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cserve\docserve\free_space(1330030000)\企画\20政策評価\24_政策評価（令和３年度）\02★政策評価票・データベース（各局照会など）\06_政策評価データベース最終確認反映\ホームページ用\ホームページ用に加工\"/>
    </mc:Choice>
  </mc:AlternateContent>
  <xr:revisionPtr revIDLastSave="0" documentId="13_ncr:1_{37D817CE-468F-4920-B4D5-6C36988385E6}" xr6:coauthVersionLast="45" xr6:coauthVersionMax="46" xr10:uidLastSave="{00000000-0000-0000-0000-000000000000}"/>
  <bookViews>
    <workbookView xWindow="-120" yWindow="-120" windowWidth="20730" windowHeight="11310" tabRatio="893" xr2:uid="{984CF3DC-C52E-4A55-883E-0401F1DD5F78}"/>
  </bookViews>
  <sheets>
    <sheet name="01政策評価 (見方)" sheetId="11" r:id="rId1"/>
    <sheet name="01政策評価" sheetId="1" r:id="rId2"/>
    <sheet name="02政策の客観指標" sheetId="2" r:id="rId3"/>
    <sheet name="03施策評価 (見方)" sheetId="13" r:id="rId4"/>
    <sheet name="03施策評価" sheetId="4" r:id="rId5"/>
    <sheet name="04施策の客観指標" sheetId="5" r:id="rId6"/>
    <sheet name="05市民生活実感調査" sheetId="3" r:id="rId7"/>
    <sheet name="プルダウン" sheetId="6"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1" hidden="1">'01政策評価'!$A$4:$OA$31</definedName>
    <definedName name="_xlnm._FilterDatabase" localSheetId="2" hidden="1">'02政策の客観指標'!$A$3:$AT$3</definedName>
    <definedName name="_xlnm._FilterDatabase" localSheetId="4" hidden="1">'03施策評価'!$A$4:$KL$118</definedName>
    <definedName name="_xlnm._FilterDatabase" localSheetId="6" hidden="1">'05市民生活実感調査'!$D$3:$D$218</definedName>
    <definedName name="_xlnm._FilterDatabase" localSheetId="7" hidden="1">プルダウン!$Z$1:$AB$51</definedName>
    <definedName name="_xlnm.Print_Area" localSheetId="1">'01政策評価'!$A$1:$CE$31</definedName>
    <definedName name="_xlnm.Print_Area" localSheetId="0">'01政策評価 (見方)'!$A$1:$CE$7</definedName>
    <definedName name="_xlnm.Print_Area" localSheetId="3">'03施策評価 (見方)'!$A$1:$KL$7</definedName>
    <definedName name="_xlnm.Print_Titles" localSheetId="1">'01政策評価'!$1:$4</definedName>
    <definedName name="_xlnm.Print_Titles" localSheetId="0">'01政策評価 (見方)'!$2:$5</definedName>
    <definedName name="_xlnm.Print_Titles" localSheetId="2">'02政策の客観指標'!$1:$3</definedName>
    <definedName name="_xlnm.Print_Titles" localSheetId="4">'03施策評価'!$1:$4</definedName>
    <definedName name="_xlnm.Print_Titles" localSheetId="5">'04施策の客観指標'!$1:$3</definedName>
    <definedName name="ウェイト">[1]プルダウン!$C$2:$C$4</definedName>
    <definedName name="客観指標">#REF!</definedName>
    <definedName name="市民実感">#REF!</definedName>
    <definedName name="重み付け">[1]プルダウン!$D$2:$D$3</definedName>
    <definedName name="評価">[1]プルダウン!$E$2:$E$6</definedName>
    <definedName name="矢印" localSheetId="0">INDIRECT([2]グラフデータ!$B$5)</definedName>
    <definedName name="矢印" localSheetId="3">INDIRECT([2]グラフデータ!$B$5)</definedName>
    <definedName name="矢印">INDIRECT(#REF!)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D7" i="13" l="1"/>
  <c r="BM7" i="13" s="1"/>
  <c r="BC7" i="13"/>
  <c r="BL7" i="13" s="1"/>
  <c r="BB7" i="13"/>
  <c r="BK7" i="13" s="1"/>
  <c r="BA7" i="13"/>
  <c r="BJ7" i="13" s="1"/>
  <c r="AZ7" i="13"/>
  <c r="BI7" i="13" s="1"/>
  <c r="AY7" i="13"/>
  <c r="BH7" i="13" s="1"/>
  <c r="AW7" i="13"/>
  <c r="BF7" i="13" s="1"/>
  <c r="AK7" i="13"/>
  <c r="AJ7" i="13"/>
  <c r="AI7" i="13"/>
  <c r="AH7" i="13"/>
  <c r="AG7" i="13"/>
  <c r="AF7" i="13"/>
  <c r="AE7" i="13"/>
  <c r="AD7" i="13"/>
  <c r="AC7" i="13"/>
  <c r="AL7" i="13" s="1"/>
  <c r="AA7" i="13"/>
  <c r="AU7" i="13" s="1"/>
  <c r="Z7" i="13"/>
  <c r="AT7" i="13" s="1"/>
  <c r="Y7" i="13"/>
  <c r="AS7" i="13" s="1"/>
  <c r="X7" i="13"/>
  <c r="AR7" i="13" s="1"/>
  <c r="W7" i="13"/>
  <c r="V7" i="13"/>
  <c r="AP7" i="13" s="1"/>
  <c r="U7" i="13"/>
  <c r="AO7" i="13" s="1"/>
  <c r="T7" i="13"/>
  <c r="AN7" i="13" s="1"/>
  <c r="S7" i="13"/>
  <c r="AM7" i="13" s="1"/>
  <c r="C7" i="13"/>
  <c r="BD6" i="13"/>
  <c r="BM6" i="13" s="1"/>
  <c r="BC6" i="13"/>
  <c r="BL6" i="13" s="1"/>
  <c r="BB6" i="13"/>
  <c r="BK6" i="13" s="1"/>
  <c r="BA6" i="13"/>
  <c r="BJ6" i="13" s="1"/>
  <c r="AZ6" i="13"/>
  <c r="BI6" i="13" s="1"/>
  <c r="AY6" i="13"/>
  <c r="BH6" i="13" s="1"/>
  <c r="AX6" i="13"/>
  <c r="BG6" i="13" s="1"/>
  <c r="AK6" i="13"/>
  <c r="AJ6" i="13"/>
  <c r="AI6" i="13"/>
  <c r="AH6" i="13"/>
  <c r="AG6" i="13"/>
  <c r="AF6" i="13"/>
  <c r="AE6" i="13"/>
  <c r="AD6" i="13"/>
  <c r="AC6" i="13"/>
  <c r="AL6" i="13" s="1"/>
  <c r="AA6" i="13"/>
  <c r="AU6" i="13" s="1"/>
  <c r="Z6" i="13"/>
  <c r="AT6" i="13" s="1"/>
  <c r="Y6" i="13"/>
  <c r="AS6" i="13" s="1"/>
  <c r="X6" i="13"/>
  <c r="AR6" i="13" s="1"/>
  <c r="W6" i="13"/>
  <c r="AQ6" i="13" s="1"/>
  <c r="V6" i="13"/>
  <c r="U6" i="13"/>
  <c r="AO6" i="13" s="1"/>
  <c r="T6" i="13"/>
  <c r="AN6" i="13" s="1"/>
  <c r="S6" i="13"/>
  <c r="AM6" i="13" s="1"/>
  <c r="C6" i="13"/>
  <c r="D6" i="13" s="1"/>
  <c r="KF7" i="13"/>
  <c r="KE7" i="13"/>
  <c r="KB7" i="13"/>
  <c r="JT7" i="13"/>
  <c r="KC7" i="13" s="1"/>
  <c r="JS7" i="13"/>
  <c r="JR7" i="13"/>
  <c r="KA7" i="13" s="1"/>
  <c r="JQ7" i="13"/>
  <c r="JZ7" i="13" s="1"/>
  <c r="JP7" i="13"/>
  <c r="JY7" i="13" s="1"/>
  <c r="JO7" i="13"/>
  <c r="JX7" i="13" s="1"/>
  <c r="JM7" i="13"/>
  <c r="JV7" i="13" s="1"/>
  <c r="JI7" i="13"/>
  <c r="JA7" i="13"/>
  <c r="IZ7" i="13"/>
  <c r="IY7" i="13"/>
  <c r="IX7" i="13"/>
  <c r="IW7" i="13"/>
  <c r="IV7" i="13"/>
  <c r="IU7" i="13"/>
  <c r="IT7" i="13"/>
  <c r="IS7" i="13"/>
  <c r="IQ7" i="13"/>
  <c r="IP7" i="13"/>
  <c r="IO7" i="13"/>
  <c r="IN7" i="13"/>
  <c r="IM7" i="13"/>
  <c r="JG7" i="13" s="1"/>
  <c r="IL7" i="13"/>
  <c r="IK7" i="13"/>
  <c r="JE7" i="13" s="1"/>
  <c r="IJ7" i="13"/>
  <c r="II7" i="13"/>
  <c r="IB7" i="13"/>
  <c r="IA7" i="13"/>
  <c r="HW7" i="13"/>
  <c r="HP7" i="13"/>
  <c r="HY7" i="13" s="1"/>
  <c r="HO7" i="13"/>
  <c r="HX7" i="13" s="1"/>
  <c r="HN7" i="13"/>
  <c r="HM7" i="13"/>
  <c r="HV7" i="13" s="1"/>
  <c r="HL7" i="13"/>
  <c r="HU7" i="13" s="1"/>
  <c r="HK7" i="13"/>
  <c r="HT7" i="13" s="1"/>
  <c r="HI7" i="13"/>
  <c r="HR7" i="13" s="1"/>
  <c r="GW7" i="13"/>
  <c r="GV7" i="13"/>
  <c r="GU7" i="13"/>
  <c r="GT7" i="13"/>
  <c r="GS7" i="13"/>
  <c r="GR7" i="13"/>
  <c r="GQ7" i="13"/>
  <c r="GP7" i="13"/>
  <c r="GO7" i="13"/>
  <c r="GM7" i="13"/>
  <c r="GL7" i="13"/>
  <c r="GK7" i="13"/>
  <c r="GJ7" i="13"/>
  <c r="HD7" i="13" s="1"/>
  <c r="GI7" i="13"/>
  <c r="GH7" i="13"/>
  <c r="GG7" i="13"/>
  <c r="GF7" i="13"/>
  <c r="GZ7" i="13" s="1"/>
  <c r="GE7" i="13"/>
  <c r="GY7" i="13" s="1"/>
  <c r="FX7" i="13"/>
  <c r="FW7" i="13"/>
  <c r="FL7" i="13"/>
  <c r="FU7" i="13" s="1"/>
  <c r="FK7" i="13"/>
  <c r="FT7" i="13" s="1"/>
  <c r="FJ7" i="13"/>
  <c r="FS7" i="13" s="1"/>
  <c r="FI7" i="13"/>
  <c r="FR7" i="13" s="1"/>
  <c r="FH7" i="13"/>
  <c r="FQ7" i="13" s="1"/>
  <c r="FG7" i="13"/>
  <c r="FP7" i="13" s="1"/>
  <c r="FE7" i="13"/>
  <c r="FN7" i="13" s="1"/>
  <c r="ES7" i="13"/>
  <c r="ER7" i="13"/>
  <c r="EQ7" i="13"/>
  <c r="EP7" i="13"/>
  <c r="EO7" i="13"/>
  <c r="EN7" i="13"/>
  <c r="EM7" i="13"/>
  <c r="EL7" i="13"/>
  <c r="EK7" i="13"/>
  <c r="EI7" i="13"/>
  <c r="EH7" i="13"/>
  <c r="EG7" i="13"/>
  <c r="FA7" i="13" s="1"/>
  <c r="EF7" i="13"/>
  <c r="EZ7" i="13" s="1"/>
  <c r="EE7" i="13"/>
  <c r="EY7" i="13" s="1"/>
  <c r="ED7" i="13"/>
  <c r="EC7" i="13"/>
  <c r="EB7" i="13"/>
  <c r="EV7" i="13" s="1"/>
  <c r="EA7" i="13"/>
  <c r="DT7" i="13"/>
  <c r="DS7" i="13"/>
  <c r="DQ7" i="13"/>
  <c r="DL7" i="13"/>
  <c r="DH7" i="13"/>
  <c r="DG7" i="13"/>
  <c r="DP7" i="13" s="1"/>
  <c r="DF7" i="13"/>
  <c r="DO7" i="13" s="1"/>
  <c r="DE7" i="13"/>
  <c r="DN7" i="13" s="1"/>
  <c r="DD7" i="13"/>
  <c r="DM7" i="13" s="1"/>
  <c r="DC7" i="13"/>
  <c r="DB7" i="13"/>
  <c r="DK7" i="13" s="1"/>
  <c r="DA7" i="13"/>
  <c r="DJ7" i="13" s="1"/>
  <c r="CO7" i="13"/>
  <c r="CN7" i="13"/>
  <c r="CM7" i="13"/>
  <c r="CL7" i="13"/>
  <c r="CK7" i="13"/>
  <c r="CJ7" i="13"/>
  <c r="CI7" i="13"/>
  <c r="CH7" i="13"/>
  <c r="CG7" i="13"/>
  <c r="CE7" i="13"/>
  <c r="CD7" i="13"/>
  <c r="CC7" i="13"/>
  <c r="CW7" i="13" s="1"/>
  <c r="CB7" i="13"/>
  <c r="CA7" i="13"/>
  <c r="CU7" i="13" s="1"/>
  <c r="BZ7" i="13"/>
  <c r="BY7" i="13"/>
  <c r="CS7" i="13" s="1"/>
  <c r="BX7" i="13"/>
  <c r="BW7" i="13"/>
  <c r="KF6" i="13"/>
  <c r="KE6" i="13"/>
  <c r="JY6" i="13"/>
  <c r="JT6" i="13"/>
  <c r="KC6" i="13" s="1"/>
  <c r="JS6" i="13"/>
  <c r="KB6" i="13" s="1"/>
  <c r="JR6" i="13"/>
  <c r="KA6" i="13" s="1"/>
  <c r="JQ6" i="13"/>
  <c r="JZ6" i="13" s="1"/>
  <c r="JP6" i="13"/>
  <c r="JO6" i="13"/>
  <c r="JX6" i="13" s="1"/>
  <c r="JN6" i="13"/>
  <c r="JW6" i="13" s="1"/>
  <c r="JA6" i="13"/>
  <c r="IZ6" i="13"/>
  <c r="IY6" i="13"/>
  <c r="IX6" i="13"/>
  <c r="IW6" i="13"/>
  <c r="IV6" i="13"/>
  <c r="IU6" i="13"/>
  <c r="IT6" i="13"/>
  <c r="IS6" i="13"/>
  <c r="IQ6" i="13"/>
  <c r="IP6" i="13"/>
  <c r="IO6" i="13"/>
  <c r="JI6" i="13" s="1"/>
  <c r="IN6" i="13"/>
  <c r="IM6" i="13"/>
  <c r="IL6" i="13"/>
  <c r="IK6" i="13"/>
  <c r="IJ6" i="13"/>
  <c r="JD6" i="13" s="1"/>
  <c r="II6" i="13"/>
  <c r="IB6" i="13"/>
  <c r="IA6" i="13"/>
  <c r="HP6" i="13"/>
  <c r="HY6" i="13" s="1"/>
  <c r="HO6" i="13"/>
  <c r="HX6" i="13" s="1"/>
  <c r="HN6" i="13"/>
  <c r="HW6" i="13" s="1"/>
  <c r="HM6" i="13"/>
  <c r="HV6" i="13" s="1"/>
  <c r="HL6" i="13"/>
  <c r="HU6" i="13" s="1"/>
  <c r="HK6" i="13"/>
  <c r="HT6" i="13" s="1"/>
  <c r="HJ6" i="13"/>
  <c r="HS6" i="13" s="1"/>
  <c r="HD6" i="13"/>
  <c r="GW6" i="13"/>
  <c r="GV6" i="13"/>
  <c r="GU6" i="13"/>
  <c r="GT6" i="13"/>
  <c r="GS6" i="13"/>
  <c r="GR6" i="13"/>
  <c r="GQ6" i="13"/>
  <c r="GP6" i="13"/>
  <c r="GO6" i="13"/>
  <c r="GM6" i="13"/>
  <c r="GL6" i="13"/>
  <c r="GK6" i="13"/>
  <c r="HE6" i="13" s="1"/>
  <c r="GJ6" i="13"/>
  <c r="GI6" i="13"/>
  <c r="HC6" i="13" s="1"/>
  <c r="GH6" i="13"/>
  <c r="HB6" i="13" s="1"/>
  <c r="GG6" i="13"/>
  <c r="GF6" i="13"/>
  <c r="GE6" i="13"/>
  <c r="GY6" i="13" s="1"/>
  <c r="FX6" i="13"/>
  <c r="FW6" i="13"/>
  <c r="FO6" i="13"/>
  <c r="FL6" i="13"/>
  <c r="FU6" i="13" s="1"/>
  <c r="FK6" i="13"/>
  <c r="FT6" i="13" s="1"/>
  <c r="FJ6" i="13"/>
  <c r="FS6" i="13" s="1"/>
  <c r="FI6" i="13"/>
  <c r="FR6" i="13" s="1"/>
  <c r="FH6" i="13"/>
  <c r="FQ6" i="13" s="1"/>
  <c r="FG6" i="13"/>
  <c r="FP6" i="13" s="1"/>
  <c r="FF6" i="13"/>
  <c r="ES6" i="13"/>
  <c r="ER6" i="13"/>
  <c r="EQ6" i="13"/>
  <c r="EP6" i="13"/>
  <c r="EO6" i="13"/>
  <c r="EN6" i="13"/>
  <c r="EM6" i="13"/>
  <c r="EL6" i="13"/>
  <c r="EK6" i="13"/>
  <c r="EI6" i="13"/>
  <c r="FC6" i="13" s="1"/>
  <c r="EH6" i="13"/>
  <c r="EG6" i="13"/>
  <c r="EF6" i="13"/>
  <c r="EE6" i="13"/>
  <c r="ED6" i="13"/>
  <c r="EX6" i="13" s="1"/>
  <c r="EC6" i="13"/>
  <c r="EW6" i="13" s="1"/>
  <c r="EB6" i="13"/>
  <c r="EA6" i="13"/>
  <c r="EU6" i="13" s="1"/>
  <c r="DT6" i="13"/>
  <c r="DS6" i="13"/>
  <c r="DK6" i="13"/>
  <c r="DH6" i="13"/>
  <c r="DQ6" i="13" s="1"/>
  <c r="DG6" i="13"/>
  <c r="DP6" i="13" s="1"/>
  <c r="DF6" i="13"/>
  <c r="DO6" i="13" s="1"/>
  <c r="DE6" i="13"/>
  <c r="DN6" i="13" s="1"/>
  <c r="DD6" i="13"/>
  <c r="DM6" i="13" s="1"/>
  <c r="DC6" i="13"/>
  <c r="DL6" i="13" s="1"/>
  <c r="DB6" i="13"/>
  <c r="CO6" i="13"/>
  <c r="CN6" i="13"/>
  <c r="CM6" i="13"/>
  <c r="CL6" i="13"/>
  <c r="CK6" i="13"/>
  <c r="CJ6" i="13"/>
  <c r="CI6" i="13"/>
  <c r="CH6" i="13"/>
  <c r="CG6" i="13"/>
  <c r="CE6" i="13"/>
  <c r="CD6" i="13"/>
  <c r="CX6" i="13" s="1"/>
  <c r="CC6" i="13"/>
  <c r="CB6" i="13"/>
  <c r="CV6" i="13" s="1"/>
  <c r="CA6" i="13"/>
  <c r="CU6" i="13" s="1"/>
  <c r="BZ6" i="13"/>
  <c r="BY6" i="13"/>
  <c r="BX6" i="13"/>
  <c r="CR6" i="13" s="1"/>
  <c r="BW6" i="13"/>
  <c r="CW6" i="13" l="1"/>
  <c r="CS6" i="13"/>
  <c r="FA6" i="13"/>
  <c r="GZ6" i="13"/>
  <c r="HG6" i="13"/>
  <c r="CR7" i="13"/>
  <c r="CY7" i="13"/>
  <c r="EW7" i="13"/>
  <c r="HE7" i="13"/>
  <c r="AP6" i="13"/>
  <c r="AQ7" i="13"/>
  <c r="HA6" i="13"/>
  <c r="JK6" i="13"/>
  <c r="JH7" i="13"/>
  <c r="CV7" i="13"/>
  <c r="FB7" i="13"/>
  <c r="CT7" i="13"/>
  <c r="CP6" i="13"/>
  <c r="EY6" i="13"/>
  <c r="JH6" i="13"/>
  <c r="JG6" i="13"/>
  <c r="CQ7" i="13"/>
  <c r="CQ6" i="13"/>
  <c r="JJ7" i="13"/>
  <c r="EZ6" i="13"/>
  <c r="ET7" i="13"/>
  <c r="HG7" i="13"/>
  <c r="HF6" i="13"/>
  <c r="JC6" i="13"/>
  <c r="HA7" i="13"/>
  <c r="JD7" i="13"/>
  <c r="JB6" i="13"/>
  <c r="CY6" i="13"/>
  <c r="EV6" i="13"/>
  <c r="GX6" i="13"/>
  <c r="JE6" i="13"/>
  <c r="HB7" i="13"/>
  <c r="JF6" i="13"/>
  <c r="AV7" i="13"/>
  <c r="AB7" i="13" s="1"/>
  <c r="AV6" i="13"/>
  <c r="AB6" i="13" s="1"/>
  <c r="D7" i="13"/>
  <c r="HH6" i="13"/>
  <c r="GN6" i="13" s="1"/>
  <c r="DA6" i="13"/>
  <c r="DJ6" i="13" s="1"/>
  <c r="DR6" i="13" s="1"/>
  <c r="DI6" i="13" s="1"/>
  <c r="FE6" i="13"/>
  <c r="FN6" i="13" s="1"/>
  <c r="FV6" i="13" s="1"/>
  <c r="FM6" i="13" s="1"/>
  <c r="JB7" i="13"/>
  <c r="CP7" i="13"/>
  <c r="HC7" i="13"/>
  <c r="HI6" i="13"/>
  <c r="HR6" i="13" s="1"/>
  <c r="HZ6" i="13" s="1"/>
  <c r="HQ6" i="13" s="1"/>
  <c r="JM6" i="13"/>
  <c r="JV6" i="13" s="1"/>
  <c r="KD6" i="13" s="1"/>
  <c r="JU6" i="13" s="1"/>
  <c r="JF7" i="13"/>
  <c r="DR7" i="13"/>
  <c r="DI7" i="13" s="1"/>
  <c r="FB6" i="13"/>
  <c r="EU7" i="13"/>
  <c r="FC7" i="13"/>
  <c r="HF7" i="13"/>
  <c r="JJ6" i="13"/>
  <c r="CX7" i="13"/>
  <c r="JN7" i="13"/>
  <c r="JW7" i="13" s="1"/>
  <c r="KD7" i="13" s="1"/>
  <c r="JU7" i="13" s="1"/>
  <c r="FF7" i="13"/>
  <c r="FO7" i="13" s="1"/>
  <c r="FV7" i="13" s="1"/>
  <c r="FM7" i="13" s="1"/>
  <c r="HJ7" i="13"/>
  <c r="HS7" i="13" s="1"/>
  <c r="HZ7" i="13" s="1"/>
  <c r="HQ7" i="13" s="1"/>
  <c r="CT6" i="13"/>
  <c r="CZ6" i="13" s="1"/>
  <c r="CF6" i="13" s="1"/>
  <c r="ET6" i="13"/>
  <c r="EX7" i="13"/>
  <c r="GX7" i="13"/>
  <c r="JC7" i="13"/>
  <c r="JK7" i="13"/>
  <c r="HH7" i="13" l="1"/>
  <c r="GN7" i="13" s="1"/>
  <c r="IC7" i="13" s="1"/>
  <c r="ID7" i="13" s="1"/>
  <c r="JL6" i="13"/>
  <c r="IR6" i="13" s="1"/>
  <c r="KG6" i="13" s="1"/>
  <c r="KH6" i="13" s="1"/>
  <c r="FD6" i="13"/>
  <c r="EJ6" i="13" s="1"/>
  <c r="FY6" i="13" s="1"/>
  <c r="FZ6" i="13" s="1"/>
  <c r="DU6" i="13"/>
  <c r="DV6" i="13" s="1"/>
  <c r="FD7" i="13"/>
  <c r="EJ7" i="13" s="1"/>
  <c r="FY7" i="13" s="1"/>
  <c r="FZ7" i="13" s="1"/>
  <c r="IC6" i="13"/>
  <c r="ID6" i="13" s="1"/>
  <c r="CZ7" i="13"/>
  <c r="CF7" i="13" s="1"/>
  <c r="DU7" i="13" s="1"/>
  <c r="DV7" i="13" s="1"/>
  <c r="JL7" i="13"/>
  <c r="IR7" i="13" s="1"/>
  <c r="KG7" i="13" s="1"/>
  <c r="KH7" i="13" s="1"/>
  <c r="BR7" i="11" l="1"/>
  <c r="A7" i="11"/>
  <c r="CD7" i="11" s="1"/>
  <c r="BR6" i="11"/>
  <c r="A6" i="11"/>
  <c r="CD6" i="11" s="1"/>
  <c r="NN7" i="11"/>
  <c r="KO7" i="11"/>
  <c r="HP7" i="11"/>
  <c r="EQ7" i="11"/>
  <c r="CJ7" i="11"/>
  <c r="CT7" i="11" s="1"/>
  <c r="NN6" i="11"/>
  <c r="KO6" i="11"/>
  <c r="HP6" i="11"/>
  <c r="EQ6" i="11"/>
  <c r="EN6" i="11" l="1"/>
  <c r="GD6" i="11"/>
  <c r="GM6" i="11" s="1"/>
  <c r="N7" i="11"/>
  <c r="X7" i="11" s="1"/>
  <c r="AD7" i="11"/>
  <c r="AM7" i="11" s="1"/>
  <c r="DB6" i="11"/>
  <c r="DK6" i="11" s="1"/>
  <c r="DX6" i="11"/>
  <c r="EG6" i="11" s="1"/>
  <c r="EV6" i="11"/>
  <c r="FL6" i="11"/>
  <c r="FV6" i="11" s="1"/>
  <c r="GU6" i="11"/>
  <c r="HD6" i="11" s="1"/>
  <c r="ID6" i="11"/>
  <c r="IN6" i="11" s="1"/>
  <c r="IY6" i="11"/>
  <c r="JH6" i="11" s="1"/>
  <c r="JZ6" i="11"/>
  <c r="KI6" i="11" s="1"/>
  <c r="KU6" i="11"/>
  <c r="MX6" i="11"/>
  <c r="NG6" i="11" s="1"/>
  <c r="DV7" i="11"/>
  <c r="EE7" i="11" s="1"/>
  <c r="LI7" i="11"/>
  <c r="LS7" i="11" s="1"/>
  <c r="H6" i="11"/>
  <c r="R6" i="11" s="1"/>
  <c r="AF6" i="11"/>
  <c r="AO6" i="11" s="1"/>
  <c r="BX6" i="11"/>
  <c r="G7" i="11"/>
  <c r="Q7" i="11" s="1"/>
  <c r="O7" i="11"/>
  <c r="Y7" i="11" s="1"/>
  <c r="AE7" i="11"/>
  <c r="AN7" i="11" s="1"/>
  <c r="BW7" i="11"/>
  <c r="FG6" i="11"/>
  <c r="FQ6" i="11" s="1"/>
  <c r="HZ6" i="11"/>
  <c r="JV6" i="11"/>
  <c r="KE6" i="11" s="1"/>
  <c r="KM6" i="11"/>
  <c r="LI6" i="11"/>
  <c r="LS6" i="11" s="1"/>
  <c r="MT6" i="11"/>
  <c r="NC6" i="11" s="1"/>
  <c r="GX7" i="11"/>
  <c r="HG7" i="11" s="1"/>
  <c r="N6" i="11"/>
  <c r="X6" i="11" s="1"/>
  <c r="DV6" i="11"/>
  <c r="EE6" i="11" s="1"/>
  <c r="GE6" i="11"/>
  <c r="GN6" i="11" s="1"/>
  <c r="JW6" i="11"/>
  <c r="KF6" i="11" s="1"/>
  <c r="MW6" i="11"/>
  <c r="NF6" i="11" s="1"/>
  <c r="HA7" i="11"/>
  <c r="HJ7" i="11" s="1"/>
  <c r="G6" i="11"/>
  <c r="Q6" i="11" s="1"/>
  <c r="AE6" i="11"/>
  <c r="AN6" i="11" s="1"/>
  <c r="FM6" i="11"/>
  <c r="FW6" i="11" s="1"/>
  <c r="KA6" i="11"/>
  <c r="KJ6" i="11" s="1"/>
  <c r="EN7" i="11"/>
  <c r="MT7" i="11"/>
  <c r="NC7" i="11" s="1"/>
  <c r="AG6" i="11"/>
  <c r="AP6" i="11" s="1"/>
  <c r="BY6" i="11"/>
  <c r="H7" i="11"/>
  <c r="R7" i="11" s="1"/>
  <c r="AF7" i="11"/>
  <c r="AO7" i="11" s="1"/>
  <c r="BX7" i="11"/>
  <c r="KZ7" i="11"/>
  <c r="IX6" i="11"/>
  <c r="JG6" i="11" s="1"/>
  <c r="DC7" i="11"/>
  <c r="DL7" i="11" s="1"/>
  <c r="O6" i="11"/>
  <c r="Y6" i="11" s="1"/>
  <c r="DZ6" i="11"/>
  <c r="EI6" i="11" s="1"/>
  <c r="GV6" i="11"/>
  <c r="HE6" i="11" s="1"/>
  <c r="IF6" i="11"/>
  <c r="IP6" i="11" s="1"/>
  <c r="KW6" i="11"/>
  <c r="I6" i="11"/>
  <c r="S6" i="11" s="1"/>
  <c r="CF6" i="11"/>
  <c r="CP6" i="11" s="1"/>
  <c r="DD6" i="11"/>
  <c r="DM6" i="11" s="1"/>
  <c r="EC6" i="11"/>
  <c r="EL6" i="11" s="1"/>
  <c r="EZ6" i="11"/>
  <c r="GW6" i="11"/>
  <c r="HF6" i="11" s="1"/>
  <c r="HN6" i="11"/>
  <c r="IG6" i="11"/>
  <c r="IQ6" i="11" s="1"/>
  <c r="JD6" i="11"/>
  <c r="JM6" i="11" s="1"/>
  <c r="KX6" i="11"/>
  <c r="LZ6" i="11"/>
  <c r="MI6" i="11" s="1"/>
  <c r="NS6" i="11"/>
  <c r="II7" i="11"/>
  <c r="IS7" i="11" s="1"/>
  <c r="MV7" i="11"/>
  <c r="NE7" i="11" s="1"/>
  <c r="J6" i="11"/>
  <c r="T6" i="11" s="1"/>
  <c r="AH6" i="11"/>
  <c r="AQ6" i="11" s="1"/>
  <c r="BZ6" i="11"/>
  <c r="I7" i="11"/>
  <c r="S7" i="11" s="1"/>
  <c r="AG7" i="11"/>
  <c r="AP7" i="11" s="1"/>
  <c r="BY7" i="11"/>
  <c r="CI6" i="11"/>
  <c r="CS6" i="11" s="1"/>
  <c r="DF6" i="11"/>
  <c r="DO6" i="11" s="1"/>
  <c r="FA6" i="11"/>
  <c r="GZ6" i="11"/>
  <c r="HI6" i="11" s="1"/>
  <c r="IJ6" i="11"/>
  <c r="IT6" i="11" s="1"/>
  <c r="JE6" i="11"/>
  <c r="JN6" i="11" s="1"/>
  <c r="LD6" i="11"/>
  <c r="LN6" i="11" s="1"/>
  <c r="MB6" i="11"/>
  <c r="MK6" i="11" s="1"/>
  <c r="NU6" i="11"/>
  <c r="EZ7" i="11"/>
  <c r="JC7" i="11"/>
  <c r="JL7" i="11" s="1"/>
  <c r="K6" i="11"/>
  <c r="U6" i="11" s="1"/>
  <c r="AA6" i="11"/>
  <c r="AJ6" i="11" s="1"/>
  <c r="CA6" i="11"/>
  <c r="J7" i="11"/>
  <c r="T7" i="11" s="1"/>
  <c r="AH7" i="11"/>
  <c r="AQ7" i="11" s="1"/>
  <c r="BZ7" i="11"/>
  <c r="AD6" i="11"/>
  <c r="AM6" i="11" s="1"/>
  <c r="FJ6" i="11"/>
  <c r="FT6" i="11" s="1"/>
  <c r="IA6" i="11"/>
  <c r="LJ6" i="11"/>
  <c r="LT6" i="11" s="1"/>
  <c r="LH7" i="11"/>
  <c r="LR7" i="11" s="1"/>
  <c r="BW6" i="11"/>
  <c r="DC6" i="11"/>
  <c r="DL6" i="11" s="1"/>
  <c r="EW6" i="11"/>
  <c r="HM6" i="11"/>
  <c r="JC6" i="11"/>
  <c r="JL6" i="11" s="1"/>
  <c r="LY6" i="11"/>
  <c r="MH6" i="11" s="1"/>
  <c r="IE7" i="11"/>
  <c r="IO7" i="11" s="1"/>
  <c r="CJ6" i="11"/>
  <c r="CT6" i="11" s="1"/>
  <c r="DG6" i="11"/>
  <c r="DP6" i="11" s="1"/>
  <c r="FC6" i="11"/>
  <c r="FY6" i="11"/>
  <c r="GH6" i="11" s="1"/>
  <c r="HA6" i="11"/>
  <c r="HJ6" i="11" s="1"/>
  <c r="HV6" i="11"/>
  <c r="IL6" i="11"/>
  <c r="IV6" i="11" s="1"/>
  <c r="LE6" i="11"/>
  <c r="LO6" i="11" s="1"/>
  <c r="MD6" i="11"/>
  <c r="MM6" i="11" s="1"/>
  <c r="NZ6" i="11"/>
  <c r="FY7" i="11"/>
  <c r="GH7" i="11" s="1"/>
  <c r="JV7" i="11"/>
  <c r="KE7" i="11" s="1"/>
  <c r="NY7" i="11"/>
  <c r="L6" i="11"/>
  <c r="V6" i="11" s="1"/>
  <c r="AB6" i="11"/>
  <c r="AK6" i="11" s="1"/>
  <c r="BO6" i="11"/>
  <c r="CB6" i="11"/>
  <c r="K7" i="11"/>
  <c r="U7" i="11" s="1"/>
  <c r="AA7" i="11"/>
  <c r="AJ7" i="11" s="1"/>
  <c r="CA7" i="11"/>
  <c r="CL6" i="11"/>
  <c r="CV6" i="11" s="1"/>
  <c r="FF6" i="11"/>
  <c r="FP6" i="11" s="1"/>
  <c r="GC6" i="11"/>
  <c r="GL6" i="11" s="1"/>
  <c r="HW6" i="11"/>
  <c r="JU6" i="11"/>
  <c r="KD6" i="11" s="1"/>
  <c r="LF6" i="11"/>
  <c r="LP6" i="11" s="1"/>
  <c r="HM7" i="11"/>
  <c r="FZ7" i="11"/>
  <c r="GI7" i="11" s="1"/>
  <c r="NZ7" i="11"/>
  <c r="M6" i="11"/>
  <c r="W6" i="11" s="1"/>
  <c r="AC6" i="11"/>
  <c r="AL6" i="11" s="1"/>
  <c r="BP6" i="11"/>
  <c r="CC6" i="11"/>
  <c r="L7" i="11"/>
  <c r="V7" i="11" s="1"/>
  <c r="AB7" i="11"/>
  <c r="AK7" i="11" s="1"/>
  <c r="BO7" i="11"/>
  <c r="CB7" i="11"/>
  <c r="CN6" i="11"/>
  <c r="CX6" i="11" s="1"/>
  <c r="M7" i="11"/>
  <c r="W7" i="11" s="1"/>
  <c r="AC7" i="11"/>
  <c r="AL7" i="11" s="1"/>
  <c r="BP7" i="11"/>
  <c r="CC7" i="11"/>
  <c r="CI7" i="11"/>
  <c r="CS7" i="11" s="1"/>
  <c r="EY7" i="11"/>
  <c r="GF7" i="11"/>
  <c r="GO7" i="11" s="1"/>
  <c r="NX7" i="11"/>
  <c r="NK7" i="11"/>
  <c r="MU7" i="11"/>
  <c r="ND7" i="11" s="1"/>
  <c r="LW7" i="11"/>
  <c r="MF7" i="11" s="1"/>
  <c r="LG7" i="11"/>
  <c r="LQ7" i="11" s="1"/>
  <c r="KX7" i="11"/>
  <c r="JU7" i="11"/>
  <c r="KD7" i="11" s="1"/>
  <c r="JE7" i="11"/>
  <c r="JN7" i="11" s="1"/>
  <c r="IG7" i="11"/>
  <c r="IQ7" i="11" s="1"/>
  <c r="HX7" i="11"/>
  <c r="GU7" i="11"/>
  <c r="HD7" i="11" s="1"/>
  <c r="GE7" i="11"/>
  <c r="GN7" i="11" s="1"/>
  <c r="FG7" i="11"/>
  <c r="FQ7" i="11" s="1"/>
  <c r="EX7" i="11"/>
  <c r="EC7" i="11"/>
  <c r="EL7" i="11" s="1"/>
  <c r="DE7" i="11"/>
  <c r="DN7" i="11" s="1"/>
  <c r="CG7" i="11"/>
  <c r="CQ7" i="11" s="1"/>
  <c r="NU7" i="11"/>
  <c r="MZ7" i="11"/>
  <c r="NI7" i="11" s="1"/>
  <c r="MB7" i="11"/>
  <c r="MK7" i="11" s="1"/>
  <c r="LD7" i="11"/>
  <c r="LN7" i="11" s="1"/>
  <c r="KU7" i="11"/>
  <c r="JZ7" i="11"/>
  <c r="KI7" i="11" s="1"/>
  <c r="JB7" i="11"/>
  <c r="JK7" i="11" s="1"/>
  <c r="IL7" i="11"/>
  <c r="IV7" i="11" s="1"/>
  <c r="ID7" i="11"/>
  <c r="IN7" i="11" s="1"/>
  <c r="HU7" i="11"/>
  <c r="GZ7" i="11"/>
  <c r="HI7" i="11" s="1"/>
  <c r="GB7" i="11"/>
  <c r="GK7" i="11" s="1"/>
  <c r="FL7" i="11"/>
  <c r="FV7" i="11" s="1"/>
  <c r="FC7" i="11"/>
  <c r="DZ7" i="11"/>
  <c r="EI7" i="11" s="1"/>
  <c r="DB7" i="11"/>
  <c r="DK7" i="11" s="1"/>
  <c r="CL7" i="11"/>
  <c r="CV7" i="11" s="1"/>
  <c r="NT7" i="11"/>
  <c r="MY7" i="11"/>
  <c r="NH7" i="11" s="1"/>
  <c r="MA7" i="11"/>
  <c r="MJ7" i="11" s="1"/>
  <c r="LK7" i="11"/>
  <c r="LU7" i="11" s="1"/>
  <c r="LC7" i="11"/>
  <c r="LM7" i="11" s="1"/>
  <c r="KT7" i="11"/>
  <c r="JY7" i="11"/>
  <c r="KH7" i="11" s="1"/>
  <c r="JA7" i="11"/>
  <c r="JJ7" i="11" s="1"/>
  <c r="IK7" i="11"/>
  <c r="IU7" i="11" s="1"/>
  <c r="IB7" i="11"/>
  <c r="GY7" i="11"/>
  <c r="HH7" i="11" s="1"/>
  <c r="GA7" i="11"/>
  <c r="GJ7" i="11" s="1"/>
  <c r="FK7" i="11"/>
  <c r="FU7" i="11" s="1"/>
  <c r="FB7" i="11"/>
  <c r="EO7" i="11"/>
  <c r="DY7" i="11"/>
  <c r="EH7" i="11" s="1"/>
  <c r="DA7" i="11"/>
  <c r="DJ7" i="11" s="1"/>
  <c r="CK7" i="11"/>
  <c r="CU7" i="11" s="1"/>
  <c r="NW7" i="11"/>
  <c r="MS7" i="11"/>
  <c r="NB7" i="11" s="1"/>
  <c r="LF7" i="11"/>
  <c r="LP7" i="11" s="1"/>
  <c r="KM7" i="11"/>
  <c r="KA7" i="11"/>
  <c r="KJ7" i="11" s="1"/>
  <c r="IZ7" i="11"/>
  <c r="JI7" i="11" s="1"/>
  <c r="HZ7" i="11"/>
  <c r="GW7" i="11"/>
  <c r="HF7" i="11" s="1"/>
  <c r="FJ7" i="11"/>
  <c r="FT7" i="11" s="1"/>
  <c r="EW7" i="11"/>
  <c r="DG7" i="11"/>
  <c r="DP7" i="11" s="1"/>
  <c r="CH7" i="11"/>
  <c r="CR7" i="11" s="1"/>
  <c r="KL7" i="11"/>
  <c r="EV7" i="11"/>
  <c r="CF7" i="11"/>
  <c r="CP7" i="11" s="1"/>
  <c r="NS7" i="11"/>
  <c r="JW7" i="11"/>
  <c r="KF7" i="11" s="1"/>
  <c r="IX7" i="11"/>
  <c r="JG7" i="11" s="1"/>
  <c r="HW7" i="11"/>
  <c r="FH7" i="11"/>
  <c r="FR7" i="11" s="1"/>
  <c r="DD7" i="11"/>
  <c r="DM7" i="11" s="1"/>
  <c r="NV7" i="11"/>
  <c r="MD7" i="11"/>
  <c r="MM7" i="11" s="1"/>
  <c r="LE7" i="11"/>
  <c r="LO7" i="11" s="1"/>
  <c r="JX7" i="11"/>
  <c r="KG7" i="11" s="1"/>
  <c r="IY7" i="11"/>
  <c r="JH7" i="11" s="1"/>
  <c r="HY7" i="11"/>
  <c r="GV7" i="11"/>
  <c r="HE7" i="11" s="1"/>
  <c r="FI7" i="11"/>
  <c r="FS7" i="11" s="1"/>
  <c r="DF7" i="11"/>
  <c r="DO7" i="11" s="1"/>
  <c r="MC7" i="11"/>
  <c r="ML7" i="11" s="1"/>
  <c r="LA7" i="11"/>
  <c r="IJ7" i="11"/>
  <c r="IT7" i="11" s="1"/>
  <c r="NL7" i="11"/>
  <c r="MX7" i="11"/>
  <c r="NG7" i="11" s="1"/>
  <c r="LY7" i="11"/>
  <c r="MH7" i="11" s="1"/>
  <c r="KY7" i="11"/>
  <c r="JT7" i="11"/>
  <c r="KC7" i="11" s="1"/>
  <c r="IH7" i="11"/>
  <c r="IR7" i="11" s="1"/>
  <c r="GD7" i="11"/>
  <c r="GM7" i="11" s="1"/>
  <c r="FE7" i="11"/>
  <c r="FO7" i="11" s="1"/>
  <c r="EA7" i="11"/>
  <c r="EJ7" i="11" s="1"/>
  <c r="CZ7" i="11"/>
  <c r="DI7" i="11" s="1"/>
  <c r="CN7" i="11"/>
  <c r="CX7" i="11" s="1"/>
  <c r="MW7" i="11"/>
  <c r="NF7" i="11" s="1"/>
  <c r="LX7" i="11"/>
  <c r="MG7" i="11" s="1"/>
  <c r="LJ7" i="11"/>
  <c r="LT7" i="11" s="1"/>
  <c r="KW7" i="11"/>
  <c r="IF7" i="11"/>
  <c r="IP7" i="11" s="1"/>
  <c r="HN7" i="11"/>
  <c r="HB7" i="11"/>
  <c r="HK7" i="11" s="1"/>
  <c r="GC7" i="11"/>
  <c r="GL7" i="11" s="1"/>
  <c r="FA7" i="11"/>
  <c r="DX7" i="11"/>
  <c r="EG7" i="11" s="1"/>
  <c r="CM7" i="11"/>
  <c r="CW7" i="11" s="1"/>
  <c r="DW7" i="11"/>
  <c r="EF7" i="11" s="1"/>
  <c r="FF7" i="11"/>
  <c r="FP7" i="11" s="1"/>
  <c r="HV7" i="11"/>
  <c r="JD7" i="11"/>
  <c r="JM7" i="11" s="1"/>
  <c r="LZ7" i="11"/>
  <c r="MI7" i="11" s="1"/>
  <c r="EB7" i="11"/>
  <c r="EK7" i="11" s="1"/>
  <c r="FM7" i="11"/>
  <c r="FW7" i="11" s="1"/>
  <c r="IA7" i="11"/>
  <c r="KV7" i="11"/>
  <c r="NT6" i="11"/>
  <c r="MY6" i="11"/>
  <c r="NH6" i="11" s="1"/>
  <c r="MA6" i="11"/>
  <c r="MJ6" i="11" s="1"/>
  <c r="LK6" i="11"/>
  <c r="LU6" i="11" s="1"/>
  <c r="LC6" i="11"/>
  <c r="LM6" i="11" s="1"/>
  <c r="KT6" i="11"/>
  <c r="JY6" i="11"/>
  <c r="KH6" i="11" s="1"/>
  <c r="JA6" i="11"/>
  <c r="JJ6" i="11" s="1"/>
  <c r="IK6" i="11"/>
  <c r="IU6" i="11" s="1"/>
  <c r="IB6" i="11"/>
  <c r="GY6" i="11"/>
  <c r="HH6" i="11" s="1"/>
  <c r="GA6" i="11"/>
  <c r="GJ6" i="11" s="1"/>
  <c r="FK6" i="11"/>
  <c r="FU6" i="11" s="1"/>
  <c r="FB6" i="11"/>
  <c r="EO6" i="11"/>
  <c r="DY6" i="11"/>
  <c r="EH6" i="11" s="1"/>
  <c r="DA6" i="11"/>
  <c r="DJ6" i="11" s="1"/>
  <c r="CK6" i="11"/>
  <c r="CU6" i="11" s="1"/>
  <c r="NY6" i="11"/>
  <c r="NL6" i="11"/>
  <c r="MV6" i="11"/>
  <c r="NE6" i="11" s="1"/>
  <c r="LX6" i="11"/>
  <c r="MG6" i="11" s="1"/>
  <c r="LH6" i="11"/>
  <c r="LR6" i="11" s="1"/>
  <c r="KY6" i="11"/>
  <c r="NX6" i="11"/>
  <c r="NK6" i="11"/>
  <c r="MU6" i="11"/>
  <c r="ND6" i="11" s="1"/>
  <c r="CM6" i="11"/>
  <c r="CW6" i="11" s="1"/>
  <c r="DE6" i="11"/>
  <c r="DN6" i="11" s="1"/>
  <c r="DW6" i="11"/>
  <c r="EF6" i="11" s="1"/>
  <c r="FE6" i="11"/>
  <c r="FO6" i="11" s="1"/>
  <c r="GF6" i="11"/>
  <c r="GO6" i="11" s="1"/>
  <c r="GX6" i="11"/>
  <c r="HG6" i="11" s="1"/>
  <c r="HL6" i="11" s="1"/>
  <c r="HC6" i="11" s="1"/>
  <c r="HU6" i="11"/>
  <c r="IE6" i="11"/>
  <c r="IO6" i="11" s="1"/>
  <c r="JX6" i="11"/>
  <c r="KG6" i="11" s="1"/>
  <c r="KV6" i="11"/>
  <c r="LG6" i="11"/>
  <c r="LQ6" i="11" s="1"/>
  <c r="MC6" i="11"/>
  <c r="ML6" i="11" s="1"/>
  <c r="MZ6" i="11"/>
  <c r="NI6" i="11" s="1"/>
  <c r="CG6" i="11"/>
  <c r="CQ6" i="11" s="1"/>
  <c r="EA6" i="11"/>
  <c r="EJ6" i="11" s="1"/>
  <c r="EX6" i="11"/>
  <c r="FH6" i="11"/>
  <c r="FR6" i="11" s="1"/>
  <c r="FZ6" i="11"/>
  <c r="GI6" i="11" s="1"/>
  <c r="HB6" i="11"/>
  <c r="HK6" i="11" s="1"/>
  <c r="HX6" i="11"/>
  <c r="IH6" i="11"/>
  <c r="IR6" i="11" s="1"/>
  <c r="IZ6" i="11"/>
  <c r="JI6" i="11" s="1"/>
  <c r="JO6" i="11" s="1"/>
  <c r="JF6" i="11" s="1"/>
  <c r="JR6" i="11" s="1"/>
  <c r="KZ6" i="11"/>
  <c r="NV6" i="11"/>
  <c r="CH6" i="11"/>
  <c r="CR6" i="11" s="1"/>
  <c r="CZ6" i="11"/>
  <c r="DI6" i="11" s="1"/>
  <c r="EB6" i="11"/>
  <c r="EK6" i="11" s="1"/>
  <c r="EY6" i="11"/>
  <c r="FI6" i="11"/>
  <c r="FS6" i="11" s="1"/>
  <c r="GB6" i="11"/>
  <c r="GK6" i="11" s="1"/>
  <c r="HY6" i="11"/>
  <c r="II6" i="11"/>
  <c r="IS6" i="11" s="1"/>
  <c r="JB6" i="11"/>
  <c r="JK6" i="11" s="1"/>
  <c r="JT6" i="11"/>
  <c r="KC6" i="11" s="1"/>
  <c r="KL6" i="11"/>
  <c r="LA6" i="11"/>
  <c r="LW6" i="11"/>
  <c r="MF6" i="11" s="1"/>
  <c r="MS6" i="11"/>
  <c r="NB6" i="11" s="1"/>
  <c r="NW6" i="11"/>
  <c r="GP7" i="11" l="1"/>
  <c r="GG7" i="11" s="1"/>
  <c r="GS7" i="11" s="1"/>
  <c r="CY6" i="11"/>
  <c r="CO6" i="11" s="1"/>
  <c r="DS6" i="11" s="1"/>
  <c r="DU6" i="11" s="1"/>
  <c r="DR6" i="11" s="1"/>
  <c r="Z6" i="11"/>
  <c r="P6" i="11" s="1"/>
  <c r="AT6" i="11" s="1"/>
  <c r="FX7" i="11"/>
  <c r="FN7" i="11" s="1"/>
  <c r="GR7" i="11" s="1"/>
  <c r="GT7" i="11" s="1"/>
  <c r="GQ7" i="11" s="1"/>
  <c r="MN6" i="11"/>
  <c r="ME6" i="11" s="1"/>
  <c r="MQ6" i="11" s="1"/>
  <c r="EM6" i="11"/>
  <c r="ED6" i="11" s="1"/>
  <c r="AR7" i="11"/>
  <c r="AI7" i="11" s="1"/>
  <c r="AU7" i="11" s="1"/>
  <c r="DQ6" i="11"/>
  <c r="DH6" i="11" s="1"/>
  <c r="DT6" i="11" s="1"/>
  <c r="GP6" i="11"/>
  <c r="GG6" i="11" s="1"/>
  <c r="GS6" i="11" s="1"/>
  <c r="Z7" i="11"/>
  <c r="P7" i="11" s="1"/>
  <c r="AT7" i="11" s="1"/>
  <c r="IW6" i="11"/>
  <c r="IM6" i="11" s="1"/>
  <c r="JQ6" i="11" s="1"/>
  <c r="JS6" i="11" s="1"/>
  <c r="JP6" i="11" s="1"/>
  <c r="DQ7" i="11"/>
  <c r="DH7" i="11" s="1"/>
  <c r="DT7" i="11" s="1"/>
  <c r="EM7" i="11"/>
  <c r="ED7" i="11" s="1"/>
  <c r="AR6" i="11"/>
  <c r="AI6" i="11" s="1"/>
  <c r="AU6" i="11" s="1"/>
  <c r="JO7" i="11"/>
  <c r="JF7" i="11" s="1"/>
  <c r="JR7" i="11" s="1"/>
  <c r="LV7" i="11"/>
  <c r="LL7" i="11" s="1"/>
  <c r="MP7" i="11" s="1"/>
  <c r="MR7" i="11" s="1"/>
  <c r="MO7" i="11" s="1"/>
  <c r="NJ6" i="11"/>
  <c r="NA6" i="11" s="1"/>
  <c r="KK7" i="11"/>
  <c r="KB7" i="11" s="1"/>
  <c r="IW7" i="11"/>
  <c r="IM7" i="11" s="1"/>
  <c r="JQ7" i="11" s="1"/>
  <c r="JS7" i="11" s="1"/>
  <c r="JP7" i="11" s="1"/>
  <c r="FX6" i="11"/>
  <c r="FN6" i="11" s="1"/>
  <c r="GR6" i="11" s="1"/>
  <c r="GT6" i="11" s="1"/>
  <c r="GQ6" i="11" s="1"/>
  <c r="LV6" i="11"/>
  <c r="LL6" i="11" s="1"/>
  <c r="MP6" i="11" s="1"/>
  <c r="MR6" i="11" s="1"/>
  <c r="MO6" i="11" s="1"/>
  <c r="NJ7" i="11"/>
  <c r="NA7" i="11" s="1"/>
  <c r="KK6" i="11"/>
  <c r="KB6" i="11" s="1"/>
  <c r="CY7" i="11"/>
  <c r="CO7" i="11" s="1"/>
  <c r="DS7" i="11" s="1"/>
  <c r="DU7" i="11" s="1"/>
  <c r="DR7" i="11" s="1"/>
  <c r="MN7" i="11"/>
  <c r="ME7" i="11" s="1"/>
  <c r="MQ7" i="11" s="1"/>
  <c r="HL7" i="11"/>
  <c r="HC7" i="11" s="1"/>
  <c r="AV7" i="11" l="1" a="1"/>
  <c r="AV7" i="11" s="1"/>
  <c r="AS7" i="11" s="1"/>
  <c r="AV6" i="11" a="1"/>
  <c r="AV6" i="11" s="1"/>
  <c r="AS6" i="11" s="1"/>
  <c r="AK1003" i="5"/>
  <c r="AJ1003" i="5"/>
  <c r="AI1003" i="5"/>
  <c r="AH1003" i="5"/>
  <c r="AG1003" i="5"/>
  <c r="AF1003" i="5"/>
  <c r="AE1003" i="5"/>
  <c r="AD1003" i="5"/>
  <c r="AC1003" i="5"/>
  <c r="AB1003" i="5"/>
  <c r="A1003" i="5"/>
  <c r="AK986" i="5"/>
  <c r="AJ986" i="5"/>
  <c r="AI986" i="5"/>
  <c r="AH986" i="5"/>
  <c r="AG986" i="5"/>
  <c r="AF986" i="5"/>
  <c r="AE986" i="5"/>
  <c r="AD986" i="5"/>
  <c r="AC986" i="5"/>
  <c r="AB986" i="5"/>
  <c r="A986" i="5"/>
  <c r="AK976" i="5"/>
  <c r="AJ976" i="5"/>
  <c r="AI976" i="5"/>
  <c r="AH976" i="5"/>
  <c r="AG976" i="5"/>
  <c r="AF976" i="5"/>
  <c r="AE976" i="5"/>
  <c r="AD976" i="5"/>
  <c r="AC976" i="5"/>
  <c r="AB976" i="5"/>
  <c r="A976" i="5"/>
  <c r="AK923" i="5"/>
  <c r="AJ923" i="5"/>
  <c r="AI923" i="5"/>
  <c r="AH923" i="5"/>
  <c r="AG923" i="5"/>
  <c r="AF923" i="5"/>
  <c r="AE923" i="5"/>
  <c r="AD923" i="5"/>
  <c r="AC923" i="5"/>
  <c r="AB923" i="5"/>
  <c r="A923" i="5"/>
  <c r="AK922" i="5"/>
  <c r="AJ922" i="5"/>
  <c r="AI922" i="5"/>
  <c r="AH922" i="5"/>
  <c r="AG922" i="5"/>
  <c r="AF922" i="5"/>
  <c r="AE922" i="5"/>
  <c r="AD922" i="5"/>
  <c r="AC922" i="5"/>
  <c r="AB922" i="5"/>
  <c r="A922" i="5"/>
  <c r="A915" i="5"/>
  <c r="A914" i="5"/>
  <c r="A913" i="5"/>
  <c r="AK906" i="5"/>
  <c r="AJ906" i="5"/>
  <c r="AI906" i="5"/>
  <c r="AH906" i="5"/>
  <c r="AG906" i="5"/>
  <c r="AF906" i="5"/>
  <c r="AE906" i="5"/>
  <c r="AD906" i="5"/>
  <c r="AC906" i="5"/>
  <c r="AB906" i="5"/>
  <c r="A906" i="5"/>
  <c r="AK905" i="5"/>
  <c r="AJ905" i="5"/>
  <c r="AI905" i="5"/>
  <c r="AH905" i="5"/>
  <c r="AG905" i="5"/>
  <c r="AF905" i="5"/>
  <c r="AE905" i="5"/>
  <c r="AD905" i="5"/>
  <c r="AC905" i="5"/>
  <c r="AB905" i="5"/>
  <c r="A905" i="5"/>
  <c r="AK904" i="5"/>
  <c r="AJ904" i="5"/>
  <c r="AI904" i="5"/>
  <c r="AH904" i="5"/>
  <c r="AG904" i="5"/>
  <c r="AF904" i="5"/>
  <c r="AE904" i="5"/>
  <c r="AD904" i="5"/>
  <c r="AC904" i="5"/>
  <c r="AB904" i="5"/>
  <c r="A904" i="5"/>
  <c r="AK898" i="5"/>
  <c r="AJ898" i="5"/>
  <c r="AI898" i="5"/>
  <c r="AH898" i="5"/>
  <c r="AG898" i="5"/>
  <c r="AF898" i="5"/>
  <c r="AE898" i="5"/>
  <c r="AD898" i="5"/>
  <c r="AC898" i="5"/>
  <c r="AB898" i="5"/>
  <c r="A898" i="5"/>
  <c r="AK897" i="5"/>
  <c r="AJ897" i="5"/>
  <c r="AI897" i="5"/>
  <c r="AH897" i="5"/>
  <c r="AG897" i="5"/>
  <c r="AF897" i="5"/>
  <c r="AE897" i="5"/>
  <c r="AD897" i="5"/>
  <c r="AC897" i="5"/>
  <c r="AB897" i="5"/>
  <c r="A897" i="5"/>
  <c r="AK896" i="5"/>
  <c r="AJ896" i="5"/>
  <c r="AI896" i="5"/>
  <c r="AH896" i="5"/>
  <c r="AG896" i="5"/>
  <c r="AF896" i="5"/>
  <c r="AE896" i="5"/>
  <c r="AD896" i="5"/>
  <c r="AC896" i="5"/>
  <c r="AB896" i="5"/>
  <c r="A896" i="5"/>
  <c r="AK895" i="5"/>
  <c r="AJ895" i="5"/>
  <c r="AI895" i="5"/>
  <c r="AH895" i="5"/>
  <c r="AG895" i="5"/>
  <c r="AF895" i="5"/>
  <c r="AE895" i="5"/>
  <c r="AD895" i="5"/>
  <c r="AC895" i="5"/>
  <c r="AB895" i="5"/>
  <c r="A895" i="5"/>
  <c r="AK778" i="5"/>
  <c r="AJ778" i="5"/>
  <c r="AI778" i="5"/>
  <c r="AH778" i="5"/>
  <c r="AG778" i="5"/>
  <c r="AF778" i="5"/>
  <c r="AE778" i="5"/>
  <c r="AD778" i="5"/>
  <c r="AC778" i="5"/>
  <c r="AB778" i="5"/>
  <c r="A778" i="5"/>
  <c r="AK679" i="5"/>
  <c r="AJ679" i="5"/>
  <c r="AI679" i="5"/>
  <c r="AH679" i="5"/>
  <c r="AG679" i="5"/>
  <c r="AF679" i="5"/>
  <c r="AE679" i="5"/>
  <c r="AD679" i="5"/>
  <c r="AC679" i="5"/>
  <c r="AB679" i="5"/>
  <c r="A679" i="5"/>
  <c r="BW104" i="4"/>
  <c r="BX104" i="4"/>
  <c r="AK243" i="2"/>
  <c r="AJ243" i="2"/>
  <c r="AI243" i="2"/>
  <c r="AH243" i="2"/>
  <c r="AG243" i="2"/>
  <c r="AF243" i="2"/>
  <c r="AE243" i="2"/>
  <c r="AD243" i="2"/>
  <c r="AC243" i="2"/>
  <c r="AB243" i="2"/>
  <c r="C243" i="2"/>
  <c r="AK242" i="2"/>
  <c r="AJ242" i="2"/>
  <c r="AI242" i="2"/>
  <c r="AH242" i="2"/>
  <c r="AG242" i="2"/>
  <c r="AF242" i="2"/>
  <c r="AE242" i="2"/>
  <c r="AD242" i="2"/>
  <c r="AC242" i="2"/>
  <c r="AB242" i="2"/>
  <c r="C242" i="2"/>
  <c r="AG223" i="2"/>
  <c r="AB223" i="2"/>
  <c r="C223" i="2"/>
  <c r="AK222" i="2"/>
  <c r="AJ222" i="2"/>
  <c r="AI222" i="2"/>
  <c r="AH222" i="2"/>
  <c r="AG222" i="2"/>
  <c r="AF222" i="2"/>
  <c r="AE222" i="2"/>
  <c r="AD222" i="2"/>
  <c r="AC222" i="2"/>
  <c r="AB222" i="2"/>
  <c r="C222" i="2"/>
  <c r="C221" i="2"/>
  <c r="AK220" i="2"/>
  <c r="AJ220" i="2"/>
  <c r="AI220" i="2"/>
  <c r="AH220" i="2"/>
  <c r="AG220" i="2"/>
  <c r="AF220" i="2"/>
  <c r="AE220" i="2"/>
  <c r="AD220" i="2"/>
  <c r="AC220" i="2"/>
  <c r="AB220" i="2"/>
  <c r="C220" i="2"/>
  <c r="AK197" i="2"/>
  <c r="AJ197" i="2"/>
  <c r="AI197" i="2"/>
  <c r="AH197" i="2"/>
  <c r="AG197" i="2"/>
  <c r="AF197" i="2"/>
  <c r="AE197" i="2"/>
  <c r="AD197" i="2"/>
  <c r="AC197" i="2"/>
  <c r="AB197" i="2"/>
  <c r="C197" i="2"/>
  <c r="AK32" i="2" l="1"/>
  <c r="AJ32" i="2"/>
  <c r="AI32" i="2"/>
  <c r="AH32" i="2"/>
  <c r="AG32" i="2"/>
  <c r="AF32" i="2"/>
  <c r="AE32" i="2"/>
  <c r="AD32" i="2"/>
  <c r="AC32" i="2"/>
  <c r="AB32" i="2"/>
  <c r="AB319" i="5" l="1"/>
  <c r="AG206" i="5" l="1"/>
  <c r="AB206" i="5"/>
  <c r="AG204" i="5"/>
  <c r="AB204" i="5"/>
  <c r="AK310" i="5" l="1"/>
  <c r="AJ310" i="5"/>
  <c r="AI310" i="5"/>
  <c r="AH310" i="5"/>
  <c r="AG310" i="5"/>
  <c r="AF310" i="5"/>
  <c r="AE310" i="5"/>
  <c r="AD310" i="5"/>
  <c r="AC310" i="5"/>
  <c r="AB310" i="5"/>
  <c r="A310" i="5"/>
  <c r="AK301" i="5"/>
  <c r="AJ301" i="5"/>
  <c r="AI301" i="5"/>
  <c r="AH301" i="5"/>
  <c r="AG301" i="5"/>
  <c r="AF301" i="5"/>
  <c r="AE301" i="5"/>
  <c r="AD301" i="5"/>
  <c r="AC301" i="5"/>
  <c r="AB301" i="5"/>
  <c r="A301" i="5"/>
  <c r="AK293" i="5"/>
  <c r="AJ293" i="5"/>
  <c r="AI293" i="5"/>
  <c r="AH293" i="5"/>
  <c r="AG293" i="5"/>
  <c r="AF293" i="5"/>
  <c r="AE293" i="5"/>
  <c r="AD293" i="5"/>
  <c r="AC293" i="5"/>
  <c r="AB293" i="5"/>
  <c r="A293" i="5"/>
  <c r="AK292" i="5"/>
  <c r="AJ292" i="5"/>
  <c r="AI292" i="5"/>
  <c r="AH292" i="5"/>
  <c r="AG292" i="5"/>
  <c r="AF292" i="5"/>
  <c r="AE292" i="5"/>
  <c r="AD292" i="5"/>
  <c r="AC292" i="5"/>
  <c r="AB292" i="5"/>
  <c r="A292" i="5"/>
  <c r="AK284" i="5"/>
  <c r="AJ284" i="5"/>
  <c r="AI284" i="5"/>
  <c r="AH284" i="5"/>
  <c r="AG284" i="5"/>
  <c r="AF284" i="5"/>
  <c r="AE284" i="5"/>
  <c r="AD284" i="5"/>
  <c r="AC284" i="5"/>
  <c r="AB284" i="5"/>
  <c r="A284" i="5"/>
  <c r="AK283" i="5"/>
  <c r="AJ283" i="5"/>
  <c r="AI283" i="5"/>
  <c r="AH283" i="5"/>
  <c r="AG283" i="5"/>
  <c r="AF283" i="5"/>
  <c r="AE283" i="5"/>
  <c r="AD283" i="5"/>
  <c r="AC283" i="5"/>
  <c r="AB283" i="5"/>
  <c r="A283" i="5"/>
  <c r="AK275" i="5"/>
  <c r="AJ275" i="5"/>
  <c r="AI275" i="5"/>
  <c r="AH275" i="5"/>
  <c r="AG275" i="5"/>
  <c r="AF275" i="5"/>
  <c r="AE275" i="5"/>
  <c r="AD275" i="5"/>
  <c r="AC275" i="5"/>
  <c r="AB275" i="5"/>
  <c r="A275" i="5"/>
  <c r="AK274" i="5"/>
  <c r="AJ274" i="5"/>
  <c r="AI274" i="5"/>
  <c r="AH274" i="5"/>
  <c r="AG274" i="5"/>
  <c r="AF274" i="5"/>
  <c r="AE274" i="5"/>
  <c r="AD274" i="5"/>
  <c r="AC274" i="5"/>
  <c r="AB274" i="5"/>
  <c r="A274" i="5"/>
  <c r="AK266" i="5"/>
  <c r="AJ266" i="5"/>
  <c r="AI266" i="5"/>
  <c r="AH266" i="5"/>
  <c r="AG266" i="5"/>
  <c r="AF266" i="5"/>
  <c r="AE266" i="5"/>
  <c r="AD266" i="5"/>
  <c r="AC266" i="5"/>
  <c r="AB266" i="5"/>
  <c r="A266" i="5"/>
  <c r="AK265" i="5"/>
  <c r="AJ265" i="5"/>
  <c r="AI265" i="5"/>
  <c r="AH265" i="5"/>
  <c r="AG265" i="5"/>
  <c r="AF265" i="5"/>
  <c r="AE265" i="5"/>
  <c r="AD265" i="5"/>
  <c r="AC265" i="5"/>
  <c r="AB265" i="5"/>
  <c r="A265" i="5"/>
  <c r="AK256" i="5"/>
  <c r="AJ256" i="5"/>
  <c r="AI256" i="5"/>
  <c r="AH256" i="5"/>
  <c r="AG256" i="5"/>
  <c r="AF256" i="5"/>
  <c r="AE256" i="5"/>
  <c r="AD256" i="5"/>
  <c r="AC256" i="5"/>
  <c r="AB256" i="5"/>
  <c r="A256" i="5"/>
  <c r="AK249" i="5"/>
  <c r="AJ249" i="5"/>
  <c r="AI249" i="5"/>
  <c r="AH249" i="5"/>
  <c r="AG249" i="5"/>
  <c r="AF249" i="5"/>
  <c r="AE249" i="5"/>
  <c r="AD249" i="5"/>
  <c r="AC249" i="5"/>
  <c r="AB249" i="5"/>
  <c r="A249" i="5"/>
  <c r="AK248" i="5"/>
  <c r="AJ248" i="5"/>
  <c r="AI248" i="5"/>
  <c r="AH248" i="5"/>
  <c r="AG248" i="5"/>
  <c r="AF248" i="5"/>
  <c r="AE248" i="5"/>
  <c r="AD248" i="5"/>
  <c r="AC248" i="5"/>
  <c r="AB248" i="5"/>
  <c r="A248" i="5"/>
  <c r="AK247" i="5"/>
  <c r="AJ247" i="5"/>
  <c r="AI247" i="5"/>
  <c r="AH247" i="5"/>
  <c r="AG247" i="5"/>
  <c r="AF247" i="5"/>
  <c r="AE247" i="5"/>
  <c r="AD247" i="5"/>
  <c r="AC247" i="5"/>
  <c r="AB247" i="5"/>
  <c r="A247" i="5"/>
  <c r="AK243" i="5"/>
  <c r="AJ243" i="5"/>
  <c r="AI243" i="5"/>
  <c r="AH243" i="5"/>
  <c r="AG243" i="5"/>
  <c r="AF243" i="5"/>
  <c r="AE243" i="5"/>
  <c r="AD243" i="5"/>
  <c r="AC243" i="5"/>
  <c r="AB243" i="5"/>
  <c r="A243" i="5"/>
  <c r="AK242" i="5"/>
  <c r="AJ242" i="5"/>
  <c r="AI242" i="5"/>
  <c r="AH242" i="5"/>
  <c r="AG242" i="5"/>
  <c r="AF242" i="5"/>
  <c r="AE242" i="5"/>
  <c r="AD242" i="5"/>
  <c r="AC242" i="5"/>
  <c r="AB242" i="5"/>
  <c r="A242" i="5"/>
  <c r="AK241" i="5"/>
  <c r="AJ241" i="5"/>
  <c r="AI241" i="5"/>
  <c r="AH241" i="5"/>
  <c r="AG241" i="5"/>
  <c r="AF241" i="5"/>
  <c r="AE241" i="5"/>
  <c r="AD241" i="5"/>
  <c r="AC241" i="5"/>
  <c r="AB241" i="5"/>
  <c r="A241" i="5"/>
  <c r="AK240" i="5"/>
  <c r="AJ240" i="5"/>
  <c r="AI240" i="5"/>
  <c r="AH240" i="5"/>
  <c r="AG240" i="5"/>
  <c r="AF240" i="5"/>
  <c r="AE240" i="5"/>
  <c r="AD240" i="5"/>
  <c r="AC240" i="5"/>
  <c r="AB240" i="5"/>
  <c r="A240" i="5"/>
  <c r="AK239" i="5"/>
  <c r="AJ239" i="5"/>
  <c r="AI239" i="5"/>
  <c r="AH239" i="5"/>
  <c r="AG239" i="5"/>
  <c r="AF239" i="5"/>
  <c r="AE239" i="5"/>
  <c r="AD239" i="5"/>
  <c r="AC239" i="5"/>
  <c r="AB239" i="5"/>
  <c r="A239" i="5"/>
  <c r="AK238" i="5"/>
  <c r="AJ238" i="5"/>
  <c r="AI238" i="5"/>
  <c r="AH238" i="5"/>
  <c r="AG238" i="5"/>
  <c r="AF238" i="5"/>
  <c r="AE238" i="5"/>
  <c r="AD238" i="5"/>
  <c r="AC238" i="5"/>
  <c r="AB238" i="5"/>
  <c r="A238" i="5"/>
  <c r="AK235" i="5"/>
  <c r="AJ235" i="5"/>
  <c r="AI235" i="5"/>
  <c r="AH235" i="5"/>
  <c r="AG235" i="5"/>
  <c r="AF235" i="5"/>
  <c r="AE235" i="5"/>
  <c r="AD235" i="5"/>
  <c r="AC235" i="5"/>
  <c r="AB235" i="5"/>
  <c r="A235" i="5"/>
  <c r="AK234" i="5"/>
  <c r="AJ234" i="5"/>
  <c r="AI234" i="5"/>
  <c r="AH234" i="5"/>
  <c r="AG234" i="5"/>
  <c r="AF234" i="5"/>
  <c r="AE234" i="5"/>
  <c r="AD234" i="5"/>
  <c r="AC234" i="5"/>
  <c r="AB234" i="5"/>
  <c r="A234" i="5"/>
  <c r="AK233" i="5"/>
  <c r="AJ233" i="5"/>
  <c r="AI233" i="5"/>
  <c r="AH233" i="5"/>
  <c r="AG233" i="5"/>
  <c r="AF233" i="5"/>
  <c r="AE233" i="5"/>
  <c r="AD233" i="5"/>
  <c r="AC233" i="5"/>
  <c r="AB233" i="5"/>
  <c r="A233" i="5"/>
  <c r="AK232" i="5"/>
  <c r="AJ232" i="5"/>
  <c r="AI232" i="5"/>
  <c r="AH232" i="5"/>
  <c r="AG232" i="5"/>
  <c r="AF232" i="5"/>
  <c r="AE232" i="5"/>
  <c r="AD232" i="5"/>
  <c r="AC232" i="5"/>
  <c r="AB232" i="5"/>
  <c r="A232" i="5"/>
  <c r="AK231" i="5"/>
  <c r="AJ231" i="5"/>
  <c r="AI231" i="5"/>
  <c r="AH231" i="5"/>
  <c r="AG231" i="5"/>
  <c r="AF231" i="5"/>
  <c r="AE231" i="5"/>
  <c r="AD231" i="5"/>
  <c r="AC231" i="5"/>
  <c r="AB231" i="5"/>
  <c r="A231" i="5"/>
  <c r="AK230" i="5"/>
  <c r="AJ230" i="5"/>
  <c r="AI230" i="5"/>
  <c r="AH230" i="5"/>
  <c r="AG230" i="5"/>
  <c r="AF230" i="5"/>
  <c r="AE230" i="5"/>
  <c r="AD230" i="5"/>
  <c r="AC230" i="5"/>
  <c r="AB230" i="5"/>
  <c r="A230" i="5"/>
  <c r="AK229" i="5"/>
  <c r="AJ229" i="5"/>
  <c r="AI229" i="5"/>
  <c r="AH229" i="5"/>
  <c r="AG229" i="5"/>
  <c r="AF229" i="5"/>
  <c r="AE229" i="5"/>
  <c r="AD229" i="5"/>
  <c r="AC229" i="5"/>
  <c r="AB229" i="5"/>
  <c r="A229" i="5"/>
  <c r="AK222" i="5"/>
  <c r="AJ222" i="5"/>
  <c r="AI222" i="5"/>
  <c r="AH222" i="5"/>
  <c r="AG222" i="5"/>
  <c r="AF222" i="5"/>
  <c r="AE222" i="5"/>
  <c r="AD222" i="5"/>
  <c r="AC222" i="5"/>
  <c r="AB222" i="5"/>
  <c r="A222" i="5"/>
  <c r="AK221" i="5"/>
  <c r="AJ221" i="5"/>
  <c r="AI221" i="5"/>
  <c r="AH221" i="5"/>
  <c r="AG221" i="5"/>
  <c r="AF221" i="5"/>
  <c r="AE221" i="5"/>
  <c r="AD221" i="5"/>
  <c r="AC221" i="5"/>
  <c r="AB221" i="5"/>
  <c r="A221" i="5"/>
  <c r="AK220" i="5"/>
  <c r="AJ220" i="5"/>
  <c r="AI220" i="5"/>
  <c r="AH220" i="5"/>
  <c r="AG220" i="5"/>
  <c r="AF220" i="5"/>
  <c r="AE220" i="5"/>
  <c r="AD220" i="5"/>
  <c r="AC220" i="5"/>
  <c r="AB220" i="5"/>
  <c r="A220" i="5"/>
  <c r="AK211" i="5"/>
  <c r="AJ211" i="5"/>
  <c r="AI211" i="5"/>
  <c r="AH211" i="5"/>
  <c r="AG211" i="5"/>
  <c r="AF211" i="5"/>
  <c r="AE211" i="5"/>
  <c r="AD211" i="5"/>
  <c r="AC211" i="5"/>
  <c r="AB211" i="5"/>
  <c r="A211" i="5"/>
  <c r="N206" i="5"/>
  <c r="O206" i="5" s="1"/>
  <c r="P206" i="5" s="1"/>
  <c r="Q206" i="5" s="1"/>
  <c r="R206" i="5" s="1"/>
  <c r="A206" i="5"/>
  <c r="AK205" i="5"/>
  <c r="AJ205" i="5"/>
  <c r="AI205" i="5"/>
  <c r="AH205" i="5"/>
  <c r="AG205" i="5"/>
  <c r="AF205" i="5"/>
  <c r="AE205" i="5"/>
  <c r="AD205" i="5"/>
  <c r="AC205" i="5"/>
  <c r="AB205" i="5"/>
  <c r="A205" i="5"/>
  <c r="A204" i="5"/>
  <c r="AK203" i="5"/>
  <c r="AJ203" i="5"/>
  <c r="AI203" i="5"/>
  <c r="AH203" i="5"/>
  <c r="AG203" i="5"/>
  <c r="AF203" i="5"/>
  <c r="AE203" i="5"/>
  <c r="AD203" i="5"/>
  <c r="AC203" i="5"/>
  <c r="AB203" i="5"/>
  <c r="A203" i="5"/>
  <c r="AK202" i="5"/>
  <c r="AJ202" i="5"/>
  <c r="AI202" i="5"/>
  <c r="AH202" i="5"/>
  <c r="AG202" i="5"/>
  <c r="AF202" i="5"/>
  <c r="AE202" i="5"/>
  <c r="AD202" i="5"/>
  <c r="AC202" i="5"/>
  <c r="AB202" i="5"/>
  <c r="A202" i="5"/>
  <c r="AK195" i="5"/>
  <c r="AJ195" i="5"/>
  <c r="AI195" i="5"/>
  <c r="AH195" i="5"/>
  <c r="AG195" i="5"/>
  <c r="AF195" i="5"/>
  <c r="AE195" i="5"/>
  <c r="AD195" i="5"/>
  <c r="AC195" i="5"/>
  <c r="AB195" i="5"/>
  <c r="A195" i="5"/>
  <c r="AK194" i="5"/>
  <c r="AJ194" i="5"/>
  <c r="AI194" i="5"/>
  <c r="AH194" i="5"/>
  <c r="AG194" i="5"/>
  <c r="AF194" i="5"/>
  <c r="AE194" i="5"/>
  <c r="AD194" i="5"/>
  <c r="AC194" i="5"/>
  <c r="AB194" i="5"/>
  <c r="A194" i="5"/>
  <c r="AK193" i="5"/>
  <c r="AJ193" i="5"/>
  <c r="AI193" i="5"/>
  <c r="AH193" i="5"/>
  <c r="AG193" i="5"/>
  <c r="AF193" i="5"/>
  <c r="AE193" i="5"/>
  <c r="AD193" i="5"/>
  <c r="AC193" i="5"/>
  <c r="AB193" i="5"/>
  <c r="A193" i="5"/>
  <c r="AK77" i="2"/>
  <c r="AJ77" i="2"/>
  <c r="AI77" i="2"/>
  <c r="AH77" i="2"/>
  <c r="AG77" i="2"/>
  <c r="AF77" i="2"/>
  <c r="AE77" i="2"/>
  <c r="AD77" i="2"/>
  <c r="AC77" i="2"/>
  <c r="AB77" i="2"/>
  <c r="C77" i="2"/>
  <c r="AK76" i="2"/>
  <c r="AJ76" i="2"/>
  <c r="AI76" i="2"/>
  <c r="AH76" i="2"/>
  <c r="AG76" i="2"/>
  <c r="AF76" i="2"/>
  <c r="AE76" i="2"/>
  <c r="AD76" i="2"/>
  <c r="AC76" i="2"/>
  <c r="AB76" i="2"/>
  <c r="C76" i="2"/>
  <c r="AK68" i="2"/>
  <c r="AJ68" i="2"/>
  <c r="AI68" i="2"/>
  <c r="AH68" i="2"/>
  <c r="AG68" i="2"/>
  <c r="AF68" i="2"/>
  <c r="AE68" i="2"/>
  <c r="AD68" i="2"/>
  <c r="AC68" i="2"/>
  <c r="AB68" i="2"/>
  <c r="C68" i="2"/>
  <c r="AK67" i="2"/>
  <c r="AJ67" i="2"/>
  <c r="AI67" i="2"/>
  <c r="AH67" i="2"/>
  <c r="AG67" i="2"/>
  <c r="AF67" i="2"/>
  <c r="AE67" i="2"/>
  <c r="AD67" i="2"/>
  <c r="AC67" i="2"/>
  <c r="AB67" i="2"/>
  <c r="C67" i="2"/>
  <c r="AK59" i="2"/>
  <c r="AJ59" i="2"/>
  <c r="AI59" i="2"/>
  <c r="AH59" i="2"/>
  <c r="AG59" i="2"/>
  <c r="AF59" i="2"/>
  <c r="AE59" i="2"/>
  <c r="AD59" i="2"/>
  <c r="AC59" i="2"/>
  <c r="AB59" i="2"/>
  <c r="C59" i="2"/>
  <c r="AK58" i="2"/>
  <c r="AJ58" i="2"/>
  <c r="AI58" i="2"/>
  <c r="AH58" i="2"/>
  <c r="AG58" i="2"/>
  <c r="AF58" i="2"/>
  <c r="AE58" i="2"/>
  <c r="AD58" i="2"/>
  <c r="AC58" i="2"/>
  <c r="AB58" i="2"/>
  <c r="C58" i="2"/>
  <c r="BR12" i="1"/>
  <c r="BR11" i="1"/>
  <c r="A12" i="1"/>
  <c r="A11" i="1"/>
  <c r="BR13" i="1" l="1"/>
  <c r="A13" i="1"/>
  <c r="AK671" i="5" l="1"/>
  <c r="AJ671" i="5"/>
  <c r="AI671" i="5"/>
  <c r="AH671" i="5"/>
  <c r="AG671" i="5"/>
  <c r="AF671" i="5"/>
  <c r="AE671" i="5"/>
  <c r="AD671" i="5"/>
  <c r="AC671" i="5"/>
  <c r="AB671" i="5"/>
  <c r="A671" i="5"/>
  <c r="AK670" i="5"/>
  <c r="AJ670" i="5"/>
  <c r="AI670" i="5"/>
  <c r="AH670" i="5"/>
  <c r="AG670" i="5"/>
  <c r="AF670" i="5"/>
  <c r="AE670" i="5"/>
  <c r="AD670" i="5"/>
  <c r="AC670" i="5"/>
  <c r="AB670" i="5"/>
  <c r="A670" i="5"/>
  <c r="A661" i="5"/>
  <c r="A652" i="5"/>
  <c r="A643" i="5"/>
  <c r="AK175" i="2"/>
  <c r="AJ175" i="2"/>
  <c r="AI175" i="2"/>
  <c r="AH175" i="2"/>
  <c r="AG175" i="2"/>
  <c r="AF175" i="2"/>
  <c r="AE175" i="2"/>
  <c r="AD175" i="2"/>
  <c r="AC175" i="2"/>
  <c r="AB175" i="2"/>
  <c r="C175" i="2"/>
  <c r="BR24" i="1"/>
  <c r="A24" i="1"/>
  <c r="AK734" i="5" l="1"/>
  <c r="AJ734" i="5"/>
  <c r="AI734" i="5"/>
  <c r="AH734" i="5"/>
  <c r="AG734" i="5"/>
  <c r="AF734" i="5"/>
  <c r="AE734" i="5"/>
  <c r="AD734" i="5"/>
  <c r="AC734" i="5"/>
  <c r="AB734" i="5"/>
  <c r="A734" i="5"/>
  <c r="AK733" i="5"/>
  <c r="AJ733" i="5"/>
  <c r="AI733" i="5"/>
  <c r="AH733" i="5"/>
  <c r="AG733" i="5"/>
  <c r="AF733" i="5"/>
  <c r="AE733" i="5"/>
  <c r="AD733" i="5"/>
  <c r="AC733" i="5"/>
  <c r="AB733" i="5"/>
  <c r="A733" i="5"/>
  <c r="AK725" i="5"/>
  <c r="AJ725" i="5"/>
  <c r="AI725" i="5"/>
  <c r="AH725" i="5"/>
  <c r="AG725" i="5"/>
  <c r="AF725" i="5"/>
  <c r="AE725" i="5"/>
  <c r="AD725" i="5"/>
  <c r="AC725" i="5"/>
  <c r="AB725" i="5"/>
  <c r="A725" i="5"/>
  <c r="AK724" i="5"/>
  <c r="AJ724" i="5"/>
  <c r="AI724" i="5"/>
  <c r="AH724" i="5"/>
  <c r="AG724" i="5"/>
  <c r="AF724" i="5"/>
  <c r="AE724" i="5"/>
  <c r="AD724" i="5"/>
  <c r="AC724" i="5"/>
  <c r="AB724" i="5"/>
  <c r="A724" i="5"/>
  <c r="AK715" i="5"/>
  <c r="AJ715" i="5"/>
  <c r="AI715" i="5"/>
  <c r="AH715" i="5"/>
  <c r="AG715" i="5"/>
  <c r="AF715" i="5"/>
  <c r="AE715" i="5"/>
  <c r="AD715" i="5"/>
  <c r="AC715" i="5"/>
  <c r="AB715" i="5"/>
  <c r="A715" i="5"/>
  <c r="AK706" i="5"/>
  <c r="AJ706" i="5"/>
  <c r="AI706" i="5"/>
  <c r="AH706" i="5"/>
  <c r="AG706" i="5"/>
  <c r="AF706" i="5"/>
  <c r="AE706" i="5"/>
  <c r="AD706" i="5"/>
  <c r="AC706" i="5"/>
  <c r="AB706" i="5"/>
  <c r="A706" i="5"/>
  <c r="AK697" i="5"/>
  <c r="AJ697" i="5"/>
  <c r="AI697" i="5"/>
  <c r="AH697" i="5"/>
  <c r="AG697" i="5"/>
  <c r="AF697" i="5"/>
  <c r="AE697" i="5"/>
  <c r="AD697" i="5"/>
  <c r="AC697" i="5"/>
  <c r="AB697" i="5"/>
  <c r="A697" i="5"/>
  <c r="AK688" i="5"/>
  <c r="AJ688" i="5"/>
  <c r="AI688" i="5"/>
  <c r="AH688" i="5"/>
  <c r="AG688" i="5"/>
  <c r="AF688" i="5"/>
  <c r="AE688" i="5"/>
  <c r="AD688" i="5"/>
  <c r="AC688" i="5"/>
  <c r="AB688" i="5"/>
  <c r="A688" i="5"/>
  <c r="BR25" i="1"/>
  <c r="A25" i="1"/>
  <c r="AK886" i="5" l="1"/>
  <c r="AJ886" i="5"/>
  <c r="AI886" i="5"/>
  <c r="AH886" i="5"/>
  <c r="AG886" i="5"/>
  <c r="AF886" i="5"/>
  <c r="AE886" i="5"/>
  <c r="AD886" i="5"/>
  <c r="AC886" i="5"/>
  <c r="AB886" i="5"/>
  <c r="AK877" i="5"/>
  <c r="AJ877" i="5"/>
  <c r="AI877" i="5"/>
  <c r="AH877" i="5"/>
  <c r="AG877" i="5"/>
  <c r="AF877" i="5"/>
  <c r="AE877" i="5"/>
  <c r="AD877" i="5"/>
  <c r="AC877" i="5"/>
  <c r="AB877" i="5"/>
  <c r="A877" i="5"/>
  <c r="AK868" i="5"/>
  <c r="AJ868" i="5"/>
  <c r="AI868" i="5"/>
  <c r="AH868" i="5"/>
  <c r="AG868" i="5"/>
  <c r="AF868" i="5"/>
  <c r="AE868" i="5"/>
  <c r="AD868" i="5"/>
  <c r="AC868" i="5"/>
  <c r="AB868" i="5"/>
  <c r="A868" i="5"/>
  <c r="AK859" i="5"/>
  <c r="AJ859" i="5"/>
  <c r="AI859" i="5"/>
  <c r="AH859" i="5"/>
  <c r="AG859" i="5"/>
  <c r="AF859" i="5"/>
  <c r="AE859" i="5"/>
  <c r="AD859" i="5"/>
  <c r="AC859" i="5"/>
  <c r="AB859" i="5"/>
  <c r="A859" i="5"/>
  <c r="AK851" i="5"/>
  <c r="AJ851" i="5"/>
  <c r="AI851" i="5"/>
  <c r="AH851" i="5"/>
  <c r="AG851" i="5"/>
  <c r="AF851" i="5"/>
  <c r="AE851" i="5"/>
  <c r="AD851" i="5"/>
  <c r="AC851" i="5"/>
  <c r="AB851" i="5"/>
  <c r="A851" i="5"/>
  <c r="AK850" i="5"/>
  <c r="AJ850" i="5"/>
  <c r="AI850" i="5"/>
  <c r="AH850" i="5"/>
  <c r="AG850" i="5"/>
  <c r="AF850" i="5"/>
  <c r="AE850" i="5"/>
  <c r="AD850" i="5"/>
  <c r="AC850" i="5"/>
  <c r="AB850" i="5"/>
  <c r="A850" i="5"/>
  <c r="AK841" i="5"/>
  <c r="AJ841" i="5"/>
  <c r="AI841" i="5"/>
  <c r="AH841" i="5"/>
  <c r="AG841" i="5"/>
  <c r="AF841" i="5"/>
  <c r="AE841" i="5"/>
  <c r="AD841" i="5"/>
  <c r="AC841" i="5"/>
  <c r="AB841" i="5"/>
  <c r="A841" i="5"/>
  <c r="AK833" i="5"/>
  <c r="AJ833" i="5"/>
  <c r="AI833" i="5"/>
  <c r="AH833" i="5"/>
  <c r="AG833" i="5"/>
  <c r="AF833" i="5"/>
  <c r="AE833" i="5"/>
  <c r="AD833" i="5"/>
  <c r="AC833" i="5"/>
  <c r="AB833" i="5"/>
  <c r="A833" i="5"/>
  <c r="AK832" i="5"/>
  <c r="AJ832" i="5"/>
  <c r="AI832" i="5"/>
  <c r="AH832" i="5"/>
  <c r="AG832" i="5"/>
  <c r="AF832" i="5"/>
  <c r="AE832" i="5"/>
  <c r="AD832" i="5"/>
  <c r="AC832" i="5"/>
  <c r="AB832" i="5"/>
  <c r="A832" i="5"/>
  <c r="C213" i="2"/>
  <c r="AK212" i="2"/>
  <c r="AJ212" i="2"/>
  <c r="AI212" i="2"/>
  <c r="AH212" i="2"/>
  <c r="AG212" i="2"/>
  <c r="AF212" i="2"/>
  <c r="AE212" i="2"/>
  <c r="AD212" i="2"/>
  <c r="AC212" i="2"/>
  <c r="AB212" i="2"/>
  <c r="C212" i="2"/>
  <c r="AK211" i="2"/>
  <c r="AJ211" i="2"/>
  <c r="AI211" i="2"/>
  <c r="AH211" i="2"/>
  <c r="AG211" i="2"/>
  <c r="AF211" i="2"/>
  <c r="AE211" i="2"/>
  <c r="AD211" i="2"/>
  <c r="AC211" i="2"/>
  <c r="AB211" i="2"/>
  <c r="C211" i="2"/>
  <c r="BR28" i="1"/>
  <c r="AK823" i="5" l="1"/>
  <c r="AJ823" i="5"/>
  <c r="AI823" i="5"/>
  <c r="AH823" i="5"/>
  <c r="AG823" i="5"/>
  <c r="AF823" i="5"/>
  <c r="AE823" i="5"/>
  <c r="AD823" i="5"/>
  <c r="AC823" i="5"/>
  <c r="AB823" i="5"/>
  <c r="A823" i="5"/>
  <c r="AK815" i="5"/>
  <c r="AJ815" i="5"/>
  <c r="AI815" i="5"/>
  <c r="AH815" i="5"/>
  <c r="AG815" i="5"/>
  <c r="AF815" i="5"/>
  <c r="AE815" i="5"/>
  <c r="AD815" i="5"/>
  <c r="AC815" i="5"/>
  <c r="AB815" i="5"/>
  <c r="A815" i="5"/>
  <c r="AK814" i="5"/>
  <c r="AJ814" i="5"/>
  <c r="AI814" i="5"/>
  <c r="AH814" i="5"/>
  <c r="AG814" i="5"/>
  <c r="AF814" i="5"/>
  <c r="AE814" i="5"/>
  <c r="AD814" i="5"/>
  <c r="AC814" i="5"/>
  <c r="AB814" i="5"/>
  <c r="A814" i="5"/>
  <c r="AK810" i="5"/>
  <c r="AJ810" i="5"/>
  <c r="AI810" i="5"/>
  <c r="AH810" i="5"/>
  <c r="AG810" i="5"/>
  <c r="AF810" i="5"/>
  <c r="AE810" i="5"/>
  <c r="AD810" i="5"/>
  <c r="AC810" i="5"/>
  <c r="AB810" i="5"/>
  <c r="A810" i="5"/>
  <c r="AK809" i="5"/>
  <c r="AJ809" i="5"/>
  <c r="AI809" i="5"/>
  <c r="AH809" i="5"/>
  <c r="AG809" i="5"/>
  <c r="AF809" i="5"/>
  <c r="AE809" i="5"/>
  <c r="AD809" i="5"/>
  <c r="AC809" i="5"/>
  <c r="AB809" i="5"/>
  <c r="A809" i="5"/>
  <c r="AK808" i="5"/>
  <c r="AJ808" i="5"/>
  <c r="AI808" i="5"/>
  <c r="AH808" i="5"/>
  <c r="AG808" i="5"/>
  <c r="AF808" i="5"/>
  <c r="AE808" i="5"/>
  <c r="AD808" i="5"/>
  <c r="AC808" i="5"/>
  <c r="AB808" i="5"/>
  <c r="A808" i="5"/>
  <c r="AK807" i="5"/>
  <c r="AJ807" i="5"/>
  <c r="AI807" i="5"/>
  <c r="AH807" i="5"/>
  <c r="AG807" i="5"/>
  <c r="AF807" i="5"/>
  <c r="AE807" i="5"/>
  <c r="AD807" i="5"/>
  <c r="AC807" i="5"/>
  <c r="AB807" i="5"/>
  <c r="A807" i="5"/>
  <c r="AK797" i="5"/>
  <c r="AJ797" i="5"/>
  <c r="AI797" i="5"/>
  <c r="AH797" i="5"/>
  <c r="AG797" i="5"/>
  <c r="AF797" i="5"/>
  <c r="AE797" i="5"/>
  <c r="AD797" i="5"/>
  <c r="AC797" i="5"/>
  <c r="AB797" i="5"/>
  <c r="A797" i="5"/>
  <c r="AK796" i="5"/>
  <c r="AJ796" i="5"/>
  <c r="AI796" i="5"/>
  <c r="AH796" i="5"/>
  <c r="AG796" i="5"/>
  <c r="AF796" i="5"/>
  <c r="AE796" i="5"/>
  <c r="AD796" i="5"/>
  <c r="AC796" i="5"/>
  <c r="AB796" i="5"/>
  <c r="A796" i="5"/>
  <c r="AK205" i="2"/>
  <c r="AJ205" i="2"/>
  <c r="AI205" i="2"/>
  <c r="AH205" i="2"/>
  <c r="AG205" i="2"/>
  <c r="AF205" i="2"/>
  <c r="AE205" i="2"/>
  <c r="AD205" i="2"/>
  <c r="AC205" i="2"/>
  <c r="AB205" i="2"/>
  <c r="C205" i="2"/>
  <c r="AK204" i="2"/>
  <c r="AJ204" i="2"/>
  <c r="AI204" i="2"/>
  <c r="AH204" i="2"/>
  <c r="AG204" i="2"/>
  <c r="AF204" i="2"/>
  <c r="AE204" i="2"/>
  <c r="AD204" i="2"/>
  <c r="AC204" i="2"/>
  <c r="AB204" i="2"/>
  <c r="C204" i="2"/>
  <c r="AK203" i="2"/>
  <c r="AJ203" i="2"/>
  <c r="AI203" i="2"/>
  <c r="AH203" i="2"/>
  <c r="AG203" i="2"/>
  <c r="AF203" i="2"/>
  <c r="AE203" i="2"/>
  <c r="AD203" i="2"/>
  <c r="AC203" i="2"/>
  <c r="AB203" i="2"/>
  <c r="C203" i="2"/>
  <c r="AK202" i="2"/>
  <c r="AJ202" i="2"/>
  <c r="AI202" i="2"/>
  <c r="AH202" i="2"/>
  <c r="AG202" i="2"/>
  <c r="AF202" i="2"/>
  <c r="AE202" i="2"/>
  <c r="AD202" i="2"/>
  <c r="AC202" i="2"/>
  <c r="AB202" i="2"/>
  <c r="C202" i="2"/>
  <c r="BR27" i="1"/>
  <c r="A27" i="1"/>
  <c r="AK787" i="5" l="1"/>
  <c r="AJ787" i="5"/>
  <c r="AI787" i="5"/>
  <c r="AH787" i="5"/>
  <c r="AG787" i="5"/>
  <c r="AF787" i="5"/>
  <c r="AE787" i="5"/>
  <c r="AD787" i="5"/>
  <c r="AC787" i="5"/>
  <c r="AB787" i="5"/>
  <c r="A787" i="5"/>
  <c r="AK769" i="5"/>
  <c r="AJ769" i="5"/>
  <c r="AI769" i="5"/>
  <c r="AH769" i="5"/>
  <c r="AG769" i="5"/>
  <c r="AF769" i="5"/>
  <c r="AE769" i="5"/>
  <c r="AD769" i="5"/>
  <c r="AC769" i="5"/>
  <c r="AB769" i="5"/>
  <c r="A769" i="5"/>
  <c r="AK760" i="5"/>
  <c r="AJ760" i="5"/>
  <c r="AI760" i="5"/>
  <c r="AH760" i="5"/>
  <c r="AG760" i="5"/>
  <c r="AF760" i="5"/>
  <c r="AE760" i="5"/>
  <c r="AD760" i="5"/>
  <c r="AC760" i="5"/>
  <c r="AB760" i="5"/>
  <c r="A760" i="5"/>
  <c r="A752" i="5"/>
  <c r="AK751" i="5"/>
  <c r="AJ751" i="5"/>
  <c r="AI751" i="5"/>
  <c r="AH751" i="5"/>
  <c r="AG751" i="5"/>
  <c r="AF751" i="5"/>
  <c r="AE751" i="5"/>
  <c r="AD751" i="5"/>
  <c r="AC751" i="5"/>
  <c r="AB751" i="5"/>
  <c r="A751" i="5"/>
  <c r="AK742" i="5"/>
  <c r="AJ742" i="5"/>
  <c r="AI742" i="5"/>
  <c r="AH742" i="5"/>
  <c r="AG742" i="5"/>
  <c r="AF742" i="5"/>
  <c r="AE742" i="5"/>
  <c r="AD742" i="5"/>
  <c r="AC742" i="5"/>
  <c r="AB742" i="5"/>
  <c r="A742" i="5"/>
  <c r="AK198" i="2"/>
  <c r="AJ198" i="2"/>
  <c r="AI198" i="2"/>
  <c r="AH198" i="2"/>
  <c r="AG198" i="2"/>
  <c r="AF198" i="2"/>
  <c r="AE198" i="2"/>
  <c r="AD198" i="2"/>
  <c r="AC198" i="2"/>
  <c r="AB198" i="2"/>
  <c r="C198" i="2"/>
  <c r="AK196" i="2"/>
  <c r="AJ196" i="2"/>
  <c r="AI196" i="2"/>
  <c r="AH196" i="2"/>
  <c r="AG196" i="2"/>
  <c r="AF196" i="2"/>
  <c r="AE196" i="2"/>
  <c r="AD196" i="2"/>
  <c r="AC196" i="2"/>
  <c r="AB196" i="2"/>
  <c r="C196" i="2"/>
  <c r="C195" i="2"/>
  <c r="AK194" i="2"/>
  <c r="AJ194" i="2"/>
  <c r="AI194" i="2"/>
  <c r="AH194" i="2"/>
  <c r="AG194" i="2"/>
  <c r="AF194" i="2"/>
  <c r="AE194" i="2"/>
  <c r="AD194" i="2"/>
  <c r="AC194" i="2"/>
  <c r="AB194" i="2"/>
  <c r="C194" i="2"/>
  <c r="C193" i="2"/>
  <c r="BR26" i="1"/>
  <c r="A26" i="1"/>
  <c r="BR29" i="1" l="1"/>
  <c r="A29" i="1"/>
  <c r="AK537" i="5" l="1"/>
  <c r="AJ537" i="5"/>
  <c r="AI537" i="5"/>
  <c r="AH537" i="5"/>
  <c r="AG537" i="5"/>
  <c r="AF537" i="5"/>
  <c r="AE537" i="5"/>
  <c r="AD537" i="5"/>
  <c r="AC537" i="5"/>
  <c r="AB537" i="5"/>
  <c r="A537" i="5"/>
  <c r="AK536" i="5"/>
  <c r="AJ536" i="5"/>
  <c r="AI536" i="5"/>
  <c r="AH536" i="5"/>
  <c r="AG536" i="5"/>
  <c r="AF536" i="5"/>
  <c r="AE536" i="5"/>
  <c r="AD536" i="5"/>
  <c r="AC536" i="5"/>
  <c r="AB536" i="5"/>
  <c r="A536" i="5"/>
  <c r="AK535" i="5"/>
  <c r="AJ535" i="5"/>
  <c r="AI535" i="5"/>
  <c r="AH535" i="5"/>
  <c r="AG535" i="5"/>
  <c r="AF535" i="5"/>
  <c r="AE535" i="5"/>
  <c r="AD535" i="5"/>
  <c r="AC535" i="5"/>
  <c r="AB535" i="5"/>
  <c r="A535" i="5"/>
  <c r="AK527" i="5"/>
  <c r="AJ527" i="5"/>
  <c r="AI527" i="5"/>
  <c r="AH527" i="5"/>
  <c r="AG527" i="5"/>
  <c r="AF527" i="5"/>
  <c r="AE527" i="5"/>
  <c r="AD527" i="5"/>
  <c r="AC527" i="5"/>
  <c r="AB527" i="5"/>
  <c r="A527" i="5"/>
  <c r="AK526" i="5"/>
  <c r="AJ526" i="5"/>
  <c r="AI526" i="5"/>
  <c r="AH526" i="5"/>
  <c r="AG526" i="5"/>
  <c r="AF526" i="5"/>
  <c r="AE526" i="5"/>
  <c r="AD526" i="5"/>
  <c r="AC526" i="5"/>
  <c r="AB526" i="5"/>
  <c r="A526" i="5"/>
  <c r="AK517" i="5"/>
  <c r="AJ517" i="5"/>
  <c r="AI517" i="5"/>
  <c r="AH517" i="5"/>
  <c r="AG517" i="5"/>
  <c r="AF517" i="5"/>
  <c r="AE517" i="5"/>
  <c r="AD517" i="5"/>
  <c r="AC517" i="5"/>
  <c r="AB517" i="5"/>
  <c r="A517" i="5"/>
  <c r="AK508" i="5"/>
  <c r="AJ508" i="5"/>
  <c r="AI508" i="5"/>
  <c r="AH508" i="5"/>
  <c r="AG508" i="5"/>
  <c r="AF508" i="5"/>
  <c r="AE508" i="5"/>
  <c r="AD508" i="5"/>
  <c r="AC508" i="5"/>
  <c r="AB508" i="5"/>
  <c r="A508" i="5"/>
  <c r="AK503" i="5"/>
  <c r="AJ503" i="5"/>
  <c r="AI503" i="5"/>
  <c r="AH503" i="5"/>
  <c r="AG503" i="5"/>
  <c r="AF503" i="5"/>
  <c r="AE503" i="5"/>
  <c r="AD503" i="5"/>
  <c r="AC503" i="5"/>
  <c r="AB503" i="5"/>
  <c r="A503" i="5"/>
  <c r="AK502" i="5"/>
  <c r="AJ502" i="5"/>
  <c r="AI502" i="5"/>
  <c r="AH502" i="5"/>
  <c r="AG502" i="5"/>
  <c r="AF502" i="5"/>
  <c r="AE502" i="5"/>
  <c r="AD502" i="5"/>
  <c r="AC502" i="5"/>
  <c r="AB502" i="5"/>
  <c r="A502" i="5"/>
  <c r="AK501" i="5"/>
  <c r="AJ501" i="5"/>
  <c r="AI501" i="5"/>
  <c r="AH501" i="5"/>
  <c r="AG501" i="5"/>
  <c r="AF501" i="5"/>
  <c r="AE501" i="5"/>
  <c r="AD501" i="5"/>
  <c r="AC501" i="5"/>
  <c r="AB501" i="5"/>
  <c r="A501" i="5"/>
  <c r="AK500" i="5"/>
  <c r="AJ500" i="5"/>
  <c r="AI500" i="5"/>
  <c r="AH500" i="5"/>
  <c r="AG500" i="5"/>
  <c r="AF500" i="5"/>
  <c r="AE500" i="5"/>
  <c r="AD500" i="5"/>
  <c r="AC500" i="5"/>
  <c r="AB500" i="5"/>
  <c r="A500" i="5"/>
  <c r="AK499" i="5"/>
  <c r="AJ499" i="5"/>
  <c r="AI499" i="5"/>
  <c r="AH499" i="5"/>
  <c r="AG499" i="5"/>
  <c r="AF499" i="5"/>
  <c r="AE499" i="5"/>
  <c r="AD499" i="5"/>
  <c r="AC499" i="5"/>
  <c r="AB499" i="5"/>
  <c r="A499" i="5"/>
  <c r="AK491" i="5"/>
  <c r="AJ491" i="5"/>
  <c r="AI491" i="5"/>
  <c r="AH491" i="5"/>
  <c r="AG491" i="5"/>
  <c r="AF491" i="5"/>
  <c r="AE491" i="5"/>
  <c r="AD491" i="5"/>
  <c r="AC491" i="5"/>
  <c r="AB491" i="5"/>
  <c r="A491" i="5"/>
  <c r="AK490" i="5"/>
  <c r="AJ490" i="5"/>
  <c r="AI490" i="5"/>
  <c r="AH490" i="5"/>
  <c r="AG490" i="5"/>
  <c r="AF490" i="5"/>
  <c r="AE490" i="5"/>
  <c r="AD490" i="5"/>
  <c r="AC490" i="5"/>
  <c r="AB490" i="5"/>
  <c r="A490" i="5"/>
  <c r="AK482" i="5"/>
  <c r="AJ482" i="5"/>
  <c r="AI482" i="5"/>
  <c r="AH482" i="5"/>
  <c r="AG482" i="5"/>
  <c r="AF482" i="5"/>
  <c r="AE482" i="5"/>
  <c r="AD482" i="5"/>
  <c r="AC482" i="5"/>
  <c r="AB482" i="5"/>
  <c r="A482" i="5"/>
  <c r="AK481" i="5"/>
  <c r="AJ481" i="5"/>
  <c r="AI481" i="5"/>
  <c r="AH481" i="5"/>
  <c r="AG481" i="5"/>
  <c r="AF481" i="5"/>
  <c r="AE481" i="5"/>
  <c r="AD481" i="5"/>
  <c r="AC481" i="5"/>
  <c r="AB481" i="5"/>
  <c r="A481" i="5"/>
  <c r="AK472" i="5"/>
  <c r="AJ472" i="5"/>
  <c r="AI472" i="5"/>
  <c r="AH472" i="5"/>
  <c r="AG472" i="5"/>
  <c r="AF472" i="5"/>
  <c r="AE472" i="5"/>
  <c r="AD472" i="5"/>
  <c r="AC472" i="5"/>
  <c r="AB472" i="5"/>
  <c r="A472" i="5"/>
  <c r="A473" i="5"/>
  <c r="AB473" i="5"/>
  <c r="AC473" i="5"/>
  <c r="AD473" i="5"/>
  <c r="AE473" i="5"/>
  <c r="AF473" i="5"/>
  <c r="AG473" i="5"/>
  <c r="AH473" i="5"/>
  <c r="AI473" i="5"/>
  <c r="AJ473" i="5"/>
  <c r="AK473" i="5"/>
  <c r="AK465" i="5"/>
  <c r="AJ465" i="5"/>
  <c r="AI465" i="5"/>
  <c r="AH465" i="5"/>
  <c r="AG465" i="5"/>
  <c r="AF465" i="5"/>
  <c r="AE465" i="5"/>
  <c r="AD465" i="5"/>
  <c r="AC465" i="5"/>
  <c r="AB465" i="5"/>
  <c r="A465" i="5"/>
  <c r="AK464" i="5"/>
  <c r="AJ464" i="5"/>
  <c r="AI464" i="5"/>
  <c r="AH464" i="5"/>
  <c r="AG464" i="5"/>
  <c r="AF464" i="5"/>
  <c r="AE464" i="5"/>
  <c r="AD464" i="5"/>
  <c r="AC464" i="5"/>
  <c r="AB464" i="5"/>
  <c r="A464" i="5"/>
  <c r="AK463" i="5"/>
  <c r="AJ463" i="5"/>
  <c r="AI463" i="5"/>
  <c r="AH463" i="5"/>
  <c r="AG463" i="5"/>
  <c r="AF463" i="5"/>
  <c r="AE463" i="5"/>
  <c r="AD463" i="5"/>
  <c r="AC463" i="5"/>
  <c r="AB463" i="5"/>
  <c r="A463" i="5"/>
  <c r="AK456" i="5"/>
  <c r="AJ456" i="5"/>
  <c r="AI456" i="5"/>
  <c r="AH456" i="5"/>
  <c r="AG456" i="5"/>
  <c r="AF456" i="5"/>
  <c r="AE456" i="5"/>
  <c r="AD456" i="5"/>
  <c r="AC456" i="5"/>
  <c r="AB456" i="5"/>
  <c r="A456" i="5"/>
  <c r="AK455" i="5"/>
  <c r="AJ455" i="5"/>
  <c r="AI455" i="5"/>
  <c r="AH455" i="5"/>
  <c r="AG455" i="5"/>
  <c r="AF455" i="5"/>
  <c r="AE455" i="5"/>
  <c r="AD455" i="5"/>
  <c r="AC455" i="5"/>
  <c r="W455" i="5"/>
  <c r="AB455" i="5" s="1"/>
  <c r="A455" i="5"/>
  <c r="AK454" i="5"/>
  <c r="AJ454" i="5"/>
  <c r="AI454" i="5"/>
  <c r="AH454" i="5"/>
  <c r="AG454" i="5"/>
  <c r="AF454" i="5"/>
  <c r="AD454" i="5"/>
  <c r="AC454" i="5"/>
  <c r="AB454" i="5"/>
  <c r="Q454" i="5"/>
  <c r="AE454" i="5" s="1"/>
  <c r="P454" i="5"/>
  <c r="O454" i="5"/>
  <c r="A454" i="5"/>
  <c r="AK446" i="5"/>
  <c r="AJ446" i="5"/>
  <c r="AI446" i="5"/>
  <c r="AH446" i="5"/>
  <c r="AG446" i="5"/>
  <c r="AF446" i="5"/>
  <c r="AE446" i="5"/>
  <c r="AD446" i="5"/>
  <c r="AC446" i="5"/>
  <c r="AB446" i="5"/>
  <c r="A446" i="5"/>
  <c r="AK445" i="5"/>
  <c r="AJ445" i="5"/>
  <c r="AI445" i="5"/>
  <c r="AH445" i="5"/>
  <c r="AG445" i="5"/>
  <c r="AF445" i="5"/>
  <c r="AE445" i="5"/>
  <c r="AD445" i="5"/>
  <c r="AC445" i="5"/>
  <c r="AB445" i="5"/>
  <c r="A445" i="5"/>
  <c r="AK437" i="5"/>
  <c r="AJ437" i="5"/>
  <c r="AI437" i="5"/>
  <c r="AH437" i="5"/>
  <c r="AG437" i="5"/>
  <c r="AF437" i="5"/>
  <c r="AE437" i="5"/>
  <c r="AD437" i="5"/>
  <c r="AC437" i="5"/>
  <c r="AB437" i="5"/>
  <c r="A437" i="5"/>
  <c r="AK436" i="5"/>
  <c r="AJ436" i="5"/>
  <c r="AI436" i="5"/>
  <c r="AH436" i="5"/>
  <c r="AG436" i="5"/>
  <c r="AF436" i="5"/>
  <c r="AE436" i="5"/>
  <c r="AD436" i="5"/>
  <c r="AC436" i="5"/>
  <c r="AB436" i="5"/>
  <c r="A436" i="5"/>
  <c r="AK428" i="5"/>
  <c r="AJ428" i="5"/>
  <c r="AI428" i="5"/>
  <c r="AH428" i="5"/>
  <c r="AF428" i="5"/>
  <c r="AE428" i="5"/>
  <c r="AD428" i="5"/>
  <c r="AC428" i="5"/>
  <c r="AB428" i="5"/>
  <c r="W428" i="5"/>
  <c r="AG428" i="5" s="1"/>
  <c r="N428" i="5"/>
  <c r="A428" i="5"/>
  <c r="AK427" i="5"/>
  <c r="AJ427" i="5"/>
  <c r="AI427" i="5"/>
  <c r="AH427" i="5"/>
  <c r="AG427" i="5"/>
  <c r="AF427" i="5"/>
  <c r="AE427" i="5"/>
  <c r="AD427" i="5"/>
  <c r="AC427" i="5"/>
  <c r="AB427" i="5"/>
  <c r="A427" i="5"/>
  <c r="AK141" i="2" l="1"/>
  <c r="AJ141" i="2"/>
  <c r="AI141" i="2"/>
  <c r="AH141" i="2"/>
  <c r="AG141" i="2"/>
  <c r="AF141" i="2"/>
  <c r="AE141" i="2"/>
  <c r="AD141" i="2"/>
  <c r="AC141" i="2"/>
  <c r="AB141" i="2"/>
  <c r="AK140" i="2"/>
  <c r="AJ140" i="2"/>
  <c r="AI140" i="2"/>
  <c r="AH140" i="2"/>
  <c r="AG140" i="2"/>
  <c r="AF140" i="2"/>
  <c r="AE140" i="2"/>
  <c r="AD140" i="2"/>
  <c r="AC140" i="2"/>
  <c r="AB140" i="2"/>
  <c r="C140" i="2"/>
  <c r="AK139" i="2"/>
  <c r="AJ139" i="2"/>
  <c r="AI139" i="2"/>
  <c r="AH139" i="2"/>
  <c r="AG139" i="2"/>
  <c r="AF139" i="2"/>
  <c r="AE139" i="2"/>
  <c r="AD139" i="2"/>
  <c r="AC139" i="2"/>
  <c r="AB139" i="2"/>
  <c r="C139" i="2"/>
  <c r="AK132" i="2"/>
  <c r="AJ132" i="2"/>
  <c r="AI132" i="2"/>
  <c r="AH132" i="2"/>
  <c r="AG132" i="2"/>
  <c r="AF132" i="2"/>
  <c r="AE132" i="2"/>
  <c r="AD132" i="2"/>
  <c r="AC132" i="2"/>
  <c r="AB132" i="2"/>
  <c r="C132" i="2"/>
  <c r="AK131" i="2"/>
  <c r="AJ131" i="2"/>
  <c r="AI131" i="2"/>
  <c r="AH131" i="2"/>
  <c r="AG131" i="2"/>
  <c r="AF131" i="2"/>
  <c r="AE131" i="2"/>
  <c r="AD131" i="2"/>
  <c r="AC131" i="2"/>
  <c r="AB131" i="2"/>
  <c r="C131" i="2"/>
  <c r="AK130" i="2"/>
  <c r="AJ130" i="2"/>
  <c r="AI130" i="2"/>
  <c r="AH130" i="2"/>
  <c r="AG130" i="2"/>
  <c r="AF130" i="2"/>
  <c r="AE130" i="2"/>
  <c r="AD130" i="2"/>
  <c r="AC130" i="2"/>
  <c r="AB130" i="2"/>
  <c r="C130" i="2"/>
  <c r="AK123" i="2"/>
  <c r="AJ123" i="2"/>
  <c r="AI123" i="2"/>
  <c r="AH123" i="2"/>
  <c r="AG123" i="2"/>
  <c r="AF123" i="2"/>
  <c r="AE123" i="2"/>
  <c r="AD123" i="2"/>
  <c r="AC123" i="2"/>
  <c r="AB123" i="2"/>
  <c r="AK122" i="2"/>
  <c r="AJ122" i="2"/>
  <c r="AI122" i="2"/>
  <c r="AH122" i="2"/>
  <c r="AG122" i="2"/>
  <c r="AF122" i="2"/>
  <c r="AE122" i="2"/>
  <c r="AD122" i="2"/>
  <c r="AC122" i="2"/>
  <c r="AB122" i="2"/>
  <c r="AK121" i="2"/>
  <c r="AJ121" i="2"/>
  <c r="AI121" i="2"/>
  <c r="AH121" i="2"/>
  <c r="AG121" i="2"/>
  <c r="AF121" i="2"/>
  <c r="AE121" i="2"/>
  <c r="AD121" i="2"/>
  <c r="AC121" i="2"/>
  <c r="AB121" i="2"/>
  <c r="C121" i="2"/>
  <c r="AK114" i="2"/>
  <c r="AJ114" i="2"/>
  <c r="AI114" i="2"/>
  <c r="AH114" i="2"/>
  <c r="AG114" i="2"/>
  <c r="AF114" i="2"/>
  <c r="AE114" i="2"/>
  <c r="AD114" i="2"/>
  <c r="AC114" i="2"/>
  <c r="AB114" i="2"/>
  <c r="C114" i="2"/>
  <c r="AK113" i="2"/>
  <c r="AJ113" i="2"/>
  <c r="AI113" i="2"/>
  <c r="AH113" i="2"/>
  <c r="AG113" i="2"/>
  <c r="AF113" i="2"/>
  <c r="AE113" i="2"/>
  <c r="AD113" i="2"/>
  <c r="AC113" i="2"/>
  <c r="AB113" i="2"/>
  <c r="C113" i="2"/>
  <c r="AK112" i="2"/>
  <c r="AJ112" i="2"/>
  <c r="AI112" i="2"/>
  <c r="AH112" i="2"/>
  <c r="AG112" i="2"/>
  <c r="AF112" i="2"/>
  <c r="AE112" i="2"/>
  <c r="AD112" i="2"/>
  <c r="AC112" i="2"/>
  <c r="AB112" i="2"/>
  <c r="C112" i="2"/>
  <c r="BR20" i="1"/>
  <c r="BR19" i="1"/>
  <c r="BR18" i="1"/>
  <c r="BR17" i="1"/>
  <c r="A20" i="1" l="1"/>
  <c r="A19" i="1"/>
  <c r="A18" i="1"/>
  <c r="A17" i="1"/>
  <c r="AK600" i="5" l="1"/>
  <c r="AJ600" i="5"/>
  <c r="AI600" i="5"/>
  <c r="AH600" i="5"/>
  <c r="AG600" i="5"/>
  <c r="AF600" i="5"/>
  <c r="AE600" i="5"/>
  <c r="AD600" i="5"/>
  <c r="AC600" i="5"/>
  <c r="AB600" i="5"/>
  <c r="A600" i="5"/>
  <c r="AK599" i="5"/>
  <c r="AJ599" i="5"/>
  <c r="AI599" i="5"/>
  <c r="AH599" i="5"/>
  <c r="AG599" i="5"/>
  <c r="AF599" i="5"/>
  <c r="AE599" i="5"/>
  <c r="AD599" i="5"/>
  <c r="AC599" i="5"/>
  <c r="AB599" i="5"/>
  <c r="A599" i="5"/>
  <c r="AK598" i="5"/>
  <c r="AJ598" i="5"/>
  <c r="AI598" i="5"/>
  <c r="AH598" i="5"/>
  <c r="AG598" i="5"/>
  <c r="AF598" i="5"/>
  <c r="AE598" i="5"/>
  <c r="AD598" i="5"/>
  <c r="AC598" i="5"/>
  <c r="AB598" i="5"/>
  <c r="A598" i="5"/>
  <c r="AK420" i="5"/>
  <c r="AJ420" i="5"/>
  <c r="AI420" i="5"/>
  <c r="AH420" i="5"/>
  <c r="AG420" i="5"/>
  <c r="AF420" i="5"/>
  <c r="AE420" i="5"/>
  <c r="AD420" i="5"/>
  <c r="AC420" i="5"/>
  <c r="AB420" i="5"/>
  <c r="A420" i="5"/>
  <c r="AK419" i="5"/>
  <c r="AJ419" i="5"/>
  <c r="AI419" i="5"/>
  <c r="AH419" i="5"/>
  <c r="AG419" i="5"/>
  <c r="AF419" i="5"/>
  <c r="AE419" i="5"/>
  <c r="AD419" i="5"/>
  <c r="AC419" i="5"/>
  <c r="AB419" i="5"/>
  <c r="A419" i="5"/>
  <c r="AK418" i="5"/>
  <c r="AJ418" i="5"/>
  <c r="AI418" i="5"/>
  <c r="AH418" i="5"/>
  <c r="AG418" i="5"/>
  <c r="AF418" i="5"/>
  <c r="AE418" i="5"/>
  <c r="AD418" i="5"/>
  <c r="AC418" i="5"/>
  <c r="AB418" i="5"/>
  <c r="A418" i="5"/>
  <c r="AK413" i="5"/>
  <c r="AJ413" i="5"/>
  <c r="AI413" i="5"/>
  <c r="AH413" i="5"/>
  <c r="AG413" i="5"/>
  <c r="AF413" i="5"/>
  <c r="AE413" i="5"/>
  <c r="AD413" i="5"/>
  <c r="AC413" i="5"/>
  <c r="AB413" i="5"/>
  <c r="A413" i="5"/>
  <c r="AK412" i="5"/>
  <c r="AJ412" i="5"/>
  <c r="AI412" i="5"/>
  <c r="AH412" i="5"/>
  <c r="AG412" i="5"/>
  <c r="AF412" i="5"/>
  <c r="AE412" i="5"/>
  <c r="AD412" i="5"/>
  <c r="AC412" i="5"/>
  <c r="AB412" i="5"/>
  <c r="A412" i="5"/>
  <c r="AK411" i="5"/>
  <c r="AJ411" i="5"/>
  <c r="AI411" i="5"/>
  <c r="AH411" i="5"/>
  <c r="AG411" i="5"/>
  <c r="AF411" i="5"/>
  <c r="AE411" i="5"/>
  <c r="AD411" i="5"/>
  <c r="AC411" i="5"/>
  <c r="AB411" i="5"/>
  <c r="A411" i="5"/>
  <c r="AK410" i="5"/>
  <c r="AJ410" i="5"/>
  <c r="AI410" i="5"/>
  <c r="AH410" i="5"/>
  <c r="AG410" i="5"/>
  <c r="AF410" i="5"/>
  <c r="AE410" i="5"/>
  <c r="AD410" i="5"/>
  <c r="AC410" i="5"/>
  <c r="AB410" i="5"/>
  <c r="A410" i="5"/>
  <c r="AK409" i="5"/>
  <c r="AJ409" i="5"/>
  <c r="AI409" i="5"/>
  <c r="AH409" i="5"/>
  <c r="AG409" i="5"/>
  <c r="AF409" i="5"/>
  <c r="AE409" i="5"/>
  <c r="AD409" i="5"/>
  <c r="AC409" i="5"/>
  <c r="AB409" i="5"/>
  <c r="A409" i="5"/>
  <c r="AK403" i="5"/>
  <c r="AJ403" i="5"/>
  <c r="AI403" i="5"/>
  <c r="AH403" i="5"/>
  <c r="AG403" i="5"/>
  <c r="AF403" i="5"/>
  <c r="AE403" i="5"/>
  <c r="AD403" i="5"/>
  <c r="AC403" i="5"/>
  <c r="AB403" i="5"/>
  <c r="A403" i="5"/>
  <c r="AK402" i="5"/>
  <c r="AJ402" i="5"/>
  <c r="AI402" i="5"/>
  <c r="AH402" i="5"/>
  <c r="AG402" i="5"/>
  <c r="AF402" i="5"/>
  <c r="AE402" i="5"/>
  <c r="AD402" i="5"/>
  <c r="AC402" i="5"/>
  <c r="AB402" i="5"/>
  <c r="A402" i="5"/>
  <c r="AK401" i="5"/>
  <c r="AJ401" i="5"/>
  <c r="AI401" i="5"/>
  <c r="AH401" i="5"/>
  <c r="AG401" i="5"/>
  <c r="AF401" i="5"/>
  <c r="AE401" i="5"/>
  <c r="AD401" i="5"/>
  <c r="AC401" i="5"/>
  <c r="AB401" i="5"/>
  <c r="A401" i="5"/>
  <c r="AK400" i="5"/>
  <c r="AJ400" i="5"/>
  <c r="AI400" i="5"/>
  <c r="AH400" i="5"/>
  <c r="AG400" i="5"/>
  <c r="AF400" i="5"/>
  <c r="AE400" i="5"/>
  <c r="AD400" i="5"/>
  <c r="AC400" i="5"/>
  <c r="AB400" i="5"/>
  <c r="A400" i="5"/>
  <c r="AK106" i="2"/>
  <c r="AJ106" i="2"/>
  <c r="AI106" i="2"/>
  <c r="AH106" i="2"/>
  <c r="AG106" i="2"/>
  <c r="AF106" i="2"/>
  <c r="AE106" i="2"/>
  <c r="AD106" i="2"/>
  <c r="AC106" i="2"/>
  <c r="AB106" i="2"/>
  <c r="C106" i="2"/>
  <c r="AK105" i="2"/>
  <c r="AJ105" i="2"/>
  <c r="AI105" i="2"/>
  <c r="AH105" i="2"/>
  <c r="AG105" i="2"/>
  <c r="AF105" i="2"/>
  <c r="AE105" i="2"/>
  <c r="AD105" i="2"/>
  <c r="AC105" i="2"/>
  <c r="AB105" i="2"/>
  <c r="C105" i="2"/>
  <c r="AK104" i="2"/>
  <c r="AJ104" i="2"/>
  <c r="AI104" i="2"/>
  <c r="AH104" i="2"/>
  <c r="AG104" i="2"/>
  <c r="AF104" i="2"/>
  <c r="AE104" i="2"/>
  <c r="AD104" i="2"/>
  <c r="AC104" i="2"/>
  <c r="AB104" i="2"/>
  <c r="C104" i="2"/>
  <c r="AK103" i="2"/>
  <c r="AJ103" i="2"/>
  <c r="AI103" i="2"/>
  <c r="AH103" i="2"/>
  <c r="AG103" i="2"/>
  <c r="AF103" i="2"/>
  <c r="AE103" i="2"/>
  <c r="AD103" i="2"/>
  <c r="AC103" i="2"/>
  <c r="AB103" i="2"/>
  <c r="C103" i="2"/>
  <c r="BR16" i="1"/>
  <c r="A16" i="1"/>
  <c r="AF580" i="5" l="1"/>
  <c r="AE580" i="5"/>
  <c r="AD580" i="5"/>
  <c r="AC580" i="5"/>
  <c r="AB580" i="5"/>
  <c r="AK573" i="5"/>
  <c r="AJ573" i="5"/>
  <c r="AI573" i="5"/>
  <c r="AH573" i="5"/>
  <c r="AG573" i="5"/>
  <c r="AF573" i="5"/>
  <c r="AE573" i="5"/>
  <c r="AD573" i="5"/>
  <c r="AC573" i="5"/>
  <c r="AB573" i="5"/>
  <c r="A573" i="5"/>
  <c r="AK572" i="5"/>
  <c r="AJ572" i="5"/>
  <c r="AI572" i="5"/>
  <c r="AH572" i="5"/>
  <c r="AG572" i="5"/>
  <c r="AF572" i="5"/>
  <c r="AE572" i="5"/>
  <c r="AD572" i="5"/>
  <c r="AC572" i="5"/>
  <c r="AB572" i="5"/>
  <c r="A572" i="5"/>
  <c r="AK571" i="5"/>
  <c r="AJ571" i="5"/>
  <c r="AI571" i="5"/>
  <c r="AH571" i="5"/>
  <c r="AG571" i="5"/>
  <c r="AF571" i="5"/>
  <c r="AE571" i="5"/>
  <c r="AD571" i="5"/>
  <c r="AC571" i="5"/>
  <c r="AB571" i="5"/>
  <c r="A571" i="5"/>
  <c r="AK564" i="5"/>
  <c r="AJ564" i="5"/>
  <c r="AI564" i="5"/>
  <c r="AH564" i="5"/>
  <c r="AG564" i="5"/>
  <c r="AF564" i="5"/>
  <c r="AE564" i="5"/>
  <c r="AD564" i="5"/>
  <c r="AC564" i="5"/>
  <c r="AB564" i="5"/>
  <c r="A564" i="5"/>
  <c r="AK563" i="5"/>
  <c r="AJ563" i="5"/>
  <c r="AI563" i="5"/>
  <c r="AH563" i="5"/>
  <c r="AG563" i="5"/>
  <c r="AF563" i="5"/>
  <c r="AE563" i="5"/>
  <c r="AD563" i="5"/>
  <c r="AC563" i="5"/>
  <c r="AB563" i="5"/>
  <c r="A563" i="5"/>
  <c r="AK562" i="5"/>
  <c r="AJ562" i="5"/>
  <c r="AI562" i="5"/>
  <c r="AH562" i="5"/>
  <c r="AG562" i="5"/>
  <c r="AF562" i="5"/>
  <c r="AE562" i="5"/>
  <c r="AD562" i="5"/>
  <c r="AC562" i="5"/>
  <c r="AB562" i="5"/>
  <c r="A562" i="5"/>
  <c r="AK556" i="5"/>
  <c r="AJ556" i="5"/>
  <c r="AI556" i="5"/>
  <c r="AH556" i="5"/>
  <c r="AG556" i="5"/>
  <c r="AF556" i="5"/>
  <c r="AE556" i="5"/>
  <c r="AD556" i="5"/>
  <c r="AC556" i="5"/>
  <c r="AB556" i="5"/>
  <c r="A556" i="5"/>
  <c r="AK555" i="5"/>
  <c r="AJ555" i="5"/>
  <c r="AI555" i="5"/>
  <c r="AH555" i="5"/>
  <c r="AG555" i="5"/>
  <c r="AF555" i="5"/>
  <c r="AE555" i="5"/>
  <c r="AD555" i="5"/>
  <c r="AC555" i="5"/>
  <c r="AB555" i="5"/>
  <c r="A555" i="5"/>
  <c r="AK554" i="5"/>
  <c r="AJ554" i="5"/>
  <c r="AI554" i="5"/>
  <c r="AH554" i="5"/>
  <c r="AG554" i="5"/>
  <c r="AF554" i="5"/>
  <c r="AE554" i="5"/>
  <c r="AD554" i="5"/>
  <c r="AC554" i="5"/>
  <c r="AB554" i="5"/>
  <c r="A554" i="5"/>
  <c r="AK553" i="5"/>
  <c r="AJ553" i="5"/>
  <c r="AI553" i="5"/>
  <c r="AH553" i="5"/>
  <c r="AG553" i="5"/>
  <c r="AF553" i="5"/>
  <c r="AE553" i="5"/>
  <c r="AD553" i="5"/>
  <c r="AC553" i="5"/>
  <c r="AB553" i="5"/>
  <c r="A553" i="5"/>
  <c r="AK545" i="5"/>
  <c r="AJ545" i="5"/>
  <c r="AI545" i="5"/>
  <c r="AH545" i="5"/>
  <c r="AG545" i="5"/>
  <c r="AF545" i="5"/>
  <c r="AE545" i="5"/>
  <c r="AD545" i="5"/>
  <c r="AC545" i="5"/>
  <c r="AB545" i="5"/>
  <c r="A545" i="5"/>
  <c r="AK544" i="5"/>
  <c r="AJ544" i="5"/>
  <c r="AI544" i="5"/>
  <c r="AH544" i="5"/>
  <c r="AG544" i="5"/>
  <c r="AF544" i="5"/>
  <c r="AE544" i="5"/>
  <c r="AD544" i="5"/>
  <c r="AC544" i="5"/>
  <c r="AB544" i="5"/>
  <c r="A544" i="5"/>
  <c r="AK158" i="2"/>
  <c r="AJ158" i="2"/>
  <c r="AI158" i="2"/>
  <c r="AH158" i="2"/>
  <c r="AG158" i="2"/>
  <c r="AF158" i="2"/>
  <c r="AE158" i="2"/>
  <c r="AD158" i="2"/>
  <c r="AC158" i="2"/>
  <c r="AB158" i="2"/>
  <c r="C158" i="2"/>
  <c r="AK157" i="2"/>
  <c r="AJ157" i="2"/>
  <c r="AI157" i="2"/>
  <c r="AH157" i="2"/>
  <c r="AG157" i="2"/>
  <c r="AF157" i="2"/>
  <c r="AE157" i="2"/>
  <c r="AD157" i="2"/>
  <c r="AC157" i="2"/>
  <c r="AB157" i="2"/>
  <c r="C157" i="2"/>
  <c r="AK149" i="2"/>
  <c r="AJ149" i="2"/>
  <c r="AI149" i="2"/>
  <c r="AH149" i="2"/>
  <c r="AG149" i="2"/>
  <c r="AF149" i="2"/>
  <c r="AE149" i="2"/>
  <c r="AD149" i="2"/>
  <c r="AC149" i="2"/>
  <c r="AB149" i="2"/>
  <c r="C149" i="2"/>
  <c r="AK148" i="2"/>
  <c r="AJ148" i="2"/>
  <c r="AI148" i="2"/>
  <c r="AH148" i="2"/>
  <c r="AG148" i="2"/>
  <c r="AF148" i="2"/>
  <c r="AE148" i="2"/>
  <c r="AD148" i="2"/>
  <c r="AC148" i="2"/>
  <c r="AB148" i="2"/>
  <c r="C148" i="2"/>
  <c r="BR22" i="1"/>
  <c r="BR21" i="1"/>
  <c r="A22" i="1"/>
  <c r="A21" i="1"/>
  <c r="AK975" i="5" l="1"/>
  <c r="AJ975" i="5"/>
  <c r="AI975" i="5"/>
  <c r="AH975" i="5"/>
  <c r="AG975" i="5"/>
  <c r="AF975" i="5"/>
  <c r="AE975" i="5"/>
  <c r="AD975" i="5"/>
  <c r="AC975" i="5"/>
  <c r="AB975" i="5"/>
  <c r="A975" i="5"/>
  <c r="AK974" i="5"/>
  <c r="AJ974" i="5"/>
  <c r="AI974" i="5"/>
  <c r="AH974" i="5"/>
  <c r="AG974" i="5"/>
  <c r="AF974" i="5"/>
  <c r="AE974" i="5"/>
  <c r="AD974" i="5"/>
  <c r="AC974" i="5"/>
  <c r="AB974" i="5"/>
  <c r="A974" i="5"/>
  <c r="AK973" i="5"/>
  <c r="AJ973" i="5"/>
  <c r="AI973" i="5"/>
  <c r="AH973" i="5"/>
  <c r="AG973" i="5"/>
  <c r="AF973" i="5"/>
  <c r="AE973" i="5"/>
  <c r="AD973" i="5"/>
  <c r="AC973" i="5"/>
  <c r="AB973" i="5"/>
  <c r="A973" i="5"/>
  <c r="AK972" i="5"/>
  <c r="AJ972" i="5"/>
  <c r="AI972" i="5"/>
  <c r="AH972" i="5"/>
  <c r="AG972" i="5"/>
  <c r="AF972" i="5"/>
  <c r="AE972" i="5"/>
  <c r="AD972" i="5"/>
  <c r="AC972" i="5"/>
  <c r="AB972" i="5"/>
  <c r="A972" i="5"/>
  <c r="AK959" i="5" l="1"/>
  <c r="AJ959" i="5"/>
  <c r="AI959" i="5"/>
  <c r="AH959" i="5"/>
  <c r="AG959" i="5"/>
  <c r="AF959" i="5"/>
  <c r="AE959" i="5"/>
  <c r="AD959" i="5"/>
  <c r="AC959" i="5"/>
  <c r="AB959" i="5"/>
  <c r="A959" i="5"/>
  <c r="AK958" i="5"/>
  <c r="AJ958" i="5"/>
  <c r="AI958" i="5"/>
  <c r="AH958" i="5"/>
  <c r="AG958" i="5"/>
  <c r="AF958" i="5"/>
  <c r="AE958" i="5"/>
  <c r="AD958" i="5"/>
  <c r="AC958" i="5"/>
  <c r="AB958" i="5"/>
  <c r="A958" i="5"/>
  <c r="AK949" i="5"/>
  <c r="AJ949" i="5"/>
  <c r="AI949" i="5"/>
  <c r="AH949" i="5"/>
  <c r="AG949" i="5"/>
  <c r="AF949" i="5"/>
  <c r="AE949" i="5"/>
  <c r="AD949" i="5"/>
  <c r="AC949" i="5"/>
  <c r="AB949" i="5"/>
  <c r="A949" i="5"/>
  <c r="AK940" i="5"/>
  <c r="AJ940" i="5"/>
  <c r="AI940" i="5"/>
  <c r="AH940" i="5"/>
  <c r="AG940" i="5"/>
  <c r="AF940" i="5"/>
  <c r="AE940" i="5"/>
  <c r="AD940" i="5"/>
  <c r="AC940" i="5"/>
  <c r="AB940" i="5"/>
  <c r="A940" i="5"/>
  <c r="AK931" i="5"/>
  <c r="AJ931" i="5"/>
  <c r="AI931" i="5"/>
  <c r="AH931" i="5"/>
  <c r="AG931" i="5"/>
  <c r="AF931" i="5"/>
  <c r="AE931" i="5"/>
  <c r="AD931" i="5"/>
  <c r="AC931" i="5"/>
  <c r="AB931" i="5"/>
  <c r="A931" i="5"/>
  <c r="BD118" i="4"/>
  <c r="BC118" i="4"/>
  <c r="BB118" i="4"/>
  <c r="AZ118" i="4"/>
  <c r="AY118" i="4"/>
  <c r="AX118" i="4"/>
  <c r="AW118" i="4"/>
  <c r="BD117" i="4"/>
  <c r="BC117" i="4"/>
  <c r="BB117" i="4"/>
  <c r="BA117" i="4"/>
  <c r="AY117" i="4"/>
  <c r="AX117" i="4"/>
  <c r="AW117" i="4"/>
  <c r="BD116" i="4"/>
  <c r="BC116" i="4"/>
  <c r="BB116" i="4"/>
  <c r="BA116" i="4"/>
  <c r="AZ116" i="4"/>
  <c r="AX116" i="4"/>
  <c r="AW116" i="4"/>
  <c r="BD115" i="4"/>
  <c r="BC115" i="4"/>
  <c r="BB115" i="4"/>
  <c r="BA115" i="4"/>
  <c r="AZ115" i="4"/>
  <c r="AX115" i="4"/>
  <c r="AW115" i="4"/>
  <c r="BD114" i="4"/>
  <c r="BC114" i="4"/>
  <c r="BB114" i="4"/>
  <c r="BA114" i="4"/>
  <c r="AZ114" i="4"/>
  <c r="AY114" i="4"/>
  <c r="AW114" i="4"/>
  <c r="BD113" i="4"/>
  <c r="BC113" i="4"/>
  <c r="BB113" i="4"/>
  <c r="BA113" i="4"/>
  <c r="AZ113" i="4"/>
  <c r="AW113" i="4"/>
  <c r="BD112" i="4"/>
  <c r="BC112" i="4"/>
  <c r="BB112" i="4"/>
  <c r="BA112" i="4"/>
  <c r="AZ112" i="4"/>
  <c r="AY112" i="4"/>
  <c r="AX112" i="4"/>
  <c r="AK230" i="2" l="1"/>
  <c r="AJ230" i="2"/>
  <c r="AI230" i="2"/>
  <c r="AH230" i="2"/>
  <c r="AG230" i="2"/>
  <c r="AF230" i="2"/>
  <c r="AE230" i="2"/>
  <c r="AD230" i="2"/>
  <c r="AC230" i="2"/>
  <c r="AB230" i="2"/>
  <c r="C230" i="2"/>
  <c r="AK229" i="2"/>
  <c r="AJ229" i="2"/>
  <c r="AI229" i="2"/>
  <c r="AH229" i="2"/>
  <c r="AG229" i="2"/>
  <c r="AF229" i="2"/>
  <c r="AE229" i="2"/>
  <c r="AD229" i="2"/>
  <c r="AC229" i="2"/>
  <c r="AB229" i="2"/>
  <c r="C229" i="2"/>
  <c r="BR30" i="1"/>
  <c r="A30" i="1"/>
  <c r="C79" i="4" l="1"/>
  <c r="D79" i="4" s="1"/>
  <c r="AK1024" i="5" l="1"/>
  <c r="AJ1024" i="5"/>
  <c r="AI1024" i="5"/>
  <c r="AH1024" i="5"/>
  <c r="AG1024" i="5"/>
  <c r="AF1024" i="5"/>
  <c r="AE1024" i="5"/>
  <c r="AD1024" i="5"/>
  <c r="AC1024" i="5"/>
  <c r="AB1024" i="5"/>
  <c r="W1024" i="5"/>
  <c r="A1024" i="5"/>
  <c r="AK1023" i="5"/>
  <c r="AJ1023" i="5"/>
  <c r="AI1023" i="5"/>
  <c r="AH1023" i="5"/>
  <c r="AG1023" i="5"/>
  <c r="AF1023" i="5"/>
  <c r="AE1023" i="5"/>
  <c r="AD1023" i="5"/>
  <c r="AC1023" i="5"/>
  <c r="AB1023" i="5"/>
  <c r="A1023" i="5"/>
  <c r="AK1022" i="5"/>
  <c r="AJ1022" i="5"/>
  <c r="AI1022" i="5"/>
  <c r="AH1022" i="5"/>
  <c r="AG1022" i="5"/>
  <c r="AF1022" i="5"/>
  <c r="AE1022" i="5"/>
  <c r="AD1022" i="5"/>
  <c r="AC1022" i="5"/>
  <c r="AB1022" i="5"/>
  <c r="A1022" i="5"/>
  <c r="AK1021" i="5"/>
  <c r="AJ1021" i="5"/>
  <c r="AI1021" i="5"/>
  <c r="AH1021" i="5"/>
  <c r="AG1021" i="5"/>
  <c r="AF1021" i="5"/>
  <c r="AE1021" i="5"/>
  <c r="AD1021" i="5"/>
  <c r="AC1021" i="5"/>
  <c r="AB1021" i="5"/>
  <c r="A1021" i="5"/>
  <c r="AK1013" i="5"/>
  <c r="AJ1013" i="5"/>
  <c r="AI1013" i="5"/>
  <c r="AH1013" i="5"/>
  <c r="AF1013" i="5"/>
  <c r="AE1013" i="5"/>
  <c r="AB1013" i="5"/>
  <c r="W1013" i="5"/>
  <c r="AG1013" i="5" s="1"/>
  <c r="N1013" i="5"/>
  <c r="O1013" i="5" s="1"/>
  <c r="A1013" i="5"/>
  <c r="AK1012" i="5"/>
  <c r="AJ1012" i="5"/>
  <c r="AI1012" i="5"/>
  <c r="AH1012" i="5"/>
  <c r="AG1012" i="5"/>
  <c r="AF1012" i="5"/>
  <c r="AE1012" i="5"/>
  <c r="AD1012" i="5"/>
  <c r="AC1012" i="5"/>
  <c r="AB1012" i="5"/>
  <c r="A1012" i="5"/>
  <c r="AK997" i="5"/>
  <c r="AJ997" i="5"/>
  <c r="AI997" i="5"/>
  <c r="AH997" i="5"/>
  <c r="AG997" i="5"/>
  <c r="AF997" i="5"/>
  <c r="AE997" i="5"/>
  <c r="AD997" i="5"/>
  <c r="AC997" i="5"/>
  <c r="AB997" i="5"/>
  <c r="A997" i="5"/>
  <c r="AK996" i="5"/>
  <c r="AJ996" i="5"/>
  <c r="AI996" i="5"/>
  <c r="AH996" i="5"/>
  <c r="AG996" i="5"/>
  <c r="AF996" i="5"/>
  <c r="AE996" i="5"/>
  <c r="AD996" i="5"/>
  <c r="AC996" i="5"/>
  <c r="AB996" i="5"/>
  <c r="A996" i="5"/>
  <c r="AK995" i="5"/>
  <c r="AJ995" i="5"/>
  <c r="AI995" i="5"/>
  <c r="AH995" i="5"/>
  <c r="AG995" i="5"/>
  <c r="AF995" i="5"/>
  <c r="AE995" i="5"/>
  <c r="AD995" i="5"/>
  <c r="AC995" i="5"/>
  <c r="AB995" i="5"/>
  <c r="A995" i="5"/>
  <c r="AK994" i="5"/>
  <c r="AJ994" i="5"/>
  <c r="AI994" i="5"/>
  <c r="AH994" i="5"/>
  <c r="AG994" i="5"/>
  <c r="AF994" i="5"/>
  <c r="AE994" i="5"/>
  <c r="AD994" i="5"/>
  <c r="AC994" i="5"/>
  <c r="AB994" i="5"/>
  <c r="A994" i="5"/>
  <c r="AK985" i="5"/>
  <c r="AJ985" i="5"/>
  <c r="AI985" i="5"/>
  <c r="AH985" i="5"/>
  <c r="AG985" i="5"/>
  <c r="AF985" i="5"/>
  <c r="AE985" i="5"/>
  <c r="AD985" i="5"/>
  <c r="AC985" i="5"/>
  <c r="AB985" i="5"/>
  <c r="A985" i="5"/>
  <c r="AK971" i="5"/>
  <c r="AJ971" i="5"/>
  <c r="AI971" i="5"/>
  <c r="AH971" i="5"/>
  <c r="AG971" i="5"/>
  <c r="AF971" i="5"/>
  <c r="AE971" i="5"/>
  <c r="AD971" i="5"/>
  <c r="AC971" i="5"/>
  <c r="AB971" i="5"/>
  <c r="A971" i="5"/>
  <c r="AK970" i="5"/>
  <c r="AJ970" i="5"/>
  <c r="AI970" i="5"/>
  <c r="AH970" i="5"/>
  <c r="AG970" i="5"/>
  <c r="AF970" i="5"/>
  <c r="AE970" i="5"/>
  <c r="AD970" i="5"/>
  <c r="AC970" i="5"/>
  <c r="AB970" i="5"/>
  <c r="A970" i="5"/>
  <c r="AK969" i="5"/>
  <c r="AJ969" i="5"/>
  <c r="AI969" i="5"/>
  <c r="AH969" i="5"/>
  <c r="AG969" i="5"/>
  <c r="AF969" i="5"/>
  <c r="AE969" i="5"/>
  <c r="AD969" i="5"/>
  <c r="AC969" i="5"/>
  <c r="AB969" i="5"/>
  <c r="A969" i="5"/>
  <c r="AK968" i="5"/>
  <c r="AJ968" i="5"/>
  <c r="AI968" i="5"/>
  <c r="AH968" i="5"/>
  <c r="AG968" i="5"/>
  <c r="AF968" i="5"/>
  <c r="AE968" i="5"/>
  <c r="AD968" i="5"/>
  <c r="AC968" i="5"/>
  <c r="AB968" i="5"/>
  <c r="A968" i="5"/>
  <c r="AK967" i="5"/>
  <c r="AJ967" i="5"/>
  <c r="AI967" i="5"/>
  <c r="AH967" i="5"/>
  <c r="AG967" i="5"/>
  <c r="AF967" i="5"/>
  <c r="AE967" i="5"/>
  <c r="AD967" i="5"/>
  <c r="AC967" i="5"/>
  <c r="AB967" i="5"/>
  <c r="A967" i="5"/>
  <c r="C238" i="2"/>
  <c r="AB238" i="2"/>
  <c r="AC238" i="2"/>
  <c r="AD238" i="2"/>
  <c r="AE238" i="2"/>
  <c r="AF238" i="2"/>
  <c r="AG238" i="2"/>
  <c r="AH238" i="2"/>
  <c r="AI238" i="2"/>
  <c r="AJ238" i="2"/>
  <c r="AK238" i="2"/>
  <c r="C239" i="2"/>
  <c r="AB239" i="2"/>
  <c r="AC239" i="2"/>
  <c r="AD239" i="2"/>
  <c r="AE239" i="2"/>
  <c r="AF239" i="2"/>
  <c r="AG239" i="2"/>
  <c r="AH239" i="2"/>
  <c r="AI239" i="2"/>
  <c r="AJ239" i="2"/>
  <c r="AK239" i="2"/>
  <c r="C240" i="2"/>
  <c r="AB240" i="2"/>
  <c r="AC240" i="2"/>
  <c r="AD240" i="2"/>
  <c r="AE240" i="2"/>
  <c r="AF240" i="2"/>
  <c r="AG240" i="2"/>
  <c r="AH240" i="2"/>
  <c r="AI240" i="2"/>
  <c r="AJ240" i="2"/>
  <c r="AK240" i="2"/>
  <c r="C241" i="2"/>
  <c r="AB241" i="2"/>
  <c r="AC241" i="2"/>
  <c r="AD241" i="2"/>
  <c r="AE241" i="2"/>
  <c r="AF241" i="2"/>
  <c r="AG241" i="2"/>
  <c r="AH241" i="2"/>
  <c r="AI241" i="2"/>
  <c r="AJ241" i="2"/>
  <c r="AK241" i="2"/>
  <c r="BR31" i="1"/>
  <c r="A31" i="1"/>
  <c r="AC1013" i="5" l="1"/>
  <c r="P1013" i="5"/>
  <c r="AD1013" i="5" s="1"/>
  <c r="BR15" i="1" l="1"/>
  <c r="BR14" i="1"/>
  <c r="AK158" i="5" l="1"/>
  <c r="AJ158" i="5"/>
  <c r="AI158" i="5"/>
  <c r="AH158" i="5"/>
  <c r="AG158" i="5"/>
  <c r="AF158" i="5"/>
  <c r="AE158" i="5"/>
  <c r="AD158" i="5"/>
  <c r="AC158" i="5"/>
  <c r="A158" i="5"/>
  <c r="AK157" i="5"/>
  <c r="AJ157" i="5"/>
  <c r="AI157" i="5"/>
  <c r="AH157" i="5"/>
  <c r="AG157" i="5"/>
  <c r="AF157" i="5"/>
  <c r="AE157" i="5"/>
  <c r="AD157" i="5"/>
  <c r="AC157" i="5"/>
  <c r="AB157" i="5"/>
  <c r="A157" i="5"/>
  <c r="AK148" i="5"/>
  <c r="AJ148" i="5"/>
  <c r="AI148" i="5"/>
  <c r="AH148" i="5"/>
  <c r="AG148" i="5"/>
  <c r="AF148" i="5"/>
  <c r="AE148" i="5"/>
  <c r="AD148" i="5"/>
  <c r="AC148" i="5"/>
  <c r="AB148" i="5"/>
  <c r="A148" i="5"/>
  <c r="AK139" i="5"/>
  <c r="AJ139" i="5"/>
  <c r="AI139" i="5"/>
  <c r="AH139" i="5"/>
  <c r="AG139" i="5"/>
  <c r="AF139" i="5"/>
  <c r="AE139" i="5"/>
  <c r="AD139" i="5"/>
  <c r="AC139" i="5"/>
  <c r="AB139" i="5"/>
  <c r="A139" i="5"/>
  <c r="AK130" i="5"/>
  <c r="AJ130" i="5"/>
  <c r="AI130" i="5"/>
  <c r="AH130" i="5"/>
  <c r="AG130" i="5"/>
  <c r="AF130" i="5"/>
  <c r="AE130" i="5"/>
  <c r="AD130" i="5"/>
  <c r="AC130" i="5"/>
  <c r="A130" i="5"/>
  <c r="AK123" i="5"/>
  <c r="AJ123" i="5"/>
  <c r="AI123" i="5"/>
  <c r="AH123" i="5"/>
  <c r="AG123" i="5"/>
  <c r="AF123" i="5"/>
  <c r="AE123" i="5"/>
  <c r="AD123" i="5"/>
  <c r="AC123" i="5"/>
  <c r="AB123" i="5"/>
  <c r="A123" i="5"/>
  <c r="AK113" i="5"/>
  <c r="AJ113" i="5"/>
  <c r="AI113" i="5"/>
  <c r="AH113" i="5"/>
  <c r="AG113" i="5"/>
  <c r="AF113" i="5"/>
  <c r="AE113" i="5"/>
  <c r="AD113" i="5"/>
  <c r="AC113" i="5"/>
  <c r="AB113" i="5"/>
  <c r="AK112" i="5"/>
  <c r="AJ112" i="5"/>
  <c r="AI112" i="5"/>
  <c r="AH112" i="5"/>
  <c r="AG112" i="5"/>
  <c r="AF112" i="5"/>
  <c r="AE112" i="5"/>
  <c r="AD112" i="5"/>
  <c r="AC112" i="5"/>
  <c r="AB112" i="5"/>
  <c r="AG103" i="5"/>
  <c r="AB103" i="5"/>
  <c r="A103" i="5"/>
  <c r="AK94" i="5"/>
  <c r="AJ94" i="5"/>
  <c r="AI94" i="5"/>
  <c r="AH94" i="5"/>
  <c r="AG94" i="5"/>
  <c r="AF94" i="5"/>
  <c r="AE94" i="5"/>
  <c r="AD94" i="5"/>
  <c r="AC94" i="5"/>
  <c r="AB94" i="5"/>
  <c r="A94" i="5"/>
  <c r="AK85" i="5"/>
  <c r="AJ85" i="5"/>
  <c r="AI85" i="5"/>
  <c r="AH85" i="5"/>
  <c r="AG85" i="5"/>
  <c r="AF85" i="5"/>
  <c r="AE85" i="5"/>
  <c r="AD85" i="5"/>
  <c r="AC85" i="5"/>
  <c r="AB85" i="5"/>
  <c r="A85" i="5"/>
  <c r="AK76" i="5"/>
  <c r="AJ76" i="5"/>
  <c r="AI76" i="5"/>
  <c r="AH76" i="5"/>
  <c r="AG76" i="5"/>
  <c r="AF76" i="5"/>
  <c r="AE76" i="5"/>
  <c r="AD76" i="5"/>
  <c r="AC76" i="5"/>
  <c r="AB76" i="5"/>
  <c r="A76" i="5"/>
  <c r="AK67" i="5"/>
  <c r="AJ67" i="5"/>
  <c r="AI67" i="5"/>
  <c r="AH67" i="5"/>
  <c r="AG67" i="5"/>
  <c r="AF67" i="5"/>
  <c r="AE67" i="5"/>
  <c r="AD67" i="5"/>
  <c r="AC67" i="5"/>
  <c r="AB67" i="5"/>
  <c r="A67" i="5"/>
  <c r="AK58" i="5"/>
  <c r="AJ58" i="5"/>
  <c r="AI58" i="5"/>
  <c r="AH58" i="5"/>
  <c r="AG58" i="5"/>
  <c r="AF58" i="5"/>
  <c r="AE58" i="5"/>
  <c r="AD58" i="5"/>
  <c r="AC58" i="5"/>
  <c r="AB58" i="5"/>
  <c r="A58" i="5"/>
  <c r="AK40" i="5"/>
  <c r="AJ40" i="5"/>
  <c r="AI40" i="5"/>
  <c r="AH40" i="5"/>
  <c r="AG40" i="5"/>
  <c r="AF40" i="5"/>
  <c r="AE40" i="5"/>
  <c r="AD40" i="5"/>
  <c r="AC40" i="5"/>
  <c r="AB40" i="5"/>
  <c r="A40" i="5"/>
  <c r="BR19" i="4"/>
  <c r="C9" i="4"/>
  <c r="D9" i="4" s="1"/>
  <c r="C10" i="4"/>
  <c r="D10" i="4" s="1"/>
  <c r="C11" i="4"/>
  <c r="D11" i="4" s="1"/>
  <c r="C12" i="4"/>
  <c r="D12" i="4" s="1"/>
  <c r="C13" i="4"/>
  <c r="D13" i="4" s="1"/>
  <c r="AK51" i="2"/>
  <c r="AJ51" i="2"/>
  <c r="AI51" i="2"/>
  <c r="AH51" i="2"/>
  <c r="AG51" i="2"/>
  <c r="AF51" i="2"/>
  <c r="AE51" i="2"/>
  <c r="AD51" i="2"/>
  <c r="AC51" i="2"/>
  <c r="AB51" i="2"/>
  <c r="C51" i="2"/>
  <c r="AK50" i="2"/>
  <c r="AJ50" i="2"/>
  <c r="AI50" i="2"/>
  <c r="AH50" i="2"/>
  <c r="AG50" i="2"/>
  <c r="AF50" i="2"/>
  <c r="AE50" i="2"/>
  <c r="AD50" i="2"/>
  <c r="AC50" i="2"/>
  <c r="AB50" i="2"/>
  <c r="C50" i="2"/>
  <c r="AK49" i="2"/>
  <c r="AJ49" i="2"/>
  <c r="AI49" i="2"/>
  <c r="AH49" i="2"/>
  <c r="AG49" i="2"/>
  <c r="AF49" i="2"/>
  <c r="AE49" i="2"/>
  <c r="AD49" i="2"/>
  <c r="AC49" i="2"/>
  <c r="AB49" i="2"/>
  <c r="C49" i="2"/>
  <c r="AK41" i="2"/>
  <c r="AJ41" i="2"/>
  <c r="AI41" i="2"/>
  <c r="AH41" i="2"/>
  <c r="AG41" i="2"/>
  <c r="AF41" i="2"/>
  <c r="AE41" i="2"/>
  <c r="AD41" i="2"/>
  <c r="AC41" i="2"/>
  <c r="AB41" i="2"/>
  <c r="C41" i="2"/>
  <c r="AK40" i="2"/>
  <c r="AJ40" i="2"/>
  <c r="AI40" i="2"/>
  <c r="AH40" i="2"/>
  <c r="AG40" i="2"/>
  <c r="AF40" i="2"/>
  <c r="AE40" i="2"/>
  <c r="AD40" i="2"/>
  <c r="AC40" i="2"/>
  <c r="AB40" i="2"/>
  <c r="C40" i="2"/>
  <c r="AK31" i="2"/>
  <c r="AJ31" i="2"/>
  <c r="AI31" i="2"/>
  <c r="AH31" i="2"/>
  <c r="AG31" i="2"/>
  <c r="AF31" i="2"/>
  <c r="AE31" i="2"/>
  <c r="AD31" i="2"/>
  <c r="AC31" i="2"/>
  <c r="AB31" i="2"/>
  <c r="AK23" i="2"/>
  <c r="AJ23" i="2"/>
  <c r="AI23" i="2"/>
  <c r="AH23" i="2"/>
  <c r="AG23" i="2"/>
  <c r="AF23" i="2"/>
  <c r="AE23" i="2"/>
  <c r="AD23" i="2"/>
  <c r="AC23" i="2"/>
  <c r="AB23" i="2"/>
  <c r="C23" i="2"/>
  <c r="AK22" i="2"/>
  <c r="AJ22" i="2"/>
  <c r="AI22" i="2"/>
  <c r="AH22" i="2"/>
  <c r="AG22" i="2"/>
  <c r="AF22" i="2"/>
  <c r="AE22" i="2"/>
  <c r="AD22" i="2"/>
  <c r="AC22" i="2"/>
  <c r="AB22" i="2"/>
  <c r="C22" i="2"/>
  <c r="AK16" i="2"/>
  <c r="AJ16" i="2"/>
  <c r="AI16" i="2"/>
  <c r="AH16" i="2"/>
  <c r="AG16" i="2"/>
  <c r="AF16" i="2"/>
  <c r="AE16" i="2"/>
  <c r="AD16" i="2"/>
  <c r="AC16" i="2"/>
  <c r="AB16" i="2"/>
  <c r="C16" i="2"/>
  <c r="AK15" i="2"/>
  <c r="AJ15" i="2"/>
  <c r="AI15" i="2"/>
  <c r="AH15" i="2"/>
  <c r="AG15" i="2"/>
  <c r="AF15" i="2"/>
  <c r="AE15" i="2"/>
  <c r="AD15" i="2"/>
  <c r="AC15" i="2"/>
  <c r="AB15" i="2"/>
  <c r="C15" i="2"/>
  <c r="AK14" i="2"/>
  <c r="AJ14" i="2"/>
  <c r="AI14" i="2"/>
  <c r="AH14" i="2"/>
  <c r="AG14" i="2"/>
  <c r="AF14" i="2"/>
  <c r="AE14" i="2"/>
  <c r="AD14" i="2"/>
  <c r="AC14" i="2"/>
  <c r="AB14" i="2"/>
  <c r="C14" i="2"/>
  <c r="AK13" i="2"/>
  <c r="AJ13" i="2"/>
  <c r="AI13" i="2"/>
  <c r="AH13" i="2"/>
  <c r="AG13" i="2"/>
  <c r="AF13" i="2"/>
  <c r="AE13" i="2"/>
  <c r="AD13" i="2"/>
  <c r="AC13" i="2"/>
  <c r="N13" i="2"/>
  <c r="AB13" i="2" s="1"/>
  <c r="C13" i="2"/>
  <c r="BR10" i="1"/>
  <c r="BR9" i="1"/>
  <c r="BR8" i="1"/>
  <c r="BR7" i="1"/>
  <c r="BR6" i="1"/>
  <c r="A10" i="1"/>
  <c r="A9" i="1"/>
  <c r="A8" i="1"/>
  <c r="A7" i="1"/>
  <c r="A6" i="1"/>
  <c r="A15" i="1" l="1"/>
  <c r="A14" i="1"/>
  <c r="AK85" i="2"/>
  <c r="AJ85" i="2"/>
  <c r="AI85" i="2"/>
  <c r="AH85" i="2"/>
  <c r="AG85" i="2"/>
  <c r="AF85" i="2"/>
  <c r="AE85" i="2"/>
  <c r="AD85" i="2"/>
  <c r="AC85" i="2"/>
  <c r="AB85" i="2"/>
  <c r="C85" i="2"/>
  <c r="BR48" i="4"/>
  <c r="BR47" i="4"/>
  <c r="BR46" i="4"/>
  <c r="BR43" i="4"/>
  <c r="BR41" i="4"/>
  <c r="C40" i="4"/>
  <c r="D40" i="4" s="1"/>
  <c r="C41" i="4"/>
  <c r="D41" i="4" s="1"/>
  <c r="C42" i="4"/>
  <c r="D42" i="4" s="1"/>
  <c r="C43" i="4"/>
  <c r="D43" i="4"/>
  <c r="C44" i="4"/>
  <c r="D44" i="4" s="1"/>
  <c r="C45" i="4"/>
  <c r="D45" i="4" s="1"/>
  <c r="AK392" i="5"/>
  <c r="AJ392" i="5"/>
  <c r="AI392" i="5"/>
  <c r="AH392" i="5"/>
  <c r="AG392" i="5"/>
  <c r="AF392" i="5"/>
  <c r="AE392" i="5"/>
  <c r="AD392" i="5"/>
  <c r="AC392" i="5"/>
  <c r="AB392" i="5"/>
  <c r="A392" i="5"/>
  <c r="AK391" i="5"/>
  <c r="AJ391" i="5"/>
  <c r="AI391" i="5"/>
  <c r="AH391" i="5"/>
  <c r="AG391" i="5"/>
  <c r="AF391" i="5"/>
  <c r="AE391" i="5"/>
  <c r="AD391" i="5"/>
  <c r="AC391" i="5"/>
  <c r="AB391" i="5"/>
  <c r="A391" i="5"/>
  <c r="AK383" i="5"/>
  <c r="AJ383" i="5"/>
  <c r="AI383" i="5"/>
  <c r="AH383" i="5"/>
  <c r="AG383" i="5"/>
  <c r="AF383" i="5"/>
  <c r="AE383" i="5"/>
  <c r="AD383" i="5"/>
  <c r="AC383" i="5"/>
  <c r="AB383" i="5"/>
  <c r="A383" i="5"/>
  <c r="AK382" i="5"/>
  <c r="AJ382" i="5"/>
  <c r="AI382" i="5"/>
  <c r="AH382" i="5"/>
  <c r="AG382" i="5"/>
  <c r="AF382" i="5"/>
  <c r="AE382" i="5"/>
  <c r="AD382" i="5"/>
  <c r="AC382" i="5"/>
  <c r="AB382" i="5"/>
  <c r="A382" i="5"/>
  <c r="AK374" i="5"/>
  <c r="AJ374" i="5"/>
  <c r="AI374" i="5"/>
  <c r="AH374" i="5"/>
  <c r="AG374" i="5"/>
  <c r="AF374" i="5"/>
  <c r="AE374" i="5"/>
  <c r="AD374" i="5"/>
  <c r="AC374" i="5"/>
  <c r="AB374" i="5"/>
  <c r="A374" i="5"/>
  <c r="AK373" i="5"/>
  <c r="AJ373" i="5"/>
  <c r="AI373" i="5"/>
  <c r="AH373" i="5"/>
  <c r="AG373" i="5"/>
  <c r="AF373" i="5"/>
  <c r="AE373" i="5"/>
  <c r="AD373" i="5"/>
  <c r="AC373" i="5"/>
  <c r="AB373" i="5"/>
  <c r="A373" i="5"/>
  <c r="AK365" i="5"/>
  <c r="AJ365" i="5"/>
  <c r="AI365" i="5"/>
  <c r="AH365" i="5"/>
  <c r="AG365" i="5"/>
  <c r="N365" i="5"/>
  <c r="O365" i="5" s="1"/>
  <c r="A365" i="5"/>
  <c r="AK364" i="5"/>
  <c r="AJ364" i="5"/>
  <c r="AI364" i="5"/>
  <c r="AH364" i="5"/>
  <c r="AG364" i="5"/>
  <c r="AB364" i="5"/>
  <c r="N364" i="5"/>
  <c r="O364" i="5" s="1"/>
  <c r="A364" i="5"/>
  <c r="AK357" i="5"/>
  <c r="AJ357" i="5"/>
  <c r="AI357" i="5"/>
  <c r="AH357" i="5"/>
  <c r="AG357" i="5"/>
  <c r="AF357" i="5"/>
  <c r="AE357" i="5"/>
  <c r="AD357" i="5"/>
  <c r="AC357" i="5"/>
  <c r="AB357" i="5"/>
  <c r="A357" i="5"/>
  <c r="AK356" i="5"/>
  <c r="AJ356" i="5"/>
  <c r="AI356" i="5"/>
  <c r="AH356" i="5"/>
  <c r="AG356" i="5"/>
  <c r="AF356" i="5"/>
  <c r="AE356" i="5"/>
  <c r="AD356" i="5"/>
  <c r="AC356" i="5"/>
  <c r="AB356" i="5"/>
  <c r="A356" i="5"/>
  <c r="AK355" i="5"/>
  <c r="AJ355" i="5"/>
  <c r="AI355" i="5"/>
  <c r="AH355" i="5"/>
  <c r="AG355" i="5"/>
  <c r="AF355" i="5"/>
  <c r="AE355" i="5"/>
  <c r="AD355" i="5"/>
  <c r="AC355" i="5"/>
  <c r="AB355" i="5"/>
  <c r="A355" i="5"/>
  <c r="AK347" i="5"/>
  <c r="AJ347" i="5"/>
  <c r="AI347" i="5"/>
  <c r="AH347" i="5"/>
  <c r="AG347" i="5"/>
  <c r="AF347" i="5"/>
  <c r="AE347" i="5"/>
  <c r="AD347" i="5"/>
  <c r="AC347" i="5"/>
  <c r="AB347" i="5"/>
  <c r="A347" i="5"/>
  <c r="AK346" i="5"/>
  <c r="AJ346" i="5"/>
  <c r="AI346" i="5"/>
  <c r="AH346" i="5"/>
  <c r="AG346" i="5"/>
  <c r="AF346" i="5"/>
  <c r="AE346" i="5"/>
  <c r="AD346" i="5"/>
  <c r="AC346" i="5"/>
  <c r="AB346" i="5"/>
  <c r="A346" i="5"/>
  <c r="AK337" i="5"/>
  <c r="AJ337" i="5"/>
  <c r="AI337" i="5"/>
  <c r="AH337" i="5"/>
  <c r="W337" i="5"/>
  <c r="AG337" i="5" s="1"/>
  <c r="N337" i="5"/>
  <c r="O337" i="5" s="1"/>
  <c r="A337" i="5"/>
  <c r="AK328" i="5"/>
  <c r="AJ328" i="5"/>
  <c r="AI328" i="5"/>
  <c r="AH328" i="5"/>
  <c r="AG328" i="5"/>
  <c r="AF328" i="5"/>
  <c r="AE328" i="5"/>
  <c r="AD328" i="5"/>
  <c r="AC328" i="5"/>
  <c r="AB328" i="5"/>
  <c r="A328" i="5"/>
  <c r="AK319" i="5"/>
  <c r="AJ319" i="5"/>
  <c r="AI319" i="5"/>
  <c r="AH319" i="5"/>
  <c r="AG319" i="5"/>
  <c r="AC319" i="5"/>
  <c r="P319" i="5"/>
  <c r="Q319" i="5" s="1"/>
  <c r="O319" i="5"/>
  <c r="A319" i="5"/>
  <c r="P365" i="5" l="1"/>
  <c r="AC365" i="5"/>
  <c r="P364" i="5"/>
  <c r="AC364" i="5"/>
  <c r="AB365" i="5"/>
  <c r="AC337" i="5"/>
  <c r="P337" i="5"/>
  <c r="AB337" i="5"/>
  <c r="R319" i="5"/>
  <c r="AF319" i="5" s="1"/>
  <c r="AE319" i="5"/>
  <c r="AD319" i="5"/>
  <c r="Q364" i="5" l="1"/>
  <c r="AD364" i="5"/>
  <c r="Q365" i="5"/>
  <c r="AD365" i="5"/>
  <c r="Q337" i="5"/>
  <c r="AD337" i="5"/>
  <c r="AE365" i="5" l="1"/>
  <c r="R365" i="5"/>
  <c r="AF365" i="5" s="1"/>
  <c r="AE364" i="5"/>
  <c r="R364" i="5"/>
  <c r="AF364" i="5" s="1"/>
  <c r="R337" i="5"/>
  <c r="AF337" i="5" s="1"/>
  <c r="AE337" i="5"/>
  <c r="AK634" i="5" l="1"/>
  <c r="AJ634" i="5"/>
  <c r="AI634" i="5"/>
  <c r="AH634" i="5"/>
  <c r="AG634" i="5"/>
  <c r="AF634" i="5"/>
  <c r="AE634" i="5"/>
  <c r="AD634" i="5"/>
  <c r="AC634" i="5"/>
  <c r="AB634" i="5"/>
  <c r="A634" i="5"/>
  <c r="AK625" i="5"/>
  <c r="AJ625" i="5"/>
  <c r="AI625" i="5"/>
  <c r="AH625" i="5"/>
  <c r="AG625" i="5"/>
  <c r="AF625" i="5"/>
  <c r="AE625" i="5"/>
  <c r="AD625" i="5"/>
  <c r="AC625" i="5"/>
  <c r="AB625" i="5"/>
  <c r="A625" i="5"/>
  <c r="AK616" i="5"/>
  <c r="AJ616" i="5"/>
  <c r="AI616" i="5"/>
  <c r="AH616" i="5"/>
  <c r="AG616" i="5"/>
  <c r="AF616" i="5"/>
  <c r="AE616" i="5"/>
  <c r="AD616" i="5"/>
  <c r="AC616" i="5"/>
  <c r="AB616" i="5"/>
  <c r="A616" i="5"/>
  <c r="BR73" i="4"/>
  <c r="C72" i="4"/>
  <c r="D72" i="4" s="1"/>
  <c r="C73" i="4"/>
  <c r="D73" i="4" s="1"/>
  <c r="C74" i="4"/>
  <c r="D74" i="4" s="1"/>
  <c r="C75" i="4"/>
  <c r="D75" i="4" s="1"/>
  <c r="AK166" i="2"/>
  <c r="AJ166" i="2"/>
  <c r="AI166" i="2"/>
  <c r="AH166" i="2"/>
  <c r="AG166" i="2"/>
  <c r="AF166" i="2"/>
  <c r="AE166" i="2"/>
  <c r="AD166" i="2"/>
  <c r="AC166" i="2"/>
  <c r="AB166" i="2"/>
  <c r="C166" i="2"/>
  <c r="BR23" i="1"/>
  <c r="A23" i="1"/>
  <c r="CC23" i="1" s="1"/>
  <c r="CD23" i="1" l="1"/>
  <c r="CA23" i="1"/>
  <c r="CB23" i="1"/>
  <c r="AH23" i="1"/>
  <c r="AQ23" i="1" s="1"/>
  <c r="AG23" i="1"/>
  <c r="AP23" i="1" s="1"/>
  <c r="AF23" i="1"/>
  <c r="AO23" i="1" s="1"/>
  <c r="AE23" i="1"/>
  <c r="AN23" i="1" s="1"/>
  <c r="BR5" i="1" l="1"/>
  <c r="A5" i="1"/>
  <c r="AK5" i="2"/>
  <c r="AJ5" i="2"/>
  <c r="AI5" i="2"/>
  <c r="AH5" i="2"/>
  <c r="AG5" i="2"/>
  <c r="AF5" i="2"/>
  <c r="AE5" i="2"/>
  <c r="AD5" i="2"/>
  <c r="AC5" i="2"/>
  <c r="AB5" i="2"/>
  <c r="AK4" i="2"/>
  <c r="AJ4" i="2"/>
  <c r="AI4" i="2"/>
  <c r="AH4" i="2"/>
  <c r="AG4" i="2"/>
  <c r="AF4" i="2"/>
  <c r="AE4" i="2"/>
  <c r="AD4" i="2"/>
  <c r="AC4" i="2"/>
  <c r="AB4" i="2"/>
  <c r="AK31" i="5"/>
  <c r="AJ31" i="5"/>
  <c r="AI31" i="5"/>
  <c r="AH31" i="5"/>
  <c r="AG31" i="5"/>
  <c r="AF31" i="5"/>
  <c r="AE31" i="5"/>
  <c r="AD31" i="5"/>
  <c r="AC31" i="5"/>
  <c r="AB31" i="5"/>
  <c r="A31" i="5"/>
  <c r="AK24" i="5"/>
  <c r="AJ24" i="5"/>
  <c r="AI24" i="5"/>
  <c r="AH24" i="5"/>
  <c r="AG24" i="5"/>
  <c r="AF24" i="5"/>
  <c r="AE24" i="5"/>
  <c r="AD24" i="5"/>
  <c r="AC24" i="5"/>
  <c r="AB24" i="5"/>
  <c r="A24" i="5"/>
  <c r="AK23" i="5"/>
  <c r="AJ23" i="5"/>
  <c r="AI23" i="5"/>
  <c r="AH23" i="5"/>
  <c r="AG23" i="5"/>
  <c r="AF23" i="5"/>
  <c r="AE23" i="5"/>
  <c r="AD23" i="5"/>
  <c r="AC23" i="5"/>
  <c r="AB23" i="5"/>
  <c r="A23" i="5"/>
  <c r="AK22" i="5"/>
  <c r="AJ22" i="5"/>
  <c r="AI22" i="5"/>
  <c r="AH22" i="5"/>
  <c r="AG22" i="5"/>
  <c r="AF22" i="5"/>
  <c r="AE22" i="5"/>
  <c r="AD22" i="5"/>
  <c r="AC22" i="5"/>
  <c r="AB22" i="5"/>
  <c r="A22" i="5"/>
  <c r="AK16" i="5"/>
  <c r="AJ16" i="5"/>
  <c r="AI16" i="5"/>
  <c r="AH16" i="5"/>
  <c r="AG16" i="5"/>
  <c r="AF16" i="5"/>
  <c r="AE16" i="5"/>
  <c r="AD16" i="5"/>
  <c r="AC16" i="5"/>
  <c r="AB16" i="5"/>
  <c r="A16" i="5"/>
  <c r="AK15" i="5"/>
  <c r="AJ15" i="5"/>
  <c r="AI15" i="5"/>
  <c r="AH15" i="5"/>
  <c r="AG15" i="5"/>
  <c r="AF15" i="5"/>
  <c r="AE15" i="5"/>
  <c r="AD15" i="5"/>
  <c r="AC15" i="5"/>
  <c r="AB15" i="5"/>
  <c r="A15" i="5"/>
  <c r="AK14" i="5"/>
  <c r="AJ14" i="5"/>
  <c r="AI14" i="5"/>
  <c r="AH14" i="5"/>
  <c r="AG14" i="5"/>
  <c r="AF14" i="5"/>
  <c r="AE14" i="5"/>
  <c r="AD14" i="5"/>
  <c r="AC14" i="5"/>
  <c r="AB14" i="5"/>
  <c r="A14" i="5"/>
  <c r="AK13" i="5"/>
  <c r="AJ13" i="5"/>
  <c r="AI13" i="5"/>
  <c r="AH13" i="5"/>
  <c r="AG13" i="5"/>
  <c r="AF13" i="5"/>
  <c r="AE13" i="5"/>
  <c r="AD13" i="5"/>
  <c r="AC13" i="5"/>
  <c r="AB13" i="5"/>
  <c r="A13" i="5"/>
  <c r="AK6" i="5"/>
  <c r="AJ6" i="5"/>
  <c r="AI6" i="5"/>
  <c r="AH6" i="5"/>
  <c r="AG6" i="5"/>
  <c r="AF6" i="5"/>
  <c r="AE6" i="5"/>
  <c r="AD6" i="5"/>
  <c r="AC6" i="5"/>
  <c r="AB6" i="5"/>
  <c r="A6" i="5"/>
  <c r="AK5" i="5"/>
  <c r="AJ5" i="5"/>
  <c r="AI5" i="5"/>
  <c r="AH5" i="5"/>
  <c r="AG5" i="5"/>
  <c r="AF5" i="5"/>
  <c r="AE5" i="5"/>
  <c r="AD5" i="5"/>
  <c r="AC5" i="5"/>
  <c r="AB5" i="5"/>
  <c r="A5" i="5"/>
  <c r="AK4" i="5"/>
  <c r="AJ4" i="5"/>
  <c r="AI4" i="5"/>
  <c r="AH4" i="5"/>
  <c r="AG4" i="5"/>
  <c r="AF4" i="5"/>
  <c r="AE4" i="5"/>
  <c r="AD4" i="5"/>
  <c r="AC4" i="5"/>
  <c r="AB4" i="5"/>
  <c r="A4" i="5"/>
  <c r="CD5" i="1" l="1"/>
  <c r="CC5" i="1"/>
  <c r="CB5" i="1"/>
  <c r="CA5" i="1"/>
  <c r="AC71" i="6" l="1"/>
  <c r="AC70" i="6"/>
  <c r="AC69" i="6"/>
  <c r="AC68" i="6"/>
  <c r="AC67" i="6"/>
  <c r="AC66" i="6"/>
  <c r="AC65" i="6"/>
  <c r="AC64" i="6"/>
  <c r="AC63" i="6"/>
  <c r="AC62" i="6"/>
  <c r="AC61" i="6"/>
  <c r="AC60" i="6"/>
  <c r="AC59" i="6"/>
  <c r="AC58" i="6"/>
  <c r="AC57" i="6"/>
  <c r="AC56" i="6"/>
  <c r="AC55" i="6"/>
  <c r="AC54" i="6"/>
  <c r="AC53" i="6"/>
  <c r="AC52" i="6"/>
  <c r="AK610" i="5" l="1"/>
  <c r="AJ610" i="5"/>
  <c r="AI610" i="5"/>
  <c r="AH610" i="5"/>
  <c r="AG610" i="5"/>
  <c r="AF610" i="5"/>
  <c r="AE610" i="5"/>
  <c r="AD610" i="5"/>
  <c r="AC610" i="5"/>
  <c r="AB610" i="5"/>
  <c r="A610" i="5"/>
  <c r="AK609" i="5"/>
  <c r="AJ609" i="5"/>
  <c r="AI609" i="5"/>
  <c r="AH609" i="5"/>
  <c r="AG609" i="5"/>
  <c r="AF609" i="5"/>
  <c r="AE609" i="5"/>
  <c r="AD609" i="5"/>
  <c r="AC609" i="5"/>
  <c r="AB609" i="5"/>
  <c r="A609" i="5"/>
  <c r="AK608" i="5"/>
  <c r="AJ608" i="5"/>
  <c r="AI608" i="5"/>
  <c r="AH608" i="5"/>
  <c r="AG608" i="5"/>
  <c r="AF608" i="5"/>
  <c r="AE608" i="5"/>
  <c r="AD608" i="5"/>
  <c r="AC608" i="5"/>
  <c r="AB608" i="5"/>
  <c r="A608" i="5"/>
  <c r="AK582" i="5" l="1"/>
  <c r="AJ582" i="5"/>
  <c r="AI582" i="5"/>
  <c r="AH582" i="5"/>
  <c r="AG582" i="5"/>
  <c r="AF582" i="5"/>
  <c r="AE582" i="5"/>
  <c r="AD582" i="5"/>
  <c r="AC582" i="5"/>
  <c r="AB582" i="5"/>
  <c r="A582" i="5"/>
  <c r="A157" i="2" l="1"/>
  <c r="A158" i="2"/>
  <c r="A159" i="2"/>
  <c r="A149" i="2"/>
  <c r="A148" i="2"/>
  <c r="C147" i="2"/>
  <c r="BD4" i="3" l="1"/>
  <c r="BD5" i="3"/>
  <c r="BD6" i="3"/>
  <c r="BD7" i="3"/>
  <c r="BD8" i="3"/>
  <c r="BD9"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3" i="3"/>
  <c r="AK77" i="5" l="1"/>
  <c r="AJ77" i="5"/>
  <c r="AI77" i="5"/>
  <c r="AH77" i="5"/>
  <c r="AG77" i="5"/>
  <c r="AF77" i="5"/>
  <c r="AE77" i="5"/>
  <c r="AD77" i="5"/>
  <c r="AC77" i="5"/>
  <c r="AB77" i="5"/>
  <c r="A77" i="5"/>
  <c r="AK509" i="5" l="1"/>
  <c r="AJ509" i="5"/>
  <c r="AI509" i="5"/>
  <c r="AH509" i="5"/>
  <c r="AG509" i="5"/>
  <c r="AF509" i="5"/>
  <c r="AE509" i="5"/>
  <c r="AD509" i="5"/>
  <c r="AC509" i="5"/>
  <c r="AB509" i="5"/>
  <c r="AK510" i="5"/>
  <c r="AJ510" i="5"/>
  <c r="AI510" i="5"/>
  <c r="AH510" i="5"/>
  <c r="AG510" i="5"/>
  <c r="AF510" i="5"/>
  <c r="AE510" i="5"/>
  <c r="AD510" i="5"/>
  <c r="AC510" i="5"/>
  <c r="AB510" i="5"/>
  <c r="A510" i="5"/>
  <c r="A509" i="5"/>
  <c r="C141" i="2"/>
  <c r="A198" i="2" l="1"/>
  <c r="A196" i="2"/>
  <c r="A195" i="2"/>
  <c r="A194" i="2"/>
  <c r="A193" i="2"/>
  <c r="A51" i="2" l="1"/>
  <c r="A50" i="2"/>
  <c r="A49" i="2"/>
  <c r="A41" i="2"/>
  <c r="A23" i="2"/>
  <c r="A22" i="2"/>
  <c r="A16" i="2"/>
  <c r="A15" i="2"/>
  <c r="A14" i="2"/>
  <c r="A13" i="2"/>
  <c r="A85" i="2" l="1"/>
  <c r="A86" i="2"/>
  <c r="C86" i="2"/>
  <c r="AB86" i="2"/>
  <c r="AC86" i="2"/>
  <c r="AD86" i="2"/>
  <c r="AE86" i="2"/>
  <c r="AF86" i="2"/>
  <c r="AG86" i="2"/>
  <c r="AH86" i="2"/>
  <c r="AI86" i="2"/>
  <c r="AJ86" i="2"/>
  <c r="AK86" i="2"/>
  <c r="A87" i="2"/>
  <c r="C87" i="2"/>
  <c r="AB87" i="2"/>
  <c r="AC87" i="2"/>
  <c r="AD87" i="2"/>
  <c r="AE87" i="2"/>
  <c r="AF87" i="2"/>
  <c r="AG87" i="2"/>
  <c r="AH87" i="2"/>
  <c r="AI87" i="2"/>
  <c r="AJ87" i="2"/>
  <c r="AK87" i="2"/>
  <c r="A88" i="2"/>
  <c r="C88" i="2"/>
  <c r="AB88" i="2"/>
  <c r="AC88" i="2"/>
  <c r="AD88" i="2"/>
  <c r="AE88" i="2"/>
  <c r="AF88" i="2"/>
  <c r="AG88" i="2"/>
  <c r="AH88" i="2"/>
  <c r="AI88" i="2"/>
  <c r="AJ88" i="2"/>
  <c r="AK88" i="2"/>
  <c r="A89" i="2"/>
  <c r="C89" i="2"/>
  <c r="AB89" i="2"/>
  <c r="AC89" i="2"/>
  <c r="AD89" i="2"/>
  <c r="AE89" i="2"/>
  <c r="AF89" i="2"/>
  <c r="AG89" i="2"/>
  <c r="AH89" i="2"/>
  <c r="AI89" i="2"/>
  <c r="AJ89" i="2"/>
  <c r="AK89" i="2"/>
  <c r="A90" i="2"/>
  <c r="C90" i="2"/>
  <c r="AB90" i="2"/>
  <c r="AC90" i="2"/>
  <c r="AD90" i="2"/>
  <c r="AE90" i="2"/>
  <c r="AF90" i="2"/>
  <c r="AG90" i="2"/>
  <c r="AH90" i="2"/>
  <c r="AI90" i="2"/>
  <c r="AJ90" i="2"/>
  <c r="AK90" i="2"/>
  <c r="A91" i="2"/>
  <c r="C91" i="2"/>
  <c r="AB91" i="2"/>
  <c r="AC91" i="2"/>
  <c r="AD91" i="2"/>
  <c r="AE91" i="2"/>
  <c r="AF91" i="2"/>
  <c r="AG91" i="2"/>
  <c r="AH91" i="2"/>
  <c r="AI91" i="2"/>
  <c r="AJ91" i="2"/>
  <c r="AK91" i="2"/>
  <c r="A92" i="2"/>
  <c r="C92" i="2"/>
  <c r="AB92" i="2"/>
  <c r="AC92" i="2"/>
  <c r="AD92" i="2"/>
  <c r="AE92" i="2"/>
  <c r="AF92" i="2"/>
  <c r="AG92" i="2"/>
  <c r="AH92" i="2"/>
  <c r="AI92" i="2"/>
  <c r="AJ92" i="2"/>
  <c r="AK92" i="2"/>
  <c r="A93" i="2"/>
  <c r="C93" i="2"/>
  <c r="AB93" i="2"/>
  <c r="AC93" i="2"/>
  <c r="AD93" i="2"/>
  <c r="AE93" i="2"/>
  <c r="AF93" i="2"/>
  <c r="AG93" i="2"/>
  <c r="AH93" i="2"/>
  <c r="AI93" i="2"/>
  <c r="AJ93" i="2"/>
  <c r="AK93" i="2"/>
  <c r="A166" i="2" l="1"/>
  <c r="AK30" i="5" l="1"/>
  <c r="AJ30" i="5"/>
  <c r="AI30" i="5"/>
  <c r="AH30" i="5"/>
  <c r="AG30" i="5"/>
  <c r="AF30" i="5"/>
  <c r="AE30" i="5"/>
  <c r="AD30" i="5"/>
  <c r="AC30" i="5"/>
  <c r="AB30" i="5"/>
  <c r="A30" i="5"/>
  <c r="AK29" i="5"/>
  <c r="AJ29" i="5"/>
  <c r="AI29" i="5"/>
  <c r="AH29" i="5"/>
  <c r="AG29" i="5"/>
  <c r="AF29" i="5"/>
  <c r="AE29" i="5"/>
  <c r="AD29" i="5"/>
  <c r="AC29" i="5"/>
  <c r="AB29" i="5"/>
  <c r="A29" i="5"/>
  <c r="AK28" i="5"/>
  <c r="AJ28" i="5"/>
  <c r="AI28" i="5"/>
  <c r="AH28" i="5"/>
  <c r="AG28" i="5"/>
  <c r="AF28" i="5"/>
  <c r="AE28" i="5"/>
  <c r="AD28" i="5"/>
  <c r="AC28" i="5"/>
  <c r="AB28" i="5"/>
  <c r="A28" i="5"/>
  <c r="AK27" i="5"/>
  <c r="AJ27" i="5"/>
  <c r="AI27" i="5"/>
  <c r="AH27" i="5"/>
  <c r="AG27" i="5"/>
  <c r="AF27" i="5"/>
  <c r="AE27" i="5"/>
  <c r="AD27" i="5"/>
  <c r="AC27" i="5"/>
  <c r="AB27" i="5"/>
  <c r="A27" i="5"/>
  <c r="AK26" i="5"/>
  <c r="AJ26" i="5"/>
  <c r="AI26" i="5"/>
  <c r="AH26" i="5"/>
  <c r="AG26" i="5"/>
  <c r="AF26" i="5"/>
  <c r="AE26" i="5"/>
  <c r="AD26" i="5"/>
  <c r="AC26" i="5"/>
  <c r="AB26" i="5"/>
  <c r="A26" i="5"/>
  <c r="AK25" i="5"/>
  <c r="AJ25" i="5"/>
  <c r="AI25" i="5"/>
  <c r="AH25" i="5"/>
  <c r="AG25" i="5"/>
  <c r="AF25" i="5"/>
  <c r="AE25" i="5"/>
  <c r="AD25" i="5"/>
  <c r="AC25" i="5"/>
  <c r="AB25" i="5"/>
  <c r="A25" i="5"/>
  <c r="AK21" i="5"/>
  <c r="AJ21" i="5"/>
  <c r="AI21" i="5"/>
  <c r="AH21" i="5"/>
  <c r="AG21" i="5"/>
  <c r="AF21" i="5"/>
  <c r="AE21" i="5"/>
  <c r="AD21" i="5"/>
  <c r="AC21" i="5"/>
  <c r="AB21" i="5"/>
  <c r="A21" i="5"/>
  <c r="AK20" i="5"/>
  <c r="AJ20" i="5"/>
  <c r="AI20" i="5"/>
  <c r="AH20" i="5"/>
  <c r="AG20" i="5"/>
  <c r="AF20" i="5"/>
  <c r="AE20" i="5"/>
  <c r="AD20" i="5"/>
  <c r="AC20" i="5"/>
  <c r="AB20" i="5"/>
  <c r="A20" i="5"/>
  <c r="AK19" i="5"/>
  <c r="AJ19" i="5"/>
  <c r="AI19" i="5"/>
  <c r="AH19" i="5"/>
  <c r="AG19" i="5"/>
  <c r="AF19" i="5"/>
  <c r="AE19" i="5"/>
  <c r="AD19" i="5"/>
  <c r="AC19" i="5"/>
  <c r="AB19" i="5"/>
  <c r="A19" i="5"/>
  <c r="AK18" i="5"/>
  <c r="AJ18" i="5"/>
  <c r="AI18" i="5"/>
  <c r="AH18" i="5"/>
  <c r="AG18" i="5"/>
  <c r="AF18" i="5"/>
  <c r="AE18" i="5"/>
  <c r="AD18" i="5"/>
  <c r="AC18" i="5"/>
  <c r="AB18" i="5"/>
  <c r="A18" i="5"/>
  <c r="AK17" i="5"/>
  <c r="AJ17" i="5"/>
  <c r="AI17" i="5"/>
  <c r="AH17" i="5"/>
  <c r="AG17" i="5"/>
  <c r="AF17" i="5"/>
  <c r="AE17" i="5"/>
  <c r="AD17" i="5"/>
  <c r="AC17" i="5"/>
  <c r="AB17" i="5"/>
  <c r="A17" i="5"/>
  <c r="AK12" i="5"/>
  <c r="AJ12" i="5"/>
  <c r="AI12" i="5"/>
  <c r="AH12" i="5"/>
  <c r="AG12" i="5"/>
  <c r="AF12" i="5"/>
  <c r="AE12" i="5"/>
  <c r="AD12" i="5"/>
  <c r="AC12" i="5"/>
  <c r="AB12" i="5"/>
  <c r="A12" i="5"/>
  <c r="AK11" i="5"/>
  <c r="AJ11" i="5"/>
  <c r="AI11" i="5"/>
  <c r="AH11" i="5"/>
  <c r="AG11" i="5"/>
  <c r="AF11" i="5"/>
  <c r="AE11" i="5"/>
  <c r="AD11" i="5"/>
  <c r="AC11" i="5"/>
  <c r="AB11" i="5"/>
  <c r="A11" i="5"/>
  <c r="AK10" i="5"/>
  <c r="AJ10" i="5"/>
  <c r="AI10" i="5"/>
  <c r="AH10" i="5"/>
  <c r="AG10" i="5"/>
  <c r="AF10" i="5"/>
  <c r="AE10" i="5"/>
  <c r="AD10" i="5"/>
  <c r="AC10" i="5"/>
  <c r="AB10" i="5"/>
  <c r="A10" i="5"/>
  <c r="AK9" i="5"/>
  <c r="AJ9" i="5"/>
  <c r="AI9" i="5"/>
  <c r="AH9" i="5"/>
  <c r="AG9" i="5"/>
  <c r="AF9" i="5"/>
  <c r="AE9" i="5"/>
  <c r="AD9" i="5"/>
  <c r="AC9" i="5"/>
  <c r="AB9" i="5"/>
  <c r="A9" i="5"/>
  <c r="AK8" i="5"/>
  <c r="AJ8" i="5"/>
  <c r="AI8" i="5"/>
  <c r="AH8" i="5"/>
  <c r="AG8" i="5"/>
  <c r="AF8" i="5"/>
  <c r="AE8" i="5"/>
  <c r="AD8" i="5"/>
  <c r="AC8" i="5"/>
  <c r="AB8" i="5"/>
  <c r="A8" i="5"/>
  <c r="AK7" i="5"/>
  <c r="AJ7" i="5"/>
  <c r="AI7" i="5"/>
  <c r="AH7" i="5"/>
  <c r="AG7" i="5"/>
  <c r="AF7" i="5"/>
  <c r="AE7" i="5"/>
  <c r="AD7" i="5"/>
  <c r="AC7" i="5"/>
  <c r="AB7" i="5"/>
  <c r="A7" i="5"/>
  <c r="A87" i="5" l="1"/>
  <c r="A86" i="5"/>
  <c r="AK1029" i="5" l="1"/>
  <c r="AJ1029" i="5"/>
  <c r="AI1029" i="5"/>
  <c r="AH1029" i="5"/>
  <c r="AG1029" i="5"/>
  <c r="AK1028" i="5"/>
  <c r="AJ1028" i="5"/>
  <c r="AI1028" i="5"/>
  <c r="AH1028" i="5"/>
  <c r="AG1028" i="5"/>
  <c r="AK1027" i="5"/>
  <c r="AJ1027" i="5"/>
  <c r="AI1027" i="5"/>
  <c r="AH1027" i="5"/>
  <c r="AG1027" i="5"/>
  <c r="AK1026" i="5"/>
  <c r="AJ1026" i="5"/>
  <c r="AI1026" i="5"/>
  <c r="AH1026" i="5"/>
  <c r="AG1026" i="5"/>
  <c r="AK1025" i="5"/>
  <c r="AJ1025" i="5"/>
  <c r="AI1025" i="5"/>
  <c r="AH1025" i="5"/>
  <c r="AG1025" i="5"/>
  <c r="AK1020" i="5"/>
  <c r="AJ1020" i="5"/>
  <c r="AI1020" i="5"/>
  <c r="AH1020" i="5"/>
  <c r="AG1020" i="5"/>
  <c r="AK1019" i="5"/>
  <c r="AJ1019" i="5"/>
  <c r="AI1019" i="5"/>
  <c r="AH1019" i="5"/>
  <c r="AG1019" i="5"/>
  <c r="AK1018" i="5"/>
  <c r="AJ1018" i="5"/>
  <c r="AI1018" i="5"/>
  <c r="AH1018" i="5"/>
  <c r="AG1018" i="5"/>
  <c r="AK1017" i="5"/>
  <c r="AJ1017" i="5"/>
  <c r="AI1017" i="5"/>
  <c r="AH1017" i="5"/>
  <c r="AG1017" i="5"/>
  <c r="AK1016" i="5"/>
  <c r="AJ1016" i="5"/>
  <c r="AI1016" i="5"/>
  <c r="AH1016" i="5"/>
  <c r="AG1016" i="5"/>
  <c r="AK1015" i="5"/>
  <c r="AJ1015" i="5"/>
  <c r="AI1015" i="5"/>
  <c r="AH1015" i="5"/>
  <c r="AG1015" i="5"/>
  <c r="AK1014" i="5"/>
  <c r="AJ1014" i="5"/>
  <c r="AI1014" i="5"/>
  <c r="AH1014" i="5"/>
  <c r="AG1014" i="5"/>
  <c r="AK1011" i="5"/>
  <c r="AJ1011" i="5"/>
  <c r="AI1011" i="5"/>
  <c r="AH1011" i="5"/>
  <c r="AG1011" i="5"/>
  <c r="AK1010" i="5"/>
  <c r="AJ1010" i="5"/>
  <c r="AI1010" i="5"/>
  <c r="AH1010" i="5"/>
  <c r="AG1010" i="5"/>
  <c r="AK1009" i="5"/>
  <c r="AJ1009" i="5"/>
  <c r="AI1009" i="5"/>
  <c r="AH1009" i="5"/>
  <c r="AG1009" i="5"/>
  <c r="AK1008" i="5"/>
  <c r="AJ1008" i="5"/>
  <c r="AI1008" i="5"/>
  <c r="AH1008" i="5"/>
  <c r="AG1008" i="5"/>
  <c r="AK1007" i="5"/>
  <c r="AJ1007" i="5"/>
  <c r="AI1007" i="5"/>
  <c r="AH1007" i="5"/>
  <c r="AG1007" i="5"/>
  <c r="AK1006" i="5"/>
  <c r="AJ1006" i="5"/>
  <c r="AI1006" i="5"/>
  <c r="AH1006" i="5"/>
  <c r="AG1006" i="5"/>
  <c r="AK1005" i="5"/>
  <c r="AJ1005" i="5"/>
  <c r="AI1005" i="5"/>
  <c r="AH1005" i="5"/>
  <c r="AG1005" i="5"/>
  <c r="AK1004" i="5"/>
  <c r="AJ1004" i="5"/>
  <c r="AI1004" i="5"/>
  <c r="AH1004" i="5"/>
  <c r="AG1004" i="5"/>
  <c r="AK1002" i="5"/>
  <c r="AJ1002" i="5"/>
  <c r="AI1002" i="5"/>
  <c r="AH1002" i="5"/>
  <c r="AG1002" i="5"/>
  <c r="AK1001" i="5"/>
  <c r="AJ1001" i="5"/>
  <c r="AI1001" i="5"/>
  <c r="AH1001" i="5"/>
  <c r="AG1001" i="5"/>
  <c r="AK1000" i="5"/>
  <c r="AJ1000" i="5"/>
  <c r="AI1000" i="5"/>
  <c r="AH1000" i="5"/>
  <c r="AG1000" i="5"/>
  <c r="AK999" i="5"/>
  <c r="AJ999" i="5"/>
  <c r="AI999" i="5"/>
  <c r="AH999" i="5"/>
  <c r="AG999" i="5"/>
  <c r="AK998" i="5"/>
  <c r="AJ998" i="5"/>
  <c r="AI998" i="5"/>
  <c r="AH998" i="5"/>
  <c r="AG998" i="5"/>
  <c r="AK993" i="5"/>
  <c r="AJ993" i="5"/>
  <c r="AI993" i="5"/>
  <c r="AH993" i="5"/>
  <c r="AG993" i="5"/>
  <c r="AK992" i="5"/>
  <c r="AJ992" i="5"/>
  <c r="AI992" i="5"/>
  <c r="AH992" i="5"/>
  <c r="AG992" i="5"/>
  <c r="AK991" i="5"/>
  <c r="AJ991" i="5"/>
  <c r="AI991" i="5"/>
  <c r="AH991" i="5"/>
  <c r="AG991" i="5"/>
  <c r="AK990" i="5"/>
  <c r="AJ990" i="5"/>
  <c r="AI990" i="5"/>
  <c r="AH990" i="5"/>
  <c r="AG990" i="5"/>
  <c r="AK989" i="5"/>
  <c r="AJ989" i="5"/>
  <c r="AI989" i="5"/>
  <c r="AH989" i="5"/>
  <c r="AG989" i="5"/>
  <c r="AK988" i="5"/>
  <c r="AJ988" i="5"/>
  <c r="AI988" i="5"/>
  <c r="AH988" i="5"/>
  <c r="AG988" i="5"/>
  <c r="AK987" i="5"/>
  <c r="AJ987" i="5"/>
  <c r="AI987" i="5"/>
  <c r="AH987" i="5"/>
  <c r="AG987" i="5"/>
  <c r="AK984" i="5"/>
  <c r="AJ984" i="5"/>
  <c r="AI984" i="5"/>
  <c r="AH984" i="5"/>
  <c r="AG984" i="5"/>
  <c r="AK983" i="5"/>
  <c r="AJ983" i="5"/>
  <c r="AI983" i="5"/>
  <c r="AH983" i="5"/>
  <c r="AG983" i="5"/>
  <c r="AK982" i="5"/>
  <c r="AJ982" i="5"/>
  <c r="AI982" i="5"/>
  <c r="AH982" i="5"/>
  <c r="AG982" i="5"/>
  <c r="AK981" i="5"/>
  <c r="AJ981" i="5"/>
  <c r="AI981" i="5"/>
  <c r="AH981" i="5"/>
  <c r="AG981" i="5"/>
  <c r="AK980" i="5"/>
  <c r="AJ980" i="5"/>
  <c r="AI980" i="5"/>
  <c r="AH980" i="5"/>
  <c r="AG980" i="5"/>
  <c r="AK979" i="5"/>
  <c r="AJ979" i="5"/>
  <c r="AI979" i="5"/>
  <c r="AH979" i="5"/>
  <c r="AG979" i="5"/>
  <c r="AK978" i="5"/>
  <c r="AJ978" i="5"/>
  <c r="AI978" i="5"/>
  <c r="AH978" i="5"/>
  <c r="AG978" i="5"/>
  <c r="AK977" i="5"/>
  <c r="AJ977" i="5"/>
  <c r="AI977" i="5"/>
  <c r="AH977" i="5"/>
  <c r="AG977" i="5"/>
  <c r="AK966" i="5"/>
  <c r="AJ966" i="5"/>
  <c r="AI966" i="5"/>
  <c r="AH966" i="5"/>
  <c r="AG966" i="5"/>
  <c r="AK965" i="5"/>
  <c r="AJ965" i="5"/>
  <c r="AI965" i="5"/>
  <c r="AH965" i="5"/>
  <c r="AG965" i="5"/>
  <c r="AK964" i="5"/>
  <c r="AJ964" i="5"/>
  <c r="AI964" i="5"/>
  <c r="AH964" i="5"/>
  <c r="AG964" i="5"/>
  <c r="AK963" i="5"/>
  <c r="AJ963" i="5"/>
  <c r="AI963" i="5"/>
  <c r="AH963" i="5"/>
  <c r="AG963" i="5"/>
  <c r="AK962" i="5"/>
  <c r="AJ962" i="5"/>
  <c r="AI962" i="5"/>
  <c r="AH962" i="5"/>
  <c r="AG962" i="5"/>
  <c r="AK961" i="5"/>
  <c r="AJ961" i="5"/>
  <c r="AI961" i="5"/>
  <c r="AH961" i="5"/>
  <c r="AG961" i="5"/>
  <c r="AK960" i="5"/>
  <c r="AJ960" i="5"/>
  <c r="AI960" i="5"/>
  <c r="AH960" i="5"/>
  <c r="AG960" i="5"/>
  <c r="AK957" i="5"/>
  <c r="AJ957" i="5"/>
  <c r="AI957" i="5"/>
  <c r="AH957" i="5"/>
  <c r="AG957" i="5"/>
  <c r="AK956" i="5"/>
  <c r="AJ956" i="5"/>
  <c r="AI956" i="5"/>
  <c r="AH956" i="5"/>
  <c r="AG956" i="5"/>
  <c r="AK955" i="5"/>
  <c r="AJ955" i="5"/>
  <c r="AI955" i="5"/>
  <c r="AH955" i="5"/>
  <c r="AG955" i="5"/>
  <c r="AK954" i="5"/>
  <c r="AJ954" i="5"/>
  <c r="AI954" i="5"/>
  <c r="AH954" i="5"/>
  <c r="AG954" i="5"/>
  <c r="AK953" i="5"/>
  <c r="AJ953" i="5"/>
  <c r="AI953" i="5"/>
  <c r="AH953" i="5"/>
  <c r="AG953" i="5"/>
  <c r="AK952" i="5"/>
  <c r="AJ952" i="5"/>
  <c r="AI952" i="5"/>
  <c r="AH952" i="5"/>
  <c r="AG952" i="5"/>
  <c r="AK951" i="5"/>
  <c r="AJ951" i="5"/>
  <c r="AI951" i="5"/>
  <c r="AH951" i="5"/>
  <c r="AG951" i="5"/>
  <c r="AK950" i="5"/>
  <c r="AJ950" i="5"/>
  <c r="AI950" i="5"/>
  <c r="AH950" i="5"/>
  <c r="AG950" i="5"/>
  <c r="AK948" i="5"/>
  <c r="AJ948" i="5"/>
  <c r="AI948" i="5"/>
  <c r="AH948" i="5"/>
  <c r="AG948" i="5"/>
  <c r="AK947" i="5"/>
  <c r="AJ947" i="5"/>
  <c r="AI947" i="5"/>
  <c r="AH947" i="5"/>
  <c r="AG947" i="5"/>
  <c r="AK946" i="5"/>
  <c r="AJ946" i="5"/>
  <c r="AI946" i="5"/>
  <c r="AH946" i="5"/>
  <c r="AG946" i="5"/>
  <c r="AK945" i="5"/>
  <c r="AJ945" i="5"/>
  <c r="AI945" i="5"/>
  <c r="AH945" i="5"/>
  <c r="AG945" i="5"/>
  <c r="AK944" i="5"/>
  <c r="AJ944" i="5"/>
  <c r="AI944" i="5"/>
  <c r="AH944" i="5"/>
  <c r="AG944" i="5"/>
  <c r="AK943" i="5"/>
  <c r="AJ943" i="5"/>
  <c r="AI943" i="5"/>
  <c r="AH943" i="5"/>
  <c r="AG943" i="5"/>
  <c r="AK942" i="5"/>
  <c r="AJ942" i="5"/>
  <c r="AI942" i="5"/>
  <c r="AH942" i="5"/>
  <c r="AG942" i="5"/>
  <c r="AK941" i="5"/>
  <c r="AJ941" i="5"/>
  <c r="AI941" i="5"/>
  <c r="AH941" i="5"/>
  <c r="AG941" i="5"/>
  <c r="AK939" i="5"/>
  <c r="AJ939" i="5"/>
  <c r="AI939" i="5"/>
  <c r="AH939" i="5"/>
  <c r="AG939" i="5"/>
  <c r="AK938" i="5"/>
  <c r="AJ938" i="5"/>
  <c r="AI938" i="5"/>
  <c r="AH938" i="5"/>
  <c r="AG938" i="5"/>
  <c r="AK937" i="5"/>
  <c r="AJ937" i="5"/>
  <c r="AI937" i="5"/>
  <c r="AH937" i="5"/>
  <c r="AG937" i="5"/>
  <c r="AK936" i="5"/>
  <c r="AJ936" i="5"/>
  <c r="AI936" i="5"/>
  <c r="AH936" i="5"/>
  <c r="AG936" i="5"/>
  <c r="AK935" i="5"/>
  <c r="AJ935" i="5"/>
  <c r="AI935" i="5"/>
  <c r="AH935" i="5"/>
  <c r="AG935" i="5"/>
  <c r="AK934" i="5"/>
  <c r="AJ934" i="5"/>
  <c r="AI934" i="5"/>
  <c r="AH934" i="5"/>
  <c r="AG934" i="5"/>
  <c r="AK933" i="5"/>
  <c r="AJ933" i="5"/>
  <c r="AI933" i="5"/>
  <c r="AH933" i="5"/>
  <c r="AG933" i="5"/>
  <c r="AK932" i="5"/>
  <c r="AJ932" i="5"/>
  <c r="AI932" i="5"/>
  <c r="AH932" i="5"/>
  <c r="AG932" i="5"/>
  <c r="AK930" i="5"/>
  <c r="AJ930" i="5"/>
  <c r="AI930" i="5"/>
  <c r="AH930" i="5"/>
  <c r="AG930" i="5"/>
  <c r="AK929" i="5"/>
  <c r="AJ929" i="5"/>
  <c r="AI929" i="5"/>
  <c r="AH929" i="5"/>
  <c r="AG929" i="5"/>
  <c r="AK928" i="5"/>
  <c r="AJ928" i="5"/>
  <c r="AI928" i="5"/>
  <c r="AH928" i="5"/>
  <c r="AG928" i="5"/>
  <c r="AK927" i="5"/>
  <c r="AJ927" i="5"/>
  <c r="AI927" i="5"/>
  <c r="AH927" i="5"/>
  <c r="AG927" i="5"/>
  <c r="AK926" i="5"/>
  <c r="AJ926" i="5"/>
  <c r="AI926" i="5"/>
  <c r="AH926" i="5"/>
  <c r="AG926" i="5"/>
  <c r="AK925" i="5"/>
  <c r="AJ925" i="5"/>
  <c r="AI925" i="5"/>
  <c r="AH925" i="5"/>
  <c r="AG925" i="5"/>
  <c r="AK924" i="5"/>
  <c r="AJ924" i="5"/>
  <c r="AI924" i="5"/>
  <c r="AH924" i="5"/>
  <c r="AG924" i="5"/>
  <c r="AK921" i="5"/>
  <c r="AJ921" i="5"/>
  <c r="AI921" i="5"/>
  <c r="AH921" i="5"/>
  <c r="AG921" i="5"/>
  <c r="AK920" i="5"/>
  <c r="AJ920" i="5"/>
  <c r="AI920" i="5"/>
  <c r="AH920" i="5"/>
  <c r="AG920" i="5"/>
  <c r="AK919" i="5"/>
  <c r="AJ919" i="5"/>
  <c r="AI919" i="5"/>
  <c r="AH919" i="5"/>
  <c r="AG919" i="5"/>
  <c r="AK918" i="5"/>
  <c r="AJ918" i="5"/>
  <c r="AI918" i="5"/>
  <c r="AH918" i="5"/>
  <c r="AG918" i="5"/>
  <c r="AK917" i="5"/>
  <c r="AJ917" i="5"/>
  <c r="AI917" i="5"/>
  <c r="AH917" i="5"/>
  <c r="AG917" i="5"/>
  <c r="AK916" i="5"/>
  <c r="AJ916" i="5"/>
  <c r="AI916" i="5"/>
  <c r="AH916" i="5"/>
  <c r="AG916" i="5"/>
  <c r="AK912" i="5"/>
  <c r="AJ912" i="5"/>
  <c r="AI912" i="5"/>
  <c r="AH912" i="5"/>
  <c r="AG912" i="5"/>
  <c r="AK911" i="5"/>
  <c r="AJ911" i="5"/>
  <c r="AI911" i="5"/>
  <c r="AH911" i="5"/>
  <c r="AG911" i="5"/>
  <c r="AK910" i="5"/>
  <c r="AJ910" i="5"/>
  <c r="AI910" i="5"/>
  <c r="AH910" i="5"/>
  <c r="AG910" i="5"/>
  <c r="AK909" i="5"/>
  <c r="AJ909" i="5"/>
  <c r="AI909" i="5"/>
  <c r="AH909" i="5"/>
  <c r="AG909" i="5"/>
  <c r="AK908" i="5"/>
  <c r="AJ908" i="5"/>
  <c r="AI908" i="5"/>
  <c r="AH908" i="5"/>
  <c r="AG908" i="5"/>
  <c r="AK907" i="5"/>
  <c r="AJ907" i="5"/>
  <c r="AI907" i="5"/>
  <c r="AH907" i="5"/>
  <c r="AG907" i="5"/>
  <c r="AK903" i="5"/>
  <c r="AJ903" i="5"/>
  <c r="AI903" i="5"/>
  <c r="AH903" i="5"/>
  <c r="AG903" i="5"/>
  <c r="AK902" i="5"/>
  <c r="AJ902" i="5"/>
  <c r="AI902" i="5"/>
  <c r="AH902" i="5"/>
  <c r="AG902" i="5"/>
  <c r="AK901" i="5"/>
  <c r="AJ901" i="5"/>
  <c r="AI901" i="5"/>
  <c r="AH901" i="5"/>
  <c r="AG901" i="5"/>
  <c r="AK900" i="5"/>
  <c r="AJ900" i="5"/>
  <c r="AI900" i="5"/>
  <c r="AH900" i="5"/>
  <c r="AG900" i="5"/>
  <c r="AK899" i="5"/>
  <c r="AJ899" i="5"/>
  <c r="AI899" i="5"/>
  <c r="AH899" i="5"/>
  <c r="AG899" i="5"/>
  <c r="AK894" i="5"/>
  <c r="AJ894" i="5"/>
  <c r="AI894" i="5"/>
  <c r="AH894" i="5"/>
  <c r="AG894" i="5"/>
  <c r="AK893" i="5"/>
  <c r="AJ893" i="5"/>
  <c r="AI893" i="5"/>
  <c r="AH893" i="5"/>
  <c r="AG893" i="5"/>
  <c r="AK892" i="5"/>
  <c r="AJ892" i="5"/>
  <c r="AI892" i="5"/>
  <c r="AH892" i="5"/>
  <c r="AG892" i="5"/>
  <c r="AK891" i="5"/>
  <c r="AJ891" i="5"/>
  <c r="AI891" i="5"/>
  <c r="AH891" i="5"/>
  <c r="AG891" i="5"/>
  <c r="AK890" i="5"/>
  <c r="AJ890" i="5"/>
  <c r="AI890" i="5"/>
  <c r="AH890" i="5"/>
  <c r="AG890" i="5"/>
  <c r="AK889" i="5"/>
  <c r="AJ889" i="5"/>
  <c r="AI889" i="5"/>
  <c r="AH889" i="5"/>
  <c r="AG889" i="5"/>
  <c r="AK888" i="5"/>
  <c r="AJ888" i="5"/>
  <c r="AI888" i="5"/>
  <c r="AH888" i="5"/>
  <c r="AG888" i="5"/>
  <c r="AK887" i="5"/>
  <c r="AJ887" i="5"/>
  <c r="AI887" i="5"/>
  <c r="AH887" i="5"/>
  <c r="AG887" i="5"/>
  <c r="AK885" i="5"/>
  <c r="AJ885" i="5"/>
  <c r="AI885" i="5"/>
  <c r="AH885" i="5"/>
  <c r="AG885" i="5"/>
  <c r="AK884" i="5"/>
  <c r="AJ884" i="5"/>
  <c r="AI884" i="5"/>
  <c r="AH884" i="5"/>
  <c r="AG884" i="5"/>
  <c r="AK883" i="5"/>
  <c r="AJ883" i="5"/>
  <c r="AI883" i="5"/>
  <c r="AH883" i="5"/>
  <c r="AG883" i="5"/>
  <c r="AK882" i="5"/>
  <c r="AJ882" i="5"/>
  <c r="AI882" i="5"/>
  <c r="AH882" i="5"/>
  <c r="AG882" i="5"/>
  <c r="AK881" i="5"/>
  <c r="AJ881" i="5"/>
  <c r="AI881" i="5"/>
  <c r="AH881" i="5"/>
  <c r="AG881" i="5"/>
  <c r="AK880" i="5"/>
  <c r="AJ880" i="5"/>
  <c r="AI880" i="5"/>
  <c r="AH880" i="5"/>
  <c r="AG880" i="5"/>
  <c r="AK879" i="5"/>
  <c r="AJ879" i="5"/>
  <c r="AI879" i="5"/>
  <c r="AH879" i="5"/>
  <c r="AG879" i="5"/>
  <c r="AK878" i="5"/>
  <c r="AJ878" i="5"/>
  <c r="AI878" i="5"/>
  <c r="AH878" i="5"/>
  <c r="AG878" i="5"/>
  <c r="AK876" i="5"/>
  <c r="AJ876" i="5"/>
  <c r="AI876" i="5"/>
  <c r="AH876" i="5"/>
  <c r="AG876" i="5"/>
  <c r="AK875" i="5"/>
  <c r="AJ875" i="5"/>
  <c r="AI875" i="5"/>
  <c r="AH875" i="5"/>
  <c r="AG875" i="5"/>
  <c r="AK874" i="5"/>
  <c r="AJ874" i="5"/>
  <c r="AI874" i="5"/>
  <c r="AH874" i="5"/>
  <c r="AG874" i="5"/>
  <c r="AK873" i="5"/>
  <c r="AJ873" i="5"/>
  <c r="AI873" i="5"/>
  <c r="AH873" i="5"/>
  <c r="AG873" i="5"/>
  <c r="AK872" i="5"/>
  <c r="AJ872" i="5"/>
  <c r="AI872" i="5"/>
  <c r="AH872" i="5"/>
  <c r="AG872" i="5"/>
  <c r="AK871" i="5"/>
  <c r="AJ871" i="5"/>
  <c r="AI871" i="5"/>
  <c r="AH871" i="5"/>
  <c r="AG871" i="5"/>
  <c r="AK870" i="5"/>
  <c r="AJ870" i="5"/>
  <c r="AI870" i="5"/>
  <c r="AH870" i="5"/>
  <c r="AG870" i="5"/>
  <c r="AK869" i="5"/>
  <c r="AJ869" i="5"/>
  <c r="AI869" i="5"/>
  <c r="AH869" i="5"/>
  <c r="AG869" i="5"/>
  <c r="AK867" i="5"/>
  <c r="AJ867" i="5"/>
  <c r="AI867" i="5"/>
  <c r="AH867" i="5"/>
  <c r="AG867" i="5"/>
  <c r="AK866" i="5"/>
  <c r="AJ866" i="5"/>
  <c r="AI866" i="5"/>
  <c r="AH866" i="5"/>
  <c r="AG866" i="5"/>
  <c r="AK865" i="5"/>
  <c r="AJ865" i="5"/>
  <c r="AI865" i="5"/>
  <c r="AH865" i="5"/>
  <c r="AG865" i="5"/>
  <c r="AK864" i="5"/>
  <c r="AJ864" i="5"/>
  <c r="AI864" i="5"/>
  <c r="AH864" i="5"/>
  <c r="AG864" i="5"/>
  <c r="AK863" i="5"/>
  <c r="AJ863" i="5"/>
  <c r="AI863" i="5"/>
  <c r="AH863" i="5"/>
  <c r="AG863" i="5"/>
  <c r="AK862" i="5"/>
  <c r="AJ862" i="5"/>
  <c r="AI862" i="5"/>
  <c r="AH862" i="5"/>
  <c r="AG862" i="5"/>
  <c r="AK861" i="5"/>
  <c r="AJ861" i="5"/>
  <c r="AI861" i="5"/>
  <c r="AH861" i="5"/>
  <c r="AG861" i="5"/>
  <c r="AK860" i="5"/>
  <c r="AJ860" i="5"/>
  <c r="AI860" i="5"/>
  <c r="AH860" i="5"/>
  <c r="AG860" i="5"/>
  <c r="AK858" i="5"/>
  <c r="AJ858" i="5"/>
  <c r="AI858" i="5"/>
  <c r="AH858" i="5"/>
  <c r="AG858" i="5"/>
  <c r="AK857" i="5"/>
  <c r="AJ857" i="5"/>
  <c r="AI857" i="5"/>
  <c r="AH857" i="5"/>
  <c r="AG857" i="5"/>
  <c r="AK856" i="5"/>
  <c r="AJ856" i="5"/>
  <c r="AI856" i="5"/>
  <c r="AH856" i="5"/>
  <c r="AG856" i="5"/>
  <c r="AK855" i="5"/>
  <c r="AJ855" i="5"/>
  <c r="AI855" i="5"/>
  <c r="AH855" i="5"/>
  <c r="AG855" i="5"/>
  <c r="AK854" i="5"/>
  <c r="AJ854" i="5"/>
  <c r="AI854" i="5"/>
  <c r="AH854" i="5"/>
  <c r="AG854" i="5"/>
  <c r="AK853" i="5"/>
  <c r="AJ853" i="5"/>
  <c r="AI853" i="5"/>
  <c r="AH853" i="5"/>
  <c r="AG853" i="5"/>
  <c r="AK852" i="5"/>
  <c r="AJ852" i="5"/>
  <c r="AI852" i="5"/>
  <c r="AH852" i="5"/>
  <c r="AG852" i="5"/>
  <c r="AK849" i="5"/>
  <c r="AJ849" i="5"/>
  <c r="AI849" i="5"/>
  <c r="AH849" i="5"/>
  <c r="AG849" i="5"/>
  <c r="AK848" i="5"/>
  <c r="AJ848" i="5"/>
  <c r="AI848" i="5"/>
  <c r="AH848" i="5"/>
  <c r="AG848" i="5"/>
  <c r="AK847" i="5"/>
  <c r="AJ847" i="5"/>
  <c r="AI847" i="5"/>
  <c r="AH847" i="5"/>
  <c r="AG847" i="5"/>
  <c r="AK846" i="5"/>
  <c r="AJ846" i="5"/>
  <c r="AI846" i="5"/>
  <c r="AH846" i="5"/>
  <c r="AG846" i="5"/>
  <c r="AK845" i="5"/>
  <c r="AJ845" i="5"/>
  <c r="AI845" i="5"/>
  <c r="AH845" i="5"/>
  <c r="AG845" i="5"/>
  <c r="AK844" i="5"/>
  <c r="AJ844" i="5"/>
  <c r="AI844" i="5"/>
  <c r="AH844" i="5"/>
  <c r="AG844" i="5"/>
  <c r="AK843" i="5"/>
  <c r="AJ843" i="5"/>
  <c r="AI843" i="5"/>
  <c r="AH843" i="5"/>
  <c r="AG843" i="5"/>
  <c r="AK842" i="5"/>
  <c r="AJ842" i="5"/>
  <c r="AI842" i="5"/>
  <c r="AH842" i="5"/>
  <c r="AG842" i="5"/>
  <c r="AK840" i="5"/>
  <c r="AJ840" i="5"/>
  <c r="AI840" i="5"/>
  <c r="AH840" i="5"/>
  <c r="AG840" i="5"/>
  <c r="AK839" i="5"/>
  <c r="AJ839" i="5"/>
  <c r="AI839" i="5"/>
  <c r="AH839" i="5"/>
  <c r="AG839" i="5"/>
  <c r="AK838" i="5"/>
  <c r="AJ838" i="5"/>
  <c r="AI838" i="5"/>
  <c r="AH838" i="5"/>
  <c r="AG838" i="5"/>
  <c r="AK837" i="5"/>
  <c r="AJ837" i="5"/>
  <c r="AI837" i="5"/>
  <c r="AH837" i="5"/>
  <c r="AG837" i="5"/>
  <c r="AK836" i="5"/>
  <c r="AJ836" i="5"/>
  <c r="AI836" i="5"/>
  <c r="AH836" i="5"/>
  <c r="AG836" i="5"/>
  <c r="AK835" i="5"/>
  <c r="AJ835" i="5"/>
  <c r="AI835" i="5"/>
  <c r="AH835" i="5"/>
  <c r="AG835" i="5"/>
  <c r="AK834" i="5"/>
  <c r="AJ834" i="5"/>
  <c r="AI834" i="5"/>
  <c r="AH834" i="5"/>
  <c r="AG834" i="5"/>
  <c r="AK831" i="5"/>
  <c r="AJ831" i="5"/>
  <c r="AI831" i="5"/>
  <c r="AH831" i="5"/>
  <c r="AG831" i="5"/>
  <c r="AK830" i="5"/>
  <c r="AJ830" i="5"/>
  <c r="AI830" i="5"/>
  <c r="AH830" i="5"/>
  <c r="AG830" i="5"/>
  <c r="AK829" i="5"/>
  <c r="AJ829" i="5"/>
  <c r="AI829" i="5"/>
  <c r="AH829" i="5"/>
  <c r="AG829" i="5"/>
  <c r="AK828" i="5"/>
  <c r="AJ828" i="5"/>
  <c r="AI828" i="5"/>
  <c r="AH828" i="5"/>
  <c r="AG828" i="5"/>
  <c r="AK827" i="5"/>
  <c r="AJ827" i="5"/>
  <c r="AI827" i="5"/>
  <c r="AH827" i="5"/>
  <c r="AG827" i="5"/>
  <c r="AK826" i="5"/>
  <c r="AJ826" i="5"/>
  <c r="AI826" i="5"/>
  <c r="AH826" i="5"/>
  <c r="AG826" i="5"/>
  <c r="AK825" i="5"/>
  <c r="AJ825" i="5"/>
  <c r="AI825" i="5"/>
  <c r="AH825" i="5"/>
  <c r="AG825" i="5"/>
  <c r="AK824" i="5"/>
  <c r="AJ824" i="5"/>
  <c r="AI824" i="5"/>
  <c r="AH824" i="5"/>
  <c r="AG824" i="5"/>
  <c r="AK822" i="5"/>
  <c r="AJ822" i="5"/>
  <c r="AI822" i="5"/>
  <c r="AH822" i="5"/>
  <c r="AG822" i="5"/>
  <c r="AK821" i="5"/>
  <c r="AJ821" i="5"/>
  <c r="AI821" i="5"/>
  <c r="AH821" i="5"/>
  <c r="AG821" i="5"/>
  <c r="AK820" i="5"/>
  <c r="AJ820" i="5"/>
  <c r="AI820" i="5"/>
  <c r="AH820" i="5"/>
  <c r="AG820" i="5"/>
  <c r="AK819" i="5"/>
  <c r="AJ819" i="5"/>
  <c r="AI819" i="5"/>
  <c r="AH819" i="5"/>
  <c r="AG819" i="5"/>
  <c r="AK818" i="5"/>
  <c r="AJ818" i="5"/>
  <c r="AI818" i="5"/>
  <c r="AH818" i="5"/>
  <c r="AG818" i="5"/>
  <c r="AK817" i="5"/>
  <c r="AJ817" i="5"/>
  <c r="AI817" i="5"/>
  <c r="AH817" i="5"/>
  <c r="AG817" i="5"/>
  <c r="AK816" i="5"/>
  <c r="AJ816" i="5"/>
  <c r="AI816" i="5"/>
  <c r="AH816" i="5"/>
  <c r="AG816" i="5"/>
  <c r="AK813" i="5"/>
  <c r="AJ813" i="5"/>
  <c r="AI813" i="5"/>
  <c r="AH813" i="5"/>
  <c r="AG813" i="5"/>
  <c r="AK812" i="5"/>
  <c r="AJ812" i="5"/>
  <c r="AI812" i="5"/>
  <c r="AH812" i="5"/>
  <c r="AG812" i="5"/>
  <c r="AK811" i="5"/>
  <c r="AJ811" i="5"/>
  <c r="AI811" i="5"/>
  <c r="AH811" i="5"/>
  <c r="AG811" i="5"/>
  <c r="AK804" i="5"/>
  <c r="AJ804" i="5"/>
  <c r="AI804" i="5"/>
  <c r="AH804" i="5"/>
  <c r="AG804" i="5"/>
  <c r="AK803" i="5"/>
  <c r="AJ803" i="5"/>
  <c r="AI803" i="5"/>
  <c r="AH803" i="5"/>
  <c r="AG803" i="5"/>
  <c r="AK802" i="5"/>
  <c r="AJ802" i="5"/>
  <c r="AI802" i="5"/>
  <c r="AH802" i="5"/>
  <c r="AG802" i="5"/>
  <c r="AK801" i="5"/>
  <c r="AJ801" i="5"/>
  <c r="AI801" i="5"/>
  <c r="AH801" i="5"/>
  <c r="AG801" i="5"/>
  <c r="AK800" i="5"/>
  <c r="AJ800" i="5"/>
  <c r="AI800" i="5"/>
  <c r="AH800" i="5"/>
  <c r="AG800" i="5"/>
  <c r="AK799" i="5"/>
  <c r="AJ799" i="5"/>
  <c r="AI799" i="5"/>
  <c r="AH799" i="5"/>
  <c r="AG799" i="5"/>
  <c r="AK798" i="5"/>
  <c r="AJ798" i="5"/>
  <c r="AI798" i="5"/>
  <c r="AH798" i="5"/>
  <c r="AG798" i="5"/>
  <c r="AK795" i="5"/>
  <c r="AJ795" i="5"/>
  <c r="AI795" i="5"/>
  <c r="AH795" i="5"/>
  <c r="AG795" i="5"/>
  <c r="AK794" i="5"/>
  <c r="AJ794" i="5"/>
  <c r="AI794" i="5"/>
  <c r="AH794" i="5"/>
  <c r="AG794" i="5"/>
  <c r="AK793" i="5"/>
  <c r="AJ793" i="5"/>
  <c r="AI793" i="5"/>
  <c r="AH793" i="5"/>
  <c r="AG793" i="5"/>
  <c r="AK792" i="5"/>
  <c r="AJ792" i="5"/>
  <c r="AI792" i="5"/>
  <c r="AH792" i="5"/>
  <c r="AG792" i="5"/>
  <c r="AK791" i="5"/>
  <c r="AJ791" i="5"/>
  <c r="AI791" i="5"/>
  <c r="AH791" i="5"/>
  <c r="AG791" i="5"/>
  <c r="AK790" i="5"/>
  <c r="AJ790" i="5"/>
  <c r="AI790" i="5"/>
  <c r="AH790" i="5"/>
  <c r="AG790" i="5"/>
  <c r="AK789" i="5"/>
  <c r="AJ789" i="5"/>
  <c r="AI789" i="5"/>
  <c r="AH789" i="5"/>
  <c r="AG789" i="5"/>
  <c r="AK788" i="5"/>
  <c r="AJ788" i="5"/>
  <c r="AI788" i="5"/>
  <c r="AH788" i="5"/>
  <c r="AG788" i="5"/>
  <c r="AK786" i="5"/>
  <c r="AJ786" i="5"/>
  <c r="AI786" i="5"/>
  <c r="AH786" i="5"/>
  <c r="AG786" i="5"/>
  <c r="AK785" i="5"/>
  <c r="AJ785" i="5"/>
  <c r="AI785" i="5"/>
  <c r="AH785" i="5"/>
  <c r="AG785" i="5"/>
  <c r="AK784" i="5"/>
  <c r="AJ784" i="5"/>
  <c r="AI784" i="5"/>
  <c r="AH784" i="5"/>
  <c r="AG784" i="5"/>
  <c r="AK783" i="5"/>
  <c r="AJ783" i="5"/>
  <c r="AI783" i="5"/>
  <c r="AH783" i="5"/>
  <c r="AG783" i="5"/>
  <c r="AK782" i="5"/>
  <c r="AJ782" i="5"/>
  <c r="AI782" i="5"/>
  <c r="AH782" i="5"/>
  <c r="AG782" i="5"/>
  <c r="AK781" i="5"/>
  <c r="AJ781" i="5"/>
  <c r="AI781" i="5"/>
  <c r="AH781" i="5"/>
  <c r="AG781" i="5"/>
  <c r="AK780" i="5"/>
  <c r="AJ780" i="5"/>
  <c r="AI780" i="5"/>
  <c r="AH780" i="5"/>
  <c r="AG780" i="5"/>
  <c r="AK779" i="5"/>
  <c r="AJ779" i="5"/>
  <c r="AI779" i="5"/>
  <c r="AH779" i="5"/>
  <c r="AG779" i="5"/>
  <c r="AK777" i="5"/>
  <c r="AJ777" i="5"/>
  <c r="AI777" i="5"/>
  <c r="AH777" i="5"/>
  <c r="AG777" i="5"/>
  <c r="AK776" i="5"/>
  <c r="AJ776" i="5"/>
  <c r="AI776" i="5"/>
  <c r="AH776" i="5"/>
  <c r="AG776" i="5"/>
  <c r="AK775" i="5"/>
  <c r="AJ775" i="5"/>
  <c r="AI775" i="5"/>
  <c r="AH775" i="5"/>
  <c r="AG775" i="5"/>
  <c r="AK774" i="5"/>
  <c r="AJ774" i="5"/>
  <c r="AI774" i="5"/>
  <c r="AH774" i="5"/>
  <c r="AG774" i="5"/>
  <c r="AK773" i="5"/>
  <c r="AJ773" i="5"/>
  <c r="AI773" i="5"/>
  <c r="AH773" i="5"/>
  <c r="AG773" i="5"/>
  <c r="AK772" i="5"/>
  <c r="AJ772" i="5"/>
  <c r="AI772" i="5"/>
  <c r="AH772" i="5"/>
  <c r="AG772" i="5"/>
  <c r="AK771" i="5"/>
  <c r="AJ771" i="5"/>
  <c r="AI771" i="5"/>
  <c r="AH771" i="5"/>
  <c r="AG771" i="5"/>
  <c r="AK770" i="5"/>
  <c r="AJ770" i="5"/>
  <c r="AI770" i="5"/>
  <c r="AH770" i="5"/>
  <c r="AG770" i="5"/>
  <c r="AK768" i="5"/>
  <c r="AJ768" i="5"/>
  <c r="AI768" i="5"/>
  <c r="AH768" i="5"/>
  <c r="AG768" i="5"/>
  <c r="AK767" i="5"/>
  <c r="AJ767" i="5"/>
  <c r="AI767" i="5"/>
  <c r="AH767" i="5"/>
  <c r="AG767" i="5"/>
  <c r="AK766" i="5"/>
  <c r="AJ766" i="5"/>
  <c r="AI766" i="5"/>
  <c r="AH766" i="5"/>
  <c r="AG766" i="5"/>
  <c r="AK765" i="5"/>
  <c r="AJ765" i="5"/>
  <c r="AI765" i="5"/>
  <c r="AH765" i="5"/>
  <c r="AG765" i="5"/>
  <c r="AK764" i="5"/>
  <c r="AJ764" i="5"/>
  <c r="AI764" i="5"/>
  <c r="AH764" i="5"/>
  <c r="AG764" i="5"/>
  <c r="AK763" i="5"/>
  <c r="AJ763" i="5"/>
  <c r="AI763" i="5"/>
  <c r="AH763" i="5"/>
  <c r="AG763" i="5"/>
  <c r="AK762" i="5"/>
  <c r="AJ762" i="5"/>
  <c r="AI762" i="5"/>
  <c r="AH762" i="5"/>
  <c r="AG762" i="5"/>
  <c r="AK761" i="5"/>
  <c r="AJ761" i="5"/>
  <c r="AI761" i="5"/>
  <c r="AH761" i="5"/>
  <c r="AG761" i="5"/>
  <c r="AK759" i="5"/>
  <c r="AJ759" i="5"/>
  <c r="AI759" i="5"/>
  <c r="AH759" i="5"/>
  <c r="AG759" i="5"/>
  <c r="AK758" i="5"/>
  <c r="AJ758" i="5"/>
  <c r="AI758" i="5"/>
  <c r="AH758" i="5"/>
  <c r="AG758" i="5"/>
  <c r="AK757" i="5"/>
  <c r="AJ757" i="5"/>
  <c r="AI757" i="5"/>
  <c r="AH757" i="5"/>
  <c r="AG757" i="5"/>
  <c r="AK756" i="5"/>
  <c r="AJ756" i="5"/>
  <c r="AI756" i="5"/>
  <c r="AH756" i="5"/>
  <c r="AG756" i="5"/>
  <c r="AK755" i="5"/>
  <c r="AJ755" i="5"/>
  <c r="AI755" i="5"/>
  <c r="AH755" i="5"/>
  <c r="AG755" i="5"/>
  <c r="AK754" i="5"/>
  <c r="AJ754" i="5"/>
  <c r="AI754" i="5"/>
  <c r="AH754" i="5"/>
  <c r="AG754" i="5"/>
  <c r="AK753" i="5"/>
  <c r="AJ753" i="5"/>
  <c r="AI753" i="5"/>
  <c r="AH753" i="5"/>
  <c r="AG753" i="5"/>
  <c r="AK750" i="5"/>
  <c r="AJ750" i="5"/>
  <c r="AI750" i="5"/>
  <c r="AH750" i="5"/>
  <c r="AG750" i="5"/>
  <c r="AK749" i="5"/>
  <c r="AJ749" i="5"/>
  <c r="AI749" i="5"/>
  <c r="AH749" i="5"/>
  <c r="AG749" i="5"/>
  <c r="AK748" i="5"/>
  <c r="AJ748" i="5"/>
  <c r="AI748" i="5"/>
  <c r="AH748" i="5"/>
  <c r="AG748" i="5"/>
  <c r="AK747" i="5"/>
  <c r="AJ747" i="5"/>
  <c r="AI747" i="5"/>
  <c r="AH747" i="5"/>
  <c r="AG747" i="5"/>
  <c r="AK746" i="5"/>
  <c r="AJ746" i="5"/>
  <c r="AI746" i="5"/>
  <c r="AH746" i="5"/>
  <c r="AG746" i="5"/>
  <c r="AK745" i="5"/>
  <c r="AJ745" i="5"/>
  <c r="AI745" i="5"/>
  <c r="AH745" i="5"/>
  <c r="AG745" i="5"/>
  <c r="AK744" i="5"/>
  <c r="AJ744" i="5"/>
  <c r="AI744" i="5"/>
  <c r="AH744" i="5"/>
  <c r="AG744" i="5"/>
  <c r="AK743" i="5"/>
  <c r="AJ743" i="5"/>
  <c r="AI743" i="5"/>
  <c r="AH743" i="5"/>
  <c r="AG743" i="5"/>
  <c r="AK741" i="5"/>
  <c r="AJ741" i="5"/>
  <c r="AI741" i="5"/>
  <c r="AH741" i="5"/>
  <c r="AG741" i="5"/>
  <c r="AK740" i="5"/>
  <c r="AJ740" i="5"/>
  <c r="AI740" i="5"/>
  <c r="AH740" i="5"/>
  <c r="AG740" i="5"/>
  <c r="AK739" i="5"/>
  <c r="AJ739" i="5"/>
  <c r="AI739" i="5"/>
  <c r="AH739" i="5"/>
  <c r="AG739" i="5"/>
  <c r="AK738" i="5"/>
  <c r="AJ738" i="5"/>
  <c r="AI738" i="5"/>
  <c r="AH738" i="5"/>
  <c r="AG738" i="5"/>
  <c r="AK737" i="5"/>
  <c r="AJ737" i="5"/>
  <c r="AI737" i="5"/>
  <c r="AH737" i="5"/>
  <c r="AG737" i="5"/>
  <c r="AK736" i="5"/>
  <c r="AJ736" i="5"/>
  <c r="AI736" i="5"/>
  <c r="AH736" i="5"/>
  <c r="AG736" i="5"/>
  <c r="AK735" i="5"/>
  <c r="AJ735" i="5"/>
  <c r="AI735" i="5"/>
  <c r="AH735" i="5"/>
  <c r="AG735" i="5"/>
  <c r="AK732" i="5"/>
  <c r="AJ732" i="5"/>
  <c r="AI732" i="5"/>
  <c r="AH732" i="5"/>
  <c r="AG732" i="5"/>
  <c r="AK731" i="5"/>
  <c r="AJ731" i="5"/>
  <c r="AI731" i="5"/>
  <c r="AH731" i="5"/>
  <c r="AG731" i="5"/>
  <c r="AK730" i="5"/>
  <c r="AJ730" i="5"/>
  <c r="AI730" i="5"/>
  <c r="AH730" i="5"/>
  <c r="AG730" i="5"/>
  <c r="AK729" i="5"/>
  <c r="AJ729" i="5"/>
  <c r="AI729" i="5"/>
  <c r="AH729" i="5"/>
  <c r="AG729" i="5"/>
  <c r="AK728" i="5"/>
  <c r="AJ728" i="5"/>
  <c r="AI728" i="5"/>
  <c r="AH728" i="5"/>
  <c r="AG728" i="5"/>
  <c r="AK727" i="5"/>
  <c r="AJ727" i="5"/>
  <c r="AI727" i="5"/>
  <c r="AH727" i="5"/>
  <c r="AG727" i="5"/>
  <c r="AK726" i="5"/>
  <c r="AJ726" i="5"/>
  <c r="AI726" i="5"/>
  <c r="AH726" i="5"/>
  <c r="AG726" i="5"/>
  <c r="AK723" i="5"/>
  <c r="AJ723" i="5"/>
  <c r="AI723" i="5"/>
  <c r="AH723" i="5"/>
  <c r="AG723" i="5"/>
  <c r="AK722" i="5"/>
  <c r="AJ722" i="5"/>
  <c r="AI722" i="5"/>
  <c r="AH722" i="5"/>
  <c r="AG722" i="5"/>
  <c r="AK721" i="5"/>
  <c r="AJ721" i="5"/>
  <c r="AI721" i="5"/>
  <c r="AH721" i="5"/>
  <c r="AG721" i="5"/>
  <c r="AK720" i="5"/>
  <c r="AJ720" i="5"/>
  <c r="AI720" i="5"/>
  <c r="AH720" i="5"/>
  <c r="AG720" i="5"/>
  <c r="AK719" i="5"/>
  <c r="AJ719" i="5"/>
  <c r="AI719" i="5"/>
  <c r="AH719" i="5"/>
  <c r="AG719" i="5"/>
  <c r="AK718" i="5"/>
  <c r="AJ718" i="5"/>
  <c r="AI718" i="5"/>
  <c r="AH718" i="5"/>
  <c r="AG718" i="5"/>
  <c r="AK717" i="5"/>
  <c r="AJ717" i="5"/>
  <c r="AI717" i="5"/>
  <c r="AH717" i="5"/>
  <c r="AG717" i="5"/>
  <c r="AK716" i="5"/>
  <c r="AJ716" i="5"/>
  <c r="AI716" i="5"/>
  <c r="AH716" i="5"/>
  <c r="AG716" i="5"/>
  <c r="AK714" i="5"/>
  <c r="AJ714" i="5"/>
  <c r="AI714" i="5"/>
  <c r="AH714" i="5"/>
  <c r="AG714" i="5"/>
  <c r="AK713" i="5"/>
  <c r="AJ713" i="5"/>
  <c r="AI713" i="5"/>
  <c r="AH713" i="5"/>
  <c r="AG713" i="5"/>
  <c r="AK712" i="5"/>
  <c r="AJ712" i="5"/>
  <c r="AI712" i="5"/>
  <c r="AH712" i="5"/>
  <c r="AG712" i="5"/>
  <c r="AK711" i="5"/>
  <c r="AJ711" i="5"/>
  <c r="AI711" i="5"/>
  <c r="AH711" i="5"/>
  <c r="AG711" i="5"/>
  <c r="AK710" i="5"/>
  <c r="AJ710" i="5"/>
  <c r="AI710" i="5"/>
  <c r="AH710" i="5"/>
  <c r="AG710" i="5"/>
  <c r="AK709" i="5"/>
  <c r="AJ709" i="5"/>
  <c r="AI709" i="5"/>
  <c r="AH709" i="5"/>
  <c r="AG709" i="5"/>
  <c r="AK708" i="5"/>
  <c r="AJ708" i="5"/>
  <c r="AI708" i="5"/>
  <c r="AH708" i="5"/>
  <c r="AG708" i="5"/>
  <c r="AK707" i="5"/>
  <c r="AJ707" i="5"/>
  <c r="AI707" i="5"/>
  <c r="AH707" i="5"/>
  <c r="AG707" i="5"/>
  <c r="AK705" i="5"/>
  <c r="AJ705" i="5"/>
  <c r="AI705" i="5"/>
  <c r="AH705" i="5"/>
  <c r="AG705" i="5"/>
  <c r="AK704" i="5"/>
  <c r="AJ704" i="5"/>
  <c r="AI704" i="5"/>
  <c r="AH704" i="5"/>
  <c r="AG704" i="5"/>
  <c r="AK703" i="5"/>
  <c r="AJ703" i="5"/>
  <c r="AI703" i="5"/>
  <c r="AH703" i="5"/>
  <c r="AG703" i="5"/>
  <c r="AK702" i="5"/>
  <c r="AJ702" i="5"/>
  <c r="AI702" i="5"/>
  <c r="AH702" i="5"/>
  <c r="AG702" i="5"/>
  <c r="AK701" i="5"/>
  <c r="AJ701" i="5"/>
  <c r="AI701" i="5"/>
  <c r="AH701" i="5"/>
  <c r="AG701" i="5"/>
  <c r="AK700" i="5"/>
  <c r="AJ700" i="5"/>
  <c r="AI700" i="5"/>
  <c r="AH700" i="5"/>
  <c r="AG700" i="5"/>
  <c r="AK699" i="5"/>
  <c r="AJ699" i="5"/>
  <c r="AI699" i="5"/>
  <c r="AH699" i="5"/>
  <c r="AG699" i="5"/>
  <c r="AK698" i="5"/>
  <c r="AJ698" i="5"/>
  <c r="AI698" i="5"/>
  <c r="AH698" i="5"/>
  <c r="AG698" i="5"/>
  <c r="AK696" i="5"/>
  <c r="AJ696" i="5"/>
  <c r="AI696" i="5"/>
  <c r="AH696" i="5"/>
  <c r="AG696" i="5"/>
  <c r="AK695" i="5"/>
  <c r="AJ695" i="5"/>
  <c r="AI695" i="5"/>
  <c r="AH695" i="5"/>
  <c r="AG695" i="5"/>
  <c r="AK694" i="5"/>
  <c r="AJ694" i="5"/>
  <c r="AI694" i="5"/>
  <c r="AH694" i="5"/>
  <c r="AG694" i="5"/>
  <c r="AK693" i="5"/>
  <c r="AJ693" i="5"/>
  <c r="AI693" i="5"/>
  <c r="AH693" i="5"/>
  <c r="AG693" i="5"/>
  <c r="AK692" i="5"/>
  <c r="AJ692" i="5"/>
  <c r="AI692" i="5"/>
  <c r="AH692" i="5"/>
  <c r="AG692" i="5"/>
  <c r="AK691" i="5"/>
  <c r="AJ691" i="5"/>
  <c r="AI691" i="5"/>
  <c r="AH691" i="5"/>
  <c r="AG691" i="5"/>
  <c r="AK690" i="5"/>
  <c r="AJ690" i="5"/>
  <c r="AI690" i="5"/>
  <c r="AH690" i="5"/>
  <c r="AG690" i="5"/>
  <c r="AK689" i="5"/>
  <c r="AJ689" i="5"/>
  <c r="AI689" i="5"/>
  <c r="AH689" i="5"/>
  <c r="AG689" i="5"/>
  <c r="AK687" i="5"/>
  <c r="AJ687" i="5"/>
  <c r="AI687" i="5"/>
  <c r="AH687" i="5"/>
  <c r="AG687" i="5"/>
  <c r="AK686" i="5"/>
  <c r="AJ686" i="5"/>
  <c r="AI686" i="5"/>
  <c r="AH686" i="5"/>
  <c r="AG686" i="5"/>
  <c r="AK685" i="5"/>
  <c r="AJ685" i="5"/>
  <c r="AI685" i="5"/>
  <c r="AH685" i="5"/>
  <c r="AG685" i="5"/>
  <c r="AK684" i="5"/>
  <c r="AJ684" i="5"/>
  <c r="AI684" i="5"/>
  <c r="AH684" i="5"/>
  <c r="AG684" i="5"/>
  <c r="AK683" i="5"/>
  <c r="AJ683" i="5"/>
  <c r="AI683" i="5"/>
  <c r="AH683" i="5"/>
  <c r="AG683" i="5"/>
  <c r="AK682" i="5"/>
  <c r="AJ682" i="5"/>
  <c r="AI682" i="5"/>
  <c r="AH682" i="5"/>
  <c r="AG682" i="5"/>
  <c r="AK681" i="5"/>
  <c r="AJ681" i="5"/>
  <c r="AI681" i="5"/>
  <c r="AH681" i="5"/>
  <c r="AG681" i="5"/>
  <c r="AK680" i="5"/>
  <c r="AJ680" i="5"/>
  <c r="AI680" i="5"/>
  <c r="AH680" i="5"/>
  <c r="AG680" i="5"/>
  <c r="AK678" i="5"/>
  <c r="AJ678" i="5"/>
  <c r="AI678" i="5"/>
  <c r="AH678" i="5"/>
  <c r="AG678" i="5"/>
  <c r="AK677" i="5"/>
  <c r="AJ677" i="5"/>
  <c r="AI677" i="5"/>
  <c r="AH677" i="5"/>
  <c r="AG677" i="5"/>
  <c r="AK676" i="5"/>
  <c r="AJ676" i="5"/>
  <c r="AI676" i="5"/>
  <c r="AH676" i="5"/>
  <c r="AG676" i="5"/>
  <c r="AK675" i="5"/>
  <c r="AJ675" i="5"/>
  <c r="AI675" i="5"/>
  <c r="AH675" i="5"/>
  <c r="AG675" i="5"/>
  <c r="AK674" i="5"/>
  <c r="AJ674" i="5"/>
  <c r="AI674" i="5"/>
  <c r="AH674" i="5"/>
  <c r="AG674" i="5"/>
  <c r="AK673" i="5"/>
  <c r="AJ673" i="5"/>
  <c r="AI673" i="5"/>
  <c r="AH673" i="5"/>
  <c r="AG673" i="5"/>
  <c r="AK672" i="5"/>
  <c r="AJ672" i="5"/>
  <c r="AI672" i="5"/>
  <c r="AH672" i="5"/>
  <c r="AG672" i="5"/>
  <c r="AK669" i="5"/>
  <c r="AJ669" i="5"/>
  <c r="AI669" i="5"/>
  <c r="AH669" i="5"/>
  <c r="AG669" i="5"/>
  <c r="AK668" i="5"/>
  <c r="AJ668" i="5"/>
  <c r="AI668" i="5"/>
  <c r="AH668" i="5"/>
  <c r="AG668" i="5"/>
  <c r="AK667" i="5"/>
  <c r="AJ667" i="5"/>
  <c r="AI667" i="5"/>
  <c r="AH667" i="5"/>
  <c r="AG667" i="5"/>
  <c r="AK666" i="5"/>
  <c r="AJ666" i="5"/>
  <c r="AI666" i="5"/>
  <c r="AH666" i="5"/>
  <c r="AG666" i="5"/>
  <c r="AK665" i="5"/>
  <c r="AJ665" i="5"/>
  <c r="AI665" i="5"/>
  <c r="AH665" i="5"/>
  <c r="AG665" i="5"/>
  <c r="AK664" i="5"/>
  <c r="AJ664" i="5"/>
  <c r="AI664" i="5"/>
  <c r="AH664" i="5"/>
  <c r="AG664" i="5"/>
  <c r="AK663" i="5"/>
  <c r="AJ663" i="5"/>
  <c r="AI663" i="5"/>
  <c r="AH663" i="5"/>
  <c r="AG663" i="5"/>
  <c r="AK662" i="5"/>
  <c r="AJ662" i="5"/>
  <c r="AI662" i="5"/>
  <c r="AH662" i="5"/>
  <c r="AG662" i="5"/>
  <c r="AK660" i="5"/>
  <c r="AJ660" i="5"/>
  <c r="AI660" i="5"/>
  <c r="AH660" i="5"/>
  <c r="AG660" i="5"/>
  <c r="AK659" i="5"/>
  <c r="AJ659" i="5"/>
  <c r="AI659" i="5"/>
  <c r="AH659" i="5"/>
  <c r="AG659" i="5"/>
  <c r="AK658" i="5"/>
  <c r="AJ658" i="5"/>
  <c r="AI658" i="5"/>
  <c r="AH658" i="5"/>
  <c r="AG658" i="5"/>
  <c r="AK657" i="5"/>
  <c r="AJ657" i="5"/>
  <c r="AI657" i="5"/>
  <c r="AH657" i="5"/>
  <c r="AG657" i="5"/>
  <c r="AK656" i="5"/>
  <c r="AJ656" i="5"/>
  <c r="AI656" i="5"/>
  <c r="AH656" i="5"/>
  <c r="AG656" i="5"/>
  <c r="AK655" i="5"/>
  <c r="AJ655" i="5"/>
  <c r="AI655" i="5"/>
  <c r="AH655" i="5"/>
  <c r="AG655" i="5"/>
  <c r="AK654" i="5"/>
  <c r="AJ654" i="5"/>
  <c r="AI654" i="5"/>
  <c r="AH654" i="5"/>
  <c r="AG654" i="5"/>
  <c r="AK653" i="5"/>
  <c r="AJ653" i="5"/>
  <c r="AI653" i="5"/>
  <c r="AH653" i="5"/>
  <c r="AG653" i="5"/>
  <c r="AK651" i="5"/>
  <c r="AJ651" i="5"/>
  <c r="AI651" i="5"/>
  <c r="AH651" i="5"/>
  <c r="AG651" i="5"/>
  <c r="AK650" i="5"/>
  <c r="AJ650" i="5"/>
  <c r="AI650" i="5"/>
  <c r="AH650" i="5"/>
  <c r="AG650" i="5"/>
  <c r="AK649" i="5"/>
  <c r="AJ649" i="5"/>
  <c r="AI649" i="5"/>
  <c r="AH649" i="5"/>
  <c r="AG649" i="5"/>
  <c r="AK648" i="5"/>
  <c r="AJ648" i="5"/>
  <c r="AI648" i="5"/>
  <c r="AH648" i="5"/>
  <c r="AG648" i="5"/>
  <c r="AK647" i="5"/>
  <c r="AJ647" i="5"/>
  <c r="AI647" i="5"/>
  <c r="AH647" i="5"/>
  <c r="AG647" i="5"/>
  <c r="AK646" i="5"/>
  <c r="AJ646" i="5"/>
  <c r="AI646" i="5"/>
  <c r="AH646" i="5"/>
  <c r="AG646" i="5"/>
  <c r="AK645" i="5"/>
  <c r="AJ645" i="5"/>
  <c r="AI645" i="5"/>
  <c r="AH645" i="5"/>
  <c r="AG645" i="5"/>
  <c r="AK644" i="5"/>
  <c r="AJ644" i="5"/>
  <c r="AI644" i="5"/>
  <c r="AH644" i="5"/>
  <c r="AG644" i="5"/>
  <c r="AK642" i="5"/>
  <c r="AJ642" i="5"/>
  <c r="AI642" i="5"/>
  <c r="AH642" i="5"/>
  <c r="AG642" i="5"/>
  <c r="AK641" i="5"/>
  <c r="AJ641" i="5"/>
  <c r="AI641" i="5"/>
  <c r="AH641" i="5"/>
  <c r="AG641" i="5"/>
  <c r="AK640" i="5"/>
  <c r="AJ640" i="5"/>
  <c r="AI640" i="5"/>
  <c r="AH640" i="5"/>
  <c r="AG640" i="5"/>
  <c r="AK639" i="5"/>
  <c r="AJ639" i="5"/>
  <c r="AI639" i="5"/>
  <c r="AH639" i="5"/>
  <c r="AG639" i="5"/>
  <c r="AK638" i="5"/>
  <c r="AJ638" i="5"/>
  <c r="AI638" i="5"/>
  <c r="AH638" i="5"/>
  <c r="AG638" i="5"/>
  <c r="AK637" i="5"/>
  <c r="AJ637" i="5"/>
  <c r="AI637" i="5"/>
  <c r="AH637" i="5"/>
  <c r="AG637" i="5"/>
  <c r="AK636" i="5"/>
  <c r="AJ636" i="5"/>
  <c r="AI636" i="5"/>
  <c r="AH636" i="5"/>
  <c r="AG636" i="5"/>
  <c r="AK635" i="5"/>
  <c r="AJ635" i="5"/>
  <c r="AI635" i="5"/>
  <c r="AH635" i="5"/>
  <c r="AG635" i="5"/>
  <c r="AK633" i="5"/>
  <c r="AJ633" i="5"/>
  <c r="AI633" i="5"/>
  <c r="AH633" i="5"/>
  <c r="AG633" i="5"/>
  <c r="AK632" i="5"/>
  <c r="AJ632" i="5"/>
  <c r="AI632" i="5"/>
  <c r="AH632" i="5"/>
  <c r="AG632" i="5"/>
  <c r="AK631" i="5"/>
  <c r="AJ631" i="5"/>
  <c r="AI631" i="5"/>
  <c r="AH631" i="5"/>
  <c r="AG631" i="5"/>
  <c r="AK630" i="5"/>
  <c r="AJ630" i="5"/>
  <c r="AI630" i="5"/>
  <c r="AH630" i="5"/>
  <c r="AG630" i="5"/>
  <c r="AK629" i="5"/>
  <c r="AJ629" i="5"/>
  <c r="AI629" i="5"/>
  <c r="AH629" i="5"/>
  <c r="AG629" i="5"/>
  <c r="AK628" i="5"/>
  <c r="AJ628" i="5"/>
  <c r="AI628" i="5"/>
  <c r="AH628" i="5"/>
  <c r="AG628" i="5"/>
  <c r="AK627" i="5"/>
  <c r="AJ627" i="5"/>
  <c r="AI627" i="5"/>
  <c r="AH627" i="5"/>
  <c r="AG627" i="5"/>
  <c r="AK626" i="5"/>
  <c r="AJ626" i="5"/>
  <c r="AI626" i="5"/>
  <c r="AH626" i="5"/>
  <c r="AG626" i="5"/>
  <c r="AK624" i="5"/>
  <c r="AJ624" i="5"/>
  <c r="AI624" i="5"/>
  <c r="AH624" i="5"/>
  <c r="AG624" i="5"/>
  <c r="AK623" i="5"/>
  <c r="AJ623" i="5"/>
  <c r="AI623" i="5"/>
  <c r="AH623" i="5"/>
  <c r="AG623" i="5"/>
  <c r="AK622" i="5"/>
  <c r="AJ622" i="5"/>
  <c r="AI622" i="5"/>
  <c r="AH622" i="5"/>
  <c r="AG622" i="5"/>
  <c r="AK621" i="5"/>
  <c r="AJ621" i="5"/>
  <c r="AI621" i="5"/>
  <c r="AH621" i="5"/>
  <c r="AG621" i="5"/>
  <c r="AK620" i="5"/>
  <c r="AJ620" i="5"/>
  <c r="AI620" i="5"/>
  <c r="AH620" i="5"/>
  <c r="AG620" i="5"/>
  <c r="AK619" i="5"/>
  <c r="AJ619" i="5"/>
  <c r="AI619" i="5"/>
  <c r="AH619" i="5"/>
  <c r="AG619" i="5"/>
  <c r="AK618" i="5"/>
  <c r="AJ618" i="5"/>
  <c r="AI618" i="5"/>
  <c r="AH618" i="5"/>
  <c r="AG618" i="5"/>
  <c r="AK617" i="5"/>
  <c r="AJ617" i="5"/>
  <c r="AI617" i="5"/>
  <c r="AH617" i="5"/>
  <c r="AG617" i="5"/>
  <c r="AK615" i="5"/>
  <c r="AJ615" i="5"/>
  <c r="AI615" i="5"/>
  <c r="AH615" i="5"/>
  <c r="AG615" i="5"/>
  <c r="AK614" i="5"/>
  <c r="AJ614" i="5"/>
  <c r="AI614" i="5"/>
  <c r="AH614" i="5"/>
  <c r="AG614" i="5"/>
  <c r="AK613" i="5"/>
  <c r="AJ613" i="5"/>
  <c r="AI613" i="5"/>
  <c r="AH613" i="5"/>
  <c r="AG613" i="5"/>
  <c r="AK612" i="5"/>
  <c r="AJ612" i="5"/>
  <c r="AI612" i="5"/>
  <c r="AH612" i="5"/>
  <c r="AG612" i="5"/>
  <c r="AK611" i="5"/>
  <c r="AJ611" i="5"/>
  <c r="AI611" i="5"/>
  <c r="AH611" i="5"/>
  <c r="AG611" i="5"/>
  <c r="AK606" i="5"/>
  <c r="AJ606" i="5"/>
  <c r="AI606" i="5"/>
  <c r="AH606" i="5"/>
  <c r="AG606" i="5"/>
  <c r="AK605" i="5"/>
  <c r="AJ605" i="5"/>
  <c r="AI605" i="5"/>
  <c r="AH605" i="5"/>
  <c r="AG605" i="5"/>
  <c r="AK604" i="5"/>
  <c r="AJ604" i="5"/>
  <c r="AI604" i="5"/>
  <c r="AH604" i="5"/>
  <c r="AG604" i="5"/>
  <c r="AK603" i="5"/>
  <c r="AJ603" i="5"/>
  <c r="AI603" i="5"/>
  <c r="AH603" i="5"/>
  <c r="AG603" i="5"/>
  <c r="AK602" i="5"/>
  <c r="AJ602" i="5"/>
  <c r="AI602" i="5"/>
  <c r="AH602" i="5"/>
  <c r="AG602" i="5"/>
  <c r="AK601" i="5"/>
  <c r="AJ601" i="5"/>
  <c r="AI601" i="5"/>
  <c r="AH601" i="5"/>
  <c r="AG601" i="5"/>
  <c r="AK597" i="5"/>
  <c r="AJ597" i="5"/>
  <c r="AI597" i="5"/>
  <c r="AH597" i="5"/>
  <c r="AG597" i="5"/>
  <c r="AK596" i="5"/>
  <c r="AJ596" i="5"/>
  <c r="AI596" i="5"/>
  <c r="AH596" i="5"/>
  <c r="AG596" i="5"/>
  <c r="AK595" i="5"/>
  <c r="AJ595" i="5"/>
  <c r="AI595" i="5"/>
  <c r="AH595" i="5"/>
  <c r="AG595" i="5"/>
  <c r="AK594" i="5"/>
  <c r="AJ594" i="5"/>
  <c r="AI594" i="5"/>
  <c r="AH594" i="5"/>
  <c r="AG594" i="5"/>
  <c r="AK593" i="5"/>
  <c r="AJ593" i="5"/>
  <c r="AI593" i="5"/>
  <c r="AH593" i="5"/>
  <c r="AG593" i="5"/>
  <c r="AK592" i="5"/>
  <c r="AJ592" i="5"/>
  <c r="AI592" i="5"/>
  <c r="AH592" i="5"/>
  <c r="AG592" i="5"/>
  <c r="AK591" i="5"/>
  <c r="AJ591" i="5"/>
  <c r="AI591" i="5"/>
  <c r="AH591" i="5"/>
  <c r="AG591" i="5"/>
  <c r="AK590" i="5"/>
  <c r="AJ590" i="5"/>
  <c r="AI590" i="5"/>
  <c r="AH590" i="5"/>
  <c r="AG590" i="5"/>
  <c r="AK588" i="5"/>
  <c r="AJ588" i="5"/>
  <c r="AI588" i="5"/>
  <c r="AH588" i="5"/>
  <c r="AG588" i="5"/>
  <c r="AK587" i="5"/>
  <c r="AJ587" i="5"/>
  <c r="AI587" i="5"/>
  <c r="AH587" i="5"/>
  <c r="AG587" i="5"/>
  <c r="AK586" i="5"/>
  <c r="AJ586" i="5"/>
  <c r="AI586" i="5"/>
  <c r="AH586" i="5"/>
  <c r="AG586" i="5"/>
  <c r="AK585" i="5"/>
  <c r="AJ585" i="5"/>
  <c r="AI585" i="5"/>
  <c r="AH585" i="5"/>
  <c r="AG585" i="5"/>
  <c r="AK584" i="5"/>
  <c r="AJ584" i="5"/>
  <c r="AI584" i="5"/>
  <c r="AH584" i="5"/>
  <c r="AG584" i="5"/>
  <c r="AK583" i="5"/>
  <c r="AJ583" i="5"/>
  <c r="AI583" i="5"/>
  <c r="AH583" i="5"/>
  <c r="AG583" i="5"/>
  <c r="AK579" i="5"/>
  <c r="AJ579" i="5"/>
  <c r="AI579" i="5"/>
  <c r="AH579" i="5"/>
  <c r="AG579" i="5"/>
  <c r="AK578" i="5"/>
  <c r="AJ578" i="5"/>
  <c r="AI578" i="5"/>
  <c r="AH578" i="5"/>
  <c r="AG578" i="5"/>
  <c r="AK577" i="5"/>
  <c r="AJ577" i="5"/>
  <c r="AI577" i="5"/>
  <c r="AH577" i="5"/>
  <c r="AG577" i="5"/>
  <c r="AK576" i="5"/>
  <c r="AJ576" i="5"/>
  <c r="AI576" i="5"/>
  <c r="AH576" i="5"/>
  <c r="AG576" i="5"/>
  <c r="AK575" i="5"/>
  <c r="AJ575" i="5"/>
  <c r="AI575" i="5"/>
  <c r="AH575" i="5"/>
  <c r="AG575" i="5"/>
  <c r="AK574" i="5"/>
  <c r="AJ574" i="5"/>
  <c r="AI574" i="5"/>
  <c r="AH574" i="5"/>
  <c r="AG574" i="5"/>
  <c r="AK570" i="5"/>
  <c r="AJ570" i="5"/>
  <c r="AI570" i="5"/>
  <c r="AH570" i="5"/>
  <c r="AG570" i="5"/>
  <c r="AK569" i="5"/>
  <c r="AJ569" i="5"/>
  <c r="AI569" i="5"/>
  <c r="AH569" i="5"/>
  <c r="AG569" i="5"/>
  <c r="AK568" i="5"/>
  <c r="AJ568" i="5"/>
  <c r="AI568" i="5"/>
  <c r="AH568" i="5"/>
  <c r="AG568" i="5"/>
  <c r="AK567" i="5"/>
  <c r="AJ567" i="5"/>
  <c r="AI567" i="5"/>
  <c r="AH567" i="5"/>
  <c r="AG567" i="5"/>
  <c r="AK566" i="5"/>
  <c r="AJ566" i="5"/>
  <c r="AI566" i="5"/>
  <c r="AH566" i="5"/>
  <c r="AG566" i="5"/>
  <c r="AK565" i="5"/>
  <c r="AJ565" i="5"/>
  <c r="AI565" i="5"/>
  <c r="AH565" i="5"/>
  <c r="AG565" i="5"/>
  <c r="AK561" i="5"/>
  <c r="AJ561" i="5"/>
  <c r="AI561" i="5"/>
  <c r="AH561" i="5"/>
  <c r="AG561" i="5"/>
  <c r="AK560" i="5"/>
  <c r="AJ560" i="5"/>
  <c r="AI560" i="5"/>
  <c r="AH560" i="5"/>
  <c r="AG560" i="5"/>
  <c r="AK559" i="5"/>
  <c r="AJ559" i="5"/>
  <c r="AI559" i="5"/>
  <c r="AH559" i="5"/>
  <c r="AG559" i="5"/>
  <c r="AK558" i="5"/>
  <c r="AJ558" i="5"/>
  <c r="AI558" i="5"/>
  <c r="AH558" i="5"/>
  <c r="AG558" i="5"/>
  <c r="AK557" i="5"/>
  <c r="AJ557" i="5"/>
  <c r="AI557" i="5"/>
  <c r="AH557" i="5"/>
  <c r="AG557" i="5"/>
  <c r="AK552" i="5"/>
  <c r="AJ552" i="5"/>
  <c r="AI552" i="5"/>
  <c r="AH552" i="5"/>
  <c r="AG552" i="5"/>
  <c r="AK551" i="5"/>
  <c r="AJ551" i="5"/>
  <c r="AI551" i="5"/>
  <c r="AH551" i="5"/>
  <c r="AG551" i="5"/>
  <c r="AK550" i="5"/>
  <c r="AJ550" i="5"/>
  <c r="AI550" i="5"/>
  <c r="AH550" i="5"/>
  <c r="AG550" i="5"/>
  <c r="AK549" i="5"/>
  <c r="AJ549" i="5"/>
  <c r="AI549" i="5"/>
  <c r="AH549" i="5"/>
  <c r="AG549" i="5"/>
  <c r="AK548" i="5"/>
  <c r="AJ548" i="5"/>
  <c r="AI548" i="5"/>
  <c r="AH548" i="5"/>
  <c r="AG548" i="5"/>
  <c r="AK547" i="5"/>
  <c r="AJ547" i="5"/>
  <c r="AI547" i="5"/>
  <c r="AH547" i="5"/>
  <c r="AG547" i="5"/>
  <c r="AK546" i="5"/>
  <c r="AJ546" i="5"/>
  <c r="AI546" i="5"/>
  <c r="AH546" i="5"/>
  <c r="AG546" i="5"/>
  <c r="AK543" i="5"/>
  <c r="AJ543" i="5"/>
  <c r="AI543" i="5"/>
  <c r="AH543" i="5"/>
  <c r="AG543" i="5"/>
  <c r="AK542" i="5"/>
  <c r="AJ542" i="5"/>
  <c r="AI542" i="5"/>
  <c r="AH542" i="5"/>
  <c r="AG542" i="5"/>
  <c r="AK541" i="5"/>
  <c r="AJ541" i="5"/>
  <c r="AI541" i="5"/>
  <c r="AH541" i="5"/>
  <c r="AG541" i="5"/>
  <c r="AK540" i="5"/>
  <c r="AJ540" i="5"/>
  <c r="AI540" i="5"/>
  <c r="AH540" i="5"/>
  <c r="AG540" i="5"/>
  <c r="AK539" i="5"/>
  <c r="AJ539" i="5"/>
  <c r="AI539" i="5"/>
  <c r="AH539" i="5"/>
  <c r="AG539" i="5"/>
  <c r="AK538" i="5"/>
  <c r="AJ538" i="5"/>
  <c r="AI538" i="5"/>
  <c r="AH538" i="5"/>
  <c r="AG538" i="5"/>
  <c r="AK534" i="5"/>
  <c r="AJ534" i="5"/>
  <c r="AI534" i="5"/>
  <c r="AH534" i="5"/>
  <c r="AG534" i="5"/>
  <c r="AK533" i="5"/>
  <c r="AJ533" i="5"/>
  <c r="AI533" i="5"/>
  <c r="AH533" i="5"/>
  <c r="AG533" i="5"/>
  <c r="AK532" i="5"/>
  <c r="AJ532" i="5"/>
  <c r="AI532" i="5"/>
  <c r="AH532" i="5"/>
  <c r="AG532" i="5"/>
  <c r="AK531" i="5"/>
  <c r="AJ531" i="5"/>
  <c r="AI531" i="5"/>
  <c r="AH531" i="5"/>
  <c r="AG531" i="5"/>
  <c r="AK530" i="5"/>
  <c r="AJ530" i="5"/>
  <c r="AI530" i="5"/>
  <c r="AH530" i="5"/>
  <c r="AG530" i="5"/>
  <c r="AK529" i="5"/>
  <c r="AJ529" i="5"/>
  <c r="AI529" i="5"/>
  <c r="AH529" i="5"/>
  <c r="AG529" i="5"/>
  <c r="AK528" i="5"/>
  <c r="AJ528" i="5"/>
  <c r="AI528" i="5"/>
  <c r="AH528" i="5"/>
  <c r="AG528" i="5"/>
  <c r="AK525" i="5"/>
  <c r="AJ525" i="5"/>
  <c r="AI525" i="5"/>
  <c r="AH525" i="5"/>
  <c r="AG525" i="5"/>
  <c r="AK524" i="5"/>
  <c r="AJ524" i="5"/>
  <c r="AI524" i="5"/>
  <c r="AH524" i="5"/>
  <c r="AG524" i="5"/>
  <c r="AK523" i="5"/>
  <c r="AJ523" i="5"/>
  <c r="AI523" i="5"/>
  <c r="AH523" i="5"/>
  <c r="AG523" i="5"/>
  <c r="AK522" i="5"/>
  <c r="AJ522" i="5"/>
  <c r="AI522" i="5"/>
  <c r="AH522" i="5"/>
  <c r="AG522" i="5"/>
  <c r="AK521" i="5"/>
  <c r="AJ521" i="5"/>
  <c r="AI521" i="5"/>
  <c r="AH521" i="5"/>
  <c r="AG521" i="5"/>
  <c r="AK520" i="5"/>
  <c r="AJ520" i="5"/>
  <c r="AI520" i="5"/>
  <c r="AH520" i="5"/>
  <c r="AG520" i="5"/>
  <c r="AK519" i="5"/>
  <c r="AJ519" i="5"/>
  <c r="AI519" i="5"/>
  <c r="AH519" i="5"/>
  <c r="AG519" i="5"/>
  <c r="AK518" i="5"/>
  <c r="AJ518" i="5"/>
  <c r="AI518" i="5"/>
  <c r="AH518" i="5"/>
  <c r="AG518" i="5"/>
  <c r="AK516" i="5"/>
  <c r="AJ516" i="5"/>
  <c r="AI516" i="5"/>
  <c r="AH516" i="5"/>
  <c r="AG516" i="5"/>
  <c r="AK515" i="5"/>
  <c r="AJ515" i="5"/>
  <c r="AI515" i="5"/>
  <c r="AH515" i="5"/>
  <c r="AG515" i="5"/>
  <c r="AK514" i="5"/>
  <c r="AJ514" i="5"/>
  <c r="AI514" i="5"/>
  <c r="AH514" i="5"/>
  <c r="AG514" i="5"/>
  <c r="AK513" i="5"/>
  <c r="AJ513" i="5"/>
  <c r="AI513" i="5"/>
  <c r="AH513" i="5"/>
  <c r="AG513" i="5"/>
  <c r="AK512" i="5"/>
  <c r="AJ512" i="5"/>
  <c r="AI512" i="5"/>
  <c r="AH512" i="5"/>
  <c r="AG512" i="5"/>
  <c r="AK511" i="5"/>
  <c r="AJ511" i="5"/>
  <c r="AI511" i="5"/>
  <c r="AH511" i="5"/>
  <c r="AG511" i="5"/>
  <c r="AK507" i="5"/>
  <c r="AJ507" i="5"/>
  <c r="AI507" i="5"/>
  <c r="AH507" i="5"/>
  <c r="AG507" i="5"/>
  <c r="AK506" i="5"/>
  <c r="AJ506" i="5"/>
  <c r="AI506" i="5"/>
  <c r="AH506" i="5"/>
  <c r="AG506" i="5"/>
  <c r="AK505" i="5"/>
  <c r="AJ505" i="5"/>
  <c r="AI505" i="5"/>
  <c r="AH505" i="5"/>
  <c r="AG505" i="5"/>
  <c r="AK504" i="5"/>
  <c r="AJ504" i="5"/>
  <c r="AI504" i="5"/>
  <c r="AH504" i="5"/>
  <c r="AG504" i="5"/>
  <c r="AK498" i="5"/>
  <c r="AJ498" i="5"/>
  <c r="AI498" i="5"/>
  <c r="AH498" i="5"/>
  <c r="AG498" i="5"/>
  <c r="AK497" i="5"/>
  <c r="AJ497" i="5"/>
  <c r="AI497" i="5"/>
  <c r="AH497" i="5"/>
  <c r="AG497" i="5"/>
  <c r="AK496" i="5"/>
  <c r="AJ496" i="5"/>
  <c r="AI496" i="5"/>
  <c r="AH496" i="5"/>
  <c r="AG496" i="5"/>
  <c r="AK495" i="5"/>
  <c r="AJ495" i="5"/>
  <c r="AI495" i="5"/>
  <c r="AH495" i="5"/>
  <c r="AG495" i="5"/>
  <c r="AK494" i="5"/>
  <c r="AJ494" i="5"/>
  <c r="AI494" i="5"/>
  <c r="AH494" i="5"/>
  <c r="AG494" i="5"/>
  <c r="AK493" i="5"/>
  <c r="AJ493" i="5"/>
  <c r="AI493" i="5"/>
  <c r="AH493" i="5"/>
  <c r="AG493" i="5"/>
  <c r="AK492" i="5"/>
  <c r="AJ492" i="5"/>
  <c r="AI492" i="5"/>
  <c r="AH492" i="5"/>
  <c r="AG492" i="5"/>
  <c r="AK489" i="5"/>
  <c r="AJ489" i="5"/>
  <c r="AI489" i="5"/>
  <c r="AH489" i="5"/>
  <c r="AG489" i="5"/>
  <c r="AK488" i="5"/>
  <c r="AJ488" i="5"/>
  <c r="AI488" i="5"/>
  <c r="AH488" i="5"/>
  <c r="AG488" i="5"/>
  <c r="AK487" i="5"/>
  <c r="AJ487" i="5"/>
  <c r="AI487" i="5"/>
  <c r="AH487" i="5"/>
  <c r="AG487" i="5"/>
  <c r="AK486" i="5"/>
  <c r="AJ486" i="5"/>
  <c r="AI486" i="5"/>
  <c r="AH486" i="5"/>
  <c r="AG486" i="5"/>
  <c r="AK485" i="5"/>
  <c r="AJ485" i="5"/>
  <c r="AI485" i="5"/>
  <c r="AH485" i="5"/>
  <c r="AG485" i="5"/>
  <c r="AK484" i="5"/>
  <c r="AJ484" i="5"/>
  <c r="AI484" i="5"/>
  <c r="AH484" i="5"/>
  <c r="AG484" i="5"/>
  <c r="AK483" i="5"/>
  <c r="AJ483" i="5"/>
  <c r="AI483" i="5"/>
  <c r="AH483" i="5"/>
  <c r="AG483" i="5"/>
  <c r="AK480" i="5"/>
  <c r="AJ480" i="5"/>
  <c r="AI480" i="5"/>
  <c r="AH480" i="5"/>
  <c r="AG480" i="5"/>
  <c r="AK479" i="5"/>
  <c r="AJ479" i="5"/>
  <c r="AI479" i="5"/>
  <c r="AH479" i="5"/>
  <c r="AG479" i="5"/>
  <c r="AK478" i="5"/>
  <c r="AJ478" i="5"/>
  <c r="AI478" i="5"/>
  <c r="AH478" i="5"/>
  <c r="AG478" i="5"/>
  <c r="AK477" i="5"/>
  <c r="AJ477" i="5"/>
  <c r="AI477" i="5"/>
  <c r="AH477" i="5"/>
  <c r="AG477" i="5"/>
  <c r="AK476" i="5"/>
  <c r="AJ476" i="5"/>
  <c r="AI476" i="5"/>
  <c r="AH476" i="5"/>
  <c r="AG476" i="5"/>
  <c r="AK475" i="5"/>
  <c r="AJ475" i="5"/>
  <c r="AI475" i="5"/>
  <c r="AH475" i="5"/>
  <c r="AG475" i="5"/>
  <c r="AK474" i="5"/>
  <c r="AJ474" i="5"/>
  <c r="AI474" i="5"/>
  <c r="AH474" i="5"/>
  <c r="AG474" i="5"/>
  <c r="AK471" i="5"/>
  <c r="AJ471" i="5"/>
  <c r="AI471" i="5"/>
  <c r="AH471" i="5"/>
  <c r="AG471" i="5"/>
  <c r="AK470" i="5"/>
  <c r="AJ470" i="5"/>
  <c r="AI470" i="5"/>
  <c r="AH470" i="5"/>
  <c r="AG470" i="5"/>
  <c r="AK469" i="5"/>
  <c r="AJ469" i="5"/>
  <c r="AI469" i="5"/>
  <c r="AH469" i="5"/>
  <c r="AG469" i="5"/>
  <c r="AK468" i="5"/>
  <c r="AJ468" i="5"/>
  <c r="AI468" i="5"/>
  <c r="AH468" i="5"/>
  <c r="AG468" i="5"/>
  <c r="AK467" i="5"/>
  <c r="AJ467" i="5"/>
  <c r="AI467" i="5"/>
  <c r="AH467" i="5"/>
  <c r="AG467" i="5"/>
  <c r="AK466" i="5"/>
  <c r="AJ466" i="5"/>
  <c r="AI466" i="5"/>
  <c r="AH466" i="5"/>
  <c r="AG466" i="5"/>
  <c r="AK462" i="5"/>
  <c r="AJ462" i="5"/>
  <c r="AI462" i="5"/>
  <c r="AH462" i="5"/>
  <c r="AG462" i="5"/>
  <c r="AK461" i="5"/>
  <c r="AJ461" i="5"/>
  <c r="AI461" i="5"/>
  <c r="AH461" i="5"/>
  <c r="AG461" i="5"/>
  <c r="AK460" i="5"/>
  <c r="AJ460" i="5"/>
  <c r="AI460" i="5"/>
  <c r="AH460" i="5"/>
  <c r="AG460" i="5"/>
  <c r="AK459" i="5"/>
  <c r="AJ459" i="5"/>
  <c r="AI459" i="5"/>
  <c r="AH459" i="5"/>
  <c r="AG459" i="5"/>
  <c r="AK458" i="5"/>
  <c r="AJ458" i="5"/>
  <c r="AI458" i="5"/>
  <c r="AH458" i="5"/>
  <c r="AG458" i="5"/>
  <c r="AK457" i="5"/>
  <c r="AJ457" i="5"/>
  <c r="AI457" i="5"/>
  <c r="AH457" i="5"/>
  <c r="AG457" i="5"/>
  <c r="AK453" i="5"/>
  <c r="AJ453" i="5"/>
  <c r="AI453" i="5"/>
  <c r="AH453" i="5"/>
  <c r="AG453" i="5"/>
  <c r="AK452" i="5"/>
  <c r="AJ452" i="5"/>
  <c r="AI452" i="5"/>
  <c r="AH452" i="5"/>
  <c r="AG452" i="5"/>
  <c r="AK451" i="5"/>
  <c r="AJ451" i="5"/>
  <c r="AI451" i="5"/>
  <c r="AH451" i="5"/>
  <c r="AG451" i="5"/>
  <c r="AK450" i="5"/>
  <c r="AJ450" i="5"/>
  <c r="AI450" i="5"/>
  <c r="AH450" i="5"/>
  <c r="AG450" i="5"/>
  <c r="AK449" i="5"/>
  <c r="AJ449" i="5"/>
  <c r="AI449" i="5"/>
  <c r="AH449" i="5"/>
  <c r="AG449" i="5"/>
  <c r="AK448" i="5"/>
  <c r="AJ448" i="5"/>
  <c r="AI448" i="5"/>
  <c r="AH448" i="5"/>
  <c r="AG448" i="5"/>
  <c r="AK447" i="5"/>
  <c r="AJ447" i="5"/>
  <c r="AI447" i="5"/>
  <c r="AH447" i="5"/>
  <c r="AG447" i="5"/>
  <c r="AK444" i="5"/>
  <c r="AJ444" i="5"/>
  <c r="AI444" i="5"/>
  <c r="AH444" i="5"/>
  <c r="AG444" i="5"/>
  <c r="AK443" i="5"/>
  <c r="AJ443" i="5"/>
  <c r="AI443" i="5"/>
  <c r="AH443" i="5"/>
  <c r="AG443" i="5"/>
  <c r="AK442" i="5"/>
  <c r="AJ442" i="5"/>
  <c r="AI442" i="5"/>
  <c r="AH442" i="5"/>
  <c r="AG442" i="5"/>
  <c r="AK441" i="5"/>
  <c r="AJ441" i="5"/>
  <c r="AI441" i="5"/>
  <c r="AH441" i="5"/>
  <c r="AG441" i="5"/>
  <c r="AK440" i="5"/>
  <c r="AJ440" i="5"/>
  <c r="AI440" i="5"/>
  <c r="AH440" i="5"/>
  <c r="AG440" i="5"/>
  <c r="AK439" i="5"/>
  <c r="AJ439" i="5"/>
  <c r="AI439" i="5"/>
  <c r="AH439" i="5"/>
  <c r="AG439" i="5"/>
  <c r="AK438" i="5"/>
  <c r="AJ438" i="5"/>
  <c r="AI438" i="5"/>
  <c r="AH438" i="5"/>
  <c r="AG438" i="5"/>
  <c r="AK435" i="5"/>
  <c r="AJ435" i="5"/>
  <c r="AI435" i="5"/>
  <c r="AH435" i="5"/>
  <c r="AG435" i="5"/>
  <c r="AK434" i="5"/>
  <c r="AJ434" i="5"/>
  <c r="AI434" i="5"/>
  <c r="AH434" i="5"/>
  <c r="AG434" i="5"/>
  <c r="AK433" i="5"/>
  <c r="AJ433" i="5"/>
  <c r="AI433" i="5"/>
  <c r="AH433" i="5"/>
  <c r="AG433" i="5"/>
  <c r="AK432" i="5"/>
  <c r="AJ432" i="5"/>
  <c r="AI432" i="5"/>
  <c r="AH432" i="5"/>
  <c r="AG432" i="5"/>
  <c r="AK431" i="5"/>
  <c r="AJ431" i="5"/>
  <c r="AI431" i="5"/>
  <c r="AH431" i="5"/>
  <c r="AG431" i="5"/>
  <c r="AK430" i="5"/>
  <c r="AJ430" i="5"/>
  <c r="AI430" i="5"/>
  <c r="AH430" i="5"/>
  <c r="AG430" i="5"/>
  <c r="AK429" i="5"/>
  <c r="AJ429" i="5"/>
  <c r="AI429" i="5"/>
  <c r="AH429" i="5"/>
  <c r="AG429" i="5"/>
  <c r="AK426" i="5"/>
  <c r="AJ426" i="5"/>
  <c r="AI426" i="5"/>
  <c r="AH426" i="5"/>
  <c r="AG426" i="5"/>
  <c r="AK425" i="5"/>
  <c r="AJ425" i="5"/>
  <c r="AI425" i="5"/>
  <c r="AH425" i="5"/>
  <c r="AG425" i="5"/>
  <c r="AK424" i="5"/>
  <c r="AJ424" i="5"/>
  <c r="AI424" i="5"/>
  <c r="AH424" i="5"/>
  <c r="AG424" i="5"/>
  <c r="AK423" i="5"/>
  <c r="AJ423" i="5"/>
  <c r="AI423" i="5"/>
  <c r="AH423" i="5"/>
  <c r="AG423" i="5"/>
  <c r="AK422" i="5"/>
  <c r="AJ422" i="5"/>
  <c r="AI422" i="5"/>
  <c r="AH422" i="5"/>
  <c r="AG422" i="5"/>
  <c r="AK421" i="5"/>
  <c r="AJ421" i="5"/>
  <c r="AI421" i="5"/>
  <c r="AH421" i="5"/>
  <c r="AG421" i="5"/>
  <c r="AK417" i="5"/>
  <c r="AJ417" i="5"/>
  <c r="AI417" i="5"/>
  <c r="AH417" i="5"/>
  <c r="AG417" i="5"/>
  <c r="AK416" i="5"/>
  <c r="AJ416" i="5"/>
  <c r="AI416" i="5"/>
  <c r="AH416" i="5"/>
  <c r="AG416" i="5"/>
  <c r="AK415" i="5"/>
  <c r="AJ415" i="5"/>
  <c r="AI415" i="5"/>
  <c r="AH415" i="5"/>
  <c r="AG415" i="5"/>
  <c r="AK414" i="5"/>
  <c r="AJ414" i="5"/>
  <c r="AI414" i="5"/>
  <c r="AH414" i="5"/>
  <c r="AG414" i="5"/>
  <c r="AK408" i="5"/>
  <c r="AJ408" i="5"/>
  <c r="AI408" i="5"/>
  <c r="AH408" i="5"/>
  <c r="AG408" i="5"/>
  <c r="AK407" i="5"/>
  <c r="AJ407" i="5"/>
  <c r="AI407" i="5"/>
  <c r="AH407" i="5"/>
  <c r="AG407" i="5"/>
  <c r="AK406" i="5"/>
  <c r="AJ406" i="5"/>
  <c r="AI406" i="5"/>
  <c r="AH406" i="5"/>
  <c r="AG406" i="5"/>
  <c r="AK405" i="5"/>
  <c r="AJ405" i="5"/>
  <c r="AI405" i="5"/>
  <c r="AH405" i="5"/>
  <c r="AG405" i="5"/>
  <c r="AK404" i="5"/>
  <c r="AJ404" i="5"/>
  <c r="AI404" i="5"/>
  <c r="AH404" i="5"/>
  <c r="AG404" i="5"/>
  <c r="AK399" i="5"/>
  <c r="AJ399" i="5"/>
  <c r="AI399" i="5"/>
  <c r="AH399" i="5"/>
  <c r="AG399" i="5"/>
  <c r="AK398" i="5"/>
  <c r="AJ398" i="5"/>
  <c r="AI398" i="5"/>
  <c r="AH398" i="5"/>
  <c r="AG398" i="5"/>
  <c r="AK397" i="5"/>
  <c r="AJ397" i="5"/>
  <c r="AI397" i="5"/>
  <c r="AH397" i="5"/>
  <c r="AG397" i="5"/>
  <c r="AK396" i="5"/>
  <c r="AJ396" i="5"/>
  <c r="AI396" i="5"/>
  <c r="AH396" i="5"/>
  <c r="AG396" i="5"/>
  <c r="AK395" i="5"/>
  <c r="AJ395" i="5"/>
  <c r="AI395" i="5"/>
  <c r="AH395" i="5"/>
  <c r="AG395" i="5"/>
  <c r="AK394" i="5"/>
  <c r="AJ394" i="5"/>
  <c r="AI394" i="5"/>
  <c r="AH394" i="5"/>
  <c r="AG394" i="5"/>
  <c r="AK393" i="5"/>
  <c r="AJ393" i="5"/>
  <c r="AI393" i="5"/>
  <c r="AH393" i="5"/>
  <c r="AG393" i="5"/>
  <c r="AK390" i="5"/>
  <c r="AJ390" i="5"/>
  <c r="AI390" i="5"/>
  <c r="AH390" i="5"/>
  <c r="AG390" i="5"/>
  <c r="AK389" i="5"/>
  <c r="AJ389" i="5"/>
  <c r="AI389" i="5"/>
  <c r="AH389" i="5"/>
  <c r="AG389" i="5"/>
  <c r="AK388" i="5"/>
  <c r="AJ388" i="5"/>
  <c r="AI388" i="5"/>
  <c r="AH388" i="5"/>
  <c r="AG388" i="5"/>
  <c r="AK387" i="5"/>
  <c r="AJ387" i="5"/>
  <c r="AI387" i="5"/>
  <c r="AH387" i="5"/>
  <c r="AG387" i="5"/>
  <c r="AK386" i="5"/>
  <c r="AJ386" i="5"/>
  <c r="AI386" i="5"/>
  <c r="AH386" i="5"/>
  <c r="AG386" i="5"/>
  <c r="AK385" i="5"/>
  <c r="AJ385" i="5"/>
  <c r="AI385" i="5"/>
  <c r="AH385" i="5"/>
  <c r="AG385" i="5"/>
  <c r="AK384" i="5"/>
  <c r="AJ384" i="5"/>
  <c r="AI384" i="5"/>
  <c r="AH384" i="5"/>
  <c r="AG384" i="5"/>
  <c r="AK381" i="5"/>
  <c r="AJ381" i="5"/>
  <c r="AI381" i="5"/>
  <c r="AH381" i="5"/>
  <c r="AG381" i="5"/>
  <c r="AK380" i="5"/>
  <c r="AJ380" i="5"/>
  <c r="AI380" i="5"/>
  <c r="AH380" i="5"/>
  <c r="AG380" i="5"/>
  <c r="AK379" i="5"/>
  <c r="AJ379" i="5"/>
  <c r="AI379" i="5"/>
  <c r="AH379" i="5"/>
  <c r="AG379" i="5"/>
  <c r="AK378" i="5"/>
  <c r="AJ378" i="5"/>
  <c r="AI378" i="5"/>
  <c r="AH378" i="5"/>
  <c r="AG378" i="5"/>
  <c r="AK377" i="5"/>
  <c r="AJ377" i="5"/>
  <c r="AI377" i="5"/>
  <c r="AH377" i="5"/>
  <c r="AG377" i="5"/>
  <c r="AK376" i="5"/>
  <c r="AJ376" i="5"/>
  <c r="AI376" i="5"/>
  <c r="AH376" i="5"/>
  <c r="AG376" i="5"/>
  <c r="AK375" i="5"/>
  <c r="AJ375" i="5"/>
  <c r="AI375" i="5"/>
  <c r="AH375" i="5"/>
  <c r="AG375" i="5"/>
  <c r="AK372" i="5"/>
  <c r="AJ372" i="5"/>
  <c r="AI372" i="5"/>
  <c r="AH372" i="5"/>
  <c r="AG372" i="5"/>
  <c r="AK371" i="5"/>
  <c r="AJ371" i="5"/>
  <c r="AI371" i="5"/>
  <c r="AH371" i="5"/>
  <c r="AG371" i="5"/>
  <c r="AK370" i="5"/>
  <c r="AJ370" i="5"/>
  <c r="AI370" i="5"/>
  <c r="AH370" i="5"/>
  <c r="AG370" i="5"/>
  <c r="AK369" i="5"/>
  <c r="AJ369" i="5"/>
  <c r="AI369" i="5"/>
  <c r="AH369" i="5"/>
  <c r="AG369" i="5"/>
  <c r="AK368" i="5"/>
  <c r="AJ368" i="5"/>
  <c r="AI368" i="5"/>
  <c r="AH368" i="5"/>
  <c r="AG368" i="5"/>
  <c r="AK367" i="5"/>
  <c r="AJ367" i="5"/>
  <c r="AI367" i="5"/>
  <c r="AH367" i="5"/>
  <c r="AG367" i="5"/>
  <c r="AK366" i="5"/>
  <c r="AJ366" i="5"/>
  <c r="AI366" i="5"/>
  <c r="AH366" i="5"/>
  <c r="AG366" i="5"/>
  <c r="AK363" i="5"/>
  <c r="AJ363" i="5"/>
  <c r="AI363" i="5"/>
  <c r="AH363" i="5"/>
  <c r="AG363" i="5"/>
  <c r="AK362" i="5"/>
  <c r="AJ362" i="5"/>
  <c r="AI362" i="5"/>
  <c r="AH362" i="5"/>
  <c r="AG362" i="5"/>
  <c r="AK361" i="5"/>
  <c r="AJ361" i="5"/>
  <c r="AI361" i="5"/>
  <c r="AH361" i="5"/>
  <c r="AG361" i="5"/>
  <c r="AK360" i="5"/>
  <c r="AJ360" i="5"/>
  <c r="AI360" i="5"/>
  <c r="AH360" i="5"/>
  <c r="AG360" i="5"/>
  <c r="AK359" i="5"/>
  <c r="AJ359" i="5"/>
  <c r="AI359" i="5"/>
  <c r="AH359" i="5"/>
  <c r="AG359" i="5"/>
  <c r="AK358" i="5"/>
  <c r="AJ358" i="5"/>
  <c r="AI358" i="5"/>
  <c r="AH358" i="5"/>
  <c r="AG358" i="5"/>
  <c r="AK354" i="5"/>
  <c r="AJ354" i="5"/>
  <c r="AI354" i="5"/>
  <c r="AH354" i="5"/>
  <c r="AG354" i="5"/>
  <c r="AK353" i="5"/>
  <c r="AJ353" i="5"/>
  <c r="AI353" i="5"/>
  <c r="AH353" i="5"/>
  <c r="AG353" i="5"/>
  <c r="AK352" i="5"/>
  <c r="AJ352" i="5"/>
  <c r="AI352" i="5"/>
  <c r="AH352" i="5"/>
  <c r="AG352" i="5"/>
  <c r="AK351" i="5"/>
  <c r="AJ351" i="5"/>
  <c r="AI351" i="5"/>
  <c r="AH351" i="5"/>
  <c r="AG351" i="5"/>
  <c r="AK350" i="5"/>
  <c r="AJ350" i="5"/>
  <c r="AI350" i="5"/>
  <c r="AH350" i="5"/>
  <c r="AG350" i="5"/>
  <c r="AK349" i="5"/>
  <c r="AJ349" i="5"/>
  <c r="AI349" i="5"/>
  <c r="AH349" i="5"/>
  <c r="AG349" i="5"/>
  <c r="AK348" i="5"/>
  <c r="AJ348" i="5"/>
  <c r="AI348" i="5"/>
  <c r="AH348" i="5"/>
  <c r="AG348" i="5"/>
  <c r="AK345" i="5"/>
  <c r="AJ345" i="5"/>
  <c r="AI345" i="5"/>
  <c r="AH345" i="5"/>
  <c r="AG345" i="5"/>
  <c r="AK344" i="5"/>
  <c r="AJ344" i="5"/>
  <c r="AI344" i="5"/>
  <c r="AH344" i="5"/>
  <c r="AG344" i="5"/>
  <c r="AK343" i="5"/>
  <c r="AJ343" i="5"/>
  <c r="AI343" i="5"/>
  <c r="AH343" i="5"/>
  <c r="AG343" i="5"/>
  <c r="AK342" i="5"/>
  <c r="AJ342" i="5"/>
  <c r="AI342" i="5"/>
  <c r="AH342" i="5"/>
  <c r="AG342" i="5"/>
  <c r="AK341" i="5"/>
  <c r="AJ341" i="5"/>
  <c r="AI341" i="5"/>
  <c r="AH341" i="5"/>
  <c r="AG341" i="5"/>
  <c r="AK340" i="5"/>
  <c r="AJ340" i="5"/>
  <c r="AI340" i="5"/>
  <c r="AH340" i="5"/>
  <c r="AG340" i="5"/>
  <c r="AK339" i="5"/>
  <c r="AJ339" i="5"/>
  <c r="AI339" i="5"/>
  <c r="AH339" i="5"/>
  <c r="AG339" i="5"/>
  <c r="AK338" i="5"/>
  <c r="AJ338" i="5"/>
  <c r="AI338" i="5"/>
  <c r="AH338" i="5"/>
  <c r="AG338" i="5"/>
  <c r="AK336" i="5"/>
  <c r="AJ336" i="5"/>
  <c r="AI336" i="5"/>
  <c r="AH336" i="5"/>
  <c r="AG336" i="5"/>
  <c r="AK335" i="5"/>
  <c r="AJ335" i="5"/>
  <c r="AI335" i="5"/>
  <c r="AH335" i="5"/>
  <c r="AG335" i="5"/>
  <c r="AK334" i="5"/>
  <c r="AJ334" i="5"/>
  <c r="AI334" i="5"/>
  <c r="AH334" i="5"/>
  <c r="AG334" i="5"/>
  <c r="AK333" i="5"/>
  <c r="AJ333" i="5"/>
  <c r="AI333" i="5"/>
  <c r="AH333" i="5"/>
  <c r="AG333" i="5"/>
  <c r="AK332" i="5"/>
  <c r="AJ332" i="5"/>
  <c r="AI332" i="5"/>
  <c r="AH332" i="5"/>
  <c r="AG332" i="5"/>
  <c r="AK331" i="5"/>
  <c r="AJ331" i="5"/>
  <c r="AI331" i="5"/>
  <c r="AH331" i="5"/>
  <c r="AG331" i="5"/>
  <c r="AK330" i="5"/>
  <c r="AJ330" i="5"/>
  <c r="AI330" i="5"/>
  <c r="AH330" i="5"/>
  <c r="AG330" i="5"/>
  <c r="AK329" i="5"/>
  <c r="AJ329" i="5"/>
  <c r="AI329" i="5"/>
  <c r="AH329" i="5"/>
  <c r="AG329" i="5"/>
  <c r="AK327" i="5"/>
  <c r="AJ327" i="5"/>
  <c r="AI327" i="5"/>
  <c r="AH327" i="5"/>
  <c r="AG327" i="5"/>
  <c r="AK326" i="5"/>
  <c r="AJ326" i="5"/>
  <c r="AI326" i="5"/>
  <c r="AH326" i="5"/>
  <c r="AG326" i="5"/>
  <c r="AK325" i="5"/>
  <c r="AJ325" i="5"/>
  <c r="AI325" i="5"/>
  <c r="AH325" i="5"/>
  <c r="AG325" i="5"/>
  <c r="AK324" i="5"/>
  <c r="AJ324" i="5"/>
  <c r="AI324" i="5"/>
  <c r="AH324" i="5"/>
  <c r="AG324" i="5"/>
  <c r="AK323" i="5"/>
  <c r="AJ323" i="5"/>
  <c r="AI323" i="5"/>
  <c r="AH323" i="5"/>
  <c r="AG323" i="5"/>
  <c r="AK322" i="5"/>
  <c r="AJ322" i="5"/>
  <c r="AI322" i="5"/>
  <c r="AH322" i="5"/>
  <c r="AG322" i="5"/>
  <c r="AK321" i="5"/>
  <c r="AJ321" i="5"/>
  <c r="AI321" i="5"/>
  <c r="AH321" i="5"/>
  <c r="AG321" i="5"/>
  <c r="AK320" i="5"/>
  <c r="AJ320" i="5"/>
  <c r="AI320" i="5"/>
  <c r="AH320" i="5"/>
  <c r="AG320" i="5"/>
  <c r="AK318" i="5"/>
  <c r="AJ318" i="5"/>
  <c r="AI318" i="5"/>
  <c r="AH318" i="5"/>
  <c r="AG318" i="5"/>
  <c r="AK317" i="5"/>
  <c r="AJ317" i="5"/>
  <c r="AI317" i="5"/>
  <c r="AH317" i="5"/>
  <c r="AG317" i="5"/>
  <c r="AK316" i="5"/>
  <c r="AJ316" i="5"/>
  <c r="AI316" i="5"/>
  <c r="AH316" i="5"/>
  <c r="AG316" i="5"/>
  <c r="AK315" i="5"/>
  <c r="AJ315" i="5"/>
  <c r="AI315" i="5"/>
  <c r="AH315" i="5"/>
  <c r="AG315" i="5"/>
  <c r="AK314" i="5"/>
  <c r="AJ314" i="5"/>
  <c r="AI314" i="5"/>
  <c r="AH314" i="5"/>
  <c r="AG314" i="5"/>
  <c r="AK313" i="5"/>
  <c r="AJ313" i="5"/>
  <c r="AI313" i="5"/>
  <c r="AH313" i="5"/>
  <c r="AG313" i="5"/>
  <c r="AK312" i="5"/>
  <c r="AJ312" i="5"/>
  <c r="AI312" i="5"/>
  <c r="AH312" i="5"/>
  <c r="AG312" i="5"/>
  <c r="AK311" i="5"/>
  <c r="AJ311" i="5"/>
  <c r="AI311" i="5"/>
  <c r="AH311" i="5"/>
  <c r="AG311" i="5"/>
  <c r="AK309" i="5"/>
  <c r="AJ309" i="5"/>
  <c r="AI309" i="5"/>
  <c r="AH309" i="5"/>
  <c r="AG309" i="5"/>
  <c r="AK308" i="5"/>
  <c r="AJ308" i="5"/>
  <c r="AI308" i="5"/>
  <c r="AH308" i="5"/>
  <c r="AG308" i="5"/>
  <c r="AK307" i="5"/>
  <c r="AJ307" i="5"/>
  <c r="AI307" i="5"/>
  <c r="AH307" i="5"/>
  <c r="AG307" i="5"/>
  <c r="AK306" i="5"/>
  <c r="AJ306" i="5"/>
  <c r="AI306" i="5"/>
  <c r="AH306" i="5"/>
  <c r="AG306" i="5"/>
  <c r="AK305" i="5"/>
  <c r="AJ305" i="5"/>
  <c r="AI305" i="5"/>
  <c r="AH305" i="5"/>
  <c r="AG305" i="5"/>
  <c r="AK304" i="5"/>
  <c r="AJ304" i="5"/>
  <c r="AI304" i="5"/>
  <c r="AH304" i="5"/>
  <c r="AG304" i="5"/>
  <c r="AK303" i="5"/>
  <c r="AJ303" i="5"/>
  <c r="AI303" i="5"/>
  <c r="AH303" i="5"/>
  <c r="AG303" i="5"/>
  <c r="AK302" i="5"/>
  <c r="AJ302" i="5"/>
  <c r="AI302" i="5"/>
  <c r="AH302" i="5"/>
  <c r="AG302" i="5"/>
  <c r="AK300" i="5"/>
  <c r="AJ300" i="5"/>
  <c r="AI300" i="5"/>
  <c r="AH300" i="5"/>
  <c r="AG300" i="5"/>
  <c r="AK299" i="5"/>
  <c r="AJ299" i="5"/>
  <c r="AI299" i="5"/>
  <c r="AH299" i="5"/>
  <c r="AG299" i="5"/>
  <c r="AK298" i="5"/>
  <c r="AJ298" i="5"/>
  <c r="AI298" i="5"/>
  <c r="AH298" i="5"/>
  <c r="AG298" i="5"/>
  <c r="AK297" i="5"/>
  <c r="AJ297" i="5"/>
  <c r="AI297" i="5"/>
  <c r="AH297" i="5"/>
  <c r="AG297" i="5"/>
  <c r="AK296" i="5"/>
  <c r="AJ296" i="5"/>
  <c r="AI296" i="5"/>
  <c r="AH296" i="5"/>
  <c r="AG296" i="5"/>
  <c r="AK295" i="5"/>
  <c r="AJ295" i="5"/>
  <c r="AI295" i="5"/>
  <c r="AH295" i="5"/>
  <c r="AG295" i="5"/>
  <c r="AK294" i="5"/>
  <c r="AJ294" i="5"/>
  <c r="AI294" i="5"/>
  <c r="AH294" i="5"/>
  <c r="AG294" i="5"/>
  <c r="AK291" i="5"/>
  <c r="AJ291" i="5"/>
  <c r="AI291" i="5"/>
  <c r="AH291" i="5"/>
  <c r="AG291" i="5"/>
  <c r="AK290" i="5"/>
  <c r="AJ290" i="5"/>
  <c r="AI290" i="5"/>
  <c r="AH290" i="5"/>
  <c r="AG290" i="5"/>
  <c r="AK289" i="5"/>
  <c r="AJ289" i="5"/>
  <c r="AI289" i="5"/>
  <c r="AH289" i="5"/>
  <c r="AG289" i="5"/>
  <c r="AK288" i="5"/>
  <c r="AJ288" i="5"/>
  <c r="AI288" i="5"/>
  <c r="AH288" i="5"/>
  <c r="AG288" i="5"/>
  <c r="AK287" i="5"/>
  <c r="AJ287" i="5"/>
  <c r="AI287" i="5"/>
  <c r="AH287" i="5"/>
  <c r="AG287" i="5"/>
  <c r="AK286" i="5"/>
  <c r="AJ286" i="5"/>
  <c r="AI286" i="5"/>
  <c r="AH286" i="5"/>
  <c r="AG286" i="5"/>
  <c r="AK285" i="5"/>
  <c r="AJ285" i="5"/>
  <c r="AI285" i="5"/>
  <c r="AH285" i="5"/>
  <c r="AG285" i="5"/>
  <c r="AK282" i="5"/>
  <c r="AJ282" i="5"/>
  <c r="AI282" i="5"/>
  <c r="AH282" i="5"/>
  <c r="AG282" i="5"/>
  <c r="AK281" i="5"/>
  <c r="AJ281" i="5"/>
  <c r="AI281" i="5"/>
  <c r="AH281" i="5"/>
  <c r="AG281" i="5"/>
  <c r="AK280" i="5"/>
  <c r="AJ280" i="5"/>
  <c r="AI280" i="5"/>
  <c r="AH280" i="5"/>
  <c r="AG280" i="5"/>
  <c r="AK279" i="5"/>
  <c r="AJ279" i="5"/>
  <c r="AI279" i="5"/>
  <c r="AH279" i="5"/>
  <c r="AG279" i="5"/>
  <c r="AK278" i="5"/>
  <c r="AJ278" i="5"/>
  <c r="AI278" i="5"/>
  <c r="AH278" i="5"/>
  <c r="AG278" i="5"/>
  <c r="AK277" i="5"/>
  <c r="AJ277" i="5"/>
  <c r="AI277" i="5"/>
  <c r="AH277" i="5"/>
  <c r="AG277" i="5"/>
  <c r="AK276" i="5"/>
  <c r="AJ276" i="5"/>
  <c r="AI276" i="5"/>
  <c r="AH276" i="5"/>
  <c r="AG276" i="5"/>
  <c r="AK273" i="5"/>
  <c r="AJ273" i="5"/>
  <c r="AI273" i="5"/>
  <c r="AH273" i="5"/>
  <c r="AG273" i="5"/>
  <c r="AK272" i="5"/>
  <c r="AJ272" i="5"/>
  <c r="AI272" i="5"/>
  <c r="AH272" i="5"/>
  <c r="AG272" i="5"/>
  <c r="AK271" i="5"/>
  <c r="AJ271" i="5"/>
  <c r="AI271" i="5"/>
  <c r="AH271" i="5"/>
  <c r="AG271" i="5"/>
  <c r="AK270" i="5"/>
  <c r="AJ270" i="5"/>
  <c r="AI270" i="5"/>
  <c r="AH270" i="5"/>
  <c r="AG270" i="5"/>
  <c r="AK269" i="5"/>
  <c r="AJ269" i="5"/>
  <c r="AI269" i="5"/>
  <c r="AH269" i="5"/>
  <c r="AG269" i="5"/>
  <c r="AK268" i="5"/>
  <c r="AJ268" i="5"/>
  <c r="AI268" i="5"/>
  <c r="AH268" i="5"/>
  <c r="AG268" i="5"/>
  <c r="AK267" i="5"/>
  <c r="AJ267" i="5"/>
  <c r="AI267" i="5"/>
  <c r="AH267" i="5"/>
  <c r="AG267" i="5"/>
  <c r="AK264" i="5"/>
  <c r="AJ264" i="5"/>
  <c r="AI264" i="5"/>
  <c r="AH264" i="5"/>
  <c r="AG264" i="5"/>
  <c r="AK263" i="5"/>
  <c r="AJ263" i="5"/>
  <c r="AI263" i="5"/>
  <c r="AH263" i="5"/>
  <c r="AG263" i="5"/>
  <c r="AK262" i="5"/>
  <c r="AJ262" i="5"/>
  <c r="AI262" i="5"/>
  <c r="AH262" i="5"/>
  <c r="AG262" i="5"/>
  <c r="AK261" i="5"/>
  <c r="AJ261" i="5"/>
  <c r="AI261" i="5"/>
  <c r="AH261" i="5"/>
  <c r="AG261" i="5"/>
  <c r="AK260" i="5"/>
  <c r="AJ260" i="5"/>
  <c r="AI260" i="5"/>
  <c r="AH260" i="5"/>
  <c r="AG260" i="5"/>
  <c r="AK259" i="5"/>
  <c r="AJ259" i="5"/>
  <c r="AI259" i="5"/>
  <c r="AH259" i="5"/>
  <c r="AG259" i="5"/>
  <c r="AK258" i="5"/>
  <c r="AJ258" i="5"/>
  <c r="AI258" i="5"/>
  <c r="AH258" i="5"/>
  <c r="AG258" i="5"/>
  <c r="AK257" i="5"/>
  <c r="AJ257" i="5"/>
  <c r="AI257" i="5"/>
  <c r="AH257" i="5"/>
  <c r="AG257" i="5"/>
  <c r="AK255" i="5"/>
  <c r="AJ255" i="5"/>
  <c r="AI255" i="5"/>
  <c r="AH255" i="5"/>
  <c r="AG255" i="5"/>
  <c r="AK254" i="5"/>
  <c r="AJ254" i="5"/>
  <c r="AI254" i="5"/>
  <c r="AH254" i="5"/>
  <c r="AG254" i="5"/>
  <c r="AK253" i="5"/>
  <c r="AJ253" i="5"/>
  <c r="AI253" i="5"/>
  <c r="AH253" i="5"/>
  <c r="AG253" i="5"/>
  <c r="AK252" i="5"/>
  <c r="AJ252" i="5"/>
  <c r="AI252" i="5"/>
  <c r="AH252" i="5"/>
  <c r="AG252" i="5"/>
  <c r="AK251" i="5"/>
  <c r="AJ251" i="5"/>
  <c r="AI251" i="5"/>
  <c r="AH251" i="5"/>
  <c r="AG251" i="5"/>
  <c r="AK250" i="5"/>
  <c r="AJ250" i="5"/>
  <c r="AI250" i="5"/>
  <c r="AH250" i="5"/>
  <c r="AG250" i="5"/>
  <c r="AK246" i="5"/>
  <c r="AJ246" i="5"/>
  <c r="AI246" i="5"/>
  <c r="AH246" i="5"/>
  <c r="AG246" i="5"/>
  <c r="AK245" i="5"/>
  <c r="AJ245" i="5"/>
  <c r="AI245" i="5"/>
  <c r="AH245" i="5"/>
  <c r="AG245" i="5"/>
  <c r="AK244" i="5"/>
  <c r="AJ244" i="5"/>
  <c r="AI244" i="5"/>
  <c r="AH244" i="5"/>
  <c r="AG244" i="5"/>
  <c r="AK237" i="5"/>
  <c r="AJ237" i="5"/>
  <c r="AI237" i="5"/>
  <c r="AH237" i="5"/>
  <c r="AG237" i="5"/>
  <c r="AK236" i="5"/>
  <c r="AJ236" i="5"/>
  <c r="AI236" i="5"/>
  <c r="AH236" i="5"/>
  <c r="AG236" i="5"/>
  <c r="AK228" i="5"/>
  <c r="AJ228" i="5"/>
  <c r="AI228" i="5"/>
  <c r="AH228" i="5"/>
  <c r="AG228" i="5"/>
  <c r="AK227" i="5"/>
  <c r="AJ227" i="5"/>
  <c r="AI227" i="5"/>
  <c r="AH227" i="5"/>
  <c r="AG227" i="5"/>
  <c r="AK226" i="5"/>
  <c r="AJ226" i="5"/>
  <c r="AI226" i="5"/>
  <c r="AH226" i="5"/>
  <c r="AG226" i="5"/>
  <c r="AK225" i="5"/>
  <c r="AJ225" i="5"/>
  <c r="AI225" i="5"/>
  <c r="AH225" i="5"/>
  <c r="AG225" i="5"/>
  <c r="AK224" i="5"/>
  <c r="AJ224" i="5"/>
  <c r="AI224" i="5"/>
  <c r="AH224" i="5"/>
  <c r="AG224" i="5"/>
  <c r="AK223" i="5"/>
  <c r="AJ223" i="5"/>
  <c r="AI223" i="5"/>
  <c r="AH223" i="5"/>
  <c r="AG223" i="5"/>
  <c r="AK219" i="5"/>
  <c r="AJ219" i="5"/>
  <c r="AI219" i="5"/>
  <c r="AH219" i="5"/>
  <c r="AG219" i="5"/>
  <c r="AK218" i="5"/>
  <c r="AJ218" i="5"/>
  <c r="AI218" i="5"/>
  <c r="AH218" i="5"/>
  <c r="AG218" i="5"/>
  <c r="AK217" i="5"/>
  <c r="AJ217" i="5"/>
  <c r="AI217" i="5"/>
  <c r="AH217" i="5"/>
  <c r="AG217" i="5"/>
  <c r="AK216" i="5"/>
  <c r="AJ216" i="5"/>
  <c r="AI216" i="5"/>
  <c r="AH216" i="5"/>
  <c r="AG216" i="5"/>
  <c r="AK215" i="5"/>
  <c r="AJ215" i="5"/>
  <c r="AI215" i="5"/>
  <c r="AH215" i="5"/>
  <c r="AG215" i="5"/>
  <c r="AK214" i="5"/>
  <c r="AJ214" i="5"/>
  <c r="AI214" i="5"/>
  <c r="AH214" i="5"/>
  <c r="AG214" i="5"/>
  <c r="AK213" i="5"/>
  <c r="AJ213" i="5"/>
  <c r="AI213" i="5"/>
  <c r="AH213" i="5"/>
  <c r="AG213" i="5"/>
  <c r="AK210" i="5"/>
  <c r="AJ210" i="5"/>
  <c r="AI210" i="5"/>
  <c r="AH210" i="5"/>
  <c r="AG210" i="5"/>
  <c r="AK209" i="5"/>
  <c r="AJ209" i="5"/>
  <c r="AI209" i="5"/>
  <c r="AH209" i="5"/>
  <c r="AG209" i="5"/>
  <c r="AK208" i="5"/>
  <c r="AJ208" i="5"/>
  <c r="AI208" i="5"/>
  <c r="AH208" i="5"/>
  <c r="AG208" i="5"/>
  <c r="AK207" i="5"/>
  <c r="AJ207" i="5"/>
  <c r="AI207" i="5"/>
  <c r="AH207" i="5"/>
  <c r="AG207" i="5"/>
  <c r="AK201" i="5"/>
  <c r="AJ201" i="5"/>
  <c r="AI201" i="5"/>
  <c r="AH201" i="5"/>
  <c r="AG201" i="5"/>
  <c r="AK200" i="5"/>
  <c r="AJ200" i="5"/>
  <c r="AI200" i="5"/>
  <c r="AH200" i="5"/>
  <c r="AG200" i="5"/>
  <c r="AK199" i="5"/>
  <c r="AJ199" i="5"/>
  <c r="AI199" i="5"/>
  <c r="AH199" i="5"/>
  <c r="AG199" i="5"/>
  <c r="AK198" i="5"/>
  <c r="AJ198" i="5"/>
  <c r="AI198" i="5"/>
  <c r="AH198" i="5"/>
  <c r="AG198" i="5"/>
  <c r="AK197" i="5"/>
  <c r="AJ197" i="5"/>
  <c r="AI197" i="5"/>
  <c r="AH197" i="5"/>
  <c r="AG197" i="5"/>
  <c r="AK196" i="5"/>
  <c r="AJ196" i="5"/>
  <c r="AI196" i="5"/>
  <c r="AH196" i="5"/>
  <c r="AG196" i="5"/>
  <c r="AK192" i="5"/>
  <c r="AJ192" i="5"/>
  <c r="AI192" i="5"/>
  <c r="AH192" i="5"/>
  <c r="AG192" i="5"/>
  <c r="AK191" i="5"/>
  <c r="AJ191" i="5"/>
  <c r="AI191" i="5"/>
  <c r="AH191" i="5"/>
  <c r="AG191" i="5"/>
  <c r="AK190" i="5"/>
  <c r="AJ190" i="5"/>
  <c r="AI190" i="5"/>
  <c r="AH190" i="5"/>
  <c r="AG190" i="5"/>
  <c r="AK189" i="5"/>
  <c r="AJ189" i="5"/>
  <c r="AI189" i="5"/>
  <c r="AH189" i="5"/>
  <c r="AG189" i="5"/>
  <c r="AK188" i="5"/>
  <c r="AJ188" i="5"/>
  <c r="AI188" i="5"/>
  <c r="AH188" i="5"/>
  <c r="AG188" i="5"/>
  <c r="AK187" i="5"/>
  <c r="AJ187" i="5"/>
  <c r="AI187" i="5"/>
  <c r="AH187" i="5"/>
  <c r="AG187" i="5"/>
  <c r="AK186" i="5"/>
  <c r="AJ186" i="5"/>
  <c r="AI186" i="5"/>
  <c r="AH186" i="5"/>
  <c r="AG186" i="5"/>
  <c r="AK185" i="5"/>
  <c r="AJ185" i="5"/>
  <c r="AI185" i="5"/>
  <c r="AH185" i="5"/>
  <c r="AG185" i="5"/>
  <c r="AK183" i="5"/>
  <c r="AJ183" i="5"/>
  <c r="AI183" i="5"/>
  <c r="AH183" i="5"/>
  <c r="AG183" i="5"/>
  <c r="AK182" i="5"/>
  <c r="AJ182" i="5"/>
  <c r="AI182" i="5"/>
  <c r="AH182" i="5"/>
  <c r="AG182" i="5"/>
  <c r="AK181" i="5"/>
  <c r="AJ181" i="5"/>
  <c r="AI181" i="5"/>
  <c r="AH181" i="5"/>
  <c r="AG181" i="5"/>
  <c r="AK180" i="5"/>
  <c r="AJ180" i="5"/>
  <c r="AI180" i="5"/>
  <c r="AH180" i="5"/>
  <c r="AG180" i="5"/>
  <c r="AK179" i="5"/>
  <c r="AJ179" i="5"/>
  <c r="AI179" i="5"/>
  <c r="AH179" i="5"/>
  <c r="AG179" i="5"/>
  <c r="AK178" i="5"/>
  <c r="AJ178" i="5"/>
  <c r="AI178" i="5"/>
  <c r="AH178" i="5"/>
  <c r="AG178" i="5"/>
  <c r="AK177" i="5"/>
  <c r="AJ177" i="5"/>
  <c r="AI177" i="5"/>
  <c r="AH177" i="5"/>
  <c r="AG177" i="5"/>
  <c r="AK176" i="5"/>
  <c r="AJ176" i="5"/>
  <c r="AI176" i="5"/>
  <c r="AH176" i="5"/>
  <c r="AG176" i="5"/>
  <c r="AK174" i="5"/>
  <c r="AJ174" i="5"/>
  <c r="AI174" i="5"/>
  <c r="AH174" i="5"/>
  <c r="AG174" i="5"/>
  <c r="AK173" i="5"/>
  <c r="AJ173" i="5"/>
  <c r="AI173" i="5"/>
  <c r="AH173" i="5"/>
  <c r="AG173" i="5"/>
  <c r="AK172" i="5"/>
  <c r="AJ172" i="5"/>
  <c r="AI172" i="5"/>
  <c r="AH172" i="5"/>
  <c r="AG172" i="5"/>
  <c r="AK171" i="5"/>
  <c r="AJ171" i="5"/>
  <c r="AI171" i="5"/>
  <c r="AH171" i="5"/>
  <c r="AG171" i="5"/>
  <c r="AK170" i="5"/>
  <c r="AJ170" i="5"/>
  <c r="AI170" i="5"/>
  <c r="AH170" i="5"/>
  <c r="AG170" i="5"/>
  <c r="AK169" i="5"/>
  <c r="AJ169" i="5"/>
  <c r="AI169" i="5"/>
  <c r="AH169" i="5"/>
  <c r="AG169" i="5"/>
  <c r="AK168" i="5"/>
  <c r="AJ168" i="5"/>
  <c r="AI168" i="5"/>
  <c r="AH168" i="5"/>
  <c r="AG168" i="5"/>
  <c r="AK167" i="5"/>
  <c r="AJ167" i="5"/>
  <c r="AI167" i="5"/>
  <c r="AH167" i="5"/>
  <c r="AG167" i="5"/>
  <c r="AK165" i="5"/>
  <c r="AJ165" i="5"/>
  <c r="AI165" i="5"/>
  <c r="AH165" i="5"/>
  <c r="AG165" i="5"/>
  <c r="AK164" i="5"/>
  <c r="AJ164" i="5"/>
  <c r="AI164" i="5"/>
  <c r="AH164" i="5"/>
  <c r="AG164" i="5"/>
  <c r="AK163" i="5"/>
  <c r="AJ163" i="5"/>
  <c r="AI163" i="5"/>
  <c r="AH163" i="5"/>
  <c r="AG163" i="5"/>
  <c r="AK162" i="5"/>
  <c r="AJ162" i="5"/>
  <c r="AI162" i="5"/>
  <c r="AH162" i="5"/>
  <c r="AG162" i="5"/>
  <c r="AK161" i="5"/>
  <c r="AJ161" i="5"/>
  <c r="AI161" i="5"/>
  <c r="AH161" i="5"/>
  <c r="AG161" i="5"/>
  <c r="AK160" i="5"/>
  <c r="AJ160" i="5"/>
  <c r="AI160" i="5"/>
  <c r="AH160" i="5"/>
  <c r="AG160" i="5"/>
  <c r="AK159" i="5"/>
  <c r="AJ159" i="5"/>
  <c r="AI159" i="5"/>
  <c r="AH159" i="5"/>
  <c r="AG159" i="5"/>
  <c r="AK156" i="5"/>
  <c r="AJ156" i="5"/>
  <c r="AI156" i="5"/>
  <c r="AH156" i="5"/>
  <c r="AG156" i="5"/>
  <c r="AK155" i="5"/>
  <c r="AJ155" i="5"/>
  <c r="AI155" i="5"/>
  <c r="AH155" i="5"/>
  <c r="AG155" i="5"/>
  <c r="AK154" i="5"/>
  <c r="AJ154" i="5"/>
  <c r="AI154" i="5"/>
  <c r="AH154" i="5"/>
  <c r="AG154" i="5"/>
  <c r="AK153" i="5"/>
  <c r="AJ153" i="5"/>
  <c r="AI153" i="5"/>
  <c r="AH153" i="5"/>
  <c r="AG153" i="5"/>
  <c r="AK152" i="5"/>
  <c r="AJ152" i="5"/>
  <c r="AI152" i="5"/>
  <c r="AH152" i="5"/>
  <c r="AG152" i="5"/>
  <c r="AK151" i="5"/>
  <c r="AJ151" i="5"/>
  <c r="AI151" i="5"/>
  <c r="AH151" i="5"/>
  <c r="AG151" i="5"/>
  <c r="AK150" i="5"/>
  <c r="AJ150" i="5"/>
  <c r="AI150" i="5"/>
  <c r="AH150" i="5"/>
  <c r="AG150" i="5"/>
  <c r="AK149" i="5"/>
  <c r="AJ149" i="5"/>
  <c r="AI149" i="5"/>
  <c r="AH149" i="5"/>
  <c r="AG149" i="5"/>
  <c r="AK147" i="5"/>
  <c r="AJ147" i="5"/>
  <c r="AI147" i="5"/>
  <c r="AH147" i="5"/>
  <c r="AG147" i="5"/>
  <c r="AK146" i="5"/>
  <c r="AJ146" i="5"/>
  <c r="AI146" i="5"/>
  <c r="AH146" i="5"/>
  <c r="AG146" i="5"/>
  <c r="AK145" i="5"/>
  <c r="AJ145" i="5"/>
  <c r="AI145" i="5"/>
  <c r="AH145" i="5"/>
  <c r="AG145" i="5"/>
  <c r="AK144" i="5"/>
  <c r="AJ144" i="5"/>
  <c r="AI144" i="5"/>
  <c r="AH144" i="5"/>
  <c r="AG144" i="5"/>
  <c r="AK143" i="5"/>
  <c r="AJ143" i="5"/>
  <c r="AI143" i="5"/>
  <c r="AH143" i="5"/>
  <c r="AG143" i="5"/>
  <c r="AK142" i="5"/>
  <c r="AJ142" i="5"/>
  <c r="AI142" i="5"/>
  <c r="AH142" i="5"/>
  <c r="AG142" i="5"/>
  <c r="AK141" i="5"/>
  <c r="AJ141" i="5"/>
  <c r="AI141" i="5"/>
  <c r="AH141" i="5"/>
  <c r="AG141" i="5"/>
  <c r="AK140" i="5"/>
  <c r="AJ140" i="5"/>
  <c r="AI140" i="5"/>
  <c r="AH140" i="5"/>
  <c r="AG140" i="5"/>
  <c r="AK138" i="5"/>
  <c r="AJ138" i="5"/>
  <c r="AI138" i="5"/>
  <c r="AH138" i="5"/>
  <c r="AG138" i="5"/>
  <c r="AK137" i="5"/>
  <c r="AJ137" i="5"/>
  <c r="AI137" i="5"/>
  <c r="AH137" i="5"/>
  <c r="AG137" i="5"/>
  <c r="AK136" i="5"/>
  <c r="AJ136" i="5"/>
  <c r="AI136" i="5"/>
  <c r="AH136" i="5"/>
  <c r="AG136" i="5"/>
  <c r="AK135" i="5"/>
  <c r="AJ135" i="5"/>
  <c r="AI135" i="5"/>
  <c r="AH135" i="5"/>
  <c r="AG135" i="5"/>
  <c r="AK134" i="5"/>
  <c r="AJ134" i="5"/>
  <c r="AI134" i="5"/>
  <c r="AH134" i="5"/>
  <c r="AG134" i="5"/>
  <c r="AK133" i="5"/>
  <c r="AJ133" i="5"/>
  <c r="AI133" i="5"/>
  <c r="AH133" i="5"/>
  <c r="AG133" i="5"/>
  <c r="AK132" i="5"/>
  <c r="AJ132" i="5"/>
  <c r="AI132" i="5"/>
  <c r="AH132" i="5"/>
  <c r="AG132" i="5"/>
  <c r="AK131" i="5"/>
  <c r="AJ131" i="5"/>
  <c r="AI131" i="5"/>
  <c r="AH131" i="5"/>
  <c r="AG131" i="5"/>
  <c r="AK129" i="5"/>
  <c r="AJ129" i="5"/>
  <c r="AI129" i="5"/>
  <c r="AH129" i="5"/>
  <c r="AG129" i="5"/>
  <c r="AK128" i="5"/>
  <c r="AJ128" i="5"/>
  <c r="AI128" i="5"/>
  <c r="AH128" i="5"/>
  <c r="AG128" i="5"/>
  <c r="AK127" i="5"/>
  <c r="AJ127" i="5"/>
  <c r="AI127" i="5"/>
  <c r="AH127" i="5"/>
  <c r="AG127" i="5"/>
  <c r="AK126" i="5"/>
  <c r="AJ126" i="5"/>
  <c r="AI126" i="5"/>
  <c r="AH126" i="5"/>
  <c r="AG126" i="5"/>
  <c r="AK125" i="5"/>
  <c r="AJ125" i="5"/>
  <c r="AI125" i="5"/>
  <c r="AH125" i="5"/>
  <c r="AG125" i="5"/>
  <c r="AK124" i="5"/>
  <c r="AJ124" i="5"/>
  <c r="AI124" i="5"/>
  <c r="AH124" i="5"/>
  <c r="AG124" i="5"/>
  <c r="AK120" i="5"/>
  <c r="AJ120" i="5"/>
  <c r="AI120" i="5"/>
  <c r="AH120" i="5"/>
  <c r="AG120" i="5"/>
  <c r="AK119" i="5"/>
  <c r="AJ119" i="5"/>
  <c r="AI119" i="5"/>
  <c r="AH119" i="5"/>
  <c r="AG119" i="5"/>
  <c r="AK118" i="5"/>
  <c r="AJ118" i="5"/>
  <c r="AI118" i="5"/>
  <c r="AH118" i="5"/>
  <c r="AG118" i="5"/>
  <c r="AK117" i="5"/>
  <c r="AJ117" i="5"/>
  <c r="AI117" i="5"/>
  <c r="AH117" i="5"/>
  <c r="AG117" i="5"/>
  <c r="AK116" i="5"/>
  <c r="AJ116" i="5"/>
  <c r="AI116" i="5"/>
  <c r="AH116" i="5"/>
  <c r="AG116" i="5"/>
  <c r="AK115" i="5"/>
  <c r="AJ115" i="5"/>
  <c r="AI115" i="5"/>
  <c r="AH115" i="5"/>
  <c r="AG115" i="5"/>
  <c r="AK114" i="5"/>
  <c r="AJ114" i="5"/>
  <c r="AI114" i="5"/>
  <c r="AH114" i="5"/>
  <c r="AG114" i="5"/>
  <c r="AK111" i="5"/>
  <c r="AJ111" i="5"/>
  <c r="AI111" i="5"/>
  <c r="AH111" i="5"/>
  <c r="AG111" i="5"/>
  <c r="AK110" i="5"/>
  <c r="AJ110" i="5"/>
  <c r="AI110" i="5"/>
  <c r="AH110" i="5"/>
  <c r="AG110" i="5"/>
  <c r="AK109" i="5"/>
  <c r="AJ109" i="5"/>
  <c r="AI109" i="5"/>
  <c r="AH109" i="5"/>
  <c r="AG109" i="5"/>
  <c r="AK108" i="5"/>
  <c r="AJ108" i="5"/>
  <c r="AI108" i="5"/>
  <c r="AH108" i="5"/>
  <c r="AG108" i="5"/>
  <c r="AK107" i="5"/>
  <c r="AJ107" i="5"/>
  <c r="AI107" i="5"/>
  <c r="AH107" i="5"/>
  <c r="AG107" i="5"/>
  <c r="AK106" i="5"/>
  <c r="AJ106" i="5"/>
  <c r="AI106" i="5"/>
  <c r="AH106" i="5"/>
  <c r="AG106" i="5"/>
  <c r="AK105" i="5"/>
  <c r="AJ105" i="5"/>
  <c r="AI105" i="5"/>
  <c r="AH105" i="5"/>
  <c r="AG105" i="5"/>
  <c r="AK104" i="5"/>
  <c r="AJ104" i="5"/>
  <c r="AI104" i="5"/>
  <c r="AH104" i="5"/>
  <c r="AG104" i="5"/>
  <c r="AK102" i="5"/>
  <c r="AJ102" i="5"/>
  <c r="AI102" i="5"/>
  <c r="AH102" i="5"/>
  <c r="AG102" i="5"/>
  <c r="AK101" i="5"/>
  <c r="AJ101" i="5"/>
  <c r="AI101" i="5"/>
  <c r="AH101" i="5"/>
  <c r="AG101" i="5"/>
  <c r="AK100" i="5"/>
  <c r="AJ100" i="5"/>
  <c r="AI100" i="5"/>
  <c r="AH100" i="5"/>
  <c r="AG100" i="5"/>
  <c r="AK99" i="5"/>
  <c r="AJ99" i="5"/>
  <c r="AI99" i="5"/>
  <c r="AH99" i="5"/>
  <c r="AG99" i="5"/>
  <c r="AK98" i="5"/>
  <c r="AJ98" i="5"/>
  <c r="AI98" i="5"/>
  <c r="AH98" i="5"/>
  <c r="AG98" i="5"/>
  <c r="AK97" i="5"/>
  <c r="AJ97" i="5"/>
  <c r="AI97" i="5"/>
  <c r="AH97" i="5"/>
  <c r="AG97" i="5"/>
  <c r="AK96" i="5"/>
  <c r="AJ96" i="5"/>
  <c r="AI96" i="5"/>
  <c r="AH96" i="5"/>
  <c r="AG96" i="5"/>
  <c r="AK95" i="5"/>
  <c r="AJ95" i="5"/>
  <c r="AI95" i="5"/>
  <c r="AH95" i="5"/>
  <c r="AG95" i="5"/>
  <c r="AK93" i="5"/>
  <c r="AJ93" i="5"/>
  <c r="AI93" i="5"/>
  <c r="AH93" i="5"/>
  <c r="AG93" i="5"/>
  <c r="AK92" i="5"/>
  <c r="AJ92" i="5"/>
  <c r="AI92" i="5"/>
  <c r="AH92" i="5"/>
  <c r="AG92" i="5"/>
  <c r="AK91" i="5"/>
  <c r="AJ91" i="5"/>
  <c r="AI91" i="5"/>
  <c r="AH91" i="5"/>
  <c r="AG91" i="5"/>
  <c r="AK90" i="5"/>
  <c r="AJ90" i="5"/>
  <c r="AI90" i="5"/>
  <c r="AH90" i="5"/>
  <c r="AG90" i="5"/>
  <c r="AK89" i="5"/>
  <c r="AJ89" i="5"/>
  <c r="AI89" i="5"/>
  <c r="AH89" i="5"/>
  <c r="AG89" i="5"/>
  <c r="AK88" i="5"/>
  <c r="AJ88" i="5"/>
  <c r="AI88" i="5"/>
  <c r="AH88" i="5"/>
  <c r="AG88" i="5"/>
  <c r="AK84" i="5"/>
  <c r="AJ84" i="5"/>
  <c r="AI84" i="5"/>
  <c r="AH84" i="5"/>
  <c r="AG84" i="5"/>
  <c r="AK83" i="5"/>
  <c r="AJ83" i="5"/>
  <c r="AI83" i="5"/>
  <c r="AH83" i="5"/>
  <c r="AG83" i="5"/>
  <c r="AK82" i="5"/>
  <c r="AJ82" i="5"/>
  <c r="AI82" i="5"/>
  <c r="AH82" i="5"/>
  <c r="AG82" i="5"/>
  <c r="AK81" i="5"/>
  <c r="AJ81" i="5"/>
  <c r="AI81" i="5"/>
  <c r="AH81" i="5"/>
  <c r="AG81" i="5"/>
  <c r="AK80" i="5"/>
  <c r="AJ80" i="5"/>
  <c r="AI80" i="5"/>
  <c r="AH80" i="5"/>
  <c r="AG80" i="5"/>
  <c r="AK79" i="5"/>
  <c r="AJ79" i="5"/>
  <c r="AI79" i="5"/>
  <c r="AH79" i="5"/>
  <c r="AG79" i="5"/>
  <c r="AK78" i="5"/>
  <c r="AJ78" i="5"/>
  <c r="AI78" i="5"/>
  <c r="AH78" i="5"/>
  <c r="AG78" i="5"/>
  <c r="AK75" i="5"/>
  <c r="AJ75" i="5"/>
  <c r="AI75" i="5"/>
  <c r="AH75" i="5"/>
  <c r="AG75" i="5"/>
  <c r="AK74" i="5"/>
  <c r="AJ74" i="5"/>
  <c r="AI74" i="5"/>
  <c r="AH74" i="5"/>
  <c r="AG74" i="5"/>
  <c r="AK73" i="5"/>
  <c r="AJ73" i="5"/>
  <c r="AI73" i="5"/>
  <c r="AH73" i="5"/>
  <c r="AG73" i="5"/>
  <c r="AK72" i="5"/>
  <c r="AJ72" i="5"/>
  <c r="AI72" i="5"/>
  <c r="AH72" i="5"/>
  <c r="AG72" i="5"/>
  <c r="AK71" i="5"/>
  <c r="AJ71" i="5"/>
  <c r="AI71" i="5"/>
  <c r="AH71" i="5"/>
  <c r="AG71" i="5"/>
  <c r="AK70" i="5"/>
  <c r="AJ70" i="5"/>
  <c r="AI70" i="5"/>
  <c r="AH70" i="5"/>
  <c r="AG70" i="5"/>
  <c r="AK69" i="5"/>
  <c r="AJ69" i="5"/>
  <c r="AI69" i="5"/>
  <c r="AH69" i="5"/>
  <c r="AG69" i="5"/>
  <c r="AK68" i="5"/>
  <c r="AJ68" i="5"/>
  <c r="AI68" i="5"/>
  <c r="AH68" i="5"/>
  <c r="AG68" i="5"/>
  <c r="AK66" i="5"/>
  <c r="AJ66" i="5"/>
  <c r="AI66" i="5"/>
  <c r="AH66" i="5"/>
  <c r="AG66" i="5"/>
  <c r="AK65" i="5"/>
  <c r="AJ65" i="5"/>
  <c r="AI65" i="5"/>
  <c r="AH65" i="5"/>
  <c r="AG65" i="5"/>
  <c r="AK64" i="5"/>
  <c r="AJ64" i="5"/>
  <c r="AI64" i="5"/>
  <c r="AH64" i="5"/>
  <c r="AG64" i="5"/>
  <c r="AK63" i="5"/>
  <c r="AJ63" i="5"/>
  <c r="AI63" i="5"/>
  <c r="AH63" i="5"/>
  <c r="AG63" i="5"/>
  <c r="AK62" i="5"/>
  <c r="AJ62" i="5"/>
  <c r="AI62" i="5"/>
  <c r="AH62" i="5"/>
  <c r="AG62" i="5"/>
  <c r="AK61" i="5"/>
  <c r="AJ61" i="5"/>
  <c r="AI61" i="5"/>
  <c r="AH61" i="5"/>
  <c r="AG61" i="5"/>
  <c r="AK60" i="5"/>
  <c r="AJ60" i="5"/>
  <c r="AI60" i="5"/>
  <c r="AH60" i="5"/>
  <c r="AG60" i="5"/>
  <c r="AK59" i="5"/>
  <c r="AJ59" i="5"/>
  <c r="AI59" i="5"/>
  <c r="AH59" i="5"/>
  <c r="AG59" i="5"/>
  <c r="AK57" i="5"/>
  <c r="AJ57" i="5"/>
  <c r="AI57" i="5"/>
  <c r="AH57" i="5"/>
  <c r="AG57" i="5"/>
  <c r="AK56" i="5"/>
  <c r="AJ56" i="5"/>
  <c r="AI56" i="5"/>
  <c r="AH56" i="5"/>
  <c r="AG56" i="5"/>
  <c r="AK55" i="5"/>
  <c r="AJ55" i="5"/>
  <c r="AI55" i="5"/>
  <c r="AH55" i="5"/>
  <c r="AG55" i="5"/>
  <c r="AK54" i="5"/>
  <c r="AJ54" i="5"/>
  <c r="AI54" i="5"/>
  <c r="AH54" i="5"/>
  <c r="AG54" i="5"/>
  <c r="AK53" i="5"/>
  <c r="AJ53" i="5"/>
  <c r="AI53" i="5"/>
  <c r="AH53" i="5"/>
  <c r="AG53" i="5"/>
  <c r="AK52" i="5"/>
  <c r="AJ52" i="5"/>
  <c r="AI52" i="5"/>
  <c r="AH52" i="5"/>
  <c r="AG52" i="5"/>
  <c r="AK51" i="5"/>
  <c r="AJ51" i="5"/>
  <c r="AI51" i="5"/>
  <c r="AH51" i="5"/>
  <c r="AG51" i="5"/>
  <c r="AK48" i="5"/>
  <c r="AJ48" i="5"/>
  <c r="AI48" i="5"/>
  <c r="AH48" i="5"/>
  <c r="AG48" i="5"/>
  <c r="AK47" i="5"/>
  <c r="AJ47" i="5"/>
  <c r="AI47" i="5"/>
  <c r="AH47" i="5"/>
  <c r="AG47" i="5"/>
  <c r="AK46" i="5"/>
  <c r="AJ46" i="5"/>
  <c r="AI46" i="5"/>
  <c r="AH46" i="5"/>
  <c r="AG46" i="5"/>
  <c r="AK45" i="5"/>
  <c r="AJ45" i="5"/>
  <c r="AI45" i="5"/>
  <c r="AH45" i="5"/>
  <c r="AG45" i="5"/>
  <c r="AK44" i="5"/>
  <c r="AJ44" i="5"/>
  <c r="AI44" i="5"/>
  <c r="AH44" i="5"/>
  <c r="AG44" i="5"/>
  <c r="AK43" i="5"/>
  <c r="AJ43" i="5"/>
  <c r="AI43" i="5"/>
  <c r="AH43" i="5"/>
  <c r="AG43" i="5"/>
  <c r="AK42" i="5"/>
  <c r="AJ42" i="5"/>
  <c r="AI42" i="5"/>
  <c r="AH42" i="5"/>
  <c r="AG42" i="5"/>
  <c r="AK41" i="5"/>
  <c r="AJ41" i="5"/>
  <c r="AI41" i="5"/>
  <c r="AH41" i="5"/>
  <c r="AG41" i="5"/>
  <c r="AK39" i="5"/>
  <c r="AJ39" i="5"/>
  <c r="AI39" i="5"/>
  <c r="AH39" i="5"/>
  <c r="AG39" i="5"/>
  <c r="AK38" i="5"/>
  <c r="AJ38" i="5"/>
  <c r="AI38" i="5"/>
  <c r="AH38" i="5"/>
  <c r="AG38" i="5"/>
  <c r="AK37" i="5"/>
  <c r="AJ37" i="5"/>
  <c r="AI37" i="5"/>
  <c r="AH37" i="5"/>
  <c r="AG37" i="5"/>
  <c r="AK36" i="5"/>
  <c r="AJ36" i="5"/>
  <c r="AI36" i="5"/>
  <c r="AH36" i="5"/>
  <c r="AG36" i="5"/>
  <c r="AK35" i="5"/>
  <c r="AJ35" i="5"/>
  <c r="AI35" i="5"/>
  <c r="AH35" i="5"/>
  <c r="AG35" i="5"/>
  <c r="AK34" i="5"/>
  <c r="AJ34" i="5"/>
  <c r="AI34" i="5"/>
  <c r="AH34" i="5"/>
  <c r="AG34" i="5"/>
  <c r="AK33" i="5"/>
  <c r="AJ33" i="5"/>
  <c r="AI33" i="5"/>
  <c r="AH33" i="5"/>
  <c r="AG33" i="5"/>
  <c r="AK32" i="5"/>
  <c r="AJ32" i="5"/>
  <c r="AI32" i="5"/>
  <c r="AH32" i="5"/>
  <c r="AG32" i="5"/>
  <c r="AF1029" i="5"/>
  <c r="AE1029" i="5"/>
  <c r="AD1029" i="5"/>
  <c r="AC1029" i="5"/>
  <c r="AB1029" i="5"/>
  <c r="AF1028" i="5"/>
  <c r="AE1028" i="5"/>
  <c r="AD1028" i="5"/>
  <c r="AC1028" i="5"/>
  <c r="AB1028" i="5"/>
  <c r="AF1027" i="5"/>
  <c r="AE1027" i="5"/>
  <c r="AD1027" i="5"/>
  <c r="AC1027" i="5"/>
  <c r="AB1027" i="5"/>
  <c r="AF1026" i="5"/>
  <c r="AE1026" i="5"/>
  <c r="AD1026" i="5"/>
  <c r="AC1026" i="5"/>
  <c r="AB1026" i="5"/>
  <c r="AF1025" i="5"/>
  <c r="AE1025" i="5"/>
  <c r="AD1025" i="5"/>
  <c r="AC1025" i="5"/>
  <c r="AB1025" i="5"/>
  <c r="AF1020" i="5"/>
  <c r="AE1020" i="5"/>
  <c r="AD1020" i="5"/>
  <c r="AC1020" i="5"/>
  <c r="AB1020" i="5"/>
  <c r="AF1019" i="5"/>
  <c r="AE1019" i="5"/>
  <c r="AD1019" i="5"/>
  <c r="AC1019" i="5"/>
  <c r="AB1019" i="5"/>
  <c r="AF1018" i="5"/>
  <c r="AE1018" i="5"/>
  <c r="AD1018" i="5"/>
  <c r="AC1018" i="5"/>
  <c r="AB1018" i="5"/>
  <c r="AF1017" i="5"/>
  <c r="AE1017" i="5"/>
  <c r="AD1017" i="5"/>
  <c r="AC1017" i="5"/>
  <c r="AB1017" i="5"/>
  <c r="AF1016" i="5"/>
  <c r="AE1016" i="5"/>
  <c r="AD1016" i="5"/>
  <c r="AC1016" i="5"/>
  <c r="AB1016" i="5"/>
  <c r="AF1015" i="5"/>
  <c r="AE1015" i="5"/>
  <c r="AD1015" i="5"/>
  <c r="AC1015" i="5"/>
  <c r="AB1015" i="5"/>
  <c r="AF1014" i="5"/>
  <c r="AE1014" i="5"/>
  <c r="AD1014" i="5"/>
  <c r="AC1014" i="5"/>
  <c r="AB1014" i="5"/>
  <c r="AF1011" i="5"/>
  <c r="AE1011" i="5"/>
  <c r="AD1011" i="5"/>
  <c r="AC1011" i="5"/>
  <c r="AB1011" i="5"/>
  <c r="AF1010" i="5"/>
  <c r="AE1010" i="5"/>
  <c r="AD1010" i="5"/>
  <c r="AC1010" i="5"/>
  <c r="AB1010" i="5"/>
  <c r="AF1009" i="5"/>
  <c r="AE1009" i="5"/>
  <c r="AD1009" i="5"/>
  <c r="AC1009" i="5"/>
  <c r="AB1009" i="5"/>
  <c r="AF1008" i="5"/>
  <c r="AE1008" i="5"/>
  <c r="AD1008" i="5"/>
  <c r="AC1008" i="5"/>
  <c r="AB1008" i="5"/>
  <c r="AF1007" i="5"/>
  <c r="AE1007" i="5"/>
  <c r="AD1007" i="5"/>
  <c r="AC1007" i="5"/>
  <c r="AB1007" i="5"/>
  <c r="AF1006" i="5"/>
  <c r="AE1006" i="5"/>
  <c r="AD1006" i="5"/>
  <c r="AC1006" i="5"/>
  <c r="AB1006" i="5"/>
  <c r="AF1005" i="5"/>
  <c r="AE1005" i="5"/>
  <c r="AD1005" i="5"/>
  <c r="AC1005" i="5"/>
  <c r="AB1005" i="5"/>
  <c r="AF1004" i="5"/>
  <c r="AE1004" i="5"/>
  <c r="AD1004" i="5"/>
  <c r="AC1004" i="5"/>
  <c r="AB1004" i="5"/>
  <c r="AF1002" i="5"/>
  <c r="AE1002" i="5"/>
  <c r="AD1002" i="5"/>
  <c r="AC1002" i="5"/>
  <c r="AB1002" i="5"/>
  <c r="AF1001" i="5"/>
  <c r="AE1001" i="5"/>
  <c r="AD1001" i="5"/>
  <c r="AC1001" i="5"/>
  <c r="AB1001" i="5"/>
  <c r="AF1000" i="5"/>
  <c r="AE1000" i="5"/>
  <c r="AD1000" i="5"/>
  <c r="AC1000" i="5"/>
  <c r="AB1000" i="5"/>
  <c r="AF999" i="5"/>
  <c r="AE999" i="5"/>
  <c r="AD999" i="5"/>
  <c r="AC999" i="5"/>
  <c r="AB999" i="5"/>
  <c r="AF998" i="5"/>
  <c r="AE998" i="5"/>
  <c r="AD998" i="5"/>
  <c r="AC998" i="5"/>
  <c r="AB998" i="5"/>
  <c r="AF993" i="5"/>
  <c r="AE993" i="5"/>
  <c r="AD993" i="5"/>
  <c r="AC993" i="5"/>
  <c r="AB993" i="5"/>
  <c r="AF992" i="5"/>
  <c r="AE992" i="5"/>
  <c r="AD992" i="5"/>
  <c r="AC992" i="5"/>
  <c r="AB992" i="5"/>
  <c r="AF991" i="5"/>
  <c r="AE991" i="5"/>
  <c r="AD991" i="5"/>
  <c r="AC991" i="5"/>
  <c r="AB991" i="5"/>
  <c r="AF990" i="5"/>
  <c r="AE990" i="5"/>
  <c r="AD990" i="5"/>
  <c r="AC990" i="5"/>
  <c r="AB990" i="5"/>
  <c r="AF989" i="5"/>
  <c r="AE989" i="5"/>
  <c r="AD989" i="5"/>
  <c r="AC989" i="5"/>
  <c r="AB989" i="5"/>
  <c r="AF988" i="5"/>
  <c r="AE988" i="5"/>
  <c r="AD988" i="5"/>
  <c r="AC988" i="5"/>
  <c r="AB988" i="5"/>
  <c r="AF987" i="5"/>
  <c r="AE987" i="5"/>
  <c r="AD987" i="5"/>
  <c r="AC987" i="5"/>
  <c r="AB987" i="5"/>
  <c r="AF984" i="5"/>
  <c r="AE984" i="5"/>
  <c r="AD984" i="5"/>
  <c r="AC984" i="5"/>
  <c r="AB984" i="5"/>
  <c r="AF983" i="5"/>
  <c r="AE983" i="5"/>
  <c r="AD983" i="5"/>
  <c r="AC983" i="5"/>
  <c r="AB983" i="5"/>
  <c r="AF982" i="5"/>
  <c r="AE982" i="5"/>
  <c r="AD982" i="5"/>
  <c r="AC982" i="5"/>
  <c r="AB982" i="5"/>
  <c r="AF981" i="5"/>
  <c r="AE981" i="5"/>
  <c r="AD981" i="5"/>
  <c r="AC981" i="5"/>
  <c r="AB981" i="5"/>
  <c r="AF980" i="5"/>
  <c r="AE980" i="5"/>
  <c r="AD980" i="5"/>
  <c r="AC980" i="5"/>
  <c r="AB980" i="5"/>
  <c r="AF979" i="5"/>
  <c r="AE979" i="5"/>
  <c r="AD979" i="5"/>
  <c r="AC979" i="5"/>
  <c r="AB979" i="5"/>
  <c r="AF978" i="5"/>
  <c r="AE978" i="5"/>
  <c r="AD978" i="5"/>
  <c r="AC978" i="5"/>
  <c r="AB978" i="5"/>
  <c r="AF977" i="5"/>
  <c r="AE977" i="5"/>
  <c r="AD977" i="5"/>
  <c r="AC977" i="5"/>
  <c r="AB977" i="5"/>
  <c r="AF966" i="5"/>
  <c r="AE966" i="5"/>
  <c r="AD966" i="5"/>
  <c r="AC966" i="5"/>
  <c r="AB966" i="5"/>
  <c r="AF965" i="5"/>
  <c r="AE965" i="5"/>
  <c r="AD965" i="5"/>
  <c r="AC965" i="5"/>
  <c r="AB965" i="5"/>
  <c r="AF964" i="5"/>
  <c r="AE964" i="5"/>
  <c r="AD964" i="5"/>
  <c r="AC964" i="5"/>
  <c r="AB964" i="5"/>
  <c r="AF963" i="5"/>
  <c r="AE963" i="5"/>
  <c r="AD963" i="5"/>
  <c r="AC963" i="5"/>
  <c r="AB963" i="5"/>
  <c r="AF962" i="5"/>
  <c r="AE962" i="5"/>
  <c r="AD962" i="5"/>
  <c r="AC962" i="5"/>
  <c r="AB962" i="5"/>
  <c r="AF961" i="5"/>
  <c r="AE961" i="5"/>
  <c r="AD961" i="5"/>
  <c r="AC961" i="5"/>
  <c r="AB961" i="5"/>
  <c r="AF960" i="5"/>
  <c r="AE960" i="5"/>
  <c r="AD960" i="5"/>
  <c r="AC960" i="5"/>
  <c r="AB960" i="5"/>
  <c r="AF957" i="5"/>
  <c r="AE957" i="5"/>
  <c r="AD957" i="5"/>
  <c r="AC957" i="5"/>
  <c r="AB957" i="5"/>
  <c r="AF956" i="5"/>
  <c r="AE956" i="5"/>
  <c r="AD956" i="5"/>
  <c r="AC956" i="5"/>
  <c r="AB956" i="5"/>
  <c r="AF955" i="5"/>
  <c r="AE955" i="5"/>
  <c r="AD955" i="5"/>
  <c r="AC955" i="5"/>
  <c r="AB955" i="5"/>
  <c r="AF954" i="5"/>
  <c r="AE954" i="5"/>
  <c r="AD954" i="5"/>
  <c r="AC954" i="5"/>
  <c r="AB954" i="5"/>
  <c r="AF953" i="5"/>
  <c r="AE953" i="5"/>
  <c r="AD953" i="5"/>
  <c r="AC953" i="5"/>
  <c r="AB953" i="5"/>
  <c r="AF952" i="5"/>
  <c r="AE952" i="5"/>
  <c r="AD952" i="5"/>
  <c r="AC952" i="5"/>
  <c r="AB952" i="5"/>
  <c r="AF951" i="5"/>
  <c r="AE951" i="5"/>
  <c r="AD951" i="5"/>
  <c r="AC951" i="5"/>
  <c r="AB951" i="5"/>
  <c r="AF950" i="5"/>
  <c r="AE950" i="5"/>
  <c r="AD950" i="5"/>
  <c r="AC950" i="5"/>
  <c r="AB950" i="5"/>
  <c r="AF948" i="5"/>
  <c r="AE948" i="5"/>
  <c r="AD948" i="5"/>
  <c r="AC948" i="5"/>
  <c r="AB948" i="5"/>
  <c r="AF947" i="5"/>
  <c r="AE947" i="5"/>
  <c r="AD947" i="5"/>
  <c r="AC947" i="5"/>
  <c r="AB947" i="5"/>
  <c r="AF946" i="5"/>
  <c r="AE946" i="5"/>
  <c r="AD946" i="5"/>
  <c r="AC946" i="5"/>
  <c r="AB946" i="5"/>
  <c r="AF945" i="5"/>
  <c r="AE945" i="5"/>
  <c r="AD945" i="5"/>
  <c r="AC945" i="5"/>
  <c r="AB945" i="5"/>
  <c r="AF944" i="5"/>
  <c r="AE944" i="5"/>
  <c r="AD944" i="5"/>
  <c r="AC944" i="5"/>
  <c r="AB944" i="5"/>
  <c r="AF943" i="5"/>
  <c r="AE943" i="5"/>
  <c r="AD943" i="5"/>
  <c r="AC943" i="5"/>
  <c r="AB943" i="5"/>
  <c r="AF942" i="5"/>
  <c r="AE942" i="5"/>
  <c r="AD942" i="5"/>
  <c r="AC942" i="5"/>
  <c r="AB942" i="5"/>
  <c r="AF941" i="5"/>
  <c r="AE941" i="5"/>
  <c r="AD941" i="5"/>
  <c r="AC941" i="5"/>
  <c r="AB941" i="5"/>
  <c r="AF939" i="5"/>
  <c r="AE939" i="5"/>
  <c r="AD939" i="5"/>
  <c r="AC939" i="5"/>
  <c r="AB939" i="5"/>
  <c r="AF938" i="5"/>
  <c r="AE938" i="5"/>
  <c r="AD938" i="5"/>
  <c r="AC938" i="5"/>
  <c r="AB938" i="5"/>
  <c r="AF937" i="5"/>
  <c r="AE937" i="5"/>
  <c r="AD937" i="5"/>
  <c r="AC937" i="5"/>
  <c r="AB937" i="5"/>
  <c r="AF936" i="5"/>
  <c r="AE936" i="5"/>
  <c r="AD936" i="5"/>
  <c r="AC936" i="5"/>
  <c r="AB936" i="5"/>
  <c r="AF935" i="5"/>
  <c r="AE935" i="5"/>
  <c r="AD935" i="5"/>
  <c r="AC935" i="5"/>
  <c r="AB935" i="5"/>
  <c r="AF934" i="5"/>
  <c r="AE934" i="5"/>
  <c r="AD934" i="5"/>
  <c r="AC934" i="5"/>
  <c r="AB934" i="5"/>
  <c r="AF933" i="5"/>
  <c r="AE933" i="5"/>
  <c r="AD933" i="5"/>
  <c r="AC933" i="5"/>
  <c r="AB933" i="5"/>
  <c r="AF932" i="5"/>
  <c r="AE932" i="5"/>
  <c r="AD932" i="5"/>
  <c r="AC932" i="5"/>
  <c r="AB932" i="5"/>
  <c r="AF930" i="5"/>
  <c r="AE930" i="5"/>
  <c r="AD930" i="5"/>
  <c r="AC930" i="5"/>
  <c r="AB930" i="5"/>
  <c r="AF929" i="5"/>
  <c r="AE929" i="5"/>
  <c r="AD929" i="5"/>
  <c r="AC929" i="5"/>
  <c r="AB929" i="5"/>
  <c r="AF928" i="5"/>
  <c r="AE928" i="5"/>
  <c r="AD928" i="5"/>
  <c r="AC928" i="5"/>
  <c r="AB928" i="5"/>
  <c r="AF927" i="5"/>
  <c r="AE927" i="5"/>
  <c r="AD927" i="5"/>
  <c r="AC927" i="5"/>
  <c r="AB927" i="5"/>
  <c r="AF926" i="5"/>
  <c r="AE926" i="5"/>
  <c r="AD926" i="5"/>
  <c r="AC926" i="5"/>
  <c r="AB926" i="5"/>
  <c r="AF925" i="5"/>
  <c r="AE925" i="5"/>
  <c r="AD925" i="5"/>
  <c r="AC925" i="5"/>
  <c r="AB925" i="5"/>
  <c r="AF924" i="5"/>
  <c r="AE924" i="5"/>
  <c r="AD924" i="5"/>
  <c r="AC924" i="5"/>
  <c r="AB924" i="5"/>
  <c r="AF921" i="5"/>
  <c r="AE921" i="5"/>
  <c r="AD921" i="5"/>
  <c r="AC921" i="5"/>
  <c r="AB921" i="5"/>
  <c r="AF920" i="5"/>
  <c r="AE920" i="5"/>
  <c r="AD920" i="5"/>
  <c r="AC920" i="5"/>
  <c r="AB920" i="5"/>
  <c r="AF919" i="5"/>
  <c r="AE919" i="5"/>
  <c r="AD919" i="5"/>
  <c r="AC919" i="5"/>
  <c r="AB919" i="5"/>
  <c r="AF918" i="5"/>
  <c r="AE918" i="5"/>
  <c r="AD918" i="5"/>
  <c r="AC918" i="5"/>
  <c r="AB918" i="5"/>
  <c r="AF917" i="5"/>
  <c r="AE917" i="5"/>
  <c r="AD917" i="5"/>
  <c r="AC917" i="5"/>
  <c r="AB917" i="5"/>
  <c r="AF916" i="5"/>
  <c r="AE916" i="5"/>
  <c r="AD916" i="5"/>
  <c r="AC916" i="5"/>
  <c r="AB916" i="5"/>
  <c r="AF912" i="5"/>
  <c r="AE912" i="5"/>
  <c r="AD912" i="5"/>
  <c r="AC912" i="5"/>
  <c r="AB912" i="5"/>
  <c r="AF911" i="5"/>
  <c r="AE911" i="5"/>
  <c r="AD911" i="5"/>
  <c r="AC911" i="5"/>
  <c r="AB911" i="5"/>
  <c r="AF910" i="5"/>
  <c r="AE910" i="5"/>
  <c r="AD910" i="5"/>
  <c r="AC910" i="5"/>
  <c r="AB910" i="5"/>
  <c r="AF909" i="5"/>
  <c r="AE909" i="5"/>
  <c r="AD909" i="5"/>
  <c r="AC909" i="5"/>
  <c r="AB909" i="5"/>
  <c r="AF908" i="5"/>
  <c r="AE908" i="5"/>
  <c r="AD908" i="5"/>
  <c r="AC908" i="5"/>
  <c r="AB908" i="5"/>
  <c r="AF907" i="5"/>
  <c r="AE907" i="5"/>
  <c r="AD907" i="5"/>
  <c r="AC907" i="5"/>
  <c r="AB907" i="5"/>
  <c r="AF903" i="5"/>
  <c r="AE903" i="5"/>
  <c r="AD903" i="5"/>
  <c r="AC903" i="5"/>
  <c r="AB903" i="5"/>
  <c r="AF902" i="5"/>
  <c r="AE902" i="5"/>
  <c r="AD902" i="5"/>
  <c r="AC902" i="5"/>
  <c r="AB902" i="5"/>
  <c r="AF901" i="5"/>
  <c r="AE901" i="5"/>
  <c r="AD901" i="5"/>
  <c r="AC901" i="5"/>
  <c r="AB901" i="5"/>
  <c r="AF900" i="5"/>
  <c r="AE900" i="5"/>
  <c r="AD900" i="5"/>
  <c r="AC900" i="5"/>
  <c r="AB900" i="5"/>
  <c r="AF899" i="5"/>
  <c r="AE899" i="5"/>
  <c r="AD899" i="5"/>
  <c r="AC899" i="5"/>
  <c r="AB899" i="5"/>
  <c r="AF894" i="5"/>
  <c r="AE894" i="5"/>
  <c r="AD894" i="5"/>
  <c r="AC894" i="5"/>
  <c r="AB894" i="5"/>
  <c r="AF893" i="5"/>
  <c r="AE893" i="5"/>
  <c r="AD893" i="5"/>
  <c r="AC893" i="5"/>
  <c r="AB893" i="5"/>
  <c r="AF892" i="5"/>
  <c r="AE892" i="5"/>
  <c r="AD892" i="5"/>
  <c r="AC892" i="5"/>
  <c r="AB892" i="5"/>
  <c r="AF891" i="5"/>
  <c r="AE891" i="5"/>
  <c r="AD891" i="5"/>
  <c r="AC891" i="5"/>
  <c r="AB891" i="5"/>
  <c r="AF890" i="5"/>
  <c r="AE890" i="5"/>
  <c r="AD890" i="5"/>
  <c r="AC890" i="5"/>
  <c r="AB890" i="5"/>
  <c r="AF889" i="5"/>
  <c r="AE889" i="5"/>
  <c r="AD889" i="5"/>
  <c r="AC889" i="5"/>
  <c r="AB889" i="5"/>
  <c r="AF888" i="5"/>
  <c r="AE888" i="5"/>
  <c r="AD888" i="5"/>
  <c r="AC888" i="5"/>
  <c r="AB888" i="5"/>
  <c r="AF887" i="5"/>
  <c r="AE887" i="5"/>
  <c r="AD887" i="5"/>
  <c r="AC887" i="5"/>
  <c r="AB887" i="5"/>
  <c r="AF885" i="5"/>
  <c r="AE885" i="5"/>
  <c r="AD885" i="5"/>
  <c r="AC885" i="5"/>
  <c r="AB885" i="5"/>
  <c r="AF884" i="5"/>
  <c r="AE884" i="5"/>
  <c r="AD884" i="5"/>
  <c r="AC884" i="5"/>
  <c r="AB884" i="5"/>
  <c r="AF883" i="5"/>
  <c r="AE883" i="5"/>
  <c r="AD883" i="5"/>
  <c r="AC883" i="5"/>
  <c r="AB883" i="5"/>
  <c r="AF882" i="5"/>
  <c r="AE882" i="5"/>
  <c r="AD882" i="5"/>
  <c r="AC882" i="5"/>
  <c r="AB882" i="5"/>
  <c r="AF881" i="5"/>
  <c r="AE881" i="5"/>
  <c r="AD881" i="5"/>
  <c r="AC881" i="5"/>
  <c r="AB881" i="5"/>
  <c r="AF880" i="5"/>
  <c r="AE880" i="5"/>
  <c r="AD880" i="5"/>
  <c r="AC880" i="5"/>
  <c r="AB880" i="5"/>
  <c r="AF879" i="5"/>
  <c r="AE879" i="5"/>
  <c r="AD879" i="5"/>
  <c r="AC879" i="5"/>
  <c r="AB879" i="5"/>
  <c r="AF878" i="5"/>
  <c r="AE878" i="5"/>
  <c r="AD878" i="5"/>
  <c r="AC878" i="5"/>
  <c r="AB878" i="5"/>
  <c r="AF876" i="5"/>
  <c r="AE876" i="5"/>
  <c r="AD876" i="5"/>
  <c r="AC876" i="5"/>
  <c r="AB876" i="5"/>
  <c r="AF875" i="5"/>
  <c r="AE875" i="5"/>
  <c r="AD875" i="5"/>
  <c r="AC875" i="5"/>
  <c r="AB875" i="5"/>
  <c r="AF874" i="5"/>
  <c r="AE874" i="5"/>
  <c r="AD874" i="5"/>
  <c r="AC874" i="5"/>
  <c r="AB874" i="5"/>
  <c r="AF873" i="5"/>
  <c r="AE873" i="5"/>
  <c r="AD873" i="5"/>
  <c r="AC873" i="5"/>
  <c r="AB873" i="5"/>
  <c r="AF872" i="5"/>
  <c r="AE872" i="5"/>
  <c r="AD872" i="5"/>
  <c r="AC872" i="5"/>
  <c r="AB872" i="5"/>
  <c r="AF871" i="5"/>
  <c r="AE871" i="5"/>
  <c r="AD871" i="5"/>
  <c r="AC871" i="5"/>
  <c r="AB871" i="5"/>
  <c r="AF870" i="5"/>
  <c r="AE870" i="5"/>
  <c r="AD870" i="5"/>
  <c r="AC870" i="5"/>
  <c r="AB870" i="5"/>
  <c r="AF869" i="5"/>
  <c r="AE869" i="5"/>
  <c r="AD869" i="5"/>
  <c r="AC869" i="5"/>
  <c r="AB869" i="5"/>
  <c r="AF867" i="5"/>
  <c r="AE867" i="5"/>
  <c r="AD867" i="5"/>
  <c r="AC867" i="5"/>
  <c r="AB867" i="5"/>
  <c r="AF866" i="5"/>
  <c r="AE866" i="5"/>
  <c r="AD866" i="5"/>
  <c r="AC866" i="5"/>
  <c r="AB866" i="5"/>
  <c r="AF865" i="5"/>
  <c r="AE865" i="5"/>
  <c r="AD865" i="5"/>
  <c r="AC865" i="5"/>
  <c r="AB865" i="5"/>
  <c r="AF864" i="5"/>
  <c r="AE864" i="5"/>
  <c r="AD864" i="5"/>
  <c r="AC864" i="5"/>
  <c r="AB864" i="5"/>
  <c r="AF863" i="5"/>
  <c r="AE863" i="5"/>
  <c r="AD863" i="5"/>
  <c r="AC863" i="5"/>
  <c r="AB863" i="5"/>
  <c r="AF862" i="5"/>
  <c r="AE862" i="5"/>
  <c r="AD862" i="5"/>
  <c r="AC862" i="5"/>
  <c r="AB862" i="5"/>
  <c r="AF861" i="5"/>
  <c r="AE861" i="5"/>
  <c r="AD861" i="5"/>
  <c r="AC861" i="5"/>
  <c r="AB861" i="5"/>
  <c r="AF860" i="5"/>
  <c r="AE860" i="5"/>
  <c r="AD860" i="5"/>
  <c r="AC860" i="5"/>
  <c r="AB860" i="5"/>
  <c r="AF858" i="5"/>
  <c r="AE858" i="5"/>
  <c r="AD858" i="5"/>
  <c r="AC858" i="5"/>
  <c r="AB858" i="5"/>
  <c r="AF857" i="5"/>
  <c r="AE857" i="5"/>
  <c r="AD857" i="5"/>
  <c r="AC857" i="5"/>
  <c r="AB857" i="5"/>
  <c r="AF856" i="5"/>
  <c r="AE856" i="5"/>
  <c r="AD856" i="5"/>
  <c r="AC856" i="5"/>
  <c r="AB856" i="5"/>
  <c r="AF855" i="5"/>
  <c r="AE855" i="5"/>
  <c r="AD855" i="5"/>
  <c r="AC855" i="5"/>
  <c r="AB855" i="5"/>
  <c r="AF854" i="5"/>
  <c r="AE854" i="5"/>
  <c r="AD854" i="5"/>
  <c r="AC854" i="5"/>
  <c r="AB854" i="5"/>
  <c r="AF853" i="5"/>
  <c r="AE853" i="5"/>
  <c r="AD853" i="5"/>
  <c r="AC853" i="5"/>
  <c r="AB853" i="5"/>
  <c r="AF852" i="5"/>
  <c r="AE852" i="5"/>
  <c r="AD852" i="5"/>
  <c r="AC852" i="5"/>
  <c r="AB852" i="5"/>
  <c r="AF849" i="5"/>
  <c r="AE849" i="5"/>
  <c r="AD849" i="5"/>
  <c r="AC849" i="5"/>
  <c r="AB849" i="5"/>
  <c r="AF848" i="5"/>
  <c r="AE848" i="5"/>
  <c r="AD848" i="5"/>
  <c r="AC848" i="5"/>
  <c r="AB848" i="5"/>
  <c r="AF847" i="5"/>
  <c r="AE847" i="5"/>
  <c r="AD847" i="5"/>
  <c r="AC847" i="5"/>
  <c r="AB847" i="5"/>
  <c r="AF846" i="5"/>
  <c r="AE846" i="5"/>
  <c r="AD846" i="5"/>
  <c r="AC846" i="5"/>
  <c r="AB846" i="5"/>
  <c r="AF845" i="5"/>
  <c r="AE845" i="5"/>
  <c r="AD845" i="5"/>
  <c r="AC845" i="5"/>
  <c r="AB845" i="5"/>
  <c r="AF844" i="5"/>
  <c r="AE844" i="5"/>
  <c r="AD844" i="5"/>
  <c r="AC844" i="5"/>
  <c r="AB844" i="5"/>
  <c r="AF843" i="5"/>
  <c r="AE843" i="5"/>
  <c r="AD843" i="5"/>
  <c r="AC843" i="5"/>
  <c r="AB843" i="5"/>
  <c r="AF842" i="5"/>
  <c r="AE842" i="5"/>
  <c r="AD842" i="5"/>
  <c r="AC842" i="5"/>
  <c r="AB842" i="5"/>
  <c r="AF840" i="5"/>
  <c r="AE840" i="5"/>
  <c r="AD840" i="5"/>
  <c r="AC840" i="5"/>
  <c r="AB840" i="5"/>
  <c r="AF839" i="5"/>
  <c r="AE839" i="5"/>
  <c r="AD839" i="5"/>
  <c r="AC839" i="5"/>
  <c r="AB839" i="5"/>
  <c r="AF838" i="5"/>
  <c r="AE838" i="5"/>
  <c r="AD838" i="5"/>
  <c r="AC838" i="5"/>
  <c r="AB838" i="5"/>
  <c r="AF837" i="5"/>
  <c r="AE837" i="5"/>
  <c r="AD837" i="5"/>
  <c r="AC837" i="5"/>
  <c r="AB837" i="5"/>
  <c r="AF836" i="5"/>
  <c r="AE836" i="5"/>
  <c r="AD836" i="5"/>
  <c r="AC836" i="5"/>
  <c r="AB836" i="5"/>
  <c r="AF835" i="5"/>
  <c r="AE835" i="5"/>
  <c r="AD835" i="5"/>
  <c r="AC835" i="5"/>
  <c r="AB835" i="5"/>
  <c r="AF834" i="5"/>
  <c r="AE834" i="5"/>
  <c r="AD834" i="5"/>
  <c r="AC834" i="5"/>
  <c r="AB834" i="5"/>
  <c r="AF831" i="5"/>
  <c r="AE831" i="5"/>
  <c r="AD831" i="5"/>
  <c r="AC831" i="5"/>
  <c r="AB831" i="5"/>
  <c r="AF830" i="5"/>
  <c r="AE830" i="5"/>
  <c r="AD830" i="5"/>
  <c r="AC830" i="5"/>
  <c r="AB830" i="5"/>
  <c r="AF829" i="5"/>
  <c r="AE829" i="5"/>
  <c r="AD829" i="5"/>
  <c r="AC829" i="5"/>
  <c r="AB829" i="5"/>
  <c r="AF828" i="5"/>
  <c r="AE828" i="5"/>
  <c r="AD828" i="5"/>
  <c r="AC828" i="5"/>
  <c r="AB828" i="5"/>
  <c r="AF827" i="5"/>
  <c r="AE827" i="5"/>
  <c r="AD827" i="5"/>
  <c r="AC827" i="5"/>
  <c r="AB827" i="5"/>
  <c r="AF826" i="5"/>
  <c r="AE826" i="5"/>
  <c r="AD826" i="5"/>
  <c r="AC826" i="5"/>
  <c r="AB826" i="5"/>
  <c r="AF825" i="5"/>
  <c r="AE825" i="5"/>
  <c r="AD825" i="5"/>
  <c r="AC825" i="5"/>
  <c r="AB825" i="5"/>
  <c r="AF824" i="5"/>
  <c r="AE824" i="5"/>
  <c r="AD824" i="5"/>
  <c r="AC824" i="5"/>
  <c r="AB824" i="5"/>
  <c r="AF822" i="5"/>
  <c r="AE822" i="5"/>
  <c r="AD822" i="5"/>
  <c r="AC822" i="5"/>
  <c r="AB822" i="5"/>
  <c r="AF821" i="5"/>
  <c r="AE821" i="5"/>
  <c r="AD821" i="5"/>
  <c r="AC821" i="5"/>
  <c r="AB821" i="5"/>
  <c r="AF820" i="5"/>
  <c r="AE820" i="5"/>
  <c r="AD820" i="5"/>
  <c r="AC820" i="5"/>
  <c r="AB820" i="5"/>
  <c r="AF819" i="5"/>
  <c r="AE819" i="5"/>
  <c r="AD819" i="5"/>
  <c r="AC819" i="5"/>
  <c r="AB819" i="5"/>
  <c r="AF818" i="5"/>
  <c r="AE818" i="5"/>
  <c r="AD818" i="5"/>
  <c r="AC818" i="5"/>
  <c r="AB818" i="5"/>
  <c r="AF817" i="5"/>
  <c r="AE817" i="5"/>
  <c r="AD817" i="5"/>
  <c r="AC817" i="5"/>
  <c r="AB817" i="5"/>
  <c r="AF816" i="5"/>
  <c r="AE816" i="5"/>
  <c r="AD816" i="5"/>
  <c r="AC816" i="5"/>
  <c r="AB816" i="5"/>
  <c r="AF813" i="5"/>
  <c r="AE813" i="5"/>
  <c r="AD813" i="5"/>
  <c r="AC813" i="5"/>
  <c r="AB813" i="5"/>
  <c r="AF812" i="5"/>
  <c r="AE812" i="5"/>
  <c r="AD812" i="5"/>
  <c r="AC812" i="5"/>
  <c r="AB812" i="5"/>
  <c r="AF811" i="5"/>
  <c r="AE811" i="5"/>
  <c r="AD811" i="5"/>
  <c r="AC811" i="5"/>
  <c r="AB811" i="5"/>
  <c r="AF804" i="5"/>
  <c r="AE804" i="5"/>
  <c r="AD804" i="5"/>
  <c r="AC804" i="5"/>
  <c r="AB804" i="5"/>
  <c r="AF803" i="5"/>
  <c r="AE803" i="5"/>
  <c r="AD803" i="5"/>
  <c r="AC803" i="5"/>
  <c r="AB803" i="5"/>
  <c r="AF802" i="5"/>
  <c r="AE802" i="5"/>
  <c r="AD802" i="5"/>
  <c r="AC802" i="5"/>
  <c r="AB802" i="5"/>
  <c r="AF801" i="5"/>
  <c r="AE801" i="5"/>
  <c r="AD801" i="5"/>
  <c r="AC801" i="5"/>
  <c r="AB801" i="5"/>
  <c r="AF800" i="5"/>
  <c r="AE800" i="5"/>
  <c r="AD800" i="5"/>
  <c r="AC800" i="5"/>
  <c r="AB800" i="5"/>
  <c r="AF799" i="5"/>
  <c r="AE799" i="5"/>
  <c r="AD799" i="5"/>
  <c r="AC799" i="5"/>
  <c r="AB799" i="5"/>
  <c r="AF798" i="5"/>
  <c r="AE798" i="5"/>
  <c r="AD798" i="5"/>
  <c r="AC798" i="5"/>
  <c r="AB798" i="5"/>
  <c r="AF795" i="5"/>
  <c r="AE795" i="5"/>
  <c r="AD795" i="5"/>
  <c r="AC795" i="5"/>
  <c r="AB795" i="5"/>
  <c r="AF794" i="5"/>
  <c r="AE794" i="5"/>
  <c r="AD794" i="5"/>
  <c r="AC794" i="5"/>
  <c r="AB794" i="5"/>
  <c r="AF793" i="5"/>
  <c r="AE793" i="5"/>
  <c r="AD793" i="5"/>
  <c r="AC793" i="5"/>
  <c r="AB793" i="5"/>
  <c r="AF792" i="5"/>
  <c r="AE792" i="5"/>
  <c r="AD792" i="5"/>
  <c r="AC792" i="5"/>
  <c r="AB792" i="5"/>
  <c r="AF791" i="5"/>
  <c r="AE791" i="5"/>
  <c r="AD791" i="5"/>
  <c r="AC791" i="5"/>
  <c r="AB791" i="5"/>
  <c r="AF790" i="5"/>
  <c r="AE790" i="5"/>
  <c r="AD790" i="5"/>
  <c r="AC790" i="5"/>
  <c r="AB790" i="5"/>
  <c r="AF789" i="5"/>
  <c r="AE789" i="5"/>
  <c r="AD789" i="5"/>
  <c r="AC789" i="5"/>
  <c r="AB789" i="5"/>
  <c r="AF788" i="5"/>
  <c r="AE788" i="5"/>
  <c r="AD788" i="5"/>
  <c r="AC788" i="5"/>
  <c r="AB788" i="5"/>
  <c r="AF786" i="5"/>
  <c r="AE786" i="5"/>
  <c r="AD786" i="5"/>
  <c r="AC786" i="5"/>
  <c r="AB786" i="5"/>
  <c r="AF785" i="5"/>
  <c r="AE785" i="5"/>
  <c r="AD785" i="5"/>
  <c r="AC785" i="5"/>
  <c r="AB785" i="5"/>
  <c r="AF784" i="5"/>
  <c r="AE784" i="5"/>
  <c r="AD784" i="5"/>
  <c r="AC784" i="5"/>
  <c r="AB784" i="5"/>
  <c r="AF783" i="5"/>
  <c r="AE783" i="5"/>
  <c r="AD783" i="5"/>
  <c r="AC783" i="5"/>
  <c r="AB783" i="5"/>
  <c r="AF782" i="5"/>
  <c r="AE782" i="5"/>
  <c r="AD782" i="5"/>
  <c r="AC782" i="5"/>
  <c r="AB782" i="5"/>
  <c r="AF781" i="5"/>
  <c r="AE781" i="5"/>
  <c r="AD781" i="5"/>
  <c r="AC781" i="5"/>
  <c r="AB781" i="5"/>
  <c r="AF780" i="5"/>
  <c r="AE780" i="5"/>
  <c r="AD780" i="5"/>
  <c r="AC780" i="5"/>
  <c r="AB780" i="5"/>
  <c r="AF779" i="5"/>
  <c r="AE779" i="5"/>
  <c r="AD779" i="5"/>
  <c r="AC779" i="5"/>
  <c r="AB779" i="5"/>
  <c r="AF777" i="5"/>
  <c r="AE777" i="5"/>
  <c r="AD777" i="5"/>
  <c r="AC777" i="5"/>
  <c r="AB777" i="5"/>
  <c r="AF776" i="5"/>
  <c r="AE776" i="5"/>
  <c r="AD776" i="5"/>
  <c r="AC776" i="5"/>
  <c r="AB776" i="5"/>
  <c r="AF775" i="5"/>
  <c r="AE775" i="5"/>
  <c r="AD775" i="5"/>
  <c r="AC775" i="5"/>
  <c r="AB775" i="5"/>
  <c r="AF774" i="5"/>
  <c r="AE774" i="5"/>
  <c r="AD774" i="5"/>
  <c r="AC774" i="5"/>
  <c r="AB774" i="5"/>
  <c r="AF773" i="5"/>
  <c r="AE773" i="5"/>
  <c r="AD773" i="5"/>
  <c r="AC773" i="5"/>
  <c r="AB773" i="5"/>
  <c r="AF772" i="5"/>
  <c r="AE772" i="5"/>
  <c r="AD772" i="5"/>
  <c r="AC772" i="5"/>
  <c r="AB772" i="5"/>
  <c r="AF771" i="5"/>
  <c r="AE771" i="5"/>
  <c r="AD771" i="5"/>
  <c r="AC771" i="5"/>
  <c r="AB771" i="5"/>
  <c r="AF770" i="5"/>
  <c r="AE770" i="5"/>
  <c r="AD770" i="5"/>
  <c r="AC770" i="5"/>
  <c r="AB770" i="5"/>
  <c r="AF768" i="5"/>
  <c r="AE768" i="5"/>
  <c r="AD768" i="5"/>
  <c r="AC768" i="5"/>
  <c r="AB768" i="5"/>
  <c r="AF767" i="5"/>
  <c r="AE767" i="5"/>
  <c r="AD767" i="5"/>
  <c r="AC767" i="5"/>
  <c r="AB767" i="5"/>
  <c r="AF766" i="5"/>
  <c r="AE766" i="5"/>
  <c r="AD766" i="5"/>
  <c r="AC766" i="5"/>
  <c r="AB766" i="5"/>
  <c r="AF765" i="5"/>
  <c r="AE765" i="5"/>
  <c r="AD765" i="5"/>
  <c r="AC765" i="5"/>
  <c r="AB765" i="5"/>
  <c r="AF764" i="5"/>
  <c r="AE764" i="5"/>
  <c r="AD764" i="5"/>
  <c r="AC764" i="5"/>
  <c r="AB764" i="5"/>
  <c r="AF763" i="5"/>
  <c r="AE763" i="5"/>
  <c r="AD763" i="5"/>
  <c r="AC763" i="5"/>
  <c r="AB763" i="5"/>
  <c r="AF762" i="5"/>
  <c r="AE762" i="5"/>
  <c r="AD762" i="5"/>
  <c r="AC762" i="5"/>
  <c r="AB762" i="5"/>
  <c r="AF761" i="5"/>
  <c r="AE761" i="5"/>
  <c r="AD761" i="5"/>
  <c r="AC761" i="5"/>
  <c r="AB761" i="5"/>
  <c r="AF759" i="5"/>
  <c r="AE759" i="5"/>
  <c r="AD759" i="5"/>
  <c r="AC759" i="5"/>
  <c r="AB759" i="5"/>
  <c r="AF758" i="5"/>
  <c r="AE758" i="5"/>
  <c r="AD758" i="5"/>
  <c r="AC758" i="5"/>
  <c r="AB758" i="5"/>
  <c r="AF757" i="5"/>
  <c r="AE757" i="5"/>
  <c r="AD757" i="5"/>
  <c r="AC757" i="5"/>
  <c r="AB757" i="5"/>
  <c r="AF756" i="5"/>
  <c r="AE756" i="5"/>
  <c r="AD756" i="5"/>
  <c r="AC756" i="5"/>
  <c r="AB756" i="5"/>
  <c r="AF755" i="5"/>
  <c r="AE755" i="5"/>
  <c r="AD755" i="5"/>
  <c r="AC755" i="5"/>
  <c r="AB755" i="5"/>
  <c r="AF754" i="5"/>
  <c r="AE754" i="5"/>
  <c r="AD754" i="5"/>
  <c r="AC754" i="5"/>
  <c r="AB754" i="5"/>
  <c r="AF753" i="5"/>
  <c r="AE753" i="5"/>
  <c r="AD753" i="5"/>
  <c r="AC753" i="5"/>
  <c r="AB753" i="5"/>
  <c r="AF750" i="5"/>
  <c r="AE750" i="5"/>
  <c r="AD750" i="5"/>
  <c r="AC750" i="5"/>
  <c r="AB750" i="5"/>
  <c r="AF749" i="5"/>
  <c r="AE749" i="5"/>
  <c r="AD749" i="5"/>
  <c r="AC749" i="5"/>
  <c r="AB749" i="5"/>
  <c r="AF748" i="5"/>
  <c r="AE748" i="5"/>
  <c r="AD748" i="5"/>
  <c r="AC748" i="5"/>
  <c r="AB748" i="5"/>
  <c r="AF747" i="5"/>
  <c r="AE747" i="5"/>
  <c r="AD747" i="5"/>
  <c r="AC747" i="5"/>
  <c r="AB747" i="5"/>
  <c r="AF746" i="5"/>
  <c r="AE746" i="5"/>
  <c r="AD746" i="5"/>
  <c r="AC746" i="5"/>
  <c r="AB746" i="5"/>
  <c r="AF745" i="5"/>
  <c r="AE745" i="5"/>
  <c r="AD745" i="5"/>
  <c r="AC745" i="5"/>
  <c r="AB745" i="5"/>
  <c r="AF744" i="5"/>
  <c r="AE744" i="5"/>
  <c r="AD744" i="5"/>
  <c r="AC744" i="5"/>
  <c r="AB744" i="5"/>
  <c r="AF743" i="5"/>
  <c r="AE743" i="5"/>
  <c r="AD743" i="5"/>
  <c r="AC743" i="5"/>
  <c r="AB743" i="5"/>
  <c r="AF741" i="5"/>
  <c r="AE741" i="5"/>
  <c r="AD741" i="5"/>
  <c r="AC741" i="5"/>
  <c r="AB741" i="5"/>
  <c r="AF740" i="5"/>
  <c r="AE740" i="5"/>
  <c r="AD740" i="5"/>
  <c r="AC740" i="5"/>
  <c r="AB740" i="5"/>
  <c r="AF739" i="5"/>
  <c r="AE739" i="5"/>
  <c r="AD739" i="5"/>
  <c r="AC739" i="5"/>
  <c r="AB739" i="5"/>
  <c r="AF738" i="5"/>
  <c r="AE738" i="5"/>
  <c r="AD738" i="5"/>
  <c r="AC738" i="5"/>
  <c r="AB738" i="5"/>
  <c r="AF737" i="5"/>
  <c r="AE737" i="5"/>
  <c r="AD737" i="5"/>
  <c r="AC737" i="5"/>
  <c r="AB737" i="5"/>
  <c r="AF736" i="5"/>
  <c r="AE736" i="5"/>
  <c r="AD736" i="5"/>
  <c r="AC736" i="5"/>
  <c r="AB736" i="5"/>
  <c r="AF735" i="5"/>
  <c r="AE735" i="5"/>
  <c r="AD735" i="5"/>
  <c r="AC735" i="5"/>
  <c r="AB735" i="5"/>
  <c r="AF732" i="5"/>
  <c r="AE732" i="5"/>
  <c r="AD732" i="5"/>
  <c r="AC732" i="5"/>
  <c r="AB732" i="5"/>
  <c r="AF731" i="5"/>
  <c r="AE731" i="5"/>
  <c r="AD731" i="5"/>
  <c r="AC731" i="5"/>
  <c r="AB731" i="5"/>
  <c r="AF730" i="5"/>
  <c r="AE730" i="5"/>
  <c r="AD730" i="5"/>
  <c r="AC730" i="5"/>
  <c r="AB730" i="5"/>
  <c r="AF729" i="5"/>
  <c r="AE729" i="5"/>
  <c r="AD729" i="5"/>
  <c r="AC729" i="5"/>
  <c r="AB729" i="5"/>
  <c r="AF728" i="5"/>
  <c r="AE728" i="5"/>
  <c r="AD728" i="5"/>
  <c r="AC728" i="5"/>
  <c r="AB728" i="5"/>
  <c r="AF727" i="5"/>
  <c r="AE727" i="5"/>
  <c r="AD727" i="5"/>
  <c r="AC727" i="5"/>
  <c r="AB727" i="5"/>
  <c r="AF726" i="5"/>
  <c r="AE726" i="5"/>
  <c r="AD726" i="5"/>
  <c r="AC726" i="5"/>
  <c r="AB726" i="5"/>
  <c r="AF723" i="5"/>
  <c r="AE723" i="5"/>
  <c r="AD723" i="5"/>
  <c r="AC723" i="5"/>
  <c r="AB723" i="5"/>
  <c r="AF722" i="5"/>
  <c r="AE722" i="5"/>
  <c r="AD722" i="5"/>
  <c r="AC722" i="5"/>
  <c r="AB722" i="5"/>
  <c r="AF721" i="5"/>
  <c r="AE721" i="5"/>
  <c r="AD721" i="5"/>
  <c r="AC721" i="5"/>
  <c r="AB721" i="5"/>
  <c r="AF720" i="5"/>
  <c r="AE720" i="5"/>
  <c r="AD720" i="5"/>
  <c r="AC720" i="5"/>
  <c r="AB720" i="5"/>
  <c r="AF719" i="5"/>
  <c r="AE719" i="5"/>
  <c r="AD719" i="5"/>
  <c r="AC719" i="5"/>
  <c r="AB719" i="5"/>
  <c r="AF718" i="5"/>
  <c r="AE718" i="5"/>
  <c r="AD718" i="5"/>
  <c r="AC718" i="5"/>
  <c r="AB718" i="5"/>
  <c r="AF717" i="5"/>
  <c r="AE717" i="5"/>
  <c r="AD717" i="5"/>
  <c r="AC717" i="5"/>
  <c r="AB717" i="5"/>
  <c r="AF716" i="5"/>
  <c r="AE716" i="5"/>
  <c r="AD716" i="5"/>
  <c r="AC716" i="5"/>
  <c r="AB716" i="5"/>
  <c r="AF714" i="5"/>
  <c r="AE714" i="5"/>
  <c r="AD714" i="5"/>
  <c r="AC714" i="5"/>
  <c r="AB714" i="5"/>
  <c r="AF713" i="5"/>
  <c r="AE713" i="5"/>
  <c r="AD713" i="5"/>
  <c r="AC713" i="5"/>
  <c r="AB713" i="5"/>
  <c r="AF712" i="5"/>
  <c r="AE712" i="5"/>
  <c r="AD712" i="5"/>
  <c r="AC712" i="5"/>
  <c r="AB712" i="5"/>
  <c r="AF711" i="5"/>
  <c r="AE711" i="5"/>
  <c r="AD711" i="5"/>
  <c r="AC711" i="5"/>
  <c r="AB711" i="5"/>
  <c r="AF710" i="5"/>
  <c r="AE710" i="5"/>
  <c r="AD710" i="5"/>
  <c r="AC710" i="5"/>
  <c r="AB710" i="5"/>
  <c r="AF709" i="5"/>
  <c r="AE709" i="5"/>
  <c r="AD709" i="5"/>
  <c r="AC709" i="5"/>
  <c r="AB709" i="5"/>
  <c r="AF708" i="5"/>
  <c r="AE708" i="5"/>
  <c r="AD708" i="5"/>
  <c r="AC708" i="5"/>
  <c r="AB708" i="5"/>
  <c r="AF707" i="5"/>
  <c r="AE707" i="5"/>
  <c r="AD707" i="5"/>
  <c r="AC707" i="5"/>
  <c r="AB707" i="5"/>
  <c r="AF705" i="5"/>
  <c r="AE705" i="5"/>
  <c r="AD705" i="5"/>
  <c r="AC705" i="5"/>
  <c r="AB705" i="5"/>
  <c r="AF704" i="5"/>
  <c r="AE704" i="5"/>
  <c r="AD704" i="5"/>
  <c r="AC704" i="5"/>
  <c r="AB704" i="5"/>
  <c r="AF703" i="5"/>
  <c r="AE703" i="5"/>
  <c r="AD703" i="5"/>
  <c r="AC703" i="5"/>
  <c r="AB703" i="5"/>
  <c r="AF702" i="5"/>
  <c r="AE702" i="5"/>
  <c r="AD702" i="5"/>
  <c r="AC702" i="5"/>
  <c r="AB702" i="5"/>
  <c r="AF701" i="5"/>
  <c r="AE701" i="5"/>
  <c r="AD701" i="5"/>
  <c r="AC701" i="5"/>
  <c r="AB701" i="5"/>
  <c r="AF700" i="5"/>
  <c r="AE700" i="5"/>
  <c r="AD700" i="5"/>
  <c r="AC700" i="5"/>
  <c r="AB700" i="5"/>
  <c r="AF699" i="5"/>
  <c r="AE699" i="5"/>
  <c r="AD699" i="5"/>
  <c r="AC699" i="5"/>
  <c r="AB699" i="5"/>
  <c r="AF698" i="5"/>
  <c r="AE698" i="5"/>
  <c r="AD698" i="5"/>
  <c r="AC698" i="5"/>
  <c r="AB698" i="5"/>
  <c r="AF696" i="5"/>
  <c r="AE696" i="5"/>
  <c r="AD696" i="5"/>
  <c r="AC696" i="5"/>
  <c r="AB696" i="5"/>
  <c r="AF695" i="5"/>
  <c r="AE695" i="5"/>
  <c r="AD695" i="5"/>
  <c r="AC695" i="5"/>
  <c r="AB695" i="5"/>
  <c r="AF694" i="5"/>
  <c r="AE694" i="5"/>
  <c r="AD694" i="5"/>
  <c r="AC694" i="5"/>
  <c r="AB694" i="5"/>
  <c r="AF693" i="5"/>
  <c r="AE693" i="5"/>
  <c r="AD693" i="5"/>
  <c r="AC693" i="5"/>
  <c r="AB693" i="5"/>
  <c r="AF692" i="5"/>
  <c r="AE692" i="5"/>
  <c r="AD692" i="5"/>
  <c r="AC692" i="5"/>
  <c r="AB692" i="5"/>
  <c r="AF691" i="5"/>
  <c r="AE691" i="5"/>
  <c r="AD691" i="5"/>
  <c r="AC691" i="5"/>
  <c r="AB691" i="5"/>
  <c r="AF690" i="5"/>
  <c r="AE690" i="5"/>
  <c r="AD690" i="5"/>
  <c r="AC690" i="5"/>
  <c r="AB690" i="5"/>
  <c r="AF689" i="5"/>
  <c r="AE689" i="5"/>
  <c r="AD689" i="5"/>
  <c r="AC689" i="5"/>
  <c r="AB689" i="5"/>
  <c r="AF687" i="5"/>
  <c r="AE687" i="5"/>
  <c r="AD687" i="5"/>
  <c r="AC687" i="5"/>
  <c r="AB687" i="5"/>
  <c r="AF686" i="5"/>
  <c r="AE686" i="5"/>
  <c r="AD686" i="5"/>
  <c r="AC686" i="5"/>
  <c r="AB686" i="5"/>
  <c r="AF685" i="5"/>
  <c r="AE685" i="5"/>
  <c r="AD685" i="5"/>
  <c r="AC685" i="5"/>
  <c r="AB685" i="5"/>
  <c r="AF684" i="5"/>
  <c r="AE684" i="5"/>
  <c r="AD684" i="5"/>
  <c r="AC684" i="5"/>
  <c r="AB684" i="5"/>
  <c r="AF683" i="5"/>
  <c r="AE683" i="5"/>
  <c r="AD683" i="5"/>
  <c r="AC683" i="5"/>
  <c r="AB683" i="5"/>
  <c r="AF682" i="5"/>
  <c r="AE682" i="5"/>
  <c r="AD682" i="5"/>
  <c r="AC682" i="5"/>
  <c r="AB682" i="5"/>
  <c r="AF681" i="5"/>
  <c r="AE681" i="5"/>
  <c r="AD681" i="5"/>
  <c r="AC681" i="5"/>
  <c r="AB681" i="5"/>
  <c r="AF680" i="5"/>
  <c r="AE680" i="5"/>
  <c r="AD680" i="5"/>
  <c r="AC680" i="5"/>
  <c r="AB680" i="5"/>
  <c r="AF678" i="5"/>
  <c r="AE678" i="5"/>
  <c r="AD678" i="5"/>
  <c r="AC678" i="5"/>
  <c r="AB678" i="5"/>
  <c r="AF677" i="5"/>
  <c r="AE677" i="5"/>
  <c r="AD677" i="5"/>
  <c r="AC677" i="5"/>
  <c r="AB677" i="5"/>
  <c r="AF676" i="5"/>
  <c r="AE676" i="5"/>
  <c r="AD676" i="5"/>
  <c r="AC676" i="5"/>
  <c r="AB676" i="5"/>
  <c r="AF675" i="5"/>
  <c r="AE675" i="5"/>
  <c r="AD675" i="5"/>
  <c r="AC675" i="5"/>
  <c r="AB675" i="5"/>
  <c r="AF674" i="5"/>
  <c r="AE674" i="5"/>
  <c r="AD674" i="5"/>
  <c r="AC674" i="5"/>
  <c r="AB674" i="5"/>
  <c r="AF673" i="5"/>
  <c r="AE673" i="5"/>
  <c r="AD673" i="5"/>
  <c r="AC673" i="5"/>
  <c r="AB673" i="5"/>
  <c r="AF672" i="5"/>
  <c r="AE672" i="5"/>
  <c r="AD672" i="5"/>
  <c r="AC672" i="5"/>
  <c r="AB672" i="5"/>
  <c r="AF669" i="5"/>
  <c r="AE669" i="5"/>
  <c r="AD669" i="5"/>
  <c r="AC669" i="5"/>
  <c r="AB669" i="5"/>
  <c r="AF668" i="5"/>
  <c r="AE668" i="5"/>
  <c r="AD668" i="5"/>
  <c r="AC668" i="5"/>
  <c r="AB668" i="5"/>
  <c r="AF667" i="5"/>
  <c r="AE667" i="5"/>
  <c r="AD667" i="5"/>
  <c r="AC667" i="5"/>
  <c r="AB667" i="5"/>
  <c r="AF666" i="5"/>
  <c r="AE666" i="5"/>
  <c r="AD666" i="5"/>
  <c r="AC666" i="5"/>
  <c r="AB666" i="5"/>
  <c r="AF665" i="5"/>
  <c r="AE665" i="5"/>
  <c r="AD665" i="5"/>
  <c r="AC665" i="5"/>
  <c r="AB665" i="5"/>
  <c r="AF664" i="5"/>
  <c r="AE664" i="5"/>
  <c r="AD664" i="5"/>
  <c r="AC664" i="5"/>
  <c r="AB664" i="5"/>
  <c r="AF663" i="5"/>
  <c r="AE663" i="5"/>
  <c r="AD663" i="5"/>
  <c r="AC663" i="5"/>
  <c r="AB663" i="5"/>
  <c r="AF662" i="5"/>
  <c r="AE662" i="5"/>
  <c r="AD662" i="5"/>
  <c r="AC662" i="5"/>
  <c r="AB662" i="5"/>
  <c r="AF660" i="5"/>
  <c r="AE660" i="5"/>
  <c r="AD660" i="5"/>
  <c r="AC660" i="5"/>
  <c r="AB660" i="5"/>
  <c r="AF659" i="5"/>
  <c r="AE659" i="5"/>
  <c r="AD659" i="5"/>
  <c r="AC659" i="5"/>
  <c r="AB659" i="5"/>
  <c r="AF658" i="5"/>
  <c r="AE658" i="5"/>
  <c r="AD658" i="5"/>
  <c r="AC658" i="5"/>
  <c r="AB658" i="5"/>
  <c r="AF657" i="5"/>
  <c r="AE657" i="5"/>
  <c r="AD657" i="5"/>
  <c r="AC657" i="5"/>
  <c r="AB657" i="5"/>
  <c r="AF656" i="5"/>
  <c r="AE656" i="5"/>
  <c r="AD656" i="5"/>
  <c r="AC656" i="5"/>
  <c r="AB656" i="5"/>
  <c r="AF655" i="5"/>
  <c r="AE655" i="5"/>
  <c r="AD655" i="5"/>
  <c r="AC655" i="5"/>
  <c r="AB655" i="5"/>
  <c r="AF654" i="5"/>
  <c r="AE654" i="5"/>
  <c r="AD654" i="5"/>
  <c r="AC654" i="5"/>
  <c r="AB654" i="5"/>
  <c r="AF653" i="5"/>
  <c r="AE653" i="5"/>
  <c r="AD653" i="5"/>
  <c r="AC653" i="5"/>
  <c r="AB653" i="5"/>
  <c r="AF651" i="5"/>
  <c r="AE651" i="5"/>
  <c r="AD651" i="5"/>
  <c r="AC651" i="5"/>
  <c r="AB651" i="5"/>
  <c r="AF650" i="5"/>
  <c r="AE650" i="5"/>
  <c r="AD650" i="5"/>
  <c r="AC650" i="5"/>
  <c r="AB650" i="5"/>
  <c r="AF649" i="5"/>
  <c r="AE649" i="5"/>
  <c r="AD649" i="5"/>
  <c r="AC649" i="5"/>
  <c r="AB649" i="5"/>
  <c r="AF648" i="5"/>
  <c r="AE648" i="5"/>
  <c r="AD648" i="5"/>
  <c r="AC648" i="5"/>
  <c r="AB648" i="5"/>
  <c r="AF647" i="5"/>
  <c r="AE647" i="5"/>
  <c r="AD647" i="5"/>
  <c r="AC647" i="5"/>
  <c r="AB647" i="5"/>
  <c r="AF646" i="5"/>
  <c r="AE646" i="5"/>
  <c r="AD646" i="5"/>
  <c r="AC646" i="5"/>
  <c r="AB646" i="5"/>
  <c r="AF645" i="5"/>
  <c r="AE645" i="5"/>
  <c r="AD645" i="5"/>
  <c r="AC645" i="5"/>
  <c r="AB645" i="5"/>
  <c r="AF644" i="5"/>
  <c r="AE644" i="5"/>
  <c r="AD644" i="5"/>
  <c r="AC644" i="5"/>
  <c r="AB644" i="5"/>
  <c r="AF642" i="5"/>
  <c r="AE642" i="5"/>
  <c r="AD642" i="5"/>
  <c r="AC642" i="5"/>
  <c r="AB642" i="5"/>
  <c r="AF641" i="5"/>
  <c r="AE641" i="5"/>
  <c r="AD641" i="5"/>
  <c r="AC641" i="5"/>
  <c r="AB641" i="5"/>
  <c r="AF640" i="5"/>
  <c r="AE640" i="5"/>
  <c r="AD640" i="5"/>
  <c r="AC640" i="5"/>
  <c r="AB640" i="5"/>
  <c r="AF639" i="5"/>
  <c r="AE639" i="5"/>
  <c r="AD639" i="5"/>
  <c r="AC639" i="5"/>
  <c r="AB639" i="5"/>
  <c r="AF638" i="5"/>
  <c r="AE638" i="5"/>
  <c r="AD638" i="5"/>
  <c r="AC638" i="5"/>
  <c r="AB638" i="5"/>
  <c r="AF637" i="5"/>
  <c r="AE637" i="5"/>
  <c r="AD637" i="5"/>
  <c r="AC637" i="5"/>
  <c r="AB637" i="5"/>
  <c r="AF636" i="5"/>
  <c r="AE636" i="5"/>
  <c r="AD636" i="5"/>
  <c r="AC636" i="5"/>
  <c r="AB636" i="5"/>
  <c r="AF635" i="5"/>
  <c r="AE635" i="5"/>
  <c r="AD635" i="5"/>
  <c r="AC635" i="5"/>
  <c r="AB635" i="5"/>
  <c r="AF633" i="5"/>
  <c r="AE633" i="5"/>
  <c r="AD633" i="5"/>
  <c r="AC633" i="5"/>
  <c r="AB633" i="5"/>
  <c r="AF632" i="5"/>
  <c r="AE632" i="5"/>
  <c r="AD632" i="5"/>
  <c r="AC632" i="5"/>
  <c r="AB632" i="5"/>
  <c r="AF631" i="5"/>
  <c r="AE631" i="5"/>
  <c r="AD631" i="5"/>
  <c r="AC631" i="5"/>
  <c r="AB631" i="5"/>
  <c r="AF630" i="5"/>
  <c r="AE630" i="5"/>
  <c r="AD630" i="5"/>
  <c r="AC630" i="5"/>
  <c r="AB630" i="5"/>
  <c r="AF629" i="5"/>
  <c r="AE629" i="5"/>
  <c r="AD629" i="5"/>
  <c r="AC629" i="5"/>
  <c r="AB629" i="5"/>
  <c r="AF628" i="5"/>
  <c r="AE628" i="5"/>
  <c r="AD628" i="5"/>
  <c r="AC628" i="5"/>
  <c r="AB628" i="5"/>
  <c r="AF627" i="5"/>
  <c r="AE627" i="5"/>
  <c r="AD627" i="5"/>
  <c r="AC627" i="5"/>
  <c r="AB627" i="5"/>
  <c r="AF626" i="5"/>
  <c r="AE626" i="5"/>
  <c r="AD626" i="5"/>
  <c r="AC626" i="5"/>
  <c r="AB626" i="5"/>
  <c r="AF624" i="5"/>
  <c r="AE624" i="5"/>
  <c r="AD624" i="5"/>
  <c r="AC624" i="5"/>
  <c r="AB624" i="5"/>
  <c r="AF623" i="5"/>
  <c r="AE623" i="5"/>
  <c r="AD623" i="5"/>
  <c r="AC623" i="5"/>
  <c r="AB623" i="5"/>
  <c r="AF622" i="5"/>
  <c r="AE622" i="5"/>
  <c r="AD622" i="5"/>
  <c r="AC622" i="5"/>
  <c r="AB622" i="5"/>
  <c r="AF621" i="5"/>
  <c r="AE621" i="5"/>
  <c r="AD621" i="5"/>
  <c r="AC621" i="5"/>
  <c r="AB621" i="5"/>
  <c r="AF620" i="5"/>
  <c r="AE620" i="5"/>
  <c r="AD620" i="5"/>
  <c r="AC620" i="5"/>
  <c r="AB620" i="5"/>
  <c r="AF619" i="5"/>
  <c r="AE619" i="5"/>
  <c r="AD619" i="5"/>
  <c r="AC619" i="5"/>
  <c r="AB619" i="5"/>
  <c r="AF618" i="5"/>
  <c r="AE618" i="5"/>
  <c r="AD618" i="5"/>
  <c r="AC618" i="5"/>
  <c r="AB618" i="5"/>
  <c r="AF617" i="5"/>
  <c r="AE617" i="5"/>
  <c r="AD617" i="5"/>
  <c r="AC617" i="5"/>
  <c r="AB617" i="5"/>
  <c r="AF615" i="5"/>
  <c r="AE615" i="5"/>
  <c r="AD615" i="5"/>
  <c r="AC615" i="5"/>
  <c r="AB615" i="5"/>
  <c r="AF614" i="5"/>
  <c r="AE614" i="5"/>
  <c r="AD614" i="5"/>
  <c r="AC614" i="5"/>
  <c r="AB614" i="5"/>
  <c r="AF613" i="5"/>
  <c r="AE613" i="5"/>
  <c r="AD613" i="5"/>
  <c r="AC613" i="5"/>
  <c r="AB613" i="5"/>
  <c r="AF612" i="5"/>
  <c r="AE612" i="5"/>
  <c r="AD612" i="5"/>
  <c r="AC612" i="5"/>
  <c r="AB612" i="5"/>
  <c r="AF611" i="5"/>
  <c r="AE611" i="5"/>
  <c r="AD611" i="5"/>
  <c r="AC611" i="5"/>
  <c r="AB611" i="5"/>
  <c r="AF606" i="5"/>
  <c r="AE606" i="5"/>
  <c r="AD606" i="5"/>
  <c r="AC606" i="5"/>
  <c r="AB606" i="5"/>
  <c r="AF605" i="5"/>
  <c r="AE605" i="5"/>
  <c r="AD605" i="5"/>
  <c r="AC605" i="5"/>
  <c r="AB605" i="5"/>
  <c r="AF604" i="5"/>
  <c r="AE604" i="5"/>
  <c r="AD604" i="5"/>
  <c r="AC604" i="5"/>
  <c r="AB604" i="5"/>
  <c r="AF603" i="5"/>
  <c r="AE603" i="5"/>
  <c r="AD603" i="5"/>
  <c r="AC603" i="5"/>
  <c r="AB603" i="5"/>
  <c r="AF602" i="5"/>
  <c r="AE602" i="5"/>
  <c r="AD602" i="5"/>
  <c r="AC602" i="5"/>
  <c r="AB602" i="5"/>
  <c r="AF601" i="5"/>
  <c r="AE601" i="5"/>
  <c r="AD601" i="5"/>
  <c r="AC601" i="5"/>
  <c r="AB601" i="5"/>
  <c r="AF597" i="5"/>
  <c r="AE597" i="5"/>
  <c r="AD597" i="5"/>
  <c r="AC597" i="5"/>
  <c r="AB597" i="5"/>
  <c r="AF596" i="5"/>
  <c r="AE596" i="5"/>
  <c r="AD596" i="5"/>
  <c r="AC596" i="5"/>
  <c r="AB596" i="5"/>
  <c r="AF595" i="5"/>
  <c r="AE595" i="5"/>
  <c r="AD595" i="5"/>
  <c r="AC595" i="5"/>
  <c r="AB595" i="5"/>
  <c r="AF594" i="5"/>
  <c r="AE594" i="5"/>
  <c r="AD594" i="5"/>
  <c r="AC594" i="5"/>
  <c r="AB594" i="5"/>
  <c r="AF593" i="5"/>
  <c r="AE593" i="5"/>
  <c r="AD593" i="5"/>
  <c r="AC593" i="5"/>
  <c r="AB593" i="5"/>
  <c r="AF592" i="5"/>
  <c r="AE592" i="5"/>
  <c r="AD592" i="5"/>
  <c r="AC592" i="5"/>
  <c r="AB592" i="5"/>
  <c r="AF591" i="5"/>
  <c r="AE591" i="5"/>
  <c r="AD591" i="5"/>
  <c r="AC591" i="5"/>
  <c r="AB591" i="5"/>
  <c r="AF590" i="5"/>
  <c r="AE590" i="5"/>
  <c r="AD590" i="5"/>
  <c r="AC590" i="5"/>
  <c r="AB590" i="5"/>
  <c r="AF588" i="5"/>
  <c r="AE588" i="5"/>
  <c r="AD588" i="5"/>
  <c r="AC588" i="5"/>
  <c r="AB588" i="5"/>
  <c r="AF587" i="5"/>
  <c r="AE587" i="5"/>
  <c r="AD587" i="5"/>
  <c r="AC587" i="5"/>
  <c r="AB587" i="5"/>
  <c r="AF586" i="5"/>
  <c r="AE586" i="5"/>
  <c r="AD586" i="5"/>
  <c r="AC586" i="5"/>
  <c r="AB586" i="5"/>
  <c r="AF585" i="5"/>
  <c r="AE585" i="5"/>
  <c r="AD585" i="5"/>
  <c r="AC585" i="5"/>
  <c r="AB585" i="5"/>
  <c r="AF584" i="5"/>
  <c r="AE584" i="5"/>
  <c r="AD584" i="5"/>
  <c r="AC584" i="5"/>
  <c r="AB584" i="5"/>
  <c r="AF583" i="5"/>
  <c r="AE583" i="5"/>
  <c r="AD583" i="5"/>
  <c r="AC583" i="5"/>
  <c r="AB583" i="5"/>
  <c r="AF579" i="5"/>
  <c r="AE579" i="5"/>
  <c r="AD579" i="5"/>
  <c r="AC579" i="5"/>
  <c r="AB579" i="5"/>
  <c r="AF578" i="5"/>
  <c r="AE578" i="5"/>
  <c r="AD578" i="5"/>
  <c r="AC578" i="5"/>
  <c r="AB578" i="5"/>
  <c r="AF577" i="5"/>
  <c r="AE577" i="5"/>
  <c r="AD577" i="5"/>
  <c r="AC577" i="5"/>
  <c r="AB577" i="5"/>
  <c r="AF576" i="5"/>
  <c r="AE576" i="5"/>
  <c r="AD576" i="5"/>
  <c r="AC576" i="5"/>
  <c r="AB576" i="5"/>
  <c r="AF575" i="5"/>
  <c r="AE575" i="5"/>
  <c r="AD575" i="5"/>
  <c r="AC575" i="5"/>
  <c r="AB575" i="5"/>
  <c r="AF574" i="5"/>
  <c r="AE574" i="5"/>
  <c r="AD574" i="5"/>
  <c r="AC574" i="5"/>
  <c r="AB574" i="5"/>
  <c r="AF570" i="5"/>
  <c r="AE570" i="5"/>
  <c r="AD570" i="5"/>
  <c r="AC570" i="5"/>
  <c r="AB570" i="5"/>
  <c r="AF569" i="5"/>
  <c r="AE569" i="5"/>
  <c r="AD569" i="5"/>
  <c r="AC569" i="5"/>
  <c r="AB569" i="5"/>
  <c r="AF568" i="5"/>
  <c r="AE568" i="5"/>
  <c r="AD568" i="5"/>
  <c r="AC568" i="5"/>
  <c r="AB568" i="5"/>
  <c r="AF567" i="5"/>
  <c r="AE567" i="5"/>
  <c r="AD567" i="5"/>
  <c r="AC567" i="5"/>
  <c r="AB567" i="5"/>
  <c r="AF566" i="5"/>
  <c r="AE566" i="5"/>
  <c r="AD566" i="5"/>
  <c r="AC566" i="5"/>
  <c r="AB566" i="5"/>
  <c r="AF565" i="5"/>
  <c r="AE565" i="5"/>
  <c r="AD565" i="5"/>
  <c r="AC565" i="5"/>
  <c r="AB565" i="5"/>
  <c r="AF561" i="5"/>
  <c r="AE561" i="5"/>
  <c r="AD561" i="5"/>
  <c r="AC561" i="5"/>
  <c r="AB561" i="5"/>
  <c r="AF560" i="5"/>
  <c r="AE560" i="5"/>
  <c r="AD560" i="5"/>
  <c r="AC560" i="5"/>
  <c r="AB560" i="5"/>
  <c r="AF559" i="5"/>
  <c r="AE559" i="5"/>
  <c r="AD559" i="5"/>
  <c r="AC559" i="5"/>
  <c r="AB559" i="5"/>
  <c r="AF558" i="5"/>
  <c r="AE558" i="5"/>
  <c r="AD558" i="5"/>
  <c r="AC558" i="5"/>
  <c r="AB558" i="5"/>
  <c r="AF557" i="5"/>
  <c r="AE557" i="5"/>
  <c r="AD557" i="5"/>
  <c r="AC557" i="5"/>
  <c r="AB557" i="5"/>
  <c r="AF552" i="5"/>
  <c r="AE552" i="5"/>
  <c r="AD552" i="5"/>
  <c r="AC552" i="5"/>
  <c r="AB552" i="5"/>
  <c r="AF551" i="5"/>
  <c r="AE551" i="5"/>
  <c r="AD551" i="5"/>
  <c r="AC551" i="5"/>
  <c r="AB551" i="5"/>
  <c r="AF550" i="5"/>
  <c r="AE550" i="5"/>
  <c r="AD550" i="5"/>
  <c r="AC550" i="5"/>
  <c r="AB550" i="5"/>
  <c r="AF549" i="5"/>
  <c r="AE549" i="5"/>
  <c r="AD549" i="5"/>
  <c r="AC549" i="5"/>
  <c r="AB549" i="5"/>
  <c r="AF548" i="5"/>
  <c r="AE548" i="5"/>
  <c r="AD548" i="5"/>
  <c r="AC548" i="5"/>
  <c r="AB548" i="5"/>
  <c r="AF547" i="5"/>
  <c r="AE547" i="5"/>
  <c r="AD547" i="5"/>
  <c r="AC547" i="5"/>
  <c r="AB547" i="5"/>
  <c r="AF546" i="5"/>
  <c r="AE546" i="5"/>
  <c r="AD546" i="5"/>
  <c r="AC546" i="5"/>
  <c r="AB546" i="5"/>
  <c r="AF543" i="5"/>
  <c r="AE543" i="5"/>
  <c r="AD543" i="5"/>
  <c r="AC543" i="5"/>
  <c r="AB543" i="5"/>
  <c r="AF542" i="5"/>
  <c r="AE542" i="5"/>
  <c r="AD542" i="5"/>
  <c r="AC542" i="5"/>
  <c r="AB542" i="5"/>
  <c r="AF541" i="5"/>
  <c r="AE541" i="5"/>
  <c r="AD541" i="5"/>
  <c r="AC541" i="5"/>
  <c r="AB541" i="5"/>
  <c r="AF540" i="5"/>
  <c r="AE540" i="5"/>
  <c r="AD540" i="5"/>
  <c r="AC540" i="5"/>
  <c r="AB540" i="5"/>
  <c r="AF539" i="5"/>
  <c r="AE539" i="5"/>
  <c r="AD539" i="5"/>
  <c r="AC539" i="5"/>
  <c r="AB539" i="5"/>
  <c r="AF538" i="5"/>
  <c r="AE538" i="5"/>
  <c r="AD538" i="5"/>
  <c r="AC538" i="5"/>
  <c r="AB538" i="5"/>
  <c r="AF534" i="5"/>
  <c r="AE534" i="5"/>
  <c r="AD534" i="5"/>
  <c r="AC534" i="5"/>
  <c r="AB534" i="5"/>
  <c r="AF533" i="5"/>
  <c r="AE533" i="5"/>
  <c r="AD533" i="5"/>
  <c r="AC533" i="5"/>
  <c r="AB533" i="5"/>
  <c r="AF532" i="5"/>
  <c r="AE532" i="5"/>
  <c r="AD532" i="5"/>
  <c r="AC532" i="5"/>
  <c r="AB532" i="5"/>
  <c r="AF531" i="5"/>
  <c r="AE531" i="5"/>
  <c r="AD531" i="5"/>
  <c r="AC531" i="5"/>
  <c r="AB531" i="5"/>
  <c r="AF530" i="5"/>
  <c r="AE530" i="5"/>
  <c r="AD530" i="5"/>
  <c r="AC530" i="5"/>
  <c r="AB530" i="5"/>
  <c r="AF529" i="5"/>
  <c r="AE529" i="5"/>
  <c r="AD529" i="5"/>
  <c r="AC529" i="5"/>
  <c r="AB529" i="5"/>
  <c r="AF528" i="5"/>
  <c r="AE528" i="5"/>
  <c r="AD528" i="5"/>
  <c r="AC528" i="5"/>
  <c r="AB528" i="5"/>
  <c r="AF525" i="5"/>
  <c r="AE525" i="5"/>
  <c r="AD525" i="5"/>
  <c r="AC525" i="5"/>
  <c r="AB525" i="5"/>
  <c r="AF524" i="5"/>
  <c r="AE524" i="5"/>
  <c r="AD524" i="5"/>
  <c r="AC524" i="5"/>
  <c r="AB524" i="5"/>
  <c r="AF523" i="5"/>
  <c r="AE523" i="5"/>
  <c r="AD523" i="5"/>
  <c r="AC523" i="5"/>
  <c r="AB523" i="5"/>
  <c r="AF522" i="5"/>
  <c r="AE522" i="5"/>
  <c r="AD522" i="5"/>
  <c r="AC522" i="5"/>
  <c r="AB522" i="5"/>
  <c r="AF521" i="5"/>
  <c r="AE521" i="5"/>
  <c r="AD521" i="5"/>
  <c r="AC521" i="5"/>
  <c r="AB521" i="5"/>
  <c r="AF520" i="5"/>
  <c r="AE520" i="5"/>
  <c r="AD520" i="5"/>
  <c r="AC520" i="5"/>
  <c r="AB520" i="5"/>
  <c r="AF519" i="5"/>
  <c r="AE519" i="5"/>
  <c r="AD519" i="5"/>
  <c r="AC519" i="5"/>
  <c r="AB519" i="5"/>
  <c r="AF518" i="5"/>
  <c r="AE518" i="5"/>
  <c r="AD518" i="5"/>
  <c r="AC518" i="5"/>
  <c r="AB518" i="5"/>
  <c r="AF516" i="5"/>
  <c r="AE516" i="5"/>
  <c r="AD516" i="5"/>
  <c r="AC516" i="5"/>
  <c r="AB516" i="5"/>
  <c r="AF515" i="5"/>
  <c r="AE515" i="5"/>
  <c r="AD515" i="5"/>
  <c r="AC515" i="5"/>
  <c r="AB515" i="5"/>
  <c r="AF514" i="5"/>
  <c r="AE514" i="5"/>
  <c r="AD514" i="5"/>
  <c r="AC514" i="5"/>
  <c r="AB514" i="5"/>
  <c r="AF513" i="5"/>
  <c r="AE513" i="5"/>
  <c r="AD513" i="5"/>
  <c r="AC513" i="5"/>
  <c r="AB513" i="5"/>
  <c r="AF512" i="5"/>
  <c r="AE512" i="5"/>
  <c r="AD512" i="5"/>
  <c r="AC512" i="5"/>
  <c r="AB512" i="5"/>
  <c r="AF511" i="5"/>
  <c r="AE511" i="5"/>
  <c r="AD511" i="5"/>
  <c r="AC511" i="5"/>
  <c r="AB511" i="5"/>
  <c r="AF507" i="5"/>
  <c r="AE507" i="5"/>
  <c r="AD507" i="5"/>
  <c r="AC507" i="5"/>
  <c r="AB507" i="5"/>
  <c r="AF506" i="5"/>
  <c r="AE506" i="5"/>
  <c r="AD506" i="5"/>
  <c r="AC506" i="5"/>
  <c r="AB506" i="5"/>
  <c r="AF505" i="5"/>
  <c r="AE505" i="5"/>
  <c r="AD505" i="5"/>
  <c r="AC505" i="5"/>
  <c r="AB505" i="5"/>
  <c r="AF504" i="5"/>
  <c r="AE504" i="5"/>
  <c r="AD504" i="5"/>
  <c r="AC504" i="5"/>
  <c r="AB504" i="5"/>
  <c r="AF498" i="5"/>
  <c r="AE498" i="5"/>
  <c r="AD498" i="5"/>
  <c r="AC498" i="5"/>
  <c r="AB498" i="5"/>
  <c r="AF497" i="5"/>
  <c r="AE497" i="5"/>
  <c r="AD497" i="5"/>
  <c r="AC497" i="5"/>
  <c r="AB497" i="5"/>
  <c r="AF496" i="5"/>
  <c r="AE496" i="5"/>
  <c r="AD496" i="5"/>
  <c r="AC496" i="5"/>
  <c r="AB496" i="5"/>
  <c r="AF495" i="5"/>
  <c r="AE495" i="5"/>
  <c r="AD495" i="5"/>
  <c r="AC495" i="5"/>
  <c r="AB495" i="5"/>
  <c r="AF494" i="5"/>
  <c r="AE494" i="5"/>
  <c r="AD494" i="5"/>
  <c r="AC494" i="5"/>
  <c r="AB494" i="5"/>
  <c r="AF493" i="5"/>
  <c r="AE493" i="5"/>
  <c r="AD493" i="5"/>
  <c r="AC493" i="5"/>
  <c r="AB493" i="5"/>
  <c r="AF492" i="5"/>
  <c r="AE492" i="5"/>
  <c r="AD492" i="5"/>
  <c r="AC492" i="5"/>
  <c r="AB492" i="5"/>
  <c r="AF489" i="5"/>
  <c r="AE489" i="5"/>
  <c r="AD489" i="5"/>
  <c r="AC489" i="5"/>
  <c r="AB489" i="5"/>
  <c r="AF488" i="5"/>
  <c r="AE488" i="5"/>
  <c r="AD488" i="5"/>
  <c r="AC488" i="5"/>
  <c r="AB488" i="5"/>
  <c r="AF487" i="5"/>
  <c r="AE487" i="5"/>
  <c r="AD487" i="5"/>
  <c r="AC487" i="5"/>
  <c r="AB487" i="5"/>
  <c r="AF486" i="5"/>
  <c r="AE486" i="5"/>
  <c r="AD486" i="5"/>
  <c r="AC486" i="5"/>
  <c r="AB486" i="5"/>
  <c r="AF485" i="5"/>
  <c r="AE485" i="5"/>
  <c r="AD485" i="5"/>
  <c r="AC485" i="5"/>
  <c r="AB485" i="5"/>
  <c r="AF484" i="5"/>
  <c r="AE484" i="5"/>
  <c r="AD484" i="5"/>
  <c r="AC484" i="5"/>
  <c r="AB484" i="5"/>
  <c r="AF483" i="5"/>
  <c r="AE483" i="5"/>
  <c r="AD483" i="5"/>
  <c r="AC483" i="5"/>
  <c r="AB483" i="5"/>
  <c r="AF480" i="5"/>
  <c r="AE480" i="5"/>
  <c r="AD480" i="5"/>
  <c r="AC480" i="5"/>
  <c r="AB480" i="5"/>
  <c r="AF479" i="5"/>
  <c r="AE479" i="5"/>
  <c r="AD479" i="5"/>
  <c r="AC479" i="5"/>
  <c r="AB479" i="5"/>
  <c r="AF478" i="5"/>
  <c r="AE478" i="5"/>
  <c r="AD478" i="5"/>
  <c r="AC478" i="5"/>
  <c r="AB478" i="5"/>
  <c r="AF477" i="5"/>
  <c r="AE477" i="5"/>
  <c r="AD477" i="5"/>
  <c r="AC477" i="5"/>
  <c r="AB477" i="5"/>
  <c r="AF476" i="5"/>
  <c r="AE476" i="5"/>
  <c r="AD476" i="5"/>
  <c r="AC476" i="5"/>
  <c r="AB476" i="5"/>
  <c r="AF475" i="5"/>
  <c r="AE475" i="5"/>
  <c r="AD475" i="5"/>
  <c r="AC475" i="5"/>
  <c r="AB475" i="5"/>
  <c r="AF474" i="5"/>
  <c r="AE474" i="5"/>
  <c r="AD474" i="5"/>
  <c r="AC474" i="5"/>
  <c r="AB474" i="5"/>
  <c r="AF471" i="5"/>
  <c r="AE471" i="5"/>
  <c r="AD471" i="5"/>
  <c r="AC471" i="5"/>
  <c r="AB471" i="5"/>
  <c r="AF470" i="5"/>
  <c r="AE470" i="5"/>
  <c r="AD470" i="5"/>
  <c r="AC470" i="5"/>
  <c r="AB470" i="5"/>
  <c r="AF469" i="5"/>
  <c r="AE469" i="5"/>
  <c r="AD469" i="5"/>
  <c r="AC469" i="5"/>
  <c r="AB469" i="5"/>
  <c r="AF468" i="5"/>
  <c r="AE468" i="5"/>
  <c r="AD468" i="5"/>
  <c r="AC468" i="5"/>
  <c r="AB468" i="5"/>
  <c r="AF467" i="5"/>
  <c r="AE467" i="5"/>
  <c r="AD467" i="5"/>
  <c r="AC467" i="5"/>
  <c r="AB467" i="5"/>
  <c r="AF466" i="5"/>
  <c r="AE466" i="5"/>
  <c r="AD466" i="5"/>
  <c r="AC466" i="5"/>
  <c r="AB466" i="5"/>
  <c r="AF462" i="5"/>
  <c r="AE462" i="5"/>
  <c r="AD462" i="5"/>
  <c r="AC462" i="5"/>
  <c r="AB462" i="5"/>
  <c r="AF461" i="5"/>
  <c r="AE461" i="5"/>
  <c r="AD461" i="5"/>
  <c r="AC461" i="5"/>
  <c r="AB461" i="5"/>
  <c r="AF460" i="5"/>
  <c r="AE460" i="5"/>
  <c r="AD460" i="5"/>
  <c r="AC460" i="5"/>
  <c r="AB460" i="5"/>
  <c r="AF459" i="5"/>
  <c r="AE459" i="5"/>
  <c r="AD459" i="5"/>
  <c r="AC459" i="5"/>
  <c r="AB459" i="5"/>
  <c r="AF458" i="5"/>
  <c r="AE458" i="5"/>
  <c r="AD458" i="5"/>
  <c r="AC458" i="5"/>
  <c r="AB458" i="5"/>
  <c r="AF457" i="5"/>
  <c r="AE457" i="5"/>
  <c r="AD457" i="5"/>
  <c r="AC457" i="5"/>
  <c r="AB457" i="5"/>
  <c r="AF453" i="5"/>
  <c r="AE453" i="5"/>
  <c r="AD453" i="5"/>
  <c r="AC453" i="5"/>
  <c r="AB453" i="5"/>
  <c r="AF452" i="5"/>
  <c r="AE452" i="5"/>
  <c r="AD452" i="5"/>
  <c r="AC452" i="5"/>
  <c r="AB452" i="5"/>
  <c r="AF451" i="5"/>
  <c r="AE451" i="5"/>
  <c r="AD451" i="5"/>
  <c r="AC451" i="5"/>
  <c r="AB451" i="5"/>
  <c r="AF450" i="5"/>
  <c r="AE450" i="5"/>
  <c r="AD450" i="5"/>
  <c r="AC450" i="5"/>
  <c r="AB450" i="5"/>
  <c r="AF449" i="5"/>
  <c r="AE449" i="5"/>
  <c r="AD449" i="5"/>
  <c r="AC449" i="5"/>
  <c r="AB449" i="5"/>
  <c r="AF448" i="5"/>
  <c r="AE448" i="5"/>
  <c r="AD448" i="5"/>
  <c r="AC448" i="5"/>
  <c r="AB448" i="5"/>
  <c r="AF447" i="5"/>
  <c r="AE447" i="5"/>
  <c r="AD447" i="5"/>
  <c r="AC447" i="5"/>
  <c r="AB447" i="5"/>
  <c r="AF444" i="5"/>
  <c r="AE444" i="5"/>
  <c r="AD444" i="5"/>
  <c r="AC444" i="5"/>
  <c r="AB444" i="5"/>
  <c r="AF443" i="5"/>
  <c r="AE443" i="5"/>
  <c r="AD443" i="5"/>
  <c r="AC443" i="5"/>
  <c r="AB443" i="5"/>
  <c r="AF442" i="5"/>
  <c r="AE442" i="5"/>
  <c r="AD442" i="5"/>
  <c r="AC442" i="5"/>
  <c r="AB442" i="5"/>
  <c r="AF441" i="5"/>
  <c r="AE441" i="5"/>
  <c r="AD441" i="5"/>
  <c r="AC441" i="5"/>
  <c r="AB441" i="5"/>
  <c r="AF440" i="5"/>
  <c r="AE440" i="5"/>
  <c r="AD440" i="5"/>
  <c r="AC440" i="5"/>
  <c r="AB440" i="5"/>
  <c r="AF439" i="5"/>
  <c r="AE439" i="5"/>
  <c r="AD439" i="5"/>
  <c r="AC439" i="5"/>
  <c r="AB439" i="5"/>
  <c r="AF438" i="5"/>
  <c r="AE438" i="5"/>
  <c r="AD438" i="5"/>
  <c r="AC438" i="5"/>
  <c r="AB438" i="5"/>
  <c r="AF435" i="5"/>
  <c r="AE435" i="5"/>
  <c r="AD435" i="5"/>
  <c r="AC435" i="5"/>
  <c r="AB435" i="5"/>
  <c r="AF434" i="5"/>
  <c r="AE434" i="5"/>
  <c r="AD434" i="5"/>
  <c r="AC434" i="5"/>
  <c r="AB434" i="5"/>
  <c r="AF433" i="5"/>
  <c r="AE433" i="5"/>
  <c r="AD433" i="5"/>
  <c r="AC433" i="5"/>
  <c r="AB433" i="5"/>
  <c r="AF432" i="5"/>
  <c r="AE432" i="5"/>
  <c r="AD432" i="5"/>
  <c r="AC432" i="5"/>
  <c r="AB432" i="5"/>
  <c r="AF431" i="5"/>
  <c r="AE431" i="5"/>
  <c r="AD431" i="5"/>
  <c r="AC431" i="5"/>
  <c r="AB431" i="5"/>
  <c r="AF430" i="5"/>
  <c r="AE430" i="5"/>
  <c r="AD430" i="5"/>
  <c r="AC430" i="5"/>
  <c r="AB430" i="5"/>
  <c r="AF429" i="5"/>
  <c r="AE429" i="5"/>
  <c r="AD429" i="5"/>
  <c r="AC429" i="5"/>
  <c r="AB429" i="5"/>
  <c r="AF426" i="5"/>
  <c r="AE426" i="5"/>
  <c r="AD426" i="5"/>
  <c r="AC426" i="5"/>
  <c r="AB426" i="5"/>
  <c r="AF425" i="5"/>
  <c r="AE425" i="5"/>
  <c r="AD425" i="5"/>
  <c r="AC425" i="5"/>
  <c r="AB425" i="5"/>
  <c r="AF424" i="5"/>
  <c r="AE424" i="5"/>
  <c r="AD424" i="5"/>
  <c r="AC424" i="5"/>
  <c r="AB424" i="5"/>
  <c r="AF423" i="5"/>
  <c r="AE423" i="5"/>
  <c r="AD423" i="5"/>
  <c r="AC423" i="5"/>
  <c r="AB423" i="5"/>
  <c r="AF422" i="5"/>
  <c r="AE422" i="5"/>
  <c r="AD422" i="5"/>
  <c r="AC422" i="5"/>
  <c r="AB422" i="5"/>
  <c r="AF421" i="5"/>
  <c r="AE421" i="5"/>
  <c r="AD421" i="5"/>
  <c r="AC421" i="5"/>
  <c r="AB421" i="5"/>
  <c r="AF417" i="5"/>
  <c r="AE417" i="5"/>
  <c r="AD417" i="5"/>
  <c r="AC417" i="5"/>
  <c r="AB417" i="5"/>
  <c r="AF416" i="5"/>
  <c r="AE416" i="5"/>
  <c r="AD416" i="5"/>
  <c r="AC416" i="5"/>
  <c r="AB416" i="5"/>
  <c r="AF415" i="5"/>
  <c r="AE415" i="5"/>
  <c r="AD415" i="5"/>
  <c r="AC415" i="5"/>
  <c r="AB415" i="5"/>
  <c r="AF414" i="5"/>
  <c r="AE414" i="5"/>
  <c r="AD414" i="5"/>
  <c r="AC414" i="5"/>
  <c r="AB414" i="5"/>
  <c r="AF408" i="5"/>
  <c r="AE408" i="5"/>
  <c r="AD408" i="5"/>
  <c r="AC408" i="5"/>
  <c r="AB408" i="5"/>
  <c r="AF407" i="5"/>
  <c r="AE407" i="5"/>
  <c r="AD407" i="5"/>
  <c r="AC407" i="5"/>
  <c r="AB407" i="5"/>
  <c r="AF406" i="5"/>
  <c r="AE406" i="5"/>
  <c r="AD406" i="5"/>
  <c r="AC406" i="5"/>
  <c r="AB406" i="5"/>
  <c r="AF405" i="5"/>
  <c r="AE405" i="5"/>
  <c r="AD405" i="5"/>
  <c r="AC405" i="5"/>
  <c r="AB405" i="5"/>
  <c r="AF404" i="5"/>
  <c r="AE404" i="5"/>
  <c r="AD404" i="5"/>
  <c r="AC404" i="5"/>
  <c r="AB404" i="5"/>
  <c r="AF399" i="5"/>
  <c r="AE399" i="5"/>
  <c r="AD399" i="5"/>
  <c r="AC399" i="5"/>
  <c r="AB399" i="5"/>
  <c r="AF398" i="5"/>
  <c r="AE398" i="5"/>
  <c r="AD398" i="5"/>
  <c r="AC398" i="5"/>
  <c r="AB398" i="5"/>
  <c r="AF397" i="5"/>
  <c r="AE397" i="5"/>
  <c r="AD397" i="5"/>
  <c r="AC397" i="5"/>
  <c r="AB397" i="5"/>
  <c r="AF396" i="5"/>
  <c r="AE396" i="5"/>
  <c r="AD396" i="5"/>
  <c r="AC396" i="5"/>
  <c r="AB396" i="5"/>
  <c r="AF395" i="5"/>
  <c r="AE395" i="5"/>
  <c r="AD395" i="5"/>
  <c r="AC395" i="5"/>
  <c r="AB395" i="5"/>
  <c r="AF394" i="5"/>
  <c r="AE394" i="5"/>
  <c r="AD394" i="5"/>
  <c r="AC394" i="5"/>
  <c r="AB394" i="5"/>
  <c r="AF393" i="5"/>
  <c r="AE393" i="5"/>
  <c r="AD393" i="5"/>
  <c r="AC393" i="5"/>
  <c r="AB393" i="5"/>
  <c r="AF390" i="5"/>
  <c r="AE390" i="5"/>
  <c r="AD390" i="5"/>
  <c r="AC390" i="5"/>
  <c r="AB390" i="5"/>
  <c r="AF389" i="5"/>
  <c r="AE389" i="5"/>
  <c r="AD389" i="5"/>
  <c r="AC389" i="5"/>
  <c r="AB389" i="5"/>
  <c r="AF388" i="5"/>
  <c r="AE388" i="5"/>
  <c r="AD388" i="5"/>
  <c r="AC388" i="5"/>
  <c r="AB388" i="5"/>
  <c r="AF387" i="5"/>
  <c r="AE387" i="5"/>
  <c r="AD387" i="5"/>
  <c r="AC387" i="5"/>
  <c r="AB387" i="5"/>
  <c r="AF386" i="5"/>
  <c r="AE386" i="5"/>
  <c r="AD386" i="5"/>
  <c r="AC386" i="5"/>
  <c r="AB386" i="5"/>
  <c r="AF385" i="5"/>
  <c r="AE385" i="5"/>
  <c r="AD385" i="5"/>
  <c r="AC385" i="5"/>
  <c r="AB385" i="5"/>
  <c r="AF384" i="5"/>
  <c r="AE384" i="5"/>
  <c r="AD384" i="5"/>
  <c r="AC384" i="5"/>
  <c r="AB384" i="5"/>
  <c r="AF381" i="5"/>
  <c r="AE381" i="5"/>
  <c r="AD381" i="5"/>
  <c r="AC381" i="5"/>
  <c r="AB381" i="5"/>
  <c r="AF380" i="5"/>
  <c r="AE380" i="5"/>
  <c r="AD380" i="5"/>
  <c r="AC380" i="5"/>
  <c r="AB380" i="5"/>
  <c r="AF379" i="5"/>
  <c r="AE379" i="5"/>
  <c r="AD379" i="5"/>
  <c r="AC379" i="5"/>
  <c r="AB379" i="5"/>
  <c r="AF378" i="5"/>
  <c r="AE378" i="5"/>
  <c r="AD378" i="5"/>
  <c r="AC378" i="5"/>
  <c r="AB378" i="5"/>
  <c r="AF377" i="5"/>
  <c r="AE377" i="5"/>
  <c r="AD377" i="5"/>
  <c r="AC377" i="5"/>
  <c r="AB377" i="5"/>
  <c r="AF376" i="5"/>
  <c r="AE376" i="5"/>
  <c r="AD376" i="5"/>
  <c r="AC376" i="5"/>
  <c r="AB376" i="5"/>
  <c r="AF375" i="5"/>
  <c r="AE375" i="5"/>
  <c r="AD375" i="5"/>
  <c r="AC375" i="5"/>
  <c r="AB375" i="5"/>
  <c r="AF372" i="5"/>
  <c r="AE372" i="5"/>
  <c r="AD372" i="5"/>
  <c r="AC372" i="5"/>
  <c r="AB372" i="5"/>
  <c r="AF371" i="5"/>
  <c r="AE371" i="5"/>
  <c r="AD371" i="5"/>
  <c r="AC371" i="5"/>
  <c r="AB371" i="5"/>
  <c r="AF370" i="5"/>
  <c r="AE370" i="5"/>
  <c r="AD370" i="5"/>
  <c r="AC370" i="5"/>
  <c r="AB370" i="5"/>
  <c r="AF369" i="5"/>
  <c r="AE369" i="5"/>
  <c r="AD369" i="5"/>
  <c r="AC369" i="5"/>
  <c r="AB369" i="5"/>
  <c r="AF368" i="5"/>
  <c r="AE368" i="5"/>
  <c r="AD368" i="5"/>
  <c r="AC368" i="5"/>
  <c r="AB368" i="5"/>
  <c r="AF367" i="5"/>
  <c r="AE367" i="5"/>
  <c r="AD367" i="5"/>
  <c r="AC367" i="5"/>
  <c r="AB367" i="5"/>
  <c r="AF366" i="5"/>
  <c r="AE366" i="5"/>
  <c r="AD366" i="5"/>
  <c r="AC366" i="5"/>
  <c r="AB366" i="5"/>
  <c r="AF363" i="5"/>
  <c r="AE363" i="5"/>
  <c r="AD363" i="5"/>
  <c r="AC363" i="5"/>
  <c r="AB363" i="5"/>
  <c r="AF362" i="5"/>
  <c r="AE362" i="5"/>
  <c r="AD362" i="5"/>
  <c r="AC362" i="5"/>
  <c r="AB362" i="5"/>
  <c r="AF361" i="5"/>
  <c r="AE361" i="5"/>
  <c r="AD361" i="5"/>
  <c r="AC361" i="5"/>
  <c r="AB361" i="5"/>
  <c r="AF360" i="5"/>
  <c r="AE360" i="5"/>
  <c r="AD360" i="5"/>
  <c r="AC360" i="5"/>
  <c r="AB360" i="5"/>
  <c r="AF359" i="5"/>
  <c r="AE359" i="5"/>
  <c r="AD359" i="5"/>
  <c r="AC359" i="5"/>
  <c r="AB359" i="5"/>
  <c r="AF358" i="5"/>
  <c r="AE358" i="5"/>
  <c r="AD358" i="5"/>
  <c r="AC358" i="5"/>
  <c r="AB358" i="5"/>
  <c r="AF354" i="5"/>
  <c r="AE354" i="5"/>
  <c r="AD354" i="5"/>
  <c r="AC354" i="5"/>
  <c r="AB354" i="5"/>
  <c r="AF353" i="5"/>
  <c r="AE353" i="5"/>
  <c r="AD353" i="5"/>
  <c r="AC353" i="5"/>
  <c r="AB353" i="5"/>
  <c r="AF352" i="5"/>
  <c r="AE352" i="5"/>
  <c r="AD352" i="5"/>
  <c r="AC352" i="5"/>
  <c r="AB352" i="5"/>
  <c r="AF351" i="5"/>
  <c r="AE351" i="5"/>
  <c r="AD351" i="5"/>
  <c r="AC351" i="5"/>
  <c r="AB351" i="5"/>
  <c r="AF350" i="5"/>
  <c r="AE350" i="5"/>
  <c r="AD350" i="5"/>
  <c r="AC350" i="5"/>
  <c r="AB350" i="5"/>
  <c r="AF349" i="5"/>
  <c r="AE349" i="5"/>
  <c r="AD349" i="5"/>
  <c r="AC349" i="5"/>
  <c r="AB349" i="5"/>
  <c r="AF348" i="5"/>
  <c r="AE348" i="5"/>
  <c r="AD348" i="5"/>
  <c r="AC348" i="5"/>
  <c r="AB348" i="5"/>
  <c r="AF345" i="5"/>
  <c r="AE345" i="5"/>
  <c r="AD345" i="5"/>
  <c r="AC345" i="5"/>
  <c r="AB345" i="5"/>
  <c r="AF344" i="5"/>
  <c r="AE344" i="5"/>
  <c r="AD344" i="5"/>
  <c r="AC344" i="5"/>
  <c r="AB344" i="5"/>
  <c r="AF343" i="5"/>
  <c r="AE343" i="5"/>
  <c r="AD343" i="5"/>
  <c r="AC343" i="5"/>
  <c r="AB343" i="5"/>
  <c r="AF342" i="5"/>
  <c r="AE342" i="5"/>
  <c r="AD342" i="5"/>
  <c r="AC342" i="5"/>
  <c r="AB342" i="5"/>
  <c r="AF341" i="5"/>
  <c r="AE341" i="5"/>
  <c r="AD341" i="5"/>
  <c r="AC341" i="5"/>
  <c r="AB341" i="5"/>
  <c r="AF340" i="5"/>
  <c r="AE340" i="5"/>
  <c r="AD340" i="5"/>
  <c r="AC340" i="5"/>
  <c r="AB340" i="5"/>
  <c r="AF339" i="5"/>
  <c r="AE339" i="5"/>
  <c r="AD339" i="5"/>
  <c r="AC339" i="5"/>
  <c r="AB339" i="5"/>
  <c r="AF338" i="5"/>
  <c r="AE338" i="5"/>
  <c r="AD338" i="5"/>
  <c r="AC338" i="5"/>
  <c r="AB338" i="5"/>
  <c r="AF336" i="5"/>
  <c r="AE336" i="5"/>
  <c r="AD336" i="5"/>
  <c r="AC336" i="5"/>
  <c r="AB336" i="5"/>
  <c r="AF335" i="5"/>
  <c r="AE335" i="5"/>
  <c r="AD335" i="5"/>
  <c r="AC335" i="5"/>
  <c r="AB335" i="5"/>
  <c r="AF334" i="5"/>
  <c r="AE334" i="5"/>
  <c r="AD334" i="5"/>
  <c r="AC334" i="5"/>
  <c r="AB334" i="5"/>
  <c r="AF333" i="5"/>
  <c r="AE333" i="5"/>
  <c r="AD333" i="5"/>
  <c r="AC333" i="5"/>
  <c r="AB333" i="5"/>
  <c r="AF332" i="5"/>
  <c r="AE332" i="5"/>
  <c r="AD332" i="5"/>
  <c r="AC332" i="5"/>
  <c r="AB332" i="5"/>
  <c r="AF331" i="5"/>
  <c r="AE331" i="5"/>
  <c r="AD331" i="5"/>
  <c r="AC331" i="5"/>
  <c r="AB331" i="5"/>
  <c r="AF330" i="5"/>
  <c r="AE330" i="5"/>
  <c r="AD330" i="5"/>
  <c r="AC330" i="5"/>
  <c r="AB330" i="5"/>
  <c r="AF329" i="5"/>
  <c r="AE329" i="5"/>
  <c r="AD329" i="5"/>
  <c r="AC329" i="5"/>
  <c r="AB329" i="5"/>
  <c r="AF327" i="5"/>
  <c r="AE327" i="5"/>
  <c r="AD327" i="5"/>
  <c r="AC327" i="5"/>
  <c r="AB327" i="5"/>
  <c r="AF326" i="5"/>
  <c r="AE326" i="5"/>
  <c r="AD326" i="5"/>
  <c r="AC326" i="5"/>
  <c r="AB326" i="5"/>
  <c r="AF325" i="5"/>
  <c r="AE325" i="5"/>
  <c r="AD325" i="5"/>
  <c r="AC325" i="5"/>
  <c r="AB325" i="5"/>
  <c r="AF324" i="5"/>
  <c r="AE324" i="5"/>
  <c r="AD324" i="5"/>
  <c r="AC324" i="5"/>
  <c r="AB324" i="5"/>
  <c r="AF323" i="5"/>
  <c r="AE323" i="5"/>
  <c r="AD323" i="5"/>
  <c r="AC323" i="5"/>
  <c r="AB323" i="5"/>
  <c r="AF322" i="5"/>
  <c r="AE322" i="5"/>
  <c r="AD322" i="5"/>
  <c r="AC322" i="5"/>
  <c r="AB322" i="5"/>
  <c r="AF321" i="5"/>
  <c r="AE321" i="5"/>
  <c r="AD321" i="5"/>
  <c r="AC321" i="5"/>
  <c r="AB321" i="5"/>
  <c r="AF320" i="5"/>
  <c r="AE320" i="5"/>
  <c r="AD320" i="5"/>
  <c r="AC320" i="5"/>
  <c r="AB320" i="5"/>
  <c r="AF318" i="5"/>
  <c r="AE318" i="5"/>
  <c r="AD318" i="5"/>
  <c r="AC318" i="5"/>
  <c r="AB318" i="5"/>
  <c r="AF317" i="5"/>
  <c r="AE317" i="5"/>
  <c r="AD317" i="5"/>
  <c r="AC317" i="5"/>
  <c r="AB317" i="5"/>
  <c r="AF316" i="5"/>
  <c r="AE316" i="5"/>
  <c r="AD316" i="5"/>
  <c r="AC316" i="5"/>
  <c r="AB316" i="5"/>
  <c r="AF315" i="5"/>
  <c r="AE315" i="5"/>
  <c r="AD315" i="5"/>
  <c r="AC315" i="5"/>
  <c r="AB315" i="5"/>
  <c r="AF314" i="5"/>
  <c r="AE314" i="5"/>
  <c r="AD314" i="5"/>
  <c r="AC314" i="5"/>
  <c r="AB314" i="5"/>
  <c r="AF313" i="5"/>
  <c r="AE313" i="5"/>
  <c r="AD313" i="5"/>
  <c r="AC313" i="5"/>
  <c r="AB313" i="5"/>
  <c r="AF312" i="5"/>
  <c r="AE312" i="5"/>
  <c r="AD312" i="5"/>
  <c r="AC312" i="5"/>
  <c r="AB312" i="5"/>
  <c r="AF311" i="5"/>
  <c r="AE311" i="5"/>
  <c r="AD311" i="5"/>
  <c r="AC311" i="5"/>
  <c r="AB311" i="5"/>
  <c r="AF309" i="5"/>
  <c r="AE309" i="5"/>
  <c r="AD309" i="5"/>
  <c r="AC309" i="5"/>
  <c r="AB309" i="5"/>
  <c r="AF308" i="5"/>
  <c r="AE308" i="5"/>
  <c r="AD308" i="5"/>
  <c r="AC308" i="5"/>
  <c r="AB308" i="5"/>
  <c r="AF307" i="5"/>
  <c r="AE307" i="5"/>
  <c r="AD307" i="5"/>
  <c r="AC307" i="5"/>
  <c r="AB307" i="5"/>
  <c r="AF306" i="5"/>
  <c r="AE306" i="5"/>
  <c r="AD306" i="5"/>
  <c r="AC306" i="5"/>
  <c r="AB306" i="5"/>
  <c r="AF305" i="5"/>
  <c r="AE305" i="5"/>
  <c r="AD305" i="5"/>
  <c r="AC305" i="5"/>
  <c r="AB305" i="5"/>
  <c r="AF304" i="5"/>
  <c r="AE304" i="5"/>
  <c r="AD304" i="5"/>
  <c r="AC304" i="5"/>
  <c r="AB304" i="5"/>
  <c r="AF303" i="5"/>
  <c r="AE303" i="5"/>
  <c r="AD303" i="5"/>
  <c r="AC303" i="5"/>
  <c r="AB303" i="5"/>
  <c r="AF302" i="5"/>
  <c r="AE302" i="5"/>
  <c r="AD302" i="5"/>
  <c r="AC302" i="5"/>
  <c r="AB302" i="5"/>
  <c r="AF300" i="5"/>
  <c r="AE300" i="5"/>
  <c r="AD300" i="5"/>
  <c r="AC300" i="5"/>
  <c r="AB300" i="5"/>
  <c r="AF299" i="5"/>
  <c r="AE299" i="5"/>
  <c r="AD299" i="5"/>
  <c r="AC299" i="5"/>
  <c r="AB299" i="5"/>
  <c r="AF298" i="5"/>
  <c r="AE298" i="5"/>
  <c r="AD298" i="5"/>
  <c r="AC298" i="5"/>
  <c r="AB298" i="5"/>
  <c r="AF297" i="5"/>
  <c r="AE297" i="5"/>
  <c r="AD297" i="5"/>
  <c r="AC297" i="5"/>
  <c r="AB297" i="5"/>
  <c r="AF296" i="5"/>
  <c r="AE296" i="5"/>
  <c r="AD296" i="5"/>
  <c r="AC296" i="5"/>
  <c r="AB296" i="5"/>
  <c r="AF295" i="5"/>
  <c r="AE295" i="5"/>
  <c r="AD295" i="5"/>
  <c r="AC295" i="5"/>
  <c r="AB295" i="5"/>
  <c r="AF294" i="5"/>
  <c r="AE294" i="5"/>
  <c r="AD294" i="5"/>
  <c r="AC294" i="5"/>
  <c r="AB294" i="5"/>
  <c r="AF291" i="5"/>
  <c r="AE291" i="5"/>
  <c r="AD291" i="5"/>
  <c r="AC291" i="5"/>
  <c r="AB291" i="5"/>
  <c r="AF290" i="5"/>
  <c r="AE290" i="5"/>
  <c r="AD290" i="5"/>
  <c r="AC290" i="5"/>
  <c r="AB290" i="5"/>
  <c r="AF289" i="5"/>
  <c r="AE289" i="5"/>
  <c r="AD289" i="5"/>
  <c r="AC289" i="5"/>
  <c r="AB289" i="5"/>
  <c r="AF288" i="5"/>
  <c r="AE288" i="5"/>
  <c r="AD288" i="5"/>
  <c r="AC288" i="5"/>
  <c r="AB288" i="5"/>
  <c r="AF287" i="5"/>
  <c r="AE287" i="5"/>
  <c r="AD287" i="5"/>
  <c r="AC287" i="5"/>
  <c r="AB287" i="5"/>
  <c r="AF286" i="5"/>
  <c r="AE286" i="5"/>
  <c r="AD286" i="5"/>
  <c r="AC286" i="5"/>
  <c r="AB286" i="5"/>
  <c r="AF285" i="5"/>
  <c r="AE285" i="5"/>
  <c r="AD285" i="5"/>
  <c r="AC285" i="5"/>
  <c r="AB285" i="5"/>
  <c r="AF282" i="5"/>
  <c r="AE282" i="5"/>
  <c r="AD282" i="5"/>
  <c r="AC282" i="5"/>
  <c r="AB282" i="5"/>
  <c r="AF281" i="5"/>
  <c r="AE281" i="5"/>
  <c r="AD281" i="5"/>
  <c r="AC281" i="5"/>
  <c r="AB281" i="5"/>
  <c r="AF280" i="5"/>
  <c r="AE280" i="5"/>
  <c r="AD280" i="5"/>
  <c r="AC280" i="5"/>
  <c r="AB280" i="5"/>
  <c r="AF279" i="5"/>
  <c r="AE279" i="5"/>
  <c r="AD279" i="5"/>
  <c r="AC279" i="5"/>
  <c r="AB279" i="5"/>
  <c r="AF278" i="5"/>
  <c r="AE278" i="5"/>
  <c r="AD278" i="5"/>
  <c r="AC278" i="5"/>
  <c r="AB278" i="5"/>
  <c r="AF277" i="5"/>
  <c r="AE277" i="5"/>
  <c r="AD277" i="5"/>
  <c r="AC277" i="5"/>
  <c r="AB277" i="5"/>
  <c r="AF276" i="5"/>
  <c r="AE276" i="5"/>
  <c r="AD276" i="5"/>
  <c r="AC276" i="5"/>
  <c r="AB276" i="5"/>
  <c r="AF273" i="5"/>
  <c r="AE273" i="5"/>
  <c r="AD273" i="5"/>
  <c r="AC273" i="5"/>
  <c r="AB273" i="5"/>
  <c r="AF272" i="5"/>
  <c r="AE272" i="5"/>
  <c r="AD272" i="5"/>
  <c r="AC272" i="5"/>
  <c r="AB272" i="5"/>
  <c r="AF271" i="5"/>
  <c r="AE271" i="5"/>
  <c r="AD271" i="5"/>
  <c r="AC271" i="5"/>
  <c r="AB271" i="5"/>
  <c r="AF270" i="5"/>
  <c r="AE270" i="5"/>
  <c r="AD270" i="5"/>
  <c r="AC270" i="5"/>
  <c r="AB270" i="5"/>
  <c r="AF269" i="5"/>
  <c r="AE269" i="5"/>
  <c r="AD269" i="5"/>
  <c r="AC269" i="5"/>
  <c r="AB269" i="5"/>
  <c r="AF268" i="5"/>
  <c r="AE268" i="5"/>
  <c r="AD268" i="5"/>
  <c r="AC268" i="5"/>
  <c r="AB268" i="5"/>
  <c r="AF267" i="5"/>
  <c r="AE267" i="5"/>
  <c r="AD267" i="5"/>
  <c r="AC267" i="5"/>
  <c r="AB267" i="5"/>
  <c r="AF264" i="5"/>
  <c r="AE264" i="5"/>
  <c r="AD264" i="5"/>
  <c r="AC264" i="5"/>
  <c r="AB264" i="5"/>
  <c r="AF263" i="5"/>
  <c r="AE263" i="5"/>
  <c r="AD263" i="5"/>
  <c r="AC263" i="5"/>
  <c r="AB263" i="5"/>
  <c r="AF262" i="5"/>
  <c r="AE262" i="5"/>
  <c r="AD262" i="5"/>
  <c r="AC262" i="5"/>
  <c r="AB262" i="5"/>
  <c r="AF261" i="5"/>
  <c r="AE261" i="5"/>
  <c r="AD261" i="5"/>
  <c r="AC261" i="5"/>
  <c r="AB261" i="5"/>
  <c r="AF260" i="5"/>
  <c r="AE260" i="5"/>
  <c r="AD260" i="5"/>
  <c r="AC260" i="5"/>
  <c r="AB260" i="5"/>
  <c r="AF259" i="5"/>
  <c r="AE259" i="5"/>
  <c r="AD259" i="5"/>
  <c r="AC259" i="5"/>
  <c r="AB259" i="5"/>
  <c r="AF258" i="5"/>
  <c r="AE258" i="5"/>
  <c r="AD258" i="5"/>
  <c r="AC258" i="5"/>
  <c r="AB258" i="5"/>
  <c r="AF257" i="5"/>
  <c r="AE257" i="5"/>
  <c r="AD257" i="5"/>
  <c r="AC257" i="5"/>
  <c r="AB257" i="5"/>
  <c r="AF255" i="5"/>
  <c r="AE255" i="5"/>
  <c r="AD255" i="5"/>
  <c r="AC255" i="5"/>
  <c r="AB255" i="5"/>
  <c r="AF254" i="5"/>
  <c r="AE254" i="5"/>
  <c r="AD254" i="5"/>
  <c r="AC254" i="5"/>
  <c r="AB254" i="5"/>
  <c r="AF253" i="5"/>
  <c r="AE253" i="5"/>
  <c r="AD253" i="5"/>
  <c r="AC253" i="5"/>
  <c r="AB253" i="5"/>
  <c r="AF252" i="5"/>
  <c r="AE252" i="5"/>
  <c r="AD252" i="5"/>
  <c r="AC252" i="5"/>
  <c r="AB252" i="5"/>
  <c r="AF251" i="5"/>
  <c r="AE251" i="5"/>
  <c r="AD251" i="5"/>
  <c r="AC251" i="5"/>
  <c r="AB251" i="5"/>
  <c r="AF250" i="5"/>
  <c r="AE250" i="5"/>
  <c r="AD250" i="5"/>
  <c r="AC250" i="5"/>
  <c r="AB250" i="5"/>
  <c r="AF246" i="5"/>
  <c r="AE246" i="5"/>
  <c r="AD246" i="5"/>
  <c r="AC246" i="5"/>
  <c r="AB246" i="5"/>
  <c r="AF245" i="5"/>
  <c r="AE245" i="5"/>
  <c r="AD245" i="5"/>
  <c r="AC245" i="5"/>
  <c r="AB245" i="5"/>
  <c r="AF244" i="5"/>
  <c r="AE244" i="5"/>
  <c r="AD244" i="5"/>
  <c r="AC244" i="5"/>
  <c r="AB244" i="5"/>
  <c r="AF237" i="5"/>
  <c r="AE237" i="5"/>
  <c r="AD237" i="5"/>
  <c r="AC237" i="5"/>
  <c r="AB237" i="5"/>
  <c r="AF236" i="5"/>
  <c r="AE236" i="5"/>
  <c r="AD236" i="5"/>
  <c r="AC236" i="5"/>
  <c r="AB236" i="5"/>
  <c r="AF228" i="5"/>
  <c r="AE228" i="5"/>
  <c r="AD228" i="5"/>
  <c r="AC228" i="5"/>
  <c r="AB228" i="5"/>
  <c r="AF227" i="5"/>
  <c r="AE227" i="5"/>
  <c r="AD227" i="5"/>
  <c r="AC227" i="5"/>
  <c r="AB227" i="5"/>
  <c r="AF226" i="5"/>
  <c r="AE226" i="5"/>
  <c r="AD226" i="5"/>
  <c r="AC226" i="5"/>
  <c r="AB226" i="5"/>
  <c r="AF225" i="5"/>
  <c r="AE225" i="5"/>
  <c r="AD225" i="5"/>
  <c r="AC225" i="5"/>
  <c r="AB225" i="5"/>
  <c r="AF224" i="5"/>
  <c r="AE224" i="5"/>
  <c r="AD224" i="5"/>
  <c r="AC224" i="5"/>
  <c r="AB224" i="5"/>
  <c r="AF223" i="5"/>
  <c r="AE223" i="5"/>
  <c r="AD223" i="5"/>
  <c r="AC223" i="5"/>
  <c r="AB223" i="5"/>
  <c r="AF219" i="5"/>
  <c r="AE219" i="5"/>
  <c r="AD219" i="5"/>
  <c r="AC219" i="5"/>
  <c r="AB219" i="5"/>
  <c r="AF218" i="5"/>
  <c r="AE218" i="5"/>
  <c r="AD218" i="5"/>
  <c r="AC218" i="5"/>
  <c r="AB218" i="5"/>
  <c r="AF217" i="5"/>
  <c r="AE217" i="5"/>
  <c r="AD217" i="5"/>
  <c r="AC217" i="5"/>
  <c r="AB217" i="5"/>
  <c r="AF216" i="5"/>
  <c r="AE216" i="5"/>
  <c r="AD216" i="5"/>
  <c r="AC216" i="5"/>
  <c r="AB216" i="5"/>
  <c r="AF215" i="5"/>
  <c r="AE215" i="5"/>
  <c r="AD215" i="5"/>
  <c r="AC215" i="5"/>
  <c r="AB215" i="5"/>
  <c r="AF214" i="5"/>
  <c r="AE214" i="5"/>
  <c r="AD214" i="5"/>
  <c r="AC214" i="5"/>
  <c r="AB214" i="5"/>
  <c r="AF213" i="5"/>
  <c r="AE213" i="5"/>
  <c r="AD213" i="5"/>
  <c r="AC213" i="5"/>
  <c r="AB213" i="5"/>
  <c r="AF210" i="5"/>
  <c r="AE210" i="5"/>
  <c r="AD210" i="5"/>
  <c r="AC210" i="5"/>
  <c r="AB210" i="5"/>
  <c r="AF209" i="5"/>
  <c r="AE209" i="5"/>
  <c r="AD209" i="5"/>
  <c r="AC209" i="5"/>
  <c r="AB209" i="5"/>
  <c r="AF208" i="5"/>
  <c r="AE208" i="5"/>
  <c r="AD208" i="5"/>
  <c r="AC208" i="5"/>
  <c r="AB208" i="5"/>
  <c r="AF207" i="5"/>
  <c r="AE207" i="5"/>
  <c r="AD207" i="5"/>
  <c r="AC207" i="5"/>
  <c r="AB207" i="5"/>
  <c r="AF201" i="5"/>
  <c r="AE201" i="5"/>
  <c r="AD201" i="5"/>
  <c r="AC201" i="5"/>
  <c r="AB201" i="5"/>
  <c r="AF200" i="5"/>
  <c r="AE200" i="5"/>
  <c r="AD200" i="5"/>
  <c r="AC200" i="5"/>
  <c r="AB200" i="5"/>
  <c r="AF199" i="5"/>
  <c r="AE199" i="5"/>
  <c r="AD199" i="5"/>
  <c r="AC199" i="5"/>
  <c r="AB199" i="5"/>
  <c r="AF198" i="5"/>
  <c r="AE198" i="5"/>
  <c r="AD198" i="5"/>
  <c r="AC198" i="5"/>
  <c r="AB198" i="5"/>
  <c r="AF197" i="5"/>
  <c r="AE197" i="5"/>
  <c r="AD197" i="5"/>
  <c r="AC197" i="5"/>
  <c r="AB197" i="5"/>
  <c r="AF196" i="5"/>
  <c r="AE196" i="5"/>
  <c r="AD196" i="5"/>
  <c r="AC196" i="5"/>
  <c r="AB196" i="5"/>
  <c r="AF192" i="5"/>
  <c r="AE192" i="5"/>
  <c r="AD192" i="5"/>
  <c r="AC192" i="5"/>
  <c r="AB192" i="5"/>
  <c r="AF191" i="5"/>
  <c r="AE191" i="5"/>
  <c r="AD191" i="5"/>
  <c r="AC191" i="5"/>
  <c r="AB191" i="5"/>
  <c r="AF190" i="5"/>
  <c r="AE190" i="5"/>
  <c r="AD190" i="5"/>
  <c r="AC190" i="5"/>
  <c r="AB190" i="5"/>
  <c r="AF189" i="5"/>
  <c r="AE189" i="5"/>
  <c r="AD189" i="5"/>
  <c r="AC189" i="5"/>
  <c r="AB189" i="5"/>
  <c r="AF188" i="5"/>
  <c r="AE188" i="5"/>
  <c r="AD188" i="5"/>
  <c r="AC188" i="5"/>
  <c r="AB188" i="5"/>
  <c r="AF187" i="5"/>
  <c r="AE187" i="5"/>
  <c r="AD187" i="5"/>
  <c r="AC187" i="5"/>
  <c r="AB187" i="5"/>
  <c r="AF186" i="5"/>
  <c r="AE186" i="5"/>
  <c r="AD186" i="5"/>
  <c r="AC186" i="5"/>
  <c r="AB186" i="5"/>
  <c r="AF185" i="5"/>
  <c r="AE185" i="5"/>
  <c r="AD185" i="5"/>
  <c r="AC185" i="5"/>
  <c r="AB185" i="5"/>
  <c r="AF183" i="5"/>
  <c r="AE183" i="5"/>
  <c r="AD183" i="5"/>
  <c r="AC183" i="5"/>
  <c r="AB183" i="5"/>
  <c r="AF182" i="5"/>
  <c r="AE182" i="5"/>
  <c r="AD182" i="5"/>
  <c r="AC182" i="5"/>
  <c r="AB182" i="5"/>
  <c r="AF181" i="5"/>
  <c r="AE181" i="5"/>
  <c r="AD181" i="5"/>
  <c r="AC181" i="5"/>
  <c r="AB181" i="5"/>
  <c r="AF180" i="5"/>
  <c r="AE180" i="5"/>
  <c r="AD180" i="5"/>
  <c r="AC180" i="5"/>
  <c r="AB180" i="5"/>
  <c r="AF179" i="5"/>
  <c r="AE179" i="5"/>
  <c r="AD179" i="5"/>
  <c r="AC179" i="5"/>
  <c r="AB179" i="5"/>
  <c r="AF178" i="5"/>
  <c r="AE178" i="5"/>
  <c r="AD178" i="5"/>
  <c r="AC178" i="5"/>
  <c r="AB178" i="5"/>
  <c r="AF177" i="5"/>
  <c r="AE177" i="5"/>
  <c r="AD177" i="5"/>
  <c r="AC177" i="5"/>
  <c r="AB177" i="5"/>
  <c r="AF176" i="5"/>
  <c r="AE176" i="5"/>
  <c r="AD176" i="5"/>
  <c r="AC176" i="5"/>
  <c r="AB176" i="5"/>
  <c r="AF174" i="5"/>
  <c r="AE174" i="5"/>
  <c r="AD174" i="5"/>
  <c r="AC174" i="5"/>
  <c r="AB174" i="5"/>
  <c r="AF173" i="5"/>
  <c r="AE173" i="5"/>
  <c r="AD173" i="5"/>
  <c r="AC173" i="5"/>
  <c r="AB173" i="5"/>
  <c r="AF172" i="5"/>
  <c r="AE172" i="5"/>
  <c r="AD172" i="5"/>
  <c r="AC172" i="5"/>
  <c r="AB172" i="5"/>
  <c r="AF171" i="5"/>
  <c r="AE171" i="5"/>
  <c r="AD171" i="5"/>
  <c r="AC171" i="5"/>
  <c r="AB171" i="5"/>
  <c r="AF170" i="5"/>
  <c r="AE170" i="5"/>
  <c r="AD170" i="5"/>
  <c r="AC170" i="5"/>
  <c r="AB170" i="5"/>
  <c r="AF169" i="5"/>
  <c r="AE169" i="5"/>
  <c r="AD169" i="5"/>
  <c r="AC169" i="5"/>
  <c r="AB169" i="5"/>
  <c r="AF168" i="5"/>
  <c r="AE168" i="5"/>
  <c r="AD168" i="5"/>
  <c r="AC168" i="5"/>
  <c r="AB168" i="5"/>
  <c r="AF167" i="5"/>
  <c r="AE167" i="5"/>
  <c r="AD167" i="5"/>
  <c r="AC167" i="5"/>
  <c r="AB167" i="5"/>
  <c r="AF165" i="5"/>
  <c r="AE165" i="5"/>
  <c r="AD165" i="5"/>
  <c r="AC165" i="5"/>
  <c r="AB165" i="5"/>
  <c r="AF164" i="5"/>
  <c r="AE164" i="5"/>
  <c r="AD164" i="5"/>
  <c r="AC164" i="5"/>
  <c r="AB164" i="5"/>
  <c r="AF163" i="5"/>
  <c r="AE163" i="5"/>
  <c r="AD163" i="5"/>
  <c r="AC163" i="5"/>
  <c r="AB163" i="5"/>
  <c r="AF162" i="5"/>
  <c r="AE162" i="5"/>
  <c r="AD162" i="5"/>
  <c r="AC162" i="5"/>
  <c r="AB162" i="5"/>
  <c r="AF161" i="5"/>
  <c r="AE161" i="5"/>
  <c r="AD161" i="5"/>
  <c r="AC161" i="5"/>
  <c r="AB161" i="5"/>
  <c r="AF160" i="5"/>
  <c r="AE160" i="5"/>
  <c r="AD160" i="5"/>
  <c r="AC160" i="5"/>
  <c r="AB160" i="5"/>
  <c r="AF159" i="5"/>
  <c r="AE159" i="5"/>
  <c r="AD159" i="5"/>
  <c r="AC159" i="5"/>
  <c r="AB159" i="5"/>
  <c r="AF156" i="5"/>
  <c r="AE156" i="5"/>
  <c r="AD156" i="5"/>
  <c r="AC156" i="5"/>
  <c r="AB156" i="5"/>
  <c r="AF155" i="5"/>
  <c r="AE155" i="5"/>
  <c r="AD155" i="5"/>
  <c r="AC155" i="5"/>
  <c r="AB155" i="5"/>
  <c r="AF154" i="5"/>
  <c r="AE154" i="5"/>
  <c r="AD154" i="5"/>
  <c r="AC154" i="5"/>
  <c r="AB154" i="5"/>
  <c r="AF153" i="5"/>
  <c r="AE153" i="5"/>
  <c r="AD153" i="5"/>
  <c r="AC153" i="5"/>
  <c r="AB153" i="5"/>
  <c r="AF152" i="5"/>
  <c r="AE152" i="5"/>
  <c r="AD152" i="5"/>
  <c r="AC152" i="5"/>
  <c r="AB152" i="5"/>
  <c r="AF151" i="5"/>
  <c r="AE151" i="5"/>
  <c r="AD151" i="5"/>
  <c r="AC151" i="5"/>
  <c r="AB151" i="5"/>
  <c r="AF150" i="5"/>
  <c r="AE150" i="5"/>
  <c r="AD150" i="5"/>
  <c r="AC150" i="5"/>
  <c r="AB150" i="5"/>
  <c r="AF149" i="5"/>
  <c r="AE149" i="5"/>
  <c r="AD149" i="5"/>
  <c r="AC149" i="5"/>
  <c r="AB149" i="5"/>
  <c r="AF147" i="5"/>
  <c r="AE147" i="5"/>
  <c r="AD147" i="5"/>
  <c r="AC147" i="5"/>
  <c r="AB147" i="5"/>
  <c r="AF146" i="5"/>
  <c r="AE146" i="5"/>
  <c r="AD146" i="5"/>
  <c r="AC146" i="5"/>
  <c r="AB146" i="5"/>
  <c r="AF145" i="5"/>
  <c r="AE145" i="5"/>
  <c r="AD145" i="5"/>
  <c r="AC145" i="5"/>
  <c r="AB145" i="5"/>
  <c r="AF144" i="5"/>
  <c r="AE144" i="5"/>
  <c r="AD144" i="5"/>
  <c r="AC144" i="5"/>
  <c r="AB144" i="5"/>
  <c r="AF143" i="5"/>
  <c r="AE143" i="5"/>
  <c r="AD143" i="5"/>
  <c r="AC143" i="5"/>
  <c r="AB143" i="5"/>
  <c r="AF142" i="5"/>
  <c r="AE142" i="5"/>
  <c r="AD142" i="5"/>
  <c r="AC142" i="5"/>
  <c r="AB142" i="5"/>
  <c r="AF141" i="5"/>
  <c r="AE141" i="5"/>
  <c r="AD141" i="5"/>
  <c r="AC141" i="5"/>
  <c r="AB141" i="5"/>
  <c r="AF140" i="5"/>
  <c r="AE140" i="5"/>
  <c r="AD140" i="5"/>
  <c r="AC140" i="5"/>
  <c r="AB140" i="5"/>
  <c r="AF138" i="5"/>
  <c r="AE138" i="5"/>
  <c r="AD138" i="5"/>
  <c r="AC138" i="5"/>
  <c r="AB138" i="5"/>
  <c r="AF137" i="5"/>
  <c r="AE137" i="5"/>
  <c r="AD137" i="5"/>
  <c r="AC137" i="5"/>
  <c r="AB137" i="5"/>
  <c r="AF136" i="5"/>
  <c r="AE136" i="5"/>
  <c r="AD136" i="5"/>
  <c r="AC136" i="5"/>
  <c r="AB136" i="5"/>
  <c r="AF135" i="5"/>
  <c r="AE135" i="5"/>
  <c r="AD135" i="5"/>
  <c r="AC135" i="5"/>
  <c r="AB135" i="5"/>
  <c r="AF134" i="5"/>
  <c r="AE134" i="5"/>
  <c r="AD134" i="5"/>
  <c r="AC134" i="5"/>
  <c r="AB134" i="5"/>
  <c r="AF133" i="5"/>
  <c r="AE133" i="5"/>
  <c r="AD133" i="5"/>
  <c r="AC133" i="5"/>
  <c r="AB133" i="5"/>
  <c r="AF132" i="5"/>
  <c r="AE132" i="5"/>
  <c r="AD132" i="5"/>
  <c r="AC132" i="5"/>
  <c r="AB132" i="5"/>
  <c r="AF131" i="5"/>
  <c r="AE131" i="5"/>
  <c r="AD131" i="5"/>
  <c r="AC131" i="5"/>
  <c r="AB131" i="5"/>
  <c r="AF129" i="5"/>
  <c r="AE129" i="5"/>
  <c r="AD129" i="5"/>
  <c r="AC129" i="5"/>
  <c r="AB129" i="5"/>
  <c r="AF128" i="5"/>
  <c r="AE128" i="5"/>
  <c r="AD128" i="5"/>
  <c r="AC128" i="5"/>
  <c r="AB128" i="5"/>
  <c r="AF127" i="5"/>
  <c r="AE127" i="5"/>
  <c r="AD127" i="5"/>
  <c r="AC127" i="5"/>
  <c r="AB127" i="5"/>
  <c r="AF126" i="5"/>
  <c r="AE126" i="5"/>
  <c r="AD126" i="5"/>
  <c r="AC126" i="5"/>
  <c r="AB126" i="5"/>
  <c r="AF125" i="5"/>
  <c r="AE125" i="5"/>
  <c r="AD125" i="5"/>
  <c r="AC125" i="5"/>
  <c r="AB125" i="5"/>
  <c r="AF124" i="5"/>
  <c r="AE124" i="5"/>
  <c r="AD124" i="5"/>
  <c r="AC124" i="5"/>
  <c r="AB124" i="5"/>
  <c r="AF120" i="5"/>
  <c r="AE120" i="5"/>
  <c r="AD120" i="5"/>
  <c r="AC120" i="5"/>
  <c r="AB120" i="5"/>
  <c r="AF119" i="5"/>
  <c r="AE119" i="5"/>
  <c r="AD119" i="5"/>
  <c r="AC119" i="5"/>
  <c r="AB119" i="5"/>
  <c r="AF118" i="5"/>
  <c r="AE118" i="5"/>
  <c r="AD118" i="5"/>
  <c r="AC118" i="5"/>
  <c r="AB118" i="5"/>
  <c r="AF117" i="5"/>
  <c r="AE117" i="5"/>
  <c r="AD117" i="5"/>
  <c r="AC117" i="5"/>
  <c r="AB117" i="5"/>
  <c r="AF116" i="5"/>
  <c r="AE116" i="5"/>
  <c r="AD116" i="5"/>
  <c r="AC116" i="5"/>
  <c r="AB116" i="5"/>
  <c r="AF115" i="5"/>
  <c r="AE115" i="5"/>
  <c r="AD115" i="5"/>
  <c r="AC115" i="5"/>
  <c r="AB115" i="5"/>
  <c r="AF114" i="5"/>
  <c r="AE114" i="5"/>
  <c r="AD114" i="5"/>
  <c r="AC114" i="5"/>
  <c r="AB114" i="5"/>
  <c r="AF111" i="5"/>
  <c r="AE111" i="5"/>
  <c r="AD111" i="5"/>
  <c r="AC111" i="5"/>
  <c r="AB111" i="5"/>
  <c r="AF110" i="5"/>
  <c r="AE110" i="5"/>
  <c r="AD110" i="5"/>
  <c r="AC110" i="5"/>
  <c r="AB110" i="5"/>
  <c r="AF109" i="5"/>
  <c r="AE109" i="5"/>
  <c r="AD109" i="5"/>
  <c r="AC109" i="5"/>
  <c r="AB109" i="5"/>
  <c r="AF108" i="5"/>
  <c r="AE108" i="5"/>
  <c r="AD108" i="5"/>
  <c r="AC108" i="5"/>
  <c r="AB108" i="5"/>
  <c r="AF107" i="5"/>
  <c r="AE107" i="5"/>
  <c r="AD107" i="5"/>
  <c r="AC107" i="5"/>
  <c r="AB107" i="5"/>
  <c r="AF106" i="5"/>
  <c r="AE106" i="5"/>
  <c r="AD106" i="5"/>
  <c r="AC106" i="5"/>
  <c r="AB106" i="5"/>
  <c r="AF105" i="5"/>
  <c r="AE105" i="5"/>
  <c r="AD105" i="5"/>
  <c r="AC105" i="5"/>
  <c r="AB105" i="5"/>
  <c r="AF104" i="5"/>
  <c r="AE104" i="5"/>
  <c r="AD104" i="5"/>
  <c r="AC104" i="5"/>
  <c r="AB104" i="5"/>
  <c r="AF102" i="5"/>
  <c r="AE102" i="5"/>
  <c r="AD102" i="5"/>
  <c r="AC102" i="5"/>
  <c r="AB102" i="5"/>
  <c r="AF101" i="5"/>
  <c r="AE101" i="5"/>
  <c r="AD101" i="5"/>
  <c r="AC101" i="5"/>
  <c r="AB101" i="5"/>
  <c r="AF100" i="5"/>
  <c r="AE100" i="5"/>
  <c r="AD100" i="5"/>
  <c r="AC100" i="5"/>
  <c r="AB100" i="5"/>
  <c r="AF99" i="5"/>
  <c r="AE99" i="5"/>
  <c r="AD99" i="5"/>
  <c r="AC99" i="5"/>
  <c r="AB99" i="5"/>
  <c r="AF98" i="5"/>
  <c r="AE98" i="5"/>
  <c r="AD98" i="5"/>
  <c r="AC98" i="5"/>
  <c r="AB98" i="5"/>
  <c r="AF97" i="5"/>
  <c r="AE97" i="5"/>
  <c r="AD97" i="5"/>
  <c r="AC97" i="5"/>
  <c r="AB97" i="5"/>
  <c r="AF96" i="5"/>
  <c r="AE96" i="5"/>
  <c r="AD96" i="5"/>
  <c r="AC96" i="5"/>
  <c r="AB96" i="5"/>
  <c r="AF95" i="5"/>
  <c r="AE95" i="5"/>
  <c r="AD95" i="5"/>
  <c r="AC95" i="5"/>
  <c r="AB95" i="5"/>
  <c r="AF93" i="5"/>
  <c r="AE93" i="5"/>
  <c r="AD93" i="5"/>
  <c r="AC93" i="5"/>
  <c r="AB93" i="5"/>
  <c r="AF92" i="5"/>
  <c r="AE92" i="5"/>
  <c r="AD92" i="5"/>
  <c r="AC92" i="5"/>
  <c r="AB92" i="5"/>
  <c r="AF91" i="5"/>
  <c r="AE91" i="5"/>
  <c r="AD91" i="5"/>
  <c r="AC91" i="5"/>
  <c r="AB91" i="5"/>
  <c r="AF90" i="5"/>
  <c r="AE90" i="5"/>
  <c r="AD90" i="5"/>
  <c r="AC90" i="5"/>
  <c r="AB90" i="5"/>
  <c r="AF89" i="5"/>
  <c r="AE89" i="5"/>
  <c r="AD89" i="5"/>
  <c r="AC89" i="5"/>
  <c r="AB89" i="5"/>
  <c r="AF88" i="5"/>
  <c r="AE88" i="5"/>
  <c r="AD88" i="5"/>
  <c r="AC88" i="5"/>
  <c r="AB88" i="5"/>
  <c r="AF84" i="5"/>
  <c r="AE84" i="5"/>
  <c r="AD84" i="5"/>
  <c r="AC84" i="5"/>
  <c r="AB84" i="5"/>
  <c r="AF83" i="5"/>
  <c r="AE83" i="5"/>
  <c r="AD83" i="5"/>
  <c r="AC83" i="5"/>
  <c r="AB83" i="5"/>
  <c r="AF82" i="5"/>
  <c r="AE82" i="5"/>
  <c r="AD82" i="5"/>
  <c r="AC82" i="5"/>
  <c r="AB82" i="5"/>
  <c r="AF81" i="5"/>
  <c r="AE81" i="5"/>
  <c r="AD81" i="5"/>
  <c r="AC81" i="5"/>
  <c r="AB81" i="5"/>
  <c r="AF80" i="5"/>
  <c r="AE80" i="5"/>
  <c r="AD80" i="5"/>
  <c r="AC80" i="5"/>
  <c r="AB80" i="5"/>
  <c r="AF79" i="5"/>
  <c r="AE79" i="5"/>
  <c r="AD79" i="5"/>
  <c r="AC79" i="5"/>
  <c r="AB79" i="5"/>
  <c r="AF78" i="5"/>
  <c r="AE78" i="5"/>
  <c r="AD78" i="5"/>
  <c r="AC78" i="5"/>
  <c r="AB78" i="5"/>
  <c r="AF75" i="5"/>
  <c r="AE75" i="5"/>
  <c r="AD75" i="5"/>
  <c r="AC75" i="5"/>
  <c r="AB75" i="5"/>
  <c r="AF74" i="5"/>
  <c r="AE74" i="5"/>
  <c r="AD74" i="5"/>
  <c r="AC74" i="5"/>
  <c r="AB74" i="5"/>
  <c r="AF73" i="5"/>
  <c r="AE73" i="5"/>
  <c r="AD73" i="5"/>
  <c r="AC73" i="5"/>
  <c r="AB73" i="5"/>
  <c r="AF72" i="5"/>
  <c r="AE72" i="5"/>
  <c r="AD72" i="5"/>
  <c r="AC72" i="5"/>
  <c r="AB72" i="5"/>
  <c r="AF71" i="5"/>
  <c r="AE71" i="5"/>
  <c r="AD71" i="5"/>
  <c r="AC71" i="5"/>
  <c r="AB71" i="5"/>
  <c r="AF70" i="5"/>
  <c r="AE70" i="5"/>
  <c r="AD70" i="5"/>
  <c r="AC70" i="5"/>
  <c r="AB70" i="5"/>
  <c r="AF69" i="5"/>
  <c r="AE69" i="5"/>
  <c r="AD69" i="5"/>
  <c r="AC69" i="5"/>
  <c r="AB69" i="5"/>
  <c r="AF68" i="5"/>
  <c r="AE68" i="5"/>
  <c r="AD68" i="5"/>
  <c r="AC68" i="5"/>
  <c r="AB68" i="5"/>
  <c r="AF66" i="5"/>
  <c r="AE66" i="5"/>
  <c r="AD66" i="5"/>
  <c r="AC66" i="5"/>
  <c r="AB66" i="5"/>
  <c r="AF65" i="5"/>
  <c r="AE65" i="5"/>
  <c r="AD65" i="5"/>
  <c r="AC65" i="5"/>
  <c r="AB65" i="5"/>
  <c r="AF64" i="5"/>
  <c r="AE64" i="5"/>
  <c r="AD64" i="5"/>
  <c r="AC64" i="5"/>
  <c r="AB64" i="5"/>
  <c r="AF63" i="5"/>
  <c r="AE63" i="5"/>
  <c r="AD63" i="5"/>
  <c r="AC63" i="5"/>
  <c r="AB63" i="5"/>
  <c r="AF62" i="5"/>
  <c r="AE62" i="5"/>
  <c r="AD62" i="5"/>
  <c r="AC62" i="5"/>
  <c r="AB62" i="5"/>
  <c r="AF61" i="5"/>
  <c r="AE61" i="5"/>
  <c r="AD61" i="5"/>
  <c r="AC61" i="5"/>
  <c r="AB61" i="5"/>
  <c r="AF60" i="5"/>
  <c r="AE60" i="5"/>
  <c r="AD60" i="5"/>
  <c r="AC60" i="5"/>
  <c r="AB60" i="5"/>
  <c r="AF59" i="5"/>
  <c r="AE59" i="5"/>
  <c r="AD59" i="5"/>
  <c r="AC59" i="5"/>
  <c r="AB59" i="5"/>
  <c r="AF57" i="5"/>
  <c r="AE57" i="5"/>
  <c r="AD57" i="5"/>
  <c r="AC57" i="5"/>
  <c r="AB57" i="5"/>
  <c r="AF56" i="5"/>
  <c r="AE56" i="5"/>
  <c r="AD56" i="5"/>
  <c r="AC56" i="5"/>
  <c r="AB56" i="5"/>
  <c r="AF55" i="5"/>
  <c r="AE55" i="5"/>
  <c r="AD55" i="5"/>
  <c r="AC55" i="5"/>
  <c r="AB55" i="5"/>
  <c r="AF54" i="5"/>
  <c r="AE54" i="5"/>
  <c r="AD54" i="5"/>
  <c r="AC54" i="5"/>
  <c r="AB54" i="5"/>
  <c r="AF53" i="5"/>
  <c r="AE53" i="5"/>
  <c r="AD53" i="5"/>
  <c r="AC53" i="5"/>
  <c r="AB53" i="5"/>
  <c r="AF52" i="5"/>
  <c r="AE52" i="5"/>
  <c r="AD52" i="5"/>
  <c r="AC52" i="5"/>
  <c r="AB52" i="5"/>
  <c r="AF51" i="5"/>
  <c r="AE51" i="5"/>
  <c r="AD51" i="5"/>
  <c r="AC51" i="5"/>
  <c r="AB51" i="5"/>
  <c r="AF48" i="5"/>
  <c r="AE48" i="5"/>
  <c r="AD48" i="5"/>
  <c r="AC48" i="5"/>
  <c r="AB48" i="5"/>
  <c r="AF47" i="5"/>
  <c r="AE47" i="5"/>
  <c r="AD47" i="5"/>
  <c r="AC47" i="5"/>
  <c r="AB47" i="5"/>
  <c r="AF46" i="5"/>
  <c r="AE46" i="5"/>
  <c r="AD46" i="5"/>
  <c r="AC46" i="5"/>
  <c r="AB46" i="5"/>
  <c r="AF45" i="5"/>
  <c r="AE45" i="5"/>
  <c r="AD45" i="5"/>
  <c r="AC45" i="5"/>
  <c r="AB45" i="5"/>
  <c r="AF44" i="5"/>
  <c r="AE44" i="5"/>
  <c r="AD44" i="5"/>
  <c r="AC44" i="5"/>
  <c r="AB44" i="5"/>
  <c r="AF43" i="5"/>
  <c r="AE43" i="5"/>
  <c r="AD43" i="5"/>
  <c r="AC43" i="5"/>
  <c r="AB43" i="5"/>
  <c r="AF42" i="5"/>
  <c r="AE42" i="5"/>
  <c r="AD42" i="5"/>
  <c r="AC42" i="5"/>
  <c r="AB42" i="5"/>
  <c r="AF41" i="5"/>
  <c r="AE41" i="5"/>
  <c r="AD41" i="5"/>
  <c r="AC41" i="5"/>
  <c r="AB41" i="5"/>
  <c r="AF39" i="5"/>
  <c r="AE39" i="5"/>
  <c r="AD39" i="5"/>
  <c r="AC39" i="5"/>
  <c r="AB39" i="5"/>
  <c r="AF38" i="5"/>
  <c r="AE38" i="5"/>
  <c r="AD38" i="5"/>
  <c r="AC38" i="5"/>
  <c r="AB38" i="5"/>
  <c r="AF37" i="5"/>
  <c r="AE37" i="5"/>
  <c r="AD37" i="5"/>
  <c r="AC37" i="5"/>
  <c r="AB37" i="5"/>
  <c r="AF36" i="5"/>
  <c r="AE36" i="5"/>
  <c r="AD36" i="5"/>
  <c r="AC36" i="5"/>
  <c r="AB36" i="5"/>
  <c r="AF35" i="5"/>
  <c r="AE35" i="5"/>
  <c r="AD35" i="5"/>
  <c r="AC35" i="5"/>
  <c r="AB35" i="5"/>
  <c r="AF34" i="5"/>
  <c r="AE34" i="5"/>
  <c r="AD34" i="5"/>
  <c r="AC34" i="5"/>
  <c r="AB34" i="5"/>
  <c r="AF33" i="5"/>
  <c r="AE33" i="5"/>
  <c r="AD33" i="5"/>
  <c r="AC33" i="5"/>
  <c r="AB33" i="5"/>
  <c r="AF32" i="5"/>
  <c r="AE32" i="5"/>
  <c r="AD32" i="5"/>
  <c r="AC32" i="5"/>
  <c r="AB32" i="5"/>
  <c r="AK246" i="2"/>
  <c r="AJ246" i="2"/>
  <c r="AI246" i="2"/>
  <c r="AH246" i="2"/>
  <c r="AG246" i="2"/>
  <c r="AK245" i="2"/>
  <c r="AJ245" i="2"/>
  <c r="AI245" i="2"/>
  <c r="AH245" i="2"/>
  <c r="AG245" i="2"/>
  <c r="AK244" i="2"/>
  <c r="AJ244" i="2"/>
  <c r="AI244" i="2"/>
  <c r="AH244" i="2"/>
  <c r="AG244" i="2"/>
  <c r="AK237" i="2"/>
  <c r="AJ237" i="2"/>
  <c r="AI237" i="2"/>
  <c r="AH237" i="2"/>
  <c r="AG237" i="2"/>
  <c r="AK236" i="2"/>
  <c r="AJ236" i="2"/>
  <c r="AI236" i="2"/>
  <c r="AH236" i="2"/>
  <c r="AG236" i="2"/>
  <c r="AK235" i="2"/>
  <c r="AJ235" i="2"/>
  <c r="AI235" i="2"/>
  <c r="AH235" i="2"/>
  <c r="AG235" i="2"/>
  <c r="AK234" i="2"/>
  <c r="AJ234" i="2"/>
  <c r="AI234" i="2"/>
  <c r="AH234" i="2"/>
  <c r="AG234" i="2"/>
  <c r="AK233" i="2"/>
  <c r="AJ233" i="2"/>
  <c r="AI233" i="2"/>
  <c r="AH233" i="2"/>
  <c r="AG233" i="2"/>
  <c r="AK232" i="2"/>
  <c r="AJ232" i="2"/>
  <c r="AI232" i="2"/>
  <c r="AH232" i="2"/>
  <c r="AG232" i="2"/>
  <c r="AK231" i="2"/>
  <c r="AJ231" i="2"/>
  <c r="AI231" i="2"/>
  <c r="AH231" i="2"/>
  <c r="AG231" i="2"/>
  <c r="AK228" i="2"/>
  <c r="AJ228" i="2"/>
  <c r="AI228" i="2"/>
  <c r="AH228" i="2"/>
  <c r="AG228" i="2"/>
  <c r="AK227" i="2"/>
  <c r="AJ227" i="2"/>
  <c r="AI227" i="2"/>
  <c r="AH227" i="2"/>
  <c r="AG227" i="2"/>
  <c r="AK226" i="2"/>
  <c r="AJ226" i="2"/>
  <c r="AI226" i="2"/>
  <c r="AH226" i="2"/>
  <c r="AG226" i="2"/>
  <c r="AK225" i="2"/>
  <c r="AJ225" i="2"/>
  <c r="AI225" i="2"/>
  <c r="AH225" i="2"/>
  <c r="AG225" i="2"/>
  <c r="AK224" i="2"/>
  <c r="AJ224" i="2"/>
  <c r="AI224" i="2"/>
  <c r="AH224" i="2"/>
  <c r="AG224" i="2"/>
  <c r="AK219" i="2"/>
  <c r="AJ219" i="2"/>
  <c r="AI219" i="2"/>
  <c r="AH219" i="2"/>
  <c r="AG219" i="2"/>
  <c r="AK218" i="2"/>
  <c r="AJ218" i="2"/>
  <c r="AI218" i="2"/>
  <c r="AH218" i="2"/>
  <c r="AG218" i="2"/>
  <c r="AK217" i="2"/>
  <c r="AJ217" i="2"/>
  <c r="AI217" i="2"/>
  <c r="AH217" i="2"/>
  <c r="AG217" i="2"/>
  <c r="AK216" i="2"/>
  <c r="AJ216" i="2"/>
  <c r="AI216" i="2"/>
  <c r="AH216" i="2"/>
  <c r="AG216" i="2"/>
  <c r="AK215" i="2"/>
  <c r="AJ215" i="2"/>
  <c r="AI215" i="2"/>
  <c r="AH215" i="2"/>
  <c r="AG215" i="2"/>
  <c r="AK214" i="2"/>
  <c r="AJ214" i="2"/>
  <c r="AI214" i="2"/>
  <c r="AH214" i="2"/>
  <c r="AG214" i="2"/>
  <c r="AK210" i="2"/>
  <c r="AJ210" i="2"/>
  <c r="AI210" i="2"/>
  <c r="AH210" i="2"/>
  <c r="AG210" i="2"/>
  <c r="AK209" i="2"/>
  <c r="AJ209" i="2"/>
  <c r="AI209" i="2"/>
  <c r="AH209" i="2"/>
  <c r="AG209" i="2"/>
  <c r="AK208" i="2"/>
  <c r="AJ208" i="2"/>
  <c r="AI208" i="2"/>
  <c r="AH208" i="2"/>
  <c r="AG208" i="2"/>
  <c r="AK207" i="2"/>
  <c r="AJ207" i="2"/>
  <c r="AI207" i="2"/>
  <c r="AH207" i="2"/>
  <c r="AG207" i="2"/>
  <c r="AK206" i="2"/>
  <c r="AJ206" i="2"/>
  <c r="AI206" i="2"/>
  <c r="AH206" i="2"/>
  <c r="AG206" i="2"/>
  <c r="AK201" i="2"/>
  <c r="AJ201" i="2"/>
  <c r="AI201" i="2"/>
  <c r="AH201" i="2"/>
  <c r="AG201" i="2"/>
  <c r="AK200" i="2"/>
  <c r="AJ200" i="2"/>
  <c r="AI200" i="2"/>
  <c r="AH200" i="2"/>
  <c r="AG200" i="2"/>
  <c r="AK199" i="2"/>
  <c r="AJ199" i="2"/>
  <c r="AI199" i="2"/>
  <c r="AH199" i="2"/>
  <c r="AG199" i="2"/>
  <c r="AK192" i="2"/>
  <c r="AJ192" i="2"/>
  <c r="AI192" i="2"/>
  <c r="AH192" i="2"/>
  <c r="AG192" i="2"/>
  <c r="AK191" i="2"/>
  <c r="AJ191" i="2"/>
  <c r="AI191" i="2"/>
  <c r="AH191" i="2"/>
  <c r="AG191" i="2"/>
  <c r="AK190" i="2"/>
  <c r="AJ190" i="2"/>
  <c r="AI190" i="2"/>
  <c r="AH190" i="2"/>
  <c r="AG190" i="2"/>
  <c r="AK183" i="2"/>
  <c r="AJ183" i="2"/>
  <c r="AI183" i="2"/>
  <c r="AH183" i="2"/>
  <c r="AG183" i="2"/>
  <c r="AK182" i="2"/>
  <c r="AJ182" i="2"/>
  <c r="AI182" i="2"/>
  <c r="AH182" i="2"/>
  <c r="AG182" i="2"/>
  <c r="AK181" i="2"/>
  <c r="AJ181" i="2"/>
  <c r="AI181" i="2"/>
  <c r="AH181" i="2"/>
  <c r="AG181" i="2"/>
  <c r="AK180" i="2"/>
  <c r="AJ180" i="2"/>
  <c r="AI180" i="2"/>
  <c r="AH180" i="2"/>
  <c r="AG180" i="2"/>
  <c r="AK179" i="2"/>
  <c r="AJ179" i="2"/>
  <c r="AI179" i="2"/>
  <c r="AH179" i="2"/>
  <c r="AG179" i="2"/>
  <c r="AK178" i="2"/>
  <c r="AJ178" i="2"/>
  <c r="AI178" i="2"/>
  <c r="AH178" i="2"/>
  <c r="AG178" i="2"/>
  <c r="AK177" i="2"/>
  <c r="AJ177" i="2"/>
  <c r="AI177" i="2"/>
  <c r="AH177" i="2"/>
  <c r="AG177" i="2"/>
  <c r="AK176" i="2"/>
  <c r="AJ176" i="2"/>
  <c r="AI176" i="2"/>
  <c r="AH176" i="2"/>
  <c r="AG176" i="2"/>
  <c r="AK174" i="2"/>
  <c r="AJ174" i="2"/>
  <c r="AI174" i="2"/>
  <c r="AH174" i="2"/>
  <c r="AG174" i="2"/>
  <c r="AK173" i="2"/>
  <c r="AJ173" i="2"/>
  <c r="AI173" i="2"/>
  <c r="AH173" i="2"/>
  <c r="AG173" i="2"/>
  <c r="AK172" i="2"/>
  <c r="AJ172" i="2"/>
  <c r="AI172" i="2"/>
  <c r="AH172" i="2"/>
  <c r="AG172" i="2"/>
  <c r="AK171" i="2"/>
  <c r="AJ171" i="2"/>
  <c r="AI171" i="2"/>
  <c r="AH171" i="2"/>
  <c r="AG171" i="2"/>
  <c r="AK170" i="2"/>
  <c r="AJ170" i="2"/>
  <c r="AI170" i="2"/>
  <c r="AH170" i="2"/>
  <c r="AG170" i="2"/>
  <c r="AK169" i="2"/>
  <c r="AJ169" i="2"/>
  <c r="AI169" i="2"/>
  <c r="AH169" i="2"/>
  <c r="AG169" i="2"/>
  <c r="AK168" i="2"/>
  <c r="AJ168" i="2"/>
  <c r="AI168" i="2"/>
  <c r="AH168" i="2"/>
  <c r="AG168" i="2"/>
  <c r="AK167" i="2"/>
  <c r="AJ167" i="2"/>
  <c r="AI167" i="2"/>
  <c r="AH167" i="2"/>
  <c r="AG167" i="2"/>
  <c r="AK165" i="2"/>
  <c r="AJ165" i="2"/>
  <c r="AI165" i="2"/>
  <c r="AH165" i="2"/>
  <c r="AG165" i="2"/>
  <c r="AK164" i="2"/>
  <c r="AJ164" i="2"/>
  <c r="AI164" i="2"/>
  <c r="AH164" i="2"/>
  <c r="AG164" i="2"/>
  <c r="AK163" i="2"/>
  <c r="AJ163" i="2"/>
  <c r="AI163" i="2"/>
  <c r="AH163" i="2"/>
  <c r="AG163" i="2"/>
  <c r="AK162" i="2"/>
  <c r="AJ162" i="2"/>
  <c r="AI162" i="2"/>
  <c r="AH162" i="2"/>
  <c r="AG162" i="2"/>
  <c r="AK161" i="2"/>
  <c r="AJ161" i="2"/>
  <c r="AI161" i="2"/>
  <c r="AH161" i="2"/>
  <c r="AG161" i="2"/>
  <c r="AK160" i="2"/>
  <c r="AJ160" i="2"/>
  <c r="AI160" i="2"/>
  <c r="AH160" i="2"/>
  <c r="AG160" i="2"/>
  <c r="AK159" i="2"/>
  <c r="AJ159" i="2"/>
  <c r="AI159" i="2"/>
  <c r="AH159" i="2"/>
  <c r="AG159" i="2"/>
  <c r="AK156" i="2"/>
  <c r="AJ156" i="2"/>
  <c r="AI156" i="2"/>
  <c r="AH156" i="2"/>
  <c r="AG156" i="2"/>
  <c r="AK155" i="2"/>
  <c r="AJ155" i="2"/>
  <c r="AI155" i="2"/>
  <c r="AH155" i="2"/>
  <c r="AG155" i="2"/>
  <c r="AK154" i="2"/>
  <c r="AJ154" i="2"/>
  <c r="AI154" i="2"/>
  <c r="AH154" i="2"/>
  <c r="AG154" i="2"/>
  <c r="AK153" i="2"/>
  <c r="AJ153" i="2"/>
  <c r="AI153" i="2"/>
  <c r="AH153" i="2"/>
  <c r="AG153" i="2"/>
  <c r="AK152" i="2"/>
  <c r="AJ152" i="2"/>
  <c r="AI152" i="2"/>
  <c r="AH152" i="2"/>
  <c r="AG152" i="2"/>
  <c r="AK151" i="2"/>
  <c r="AJ151" i="2"/>
  <c r="AI151" i="2"/>
  <c r="AH151" i="2"/>
  <c r="AG151" i="2"/>
  <c r="AK150" i="2"/>
  <c r="AJ150" i="2"/>
  <c r="AI150" i="2"/>
  <c r="AH150" i="2"/>
  <c r="AG150" i="2"/>
  <c r="AK147" i="2"/>
  <c r="AJ147" i="2"/>
  <c r="AI147" i="2"/>
  <c r="AH147" i="2"/>
  <c r="AG147" i="2"/>
  <c r="AK146" i="2"/>
  <c r="AJ146" i="2"/>
  <c r="AI146" i="2"/>
  <c r="AH146" i="2"/>
  <c r="AG146" i="2"/>
  <c r="AK145" i="2"/>
  <c r="AJ145" i="2"/>
  <c r="AI145" i="2"/>
  <c r="AH145" i="2"/>
  <c r="AG145" i="2"/>
  <c r="AK144" i="2"/>
  <c r="AJ144" i="2"/>
  <c r="AI144" i="2"/>
  <c r="AH144" i="2"/>
  <c r="AG144" i="2"/>
  <c r="AK143" i="2"/>
  <c r="AJ143" i="2"/>
  <c r="AI143" i="2"/>
  <c r="AH143" i="2"/>
  <c r="AG143" i="2"/>
  <c r="AK142" i="2"/>
  <c r="AJ142" i="2"/>
  <c r="AI142" i="2"/>
  <c r="AH142" i="2"/>
  <c r="AG142" i="2"/>
  <c r="AK138" i="2"/>
  <c r="AJ138" i="2"/>
  <c r="AI138" i="2"/>
  <c r="AH138" i="2"/>
  <c r="AG138" i="2"/>
  <c r="AK137" i="2"/>
  <c r="AJ137" i="2"/>
  <c r="AI137" i="2"/>
  <c r="AH137" i="2"/>
  <c r="AG137" i="2"/>
  <c r="AK136" i="2"/>
  <c r="AJ136" i="2"/>
  <c r="AI136" i="2"/>
  <c r="AH136" i="2"/>
  <c r="AG136" i="2"/>
  <c r="AK135" i="2"/>
  <c r="AJ135" i="2"/>
  <c r="AI135" i="2"/>
  <c r="AH135" i="2"/>
  <c r="AG135" i="2"/>
  <c r="AK134" i="2"/>
  <c r="AJ134" i="2"/>
  <c r="AI134" i="2"/>
  <c r="AH134" i="2"/>
  <c r="AG134" i="2"/>
  <c r="AK133" i="2"/>
  <c r="AJ133" i="2"/>
  <c r="AI133" i="2"/>
  <c r="AH133" i="2"/>
  <c r="AG133" i="2"/>
  <c r="AK129" i="2"/>
  <c r="AJ129" i="2"/>
  <c r="AI129" i="2"/>
  <c r="AH129" i="2"/>
  <c r="AG129" i="2"/>
  <c r="AK128" i="2"/>
  <c r="AJ128" i="2"/>
  <c r="AI128" i="2"/>
  <c r="AH128" i="2"/>
  <c r="AG128" i="2"/>
  <c r="AK127" i="2"/>
  <c r="AJ127" i="2"/>
  <c r="AI127" i="2"/>
  <c r="AH127" i="2"/>
  <c r="AG127" i="2"/>
  <c r="AK126" i="2"/>
  <c r="AJ126" i="2"/>
  <c r="AI126" i="2"/>
  <c r="AH126" i="2"/>
  <c r="AG126" i="2"/>
  <c r="AK125" i="2"/>
  <c r="AJ125" i="2"/>
  <c r="AI125" i="2"/>
  <c r="AH125" i="2"/>
  <c r="AG125" i="2"/>
  <c r="AK124" i="2"/>
  <c r="AJ124" i="2"/>
  <c r="AI124" i="2"/>
  <c r="AH124" i="2"/>
  <c r="AG124" i="2"/>
  <c r="AK120" i="2"/>
  <c r="AJ120" i="2"/>
  <c r="AI120" i="2"/>
  <c r="AH120" i="2"/>
  <c r="AG120" i="2"/>
  <c r="AK119" i="2"/>
  <c r="AJ119" i="2"/>
  <c r="AI119" i="2"/>
  <c r="AH119" i="2"/>
  <c r="AG119" i="2"/>
  <c r="AK118" i="2"/>
  <c r="AJ118" i="2"/>
  <c r="AI118" i="2"/>
  <c r="AH118" i="2"/>
  <c r="AG118" i="2"/>
  <c r="AK117" i="2"/>
  <c r="AJ117" i="2"/>
  <c r="AI117" i="2"/>
  <c r="AH117" i="2"/>
  <c r="AG117" i="2"/>
  <c r="AK116" i="2"/>
  <c r="AJ116" i="2"/>
  <c r="AI116" i="2"/>
  <c r="AH116" i="2"/>
  <c r="AG116" i="2"/>
  <c r="AK115" i="2"/>
  <c r="AJ115" i="2"/>
  <c r="AI115" i="2"/>
  <c r="AH115" i="2"/>
  <c r="AG115" i="2"/>
  <c r="AK111" i="2"/>
  <c r="AJ111" i="2"/>
  <c r="AI111" i="2"/>
  <c r="AH111" i="2"/>
  <c r="AG111" i="2"/>
  <c r="AK110" i="2"/>
  <c r="AJ110" i="2"/>
  <c r="AI110" i="2"/>
  <c r="AH110" i="2"/>
  <c r="AG110" i="2"/>
  <c r="AK109" i="2"/>
  <c r="AJ109" i="2"/>
  <c r="AI109" i="2"/>
  <c r="AH109" i="2"/>
  <c r="AG109" i="2"/>
  <c r="AK108" i="2"/>
  <c r="AJ108" i="2"/>
  <c r="AI108" i="2"/>
  <c r="AH108" i="2"/>
  <c r="AG108" i="2"/>
  <c r="AK107" i="2"/>
  <c r="AJ107" i="2"/>
  <c r="AI107" i="2"/>
  <c r="AH107" i="2"/>
  <c r="AG107" i="2"/>
  <c r="AK102" i="2"/>
  <c r="AJ102" i="2"/>
  <c r="AI102" i="2"/>
  <c r="AH102" i="2"/>
  <c r="AG102" i="2"/>
  <c r="AK101" i="2"/>
  <c r="AJ101" i="2"/>
  <c r="AI101" i="2"/>
  <c r="AH101" i="2"/>
  <c r="AG101" i="2"/>
  <c r="AK100" i="2"/>
  <c r="AJ100" i="2"/>
  <c r="AI100" i="2"/>
  <c r="AH100" i="2"/>
  <c r="AG100" i="2"/>
  <c r="AK99" i="2"/>
  <c r="AJ99" i="2"/>
  <c r="AI99" i="2"/>
  <c r="AH99" i="2"/>
  <c r="AG99" i="2"/>
  <c r="AK98" i="2"/>
  <c r="AJ98" i="2"/>
  <c r="AI98" i="2"/>
  <c r="AH98" i="2"/>
  <c r="AG98" i="2"/>
  <c r="AK97" i="2"/>
  <c r="AJ97" i="2"/>
  <c r="AI97" i="2"/>
  <c r="AH97" i="2"/>
  <c r="AG97" i="2"/>
  <c r="AK96" i="2"/>
  <c r="AJ96" i="2"/>
  <c r="AI96" i="2"/>
  <c r="AH96" i="2"/>
  <c r="AG96" i="2"/>
  <c r="AK84" i="2"/>
  <c r="AJ84" i="2"/>
  <c r="AI84" i="2"/>
  <c r="AH84" i="2"/>
  <c r="AG84" i="2"/>
  <c r="AK83" i="2"/>
  <c r="AJ83" i="2"/>
  <c r="AI83" i="2"/>
  <c r="AH83" i="2"/>
  <c r="AG83" i="2"/>
  <c r="AK82" i="2"/>
  <c r="AJ82" i="2"/>
  <c r="AI82" i="2"/>
  <c r="AH82" i="2"/>
  <c r="AG82" i="2"/>
  <c r="AK81" i="2"/>
  <c r="AJ81" i="2"/>
  <c r="AI81" i="2"/>
  <c r="AH81" i="2"/>
  <c r="AG81" i="2"/>
  <c r="AK80" i="2"/>
  <c r="AJ80" i="2"/>
  <c r="AI80" i="2"/>
  <c r="AH80" i="2"/>
  <c r="AG80" i="2"/>
  <c r="AK79" i="2"/>
  <c r="AJ79" i="2"/>
  <c r="AI79" i="2"/>
  <c r="AH79" i="2"/>
  <c r="AG79" i="2"/>
  <c r="AK78" i="2"/>
  <c r="AJ78" i="2"/>
  <c r="AI78" i="2"/>
  <c r="AH78" i="2"/>
  <c r="AG78" i="2"/>
  <c r="AK75" i="2"/>
  <c r="AJ75" i="2"/>
  <c r="AI75" i="2"/>
  <c r="AH75" i="2"/>
  <c r="AG75" i="2"/>
  <c r="AK74" i="2"/>
  <c r="AJ74" i="2"/>
  <c r="AI74" i="2"/>
  <c r="AH74" i="2"/>
  <c r="AG74" i="2"/>
  <c r="AK73" i="2"/>
  <c r="AJ73" i="2"/>
  <c r="AI73" i="2"/>
  <c r="AH73" i="2"/>
  <c r="AG73" i="2"/>
  <c r="AK72" i="2"/>
  <c r="AJ72" i="2"/>
  <c r="AI72" i="2"/>
  <c r="AH72" i="2"/>
  <c r="AG72" i="2"/>
  <c r="AK71" i="2"/>
  <c r="AJ71" i="2"/>
  <c r="AI71" i="2"/>
  <c r="AH71" i="2"/>
  <c r="AG71" i="2"/>
  <c r="AK70" i="2"/>
  <c r="AJ70" i="2"/>
  <c r="AI70" i="2"/>
  <c r="AH70" i="2"/>
  <c r="AG70" i="2"/>
  <c r="AK69" i="2"/>
  <c r="AJ69" i="2"/>
  <c r="AI69" i="2"/>
  <c r="AH69" i="2"/>
  <c r="AG69" i="2"/>
  <c r="AK66" i="2"/>
  <c r="AJ66" i="2"/>
  <c r="AI66" i="2"/>
  <c r="AH66" i="2"/>
  <c r="AG66" i="2"/>
  <c r="AK65" i="2"/>
  <c r="AJ65" i="2"/>
  <c r="AI65" i="2"/>
  <c r="AH65" i="2"/>
  <c r="AG65" i="2"/>
  <c r="AK64" i="2"/>
  <c r="AJ64" i="2"/>
  <c r="AI64" i="2"/>
  <c r="AH64" i="2"/>
  <c r="AG64" i="2"/>
  <c r="AK63" i="2"/>
  <c r="AJ63" i="2"/>
  <c r="AI63" i="2"/>
  <c r="AH63" i="2"/>
  <c r="AG63" i="2"/>
  <c r="AK62" i="2"/>
  <c r="AJ62" i="2"/>
  <c r="AI62" i="2"/>
  <c r="AH62" i="2"/>
  <c r="AG62" i="2"/>
  <c r="AK61" i="2"/>
  <c r="AJ61" i="2"/>
  <c r="AI61" i="2"/>
  <c r="AH61" i="2"/>
  <c r="AG61" i="2"/>
  <c r="AK60" i="2"/>
  <c r="AJ60" i="2"/>
  <c r="AI60" i="2"/>
  <c r="AH60" i="2"/>
  <c r="AG60" i="2"/>
  <c r="AK57" i="2"/>
  <c r="AJ57" i="2"/>
  <c r="AI57" i="2"/>
  <c r="AH57" i="2"/>
  <c r="AG57" i="2"/>
  <c r="AK56" i="2"/>
  <c r="AJ56" i="2"/>
  <c r="AI56" i="2"/>
  <c r="AH56" i="2"/>
  <c r="AG56" i="2"/>
  <c r="AK55" i="2"/>
  <c r="AJ55" i="2"/>
  <c r="AI55" i="2"/>
  <c r="AH55" i="2"/>
  <c r="AG55" i="2"/>
  <c r="AK54" i="2"/>
  <c r="AJ54" i="2"/>
  <c r="AI54" i="2"/>
  <c r="AH54" i="2"/>
  <c r="AG54" i="2"/>
  <c r="AK53" i="2"/>
  <c r="AJ53" i="2"/>
  <c r="AI53" i="2"/>
  <c r="AH53" i="2"/>
  <c r="AG53" i="2"/>
  <c r="AK52" i="2"/>
  <c r="AJ52" i="2"/>
  <c r="AI52" i="2"/>
  <c r="AH52" i="2"/>
  <c r="AG52" i="2"/>
  <c r="AK48" i="2"/>
  <c r="AJ48" i="2"/>
  <c r="AI48" i="2"/>
  <c r="AH48" i="2"/>
  <c r="AG48" i="2"/>
  <c r="AK47" i="2"/>
  <c r="AJ47" i="2"/>
  <c r="AI47" i="2"/>
  <c r="AH47" i="2"/>
  <c r="AG47" i="2"/>
  <c r="AK46" i="2"/>
  <c r="AJ46" i="2"/>
  <c r="AI46" i="2"/>
  <c r="AH46" i="2"/>
  <c r="AG46" i="2"/>
  <c r="AK45" i="2"/>
  <c r="AJ45" i="2"/>
  <c r="AI45" i="2"/>
  <c r="AH45" i="2"/>
  <c r="AG45" i="2"/>
  <c r="AK44" i="2"/>
  <c r="AJ44" i="2"/>
  <c r="AI44" i="2"/>
  <c r="AH44" i="2"/>
  <c r="AG44" i="2"/>
  <c r="AK43" i="2"/>
  <c r="AJ43" i="2"/>
  <c r="AI43" i="2"/>
  <c r="AH43" i="2"/>
  <c r="AG43" i="2"/>
  <c r="AK42" i="2"/>
  <c r="AJ42" i="2"/>
  <c r="AI42" i="2"/>
  <c r="AH42" i="2"/>
  <c r="AG42" i="2"/>
  <c r="AK39" i="2"/>
  <c r="AJ39" i="2"/>
  <c r="AI39" i="2"/>
  <c r="AH39" i="2"/>
  <c r="AG39" i="2"/>
  <c r="AK38" i="2"/>
  <c r="AJ38" i="2"/>
  <c r="AI38" i="2"/>
  <c r="AH38" i="2"/>
  <c r="AG38" i="2"/>
  <c r="AK37" i="2"/>
  <c r="AJ37" i="2"/>
  <c r="AI37" i="2"/>
  <c r="AH37" i="2"/>
  <c r="AG37" i="2"/>
  <c r="AK36" i="2"/>
  <c r="AJ36" i="2"/>
  <c r="AI36" i="2"/>
  <c r="AH36" i="2"/>
  <c r="AG36" i="2"/>
  <c r="AK35" i="2"/>
  <c r="AJ35" i="2"/>
  <c r="AI35" i="2"/>
  <c r="AH35" i="2"/>
  <c r="AG35" i="2"/>
  <c r="AK34" i="2"/>
  <c r="AJ34" i="2"/>
  <c r="AI34" i="2"/>
  <c r="AH34" i="2"/>
  <c r="AG34" i="2"/>
  <c r="AK33" i="2"/>
  <c r="AJ33" i="2"/>
  <c r="AI33" i="2"/>
  <c r="AH33" i="2"/>
  <c r="AG33" i="2"/>
  <c r="AK30" i="2"/>
  <c r="AJ30" i="2"/>
  <c r="AI30" i="2"/>
  <c r="AH30" i="2"/>
  <c r="AG30" i="2"/>
  <c r="AK29" i="2"/>
  <c r="AJ29" i="2"/>
  <c r="AI29" i="2"/>
  <c r="AH29" i="2"/>
  <c r="AG29" i="2"/>
  <c r="AK28" i="2"/>
  <c r="AJ28" i="2"/>
  <c r="AI28" i="2"/>
  <c r="AH28" i="2"/>
  <c r="AG28" i="2"/>
  <c r="AK27" i="2"/>
  <c r="AJ27" i="2"/>
  <c r="AI27" i="2"/>
  <c r="AH27" i="2"/>
  <c r="AG27" i="2"/>
  <c r="AK26" i="2"/>
  <c r="AJ26" i="2"/>
  <c r="AI26" i="2"/>
  <c r="AH26" i="2"/>
  <c r="AG26" i="2"/>
  <c r="AK25" i="2"/>
  <c r="AJ25" i="2"/>
  <c r="AI25" i="2"/>
  <c r="AH25" i="2"/>
  <c r="AG25" i="2"/>
  <c r="AK24" i="2"/>
  <c r="AJ24" i="2"/>
  <c r="AI24" i="2"/>
  <c r="AH24" i="2"/>
  <c r="AG24" i="2"/>
  <c r="AK21" i="2"/>
  <c r="AJ21" i="2"/>
  <c r="AI21" i="2"/>
  <c r="AH21" i="2"/>
  <c r="AG21" i="2"/>
  <c r="AK20" i="2"/>
  <c r="AJ20" i="2"/>
  <c r="AI20" i="2"/>
  <c r="AH20" i="2"/>
  <c r="AG20" i="2"/>
  <c r="AK19" i="2"/>
  <c r="AJ19" i="2"/>
  <c r="AI19" i="2"/>
  <c r="AH19" i="2"/>
  <c r="AG19" i="2"/>
  <c r="AK18" i="2"/>
  <c r="AJ18" i="2"/>
  <c r="AI18" i="2"/>
  <c r="AH18" i="2"/>
  <c r="AG18" i="2"/>
  <c r="AK17" i="2"/>
  <c r="AJ17" i="2"/>
  <c r="AI17" i="2"/>
  <c r="AH17" i="2"/>
  <c r="AG17" i="2"/>
  <c r="AK12" i="2"/>
  <c r="AJ12" i="2"/>
  <c r="AI12" i="2"/>
  <c r="AH12" i="2"/>
  <c r="AG12" i="2"/>
  <c r="AK11" i="2"/>
  <c r="AJ11" i="2"/>
  <c r="AI11" i="2"/>
  <c r="AH11" i="2"/>
  <c r="AG11" i="2"/>
  <c r="AK10" i="2"/>
  <c r="AJ10" i="2"/>
  <c r="AI10" i="2"/>
  <c r="AH10" i="2"/>
  <c r="AG10" i="2"/>
  <c r="AK9" i="2"/>
  <c r="AJ9" i="2"/>
  <c r="AI9" i="2"/>
  <c r="AH9" i="2"/>
  <c r="AG9" i="2"/>
  <c r="AK8" i="2"/>
  <c r="AJ8" i="2"/>
  <c r="AI8" i="2"/>
  <c r="AH8" i="2"/>
  <c r="AG8" i="2"/>
  <c r="AK7" i="2"/>
  <c r="AJ7" i="2"/>
  <c r="AI7" i="2"/>
  <c r="AH7" i="2"/>
  <c r="AG7" i="2"/>
  <c r="AK6" i="2"/>
  <c r="AJ6" i="2"/>
  <c r="AI6" i="2"/>
  <c r="AH6" i="2"/>
  <c r="AG6" i="2"/>
  <c r="AF246" i="2"/>
  <c r="AE246" i="2"/>
  <c r="AD246" i="2"/>
  <c r="AC246" i="2"/>
  <c r="AB246" i="2"/>
  <c r="AF245" i="2"/>
  <c r="AE245" i="2"/>
  <c r="AD245" i="2"/>
  <c r="AC245" i="2"/>
  <c r="AB245" i="2"/>
  <c r="AF244" i="2"/>
  <c r="AE244" i="2"/>
  <c r="AD244" i="2"/>
  <c r="AC244" i="2"/>
  <c r="AB244" i="2"/>
  <c r="AF237" i="2"/>
  <c r="AE237" i="2"/>
  <c r="AD237" i="2"/>
  <c r="AC237" i="2"/>
  <c r="AB237" i="2"/>
  <c r="AF236" i="2"/>
  <c r="AE236" i="2"/>
  <c r="AD236" i="2"/>
  <c r="AC236" i="2"/>
  <c r="AB236" i="2"/>
  <c r="AF235" i="2"/>
  <c r="AE235" i="2"/>
  <c r="AD235" i="2"/>
  <c r="AC235" i="2"/>
  <c r="AB235" i="2"/>
  <c r="AF234" i="2"/>
  <c r="AE234" i="2"/>
  <c r="AD234" i="2"/>
  <c r="AC234" i="2"/>
  <c r="AB234" i="2"/>
  <c r="AF233" i="2"/>
  <c r="AE233" i="2"/>
  <c r="AD233" i="2"/>
  <c r="AC233" i="2"/>
  <c r="AB233" i="2"/>
  <c r="AF232" i="2"/>
  <c r="AE232" i="2"/>
  <c r="AD232" i="2"/>
  <c r="AC232" i="2"/>
  <c r="AB232" i="2"/>
  <c r="AF231" i="2"/>
  <c r="AE231" i="2"/>
  <c r="AD231" i="2"/>
  <c r="AC231" i="2"/>
  <c r="AB231" i="2"/>
  <c r="AF228" i="2"/>
  <c r="AE228" i="2"/>
  <c r="AD228" i="2"/>
  <c r="AC228" i="2"/>
  <c r="AB228" i="2"/>
  <c r="AF227" i="2"/>
  <c r="AE227" i="2"/>
  <c r="AD227" i="2"/>
  <c r="AC227" i="2"/>
  <c r="AB227" i="2"/>
  <c r="AF226" i="2"/>
  <c r="AE226" i="2"/>
  <c r="AD226" i="2"/>
  <c r="AC226" i="2"/>
  <c r="AB226" i="2"/>
  <c r="AF225" i="2"/>
  <c r="AE225" i="2"/>
  <c r="AD225" i="2"/>
  <c r="AC225" i="2"/>
  <c r="AB225" i="2"/>
  <c r="AF224" i="2"/>
  <c r="AE224" i="2"/>
  <c r="AD224" i="2"/>
  <c r="AC224" i="2"/>
  <c r="AB224" i="2"/>
  <c r="AF219" i="2"/>
  <c r="AE219" i="2"/>
  <c r="AD219" i="2"/>
  <c r="AC219" i="2"/>
  <c r="AB219" i="2"/>
  <c r="AF218" i="2"/>
  <c r="AE218" i="2"/>
  <c r="AD218" i="2"/>
  <c r="AC218" i="2"/>
  <c r="AB218" i="2"/>
  <c r="AF217" i="2"/>
  <c r="AE217" i="2"/>
  <c r="AD217" i="2"/>
  <c r="AC217" i="2"/>
  <c r="AB217" i="2"/>
  <c r="AF216" i="2"/>
  <c r="AE216" i="2"/>
  <c r="AD216" i="2"/>
  <c r="AC216" i="2"/>
  <c r="AB216" i="2"/>
  <c r="AF215" i="2"/>
  <c r="AE215" i="2"/>
  <c r="AD215" i="2"/>
  <c r="AC215" i="2"/>
  <c r="AB215" i="2"/>
  <c r="AF214" i="2"/>
  <c r="AE214" i="2"/>
  <c r="AD214" i="2"/>
  <c r="AC214" i="2"/>
  <c r="AB214" i="2"/>
  <c r="AF210" i="2"/>
  <c r="AE210" i="2"/>
  <c r="AD210" i="2"/>
  <c r="AC210" i="2"/>
  <c r="AB210" i="2"/>
  <c r="AF209" i="2"/>
  <c r="AE209" i="2"/>
  <c r="AD209" i="2"/>
  <c r="AC209" i="2"/>
  <c r="AB209" i="2"/>
  <c r="AF208" i="2"/>
  <c r="AE208" i="2"/>
  <c r="AD208" i="2"/>
  <c r="AC208" i="2"/>
  <c r="AB208" i="2"/>
  <c r="AF207" i="2"/>
  <c r="AE207" i="2"/>
  <c r="AD207" i="2"/>
  <c r="AC207" i="2"/>
  <c r="AB207" i="2"/>
  <c r="AF206" i="2"/>
  <c r="AE206" i="2"/>
  <c r="AD206" i="2"/>
  <c r="AC206" i="2"/>
  <c r="AB206" i="2"/>
  <c r="AF201" i="2"/>
  <c r="AE201" i="2"/>
  <c r="AD201" i="2"/>
  <c r="AC201" i="2"/>
  <c r="AB201" i="2"/>
  <c r="AF200" i="2"/>
  <c r="AE200" i="2"/>
  <c r="AD200" i="2"/>
  <c r="AC200" i="2"/>
  <c r="AB200" i="2"/>
  <c r="AF199" i="2"/>
  <c r="AE199" i="2"/>
  <c r="AD199" i="2"/>
  <c r="AC199" i="2"/>
  <c r="AB199" i="2"/>
  <c r="AF192" i="2"/>
  <c r="AE192" i="2"/>
  <c r="AD192" i="2"/>
  <c r="AC192" i="2"/>
  <c r="AB192" i="2"/>
  <c r="AF191" i="2"/>
  <c r="AE191" i="2"/>
  <c r="AD191" i="2"/>
  <c r="AC191" i="2"/>
  <c r="AB191" i="2"/>
  <c r="AF190" i="2"/>
  <c r="AE190" i="2"/>
  <c r="AD190" i="2"/>
  <c r="AC190" i="2"/>
  <c r="AB190" i="2"/>
  <c r="AF183" i="2"/>
  <c r="AE183" i="2"/>
  <c r="AD183" i="2"/>
  <c r="AC183" i="2"/>
  <c r="AB183" i="2"/>
  <c r="AF182" i="2"/>
  <c r="AE182" i="2"/>
  <c r="AD182" i="2"/>
  <c r="AC182" i="2"/>
  <c r="AB182" i="2"/>
  <c r="AF181" i="2"/>
  <c r="AE181" i="2"/>
  <c r="AD181" i="2"/>
  <c r="AC181" i="2"/>
  <c r="AB181" i="2"/>
  <c r="AF180" i="2"/>
  <c r="AE180" i="2"/>
  <c r="AD180" i="2"/>
  <c r="AC180" i="2"/>
  <c r="AB180" i="2"/>
  <c r="AF179" i="2"/>
  <c r="AE179" i="2"/>
  <c r="AD179" i="2"/>
  <c r="AC179" i="2"/>
  <c r="AB179" i="2"/>
  <c r="AF178" i="2"/>
  <c r="AE178" i="2"/>
  <c r="AD178" i="2"/>
  <c r="AC178" i="2"/>
  <c r="AB178" i="2"/>
  <c r="AF177" i="2"/>
  <c r="AE177" i="2"/>
  <c r="AD177" i="2"/>
  <c r="AC177" i="2"/>
  <c r="AB177" i="2"/>
  <c r="AF176" i="2"/>
  <c r="AE176" i="2"/>
  <c r="AD176" i="2"/>
  <c r="AC176" i="2"/>
  <c r="AB176" i="2"/>
  <c r="AF174" i="2"/>
  <c r="AE174" i="2"/>
  <c r="AD174" i="2"/>
  <c r="AC174" i="2"/>
  <c r="AB174" i="2"/>
  <c r="AF173" i="2"/>
  <c r="AE173" i="2"/>
  <c r="AD173" i="2"/>
  <c r="AC173" i="2"/>
  <c r="AB173" i="2"/>
  <c r="AF172" i="2"/>
  <c r="AE172" i="2"/>
  <c r="AD172" i="2"/>
  <c r="AC172" i="2"/>
  <c r="AB172" i="2"/>
  <c r="AF171" i="2"/>
  <c r="AE171" i="2"/>
  <c r="AD171" i="2"/>
  <c r="AC171" i="2"/>
  <c r="AB171" i="2"/>
  <c r="AF170" i="2"/>
  <c r="AE170" i="2"/>
  <c r="AD170" i="2"/>
  <c r="AC170" i="2"/>
  <c r="AB170" i="2"/>
  <c r="AF169" i="2"/>
  <c r="AE169" i="2"/>
  <c r="AD169" i="2"/>
  <c r="AC169" i="2"/>
  <c r="AB169" i="2"/>
  <c r="AF168" i="2"/>
  <c r="AE168" i="2"/>
  <c r="AD168" i="2"/>
  <c r="AC168" i="2"/>
  <c r="AB168" i="2"/>
  <c r="AF167" i="2"/>
  <c r="AE167" i="2"/>
  <c r="AD167" i="2"/>
  <c r="AC167" i="2"/>
  <c r="AB167" i="2"/>
  <c r="AF165" i="2"/>
  <c r="AE165" i="2"/>
  <c r="AD165" i="2"/>
  <c r="AC165" i="2"/>
  <c r="AB165" i="2"/>
  <c r="AF164" i="2"/>
  <c r="AE164" i="2"/>
  <c r="AD164" i="2"/>
  <c r="AC164" i="2"/>
  <c r="AB164" i="2"/>
  <c r="AF163" i="2"/>
  <c r="AE163" i="2"/>
  <c r="AD163" i="2"/>
  <c r="AC163" i="2"/>
  <c r="AB163" i="2"/>
  <c r="AF162" i="2"/>
  <c r="AE162" i="2"/>
  <c r="AD162" i="2"/>
  <c r="AC162" i="2"/>
  <c r="AB162" i="2"/>
  <c r="AF161" i="2"/>
  <c r="AE161" i="2"/>
  <c r="AD161" i="2"/>
  <c r="AC161" i="2"/>
  <c r="AB161" i="2"/>
  <c r="AF160" i="2"/>
  <c r="AE160" i="2"/>
  <c r="AD160" i="2"/>
  <c r="AC160" i="2"/>
  <c r="AB160" i="2"/>
  <c r="AF159" i="2"/>
  <c r="AE159" i="2"/>
  <c r="AD159" i="2"/>
  <c r="AC159" i="2"/>
  <c r="AB159" i="2"/>
  <c r="AF156" i="2"/>
  <c r="AE156" i="2"/>
  <c r="AD156" i="2"/>
  <c r="AC156" i="2"/>
  <c r="AB156" i="2"/>
  <c r="AF155" i="2"/>
  <c r="AE155" i="2"/>
  <c r="AD155" i="2"/>
  <c r="AC155" i="2"/>
  <c r="AB155" i="2"/>
  <c r="AF154" i="2"/>
  <c r="AE154" i="2"/>
  <c r="AD154" i="2"/>
  <c r="AC154" i="2"/>
  <c r="AB154" i="2"/>
  <c r="AF153" i="2"/>
  <c r="AE153" i="2"/>
  <c r="AD153" i="2"/>
  <c r="AC153" i="2"/>
  <c r="AB153" i="2"/>
  <c r="AF152" i="2"/>
  <c r="AE152" i="2"/>
  <c r="AD152" i="2"/>
  <c r="AC152" i="2"/>
  <c r="AB152" i="2"/>
  <c r="AF151" i="2"/>
  <c r="AE151" i="2"/>
  <c r="AD151" i="2"/>
  <c r="AC151" i="2"/>
  <c r="AB151" i="2"/>
  <c r="AF150" i="2"/>
  <c r="AE150" i="2"/>
  <c r="AD150" i="2"/>
  <c r="AC150" i="2"/>
  <c r="AB150" i="2"/>
  <c r="AF147" i="2"/>
  <c r="AE147" i="2"/>
  <c r="AD147" i="2"/>
  <c r="AC147" i="2"/>
  <c r="AB147" i="2"/>
  <c r="AF146" i="2"/>
  <c r="AE146" i="2"/>
  <c r="AD146" i="2"/>
  <c r="AC146" i="2"/>
  <c r="AB146" i="2"/>
  <c r="AF145" i="2"/>
  <c r="AE145" i="2"/>
  <c r="AD145" i="2"/>
  <c r="AC145" i="2"/>
  <c r="AB145" i="2"/>
  <c r="AF144" i="2"/>
  <c r="AE144" i="2"/>
  <c r="AD144" i="2"/>
  <c r="AC144" i="2"/>
  <c r="AB144" i="2"/>
  <c r="AF143" i="2"/>
  <c r="AE143" i="2"/>
  <c r="AD143" i="2"/>
  <c r="AC143" i="2"/>
  <c r="AB143" i="2"/>
  <c r="AF142" i="2"/>
  <c r="AE142" i="2"/>
  <c r="AD142" i="2"/>
  <c r="AC142" i="2"/>
  <c r="AB142" i="2"/>
  <c r="AF138" i="2"/>
  <c r="AE138" i="2"/>
  <c r="AD138" i="2"/>
  <c r="AC138" i="2"/>
  <c r="AB138" i="2"/>
  <c r="AF137" i="2"/>
  <c r="AE137" i="2"/>
  <c r="AD137" i="2"/>
  <c r="AC137" i="2"/>
  <c r="AB137" i="2"/>
  <c r="AF136" i="2"/>
  <c r="AE136" i="2"/>
  <c r="AD136" i="2"/>
  <c r="AC136" i="2"/>
  <c r="AB136" i="2"/>
  <c r="AF135" i="2"/>
  <c r="AE135" i="2"/>
  <c r="AD135" i="2"/>
  <c r="AC135" i="2"/>
  <c r="AB135" i="2"/>
  <c r="AF134" i="2"/>
  <c r="AE134" i="2"/>
  <c r="AD134" i="2"/>
  <c r="AC134" i="2"/>
  <c r="AB134" i="2"/>
  <c r="AF133" i="2"/>
  <c r="AE133" i="2"/>
  <c r="AD133" i="2"/>
  <c r="AC133" i="2"/>
  <c r="AB133" i="2"/>
  <c r="AF129" i="2"/>
  <c r="AE129" i="2"/>
  <c r="AD129" i="2"/>
  <c r="AC129" i="2"/>
  <c r="AB129" i="2"/>
  <c r="AF128" i="2"/>
  <c r="AE128" i="2"/>
  <c r="AD128" i="2"/>
  <c r="AC128" i="2"/>
  <c r="AB128" i="2"/>
  <c r="AF127" i="2"/>
  <c r="AE127" i="2"/>
  <c r="AD127" i="2"/>
  <c r="AC127" i="2"/>
  <c r="AB127" i="2"/>
  <c r="AF126" i="2"/>
  <c r="AE126" i="2"/>
  <c r="AD126" i="2"/>
  <c r="AC126" i="2"/>
  <c r="AB126" i="2"/>
  <c r="AF125" i="2"/>
  <c r="AE125" i="2"/>
  <c r="AD125" i="2"/>
  <c r="AC125" i="2"/>
  <c r="AB125" i="2"/>
  <c r="AF124" i="2"/>
  <c r="AE124" i="2"/>
  <c r="AD124" i="2"/>
  <c r="AC124" i="2"/>
  <c r="AB124" i="2"/>
  <c r="AF120" i="2"/>
  <c r="AE120" i="2"/>
  <c r="AD120" i="2"/>
  <c r="AC120" i="2"/>
  <c r="AB120" i="2"/>
  <c r="AF119" i="2"/>
  <c r="AE119" i="2"/>
  <c r="AD119" i="2"/>
  <c r="AC119" i="2"/>
  <c r="AB119" i="2"/>
  <c r="AF118" i="2"/>
  <c r="AE118" i="2"/>
  <c r="AD118" i="2"/>
  <c r="AC118" i="2"/>
  <c r="AB118" i="2"/>
  <c r="AF117" i="2"/>
  <c r="AE117" i="2"/>
  <c r="AD117" i="2"/>
  <c r="AC117" i="2"/>
  <c r="AB117" i="2"/>
  <c r="AF116" i="2"/>
  <c r="AE116" i="2"/>
  <c r="AD116" i="2"/>
  <c r="AC116" i="2"/>
  <c r="AB116" i="2"/>
  <c r="AF115" i="2"/>
  <c r="AE115" i="2"/>
  <c r="AD115" i="2"/>
  <c r="AC115" i="2"/>
  <c r="AB115" i="2"/>
  <c r="AF111" i="2"/>
  <c r="AE111" i="2"/>
  <c r="AD111" i="2"/>
  <c r="AC111" i="2"/>
  <c r="AB111" i="2"/>
  <c r="AF110" i="2"/>
  <c r="AE110" i="2"/>
  <c r="AD110" i="2"/>
  <c r="AC110" i="2"/>
  <c r="AB110" i="2"/>
  <c r="AF109" i="2"/>
  <c r="AE109" i="2"/>
  <c r="AD109" i="2"/>
  <c r="AC109" i="2"/>
  <c r="AB109" i="2"/>
  <c r="AF108" i="2"/>
  <c r="AE108" i="2"/>
  <c r="AD108" i="2"/>
  <c r="AC108" i="2"/>
  <c r="AB108" i="2"/>
  <c r="AF107" i="2"/>
  <c r="AE107" i="2"/>
  <c r="AD107" i="2"/>
  <c r="AC107" i="2"/>
  <c r="AB107" i="2"/>
  <c r="AF102" i="2"/>
  <c r="AE102" i="2"/>
  <c r="AD102" i="2"/>
  <c r="AC102" i="2"/>
  <c r="AB102" i="2"/>
  <c r="AF101" i="2"/>
  <c r="AE101" i="2"/>
  <c r="AD101" i="2"/>
  <c r="AC101" i="2"/>
  <c r="AB101" i="2"/>
  <c r="AF100" i="2"/>
  <c r="AE100" i="2"/>
  <c r="AD100" i="2"/>
  <c r="AC100" i="2"/>
  <c r="AB100" i="2"/>
  <c r="AF99" i="2"/>
  <c r="AE99" i="2"/>
  <c r="AD99" i="2"/>
  <c r="AC99" i="2"/>
  <c r="AB99" i="2"/>
  <c r="AF98" i="2"/>
  <c r="AE98" i="2"/>
  <c r="AD98" i="2"/>
  <c r="AC98" i="2"/>
  <c r="AB98" i="2"/>
  <c r="AF97" i="2"/>
  <c r="AE97" i="2"/>
  <c r="AD97" i="2"/>
  <c r="AC97" i="2"/>
  <c r="AB97" i="2"/>
  <c r="AF96" i="2"/>
  <c r="AE96" i="2"/>
  <c r="AD96" i="2"/>
  <c r="AC96" i="2"/>
  <c r="AB96" i="2"/>
  <c r="AF84" i="2"/>
  <c r="AE84" i="2"/>
  <c r="AD84" i="2"/>
  <c r="AC84" i="2"/>
  <c r="AB84" i="2"/>
  <c r="AF83" i="2"/>
  <c r="AE83" i="2"/>
  <c r="AD83" i="2"/>
  <c r="AC83" i="2"/>
  <c r="AB83" i="2"/>
  <c r="AF82" i="2"/>
  <c r="AE82" i="2"/>
  <c r="AD82" i="2"/>
  <c r="AC82" i="2"/>
  <c r="AB82" i="2"/>
  <c r="AF81" i="2"/>
  <c r="AE81" i="2"/>
  <c r="AD81" i="2"/>
  <c r="AC81" i="2"/>
  <c r="AB81" i="2"/>
  <c r="AF80" i="2"/>
  <c r="AE80" i="2"/>
  <c r="AD80" i="2"/>
  <c r="AC80" i="2"/>
  <c r="AB80" i="2"/>
  <c r="AF79" i="2"/>
  <c r="AE79" i="2"/>
  <c r="AD79" i="2"/>
  <c r="AC79" i="2"/>
  <c r="AB79" i="2"/>
  <c r="AF78" i="2"/>
  <c r="AE78" i="2"/>
  <c r="AD78" i="2"/>
  <c r="AC78" i="2"/>
  <c r="AB78" i="2"/>
  <c r="AF75" i="2"/>
  <c r="AE75" i="2"/>
  <c r="AD75" i="2"/>
  <c r="AC75" i="2"/>
  <c r="AB75" i="2"/>
  <c r="AF74" i="2"/>
  <c r="AE74" i="2"/>
  <c r="AD74" i="2"/>
  <c r="AC74" i="2"/>
  <c r="AB74" i="2"/>
  <c r="AF73" i="2"/>
  <c r="AE73" i="2"/>
  <c r="AD73" i="2"/>
  <c r="AC73" i="2"/>
  <c r="AB73" i="2"/>
  <c r="AF72" i="2"/>
  <c r="AE72" i="2"/>
  <c r="AD72" i="2"/>
  <c r="AC72" i="2"/>
  <c r="AB72" i="2"/>
  <c r="AF71" i="2"/>
  <c r="AE71" i="2"/>
  <c r="AD71" i="2"/>
  <c r="AC71" i="2"/>
  <c r="AB71" i="2"/>
  <c r="AF70" i="2"/>
  <c r="AE70" i="2"/>
  <c r="AD70" i="2"/>
  <c r="AC70" i="2"/>
  <c r="AB70" i="2"/>
  <c r="AF69" i="2"/>
  <c r="AE69" i="2"/>
  <c r="AD69" i="2"/>
  <c r="AC69" i="2"/>
  <c r="AB69" i="2"/>
  <c r="AF66" i="2"/>
  <c r="AE66" i="2"/>
  <c r="AD66" i="2"/>
  <c r="AC66" i="2"/>
  <c r="AB66" i="2"/>
  <c r="AF65" i="2"/>
  <c r="AE65" i="2"/>
  <c r="AD65" i="2"/>
  <c r="AC65" i="2"/>
  <c r="AB65" i="2"/>
  <c r="AF64" i="2"/>
  <c r="AE64" i="2"/>
  <c r="AD64" i="2"/>
  <c r="AC64" i="2"/>
  <c r="AB64" i="2"/>
  <c r="AF63" i="2"/>
  <c r="AE63" i="2"/>
  <c r="AD63" i="2"/>
  <c r="AC63" i="2"/>
  <c r="AB63" i="2"/>
  <c r="AF62" i="2"/>
  <c r="AE62" i="2"/>
  <c r="AD62" i="2"/>
  <c r="AC62" i="2"/>
  <c r="AB62" i="2"/>
  <c r="AF61" i="2"/>
  <c r="AE61" i="2"/>
  <c r="AD61" i="2"/>
  <c r="AC61" i="2"/>
  <c r="AB61" i="2"/>
  <c r="AF60" i="2"/>
  <c r="AE60" i="2"/>
  <c r="AD60" i="2"/>
  <c r="AC60" i="2"/>
  <c r="AB60" i="2"/>
  <c r="AF57" i="2"/>
  <c r="AE57" i="2"/>
  <c r="AD57" i="2"/>
  <c r="AC57" i="2"/>
  <c r="AB57" i="2"/>
  <c r="AF56" i="2"/>
  <c r="AE56" i="2"/>
  <c r="AD56" i="2"/>
  <c r="AC56" i="2"/>
  <c r="AB56" i="2"/>
  <c r="AF55" i="2"/>
  <c r="AE55" i="2"/>
  <c r="AD55" i="2"/>
  <c r="AC55" i="2"/>
  <c r="AB55" i="2"/>
  <c r="AF54" i="2"/>
  <c r="AE54" i="2"/>
  <c r="AD54" i="2"/>
  <c r="AC54" i="2"/>
  <c r="AB54" i="2"/>
  <c r="AF53" i="2"/>
  <c r="AE53" i="2"/>
  <c r="AD53" i="2"/>
  <c r="AC53" i="2"/>
  <c r="AB53" i="2"/>
  <c r="AF52" i="2"/>
  <c r="AE52" i="2"/>
  <c r="AD52" i="2"/>
  <c r="AC52" i="2"/>
  <c r="AB52" i="2"/>
  <c r="AF48" i="2"/>
  <c r="AE48" i="2"/>
  <c r="AD48" i="2"/>
  <c r="AC48" i="2"/>
  <c r="AB48" i="2"/>
  <c r="AF47" i="2"/>
  <c r="AE47" i="2"/>
  <c r="AD47" i="2"/>
  <c r="AC47" i="2"/>
  <c r="AB47" i="2"/>
  <c r="AF46" i="2"/>
  <c r="AE46" i="2"/>
  <c r="AD46" i="2"/>
  <c r="AC46" i="2"/>
  <c r="AB46" i="2"/>
  <c r="AF45" i="2"/>
  <c r="AE45" i="2"/>
  <c r="AD45" i="2"/>
  <c r="AC45" i="2"/>
  <c r="AB45" i="2"/>
  <c r="AF44" i="2"/>
  <c r="AE44" i="2"/>
  <c r="AD44" i="2"/>
  <c r="AC44" i="2"/>
  <c r="AB44" i="2"/>
  <c r="AF43" i="2"/>
  <c r="AE43" i="2"/>
  <c r="AD43" i="2"/>
  <c r="AC43" i="2"/>
  <c r="AB43" i="2"/>
  <c r="AF42" i="2"/>
  <c r="AE42" i="2"/>
  <c r="AD42" i="2"/>
  <c r="AC42" i="2"/>
  <c r="AB42" i="2"/>
  <c r="AF39" i="2"/>
  <c r="AE39" i="2"/>
  <c r="AD39" i="2"/>
  <c r="AC39" i="2"/>
  <c r="AB39" i="2"/>
  <c r="AF38" i="2"/>
  <c r="AE38" i="2"/>
  <c r="AD38" i="2"/>
  <c r="AC38" i="2"/>
  <c r="AB38" i="2"/>
  <c r="AF37" i="2"/>
  <c r="AE37" i="2"/>
  <c r="AD37" i="2"/>
  <c r="AC37" i="2"/>
  <c r="AB37" i="2"/>
  <c r="AF36" i="2"/>
  <c r="AE36" i="2"/>
  <c r="AD36" i="2"/>
  <c r="AC36" i="2"/>
  <c r="AB36" i="2"/>
  <c r="AF35" i="2"/>
  <c r="AE35" i="2"/>
  <c r="AD35" i="2"/>
  <c r="AC35" i="2"/>
  <c r="AB35" i="2"/>
  <c r="AF34" i="2"/>
  <c r="AE34" i="2"/>
  <c r="AD34" i="2"/>
  <c r="AC34" i="2"/>
  <c r="AB34" i="2"/>
  <c r="AF33" i="2"/>
  <c r="AE33" i="2"/>
  <c r="AD33" i="2"/>
  <c r="AC33" i="2"/>
  <c r="AB33" i="2"/>
  <c r="AF30" i="2"/>
  <c r="AE30" i="2"/>
  <c r="AD30" i="2"/>
  <c r="AC30" i="2"/>
  <c r="AB30" i="2"/>
  <c r="AF29" i="2"/>
  <c r="AE29" i="2"/>
  <c r="AD29" i="2"/>
  <c r="AC29" i="2"/>
  <c r="AB29" i="2"/>
  <c r="AF28" i="2"/>
  <c r="AE28" i="2"/>
  <c r="AD28" i="2"/>
  <c r="AC28" i="2"/>
  <c r="AB28" i="2"/>
  <c r="AF27" i="2"/>
  <c r="AE27" i="2"/>
  <c r="AD27" i="2"/>
  <c r="AC27" i="2"/>
  <c r="AB27" i="2"/>
  <c r="AF26" i="2"/>
  <c r="AE26" i="2"/>
  <c r="AD26" i="2"/>
  <c r="AC26" i="2"/>
  <c r="AB26" i="2"/>
  <c r="AF25" i="2"/>
  <c r="AE25" i="2"/>
  <c r="AD25" i="2"/>
  <c r="AC25" i="2"/>
  <c r="AB25" i="2"/>
  <c r="AF24" i="2"/>
  <c r="AE24" i="2"/>
  <c r="AD24" i="2"/>
  <c r="AC24" i="2"/>
  <c r="AB24" i="2"/>
  <c r="AF21" i="2"/>
  <c r="AE21" i="2"/>
  <c r="AD21" i="2"/>
  <c r="AC21" i="2"/>
  <c r="AB21" i="2"/>
  <c r="AF20" i="2"/>
  <c r="AE20" i="2"/>
  <c r="AD20" i="2"/>
  <c r="AC20" i="2"/>
  <c r="AB20" i="2"/>
  <c r="AF19" i="2"/>
  <c r="AE19" i="2"/>
  <c r="AD19" i="2"/>
  <c r="AC19" i="2"/>
  <c r="AB19" i="2"/>
  <c r="AF18" i="2"/>
  <c r="AE18" i="2"/>
  <c r="AD18" i="2"/>
  <c r="AC18" i="2"/>
  <c r="AB18" i="2"/>
  <c r="AF17" i="2"/>
  <c r="AE17" i="2"/>
  <c r="AD17" i="2"/>
  <c r="AC17" i="2"/>
  <c r="AB17" i="2"/>
  <c r="AF12" i="2"/>
  <c r="AE12" i="2"/>
  <c r="AD12" i="2"/>
  <c r="AC12" i="2"/>
  <c r="AB12" i="2"/>
  <c r="AF11" i="2"/>
  <c r="AE11" i="2"/>
  <c r="AD11" i="2"/>
  <c r="AC11" i="2"/>
  <c r="AB11" i="2"/>
  <c r="AF10" i="2"/>
  <c r="AE10" i="2"/>
  <c r="AD10" i="2"/>
  <c r="AC10" i="2"/>
  <c r="AB10" i="2"/>
  <c r="AF9" i="2"/>
  <c r="AE9" i="2"/>
  <c r="AD9" i="2"/>
  <c r="AC9" i="2"/>
  <c r="AB9" i="2"/>
  <c r="AF8" i="2"/>
  <c r="AE8" i="2"/>
  <c r="AD8" i="2"/>
  <c r="AC8" i="2"/>
  <c r="AB8" i="2"/>
  <c r="AF7" i="2"/>
  <c r="AE7" i="2"/>
  <c r="AD7" i="2"/>
  <c r="AC7" i="2"/>
  <c r="AB7" i="2"/>
  <c r="AF6" i="2"/>
  <c r="AE6" i="2"/>
  <c r="AD6" i="2"/>
  <c r="AC6" i="2"/>
  <c r="AB6" i="2"/>
  <c r="NN31" i="1" l="1"/>
  <c r="NN30" i="1"/>
  <c r="NN29" i="1"/>
  <c r="NN28" i="1"/>
  <c r="NN27" i="1"/>
  <c r="NN26" i="1"/>
  <c r="NN25" i="1"/>
  <c r="NN24" i="1"/>
  <c r="NN23" i="1"/>
  <c r="NN22" i="1"/>
  <c r="NN21" i="1"/>
  <c r="NN20" i="1"/>
  <c r="NN19" i="1"/>
  <c r="NN18" i="1"/>
  <c r="NN17" i="1"/>
  <c r="NN16" i="1"/>
  <c r="NN15" i="1"/>
  <c r="NN14" i="1"/>
  <c r="NN13" i="1"/>
  <c r="NN12" i="1"/>
  <c r="NN11" i="1"/>
  <c r="NN10" i="1"/>
  <c r="NN9" i="1"/>
  <c r="NN8" i="1"/>
  <c r="NN7" i="1"/>
  <c r="NN6" i="1"/>
  <c r="NN5" i="1"/>
  <c r="KO31" i="1"/>
  <c r="KO30" i="1"/>
  <c r="KO29" i="1"/>
  <c r="KO28" i="1"/>
  <c r="KO27" i="1"/>
  <c r="KO26" i="1"/>
  <c r="KO25" i="1"/>
  <c r="KO24" i="1"/>
  <c r="KO23" i="1"/>
  <c r="KO22" i="1"/>
  <c r="KO21" i="1"/>
  <c r="KO20" i="1"/>
  <c r="KO19" i="1"/>
  <c r="KO18" i="1"/>
  <c r="KO17" i="1"/>
  <c r="KO16" i="1"/>
  <c r="KO15" i="1"/>
  <c r="KO14" i="1"/>
  <c r="KO13" i="1"/>
  <c r="KO12" i="1"/>
  <c r="KO11" i="1"/>
  <c r="KO10" i="1"/>
  <c r="KO9" i="1"/>
  <c r="KO8" i="1"/>
  <c r="KO7" i="1"/>
  <c r="KO6" i="1"/>
  <c r="KO5" i="1"/>
  <c r="HP31" i="1"/>
  <c r="HP30" i="1"/>
  <c r="HP29" i="1"/>
  <c r="HP28" i="1"/>
  <c r="HP27" i="1"/>
  <c r="HP26" i="1"/>
  <c r="HP25" i="1"/>
  <c r="HP24" i="1"/>
  <c r="HP23" i="1"/>
  <c r="HP22" i="1"/>
  <c r="HP21" i="1"/>
  <c r="HP20" i="1"/>
  <c r="HP19" i="1"/>
  <c r="HP18" i="1"/>
  <c r="HP17" i="1"/>
  <c r="HP16" i="1"/>
  <c r="HP15" i="1"/>
  <c r="HP14" i="1"/>
  <c r="HP13" i="1"/>
  <c r="HP12" i="1"/>
  <c r="HP11" i="1"/>
  <c r="HP10" i="1"/>
  <c r="HP9" i="1"/>
  <c r="HP8" i="1"/>
  <c r="HP7" i="1"/>
  <c r="HP6" i="1"/>
  <c r="HP5" i="1"/>
  <c r="EQ31" i="1"/>
  <c r="EQ30" i="1"/>
  <c r="EQ29" i="1"/>
  <c r="EQ28" i="1"/>
  <c r="EQ27" i="1"/>
  <c r="EQ26" i="1"/>
  <c r="EQ25" i="1"/>
  <c r="EQ24" i="1"/>
  <c r="EQ23" i="1"/>
  <c r="EQ22" i="1"/>
  <c r="EQ21" i="1"/>
  <c r="EQ20" i="1"/>
  <c r="EQ19" i="1"/>
  <c r="EQ18" i="1"/>
  <c r="EQ17" i="1"/>
  <c r="EQ16" i="1"/>
  <c r="EQ15" i="1"/>
  <c r="EQ14" i="1"/>
  <c r="EQ13" i="1"/>
  <c r="EQ12" i="1"/>
  <c r="EQ11" i="1"/>
  <c r="EQ10" i="1"/>
  <c r="EQ9" i="1"/>
  <c r="EQ8" i="1"/>
  <c r="EQ7" i="1"/>
  <c r="EQ6" i="1"/>
  <c r="EQ5" i="1"/>
  <c r="JT118" i="4"/>
  <c r="KC118" i="4" s="1"/>
  <c r="JS118" i="4"/>
  <c r="JR118" i="4"/>
  <c r="KA118" i="4" s="1"/>
  <c r="JP118" i="4"/>
  <c r="JY118" i="4" s="1"/>
  <c r="JO118" i="4"/>
  <c r="JN118" i="4"/>
  <c r="JM118" i="4"/>
  <c r="JT117" i="4"/>
  <c r="JS117" i="4"/>
  <c r="KB117" i="4" s="1"/>
  <c r="JR117" i="4"/>
  <c r="JQ117" i="4"/>
  <c r="JZ117" i="4" s="1"/>
  <c r="JO117" i="4"/>
  <c r="JX117" i="4" s="1"/>
  <c r="JN117" i="4"/>
  <c r="JM117" i="4"/>
  <c r="JT116" i="4"/>
  <c r="JS116" i="4"/>
  <c r="JR116" i="4"/>
  <c r="KA116" i="4" s="1"/>
  <c r="JQ116" i="4"/>
  <c r="JP116" i="4"/>
  <c r="JY116" i="4" s="1"/>
  <c r="JN116" i="4"/>
  <c r="JW116" i="4" s="1"/>
  <c r="JM116" i="4"/>
  <c r="JV116" i="4" s="1"/>
  <c r="JT115" i="4"/>
  <c r="JS115" i="4"/>
  <c r="JR115" i="4"/>
  <c r="JQ115" i="4"/>
  <c r="JZ115" i="4" s="1"/>
  <c r="JP115" i="4"/>
  <c r="JN115" i="4"/>
  <c r="JW115" i="4" s="1"/>
  <c r="JM115" i="4"/>
  <c r="JV115" i="4" s="1"/>
  <c r="JT114" i="4"/>
  <c r="JS114" i="4"/>
  <c r="JR114" i="4"/>
  <c r="JQ114" i="4"/>
  <c r="JZ114" i="4" s="1"/>
  <c r="JP114" i="4"/>
  <c r="JY114" i="4" s="1"/>
  <c r="JO114" i="4"/>
  <c r="JM114" i="4"/>
  <c r="JV114" i="4" s="1"/>
  <c r="JT113" i="4"/>
  <c r="KC113" i="4" s="1"/>
  <c r="JS113" i="4"/>
  <c r="JR113" i="4"/>
  <c r="JQ113" i="4"/>
  <c r="JP113" i="4"/>
  <c r="JM113" i="4"/>
  <c r="JV113" i="4" s="1"/>
  <c r="JT112" i="4"/>
  <c r="JS112" i="4"/>
  <c r="KB112" i="4" s="1"/>
  <c r="JR112" i="4"/>
  <c r="KA112" i="4" s="1"/>
  <c r="JQ112" i="4"/>
  <c r="JP112" i="4"/>
  <c r="JO112" i="4"/>
  <c r="JN112" i="4"/>
  <c r="JT111" i="4"/>
  <c r="KC111" i="4" s="1"/>
  <c r="JS111" i="4"/>
  <c r="JR111" i="4"/>
  <c r="KA111" i="4" s="1"/>
  <c r="JP111" i="4"/>
  <c r="JY111" i="4" s="1"/>
  <c r="JO111" i="4"/>
  <c r="JN111" i="4"/>
  <c r="JM111" i="4"/>
  <c r="JT110" i="4"/>
  <c r="JS110" i="4"/>
  <c r="KB110" i="4" s="1"/>
  <c r="JR110" i="4"/>
  <c r="JQ110" i="4"/>
  <c r="JZ110" i="4" s="1"/>
  <c r="JO110" i="4"/>
  <c r="JX110" i="4" s="1"/>
  <c r="JN110" i="4"/>
  <c r="JM110" i="4"/>
  <c r="JV110" i="4" s="1"/>
  <c r="JT109" i="4"/>
  <c r="JS109" i="4"/>
  <c r="JR109" i="4"/>
  <c r="KA109" i="4" s="1"/>
  <c r="JQ109" i="4"/>
  <c r="JP109" i="4"/>
  <c r="JY109" i="4" s="1"/>
  <c r="JN109" i="4"/>
  <c r="JW109" i="4" s="1"/>
  <c r="JM109" i="4"/>
  <c r="JT108" i="4"/>
  <c r="JS108" i="4"/>
  <c r="KB108" i="4" s="1"/>
  <c r="JR108" i="4"/>
  <c r="JQ108" i="4"/>
  <c r="JZ108" i="4" s="1"/>
  <c r="JP108" i="4"/>
  <c r="JO108" i="4"/>
  <c r="JX108" i="4" s="1"/>
  <c r="JT107" i="4"/>
  <c r="KC107" i="4" s="1"/>
  <c r="JS107" i="4"/>
  <c r="JR107" i="4"/>
  <c r="JP107" i="4"/>
  <c r="JO107" i="4"/>
  <c r="JN107" i="4"/>
  <c r="JW107" i="4" s="1"/>
  <c r="JM107" i="4"/>
  <c r="JV107" i="4" s="1"/>
  <c r="JT106" i="4"/>
  <c r="KC106" i="4" s="1"/>
  <c r="JS106" i="4"/>
  <c r="KB106" i="4" s="1"/>
  <c r="JR106" i="4"/>
  <c r="JQ106" i="4"/>
  <c r="JO106" i="4"/>
  <c r="JN106" i="4"/>
  <c r="JM106" i="4"/>
  <c r="JV106" i="4" s="1"/>
  <c r="JT105" i="4"/>
  <c r="JS105" i="4"/>
  <c r="KB105" i="4" s="1"/>
  <c r="JR105" i="4"/>
  <c r="KA105" i="4" s="1"/>
  <c r="JQ105" i="4"/>
  <c r="JZ105" i="4" s="1"/>
  <c r="JP105" i="4"/>
  <c r="JM105" i="4"/>
  <c r="JT104" i="4"/>
  <c r="JS104" i="4"/>
  <c r="KB104" i="4" s="1"/>
  <c r="JR104" i="4"/>
  <c r="JQ104" i="4"/>
  <c r="JZ104" i="4" s="1"/>
  <c r="JP104" i="4"/>
  <c r="JY104" i="4" s="1"/>
  <c r="JO104" i="4"/>
  <c r="JX104" i="4" s="1"/>
  <c r="JN104" i="4"/>
  <c r="JT103" i="4"/>
  <c r="JS103" i="4"/>
  <c r="JR103" i="4"/>
  <c r="KA103" i="4" s="1"/>
  <c r="JQ103" i="4"/>
  <c r="JO103" i="4"/>
  <c r="JX103" i="4" s="1"/>
  <c r="JM103" i="4"/>
  <c r="JV103" i="4" s="1"/>
  <c r="JT102" i="4"/>
  <c r="JS102" i="4"/>
  <c r="KB102" i="4" s="1"/>
  <c r="JR102" i="4"/>
  <c r="JQ102" i="4"/>
  <c r="JZ102" i="4" s="1"/>
  <c r="JO102" i="4"/>
  <c r="JX102" i="4" s="1"/>
  <c r="JN102" i="4"/>
  <c r="JM102" i="4"/>
  <c r="JV102" i="4" s="1"/>
  <c r="JT101" i="4"/>
  <c r="KC101" i="4" s="1"/>
  <c r="JS101" i="4"/>
  <c r="JR101" i="4"/>
  <c r="JQ101" i="4"/>
  <c r="JP101" i="4"/>
  <c r="JO101" i="4"/>
  <c r="JX101" i="4" s="1"/>
  <c r="JT100" i="4"/>
  <c r="JS100" i="4"/>
  <c r="KB100" i="4" s="1"/>
  <c r="JR100" i="4"/>
  <c r="KA100" i="4" s="1"/>
  <c r="JQ100" i="4"/>
  <c r="JP100" i="4"/>
  <c r="JN100" i="4"/>
  <c r="JT99" i="4"/>
  <c r="JS99" i="4"/>
  <c r="KB99" i="4" s="1"/>
  <c r="JR99" i="4"/>
  <c r="JQ99" i="4"/>
  <c r="JZ99" i="4" s="1"/>
  <c r="JP99" i="4"/>
  <c r="JY99" i="4" s="1"/>
  <c r="JO99" i="4"/>
  <c r="JT98" i="4"/>
  <c r="JS98" i="4"/>
  <c r="JR98" i="4"/>
  <c r="JQ98" i="4"/>
  <c r="JZ98" i="4" s="1"/>
  <c r="JP98" i="4"/>
  <c r="JO98" i="4"/>
  <c r="JX98" i="4" s="1"/>
  <c r="JM98" i="4"/>
  <c r="JV98" i="4" s="1"/>
  <c r="JT97" i="4"/>
  <c r="JS97" i="4"/>
  <c r="JR97" i="4"/>
  <c r="JQ97" i="4"/>
  <c r="JP97" i="4"/>
  <c r="JY97" i="4" s="1"/>
  <c r="JO97" i="4"/>
  <c r="JN97" i="4"/>
  <c r="JW97" i="4" s="1"/>
  <c r="JT96" i="4"/>
  <c r="KC96" i="4" s="1"/>
  <c r="JS96" i="4"/>
  <c r="KB96" i="4" s="1"/>
  <c r="JR96" i="4"/>
  <c r="JQ96" i="4"/>
  <c r="JZ96" i="4" s="1"/>
  <c r="JP96" i="4"/>
  <c r="JT95" i="4"/>
  <c r="KC95" i="4" s="1"/>
  <c r="JS95" i="4"/>
  <c r="JR95" i="4"/>
  <c r="KA95" i="4" s="1"/>
  <c r="JQ95" i="4"/>
  <c r="JZ95" i="4" s="1"/>
  <c r="JP95" i="4"/>
  <c r="JN95" i="4"/>
  <c r="JM95" i="4"/>
  <c r="JT94" i="4"/>
  <c r="JS94" i="4"/>
  <c r="KB94" i="4" s="1"/>
  <c r="JR94" i="4"/>
  <c r="JQ94" i="4"/>
  <c r="JZ94" i="4" s="1"/>
  <c r="JP94" i="4"/>
  <c r="JY94" i="4" s="1"/>
  <c r="JO94" i="4"/>
  <c r="JM94" i="4"/>
  <c r="JT93" i="4"/>
  <c r="JS93" i="4"/>
  <c r="KB93" i="4" s="1"/>
  <c r="JR93" i="4"/>
  <c r="KA93" i="4" s="1"/>
  <c r="JQ93" i="4"/>
  <c r="JZ93" i="4" s="1"/>
  <c r="JP93" i="4"/>
  <c r="JY93" i="4" s="1"/>
  <c r="JO93" i="4"/>
  <c r="JX93" i="4" s="1"/>
  <c r="JN93" i="4"/>
  <c r="JT92" i="4"/>
  <c r="JS92" i="4"/>
  <c r="JR92" i="4"/>
  <c r="JQ92" i="4"/>
  <c r="JZ92" i="4" s="1"/>
  <c r="JO92" i="4"/>
  <c r="JX92" i="4" s="1"/>
  <c r="JN92" i="4"/>
  <c r="JW92" i="4" s="1"/>
  <c r="JM92" i="4"/>
  <c r="JV92" i="4" s="1"/>
  <c r="JT91" i="4"/>
  <c r="JS91" i="4"/>
  <c r="JR91" i="4"/>
  <c r="JQ91" i="4"/>
  <c r="JP91" i="4"/>
  <c r="JY91" i="4" s="1"/>
  <c r="JN91" i="4"/>
  <c r="JM91" i="4"/>
  <c r="JV91" i="4" s="1"/>
  <c r="JT90" i="4"/>
  <c r="KC90" i="4" s="1"/>
  <c r="JS90" i="4"/>
  <c r="JR90" i="4"/>
  <c r="JQ90" i="4"/>
  <c r="JZ90" i="4" s="1"/>
  <c r="JO90" i="4"/>
  <c r="JN90" i="4"/>
  <c r="JW90" i="4" s="1"/>
  <c r="JM90" i="4"/>
  <c r="JT89" i="4"/>
  <c r="KC89" i="4" s="1"/>
  <c r="JS89" i="4"/>
  <c r="KB89" i="4" s="1"/>
  <c r="JR89" i="4"/>
  <c r="JQ89" i="4"/>
  <c r="JP89" i="4"/>
  <c r="JN89" i="4"/>
  <c r="JM89" i="4"/>
  <c r="JV89" i="4" s="1"/>
  <c r="JT88" i="4"/>
  <c r="JS88" i="4"/>
  <c r="KB88" i="4" s="1"/>
  <c r="JR88" i="4"/>
  <c r="KA88" i="4" s="1"/>
  <c r="JQ88" i="4"/>
  <c r="JP88" i="4"/>
  <c r="JO88" i="4"/>
  <c r="JM88" i="4"/>
  <c r="JT87" i="4"/>
  <c r="KC87" i="4" s="1"/>
  <c r="JS87" i="4"/>
  <c r="KB87" i="4" s="1"/>
  <c r="JR87" i="4"/>
  <c r="KA87" i="4" s="1"/>
  <c r="JQ87" i="4"/>
  <c r="JZ87" i="4" s="1"/>
  <c r="JP87" i="4"/>
  <c r="JO87" i="4"/>
  <c r="JN87" i="4"/>
  <c r="JT86" i="4"/>
  <c r="KC86" i="4" s="1"/>
  <c r="JS86" i="4"/>
  <c r="KB86" i="4" s="1"/>
  <c r="JQ86" i="4"/>
  <c r="JP86" i="4"/>
  <c r="JY86" i="4" s="1"/>
  <c r="JO86" i="4"/>
  <c r="JX86" i="4" s="1"/>
  <c r="JN86" i="4"/>
  <c r="JM86" i="4"/>
  <c r="JV86" i="4" s="1"/>
  <c r="JT85" i="4"/>
  <c r="JS85" i="4"/>
  <c r="KB85" i="4" s="1"/>
  <c r="JR85" i="4"/>
  <c r="KA85" i="4" s="1"/>
  <c r="JP85" i="4"/>
  <c r="JO85" i="4"/>
  <c r="JX85" i="4" s="1"/>
  <c r="JN85" i="4"/>
  <c r="JW85" i="4" s="1"/>
  <c r="JM85" i="4"/>
  <c r="JT84" i="4"/>
  <c r="JS84" i="4"/>
  <c r="JR84" i="4"/>
  <c r="KA84" i="4" s="1"/>
  <c r="JQ84" i="4"/>
  <c r="JZ84" i="4" s="1"/>
  <c r="JO84" i="4"/>
  <c r="JN84" i="4"/>
  <c r="JW84" i="4" s="1"/>
  <c r="JM84" i="4"/>
  <c r="JV84" i="4" s="1"/>
  <c r="JT83" i="4"/>
  <c r="JS83" i="4"/>
  <c r="JR83" i="4"/>
  <c r="JQ83" i="4"/>
  <c r="JP83" i="4"/>
  <c r="JY83" i="4" s="1"/>
  <c r="JN83" i="4"/>
  <c r="JM83" i="4"/>
  <c r="JV83" i="4" s="1"/>
  <c r="JT82" i="4"/>
  <c r="KC82" i="4" s="1"/>
  <c r="JS82" i="4"/>
  <c r="JR82" i="4"/>
  <c r="JQ82" i="4"/>
  <c r="JP82" i="4"/>
  <c r="JY82" i="4" s="1"/>
  <c r="JO82" i="4"/>
  <c r="JX82" i="4" s="1"/>
  <c r="JM82" i="4"/>
  <c r="JT81" i="4"/>
  <c r="KC81" i="4" s="1"/>
  <c r="JS81" i="4"/>
  <c r="KB81" i="4" s="1"/>
  <c r="JR81" i="4"/>
  <c r="JQ81" i="4"/>
  <c r="JP81" i="4"/>
  <c r="JO81" i="4"/>
  <c r="JN81" i="4"/>
  <c r="JW81" i="4" s="1"/>
  <c r="JT80" i="4"/>
  <c r="JS80" i="4"/>
  <c r="KB80" i="4" s="1"/>
  <c r="JR80" i="4"/>
  <c r="KA80" i="4" s="1"/>
  <c r="JP80" i="4"/>
  <c r="JO80" i="4"/>
  <c r="JX80" i="4" s="1"/>
  <c r="JN80" i="4"/>
  <c r="JT79" i="4"/>
  <c r="JS79" i="4"/>
  <c r="KB79" i="4" s="1"/>
  <c r="JR79" i="4"/>
  <c r="JQ79" i="4"/>
  <c r="JZ79" i="4" s="1"/>
  <c r="JO79" i="4"/>
  <c r="JX79" i="4" s="1"/>
  <c r="JT78" i="4"/>
  <c r="JS78" i="4"/>
  <c r="KB78" i="4" s="1"/>
  <c r="JR78" i="4"/>
  <c r="JQ78" i="4"/>
  <c r="JZ78" i="4" s="1"/>
  <c r="JP78" i="4"/>
  <c r="JY78" i="4" s="1"/>
  <c r="JO78" i="4"/>
  <c r="JT77" i="4"/>
  <c r="KC77" i="4" s="1"/>
  <c r="JS77" i="4"/>
  <c r="KB77" i="4" s="1"/>
  <c r="JR77" i="4"/>
  <c r="JQ77" i="4"/>
  <c r="JP77" i="4"/>
  <c r="JN77" i="4"/>
  <c r="JT76" i="4"/>
  <c r="KC76" i="4" s="1"/>
  <c r="JS76" i="4"/>
  <c r="JR76" i="4"/>
  <c r="KA76" i="4" s="1"/>
  <c r="JQ76" i="4"/>
  <c r="JZ76" i="4" s="1"/>
  <c r="JP76" i="4"/>
  <c r="JY76" i="4" s="1"/>
  <c r="JO76" i="4"/>
  <c r="JT75" i="4"/>
  <c r="JS75" i="4"/>
  <c r="KB75" i="4" s="1"/>
  <c r="JR75" i="4"/>
  <c r="KA75" i="4" s="1"/>
  <c r="JQ75" i="4"/>
  <c r="JZ75" i="4" s="1"/>
  <c r="JO75" i="4"/>
  <c r="JX75" i="4" s="1"/>
  <c r="JN75" i="4"/>
  <c r="JW75" i="4" s="1"/>
  <c r="JM75" i="4"/>
  <c r="JT74" i="4"/>
  <c r="JS74" i="4"/>
  <c r="JR74" i="4"/>
  <c r="KA74" i="4" s="1"/>
  <c r="JQ74" i="4"/>
  <c r="JZ74" i="4" s="1"/>
  <c r="JP74" i="4"/>
  <c r="JN74" i="4"/>
  <c r="JW74" i="4" s="1"/>
  <c r="JM74" i="4"/>
  <c r="JV74" i="4" s="1"/>
  <c r="JT73" i="4"/>
  <c r="JS73" i="4"/>
  <c r="JR73" i="4"/>
  <c r="JQ73" i="4"/>
  <c r="JZ73" i="4" s="1"/>
  <c r="JP73" i="4"/>
  <c r="JY73" i="4" s="1"/>
  <c r="JO73" i="4"/>
  <c r="JM73" i="4"/>
  <c r="JV73" i="4" s="1"/>
  <c r="JT72" i="4"/>
  <c r="KC72" i="4" s="1"/>
  <c r="JS72" i="4"/>
  <c r="KB72" i="4" s="1"/>
  <c r="JR72" i="4"/>
  <c r="JQ72" i="4"/>
  <c r="JZ72" i="4" s="1"/>
  <c r="JP72" i="4"/>
  <c r="JY72" i="4" s="1"/>
  <c r="JO72" i="4"/>
  <c r="JX72" i="4" s="1"/>
  <c r="JN72" i="4"/>
  <c r="JT71" i="4"/>
  <c r="KC71" i="4" s="1"/>
  <c r="JS71" i="4"/>
  <c r="KB71" i="4" s="1"/>
  <c r="JR71" i="4"/>
  <c r="JQ71" i="4"/>
  <c r="JO71" i="4"/>
  <c r="JX71" i="4" s="1"/>
  <c r="JN71" i="4"/>
  <c r="JM71" i="4"/>
  <c r="JV71" i="4" s="1"/>
  <c r="JT70" i="4"/>
  <c r="JS70" i="4"/>
  <c r="KB70" i="4" s="1"/>
  <c r="JR70" i="4"/>
  <c r="KA70" i="4" s="1"/>
  <c r="JQ70" i="4"/>
  <c r="JP70" i="4"/>
  <c r="JM70" i="4"/>
  <c r="JT69" i="4"/>
  <c r="KC69" i="4" s="1"/>
  <c r="JS69" i="4"/>
  <c r="KB69" i="4" s="1"/>
  <c r="JR69" i="4"/>
  <c r="JQ69" i="4"/>
  <c r="JZ69" i="4" s="1"/>
  <c r="JP69" i="4"/>
  <c r="JY69" i="4" s="1"/>
  <c r="JO69" i="4"/>
  <c r="JN69" i="4"/>
  <c r="JT68" i="4"/>
  <c r="JS68" i="4"/>
  <c r="KB68" i="4" s="1"/>
  <c r="JR68" i="4"/>
  <c r="KA68" i="4" s="1"/>
  <c r="JQ68" i="4"/>
  <c r="JP68" i="4"/>
  <c r="JY68" i="4" s="1"/>
  <c r="JT67" i="4"/>
  <c r="KC67" i="4" s="1"/>
  <c r="JS67" i="4"/>
  <c r="JR67" i="4"/>
  <c r="JQ67" i="4"/>
  <c r="JO67" i="4"/>
  <c r="JX67" i="4" s="1"/>
  <c r="JN67" i="4"/>
  <c r="JW67" i="4" s="1"/>
  <c r="JM67" i="4"/>
  <c r="JT66" i="4"/>
  <c r="KC66" i="4" s="1"/>
  <c r="JS66" i="4"/>
  <c r="KB66" i="4" s="1"/>
  <c r="JR66" i="4"/>
  <c r="JQ66" i="4"/>
  <c r="JZ66" i="4" s="1"/>
  <c r="JP66" i="4"/>
  <c r="JT65" i="4"/>
  <c r="JS65" i="4"/>
  <c r="KB65" i="4" s="1"/>
  <c r="JR65" i="4"/>
  <c r="JQ65" i="4"/>
  <c r="JZ65" i="4" s="1"/>
  <c r="JP65" i="4"/>
  <c r="JY65" i="4" s="1"/>
  <c r="JO65" i="4"/>
  <c r="JX65" i="4" s="1"/>
  <c r="JT64" i="4"/>
  <c r="JS64" i="4"/>
  <c r="JR64" i="4"/>
  <c r="KA64" i="4" s="1"/>
  <c r="JP64" i="4"/>
  <c r="JY64" i="4" s="1"/>
  <c r="JO64" i="4"/>
  <c r="JN64" i="4"/>
  <c r="JW64" i="4" s="1"/>
  <c r="JM64" i="4"/>
  <c r="JV64" i="4" s="1"/>
  <c r="JT63" i="4"/>
  <c r="JS63" i="4"/>
  <c r="KB63" i="4" s="1"/>
  <c r="JR63" i="4"/>
  <c r="KA63" i="4" s="1"/>
  <c r="JQ63" i="4"/>
  <c r="JZ63" i="4" s="1"/>
  <c r="JN63" i="4"/>
  <c r="JW63" i="4" s="1"/>
  <c r="JM63" i="4"/>
  <c r="JT62" i="4"/>
  <c r="KC62" i="4" s="1"/>
  <c r="JS62" i="4"/>
  <c r="KB62" i="4" s="1"/>
  <c r="JR62" i="4"/>
  <c r="JQ62" i="4"/>
  <c r="JP62" i="4"/>
  <c r="JO62" i="4"/>
  <c r="JX62" i="4" s="1"/>
  <c r="JM62" i="4"/>
  <c r="JV62" i="4" s="1"/>
  <c r="JT61" i="4"/>
  <c r="JS61" i="4"/>
  <c r="KB61" i="4" s="1"/>
  <c r="JR61" i="4"/>
  <c r="KA61" i="4" s="1"/>
  <c r="JQ61" i="4"/>
  <c r="JP61" i="4"/>
  <c r="JY61" i="4" s="1"/>
  <c r="JO61" i="4"/>
  <c r="JN61" i="4"/>
  <c r="JT60" i="4"/>
  <c r="KC60" i="4" s="1"/>
  <c r="JS60" i="4"/>
  <c r="KB60" i="4" s="1"/>
  <c r="JR60" i="4"/>
  <c r="KA60" i="4" s="1"/>
  <c r="JQ60" i="4"/>
  <c r="JZ60" i="4" s="1"/>
  <c r="JP60" i="4"/>
  <c r="JN60" i="4"/>
  <c r="JM60" i="4"/>
  <c r="JV60" i="4" s="1"/>
  <c r="JT59" i="4"/>
  <c r="KC59" i="4" s="1"/>
  <c r="JS59" i="4"/>
  <c r="KB59" i="4" s="1"/>
  <c r="JR59" i="4"/>
  <c r="JQ59" i="4"/>
  <c r="JZ59" i="4" s="1"/>
  <c r="JP59" i="4"/>
  <c r="JY59" i="4" s="1"/>
  <c r="JO59" i="4"/>
  <c r="JX59" i="4" s="1"/>
  <c r="JM59" i="4"/>
  <c r="JV59" i="4" s="1"/>
  <c r="JT58" i="4"/>
  <c r="JS58" i="4"/>
  <c r="JR58" i="4"/>
  <c r="KA58" i="4" s="1"/>
  <c r="JQ58" i="4"/>
  <c r="JZ58" i="4" s="1"/>
  <c r="JP58" i="4"/>
  <c r="JY58" i="4" s="1"/>
  <c r="JO58" i="4"/>
  <c r="JX58" i="4" s="1"/>
  <c r="JN58" i="4"/>
  <c r="JT57" i="4"/>
  <c r="JS57" i="4"/>
  <c r="KB57" i="4" s="1"/>
  <c r="JR57" i="4"/>
  <c r="JQ57" i="4"/>
  <c r="JZ57" i="4" s="1"/>
  <c r="JP57" i="4"/>
  <c r="JT56" i="4"/>
  <c r="KC56" i="4" s="1"/>
  <c r="JS56" i="4"/>
  <c r="KB56" i="4" s="1"/>
  <c r="JR56" i="4"/>
  <c r="JQ56" i="4"/>
  <c r="JP56" i="4"/>
  <c r="JT55" i="4"/>
  <c r="JS55" i="4"/>
  <c r="KB55" i="4" s="1"/>
  <c r="JR55" i="4"/>
  <c r="JQ55" i="4"/>
  <c r="JZ55" i="4" s="1"/>
  <c r="JO55" i="4"/>
  <c r="JX55" i="4" s="1"/>
  <c r="JN55" i="4"/>
  <c r="JM55" i="4"/>
  <c r="JT54" i="4"/>
  <c r="KC54" i="4" s="1"/>
  <c r="JS54" i="4"/>
  <c r="KB54" i="4" s="1"/>
  <c r="JR54" i="4"/>
  <c r="KA54" i="4" s="1"/>
  <c r="JQ54" i="4"/>
  <c r="JP54" i="4"/>
  <c r="JY54" i="4" s="1"/>
  <c r="JN54" i="4"/>
  <c r="JW54" i="4" s="1"/>
  <c r="JM54" i="4"/>
  <c r="JT53" i="4"/>
  <c r="JS53" i="4"/>
  <c r="JR53" i="4"/>
  <c r="JQ53" i="4"/>
  <c r="JZ53" i="4" s="1"/>
  <c r="JP53" i="4"/>
  <c r="JO53" i="4"/>
  <c r="JX53" i="4" s="1"/>
  <c r="JM53" i="4"/>
  <c r="JV53" i="4" s="1"/>
  <c r="JT52" i="4"/>
  <c r="JS52" i="4"/>
  <c r="JR52" i="4"/>
  <c r="KA52" i="4" s="1"/>
  <c r="JQ52" i="4"/>
  <c r="JZ52" i="4" s="1"/>
  <c r="JP52" i="4"/>
  <c r="JY52" i="4" s="1"/>
  <c r="JO52" i="4"/>
  <c r="JN52" i="4"/>
  <c r="JW52" i="4" s="1"/>
  <c r="JT51" i="4"/>
  <c r="KC51" i="4" s="1"/>
  <c r="JS51" i="4"/>
  <c r="JR51" i="4"/>
  <c r="JQ51" i="4"/>
  <c r="JZ51" i="4" s="1"/>
  <c r="JT50" i="4"/>
  <c r="KC50" i="4" s="1"/>
  <c r="JS50" i="4"/>
  <c r="KB50" i="4" s="1"/>
  <c r="JR50" i="4"/>
  <c r="JQ50" i="4"/>
  <c r="JZ50" i="4" s="1"/>
  <c r="JT49" i="4"/>
  <c r="KC49" i="4" s="1"/>
  <c r="JS49" i="4"/>
  <c r="JR49" i="4"/>
  <c r="KA49" i="4" s="1"/>
  <c r="JQ49" i="4"/>
  <c r="JZ49" i="4" s="1"/>
  <c r="JT48" i="4"/>
  <c r="JS48" i="4"/>
  <c r="KB48" i="4" s="1"/>
  <c r="JR48" i="4"/>
  <c r="JQ48" i="4"/>
  <c r="JZ48" i="4" s="1"/>
  <c r="JO48" i="4"/>
  <c r="JX48" i="4" s="1"/>
  <c r="JN48" i="4"/>
  <c r="JW48" i="4" s="1"/>
  <c r="JM48" i="4"/>
  <c r="JT47" i="4"/>
  <c r="KC47" i="4" s="1"/>
  <c r="JS47" i="4"/>
  <c r="KB47" i="4" s="1"/>
  <c r="JR47" i="4"/>
  <c r="KA47" i="4" s="1"/>
  <c r="JQ47" i="4"/>
  <c r="JP47" i="4"/>
  <c r="JY47" i="4" s="1"/>
  <c r="JM47" i="4"/>
  <c r="JV47" i="4" s="1"/>
  <c r="JT46" i="4"/>
  <c r="JS46" i="4"/>
  <c r="JR46" i="4"/>
  <c r="KA46" i="4" s="1"/>
  <c r="JQ46" i="4"/>
  <c r="JP46" i="4"/>
  <c r="JY46" i="4" s="1"/>
  <c r="JO46" i="4"/>
  <c r="JN46" i="4"/>
  <c r="JW46" i="4" s="1"/>
  <c r="JT45" i="4"/>
  <c r="KC45" i="4" s="1"/>
  <c r="JS45" i="4"/>
  <c r="KB45" i="4" s="1"/>
  <c r="JQ45" i="4"/>
  <c r="JZ45" i="4" s="1"/>
  <c r="JP45" i="4"/>
  <c r="JO45" i="4"/>
  <c r="JX45" i="4" s="1"/>
  <c r="JN45" i="4"/>
  <c r="JW45" i="4" s="1"/>
  <c r="JM45" i="4"/>
  <c r="JT44" i="4"/>
  <c r="KC44" i="4" s="1"/>
  <c r="JS44" i="4"/>
  <c r="KB44" i="4" s="1"/>
  <c r="JR44" i="4"/>
  <c r="JP44" i="4"/>
  <c r="JO44" i="4"/>
  <c r="JX44" i="4" s="1"/>
  <c r="JN44" i="4"/>
  <c r="JM44" i="4"/>
  <c r="JV44" i="4" s="1"/>
  <c r="JT43" i="4"/>
  <c r="JS43" i="4"/>
  <c r="KB43" i="4" s="1"/>
  <c r="JR43" i="4"/>
  <c r="KA43" i="4" s="1"/>
  <c r="JQ43" i="4"/>
  <c r="JZ43" i="4" s="1"/>
  <c r="JO43" i="4"/>
  <c r="JN43" i="4"/>
  <c r="JM43" i="4"/>
  <c r="JT42" i="4"/>
  <c r="KC42" i="4" s="1"/>
  <c r="JS42" i="4"/>
  <c r="KB42" i="4" s="1"/>
  <c r="JR42" i="4"/>
  <c r="KA42" i="4" s="1"/>
  <c r="JQ42" i="4"/>
  <c r="JZ42" i="4" s="1"/>
  <c r="JP42" i="4"/>
  <c r="JN42" i="4"/>
  <c r="JW42" i="4" s="1"/>
  <c r="JM42" i="4"/>
  <c r="JT41" i="4"/>
  <c r="KC41" i="4" s="1"/>
  <c r="JS41" i="4"/>
  <c r="KB41" i="4" s="1"/>
  <c r="JR41" i="4"/>
  <c r="JQ41" i="4"/>
  <c r="JZ41" i="4" s="1"/>
  <c r="JP41" i="4"/>
  <c r="JY41" i="4" s="1"/>
  <c r="JO41" i="4"/>
  <c r="JM41" i="4"/>
  <c r="JV41" i="4" s="1"/>
  <c r="JT40" i="4"/>
  <c r="JS40" i="4"/>
  <c r="JR40" i="4"/>
  <c r="KA40" i="4" s="1"/>
  <c r="JQ40" i="4"/>
  <c r="JZ40" i="4" s="1"/>
  <c r="JP40" i="4"/>
  <c r="JY40" i="4" s="1"/>
  <c r="JO40" i="4"/>
  <c r="JX40" i="4" s="1"/>
  <c r="JN40" i="4"/>
  <c r="JT39" i="4"/>
  <c r="JS39" i="4"/>
  <c r="KB39" i="4" s="1"/>
  <c r="JR39" i="4"/>
  <c r="JQ39" i="4"/>
  <c r="JZ39" i="4" s="1"/>
  <c r="JO39" i="4"/>
  <c r="JN39" i="4"/>
  <c r="JW39" i="4" s="1"/>
  <c r="JM39" i="4"/>
  <c r="JV39" i="4" s="1"/>
  <c r="JT38" i="4"/>
  <c r="KC38" i="4" s="1"/>
  <c r="JS38" i="4"/>
  <c r="JR38" i="4"/>
  <c r="KA38" i="4" s="1"/>
  <c r="JQ38" i="4"/>
  <c r="JZ38" i="4" s="1"/>
  <c r="JP38" i="4"/>
  <c r="JY38" i="4" s="1"/>
  <c r="JN38" i="4"/>
  <c r="JM38" i="4"/>
  <c r="JV38" i="4" s="1"/>
  <c r="JT37" i="4"/>
  <c r="KC37" i="4" s="1"/>
  <c r="JS37" i="4"/>
  <c r="JR37" i="4"/>
  <c r="KA37" i="4" s="1"/>
  <c r="JQ37" i="4"/>
  <c r="JP37" i="4"/>
  <c r="JO37" i="4"/>
  <c r="JX37" i="4" s="1"/>
  <c r="JM37" i="4"/>
  <c r="JT36" i="4"/>
  <c r="KC36" i="4" s="1"/>
  <c r="JS36" i="4"/>
  <c r="KB36" i="4" s="1"/>
  <c r="JR36" i="4"/>
  <c r="KA36" i="4" s="1"/>
  <c r="JQ36" i="4"/>
  <c r="JZ36" i="4" s="1"/>
  <c r="JP36" i="4"/>
  <c r="JO36" i="4"/>
  <c r="JX36" i="4" s="1"/>
  <c r="JN36" i="4"/>
  <c r="JW36" i="4" s="1"/>
  <c r="JT35" i="4"/>
  <c r="JS35" i="4"/>
  <c r="KB35" i="4" s="1"/>
  <c r="JR35" i="4"/>
  <c r="KA35" i="4" s="1"/>
  <c r="JP35" i="4"/>
  <c r="JY35" i="4" s="1"/>
  <c r="JO35" i="4"/>
  <c r="JX35" i="4" s="1"/>
  <c r="JN35" i="4"/>
  <c r="JM35" i="4"/>
  <c r="JV35" i="4" s="1"/>
  <c r="JT34" i="4"/>
  <c r="KC34" i="4" s="1"/>
  <c r="JS34" i="4"/>
  <c r="JR34" i="4"/>
  <c r="KA34" i="4" s="1"/>
  <c r="JQ34" i="4"/>
  <c r="JZ34" i="4" s="1"/>
  <c r="JO34" i="4"/>
  <c r="JN34" i="4"/>
  <c r="JM34" i="4"/>
  <c r="JV34" i="4" s="1"/>
  <c r="JT33" i="4"/>
  <c r="JS33" i="4"/>
  <c r="KB33" i="4" s="1"/>
  <c r="JR33" i="4"/>
  <c r="JQ33" i="4"/>
  <c r="JZ33" i="4" s="1"/>
  <c r="JP33" i="4"/>
  <c r="JY33" i="4" s="1"/>
  <c r="JN33" i="4"/>
  <c r="JW33" i="4" s="1"/>
  <c r="JM33" i="4"/>
  <c r="JT32" i="4"/>
  <c r="KC32" i="4" s="1"/>
  <c r="JS32" i="4"/>
  <c r="KB32" i="4" s="1"/>
  <c r="JR32" i="4"/>
  <c r="KA32" i="4" s="1"/>
  <c r="JQ32" i="4"/>
  <c r="JP32" i="4"/>
  <c r="JY32" i="4" s="1"/>
  <c r="JO32" i="4"/>
  <c r="JX32" i="4" s="1"/>
  <c r="JM32" i="4"/>
  <c r="JV32" i="4" s="1"/>
  <c r="JT31" i="4"/>
  <c r="JS31" i="4"/>
  <c r="JR31" i="4"/>
  <c r="KA31" i="4" s="1"/>
  <c r="JQ31" i="4"/>
  <c r="JZ31" i="4" s="1"/>
  <c r="JP31" i="4"/>
  <c r="JO31" i="4"/>
  <c r="JX31" i="4" s="1"/>
  <c r="JN31" i="4"/>
  <c r="JW31" i="4" s="1"/>
  <c r="JR30" i="4"/>
  <c r="JQ30" i="4"/>
  <c r="JZ30" i="4" s="1"/>
  <c r="JP30" i="4"/>
  <c r="JO30" i="4"/>
  <c r="JX30" i="4" s="1"/>
  <c r="JN30" i="4"/>
  <c r="JW30" i="4" s="1"/>
  <c r="JM30" i="4"/>
  <c r="JT29" i="4"/>
  <c r="KC29" i="4" s="1"/>
  <c r="JS29" i="4"/>
  <c r="KB29" i="4" s="1"/>
  <c r="JP29" i="4"/>
  <c r="JY29" i="4" s="1"/>
  <c r="JO29" i="4"/>
  <c r="JX29" i="4" s="1"/>
  <c r="JN29" i="4"/>
  <c r="JM29" i="4"/>
  <c r="JV29" i="4" s="1"/>
  <c r="JT28" i="4"/>
  <c r="KC28" i="4" s="1"/>
  <c r="JS28" i="4"/>
  <c r="JR28" i="4"/>
  <c r="KA28" i="4" s="1"/>
  <c r="JQ28" i="4"/>
  <c r="JZ28" i="4" s="1"/>
  <c r="JO28" i="4"/>
  <c r="JN28" i="4"/>
  <c r="JM28" i="4"/>
  <c r="JV28" i="4" s="1"/>
  <c r="JT27" i="4"/>
  <c r="KC27" i="4" s="1"/>
  <c r="JS27" i="4"/>
  <c r="KB27" i="4" s="1"/>
  <c r="JR27" i="4"/>
  <c r="JQ27" i="4"/>
  <c r="JZ27" i="4" s="1"/>
  <c r="JP27" i="4"/>
  <c r="JY27" i="4" s="1"/>
  <c r="JN27" i="4"/>
  <c r="JW27" i="4" s="1"/>
  <c r="JM27" i="4"/>
  <c r="JT26" i="4"/>
  <c r="JS26" i="4"/>
  <c r="KB26" i="4" s="1"/>
  <c r="JR26" i="4"/>
  <c r="KA26" i="4" s="1"/>
  <c r="JQ26" i="4"/>
  <c r="JP26" i="4"/>
  <c r="JY26" i="4" s="1"/>
  <c r="JO26" i="4"/>
  <c r="JX26" i="4" s="1"/>
  <c r="JT25" i="4"/>
  <c r="JS25" i="4"/>
  <c r="JR25" i="4"/>
  <c r="JQ25" i="4"/>
  <c r="JZ25" i="4" s="1"/>
  <c r="JP25" i="4"/>
  <c r="JY25" i="4" s="1"/>
  <c r="JN25" i="4"/>
  <c r="JM25" i="4"/>
  <c r="JV25" i="4" s="1"/>
  <c r="JT24" i="4"/>
  <c r="KC24" i="4" s="1"/>
  <c r="JS24" i="4"/>
  <c r="KB24" i="4" s="1"/>
  <c r="JR24" i="4"/>
  <c r="JQ24" i="4"/>
  <c r="JZ24" i="4" s="1"/>
  <c r="JP24" i="4"/>
  <c r="JY24" i="4" s="1"/>
  <c r="JO24" i="4"/>
  <c r="JX24" i="4" s="1"/>
  <c r="JM24" i="4"/>
  <c r="JT23" i="4"/>
  <c r="KC23" i="4" s="1"/>
  <c r="JS23" i="4"/>
  <c r="KB23" i="4" s="1"/>
  <c r="JR23" i="4"/>
  <c r="KA23" i="4" s="1"/>
  <c r="JQ23" i="4"/>
  <c r="JP23" i="4"/>
  <c r="JO23" i="4"/>
  <c r="JX23" i="4" s="1"/>
  <c r="JN23" i="4"/>
  <c r="JW23" i="4" s="1"/>
  <c r="JT22" i="4"/>
  <c r="JS22" i="4"/>
  <c r="KB22" i="4" s="1"/>
  <c r="JR22" i="4"/>
  <c r="KA22" i="4" s="1"/>
  <c r="JP22" i="4"/>
  <c r="JO22" i="4"/>
  <c r="JN22" i="4"/>
  <c r="JW22" i="4" s="1"/>
  <c r="JM22" i="4"/>
  <c r="JV22" i="4" s="1"/>
  <c r="JT21" i="4"/>
  <c r="KC21" i="4" s="1"/>
  <c r="JS21" i="4"/>
  <c r="KB21" i="4" s="1"/>
  <c r="JR21" i="4"/>
  <c r="KA21" i="4" s="1"/>
  <c r="JQ21" i="4"/>
  <c r="JZ21" i="4" s="1"/>
  <c r="JO21" i="4"/>
  <c r="JN21" i="4"/>
  <c r="JM21" i="4"/>
  <c r="JT20" i="4"/>
  <c r="KC20" i="4" s="1"/>
  <c r="JS20" i="4"/>
  <c r="KB20" i="4" s="1"/>
  <c r="JR20" i="4"/>
  <c r="JQ20" i="4"/>
  <c r="JZ20" i="4" s="1"/>
  <c r="JP20" i="4"/>
  <c r="JY20" i="4" s="1"/>
  <c r="JM20" i="4"/>
  <c r="JV20" i="4" s="1"/>
  <c r="JT19" i="4"/>
  <c r="JS19" i="4"/>
  <c r="JR19" i="4"/>
  <c r="KA19" i="4" s="1"/>
  <c r="JQ19" i="4"/>
  <c r="JZ19" i="4" s="1"/>
  <c r="JP19" i="4"/>
  <c r="JO19" i="4"/>
  <c r="JX19" i="4" s="1"/>
  <c r="JN19" i="4"/>
  <c r="JW19" i="4" s="1"/>
  <c r="JT18" i="4"/>
  <c r="KC18" i="4" s="1"/>
  <c r="JS18" i="4"/>
  <c r="KB18" i="4" s="1"/>
  <c r="JR18" i="4"/>
  <c r="KA18" i="4" s="1"/>
  <c r="JQ18" i="4"/>
  <c r="JZ18" i="4" s="1"/>
  <c r="JN18" i="4"/>
  <c r="JW18" i="4" s="1"/>
  <c r="JM18" i="4"/>
  <c r="JV18" i="4" s="1"/>
  <c r="JT17" i="4"/>
  <c r="KC17" i="4" s="1"/>
  <c r="JS17" i="4"/>
  <c r="KB17" i="4" s="1"/>
  <c r="JR17" i="4"/>
  <c r="JQ17" i="4"/>
  <c r="JP17" i="4"/>
  <c r="JO17" i="4"/>
  <c r="JX17" i="4" s="1"/>
  <c r="JT16" i="4"/>
  <c r="KC16" i="4" s="1"/>
  <c r="JS16" i="4"/>
  <c r="JR16" i="4"/>
  <c r="KA16" i="4" s="1"/>
  <c r="JQ16" i="4"/>
  <c r="JZ16" i="4" s="1"/>
  <c r="JP16" i="4"/>
  <c r="JY16" i="4" s="1"/>
  <c r="JN16" i="4"/>
  <c r="JM16" i="4"/>
  <c r="JT15" i="4"/>
  <c r="KC15" i="4" s="1"/>
  <c r="JS15" i="4"/>
  <c r="KB15" i="4" s="1"/>
  <c r="JR15" i="4"/>
  <c r="JQ15" i="4"/>
  <c r="JZ15" i="4" s="1"/>
  <c r="JP15" i="4"/>
  <c r="JY15" i="4" s="1"/>
  <c r="JO15" i="4"/>
  <c r="JX15" i="4" s="1"/>
  <c r="JM15" i="4"/>
  <c r="JV15" i="4" s="1"/>
  <c r="JT14" i="4"/>
  <c r="JS14" i="4"/>
  <c r="KB14" i="4" s="1"/>
  <c r="JR14" i="4"/>
  <c r="KA14" i="4" s="1"/>
  <c r="JQ14" i="4"/>
  <c r="JP14" i="4"/>
  <c r="JY14" i="4" s="1"/>
  <c r="JO14" i="4"/>
  <c r="JX14" i="4" s="1"/>
  <c r="JN14" i="4"/>
  <c r="JW14" i="4" s="1"/>
  <c r="JT13" i="4"/>
  <c r="JS13" i="4"/>
  <c r="JR13" i="4"/>
  <c r="KA13" i="4" s="1"/>
  <c r="JQ13" i="4"/>
  <c r="JZ13" i="4" s="1"/>
  <c r="JO13" i="4"/>
  <c r="JN13" i="4"/>
  <c r="JW13" i="4" s="1"/>
  <c r="JM13" i="4"/>
  <c r="JV13" i="4" s="1"/>
  <c r="JT12" i="4"/>
  <c r="KC12" i="4" s="1"/>
  <c r="JS12" i="4"/>
  <c r="KB12" i="4" s="1"/>
  <c r="JR12" i="4"/>
  <c r="KA12" i="4" s="1"/>
  <c r="JQ12" i="4"/>
  <c r="JZ12" i="4" s="1"/>
  <c r="JP12" i="4"/>
  <c r="JY12" i="4" s="1"/>
  <c r="JN12" i="4"/>
  <c r="JW12" i="4" s="1"/>
  <c r="JM12" i="4"/>
  <c r="JV12" i="4" s="1"/>
  <c r="JT11" i="4"/>
  <c r="KC11" i="4" s="1"/>
  <c r="JS11" i="4"/>
  <c r="JR11" i="4"/>
  <c r="JQ11" i="4"/>
  <c r="JZ11" i="4" s="1"/>
  <c r="JP11" i="4"/>
  <c r="JY11" i="4" s="1"/>
  <c r="JO11" i="4"/>
  <c r="JX11" i="4" s="1"/>
  <c r="JM11" i="4"/>
  <c r="JV11" i="4" s="1"/>
  <c r="JT10" i="4"/>
  <c r="KC10" i="4" s="1"/>
  <c r="JS10" i="4"/>
  <c r="KB10" i="4" s="1"/>
  <c r="JR10" i="4"/>
  <c r="KA10" i="4" s="1"/>
  <c r="JQ10" i="4"/>
  <c r="JP10" i="4"/>
  <c r="JY10" i="4" s="1"/>
  <c r="JO10" i="4"/>
  <c r="JX10" i="4" s="1"/>
  <c r="JN10" i="4"/>
  <c r="JW10" i="4" s="1"/>
  <c r="JT9" i="4"/>
  <c r="JS9" i="4"/>
  <c r="KB9" i="4" s="1"/>
  <c r="JR9" i="4"/>
  <c r="KA9" i="4" s="1"/>
  <c r="JQ9" i="4"/>
  <c r="JZ9" i="4" s="1"/>
  <c r="JP9" i="4"/>
  <c r="JO9" i="4"/>
  <c r="JX9" i="4" s="1"/>
  <c r="JN9" i="4"/>
  <c r="JW9" i="4" s="1"/>
  <c r="JT8" i="4"/>
  <c r="KC8" i="4" s="1"/>
  <c r="JS8" i="4"/>
  <c r="JR8" i="4"/>
  <c r="KA8" i="4" s="1"/>
  <c r="JQ8" i="4"/>
  <c r="JZ8" i="4" s="1"/>
  <c r="JO8" i="4"/>
  <c r="JX8" i="4" s="1"/>
  <c r="JN8" i="4"/>
  <c r="JM8" i="4"/>
  <c r="JV8" i="4" s="1"/>
  <c r="JT7" i="4"/>
  <c r="JS7" i="4"/>
  <c r="KB7" i="4" s="1"/>
  <c r="JR7" i="4"/>
  <c r="KA7" i="4" s="1"/>
  <c r="JQ7" i="4"/>
  <c r="JZ7" i="4" s="1"/>
  <c r="JP7" i="4"/>
  <c r="JY7" i="4" s="1"/>
  <c r="JN7" i="4"/>
  <c r="JW7" i="4" s="1"/>
  <c r="JM7" i="4"/>
  <c r="JV7" i="4" s="1"/>
  <c r="JT6" i="4"/>
  <c r="JS6" i="4"/>
  <c r="KB6" i="4" s="1"/>
  <c r="JR6" i="4"/>
  <c r="KA6" i="4" s="1"/>
  <c r="JQ6" i="4"/>
  <c r="JZ6" i="4" s="1"/>
  <c r="JP6" i="4"/>
  <c r="JY6" i="4" s="1"/>
  <c r="JO6" i="4"/>
  <c r="JX6" i="4" s="1"/>
  <c r="JM6" i="4"/>
  <c r="JV6" i="4" s="1"/>
  <c r="JT5" i="4"/>
  <c r="JS5" i="4"/>
  <c r="JR5" i="4"/>
  <c r="KA5" i="4" s="1"/>
  <c r="JQ5" i="4"/>
  <c r="JZ5" i="4" s="1"/>
  <c r="JP5" i="4"/>
  <c r="JO5" i="4"/>
  <c r="JX5" i="4" s="1"/>
  <c r="JN5" i="4"/>
  <c r="JW5" i="4" s="1"/>
  <c r="KF118" i="4"/>
  <c r="KE118" i="4"/>
  <c r="JW118" i="4"/>
  <c r="JV118" i="4"/>
  <c r="KB118" i="4"/>
  <c r="JX118" i="4"/>
  <c r="KF117" i="4"/>
  <c r="KE117" i="4"/>
  <c r="KC117" i="4"/>
  <c r="KA117" i="4"/>
  <c r="JW117" i="4"/>
  <c r="JV117" i="4"/>
  <c r="KF116" i="4"/>
  <c r="KE116" i="4"/>
  <c r="KC116" i="4"/>
  <c r="KB116" i="4"/>
  <c r="JZ116" i="4"/>
  <c r="KF115" i="4"/>
  <c r="KE115" i="4"/>
  <c r="KC115" i="4"/>
  <c r="KA115" i="4"/>
  <c r="JY115" i="4"/>
  <c r="KB115" i="4"/>
  <c r="KF114" i="4"/>
  <c r="KE114" i="4"/>
  <c r="KC114" i="4"/>
  <c r="KB114" i="4"/>
  <c r="KA114" i="4"/>
  <c r="JX114" i="4"/>
  <c r="KF113" i="4"/>
  <c r="KE113" i="4"/>
  <c r="KA113" i="4"/>
  <c r="KB113" i="4"/>
  <c r="JZ113" i="4"/>
  <c r="JY113" i="4"/>
  <c r="KF112" i="4"/>
  <c r="KE112" i="4"/>
  <c r="KC112" i="4"/>
  <c r="JY112" i="4"/>
  <c r="JW112" i="4"/>
  <c r="JZ112" i="4"/>
  <c r="JX112" i="4"/>
  <c r="KF111" i="4"/>
  <c r="KE111" i="4"/>
  <c r="JW111" i="4"/>
  <c r="KB111" i="4"/>
  <c r="JX111" i="4"/>
  <c r="JV111" i="4"/>
  <c r="KF110" i="4"/>
  <c r="KE110" i="4"/>
  <c r="KC110" i="4"/>
  <c r="KA110" i="4"/>
  <c r="JW110" i="4"/>
  <c r="KF109" i="4"/>
  <c r="KE109" i="4"/>
  <c r="KC109" i="4"/>
  <c r="KB109" i="4"/>
  <c r="JZ109" i="4"/>
  <c r="JV109" i="4"/>
  <c r="KF108" i="4"/>
  <c r="KE108" i="4"/>
  <c r="KC108" i="4"/>
  <c r="KA108" i="4"/>
  <c r="JY108" i="4"/>
  <c r="KF107" i="4"/>
  <c r="KE107" i="4"/>
  <c r="KA107" i="4"/>
  <c r="JY107" i="4"/>
  <c r="KB107" i="4"/>
  <c r="JX107" i="4"/>
  <c r="KF106" i="4"/>
  <c r="KE106" i="4"/>
  <c r="KA106" i="4"/>
  <c r="JZ106" i="4"/>
  <c r="JX106" i="4"/>
  <c r="JW106" i="4"/>
  <c r="KF105" i="4"/>
  <c r="KE105" i="4"/>
  <c r="KC105" i="4"/>
  <c r="JY105" i="4"/>
  <c r="JV105" i="4"/>
  <c r="KF104" i="4"/>
  <c r="KE104" i="4"/>
  <c r="KA104" i="4"/>
  <c r="JW104" i="4"/>
  <c r="KC104" i="4"/>
  <c r="KF103" i="4"/>
  <c r="KE103" i="4"/>
  <c r="KC103" i="4"/>
  <c r="JZ103" i="4"/>
  <c r="KB103" i="4"/>
  <c r="KF102" i="4"/>
  <c r="KE102" i="4"/>
  <c r="KC102" i="4"/>
  <c r="KA102" i="4"/>
  <c r="JW102" i="4"/>
  <c r="KF101" i="4"/>
  <c r="KE101" i="4"/>
  <c r="KA101" i="4"/>
  <c r="JY101" i="4"/>
  <c r="KB101" i="4"/>
  <c r="JZ101" i="4"/>
  <c r="KF100" i="4"/>
  <c r="KE100" i="4"/>
  <c r="KC100" i="4"/>
  <c r="JZ100" i="4"/>
  <c r="JY100" i="4"/>
  <c r="JW100" i="4"/>
  <c r="KF99" i="4"/>
  <c r="KE99" i="4"/>
  <c r="KC99" i="4"/>
  <c r="KA99" i="4"/>
  <c r="JX99" i="4"/>
  <c r="KF98" i="4"/>
  <c r="KE98" i="4"/>
  <c r="KA98" i="4"/>
  <c r="JY98" i="4"/>
  <c r="KC98" i="4"/>
  <c r="KB98" i="4"/>
  <c r="KF97" i="4"/>
  <c r="KE97" i="4"/>
  <c r="KC97" i="4"/>
  <c r="KA97" i="4"/>
  <c r="JX97" i="4"/>
  <c r="KB97" i="4"/>
  <c r="JZ97" i="4"/>
  <c r="KF96" i="4"/>
  <c r="KE96" i="4"/>
  <c r="KA96" i="4"/>
  <c r="JY96" i="4"/>
  <c r="KF95" i="4"/>
  <c r="KE95" i="4"/>
  <c r="JY95" i="4"/>
  <c r="JW95" i="4"/>
  <c r="JV95" i="4"/>
  <c r="KB95" i="4"/>
  <c r="KF94" i="4"/>
  <c r="KE94" i="4"/>
  <c r="KC94" i="4"/>
  <c r="KA94" i="4"/>
  <c r="JX94" i="4"/>
  <c r="JV94" i="4"/>
  <c r="KF93" i="4"/>
  <c r="KE93" i="4"/>
  <c r="KC93" i="4"/>
  <c r="JW93" i="4"/>
  <c r="KF92" i="4"/>
  <c r="KE92" i="4"/>
  <c r="KB92" i="4"/>
  <c r="KA92" i="4"/>
  <c r="KC92" i="4"/>
  <c r="KF91" i="4"/>
  <c r="KE91" i="4"/>
  <c r="KA91" i="4"/>
  <c r="KC91" i="4"/>
  <c r="KB91" i="4"/>
  <c r="JZ91" i="4"/>
  <c r="JW91" i="4"/>
  <c r="KF90" i="4"/>
  <c r="KE90" i="4"/>
  <c r="KB90" i="4"/>
  <c r="KA90" i="4"/>
  <c r="JX90" i="4"/>
  <c r="JV90" i="4"/>
  <c r="KF89" i="4"/>
  <c r="KE89" i="4"/>
  <c r="KA89" i="4"/>
  <c r="JZ89" i="4"/>
  <c r="JY89" i="4"/>
  <c r="JW89" i="4"/>
  <c r="KF88" i="4"/>
  <c r="KE88" i="4"/>
  <c r="KC88" i="4"/>
  <c r="JZ88" i="4"/>
  <c r="JY88" i="4"/>
  <c r="JX88" i="4"/>
  <c r="JV88" i="4"/>
  <c r="KF87" i="4"/>
  <c r="KE87" i="4"/>
  <c r="JY87" i="4"/>
  <c r="JX87" i="4"/>
  <c r="JW87" i="4"/>
  <c r="KF86" i="4"/>
  <c r="KE86" i="4"/>
  <c r="JZ86" i="4"/>
  <c r="JW86" i="4"/>
  <c r="KF85" i="4"/>
  <c r="KE85" i="4"/>
  <c r="KC85" i="4"/>
  <c r="JY85" i="4"/>
  <c r="JV85" i="4"/>
  <c r="KF84" i="4"/>
  <c r="KE84" i="4"/>
  <c r="KC84" i="4"/>
  <c r="KB84" i="4"/>
  <c r="JX84" i="4"/>
  <c r="KF83" i="4"/>
  <c r="KE83" i="4"/>
  <c r="KC83" i="4"/>
  <c r="JW83" i="4"/>
  <c r="KB83" i="4"/>
  <c r="KA83" i="4"/>
  <c r="JZ83" i="4"/>
  <c r="KF82" i="4"/>
  <c r="KE82" i="4"/>
  <c r="KB82" i="4"/>
  <c r="KA82" i="4"/>
  <c r="JV82" i="4"/>
  <c r="JZ82" i="4"/>
  <c r="KF81" i="4"/>
  <c r="KE81" i="4"/>
  <c r="KA81" i="4"/>
  <c r="JZ81" i="4"/>
  <c r="JY81" i="4"/>
  <c r="JX81" i="4"/>
  <c r="KF80" i="4"/>
  <c r="KE80" i="4"/>
  <c r="KC80" i="4"/>
  <c r="JY80" i="4"/>
  <c r="JW80" i="4"/>
  <c r="KF79" i="4"/>
  <c r="KE79" i="4"/>
  <c r="KC79" i="4"/>
  <c r="KA79" i="4"/>
  <c r="KF78" i="4"/>
  <c r="KE78" i="4"/>
  <c r="KC78" i="4"/>
  <c r="KA78" i="4"/>
  <c r="JX78" i="4"/>
  <c r="KF77" i="4"/>
  <c r="KE77" i="4"/>
  <c r="JY77" i="4"/>
  <c r="JW77" i="4"/>
  <c r="KA77" i="4"/>
  <c r="JZ77" i="4"/>
  <c r="KF76" i="4"/>
  <c r="KE76" i="4"/>
  <c r="KB76" i="4"/>
  <c r="JX76" i="4"/>
  <c r="KF75" i="4"/>
  <c r="KE75" i="4"/>
  <c r="KC75" i="4"/>
  <c r="JV75" i="4"/>
  <c r="KF74" i="4"/>
  <c r="KE74" i="4"/>
  <c r="KC74" i="4"/>
  <c r="KB74" i="4"/>
  <c r="JY74" i="4"/>
  <c r="KF73" i="4"/>
  <c r="KE73" i="4"/>
  <c r="KC73" i="4"/>
  <c r="KB73" i="4"/>
  <c r="KA73" i="4"/>
  <c r="JX73" i="4"/>
  <c r="KF72" i="4"/>
  <c r="KE72" i="4"/>
  <c r="KA72" i="4"/>
  <c r="JW72" i="4"/>
  <c r="KF71" i="4"/>
  <c r="KE71" i="4"/>
  <c r="JW71" i="4"/>
  <c r="KA71" i="4"/>
  <c r="JZ71" i="4"/>
  <c r="KF70" i="4"/>
  <c r="KE70" i="4"/>
  <c r="KC70" i="4"/>
  <c r="JZ70" i="4"/>
  <c r="JY70" i="4"/>
  <c r="JV70" i="4"/>
  <c r="KF69" i="4"/>
  <c r="KE69" i="4"/>
  <c r="KA69" i="4"/>
  <c r="JX69" i="4"/>
  <c r="JW69" i="4"/>
  <c r="KF68" i="4"/>
  <c r="KE68" i="4"/>
  <c r="KC68" i="4"/>
  <c r="JZ68" i="4"/>
  <c r="KF67" i="4"/>
  <c r="KE67" i="4"/>
  <c r="KB67" i="4"/>
  <c r="KA67" i="4"/>
  <c r="JZ67" i="4"/>
  <c r="JV67" i="4"/>
  <c r="KF66" i="4"/>
  <c r="KE66" i="4"/>
  <c r="KA66" i="4"/>
  <c r="JY66" i="4"/>
  <c r="KF65" i="4"/>
  <c r="KE65" i="4"/>
  <c r="KC65" i="4"/>
  <c r="KA65" i="4"/>
  <c r="KF64" i="4"/>
  <c r="KE64" i="4"/>
  <c r="KC64" i="4"/>
  <c r="KB64" i="4"/>
  <c r="JX64" i="4"/>
  <c r="KF63" i="4"/>
  <c r="KE63" i="4"/>
  <c r="JV63" i="4"/>
  <c r="KC63" i="4"/>
  <c r="KF62" i="4"/>
  <c r="KE62" i="4"/>
  <c r="KA62" i="4"/>
  <c r="JZ62" i="4"/>
  <c r="JY62" i="4"/>
  <c r="KF61" i="4"/>
  <c r="KE61" i="4"/>
  <c r="KC61" i="4"/>
  <c r="JW61" i="4"/>
  <c r="JZ61" i="4"/>
  <c r="JX61" i="4"/>
  <c r="KF60" i="4"/>
  <c r="KE60" i="4"/>
  <c r="JY60" i="4"/>
  <c r="JW60" i="4"/>
  <c r="KF59" i="4"/>
  <c r="KE59" i="4"/>
  <c r="KA59" i="4"/>
  <c r="KF58" i="4"/>
  <c r="KE58" i="4"/>
  <c r="KB58" i="4"/>
  <c r="KC58" i="4"/>
  <c r="JW58" i="4"/>
  <c r="KF57" i="4"/>
  <c r="KE57" i="4"/>
  <c r="KC57" i="4"/>
  <c r="KA57" i="4"/>
  <c r="JY57" i="4"/>
  <c r="KF56" i="4"/>
  <c r="KE56" i="4"/>
  <c r="KA56" i="4"/>
  <c r="JZ56" i="4"/>
  <c r="JY56" i="4"/>
  <c r="KF55" i="4"/>
  <c r="KE55" i="4"/>
  <c r="KA55" i="4"/>
  <c r="JV55" i="4"/>
  <c r="KC55" i="4"/>
  <c r="JW55" i="4"/>
  <c r="KF54" i="4"/>
  <c r="KE54" i="4"/>
  <c r="JZ54" i="4"/>
  <c r="JV54" i="4"/>
  <c r="KF53" i="4"/>
  <c r="KE53" i="4"/>
  <c r="KA53" i="4"/>
  <c r="KC53" i="4"/>
  <c r="KB53" i="4"/>
  <c r="JY53" i="4"/>
  <c r="KF52" i="4"/>
  <c r="KE52" i="4"/>
  <c r="KB52" i="4"/>
  <c r="JX52" i="4"/>
  <c r="KC52" i="4"/>
  <c r="KF51" i="4"/>
  <c r="KE51" i="4"/>
  <c r="KB51" i="4"/>
  <c r="KA51" i="4"/>
  <c r="KF50" i="4"/>
  <c r="KE50" i="4"/>
  <c r="KA50" i="4"/>
  <c r="KF49" i="4"/>
  <c r="KE49" i="4"/>
  <c r="KB49" i="4"/>
  <c r="KF48" i="4"/>
  <c r="KE48" i="4"/>
  <c r="KC48" i="4"/>
  <c r="KA48" i="4"/>
  <c r="JV48" i="4"/>
  <c r="KF47" i="4"/>
  <c r="KE47" i="4"/>
  <c r="JZ47" i="4"/>
  <c r="KF46" i="4"/>
  <c r="KE46" i="4"/>
  <c r="JZ46" i="4"/>
  <c r="JX46" i="4"/>
  <c r="KC46" i="4"/>
  <c r="KB46" i="4"/>
  <c r="KF45" i="4"/>
  <c r="KE45" i="4"/>
  <c r="JY45" i="4"/>
  <c r="JV45" i="4"/>
  <c r="KF44" i="4"/>
  <c r="KE44" i="4"/>
  <c r="KA44" i="4"/>
  <c r="JW44" i="4"/>
  <c r="JY44" i="4"/>
  <c r="KF43" i="4"/>
  <c r="KE43" i="4"/>
  <c r="KC43" i="4"/>
  <c r="JX43" i="4"/>
  <c r="JW43" i="4"/>
  <c r="JV43" i="4"/>
  <c r="KF42" i="4"/>
  <c r="KE42" i="4"/>
  <c r="JY42" i="4"/>
  <c r="JV42" i="4"/>
  <c r="KF41" i="4"/>
  <c r="KE41" i="4"/>
  <c r="KA41" i="4"/>
  <c r="JX41" i="4"/>
  <c r="KF40" i="4"/>
  <c r="KE40" i="4"/>
  <c r="KB40" i="4"/>
  <c r="JW40" i="4"/>
  <c r="KC40" i="4"/>
  <c r="KF39" i="4"/>
  <c r="KE39" i="4"/>
  <c r="KA39" i="4"/>
  <c r="JX39" i="4"/>
  <c r="KC39" i="4"/>
  <c r="KF38" i="4"/>
  <c r="KE38" i="4"/>
  <c r="KB38" i="4"/>
  <c r="JW38" i="4"/>
  <c r="KF37" i="4"/>
  <c r="KE37" i="4"/>
  <c r="KB37" i="4"/>
  <c r="JZ37" i="4"/>
  <c r="JV37" i="4"/>
  <c r="JY37" i="4"/>
  <c r="KF36" i="4"/>
  <c r="KE36" i="4"/>
  <c r="JY36" i="4"/>
  <c r="KF35" i="4"/>
  <c r="KE35" i="4"/>
  <c r="KC35" i="4"/>
  <c r="JW35" i="4"/>
  <c r="KF34" i="4"/>
  <c r="KE34" i="4"/>
  <c r="KB34" i="4"/>
  <c r="JX34" i="4"/>
  <c r="JW34" i="4"/>
  <c r="KF33" i="4"/>
  <c r="KE33" i="4"/>
  <c r="KC33" i="4"/>
  <c r="KA33" i="4"/>
  <c r="JV33" i="4"/>
  <c r="KF32" i="4"/>
  <c r="KE32" i="4"/>
  <c r="JZ32" i="4"/>
  <c r="KF31" i="4"/>
  <c r="KE31" i="4"/>
  <c r="KC31" i="4"/>
  <c r="KB31" i="4"/>
  <c r="JY31" i="4"/>
  <c r="KF30" i="4"/>
  <c r="KE30" i="4"/>
  <c r="JY30" i="4"/>
  <c r="JV30" i="4"/>
  <c r="KA30" i="4"/>
  <c r="KF29" i="4"/>
  <c r="KE29" i="4"/>
  <c r="JW29" i="4"/>
  <c r="KF28" i="4"/>
  <c r="KE28" i="4"/>
  <c r="KB28" i="4"/>
  <c r="JX28" i="4"/>
  <c r="JW28" i="4"/>
  <c r="KF27" i="4"/>
  <c r="KE27" i="4"/>
  <c r="KA27" i="4"/>
  <c r="JV27" i="4"/>
  <c r="KF26" i="4"/>
  <c r="KE26" i="4"/>
  <c r="KC26" i="4"/>
  <c r="JZ26" i="4"/>
  <c r="KF25" i="4"/>
  <c r="KE25" i="4"/>
  <c r="KC25" i="4"/>
  <c r="KB25" i="4"/>
  <c r="KA25" i="4"/>
  <c r="JW25" i="4"/>
  <c r="KF24" i="4"/>
  <c r="KE24" i="4"/>
  <c r="JV24" i="4"/>
  <c r="KA24" i="4"/>
  <c r="KF23" i="4"/>
  <c r="KE23" i="4"/>
  <c r="JZ23" i="4"/>
  <c r="JY23" i="4"/>
  <c r="KF22" i="4"/>
  <c r="KE22" i="4"/>
  <c r="JY22" i="4"/>
  <c r="KC22" i="4"/>
  <c r="JX22" i="4"/>
  <c r="KF21" i="4"/>
  <c r="KE21" i="4"/>
  <c r="JW21" i="4"/>
  <c r="JX21" i="4"/>
  <c r="JV21" i="4"/>
  <c r="KF20" i="4"/>
  <c r="KE20" i="4"/>
  <c r="KA20" i="4"/>
  <c r="KF19" i="4"/>
  <c r="KE19" i="4"/>
  <c r="JY19" i="4"/>
  <c r="KC19" i="4"/>
  <c r="KB19" i="4"/>
  <c r="KF18" i="4"/>
  <c r="KE18" i="4"/>
  <c r="KF17" i="4"/>
  <c r="KE17" i="4"/>
  <c r="KA17" i="4"/>
  <c r="JZ17" i="4"/>
  <c r="JY17" i="4"/>
  <c r="KF16" i="4"/>
  <c r="KB16" i="4"/>
  <c r="JW16" i="4"/>
  <c r="JV16" i="4"/>
  <c r="KF15" i="4"/>
  <c r="KA15" i="4"/>
  <c r="KF14" i="4"/>
  <c r="KE14" i="4"/>
  <c r="KC14" i="4"/>
  <c r="JZ14" i="4"/>
  <c r="KF13" i="4"/>
  <c r="KE13" i="4"/>
  <c r="KC13" i="4"/>
  <c r="KB13" i="4"/>
  <c r="JX13" i="4"/>
  <c r="KF12" i="4"/>
  <c r="KE12" i="4"/>
  <c r="KF11" i="4"/>
  <c r="KE11" i="4"/>
  <c r="KB11" i="4"/>
  <c r="KA11" i="4"/>
  <c r="KF10" i="4"/>
  <c r="KE10" i="4"/>
  <c r="JZ10" i="4"/>
  <c r="KF9" i="4"/>
  <c r="KE9" i="4"/>
  <c r="KC9" i="4"/>
  <c r="JY9" i="4"/>
  <c r="KF8" i="4"/>
  <c r="KE8" i="4"/>
  <c r="KB8" i="4"/>
  <c r="JW8" i="4"/>
  <c r="KF7" i="4"/>
  <c r="KE7" i="4"/>
  <c r="KC7" i="4"/>
  <c r="KF6" i="4"/>
  <c r="KE6" i="4"/>
  <c r="KC6" i="4"/>
  <c r="KF5" i="4"/>
  <c r="KE5" i="4"/>
  <c r="KC5" i="4"/>
  <c r="KB5" i="4"/>
  <c r="JY5" i="4"/>
  <c r="HP118" i="4"/>
  <c r="HY118" i="4" s="1"/>
  <c r="HO118" i="4"/>
  <c r="HX118" i="4" s="1"/>
  <c r="HN118" i="4"/>
  <c r="HW118" i="4" s="1"/>
  <c r="HL118" i="4"/>
  <c r="HU118" i="4" s="1"/>
  <c r="HK118" i="4"/>
  <c r="HT118" i="4" s="1"/>
  <c r="HJ118" i="4"/>
  <c r="HS118" i="4" s="1"/>
  <c r="HI118" i="4"/>
  <c r="HR118" i="4" s="1"/>
  <c r="HP117" i="4"/>
  <c r="HY117" i="4" s="1"/>
  <c r="HO117" i="4"/>
  <c r="HX117" i="4" s="1"/>
  <c r="HN117" i="4"/>
  <c r="HW117" i="4" s="1"/>
  <c r="HM117" i="4"/>
  <c r="HV117" i="4" s="1"/>
  <c r="HK117" i="4"/>
  <c r="HT117" i="4" s="1"/>
  <c r="HJ117" i="4"/>
  <c r="HS117" i="4" s="1"/>
  <c r="HI117" i="4"/>
  <c r="HR117" i="4" s="1"/>
  <c r="HP116" i="4"/>
  <c r="HY116" i="4" s="1"/>
  <c r="HO116" i="4"/>
  <c r="HX116" i="4" s="1"/>
  <c r="HN116" i="4"/>
  <c r="HW116" i="4" s="1"/>
  <c r="HM116" i="4"/>
  <c r="HV116" i="4" s="1"/>
  <c r="HL116" i="4"/>
  <c r="HJ116" i="4"/>
  <c r="HS116" i="4" s="1"/>
  <c r="HI116" i="4"/>
  <c r="HR116" i="4" s="1"/>
  <c r="HP115" i="4"/>
  <c r="HY115" i="4" s="1"/>
  <c r="HO115" i="4"/>
  <c r="HX115" i="4" s="1"/>
  <c r="HN115" i="4"/>
  <c r="HW115" i="4" s="1"/>
  <c r="HM115" i="4"/>
  <c r="HV115" i="4" s="1"/>
  <c r="HL115" i="4"/>
  <c r="HU115" i="4" s="1"/>
  <c r="HJ115" i="4"/>
  <c r="HS115" i="4" s="1"/>
  <c r="HI115" i="4"/>
  <c r="HR115" i="4" s="1"/>
  <c r="HP114" i="4"/>
  <c r="HY114" i="4" s="1"/>
  <c r="HO114" i="4"/>
  <c r="HX114" i="4" s="1"/>
  <c r="HN114" i="4"/>
  <c r="HW114" i="4" s="1"/>
  <c r="HM114" i="4"/>
  <c r="HV114" i="4" s="1"/>
  <c r="HL114" i="4"/>
  <c r="HU114" i="4" s="1"/>
  <c r="HK114" i="4"/>
  <c r="HT114" i="4" s="1"/>
  <c r="HI114" i="4"/>
  <c r="HR114" i="4" s="1"/>
  <c r="HP113" i="4"/>
  <c r="HY113" i="4" s="1"/>
  <c r="HO113" i="4"/>
  <c r="HX113" i="4" s="1"/>
  <c r="HN113" i="4"/>
  <c r="HW113" i="4" s="1"/>
  <c r="HM113" i="4"/>
  <c r="HV113" i="4" s="1"/>
  <c r="HL113" i="4"/>
  <c r="HU113" i="4" s="1"/>
  <c r="HI113" i="4"/>
  <c r="HR113" i="4" s="1"/>
  <c r="HP112" i="4"/>
  <c r="HY112" i="4" s="1"/>
  <c r="HO112" i="4"/>
  <c r="HX112" i="4" s="1"/>
  <c r="HN112" i="4"/>
  <c r="HW112" i="4" s="1"/>
  <c r="HM112" i="4"/>
  <c r="HV112" i="4" s="1"/>
  <c r="HL112" i="4"/>
  <c r="HU112" i="4" s="1"/>
  <c r="HK112" i="4"/>
  <c r="HT112" i="4" s="1"/>
  <c r="HJ112" i="4"/>
  <c r="HS112" i="4" s="1"/>
  <c r="HP111" i="4"/>
  <c r="HY111" i="4" s="1"/>
  <c r="HO111" i="4"/>
  <c r="HX111" i="4" s="1"/>
  <c r="HN111" i="4"/>
  <c r="HW111" i="4" s="1"/>
  <c r="HL111" i="4"/>
  <c r="HU111" i="4" s="1"/>
  <c r="HK111" i="4"/>
  <c r="HT111" i="4" s="1"/>
  <c r="HJ111" i="4"/>
  <c r="HS111" i="4" s="1"/>
  <c r="HI111" i="4"/>
  <c r="HR111" i="4" s="1"/>
  <c r="HP110" i="4"/>
  <c r="HY110" i="4" s="1"/>
  <c r="HO110" i="4"/>
  <c r="HX110" i="4" s="1"/>
  <c r="HN110" i="4"/>
  <c r="HW110" i="4" s="1"/>
  <c r="HM110" i="4"/>
  <c r="HV110" i="4" s="1"/>
  <c r="HK110" i="4"/>
  <c r="HT110" i="4" s="1"/>
  <c r="HJ110" i="4"/>
  <c r="HS110" i="4" s="1"/>
  <c r="HI110" i="4"/>
  <c r="HR110" i="4" s="1"/>
  <c r="HP109" i="4"/>
  <c r="HY109" i="4" s="1"/>
  <c r="HO109" i="4"/>
  <c r="HX109" i="4" s="1"/>
  <c r="HN109" i="4"/>
  <c r="HW109" i="4" s="1"/>
  <c r="HM109" i="4"/>
  <c r="HV109" i="4" s="1"/>
  <c r="HL109" i="4"/>
  <c r="HU109" i="4" s="1"/>
  <c r="HJ109" i="4"/>
  <c r="HS109" i="4" s="1"/>
  <c r="HI109" i="4"/>
  <c r="HR109" i="4" s="1"/>
  <c r="HP108" i="4"/>
  <c r="HY108" i="4" s="1"/>
  <c r="HO108" i="4"/>
  <c r="HX108" i="4" s="1"/>
  <c r="HN108" i="4"/>
  <c r="HW108" i="4" s="1"/>
  <c r="HM108" i="4"/>
  <c r="HV108" i="4" s="1"/>
  <c r="HL108" i="4"/>
  <c r="HU108" i="4" s="1"/>
  <c r="HK108" i="4"/>
  <c r="HP107" i="4"/>
  <c r="HY107" i="4" s="1"/>
  <c r="HO107" i="4"/>
  <c r="HX107" i="4" s="1"/>
  <c r="HN107" i="4"/>
  <c r="HW107" i="4" s="1"/>
  <c r="HL107" i="4"/>
  <c r="HU107" i="4" s="1"/>
  <c r="HK107" i="4"/>
  <c r="HT107" i="4" s="1"/>
  <c r="HJ107" i="4"/>
  <c r="HS107" i="4" s="1"/>
  <c r="HI107" i="4"/>
  <c r="HR107" i="4" s="1"/>
  <c r="HP106" i="4"/>
  <c r="HY106" i="4" s="1"/>
  <c r="HO106" i="4"/>
  <c r="HX106" i="4" s="1"/>
  <c r="HN106" i="4"/>
  <c r="HW106" i="4" s="1"/>
  <c r="HM106" i="4"/>
  <c r="HV106" i="4" s="1"/>
  <c r="HK106" i="4"/>
  <c r="HT106" i="4" s="1"/>
  <c r="HJ106" i="4"/>
  <c r="HS106" i="4" s="1"/>
  <c r="HI106" i="4"/>
  <c r="HR106" i="4" s="1"/>
  <c r="HP105" i="4"/>
  <c r="HY105" i="4" s="1"/>
  <c r="HO105" i="4"/>
  <c r="HX105" i="4" s="1"/>
  <c r="HN105" i="4"/>
  <c r="HW105" i="4" s="1"/>
  <c r="HM105" i="4"/>
  <c r="HV105" i="4" s="1"/>
  <c r="HL105" i="4"/>
  <c r="HU105" i="4" s="1"/>
  <c r="HI105" i="4"/>
  <c r="HR105" i="4" s="1"/>
  <c r="HP104" i="4"/>
  <c r="HY104" i="4" s="1"/>
  <c r="HO104" i="4"/>
  <c r="HX104" i="4" s="1"/>
  <c r="HN104" i="4"/>
  <c r="HW104" i="4" s="1"/>
  <c r="HM104" i="4"/>
  <c r="HV104" i="4" s="1"/>
  <c r="HL104" i="4"/>
  <c r="HU104" i="4" s="1"/>
  <c r="HK104" i="4"/>
  <c r="HT104" i="4" s="1"/>
  <c r="HJ104" i="4"/>
  <c r="HS104" i="4" s="1"/>
  <c r="HP103" i="4"/>
  <c r="HY103" i="4" s="1"/>
  <c r="HO103" i="4"/>
  <c r="HX103" i="4" s="1"/>
  <c r="HN103" i="4"/>
  <c r="HW103" i="4" s="1"/>
  <c r="HM103" i="4"/>
  <c r="HV103" i="4" s="1"/>
  <c r="HK103" i="4"/>
  <c r="HT103" i="4" s="1"/>
  <c r="HI103" i="4"/>
  <c r="HR103" i="4" s="1"/>
  <c r="HP102" i="4"/>
  <c r="HY102" i="4" s="1"/>
  <c r="HO102" i="4"/>
  <c r="HX102" i="4" s="1"/>
  <c r="HN102" i="4"/>
  <c r="HW102" i="4" s="1"/>
  <c r="HM102" i="4"/>
  <c r="HV102" i="4" s="1"/>
  <c r="HK102" i="4"/>
  <c r="HT102" i="4" s="1"/>
  <c r="HJ102" i="4"/>
  <c r="HS102" i="4" s="1"/>
  <c r="HI102" i="4"/>
  <c r="HR102" i="4" s="1"/>
  <c r="HP101" i="4"/>
  <c r="HY101" i="4" s="1"/>
  <c r="HO101" i="4"/>
  <c r="HX101" i="4" s="1"/>
  <c r="HN101" i="4"/>
  <c r="HW101" i="4" s="1"/>
  <c r="HM101" i="4"/>
  <c r="HV101" i="4" s="1"/>
  <c r="HL101" i="4"/>
  <c r="HU101" i="4" s="1"/>
  <c r="HK101" i="4"/>
  <c r="HT101" i="4" s="1"/>
  <c r="HP100" i="4"/>
  <c r="HY100" i="4" s="1"/>
  <c r="HO100" i="4"/>
  <c r="HX100" i="4" s="1"/>
  <c r="HN100" i="4"/>
  <c r="HW100" i="4" s="1"/>
  <c r="HM100" i="4"/>
  <c r="HV100" i="4" s="1"/>
  <c r="HL100" i="4"/>
  <c r="HU100" i="4" s="1"/>
  <c r="HJ100" i="4"/>
  <c r="HS100" i="4" s="1"/>
  <c r="HP99" i="4"/>
  <c r="HY99" i="4" s="1"/>
  <c r="HO99" i="4"/>
  <c r="HX99" i="4" s="1"/>
  <c r="HN99" i="4"/>
  <c r="HW99" i="4" s="1"/>
  <c r="HM99" i="4"/>
  <c r="HV99" i="4" s="1"/>
  <c r="HL99" i="4"/>
  <c r="HU99" i="4" s="1"/>
  <c r="HK99" i="4"/>
  <c r="HT99" i="4" s="1"/>
  <c r="HP98" i="4"/>
  <c r="HY98" i="4" s="1"/>
  <c r="HO98" i="4"/>
  <c r="HX98" i="4" s="1"/>
  <c r="HN98" i="4"/>
  <c r="HW98" i="4" s="1"/>
  <c r="HM98" i="4"/>
  <c r="HV98" i="4" s="1"/>
  <c r="HL98" i="4"/>
  <c r="HU98" i="4" s="1"/>
  <c r="HK98" i="4"/>
  <c r="HT98" i="4" s="1"/>
  <c r="HI98" i="4"/>
  <c r="HR98" i="4" s="1"/>
  <c r="HP97" i="4"/>
  <c r="HY97" i="4" s="1"/>
  <c r="HO97" i="4"/>
  <c r="HX97" i="4" s="1"/>
  <c r="HN97" i="4"/>
  <c r="HW97" i="4" s="1"/>
  <c r="HM97" i="4"/>
  <c r="HV97" i="4" s="1"/>
  <c r="HL97" i="4"/>
  <c r="HU97" i="4" s="1"/>
  <c r="HK97" i="4"/>
  <c r="HT97" i="4" s="1"/>
  <c r="HJ97" i="4"/>
  <c r="HS97" i="4" s="1"/>
  <c r="HP96" i="4"/>
  <c r="HY96" i="4" s="1"/>
  <c r="HO96" i="4"/>
  <c r="HX96" i="4" s="1"/>
  <c r="HN96" i="4"/>
  <c r="HW96" i="4" s="1"/>
  <c r="HM96" i="4"/>
  <c r="HV96" i="4" s="1"/>
  <c r="HL96" i="4"/>
  <c r="HU96" i="4" s="1"/>
  <c r="HP95" i="4"/>
  <c r="HY95" i="4" s="1"/>
  <c r="HO95" i="4"/>
  <c r="HX95" i="4" s="1"/>
  <c r="HN95" i="4"/>
  <c r="HW95" i="4" s="1"/>
  <c r="HM95" i="4"/>
  <c r="HV95" i="4" s="1"/>
  <c r="HL95" i="4"/>
  <c r="HU95" i="4" s="1"/>
  <c r="HJ95" i="4"/>
  <c r="HS95" i="4" s="1"/>
  <c r="HI95" i="4"/>
  <c r="HR95" i="4" s="1"/>
  <c r="HP94" i="4"/>
  <c r="HY94" i="4" s="1"/>
  <c r="HO94" i="4"/>
  <c r="HX94" i="4" s="1"/>
  <c r="HN94" i="4"/>
  <c r="HW94" i="4" s="1"/>
  <c r="HM94" i="4"/>
  <c r="HV94" i="4" s="1"/>
  <c r="HL94" i="4"/>
  <c r="HU94" i="4" s="1"/>
  <c r="HK94" i="4"/>
  <c r="HT94" i="4" s="1"/>
  <c r="HI94" i="4"/>
  <c r="HR94" i="4" s="1"/>
  <c r="HP93" i="4"/>
  <c r="HY93" i="4" s="1"/>
  <c r="HO93" i="4"/>
  <c r="HX93" i="4" s="1"/>
  <c r="HN93" i="4"/>
  <c r="HW93" i="4" s="1"/>
  <c r="HM93" i="4"/>
  <c r="HV93" i="4" s="1"/>
  <c r="HL93" i="4"/>
  <c r="HU93" i="4" s="1"/>
  <c r="HK93" i="4"/>
  <c r="HT93" i="4" s="1"/>
  <c r="HJ93" i="4"/>
  <c r="HS93" i="4" s="1"/>
  <c r="HP92" i="4"/>
  <c r="HY92" i="4" s="1"/>
  <c r="HO92" i="4"/>
  <c r="HX92" i="4" s="1"/>
  <c r="HN92" i="4"/>
  <c r="HW92" i="4" s="1"/>
  <c r="HM92" i="4"/>
  <c r="HV92" i="4" s="1"/>
  <c r="HK92" i="4"/>
  <c r="HT92" i="4" s="1"/>
  <c r="HJ92" i="4"/>
  <c r="HS92" i="4" s="1"/>
  <c r="HI92" i="4"/>
  <c r="HR92" i="4" s="1"/>
  <c r="HP91" i="4"/>
  <c r="HY91" i="4" s="1"/>
  <c r="HO91" i="4"/>
  <c r="HX91" i="4" s="1"/>
  <c r="HN91" i="4"/>
  <c r="HW91" i="4" s="1"/>
  <c r="HM91" i="4"/>
  <c r="HV91" i="4" s="1"/>
  <c r="HL91" i="4"/>
  <c r="HU91" i="4" s="1"/>
  <c r="HJ91" i="4"/>
  <c r="HS91" i="4" s="1"/>
  <c r="HI91" i="4"/>
  <c r="HR91" i="4" s="1"/>
  <c r="HP90" i="4"/>
  <c r="HY90" i="4" s="1"/>
  <c r="HO90" i="4"/>
  <c r="HX90" i="4" s="1"/>
  <c r="HN90" i="4"/>
  <c r="HW90" i="4" s="1"/>
  <c r="HM90" i="4"/>
  <c r="HV90" i="4" s="1"/>
  <c r="HK90" i="4"/>
  <c r="HT90" i="4" s="1"/>
  <c r="HJ90" i="4"/>
  <c r="HS90" i="4" s="1"/>
  <c r="HI90" i="4"/>
  <c r="HP89" i="4"/>
  <c r="HY89" i="4" s="1"/>
  <c r="HO89" i="4"/>
  <c r="HX89" i="4" s="1"/>
  <c r="HN89" i="4"/>
  <c r="HW89" i="4" s="1"/>
  <c r="HM89" i="4"/>
  <c r="HV89" i="4" s="1"/>
  <c r="HL89" i="4"/>
  <c r="HU89" i="4" s="1"/>
  <c r="HJ89" i="4"/>
  <c r="HS89" i="4" s="1"/>
  <c r="HI89" i="4"/>
  <c r="HR89" i="4" s="1"/>
  <c r="HP88" i="4"/>
  <c r="HY88" i="4" s="1"/>
  <c r="HO88" i="4"/>
  <c r="HX88" i="4" s="1"/>
  <c r="HN88" i="4"/>
  <c r="HW88" i="4" s="1"/>
  <c r="HM88" i="4"/>
  <c r="HV88" i="4" s="1"/>
  <c r="HL88" i="4"/>
  <c r="HU88" i="4" s="1"/>
  <c r="HK88" i="4"/>
  <c r="HT88" i="4" s="1"/>
  <c r="HI88" i="4"/>
  <c r="HR88" i="4" s="1"/>
  <c r="HP87" i="4"/>
  <c r="HY87" i="4" s="1"/>
  <c r="HO87" i="4"/>
  <c r="HX87" i="4" s="1"/>
  <c r="HN87" i="4"/>
  <c r="HW87" i="4" s="1"/>
  <c r="HM87" i="4"/>
  <c r="HV87" i="4" s="1"/>
  <c r="HL87" i="4"/>
  <c r="HU87" i="4" s="1"/>
  <c r="HK87" i="4"/>
  <c r="HT87" i="4" s="1"/>
  <c r="HJ87" i="4"/>
  <c r="HS87" i="4" s="1"/>
  <c r="HP86" i="4"/>
  <c r="HY86" i="4" s="1"/>
  <c r="HO86" i="4"/>
  <c r="HX86" i="4" s="1"/>
  <c r="HM86" i="4"/>
  <c r="HV86" i="4" s="1"/>
  <c r="HL86" i="4"/>
  <c r="HU86" i="4" s="1"/>
  <c r="HK86" i="4"/>
  <c r="HT86" i="4" s="1"/>
  <c r="HJ86" i="4"/>
  <c r="HS86" i="4" s="1"/>
  <c r="HI86" i="4"/>
  <c r="HR86" i="4" s="1"/>
  <c r="HP85" i="4"/>
  <c r="HY85" i="4" s="1"/>
  <c r="HO85" i="4"/>
  <c r="HX85" i="4" s="1"/>
  <c r="HN85" i="4"/>
  <c r="HW85" i="4" s="1"/>
  <c r="HL85" i="4"/>
  <c r="HU85" i="4" s="1"/>
  <c r="HK85" i="4"/>
  <c r="HT85" i="4" s="1"/>
  <c r="HJ85" i="4"/>
  <c r="HS85" i="4" s="1"/>
  <c r="HI85" i="4"/>
  <c r="HR85" i="4" s="1"/>
  <c r="HP84" i="4"/>
  <c r="HY84" i="4" s="1"/>
  <c r="HO84" i="4"/>
  <c r="HX84" i="4" s="1"/>
  <c r="HN84" i="4"/>
  <c r="HW84" i="4" s="1"/>
  <c r="HM84" i="4"/>
  <c r="HV84" i="4" s="1"/>
  <c r="HK84" i="4"/>
  <c r="HT84" i="4" s="1"/>
  <c r="HJ84" i="4"/>
  <c r="HS84" i="4" s="1"/>
  <c r="HI84" i="4"/>
  <c r="HR84" i="4" s="1"/>
  <c r="HP83" i="4"/>
  <c r="HY83" i="4" s="1"/>
  <c r="HO83" i="4"/>
  <c r="HX83" i="4" s="1"/>
  <c r="HN83" i="4"/>
  <c r="HW83" i="4" s="1"/>
  <c r="HM83" i="4"/>
  <c r="HV83" i="4" s="1"/>
  <c r="HL83" i="4"/>
  <c r="HU83" i="4" s="1"/>
  <c r="HJ83" i="4"/>
  <c r="HS83" i="4" s="1"/>
  <c r="HI83" i="4"/>
  <c r="HR83" i="4" s="1"/>
  <c r="HP82" i="4"/>
  <c r="HY82" i="4" s="1"/>
  <c r="HO82" i="4"/>
  <c r="HX82" i="4" s="1"/>
  <c r="HN82" i="4"/>
  <c r="HW82" i="4" s="1"/>
  <c r="HM82" i="4"/>
  <c r="HV82" i="4" s="1"/>
  <c r="HL82" i="4"/>
  <c r="HU82" i="4" s="1"/>
  <c r="HK82" i="4"/>
  <c r="HT82" i="4" s="1"/>
  <c r="HI82" i="4"/>
  <c r="HR82" i="4" s="1"/>
  <c r="HP81" i="4"/>
  <c r="HY81" i="4" s="1"/>
  <c r="HO81" i="4"/>
  <c r="HX81" i="4" s="1"/>
  <c r="HN81" i="4"/>
  <c r="HW81" i="4" s="1"/>
  <c r="HM81" i="4"/>
  <c r="HV81" i="4" s="1"/>
  <c r="HL81" i="4"/>
  <c r="HU81" i="4" s="1"/>
  <c r="HK81" i="4"/>
  <c r="HT81" i="4" s="1"/>
  <c r="HJ81" i="4"/>
  <c r="HS81" i="4" s="1"/>
  <c r="HP80" i="4"/>
  <c r="HY80" i="4" s="1"/>
  <c r="HO80" i="4"/>
  <c r="HX80" i="4" s="1"/>
  <c r="HN80" i="4"/>
  <c r="HW80" i="4" s="1"/>
  <c r="HL80" i="4"/>
  <c r="HU80" i="4" s="1"/>
  <c r="HK80" i="4"/>
  <c r="HT80" i="4" s="1"/>
  <c r="HJ80" i="4"/>
  <c r="HS80" i="4" s="1"/>
  <c r="HP79" i="4"/>
  <c r="HY79" i="4" s="1"/>
  <c r="HO79" i="4"/>
  <c r="HX79" i="4" s="1"/>
  <c r="HN79" i="4"/>
  <c r="HW79" i="4" s="1"/>
  <c r="HM79" i="4"/>
  <c r="HV79" i="4" s="1"/>
  <c r="HK79" i="4"/>
  <c r="HT79" i="4" s="1"/>
  <c r="HP78" i="4"/>
  <c r="HY78" i="4" s="1"/>
  <c r="HO78" i="4"/>
  <c r="HX78" i="4" s="1"/>
  <c r="HN78" i="4"/>
  <c r="HW78" i="4" s="1"/>
  <c r="HM78" i="4"/>
  <c r="HV78" i="4" s="1"/>
  <c r="HL78" i="4"/>
  <c r="HU78" i="4" s="1"/>
  <c r="HK78" i="4"/>
  <c r="HT78" i="4" s="1"/>
  <c r="HP77" i="4"/>
  <c r="HY77" i="4" s="1"/>
  <c r="HO77" i="4"/>
  <c r="HX77" i="4" s="1"/>
  <c r="HN77" i="4"/>
  <c r="HW77" i="4" s="1"/>
  <c r="HM77" i="4"/>
  <c r="HV77" i="4" s="1"/>
  <c r="HL77" i="4"/>
  <c r="HU77" i="4" s="1"/>
  <c r="HJ77" i="4"/>
  <c r="HS77" i="4" s="1"/>
  <c r="HP76" i="4"/>
  <c r="HY76" i="4" s="1"/>
  <c r="HO76" i="4"/>
  <c r="HX76" i="4" s="1"/>
  <c r="HN76" i="4"/>
  <c r="HW76" i="4" s="1"/>
  <c r="HM76" i="4"/>
  <c r="HV76" i="4" s="1"/>
  <c r="HL76" i="4"/>
  <c r="HU76" i="4" s="1"/>
  <c r="HK76" i="4"/>
  <c r="HT76" i="4" s="1"/>
  <c r="HP75" i="4"/>
  <c r="HY75" i="4" s="1"/>
  <c r="HO75" i="4"/>
  <c r="HX75" i="4" s="1"/>
  <c r="HN75" i="4"/>
  <c r="HW75" i="4" s="1"/>
  <c r="HM75" i="4"/>
  <c r="HV75" i="4" s="1"/>
  <c r="HK75" i="4"/>
  <c r="HT75" i="4" s="1"/>
  <c r="HJ75" i="4"/>
  <c r="HS75" i="4" s="1"/>
  <c r="HI75" i="4"/>
  <c r="HR75" i="4" s="1"/>
  <c r="HP74" i="4"/>
  <c r="HY74" i="4" s="1"/>
  <c r="HO74" i="4"/>
  <c r="HX74" i="4" s="1"/>
  <c r="HN74" i="4"/>
  <c r="HW74" i="4" s="1"/>
  <c r="HM74" i="4"/>
  <c r="HV74" i="4" s="1"/>
  <c r="HL74" i="4"/>
  <c r="HU74" i="4" s="1"/>
  <c r="HJ74" i="4"/>
  <c r="HS74" i="4" s="1"/>
  <c r="HI74" i="4"/>
  <c r="HR74" i="4" s="1"/>
  <c r="HP73" i="4"/>
  <c r="HY73" i="4" s="1"/>
  <c r="HO73" i="4"/>
  <c r="HX73" i="4" s="1"/>
  <c r="HN73" i="4"/>
  <c r="HW73" i="4" s="1"/>
  <c r="HM73" i="4"/>
  <c r="HV73" i="4" s="1"/>
  <c r="HL73" i="4"/>
  <c r="HU73" i="4" s="1"/>
  <c r="HK73" i="4"/>
  <c r="HT73" i="4" s="1"/>
  <c r="HI73" i="4"/>
  <c r="HR73" i="4" s="1"/>
  <c r="HP72" i="4"/>
  <c r="HY72" i="4" s="1"/>
  <c r="HO72" i="4"/>
  <c r="HX72" i="4" s="1"/>
  <c r="HN72" i="4"/>
  <c r="HW72" i="4" s="1"/>
  <c r="HM72" i="4"/>
  <c r="HV72" i="4" s="1"/>
  <c r="HL72" i="4"/>
  <c r="HU72" i="4" s="1"/>
  <c r="HK72" i="4"/>
  <c r="HT72" i="4" s="1"/>
  <c r="HJ72" i="4"/>
  <c r="HS72" i="4" s="1"/>
  <c r="HP71" i="4"/>
  <c r="HY71" i="4" s="1"/>
  <c r="HO71" i="4"/>
  <c r="HX71" i="4" s="1"/>
  <c r="HN71" i="4"/>
  <c r="HW71" i="4" s="1"/>
  <c r="HM71" i="4"/>
  <c r="HV71" i="4" s="1"/>
  <c r="HK71" i="4"/>
  <c r="HT71" i="4" s="1"/>
  <c r="HJ71" i="4"/>
  <c r="HS71" i="4" s="1"/>
  <c r="HI71" i="4"/>
  <c r="HR71" i="4" s="1"/>
  <c r="HP70" i="4"/>
  <c r="HY70" i="4" s="1"/>
  <c r="HO70" i="4"/>
  <c r="HX70" i="4" s="1"/>
  <c r="HN70" i="4"/>
  <c r="HW70" i="4" s="1"/>
  <c r="HM70" i="4"/>
  <c r="HV70" i="4" s="1"/>
  <c r="HL70" i="4"/>
  <c r="HU70" i="4" s="1"/>
  <c r="HI70" i="4"/>
  <c r="HR70" i="4" s="1"/>
  <c r="HP69" i="4"/>
  <c r="HY69" i="4" s="1"/>
  <c r="HO69" i="4"/>
  <c r="HX69" i="4" s="1"/>
  <c r="HN69" i="4"/>
  <c r="HW69" i="4" s="1"/>
  <c r="HM69" i="4"/>
  <c r="HV69" i="4" s="1"/>
  <c r="HL69" i="4"/>
  <c r="HU69" i="4" s="1"/>
  <c r="HK69" i="4"/>
  <c r="HT69" i="4" s="1"/>
  <c r="HJ69" i="4"/>
  <c r="HS69" i="4" s="1"/>
  <c r="HP68" i="4"/>
  <c r="HY68" i="4" s="1"/>
  <c r="HO68" i="4"/>
  <c r="HX68" i="4" s="1"/>
  <c r="HN68" i="4"/>
  <c r="HW68" i="4" s="1"/>
  <c r="HM68" i="4"/>
  <c r="HV68" i="4" s="1"/>
  <c r="HL68" i="4"/>
  <c r="HU68" i="4" s="1"/>
  <c r="HP67" i="4"/>
  <c r="HY67" i="4" s="1"/>
  <c r="HO67" i="4"/>
  <c r="HX67" i="4" s="1"/>
  <c r="HN67" i="4"/>
  <c r="HW67" i="4" s="1"/>
  <c r="HM67" i="4"/>
  <c r="HV67" i="4" s="1"/>
  <c r="HK67" i="4"/>
  <c r="HT67" i="4" s="1"/>
  <c r="HJ67" i="4"/>
  <c r="HS67" i="4" s="1"/>
  <c r="HI67" i="4"/>
  <c r="HR67" i="4" s="1"/>
  <c r="HP66" i="4"/>
  <c r="HY66" i="4" s="1"/>
  <c r="HO66" i="4"/>
  <c r="HX66" i="4" s="1"/>
  <c r="HN66" i="4"/>
  <c r="HW66" i="4" s="1"/>
  <c r="HM66" i="4"/>
  <c r="HV66" i="4" s="1"/>
  <c r="HL66" i="4"/>
  <c r="HU66" i="4" s="1"/>
  <c r="HP65" i="4"/>
  <c r="HY65" i="4" s="1"/>
  <c r="HO65" i="4"/>
  <c r="HX65" i="4" s="1"/>
  <c r="HN65" i="4"/>
  <c r="HW65" i="4" s="1"/>
  <c r="HM65" i="4"/>
  <c r="HV65" i="4" s="1"/>
  <c r="HL65" i="4"/>
  <c r="HU65" i="4" s="1"/>
  <c r="HK65" i="4"/>
  <c r="HT65" i="4" s="1"/>
  <c r="HP64" i="4"/>
  <c r="HY64" i="4" s="1"/>
  <c r="HO64" i="4"/>
  <c r="HX64" i="4" s="1"/>
  <c r="HN64" i="4"/>
  <c r="HW64" i="4" s="1"/>
  <c r="HL64" i="4"/>
  <c r="HU64" i="4" s="1"/>
  <c r="HK64" i="4"/>
  <c r="HT64" i="4" s="1"/>
  <c r="HJ64" i="4"/>
  <c r="HS64" i="4" s="1"/>
  <c r="HI64" i="4"/>
  <c r="HR64" i="4" s="1"/>
  <c r="HP63" i="4"/>
  <c r="HY63" i="4" s="1"/>
  <c r="HO63" i="4"/>
  <c r="HX63" i="4" s="1"/>
  <c r="HN63" i="4"/>
  <c r="HW63" i="4" s="1"/>
  <c r="HM63" i="4"/>
  <c r="HV63" i="4" s="1"/>
  <c r="HJ63" i="4"/>
  <c r="HS63" i="4" s="1"/>
  <c r="HI63" i="4"/>
  <c r="HR63" i="4" s="1"/>
  <c r="HP62" i="4"/>
  <c r="HY62" i="4" s="1"/>
  <c r="HO62" i="4"/>
  <c r="HX62" i="4" s="1"/>
  <c r="HN62" i="4"/>
  <c r="HW62" i="4" s="1"/>
  <c r="HM62" i="4"/>
  <c r="HV62" i="4" s="1"/>
  <c r="HL62" i="4"/>
  <c r="HU62" i="4" s="1"/>
  <c r="HK62" i="4"/>
  <c r="HT62" i="4" s="1"/>
  <c r="HI62" i="4"/>
  <c r="HR62" i="4" s="1"/>
  <c r="HP61" i="4"/>
  <c r="HY61" i="4" s="1"/>
  <c r="HO61" i="4"/>
  <c r="HX61" i="4" s="1"/>
  <c r="HN61" i="4"/>
  <c r="HW61" i="4" s="1"/>
  <c r="HM61" i="4"/>
  <c r="HV61" i="4" s="1"/>
  <c r="HL61" i="4"/>
  <c r="HU61" i="4" s="1"/>
  <c r="HK61" i="4"/>
  <c r="HT61" i="4" s="1"/>
  <c r="HJ61" i="4"/>
  <c r="HS61" i="4" s="1"/>
  <c r="HP60" i="4"/>
  <c r="HY60" i="4" s="1"/>
  <c r="HO60" i="4"/>
  <c r="HX60" i="4" s="1"/>
  <c r="HN60" i="4"/>
  <c r="HW60" i="4" s="1"/>
  <c r="HM60" i="4"/>
  <c r="HV60" i="4" s="1"/>
  <c r="HL60" i="4"/>
  <c r="HU60" i="4" s="1"/>
  <c r="HJ60" i="4"/>
  <c r="HS60" i="4" s="1"/>
  <c r="HI60" i="4"/>
  <c r="HR60" i="4" s="1"/>
  <c r="HP59" i="4"/>
  <c r="HY59" i="4" s="1"/>
  <c r="HO59" i="4"/>
  <c r="HX59" i="4" s="1"/>
  <c r="HN59" i="4"/>
  <c r="HW59" i="4" s="1"/>
  <c r="HM59" i="4"/>
  <c r="HV59" i="4" s="1"/>
  <c r="HL59" i="4"/>
  <c r="HU59" i="4" s="1"/>
  <c r="HK59" i="4"/>
  <c r="HT59" i="4" s="1"/>
  <c r="HI59" i="4"/>
  <c r="HR59" i="4" s="1"/>
  <c r="HP58" i="4"/>
  <c r="HY58" i="4" s="1"/>
  <c r="HO58" i="4"/>
  <c r="HX58" i="4" s="1"/>
  <c r="HN58" i="4"/>
  <c r="HW58" i="4" s="1"/>
  <c r="HM58" i="4"/>
  <c r="HV58" i="4" s="1"/>
  <c r="HL58" i="4"/>
  <c r="HU58" i="4" s="1"/>
  <c r="HK58" i="4"/>
  <c r="HT58" i="4" s="1"/>
  <c r="HJ58" i="4"/>
  <c r="HS58" i="4" s="1"/>
  <c r="HP57" i="4"/>
  <c r="HY57" i="4" s="1"/>
  <c r="HO57" i="4"/>
  <c r="HX57" i="4" s="1"/>
  <c r="HN57" i="4"/>
  <c r="HW57" i="4" s="1"/>
  <c r="HM57" i="4"/>
  <c r="HV57" i="4" s="1"/>
  <c r="HL57" i="4"/>
  <c r="HU57" i="4" s="1"/>
  <c r="HP56" i="4"/>
  <c r="HY56" i="4" s="1"/>
  <c r="HO56" i="4"/>
  <c r="HX56" i="4" s="1"/>
  <c r="HN56" i="4"/>
  <c r="HW56" i="4" s="1"/>
  <c r="HM56" i="4"/>
  <c r="HV56" i="4" s="1"/>
  <c r="HL56" i="4"/>
  <c r="HU56" i="4" s="1"/>
  <c r="HP55" i="4"/>
  <c r="HY55" i="4" s="1"/>
  <c r="HO55" i="4"/>
  <c r="HX55" i="4" s="1"/>
  <c r="HN55" i="4"/>
  <c r="HW55" i="4" s="1"/>
  <c r="HM55" i="4"/>
  <c r="HV55" i="4" s="1"/>
  <c r="HK55" i="4"/>
  <c r="HT55" i="4" s="1"/>
  <c r="HJ55" i="4"/>
  <c r="HS55" i="4" s="1"/>
  <c r="HI55" i="4"/>
  <c r="HR55" i="4" s="1"/>
  <c r="HP54" i="4"/>
  <c r="HY54" i="4" s="1"/>
  <c r="HO54" i="4"/>
  <c r="HX54" i="4" s="1"/>
  <c r="HN54" i="4"/>
  <c r="HW54" i="4" s="1"/>
  <c r="HM54" i="4"/>
  <c r="HV54" i="4" s="1"/>
  <c r="HL54" i="4"/>
  <c r="HU54" i="4" s="1"/>
  <c r="HJ54" i="4"/>
  <c r="HS54" i="4" s="1"/>
  <c r="HI54" i="4"/>
  <c r="HR54" i="4" s="1"/>
  <c r="HP53" i="4"/>
  <c r="HY53" i="4" s="1"/>
  <c r="HO53" i="4"/>
  <c r="HX53" i="4" s="1"/>
  <c r="HN53" i="4"/>
  <c r="HW53" i="4" s="1"/>
  <c r="HM53" i="4"/>
  <c r="HV53" i="4" s="1"/>
  <c r="HL53" i="4"/>
  <c r="HU53" i="4" s="1"/>
  <c r="HK53" i="4"/>
  <c r="HT53" i="4" s="1"/>
  <c r="HI53" i="4"/>
  <c r="HR53" i="4" s="1"/>
  <c r="HP52" i="4"/>
  <c r="HY52" i="4" s="1"/>
  <c r="HO52" i="4"/>
  <c r="HX52" i="4" s="1"/>
  <c r="HN52" i="4"/>
  <c r="HW52" i="4" s="1"/>
  <c r="HM52" i="4"/>
  <c r="HV52" i="4" s="1"/>
  <c r="HL52" i="4"/>
  <c r="HU52" i="4" s="1"/>
  <c r="HK52" i="4"/>
  <c r="HT52" i="4" s="1"/>
  <c r="HJ52" i="4"/>
  <c r="HS52" i="4" s="1"/>
  <c r="HP51" i="4"/>
  <c r="HY51" i="4" s="1"/>
  <c r="HO51" i="4"/>
  <c r="HX51" i="4" s="1"/>
  <c r="HN51" i="4"/>
  <c r="HW51" i="4" s="1"/>
  <c r="HM51" i="4"/>
  <c r="HV51" i="4" s="1"/>
  <c r="HP50" i="4"/>
  <c r="HY50" i="4" s="1"/>
  <c r="HO50" i="4"/>
  <c r="HX50" i="4" s="1"/>
  <c r="HN50" i="4"/>
  <c r="HW50" i="4" s="1"/>
  <c r="HM50" i="4"/>
  <c r="HV50" i="4" s="1"/>
  <c r="HP49" i="4"/>
  <c r="HY49" i="4" s="1"/>
  <c r="HO49" i="4"/>
  <c r="HX49" i="4" s="1"/>
  <c r="HN49" i="4"/>
  <c r="HW49" i="4" s="1"/>
  <c r="HM49" i="4"/>
  <c r="HV49" i="4" s="1"/>
  <c r="HP48" i="4"/>
  <c r="HY48" i="4" s="1"/>
  <c r="HO48" i="4"/>
  <c r="HX48" i="4" s="1"/>
  <c r="HN48" i="4"/>
  <c r="HW48" i="4" s="1"/>
  <c r="HM48" i="4"/>
  <c r="HV48" i="4" s="1"/>
  <c r="HK48" i="4"/>
  <c r="HT48" i="4" s="1"/>
  <c r="HJ48" i="4"/>
  <c r="HS48" i="4" s="1"/>
  <c r="HI48" i="4"/>
  <c r="HR48" i="4" s="1"/>
  <c r="HP47" i="4"/>
  <c r="HY47" i="4" s="1"/>
  <c r="HO47" i="4"/>
  <c r="HX47" i="4" s="1"/>
  <c r="HN47" i="4"/>
  <c r="HW47" i="4" s="1"/>
  <c r="HM47" i="4"/>
  <c r="HV47" i="4" s="1"/>
  <c r="HL47" i="4"/>
  <c r="HU47" i="4" s="1"/>
  <c r="HI47" i="4"/>
  <c r="HR47" i="4" s="1"/>
  <c r="HP46" i="4"/>
  <c r="HY46" i="4" s="1"/>
  <c r="HO46" i="4"/>
  <c r="HX46" i="4" s="1"/>
  <c r="HN46" i="4"/>
  <c r="HW46" i="4" s="1"/>
  <c r="HM46" i="4"/>
  <c r="HV46" i="4" s="1"/>
  <c r="HL46" i="4"/>
  <c r="HU46" i="4" s="1"/>
  <c r="HK46" i="4"/>
  <c r="HJ46" i="4"/>
  <c r="HS46" i="4" s="1"/>
  <c r="HP45" i="4"/>
  <c r="HY45" i="4" s="1"/>
  <c r="HO45" i="4"/>
  <c r="HX45" i="4" s="1"/>
  <c r="HM45" i="4"/>
  <c r="HV45" i="4" s="1"/>
  <c r="HL45" i="4"/>
  <c r="HU45" i="4" s="1"/>
  <c r="HK45" i="4"/>
  <c r="HT45" i="4" s="1"/>
  <c r="HJ45" i="4"/>
  <c r="HS45" i="4" s="1"/>
  <c r="HI45" i="4"/>
  <c r="HR45" i="4" s="1"/>
  <c r="HP44" i="4"/>
  <c r="HY44" i="4" s="1"/>
  <c r="HO44" i="4"/>
  <c r="HX44" i="4" s="1"/>
  <c r="HN44" i="4"/>
  <c r="HW44" i="4" s="1"/>
  <c r="HL44" i="4"/>
  <c r="HU44" i="4" s="1"/>
  <c r="HK44" i="4"/>
  <c r="HT44" i="4" s="1"/>
  <c r="HJ44" i="4"/>
  <c r="HS44" i="4" s="1"/>
  <c r="HI44" i="4"/>
  <c r="HR44" i="4" s="1"/>
  <c r="HP43" i="4"/>
  <c r="HY43" i="4" s="1"/>
  <c r="HO43" i="4"/>
  <c r="HX43" i="4" s="1"/>
  <c r="HN43" i="4"/>
  <c r="HW43" i="4" s="1"/>
  <c r="HM43" i="4"/>
  <c r="HV43" i="4" s="1"/>
  <c r="HK43" i="4"/>
  <c r="HT43" i="4" s="1"/>
  <c r="HJ43" i="4"/>
  <c r="HS43" i="4" s="1"/>
  <c r="HI43" i="4"/>
  <c r="HR43" i="4" s="1"/>
  <c r="HP42" i="4"/>
  <c r="HY42" i="4" s="1"/>
  <c r="HO42" i="4"/>
  <c r="HX42" i="4" s="1"/>
  <c r="HN42" i="4"/>
  <c r="HW42" i="4" s="1"/>
  <c r="HM42" i="4"/>
  <c r="HV42" i="4" s="1"/>
  <c r="HL42" i="4"/>
  <c r="HU42" i="4" s="1"/>
  <c r="HJ42" i="4"/>
  <c r="HS42" i="4" s="1"/>
  <c r="HI42" i="4"/>
  <c r="HR42" i="4" s="1"/>
  <c r="HP41" i="4"/>
  <c r="HY41" i="4" s="1"/>
  <c r="HO41" i="4"/>
  <c r="HX41" i="4" s="1"/>
  <c r="HN41" i="4"/>
  <c r="HW41" i="4" s="1"/>
  <c r="HM41" i="4"/>
  <c r="HV41" i="4" s="1"/>
  <c r="HL41" i="4"/>
  <c r="HU41" i="4" s="1"/>
  <c r="HK41" i="4"/>
  <c r="HT41" i="4" s="1"/>
  <c r="HI41" i="4"/>
  <c r="HR41" i="4" s="1"/>
  <c r="HP40" i="4"/>
  <c r="HY40" i="4" s="1"/>
  <c r="HO40" i="4"/>
  <c r="HX40" i="4" s="1"/>
  <c r="HN40" i="4"/>
  <c r="HW40" i="4" s="1"/>
  <c r="HM40" i="4"/>
  <c r="HV40" i="4" s="1"/>
  <c r="HL40" i="4"/>
  <c r="HU40" i="4" s="1"/>
  <c r="HK40" i="4"/>
  <c r="HT40" i="4" s="1"/>
  <c r="HJ40" i="4"/>
  <c r="HS40" i="4" s="1"/>
  <c r="HP39" i="4"/>
  <c r="HY39" i="4" s="1"/>
  <c r="HO39" i="4"/>
  <c r="HX39" i="4" s="1"/>
  <c r="HN39" i="4"/>
  <c r="HW39" i="4" s="1"/>
  <c r="HM39" i="4"/>
  <c r="HV39" i="4" s="1"/>
  <c r="HK39" i="4"/>
  <c r="HT39" i="4" s="1"/>
  <c r="HJ39" i="4"/>
  <c r="HS39" i="4" s="1"/>
  <c r="HI39" i="4"/>
  <c r="HR39" i="4" s="1"/>
  <c r="HP38" i="4"/>
  <c r="HY38" i="4" s="1"/>
  <c r="HO38" i="4"/>
  <c r="HX38" i="4" s="1"/>
  <c r="HN38" i="4"/>
  <c r="HW38" i="4" s="1"/>
  <c r="HM38" i="4"/>
  <c r="HV38" i="4" s="1"/>
  <c r="HL38" i="4"/>
  <c r="HU38" i="4" s="1"/>
  <c r="HJ38" i="4"/>
  <c r="HS38" i="4" s="1"/>
  <c r="HI38" i="4"/>
  <c r="HR38" i="4" s="1"/>
  <c r="HP37" i="4"/>
  <c r="HY37" i="4" s="1"/>
  <c r="HO37" i="4"/>
  <c r="HX37" i="4" s="1"/>
  <c r="HN37" i="4"/>
  <c r="HW37" i="4" s="1"/>
  <c r="HM37" i="4"/>
  <c r="HV37" i="4" s="1"/>
  <c r="HL37" i="4"/>
  <c r="HU37" i="4" s="1"/>
  <c r="HK37" i="4"/>
  <c r="HT37" i="4" s="1"/>
  <c r="HI37" i="4"/>
  <c r="HR37" i="4" s="1"/>
  <c r="HP36" i="4"/>
  <c r="HY36" i="4" s="1"/>
  <c r="HO36" i="4"/>
  <c r="HX36" i="4" s="1"/>
  <c r="HN36" i="4"/>
  <c r="HW36" i="4" s="1"/>
  <c r="HM36" i="4"/>
  <c r="HV36" i="4" s="1"/>
  <c r="HL36" i="4"/>
  <c r="HU36" i="4" s="1"/>
  <c r="HK36" i="4"/>
  <c r="HT36" i="4" s="1"/>
  <c r="HJ36" i="4"/>
  <c r="HS36" i="4" s="1"/>
  <c r="HP35" i="4"/>
  <c r="HY35" i="4" s="1"/>
  <c r="HO35" i="4"/>
  <c r="HX35" i="4" s="1"/>
  <c r="HN35" i="4"/>
  <c r="HW35" i="4" s="1"/>
  <c r="HL35" i="4"/>
  <c r="HU35" i="4" s="1"/>
  <c r="HK35" i="4"/>
  <c r="HT35" i="4" s="1"/>
  <c r="HJ35" i="4"/>
  <c r="HS35" i="4" s="1"/>
  <c r="HI35" i="4"/>
  <c r="HR35" i="4" s="1"/>
  <c r="HP34" i="4"/>
  <c r="HY34" i="4" s="1"/>
  <c r="HO34" i="4"/>
  <c r="HX34" i="4" s="1"/>
  <c r="HN34" i="4"/>
  <c r="HW34" i="4" s="1"/>
  <c r="HM34" i="4"/>
  <c r="HV34" i="4" s="1"/>
  <c r="HK34" i="4"/>
  <c r="HT34" i="4" s="1"/>
  <c r="HJ34" i="4"/>
  <c r="HS34" i="4" s="1"/>
  <c r="HI34" i="4"/>
  <c r="HR34" i="4" s="1"/>
  <c r="HP33" i="4"/>
  <c r="HY33" i="4" s="1"/>
  <c r="HO33" i="4"/>
  <c r="HX33" i="4" s="1"/>
  <c r="HN33" i="4"/>
  <c r="HW33" i="4" s="1"/>
  <c r="HM33" i="4"/>
  <c r="HV33" i="4" s="1"/>
  <c r="HL33" i="4"/>
  <c r="HU33" i="4" s="1"/>
  <c r="HJ33" i="4"/>
  <c r="HS33" i="4" s="1"/>
  <c r="HI33" i="4"/>
  <c r="HR33" i="4" s="1"/>
  <c r="HP32" i="4"/>
  <c r="HY32" i="4" s="1"/>
  <c r="HO32" i="4"/>
  <c r="HX32" i="4" s="1"/>
  <c r="HN32" i="4"/>
  <c r="HW32" i="4" s="1"/>
  <c r="HM32" i="4"/>
  <c r="HV32" i="4" s="1"/>
  <c r="HL32" i="4"/>
  <c r="HU32" i="4" s="1"/>
  <c r="HK32" i="4"/>
  <c r="HT32" i="4" s="1"/>
  <c r="HI32" i="4"/>
  <c r="HR32" i="4" s="1"/>
  <c r="HP31" i="4"/>
  <c r="HY31" i="4" s="1"/>
  <c r="HO31" i="4"/>
  <c r="HX31" i="4" s="1"/>
  <c r="HN31" i="4"/>
  <c r="HW31" i="4" s="1"/>
  <c r="HM31" i="4"/>
  <c r="HV31" i="4" s="1"/>
  <c r="HL31" i="4"/>
  <c r="HU31" i="4" s="1"/>
  <c r="HK31" i="4"/>
  <c r="HT31" i="4" s="1"/>
  <c r="HJ31" i="4"/>
  <c r="HS31" i="4" s="1"/>
  <c r="HN30" i="4"/>
  <c r="HW30" i="4" s="1"/>
  <c r="HM30" i="4"/>
  <c r="HV30" i="4" s="1"/>
  <c r="HL30" i="4"/>
  <c r="HU30" i="4" s="1"/>
  <c r="HK30" i="4"/>
  <c r="HT30" i="4" s="1"/>
  <c r="HJ30" i="4"/>
  <c r="HS30" i="4" s="1"/>
  <c r="HI30" i="4"/>
  <c r="HR30" i="4" s="1"/>
  <c r="HP29" i="4"/>
  <c r="HY29" i="4" s="1"/>
  <c r="HO29" i="4"/>
  <c r="HX29" i="4" s="1"/>
  <c r="HL29" i="4"/>
  <c r="HU29" i="4" s="1"/>
  <c r="HK29" i="4"/>
  <c r="HT29" i="4" s="1"/>
  <c r="HJ29" i="4"/>
  <c r="HS29" i="4" s="1"/>
  <c r="HI29" i="4"/>
  <c r="HR29" i="4" s="1"/>
  <c r="HP28" i="4"/>
  <c r="HY28" i="4" s="1"/>
  <c r="HO28" i="4"/>
  <c r="HX28" i="4" s="1"/>
  <c r="HN28" i="4"/>
  <c r="HW28" i="4" s="1"/>
  <c r="HM28" i="4"/>
  <c r="HV28" i="4" s="1"/>
  <c r="HK28" i="4"/>
  <c r="HT28" i="4" s="1"/>
  <c r="HJ28" i="4"/>
  <c r="HS28" i="4" s="1"/>
  <c r="HI28" i="4"/>
  <c r="HR28" i="4" s="1"/>
  <c r="HP27" i="4"/>
  <c r="HY27" i="4" s="1"/>
  <c r="HO27" i="4"/>
  <c r="HX27" i="4" s="1"/>
  <c r="HN27" i="4"/>
  <c r="HW27" i="4" s="1"/>
  <c r="HM27" i="4"/>
  <c r="HV27" i="4" s="1"/>
  <c r="HL27" i="4"/>
  <c r="HU27" i="4" s="1"/>
  <c r="HJ27" i="4"/>
  <c r="HS27" i="4" s="1"/>
  <c r="HI27" i="4"/>
  <c r="HR27" i="4" s="1"/>
  <c r="HP26" i="4"/>
  <c r="HY26" i="4" s="1"/>
  <c r="HO26" i="4"/>
  <c r="HX26" i="4" s="1"/>
  <c r="HN26" i="4"/>
  <c r="HW26" i="4" s="1"/>
  <c r="HM26" i="4"/>
  <c r="HV26" i="4" s="1"/>
  <c r="HL26" i="4"/>
  <c r="HU26" i="4" s="1"/>
  <c r="HK26" i="4"/>
  <c r="HT26" i="4" s="1"/>
  <c r="HP25" i="4"/>
  <c r="HY25" i="4" s="1"/>
  <c r="HO25" i="4"/>
  <c r="HX25" i="4" s="1"/>
  <c r="HN25" i="4"/>
  <c r="HW25" i="4" s="1"/>
  <c r="HM25" i="4"/>
  <c r="HV25" i="4" s="1"/>
  <c r="HL25" i="4"/>
  <c r="HU25" i="4" s="1"/>
  <c r="HJ25" i="4"/>
  <c r="HS25" i="4" s="1"/>
  <c r="HI25" i="4"/>
  <c r="HR25" i="4" s="1"/>
  <c r="HP24" i="4"/>
  <c r="HY24" i="4" s="1"/>
  <c r="HO24" i="4"/>
  <c r="HX24" i="4" s="1"/>
  <c r="HN24" i="4"/>
  <c r="HW24" i="4" s="1"/>
  <c r="HM24" i="4"/>
  <c r="HV24" i="4" s="1"/>
  <c r="HL24" i="4"/>
  <c r="HU24" i="4" s="1"/>
  <c r="HK24" i="4"/>
  <c r="HT24" i="4" s="1"/>
  <c r="HI24" i="4"/>
  <c r="HR24" i="4" s="1"/>
  <c r="HP23" i="4"/>
  <c r="HY23" i="4" s="1"/>
  <c r="HO23" i="4"/>
  <c r="HX23" i="4" s="1"/>
  <c r="HN23" i="4"/>
  <c r="HW23" i="4" s="1"/>
  <c r="HM23" i="4"/>
  <c r="HV23" i="4" s="1"/>
  <c r="HL23" i="4"/>
  <c r="HU23" i="4" s="1"/>
  <c r="HK23" i="4"/>
  <c r="HT23" i="4" s="1"/>
  <c r="HJ23" i="4"/>
  <c r="HS23" i="4" s="1"/>
  <c r="HP22" i="4"/>
  <c r="HY22" i="4" s="1"/>
  <c r="HO22" i="4"/>
  <c r="HX22" i="4" s="1"/>
  <c r="HN22" i="4"/>
  <c r="HW22" i="4" s="1"/>
  <c r="HL22" i="4"/>
  <c r="HU22" i="4" s="1"/>
  <c r="HK22" i="4"/>
  <c r="HT22" i="4" s="1"/>
  <c r="HJ22" i="4"/>
  <c r="HS22" i="4" s="1"/>
  <c r="HI22" i="4"/>
  <c r="HR22" i="4" s="1"/>
  <c r="HP21" i="4"/>
  <c r="HY21" i="4" s="1"/>
  <c r="HO21" i="4"/>
  <c r="HX21" i="4" s="1"/>
  <c r="HN21" i="4"/>
  <c r="HW21" i="4" s="1"/>
  <c r="HM21" i="4"/>
  <c r="HV21" i="4" s="1"/>
  <c r="HK21" i="4"/>
  <c r="HT21" i="4" s="1"/>
  <c r="HJ21" i="4"/>
  <c r="HS21" i="4" s="1"/>
  <c r="HI21" i="4"/>
  <c r="HR21" i="4" s="1"/>
  <c r="HP20" i="4"/>
  <c r="HY20" i="4" s="1"/>
  <c r="HO20" i="4"/>
  <c r="HX20" i="4" s="1"/>
  <c r="HN20" i="4"/>
  <c r="HW20" i="4" s="1"/>
  <c r="HM20" i="4"/>
  <c r="HV20" i="4" s="1"/>
  <c r="HL20" i="4"/>
  <c r="HU20" i="4" s="1"/>
  <c r="HI20" i="4"/>
  <c r="HR20" i="4" s="1"/>
  <c r="HP19" i="4"/>
  <c r="HY19" i="4" s="1"/>
  <c r="HO19" i="4"/>
  <c r="HX19" i="4" s="1"/>
  <c r="HN19" i="4"/>
  <c r="HW19" i="4" s="1"/>
  <c r="HM19" i="4"/>
  <c r="HV19" i="4" s="1"/>
  <c r="HL19" i="4"/>
  <c r="HU19" i="4" s="1"/>
  <c r="HK19" i="4"/>
  <c r="HT19" i="4" s="1"/>
  <c r="HJ19" i="4"/>
  <c r="HS19" i="4" s="1"/>
  <c r="HP18" i="4"/>
  <c r="HY18" i="4" s="1"/>
  <c r="HO18" i="4"/>
  <c r="HX18" i="4" s="1"/>
  <c r="HN18" i="4"/>
  <c r="HW18" i="4" s="1"/>
  <c r="HM18" i="4"/>
  <c r="HV18" i="4" s="1"/>
  <c r="HJ18" i="4"/>
  <c r="HS18" i="4" s="1"/>
  <c r="HI18" i="4"/>
  <c r="HR18" i="4" s="1"/>
  <c r="HP17" i="4"/>
  <c r="HY17" i="4" s="1"/>
  <c r="HO17" i="4"/>
  <c r="HX17" i="4" s="1"/>
  <c r="HN17" i="4"/>
  <c r="HW17" i="4" s="1"/>
  <c r="HM17" i="4"/>
  <c r="HV17" i="4" s="1"/>
  <c r="HL17" i="4"/>
  <c r="HU17" i="4" s="1"/>
  <c r="HK17" i="4"/>
  <c r="HT17" i="4" s="1"/>
  <c r="HP16" i="4"/>
  <c r="HY16" i="4" s="1"/>
  <c r="HO16" i="4"/>
  <c r="HX16" i="4" s="1"/>
  <c r="HN16" i="4"/>
  <c r="HW16" i="4" s="1"/>
  <c r="HM16" i="4"/>
  <c r="HV16" i="4" s="1"/>
  <c r="HL16" i="4"/>
  <c r="HU16" i="4" s="1"/>
  <c r="HJ16" i="4"/>
  <c r="HS16" i="4" s="1"/>
  <c r="HI16" i="4"/>
  <c r="HR16" i="4" s="1"/>
  <c r="HP15" i="4"/>
  <c r="HY15" i="4" s="1"/>
  <c r="HO15" i="4"/>
  <c r="HX15" i="4" s="1"/>
  <c r="HN15" i="4"/>
  <c r="HW15" i="4" s="1"/>
  <c r="HM15" i="4"/>
  <c r="HV15" i="4" s="1"/>
  <c r="HL15" i="4"/>
  <c r="HU15" i="4" s="1"/>
  <c r="HK15" i="4"/>
  <c r="HT15" i="4" s="1"/>
  <c r="HI15" i="4"/>
  <c r="HR15" i="4" s="1"/>
  <c r="HP14" i="4"/>
  <c r="HY14" i="4" s="1"/>
  <c r="HO14" i="4"/>
  <c r="HX14" i="4" s="1"/>
  <c r="HN14" i="4"/>
  <c r="HW14" i="4" s="1"/>
  <c r="HM14" i="4"/>
  <c r="HV14" i="4" s="1"/>
  <c r="HL14" i="4"/>
  <c r="HU14" i="4" s="1"/>
  <c r="HK14" i="4"/>
  <c r="HT14" i="4" s="1"/>
  <c r="HJ14" i="4"/>
  <c r="HS14" i="4" s="1"/>
  <c r="HP13" i="4"/>
  <c r="HY13" i="4" s="1"/>
  <c r="HO13" i="4"/>
  <c r="HX13" i="4" s="1"/>
  <c r="HN13" i="4"/>
  <c r="HW13" i="4" s="1"/>
  <c r="HM13" i="4"/>
  <c r="HV13" i="4" s="1"/>
  <c r="HK13" i="4"/>
  <c r="HT13" i="4" s="1"/>
  <c r="HJ13" i="4"/>
  <c r="HS13" i="4" s="1"/>
  <c r="HI13" i="4"/>
  <c r="HR13" i="4" s="1"/>
  <c r="HP12" i="4"/>
  <c r="HY12" i="4" s="1"/>
  <c r="HO12" i="4"/>
  <c r="HX12" i="4" s="1"/>
  <c r="HN12" i="4"/>
  <c r="HW12" i="4" s="1"/>
  <c r="HM12" i="4"/>
  <c r="HV12" i="4" s="1"/>
  <c r="HL12" i="4"/>
  <c r="HU12" i="4" s="1"/>
  <c r="HJ12" i="4"/>
  <c r="HS12" i="4" s="1"/>
  <c r="HI12" i="4"/>
  <c r="HR12" i="4" s="1"/>
  <c r="HP11" i="4"/>
  <c r="HY11" i="4" s="1"/>
  <c r="HO11" i="4"/>
  <c r="HX11" i="4" s="1"/>
  <c r="HN11" i="4"/>
  <c r="HW11" i="4" s="1"/>
  <c r="HM11" i="4"/>
  <c r="HV11" i="4" s="1"/>
  <c r="HL11" i="4"/>
  <c r="HU11" i="4" s="1"/>
  <c r="HK11" i="4"/>
  <c r="HT11" i="4" s="1"/>
  <c r="HI11" i="4"/>
  <c r="HR11" i="4" s="1"/>
  <c r="HP10" i="4"/>
  <c r="HY10" i="4" s="1"/>
  <c r="HO10" i="4"/>
  <c r="HX10" i="4" s="1"/>
  <c r="HN10" i="4"/>
  <c r="HW10" i="4" s="1"/>
  <c r="HM10" i="4"/>
  <c r="HV10" i="4" s="1"/>
  <c r="HL10" i="4"/>
  <c r="HU10" i="4" s="1"/>
  <c r="HK10" i="4"/>
  <c r="HT10" i="4" s="1"/>
  <c r="HJ10" i="4"/>
  <c r="HS10" i="4" s="1"/>
  <c r="HP9" i="4"/>
  <c r="HY9" i="4" s="1"/>
  <c r="HO9" i="4"/>
  <c r="HX9" i="4" s="1"/>
  <c r="HN9" i="4"/>
  <c r="HW9" i="4" s="1"/>
  <c r="HM9" i="4"/>
  <c r="HV9" i="4" s="1"/>
  <c r="HL9" i="4"/>
  <c r="HU9" i="4" s="1"/>
  <c r="HK9" i="4"/>
  <c r="HT9" i="4" s="1"/>
  <c r="HJ9" i="4"/>
  <c r="HS9" i="4" s="1"/>
  <c r="HP8" i="4"/>
  <c r="HY8" i="4" s="1"/>
  <c r="HO8" i="4"/>
  <c r="HX8" i="4" s="1"/>
  <c r="HN8" i="4"/>
  <c r="HW8" i="4" s="1"/>
  <c r="HM8" i="4"/>
  <c r="HV8" i="4" s="1"/>
  <c r="HK8" i="4"/>
  <c r="HT8" i="4" s="1"/>
  <c r="HJ8" i="4"/>
  <c r="HS8" i="4" s="1"/>
  <c r="HI8" i="4"/>
  <c r="HR8" i="4" s="1"/>
  <c r="HP7" i="4"/>
  <c r="HY7" i="4" s="1"/>
  <c r="HO7" i="4"/>
  <c r="HX7" i="4" s="1"/>
  <c r="HN7" i="4"/>
  <c r="HW7" i="4" s="1"/>
  <c r="HM7" i="4"/>
  <c r="HV7" i="4" s="1"/>
  <c r="HL7" i="4"/>
  <c r="HU7" i="4" s="1"/>
  <c r="HJ7" i="4"/>
  <c r="HS7" i="4" s="1"/>
  <c r="HI7" i="4"/>
  <c r="HR7" i="4" s="1"/>
  <c r="HP6" i="4"/>
  <c r="HY6" i="4" s="1"/>
  <c r="HO6" i="4"/>
  <c r="HX6" i="4" s="1"/>
  <c r="HN6" i="4"/>
  <c r="HW6" i="4" s="1"/>
  <c r="HM6" i="4"/>
  <c r="HV6" i="4" s="1"/>
  <c r="HL6" i="4"/>
  <c r="HU6" i="4" s="1"/>
  <c r="HK6" i="4"/>
  <c r="HT6" i="4" s="1"/>
  <c r="HI6" i="4"/>
  <c r="HR6" i="4" s="1"/>
  <c r="HP5" i="4"/>
  <c r="HY5" i="4" s="1"/>
  <c r="HO5" i="4"/>
  <c r="HX5" i="4" s="1"/>
  <c r="HN5" i="4"/>
  <c r="HW5" i="4" s="1"/>
  <c r="HM5" i="4"/>
  <c r="HV5" i="4" s="1"/>
  <c r="HL5" i="4"/>
  <c r="HU5" i="4" s="1"/>
  <c r="HK5" i="4"/>
  <c r="HT5" i="4" s="1"/>
  <c r="HJ5" i="4"/>
  <c r="HS5" i="4" s="1"/>
  <c r="IB118" i="4"/>
  <c r="IA118" i="4"/>
  <c r="IB117" i="4"/>
  <c r="IA117" i="4"/>
  <c r="IB116" i="4"/>
  <c r="IA116" i="4"/>
  <c r="HU116" i="4"/>
  <c r="IB115" i="4"/>
  <c r="IA115" i="4"/>
  <c r="IB114" i="4"/>
  <c r="IA114" i="4"/>
  <c r="IB113" i="4"/>
  <c r="IA113" i="4"/>
  <c r="IB112" i="4"/>
  <c r="IA112" i="4"/>
  <c r="IB111" i="4"/>
  <c r="IA111" i="4"/>
  <c r="IB110" i="4"/>
  <c r="IA110" i="4"/>
  <c r="IB109" i="4"/>
  <c r="IA109" i="4"/>
  <c r="IB108" i="4"/>
  <c r="IA108" i="4"/>
  <c r="HT108" i="4"/>
  <c r="IB107" i="4"/>
  <c r="IA107" i="4"/>
  <c r="IB106" i="4"/>
  <c r="IA106" i="4"/>
  <c r="IB105" i="4"/>
  <c r="IA105" i="4"/>
  <c r="IB104" i="4"/>
  <c r="IA104" i="4"/>
  <c r="IB103" i="4"/>
  <c r="IA103" i="4"/>
  <c r="IB102" i="4"/>
  <c r="IA102" i="4"/>
  <c r="IB101" i="4"/>
  <c r="IA101" i="4"/>
  <c r="IB100" i="4"/>
  <c r="IA100" i="4"/>
  <c r="IB99" i="4"/>
  <c r="IA99" i="4"/>
  <c r="IB98" i="4"/>
  <c r="IA98" i="4"/>
  <c r="IB97" i="4"/>
  <c r="IA97" i="4"/>
  <c r="IB96" i="4"/>
  <c r="IA96" i="4"/>
  <c r="IB95" i="4"/>
  <c r="IA95" i="4"/>
  <c r="IB94" i="4"/>
  <c r="IA94" i="4"/>
  <c r="IB93" i="4"/>
  <c r="IA93" i="4"/>
  <c r="IB92" i="4"/>
  <c r="IA92" i="4"/>
  <c r="IB91" i="4"/>
  <c r="IA91" i="4"/>
  <c r="IB90" i="4"/>
  <c r="IA90" i="4"/>
  <c r="HR90" i="4"/>
  <c r="IB89" i="4"/>
  <c r="IA89" i="4"/>
  <c r="IB88" i="4"/>
  <c r="IA88" i="4"/>
  <c r="IB87" i="4"/>
  <c r="IA87" i="4"/>
  <c r="IB86" i="4"/>
  <c r="IA86" i="4"/>
  <c r="IB85" i="4"/>
  <c r="IA85" i="4"/>
  <c r="IB84" i="4"/>
  <c r="IA84" i="4"/>
  <c r="IB83" i="4"/>
  <c r="IA83" i="4"/>
  <c r="IB82" i="4"/>
  <c r="IA82" i="4"/>
  <c r="IB81" i="4"/>
  <c r="IA81" i="4"/>
  <c r="IB80" i="4"/>
  <c r="IA80" i="4"/>
  <c r="IB79" i="4"/>
  <c r="IA79" i="4"/>
  <c r="IB78" i="4"/>
  <c r="IA78" i="4"/>
  <c r="IB77" i="4"/>
  <c r="IA77" i="4"/>
  <c r="IB76" i="4"/>
  <c r="IA76" i="4"/>
  <c r="IB75" i="4"/>
  <c r="IA75" i="4"/>
  <c r="IB74" i="4"/>
  <c r="IA74" i="4"/>
  <c r="IB73" i="4"/>
  <c r="IA73" i="4"/>
  <c r="IB72" i="4"/>
  <c r="IA72" i="4"/>
  <c r="IB71" i="4"/>
  <c r="IA71" i="4"/>
  <c r="IB70" i="4"/>
  <c r="IA70" i="4"/>
  <c r="IB69" i="4"/>
  <c r="IA69" i="4"/>
  <c r="IB68" i="4"/>
  <c r="IA68" i="4"/>
  <c r="IB67" i="4"/>
  <c r="IA67" i="4"/>
  <c r="IB66" i="4"/>
  <c r="IA66" i="4"/>
  <c r="IB65" i="4"/>
  <c r="IA65" i="4"/>
  <c r="IB64" i="4"/>
  <c r="IA64" i="4"/>
  <c r="IB63" i="4"/>
  <c r="IA63" i="4"/>
  <c r="IB62" i="4"/>
  <c r="IA62" i="4"/>
  <c r="IB61" i="4"/>
  <c r="IA61" i="4"/>
  <c r="IB60" i="4"/>
  <c r="IA60" i="4"/>
  <c r="IB59" i="4"/>
  <c r="IA59" i="4"/>
  <c r="IB58" i="4"/>
  <c r="IA58" i="4"/>
  <c r="IB57" i="4"/>
  <c r="IA57" i="4"/>
  <c r="IB56" i="4"/>
  <c r="IA56" i="4"/>
  <c r="IB55" i="4"/>
  <c r="IA55" i="4"/>
  <c r="IB54" i="4"/>
  <c r="IA54" i="4"/>
  <c r="IB53" i="4"/>
  <c r="IA53" i="4"/>
  <c r="IB52" i="4"/>
  <c r="IA52" i="4"/>
  <c r="IB51" i="4"/>
  <c r="IA51" i="4"/>
  <c r="IB50" i="4"/>
  <c r="IA50" i="4"/>
  <c r="IB49" i="4"/>
  <c r="IA49" i="4"/>
  <c r="IB48" i="4"/>
  <c r="IA48" i="4"/>
  <c r="IB47" i="4"/>
  <c r="IA47" i="4"/>
  <c r="IB46" i="4"/>
  <c r="IA46" i="4"/>
  <c r="HT46" i="4"/>
  <c r="IB45" i="4"/>
  <c r="IA45" i="4"/>
  <c r="IB44" i="4"/>
  <c r="IA44" i="4"/>
  <c r="IB43" i="4"/>
  <c r="IA43" i="4"/>
  <c r="IB42" i="4"/>
  <c r="IA42" i="4"/>
  <c r="IB41" i="4"/>
  <c r="IA41" i="4"/>
  <c r="IB40" i="4"/>
  <c r="IA40" i="4"/>
  <c r="IB39" i="4"/>
  <c r="IA39" i="4"/>
  <c r="IB38" i="4"/>
  <c r="IA38" i="4"/>
  <c r="IB37" i="4"/>
  <c r="IA37" i="4"/>
  <c r="IB36" i="4"/>
  <c r="IA36" i="4"/>
  <c r="IB35" i="4"/>
  <c r="IA35" i="4"/>
  <c r="IB34" i="4"/>
  <c r="IA34" i="4"/>
  <c r="IB33" i="4"/>
  <c r="IA33" i="4"/>
  <c r="IB32" i="4"/>
  <c r="IA32" i="4"/>
  <c r="IB31" i="4"/>
  <c r="IA31" i="4"/>
  <c r="IB30" i="4"/>
  <c r="IA30" i="4"/>
  <c r="IB29" i="4"/>
  <c r="IA29" i="4"/>
  <c r="IB28" i="4"/>
  <c r="IA28" i="4"/>
  <c r="IB27" i="4"/>
  <c r="IA27" i="4"/>
  <c r="IB26" i="4"/>
  <c r="IA26" i="4"/>
  <c r="IB25" i="4"/>
  <c r="IA25" i="4"/>
  <c r="IB24" i="4"/>
  <c r="IA24" i="4"/>
  <c r="IB23" i="4"/>
  <c r="IA23" i="4"/>
  <c r="IB22" i="4"/>
  <c r="IA22" i="4"/>
  <c r="IB21" i="4"/>
  <c r="IA21" i="4"/>
  <c r="IB20" i="4"/>
  <c r="IA20" i="4"/>
  <c r="IB19" i="4"/>
  <c r="IA19" i="4"/>
  <c r="IB18" i="4"/>
  <c r="IA18" i="4"/>
  <c r="IB17" i="4"/>
  <c r="IA17" i="4"/>
  <c r="IB16" i="4"/>
  <c r="IA16" i="4"/>
  <c r="IB15" i="4"/>
  <c r="IA15" i="4"/>
  <c r="IB14" i="4"/>
  <c r="IA14" i="4"/>
  <c r="IB13" i="4"/>
  <c r="IA13" i="4"/>
  <c r="IB12" i="4"/>
  <c r="IA12" i="4"/>
  <c r="IB11" i="4"/>
  <c r="IA11" i="4"/>
  <c r="IB10" i="4"/>
  <c r="IA10" i="4"/>
  <c r="IB9" i="4"/>
  <c r="IA9" i="4"/>
  <c r="IB8" i="4"/>
  <c r="IA8" i="4"/>
  <c r="IB7" i="4"/>
  <c r="IA7" i="4"/>
  <c r="IB6" i="4"/>
  <c r="IA6" i="4"/>
  <c r="IB5" i="4"/>
  <c r="IA5" i="4"/>
  <c r="FL118" i="4"/>
  <c r="FU118" i="4" s="1"/>
  <c r="FK118" i="4"/>
  <c r="FT118" i="4" s="1"/>
  <c r="FJ118" i="4"/>
  <c r="FS118" i="4" s="1"/>
  <c r="FH118" i="4"/>
  <c r="FQ118" i="4" s="1"/>
  <c r="FG118" i="4"/>
  <c r="FP118" i="4" s="1"/>
  <c r="FF118" i="4"/>
  <c r="FO118" i="4" s="1"/>
  <c r="FE118" i="4"/>
  <c r="FN118" i="4" s="1"/>
  <c r="FL117" i="4"/>
  <c r="FU117" i="4" s="1"/>
  <c r="FK117" i="4"/>
  <c r="FT117" i="4" s="1"/>
  <c r="FJ117" i="4"/>
  <c r="FS117" i="4" s="1"/>
  <c r="FI117" i="4"/>
  <c r="FR117" i="4" s="1"/>
  <c r="FG117" i="4"/>
  <c r="FP117" i="4" s="1"/>
  <c r="FF117" i="4"/>
  <c r="FO117" i="4" s="1"/>
  <c r="FE117" i="4"/>
  <c r="FN117" i="4" s="1"/>
  <c r="FL116" i="4"/>
  <c r="FU116" i="4" s="1"/>
  <c r="FK116" i="4"/>
  <c r="FT116" i="4" s="1"/>
  <c r="FJ116" i="4"/>
  <c r="FS116" i="4" s="1"/>
  <c r="FI116" i="4"/>
  <c r="FR116" i="4" s="1"/>
  <c r="FH116" i="4"/>
  <c r="FQ116" i="4" s="1"/>
  <c r="FF116" i="4"/>
  <c r="FO116" i="4" s="1"/>
  <c r="FE116" i="4"/>
  <c r="FN116" i="4" s="1"/>
  <c r="FL115" i="4"/>
  <c r="FU115" i="4" s="1"/>
  <c r="FK115" i="4"/>
  <c r="FT115" i="4" s="1"/>
  <c r="FJ115" i="4"/>
  <c r="FS115" i="4" s="1"/>
  <c r="FI115" i="4"/>
  <c r="FR115" i="4" s="1"/>
  <c r="FH115" i="4"/>
  <c r="FQ115" i="4" s="1"/>
  <c r="FF115" i="4"/>
  <c r="FO115" i="4" s="1"/>
  <c r="FE115" i="4"/>
  <c r="FN115" i="4" s="1"/>
  <c r="FL114" i="4"/>
  <c r="FU114" i="4" s="1"/>
  <c r="FK114" i="4"/>
  <c r="FT114" i="4" s="1"/>
  <c r="FJ114" i="4"/>
  <c r="FS114" i="4" s="1"/>
  <c r="FI114" i="4"/>
  <c r="FR114" i="4" s="1"/>
  <c r="FH114" i="4"/>
  <c r="FQ114" i="4" s="1"/>
  <c r="FG114" i="4"/>
  <c r="FP114" i="4" s="1"/>
  <c r="FE114" i="4"/>
  <c r="FN114" i="4" s="1"/>
  <c r="FL113" i="4"/>
  <c r="FU113" i="4" s="1"/>
  <c r="FK113" i="4"/>
  <c r="FT113" i="4" s="1"/>
  <c r="FJ113" i="4"/>
  <c r="FS113" i="4" s="1"/>
  <c r="FI113" i="4"/>
  <c r="FR113" i="4" s="1"/>
  <c r="FH113" i="4"/>
  <c r="FQ113" i="4" s="1"/>
  <c r="FE113" i="4"/>
  <c r="FN113" i="4" s="1"/>
  <c r="FL112" i="4"/>
  <c r="FU112" i="4" s="1"/>
  <c r="FK112" i="4"/>
  <c r="FT112" i="4" s="1"/>
  <c r="FJ112" i="4"/>
  <c r="FS112" i="4" s="1"/>
  <c r="FI112" i="4"/>
  <c r="FR112" i="4" s="1"/>
  <c r="FH112" i="4"/>
  <c r="FQ112" i="4" s="1"/>
  <c r="FG112" i="4"/>
  <c r="FP112" i="4" s="1"/>
  <c r="FF112" i="4"/>
  <c r="FO112" i="4" s="1"/>
  <c r="FL111" i="4"/>
  <c r="FU111" i="4" s="1"/>
  <c r="FK111" i="4"/>
  <c r="FT111" i="4" s="1"/>
  <c r="FJ111" i="4"/>
  <c r="FS111" i="4" s="1"/>
  <c r="FH111" i="4"/>
  <c r="FQ111" i="4" s="1"/>
  <c r="FG111" i="4"/>
  <c r="FP111" i="4" s="1"/>
  <c r="FF111" i="4"/>
  <c r="FO111" i="4" s="1"/>
  <c r="FE111" i="4"/>
  <c r="FL110" i="4"/>
  <c r="FU110" i="4" s="1"/>
  <c r="FK110" i="4"/>
  <c r="FT110" i="4" s="1"/>
  <c r="FJ110" i="4"/>
  <c r="FS110" i="4" s="1"/>
  <c r="FI110" i="4"/>
  <c r="FR110" i="4" s="1"/>
  <c r="FG110" i="4"/>
  <c r="FP110" i="4" s="1"/>
  <c r="FF110" i="4"/>
  <c r="FO110" i="4" s="1"/>
  <c r="FE110" i="4"/>
  <c r="FN110" i="4" s="1"/>
  <c r="FL109" i="4"/>
  <c r="FU109" i="4" s="1"/>
  <c r="FK109" i="4"/>
  <c r="FT109" i="4" s="1"/>
  <c r="FJ109" i="4"/>
  <c r="FS109" i="4" s="1"/>
  <c r="FI109" i="4"/>
  <c r="FR109" i="4" s="1"/>
  <c r="FH109" i="4"/>
  <c r="FQ109" i="4" s="1"/>
  <c r="FF109" i="4"/>
  <c r="FO109" i="4" s="1"/>
  <c r="FE109" i="4"/>
  <c r="FN109" i="4" s="1"/>
  <c r="FL108" i="4"/>
  <c r="FU108" i="4" s="1"/>
  <c r="FK108" i="4"/>
  <c r="FT108" i="4" s="1"/>
  <c r="FJ108" i="4"/>
  <c r="FS108" i="4" s="1"/>
  <c r="FI108" i="4"/>
  <c r="FR108" i="4" s="1"/>
  <c r="FH108" i="4"/>
  <c r="FQ108" i="4" s="1"/>
  <c r="FG108" i="4"/>
  <c r="FP108" i="4" s="1"/>
  <c r="FL107" i="4"/>
  <c r="FU107" i="4" s="1"/>
  <c r="FK107" i="4"/>
  <c r="FT107" i="4" s="1"/>
  <c r="FJ107" i="4"/>
  <c r="FS107" i="4" s="1"/>
  <c r="FH107" i="4"/>
  <c r="FQ107" i="4" s="1"/>
  <c r="FG107" i="4"/>
  <c r="FP107" i="4" s="1"/>
  <c r="FF107" i="4"/>
  <c r="FO107" i="4" s="1"/>
  <c r="FE107" i="4"/>
  <c r="FN107" i="4" s="1"/>
  <c r="FL106" i="4"/>
  <c r="FU106" i="4" s="1"/>
  <c r="FK106" i="4"/>
  <c r="FT106" i="4" s="1"/>
  <c r="FJ106" i="4"/>
  <c r="FS106" i="4" s="1"/>
  <c r="FI106" i="4"/>
  <c r="FR106" i="4" s="1"/>
  <c r="FG106" i="4"/>
  <c r="FP106" i="4" s="1"/>
  <c r="FF106" i="4"/>
  <c r="FO106" i="4" s="1"/>
  <c r="FE106" i="4"/>
  <c r="FN106" i="4" s="1"/>
  <c r="FL105" i="4"/>
  <c r="FU105" i="4" s="1"/>
  <c r="FK105" i="4"/>
  <c r="FT105" i="4" s="1"/>
  <c r="FJ105" i="4"/>
  <c r="FS105" i="4" s="1"/>
  <c r="FI105" i="4"/>
  <c r="FR105" i="4" s="1"/>
  <c r="FH105" i="4"/>
  <c r="FQ105" i="4" s="1"/>
  <c r="FE105" i="4"/>
  <c r="FN105" i="4" s="1"/>
  <c r="FL104" i="4"/>
  <c r="FU104" i="4" s="1"/>
  <c r="FK104" i="4"/>
  <c r="FT104" i="4" s="1"/>
  <c r="FJ104" i="4"/>
  <c r="FS104" i="4" s="1"/>
  <c r="FI104" i="4"/>
  <c r="FR104" i="4" s="1"/>
  <c r="FH104" i="4"/>
  <c r="FQ104" i="4" s="1"/>
  <c r="FG104" i="4"/>
  <c r="FP104" i="4" s="1"/>
  <c r="FF104" i="4"/>
  <c r="FO104" i="4" s="1"/>
  <c r="FL103" i="4"/>
  <c r="FU103" i="4" s="1"/>
  <c r="FK103" i="4"/>
  <c r="FT103" i="4" s="1"/>
  <c r="FJ103" i="4"/>
  <c r="FS103" i="4" s="1"/>
  <c r="FI103" i="4"/>
  <c r="FR103" i="4" s="1"/>
  <c r="FG103" i="4"/>
  <c r="FP103" i="4" s="1"/>
  <c r="FE103" i="4"/>
  <c r="FN103" i="4" s="1"/>
  <c r="FL102" i="4"/>
  <c r="FU102" i="4" s="1"/>
  <c r="FK102" i="4"/>
  <c r="FT102" i="4" s="1"/>
  <c r="FJ102" i="4"/>
  <c r="FS102" i="4" s="1"/>
  <c r="FI102" i="4"/>
  <c r="FR102" i="4" s="1"/>
  <c r="FG102" i="4"/>
  <c r="FP102" i="4" s="1"/>
  <c r="FF102" i="4"/>
  <c r="FO102" i="4" s="1"/>
  <c r="FE102" i="4"/>
  <c r="FN102" i="4" s="1"/>
  <c r="FL101" i="4"/>
  <c r="FU101" i="4" s="1"/>
  <c r="FK101" i="4"/>
  <c r="FT101" i="4" s="1"/>
  <c r="FJ101" i="4"/>
  <c r="FS101" i="4" s="1"/>
  <c r="FI101" i="4"/>
  <c r="FR101" i="4" s="1"/>
  <c r="FH101" i="4"/>
  <c r="FQ101" i="4" s="1"/>
  <c r="FG101" i="4"/>
  <c r="FP101" i="4" s="1"/>
  <c r="FL100" i="4"/>
  <c r="FU100" i="4" s="1"/>
  <c r="FK100" i="4"/>
  <c r="FT100" i="4" s="1"/>
  <c r="FJ100" i="4"/>
  <c r="FS100" i="4" s="1"/>
  <c r="FI100" i="4"/>
  <c r="FR100" i="4" s="1"/>
  <c r="FH100" i="4"/>
  <c r="FQ100" i="4" s="1"/>
  <c r="FF100" i="4"/>
  <c r="FO100" i="4" s="1"/>
  <c r="FL99" i="4"/>
  <c r="FU99" i="4" s="1"/>
  <c r="FK99" i="4"/>
  <c r="FT99" i="4" s="1"/>
  <c r="FJ99" i="4"/>
  <c r="FS99" i="4" s="1"/>
  <c r="FI99" i="4"/>
  <c r="FR99" i="4" s="1"/>
  <c r="FH99" i="4"/>
  <c r="FQ99" i="4" s="1"/>
  <c r="FG99" i="4"/>
  <c r="FP99" i="4" s="1"/>
  <c r="FL98" i="4"/>
  <c r="FU98" i="4" s="1"/>
  <c r="FK98" i="4"/>
  <c r="FT98" i="4" s="1"/>
  <c r="FJ98" i="4"/>
  <c r="FS98" i="4" s="1"/>
  <c r="FI98" i="4"/>
  <c r="FR98" i="4" s="1"/>
  <c r="FH98" i="4"/>
  <c r="FQ98" i="4" s="1"/>
  <c r="FG98" i="4"/>
  <c r="FP98" i="4" s="1"/>
  <c r="FE98" i="4"/>
  <c r="FN98" i="4" s="1"/>
  <c r="FL97" i="4"/>
  <c r="FU97" i="4" s="1"/>
  <c r="FK97" i="4"/>
  <c r="FT97" i="4" s="1"/>
  <c r="FJ97" i="4"/>
  <c r="FS97" i="4" s="1"/>
  <c r="FI97" i="4"/>
  <c r="FR97" i="4" s="1"/>
  <c r="FH97" i="4"/>
  <c r="FQ97" i="4" s="1"/>
  <c r="FG97" i="4"/>
  <c r="FP97" i="4" s="1"/>
  <c r="FF97" i="4"/>
  <c r="FO97" i="4" s="1"/>
  <c r="FL96" i="4"/>
  <c r="FU96" i="4" s="1"/>
  <c r="FK96" i="4"/>
  <c r="FT96" i="4" s="1"/>
  <c r="FJ96" i="4"/>
  <c r="FS96" i="4" s="1"/>
  <c r="FI96" i="4"/>
  <c r="FR96" i="4" s="1"/>
  <c r="FH96" i="4"/>
  <c r="FQ96" i="4" s="1"/>
  <c r="FL95" i="4"/>
  <c r="FU95" i="4" s="1"/>
  <c r="FK95" i="4"/>
  <c r="FT95" i="4" s="1"/>
  <c r="FJ95" i="4"/>
  <c r="FS95" i="4" s="1"/>
  <c r="FI95" i="4"/>
  <c r="FR95" i="4" s="1"/>
  <c r="FH95" i="4"/>
  <c r="FQ95" i="4" s="1"/>
  <c r="FF95" i="4"/>
  <c r="FO95" i="4" s="1"/>
  <c r="FE95" i="4"/>
  <c r="FN95" i="4" s="1"/>
  <c r="FL94" i="4"/>
  <c r="FU94" i="4" s="1"/>
  <c r="FK94" i="4"/>
  <c r="FT94" i="4" s="1"/>
  <c r="FJ94" i="4"/>
  <c r="FS94" i="4" s="1"/>
  <c r="FI94" i="4"/>
  <c r="FR94" i="4" s="1"/>
  <c r="FH94" i="4"/>
  <c r="FQ94" i="4" s="1"/>
  <c r="FG94" i="4"/>
  <c r="FP94" i="4" s="1"/>
  <c r="FE94" i="4"/>
  <c r="FN94" i="4" s="1"/>
  <c r="FL93" i="4"/>
  <c r="FU93" i="4" s="1"/>
  <c r="FK93" i="4"/>
  <c r="FT93" i="4" s="1"/>
  <c r="FJ93" i="4"/>
  <c r="FS93" i="4" s="1"/>
  <c r="FI93" i="4"/>
  <c r="FR93" i="4" s="1"/>
  <c r="FH93" i="4"/>
  <c r="FQ93" i="4" s="1"/>
  <c r="FG93" i="4"/>
  <c r="FP93" i="4" s="1"/>
  <c r="FF93" i="4"/>
  <c r="FO93" i="4" s="1"/>
  <c r="FL92" i="4"/>
  <c r="FU92" i="4" s="1"/>
  <c r="FK92" i="4"/>
  <c r="FT92" i="4" s="1"/>
  <c r="FJ92" i="4"/>
  <c r="FS92" i="4" s="1"/>
  <c r="FI92" i="4"/>
  <c r="FR92" i="4" s="1"/>
  <c r="FG92" i="4"/>
  <c r="FP92" i="4" s="1"/>
  <c r="FF92" i="4"/>
  <c r="FO92" i="4" s="1"/>
  <c r="FE92" i="4"/>
  <c r="FN92" i="4" s="1"/>
  <c r="FL91" i="4"/>
  <c r="FU91" i="4" s="1"/>
  <c r="FK91" i="4"/>
  <c r="FT91" i="4" s="1"/>
  <c r="FJ91" i="4"/>
  <c r="FS91" i="4" s="1"/>
  <c r="FI91" i="4"/>
  <c r="FR91" i="4" s="1"/>
  <c r="FH91" i="4"/>
  <c r="FQ91" i="4" s="1"/>
  <c r="FF91" i="4"/>
  <c r="FO91" i="4" s="1"/>
  <c r="FE91" i="4"/>
  <c r="FN91" i="4" s="1"/>
  <c r="FL90" i="4"/>
  <c r="FU90" i="4" s="1"/>
  <c r="FK90" i="4"/>
  <c r="FT90" i="4" s="1"/>
  <c r="FJ90" i="4"/>
  <c r="FS90" i="4" s="1"/>
  <c r="FI90" i="4"/>
  <c r="FR90" i="4" s="1"/>
  <c r="FG90" i="4"/>
  <c r="FP90" i="4" s="1"/>
  <c r="FF90" i="4"/>
  <c r="FO90" i="4" s="1"/>
  <c r="FE90" i="4"/>
  <c r="FN90" i="4" s="1"/>
  <c r="FL89" i="4"/>
  <c r="FU89" i="4" s="1"/>
  <c r="FK89" i="4"/>
  <c r="FT89" i="4" s="1"/>
  <c r="FJ89" i="4"/>
  <c r="FS89" i="4" s="1"/>
  <c r="FI89" i="4"/>
  <c r="FR89" i="4" s="1"/>
  <c r="FH89" i="4"/>
  <c r="FQ89" i="4" s="1"/>
  <c r="FF89" i="4"/>
  <c r="FO89" i="4" s="1"/>
  <c r="FE89" i="4"/>
  <c r="FN89" i="4" s="1"/>
  <c r="FL88" i="4"/>
  <c r="FU88" i="4" s="1"/>
  <c r="FK88" i="4"/>
  <c r="FT88" i="4" s="1"/>
  <c r="FJ88" i="4"/>
  <c r="FS88" i="4" s="1"/>
  <c r="FI88" i="4"/>
  <c r="FR88" i="4" s="1"/>
  <c r="FH88" i="4"/>
  <c r="FQ88" i="4" s="1"/>
  <c r="FG88" i="4"/>
  <c r="FP88" i="4" s="1"/>
  <c r="FE88" i="4"/>
  <c r="FN88" i="4" s="1"/>
  <c r="FL87" i="4"/>
  <c r="FU87" i="4" s="1"/>
  <c r="FK87" i="4"/>
  <c r="FT87" i="4" s="1"/>
  <c r="FJ87" i="4"/>
  <c r="FS87" i="4" s="1"/>
  <c r="FI87" i="4"/>
  <c r="FR87" i="4" s="1"/>
  <c r="FH87" i="4"/>
  <c r="FQ87" i="4" s="1"/>
  <c r="FG87" i="4"/>
  <c r="FP87" i="4" s="1"/>
  <c r="FF87" i="4"/>
  <c r="FO87" i="4" s="1"/>
  <c r="FL86" i="4"/>
  <c r="FU86" i="4" s="1"/>
  <c r="FK86" i="4"/>
  <c r="FT86" i="4" s="1"/>
  <c r="FI86" i="4"/>
  <c r="FR86" i="4" s="1"/>
  <c r="FH86" i="4"/>
  <c r="FQ86" i="4" s="1"/>
  <c r="FG86" i="4"/>
  <c r="FP86" i="4" s="1"/>
  <c r="FF86" i="4"/>
  <c r="FO86" i="4" s="1"/>
  <c r="FE86" i="4"/>
  <c r="FN86" i="4" s="1"/>
  <c r="FL85" i="4"/>
  <c r="FU85" i="4" s="1"/>
  <c r="FK85" i="4"/>
  <c r="FT85" i="4" s="1"/>
  <c r="FJ85" i="4"/>
  <c r="FS85" i="4" s="1"/>
  <c r="FH85" i="4"/>
  <c r="FQ85" i="4" s="1"/>
  <c r="FG85" i="4"/>
  <c r="FP85" i="4" s="1"/>
  <c r="FF85" i="4"/>
  <c r="FO85" i="4" s="1"/>
  <c r="FE85" i="4"/>
  <c r="FN85" i="4" s="1"/>
  <c r="FL84" i="4"/>
  <c r="FU84" i="4" s="1"/>
  <c r="FK84" i="4"/>
  <c r="FT84" i="4" s="1"/>
  <c r="FJ84" i="4"/>
  <c r="FS84" i="4" s="1"/>
  <c r="FI84" i="4"/>
  <c r="FR84" i="4" s="1"/>
  <c r="FG84" i="4"/>
  <c r="FP84" i="4" s="1"/>
  <c r="FF84" i="4"/>
  <c r="FO84" i="4" s="1"/>
  <c r="FE84" i="4"/>
  <c r="FN84" i="4" s="1"/>
  <c r="FL83" i="4"/>
  <c r="FU83" i="4" s="1"/>
  <c r="FK83" i="4"/>
  <c r="FT83" i="4" s="1"/>
  <c r="FJ83" i="4"/>
  <c r="FS83" i="4" s="1"/>
  <c r="FI83" i="4"/>
  <c r="FR83" i="4" s="1"/>
  <c r="FH83" i="4"/>
  <c r="FQ83" i="4" s="1"/>
  <c r="FF83" i="4"/>
  <c r="FO83" i="4" s="1"/>
  <c r="FE83" i="4"/>
  <c r="FN83" i="4" s="1"/>
  <c r="FL82" i="4"/>
  <c r="FU82" i="4" s="1"/>
  <c r="FK82" i="4"/>
  <c r="FT82" i="4" s="1"/>
  <c r="FJ82" i="4"/>
  <c r="FS82" i="4" s="1"/>
  <c r="FI82" i="4"/>
  <c r="FR82" i="4" s="1"/>
  <c r="FH82" i="4"/>
  <c r="FQ82" i="4" s="1"/>
  <c r="FG82" i="4"/>
  <c r="FP82" i="4" s="1"/>
  <c r="FE82" i="4"/>
  <c r="FN82" i="4" s="1"/>
  <c r="FL81" i="4"/>
  <c r="FU81" i="4" s="1"/>
  <c r="FK81" i="4"/>
  <c r="FT81" i="4" s="1"/>
  <c r="FJ81" i="4"/>
  <c r="FS81" i="4" s="1"/>
  <c r="FI81" i="4"/>
  <c r="FR81" i="4" s="1"/>
  <c r="FH81" i="4"/>
  <c r="FQ81" i="4" s="1"/>
  <c r="FG81" i="4"/>
  <c r="FP81" i="4" s="1"/>
  <c r="FF81" i="4"/>
  <c r="FO81" i="4" s="1"/>
  <c r="FL80" i="4"/>
  <c r="FU80" i="4" s="1"/>
  <c r="FK80" i="4"/>
  <c r="FT80" i="4" s="1"/>
  <c r="FJ80" i="4"/>
  <c r="FS80" i="4" s="1"/>
  <c r="FH80" i="4"/>
  <c r="FQ80" i="4" s="1"/>
  <c r="FG80" i="4"/>
  <c r="FP80" i="4" s="1"/>
  <c r="FF80" i="4"/>
  <c r="FO80" i="4" s="1"/>
  <c r="FL79" i="4"/>
  <c r="FU79" i="4" s="1"/>
  <c r="FK79" i="4"/>
  <c r="FT79" i="4" s="1"/>
  <c r="FJ79" i="4"/>
  <c r="FS79" i="4" s="1"/>
  <c r="FI79" i="4"/>
  <c r="FR79" i="4" s="1"/>
  <c r="FG79" i="4"/>
  <c r="FP79" i="4" s="1"/>
  <c r="FL78" i="4"/>
  <c r="FU78" i="4" s="1"/>
  <c r="FK78" i="4"/>
  <c r="FT78" i="4" s="1"/>
  <c r="FJ78" i="4"/>
  <c r="FS78" i="4" s="1"/>
  <c r="FI78" i="4"/>
  <c r="FR78" i="4" s="1"/>
  <c r="FH78" i="4"/>
  <c r="FQ78" i="4" s="1"/>
  <c r="FG78" i="4"/>
  <c r="FP78" i="4" s="1"/>
  <c r="FL77" i="4"/>
  <c r="FU77" i="4" s="1"/>
  <c r="FK77" i="4"/>
  <c r="FT77" i="4" s="1"/>
  <c r="FJ77" i="4"/>
  <c r="FS77" i="4" s="1"/>
  <c r="FI77" i="4"/>
  <c r="FR77" i="4" s="1"/>
  <c r="FH77" i="4"/>
  <c r="FQ77" i="4" s="1"/>
  <c r="FF77" i="4"/>
  <c r="FO77" i="4" s="1"/>
  <c r="FL76" i="4"/>
  <c r="FU76" i="4" s="1"/>
  <c r="FK76" i="4"/>
  <c r="FT76" i="4" s="1"/>
  <c r="FJ76" i="4"/>
  <c r="FS76" i="4" s="1"/>
  <c r="FI76" i="4"/>
  <c r="FR76" i="4" s="1"/>
  <c r="FH76" i="4"/>
  <c r="FQ76" i="4" s="1"/>
  <c r="FG76" i="4"/>
  <c r="FP76" i="4" s="1"/>
  <c r="FL75" i="4"/>
  <c r="FU75" i="4" s="1"/>
  <c r="FK75" i="4"/>
  <c r="FT75" i="4" s="1"/>
  <c r="FJ75" i="4"/>
  <c r="FS75" i="4" s="1"/>
  <c r="FI75" i="4"/>
  <c r="FR75" i="4" s="1"/>
  <c r="FG75" i="4"/>
  <c r="FP75" i="4" s="1"/>
  <c r="FF75" i="4"/>
  <c r="FO75" i="4" s="1"/>
  <c r="FE75" i="4"/>
  <c r="FN75" i="4" s="1"/>
  <c r="FL74" i="4"/>
  <c r="FU74" i="4" s="1"/>
  <c r="FK74" i="4"/>
  <c r="FT74" i="4" s="1"/>
  <c r="FJ74" i="4"/>
  <c r="FS74" i="4" s="1"/>
  <c r="FI74" i="4"/>
  <c r="FR74" i="4" s="1"/>
  <c r="FH74" i="4"/>
  <c r="FQ74" i="4" s="1"/>
  <c r="FF74" i="4"/>
  <c r="FO74" i="4" s="1"/>
  <c r="FE74" i="4"/>
  <c r="FN74" i="4" s="1"/>
  <c r="FL73" i="4"/>
  <c r="FU73" i="4" s="1"/>
  <c r="FK73" i="4"/>
  <c r="FT73" i="4" s="1"/>
  <c r="FJ73" i="4"/>
  <c r="FS73" i="4" s="1"/>
  <c r="FI73" i="4"/>
  <c r="FR73" i="4" s="1"/>
  <c r="FH73" i="4"/>
  <c r="FQ73" i="4" s="1"/>
  <c r="FG73" i="4"/>
  <c r="FP73" i="4" s="1"/>
  <c r="FE73" i="4"/>
  <c r="FN73" i="4" s="1"/>
  <c r="FL72" i="4"/>
  <c r="FU72" i="4" s="1"/>
  <c r="FK72" i="4"/>
  <c r="FT72" i="4" s="1"/>
  <c r="FJ72" i="4"/>
  <c r="FS72" i="4" s="1"/>
  <c r="FI72" i="4"/>
  <c r="FR72" i="4" s="1"/>
  <c r="FH72" i="4"/>
  <c r="FQ72" i="4" s="1"/>
  <c r="FG72" i="4"/>
  <c r="FP72" i="4" s="1"/>
  <c r="FF72" i="4"/>
  <c r="FO72" i="4" s="1"/>
  <c r="FL71" i="4"/>
  <c r="FU71" i="4" s="1"/>
  <c r="FK71" i="4"/>
  <c r="FT71" i="4" s="1"/>
  <c r="FJ71" i="4"/>
  <c r="FS71" i="4" s="1"/>
  <c r="FI71" i="4"/>
  <c r="FR71" i="4" s="1"/>
  <c r="FG71" i="4"/>
  <c r="FP71" i="4" s="1"/>
  <c r="FF71" i="4"/>
  <c r="FO71" i="4" s="1"/>
  <c r="FE71" i="4"/>
  <c r="FN71" i="4" s="1"/>
  <c r="FL70" i="4"/>
  <c r="FU70" i="4" s="1"/>
  <c r="FK70" i="4"/>
  <c r="FT70" i="4" s="1"/>
  <c r="FJ70" i="4"/>
  <c r="FS70" i="4" s="1"/>
  <c r="FI70" i="4"/>
  <c r="FR70" i="4" s="1"/>
  <c r="FH70" i="4"/>
  <c r="FQ70" i="4" s="1"/>
  <c r="FE70" i="4"/>
  <c r="FN70" i="4" s="1"/>
  <c r="FL69" i="4"/>
  <c r="FU69" i="4" s="1"/>
  <c r="FK69" i="4"/>
  <c r="FT69" i="4" s="1"/>
  <c r="FJ69" i="4"/>
  <c r="FS69" i="4" s="1"/>
  <c r="FI69" i="4"/>
  <c r="FR69" i="4" s="1"/>
  <c r="FH69" i="4"/>
  <c r="FQ69" i="4" s="1"/>
  <c r="FG69" i="4"/>
  <c r="FP69" i="4" s="1"/>
  <c r="FF69" i="4"/>
  <c r="FO69" i="4" s="1"/>
  <c r="FL68" i="4"/>
  <c r="FU68" i="4" s="1"/>
  <c r="FK68" i="4"/>
  <c r="FT68" i="4" s="1"/>
  <c r="FJ68" i="4"/>
  <c r="FS68" i="4" s="1"/>
  <c r="FI68" i="4"/>
  <c r="FR68" i="4" s="1"/>
  <c r="FH68" i="4"/>
  <c r="FQ68" i="4" s="1"/>
  <c r="FL67" i="4"/>
  <c r="FU67" i="4" s="1"/>
  <c r="FK67" i="4"/>
  <c r="FT67" i="4" s="1"/>
  <c r="FJ67" i="4"/>
  <c r="FS67" i="4" s="1"/>
  <c r="FI67" i="4"/>
  <c r="FR67" i="4" s="1"/>
  <c r="FG67" i="4"/>
  <c r="FP67" i="4" s="1"/>
  <c r="FF67" i="4"/>
  <c r="FO67" i="4" s="1"/>
  <c r="FE67" i="4"/>
  <c r="FN67" i="4" s="1"/>
  <c r="FL66" i="4"/>
  <c r="FU66" i="4" s="1"/>
  <c r="FK66" i="4"/>
  <c r="FT66" i="4" s="1"/>
  <c r="FJ66" i="4"/>
  <c r="FS66" i="4" s="1"/>
  <c r="FI66" i="4"/>
  <c r="FR66" i="4" s="1"/>
  <c r="FH66" i="4"/>
  <c r="FQ66" i="4" s="1"/>
  <c r="FL65" i="4"/>
  <c r="FU65" i="4" s="1"/>
  <c r="FK65" i="4"/>
  <c r="FT65" i="4" s="1"/>
  <c r="FJ65" i="4"/>
  <c r="FS65" i="4" s="1"/>
  <c r="FI65" i="4"/>
  <c r="FR65" i="4" s="1"/>
  <c r="FH65" i="4"/>
  <c r="FQ65" i="4" s="1"/>
  <c r="FG65" i="4"/>
  <c r="FP65" i="4" s="1"/>
  <c r="FL64" i="4"/>
  <c r="FU64" i="4" s="1"/>
  <c r="FK64" i="4"/>
  <c r="FT64" i="4" s="1"/>
  <c r="FJ64" i="4"/>
  <c r="FS64" i="4" s="1"/>
  <c r="FH64" i="4"/>
  <c r="FQ64" i="4" s="1"/>
  <c r="FG64" i="4"/>
  <c r="FP64" i="4" s="1"/>
  <c r="FF64" i="4"/>
  <c r="FO64" i="4" s="1"/>
  <c r="FE64" i="4"/>
  <c r="FN64" i="4" s="1"/>
  <c r="FL63" i="4"/>
  <c r="FU63" i="4" s="1"/>
  <c r="FK63" i="4"/>
  <c r="FT63" i="4" s="1"/>
  <c r="FJ63" i="4"/>
  <c r="FS63" i="4" s="1"/>
  <c r="FI63" i="4"/>
  <c r="FR63" i="4" s="1"/>
  <c r="FF63" i="4"/>
  <c r="FO63" i="4" s="1"/>
  <c r="FE63" i="4"/>
  <c r="FN63" i="4" s="1"/>
  <c r="FL62" i="4"/>
  <c r="FU62" i="4" s="1"/>
  <c r="FK62" i="4"/>
  <c r="FT62" i="4" s="1"/>
  <c r="FJ62" i="4"/>
  <c r="FS62" i="4" s="1"/>
  <c r="FI62" i="4"/>
  <c r="FR62" i="4" s="1"/>
  <c r="FH62" i="4"/>
  <c r="FQ62" i="4" s="1"/>
  <c r="FG62" i="4"/>
  <c r="FP62" i="4" s="1"/>
  <c r="FE62" i="4"/>
  <c r="FN62" i="4" s="1"/>
  <c r="FL61" i="4"/>
  <c r="FU61" i="4" s="1"/>
  <c r="FK61" i="4"/>
  <c r="FT61" i="4" s="1"/>
  <c r="FJ61" i="4"/>
  <c r="FS61" i="4" s="1"/>
  <c r="FI61" i="4"/>
  <c r="FR61" i="4" s="1"/>
  <c r="FH61" i="4"/>
  <c r="FQ61" i="4" s="1"/>
  <c r="FG61" i="4"/>
  <c r="FP61" i="4" s="1"/>
  <c r="FF61" i="4"/>
  <c r="FO61" i="4" s="1"/>
  <c r="FL60" i="4"/>
  <c r="FU60" i="4" s="1"/>
  <c r="FK60" i="4"/>
  <c r="FT60" i="4" s="1"/>
  <c r="FJ60" i="4"/>
  <c r="FS60" i="4" s="1"/>
  <c r="FI60" i="4"/>
  <c r="FR60" i="4" s="1"/>
  <c r="FH60" i="4"/>
  <c r="FQ60" i="4" s="1"/>
  <c r="FF60" i="4"/>
  <c r="FO60" i="4" s="1"/>
  <c r="FE60" i="4"/>
  <c r="FN60" i="4" s="1"/>
  <c r="FL59" i="4"/>
  <c r="FU59" i="4" s="1"/>
  <c r="FK59" i="4"/>
  <c r="FT59" i="4" s="1"/>
  <c r="FJ59" i="4"/>
  <c r="FS59" i="4" s="1"/>
  <c r="FI59" i="4"/>
  <c r="FR59" i="4" s="1"/>
  <c r="FH59" i="4"/>
  <c r="FQ59" i="4" s="1"/>
  <c r="FG59" i="4"/>
  <c r="FP59" i="4" s="1"/>
  <c r="FE59" i="4"/>
  <c r="FN59" i="4" s="1"/>
  <c r="FL58" i="4"/>
  <c r="FU58" i="4" s="1"/>
  <c r="FK58" i="4"/>
  <c r="FT58" i="4" s="1"/>
  <c r="FJ58" i="4"/>
  <c r="FS58" i="4" s="1"/>
  <c r="FI58" i="4"/>
  <c r="FR58" i="4" s="1"/>
  <c r="FH58" i="4"/>
  <c r="FQ58" i="4" s="1"/>
  <c r="FG58" i="4"/>
  <c r="FP58" i="4" s="1"/>
  <c r="FF58" i="4"/>
  <c r="FO58" i="4" s="1"/>
  <c r="FL57" i="4"/>
  <c r="FU57" i="4" s="1"/>
  <c r="FK57" i="4"/>
  <c r="FT57" i="4" s="1"/>
  <c r="FJ57" i="4"/>
  <c r="FS57" i="4" s="1"/>
  <c r="FI57" i="4"/>
  <c r="FR57" i="4" s="1"/>
  <c r="FH57" i="4"/>
  <c r="FQ57" i="4" s="1"/>
  <c r="FL56" i="4"/>
  <c r="FU56" i="4" s="1"/>
  <c r="FK56" i="4"/>
  <c r="FT56" i="4" s="1"/>
  <c r="FJ56" i="4"/>
  <c r="FS56" i="4" s="1"/>
  <c r="FI56" i="4"/>
  <c r="FR56" i="4" s="1"/>
  <c r="FH56" i="4"/>
  <c r="FQ56" i="4" s="1"/>
  <c r="FL55" i="4"/>
  <c r="FU55" i="4" s="1"/>
  <c r="FK55" i="4"/>
  <c r="FT55" i="4" s="1"/>
  <c r="FJ55" i="4"/>
  <c r="FS55" i="4" s="1"/>
  <c r="FI55" i="4"/>
  <c r="FR55" i="4" s="1"/>
  <c r="FG55" i="4"/>
  <c r="FP55" i="4" s="1"/>
  <c r="FF55" i="4"/>
  <c r="FO55" i="4" s="1"/>
  <c r="FE55" i="4"/>
  <c r="FN55" i="4" s="1"/>
  <c r="FL54" i="4"/>
  <c r="FU54" i="4" s="1"/>
  <c r="FK54" i="4"/>
  <c r="FT54" i="4" s="1"/>
  <c r="FJ54" i="4"/>
  <c r="FS54" i="4" s="1"/>
  <c r="FI54" i="4"/>
  <c r="FR54" i="4" s="1"/>
  <c r="FH54" i="4"/>
  <c r="FQ54" i="4" s="1"/>
  <c r="FF54" i="4"/>
  <c r="FO54" i="4" s="1"/>
  <c r="FE54" i="4"/>
  <c r="FN54" i="4" s="1"/>
  <c r="FL53" i="4"/>
  <c r="FU53" i="4" s="1"/>
  <c r="FK53" i="4"/>
  <c r="FT53" i="4" s="1"/>
  <c r="FJ53" i="4"/>
  <c r="FS53" i="4" s="1"/>
  <c r="FI53" i="4"/>
  <c r="FR53" i="4" s="1"/>
  <c r="FH53" i="4"/>
  <c r="FQ53" i="4" s="1"/>
  <c r="FG53" i="4"/>
  <c r="FP53" i="4" s="1"/>
  <c r="FE53" i="4"/>
  <c r="FN53" i="4" s="1"/>
  <c r="FL52" i="4"/>
  <c r="FU52" i="4" s="1"/>
  <c r="FK52" i="4"/>
  <c r="FT52" i="4" s="1"/>
  <c r="FJ52" i="4"/>
  <c r="FS52" i="4" s="1"/>
  <c r="FI52" i="4"/>
  <c r="FR52" i="4" s="1"/>
  <c r="FH52" i="4"/>
  <c r="FQ52" i="4" s="1"/>
  <c r="FG52" i="4"/>
  <c r="FP52" i="4" s="1"/>
  <c r="FF52" i="4"/>
  <c r="FO52" i="4" s="1"/>
  <c r="FL51" i="4"/>
  <c r="FU51" i="4" s="1"/>
  <c r="FK51" i="4"/>
  <c r="FT51" i="4" s="1"/>
  <c r="FJ51" i="4"/>
  <c r="FS51" i="4" s="1"/>
  <c r="FI51" i="4"/>
  <c r="FR51" i="4" s="1"/>
  <c r="FL50" i="4"/>
  <c r="FU50" i="4" s="1"/>
  <c r="FK50" i="4"/>
  <c r="FT50" i="4" s="1"/>
  <c r="FJ50" i="4"/>
  <c r="FS50" i="4" s="1"/>
  <c r="FI50" i="4"/>
  <c r="FR50" i="4" s="1"/>
  <c r="FL49" i="4"/>
  <c r="FU49" i="4" s="1"/>
  <c r="FK49" i="4"/>
  <c r="FT49" i="4" s="1"/>
  <c r="FJ49" i="4"/>
  <c r="FS49" i="4" s="1"/>
  <c r="FI49" i="4"/>
  <c r="FR49" i="4" s="1"/>
  <c r="FL48" i="4"/>
  <c r="FU48" i="4" s="1"/>
  <c r="FK48" i="4"/>
  <c r="FT48" i="4" s="1"/>
  <c r="FJ48" i="4"/>
  <c r="FS48" i="4" s="1"/>
  <c r="FI48" i="4"/>
  <c r="FR48" i="4" s="1"/>
  <c r="FG48" i="4"/>
  <c r="FP48" i="4" s="1"/>
  <c r="FF48" i="4"/>
  <c r="FO48" i="4" s="1"/>
  <c r="FE48" i="4"/>
  <c r="FN48" i="4" s="1"/>
  <c r="FL47" i="4"/>
  <c r="FU47" i="4" s="1"/>
  <c r="FK47" i="4"/>
  <c r="FT47" i="4" s="1"/>
  <c r="FJ47" i="4"/>
  <c r="FS47" i="4" s="1"/>
  <c r="FI47" i="4"/>
  <c r="FR47" i="4" s="1"/>
  <c r="FH47" i="4"/>
  <c r="FQ47" i="4" s="1"/>
  <c r="FE47" i="4"/>
  <c r="FN47" i="4" s="1"/>
  <c r="FL46" i="4"/>
  <c r="FU46" i="4" s="1"/>
  <c r="FK46" i="4"/>
  <c r="FT46" i="4" s="1"/>
  <c r="FJ46" i="4"/>
  <c r="FS46" i="4" s="1"/>
  <c r="FI46" i="4"/>
  <c r="FR46" i="4" s="1"/>
  <c r="FH46" i="4"/>
  <c r="FQ46" i="4" s="1"/>
  <c r="FG46" i="4"/>
  <c r="FP46" i="4" s="1"/>
  <c r="FF46" i="4"/>
  <c r="FO46" i="4" s="1"/>
  <c r="FL45" i="4"/>
  <c r="FU45" i="4" s="1"/>
  <c r="FK45" i="4"/>
  <c r="FT45" i="4" s="1"/>
  <c r="FI45" i="4"/>
  <c r="FR45" i="4" s="1"/>
  <c r="FH45" i="4"/>
  <c r="FQ45" i="4" s="1"/>
  <c r="FG45" i="4"/>
  <c r="FP45" i="4" s="1"/>
  <c r="FF45" i="4"/>
  <c r="FO45" i="4" s="1"/>
  <c r="FE45" i="4"/>
  <c r="FN45" i="4" s="1"/>
  <c r="FL44" i="4"/>
  <c r="FU44" i="4" s="1"/>
  <c r="FK44" i="4"/>
  <c r="FT44" i="4" s="1"/>
  <c r="FJ44" i="4"/>
  <c r="FS44" i="4" s="1"/>
  <c r="FH44" i="4"/>
  <c r="FQ44" i="4" s="1"/>
  <c r="FG44" i="4"/>
  <c r="FP44" i="4" s="1"/>
  <c r="FF44" i="4"/>
  <c r="FO44" i="4" s="1"/>
  <c r="FE44" i="4"/>
  <c r="FN44" i="4" s="1"/>
  <c r="FL43" i="4"/>
  <c r="FU43" i="4" s="1"/>
  <c r="FK43" i="4"/>
  <c r="FT43" i="4" s="1"/>
  <c r="FJ43" i="4"/>
  <c r="FS43" i="4" s="1"/>
  <c r="FI43" i="4"/>
  <c r="FR43" i="4" s="1"/>
  <c r="FG43" i="4"/>
  <c r="FP43" i="4" s="1"/>
  <c r="FF43" i="4"/>
  <c r="FO43" i="4" s="1"/>
  <c r="FE43" i="4"/>
  <c r="FN43" i="4" s="1"/>
  <c r="FL42" i="4"/>
  <c r="FU42" i="4" s="1"/>
  <c r="FK42" i="4"/>
  <c r="FT42" i="4" s="1"/>
  <c r="FJ42" i="4"/>
  <c r="FS42" i="4" s="1"/>
  <c r="FI42" i="4"/>
  <c r="FR42" i="4" s="1"/>
  <c r="FH42" i="4"/>
  <c r="FQ42" i="4" s="1"/>
  <c r="FF42" i="4"/>
  <c r="FO42" i="4" s="1"/>
  <c r="FE42" i="4"/>
  <c r="FN42" i="4" s="1"/>
  <c r="FL41" i="4"/>
  <c r="FU41" i="4" s="1"/>
  <c r="FK41" i="4"/>
  <c r="FT41" i="4" s="1"/>
  <c r="FJ41" i="4"/>
  <c r="FS41" i="4" s="1"/>
  <c r="FI41" i="4"/>
  <c r="FR41" i="4" s="1"/>
  <c r="FH41" i="4"/>
  <c r="FQ41" i="4" s="1"/>
  <c r="FG41" i="4"/>
  <c r="FP41" i="4" s="1"/>
  <c r="FE41" i="4"/>
  <c r="FN41" i="4" s="1"/>
  <c r="FL40" i="4"/>
  <c r="FU40" i="4" s="1"/>
  <c r="FK40" i="4"/>
  <c r="FT40" i="4" s="1"/>
  <c r="FJ40" i="4"/>
  <c r="FS40" i="4" s="1"/>
  <c r="FI40" i="4"/>
  <c r="FR40" i="4" s="1"/>
  <c r="FH40" i="4"/>
  <c r="FQ40" i="4" s="1"/>
  <c r="FG40" i="4"/>
  <c r="FP40" i="4" s="1"/>
  <c r="FF40" i="4"/>
  <c r="FO40" i="4" s="1"/>
  <c r="FL39" i="4"/>
  <c r="FU39" i="4" s="1"/>
  <c r="FK39" i="4"/>
  <c r="FT39" i="4" s="1"/>
  <c r="FJ39" i="4"/>
  <c r="FS39" i="4" s="1"/>
  <c r="FI39" i="4"/>
  <c r="FR39" i="4" s="1"/>
  <c r="FG39" i="4"/>
  <c r="FP39" i="4" s="1"/>
  <c r="FF39" i="4"/>
  <c r="FO39" i="4" s="1"/>
  <c r="FE39" i="4"/>
  <c r="FN39" i="4" s="1"/>
  <c r="FL38" i="4"/>
  <c r="FU38" i="4" s="1"/>
  <c r="FK38" i="4"/>
  <c r="FT38" i="4" s="1"/>
  <c r="FJ38" i="4"/>
  <c r="FS38" i="4" s="1"/>
  <c r="FI38" i="4"/>
  <c r="FR38" i="4" s="1"/>
  <c r="FH38" i="4"/>
  <c r="FQ38" i="4" s="1"/>
  <c r="FF38" i="4"/>
  <c r="FO38" i="4" s="1"/>
  <c r="FE38" i="4"/>
  <c r="FN38" i="4" s="1"/>
  <c r="FL37" i="4"/>
  <c r="FU37" i="4" s="1"/>
  <c r="FK37" i="4"/>
  <c r="FT37" i="4" s="1"/>
  <c r="FJ37" i="4"/>
  <c r="FS37" i="4" s="1"/>
  <c r="FI37" i="4"/>
  <c r="FR37" i="4" s="1"/>
  <c r="FH37" i="4"/>
  <c r="FQ37" i="4" s="1"/>
  <c r="FG37" i="4"/>
  <c r="FP37" i="4" s="1"/>
  <c r="FE37" i="4"/>
  <c r="FN37" i="4" s="1"/>
  <c r="FL36" i="4"/>
  <c r="FU36" i="4" s="1"/>
  <c r="FK36" i="4"/>
  <c r="FT36" i="4" s="1"/>
  <c r="FJ36" i="4"/>
  <c r="FS36" i="4" s="1"/>
  <c r="FI36" i="4"/>
  <c r="FR36" i="4" s="1"/>
  <c r="FH36" i="4"/>
  <c r="FQ36" i="4" s="1"/>
  <c r="FG36" i="4"/>
  <c r="FP36" i="4" s="1"/>
  <c r="FF36" i="4"/>
  <c r="FO36" i="4" s="1"/>
  <c r="FL35" i="4"/>
  <c r="FU35" i="4" s="1"/>
  <c r="FK35" i="4"/>
  <c r="FT35" i="4" s="1"/>
  <c r="FJ35" i="4"/>
  <c r="FS35" i="4" s="1"/>
  <c r="FH35" i="4"/>
  <c r="FQ35" i="4" s="1"/>
  <c r="FG35" i="4"/>
  <c r="FP35" i="4" s="1"/>
  <c r="FF35" i="4"/>
  <c r="FO35" i="4" s="1"/>
  <c r="FE35" i="4"/>
  <c r="FN35" i="4" s="1"/>
  <c r="FL34" i="4"/>
  <c r="FU34" i="4" s="1"/>
  <c r="FK34" i="4"/>
  <c r="FT34" i="4" s="1"/>
  <c r="FJ34" i="4"/>
  <c r="FS34" i="4" s="1"/>
  <c r="FI34" i="4"/>
  <c r="FR34" i="4" s="1"/>
  <c r="FG34" i="4"/>
  <c r="FP34" i="4" s="1"/>
  <c r="FF34" i="4"/>
  <c r="FO34" i="4" s="1"/>
  <c r="FE34" i="4"/>
  <c r="FN34" i="4" s="1"/>
  <c r="FL33" i="4"/>
  <c r="FU33" i="4" s="1"/>
  <c r="FK33" i="4"/>
  <c r="FT33" i="4" s="1"/>
  <c r="FJ33" i="4"/>
  <c r="FS33" i="4" s="1"/>
  <c r="FI33" i="4"/>
  <c r="FR33" i="4" s="1"/>
  <c r="FH33" i="4"/>
  <c r="FQ33" i="4" s="1"/>
  <c r="FF33" i="4"/>
  <c r="FO33" i="4" s="1"/>
  <c r="FE33" i="4"/>
  <c r="FN33" i="4" s="1"/>
  <c r="FL32" i="4"/>
  <c r="FU32" i="4" s="1"/>
  <c r="FK32" i="4"/>
  <c r="FT32" i="4" s="1"/>
  <c r="FJ32" i="4"/>
  <c r="FS32" i="4" s="1"/>
  <c r="FI32" i="4"/>
  <c r="FR32" i="4" s="1"/>
  <c r="FH32" i="4"/>
  <c r="FQ32" i="4" s="1"/>
  <c r="FG32" i="4"/>
  <c r="FP32" i="4" s="1"/>
  <c r="FE32" i="4"/>
  <c r="FN32" i="4" s="1"/>
  <c r="FL31" i="4"/>
  <c r="FU31" i="4" s="1"/>
  <c r="FK31" i="4"/>
  <c r="FT31" i="4" s="1"/>
  <c r="FJ31" i="4"/>
  <c r="FS31" i="4" s="1"/>
  <c r="FI31" i="4"/>
  <c r="FR31" i="4" s="1"/>
  <c r="FH31" i="4"/>
  <c r="FQ31" i="4" s="1"/>
  <c r="FG31" i="4"/>
  <c r="FP31" i="4" s="1"/>
  <c r="FF31" i="4"/>
  <c r="FO31" i="4" s="1"/>
  <c r="FJ30" i="4"/>
  <c r="FS30" i="4" s="1"/>
  <c r="FI30" i="4"/>
  <c r="FR30" i="4" s="1"/>
  <c r="FH30" i="4"/>
  <c r="FQ30" i="4" s="1"/>
  <c r="FG30" i="4"/>
  <c r="FP30" i="4" s="1"/>
  <c r="FF30" i="4"/>
  <c r="FO30" i="4" s="1"/>
  <c r="FE30" i="4"/>
  <c r="FN30" i="4" s="1"/>
  <c r="FL29" i="4"/>
  <c r="FU29" i="4" s="1"/>
  <c r="FK29" i="4"/>
  <c r="FT29" i="4" s="1"/>
  <c r="FH29" i="4"/>
  <c r="FQ29" i="4" s="1"/>
  <c r="FG29" i="4"/>
  <c r="FP29" i="4" s="1"/>
  <c r="FF29" i="4"/>
  <c r="FO29" i="4" s="1"/>
  <c r="FE29" i="4"/>
  <c r="FN29" i="4" s="1"/>
  <c r="FL28" i="4"/>
  <c r="FU28" i="4" s="1"/>
  <c r="FK28" i="4"/>
  <c r="FT28" i="4" s="1"/>
  <c r="FJ28" i="4"/>
  <c r="FS28" i="4" s="1"/>
  <c r="FI28" i="4"/>
  <c r="FR28" i="4" s="1"/>
  <c r="FG28" i="4"/>
  <c r="FP28" i="4" s="1"/>
  <c r="FF28" i="4"/>
  <c r="FO28" i="4" s="1"/>
  <c r="FE28" i="4"/>
  <c r="FN28" i="4" s="1"/>
  <c r="FL27" i="4"/>
  <c r="FU27" i="4" s="1"/>
  <c r="FK27" i="4"/>
  <c r="FT27" i="4" s="1"/>
  <c r="FJ27" i="4"/>
  <c r="FS27" i="4" s="1"/>
  <c r="FI27" i="4"/>
  <c r="FR27" i="4" s="1"/>
  <c r="FH27" i="4"/>
  <c r="FQ27" i="4" s="1"/>
  <c r="FF27" i="4"/>
  <c r="FO27" i="4" s="1"/>
  <c r="FE27" i="4"/>
  <c r="FN27" i="4" s="1"/>
  <c r="FL26" i="4"/>
  <c r="FU26" i="4" s="1"/>
  <c r="FK26" i="4"/>
  <c r="FT26" i="4" s="1"/>
  <c r="FJ26" i="4"/>
  <c r="FS26" i="4" s="1"/>
  <c r="FI26" i="4"/>
  <c r="FR26" i="4" s="1"/>
  <c r="FH26" i="4"/>
  <c r="FQ26" i="4" s="1"/>
  <c r="FG26" i="4"/>
  <c r="FP26" i="4" s="1"/>
  <c r="FL25" i="4"/>
  <c r="FU25" i="4" s="1"/>
  <c r="FK25" i="4"/>
  <c r="FT25" i="4" s="1"/>
  <c r="FJ25" i="4"/>
  <c r="FS25" i="4" s="1"/>
  <c r="FI25" i="4"/>
  <c r="FR25" i="4" s="1"/>
  <c r="FH25" i="4"/>
  <c r="FQ25" i="4" s="1"/>
  <c r="FF25" i="4"/>
  <c r="FO25" i="4" s="1"/>
  <c r="FE25" i="4"/>
  <c r="FN25" i="4" s="1"/>
  <c r="FL24" i="4"/>
  <c r="FU24" i="4" s="1"/>
  <c r="FK24" i="4"/>
  <c r="FT24" i="4" s="1"/>
  <c r="FJ24" i="4"/>
  <c r="FS24" i="4" s="1"/>
  <c r="FI24" i="4"/>
  <c r="FR24" i="4" s="1"/>
  <c r="FH24" i="4"/>
  <c r="FQ24" i="4" s="1"/>
  <c r="FG24" i="4"/>
  <c r="FP24" i="4" s="1"/>
  <c r="FE24" i="4"/>
  <c r="FN24" i="4" s="1"/>
  <c r="FL23" i="4"/>
  <c r="FU23" i="4" s="1"/>
  <c r="FK23" i="4"/>
  <c r="FT23" i="4" s="1"/>
  <c r="FJ23" i="4"/>
  <c r="FS23" i="4" s="1"/>
  <c r="FI23" i="4"/>
  <c r="FR23" i="4" s="1"/>
  <c r="FH23" i="4"/>
  <c r="FQ23" i="4" s="1"/>
  <c r="FG23" i="4"/>
  <c r="FP23" i="4" s="1"/>
  <c r="FF23" i="4"/>
  <c r="FO23" i="4" s="1"/>
  <c r="FL22" i="4"/>
  <c r="FU22" i="4" s="1"/>
  <c r="FK22" i="4"/>
  <c r="FT22" i="4" s="1"/>
  <c r="FJ22" i="4"/>
  <c r="FS22" i="4" s="1"/>
  <c r="FH22" i="4"/>
  <c r="FQ22" i="4" s="1"/>
  <c r="FG22" i="4"/>
  <c r="FP22" i="4" s="1"/>
  <c r="FF22" i="4"/>
  <c r="FO22" i="4" s="1"/>
  <c r="FE22" i="4"/>
  <c r="FN22" i="4" s="1"/>
  <c r="FL21" i="4"/>
  <c r="FU21" i="4" s="1"/>
  <c r="FK21" i="4"/>
  <c r="FT21" i="4" s="1"/>
  <c r="FJ21" i="4"/>
  <c r="FS21" i="4" s="1"/>
  <c r="FI21" i="4"/>
  <c r="FR21" i="4" s="1"/>
  <c r="FG21" i="4"/>
  <c r="FP21" i="4" s="1"/>
  <c r="FF21" i="4"/>
  <c r="FO21" i="4" s="1"/>
  <c r="FE21" i="4"/>
  <c r="FN21" i="4" s="1"/>
  <c r="FL20" i="4"/>
  <c r="FU20" i="4" s="1"/>
  <c r="FK20" i="4"/>
  <c r="FT20" i="4" s="1"/>
  <c r="FJ20" i="4"/>
  <c r="FS20" i="4" s="1"/>
  <c r="FI20" i="4"/>
  <c r="FR20" i="4" s="1"/>
  <c r="FH20" i="4"/>
  <c r="FQ20" i="4" s="1"/>
  <c r="FE20" i="4"/>
  <c r="FN20" i="4" s="1"/>
  <c r="FL19" i="4"/>
  <c r="FU19" i="4" s="1"/>
  <c r="FK19" i="4"/>
  <c r="FT19" i="4" s="1"/>
  <c r="FJ19" i="4"/>
  <c r="FS19" i="4" s="1"/>
  <c r="FI19" i="4"/>
  <c r="FR19" i="4" s="1"/>
  <c r="FH19" i="4"/>
  <c r="FQ19" i="4" s="1"/>
  <c r="FG19" i="4"/>
  <c r="FP19" i="4" s="1"/>
  <c r="FF19" i="4"/>
  <c r="FO19" i="4" s="1"/>
  <c r="FL18" i="4"/>
  <c r="FU18" i="4" s="1"/>
  <c r="FK18" i="4"/>
  <c r="FT18" i="4" s="1"/>
  <c r="FJ18" i="4"/>
  <c r="FS18" i="4" s="1"/>
  <c r="FI18" i="4"/>
  <c r="FR18" i="4" s="1"/>
  <c r="FF18" i="4"/>
  <c r="FO18" i="4" s="1"/>
  <c r="FE18" i="4"/>
  <c r="FN18" i="4" s="1"/>
  <c r="FL17" i="4"/>
  <c r="FU17" i="4" s="1"/>
  <c r="FK17" i="4"/>
  <c r="FT17" i="4" s="1"/>
  <c r="FJ17" i="4"/>
  <c r="FS17" i="4" s="1"/>
  <c r="FI17" i="4"/>
  <c r="FR17" i="4" s="1"/>
  <c r="FH17" i="4"/>
  <c r="FQ17" i="4" s="1"/>
  <c r="FG17" i="4"/>
  <c r="FP17" i="4" s="1"/>
  <c r="FL16" i="4"/>
  <c r="FU16" i="4" s="1"/>
  <c r="FK16" i="4"/>
  <c r="FT16" i="4" s="1"/>
  <c r="FJ16" i="4"/>
  <c r="FS16" i="4" s="1"/>
  <c r="FI16" i="4"/>
  <c r="FR16" i="4" s="1"/>
  <c r="FH16" i="4"/>
  <c r="FQ16" i="4" s="1"/>
  <c r="FF16" i="4"/>
  <c r="FO16" i="4" s="1"/>
  <c r="FE16" i="4"/>
  <c r="FN16" i="4" s="1"/>
  <c r="FL15" i="4"/>
  <c r="FU15" i="4" s="1"/>
  <c r="FK15" i="4"/>
  <c r="FT15" i="4" s="1"/>
  <c r="FJ15" i="4"/>
  <c r="FS15" i="4" s="1"/>
  <c r="FI15" i="4"/>
  <c r="FR15" i="4" s="1"/>
  <c r="FH15" i="4"/>
  <c r="FQ15" i="4" s="1"/>
  <c r="FG15" i="4"/>
  <c r="FP15" i="4" s="1"/>
  <c r="FE15" i="4"/>
  <c r="FN15" i="4" s="1"/>
  <c r="FL14" i="4"/>
  <c r="FU14" i="4" s="1"/>
  <c r="FK14" i="4"/>
  <c r="FT14" i="4" s="1"/>
  <c r="FJ14" i="4"/>
  <c r="FS14" i="4" s="1"/>
  <c r="FI14" i="4"/>
  <c r="FR14" i="4" s="1"/>
  <c r="FH14" i="4"/>
  <c r="FQ14" i="4" s="1"/>
  <c r="FG14" i="4"/>
  <c r="FP14" i="4" s="1"/>
  <c r="FF14" i="4"/>
  <c r="FO14" i="4" s="1"/>
  <c r="FL13" i="4"/>
  <c r="FU13" i="4" s="1"/>
  <c r="FK13" i="4"/>
  <c r="FT13" i="4" s="1"/>
  <c r="FJ13" i="4"/>
  <c r="FS13" i="4" s="1"/>
  <c r="FI13" i="4"/>
  <c r="FR13" i="4" s="1"/>
  <c r="FG13" i="4"/>
  <c r="FP13" i="4" s="1"/>
  <c r="FF13" i="4"/>
  <c r="FO13" i="4" s="1"/>
  <c r="FE13" i="4"/>
  <c r="FN13" i="4" s="1"/>
  <c r="FL12" i="4"/>
  <c r="FU12" i="4" s="1"/>
  <c r="FK12" i="4"/>
  <c r="FT12" i="4" s="1"/>
  <c r="FJ12" i="4"/>
  <c r="FS12" i="4" s="1"/>
  <c r="FI12" i="4"/>
  <c r="FR12" i="4" s="1"/>
  <c r="FH12" i="4"/>
  <c r="FQ12" i="4" s="1"/>
  <c r="FF12" i="4"/>
  <c r="FO12" i="4" s="1"/>
  <c r="FE12" i="4"/>
  <c r="FN12" i="4" s="1"/>
  <c r="FL11" i="4"/>
  <c r="FU11" i="4" s="1"/>
  <c r="FK11" i="4"/>
  <c r="FT11" i="4" s="1"/>
  <c r="FJ11" i="4"/>
  <c r="FS11" i="4" s="1"/>
  <c r="FI11" i="4"/>
  <c r="FR11" i="4" s="1"/>
  <c r="FH11" i="4"/>
  <c r="FQ11" i="4" s="1"/>
  <c r="FG11" i="4"/>
  <c r="FP11" i="4" s="1"/>
  <c r="FE11" i="4"/>
  <c r="FN11" i="4" s="1"/>
  <c r="FL10" i="4"/>
  <c r="FU10" i="4" s="1"/>
  <c r="FK10" i="4"/>
  <c r="FT10" i="4" s="1"/>
  <c r="FJ10" i="4"/>
  <c r="FS10" i="4" s="1"/>
  <c r="FI10" i="4"/>
  <c r="FR10" i="4" s="1"/>
  <c r="FH10" i="4"/>
  <c r="FQ10" i="4" s="1"/>
  <c r="FG10" i="4"/>
  <c r="FP10" i="4" s="1"/>
  <c r="FF10" i="4"/>
  <c r="FO10" i="4" s="1"/>
  <c r="FL9" i="4"/>
  <c r="FU9" i="4" s="1"/>
  <c r="FK9" i="4"/>
  <c r="FT9" i="4" s="1"/>
  <c r="FJ9" i="4"/>
  <c r="FS9" i="4" s="1"/>
  <c r="FI9" i="4"/>
  <c r="FR9" i="4" s="1"/>
  <c r="FH9" i="4"/>
  <c r="FQ9" i="4" s="1"/>
  <c r="FG9" i="4"/>
  <c r="FP9" i="4" s="1"/>
  <c r="FF9" i="4"/>
  <c r="FO9" i="4" s="1"/>
  <c r="FL8" i="4"/>
  <c r="FU8" i="4" s="1"/>
  <c r="FK8" i="4"/>
  <c r="FT8" i="4" s="1"/>
  <c r="FJ8" i="4"/>
  <c r="FS8" i="4" s="1"/>
  <c r="FI8" i="4"/>
  <c r="FR8" i="4" s="1"/>
  <c r="FG8" i="4"/>
  <c r="FP8" i="4" s="1"/>
  <c r="FF8" i="4"/>
  <c r="FO8" i="4" s="1"/>
  <c r="FE8" i="4"/>
  <c r="FN8" i="4" s="1"/>
  <c r="FL7" i="4"/>
  <c r="FU7" i="4" s="1"/>
  <c r="FK7" i="4"/>
  <c r="FT7" i="4" s="1"/>
  <c r="FJ7" i="4"/>
  <c r="FS7" i="4" s="1"/>
  <c r="FI7" i="4"/>
  <c r="FR7" i="4" s="1"/>
  <c r="FH7" i="4"/>
  <c r="FQ7" i="4" s="1"/>
  <c r="FF7" i="4"/>
  <c r="FO7" i="4" s="1"/>
  <c r="FE7" i="4"/>
  <c r="FN7" i="4" s="1"/>
  <c r="FL6" i="4"/>
  <c r="FU6" i="4" s="1"/>
  <c r="FK6" i="4"/>
  <c r="FT6" i="4" s="1"/>
  <c r="FJ6" i="4"/>
  <c r="FS6" i="4" s="1"/>
  <c r="FI6" i="4"/>
  <c r="FR6" i="4" s="1"/>
  <c r="FH6" i="4"/>
  <c r="FQ6" i="4" s="1"/>
  <c r="FG6" i="4"/>
  <c r="FP6" i="4" s="1"/>
  <c r="FE6" i="4"/>
  <c r="FN6" i="4" s="1"/>
  <c r="FL5" i="4"/>
  <c r="FU5" i="4" s="1"/>
  <c r="FK5" i="4"/>
  <c r="FT5" i="4" s="1"/>
  <c r="FJ5" i="4"/>
  <c r="FS5" i="4" s="1"/>
  <c r="FI5" i="4"/>
  <c r="FR5" i="4" s="1"/>
  <c r="FH5" i="4"/>
  <c r="FQ5" i="4" s="1"/>
  <c r="FG5" i="4"/>
  <c r="FP5" i="4" s="1"/>
  <c r="FF5" i="4"/>
  <c r="FO5" i="4" s="1"/>
  <c r="FX118" i="4"/>
  <c r="FW118" i="4"/>
  <c r="FX117" i="4"/>
  <c r="FW117" i="4"/>
  <c r="FX116" i="4"/>
  <c r="FW116" i="4"/>
  <c r="FX115" i="4"/>
  <c r="FW115" i="4"/>
  <c r="FX114" i="4"/>
  <c r="FW114" i="4"/>
  <c r="FX113" i="4"/>
  <c r="FW113" i="4"/>
  <c r="FX112" i="4"/>
  <c r="FW112" i="4"/>
  <c r="FX111" i="4"/>
  <c r="FW111" i="4"/>
  <c r="FN111" i="4"/>
  <c r="FX110" i="4"/>
  <c r="FW110" i="4"/>
  <c r="FX109" i="4"/>
  <c r="FW109" i="4"/>
  <c r="FX108" i="4"/>
  <c r="FW108" i="4"/>
  <c r="FX107" i="4"/>
  <c r="FW107" i="4"/>
  <c r="FX106" i="4"/>
  <c r="FW106" i="4"/>
  <c r="FX105" i="4"/>
  <c r="FW105" i="4"/>
  <c r="FX104" i="4"/>
  <c r="FW104" i="4"/>
  <c r="FX103" i="4"/>
  <c r="FW103" i="4"/>
  <c r="FX102" i="4"/>
  <c r="FW102" i="4"/>
  <c r="FX101" i="4"/>
  <c r="FW101" i="4"/>
  <c r="FX100" i="4"/>
  <c r="FW100" i="4"/>
  <c r="FX99" i="4"/>
  <c r="FW99" i="4"/>
  <c r="FX98" i="4"/>
  <c r="FW98" i="4"/>
  <c r="FX97" i="4"/>
  <c r="FW97" i="4"/>
  <c r="FX96" i="4"/>
  <c r="FW96" i="4"/>
  <c r="FX95" i="4"/>
  <c r="FW95" i="4"/>
  <c r="FX94" i="4"/>
  <c r="FW94" i="4"/>
  <c r="FX93" i="4"/>
  <c r="FW93" i="4"/>
  <c r="FX92" i="4"/>
  <c r="FW92" i="4"/>
  <c r="FX91" i="4"/>
  <c r="FW91" i="4"/>
  <c r="FX90" i="4"/>
  <c r="FW90" i="4"/>
  <c r="FX89" i="4"/>
  <c r="FW89" i="4"/>
  <c r="FX88" i="4"/>
  <c r="FW88" i="4"/>
  <c r="FX87" i="4"/>
  <c r="FW87" i="4"/>
  <c r="FX86" i="4"/>
  <c r="FW86" i="4"/>
  <c r="FX85" i="4"/>
  <c r="FW85" i="4"/>
  <c r="FX84" i="4"/>
  <c r="FW84" i="4"/>
  <c r="FX83" i="4"/>
  <c r="FW83" i="4"/>
  <c r="FX82" i="4"/>
  <c r="FW82" i="4"/>
  <c r="FX81" i="4"/>
  <c r="FW81" i="4"/>
  <c r="FX80" i="4"/>
  <c r="FW80" i="4"/>
  <c r="FX79" i="4"/>
  <c r="FW79" i="4"/>
  <c r="FX78" i="4"/>
  <c r="FW78" i="4"/>
  <c r="FX77" i="4"/>
  <c r="FW77" i="4"/>
  <c r="FX76" i="4"/>
  <c r="FW76" i="4"/>
  <c r="FX75" i="4"/>
  <c r="FW75" i="4"/>
  <c r="FX74" i="4"/>
  <c r="FW74" i="4"/>
  <c r="FX73" i="4"/>
  <c r="FW73" i="4"/>
  <c r="FX72" i="4"/>
  <c r="FW72" i="4"/>
  <c r="FX71" i="4"/>
  <c r="FW71" i="4"/>
  <c r="FX70" i="4"/>
  <c r="FW70" i="4"/>
  <c r="FX69" i="4"/>
  <c r="FW69" i="4"/>
  <c r="FX68" i="4"/>
  <c r="FW68" i="4"/>
  <c r="FX67" i="4"/>
  <c r="FW67" i="4"/>
  <c r="FX66" i="4"/>
  <c r="FW66" i="4"/>
  <c r="FX65" i="4"/>
  <c r="FW65" i="4"/>
  <c r="FX64" i="4"/>
  <c r="FW64" i="4"/>
  <c r="FX63" i="4"/>
  <c r="FW63" i="4"/>
  <c r="FX62" i="4"/>
  <c r="FW62" i="4"/>
  <c r="FX61" i="4"/>
  <c r="FW61" i="4"/>
  <c r="FX60" i="4"/>
  <c r="FW60" i="4"/>
  <c r="FX59" i="4"/>
  <c r="FW59" i="4"/>
  <c r="FX58" i="4"/>
  <c r="FW58" i="4"/>
  <c r="FX57" i="4"/>
  <c r="FW57" i="4"/>
  <c r="FX56" i="4"/>
  <c r="FW56" i="4"/>
  <c r="FX55" i="4"/>
  <c r="FW55" i="4"/>
  <c r="FX54" i="4"/>
  <c r="FW54" i="4"/>
  <c r="FX53" i="4"/>
  <c r="FW53" i="4"/>
  <c r="FX52" i="4"/>
  <c r="FW52" i="4"/>
  <c r="FX51" i="4"/>
  <c r="FW51" i="4"/>
  <c r="FX50" i="4"/>
  <c r="FW50" i="4"/>
  <c r="FX49" i="4"/>
  <c r="FW49" i="4"/>
  <c r="FX48" i="4"/>
  <c r="FW48" i="4"/>
  <c r="FX47" i="4"/>
  <c r="FW47" i="4"/>
  <c r="FX46" i="4"/>
  <c r="FW46" i="4"/>
  <c r="FX45" i="4"/>
  <c r="FW45" i="4"/>
  <c r="FX44" i="4"/>
  <c r="FW44" i="4"/>
  <c r="FX43" i="4"/>
  <c r="FW43" i="4"/>
  <c r="FX42" i="4"/>
  <c r="FW42" i="4"/>
  <c r="FX41" i="4"/>
  <c r="FW41" i="4"/>
  <c r="FX40" i="4"/>
  <c r="FW40" i="4"/>
  <c r="FX39" i="4"/>
  <c r="FW39" i="4"/>
  <c r="FX38" i="4"/>
  <c r="FW38" i="4"/>
  <c r="FX37" i="4"/>
  <c r="FW37" i="4"/>
  <c r="FX36" i="4"/>
  <c r="FW36" i="4"/>
  <c r="FX35" i="4"/>
  <c r="FW35" i="4"/>
  <c r="FX34" i="4"/>
  <c r="FW34" i="4"/>
  <c r="FX33" i="4"/>
  <c r="FW33" i="4"/>
  <c r="FX32" i="4"/>
  <c r="FW32" i="4"/>
  <c r="FX31" i="4"/>
  <c r="FW31" i="4"/>
  <c r="FX30" i="4"/>
  <c r="FW30" i="4"/>
  <c r="FX29" i="4"/>
  <c r="FW29" i="4"/>
  <c r="FX28" i="4"/>
  <c r="FW28" i="4"/>
  <c r="FX27" i="4"/>
  <c r="FW27" i="4"/>
  <c r="FX26" i="4"/>
  <c r="FW26" i="4"/>
  <c r="FX25" i="4"/>
  <c r="FW25" i="4"/>
  <c r="FX24" i="4"/>
  <c r="FW24" i="4"/>
  <c r="FX23" i="4"/>
  <c r="FW23" i="4"/>
  <c r="FX22" i="4"/>
  <c r="FW22" i="4"/>
  <c r="FX21" i="4"/>
  <c r="FW21" i="4"/>
  <c r="FX20" i="4"/>
  <c r="FW20" i="4"/>
  <c r="FX19" i="4"/>
  <c r="FW19" i="4"/>
  <c r="FX18" i="4"/>
  <c r="FW18" i="4"/>
  <c r="FX17" i="4"/>
  <c r="FW17" i="4"/>
  <c r="FX16" i="4"/>
  <c r="FW16" i="4"/>
  <c r="FX15" i="4"/>
  <c r="FW15" i="4"/>
  <c r="FX14" i="4"/>
  <c r="FW14" i="4"/>
  <c r="FX13" i="4"/>
  <c r="FW13" i="4"/>
  <c r="FX12" i="4"/>
  <c r="FW12" i="4"/>
  <c r="FX11" i="4"/>
  <c r="FW11" i="4"/>
  <c r="FX10" i="4"/>
  <c r="FW10" i="4"/>
  <c r="FX9" i="4"/>
  <c r="FW9" i="4"/>
  <c r="FX8" i="4"/>
  <c r="FW8" i="4"/>
  <c r="FX7" i="4"/>
  <c r="FW7" i="4"/>
  <c r="FX6" i="4"/>
  <c r="FW6" i="4"/>
  <c r="FX5" i="4"/>
  <c r="FW5" i="4"/>
  <c r="DT118" i="4"/>
  <c r="DS118" i="4"/>
  <c r="DT117" i="4"/>
  <c r="DS117" i="4"/>
  <c r="DT116" i="4"/>
  <c r="DS116" i="4"/>
  <c r="DT115" i="4"/>
  <c r="DS115" i="4"/>
  <c r="DT114" i="4"/>
  <c r="DS114" i="4"/>
  <c r="DT113" i="4"/>
  <c r="DS113" i="4"/>
  <c r="DT112" i="4"/>
  <c r="DS112" i="4"/>
  <c r="DT111" i="4"/>
  <c r="DS111" i="4"/>
  <c r="DT110" i="4"/>
  <c r="DS110" i="4"/>
  <c r="DT109" i="4"/>
  <c r="DS109" i="4"/>
  <c r="DT108" i="4"/>
  <c r="DS108" i="4"/>
  <c r="DT107" i="4"/>
  <c r="DS107" i="4"/>
  <c r="DT106" i="4"/>
  <c r="DS106" i="4"/>
  <c r="DT105" i="4"/>
  <c r="DS105" i="4"/>
  <c r="DT104" i="4"/>
  <c r="DS104" i="4"/>
  <c r="DT103" i="4"/>
  <c r="DS103" i="4"/>
  <c r="DT102" i="4"/>
  <c r="DS102" i="4"/>
  <c r="DT101" i="4"/>
  <c r="DS101" i="4"/>
  <c r="DT100" i="4"/>
  <c r="DS100" i="4"/>
  <c r="DT99" i="4"/>
  <c r="DS99" i="4"/>
  <c r="DT98" i="4"/>
  <c r="DS98" i="4"/>
  <c r="DT97" i="4"/>
  <c r="DS97" i="4"/>
  <c r="DT96" i="4"/>
  <c r="DS96" i="4"/>
  <c r="DT95" i="4"/>
  <c r="DS95" i="4"/>
  <c r="DT94" i="4"/>
  <c r="DS94" i="4"/>
  <c r="DT93" i="4"/>
  <c r="DS93" i="4"/>
  <c r="DT92" i="4"/>
  <c r="DS92" i="4"/>
  <c r="DT91" i="4"/>
  <c r="DS91" i="4"/>
  <c r="DT90" i="4"/>
  <c r="DS90" i="4"/>
  <c r="DT89" i="4"/>
  <c r="DS89" i="4"/>
  <c r="DT88" i="4"/>
  <c r="DS88" i="4"/>
  <c r="DT87" i="4"/>
  <c r="DS87" i="4"/>
  <c r="DT86" i="4"/>
  <c r="DS86" i="4"/>
  <c r="DT85" i="4"/>
  <c r="DS85" i="4"/>
  <c r="DT84" i="4"/>
  <c r="DS84" i="4"/>
  <c r="DT83" i="4"/>
  <c r="DS83" i="4"/>
  <c r="DT82" i="4"/>
  <c r="DS82" i="4"/>
  <c r="DT81" i="4"/>
  <c r="DS81" i="4"/>
  <c r="DT80" i="4"/>
  <c r="DS80" i="4"/>
  <c r="DT79" i="4"/>
  <c r="DS79" i="4"/>
  <c r="DT78" i="4"/>
  <c r="DS78" i="4"/>
  <c r="DT77" i="4"/>
  <c r="DS77" i="4"/>
  <c r="DT76" i="4"/>
  <c r="DS76" i="4"/>
  <c r="DT75" i="4"/>
  <c r="DS75" i="4"/>
  <c r="DT74" i="4"/>
  <c r="DS74" i="4"/>
  <c r="DT73" i="4"/>
  <c r="DS73" i="4"/>
  <c r="DT72" i="4"/>
  <c r="DS72" i="4"/>
  <c r="DT71" i="4"/>
  <c r="DS71" i="4"/>
  <c r="DT70" i="4"/>
  <c r="DS70" i="4"/>
  <c r="DT69" i="4"/>
  <c r="DS69" i="4"/>
  <c r="DT68" i="4"/>
  <c r="DS68" i="4"/>
  <c r="DT67" i="4"/>
  <c r="DS67" i="4"/>
  <c r="DT66" i="4"/>
  <c r="DS66" i="4"/>
  <c r="DT65" i="4"/>
  <c r="DS65" i="4"/>
  <c r="DT64" i="4"/>
  <c r="DS64" i="4"/>
  <c r="DT63" i="4"/>
  <c r="DS63" i="4"/>
  <c r="DT62" i="4"/>
  <c r="DS62" i="4"/>
  <c r="DT61" i="4"/>
  <c r="DS61" i="4"/>
  <c r="DT60" i="4"/>
  <c r="DS60" i="4"/>
  <c r="DT59" i="4"/>
  <c r="DS59" i="4"/>
  <c r="DT58" i="4"/>
  <c r="DS58" i="4"/>
  <c r="DT57" i="4"/>
  <c r="DS57" i="4"/>
  <c r="DT56" i="4"/>
  <c r="DS56" i="4"/>
  <c r="DT55" i="4"/>
  <c r="DS55" i="4"/>
  <c r="DT54" i="4"/>
  <c r="DS54" i="4"/>
  <c r="DT53" i="4"/>
  <c r="DS53" i="4"/>
  <c r="DT52" i="4"/>
  <c r="DS52" i="4"/>
  <c r="DT51" i="4"/>
  <c r="DS51" i="4"/>
  <c r="DT50" i="4"/>
  <c r="DS50" i="4"/>
  <c r="DT49" i="4"/>
  <c r="DS49" i="4"/>
  <c r="DT48" i="4"/>
  <c r="DS48" i="4"/>
  <c r="DT47" i="4"/>
  <c r="DS47" i="4"/>
  <c r="DT46" i="4"/>
  <c r="DS46" i="4"/>
  <c r="DT45" i="4"/>
  <c r="DS45" i="4"/>
  <c r="DT44" i="4"/>
  <c r="DS44" i="4"/>
  <c r="DT43" i="4"/>
  <c r="DS43" i="4"/>
  <c r="DT42" i="4"/>
  <c r="DS42" i="4"/>
  <c r="DT41" i="4"/>
  <c r="DS41" i="4"/>
  <c r="DT40" i="4"/>
  <c r="DS40" i="4"/>
  <c r="DT39" i="4"/>
  <c r="DS39" i="4"/>
  <c r="DT38" i="4"/>
  <c r="DS38" i="4"/>
  <c r="DT37" i="4"/>
  <c r="DS37" i="4"/>
  <c r="DT36" i="4"/>
  <c r="DS36" i="4"/>
  <c r="DT35" i="4"/>
  <c r="DS35" i="4"/>
  <c r="DT34" i="4"/>
  <c r="DS34" i="4"/>
  <c r="DT33" i="4"/>
  <c r="DS33" i="4"/>
  <c r="DT32" i="4"/>
  <c r="DS32" i="4"/>
  <c r="DT31" i="4"/>
  <c r="DS31" i="4"/>
  <c r="DT30" i="4"/>
  <c r="DS30" i="4"/>
  <c r="DT29" i="4"/>
  <c r="DS29" i="4"/>
  <c r="DT28" i="4"/>
  <c r="DS28" i="4"/>
  <c r="DT27" i="4"/>
  <c r="DS27" i="4"/>
  <c r="DT26" i="4"/>
  <c r="DS26" i="4"/>
  <c r="DT25" i="4"/>
  <c r="DS25" i="4"/>
  <c r="DT24" i="4"/>
  <c r="DS24" i="4"/>
  <c r="DT23" i="4"/>
  <c r="DS23" i="4"/>
  <c r="DT22" i="4"/>
  <c r="DS22" i="4"/>
  <c r="DT21" i="4"/>
  <c r="DS21" i="4"/>
  <c r="DT20" i="4"/>
  <c r="DS20" i="4"/>
  <c r="DT19" i="4"/>
  <c r="DS19" i="4"/>
  <c r="DT18" i="4"/>
  <c r="DS18" i="4"/>
  <c r="DT17" i="4"/>
  <c r="DS17" i="4"/>
  <c r="DT16" i="4"/>
  <c r="DS16" i="4"/>
  <c r="DT15" i="4"/>
  <c r="DS15" i="4"/>
  <c r="DT14" i="4"/>
  <c r="DS14" i="4"/>
  <c r="DT13" i="4"/>
  <c r="DS13" i="4"/>
  <c r="DT12" i="4"/>
  <c r="DS12" i="4"/>
  <c r="DT11" i="4"/>
  <c r="DS11" i="4"/>
  <c r="DT10" i="4"/>
  <c r="DS10" i="4"/>
  <c r="DT9" i="4"/>
  <c r="DS9" i="4"/>
  <c r="DT8" i="4"/>
  <c r="DS8" i="4"/>
  <c r="DT7" i="4"/>
  <c r="DS7" i="4"/>
  <c r="DT6" i="4"/>
  <c r="DS6" i="4"/>
  <c r="DT5" i="4"/>
  <c r="DS5" i="4"/>
  <c r="DH118" i="4"/>
  <c r="DQ118" i="4" s="1"/>
  <c r="DG118" i="4"/>
  <c r="DP118" i="4" s="1"/>
  <c r="DF118" i="4"/>
  <c r="DO118" i="4" s="1"/>
  <c r="DD118" i="4"/>
  <c r="DM118" i="4" s="1"/>
  <c r="DC118" i="4"/>
  <c r="DL118" i="4" s="1"/>
  <c r="DB118" i="4"/>
  <c r="DK118" i="4" s="1"/>
  <c r="DA118" i="4"/>
  <c r="DJ118" i="4" s="1"/>
  <c r="DH117" i="4"/>
  <c r="DQ117" i="4" s="1"/>
  <c r="DG117" i="4"/>
  <c r="DP117" i="4" s="1"/>
  <c r="DF117" i="4"/>
  <c r="DO117" i="4" s="1"/>
  <c r="DE117" i="4"/>
  <c r="DN117" i="4" s="1"/>
  <c r="DC117" i="4"/>
  <c r="DL117" i="4" s="1"/>
  <c r="DB117" i="4"/>
  <c r="DK117" i="4" s="1"/>
  <c r="DA117" i="4"/>
  <c r="DJ117" i="4" s="1"/>
  <c r="DH116" i="4"/>
  <c r="DQ116" i="4" s="1"/>
  <c r="DG116" i="4"/>
  <c r="DP116" i="4" s="1"/>
  <c r="DF116" i="4"/>
  <c r="DO116" i="4" s="1"/>
  <c r="DE116" i="4"/>
  <c r="DN116" i="4" s="1"/>
  <c r="DD116" i="4"/>
  <c r="DM116" i="4" s="1"/>
  <c r="DB116" i="4"/>
  <c r="DK116" i="4" s="1"/>
  <c r="DA116" i="4"/>
  <c r="DJ116" i="4" s="1"/>
  <c r="DH115" i="4"/>
  <c r="DQ115" i="4" s="1"/>
  <c r="DG115" i="4"/>
  <c r="DP115" i="4" s="1"/>
  <c r="DF115" i="4"/>
  <c r="DO115" i="4" s="1"/>
  <c r="DE115" i="4"/>
  <c r="DN115" i="4" s="1"/>
  <c r="DD115" i="4"/>
  <c r="DM115" i="4" s="1"/>
  <c r="DB115" i="4"/>
  <c r="DK115" i="4" s="1"/>
  <c r="DA115" i="4"/>
  <c r="DJ115" i="4" s="1"/>
  <c r="DH114" i="4"/>
  <c r="DQ114" i="4" s="1"/>
  <c r="DG114" i="4"/>
  <c r="DP114" i="4" s="1"/>
  <c r="DF114" i="4"/>
  <c r="DO114" i="4" s="1"/>
  <c r="DE114" i="4"/>
  <c r="DN114" i="4" s="1"/>
  <c r="DD114" i="4"/>
  <c r="DM114" i="4" s="1"/>
  <c r="DC114" i="4"/>
  <c r="DL114" i="4" s="1"/>
  <c r="DA114" i="4"/>
  <c r="DJ114" i="4" s="1"/>
  <c r="DH113" i="4"/>
  <c r="DQ113" i="4" s="1"/>
  <c r="DG113" i="4"/>
  <c r="DP113" i="4" s="1"/>
  <c r="DF113" i="4"/>
  <c r="DO113" i="4" s="1"/>
  <c r="DE113" i="4"/>
  <c r="DN113" i="4" s="1"/>
  <c r="DD113" i="4"/>
  <c r="DM113" i="4" s="1"/>
  <c r="DA113" i="4"/>
  <c r="DJ113" i="4" s="1"/>
  <c r="DH112" i="4"/>
  <c r="DQ112" i="4" s="1"/>
  <c r="DG112" i="4"/>
  <c r="DP112" i="4" s="1"/>
  <c r="DF112" i="4"/>
  <c r="DO112" i="4" s="1"/>
  <c r="DE112" i="4"/>
  <c r="DN112" i="4" s="1"/>
  <c r="DD112" i="4"/>
  <c r="DM112" i="4" s="1"/>
  <c r="DC112" i="4"/>
  <c r="DL112" i="4" s="1"/>
  <c r="DB112" i="4"/>
  <c r="DK112" i="4" s="1"/>
  <c r="DH111" i="4"/>
  <c r="DQ111" i="4" s="1"/>
  <c r="DG111" i="4"/>
  <c r="DP111" i="4" s="1"/>
  <c r="DF111" i="4"/>
  <c r="DO111" i="4" s="1"/>
  <c r="DD111" i="4"/>
  <c r="DM111" i="4" s="1"/>
  <c r="DC111" i="4"/>
  <c r="DL111" i="4" s="1"/>
  <c r="DB111" i="4"/>
  <c r="DK111" i="4" s="1"/>
  <c r="DA111" i="4"/>
  <c r="DJ111" i="4" s="1"/>
  <c r="DH110" i="4"/>
  <c r="DQ110" i="4" s="1"/>
  <c r="DG110" i="4"/>
  <c r="DP110" i="4" s="1"/>
  <c r="DF110" i="4"/>
  <c r="DO110" i="4" s="1"/>
  <c r="DE110" i="4"/>
  <c r="DN110" i="4" s="1"/>
  <c r="DC110" i="4"/>
  <c r="DL110" i="4" s="1"/>
  <c r="DB110" i="4"/>
  <c r="DK110" i="4" s="1"/>
  <c r="DA110" i="4"/>
  <c r="DJ110" i="4" s="1"/>
  <c r="DH109" i="4"/>
  <c r="DQ109" i="4" s="1"/>
  <c r="DG109" i="4"/>
  <c r="DP109" i="4" s="1"/>
  <c r="DF109" i="4"/>
  <c r="DO109" i="4" s="1"/>
  <c r="DE109" i="4"/>
  <c r="DN109" i="4" s="1"/>
  <c r="DD109" i="4"/>
  <c r="DM109" i="4" s="1"/>
  <c r="DB109" i="4"/>
  <c r="DK109" i="4" s="1"/>
  <c r="DA109" i="4"/>
  <c r="DJ109" i="4" s="1"/>
  <c r="DH108" i="4"/>
  <c r="DQ108" i="4" s="1"/>
  <c r="DG108" i="4"/>
  <c r="DP108" i="4" s="1"/>
  <c r="DF108" i="4"/>
  <c r="DO108" i="4" s="1"/>
  <c r="DE108" i="4"/>
  <c r="DN108" i="4" s="1"/>
  <c r="DD108" i="4"/>
  <c r="DM108" i="4" s="1"/>
  <c r="DC108" i="4"/>
  <c r="DL108" i="4" s="1"/>
  <c r="DH107" i="4"/>
  <c r="DQ107" i="4" s="1"/>
  <c r="DG107" i="4"/>
  <c r="DP107" i="4" s="1"/>
  <c r="DF107" i="4"/>
  <c r="DO107" i="4" s="1"/>
  <c r="DD107" i="4"/>
  <c r="DM107" i="4" s="1"/>
  <c r="DC107" i="4"/>
  <c r="DL107" i="4" s="1"/>
  <c r="DB107" i="4"/>
  <c r="DK107" i="4" s="1"/>
  <c r="DA107" i="4"/>
  <c r="DJ107" i="4" s="1"/>
  <c r="DH106" i="4"/>
  <c r="DQ106" i="4" s="1"/>
  <c r="DG106" i="4"/>
  <c r="DP106" i="4" s="1"/>
  <c r="DF106" i="4"/>
  <c r="DO106" i="4" s="1"/>
  <c r="DE106" i="4"/>
  <c r="DN106" i="4" s="1"/>
  <c r="DC106" i="4"/>
  <c r="DL106" i="4" s="1"/>
  <c r="DB106" i="4"/>
  <c r="DK106" i="4" s="1"/>
  <c r="DA106" i="4"/>
  <c r="DJ106" i="4" s="1"/>
  <c r="DH105" i="4"/>
  <c r="DQ105" i="4" s="1"/>
  <c r="DG105" i="4"/>
  <c r="DP105" i="4" s="1"/>
  <c r="DF105" i="4"/>
  <c r="DO105" i="4" s="1"/>
  <c r="DE105" i="4"/>
  <c r="DN105" i="4" s="1"/>
  <c r="DD105" i="4"/>
  <c r="DM105" i="4" s="1"/>
  <c r="DA105" i="4"/>
  <c r="DJ105" i="4" s="1"/>
  <c r="DH104" i="4"/>
  <c r="DQ104" i="4" s="1"/>
  <c r="DG104" i="4"/>
  <c r="DP104" i="4" s="1"/>
  <c r="DF104" i="4"/>
  <c r="DO104" i="4" s="1"/>
  <c r="DE104" i="4"/>
  <c r="DN104" i="4" s="1"/>
  <c r="DD104" i="4"/>
  <c r="DM104" i="4" s="1"/>
  <c r="DC104" i="4"/>
  <c r="DL104" i="4" s="1"/>
  <c r="DB104" i="4"/>
  <c r="DK104" i="4" s="1"/>
  <c r="DH103" i="4"/>
  <c r="DQ103" i="4" s="1"/>
  <c r="DG103" i="4"/>
  <c r="DP103" i="4" s="1"/>
  <c r="DF103" i="4"/>
  <c r="DO103" i="4" s="1"/>
  <c r="DE103" i="4"/>
  <c r="DN103" i="4" s="1"/>
  <c r="DC103" i="4"/>
  <c r="DL103" i="4" s="1"/>
  <c r="DA103" i="4"/>
  <c r="DJ103" i="4" s="1"/>
  <c r="DH102" i="4"/>
  <c r="DQ102" i="4" s="1"/>
  <c r="DG102" i="4"/>
  <c r="DP102" i="4" s="1"/>
  <c r="DF102" i="4"/>
  <c r="DO102" i="4" s="1"/>
  <c r="DE102" i="4"/>
  <c r="DN102" i="4" s="1"/>
  <c r="DC102" i="4"/>
  <c r="DL102" i="4" s="1"/>
  <c r="DB102" i="4"/>
  <c r="DK102" i="4" s="1"/>
  <c r="DA102" i="4"/>
  <c r="DJ102" i="4" s="1"/>
  <c r="DH101" i="4"/>
  <c r="DQ101" i="4" s="1"/>
  <c r="DG101" i="4"/>
  <c r="DP101" i="4" s="1"/>
  <c r="DF101" i="4"/>
  <c r="DO101" i="4" s="1"/>
  <c r="DE101" i="4"/>
  <c r="DN101" i="4" s="1"/>
  <c r="DD101" i="4"/>
  <c r="DM101" i="4" s="1"/>
  <c r="DC101" i="4"/>
  <c r="DL101" i="4" s="1"/>
  <c r="DH100" i="4"/>
  <c r="DQ100" i="4" s="1"/>
  <c r="DG100" i="4"/>
  <c r="DP100" i="4" s="1"/>
  <c r="DF100" i="4"/>
  <c r="DO100" i="4" s="1"/>
  <c r="DE100" i="4"/>
  <c r="DN100" i="4" s="1"/>
  <c r="DD100" i="4"/>
  <c r="DM100" i="4" s="1"/>
  <c r="DB100" i="4"/>
  <c r="DK100" i="4" s="1"/>
  <c r="DH99" i="4"/>
  <c r="DQ99" i="4" s="1"/>
  <c r="DG99" i="4"/>
  <c r="DP99" i="4" s="1"/>
  <c r="DF99" i="4"/>
  <c r="DO99" i="4" s="1"/>
  <c r="DE99" i="4"/>
  <c r="DN99" i="4" s="1"/>
  <c r="DD99" i="4"/>
  <c r="DM99" i="4" s="1"/>
  <c r="DC99" i="4"/>
  <c r="DL99" i="4" s="1"/>
  <c r="DH98" i="4"/>
  <c r="DQ98" i="4" s="1"/>
  <c r="DG98" i="4"/>
  <c r="DP98" i="4" s="1"/>
  <c r="DF98" i="4"/>
  <c r="DO98" i="4" s="1"/>
  <c r="DE98" i="4"/>
  <c r="DN98" i="4" s="1"/>
  <c r="DD98" i="4"/>
  <c r="DM98" i="4" s="1"/>
  <c r="DC98" i="4"/>
  <c r="DL98" i="4" s="1"/>
  <c r="DA98" i="4"/>
  <c r="DJ98" i="4" s="1"/>
  <c r="DH97" i="4"/>
  <c r="DQ97" i="4" s="1"/>
  <c r="DG97" i="4"/>
  <c r="DP97" i="4" s="1"/>
  <c r="DF97" i="4"/>
  <c r="DO97" i="4" s="1"/>
  <c r="DE97" i="4"/>
  <c r="DN97" i="4" s="1"/>
  <c r="DD97" i="4"/>
  <c r="DM97" i="4" s="1"/>
  <c r="DC97" i="4"/>
  <c r="DL97" i="4" s="1"/>
  <c r="DB97" i="4"/>
  <c r="DK97" i="4" s="1"/>
  <c r="DH96" i="4"/>
  <c r="DQ96" i="4" s="1"/>
  <c r="DG96" i="4"/>
  <c r="DP96" i="4" s="1"/>
  <c r="DF96" i="4"/>
  <c r="DO96" i="4" s="1"/>
  <c r="DE96" i="4"/>
  <c r="DN96" i="4" s="1"/>
  <c r="DD96" i="4"/>
  <c r="DM96" i="4" s="1"/>
  <c r="DH95" i="4"/>
  <c r="DQ95" i="4" s="1"/>
  <c r="DG95" i="4"/>
  <c r="DP95" i="4" s="1"/>
  <c r="DF95" i="4"/>
  <c r="DO95" i="4" s="1"/>
  <c r="DE95" i="4"/>
  <c r="DN95" i="4" s="1"/>
  <c r="DD95" i="4"/>
  <c r="DM95" i="4" s="1"/>
  <c r="DB95" i="4"/>
  <c r="DK95" i="4" s="1"/>
  <c r="DA95" i="4"/>
  <c r="DJ95" i="4" s="1"/>
  <c r="DH94" i="4"/>
  <c r="DQ94" i="4" s="1"/>
  <c r="DG94" i="4"/>
  <c r="DP94" i="4" s="1"/>
  <c r="DF94" i="4"/>
  <c r="DO94" i="4" s="1"/>
  <c r="DE94" i="4"/>
  <c r="DN94" i="4" s="1"/>
  <c r="DD94" i="4"/>
  <c r="DM94" i="4" s="1"/>
  <c r="DC94" i="4"/>
  <c r="DL94" i="4" s="1"/>
  <c r="DA94" i="4"/>
  <c r="DJ94" i="4" s="1"/>
  <c r="DH93" i="4"/>
  <c r="DQ93" i="4" s="1"/>
  <c r="DG93" i="4"/>
  <c r="DP93" i="4" s="1"/>
  <c r="DF93" i="4"/>
  <c r="DO93" i="4" s="1"/>
  <c r="DE93" i="4"/>
  <c r="DN93" i="4" s="1"/>
  <c r="DD93" i="4"/>
  <c r="DM93" i="4" s="1"/>
  <c r="DC93" i="4"/>
  <c r="DL93" i="4" s="1"/>
  <c r="DB93" i="4"/>
  <c r="DK93" i="4" s="1"/>
  <c r="DH92" i="4"/>
  <c r="DQ92" i="4" s="1"/>
  <c r="DG92" i="4"/>
  <c r="DP92" i="4" s="1"/>
  <c r="DF92" i="4"/>
  <c r="DO92" i="4" s="1"/>
  <c r="DE92" i="4"/>
  <c r="DN92" i="4" s="1"/>
  <c r="DC92" i="4"/>
  <c r="DL92" i="4" s="1"/>
  <c r="DB92" i="4"/>
  <c r="DK92" i="4" s="1"/>
  <c r="DA92" i="4"/>
  <c r="DJ92" i="4" s="1"/>
  <c r="DH91" i="4"/>
  <c r="DQ91" i="4" s="1"/>
  <c r="DG91" i="4"/>
  <c r="DP91" i="4" s="1"/>
  <c r="DF91" i="4"/>
  <c r="DO91" i="4" s="1"/>
  <c r="DE91" i="4"/>
  <c r="DN91" i="4" s="1"/>
  <c r="DD91" i="4"/>
  <c r="DM91" i="4" s="1"/>
  <c r="DB91" i="4"/>
  <c r="DK91" i="4" s="1"/>
  <c r="DA91" i="4"/>
  <c r="DJ91" i="4" s="1"/>
  <c r="DH90" i="4"/>
  <c r="DQ90" i="4" s="1"/>
  <c r="DG90" i="4"/>
  <c r="DP90" i="4" s="1"/>
  <c r="DF90" i="4"/>
  <c r="DO90" i="4" s="1"/>
  <c r="DE90" i="4"/>
  <c r="DN90" i="4" s="1"/>
  <c r="DC90" i="4"/>
  <c r="DL90" i="4" s="1"/>
  <c r="DB90" i="4"/>
  <c r="DK90" i="4" s="1"/>
  <c r="DA90" i="4"/>
  <c r="DJ90" i="4" s="1"/>
  <c r="DH89" i="4"/>
  <c r="DQ89" i="4" s="1"/>
  <c r="DG89" i="4"/>
  <c r="DP89" i="4" s="1"/>
  <c r="DF89" i="4"/>
  <c r="DO89" i="4" s="1"/>
  <c r="DE89" i="4"/>
  <c r="DN89" i="4" s="1"/>
  <c r="DD89" i="4"/>
  <c r="DM89" i="4" s="1"/>
  <c r="DB89" i="4"/>
  <c r="DK89" i="4" s="1"/>
  <c r="DA89" i="4"/>
  <c r="DJ89" i="4" s="1"/>
  <c r="DH88" i="4"/>
  <c r="DQ88" i="4" s="1"/>
  <c r="DG88" i="4"/>
  <c r="DP88" i="4" s="1"/>
  <c r="DF88" i="4"/>
  <c r="DO88" i="4" s="1"/>
  <c r="DE88" i="4"/>
  <c r="DN88" i="4" s="1"/>
  <c r="DD88" i="4"/>
  <c r="DM88" i="4" s="1"/>
  <c r="DC88" i="4"/>
  <c r="DL88" i="4" s="1"/>
  <c r="DA88" i="4"/>
  <c r="DJ88" i="4" s="1"/>
  <c r="DH87" i="4"/>
  <c r="DQ87" i="4" s="1"/>
  <c r="DG87" i="4"/>
  <c r="DP87" i="4" s="1"/>
  <c r="DF87" i="4"/>
  <c r="DO87" i="4" s="1"/>
  <c r="DE87" i="4"/>
  <c r="DN87" i="4" s="1"/>
  <c r="DD87" i="4"/>
  <c r="DM87" i="4" s="1"/>
  <c r="DC87" i="4"/>
  <c r="DL87" i="4" s="1"/>
  <c r="DB87" i="4"/>
  <c r="DK87" i="4" s="1"/>
  <c r="DH86" i="4"/>
  <c r="DQ86" i="4" s="1"/>
  <c r="DG86" i="4"/>
  <c r="DP86" i="4" s="1"/>
  <c r="DE86" i="4"/>
  <c r="DN86" i="4" s="1"/>
  <c r="DD86" i="4"/>
  <c r="DM86" i="4" s="1"/>
  <c r="DC86" i="4"/>
  <c r="DL86" i="4" s="1"/>
  <c r="DB86" i="4"/>
  <c r="DK86" i="4" s="1"/>
  <c r="DA86" i="4"/>
  <c r="DJ86" i="4" s="1"/>
  <c r="DH85" i="4"/>
  <c r="DQ85" i="4" s="1"/>
  <c r="DG85" i="4"/>
  <c r="DP85" i="4" s="1"/>
  <c r="DF85" i="4"/>
  <c r="DO85" i="4" s="1"/>
  <c r="DD85" i="4"/>
  <c r="DM85" i="4" s="1"/>
  <c r="DC85" i="4"/>
  <c r="DL85" i="4" s="1"/>
  <c r="DB85" i="4"/>
  <c r="DK85" i="4" s="1"/>
  <c r="DA85" i="4"/>
  <c r="DJ85" i="4" s="1"/>
  <c r="DH84" i="4"/>
  <c r="DQ84" i="4" s="1"/>
  <c r="DG84" i="4"/>
  <c r="DP84" i="4" s="1"/>
  <c r="DF84" i="4"/>
  <c r="DO84" i="4" s="1"/>
  <c r="DE84" i="4"/>
  <c r="DN84" i="4" s="1"/>
  <c r="DC84" i="4"/>
  <c r="DL84" i="4" s="1"/>
  <c r="DB84" i="4"/>
  <c r="DK84" i="4" s="1"/>
  <c r="DA84" i="4"/>
  <c r="DJ84" i="4" s="1"/>
  <c r="DH83" i="4"/>
  <c r="DQ83" i="4" s="1"/>
  <c r="DG83" i="4"/>
  <c r="DP83" i="4" s="1"/>
  <c r="DF83" i="4"/>
  <c r="DO83" i="4" s="1"/>
  <c r="DE83" i="4"/>
  <c r="DN83" i="4" s="1"/>
  <c r="DD83" i="4"/>
  <c r="DM83" i="4" s="1"/>
  <c r="DB83" i="4"/>
  <c r="DK83" i="4" s="1"/>
  <c r="DA83" i="4"/>
  <c r="DJ83" i="4" s="1"/>
  <c r="DH82" i="4"/>
  <c r="DQ82" i="4" s="1"/>
  <c r="DG82" i="4"/>
  <c r="DP82" i="4" s="1"/>
  <c r="DF82" i="4"/>
  <c r="DO82" i="4" s="1"/>
  <c r="DE82" i="4"/>
  <c r="DN82" i="4" s="1"/>
  <c r="DD82" i="4"/>
  <c r="DM82" i="4" s="1"/>
  <c r="DC82" i="4"/>
  <c r="DL82" i="4" s="1"/>
  <c r="DA82" i="4"/>
  <c r="DJ82" i="4" s="1"/>
  <c r="DH81" i="4"/>
  <c r="DQ81" i="4" s="1"/>
  <c r="DG81" i="4"/>
  <c r="DP81" i="4" s="1"/>
  <c r="DF81" i="4"/>
  <c r="DO81" i="4" s="1"/>
  <c r="DE81" i="4"/>
  <c r="DN81" i="4" s="1"/>
  <c r="DD81" i="4"/>
  <c r="DM81" i="4" s="1"/>
  <c r="DC81" i="4"/>
  <c r="DL81" i="4" s="1"/>
  <c r="DB81" i="4"/>
  <c r="DK81" i="4" s="1"/>
  <c r="DH80" i="4"/>
  <c r="DQ80" i="4" s="1"/>
  <c r="DG80" i="4"/>
  <c r="DP80" i="4" s="1"/>
  <c r="DF80" i="4"/>
  <c r="DO80" i="4" s="1"/>
  <c r="DD80" i="4"/>
  <c r="DM80" i="4" s="1"/>
  <c r="DC80" i="4"/>
  <c r="DL80" i="4" s="1"/>
  <c r="DB80" i="4"/>
  <c r="DK80" i="4" s="1"/>
  <c r="DH79" i="4"/>
  <c r="DQ79" i="4" s="1"/>
  <c r="DG79" i="4"/>
  <c r="DP79" i="4" s="1"/>
  <c r="DF79" i="4"/>
  <c r="DO79" i="4" s="1"/>
  <c r="DE79" i="4"/>
  <c r="DN79" i="4" s="1"/>
  <c r="DC79" i="4"/>
  <c r="DL79" i="4" s="1"/>
  <c r="DH78" i="4"/>
  <c r="DQ78" i="4" s="1"/>
  <c r="DG78" i="4"/>
  <c r="DP78" i="4" s="1"/>
  <c r="DF78" i="4"/>
  <c r="DO78" i="4" s="1"/>
  <c r="DE78" i="4"/>
  <c r="DN78" i="4" s="1"/>
  <c r="DD78" i="4"/>
  <c r="DM78" i="4" s="1"/>
  <c r="DC78" i="4"/>
  <c r="DL78" i="4" s="1"/>
  <c r="DH77" i="4"/>
  <c r="DQ77" i="4" s="1"/>
  <c r="DG77" i="4"/>
  <c r="DP77" i="4" s="1"/>
  <c r="DF77" i="4"/>
  <c r="DO77" i="4" s="1"/>
  <c r="DE77" i="4"/>
  <c r="DN77" i="4" s="1"/>
  <c r="DD77" i="4"/>
  <c r="DM77" i="4" s="1"/>
  <c r="DB77" i="4"/>
  <c r="DK77" i="4" s="1"/>
  <c r="DH76" i="4"/>
  <c r="DQ76" i="4" s="1"/>
  <c r="DG76" i="4"/>
  <c r="DP76" i="4" s="1"/>
  <c r="DF76" i="4"/>
  <c r="DO76" i="4" s="1"/>
  <c r="DE76" i="4"/>
  <c r="DN76" i="4" s="1"/>
  <c r="DD76" i="4"/>
  <c r="DM76" i="4" s="1"/>
  <c r="DC76" i="4"/>
  <c r="DL76" i="4" s="1"/>
  <c r="DH75" i="4"/>
  <c r="DQ75" i="4" s="1"/>
  <c r="DG75" i="4"/>
  <c r="DP75" i="4" s="1"/>
  <c r="DF75" i="4"/>
  <c r="DO75" i="4" s="1"/>
  <c r="DE75" i="4"/>
  <c r="DN75" i="4" s="1"/>
  <c r="DC75" i="4"/>
  <c r="DL75" i="4" s="1"/>
  <c r="DB75" i="4"/>
  <c r="DK75" i="4" s="1"/>
  <c r="DA75" i="4"/>
  <c r="DJ75" i="4" s="1"/>
  <c r="DH74" i="4"/>
  <c r="DQ74" i="4" s="1"/>
  <c r="DG74" i="4"/>
  <c r="DP74" i="4" s="1"/>
  <c r="DF74" i="4"/>
  <c r="DO74" i="4" s="1"/>
  <c r="DE74" i="4"/>
  <c r="DN74" i="4" s="1"/>
  <c r="DD74" i="4"/>
  <c r="DM74" i="4" s="1"/>
  <c r="DB74" i="4"/>
  <c r="DK74" i="4" s="1"/>
  <c r="DA74" i="4"/>
  <c r="DJ74" i="4" s="1"/>
  <c r="DH73" i="4"/>
  <c r="DQ73" i="4" s="1"/>
  <c r="DG73" i="4"/>
  <c r="DP73" i="4" s="1"/>
  <c r="DF73" i="4"/>
  <c r="DO73" i="4" s="1"/>
  <c r="DE73" i="4"/>
  <c r="DN73" i="4" s="1"/>
  <c r="DD73" i="4"/>
  <c r="DM73" i="4" s="1"/>
  <c r="DC73" i="4"/>
  <c r="DL73" i="4" s="1"/>
  <c r="DA73" i="4"/>
  <c r="DJ73" i="4" s="1"/>
  <c r="DH72" i="4"/>
  <c r="DQ72" i="4" s="1"/>
  <c r="DG72" i="4"/>
  <c r="DP72" i="4" s="1"/>
  <c r="DF72" i="4"/>
  <c r="DO72" i="4" s="1"/>
  <c r="DE72" i="4"/>
  <c r="DN72" i="4" s="1"/>
  <c r="DD72" i="4"/>
  <c r="DM72" i="4" s="1"/>
  <c r="DC72" i="4"/>
  <c r="DL72" i="4" s="1"/>
  <c r="DB72" i="4"/>
  <c r="DK72" i="4" s="1"/>
  <c r="DH71" i="4"/>
  <c r="DQ71" i="4" s="1"/>
  <c r="DG71" i="4"/>
  <c r="DP71" i="4" s="1"/>
  <c r="DF71" i="4"/>
  <c r="DO71" i="4" s="1"/>
  <c r="DE71" i="4"/>
  <c r="DN71" i="4" s="1"/>
  <c r="DC71" i="4"/>
  <c r="DL71" i="4" s="1"/>
  <c r="DB71" i="4"/>
  <c r="DK71" i="4" s="1"/>
  <c r="DA71" i="4"/>
  <c r="DJ71" i="4" s="1"/>
  <c r="DH70" i="4"/>
  <c r="DQ70" i="4" s="1"/>
  <c r="DG70" i="4"/>
  <c r="DP70" i="4" s="1"/>
  <c r="DF70" i="4"/>
  <c r="DO70" i="4" s="1"/>
  <c r="DE70" i="4"/>
  <c r="DN70" i="4" s="1"/>
  <c r="DD70" i="4"/>
  <c r="DM70" i="4" s="1"/>
  <c r="DA70" i="4"/>
  <c r="DJ70" i="4" s="1"/>
  <c r="DH69" i="4"/>
  <c r="DQ69" i="4" s="1"/>
  <c r="DG69" i="4"/>
  <c r="DP69" i="4" s="1"/>
  <c r="DF69" i="4"/>
  <c r="DO69" i="4" s="1"/>
  <c r="DE69" i="4"/>
  <c r="DN69" i="4" s="1"/>
  <c r="DD69" i="4"/>
  <c r="DM69" i="4" s="1"/>
  <c r="DC69" i="4"/>
  <c r="DL69" i="4" s="1"/>
  <c r="DB69" i="4"/>
  <c r="DK69" i="4" s="1"/>
  <c r="DH68" i="4"/>
  <c r="DQ68" i="4" s="1"/>
  <c r="DG68" i="4"/>
  <c r="DP68" i="4" s="1"/>
  <c r="DF68" i="4"/>
  <c r="DO68" i="4" s="1"/>
  <c r="DE68" i="4"/>
  <c r="DN68" i="4" s="1"/>
  <c r="DD68" i="4"/>
  <c r="DM68" i="4" s="1"/>
  <c r="DH67" i="4"/>
  <c r="DQ67" i="4" s="1"/>
  <c r="DG67" i="4"/>
  <c r="DP67" i="4" s="1"/>
  <c r="DF67" i="4"/>
  <c r="DO67" i="4" s="1"/>
  <c r="DE67" i="4"/>
  <c r="DN67" i="4" s="1"/>
  <c r="DC67" i="4"/>
  <c r="DL67" i="4" s="1"/>
  <c r="DB67" i="4"/>
  <c r="DK67" i="4" s="1"/>
  <c r="DA67" i="4"/>
  <c r="DJ67" i="4" s="1"/>
  <c r="DH66" i="4"/>
  <c r="DQ66" i="4" s="1"/>
  <c r="DG66" i="4"/>
  <c r="DP66" i="4" s="1"/>
  <c r="DF66" i="4"/>
  <c r="DO66" i="4" s="1"/>
  <c r="DE66" i="4"/>
  <c r="DN66" i="4" s="1"/>
  <c r="DD66" i="4"/>
  <c r="DM66" i="4" s="1"/>
  <c r="DH65" i="4"/>
  <c r="DQ65" i="4" s="1"/>
  <c r="DG65" i="4"/>
  <c r="DP65" i="4" s="1"/>
  <c r="DF65" i="4"/>
  <c r="DO65" i="4" s="1"/>
  <c r="DE65" i="4"/>
  <c r="DN65" i="4" s="1"/>
  <c r="DD65" i="4"/>
  <c r="DM65" i="4" s="1"/>
  <c r="DC65" i="4"/>
  <c r="DL65" i="4" s="1"/>
  <c r="DH64" i="4"/>
  <c r="DQ64" i="4" s="1"/>
  <c r="DG64" i="4"/>
  <c r="DP64" i="4" s="1"/>
  <c r="DF64" i="4"/>
  <c r="DO64" i="4" s="1"/>
  <c r="DD64" i="4"/>
  <c r="DM64" i="4" s="1"/>
  <c r="DC64" i="4"/>
  <c r="DL64" i="4" s="1"/>
  <c r="DB64" i="4"/>
  <c r="DK64" i="4" s="1"/>
  <c r="DA64" i="4"/>
  <c r="DJ64" i="4" s="1"/>
  <c r="DH63" i="4"/>
  <c r="DQ63" i="4" s="1"/>
  <c r="DG63" i="4"/>
  <c r="DP63" i="4" s="1"/>
  <c r="DF63" i="4"/>
  <c r="DO63" i="4" s="1"/>
  <c r="DE63" i="4"/>
  <c r="DN63" i="4" s="1"/>
  <c r="DB63" i="4"/>
  <c r="DK63" i="4" s="1"/>
  <c r="DA63" i="4"/>
  <c r="DJ63" i="4" s="1"/>
  <c r="DH62" i="4"/>
  <c r="DQ62" i="4" s="1"/>
  <c r="DG62" i="4"/>
  <c r="DP62" i="4" s="1"/>
  <c r="DF62" i="4"/>
  <c r="DO62" i="4" s="1"/>
  <c r="DE62" i="4"/>
  <c r="DN62" i="4" s="1"/>
  <c r="DD62" i="4"/>
  <c r="DM62" i="4" s="1"/>
  <c r="DC62" i="4"/>
  <c r="DL62" i="4" s="1"/>
  <c r="DA62" i="4"/>
  <c r="DJ62" i="4" s="1"/>
  <c r="DH61" i="4"/>
  <c r="DQ61" i="4" s="1"/>
  <c r="DG61" i="4"/>
  <c r="DP61" i="4" s="1"/>
  <c r="DF61" i="4"/>
  <c r="DO61" i="4" s="1"/>
  <c r="DE61" i="4"/>
  <c r="DN61" i="4" s="1"/>
  <c r="DD61" i="4"/>
  <c r="DM61" i="4" s="1"/>
  <c r="DC61" i="4"/>
  <c r="DL61" i="4" s="1"/>
  <c r="DB61" i="4"/>
  <c r="DK61" i="4" s="1"/>
  <c r="DH60" i="4"/>
  <c r="DQ60" i="4" s="1"/>
  <c r="DG60" i="4"/>
  <c r="DP60" i="4" s="1"/>
  <c r="DF60" i="4"/>
  <c r="DO60" i="4" s="1"/>
  <c r="DE60" i="4"/>
  <c r="DN60" i="4" s="1"/>
  <c r="DD60" i="4"/>
  <c r="DM60" i="4" s="1"/>
  <c r="DB60" i="4"/>
  <c r="DK60" i="4" s="1"/>
  <c r="DA60" i="4"/>
  <c r="DJ60" i="4" s="1"/>
  <c r="DH59" i="4"/>
  <c r="DQ59" i="4" s="1"/>
  <c r="DG59" i="4"/>
  <c r="DP59" i="4" s="1"/>
  <c r="DF59" i="4"/>
  <c r="DO59" i="4" s="1"/>
  <c r="DE59" i="4"/>
  <c r="DN59" i="4" s="1"/>
  <c r="DD59" i="4"/>
  <c r="DM59" i="4" s="1"/>
  <c r="DC59" i="4"/>
  <c r="DL59" i="4" s="1"/>
  <c r="DA59" i="4"/>
  <c r="DJ59" i="4" s="1"/>
  <c r="DH58" i="4"/>
  <c r="DQ58" i="4" s="1"/>
  <c r="DG58" i="4"/>
  <c r="DP58" i="4" s="1"/>
  <c r="DF58" i="4"/>
  <c r="DO58" i="4" s="1"/>
  <c r="DE58" i="4"/>
  <c r="DN58" i="4" s="1"/>
  <c r="DD58" i="4"/>
  <c r="DM58" i="4" s="1"/>
  <c r="DC58" i="4"/>
  <c r="DL58" i="4" s="1"/>
  <c r="DB58" i="4"/>
  <c r="DK58" i="4" s="1"/>
  <c r="DH57" i="4"/>
  <c r="DQ57" i="4" s="1"/>
  <c r="DG57" i="4"/>
  <c r="DP57" i="4" s="1"/>
  <c r="DF57" i="4"/>
  <c r="DO57" i="4" s="1"/>
  <c r="DE57" i="4"/>
  <c r="DN57" i="4" s="1"/>
  <c r="DD57" i="4"/>
  <c r="DM57" i="4" s="1"/>
  <c r="DH56" i="4"/>
  <c r="DQ56" i="4" s="1"/>
  <c r="DG56" i="4"/>
  <c r="DP56" i="4" s="1"/>
  <c r="DF56" i="4"/>
  <c r="DO56" i="4" s="1"/>
  <c r="DE56" i="4"/>
  <c r="DN56" i="4" s="1"/>
  <c r="DD56" i="4"/>
  <c r="DM56" i="4" s="1"/>
  <c r="DH55" i="4"/>
  <c r="DQ55" i="4" s="1"/>
  <c r="DG55" i="4"/>
  <c r="DP55" i="4" s="1"/>
  <c r="DF55" i="4"/>
  <c r="DO55" i="4" s="1"/>
  <c r="DE55" i="4"/>
  <c r="DN55" i="4" s="1"/>
  <c r="DC55" i="4"/>
  <c r="DL55" i="4" s="1"/>
  <c r="DB55" i="4"/>
  <c r="DK55" i="4" s="1"/>
  <c r="DA55" i="4"/>
  <c r="DJ55" i="4" s="1"/>
  <c r="DH54" i="4"/>
  <c r="DQ54" i="4" s="1"/>
  <c r="DG54" i="4"/>
  <c r="DP54" i="4" s="1"/>
  <c r="DF54" i="4"/>
  <c r="DO54" i="4" s="1"/>
  <c r="DE54" i="4"/>
  <c r="DN54" i="4" s="1"/>
  <c r="DD54" i="4"/>
  <c r="DM54" i="4" s="1"/>
  <c r="DB54" i="4"/>
  <c r="DK54" i="4" s="1"/>
  <c r="DA54" i="4"/>
  <c r="DJ54" i="4" s="1"/>
  <c r="DH53" i="4"/>
  <c r="DQ53" i="4" s="1"/>
  <c r="DG53" i="4"/>
  <c r="DP53" i="4" s="1"/>
  <c r="DF53" i="4"/>
  <c r="DO53" i="4" s="1"/>
  <c r="DE53" i="4"/>
  <c r="DN53" i="4" s="1"/>
  <c r="DD53" i="4"/>
  <c r="DM53" i="4" s="1"/>
  <c r="DC53" i="4"/>
  <c r="DL53" i="4" s="1"/>
  <c r="DA53" i="4"/>
  <c r="DJ53" i="4" s="1"/>
  <c r="DH52" i="4"/>
  <c r="DQ52" i="4" s="1"/>
  <c r="DG52" i="4"/>
  <c r="DP52" i="4" s="1"/>
  <c r="DF52" i="4"/>
  <c r="DO52" i="4" s="1"/>
  <c r="DE52" i="4"/>
  <c r="DN52" i="4" s="1"/>
  <c r="DD52" i="4"/>
  <c r="DM52" i="4" s="1"/>
  <c r="DC52" i="4"/>
  <c r="DL52" i="4" s="1"/>
  <c r="DB52" i="4"/>
  <c r="DK52" i="4" s="1"/>
  <c r="DH51" i="4"/>
  <c r="DQ51" i="4" s="1"/>
  <c r="DG51" i="4"/>
  <c r="DP51" i="4" s="1"/>
  <c r="DF51" i="4"/>
  <c r="DO51" i="4" s="1"/>
  <c r="DE51" i="4"/>
  <c r="DN51" i="4" s="1"/>
  <c r="DH50" i="4"/>
  <c r="DQ50" i="4" s="1"/>
  <c r="DG50" i="4"/>
  <c r="DP50" i="4" s="1"/>
  <c r="DF50" i="4"/>
  <c r="DO50" i="4" s="1"/>
  <c r="DE50" i="4"/>
  <c r="DN50" i="4" s="1"/>
  <c r="DH49" i="4"/>
  <c r="DQ49" i="4" s="1"/>
  <c r="DG49" i="4"/>
  <c r="DP49" i="4" s="1"/>
  <c r="DF49" i="4"/>
  <c r="DO49" i="4" s="1"/>
  <c r="DE49" i="4"/>
  <c r="DN49" i="4" s="1"/>
  <c r="DH48" i="4"/>
  <c r="DQ48" i="4" s="1"/>
  <c r="DG48" i="4"/>
  <c r="DP48" i="4" s="1"/>
  <c r="DF48" i="4"/>
  <c r="DO48" i="4" s="1"/>
  <c r="DE48" i="4"/>
  <c r="DN48" i="4" s="1"/>
  <c r="DC48" i="4"/>
  <c r="DL48" i="4" s="1"/>
  <c r="DB48" i="4"/>
  <c r="DK48" i="4" s="1"/>
  <c r="DA48" i="4"/>
  <c r="DJ48" i="4" s="1"/>
  <c r="DH47" i="4"/>
  <c r="DQ47" i="4" s="1"/>
  <c r="DG47" i="4"/>
  <c r="DP47" i="4" s="1"/>
  <c r="DF47" i="4"/>
  <c r="DO47" i="4" s="1"/>
  <c r="DE47" i="4"/>
  <c r="DN47" i="4" s="1"/>
  <c r="DD47" i="4"/>
  <c r="DM47" i="4" s="1"/>
  <c r="DA47" i="4"/>
  <c r="DJ47" i="4" s="1"/>
  <c r="DH46" i="4"/>
  <c r="DQ46" i="4" s="1"/>
  <c r="DG46" i="4"/>
  <c r="DP46" i="4" s="1"/>
  <c r="DF46" i="4"/>
  <c r="DO46" i="4" s="1"/>
  <c r="DE46" i="4"/>
  <c r="DN46" i="4" s="1"/>
  <c r="DD46" i="4"/>
  <c r="DM46" i="4" s="1"/>
  <c r="DC46" i="4"/>
  <c r="DL46" i="4" s="1"/>
  <c r="DB46" i="4"/>
  <c r="DK46" i="4" s="1"/>
  <c r="DH45" i="4"/>
  <c r="DQ45" i="4" s="1"/>
  <c r="DG45" i="4"/>
  <c r="DP45" i="4" s="1"/>
  <c r="DE45" i="4"/>
  <c r="DN45" i="4" s="1"/>
  <c r="DD45" i="4"/>
  <c r="DM45" i="4" s="1"/>
  <c r="DC45" i="4"/>
  <c r="DL45" i="4" s="1"/>
  <c r="DB45" i="4"/>
  <c r="DK45" i="4" s="1"/>
  <c r="DA45" i="4"/>
  <c r="DJ45" i="4" s="1"/>
  <c r="DH44" i="4"/>
  <c r="DQ44" i="4" s="1"/>
  <c r="DG44" i="4"/>
  <c r="DP44" i="4" s="1"/>
  <c r="DF44" i="4"/>
  <c r="DO44" i="4" s="1"/>
  <c r="DD44" i="4"/>
  <c r="DM44" i="4" s="1"/>
  <c r="DC44" i="4"/>
  <c r="DL44" i="4" s="1"/>
  <c r="DB44" i="4"/>
  <c r="DK44" i="4" s="1"/>
  <c r="DA44" i="4"/>
  <c r="DJ44" i="4" s="1"/>
  <c r="DH43" i="4"/>
  <c r="DQ43" i="4" s="1"/>
  <c r="DG43" i="4"/>
  <c r="DP43" i="4" s="1"/>
  <c r="DF43" i="4"/>
  <c r="DO43" i="4" s="1"/>
  <c r="DE43" i="4"/>
  <c r="DN43" i="4" s="1"/>
  <c r="DC43" i="4"/>
  <c r="DL43" i="4" s="1"/>
  <c r="DB43" i="4"/>
  <c r="DK43" i="4" s="1"/>
  <c r="DA43" i="4"/>
  <c r="DJ43" i="4" s="1"/>
  <c r="DH42" i="4"/>
  <c r="DQ42" i="4" s="1"/>
  <c r="DG42" i="4"/>
  <c r="DP42" i="4" s="1"/>
  <c r="DF42" i="4"/>
  <c r="DO42" i="4" s="1"/>
  <c r="DE42" i="4"/>
  <c r="DN42" i="4" s="1"/>
  <c r="DD42" i="4"/>
  <c r="DM42" i="4" s="1"/>
  <c r="DB42" i="4"/>
  <c r="DK42" i="4" s="1"/>
  <c r="DA42" i="4"/>
  <c r="DJ42" i="4" s="1"/>
  <c r="DH41" i="4"/>
  <c r="DQ41" i="4" s="1"/>
  <c r="DG41" i="4"/>
  <c r="DP41" i="4" s="1"/>
  <c r="DF41" i="4"/>
  <c r="DO41" i="4" s="1"/>
  <c r="DE41" i="4"/>
  <c r="DN41" i="4" s="1"/>
  <c r="DD41" i="4"/>
  <c r="DM41" i="4" s="1"/>
  <c r="DC41" i="4"/>
  <c r="DL41" i="4" s="1"/>
  <c r="DA41" i="4"/>
  <c r="DJ41" i="4" s="1"/>
  <c r="DH40" i="4"/>
  <c r="DQ40" i="4" s="1"/>
  <c r="DG40" i="4"/>
  <c r="DP40" i="4" s="1"/>
  <c r="DF40" i="4"/>
  <c r="DO40" i="4" s="1"/>
  <c r="DE40" i="4"/>
  <c r="DN40" i="4" s="1"/>
  <c r="DD40" i="4"/>
  <c r="DM40" i="4" s="1"/>
  <c r="DC40" i="4"/>
  <c r="DL40" i="4" s="1"/>
  <c r="DB40" i="4"/>
  <c r="DK40" i="4" s="1"/>
  <c r="DH39" i="4"/>
  <c r="DQ39" i="4" s="1"/>
  <c r="DG39" i="4"/>
  <c r="DP39" i="4" s="1"/>
  <c r="DF39" i="4"/>
  <c r="DO39" i="4" s="1"/>
  <c r="DE39" i="4"/>
  <c r="DN39" i="4" s="1"/>
  <c r="DC39" i="4"/>
  <c r="DL39" i="4" s="1"/>
  <c r="DB39" i="4"/>
  <c r="DK39" i="4" s="1"/>
  <c r="DA39" i="4"/>
  <c r="DJ39" i="4" s="1"/>
  <c r="DH38" i="4"/>
  <c r="DQ38" i="4" s="1"/>
  <c r="DG38" i="4"/>
  <c r="DP38" i="4" s="1"/>
  <c r="DF38" i="4"/>
  <c r="DO38" i="4" s="1"/>
  <c r="DE38" i="4"/>
  <c r="DN38" i="4" s="1"/>
  <c r="DD38" i="4"/>
  <c r="DM38" i="4" s="1"/>
  <c r="DB38" i="4"/>
  <c r="DK38" i="4" s="1"/>
  <c r="DA38" i="4"/>
  <c r="DJ38" i="4" s="1"/>
  <c r="DH37" i="4"/>
  <c r="DQ37" i="4" s="1"/>
  <c r="DG37" i="4"/>
  <c r="DP37" i="4" s="1"/>
  <c r="DF37" i="4"/>
  <c r="DO37" i="4" s="1"/>
  <c r="DE37" i="4"/>
  <c r="DN37" i="4" s="1"/>
  <c r="DD37" i="4"/>
  <c r="DM37" i="4" s="1"/>
  <c r="DC37" i="4"/>
  <c r="DL37" i="4" s="1"/>
  <c r="DA37" i="4"/>
  <c r="DJ37" i="4" s="1"/>
  <c r="DH36" i="4"/>
  <c r="DQ36" i="4" s="1"/>
  <c r="DG36" i="4"/>
  <c r="DP36" i="4" s="1"/>
  <c r="DF36" i="4"/>
  <c r="DO36" i="4" s="1"/>
  <c r="DE36" i="4"/>
  <c r="DN36" i="4" s="1"/>
  <c r="DD36" i="4"/>
  <c r="DM36" i="4" s="1"/>
  <c r="DC36" i="4"/>
  <c r="DL36" i="4" s="1"/>
  <c r="DB36" i="4"/>
  <c r="DK36" i="4" s="1"/>
  <c r="DH35" i="4"/>
  <c r="DQ35" i="4" s="1"/>
  <c r="DG35" i="4"/>
  <c r="DP35" i="4" s="1"/>
  <c r="DF35" i="4"/>
  <c r="DO35" i="4" s="1"/>
  <c r="DD35" i="4"/>
  <c r="DM35" i="4" s="1"/>
  <c r="DC35" i="4"/>
  <c r="DL35" i="4" s="1"/>
  <c r="DB35" i="4"/>
  <c r="DK35" i="4" s="1"/>
  <c r="DA35" i="4"/>
  <c r="DJ35" i="4" s="1"/>
  <c r="DH34" i="4"/>
  <c r="DQ34" i="4" s="1"/>
  <c r="DG34" i="4"/>
  <c r="DP34" i="4" s="1"/>
  <c r="DF34" i="4"/>
  <c r="DO34" i="4" s="1"/>
  <c r="DE34" i="4"/>
  <c r="DN34" i="4" s="1"/>
  <c r="DC34" i="4"/>
  <c r="DL34" i="4" s="1"/>
  <c r="DB34" i="4"/>
  <c r="DK34" i="4" s="1"/>
  <c r="DA34" i="4"/>
  <c r="DJ34" i="4" s="1"/>
  <c r="DH33" i="4"/>
  <c r="DQ33" i="4" s="1"/>
  <c r="DG33" i="4"/>
  <c r="DP33" i="4" s="1"/>
  <c r="DF33" i="4"/>
  <c r="DO33" i="4" s="1"/>
  <c r="DE33" i="4"/>
  <c r="DN33" i="4" s="1"/>
  <c r="DD33" i="4"/>
  <c r="DM33" i="4" s="1"/>
  <c r="DB33" i="4"/>
  <c r="DK33" i="4" s="1"/>
  <c r="DA33" i="4"/>
  <c r="DJ33" i="4" s="1"/>
  <c r="DH32" i="4"/>
  <c r="DQ32" i="4" s="1"/>
  <c r="DG32" i="4"/>
  <c r="DP32" i="4" s="1"/>
  <c r="DF32" i="4"/>
  <c r="DO32" i="4" s="1"/>
  <c r="DE32" i="4"/>
  <c r="DN32" i="4" s="1"/>
  <c r="DD32" i="4"/>
  <c r="DM32" i="4" s="1"/>
  <c r="DC32" i="4"/>
  <c r="DL32" i="4" s="1"/>
  <c r="DA32" i="4"/>
  <c r="DJ32" i="4" s="1"/>
  <c r="DH31" i="4"/>
  <c r="DQ31" i="4" s="1"/>
  <c r="DG31" i="4"/>
  <c r="DP31" i="4" s="1"/>
  <c r="DF31" i="4"/>
  <c r="DO31" i="4" s="1"/>
  <c r="DE31" i="4"/>
  <c r="DN31" i="4" s="1"/>
  <c r="DD31" i="4"/>
  <c r="DM31" i="4" s="1"/>
  <c r="DC31" i="4"/>
  <c r="DL31" i="4" s="1"/>
  <c r="DB31" i="4"/>
  <c r="DK31" i="4" s="1"/>
  <c r="DF30" i="4"/>
  <c r="DO30" i="4" s="1"/>
  <c r="DE30" i="4"/>
  <c r="DN30" i="4" s="1"/>
  <c r="DD30" i="4"/>
  <c r="DM30" i="4" s="1"/>
  <c r="DC30" i="4"/>
  <c r="DL30" i="4" s="1"/>
  <c r="DB30" i="4"/>
  <c r="DK30" i="4" s="1"/>
  <c r="DA30" i="4"/>
  <c r="DJ30" i="4" s="1"/>
  <c r="DH29" i="4"/>
  <c r="DQ29" i="4" s="1"/>
  <c r="DG29" i="4"/>
  <c r="DP29" i="4" s="1"/>
  <c r="DD29" i="4"/>
  <c r="DM29" i="4" s="1"/>
  <c r="DC29" i="4"/>
  <c r="DL29" i="4" s="1"/>
  <c r="DB29" i="4"/>
  <c r="DK29" i="4" s="1"/>
  <c r="DA29" i="4"/>
  <c r="DJ29" i="4" s="1"/>
  <c r="DH28" i="4"/>
  <c r="DQ28" i="4" s="1"/>
  <c r="DG28" i="4"/>
  <c r="DP28" i="4" s="1"/>
  <c r="DF28" i="4"/>
  <c r="DO28" i="4" s="1"/>
  <c r="DE28" i="4"/>
  <c r="DN28" i="4" s="1"/>
  <c r="DC28" i="4"/>
  <c r="DL28" i="4" s="1"/>
  <c r="DB28" i="4"/>
  <c r="DK28" i="4" s="1"/>
  <c r="DA28" i="4"/>
  <c r="DJ28" i="4" s="1"/>
  <c r="DH27" i="4"/>
  <c r="DQ27" i="4" s="1"/>
  <c r="DG27" i="4"/>
  <c r="DP27" i="4" s="1"/>
  <c r="DF27" i="4"/>
  <c r="DO27" i="4" s="1"/>
  <c r="DE27" i="4"/>
  <c r="DN27" i="4" s="1"/>
  <c r="DD27" i="4"/>
  <c r="DM27" i="4" s="1"/>
  <c r="DB27" i="4"/>
  <c r="DK27" i="4" s="1"/>
  <c r="DA27" i="4"/>
  <c r="DJ27" i="4" s="1"/>
  <c r="DH26" i="4"/>
  <c r="DQ26" i="4" s="1"/>
  <c r="DG26" i="4"/>
  <c r="DP26" i="4" s="1"/>
  <c r="DF26" i="4"/>
  <c r="DO26" i="4" s="1"/>
  <c r="DE26" i="4"/>
  <c r="DN26" i="4" s="1"/>
  <c r="DD26" i="4"/>
  <c r="DM26" i="4" s="1"/>
  <c r="DC26" i="4"/>
  <c r="DL26" i="4" s="1"/>
  <c r="DH25" i="4"/>
  <c r="DQ25" i="4" s="1"/>
  <c r="DG25" i="4"/>
  <c r="DP25" i="4" s="1"/>
  <c r="DF25" i="4"/>
  <c r="DO25" i="4" s="1"/>
  <c r="DE25" i="4"/>
  <c r="DN25" i="4" s="1"/>
  <c r="DD25" i="4"/>
  <c r="DM25" i="4" s="1"/>
  <c r="DB25" i="4"/>
  <c r="DK25" i="4" s="1"/>
  <c r="DA25" i="4"/>
  <c r="DJ25" i="4" s="1"/>
  <c r="DH24" i="4"/>
  <c r="DQ24" i="4" s="1"/>
  <c r="DG24" i="4"/>
  <c r="DP24" i="4" s="1"/>
  <c r="DF24" i="4"/>
  <c r="DO24" i="4" s="1"/>
  <c r="DE24" i="4"/>
  <c r="DN24" i="4" s="1"/>
  <c r="DD24" i="4"/>
  <c r="DM24" i="4" s="1"/>
  <c r="DC24" i="4"/>
  <c r="DL24" i="4" s="1"/>
  <c r="DA24" i="4"/>
  <c r="DJ24" i="4" s="1"/>
  <c r="DH23" i="4"/>
  <c r="DQ23" i="4" s="1"/>
  <c r="DG23" i="4"/>
  <c r="DP23" i="4" s="1"/>
  <c r="DF23" i="4"/>
  <c r="DO23" i="4" s="1"/>
  <c r="DE23" i="4"/>
  <c r="DN23" i="4" s="1"/>
  <c r="DD23" i="4"/>
  <c r="DM23" i="4" s="1"/>
  <c r="DC23" i="4"/>
  <c r="DL23" i="4" s="1"/>
  <c r="DB23" i="4"/>
  <c r="DK23" i="4" s="1"/>
  <c r="DH22" i="4"/>
  <c r="DQ22" i="4" s="1"/>
  <c r="DG22" i="4"/>
  <c r="DP22" i="4" s="1"/>
  <c r="DF22" i="4"/>
  <c r="DO22" i="4" s="1"/>
  <c r="DD22" i="4"/>
  <c r="DM22" i="4" s="1"/>
  <c r="DC22" i="4"/>
  <c r="DL22" i="4" s="1"/>
  <c r="DB22" i="4"/>
  <c r="DK22" i="4" s="1"/>
  <c r="DA22" i="4"/>
  <c r="DJ22" i="4" s="1"/>
  <c r="DH21" i="4"/>
  <c r="DQ21" i="4" s="1"/>
  <c r="DG21" i="4"/>
  <c r="DP21" i="4" s="1"/>
  <c r="DF21" i="4"/>
  <c r="DO21" i="4" s="1"/>
  <c r="DE21" i="4"/>
  <c r="DN21" i="4" s="1"/>
  <c r="DC21" i="4"/>
  <c r="DL21" i="4" s="1"/>
  <c r="DB21" i="4"/>
  <c r="DK21" i="4" s="1"/>
  <c r="DA21" i="4"/>
  <c r="DJ21" i="4" s="1"/>
  <c r="DH20" i="4"/>
  <c r="DQ20" i="4" s="1"/>
  <c r="DG20" i="4"/>
  <c r="DP20" i="4" s="1"/>
  <c r="DF20" i="4"/>
  <c r="DO20" i="4" s="1"/>
  <c r="DE20" i="4"/>
  <c r="DN20" i="4" s="1"/>
  <c r="DD20" i="4"/>
  <c r="DM20" i="4" s="1"/>
  <c r="DA20" i="4"/>
  <c r="DJ20" i="4" s="1"/>
  <c r="DH19" i="4"/>
  <c r="DQ19" i="4" s="1"/>
  <c r="DG19" i="4"/>
  <c r="DP19" i="4" s="1"/>
  <c r="DF19" i="4"/>
  <c r="DO19" i="4" s="1"/>
  <c r="DE19" i="4"/>
  <c r="DN19" i="4" s="1"/>
  <c r="DD19" i="4"/>
  <c r="DM19" i="4" s="1"/>
  <c r="DC19" i="4"/>
  <c r="DL19" i="4" s="1"/>
  <c r="DB19" i="4"/>
  <c r="DK19" i="4" s="1"/>
  <c r="DH18" i="4"/>
  <c r="DQ18" i="4" s="1"/>
  <c r="DG18" i="4"/>
  <c r="DP18" i="4" s="1"/>
  <c r="DF18" i="4"/>
  <c r="DO18" i="4" s="1"/>
  <c r="DE18" i="4"/>
  <c r="DN18" i="4" s="1"/>
  <c r="DB18" i="4"/>
  <c r="DK18" i="4" s="1"/>
  <c r="DA18" i="4"/>
  <c r="DJ18" i="4" s="1"/>
  <c r="DH17" i="4"/>
  <c r="DQ17" i="4" s="1"/>
  <c r="DG17" i="4"/>
  <c r="DP17" i="4" s="1"/>
  <c r="DF17" i="4"/>
  <c r="DO17" i="4" s="1"/>
  <c r="DE17" i="4"/>
  <c r="DN17" i="4" s="1"/>
  <c r="DD17" i="4"/>
  <c r="DM17" i="4" s="1"/>
  <c r="DC17" i="4"/>
  <c r="DL17" i="4" s="1"/>
  <c r="DH16" i="4"/>
  <c r="DQ16" i="4" s="1"/>
  <c r="DG16" i="4"/>
  <c r="DP16" i="4" s="1"/>
  <c r="DF16" i="4"/>
  <c r="DO16" i="4" s="1"/>
  <c r="DE16" i="4"/>
  <c r="DN16" i="4" s="1"/>
  <c r="DD16" i="4"/>
  <c r="DM16" i="4" s="1"/>
  <c r="DB16" i="4"/>
  <c r="DK16" i="4" s="1"/>
  <c r="DA16" i="4"/>
  <c r="DJ16" i="4" s="1"/>
  <c r="DH15" i="4"/>
  <c r="DQ15" i="4" s="1"/>
  <c r="DG15" i="4"/>
  <c r="DP15" i="4" s="1"/>
  <c r="DF15" i="4"/>
  <c r="DO15" i="4" s="1"/>
  <c r="DE15" i="4"/>
  <c r="DN15" i="4" s="1"/>
  <c r="DD15" i="4"/>
  <c r="DM15" i="4" s="1"/>
  <c r="DC15" i="4"/>
  <c r="DL15" i="4" s="1"/>
  <c r="DA15" i="4"/>
  <c r="DJ15" i="4" s="1"/>
  <c r="DH14" i="4"/>
  <c r="DQ14" i="4" s="1"/>
  <c r="DG14" i="4"/>
  <c r="DP14" i="4" s="1"/>
  <c r="DF14" i="4"/>
  <c r="DO14" i="4" s="1"/>
  <c r="DE14" i="4"/>
  <c r="DN14" i="4" s="1"/>
  <c r="DD14" i="4"/>
  <c r="DM14" i="4" s="1"/>
  <c r="DC14" i="4"/>
  <c r="DL14" i="4" s="1"/>
  <c r="DB14" i="4"/>
  <c r="DK14" i="4" s="1"/>
  <c r="DH13" i="4"/>
  <c r="DQ13" i="4" s="1"/>
  <c r="DG13" i="4"/>
  <c r="DP13" i="4" s="1"/>
  <c r="DF13" i="4"/>
  <c r="DO13" i="4" s="1"/>
  <c r="DE13" i="4"/>
  <c r="DN13" i="4" s="1"/>
  <c r="DC13" i="4"/>
  <c r="DL13" i="4" s="1"/>
  <c r="DB13" i="4"/>
  <c r="DK13" i="4" s="1"/>
  <c r="DA13" i="4"/>
  <c r="DJ13" i="4" s="1"/>
  <c r="DH12" i="4"/>
  <c r="DQ12" i="4" s="1"/>
  <c r="DG12" i="4"/>
  <c r="DP12" i="4" s="1"/>
  <c r="DF12" i="4"/>
  <c r="DO12" i="4" s="1"/>
  <c r="DE12" i="4"/>
  <c r="DN12" i="4" s="1"/>
  <c r="DD12" i="4"/>
  <c r="DM12" i="4" s="1"/>
  <c r="DB12" i="4"/>
  <c r="DK12" i="4" s="1"/>
  <c r="DA12" i="4"/>
  <c r="DJ12" i="4" s="1"/>
  <c r="DH11" i="4"/>
  <c r="DQ11" i="4" s="1"/>
  <c r="DG11" i="4"/>
  <c r="DP11" i="4" s="1"/>
  <c r="DF11" i="4"/>
  <c r="DO11" i="4" s="1"/>
  <c r="DE11" i="4"/>
  <c r="DN11" i="4" s="1"/>
  <c r="DD11" i="4"/>
  <c r="DM11" i="4" s="1"/>
  <c r="DC11" i="4"/>
  <c r="DL11" i="4" s="1"/>
  <c r="DA11" i="4"/>
  <c r="DJ11" i="4" s="1"/>
  <c r="DH10" i="4"/>
  <c r="DQ10" i="4" s="1"/>
  <c r="DG10" i="4"/>
  <c r="DP10" i="4" s="1"/>
  <c r="DF10" i="4"/>
  <c r="DO10" i="4" s="1"/>
  <c r="DE10" i="4"/>
  <c r="DN10" i="4" s="1"/>
  <c r="DD10" i="4"/>
  <c r="DM10" i="4" s="1"/>
  <c r="DC10" i="4"/>
  <c r="DL10" i="4" s="1"/>
  <c r="DB10" i="4"/>
  <c r="DK10" i="4" s="1"/>
  <c r="DH9" i="4"/>
  <c r="DQ9" i="4" s="1"/>
  <c r="DG9" i="4"/>
  <c r="DP9" i="4" s="1"/>
  <c r="DF9" i="4"/>
  <c r="DO9" i="4" s="1"/>
  <c r="DE9" i="4"/>
  <c r="DN9" i="4" s="1"/>
  <c r="DD9" i="4"/>
  <c r="DM9" i="4" s="1"/>
  <c r="DC9" i="4"/>
  <c r="DL9" i="4" s="1"/>
  <c r="DB9" i="4"/>
  <c r="DK9" i="4" s="1"/>
  <c r="DH8" i="4"/>
  <c r="DQ8" i="4" s="1"/>
  <c r="DG8" i="4"/>
  <c r="DP8" i="4" s="1"/>
  <c r="DF8" i="4"/>
  <c r="DO8" i="4" s="1"/>
  <c r="DE8" i="4"/>
  <c r="DN8" i="4" s="1"/>
  <c r="DC8" i="4"/>
  <c r="DL8" i="4" s="1"/>
  <c r="DB8" i="4"/>
  <c r="DK8" i="4" s="1"/>
  <c r="DA8" i="4"/>
  <c r="DJ8" i="4" s="1"/>
  <c r="DH7" i="4"/>
  <c r="DQ7" i="4" s="1"/>
  <c r="DG7" i="4"/>
  <c r="DP7" i="4" s="1"/>
  <c r="DF7" i="4"/>
  <c r="DO7" i="4" s="1"/>
  <c r="DE7" i="4"/>
  <c r="DN7" i="4" s="1"/>
  <c r="DD7" i="4"/>
  <c r="DM7" i="4" s="1"/>
  <c r="DB7" i="4"/>
  <c r="DK7" i="4" s="1"/>
  <c r="DA7" i="4"/>
  <c r="DJ7" i="4" s="1"/>
  <c r="DH6" i="4"/>
  <c r="DQ6" i="4" s="1"/>
  <c r="DG6" i="4"/>
  <c r="DP6" i="4" s="1"/>
  <c r="DF6" i="4"/>
  <c r="DO6" i="4" s="1"/>
  <c r="DE6" i="4"/>
  <c r="DN6" i="4" s="1"/>
  <c r="DD6" i="4"/>
  <c r="DM6" i="4" s="1"/>
  <c r="DC6" i="4"/>
  <c r="DL6" i="4" s="1"/>
  <c r="DA6" i="4"/>
  <c r="DJ6" i="4" s="1"/>
  <c r="DH5" i="4"/>
  <c r="DQ5" i="4" s="1"/>
  <c r="DG5" i="4"/>
  <c r="DP5" i="4" s="1"/>
  <c r="DF5" i="4"/>
  <c r="DO5" i="4" s="1"/>
  <c r="DE5" i="4"/>
  <c r="DN5" i="4" s="1"/>
  <c r="DD5" i="4"/>
  <c r="DM5" i="4" s="1"/>
  <c r="DC5" i="4"/>
  <c r="DL5" i="4" s="1"/>
  <c r="DB5" i="4"/>
  <c r="DK5" i="4" s="1"/>
  <c r="BM116" i="4"/>
  <c r="BL116" i="4"/>
  <c r="BK116" i="4"/>
  <c r="BJ116" i="4"/>
  <c r="BI116" i="4"/>
  <c r="BG116" i="4"/>
  <c r="BF116" i="4"/>
  <c r="BD111" i="4"/>
  <c r="BC111" i="4"/>
  <c r="BB111" i="4"/>
  <c r="AZ111" i="4"/>
  <c r="AY111" i="4"/>
  <c r="AX111" i="4"/>
  <c r="AW111" i="4"/>
  <c r="BD110" i="4"/>
  <c r="BC110" i="4"/>
  <c r="BB110" i="4"/>
  <c r="BA110" i="4"/>
  <c r="AY110" i="4"/>
  <c r="AX110" i="4"/>
  <c r="AW110" i="4"/>
  <c r="BD109" i="4"/>
  <c r="BC109" i="4"/>
  <c r="BB109" i="4"/>
  <c r="BA109" i="4"/>
  <c r="AZ109" i="4"/>
  <c r="AX109" i="4"/>
  <c r="AW109" i="4"/>
  <c r="BD108" i="4"/>
  <c r="BM108" i="4" s="1"/>
  <c r="BC108" i="4"/>
  <c r="BL108" i="4" s="1"/>
  <c r="BB108" i="4"/>
  <c r="BK108" i="4" s="1"/>
  <c r="BA108" i="4"/>
  <c r="BJ108" i="4" s="1"/>
  <c r="AZ108" i="4"/>
  <c r="BI108" i="4" s="1"/>
  <c r="AY108" i="4"/>
  <c r="BH108" i="4" s="1"/>
  <c r="BD107" i="4"/>
  <c r="BC107" i="4"/>
  <c r="BB107" i="4"/>
  <c r="AZ107" i="4"/>
  <c r="AY107" i="4"/>
  <c r="AX107" i="4"/>
  <c r="AW107" i="4"/>
  <c r="BD106" i="4"/>
  <c r="BC106" i="4"/>
  <c r="BB106" i="4"/>
  <c r="BA106" i="4"/>
  <c r="AY106" i="4"/>
  <c r="AX106" i="4"/>
  <c r="AW106" i="4"/>
  <c r="BD105" i="4"/>
  <c r="BC105" i="4"/>
  <c r="BB105" i="4"/>
  <c r="BA105" i="4"/>
  <c r="AZ105" i="4"/>
  <c r="AW105" i="4"/>
  <c r="BD104" i="4"/>
  <c r="BC104" i="4"/>
  <c r="BB104" i="4"/>
  <c r="BA104" i="4"/>
  <c r="AZ104" i="4"/>
  <c r="AY104" i="4"/>
  <c r="AX104" i="4"/>
  <c r="BD103" i="4"/>
  <c r="BC103" i="4"/>
  <c r="BB103" i="4"/>
  <c r="BA103" i="4"/>
  <c r="AY103" i="4"/>
  <c r="AW103" i="4"/>
  <c r="BD102" i="4"/>
  <c r="BC102" i="4"/>
  <c r="BB102" i="4"/>
  <c r="BA102" i="4"/>
  <c r="AY102" i="4"/>
  <c r="AX102" i="4"/>
  <c r="AW102" i="4"/>
  <c r="BD101" i="4"/>
  <c r="BC101" i="4"/>
  <c r="BB101" i="4"/>
  <c r="BA101" i="4"/>
  <c r="AZ101" i="4"/>
  <c r="AY101" i="4"/>
  <c r="BD100" i="4"/>
  <c r="BM100" i="4" s="1"/>
  <c r="BC100" i="4"/>
  <c r="BL100" i="4" s="1"/>
  <c r="BB100" i="4"/>
  <c r="BK100" i="4" s="1"/>
  <c r="BA100" i="4"/>
  <c r="BJ100" i="4" s="1"/>
  <c r="AZ100" i="4"/>
  <c r="BI100" i="4" s="1"/>
  <c r="AX100" i="4"/>
  <c r="BG100" i="4" s="1"/>
  <c r="BD99" i="4"/>
  <c r="BC99" i="4"/>
  <c r="BB99" i="4"/>
  <c r="BA99" i="4"/>
  <c r="AZ99" i="4"/>
  <c r="AY99" i="4"/>
  <c r="BD98" i="4"/>
  <c r="BC98" i="4"/>
  <c r="BB98" i="4"/>
  <c r="BA98" i="4"/>
  <c r="AZ98" i="4"/>
  <c r="AY98" i="4"/>
  <c r="AW98" i="4"/>
  <c r="BD97" i="4"/>
  <c r="BC97" i="4"/>
  <c r="BB97" i="4"/>
  <c r="BA97" i="4"/>
  <c r="AZ97" i="4"/>
  <c r="AY97" i="4"/>
  <c r="AX97" i="4"/>
  <c r="BD96" i="4"/>
  <c r="BC96" i="4"/>
  <c r="BB96" i="4"/>
  <c r="BA96" i="4"/>
  <c r="AZ96" i="4"/>
  <c r="BD95" i="4"/>
  <c r="BC95" i="4"/>
  <c r="BB95" i="4"/>
  <c r="BA95" i="4"/>
  <c r="AZ95" i="4"/>
  <c r="AX95" i="4"/>
  <c r="AW95" i="4"/>
  <c r="BD94" i="4"/>
  <c r="BC94" i="4"/>
  <c r="BB94" i="4"/>
  <c r="BA94" i="4"/>
  <c r="AZ94" i="4"/>
  <c r="AY94" i="4"/>
  <c r="AW94" i="4"/>
  <c r="BD93" i="4"/>
  <c r="BC93" i="4"/>
  <c r="BB93" i="4"/>
  <c r="BA93" i="4"/>
  <c r="AZ93" i="4"/>
  <c r="AY93" i="4"/>
  <c r="AX93" i="4"/>
  <c r="BD92" i="4"/>
  <c r="BM92" i="4" s="1"/>
  <c r="BC92" i="4"/>
  <c r="BL92" i="4" s="1"/>
  <c r="BB92" i="4"/>
  <c r="BK92" i="4" s="1"/>
  <c r="BA92" i="4"/>
  <c r="BJ92" i="4" s="1"/>
  <c r="AY92" i="4"/>
  <c r="BH92" i="4" s="1"/>
  <c r="AX92" i="4"/>
  <c r="BG92" i="4" s="1"/>
  <c r="AW92" i="4"/>
  <c r="BF92" i="4" s="1"/>
  <c r="BD91" i="4"/>
  <c r="BC91" i="4"/>
  <c r="BB91" i="4"/>
  <c r="BA91" i="4"/>
  <c r="AZ91" i="4"/>
  <c r="AX91" i="4"/>
  <c r="AW91" i="4"/>
  <c r="BD90" i="4"/>
  <c r="BC90" i="4"/>
  <c r="BB90" i="4"/>
  <c r="BA90" i="4"/>
  <c r="AY90" i="4"/>
  <c r="AX90" i="4"/>
  <c r="AW90" i="4"/>
  <c r="BD89" i="4"/>
  <c r="BC89" i="4"/>
  <c r="BB89" i="4"/>
  <c r="BA89" i="4"/>
  <c r="AZ89" i="4"/>
  <c r="AX89" i="4"/>
  <c r="AW89" i="4"/>
  <c r="BD88" i="4"/>
  <c r="BC88" i="4"/>
  <c r="BB88" i="4"/>
  <c r="BA88" i="4"/>
  <c r="AZ88" i="4"/>
  <c r="AY88" i="4"/>
  <c r="AW88" i="4"/>
  <c r="BD87" i="4"/>
  <c r="BC87" i="4"/>
  <c r="BB87" i="4"/>
  <c r="BA87" i="4"/>
  <c r="AZ87" i="4"/>
  <c r="AY87" i="4"/>
  <c r="AX87" i="4"/>
  <c r="BD86" i="4"/>
  <c r="BC86" i="4"/>
  <c r="BA86" i="4"/>
  <c r="AZ86" i="4"/>
  <c r="AY86" i="4"/>
  <c r="AX86" i="4"/>
  <c r="AW86" i="4"/>
  <c r="BD85" i="4"/>
  <c r="BC85" i="4"/>
  <c r="BB85" i="4"/>
  <c r="AZ85" i="4"/>
  <c r="AY85" i="4"/>
  <c r="AX85" i="4"/>
  <c r="AW85" i="4"/>
  <c r="BD84" i="4"/>
  <c r="BM84" i="4" s="1"/>
  <c r="BC84" i="4"/>
  <c r="BL84" i="4" s="1"/>
  <c r="BB84" i="4"/>
  <c r="BK84" i="4" s="1"/>
  <c r="BA84" i="4"/>
  <c r="BJ84" i="4" s="1"/>
  <c r="AY84" i="4"/>
  <c r="BH84" i="4" s="1"/>
  <c r="AX84" i="4"/>
  <c r="BG84" i="4" s="1"/>
  <c r="AW84" i="4"/>
  <c r="BF84" i="4" s="1"/>
  <c r="BD83" i="4"/>
  <c r="BC83" i="4"/>
  <c r="BB83" i="4"/>
  <c r="BA83" i="4"/>
  <c r="AZ83" i="4"/>
  <c r="AX83" i="4"/>
  <c r="AW83" i="4"/>
  <c r="BD82" i="4"/>
  <c r="BC82" i="4"/>
  <c r="BB82" i="4"/>
  <c r="BA82" i="4"/>
  <c r="AZ82" i="4"/>
  <c r="AY82" i="4"/>
  <c r="AW82" i="4"/>
  <c r="BD81" i="4"/>
  <c r="BC81" i="4"/>
  <c r="BB81" i="4"/>
  <c r="BA81" i="4"/>
  <c r="AZ81" i="4"/>
  <c r="AY81" i="4"/>
  <c r="AX81" i="4"/>
  <c r="BD80" i="4"/>
  <c r="BC80" i="4"/>
  <c r="BB80" i="4"/>
  <c r="AZ80" i="4"/>
  <c r="AY80" i="4"/>
  <c r="AX80" i="4"/>
  <c r="BD79" i="4"/>
  <c r="BC79" i="4"/>
  <c r="BB79" i="4"/>
  <c r="BA79" i="4"/>
  <c r="AY79" i="4"/>
  <c r="BD78" i="4"/>
  <c r="BC78" i="4"/>
  <c r="BB78" i="4"/>
  <c r="BA78" i="4"/>
  <c r="AZ78" i="4"/>
  <c r="AY78" i="4"/>
  <c r="BD77" i="4"/>
  <c r="BC77" i="4"/>
  <c r="BB77" i="4"/>
  <c r="BA77" i="4"/>
  <c r="AZ77" i="4"/>
  <c r="AX77" i="4"/>
  <c r="BD76" i="4"/>
  <c r="BM76" i="4" s="1"/>
  <c r="BC76" i="4"/>
  <c r="BL76" i="4" s="1"/>
  <c r="BB76" i="4"/>
  <c r="BK76" i="4" s="1"/>
  <c r="BA76" i="4"/>
  <c r="BJ76" i="4" s="1"/>
  <c r="AZ76" i="4"/>
  <c r="BI76" i="4" s="1"/>
  <c r="AY76" i="4"/>
  <c r="BH76" i="4" s="1"/>
  <c r="BD75" i="4"/>
  <c r="BC75" i="4"/>
  <c r="BB75" i="4"/>
  <c r="BA75" i="4"/>
  <c r="AY75" i="4"/>
  <c r="AX75" i="4"/>
  <c r="AW75" i="4"/>
  <c r="BD74" i="4"/>
  <c r="BC74" i="4"/>
  <c r="BB74" i="4"/>
  <c r="BA74" i="4"/>
  <c r="AZ74" i="4"/>
  <c r="AX74" i="4"/>
  <c r="AW74" i="4"/>
  <c r="BD73" i="4"/>
  <c r="BC73" i="4"/>
  <c r="BB73" i="4"/>
  <c r="BA73" i="4"/>
  <c r="AZ73" i="4"/>
  <c r="AY73" i="4"/>
  <c r="AW73" i="4"/>
  <c r="BD72" i="4"/>
  <c r="BC72" i="4"/>
  <c r="BB72" i="4"/>
  <c r="BA72" i="4"/>
  <c r="AZ72" i="4"/>
  <c r="AY72" i="4"/>
  <c r="AX72" i="4"/>
  <c r="BD71" i="4"/>
  <c r="BC71" i="4"/>
  <c r="BB71" i="4"/>
  <c r="BA71" i="4"/>
  <c r="AY71" i="4"/>
  <c r="AX71" i="4"/>
  <c r="AW71" i="4"/>
  <c r="BD70" i="4"/>
  <c r="BC70" i="4"/>
  <c r="BB70" i="4"/>
  <c r="BA70" i="4"/>
  <c r="AZ70" i="4"/>
  <c r="AW70" i="4"/>
  <c r="BD69" i="4"/>
  <c r="BC69" i="4"/>
  <c r="BB69" i="4"/>
  <c r="BA69" i="4"/>
  <c r="AZ69" i="4"/>
  <c r="AY69" i="4"/>
  <c r="AX69" i="4"/>
  <c r="BD68" i="4"/>
  <c r="BM68" i="4" s="1"/>
  <c r="BC68" i="4"/>
  <c r="BL68" i="4" s="1"/>
  <c r="BB68" i="4"/>
  <c r="BK68" i="4" s="1"/>
  <c r="BA68" i="4"/>
  <c r="BJ68" i="4" s="1"/>
  <c r="AZ68" i="4"/>
  <c r="BI68" i="4" s="1"/>
  <c r="BD67" i="4"/>
  <c r="BC67" i="4"/>
  <c r="BB67" i="4"/>
  <c r="BA67" i="4"/>
  <c r="AY67" i="4"/>
  <c r="AX67" i="4"/>
  <c r="AW67" i="4"/>
  <c r="BD66" i="4"/>
  <c r="BC66" i="4"/>
  <c r="BB66" i="4"/>
  <c r="BA66" i="4"/>
  <c r="AZ66" i="4"/>
  <c r="BD65" i="4"/>
  <c r="BC65" i="4"/>
  <c r="BB65" i="4"/>
  <c r="BA65" i="4"/>
  <c r="AZ65" i="4"/>
  <c r="AY65" i="4"/>
  <c r="BD64" i="4"/>
  <c r="BC64" i="4"/>
  <c r="BB64" i="4"/>
  <c r="AZ64" i="4"/>
  <c r="AY64" i="4"/>
  <c r="AX64" i="4"/>
  <c r="AW64" i="4"/>
  <c r="BD63" i="4"/>
  <c r="BC63" i="4"/>
  <c r="BB63" i="4"/>
  <c r="BA63" i="4"/>
  <c r="AX63" i="4"/>
  <c r="AW63" i="4"/>
  <c r="BD62" i="4"/>
  <c r="BC62" i="4"/>
  <c r="BB62" i="4"/>
  <c r="BA62" i="4"/>
  <c r="AZ62" i="4"/>
  <c r="AY62" i="4"/>
  <c r="AW62" i="4"/>
  <c r="BD61" i="4"/>
  <c r="BC61" i="4"/>
  <c r="BB61" i="4"/>
  <c r="BA61" i="4"/>
  <c r="AZ61" i="4"/>
  <c r="AY61" i="4"/>
  <c r="AX61" i="4"/>
  <c r="BD60" i="4"/>
  <c r="BM60" i="4" s="1"/>
  <c r="BC60" i="4"/>
  <c r="BL60" i="4" s="1"/>
  <c r="BB60" i="4"/>
  <c r="BK60" i="4" s="1"/>
  <c r="BA60" i="4"/>
  <c r="BJ60" i="4" s="1"/>
  <c r="AZ60" i="4"/>
  <c r="BI60" i="4" s="1"/>
  <c r="AX60" i="4"/>
  <c r="BG60" i="4" s="1"/>
  <c r="AW60" i="4"/>
  <c r="BF60" i="4" s="1"/>
  <c r="BD59" i="4"/>
  <c r="BC59" i="4"/>
  <c r="BB59" i="4"/>
  <c r="BA59" i="4"/>
  <c r="AZ59" i="4"/>
  <c r="AY59" i="4"/>
  <c r="AW59" i="4"/>
  <c r="BD58" i="4"/>
  <c r="BC58" i="4"/>
  <c r="BB58" i="4"/>
  <c r="BA58" i="4"/>
  <c r="AZ58" i="4"/>
  <c r="AY58" i="4"/>
  <c r="AX58" i="4"/>
  <c r="BD57" i="4"/>
  <c r="BC57" i="4"/>
  <c r="BB57" i="4"/>
  <c r="BA57" i="4"/>
  <c r="AZ57" i="4"/>
  <c r="BD56" i="4"/>
  <c r="BC56" i="4"/>
  <c r="BB56" i="4"/>
  <c r="BA56" i="4"/>
  <c r="AZ56" i="4"/>
  <c r="BD55" i="4"/>
  <c r="BC55" i="4"/>
  <c r="BB55" i="4"/>
  <c r="BA55" i="4"/>
  <c r="AY55" i="4"/>
  <c r="AX55" i="4"/>
  <c r="AW55" i="4"/>
  <c r="BD54" i="4"/>
  <c r="BC54" i="4"/>
  <c r="BB54" i="4"/>
  <c r="BA54" i="4"/>
  <c r="AZ54" i="4"/>
  <c r="AX54" i="4"/>
  <c r="AW54" i="4"/>
  <c r="BD53" i="4"/>
  <c r="BC53" i="4"/>
  <c r="BB53" i="4"/>
  <c r="BA53" i="4"/>
  <c r="AZ53" i="4"/>
  <c r="AY53" i="4"/>
  <c r="AW53" i="4"/>
  <c r="BD52" i="4"/>
  <c r="BM52" i="4" s="1"/>
  <c r="BC52" i="4"/>
  <c r="BL52" i="4" s="1"/>
  <c r="BB52" i="4"/>
  <c r="BK52" i="4" s="1"/>
  <c r="BA52" i="4"/>
  <c r="BJ52" i="4" s="1"/>
  <c r="AZ52" i="4"/>
  <c r="BI52" i="4" s="1"/>
  <c r="AY52" i="4"/>
  <c r="BH52" i="4" s="1"/>
  <c r="AX52" i="4"/>
  <c r="BG52" i="4" s="1"/>
  <c r="BD51" i="4"/>
  <c r="BC51" i="4"/>
  <c r="BB51" i="4"/>
  <c r="BA51" i="4"/>
  <c r="BD50" i="4"/>
  <c r="BC50" i="4"/>
  <c r="BB50" i="4"/>
  <c r="BA50" i="4"/>
  <c r="BD49" i="4"/>
  <c r="BC49" i="4"/>
  <c r="BB49" i="4"/>
  <c r="BA49" i="4"/>
  <c r="BD48" i="4"/>
  <c r="BC48" i="4"/>
  <c r="BB48" i="4"/>
  <c r="BA48" i="4"/>
  <c r="AY48" i="4"/>
  <c r="AX48" i="4"/>
  <c r="AW48" i="4"/>
  <c r="BD47" i="4"/>
  <c r="BC47" i="4"/>
  <c r="BB47" i="4"/>
  <c r="BA47" i="4"/>
  <c r="AZ47" i="4"/>
  <c r="AW47" i="4"/>
  <c r="BD46" i="4"/>
  <c r="BC46" i="4"/>
  <c r="BB46" i="4"/>
  <c r="BA46" i="4"/>
  <c r="AZ46" i="4"/>
  <c r="AY46" i="4"/>
  <c r="AX46" i="4"/>
  <c r="BD45" i="4"/>
  <c r="BC45" i="4"/>
  <c r="BA45" i="4"/>
  <c r="AZ45" i="4"/>
  <c r="AY45" i="4"/>
  <c r="AX45" i="4"/>
  <c r="AW45" i="4"/>
  <c r="BD44" i="4"/>
  <c r="BM44" i="4" s="1"/>
  <c r="BC44" i="4"/>
  <c r="BL44" i="4" s="1"/>
  <c r="BB44" i="4"/>
  <c r="BK44" i="4" s="1"/>
  <c r="AZ44" i="4"/>
  <c r="BI44" i="4" s="1"/>
  <c r="AY44" i="4"/>
  <c r="BH44" i="4" s="1"/>
  <c r="AX44" i="4"/>
  <c r="BG44" i="4" s="1"/>
  <c r="AW44" i="4"/>
  <c r="BF44" i="4" s="1"/>
  <c r="BD43" i="4"/>
  <c r="BC43" i="4"/>
  <c r="BB43" i="4"/>
  <c r="BA43" i="4"/>
  <c r="AY43" i="4"/>
  <c r="AX43" i="4"/>
  <c r="AW43" i="4"/>
  <c r="BD42" i="4"/>
  <c r="BC42" i="4"/>
  <c r="BB42" i="4"/>
  <c r="BA42" i="4"/>
  <c r="AZ42" i="4"/>
  <c r="AX42" i="4"/>
  <c r="AW42" i="4"/>
  <c r="BD41" i="4"/>
  <c r="BC41" i="4"/>
  <c r="BB41" i="4"/>
  <c r="BA41" i="4"/>
  <c r="AZ41" i="4"/>
  <c r="AY41" i="4"/>
  <c r="AW41" i="4"/>
  <c r="BD40" i="4"/>
  <c r="BC40" i="4"/>
  <c r="BB40" i="4"/>
  <c r="BA40" i="4"/>
  <c r="AZ40" i="4"/>
  <c r="AY40" i="4"/>
  <c r="AX40" i="4"/>
  <c r="BD39" i="4"/>
  <c r="BC39" i="4"/>
  <c r="BB39" i="4"/>
  <c r="BA39" i="4"/>
  <c r="AY39" i="4"/>
  <c r="AX39" i="4"/>
  <c r="AW39" i="4"/>
  <c r="BD38" i="4"/>
  <c r="BC38" i="4"/>
  <c r="BB38" i="4"/>
  <c r="BA38" i="4"/>
  <c r="AZ38" i="4"/>
  <c r="AX38" i="4"/>
  <c r="AW38" i="4"/>
  <c r="BD37" i="4"/>
  <c r="BC37" i="4"/>
  <c r="BB37" i="4"/>
  <c r="BA37" i="4"/>
  <c r="AZ37" i="4"/>
  <c r="AY37" i="4"/>
  <c r="AW37" i="4"/>
  <c r="BD36" i="4"/>
  <c r="BM36" i="4" s="1"/>
  <c r="BC36" i="4"/>
  <c r="BL36" i="4" s="1"/>
  <c r="BB36" i="4"/>
  <c r="BK36" i="4" s="1"/>
  <c r="BA36" i="4"/>
  <c r="BJ36" i="4" s="1"/>
  <c r="AZ36" i="4"/>
  <c r="BI36" i="4" s="1"/>
  <c r="AY36" i="4"/>
  <c r="BH36" i="4" s="1"/>
  <c r="AX36" i="4"/>
  <c r="BG36" i="4" s="1"/>
  <c r="BD35" i="4"/>
  <c r="BC35" i="4"/>
  <c r="BB35" i="4"/>
  <c r="AZ35" i="4"/>
  <c r="AY35" i="4"/>
  <c r="AX35" i="4"/>
  <c r="AW35" i="4"/>
  <c r="BD34" i="4"/>
  <c r="BC34" i="4"/>
  <c r="BB34" i="4"/>
  <c r="BA34" i="4"/>
  <c r="AY34" i="4"/>
  <c r="AX34" i="4"/>
  <c r="AW34" i="4"/>
  <c r="BD33" i="4"/>
  <c r="BC33" i="4"/>
  <c r="BB33" i="4"/>
  <c r="BA33" i="4"/>
  <c r="AZ33" i="4"/>
  <c r="AX33" i="4"/>
  <c r="AW33" i="4"/>
  <c r="BD32" i="4"/>
  <c r="BC32" i="4"/>
  <c r="BB32" i="4"/>
  <c r="BA32" i="4"/>
  <c r="AZ32" i="4"/>
  <c r="AY32" i="4"/>
  <c r="AW32" i="4"/>
  <c r="BD31" i="4"/>
  <c r="BC31" i="4"/>
  <c r="BB31" i="4"/>
  <c r="BA31" i="4"/>
  <c r="AZ31" i="4"/>
  <c r="AY31" i="4"/>
  <c r="AX31" i="4"/>
  <c r="BB30" i="4"/>
  <c r="BA30" i="4"/>
  <c r="AZ30" i="4"/>
  <c r="AY30" i="4"/>
  <c r="AX30" i="4"/>
  <c r="AW30" i="4"/>
  <c r="BD29" i="4"/>
  <c r="BC29" i="4"/>
  <c r="AZ29" i="4"/>
  <c r="AY29" i="4"/>
  <c r="AX29" i="4"/>
  <c r="AW29" i="4"/>
  <c r="BD28" i="4"/>
  <c r="BM28" i="4" s="1"/>
  <c r="BC28" i="4"/>
  <c r="BL28" i="4" s="1"/>
  <c r="BB28" i="4"/>
  <c r="BK28" i="4" s="1"/>
  <c r="BA28" i="4"/>
  <c r="BJ28" i="4" s="1"/>
  <c r="AY28" i="4"/>
  <c r="BH28" i="4" s="1"/>
  <c r="AX28" i="4"/>
  <c r="BG28" i="4" s="1"/>
  <c r="AW28" i="4"/>
  <c r="BF28" i="4" s="1"/>
  <c r="BD27" i="4"/>
  <c r="BC27" i="4"/>
  <c r="BB27" i="4"/>
  <c r="BA27" i="4"/>
  <c r="AZ27" i="4"/>
  <c r="AX27" i="4"/>
  <c r="AW27" i="4"/>
  <c r="BD26" i="4"/>
  <c r="BC26" i="4"/>
  <c r="BB26" i="4"/>
  <c r="BA26" i="4"/>
  <c r="AZ26" i="4"/>
  <c r="AY26" i="4"/>
  <c r="BD25" i="4"/>
  <c r="BC25" i="4"/>
  <c r="BB25" i="4"/>
  <c r="BA25" i="4"/>
  <c r="AZ25" i="4"/>
  <c r="AX25" i="4"/>
  <c r="AW25" i="4"/>
  <c r="BD24" i="4"/>
  <c r="BC24" i="4"/>
  <c r="BB24" i="4"/>
  <c r="BA24" i="4"/>
  <c r="AZ24" i="4"/>
  <c r="AY24" i="4"/>
  <c r="AW24" i="4"/>
  <c r="BD23" i="4"/>
  <c r="BC23" i="4"/>
  <c r="BB23" i="4"/>
  <c r="BA23" i="4"/>
  <c r="AZ23" i="4"/>
  <c r="AY23" i="4"/>
  <c r="AX23" i="4"/>
  <c r="BD22" i="4"/>
  <c r="BC22" i="4"/>
  <c r="BB22" i="4"/>
  <c r="AZ22" i="4"/>
  <c r="AY22" i="4"/>
  <c r="AX22" i="4"/>
  <c r="AW22" i="4"/>
  <c r="BD21" i="4"/>
  <c r="BC21" i="4"/>
  <c r="BB21" i="4"/>
  <c r="BA21" i="4"/>
  <c r="AY21" i="4"/>
  <c r="AX21" i="4"/>
  <c r="AW21" i="4"/>
  <c r="BD20" i="4"/>
  <c r="BM20" i="4" s="1"/>
  <c r="BC20" i="4"/>
  <c r="BL20" i="4" s="1"/>
  <c r="BB20" i="4"/>
  <c r="BK20" i="4" s="1"/>
  <c r="BA20" i="4"/>
  <c r="BJ20" i="4" s="1"/>
  <c r="AZ20" i="4"/>
  <c r="BI20" i="4" s="1"/>
  <c r="AW20" i="4"/>
  <c r="BF20" i="4" s="1"/>
  <c r="BD19" i="4"/>
  <c r="BC19" i="4"/>
  <c r="BB19" i="4"/>
  <c r="BA19" i="4"/>
  <c r="AZ19" i="4"/>
  <c r="AY19" i="4"/>
  <c r="AX19" i="4"/>
  <c r="BD18" i="4"/>
  <c r="BC18" i="4"/>
  <c r="BB18" i="4"/>
  <c r="BA18" i="4"/>
  <c r="AX18" i="4"/>
  <c r="AW18" i="4"/>
  <c r="BD17" i="4"/>
  <c r="BC17" i="4"/>
  <c r="BB17" i="4"/>
  <c r="BA17" i="4"/>
  <c r="AZ17" i="4"/>
  <c r="AY17" i="4"/>
  <c r="BD16" i="4"/>
  <c r="BC16" i="4"/>
  <c r="BB16" i="4"/>
  <c r="BA16" i="4"/>
  <c r="AZ16" i="4"/>
  <c r="AX16" i="4"/>
  <c r="AW16" i="4"/>
  <c r="BD15" i="4"/>
  <c r="BC15" i="4"/>
  <c r="BB15" i="4"/>
  <c r="BA15" i="4"/>
  <c r="AZ15" i="4"/>
  <c r="AY15" i="4"/>
  <c r="AW15" i="4"/>
  <c r="BD14" i="4"/>
  <c r="BC14" i="4"/>
  <c r="BB14" i="4"/>
  <c r="BA14" i="4"/>
  <c r="AZ14" i="4"/>
  <c r="AY14" i="4"/>
  <c r="AX14" i="4"/>
  <c r="BD13" i="4"/>
  <c r="BC13" i="4"/>
  <c r="BB13" i="4"/>
  <c r="BA13" i="4"/>
  <c r="AY13" i="4"/>
  <c r="AX13" i="4"/>
  <c r="AW13" i="4"/>
  <c r="BD12" i="4"/>
  <c r="BM12" i="4" s="1"/>
  <c r="BC12" i="4"/>
  <c r="BL12" i="4" s="1"/>
  <c r="BB12" i="4"/>
  <c r="BK12" i="4" s="1"/>
  <c r="BA12" i="4"/>
  <c r="BJ12" i="4" s="1"/>
  <c r="AZ12" i="4"/>
  <c r="BI12" i="4" s="1"/>
  <c r="AX12" i="4"/>
  <c r="BG12" i="4" s="1"/>
  <c r="AW12" i="4"/>
  <c r="BF12" i="4" s="1"/>
  <c r="BD11" i="4"/>
  <c r="BC11" i="4"/>
  <c r="BB11" i="4"/>
  <c r="BA11" i="4"/>
  <c r="AZ11" i="4"/>
  <c r="AY11" i="4"/>
  <c r="AW11" i="4"/>
  <c r="BD10" i="4"/>
  <c r="BC10" i="4"/>
  <c r="BB10" i="4"/>
  <c r="BA10" i="4"/>
  <c r="AZ10" i="4"/>
  <c r="AY10" i="4"/>
  <c r="AX10" i="4"/>
  <c r="BD9" i="4"/>
  <c r="BC9" i="4"/>
  <c r="BB9" i="4"/>
  <c r="BA9" i="4"/>
  <c r="AZ9" i="4"/>
  <c r="AY9" i="4"/>
  <c r="AX9" i="4"/>
  <c r="BD8" i="4"/>
  <c r="BC8" i="4"/>
  <c r="BB8" i="4"/>
  <c r="BA8" i="4"/>
  <c r="AY8" i="4"/>
  <c r="AX8" i="4"/>
  <c r="AW8" i="4"/>
  <c r="BD7" i="4"/>
  <c r="BC7" i="4"/>
  <c r="BB7" i="4"/>
  <c r="BA7" i="4"/>
  <c r="AZ7" i="4"/>
  <c r="AX7" i="4"/>
  <c r="AW7" i="4"/>
  <c r="BD6" i="4"/>
  <c r="BC6" i="4"/>
  <c r="BB6" i="4"/>
  <c r="BA6" i="4"/>
  <c r="AZ6" i="4"/>
  <c r="AY6" i="4"/>
  <c r="AW6" i="4"/>
  <c r="BD5" i="4"/>
  <c r="BC5" i="4"/>
  <c r="BB5" i="4"/>
  <c r="BA5" i="4"/>
  <c r="AZ5" i="4"/>
  <c r="AY5" i="4"/>
  <c r="AX5" i="4"/>
  <c r="BA218" i="3"/>
  <c r="AZ218" i="3"/>
  <c r="BC218" i="3" s="1"/>
  <c r="BA217" i="3"/>
  <c r="AZ217" i="3"/>
  <c r="BC217" i="3" s="1"/>
  <c r="BA216" i="3"/>
  <c r="AZ216" i="3"/>
  <c r="BC216" i="3" s="1"/>
  <c r="BA215" i="3"/>
  <c r="AZ215" i="3"/>
  <c r="BC215" i="3" s="1"/>
  <c r="BA214" i="3"/>
  <c r="AZ214" i="3"/>
  <c r="BC214" i="3" s="1"/>
  <c r="BA213" i="3"/>
  <c r="AZ213" i="3"/>
  <c r="BC213" i="3" s="1"/>
  <c r="BA212" i="3"/>
  <c r="AZ212" i="3"/>
  <c r="BC212" i="3" s="1"/>
  <c r="BA211" i="3"/>
  <c r="AZ211" i="3"/>
  <c r="BC211" i="3" s="1"/>
  <c r="BA210" i="3"/>
  <c r="AZ210" i="3"/>
  <c r="BC210" i="3" s="1"/>
  <c r="BA209" i="3"/>
  <c r="AZ209" i="3"/>
  <c r="BC209" i="3" s="1"/>
  <c r="BA208" i="3"/>
  <c r="AZ208" i="3"/>
  <c r="BC208" i="3" s="1"/>
  <c r="BA207" i="3"/>
  <c r="AZ207" i="3"/>
  <c r="BC207" i="3" s="1"/>
  <c r="BA206" i="3"/>
  <c r="AZ206" i="3"/>
  <c r="BC206" i="3" s="1"/>
  <c r="BA205" i="3"/>
  <c r="AZ205" i="3"/>
  <c r="BC205" i="3" s="1"/>
  <c r="BA204" i="3"/>
  <c r="AZ204" i="3"/>
  <c r="BC204" i="3" s="1"/>
  <c r="BA203" i="3"/>
  <c r="AZ203" i="3"/>
  <c r="BC203" i="3" s="1"/>
  <c r="BA202" i="3"/>
  <c r="AZ202" i="3"/>
  <c r="BC202" i="3" s="1"/>
  <c r="BA201" i="3"/>
  <c r="AZ201" i="3"/>
  <c r="BC201" i="3" s="1"/>
  <c r="BA200" i="3"/>
  <c r="AZ200" i="3"/>
  <c r="BC200" i="3" s="1"/>
  <c r="BA199" i="3"/>
  <c r="AZ199" i="3"/>
  <c r="BC199" i="3" s="1"/>
  <c r="BA198" i="3"/>
  <c r="AZ198" i="3"/>
  <c r="BC198" i="3" s="1"/>
  <c r="BA197" i="3"/>
  <c r="AZ197" i="3"/>
  <c r="BC197" i="3" s="1"/>
  <c r="BA196" i="3"/>
  <c r="AZ196" i="3"/>
  <c r="BC196" i="3" s="1"/>
  <c r="BA195" i="3"/>
  <c r="AZ195" i="3"/>
  <c r="BC195" i="3" s="1"/>
  <c r="BA194" i="3"/>
  <c r="AZ194" i="3"/>
  <c r="BC194" i="3" s="1"/>
  <c r="BA193" i="3"/>
  <c r="AZ193" i="3"/>
  <c r="BC193" i="3" s="1"/>
  <c r="BA192" i="3"/>
  <c r="AZ192" i="3"/>
  <c r="BC192" i="3" s="1"/>
  <c r="BA191" i="3"/>
  <c r="AZ191" i="3"/>
  <c r="BC191" i="3" s="1"/>
  <c r="BA190" i="3"/>
  <c r="AZ190" i="3"/>
  <c r="BC190" i="3" s="1"/>
  <c r="BA189" i="3"/>
  <c r="AZ189" i="3"/>
  <c r="BC189" i="3" s="1"/>
  <c r="BA188" i="3"/>
  <c r="AZ188" i="3"/>
  <c r="BC188" i="3" s="1"/>
  <c r="BA187" i="3"/>
  <c r="AZ187" i="3"/>
  <c r="BC187" i="3" s="1"/>
  <c r="BA186" i="3"/>
  <c r="AZ186" i="3"/>
  <c r="BC186" i="3" s="1"/>
  <c r="BA185" i="3"/>
  <c r="AZ185" i="3"/>
  <c r="BC185" i="3" s="1"/>
  <c r="BA184" i="3"/>
  <c r="AZ184" i="3"/>
  <c r="BC184" i="3" s="1"/>
  <c r="BA183" i="3"/>
  <c r="AZ183" i="3"/>
  <c r="BC183" i="3" s="1"/>
  <c r="BA182" i="3"/>
  <c r="AZ182" i="3"/>
  <c r="BC182" i="3" s="1"/>
  <c r="BA181" i="3"/>
  <c r="AZ181" i="3"/>
  <c r="BC181" i="3" s="1"/>
  <c r="BA180" i="3"/>
  <c r="AZ180" i="3"/>
  <c r="BC180" i="3" s="1"/>
  <c r="BA179" i="3"/>
  <c r="AZ179" i="3"/>
  <c r="BC179" i="3" s="1"/>
  <c r="BA178" i="3"/>
  <c r="AZ178" i="3"/>
  <c r="BC178" i="3" s="1"/>
  <c r="BA177" i="3"/>
  <c r="AZ177" i="3"/>
  <c r="BC177" i="3" s="1"/>
  <c r="BA176" i="3"/>
  <c r="AZ176" i="3"/>
  <c r="BC176" i="3" s="1"/>
  <c r="BA175" i="3"/>
  <c r="AZ175" i="3"/>
  <c r="BC175" i="3" s="1"/>
  <c r="BA174" i="3"/>
  <c r="AZ174" i="3"/>
  <c r="BC174" i="3" s="1"/>
  <c r="BA173" i="3"/>
  <c r="AZ173" i="3"/>
  <c r="BC173" i="3" s="1"/>
  <c r="BA172" i="3"/>
  <c r="AZ172" i="3"/>
  <c r="BC172" i="3" s="1"/>
  <c r="BA171" i="3"/>
  <c r="AZ171" i="3"/>
  <c r="BC171" i="3" s="1"/>
  <c r="BA170" i="3"/>
  <c r="AZ170" i="3"/>
  <c r="BC170" i="3" s="1"/>
  <c r="BA169" i="3"/>
  <c r="AZ169" i="3"/>
  <c r="BC169" i="3" s="1"/>
  <c r="BA168" i="3"/>
  <c r="AZ168" i="3"/>
  <c r="BC168" i="3" s="1"/>
  <c r="BA167" i="3"/>
  <c r="AZ167" i="3"/>
  <c r="BC167" i="3" s="1"/>
  <c r="BA166" i="3"/>
  <c r="AZ166" i="3"/>
  <c r="BC166" i="3" s="1"/>
  <c r="BA165" i="3"/>
  <c r="AZ165" i="3"/>
  <c r="BC165" i="3" s="1"/>
  <c r="BA164" i="3"/>
  <c r="AZ164" i="3"/>
  <c r="BC164" i="3" s="1"/>
  <c r="BA163" i="3"/>
  <c r="AZ163" i="3"/>
  <c r="BC163" i="3" s="1"/>
  <c r="BA162" i="3"/>
  <c r="AZ162" i="3"/>
  <c r="BC162" i="3" s="1"/>
  <c r="BA161" i="3"/>
  <c r="AZ161" i="3"/>
  <c r="BC161" i="3" s="1"/>
  <c r="BA160" i="3"/>
  <c r="AZ160" i="3"/>
  <c r="BC160" i="3" s="1"/>
  <c r="BA159" i="3"/>
  <c r="AZ159" i="3"/>
  <c r="BC159" i="3" s="1"/>
  <c r="BA158" i="3"/>
  <c r="AZ158" i="3"/>
  <c r="BC158" i="3" s="1"/>
  <c r="BA157" i="3"/>
  <c r="AZ157" i="3"/>
  <c r="BC157" i="3" s="1"/>
  <c r="BA156" i="3"/>
  <c r="AZ156" i="3"/>
  <c r="BC156" i="3" s="1"/>
  <c r="BA155" i="3"/>
  <c r="AZ155" i="3"/>
  <c r="BC155" i="3" s="1"/>
  <c r="BA154" i="3"/>
  <c r="AZ154" i="3"/>
  <c r="BC154" i="3" s="1"/>
  <c r="BA153" i="3"/>
  <c r="AZ153" i="3"/>
  <c r="BC153" i="3" s="1"/>
  <c r="BA152" i="3"/>
  <c r="AZ152" i="3"/>
  <c r="BC152" i="3" s="1"/>
  <c r="BA151" i="3"/>
  <c r="AZ151" i="3"/>
  <c r="BC151" i="3" s="1"/>
  <c r="BA150" i="3"/>
  <c r="AZ150" i="3"/>
  <c r="BC150" i="3" s="1"/>
  <c r="BA149" i="3"/>
  <c r="AZ149" i="3"/>
  <c r="BC149" i="3" s="1"/>
  <c r="BA148" i="3"/>
  <c r="AZ148" i="3"/>
  <c r="BC148" i="3" s="1"/>
  <c r="BA147" i="3"/>
  <c r="AZ147" i="3"/>
  <c r="BC147" i="3" s="1"/>
  <c r="BA146" i="3"/>
  <c r="AZ146" i="3"/>
  <c r="BC146" i="3" s="1"/>
  <c r="BA145" i="3"/>
  <c r="AZ145" i="3"/>
  <c r="BC145" i="3" s="1"/>
  <c r="BA144" i="3"/>
  <c r="AZ144" i="3"/>
  <c r="BC144" i="3" s="1"/>
  <c r="BA143" i="3"/>
  <c r="AZ143" i="3"/>
  <c r="BC143" i="3" s="1"/>
  <c r="BA142" i="3"/>
  <c r="AZ142" i="3"/>
  <c r="BC142" i="3" s="1"/>
  <c r="BA141" i="3"/>
  <c r="AZ141" i="3"/>
  <c r="BC141" i="3" s="1"/>
  <c r="BA140" i="3"/>
  <c r="AZ140" i="3"/>
  <c r="BC140" i="3" s="1"/>
  <c r="BA139" i="3"/>
  <c r="AZ139" i="3"/>
  <c r="BC139" i="3" s="1"/>
  <c r="BA138" i="3"/>
  <c r="AZ138" i="3"/>
  <c r="BC138" i="3" s="1"/>
  <c r="BA137" i="3"/>
  <c r="AZ137" i="3"/>
  <c r="BC137" i="3" s="1"/>
  <c r="BA136" i="3"/>
  <c r="AZ136" i="3"/>
  <c r="BC136" i="3" s="1"/>
  <c r="BA135" i="3"/>
  <c r="AZ135" i="3"/>
  <c r="BC135" i="3" s="1"/>
  <c r="BA134" i="3"/>
  <c r="AZ134" i="3"/>
  <c r="BC134" i="3" s="1"/>
  <c r="BA133" i="3"/>
  <c r="AZ133" i="3"/>
  <c r="BC133" i="3" s="1"/>
  <c r="BA132" i="3"/>
  <c r="AZ132" i="3"/>
  <c r="BC132" i="3" s="1"/>
  <c r="BA131" i="3"/>
  <c r="AZ131" i="3"/>
  <c r="BC131" i="3" s="1"/>
  <c r="BA130" i="3"/>
  <c r="AZ130" i="3"/>
  <c r="BC130" i="3" s="1"/>
  <c r="BA129" i="3"/>
  <c r="AZ129" i="3"/>
  <c r="BC129" i="3" s="1"/>
  <c r="BA128" i="3"/>
  <c r="AZ128" i="3"/>
  <c r="BC128" i="3" s="1"/>
  <c r="BA127" i="3"/>
  <c r="AZ127" i="3"/>
  <c r="BC127" i="3" s="1"/>
  <c r="BA126" i="3"/>
  <c r="AZ126" i="3"/>
  <c r="BC126" i="3" s="1"/>
  <c r="BA125" i="3"/>
  <c r="AZ125" i="3"/>
  <c r="BC125" i="3" s="1"/>
  <c r="BA124" i="3"/>
  <c r="AZ124" i="3"/>
  <c r="BC124" i="3" s="1"/>
  <c r="BA123" i="3"/>
  <c r="AZ123" i="3"/>
  <c r="BC123" i="3" s="1"/>
  <c r="BA122" i="3"/>
  <c r="AZ122" i="3"/>
  <c r="BC122" i="3" s="1"/>
  <c r="BA121" i="3"/>
  <c r="AZ121" i="3"/>
  <c r="BC121" i="3" s="1"/>
  <c r="BA120" i="3"/>
  <c r="AZ120" i="3"/>
  <c r="BC120" i="3" s="1"/>
  <c r="BA119" i="3"/>
  <c r="AZ119" i="3"/>
  <c r="BC119" i="3" s="1"/>
  <c r="BA118" i="3"/>
  <c r="AZ118" i="3"/>
  <c r="BC118" i="3" s="1"/>
  <c r="BA117" i="3"/>
  <c r="AZ117" i="3"/>
  <c r="BC117" i="3" s="1"/>
  <c r="BA116" i="3"/>
  <c r="AZ116" i="3"/>
  <c r="BC116" i="3" s="1"/>
  <c r="BA115" i="3"/>
  <c r="AZ115" i="3"/>
  <c r="BC115" i="3" s="1"/>
  <c r="BA114" i="3"/>
  <c r="AZ114" i="3"/>
  <c r="BC114" i="3" s="1"/>
  <c r="BA113" i="3"/>
  <c r="AZ113" i="3"/>
  <c r="BC113" i="3" s="1"/>
  <c r="BA112" i="3"/>
  <c r="AZ112" i="3"/>
  <c r="BC112" i="3" s="1"/>
  <c r="BA111" i="3"/>
  <c r="AZ111" i="3"/>
  <c r="BC111" i="3" s="1"/>
  <c r="BA110" i="3"/>
  <c r="AZ110" i="3"/>
  <c r="BC110" i="3" s="1"/>
  <c r="BA109" i="3"/>
  <c r="AZ109" i="3"/>
  <c r="BC109" i="3" s="1"/>
  <c r="BA108" i="3"/>
  <c r="AZ108" i="3"/>
  <c r="BC108" i="3" s="1"/>
  <c r="BA107" i="3"/>
  <c r="AZ107" i="3"/>
  <c r="BC107" i="3" s="1"/>
  <c r="BA106" i="3"/>
  <c r="AZ106" i="3"/>
  <c r="BC106" i="3" s="1"/>
  <c r="BA105" i="3"/>
  <c r="AZ105" i="3"/>
  <c r="BC105" i="3" s="1"/>
  <c r="BA104" i="3"/>
  <c r="AZ104" i="3"/>
  <c r="BC104" i="3" s="1"/>
  <c r="BA103" i="3"/>
  <c r="AZ103" i="3"/>
  <c r="BC103" i="3" s="1"/>
  <c r="BA102" i="3"/>
  <c r="AZ102" i="3"/>
  <c r="BC102" i="3" s="1"/>
  <c r="BA101" i="3"/>
  <c r="AZ101" i="3"/>
  <c r="BC101" i="3" s="1"/>
  <c r="BA100" i="3"/>
  <c r="AZ100" i="3"/>
  <c r="BC100" i="3" s="1"/>
  <c r="BA99" i="3"/>
  <c r="AZ99" i="3"/>
  <c r="BC99" i="3" s="1"/>
  <c r="BA98" i="3"/>
  <c r="AZ98" i="3"/>
  <c r="BC98" i="3" s="1"/>
  <c r="BA97" i="3"/>
  <c r="AZ97" i="3"/>
  <c r="BC97" i="3" s="1"/>
  <c r="BA96" i="3"/>
  <c r="AZ96" i="3"/>
  <c r="BC96" i="3" s="1"/>
  <c r="BA95" i="3"/>
  <c r="AZ95" i="3"/>
  <c r="BC95" i="3" s="1"/>
  <c r="BA94" i="3"/>
  <c r="AZ94" i="3"/>
  <c r="BC94" i="3" s="1"/>
  <c r="BA93" i="3"/>
  <c r="AZ93" i="3"/>
  <c r="BC93" i="3" s="1"/>
  <c r="BA92" i="3"/>
  <c r="AZ92" i="3"/>
  <c r="BC92" i="3" s="1"/>
  <c r="BA91" i="3"/>
  <c r="AZ91" i="3"/>
  <c r="BC91" i="3" s="1"/>
  <c r="BA90" i="3"/>
  <c r="AZ90" i="3"/>
  <c r="BC90" i="3" s="1"/>
  <c r="BA89" i="3"/>
  <c r="AZ89" i="3"/>
  <c r="BC89" i="3" s="1"/>
  <c r="BA88" i="3"/>
  <c r="AZ88" i="3"/>
  <c r="BC88" i="3" s="1"/>
  <c r="BA87" i="3"/>
  <c r="AZ87" i="3"/>
  <c r="BC87" i="3" s="1"/>
  <c r="BA86" i="3"/>
  <c r="AZ86" i="3"/>
  <c r="BC86" i="3" s="1"/>
  <c r="BA85" i="3"/>
  <c r="AZ85" i="3"/>
  <c r="BC85" i="3" s="1"/>
  <c r="BA84" i="3"/>
  <c r="AZ84" i="3"/>
  <c r="BC84" i="3" s="1"/>
  <c r="BA83" i="3"/>
  <c r="AZ83" i="3"/>
  <c r="BC83" i="3" s="1"/>
  <c r="BA82" i="3"/>
  <c r="AZ82" i="3"/>
  <c r="BC82" i="3" s="1"/>
  <c r="BA81" i="3"/>
  <c r="AZ81" i="3"/>
  <c r="BC81" i="3" s="1"/>
  <c r="BA80" i="3"/>
  <c r="AZ80" i="3"/>
  <c r="BC80" i="3" s="1"/>
  <c r="BA79" i="3"/>
  <c r="AZ79" i="3"/>
  <c r="BC79" i="3" s="1"/>
  <c r="BA78" i="3"/>
  <c r="AZ78" i="3"/>
  <c r="BC78" i="3" s="1"/>
  <c r="BA77" i="3"/>
  <c r="AZ77" i="3"/>
  <c r="BC77" i="3" s="1"/>
  <c r="BA76" i="3"/>
  <c r="AZ76" i="3"/>
  <c r="BC76" i="3" s="1"/>
  <c r="BA75" i="3"/>
  <c r="AZ75" i="3"/>
  <c r="BC75" i="3" s="1"/>
  <c r="BA74" i="3"/>
  <c r="AZ74" i="3"/>
  <c r="BC74" i="3" s="1"/>
  <c r="BA73" i="3"/>
  <c r="AZ73" i="3"/>
  <c r="BC73" i="3" s="1"/>
  <c r="BA72" i="3"/>
  <c r="AZ72" i="3"/>
  <c r="BC72" i="3" s="1"/>
  <c r="BA71" i="3"/>
  <c r="AZ71" i="3"/>
  <c r="BC71" i="3" s="1"/>
  <c r="BA70" i="3"/>
  <c r="AZ70" i="3"/>
  <c r="BC70" i="3" s="1"/>
  <c r="BA69" i="3"/>
  <c r="AZ69" i="3"/>
  <c r="BC69" i="3" s="1"/>
  <c r="BA68" i="3"/>
  <c r="AZ68" i="3"/>
  <c r="BC68" i="3" s="1"/>
  <c r="BA67" i="3"/>
  <c r="AZ67" i="3"/>
  <c r="BC67" i="3" s="1"/>
  <c r="BA66" i="3"/>
  <c r="AZ66" i="3"/>
  <c r="BC66" i="3" s="1"/>
  <c r="BA65" i="3"/>
  <c r="AZ65" i="3"/>
  <c r="BC65" i="3" s="1"/>
  <c r="BA64" i="3"/>
  <c r="AZ64" i="3"/>
  <c r="BC64" i="3" s="1"/>
  <c r="BA63" i="3"/>
  <c r="AZ63" i="3"/>
  <c r="BC63" i="3" s="1"/>
  <c r="BA62" i="3"/>
  <c r="AZ62" i="3"/>
  <c r="BC62" i="3" s="1"/>
  <c r="BA61" i="3"/>
  <c r="AZ61" i="3"/>
  <c r="BC61" i="3" s="1"/>
  <c r="BA60" i="3"/>
  <c r="AZ60" i="3"/>
  <c r="BC60" i="3" s="1"/>
  <c r="BA59" i="3"/>
  <c r="AZ59" i="3"/>
  <c r="BC59" i="3" s="1"/>
  <c r="BA58" i="3"/>
  <c r="AZ58" i="3"/>
  <c r="BC58" i="3" s="1"/>
  <c r="BA57" i="3"/>
  <c r="AZ57" i="3"/>
  <c r="BC57" i="3" s="1"/>
  <c r="BA56" i="3"/>
  <c r="AZ56" i="3"/>
  <c r="BC56" i="3" s="1"/>
  <c r="BA55" i="3"/>
  <c r="AZ55" i="3"/>
  <c r="BC55" i="3" s="1"/>
  <c r="BA54" i="3"/>
  <c r="AZ54" i="3"/>
  <c r="BC54" i="3" s="1"/>
  <c r="BA53" i="3"/>
  <c r="AZ53" i="3"/>
  <c r="BC53" i="3" s="1"/>
  <c r="BA52" i="3"/>
  <c r="AZ52" i="3"/>
  <c r="BC52" i="3" s="1"/>
  <c r="BA51" i="3"/>
  <c r="AZ51" i="3"/>
  <c r="BC51" i="3" s="1"/>
  <c r="BA50" i="3"/>
  <c r="AZ50" i="3"/>
  <c r="BC50" i="3" s="1"/>
  <c r="BA49" i="3"/>
  <c r="AZ49" i="3"/>
  <c r="BC49" i="3" s="1"/>
  <c r="BA48" i="3"/>
  <c r="AZ48" i="3"/>
  <c r="BC48" i="3" s="1"/>
  <c r="BA47" i="3"/>
  <c r="AZ47" i="3"/>
  <c r="BC47" i="3" s="1"/>
  <c r="BA46" i="3"/>
  <c r="AZ46" i="3"/>
  <c r="BC46" i="3" s="1"/>
  <c r="BA45" i="3"/>
  <c r="AZ45" i="3"/>
  <c r="BC45" i="3" s="1"/>
  <c r="BA44" i="3"/>
  <c r="AZ44" i="3"/>
  <c r="BC44" i="3" s="1"/>
  <c r="BA43" i="3"/>
  <c r="AZ43" i="3"/>
  <c r="BC43" i="3" s="1"/>
  <c r="BA42" i="3"/>
  <c r="AZ42" i="3"/>
  <c r="BC42" i="3" s="1"/>
  <c r="BA41" i="3"/>
  <c r="AZ41" i="3"/>
  <c r="BC41" i="3" s="1"/>
  <c r="BA40" i="3"/>
  <c r="AZ40" i="3"/>
  <c r="BC40" i="3" s="1"/>
  <c r="BA39" i="3"/>
  <c r="AZ39" i="3"/>
  <c r="BC39" i="3" s="1"/>
  <c r="BA38" i="3"/>
  <c r="AZ38" i="3"/>
  <c r="BC38" i="3" s="1"/>
  <c r="BA37" i="3"/>
  <c r="AZ37" i="3"/>
  <c r="BC37" i="3" s="1"/>
  <c r="BA36" i="3"/>
  <c r="AZ36" i="3"/>
  <c r="BC36" i="3" s="1"/>
  <c r="BA35" i="3"/>
  <c r="AZ35" i="3"/>
  <c r="BC35" i="3" s="1"/>
  <c r="BA34" i="3"/>
  <c r="AZ34" i="3"/>
  <c r="BC34" i="3" s="1"/>
  <c r="BA33" i="3"/>
  <c r="AZ33" i="3"/>
  <c r="BC33" i="3" s="1"/>
  <c r="BA32" i="3"/>
  <c r="AZ32" i="3"/>
  <c r="BC32" i="3" s="1"/>
  <c r="BA31" i="3"/>
  <c r="AZ31" i="3"/>
  <c r="BC31" i="3" s="1"/>
  <c r="BA30" i="3"/>
  <c r="AZ30" i="3"/>
  <c r="BC30" i="3" s="1"/>
  <c r="BA29" i="3"/>
  <c r="AZ29" i="3"/>
  <c r="BC29" i="3" s="1"/>
  <c r="BA28" i="3"/>
  <c r="AZ28" i="3"/>
  <c r="BC28" i="3" s="1"/>
  <c r="BA27" i="3"/>
  <c r="AZ27" i="3"/>
  <c r="BC27" i="3" s="1"/>
  <c r="BA26" i="3"/>
  <c r="AZ26" i="3"/>
  <c r="BC26" i="3" s="1"/>
  <c r="BA25" i="3"/>
  <c r="AZ25" i="3"/>
  <c r="BC25" i="3" s="1"/>
  <c r="BA24" i="3"/>
  <c r="AZ24" i="3"/>
  <c r="BC24" i="3" s="1"/>
  <c r="BA23" i="3"/>
  <c r="AZ23" i="3"/>
  <c r="BC23" i="3" s="1"/>
  <c r="BA22" i="3"/>
  <c r="AZ22" i="3"/>
  <c r="BC22" i="3" s="1"/>
  <c r="BA21" i="3"/>
  <c r="AZ21" i="3"/>
  <c r="BC21" i="3" s="1"/>
  <c r="BA20" i="3"/>
  <c r="AZ20" i="3"/>
  <c r="BC20" i="3" s="1"/>
  <c r="BA19" i="3"/>
  <c r="AZ19" i="3"/>
  <c r="BC19" i="3" s="1"/>
  <c r="BA18" i="3"/>
  <c r="AZ18" i="3"/>
  <c r="BC18" i="3" s="1"/>
  <c r="BA17" i="3"/>
  <c r="AZ17" i="3"/>
  <c r="BC17" i="3" s="1"/>
  <c r="BA16" i="3"/>
  <c r="AZ16" i="3"/>
  <c r="BC16" i="3" s="1"/>
  <c r="BA15" i="3"/>
  <c r="AZ15" i="3"/>
  <c r="BC15" i="3" s="1"/>
  <c r="BA14" i="3"/>
  <c r="AZ14" i="3"/>
  <c r="BC14" i="3" s="1"/>
  <c r="BA13" i="3"/>
  <c r="AZ13" i="3"/>
  <c r="BC13" i="3" s="1"/>
  <c r="BA12" i="3"/>
  <c r="AZ12" i="3"/>
  <c r="BC12" i="3" s="1"/>
  <c r="BA11" i="3"/>
  <c r="AZ11" i="3"/>
  <c r="BC11" i="3" s="1"/>
  <c r="BA10" i="3"/>
  <c r="AZ10" i="3"/>
  <c r="BC10" i="3" s="1"/>
  <c r="BA9" i="3"/>
  <c r="AZ9" i="3"/>
  <c r="BC9" i="3" s="1"/>
  <c r="BA8" i="3"/>
  <c r="AZ8" i="3"/>
  <c r="BC8" i="3" s="1"/>
  <c r="BA7" i="3"/>
  <c r="AZ7" i="3"/>
  <c r="BC7" i="3" s="1"/>
  <c r="BA6" i="3"/>
  <c r="AZ6" i="3"/>
  <c r="BC6" i="3" s="1"/>
  <c r="BA5" i="3"/>
  <c r="AZ5" i="3"/>
  <c r="BC5" i="3" s="1"/>
  <c r="BA4" i="3"/>
  <c r="AZ4" i="3"/>
  <c r="BC4" i="3" s="1"/>
  <c r="BA3" i="3"/>
  <c r="AZ3" i="3"/>
  <c r="BC3" i="3" s="1"/>
  <c r="AQ218" i="3"/>
  <c r="AP218" i="3"/>
  <c r="AS218" i="3" s="1"/>
  <c r="AQ217" i="3"/>
  <c r="AP217" i="3"/>
  <c r="AR217" i="3" s="1"/>
  <c r="AQ216" i="3"/>
  <c r="AP216" i="3"/>
  <c r="AS216" i="3" s="1"/>
  <c r="AQ215" i="3"/>
  <c r="AP215" i="3"/>
  <c r="AS215" i="3" s="1"/>
  <c r="AQ214" i="3"/>
  <c r="AP214" i="3"/>
  <c r="AR214" i="3" s="1"/>
  <c r="AQ213" i="3"/>
  <c r="AP213" i="3"/>
  <c r="AS213" i="3" s="1"/>
  <c r="AQ212" i="3"/>
  <c r="AP212" i="3"/>
  <c r="AS212" i="3" s="1"/>
  <c r="AQ211" i="3"/>
  <c r="AP211" i="3"/>
  <c r="AR211" i="3" s="1"/>
  <c r="AQ210" i="3"/>
  <c r="AP210" i="3"/>
  <c r="AS210" i="3" s="1"/>
  <c r="AQ209" i="3"/>
  <c r="AP209" i="3"/>
  <c r="AS209" i="3" s="1"/>
  <c r="AQ208" i="3"/>
  <c r="AP208" i="3"/>
  <c r="AR208" i="3" s="1"/>
  <c r="AQ207" i="3"/>
  <c r="AP207" i="3"/>
  <c r="AS207" i="3" s="1"/>
  <c r="AQ206" i="3"/>
  <c r="AP206" i="3"/>
  <c r="AS206" i="3" s="1"/>
  <c r="AQ205" i="3"/>
  <c r="AP205" i="3"/>
  <c r="AR205" i="3" s="1"/>
  <c r="AQ204" i="3"/>
  <c r="AP204" i="3"/>
  <c r="AS204" i="3" s="1"/>
  <c r="AQ203" i="3"/>
  <c r="AP203" i="3"/>
  <c r="AS203" i="3" s="1"/>
  <c r="AQ202" i="3"/>
  <c r="AP202" i="3"/>
  <c r="AR202" i="3" s="1"/>
  <c r="AQ201" i="3"/>
  <c r="AP201" i="3"/>
  <c r="AS201" i="3" s="1"/>
  <c r="AQ200" i="3"/>
  <c r="AP200" i="3"/>
  <c r="AS200" i="3" s="1"/>
  <c r="AS199" i="3"/>
  <c r="AQ199" i="3"/>
  <c r="AP199" i="3"/>
  <c r="AR199" i="3" s="1"/>
  <c r="AQ198" i="3"/>
  <c r="AP198" i="3"/>
  <c r="AS198" i="3" s="1"/>
  <c r="AQ197" i="3"/>
  <c r="AP197" i="3"/>
  <c r="AS197" i="3" s="1"/>
  <c r="AQ196" i="3"/>
  <c r="AP196" i="3"/>
  <c r="AR196" i="3" s="1"/>
  <c r="AQ195" i="3"/>
  <c r="AP195" i="3"/>
  <c r="AS195" i="3" s="1"/>
  <c r="AQ194" i="3"/>
  <c r="AP194" i="3"/>
  <c r="AS194" i="3" s="1"/>
  <c r="AQ193" i="3"/>
  <c r="AP193" i="3"/>
  <c r="AR193" i="3" s="1"/>
  <c r="AQ192" i="3"/>
  <c r="AP192" i="3"/>
  <c r="AS192" i="3" s="1"/>
  <c r="AQ191" i="3"/>
  <c r="AP191" i="3"/>
  <c r="AS191" i="3" s="1"/>
  <c r="AQ190" i="3"/>
  <c r="AP190" i="3"/>
  <c r="AR190" i="3" s="1"/>
  <c r="AQ189" i="3"/>
  <c r="AP189" i="3"/>
  <c r="AS189" i="3" s="1"/>
  <c r="AQ188" i="3"/>
  <c r="AP188" i="3"/>
  <c r="AS188" i="3" s="1"/>
  <c r="AQ187" i="3"/>
  <c r="AP187" i="3"/>
  <c r="AR187" i="3" s="1"/>
  <c r="AQ186" i="3"/>
  <c r="AP186" i="3"/>
  <c r="AS186" i="3" s="1"/>
  <c r="AQ185" i="3"/>
  <c r="AP185" i="3"/>
  <c r="AS185" i="3" s="1"/>
  <c r="AQ184" i="3"/>
  <c r="AP184" i="3"/>
  <c r="AR184" i="3" s="1"/>
  <c r="AQ183" i="3"/>
  <c r="AP183" i="3"/>
  <c r="AS183" i="3" s="1"/>
  <c r="AQ182" i="3"/>
  <c r="AP182" i="3"/>
  <c r="AS182" i="3" s="1"/>
  <c r="AQ181" i="3"/>
  <c r="AP181" i="3"/>
  <c r="AR181" i="3" s="1"/>
  <c r="AQ180" i="3"/>
  <c r="AP180" i="3"/>
  <c r="AS180" i="3" s="1"/>
  <c r="AQ179" i="3"/>
  <c r="AP179" i="3"/>
  <c r="AS179" i="3" s="1"/>
  <c r="AQ178" i="3"/>
  <c r="AP178" i="3"/>
  <c r="AR178" i="3" s="1"/>
  <c r="AQ177" i="3"/>
  <c r="AP177" i="3"/>
  <c r="AS177" i="3" s="1"/>
  <c r="AQ176" i="3"/>
  <c r="AP176" i="3"/>
  <c r="AS176" i="3" s="1"/>
  <c r="AS175" i="3"/>
  <c r="AQ175" i="3"/>
  <c r="AP175" i="3"/>
  <c r="AR175" i="3" s="1"/>
  <c r="AQ174" i="3"/>
  <c r="AP174" i="3"/>
  <c r="AS174" i="3" s="1"/>
  <c r="AQ173" i="3"/>
  <c r="AP173" i="3"/>
  <c r="AS173" i="3" s="1"/>
  <c r="AQ172" i="3"/>
  <c r="AP172" i="3"/>
  <c r="AR172" i="3" s="1"/>
  <c r="AQ171" i="3"/>
  <c r="AP171" i="3"/>
  <c r="AS171" i="3" s="1"/>
  <c r="AQ170" i="3"/>
  <c r="AP170" i="3"/>
  <c r="AS170" i="3" s="1"/>
  <c r="AQ169" i="3"/>
  <c r="AP169" i="3"/>
  <c r="AR169" i="3" s="1"/>
  <c r="AQ168" i="3"/>
  <c r="AP168" i="3"/>
  <c r="AS168" i="3" s="1"/>
  <c r="AQ167" i="3"/>
  <c r="AP167" i="3"/>
  <c r="AS167" i="3" s="1"/>
  <c r="AQ166" i="3"/>
  <c r="AP166" i="3"/>
  <c r="AR166" i="3" s="1"/>
  <c r="AQ165" i="3"/>
  <c r="AP165" i="3"/>
  <c r="AS165" i="3" s="1"/>
  <c r="AQ164" i="3"/>
  <c r="AP164" i="3"/>
  <c r="AS164" i="3" s="1"/>
  <c r="AQ163" i="3"/>
  <c r="AP163" i="3"/>
  <c r="AR163" i="3" s="1"/>
  <c r="AQ162" i="3"/>
  <c r="AP162" i="3"/>
  <c r="AS162" i="3" s="1"/>
  <c r="AQ161" i="3"/>
  <c r="AP161" i="3"/>
  <c r="AS161" i="3" s="1"/>
  <c r="AQ160" i="3"/>
  <c r="AP160" i="3"/>
  <c r="AR160" i="3" s="1"/>
  <c r="AQ159" i="3"/>
  <c r="AP159" i="3"/>
  <c r="AS159" i="3" s="1"/>
  <c r="AQ158" i="3"/>
  <c r="AP158" i="3"/>
  <c r="AS158" i="3" s="1"/>
  <c r="AQ157" i="3"/>
  <c r="AP157" i="3"/>
  <c r="AR157" i="3" s="1"/>
  <c r="AQ156" i="3"/>
  <c r="AP156" i="3"/>
  <c r="AS156" i="3" s="1"/>
  <c r="AQ155" i="3"/>
  <c r="AP155" i="3"/>
  <c r="AS155" i="3" s="1"/>
  <c r="AQ154" i="3"/>
  <c r="AP154" i="3"/>
  <c r="AR154" i="3" s="1"/>
  <c r="AQ153" i="3"/>
  <c r="AP153" i="3"/>
  <c r="AS153" i="3" s="1"/>
  <c r="AQ152" i="3"/>
  <c r="AP152" i="3"/>
  <c r="AS152" i="3" s="1"/>
  <c r="AQ151" i="3"/>
  <c r="AP151" i="3"/>
  <c r="AR151" i="3" s="1"/>
  <c r="AQ150" i="3"/>
  <c r="AP150" i="3"/>
  <c r="AS150" i="3" s="1"/>
  <c r="AQ149" i="3"/>
  <c r="AP149" i="3"/>
  <c r="AS149" i="3" s="1"/>
  <c r="AQ148" i="3"/>
  <c r="AP148" i="3"/>
  <c r="AR148" i="3" s="1"/>
  <c r="AQ147" i="3"/>
  <c r="AP147" i="3"/>
  <c r="AS147" i="3" s="1"/>
  <c r="AQ146" i="3"/>
  <c r="AP146" i="3"/>
  <c r="AS146" i="3" s="1"/>
  <c r="AQ145" i="3"/>
  <c r="AP145" i="3"/>
  <c r="AR145" i="3" s="1"/>
  <c r="AQ144" i="3"/>
  <c r="AP144" i="3"/>
  <c r="AS144" i="3" s="1"/>
  <c r="AQ143" i="3"/>
  <c r="AP143" i="3"/>
  <c r="AS143" i="3" s="1"/>
  <c r="AS142" i="3"/>
  <c r="AQ142" i="3"/>
  <c r="AP142" i="3"/>
  <c r="AR142" i="3" s="1"/>
  <c r="AQ141" i="3"/>
  <c r="AP141" i="3"/>
  <c r="AS141" i="3" s="1"/>
  <c r="AQ140" i="3"/>
  <c r="AP140" i="3"/>
  <c r="AS140" i="3" s="1"/>
  <c r="AS139" i="3"/>
  <c r="AQ139" i="3"/>
  <c r="AP139" i="3"/>
  <c r="AR139" i="3" s="1"/>
  <c r="AQ138" i="3"/>
  <c r="AP138" i="3"/>
  <c r="AS138" i="3" s="1"/>
  <c r="AQ137" i="3"/>
  <c r="AP137" i="3"/>
  <c r="AS137" i="3" s="1"/>
  <c r="AQ136" i="3"/>
  <c r="AP136" i="3"/>
  <c r="AR136" i="3" s="1"/>
  <c r="AQ135" i="3"/>
  <c r="AP135" i="3"/>
  <c r="AS135" i="3" s="1"/>
  <c r="AQ134" i="3"/>
  <c r="AP134" i="3"/>
  <c r="AS134" i="3" s="1"/>
  <c r="AQ133" i="3"/>
  <c r="AP133" i="3"/>
  <c r="AR133" i="3" s="1"/>
  <c r="AQ132" i="3"/>
  <c r="AP132" i="3"/>
  <c r="AS132" i="3" s="1"/>
  <c r="AQ131" i="3"/>
  <c r="AP131" i="3"/>
  <c r="AS131" i="3" s="1"/>
  <c r="AQ130" i="3"/>
  <c r="AP130" i="3"/>
  <c r="AR130" i="3" s="1"/>
  <c r="AQ129" i="3"/>
  <c r="AP129" i="3"/>
  <c r="AS129" i="3" s="1"/>
  <c r="AQ128" i="3"/>
  <c r="AP128" i="3"/>
  <c r="AS128" i="3" s="1"/>
  <c r="AQ127" i="3"/>
  <c r="AP127" i="3"/>
  <c r="AR127" i="3" s="1"/>
  <c r="AQ126" i="3"/>
  <c r="AP126" i="3"/>
  <c r="AS126" i="3" s="1"/>
  <c r="AQ125" i="3"/>
  <c r="AP125" i="3"/>
  <c r="AS125" i="3" s="1"/>
  <c r="AQ124" i="3"/>
  <c r="AP124" i="3"/>
  <c r="AR124" i="3" s="1"/>
  <c r="AQ123" i="3"/>
  <c r="AP123" i="3"/>
  <c r="AS123" i="3" s="1"/>
  <c r="AQ122" i="3"/>
  <c r="AP122" i="3"/>
  <c r="AS122" i="3" s="1"/>
  <c r="AQ121" i="3"/>
  <c r="AP121" i="3"/>
  <c r="AR121" i="3" s="1"/>
  <c r="AQ120" i="3"/>
  <c r="AP120" i="3"/>
  <c r="AS120" i="3" s="1"/>
  <c r="AQ119" i="3"/>
  <c r="AP119" i="3"/>
  <c r="AS119" i="3" s="1"/>
  <c r="AS118" i="3"/>
  <c r="AQ118" i="3"/>
  <c r="AP118" i="3"/>
  <c r="AR118" i="3" s="1"/>
  <c r="AQ117" i="3"/>
  <c r="AP117" i="3"/>
  <c r="AS117" i="3" s="1"/>
  <c r="AQ116" i="3"/>
  <c r="AP116" i="3"/>
  <c r="AS116" i="3" s="1"/>
  <c r="AQ115" i="3"/>
  <c r="AP115" i="3"/>
  <c r="AR115" i="3" s="1"/>
  <c r="AQ114" i="3"/>
  <c r="AP114" i="3"/>
  <c r="AS114" i="3" s="1"/>
  <c r="AQ113" i="3"/>
  <c r="AP113" i="3"/>
  <c r="AS113" i="3" s="1"/>
  <c r="AQ112" i="3"/>
  <c r="AP112" i="3"/>
  <c r="AR112" i="3" s="1"/>
  <c r="AQ111" i="3"/>
  <c r="AP111" i="3"/>
  <c r="AS111" i="3" s="1"/>
  <c r="AQ110" i="3"/>
  <c r="AP110" i="3"/>
  <c r="AS110" i="3" s="1"/>
  <c r="AQ109" i="3"/>
  <c r="AP109" i="3"/>
  <c r="AR109" i="3" s="1"/>
  <c r="AQ108" i="3"/>
  <c r="AP108" i="3"/>
  <c r="AS108" i="3" s="1"/>
  <c r="AQ107" i="3"/>
  <c r="AP107" i="3"/>
  <c r="AS107" i="3" s="1"/>
  <c r="AQ106" i="3"/>
  <c r="AP106" i="3"/>
  <c r="AR106" i="3" s="1"/>
  <c r="AQ105" i="3"/>
  <c r="AP105" i="3"/>
  <c r="AS105" i="3" s="1"/>
  <c r="AQ104" i="3"/>
  <c r="AP104" i="3"/>
  <c r="AS104" i="3" s="1"/>
  <c r="AS103" i="3"/>
  <c r="AQ103" i="3"/>
  <c r="AP103" i="3"/>
  <c r="AR103" i="3" s="1"/>
  <c r="AQ102" i="3"/>
  <c r="AP102" i="3"/>
  <c r="AS102" i="3" s="1"/>
  <c r="AQ101" i="3"/>
  <c r="AP101" i="3"/>
  <c r="AS101" i="3" s="1"/>
  <c r="AQ100" i="3"/>
  <c r="AP100" i="3"/>
  <c r="AR100" i="3" s="1"/>
  <c r="AQ99" i="3"/>
  <c r="AP99" i="3"/>
  <c r="AS99" i="3" s="1"/>
  <c r="AQ98" i="3"/>
  <c r="AP98" i="3"/>
  <c r="AS98" i="3" s="1"/>
  <c r="AQ97" i="3"/>
  <c r="AP97" i="3"/>
  <c r="AR97" i="3" s="1"/>
  <c r="AQ96" i="3"/>
  <c r="AP96" i="3"/>
  <c r="AS96" i="3" s="1"/>
  <c r="AQ95" i="3"/>
  <c r="AP95" i="3"/>
  <c r="AS95" i="3" s="1"/>
  <c r="AQ94" i="3"/>
  <c r="AP94" i="3"/>
  <c r="AR94" i="3" s="1"/>
  <c r="AQ93" i="3"/>
  <c r="AP93" i="3"/>
  <c r="AS93" i="3" s="1"/>
  <c r="AQ92" i="3"/>
  <c r="AP92" i="3"/>
  <c r="AS92" i="3" s="1"/>
  <c r="AQ91" i="3"/>
  <c r="AP91" i="3"/>
  <c r="AR91" i="3" s="1"/>
  <c r="AQ90" i="3"/>
  <c r="AP90" i="3"/>
  <c r="AS90" i="3" s="1"/>
  <c r="AQ89" i="3"/>
  <c r="AP89" i="3"/>
  <c r="AS89" i="3" s="1"/>
  <c r="AS88" i="3"/>
  <c r="AQ88" i="3"/>
  <c r="AP88" i="3"/>
  <c r="AR88" i="3" s="1"/>
  <c r="AQ87" i="3"/>
  <c r="AP87" i="3"/>
  <c r="AS87" i="3" s="1"/>
  <c r="AQ86" i="3"/>
  <c r="AP86" i="3"/>
  <c r="AS86" i="3" s="1"/>
  <c r="AQ85" i="3"/>
  <c r="AP85" i="3"/>
  <c r="AR85" i="3" s="1"/>
  <c r="AQ84" i="3"/>
  <c r="AP84" i="3"/>
  <c r="AS84" i="3" s="1"/>
  <c r="AQ83" i="3"/>
  <c r="AP83" i="3"/>
  <c r="AS83" i="3" s="1"/>
  <c r="AQ82" i="3"/>
  <c r="AP82" i="3"/>
  <c r="AR82" i="3" s="1"/>
  <c r="AQ81" i="3"/>
  <c r="AP81" i="3"/>
  <c r="AS81" i="3" s="1"/>
  <c r="AQ80" i="3"/>
  <c r="AP80" i="3"/>
  <c r="AS80" i="3" s="1"/>
  <c r="AQ79" i="3"/>
  <c r="AP79" i="3"/>
  <c r="AR79" i="3" s="1"/>
  <c r="AQ78" i="3"/>
  <c r="AP78" i="3"/>
  <c r="AS78" i="3" s="1"/>
  <c r="AQ77" i="3"/>
  <c r="AP77" i="3"/>
  <c r="AS77" i="3" s="1"/>
  <c r="AQ76" i="3"/>
  <c r="AP76" i="3"/>
  <c r="AR76" i="3" s="1"/>
  <c r="AQ75" i="3"/>
  <c r="AP75" i="3"/>
  <c r="AS75" i="3" s="1"/>
  <c r="AQ74" i="3"/>
  <c r="AP74" i="3"/>
  <c r="AS74" i="3" s="1"/>
  <c r="AQ73" i="3"/>
  <c r="AP73" i="3"/>
  <c r="AR73" i="3" s="1"/>
  <c r="AQ72" i="3"/>
  <c r="AP72" i="3"/>
  <c r="AS72" i="3" s="1"/>
  <c r="AQ71" i="3"/>
  <c r="AP71" i="3"/>
  <c r="AS71" i="3" s="1"/>
  <c r="AQ70" i="3"/>
  <c r="AP70" i="3"/>
  <c r="AR70" i="3" s="1"/>
  <c r="AQ69" i="3"/>
  <c r="AP69" i="3"/>
  <c r="AS69" i="3" s="1"/>
  <c r="AQ68" i="3"/>
  <c r="AP68" i="3"/>
  <c r="AS68" i="3" s="1"/>
  <c r="AQ67" i="3"/>
  <c r="AP67" i="3"/>
  <c r="AR67" i="3" s="1"/>
  <c r="AQ66" i="3"/>
  <c r="AP66" i="3"/>
  <c r="AS66" i="3" s="1"/>
  <c r="AQ65" i="3"/>
  <c r="AP65" i="3"/>
  <c r="AS65" i="3" s="1"/>
  <c r="AS64" i="3"/>
  <c r="AQ64" i="3"/>
  <c r="AP64" i="3"/>
  <c r="AR64" i="3" s="1"/>
  <c r="AQ63" i="3"/>
  <c r="AP63" i="3"/>
  <c r="AS63" i="3" s="1"/>
  <c r="AQ62" i="3"/>
  <c r="AP62" i="3"/>
  <c r="AS62" i="3" s="1"/>
  <c r="AQ61" i="3"/>
  <c r="AP61" i="3"/>
  <c r="AR61" i="3" s="1"/>
  <c r="AQ60" i="3"/>
  <c r="AP60" i="3"/>
  <c r="AS60" i="3" s="1"/>
  <c r="AQ59" i="3"/>
  <c r="AP59" i="3"/>
  <c r="AS59" i="3" s="1"/>
  <c r="AQ58" i="3"/>
  <c r="AP58" i="3"/>
  <c r="AR58" i="3" s="1"/>
  <c r="AQ57" i="3"/>
  <c r="AP57" i="3"/>
  <c r="AS57" i="3" s="1"/>
  <c r="AQ56" i="3"/>
  <c r="AP56" i="3"/>
  <c r="AS56" i="3" s="1"/>
  <c r="AQ55" i="3"/>
  <c r="AP55" i="3"/>
  <c r="AR55" i="3" s="1"/>
  <c r="AQ54" i="3"/>
  <c r="AP54" i="3"/>
  <c r="AS54" i="3" s="1"/>
  <c r="AQ53" i="3"/>
  <c r="AP53" i="3"/>
  <c r="AS53" i="3" s="1"/>
  <c r="AQ52" i="3"/>
  <c r="AP52" i="3"/>
  <c r="AR52" i="3" s="1"/>
  <c r="AQ51" i="3"/>
  <c r="AP51" i="3"/>
  <c r="AS51" i="3" s="1"/>
  <c r="AQ50" i="3"/>
  <c r="AP50" i="3"/>
  <c r="AS50" i="3" s="1"/>
  <c r="AQ49" i="3"/>
  <c r="AP49" i="3"/>
  <c r="AR49" i="3" s="1"/>
  <c r="AQ48" i="3"/>
  <c r="AP48" i="3"/>
  <c r="AS48" i="3" s="1"/>
  <c r="AQ47" i="3"/>
  <c r="AP47" i="3"/>
  <c r="AS47" i="3" s="1"/>
  <c r="AQ46" i="3"/>
  <c r="AP46" i="3"/>
  <c r="AR46" i="3" s="1"/>
  <c r="AQ45" i="3"/>
  <c r="AP45" i="3"/>
  <c r="AS45" i="3" s="1"/>
  <c r="AQ44" i="3"/>
  <c r="AP44" i="3"/>
  <c r="AS44" i="3" s="1"/>
  <c r="AQ43" i="3"/>
  <c r="AP43" i="3"/>
  <c r="AR43" i="3" s="1"/>
  <c r="AQ42" i="3"/>
  <c r="AP42" i="3"/>
  <c r="AS42" i="3" s="1"/>
  <c r="AQ41" i="3"/>
  <c r="AP41" i="3"/>
  <c r="AS41" i="3" s="1"/>
  <c r="AS40" i="3"/>
  <c r="AQ40" i="3"/>
  <c r="AP40" i="3"/>
  <c r="AR40" i="3" s="1"/>
  <c r="AQ39" i="3"/>
  <c r="AP39" i="3"/>
  <c r="AS39" i="3" s="1"/>
  <c r="AQ38" i="3"/>
  <c r="AP38" i="3"/>
  <c r="AS38" i="3" s="1"/>
  <c r="AQ37" i="3"/>
  <c r="AP37" i="3"/>
  <c r="AR37" i="3" s="1"/>
  <c r="AQ36" i="3"/>
  <c r="AP36" i="3"/>
  <c r="AS36" i="3" s="1"/>
  <c r="AQ35" i="3"/>
  <c r="AP35" i="3"/>
  <c r="AS35" i="3" s="1"/>
  <c r="AQ34" i="3"/>
  <c r="AP34" i="3"/>
  <c r="AR34" i="3" s="1"/>
  <c r="AQ33" i="3"/>
  <c r="AP33" i="3"/>
  <c r="AS33" i="3" s="1"/>
  <c r="AQ32" i="3"/>
  <c r="AP32" i="3"/>
  <c r="AS32" i="3" s="1"/>
  <c r="AS31" i="3"/>
  <c r="AQ31" i="3"/>
  <c r="AP31" i="3"/>
  <c r="AR31" i="3" s="1"/>
  <c r="AQ30" i="3"/>
  <c r="AP30" i="3"/>
  <c r="AS30" i="3" s="1"/>
  <c r="AQ29" i="3"/>
  <c r="AP29" i="3"/>
  <c r="AS29" i="3" s="1"/>
  <c r="AQ28" i="3"/>
  <c r="AP28" i="3"/>
  <c r="AR28" i="3" s="1"/>
  <c r="AQ27" i="3"/>
  <c r="AP27" i="3"/>
  <c r="AS27" i="3" s="1"/>
  <c r="AQ26" i="3"/>
  <c r="AP26" i="3"/>
  <c r="AS26" i="3" s="1"/>
  <c r="AQ25" i="3"/>
  <c r="AP25" i="3"/>
  <c r="AR25" i="3" s="1"/>
  <c r="AQ24" i="3"/>
  <c r="AP24" i="3"/>
  <c r="AS24" i="3" s="1"/>
  <c r="AQ23" i="3"/>
  <c r="AP23" i="3"/>
  <c r="AS23" i="3" s="1"/>
  <c r="AQ22" i="3"/>
  <c r="AP22" i="3"/>
  <c r="AR22" i="3" s="1"/>
  <c r="AQ21" i="3"/>
  <c r="AP21" i="3"/>
  <c r="AS21" i="3" s="1"/>
  <c r="AQ20" i="3"/>
  <c r="AP20" i="3"/>
  <c r="AS20" i="3" s="1"/>
  <c r="AQ19" i="3"/>
  <c r="AP19" i="3"/>
  <c r="AR19" i="3" s="1"/>
  <c r="AQ18" i="3"/>
  <c r="AP18" i="3"/>
  <c r="AS18" i="3" s="1"/>
  <c r="AQ17" i="3"/>
  <c r="AP17" i="3"/>
  <c r="AS17" i="3" s="1"/>
  <c r="AQ16" i="3"/>
  <c r="AP16" i="3"/>
  <c r="AR16" i="3" s="1"/>
  <c r="AQ15" i="3"/>
  <c r="AP15" i="3"/>
  <c r="AS15" i="3" s="1"/>
  <c r="AQ14" i="3"/>
  <c r="AP14" i="3"/>
  <c r="AS14" i="3" s="1"/>
  <c r="AQ13" i="3"/>
  <c r="AP13" i="3"/>
  <c r="AR13" i="3" s="1"/>
  <c r="AQ12" i="3"/>
  <c r="AP12" i="3"/>
  <c r="AS12" i="3" s="1"/>
  <c r="AQ11" i="3"/>
  <c r="AP11" i="3"/>
  <c r="AS11" i="3" s="1"/>
  <c r="AQ10" i="3"/>
  <c r="AP10" i="3"/>
  <c r="AR10" i="3" s="1"/>
  <c r="AQ9" i="3"/>
  <c r="AP9" i="3"/>
  <c r="AS9" i="3" s="1"/>
  <c r="AQ8" i="3"/>
  <c r="AP8" i="3"/>
  <c r="AS8" i="3" s="1"/>
  <c r="AQ7" i="3"/>
  <c r="AP7" i="3"/>
  <c r="AR7" i="3" s="1"/>
  <c r="AQ6" i="3"/>
  <c r="AP6" i="3"/>
  <c r="AS6" i="3" s="1"/>
  <c r="AQ5" i="3"/>
  <c r="AP5" i="3"/>
  <c r="AS5" i="3" s="1"/>
  <c r="AQ4" i="3"/>
  <c r="AP4" i="3"/>
  <c r="AR4" i="3" s="1"/>
  <c r="AQ3" i="3"/>
  <c r="AP3" i="3"/>
  <c r="AS3" i="3" s="1"/>
  <c r="AF67" i="3"/>
  <c r="AH67" i="3" s="1"/>
  <c r="AG67" i="3"/>
  <c r="AG218" i="3"/>
  <c r="AF218" i="3"/>
  <c r="AI218" i="3" s="1"/>
  <c r="AG217" i="3"/>
  <c r="AF217" i="3"/>
  <c r="AI217" i="3" s="1"/>
  <c r="AG216" i="3"/>
  <c r="AF216" i="3"/>
  <c r="AG215" i="3"/>
  <c r="AF215" i="3"/>
  <c r="AI215" i="3" s="1"/>
  <c r="AG214" i="3"/>
  <c r="AF214" i="3"/>
  <c r="AI214" i="3" s="1"/>
  <c r="AG213" i="3"/>
  <c r="AF213" i="3"/>
  <c r="AG212" i="3"/>
  <c r="AF212" i="3"/>
  <c r="AI212" i="3" s="1"/>
  <c r="AG211" i="3"/>
  <c r="AF211" i="3"/>
  <c r="AI211" i="3" s="1"/>
  <c r="AG210" i="3"/>
  <c r="AF210" i="3"/>
  <c r="AG209" i="3"/>
  <c r="AF209" i="3"/>
  <c r="AI209" i="3" s="1"/>
  <c r="AG208" i="3"/>
  <c r="AF208" i="3"/>
  <c r="AI208" i="3" s="1"/>
  <c r="AG207" i="3"/>
  <c r="AF207" i="3"/>
  <c r="AG206" i="3"/>
  <c r="AF206" i="3"/>
  <c r="AI206" i="3" s="1"/>
  <c r="AG205" i="3"/>
  <c r="AF205" i="3"/>
  <c r="AI205" i="3" s="1"/>
  <c r="AG204" i="3"/>
  <c r="AF204" i="3"/>
  <c r="AG203" i="3"/>
  <c r="AF203" i="3"/>
  <c r="AI203" i="3" s="1"/>
  <c r="AG202" i="3"/>
  <c r="AF202" i="3"/>
  <c r="AI202" i="3" s="1"/>
  <c r="AG201" i="3"/>
  <c r="AF201" i="3"/>
  <c r="AI201" i="3" s="1"/>
  <c r="AG200" i="3"/>
  <c r="AF200" i="3"/>
  <c r="AI200" i="3" s="1"/>
  <c r="AG199" i="3"/>
  <c r="AF199" i="3"/>
  <c r="AI199" i="3" s="1"/>
  <c r="AG198" i="3"/>
  <c r="AF198" i="3"/>
  <c r="AI198" i="3" s="1"/>
  <c r="AG197" i="3"/>
  <c r="AF197" i="3"/>
  <c r="AI197" i="3" s="1"/>
  <c r="AG196" i="3"/>
  <c r="AF196" i="3"/>
  <c r="AI196" i="3" s="1"/>
  <c r="AG195" i="3"/>
  <c r="AF195" i="3"/>
  <c r="AI195" i="3" s="1"/>
  <c r="AG194" i="3"/>
  <c r="AF194" i="3"/>
  <c r="AI194" i="3" s="1"/>
  <c r="AG193" i="3"/>
  <c r="AF193" i="3"/>
  <c r="AI193" i="3" s="1"/>
  <c r="AG192" i="3"/>
  <c r="AF192" i="3"/>
  <c r="AG191" i="3"/>
  <c r="AF191" i="3"/>
  <c r="AI191" i="3" s="1"/>
  <c r="AG190" i="3"/>
  <c r="AF190" i="3"/>
  <c r="AI190" i="3" s="1"/>
  <c r="AG189" i="3"/>
  <c r="AF189" i="3"/>
  <c r="AG188" i="3"/>
  <c r="AF188" i="3"/>
  <c r="AI188" i="3" s="1"/>
  <c r="AG187" i="3"/>
  <c r="AF187" i="3"/>
  <c r="AI187" i="3" s="1"/>
  <c r="AG186" i="3"/>
  <c r="AF186" i="3"/>
  <c r="AG185" i="3"/>
  <c r="AF185" i="3"/>
  <c r="AI185" i="3" s="1"/>
  <c r="AG184" i="3"/>
  <c r="AF184" i="3"/>
  <c r="AI184" i="3" s="1"/>
  <c r="AG183" i="3"/>
  <c r="AF183" i="3"/>
  <c r="AG182" i="3"/>
  <c r="AF182" i="3"/>
  <c r="AI182" i="3" s="1"/>
  <c r="AG181" i="3"/>
  <c r="AF181" i="3"/>
  <c r="AI181" i="3" s="1"/>
  <c r="AG180" i="3"/>
  <c r="AF180" i="3"/>
  <c r="AG179" i="3"/>
  <c r="AF179" i="3"/>
  <c r="AI179" i="3" s="1"/>
  <c r="AG178" i="3"/>
  <c r="AF178" i="3"/>
  <c r="AI178" i="3" s="1"/>
  <c r="AG177" i="3"/>
  <c r="AF177" i="3"/>
  <c r="AG176" i="3"/>
  <c r="AF176" i="3"/>
  <c r="AI176" i="3" s="1"/>
  <c r="AG175" i="3"/>
  <c r="AF175" i="3"/>
  <c r="AI175" i="3" s="1"/>
  <c r="AG174" i="3"/>
  <c r="AF174" i="3"/>
  <c r="AG173" i="3"/>
  <c r="AF173" i="3"/>
  <c r="AI173" i="3" s="1"/>
  <c r="AG172" i="3"/>
  <c r="AF172" i="3"/>
  <c r="AI172" i="3" s="1"/>
  <c r="AG171" i="3"/>
  <c r="AF171" i="3"/>
  <c r="AI171" i="3" s="1"/>
  <c r="AG170" i="3"/>
  <c r="AF170" i="3"/>
  <c r="AI170" i="3" s="1"/>
  <c r="AG169" i="3"/>
  <c r="AF169" i="3"/>
  <c r="AI169" i="3" s="1"/>
  <c r="AG168" i="3"/>
  <c r="AF168" i="3"/>
  <c r="AI168" i="3" s="1"/>
  <c r="AG167" i="3"/>
  <c r="AF167" i="3"/>
  <c r="AI167" i="3" s="1"/>
  <c r="AG166" i="3"/>
  <c r="AF166" i="3"/>
  <c r="AI166" i="3" s="1"/>
  <c r="AG165" i="3"/>
  <c r="AF165" i="3"/>
  <c r="AI165" i="3" s="1"/>
  <c r="AG164" i="3"/>
  <c r="AF164" i="3"/>
  <c r="AI164" i="3" s="1"/>
  <c r="AG163" i="3"/>
  <c r="AF163" i="3"/>
  <c r="AI163" i="3" s="1"/>
  <c r="AG162" i="3"/>
  <c r="AF162" i="3"/>
  <c r="AI162" i="3" s="1"/>
  <c r="AG161" i="3"/>
  <c r="AF161" i="3"/>
  <c r="AI161" i="3" s="1"/>
  <c r="AG160" i="3"/>
  <c r="AF160" i="3"/>
  <c r="AI160" i="3" s="1"/>
  <c r="AG159" i="3"/>
  <c r="AF159" i="3"/>
  <c r="AI159" i="3" s="1"/>
  <c r="AG158" i="3"/>
  <c r="AF158" i="3"/>
  <c r="AI158" i="3" s="1"/>
  <c r="AG157" i="3"/>
  <c r="AF157" i="3"/>
  <c r="AI157" i="3" s="1"/>
  <c r="AG156" i="3"/>
  <c r="AF156" i="3"/>
  <c r="AI156" i="3" s="1"/>
  <c r="AG155" i="3"/>
  <c r="AF155" i="3"/>
  <c r="AI155" i="3" s="1"/>
  <c r="AG154" i="3"/>
  <c r="AF154" i="3"/>
  <c r="AI154" i="3" s="1"/>
  <c r="AG153" i="3"/>
  <c r="AF153" i="3"/>
  <c r="AI153" i="3" s="1"/>
  <c r="AG152" i="3"/>
  <c r="AF152" i="3"/>
  <c r="AI152" i="3" s="1"/>
  <c r="AG151" i="3"/>
  <c r="AF151" i="3"/>
  <c r="AI151" i="3" s="1"/>
  <c r="AG150" i="3"/>
  <c r="AF150" i="3"/>
  <c r="AI150" i="3" s="1"/>
  <c r="AG149" i="3"/>
  <c r="AF149" i="3"/>
  <c r="AI149" i="3" s="1"/>
  <c r="AG148" i="3"/>
  <c r="AF148" i="3"/>
  <c r="AI148" i="3" s="1"/>
  <c r="AG147" i="3"/>
  <c r="AF147" i="3"/>
  <c r="AI147" i="3" s="1"/>
  <c r="AG146" i="3"/>
  <c r="AF146" i="3"/>
  <c r="AI146" i="3" s="1"/>
  <c r="AG145" i="3"/>
  <c r="AF145" i="3"/>
  <c r="AI145" i="3" s="1"/>
  <c r="AG144" i="3"/>
  <c r="AF144" i="3"/>
  <c r="AI144" i="3" s="1"/>
  <c r="AG143" i="3"/>
  <c r="AF143" i="3"/>
  <c r="AI143" i="3" s="1"/>
  <c r="AG142" i="3"/>
  <c r="AF142" i="3"/>
  <c r="AI142" i="3" s="1"/>
  <c r="AG141" i="3"/>
  <c r="AF141" i="3"/>
  <c r="AI141" i="3" s="1"/>
  <c r="AG140" i="3"/>
  <c r="AF140" i="3"/>
  <c r="AI140" i="3" s="1"/>
  <c r="AG139" i="3"/>
  <c r="AF139" i="3"/>
  <c r="AI139" i="3" s="1"/>
  <c r="AG138" i="3"/>
  <c r="AF138" i="3"/>
  <c r="AI138" i="3" s="1"/>
  <c r="AG137" i="3"/>
  <c r="AF137" i="3"/>
  <c r="AI137" i="3" s="1"/>
  <c r="AG136" i="3"/>
  <c r="AF136" i="3"/>
  <c r="AI136" i="3" s="1"/>
  <c r="AG135" i="3"/>
  <c r="AF135" i="3"/>
  <c r="AI135" i="3" s="1"/>
  <c r="AG134" i="3"/>
  <c r="AF134" i="3"/>
  <c r="AI134" i="3" s="1"/>
  <c r="AG133" i="3"/>
  <c r="AF133" i="3"/>
  <c r="AI133" i="3" s="1"/>
  <c r="AG132" i="3"/>
  <c r="AF132" i="3"/>
  <c r="AI132" i="3" s="1"/>
  <c r="AG131" i="3"/>
  <c r="AF131" i="3"/>
  <c r="AI131" i="3" s="1"/>
  <c r="AG130" i="3"/>
  <c r="AF130" i="3"/>
  <c r="AI130" i="3" s="1"/>
  <c r="AG129" i="3"/>
  <c r="AF129" i="3"/>
  <c r="AI129" i="3" s="1"/>
  <c r="AG128" i="3"/>
  <c r="AF128" i="3"/>
  <c r="AI128" i="3" s="1"/>
  <c r="AG127" i="3"/>
  <c r="AF127" i="3"/>
  <c r="AI127" i="3" s="1"/>
  <c r="AG126" i="3"/>
  <c r="AF126" i="3"/>
  <c r="AI126" i="3" s="1"/>
  <c r="AG125" i="3"/>
  <c r="AF125" i="3"/>
  <c r="AI125" i="3" s="1"/>
  <c r="AG124" i="3"/>
  <c r="AF124" i="3"/>
  <c r="AI124" i="3" s="1"/>
  <c r="AG123" i="3"/>
  <c r="AF123" i="3"/>
  <c r="AI123" i="3" s="1"/>
  <c r="AG122" i="3"/>
  <c r="AF122" i="3"/>
  <c r="AI122" i="3" s="1"/>
  <c r="AG121" i="3"/>
  <c r="AF121" i="3"/>
  <c r="AI121" i="3" s="1"/>
  <c r="AG120" i="3"/>
  <c r="AF120" i="3"/>
  <c r="AI120" i="3" s="1"/>
  <c r="AG119" i="3"/>
  <c r="AF119" i="3"/>
  <c r="AI119" i="3" s="1"/>
  <c r="AG118" i="3"/>
  <c r="AF118" i="3"/>
  <c r="AI118" i="3" s="1"/>
  <c r="AG117" i="3"/>
  <c r="AF117" i="3"/>
  <c r="AI117" i="3" s="1"/>
  <c r="AG116" i="3"/>
  <c r="AF116" i="3"/>
  <c r="AI116" i="3" s="1"/>
  <c r="AG115" i="3"/>
  <c r="AF115" i="3"/>
  <c r="AI115" i="3" s="1"/>
  <c r="AG114" i="3"/>
  <c r="AF114" i="3"/>
  <c r="AI114" i="3" s="1"/>
  <c r="AG113" i="3"/>
  <c r="AF113" i="3"/>
  <c r="AI113" i="3" s="1"/>
  <c r="AG112" i="3"/>
  <c r="AF112" i="3"/>
  <c r="AI112" i="3" s="1"/>
  <c r="AG111" i="3"/>
  <c r="AF111" i="3"/>
  <c r="AI111" i="3" s="1"/>
  <c r="AG110" i="3"/>
  <c r="AF110" i="3"/>
  <c r="AI110" i="3" s="1"/>
  <c r="AG109" i="3"/>
  <c r="AF109" i="3"/>
  <c r="AI109" i="3" s="1"/>
  <c r="AG108" i="3"/>
  <c r="AF108" i="3"/>
  <c r="AI108" i="3" s="1"/>
  <c r="AG107" i="3"/>
  <c r="AF107" i="3"/>
  <c r="AI107" i="3" s="1"/>
  <c r="AG106" i="3"/>
  <c r="AF106" i="3"/>
  <c r="AI106" i="3" s="1"/>
  <c r="AG105" i="3"/>
  <c r="AF105" i="3"/>
  <c r="AI105" i="3" s="1"/>
  <c r="AG104" i="3"/>
  <c r="AF104" i="3"/>
  <c r="AI104" i="3" s="1"/>
  <c r="AG103" i="3"/>
  <c r="AF103" i="3"/>
  <c r="AI103" i="3" s="1"/>
  <c r="AG102" i="3"/>
  <c r="AF102" i="3"/>
  <c r="AI102" i="3" s="1"/>
  <c r="AG101" i="3"/>
  <c r="AF101" i="3"/>
  <c r="AI101" i="3" s="1"/>
  <c r="AG100" i="3"/>
  <c r="AF100" i="3"/>
  <c r="AI100" i="3" s="1"/>
  <c r="AG99" i="3"/>
  <c r="AF99" i="3"/>
  <c r="AI99" i="3" s="1"/>
  <c r="AG98" i="3"/>
  <c r="AF98" i="3"/>
  <c r="AI98" i="3" s="1"/>
  <c r="AG97" i="3"/>
  <c r="AF97" i="3"/>
  <c r="AI97" i="3" s="1"/>
  <c r="AG96" i="3"/>
  <c r="AF96" i="3"/>
  <c r="AI96" i="3" s="1"/>
  <c r="AG95" i="3"/>
  <c r="AF95" i="3"/>
  <c r="AI95" i="3" s="1"/>
  <c r="AG94" i="3"/>
  <c r="AF94" i="3"/>
  <c r="AI94" i="3" s="1"/>
  <c r="AG93" i="3"/>
  <c r="AF93" i="3"/>
  <c r="AI93" i="3" s="1"/>
  <c r="AG92" i="3"/>
  <c r="AF92" i="3"/>
  <c r="AI92" i="3" s="1"/>
  <c r="AG91" i="3"/>
  <c r="AF91" i="3"/>
  <c r="AI91" i="3" s="1"/>
  <c r="AG90" i="3"/>
  <c r="AF90" i="3"/>
  <c r="AI90" i="3" s="1"/>
  <c r="AG89" i="3"/>
  <c r="AF89" i="3"/>
  <c r="AI89" i="3" s="1"/>
  <c r="AG88" i="3"/>
  <c r="AF88" i="3"/>
  <c r="AI88" i="3" s="1"/>
  <c r="AG87" i="3"/>
  <c r="AF87" i="3"/>
  <c r="AI87" i="3" s="1"/>
  <c r="AG86" i="3"/>
  <c r="AF86" i="3"/>
  <c r="AI86" i="3" s="1"/>
  <c r="AG85" i="3"/>
  <c r="AF85" i="3"/>
  <c r="AI85" i="3" s="1"/>
  <c r="AG84" i="3"/>
  <c r="AF84" i="3"/>
  <c r="AI84" i="3" s="1"/>
  <c r="AG83" i="3"/>
  <c r="AF83" i="3"/>
  <c r="AI83" i="3" s="1"/>
  <c r="AG82" i="3"/>
  <c r="AF82" i="3"/>
  <c r="AI82" i="3" s="1"/>
  <c r="AG81" i="3"/>
  <c r="AF81" i="3"/>
  <c r="AI81" i="3" s="1"/>
  <c r="AG80" i="3"/>
  <c r="AF80" i="3"/>
  <c r="AI80" i="3" s="1"/>
  <c r="AG79" i="3"/>
  <c r="AF79" i="3"/>
  <c r="AI79" i="3" s="1"/>
  <c r="AG78" i="3"/>
  <c r="AF78" i="3"/>
  <c r="AI78" i="3" s="1"/>
  <c r="AG77" i="3"/>
  <c r="AF77" i="3"/>
  <c r="AI77" i="3" s="1"/>
  <c r="AG76" i="3"/>
  <c r="AF76" i="3"/>
  <c r="AI76" i="3" s="1"/>
  <c r="AG75" i="3"/>
  <c r="AF75" i="3"/>
  <c r="AI75" i="3" s="1"/>
  <c r="AG74" i="3"/>
  <c r="AF74" i="3"/>
  <c r="AI74" i="3" s="1"/>
  <c r="AG73" i="3"/>
  <c r="AF73" i="3"/>
  <c r="AI73" i="3" s="1"/>
  <c r="AG72" i="3"/>
  <c r="AF72" i="3"/>
  <c r="AI72" i="3" s="1"/>
  <c r="AG71" i="3"/>
  <c r="AF71" i="3"/>
  <c r="AI71" i="3" s="1"/>
  <c r="AG70" i="3"/>
  <c r="AF70" i="3"/>
  <c r="AI70" i="3" s="1"/>
  <c r="AG69" i="3"/>
  <c r="AF69" i="3"/>
  <c r="AI69" i="3" s="1"/>
  <c r="AG68" i="3"/>
  <c r="AF68" i="3"/>
  <c r="AI68" i="3" s="1"/>
  <c r="AG66" i="3"/>
  <c r="AF66" i="3"/>
  <c r="AI66" i="3" s="1"/>
  <c r="AG65" i="3"/>
  <c r="AF65" i="3"/>
  <c r="AI65" i="3" s="1"/>
  <c r="AG64" i="3"/>
  <c r="AF64" i="3"/>
  <c r="AI64" i="3" s="1"/>
  <c r="AG63" i="3"/>
  <c r="AF63" i="3"/>
  <c r="AI63" i="3" s="1"/>
  <c r="AG62" i="3"/>
  <c r="AF62" i="3"/>
  <c r="AI62" i="3" s="1"/>
  <c r="AG61" i="3"/>
  <c r="AF61" i="3"/>
  <c r="AI61" i="3" s="1"/>
  <c r="AG60" i="3"/>
  <c r="AF60" i="3"/>
  <c r="AI60" i="3" s="1"/>
  <c r="AG59" i="3"/>
  <c r="AF59" i="3"/>
  <c r="AI59" i="3" s="1"/>
  <c r="AG58" i="3"/>
  <c r="AF58" i="3"/>
  <c r="AI58" i="3" s="1"/>
  <c r="AH57" i="3"/>
  <c r="AG57" i="3"/>
  <c r="AF57" i="3"/>
  <c r="AI57" i="3" s="1"/>
  <c r="AG56" i="3"/>
  <c r="AF56" i="3"/>
  <c r="AI56" i="3" s="1"/>
  <c r="AG55" i="3"/>
  <c r="AF55" i="3"/>
  <c r="AI55" i="3" s="1"/>
  <c r="AG54" i="3"/>
  <c r="AF54" i="3"/>
  <c r="AI54" i="3" s="1"/>
  <c r="AG53" i="3"/>
  <c r="AF53" i="3"/>
  <c r="AI53" i="3" s="1"/>
  <c r="AG52" i="3"/>
  <c r="AF52" i="3"/>
  <c r="AI52" i="3" s="1"/>
  <c r="AG51" i="3"/>
  <c r="AF51" i="3"/>
  <c r="AI51" i="3" s="1"/>
  <c r="AG50" i="3"/>
  <c r="AF50" i="3"/>
  <c r="AI50" i="3" s="1"/>
  <c r="AG49" i="3"/>
  <c r="AF49" i="3"/>
  <c r="AI49" i="3" s="1"/>
  <c r="AG48" i="3"/>
  <c r="AF48" i="3"/>
  <c r="AI48" i="3" s="1"/>
  <c r="AG47" i="3"/>
  <c r="AF47" i="3"/>
  <c r="AI47" i="3" s="1"/>
  <c r="AG46" i="3"/>
  <c r="AF46" i="3"/>
  <c r="AI46" i="3" s="1"/>
  <c r="AG45" i="3"/>
  <c r="AF45" i="3"/>
  <c r="AI45" i="3" s="1"/>
  <c r="AG44" i="3"/>
  <c r="AF44" i="3"/>
  <c r="AI44" i="3" s="1"/>
  <c r="AG43" i="3"/>
  <c r="AF43" i="3"/>
  <c r="AI43" i="3" s="1"/>
  <c r="AG42" i="3"/>
  <c r="AF42" i="3"/>
  <c r="AI42" i="3" s="1"/>
  <c r="AG41" i="3"/>
  <c r="AF41" i="3"/>
  <c r="AI41" i="3" s="1"/>
  <c r="AG40" i="3"/>
  <c r="AF40" i="3"/>
  <c r="AI40" i="3" s="1"/>
  <c r="AG39" i="3"/>
  <c r="AF39" i="3"/>
  <c r="AI39" i="3" s="1"/>
  <c r="AG38" i="3"/>
  <c r="AF38" i="3"/>
  <c r="AI38" i="3" s="1"/>
  <c r="AG37" i="3"/>
  <c r="AF37" i="3"/>
  <c r="AI37" i="3" s="1"/>
  <c r="AH36" i="3"/>
  <c r="AG36" i="3"/>
  <c r="AF36" i="3"/>
  <c r="AI36" i="3" s="1"/>
  <c r="AG35" i="3"/>
  <c r="AF35" i="3"/>
  <c r="AI35" i="3" s="1"/>
  <c r="AG34" i="3"/>
  <c r="AF34" i="3"/>
  <c r="AI34" i="3" s="1"/>
  <c r="AG33" i="3"/>
  <c r="AF33" i="3"/>
  <c r="AI33" i="3" s="1"/>
  <c r="AG32" i="3"/>
  <c r="AF32" i="3"/>
  <c r="AI32" i="3" s="1"/>
  <c r="AG31" i="3"/>
  <c r="AF31" i="3"/>
  <c r="AI31" i="3" s="1"/>
  <c r="AG30" i="3"/>
  <c r="AF30" i="3"/>
  <c r="AI30" i="3" s="1"/>
  <c r="AG29" i="3"/>
  <c r="AF29" i="3"/>
  <c r="AI29" i="3" s="1"/>
  <c r="AG28" i="3"/>
  <c r="AF28" i="3"/>
  <c r="AI28" i="3" s="1"/>
  <c r="AG27" i="3"/>
  <c r="AF27" i="3"/>
  <c r="AI27" i="3" s="1"/>
  <c r="AG26" i="3"/>
  <c r="AF26" i="3"/>
  <c r="AI26" i="3" s="1"/>
  <c r="AG25" i="3"/>
  <c r="AF25" i="3"/>
  <c r="AI25" i="3" s="1"/>
  <c r="AG24" i="3"/>
  <c r="AF24" i="3"/>
  <c r="AI24" i="3" s="1"/>
  <c r="AG23" i="3"/>
  <c r="AF23" i="3"/>
  <c r="AI23" i="3" s="1"/>
  <c r="AG22" i="3"/>
  <c r="AF22" i="3"/>
  <c r="AI22" i="3" s="1"/>
  <c r="AG21" i="3"/>
  <c r="AF21" i="3"/>
  <c r="AI21" i="3" s="1"/>
  <c r="AG20" i="3"/>
  <c r="AF20" i="3"/>
  <c r="AI20" i="3" s="1"/>
  <c r="AG19" i="3"/>
  <c r="AF19" i="3"/>
  <c r="AI19" i="3" s="1"/>
  <c r="AG18" i="3"/>
  <c r="AF18" i="3"/>
  <c r="AI18" i="3" s="1"/>
  <c r="AG17" i="3"/>
  <c r="AF17" i="3"/>
  <c r="AI17" i="3" s="1"/>
  <c r="AG16" i="3"/>
  <c r="AF16" i="3"/>
  <c r="AI16" i="3" s="1"/>
  <c r="AG15" i="3"/>
  <c r="AF15" i="3"/>
  <c r="AI15" i="3" s="1"/>
  <c r="AG14" i="3"/>
  <c r="AF14" i="3"/>
  <c r="AI14" i="3" s="1"/>
  <c r="AG13" i="3"/>
  <c r="AF13" i="3"/>
  <c r="AI13" i="3" s="1"/>
  <c r="AG12" i="3"/>
  <c r="AF12" i="3"/>
  <c r="AI12" i="3" s="1"/>
  <c r="AG11" i="3"/>
  <c r="AF11" i="3"/>
  <c r="AI11" i="3" s="1"/>
  <c r="AG10" i="3"/>
  <c r="AF10" i="3"/>
  <c r="AI10" i="3" s="1"/>
  <c r="AG9" i="3"/>
  <c r="AF9" i="3"/>
  <c r="AI9" i="3" s="1"/>
  <c r="AG8" i="3"/>
  <c r="AF8" i="3"/>
  <c r="AI8" i="3" s="1"/>
  <c r="AG7" i="3"/>
  <c r="AF7" i="3"/>
  <c r="AI7" i="3" s="1"/>
  <c r="AG6" i="3"/>
  <c r="AF6" i="3"/>
  <c r="AI6" i="3" s="1"/>
  <c r="AG5" i="3"/>
  <c r="AF5" i="3"/>
  <c r="AI5" i="3" s="1"/>
  <c r="AG4" i="3"/>
  <c r="AF4" i="3"/>
  <c r="AI4" i="3" s="1"/>
  <c r="AG3" i="3"/>
  <c r="AF3" i="3"/>
  <c r="AI3" i="3" s="1"/>
  <c r="W218" i="3"/>
  <c r="V218" i="3"/>
  <c r="Y218" i="3" s="1"/>
  <c r="W217" i="3"/>
  <c r="V217" i="3"/>
  <c r="Y217" i="3" s="1"/>
  <c r="W216" i="3"/>
  <c r="V216" i="3"/>
  <c r="Y216" i="3" s="1"/>
  <c r="W215" i="3"/>
  <c r="V215" i="3"/>
  <c r="Y215" i="3" s="1"/>
  <c r="W214" i="3"/>
  <c r="V214" i="3"/>
  <c r="Y214" i="3" s="1"/>
  <c r="W213" i="3"/>
  <c r="V213" i="3"/>
  <c r="Y213" i="3" s="1"/>
  <c r="W212" i="3"/>
  <c r="V212" i="3"/>
  <c r="Y212" i="3" s="1"/>
  <c r="W211" i="3"/>
  <c r="V211" i="3"/>
  <c r="Y211" i="3" s="1"/>
  <c r="W210" i="3"/>
  <c r="V210" i="3"/>
  <c r="Y210" i="3" s="1"/>
  <c r="W209" i="3"/>
  <c r="V209" i="3"/>
  <c r="Y209" i="3" s="1"/>
  <c r="W208" i="3"/>
  <c r="V208" i="3"/>
  <c r="Y208" i="3" s="1"/>
  <c r="W207" i="3"/>
  <c r="V207" i="3"/>
  <c r="Y207" i="3" s="1"/>
  <c r="W206" i="3"/>
  <c r="V206" i="3"/>
  <c r="Y206" i="3" s="1"/>
  <c r="W205" i="3"/>
  <c r="V205" i="3"/>
  <c r="Y205" i="3" s="1"/>
  <c r="W204" i="3"/>
  <c r="V204" i="3"/>
  <c r="Y204" i="3" s="1"/>
  <c r="W203" i="3"/>
  <c r="V203" i="3"/>
  <c r="Y203" i="3" s="1"/>
  <c r="W202" i="3"/>
  <c r="V202" i="3"/>
  <c r="Y202" i="3" s="1"/>
  <c r="W201" i="3"/>
  <c r="V201" i="3"/>
  <c r="Y201" i="3" s="1"/>
  <c r="W200" i="3"/>
  <c r="V200" i="3"/>
  <c r="Y200" i="3" s="1"/>
  <c r="W199" i="3"/>
  <c r="V199" i="3"/>
  <c r="Y199" i="3" s="1"/>
  <c r="W198" i="3"/>
  <c r="V198" i="3"/>
  <c r="Y198" i="3" s="1"/>
  <c r="W197" i="3"/>
  <c r="V197" i="3"/>
  <c r="Y197" i="3" s="1"/>
  <c r="W196" i="3"/>
  <c r="V196" i="3"/>
  <c r="Y196" i="3" s="1"/>
  <c r="W195" i="3"/>
  <c r="V195" i="3"/>
  <c r="Y195" i="3" s="1"/>
  <c r="W194" i="3"/>
  <c r="V194" i="3"/>
  <c r="Y194" i="3" s="1"/>
  <c r="W193" i="3"/>
  <c r="V193" i="3"/>
  <c r="Y193" i="3" s="1"/>
  <c r="W192" i="3"/>
  <c r="V192" i="3"/>
  <c r="Y192" i="3" s="1"/>
  <c r="W191" i="3"/>
  <c r="V191" i="3"/>
  <c r="Y191" i="3" s="1"/>
  <c r="W190" i="3"/>
  <c r="V190" i="3"/>
  <c r="Y190" i="3" s="1"/>
  <c r="W189" i="3"/>
  <c r="V189" i="3"/>
  <c r="Y189" i="3" s="1"/>
  <c r="W188" i="3"/>
  <c r="V188" i="3"/>
  <c r="Y188" i="3" s="1"/>
  <c r="W187" i="3"/>
  <c r="V187" i="3"/>
  <c r="Y187" i="3" s="1"/>
  <c r="W186" i="3"/>
  <c r="V186" i="3"/>
  <c r="Y186" i="3" s="1"/>
  <c r="W185" i="3"/>
  <c r="V185" i="3"/>
  <c r="Y185" i="3" s="1"/>
  <c r="W184" i="3"/>
  <c r="V184" i="3"/>
  <c r="Y184" i="3" s="1"/>
  <c r="W183" i="3"/>
  <c r="V183" i="3"/>
  <c r="Y183" i="3" s="1"/>
  <c r="W182" i="3"/>
  <c r="V182" i="3"/>
  <c r="Y182" i="3" s="1"/>
  <c r="W181" i="3"/>
  <c r="V181" i="3"/>
  <c r="Y181" i="3" s="1"/>
  <c r="W180" i="3"/>
  <c r="V180" i="3"/>
  <c r="Y180" i="3" s="1"/>
  <c r="W179" i="3"/>
  <c r="V179" i="3"/>
  <c r="Y179" i="3" s="1"/>
  <c r="W178" i="3"/>
  <c r="V178" i="3"/>
  <c r="Y178" i="3" s="1"/>
  <c r="W177" i="3"/>
  <c r="V177" i="3"/>
  <c r="Y177" i="3" s="1"/>
  <c r="W176" i="3"/>
  <c r="V176" i="3"/>
  <c r="Y176" i="3" s="1"/>
  <c r="W175" i="3"/>
  <c r="V175" i="3"/>
  <c r="Y175" i="3" s="1"/>
  <c r="W174" i="3"/>
  <c r="V174" i="3"/>
  <c r="Y174" i="3" s="1"/>
  <c r="W173" i="3"/>
  <c r="V173" i="3"/>
  <c r="Y173" i="3" s="1"/>
  <c r="W172" i="3"/>
  <c r="V172" i="3"/>
  <c r="Y172" i="3" s="1"/>
  <c r="W171" i="3"/>
  <c r="V171" i="3"/>
  <c r="Y171" i="3" s="1"/>
  <c r="W170" i="3"/>
  <c r="V170" i="3"/>
  <c r="Y170" i="3" s="1"/>
  <c r="W169" i="3"/>
  <c r="V169" i="3"/>
  <c r="Y169" i="3" s="1"/>
  <c r="W168" i="3"/>
  <c r="V168" i="3"/>
  <c r="Y168" i="3" s="1"/>
  <c r="W167" i="3"/>
  <c r="V167" i="3"/>
  <c r="Y167" i="3" s="1"/>
  <c r="W166" i="3"/>
  <c r="V166" i="3"/>
  <c r="Y166" i="3" s="1"/>
  <c r="W165" i="3"/>
  <c r="V165" i="3"/>
  <c r="Y165" i="3" s="1"/>
  <c r="W164" i="3"/>
  <c r="V164" i="3"/>
  <c r="Y164" i="3" s="1"/>
  <c r="W163" i="3"/>
  <c r="V163" i="3"/>
  <c r="Y163" i="3" s="1"/>
  <c r="W162" i="3"/>
  <c r="V162" i="3"/>
  <c r="Y162" i="3" s="1"/>
  <c r="W161" i="3"/>
  <c r="V161" i="3"/>
  <c r="Y161" i="3" s="1"/>
  <c r="W160" i="3"/>
  <c r="V160" i="3"/>
  <c r="Y160" i="3" s="1"/>
  <c r="W159" i="3"/>
  <c r="V159" i="3"/>
  <c r="Y159" i="3" s="1"/>
  <c r="W158" i="3"/>
  <c r="V158" i="3"/>
  <c r="Y158" i="3" s="1"/>
  <c r="W157" i="3"/>
  <c r="V157" i="3"/>
  <c r="Y157" i="3" s="1"/>
  <c r="W156" i="3"/>
  <c r="V156" i="3"/>
  <c r="Y156" i="3" s="1"/>
  <c r="W155" i="3"/>
  <c r="V155" i="3"/>
  <c r="Y155" i="3" s="1"/>
  <c r="W154" i="3"/>
  <c r="V154" i="3"/>
  <c r="Y154" i="3" s="1"/>
  <c r="W153" i="3"/>
  <c r="V153" i="3"/>
  <c r="Y153" i="3" s="1"/>
  <c r="W152" i="3"/>
  <c r="V152" i="3"/>
  <c r="Y152" i="3" s="1"/>
  <c r="W151" i="3"/>
  <c r="V151" i="3"/>
  <c r="Y151" i="3" s="1"/>
  <c r="W150" i="3"/>
  <c r="V150" i="3"/>
  <c r="Y150" i="3" s="1"/>
  <c r="W149" i="3"/>
  <c r="V149" i="3"/>
  <c r="Y149" i="3" s="1"/>
  <c r="W148" i="3"/>
  <c r="V148" i="3"/>
  <c r="Y148" i="3" s="1"/>
  <c r="W147" i="3"/>
  <c r="V147" i="3"/>
  <c r="Y147" i="3" s="1"/>
  <c r="W146" i="3"/>
  <c r="V146" i="3"/>
  <c r="Y146" i="3" s="1"/>
  <c r="W145" i="3"/>
  <c r="V145" i="3"/>
  <c r="Y145" i="3" s="1"/>
  <c r="W144" i="3"/>
  <c r="V144" i="3"/>
  <c r="Y144" i="3" s="1"/>
  <c r="W143" i="3"/>
  <c r="V143" i="3"/>
  <c r="Y143" i="3" s="1"/>
  <c r="W142" i="3"/>
  <c r="V142" i="3"/>
  <c r="Y142" i="3" s="1"/>
  <c r="W141" i="3"/>
  <c r="V141" i="3"/>
  <c r="Y141" i="3" s="1"/>
  <c r="W140" i="3"/>
  <c r="V140" i="3"/>
  <c r="Y140" i="3" s="1"/>
  <c r="W139" i="3"/>
  <c r="V139" i="3"/>
  <c r="Y139" i="3" s="1"/>
  <c r="W138" i="3"/>
  <c r="V138" i="3"/>
  <c r="Y138" i="3" s="1"/>
  <c r="W137" i="3"/>
  <c r="V137" i="3"/>
  <c r="Y137" i="3" s="1"/>
  <c r="W136" i="3"/>
  <c r="V136" i="3"/>
  <c r="Y136" i="3" s="1"/>
  <c r="W135" i="3"/>
  <c r="V135" i="3"/>
  <c r="Y135" i="3" s="1"/>
  <c r="W134" i="3"/>
  <c r="V134" i="3"/>
  <c r="Y134" i="3" s="1"/>
  <c r="W133" i="3"/>
  <c r="V133" i="3"/>
  <c r="Y133" i="3" s="1"/>
  <c r="W132" i="3"/>
  <c r="V132" i="3"/>
  <c r="Y132" i="3" s="1"/>
  <c r="W131" i="3"/>
  <c r="V131" i="3"/>
  <c r="Y131" i="3" s="1"/>
  <c r="W130" i="3"/>
  <c r="V130" i="3"/>
  <c r="Y130" i="3" s="1"/>
  <c r="W129" i="3"/>
  <c r="V129" i="3"/>
  <c r="Y129" i="3" s="1"/>
  <c r="W128" i="3"/>
  <c r="V128" i="3"/>
  <c r="Y128" i="3" s="1"/>
  <c r="W127" i="3"/>
  <c r="V127" i="3"/>
  <c r="Y127" i="3" s="1"/>
  <c r="W126" i="3"/>
  <c r="V126" i="3"/>
  <c r="Y126" i="3" s="1"/>
  <c r="W125" i="3"/>
  <c r="V125" i="3"/>
  <c r="Y125" i="3" s="1"/>
  <c r="W124" i="3"/>
  <c r="V124" i="3"/>
  <c r="Y124" i="3" s="1"/>
  <c r="W123" i="3"/>
  <c r="V123" i="3"/>
  <c r="Y123" i="3" s="1"/>
  <c r="W122" i="3"/>
  <c r="V122" i="3"/>
  <c r="Y122" i="3" s="1"/>
  <c r="W121" i="3"/>
  <c r="V121" i="3"/>
  <c r="Y121" i="3" s="1"/>
  <c r="W120" i="3"/>
  <c r="V120" i="3"/>
  <c r="Y120" i="3" s="1"/>
  <c r="W119" i="3"/>
  <c r="V119" i="3"/>
  <c r="Y119" i="3" s="1"/>
  <c r="W118" i="3"/>
  <c r="V118" i="3"/>
  <c r="Y118" i="3" s="1"/>
  <c r="W117" i="3"/>
  <c r="V117" i="3"/>
  <c r="Y117" i="3" s="1"/>
  <c r="W116" i="3"/>
  <c r="V116" i="3"/>
  <c r="Y116" i="3" s="1"/>
  <c r="W115" i="3"/>
  <c r="V115" i="3"/>
  <c r="Y115" i="3" s="1"/>
  <c r="W114" i="3"/>
  <c r="V114" i="3"/>
  <c r="Y114" i="3" s="1"/>
  <c r="W113" i="3"/>
  <c r="V113" i="3"/>
  <c r="Y113" i="3" s="1"/>
  <c r="W112" i="3"/>
  <c r="V112" i="3"/>
  <c r="Y112" i="3" s="1"/>
  <c r="W111" i="3"/>
  <c r="V111" i="3"/>
  <c r="Y111" i="3" s="1"/>
  <c r="W110" i="3"/>
  <c r="V110" i="3"/>
  <c r="Y110" i="3" s="1"/>
  <c r="W109" i="3"/>
  <c r="V109" i="3"/>
  <c r="Y109" i="3" s="1"/>
  <c r="W108" i="3"/>
  <c r="V108" i="3"/>
  <c r="Y108" i="3" s="1"/>
  <c r="W107" i="3"/>
  <c r="V107" i="3"/>
  <c r="Y107" i="3" s="1"/>
  <c r="W106" i="3"/>
  <c r="V106" i="3"/>
  <c r="Y106" i="3" s="1"/>
  <c r="W105" i="3"/>
  <c r="V105" i="3"/>
  <c r="Y105" i="3" s="1"/>
  <c r="W104" i="3"/>
  <c r="V104" i="3"/>
  <c r="Y104" i="3" s="1"/>
  <c r="W103" i="3"/>
  <c r="V103" i="3"/>
  <c r="Y103" i="3" s="1"/>
  <c r="W102" i="3"/>
  <c r="V102" i="3"/>
  <c r="Y102" i="3" s="1"/>
  <c r="W101" i="3"/>
  <c r="V101" i="3"/>
  <c r="Y101" i="3" s="1"/>
  <c r="W100" i="3"/>
  <c r="V100" i="3"/>
  <c r="Y100" i="3" s="1"/>
  <c r="W99" i="3"/>
  <c r="V99" i="3"/>
  <c r="Y99" i="3" s="1"/>
  <c r="W98" i="3"/>
  <c r="V98" i="3"/>
  <c r="Y98" i="3" s="1"/>
  <c r="W97" i="3"/>
  <c r="V97" i="3"/>
  <c r="Y97" i="3" s="1"/>
  <c r="W96" i="3"/>
  <c r="V96" i="3"/>
  <c r="Y96" i="3" s="1"/>
  <c r="W95" i="3"/>
  <c r="V95" i="3"/>
  <c r="Y95" i="3" s="1"/>
  <c r="W94" i="3"/>
  <c r="V94" i="3"/>
  <c r="Y94" i="3" s="1"/>
  <c r="W93" i="3"/>
  <c r="V93" i="3"/>
  <c r="Y93" i="3" s="1"/>
  <c r="W92" i="3"/>
  <c r="V92" i="3"/>
  <c r="Y92" i="3" s="1"/>
  <c r="W91" i="3"/>
  <c r="V91" i="3"/>
  <c r="Y91" i="3" s="1"/>
  <c r="W90" i="3"/>
  <c r="V90" i="3"/>
  <c r="Y90" i="3" s="1"/>
  <c r="W89" i="3"/>
  <c r="V89" i="3"/>
  <c r="Y89" i="3" s="1"/>
  <c r="W88" i="3"/>
  <c r="V88" i="3"/>
  <c r="Y88" i="3" s="1"/>
  <c r="W87" i="3"/>
  <c r="V87" i="3"/>
  <c r="Y87" i="3" s="1"/>
  <c r="W86" i="3"/>
  <c r="V86" i="3"/>
  <c r="Y86" i="3" s="1"/>
  <c r="W85" i="3"/>
  <c r="V85" i="3"/>
  <c r="Y85" i="3" s="1"/>
  <c r="W84" i="3"/>
  <c r="V84" i="3"/>
  <c r="Y84" i="3" s="1"/>
  <c r="W83" i="3"/>
  <c r="V83" i="3"/>
  <c r="Y83" i="3" s="1"/>
  <c r="W82" i="3"/>
  <c r="V82" i="3"/>
  <c r="Y82" i="3" s="1"/>
  <c r="W81" i="3"/>
  <c r="V81" i="3"/>
  <c r="Y81" i="3" s="1"/>
  <c r="W80" i="3"/>
  <c r="V80" i="3"/>
  <c r="Y80" i="3" s="1"/>
  <c r="W79" i="3"/>
  <c r="V79" i="3"/>
  <c r="Y79" i="3" s="1"/>
  <c r="W78" i="3"/>
  <c r="V78" i="3"/>
  <c r="Y78" i="3" s="1"/>
  <c r="W77" i="3"/>
  <c r="V77" i="3"/>
  <c r="Y77" i="3" s="1"/>
  <c r="W76" i="3"/>
  <c r="V76" i="3"/>
  <c r="Y76" i="3" s="1"/>
  <c r="W75" i="3"/>
  <c r="V75" i="3"/>
  <c r="Y75" i="3" s="1"/>
  <c r="W74" i="3"/>
  <c r="V74" i="3"/>
  <c r="Y74" i="3" s="1"/>
  <c r="W73" i="3"/>
  <c r="V73" i="3"/>
  <c r="Y73" i="3" s="1"/>
  <c r="W72" i="3"/>
  <c r="V72" i="3"/>
  <c r="Y72" i="3" s="1"/>
  <c r="W71" i="3"/>
  <c r="V71" i="3"/>
  <c r="Y71" i="3" s="1"/>
  <c r="W70" i="3"/>
  <c r="V70" i="3"/>
  <c r="Y70" i="3" s="1"/>
  <c r="W69" i="3"/>
  <c r="V69" i="3"/>
  <c r="Y69" i="3" s="1"/>
  <c r="W68" i="3"/>
  <c r="V68" i="3"/>
  <c r="Y68" i="3" s="1"/>
  <c r="W67" i="3"/>
  <c r="V67" i="3"/>
  <c r="Y67" i="3" s="1"/>
  <c r="W66" i="3"/>
  <c r="V66" i="3"/>
  <c r="Y66" i="3" s="1"/>
  <c r="W65" i="3"/>
  <c r="V65" i="3"/>
  <c r="Y65" i="3" s="1"/>
  <c r="W64" i="3"/>
  <c r="V64" i="3"/>
  <c r="Y64" i="3" s="1"/>
  <c r="W63" i="3"/>
  <c r="V63" i="3"/>
  <c r="Y63" i="3" s="1"/>
  <c r="W62" i="3"/>
  <c r="V62" i="3"/>
  <c r="Y62" i="3" s="1"/>
  <c r="W61" i="3"/>
  <c r="V61" i="3"/>
  <c r="Y61" i="3" s="1"/>
  <c r="W60" i="3"/>
  <c r="V60" i="3"/>
  <c r="Y60" i="3" s="1"/>
  <c r="W59" i="3"/>
  <c r="V59" i="3"/>
  <c r="Y59" i="3" s="1"/>
  <c r="W58" i="3"/>
  <c r="V58" i="3"/>
  <c r="Y58" i="3" s="1"/>
  <c r="W57" i="3"/>
  <c r="V57" i="3"/>
  <c r="Y57" i="3" s="1"/>
  <c r="W56" i="3"/>
  <c r="V56" i="3"/>
  <c r="Y56" i="3" s="1"/>
  <c r="W55" i="3"/>
  <c r="V55" i="3"/>
  <c r="Y55" i="3" s="1"/>
  <c r="W54" i="3"/>
  <c r="V54" i="3"/>
  <c r="Y54" i="3" s="1"/>
  <c r="W53" i="3"/>
  <c r="V53" i="3"/>
  <c r="Y53" i="3" s="1"/>
  <c r="W52" i="3"/>
  <c r="V52" i="3"/>
  <c r="Y52" i="3" s="1"/>
  <c r="W51" i="3"/>
  <c r="V51" i="3"/>
  <c r="Y51" i="3" s="1"/>
  <c r="W50" i="3"/>
  <c r="V50" i="3"/>
  <c r="Y50" i="3" s="1"/>
  <c r="W49" i="3"/>
  <c r="V49" i="3"/>
  <c r="Y49" i="3" s="1"/>
  <c r="W48" i="3"/>
  <c r="V48" i="3"/>
  <c r="Y48" i="3" s="1"/>
  <c r="W47" i="3"/>
  <c r="V47" i="3"/>
  <c r="Y47" i="3" s="1"/>
  <c r="W46" i="3"/>
  <c r="V46" i="3"/>
  <c r="Y46" i="3" s="1"/>
  <c r="W45" i="3"/>
  <c r="V45" i="3"/>
  <c r="Y45" i="3" s="1"/>
  <c r="W44" i="3"/>
  <c r="V44" i="3"/>
  <c r="Y44" i="3" s="1"/>
  <c r="W43" i="3"/>
  <c r="V43" i="3"/>
  <c r="Y43" i="3" s="1"/>
  <c r="W42" i="3"/>
  <c r="V42" i="3"/>
  <c r="Y42" i="3" s="1"/>
  <c r="W41" i="3"/>
  <c r="V41" i="3"/>
  <c r="Y41" i="3" s="1"/>
  <c r="W40" i="3"/>
  <c r="V40" i="3"/>
  <c r="Y40" i="3" s="1"/>
  <c r="W39" i="3"/>
  <c r="V39" i="3"/>
  <c r="Y39" i="3" s="1"/>
  <c r="W38" i="3"/>
  <c r="V38" i="3"/>
  <c r="Y38" i="3" s="1"/>
  <c r="W37" i="3"/>
  <c r="V37" i="3"/>
  <c r="Y37" i="3" s="1"/>
  <c r="W36" i="3"/>
  <c r="V36" i="3"/>
  <c r="Y36" i="3" s="1"/>
  <c r="W35" i="3"/>
  <c r="V35" i="3"/>
  <c r="Y35" i="3" s="1"/>
  <c r="W34" i="3"/>
  <c r="V34" i="3"/>
  <c r="Y34" i="3" s="1"/>
  <c r="W33" i="3"/>
  <c r="V33" i="3"/>
  <c r="Y33" i="3" s="1"/>
  <c r="W32" i="3"/>
  <c r="V32" i="3"/>
  <c r="Y32" i="3" s="1"/>
  <c r="W31" i="3"/>
  <c r="V31" i="3"/>
  <c r="Y31" i="3" s="1"/>
  <c r="W30" i="3"/>
  <c r="V30" i="3"/>
  <c r="Y30" i="3" s="1"/>
  <c r="W29" i="3"/>
  <c r="V29" i="3"/>
  <c r="Y29" i="3" s="1"/>
  <c r="W28" i="3"/>
  <c r="V28" i="3"/>
  <c r="Y28" i="3" s="1"/>
  <c r="W27" i="3"/>
  <c r="V27" i="3"/>
  <c r="Y27" i="3" s="1"/>
  <c r="W26" i="3"/>
  <c r="V26" i="3"/>
  <c r="Y26" i="3" s="1"/>
  <c r="W25" i="3"/>
  <c r="V25" i="3"/>
  <c r="Y25" i="3" s="1"/>
  <c r="W24" i="3"/>
  <c r="V24" i="3"/>
  <c r="Y24" i="3" s="1"/>
  <c r="W23" i="3"/>
  <c r="V23" i="3"/>
  <c r="Y23" i="3" s="1"/>
  <c r="W22" i="3"/>
  <c r="V22" i="3"/>
  <c r="Y22" i="3" s="1"/>
  <c r="W21" i="3"/>
  <c r="V21" i="3"/>
  <c r="Y21" i="3" s="1"/>
  <c r="W20" i="3"/>
  <c r="V20" i="3"/>
  <c r="Y20" i="3" s="1"/>
  <c r="W19" i="3"/>
  <c r="V19" i="3"/>
  <c r="Y19" i="3" s="1"/>
  <c r="W18" i="3"/>
  <c r="V18" i="3"/>
  <c r="Y18" i="3" s="1"/>
  <c r="W17" i="3"/>
  <c r="V17" i="3"/>
  <c r="Y17" i="3" s="1"/>
  <c r="W16" i="3"/>
  <c r="V16" i="3"/>
  <c r="Y16" i="3" s="1"/>
  <c r="W15" i="3"/>
  <c r="V15" i="3"/>
  <c r="Y15" i="3" s="1"/>
  <c r="W14" i="3"/>
  <c r="V14" i="3"/>
  <c r="Y14" i="3" s="1"/>
  <c r="W13" i="3"/>
  <c r="V13" i="3"/>
  <c r="Y13" i="3" s="1"/>
  <c r="W12" i="3"/>
  <c r="V12" i="3"/>
  <c r="Y12" i="3" s="1"/>
  <c r="W11" i="3"/>
  <c r="V11" i="3"/>
  <c r="Y11" i="3" s="1"/>
  <c r="W10" i="3"/>
  <c r="V10" i="3"/>
  <c r="Y10" i="3" s="1"/>
  <c r="W9" i="3"/>
  <c r="V9" i="3"/>
  <c r="Y9" i="3" s="1"/>
  <c r="W8" i="3"/>
  <c r="V8" i="3"/>
  <c r="Y8" i="3" s="1"/>
  <c r="W7" i="3"/>
  <c r="V7" i="3"/>
  <c r="Y7" i="3" s="1"/>
  <c r="W6" i="3"/>
  <c r="V6" i="3"/>
  <c r="Y6" i="3" s="1"/>
  <c r="W5" i="3"/>
  <c r="V5" i="3"/>
  <c r="Y5" i="3" s="1"/>
  <c r="W4" i="3"/>
  <c r="V4" i="3"/>
  <c r="Y4" i="3" s="1"/>
  <c r="M218" i="3"/>
  <c r="L218" i="3"/>
  <c r="M217" i="3"/>
  <c r="L217" i="3"/>
  <c r="N217" i="3" s="1"/>
  <c r="M216" i="3"/>
  <c r="L216" i="3"/>
  <c r="M210" i="3"/>
  <c r="L210" i="3"/>
  <c r="M209" i="3"/>
  <c r="L209" i="3"/>
  <c r="M208" i="3"/>
  <c r="L208" i="3"/>
  <c r="N208" i="3" s="1"/>
  <c r="M202" i="3"/>
  <c r="L202" i="3"/>
  <c r="N202" i="3" s="1"/>
  <c r="M201" i="3"/>
  <c r="L201" i="3"/>
  <c r="M200" i="3"/>
  <c r="L200" i="3"/>
  <c r="M194" i="3"/>
  <c r="L194" i="3"/>
  <c r="M193" i="3"/>
  <c r="L193" i="3"/>
  <c r="N193" i="3" s="1"/>
  <c r="M192" i="3"/>
  <c r="L192" i="3"/>
  <c r="M191" i="3"/>
  <c r="L191" i="3"/>
  <c r="M186" i="3"/>
  <c r="L186" i="3"/>
  <c r="M185" i="3"/>
  <c r="L185" i="3"/>
  <c r="M184" i="3"/>
  <c r="L184" i="3"/>
  <c r="N184" i="3" s="1"/>
  <c r="M183" i="3"/>
  <c r="L183" i="3"/>
  <c r="M182" i="3"/>
  <c r="L182" i="3"/>
  <c r="M178" i="3"/>
  <c r="L178" i="3"/>
  <c r="N178" i="3" s="1"/>
  <c r="M177" i="3"/>
  <c r="L177" i="3"/>
  <c r="M176" i="3"/>
  <c r="L176" i="3"/>
  <c r="M175" i="3"/>
  <c r="L175" i="3"/>
  <c r="N175" i="3" s="1"/>
  <c r="M170" i="3"/>
  <c r="L170" i="3"/>
  <c r="M169" i="3"/>
  <c r="L169" i="3"/>
  <c r="N169" i="3" s="1"/>
  <c r="M162" i="3"/>
  <c r="L162" i="3"/>
  <c r="M161" i="3"/>
  <c r="L161" i="3"/>
  <c r="M160" i="3"/>
  <c r="L160" i="3"/>
  <c r="N160" i="3" s="1"/>
  <c r="M154" i="3"/>
  <c r="L154" i="3"/>
  <c r="N154" i="3" s="1"/>
  <c r="M153" i="3"/>
  <c r="L153" i="3"/>
  <c r="M152" i="3"/>
  <c r="L152" i="3"/>
  <c r="M151" i="3"/>
  <c r="L151" i="3"/>
  <c r="N151" i="3" s="1"/>
  <c r="M146" i="3"/>
  <c r="L146" i="3"/>
  <c r="M145" i="3"/>
  <c r="L145" i="3"/>
  <c r="N145" i="3" s="1"/>
  <c r="M144" i="3"/>
  <c r="L144" i="3"/>
  <c r="M143" i="3"/>
  <c r="L143" i="3"/>
  <c r="M138" i="3"/>
  <c r="L138" i="3"/>
  <c r="M137" i="3"/>
  <c r="L137" i="3"/>
  <c r="M136" i="3"/>
  <c r="L136" i="3"/>
  <c r="N136" i="3" s="1"/>
  <c r="M135" i="3"/>
  <c r="L135" i="3"/>
  <c r="M130" i="3"/>
  <c r="L130" i="3"/>
  <c r="N130" i="3" s="1"/>
  <c r="M129" i="3"/>
  <c r="L129" i="3"/>
  <c r="M128" i="3"/>
  <c r="L128" i="3"/>
  <c r="M122" i="3"/>
  <c r="L122" i="3"/>
  <c r="M121" i="3"/>
  <c r="L121" i="3"/>
  <c r="N121" i="3" s="1"/>
  <c r="M120" i="3"/>
  <c r="L120" i="3"/>
  <c r="M119" i="3"/>
  <c r="L119" i="3"/>
  <c r="M118" i="3"/>
  <c r="L118" i="3"/>
  <c r="N118" i="3" s="1"/>
  <c r="M114" i="3"/>
  <c r="L114" i="3"/>
  <c r="M113" i="3"/>
  <c r="L113" i="3"/>
  <c r="M112" i="3"/>
  <c r="L112" i="3"/>
  <c r="N112" i="3" s="1"/>
  <c r="M111" i="3"/>
  <c r="L111" i="3"/>
  <c r="M110" i="3"/>
  <c r="L110" i="3"/>
  <c r="M106" i="3"/>
  <c r="L106" i="3"/>
  <c r="N106" i="3" s="1"/>
  <c r="M105" i="3"/>
  <c r="L105" i="3"/>
  <c r="M104" i="3"/>
  <c r="L104" i="3"/>
  <c r="M103" i="3"/>
  <c r="L103" i="3"/>
  <c r="N103" i="3" s="1"/>
  <c r="M98" i="3"/>
  <c r="L98" i="3"/>
  <c r="M97" i="3"/>
  <c r="L97" i="3"/>
  <c r="N97" i="3" s="1"/>
  <c r="M96" i="3"/>
  <c r="L96" i="3"/>
  <c r="M95" i="3"/>
  <c r="L95" i="3"/>
  <c r="M90" i="3"/>
  <c r="L90" i="3"/>
  <c r="M89" i="3"/>
  <c r="L89" i="3"/>
  <c r="M88" i="3"/>
  <c r="L88" i="3"/>
  <c r="N88" i="3" s="1"/>
  <c r="M87" i="3"/>
  <c r="L87" i="3"/>
  <c r="M82" i="3"/>
  <c r="L82" i="3"/>
  <c r="N82" i="3" s="1"/>
  <c r="M81" i="3"/>
  <c r="L81" i="3"/>
  <c r="M74" i="3"/>
  <c r="L74" i="3"/>
  <c r="M73" i="3"/>
  <c r="L73" i="3"/>
  <c r="N73" i="3" s="1"/>
  <c r="M72" i="3"/>
  <c r="L72" i="3"/>
  <c r="M71" i="3"/>
  <c r="L71" i="3"/>
  <c r="M66" i="3"/>
  <c r="L66" i="3"/>
  <c r="M65" i="3"/>
  <c r="L65" i="3"/>
  <c r="M64" i="3"/>
  <c r="L64" i="3"/>
  <c r="N64" i="3" s="1"/>
  <c r="M50" i="3"/>
  <c r="L50" i="3"/>
  <c r="M49" i="3"/>
  <c r="L49" i="3"/>
  <c r="N49" i="3" s="1"/>
  <c r="M48" i="3"/>
  <c r="L48" i="3"/>
  <c r="M47" i="3"/>
  <c r="L47" i="3"/>
  <c r="M46" i="3"/>
  <c r="L46" i="3"/>
  <c r="N46" i="3" s="1"/>
  <c r="M42" i="3"/>
  <c r="L42" i="3"/>
  <c r="M41" i="3"/>
  <c r="L41" i="3"/>
  <c r="M40" i="3"/>
  <c r="L40" i="3"/>
  <c r="N40" i="3" s="1"/>
  <c r="M34" i="3"/>
  <c r="L34" i="3"/>
  <c r="N34" i="3" s="1"/>
  <c r="M33" i="3"/>
  <c r="L33" i="3"/>
  <c r="M32" i="3"/>
  <c r="L32" i="3"/>
  <c r="M31" i="3"/>
  <c r="L31" i="3"/>
  <c r="N31" i="3" s="1"/>
  <c r="M26" i="3"/>
  <c r="L26" i="3"/>
  <c r="M25" i="3"/>
  <c r="L25" i="3"/>
  <c r="N25" i="3" s="1"/>
  <c r="M24" i="3"/>
  <c r="L24" i="3"/>
  <c r="M23" i="3"/>
  <c r="L23" i="3"/>
  <c r="M18" i="3"/>
  <c r="L18" i="3"/>
  <c r="M17" i="3"/>
  <c r="L17" i="3"/>
  <c r="M16" i="3"/>
  <c r="L16" i="3"/>
  <c r="N16" i="3" s="1"/>
  <c r="M15" i="3"/>
  <c r="L15" i="3"/>
  <c r="M10" i="3"/>
  <c r="L10" i="3"/>
  <c r="N10" i="3" s="1"/>
  <c r="M9" i="3"/>
  <c r="L9" i="3"/>
  <c r="M8" i="3"/>
  <c r="L8" i="3"/>
  <c r="M7" i="3"/>
  <c r="L7" i="3"/>
  <c r="N7" i="3" s="1"/>
  <c r="W3" i="3"/>
  <c r="V3" i="3"/>
  <c r="X3" i="3" s="1"/>
  <c r="A1029" i="5"/>
  <c r="A1028" i="5"/>
  <c r="A1027" i="5"/>
  <c r="A1026" i="5"/>
  <c r="A1025" i="5"/>
  <c r="A1020" i="5"/>
  <c r="A1019" i="5"/>
  <c r="A1018" i="5"/>
  <c r="A1017" i="5"/>
  <c r="A1016" i="5"/>
  <c r="A1015" i="5"/>
  <c r="A1014" i="5"/>
  <c r="A1011" i="5"/>
  <c r="A1010" i="5"/>
  <c r="A1009" i="5"/>
  <c r="A1008" i="5"/>
  <c r="A1007" i="5"/>
  <c r="A1006" i="5"/>
  <c r="A1005" i="5"/>
  <c r="A1004" i="5"/>
  <c r="A1002" i="5"/>
  <c r="A1001" i="5"/>
  <c r="A1000" i="5"/>
  <c r="A999" i="5"/>
  <c r="A998" i="5"/>
  <c r="A993" i="5"/>
  <c r="A992" i="5"/>
  <c r="A991" i="5"/>
  <c r="A990" i="5"/>
  <c r="A989" i="5"/>
  <c r="A988" i="5"/>
  <c r="A987" i="5"/>
  <c r="A984" i="5"/>
  <c r="A983" i="5"/>
  <c r="A982" i="5"/>
  <c r="A981" i="5"/>
  <c r="A980" i="5"/>
  <c r="A979" i="5"/>
  <c r="A978" i="5"/>
  <c r="A977" i="5"/>
  <c r="A966" i="5"/>
  <c r="A965" i="5"/>
  <c r="A964" i="5"/>
  <c r="A963" i="5"/>
  <c r="A962" i="5"/>
  <c r="A961" i="5"/>
  <c r="A960" i="5"/>
  <c r="A957" i="5"/>
  <c r="A956" i="5"/>
  <c r="A955" i="5"/>
  <c r="A954" i="5"/>
  <c r="A953" i="5"/>
  <c r="A952" i="5"/>
  <c r="A951" i="5"/>
  <c r="A950" i="5"/>
  <c r="A948" i="5"/>
  <c r="A947" i="5"/>
  <c r="A946" i="5"/>
  <c r="A945" i="5"/>
  <c r="A944" i="5"/>
  <c r="A943" i="5"/>
  <c r="A942" i="5"/>
  <c r="A941" i="5"/>
  <c r="A939" i="5"/>
  <c r="A938" i="5"/>
  <c r="A937" i="5"/>
  <c r="A936" i="5"/>
  <c r="A935" i="5"/>
  <c r="A934" i="5"/>
  <c r="A933" i="5"/>
  <c r="A932" i="5"/>
  <c r="A930" i="5"/>
  <c r="A929" i="5"/>
  <c r="A928" i="5"/>
  <c r="A927" i="5"/>
  <c r="A926" i="5"/>
  <c r="A925" i="5"/>
  <c r="A924" i="5"/>
  <c r="A921" i="5"/>
  <c r="A920" i="5"/>
  <c r="A919" i="5"/>
  <c r="A918" i="5"/>
  <c r="A917" i="5"/>
  <c r="A916" i="5"/>
  <c r="A912" i="5"/>
  <c r="A911" i="5"/>
  <c r="A910" i="5"/>
  <c r="A909" i="5"/>
  <c r="A908" i="5"/>
  <c r="A907" i="5"/>
  <c r="A903" i="5"/>
  <c r="A902" i="5"/>
  <c r="A901" i="5"/>
  <c r="A900" i="5"/>
  <c r="A899" i="5"/>
  <c r="A894" i="5"/>
  <c r="A893" i="5"/>
  <c r="A892" i="5"/>
  <c r="A891" i="5"/>
  <c r="A890" i="5"/>
  <c r="A889" i="5"/>
  <c r="A888" i="5"/>
  <c r="A887" i="5"/>
  <c r="A885" i="5"/>
  <c r="A884" i="5"/>
  <c r="A883" i="5"/>
  <c r="A882" i="5"/>
  <c r="A881" i="5"/>
  <c r="A880" i="5"/>
  <c r="A879" i="5"/>
  <c r="A878" i="5"/>
  <c r="A876" i="5"/>
  <c r="A875" i="5"/>
  <c r="A874" i="5"/>
  <c r="A873" i="5"/>
  <c r="A872" i="5"/>
  <c r="A871" i="5"/>
  <c r="A870" i="5"/>
  <c r="A869" i="5"/>
  <c r="A867" i="5"/>
  <c r="A866" i="5"/>
  <c r="A865" i="5"/>
  <c r="A864" i="5"/>
  <c r="A863" i="5"/>
  <c r="A862" i="5"/>
  <c r="A861" i="5"/>
  <c r="A860" i="5"/>
  <c r="A858" i="5"/>
  <c r="A857" i="5"/>
  <c r="A856" i="5"/>
  <c r="A855" i="5"/>
  <c r="A854" i="5"/>
  <c r="A853" i="5"/>
  <c r="A852" i="5"/>
  <c r="A849" i="5"/>
  <c r="A848" i="5"/>
  <c r="A847" i="5"/>
  <c r="A846" i="5"/>
  <c r="A845" i="5"/>
  <c r="A844" i="5"/>
  <c r="A843" i="5"/>
  <c r="A842" i="5"/>
  <c r="A840" i="5"/>
  <c r="A839" i="5"/>
  <c r="A838" i="5"/>
  <c r="A837" i="5"/>
  <c r="A836" i="5"/>
  <c r="A835" i="5"/>
  <c r="A834" i="5"/>
  <c r="A831" i="5"/>
  <c r="A830" i="5"/>
  <c r="A829" i="5"/>
  <c r="A828" i="5"/>
  <c r="A827" i="5"/>
  <c r="A826" i="5"/>
  <c r="A825" i="5"/>
  <c r="A824" i="5"/>
  <c r="A822" i="5"/>
  <c r="A821" i="5"/>
  <c r="A820" i="5"/>
  <c r="A819" i="5"/>
  <c r="A818" i="5"/>
  <c r="A817" i="5"/>
  <c r="A816" i="5"/>
  <c r="A813" i="5"/>
  <c r="A812" i="5"/>
  <c r="A811" i="5"/>
  <c r="A804" i="5"/>
  <c r="A803" i="5"/>
  <c r="A802" i="5"/>
  <c r="A801" i="5"/>
  <c r="A800" i="5"/>
  <c r="A799" i="5"/>
  <c r="A798" i="5"/>
  <c r="A795" i="5"/>
  <c r="A794" i="5"/>
  <c r="A793" i="5"/>
  <c r="A792" i="5"/>
  <c r="A791" i="5"/>
  <c r="A790" i="5"/>
  <c r="A789" i="5"/>
  <c r="A788" i="5"/>
  <c r="A786" i="5"/>
  <c r="A785" i="5"/>
  <c r="A784" i="5"/>
  <c r="A783" i="5"/>
  <c r="A782" i="5"/>
  <c r="A781" i="5"/>
  <c r="A780" i="5"/>
  <c r="A779" i="5"/>
  <c r="A777" i="5"/>
  <c r="A776" i="5"/>
  <c r="A775" i="5"/>
  <c r="A774" i="5"/>
  <c r="A773" i="5"/>
  <c r="A772" i="5"/>
  <c r="A771" i="5"/>
  <c r="A770" i="5"/>
  <c r="A768" i="5"/>
  <c r="A767" i="5"/>
  <c r="A766" i="5"/>
  <c r="A765" i="5"/>
  <c r="A764" i="5"/>
  <c r="A763" i="5"/>
  <c r="A762" i="5"/>
  <c r="A761" i="5"/>
  <c r="A759" i="5"/>
  <c r="A758" i="5"/>
  <c r="A757" i="5"/>
  <c r="A756" i="5"/>
  <c r="A755" i="5"/>
  <c r="A754" i="5"/>
  <c r="A753" i="5"/>
  <c r="A750" i="5"/>
  <c r="A749" i="5"/>
  <c r="A748" i="5"/>
  <c r="A747" i="5"/>
  <c r="A746" i="5"/>
  <c r="A745" i="5"/>
  <c r="A744" i="5"/>
  <c r="A743" i="5"/>
  <c r="A741" i="5"/>
  <c r="A740" i="5"/>
  <c r="A739" i="5"/>
  <c r="A738" i="5"/>
  <c r="A737" i="5"/>
  <c r="A736" i="5"/>
  <c r="A735" i="5"/>
  <c r="A732" i="5"/>
  <c r="A731" i="5"/>
  <c r="A730" i="5"/>
  <c r="A729" i="5"/>
  <c r="A728" i="5"/>
  <c r="A727" i="5"/>
  <c r="A726" i="5"/>
  <c r="A723" i="5"/>
  <c r="A722" i="5"/>
  <c r="A721" i="5"/>
  <c r="A720" i="5"/>
  <c r="A719" i="5"/>
  <c r="A718" i="5"/>
  <c r="A717" i="5"/>
  <c r="A716" i="5"/>
  <c r="A714" i="5"/>
  <c r="A713" i="5"/>
  <c r="A712" i="5"/>
  <c r="A711" i="5"/>
  <c r="A710" i="5"/>
  <c r="A709" i="5"/>
  <c r="A708" i="5"/>
  <c r="A707" i="5"/>
  <c r="A705" i="5"/>
  <c r="A704" i="5"/>
  <c r="A703" i="5"/>
  <c r="A702" i="5"/>
  <c r="A701" i="5"/>
  <c r="A700" i="5"/>
  <c r="A699" i="5"/>
  <c r="A698" i="5"/>
  <c r="A696" i="5"/>
  <c r="A695" i="5"/>
  <c r="A694" i="5"/>
  <c r="A693" i="5"/>
  <c r="A692" i="5"/>
  <c r="A691" i="5"/>
  <c r="A690" i="5"/>
  <c r="A689" i="5"/>
  <c r="A687" i="5"/>
  <c r="A686" i="5"/>
  <c r="A685" i="5"/>
  <c r="A684" i="5"/>
  <c r="A683" i="5"/>
  <c r="A682" i="5"/>
  <c r="A681" i="5"/>
  <c r="A680" i="5"/>
  <c r="A678" i="5"/>
  <c r="A677" i="5"/>
  <c r="A676" i="5"/>
  <c r="A675" i="5"/>
  <c r="A674" i="5"/>
  <c r="A673" i="5"/>
  <c r="A672" i="5"/>
  <c r="A669" i="5"/>
  <c r="A668" i="5"/>
  <c r="A667" i="5"/>
  <c r="A666" i="5"/>
  <c r="A665" i="5"/>
  <c r="A664" i="5"/>
  <c r="A663" i="5"/>
  <c r="A662" i="5"/>
  <c r="A660" i="5"/>
  <c r="A659" i="5"/>
  <c r="A658" i="5"/>
  <c r="A657" i="5"/>
  <c r="A656" i="5"/>
  <c r="A655" i="5"/>
  <c r="A654" i="5"/>
  <c r="A653" i="5"/>
  <c r="A651" i="5"/>
  <c r="A650" i="5"/>
  <c r="A649" i="5"/>
  <c r="A648" i="5"/>
  <c r="A647" i="5"/>
  <c r="A646" i="5"/>
  <c r="A645" i="5"/>
  <c r="A644" i="5"/>
  <c r="A642" i="5"/>
  <c r="A641" i="5"/>
  <c r="A640" i="5"/>
  <c r="A639" i="5"/>
  <c r="A638" i="5"/>
  <c r="A637" i="5"/>
  <c r="A636" i="5"/>
  <c r="A635" i="5"/>
  <c r="A633" i="5"/>
  <c r="A632" i="5"/>
  <c r="A631" i="5"/>
  <c r="A630" i="5"/>
  <c r="A629" i="5"/>
  <c r="A628" i="5"/>
  <c r="A627" i="5"/>
  <c r="A626" i="5"/>
  <c r="A624" i="5"/>
  <c r="A623" i="5"/>
  <c r="A622" i="5"/>
  <c r="A621" i="5"/>
  <c r="A620" i="5"/>
  <c r="A619" i="5"/>
  <c r="A618" i="5"/>
  <c r="A617" i="5"/>
  <c r="A615" i="5"/>
  <c r="A614" i="5"/>
  <c r="A613" i="5"/>
  <c r="A612" i="5"/>
  <c r="A611" i="5"/>
  <c r="A606" i="5"/>
  <c r="A605" i="5"/>
  <c r="A604" i="5"/>
  <c r="A603" i="5"/>
  <c r="A602" i="5"/>
  <c r="A601" i="5"/>
  <c r="A597" i="5"/>
  <c r="A596" i="5"/>
  <c r="A595" i="5"/>
  <c r="A594" i="5"/>
  <c r="A593" i="5"/>
  <c r="A592" i="5"/>
  <c r="A591" i="5"/>
  <c r="A590" i="5"/>
  <c r="A588" i="5"/>
  <c r="A587" i="5"/>
  <c r="A586" i="5"/>
  <c r="A585" i="5"/>
  <c r="A584" i="5"/>
  <c r="A583" i="5"/>
  <c r="A579" i="5"/>
  <c r="A578" i="5"/>
  <c r="A577" i="5"/>
  <c r="A576" i="5"/>
  <c r="A575" i="5"/>
  <c r="A574" i="5"/>
  <c r="A570" i="5"/>
  <c r="A569" i="5"/>
  <c r="A568" i="5"/>
  <c r="A567" i="5"/>
  <c r="A566" i="5"/>
  <c r="A565" i="5"/>
  <c r="A561" i="5"/>
  <c r="A560" i="5"/>
  <c r="A559" i="5"/>
  <c r="A558" i="5"/>
  <c r="A557" i="5"/>
  <c r="A552" i="5"/>
  <c r="A551" i="5"/>
  <c r="A550" i="5"/>
  <c r="A549" i="5"/>
  <c r="A548" i="5"/>
  <c r="A547" i="5"/>
  <c r="A546" i="5"/>
  <c r="A543" i="5"/>
  <c r="A542" i="5"/>
  <c r="A541" i="5"/>
  <c r="A540" i="5"/>
  <c r="A539" i="5"/>
  <c r="A538" i="5"/>
  <c r="A534" i="5"/>
  <c r="A533" i="5"/>
  <c r="A532" i="5"/>
  <c r="A531" i="5"/>
  <c r="A530" i="5"/>
  <c r="A529" i="5"/>
  <c r="A528" i="5"/>
  <c r="A525" i="5"/>
  <c r="A524" i="5"/>
  <c r="A523" i="5"/>
  <c r="A522" i="5"/>
  <c r="A521" i="5"/>
  <c r="A520" i="5"/>
  <c r="A519" i="5"/>
  <c r="A518" i="5"/>
  <c r="A516" i="5"/>
  <c r="A515" i="5"/>
  <c r="A514" i="5"/>
  <c r="A513" i="5"/>
  <c r="A512" i="5"/>
  <c r="A511" i="5"/>
  <c r="A507" i="5"/>
  <c r="A506" i="5"/>
  <c r="A505" i="5"/>
  <c r="A504" i="5"/>
  <c r="A498" i="5"/>
  <c r="A497" i="5"/>
  <c r="A496" i="5"/>
  <c r="A495" i="5"/>
  <c r="A494" i="5"/>
  <c r="A493" i="5"/>
  <c r="A492" i="5"/>
  <c r="A489" i="5"/>
  <c r="A488" i="5"/>
  <c r="A487" i="5"/>
  <c r="A486" i="5"/>
  <c r="A485" i="5"/>
  <c r="A484" i="5"/>
  <c r="A483" i="5"/>
  <c r="A480" i="5"/>
  <c r="A479" i="5"/>
  <c r="A478" i="5"/>
  <c r="A477" i="5"/>
  <c r="A476" i="5"/>
  <c r="A475" i="5"/>
  <c r="A474" i="5"/>
  <c r="A471" i="5"/>
  <c r="A470" i="5"/>
  <c r="A469" i="5"/>
  <c r="A468" i="5"/>
  <c r="A467" i="5"/>
  <c r="A466" i="5"/>
  <c r="A462" i="5"/>
  <c r="A461" i="5"/>
  <c r="A460" i="5"/>
  <c r="A459" i="5"/>
  <c r="A458" i="5"/>
  <c r="A457" i="5"/>
  <c r="A453" i="5"/>
  <c r="A452" i="5"/>
  <c r="A451" i="5"/>
  <c r="A450" i="5"/>
  <c r="A449" i="5"/>
  <c r="A448" i="5"/>
  <c r="A447" i="5"/>
  <c r="A444" i="5"/>
  <c r="A443" i="5"/>
  <c r="A442" i="5"/>
  <c r="A441" i="5"/>
  <c r="A440" i="5"/>
  <c r="A439" i="5"/>
  <c r="A438" i="5"/>
  <c r="A435" i="5"/>
  <c r="A434" i="5"/>
  <c r="A433" i="5"/>
  <c r="A432" i="5"/>
  <c r="A431" i="5"/>
  <c r="A430" i="5"/>
  <c r="A429" i="5"/>
  <c r="A426" i="5"/>
  <c r="A425" i="5"/>
  <c r="A424" i="5"/>
  <c r="A423" i="5"/>
  <c r="A422" i="5"/>
  <c r="A421" i="5"/>
  <c r="A417" i="5"/>
  <c r="A416" i="5"/>
  <c r="A415" i="5"/>
  <c r="A414" i="5"/>
  <c r="A408" i="5"/>
  <c r="A407" i="5"/>
  <c r="A406" i="5"/>
  <c r="A405" i="5"/>
  <c r="A404" i="5"/>
  <c r="A399" i="5"/>
  <c r="A398" i="5"/>
  <c r="A397" i="5"/>
  <c r="A396" i="5"/>
  <c r="A395" i="5"/>
  <c r="A394" i="5"/>
  <c r="A393" i="5"/>
  <c r="A390" i="5"/>
  <c r="A389" i="5"/>
  <c r="A388" i="5"/>
  <c r="A387" i="5"/>
  <c r="A386" i="5"/>
  <c r="A385" i="5"/>
  <c r="A384" i="5"/>
  <c r="A381" i="5"/>
  <c r="A380" i="5"/>
  <c r="A379" i="5"/>
  <c r="A378" i="5"/>
  <c r="A377" i="5"/>
  <c r="A376" i="5"/>
  <c r="A375" i="5"/>
  <c r="A372" i="5"/>
  <c r="A371" i="5"/>
  <c r="A370" i="5"/>
  <c r="A369" i="5"/>
  <c r="A368" i="5"/>
  <c r="A367" i="5"/>
  <c r="A366" i="5"/>
  <c r="A363" i="5"/>
  <c r="A362" i="5"/>
  <c r="A361" i="5"/>
  <c r="A360" i="5"/>
  <c r="A359" i="5"/>
  <c r="A358" i="5"/>
  <c r="A354" i="5"/>
  <c r="A353" i="5"/>
  <c r="A352" i="5"/>
  <c r="A351" i="5"/>
  <c r="A350" i="5"/>
  <c r="A349" i="5"/>
  <c r="A348" i="5"/>
  <c r="A345" i="5"/>
  <c r="A344" i="5"/>
  <c r="A343" i="5"/>
  <c r="A342" i="5"/>
  <c r="A341" i="5"/>
  <c r="A340" i="5"/>
  <c r="A339" i="5"/>
  <c r="A338" i="5"/>
  <c r="A336" i="5"/>
  <c r="A335" i="5"/>
  <c r="A334" i="5"/>
  <c r="A333" i="5"/>
  <c r="A332" i="5"/>
  <c r="A331" i="5"/>
  <c r="A330" i="5"/>
  <c r="A329" i="5"/>
  <c r="A327" i="5"/>
  <c r="A326" i="5"/>
  <c r="A325" i="5"/>
  <c r="A324" i="5"/>
  <c r="A323" i="5"/>
  <c r="A322" i="5"/>
  <c r="A321" i="5"/>
  <c r="A320" i="5"/>
  <c r="A318" i="5"/>
  <c r="A317" i="5"/>
  <c r="A316" i="5"/>
  <c r="A315" i="5"/>
  <c r="A314" i="5"/>
  <c r="A313" i="5"/>
  <c r="A312" i="5"/>
  <c r="A311" i="5"/>
  <c r="A309" i="5"/>
  <c r="A308" i="5"/>
  <c r="A307" i="5"/>
  <c r="A306" i="5"/>
  <c r="A305" i="5"/>
  <c r="A304" i="5"/>
  <c r="A303" i="5"/>
  <c r="A302" i="5"/>
  <c r="A300" i="5"/>
  <c r="A299" i="5"/>
  <c r="A298" i="5"/>
  <c r="A297" i="5"/>
  <c r="A296" i="5"/>
  <c r="A295" i="5"/>
  <c r="A294" i="5"/>
  <c r="A291" i="5"/>
  <c r="A290" i="5"/>
  <c r="A289" i="5"/>
  <c r="A288" i="5"/>
  <c r="A287" i="5"/>
  <c r="A286" i="5"/>
  <c r="A285" i="5"/>
  <c r="A282" i="5"/>
  <c r="A281" i="5"/>
  <c r="A280" i="5"/>
  <c r="A279" i="5"/>
  <c r="A278" i="5"/>
  <c r="A277" i="5"/>
  <c r="A276" i="5"/>
  <c r="A273" i="5"/>
  <c r="A272" i="5"/>
  <c r="A271" i="5"/>
  <c r="A270" i="5"/>
  <c r="A269" i="5"/>
  <c r="A268" i="5"/>
  <c r="A267" i="5"/>
  <c r="A264" i="5"/>
  <c r="A263" i="5"/>
  <c r="A262" i="5"/>
  <c r="A261" i="5"/>
  <c r="A260" i="5"/>
  <c r="A259" i="5"/>
  <c r="A258" i="5"/>
  <c r="A257" i="5"/>
  <c r="A255" i="5"/>
  <c r="A254" i="5"/>
  <c r="A253" i="5"/>
  <c r="A252" i="5"/>
  <c r="A251" i="5"/>
  <c r="A250" i="5"/>
  <c r="A246" i="5"/>
  <c r="A245" i="5"/>
  <c r="A244" i="5"/>
  <c r="A237" i="5"/>
  <c r="A236" i="5"/>
  <c r="A228" i="5"/>
  <c r="A227" i="5"/>
  <c r="A226" i="5"/>
  <c r="A225" i="5"/>
  <c r="A224" i="5"/>
  <c r="A223" i="5"/>
  <c r="A219" i="5"/>
  <c r="A218" i="5"/>
  <c r="A217" i="5"/>
  <c r="A216" i="5"/>
  <c r="A215" i="5"/>
  <c r="A214" i="5"/>
  <c r="A213" i="5"/>
  <c r="A210" i="5"/>
  <c r="A209" i="5"/>
  <c r="A208" i="5"/>
  <c r="A207" i="5"/>
  <c r="A201" i="5"/>
  <c r="A200" i="5"/>
  <c r="A199" i="5"/>
  <c r="A198" i="5"/>
  <c r="A197" i="5"/>
  <c r="A196" i="5"/>
  <c r="A192" i="5"/>
  <c r="A191" i="5"/>
  <c r="A190" i="5"/>
  <c r="A189" i="5"/>
  <c r="A188" i="5"/>
  <c r="A187" i="5"/>
  <c r="A186" i="5"/>
  <c r="A185" i="5"/>
  <c r="A183" i="5"/>
  <c r="A182" i="5"/>
  <c r="A181" i="5"/>
  <c r="A180" i="5"/>
  <c r="A179" i="5"/>
  <c r="A178" i="5"/>
  <c r="A177" i="5"/>
  <c r="A176" i="5"/>
  <c r="A174" i="5"/>
  <c r="A173" i="5"/>
  <c r="A172" i="5"/>
  <c r="A171" i="5"/>
  <c r="A170" i="5"/>
  <c r="A169" i="5"/>
  <c r="A168" i="5"/>
  <c r="A167" i="5"/>
  <c r="A165" i="5"/>
  <c r="A164" i="5"/>
  <c r="A163" i="5"/>
  <c r="A162" i="5"/>
  <c r="A161" i="5"/>
  <c r="A160" i="5"/>
  <c r="A159" i="5"/>
  <c r="A156" i="5"/>
  <c r="A155" i="5"/>
  <c r="A154" i="5"/>
  <c r="A153" i="5"/>
  <c r="A152" i="5"/>
  <c r="A151" i="5"/>
  <c r="A150" i="5"/>
  <c r="A149" i="5"/>
  <c r="A147" i="5"/>
  <c r="A146" i="5"/>
  <c r="A145" i="5"/>
  <c r="A144" i="5"/>
  <c r="A143" i="5"/>
  <c r="A142" i="5"/>
  <c r="A141" i="5"/>
  <c r="A140" i="5"/>
  <c r="A138" i="5"/>
  <c r="A137" i="5"/>
  <c r="A136" i="5"/>
  <c r="A135" i="5"/>
  <c r="A134" i="5"/>
  <c r="A133" i="5"/>
  <c r="A132" i="5"/>
  <c r="A131" i="5"/>
  <c r="A129" i="5"/>
  <c r="A128" i="5"/>
  <c r="A127" i="5"/>
  <c r="A126" i="5"/>
  <c r="A125" i="5"/>
  <c r="A124" i="5"/>
  <c r="A120" i="5"/>
  <c r="A119" i="5"/>
  <c r="A118" i="5"/>
  <c r="A117" i="5"/>
  <c r="A116" i="5"/>
  <c r="A115" i="5"/>
  <c r="A114" i="5"/>
  <c r="A111" i="5"/>
  <c r="A110" i="5"/>
  <c r="A109" i="5"/>
  <c r="A108" i="5"/>
  <c r="A107" i="5"/>
  <c r="A106" i="5"/>
  <c r="A105" i="5"/>
  <c r="A104" i="5"/>
  <c r="A102" i="5"/>
  <c r="A101" i="5"/>
  <c r="A100" i="5"/>
  <c r="A99" i="5"/>
  <c r="A98" i="5"/>
  <c r="A97" i="5"/>
  <c r="A96" i="5"/>
  <c r="A95" i="5"/>
  <c r="A93" i="5"/>
  <c r="A92" i="5"/>
  <c r="A91" i="5"/>
  <c r="A90" i="5"/>
  <c r="A89" i="5"/>
  <c r="A88" i="5"/>
  <c r="A84" i="5"/>
  <c r="A83" i="5"/>
  <c r="A82" i="5"/>
  <c r="A81" i="5"/>
  <c r="A80" i="5"/>
  <c r="A79" i="5"/>
  <c r="A78" i="5"/>
  <c r="A75" i="5"/>
  <c r="A74" i="5"/>
  <c r="A73" i="5"/>
  <c r="A72" i="5"/>
  <c r="A71" i="5"/>
  <c r="A70" i="5"/>
  <c r="A69" i="5"/>
  <c r="A68" i="5"/>
  <c r="A66" i="5"/>
  <c r="A65" i="5"/>
  <c r="A64" i="5"/>
  <c r="A63" i="5"/>
  <c r="A62" i="5"/>
  <c r="A61" i="5"/>
  <c r="A60" i="5"/>
  <c r="A59" i="5"/>
  <c r="A57" i="5"/>
  <c r="A56" i="5"/>
  <c r="A55" i="5"/>
  <c r="A54" i="5"/>
  <c r="A53" i="5"/>
  <c r="A52" i="5"/>
  <c r="A51" i="5"/>
  <c r="A48" i="5"/>
  <c r="A47" i="5"/>
  <c r="A46" i="5"/>
  <c r="A45" i="5"/>
  <c r="A44" i="5"/>
  <c r="A43" i="5"/>
  <c r="A42" i="5"/>
  <c r="A41" i="5"/>
  <c r="A39" i="5"/>
  <c r="A38" i="5"/>
  <c r="A37" i="5"/>
  <c r="A36" i="5"/>
  <c r="A35" i="5"/>
  <c r="A34" i="5"/>
  <c r="A33" i="5"/>
  <c r="A32" i="5"/>
  <c r="C116" i="4"/>
  <c r="AY116" i="4" s="1"/>
  <c r="C108" i="4"/>
  <c r="C100" i="4"/>
  <c r="C92" i="4"/>
  <c r="C84" i="4"/>
  <c r="C76" i="4"/>
  <c r="C68" i="4"/>
  <c r="C60" i="4"/>
  <c r="C52" i="4"/>
  <c r="C36" i="4"/>
  <c r="C28" i="4"/>
  <c r="C20" i="4"/>
  <c r="AS208" i="3" l="1"/>
  <c r="AS184" i="3"/>
  <c r="AS160" i="3"/>
  <c r="AS151" i="3"/>
  <c r="AH153" i="3"/>
  <c r="AS136" i="3"/>
  <c r="AH129" i="3"/>
  <c r="AS112" i="3"/>
  <c r="AH114" i="3"/>
  <c r="AH105" i="3"/>
  <c r="AS46" i="3"/>
  <c r="AH33" i="3"/>
  <c r="AS16" i="3"/>
  <c r="AS7" i="3"/>
  <c r="AS55" i="3"/>
  <c r="AH168" i="3"/>
  <c r="AF118" i="4"/>
  <c r="AG117" i="4"/>
  <c r="AH116" i="4"/>
  <c r="AI115" i="4"/>
  <c r="AJ114" i="4"/>
  <c r="AK113" i="4"/>
  <c r="AC113" i="4"/>
  <c r="AD112" i="4"/>
  <c r="U118" i="4"/>
  <c r="V117" i="4"/>
  <c r="W116" i="4"/>
  <c r="X115" i="4"/>
  <c r="Y114" i="4"/>
  <c r="Z113" i="4"/>
  <c r="AA112" i="4"/>
  <c r="S112" i="4"/>
  <c r="Z112" i="4"/>
  <c r="AE118" i="4"/>
  <c r="AF117" i="4"/>
  <c r="AG116" i="4"/>
  <c r="AH115" i="4"/>
  <c r="AI114" i="4"/>
  <c r="AJ113" i="4"/>
  <c r="AK112" i="4"/>
  <c r="AC112" i="4"/>
  <c r="T118" i="4"/>
  <c r="U117" i="4"/>
  <c r="V116" i="4"/>
  <c r="W115" i="4"/>
  <c r="X114" i="4"/>
  <c r="Y113" i="4"/>
  <c r="T112" i="4"/>
  <c r="AD118" i="4"/>
  <c r="AE117" i="4"/>
  <c r="AF116" i="4"/>
  <c r="AG115" i="4"/>
  <c r="AH114" i="4"/>
  <c r="AI113" i="4"/>
  <c r="AJ112" i="4"/>
  <c r="AA118" i="4"/>
  <c r="S118" i="4"/>
  <c r="T117" i="4"/>
  <c r="U116" i="4"/>
  <c r="V115" i="4"/>
  <c r="W114" i="4"/>
  <c r="X113" i="4"/>
  <c r="Y112" i="4"/>
  <c r="U115" i="4"/>
  <c r="W113" i="4"/>
  <c r="AK118" i="4"/>
  <c r="AC118" i="4"/>
  <c r="AD117" i="4"/>
  <c r="AE116" i="4"/>
  <c r="AF115" i="4"/>
  <c r="AG114" i="4"/>
  <c r="AH113" i="4"/>
  <c r="AI112" i="4"/>
  <c r="Z118" i="4"/>
  <c r="AA117" i="4"/>
  <c r="S117" i="4"/>
  <c r="T116" i="4"/>
  <c r="V114" i="4"/>
  <c r="X112" i="4"/>
  <c r="AJ118" i="4"/>
  <c r="AK117" i="4"/>
  <c r="AC117" i="4"/>
  <c r="AD116" i="4"/>
  <c r="AE115" i="4"/>
  <c r="AF114" i="4"/>
  <c r="AG113" i="4"/>
  <c r="AH112" i="4"/>
  <c r="Y118" i="4"/>
  <c r="Z117" i="4"/>
  <c r="AA116" i="4"/>
  <c r="S116" i="4"/>
  <c r="T115" i="4"/>
  <c r="U114" i="4"/>
  <c r="V113" i="4"/>
  <c r="W112" i="4"/>
  <c r="Z114" i="4"/>
  <c r="AI118" i="4"/>
  <c r="AJ117" i="4"/>
  <c r="AK116" i="4"/>
  <c r="AC116" i="4"/>
  <c r="AD115" i="4"/>
  <c r="AE114" i="4"/>
  <c r="AF113" i="4"/>
  <c r="AG112" i="4"/>
  <c r="X118" i="4"/>
  <c r="Y117" i="4"/>
  <c r="Z116" i="4"/>
  <c r="AA115" i="4"/>
  <c r="S115" i="4"/>
  <c r="T114" i="4"/>
  <c r="U113" i="4"/>
  <c r="V112" i="4"/>
  <c r="X116" i="4"/>
  <c r="S113" i="4"/>
  <c r="AH118" i="4"/>
  <c r="AI117" i="4"/>
  <c r="AJ116" i="4"/>
  <c r="AK115" i="4"/>
  <c r="AC115" i="4"/>
  <c r="AD114" i="4"/>
  <c r="AE113" i="4"/>
  <c r="AF112" i="4"/>
  <c r="W118" i="4"/>
  <c r="X117" i="4"/>
  <c r="Y116" i="4"/>
  <c r="Z115" i="4"/>
  <c r="AA114" i="4"/>
  <c r="S114" i="4"/>
  <c r="T113" i="4"/>
  <c r="U112" i="4"/>
  <c r="Y115" i="4"/>
  <c r="AG118" i="4"/>
  <c r="AH117" i="4"/>
  <c r="AI116" i="4"/>
  <c r="AJ115" i="4"/>
  <c r="AK114" i="4"/>
  <c r="AC114" i="4"/>
  <c r="AD113" i="4"/>
  <c r="AE112" i="4"/>
  <c r="V118" i="4"/>
  <c r="W117" i="4"/>
  <c r="AA113" i="4"/>
  <c r="AS211" i="3"/>
  <c r="AS187" i="3"/>
  <c r="AS163" i="3"/>
  <c r="AS127" i="3"/>
  <c r="AS115" i="3"/>
  <c r="AH108" i="3"/>
  <c r="AS94" i="3"/>
  <c r="AS91" i="3"/>
  <c r="AS79" i="3"/>
  <c r="AS70" i="3"/>
  <c r="AS67" i="3"/>
  <c r="AS43" i="3"/>
  <c r="AS22" i="3"/>
  <c r="AS19" i="3"/>
  <c r="Y3" i="3"/>
  <c r="AH6" i="3"/>
  <c r="AH72" i="3"/>
  <c r="AH150" i="3"/>
  <c r="AH165" i="3"/>
  <c r="AS13" i="3"/>
  <c r="AS37" i="3"/>
  <c r="AS61" i="3"/>
  <c r="AS85" i="3"/>
  <c r="AS109" i="3"/>
  <c r="AS133" i="3"/>
  <c r="AS157" i="3"/>
  <c r="AS181" i="3"/>
  <c r="AS205" i="3"/>
  <c r="AH69" i="3"/>
  <c r="AH117" i="3"/>
  <c r="AH132" i="3"/>
  <c r="AS10" i="3"/>
  <c r="AS34" i="3"/>
  <c r="AS58" i="3"/>
  <c r="AS82" i="3"/>
  <c r="AS106" i="3"/>
  <c r="AS130" i="3"/>
  <c r="AS154" i="3"/>
  <c r="AS178" i="3"/>
  <c r="AS202" i="3"/>
  <c r="AH42" i="3"/>
  <c r="AH96" i="3"/>
  <c r="AH144" i="3"/>
  <c r="AS4" i="3"/>
  <c r="AS28" i="3"/>
  <c r="AS52" i="3"/>
  <c r="AS76" i="3"/>
  <c r="AS100" i="3"/>
  <c r="AS124" i="3"/>
  <c r="AS148" i="3"/>
  <c r="AS172" i="3"/>
  <c r="AS196" i="3"/>
  <c r="AH24" i="3"/>
  <c r="AH93" i="3"/>
  <c r="AH141" i="3"/>
  <c r="AI67" i="3"/>
  <c r="AS25" i="3"/>
  <c r="AS49" i="3"/>
  <c r="AS73" i="3"/>
  <c r="AS97" i="3"/>
  <c r="AS121" i="3"/>
  <c r="AS145" i="3"/>
  <c r="AS169" i="3"/>
  <c r="AS193" i="3"/>
  <c r="AS217" i="3"/>
  <c r="AH21" i="3"/>
  <c r="AH78" i="3"/>
  <c r="AS166" i="3"/>
  <c r="AS190" i="3"/>
  <c r="AS214" i="3"/>
  <c r="D108" i="4"/>
  <c r="D20" i="4"/>
  <c r="D100" i="4"/>
  <c r="D116" i="4"/>
  <c r="D36" i="4"/>
  <c r="D60" i="4"/>
  <c r="D76" i="4"/>
  <c r="D92" i="4"/>
  <c r="D52" i="4"/>
  <c r="D68" i="4"/>
  <c r="D84" i="4"/>
  <c r="D28" i="4"/>
  <c r="AH60" i="3"/>
  <c r="BB6" i="3"/>
  <c r="BB9" i="3"/>
  <c r="BB12" i="3"/>
  <c r="BB15" i="3"/>
  <c r="BB18" i="3"/>
  <c r="BB21" i="3"/>
  <c r="BB24" i="3"/>
  <c r="BB27" i="3"/>
  <c r="BB30" i="3"/>
  <c r="BB33" i="3"/>
  <c r="BB36" i="3"/>
  <c r="BB39" i="3"/>
  <c r="BB42" i="3"/>
  <c r="BB45" i="3"/>
  <c r="BB48" i="3"/>
  <c r="BB51" i="3"/>
  <c r="BB54" i="3"/>
  <c r="BB57" i="3"/>
  <c r="BB60" i="3"/>
  <c r="BB63" i="3"/>
  <c r="BB66" i="3"/>
  <c r="BB69" i="3"/>
  <c r="BB72" i="3"/>
  <c r="BB75" i="3"/>
  <c r="BB78" i="3"/>
  <c r="BB81" i="3"/>
  <c r="BB84" i="3"/>
  <c r="BB87" i="3"/>
  <c r="BB90" i="3"/>
  <c r="BB93" i="3"/>
  <c r="BB96" i="3"/>
  <c r="BB99" i="3"/>
  <c r="BB102" i="3"/>
  <c r="BB105" i="3"/>
  <c r="BB108" i="3"/>
  <c r="BB111" i="3"/>
  <c r="BB114" i="3"/>
  <c r="BB117" i="3"/>
  <c r="BB120" i="3"/>
  <c r="BB123" i="3"/>
  <c r="BB126" i="3"/>
  <c r="BB129" i="3"/>
  <c r="BB132" i="3"/>
  <c r="BB135" i="3"/>
  <c r="BB138" i="3"/>
  <c r="BB141" i="3"/>
  <c r="BB144" i="3"/>
  <c r="BB147" i="3"/>
  <c r="BB150" i="3"/>
  <c r="BB153" i="3"/>
  <c r="BB156" i="3"/>
  <c r="BB159" i="3"/>
  <c r="BB162" i="3"/>
  <c r="BB165" i="3"/>
  <c r="BB168" i="3"/>
  <c r="BB171" i="3"/>
  <c r="BB174" i="3"/>
  <c r="BB177" i="3"/>
  <c r="BB180" i="3"/>
  <c r="BB183" i="3"/>
  <c r="BB186" i="3"/>
  <c r="BB189" i="3"/>
  <c r="BB192" i="3"/>
  <c r="BB195" i="3"/>
  <c r="BB198" i="3"/>
  <c r="BB201" i="3"/>
  <c r="BB204" i="3"/>
  <c r="BB207" i="3"/>
  <c r="BB210" i="3"/>
  <c r="BB213" i="3"/>
  <c r="BB216" i="3"/>
  <c r="BB4" i="3"/>
  <c r="BB7" i="3"/>
  <c r="BB10" i="3"/>
  <c r="BB13" i="3"/>
  <c r="BB16" i="3"/>
  <c r="BB19" i="3"/>
  <c r="BB22" i="3"/>
  <c r="BB25" i="3"/>
  <c r="BB28" i="3"/>
  <c r="BB31" i="3"/>
  <c r="BB34" i="3"/>
  <c r="BB37" i="3"/>
  <c r="BB40" i="3"/>
  <c r="BB43" i="3"/>
  <c r="BB46" i="3"/>
  <c r="BB49" i="3"/>
  <c r="BB52" i="3"/>
  <c r="BB55" i="3"/>
  <c r="BB58" i="3"/>
  <c r="BB61" i="3"/>
  <c r="BB64" i="3"/>
  <c r="BB67" i="3"/>
  <c r="BB70" i="3"/>
  <c r="BB73" i="3"/>
  <c r="BB76" i="3"/>
  <c r="BB79" i="3"/>
  <c r="BB82" i="3"/>
  <c r="BB85" i="3"/>
  <c r="BB88" i="3"/>
  <c r="BB91" i="3"/>
  <c r="BB94" i="3"/>
  <c r="BB97" i="3"/>
  <c r="BB100" i="3"/>
  <c r="BB103" i="3"/>
  <c r="BB106" i="3"/>
  <c r="BB109" i="3"/>
  <c r="BB112" i="3"/>
  <c r="BB115" i="3"/>
  <c r="BB118" i="3"/>
  <c r="BB121" i="3"/>
  <c r="BB124" i="3"/>
  <c r="BB127" i="3"/>
  <c r="BB130" i="3"/>
  <c r="BB133" i="3"/>
  <c r="BB136" i="3"/>
  <c r="BB139" i="3"/>
  <c r="BB142" i="3"/>
  <c r="BB145" i="3"/>
  <c r="BB148" i="3"/>
  <c r="BB151" i="3"/>
  <c r="BB154" i="3"/>
  <c r="BB157" i="3"/>
  <c r="BB160" i="3"/>
  <c r="BB163" i="3"/>
  <c r="BB166" i="3"/>
  <c r="BB169" i="3"/>
  <c r="BB172" i="3"/>
  <c r="BB175" i="3"/>
  <c r="BB178" i="3"/>
  <c r="BB181" i="3"/>
  <c r="BB184" i="3"/>
  <c r="BB187" i="3"/>
  <c r="BB190" i="3"/>
  <c r="BB193" i="3"/>
  <c r="BB196" i="3"/>
  <c r="BB199" i="3"/>
  <c r="BB202" i="3"/>
  <c r="BB205" i="3"/>
  <c r="BB208" i="3"/>
  <c r="BB211" i="3"/>
  <c r="BB214" i="3"/>
  <c r="BB217" i="3"/>
  <c r="BB5" i="3"/>
  <c r="BB8" i="3"/>
  <c r="BB11" i="3"/>
  <c r="BB14" i="3"/>
  <c r="BB17" i="3"/>
  <c r="BB20" i="3"/>
  <c r="BB23" i="3"/>
  <c r="BB26" i="3"/>
  <c r="BB29" i="3"/>
  <c r="BB32" i="3"/>
  <c r="BB35" i="3"/>
  <c r="BB38" i="3"/>
  <c r="BB41" i="3"/>
  <c r="BB44" i="3"/>
  <c r="BB47" i="3"/>
  <c r="BB50" i="3"/>
  <c r="BB53" i="3"/>
  <c r="BB56" i="3"/>
  <c r="BB59" i="3"/>
  <c r="BB62" i="3"/>
  <c r="BB65" i="3"/>
  <c r="BB68" i="3"/>
  <c r="BB71" i="3"/>
  <c r="BB74" i="3"/>
  <c r="BB77" i="3"/>
  <c r="BB80" i="3"/>
  <c r="BB83" i="3"/>
  <c r="BB86" i="3"/>
  <c r="BB89" i="3"/>
  <c r="BB92" i="3"/>
  <c r="BB95" i="3"/>
  <c r="BB98" i="3"/>
  <c r="BB101" i="3"/>
  <c r="BB104" i="3"/>
  <c r="BB107" i="3"/>
  <c r="BB110" i="3"/>
  <c r="BB113" i="3"/>
  <c r="BB116" i="3"/>
  <c r="BB119" i="3"/>
  <c r="BB122" i="3"/>
  <c r="BB125" i="3"/>
  <c r="BB128" i="3"/>
  <c r="BB131" i="3"/>
  <c r="BB134" i="3"/>
  <c r="BB137" i="3"/>
  <c r="BB140" i="3"/>
  <c r="BB143" i="3"/>
  <c r="BB146" i="3"/>
  <c r="BB149" i="3"/>
  <c r="BB152" i="3"/>
  <c r="BB155" i="3"/>
  <c r="BB158" i="3"/>
  <c r="BB161" i="3"/>
  <c r="BB164" i="3"/>
  <c r="BB167" i="3"/>
  <c r="BB170" i="3"/>
  <c r="BB173" i="3"/>
  <c r="BB176" i="3"/>
  <c r="BB179" i="3"/>
  <c r="BB182" i="3"/>
  <c r="BB185" i="3"/>
  <c r="BB188" i="3"/>
  <c r="BB191" i="3"/>
  <c r="BB194" i="3"/>
  <c r="BB197" i="3"/>
  <c r="BB200" i="3"/>
  <c r="BB203" i="3"/>
  <c r="BB206" i="3"/>
  <c r="BB209" i="3"/>
  <c r="BB212" i="3"/>
  <c r="BB215" i="3"/>
  <c r="BB218" i="3"/>
  <c r="BB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5" i="3"/>
  <c r="AR8" i="3"/>
  <c r="AR11" i="3"/>
  <c r="AR14" i="3"/>
  <c r="AR17" i="3"/>
  <c r="AR20" i="3"/>
  <c r="AR23" i="3"/>
  <c r="AR26" i="3"/>
  <c r="AR29" i="3"/>
  <c r="AR32" i="3"/>
  <c r="AR35" i="3"/>
  <c r="AR38" i="3"/>
  <c r="AR41" i="3"/>
  <c r="AR44" i="3"/>
  <c r="AR47" i="3"/>
  <c r="AR50" i="3"/>
  <c r="AR53" i="3"/>
  <c r="AR56" i="3"/>
  <c r="AR59" i="3"/>
  <c r="AR62" i="3"/>
  <c r="AR65" i="3"/>
  <c r="AR68" i="3"/>
  <c r="AR71" i="3"/>
  <c r="AR74" i="3"/>
  <c r="AR77" i="3"/>
  <c r="AR80" i="3"/>
  <c r="AR83" i="3"/>
  <c r="AR86" i="3"/>
  <c r="AR89" i="3"/>
  <c r="AR92" i="3"/>
  <c r="AR95" i="3"/>
  <c r="AR98" i="3"/>
  <c r="AR101" i="3"/>
  <c r="AR104" i="3"/>
  <c r="AR107" i="3"/>
  <c r="AR110" i="3"/>
  <c r="AR113" i="3"/>
  <c r="AR116" i="3"/>
  <c r="AR119" i="3"/>
  <c r="AR122" i="3"/>
  <c r="AR125" i="3"/>
  <c r="AR128" i="3"/>
  <c r="AR131" i="3"/>
  <c r="AR134" i="3"/>
  <c r="AR137" i="3"/>
  <c r="AR140" i="3"/>
  <c r="AR143" i="3"/>
  <c r="AR146" i="3"/>
  <c r="AR149" i="3"/>
  <c r="AR152" i="3"/>
  <c r="AR155" i="3"/>
  <c r="AR158" i="3"/>
  <c r="AR161" i="3"/>
  <c r="AR164" i="3"/>
  <c r="AR167" i="3"/>
  <c r="AR170" i="3"/>
  <c r="AR173" i="3"/>
  <c r="AR176" i="3"/>
  <c r="AR179" i="3"/>
  <c r="AR182" i="3"/>
  <c r="AR185" i="3"/>
  <c r="AR188" i="3"/>
  <c r="AR191" i="3"/>
  <c r="AR194" i="3"/>
  <c r="AR197" i="3"/>
  <c r="AR200" i="3"/>
  <c r="AR203" i="3"/>
  <c r="AR206" i="3"/>
  <c r="AR209" i="3"/>
  <c r="AR212" i="3"/>
  <c r="AR215" i="3"/>
  <c r="AR218" i="3"/>
  <c r="AR3" i="3"/>
  <c r="AH18" i="3"/>
  <c r="AH54" i="3"/>
  <c r="AH90" i="3"/>
  <c r="AH126" i="3"/>
  <c r="AH162" i="3"/>
  <c r="AH201" i="3"/>
  <c r="AH39" i="3"/>
  <c r="AH75" i="3"/>
  <c r="AH111" i="3"/>
  <c r="AH147" i="3"/>
  <c r="AH174" i="3"/>
  <c r="AI174" i="3"/>
  <c r="AH180" i="3"/>
  <c r="AI180" i="3"/>
  <c r="AH186" i="3"/>
  <c r="AI186" i="3"/>
  <c r="AH192" i="3"/>
  <c r="AI192" i="3"/>
  <c r="AH9" i="3"/>
  <c r="AH45" i="3"/>
  <c r="AH81" i="3"/>
  <c r="AH30" i="3"/>
  <c r="AH66" i="3"/>
  <c r="AH102" i="3"/>
  <c r="AH138" i="3"/>
  <c r="AI213" i="3"/>
  <c r="AH213" i="3"/>
  <c r="AH15" i="3"/>
  <c r="AH51" i="3"/>
  <c r="AH87" i="3"/>
  <c r="AH123" i="3"/>
  <c r="AH159" i="3"/>
  <c r="AH198" i="3"/>
  <c r="AI204" i="3"/>
  <c r="AH204" i="3"/>
  <c r="AH210" i="3"/>
  <c r="AI210" i="3"/>
  <c r="AH216" i="3"/>
  <c r="AI216" i="3"/>
  <c r="AI207" i="3"/>
  <c r="AH207" i="3"/>
  <c r="AH177" i="3"/>
  <c r="AI177" i="3"/>
  <c r="AH183" i="3"/>
  <c r="AI183" i="3"/>
  <c r="AH189" i="3"/>
  <c r="AI189" i="3"/>
  <c r="AH27" i="3"/>
  <c r="AH63" i="3"/>
  <c r="AH99" i="3"/>
  <c r="AH135" i="3"/>
  <c r="AH171" i="3"/>
  <c r="AH12" i="3"/>
  <c r="AH48" i="3"/>
  <c r="AH84" i="3"/>
  <c r="AH120" i="3"/>
  <c r="AH156" i="3"/>
  <c r="AH195" i="3"/>
  <c r="AH4" i="3"/>
  <c r="AH7" i="3"/>
  <c r="AH10" i="3"/>
  <c r="AH13" i="3"/>
  <c r="AH16" i="3"/>
  <c r="AH19" i="3"/>
  <c r="AH22" i="3"/>
  <c r="AH25" i="3"/>
  <c r="AH28" i="3"/>
  <c r="AH31" i="3"/>
  <c r="AH34" i="3"/>
  <c r="AH37" i="3"/>
  <c r="AH40" i="3"/>
  <c r="AH43" i="3"/>
  <c r="AH46" i="3"/>
  <c r="AH49" i="3"/>
  <c r="AH52" i="3"/>
  <c r="AH55" i="3"/>
  <c r="AH58" i="3"/>
  <c r="AH61" i="3"/>
  <c r="AH64" i="3"/>
  <c r="AH70" i="3"/>
  <c r="AH73" i="3"/>
  <c r="AH76" i="3"/>
  <c r="AH79" i="3"/>
  <c r="AH82" i="3"/>
  <c r="AH85" i="3"/>
  <c r="AH88" i="3"/>
  <c r="AH91" i="3"/>
  <c r="AH94" i="3"/>
  <c r="AH97" i="3"/>
  <c r="AH100" i="3"/>
  <c r="AH103" i="3"/>
  <c r="AH106" i="3"/>
  <c r="AH109" i="3"/>
  <c r="AH112" i="3"/>
  <c r="AH115" i="3"/>
  <c r="AH118" i="3"/>
  <c r="AH121" i="3"/>
  <c r="AH124" i="3"/>
  <c r="AH127" i="3"/>
  <c r="AH130" i="3"/>
  <c r="AH133" i="3"/>
  <c r="AH136" i="3"/>
  <c r="AH139" i="3"/>
  <c r="AH142" i="3"/>
  <c r="AH145" i="3"/>
  <c r="AH148" i="3"/>
  <c r="AH151" i="3"/>
  <c r="AH154" i="3"/>
  <c r="AH157" i="3"/>
  <c r="AH160" i="3"/>
  <c r="AH163" i="3"/>
  <c r="AH166" i="3"/>
  <c r="AH169" i="3"/>
  <c r="AH172" i="3"/>
  <c r="AH175" i="3"/>
  <c r="AH178" i="3"/>
  <c r="AH181" i="3"/>
  <c r="AH184" i="3"/>
  <c r="AH187" i="3"/>
  <c r="AH190" i="3"/>
  <c r="AH193" i="3"/>
  <c r="AH196" i="3"/>
  <c r="AH199" i="3"/>
  <c r="AH202" i="3"/>
  <c r="AH205" i="3"/>
  <c r="AH208" i="3"/>
  <c r="AH211" i="3"/>
  <c r="AH214" i="3"/>
  <c r="AH217" i="3"/>
  <c r="AH5" i="3"/>
  <c r="AH8" i="3"/>
  <c r="AH11" i="3"/>
  <c r="AH14" i="3"/>
  <c r="AH17" i="3"/>
  <c r="AH20" i="3"/>
  <c r="AH23" i="3"/>
  <c r="AH26" i="3"/>
  <c r="AH29" i="3"/>
  <c r="AH32" i="3"/>
  <c r="AH35" i="3"/>
  <c r="AH38" i="3"/>
  <c r="AH41" i="3"/>
  <c r="AH44" i="3"/>
  <c r="AH47" i="3"/>
  <c r="AH50" i="3"/>
  <c r="AH53" i="3"/>
  <c r="AH56" i="3"/>
  <c r="AH59" i="3"/>
  <c r="AH62" i="3"/>
  <c r="AH65" i="3"/>
  <c r="AH68" i="3"/>
  <c r="AH71" i="3"/>
  <c r="AH74" i="3"/>
  <c r="AH77" i="3"/>
  <c r="AH80" i="3"/>
  <c r="AH83" i="3"/>
  <c r="AH86" i="3"/>
  <c r="AH89" i="3"/>
  <c r="AH92" i="3"/>
  <c r="AH95" i="3"/>
  <c r="AH98" i="3"/>
  <c r="AH101" i="3"/>
  <c r="AH104" i="3"/>
  <c r="AH107" i="3"/>
  <c r="AH110" i="3"/>
  <c r="AH113" i="3"/>
  <c r="AH116" i="3"/>
  <c r="AH119" i="3"/>
  <c r="AH122" i="3"/>
  <c r="AH125" i="3"/>
  <c r="AH128" i="3"/>
  <c r="AH131" i="3"/>
  <c r="AH134" i="3"/>
  <c r="AH137" i="3"/>
  <c r="AH140" i="3"/>
  <c r="AH143" i="3"/>
  <c r="AH146" i="3"/>
  <c r="AH149" i="3"/>
  <c r="AH152" i="3"/>
  <c r="AH155" i="3"/>
  <c r="AH158" i="3"/>
  <c r="AH161" i="3"/>
  <c r="AH164" i="3"/>
  <c r="AH167" i="3"/>
  <c r="AH170" i="3"/>
  <c r="AH173" i="3"/>
  <c r="AH176" i="3"/>
  <c r="AH179" i="3"/>
  <c r="AH182" i="3"/>
  <c r="AH185" i="3"/>
  <c r="AH188" i="3"/>
  <c r="AH191" i="3"/>
  <c r="AH194" i="3"/>
  <c r="AH197" i="3"/>
  <c r="AH200" i="3"/>
  <c r="AH203" i="3"/>
  <c r="AH206" i="3"/>
  <c r="AH209" i="3"/>
  <c r="AH212" i="3"/>
  <c r="AH215" i="3"/>
  <c r="AH218" i="3"/>
  <c r="AH3" i="3"/>
  <c r="X6" i="3"/>
  <c r="X9" i="3"/>
  <c r="X12" i="3"/>
  <c r="X15" i="3"/>
  <c r="X18" i="3"/>
  <c r="X21" i="3"/>
  <c r="X24" i="3"/>
  <c r="X27" i="3"/>
  <c r="X30" i="3"/>
  <c r="X33" i="3"/>
  <c r="X36" i="3"/>
  <c r="X39" i="3"/>
  <c r="X42" i="3"/>
  <c r="X45" i="3"/>
  <c r="X48" i="3"/>
  <c r="X51" i="3"/>
  <c r="X54" i="3"/>
  <c r="X57" i="3"/>
  <c r="X60" i="3"/>
  <c r="X63" i="3"/>
  <c r="X66" i="3"/>
  <c r="X69" i="3"/>
  <c r="X72" i="3"/>
  <c r="X75" i="3"/>
  <c r="X78" i="3"/>
  <c r="X81" i="3"/>
  <c r="X84" i="3"/>
  <c r="X87" i="3"/>
  <c r="X90" i="3"/>
  <c r="X93" i="3"/>
  <c r="X96" i="3"/>
  <c r="X99" i="3"/>
  <c r="X102" i="3"/>
  <c r="X105" i="3"/>
  <c r="X108" i="3"/>
  <c r="X111" i="3"/>
  <c r="X114" i="3"/>
  <c r="X117" i="3"/>
  <c r="X120" i="3"/>
  <c r="X123" i="3"/>
  <c r="X126" i="3"/>
  <c r="X129" i="3"/>
  <c r="X132" i="3"/>
  <c r="X135" i="3"/>
  <c r="X138" i="3"/>
  <c r="X141" i="3"/>
  <c r="X144" i="3"/>
  <c r="X147" i="3"/>
  <c r="X150" i="3"/>
  <c r="X153" i="3"/>
  <c r="X156" i="3"/>
  <c r="X159" i="3"/>
  <c r="X162" i="3"/>
  <c r="X165" i="3"/>
  <c r="X168" i="3"/>
  <c r="X171" i="3"/>
  <c r="X174" i="3"/>
  <c r="X177" i="3"/>
  <c r="X180" i="3"/>
  <c r="X183" i="3"/>
  <c r="X186" i="3"/>
  <c r="X189" i="3"/>
  <c r="X192" i="3"/>
  <c r="X195" i="3"/>
  <c r="X198" i="3"/>
  <c r="X201" i="3"/>
  <c r="X204" i="3"/>
  <c r="X207" i="3"/>
  <c r="X210" i="3"/>
  <c r="X213" i="3"/>
  <c r="X216" i="3"/>
  <c r="X4" i="3"/>
  <c r="X7" i="3"/>
  <c r="X10" i="3"/>
  <c r="X13" i="3"/>
  <c r="X16" i="3"/>
  <c r="X19" i="3"/>
  <c r="X22" i="3"/>
  <c r="X25" i="3"/>
  <c r="X28" i="3"/>
  <c r="X31" i="3"/>
  <c r="X34" i="3"/>
  <c r="X37" i="3"/>
  <c r="X40" i="3"/>
  <c r="X43" i="3"/>
  <c r="X46" i="3"/>
  <c r="X49" i="3"/>
  <c r="X52" i="3"/>
  <c r="X55" i="3"/>
  <c r="X58" i="3"/>
  <c r="X61" i="3"/>
  <c r="X64" i="3"/>
  <c r="X67" i="3"/>
  <c r="X70" i="3"/>
  <c r="X73" i="3"/>
  <c r="X76" i="3"/>
  <c r="X79" i="3"/>
  <c r="X82" i="3"/>
  <c r="X85" i="3"/>
  <c r="X88" i="3"/>
  <c r="X91" i="3"/>
  <c r="X94" i="3"/>
  <c r="X97" i="3"/>
  <c r="X100" i="3"/>
  <c r="X103" i="3"/>
  <c r="X106" i="3"/>
  <c r="X109" i="3"/>
  <c r="X112" i="3"/>
  <c r="X115" i="3"/>
  <c r="X118" i="3"/>
  <c r="X121" i="3"/>
  <c r="X124" i="3"/>
  <c r="X127" i="3"/>
  <c r="X130" i="3"/>
  <c r="X133" i="3"/>
  <c r="X136" i="3"/>
  <c r="X139" i="3"/>
  <c r="X142" i="3"/>
  <c r="X145" i="3"/>
  <c r="X148" i="3"/>
  <c r="X151" i="3"/>
  <c r="X154" i="3"/>
  <c r="X157" i="3"/>
  <c r="X160" i="3"/>
  <c r="X163" i="3"/>
  <c r="X166" i="3"/>
  <c r="X169" i="3"/>
  <c r="X172" i="3"/>
  <c r="X175" i="3"/>
  <c r="X178" i="3"/>
  <c r="X181" i="3"/>
  <c r="X184" i="3"/>
  <c r="X187" i="3"/>
  <c r="X190" i="3"/>
  <c r="X193" i="3"/>
  <c r="X196" i="3"/>
  <c r="X199" i="3"/>
  <c r="X202" i="3"/>
  <c r="X205" i="3"/>
  <c r="X208" i="3"/>
  <c r="X211" i="3"/>
  <c r="X214" i="3"/>
  <c r="X217" i="3"/>
  <c r="X5" i="3"/>
  <c r="X8" i="3"/>
  <c r="X11" i="3"/>
  <c r="X14" i="3"/>
  <c r="X17" i="3"/>
  <c r="X20" i="3"/>
  <c r="X23" i="3"/>
  <c r="X26" i="3"/>
  <c r="X29" i="3"/>
  <c r="X32" i="3"/>
  <c r="X35" i="3"/>
  <c r="X38" i="3"/>
  <c r="X41" i="3"/>
  <c r="X44" i="3"/>
  <c r="X47" i="3"/>
  <c r="X50" i="3"/>
  <c r="X53" i="3"/>
  <c r="X56" i="3"/>
  <c r="X59" i="3"/>
  <c r="X62" i="3"/>
  <c r="X65" i="3"/>
  <c r="X68" i="3"/>
  <c r="X71" i="3"/>
  <c r="X74" i="3"/>
  <c r="X77" i="3"/>
  <c r="X80" i="3"/>
  <c r="X83" i="3"/>
  <c r="X86" i="3"/>
  <c r="X89" i="3"/>
  <c r="X92" i="3"/>
  <c r="X95" i="3"/>
  <c r="X98" i="3"/>
  <c r="X101" i="3"/>
  <c r="X104" i="3"/>
  <c r="X107" i="3"/>
  <c r="X110" i="3"/>
  <c r="X113" i="3"/>
  <c r="X116" i="3"/>
  <c r="X119" i="3"/>
  <c r="X122" i="3"/>
  <c r="X125" i="3"/>
  <c r="X128" i="3"/>
  <c r="X131" i="3"/>
  <c r="X134" i="3"/>
  <c r="X137" i="3"/>
  <c r="X140" i="3"/>
  <c r="X143" i="3"/>
  <c r="X146" i="3"/>
  <c r="X149" i="3"/>
  <c r="X152" i="3"/>
  <c r="X155" i="3"/>
  <c r="X158" i="3"/>
  <c r="X161" i="3"/>
  <c r="X164" i="3"/>
  <c r="X167" i="3"/>
  <c r="X170" i="3"/>
  <c r="X173" i="3"/>
  <c r="X176" i="3"/>
  <c r="X179" i="3"/>
  <c r="X182" i="3"/>
  <c r="X185" i="3"/>
  <c r="X188" i="3"/>
  <c r="X191" i="3"/>
  <c r="X194" i="3"/>
  <c r="X197" i="3"/>
  <c r="X200" i="3"/>
  <c r="X203" i="3"/>
  <c r="X206" i="3"/>
  <c r="X209" i="3"/>
  <c r="X212" i="3"/>
  <c r="X215" i="3"/>
  <c r="X218" i="3"/>
  <c r="N9" i="3"/>
  <c r="N15" i="3"/>
  <c r="N18" i="3"/>
  <c r="N24" i="3"/>
  <c r="N33" i="3"/>
  <c r="N42" i="3"/>
  <c r="N48" i="3"/>
  <c r="N66" i="3"/>
  <c r="N72" i="3"/>
  <c r="N81" i="3"/>
  <c r="N87" i="3"/>
  <c r="N90" i="3"/>
  <c r="N96" i="3"/>
  <c r="N105" i="3"/>
  <c r="N111" i="3"/>
  <c r="N114" i="3"/>
  <c r="N120" i="3"/>
  <c r="N129" i="3"/>
  <c r="N135" i="3"/>
  <c r="N138" i="3"/>
  <c r="N144" i="3"/>
  <c r="N153" i="3"/>
  <c r="N162" i="3"/>
  <c r="N177" i="3"/>
  <c r="N183" i="3"/>
  <c r="N186" i="3"/>
  <c r="N192" i="3"/>
  <c r="N201" i="3"/>
  <c r="N210" i="3"/>
  <c r="N216" i="3"/>
  <c r="N8" i="3"/>
  <c r="N17" i="3"/>
  <c r="N23" i="3"/>
  <c r="N26" i="3"/>
  <c r="N32" i="3"/>
  <c r="N41" i="3"/>
  <c r="N47" i="3"/>
  <c r="N50" i="3"/>
  <c r="N65" i="3"/>
  <c r="N71" i="3"/>
  <c r="N74" i="3"/>
  <c r="N89" i="3"/>
  <c r="N95" i="3"/>
  <c r="N98" i="3"/>
  <c r="N104" i="3"/>
  <c r="N110" i="3"/>
  <c r="N113" i="3"/>
  <c r="N119" i="3"/>
  <c r="N122" i="3"/>
  <c r="N128" i="3"/>
  <c r="N137" i="3"/>
  <c r="N143" i="3"/>
  <c r="N146" i="3"/>
  <c r="N152" i="3"/>
  <c r="N161" i="3"/>
  <c r="N170" i="3"/>
  <c r="N176" i="3"/>
  <c r="N182" i="3"/>
  <c r="N185" i="3"/>
  <c r="N191" i="3"/>
  <c r="N194" i="3"/>
  <c r="N200" i="3"/>
  <c r="N209" i="3"/>
  <c r="N218" i="3"/>
  <c r="BM118" i="4"/>
  <c r="BL118" i="4"/>
  <c r="BK118" i="4"/>
  <c r="BI118" i="4"/>
  <c r="BH118" i="4"/>
  <c r="BG118" i="4"/>
  <c r="BF118" i="4"/>
  <c r="BM117" i="4"/>
  <c r="BL117" i="4"/>
  <c r="BK117" i="4"/>
  <c r="BJ117" i="4"/>
  <c r="BH117" i="4"/>
  <c r="BG117" i="4"/>
  <c r="BF117" i="4"/>
  <c r="BM115" i="4"/>
  <c r="BL115" i="4"/>
  <c r="BK115" i="4"/>
  <c r="BJ115" i="4"/>
  <c r="BI115" i="4"/>
  <c r="BG115" i="4"/>
  <c r="BF115" i="4"/>
  <c r="BM114" i="4"/>
  <c r="BL114" i="4"/>
  <c r="BK114" i="4"/>
  <c r="BJ114" i="4"/>
  <c r="BI114" i="4"/>
  <c r="BH114" i="4"/>
  <c r="BF114" i="4"/>
  <c r="BM113" i="4"/>
  <c r="BL113" i="4"/>
  <c r="BK113" i="4"/>
  <c r="BJ113" i="4"/>
  <c r="BI113" i="4"/>
  <c r="BF113" i="4"/>
  <c r="BM112" i="4"/>
  <c r="BL112" i="4"/>
  <c r="BK112" i="4"/>
  <c r="BJ112" i="4"/>
  <c r="BI112" i="4"/>
  <c r="BH112" i="4"/>
  <c r="BG112" i="4"/>
  <c r="BM111" i="4"/>
  <c r="BL111" i="4"/>
  <c r="BK111" i="4"/>
  <c r="BI111" i="4"/>
  <c r="BH111" i="4"/>
  <c r="BG111" i="4"/>
  <c r="BF111" i="4"/>
  <c r="BM110" i="4"/>
  <c r="BL110" i="4"/>
  <c r="BK110" i="4"/>
  <c r="BJ110" i="4"/>
  <c r="BH110" i="4"/>
  <c r="BG110" i="4"/>
  <c r="BF110" i="4"/>
  <c r="BM109" i="4"/>
  <c r="BL109" i="4"/>
  <c r="BK109" i="4"/>
  <c r="BJ109" i="4"/>
  <c r="BI109" i="4"/>
  <c r="BG109" i="4"/>
  <c r="BF109" i="4"/>
  <c r="BM107" i="4"/>
  <c r="BL107" i="4"/>
  <c r="BK107" i="4"/>
  <c r="BI107" i="4"/>
  <c r="BH107" i="4"/>
  <c r="BG107" i="4"/>
  <c r="BF107" i="4"/>
  <c r="BM106" i="4"/>
  <c r="BL106" i="4"/>
  <c r="BK106" i="4"/>
  <c r="BJ106" i="4"/>
  <c r="BH106" i="4"/>
  <c r="BG106" i="4"/>
  <c r="BF106" i="4"/>
  <c r="BM105" i="4"/>
  <c r="BL105" i="4"/>
  <c r="BK105" i="4"/>
  <c r="BJ105" i="4"/>
  <c r="BI105" i="4"/>
  <c r="BF105" i="4"/>
  <c r="BM104" i="4"/>
  <c r="BL104" i="4"/>
  <c r="BK104" i="4"/>
  <c r="BJ104" i="4"/>
  <c r="BI104" i="4"/>
  <c r="BH104" i="4"/>
  <c r="BG104" i="4"/>
  <c r="BM103" i="4"/>
  <c r="BL103" i="4"/>
  <c r="BK103" i="4"/>
  <c r="BJ103" i="4"/>
  <c r="BH103" i="4"/>
  <c r="BF103" i="4"/>
  <c r="BM102" i="4"/>
  <c r="BL102" i="4"/>
  <c r="BK102" i="4"/>
  <c r="BJ102" i="4"/>
  <c r="BH102" i="4"/>
  <c r="BG102" i="4"/>
  <c r="BF102" i="4"/>
  <c r="BM101" i="4"/>
  <c r="BL101" i="4"/>
  <c r="BK101" i="4"/>
  <c r="BJ101" i="4"/>
  <c r="BI101" i="4"/>
  <c r="BH101" i="4"/>
  <c r="BM99" i="4"/>
  <c r="BL99" i="4"/>
  <c r="BK99" i="4"/>
  <c r="BJ99" i="4"/>
  <c r="BI99" i="4"/>
  <c r="BH99" i="4"/>
  <c r="BM98" i="4"/>
  <c r="BL98" i="4"/>
  <c r="BK98" i="4"/>
  <c r="BJ98" i="4"/>
  <c r="BI98" i="4"/>
  <c r="BH98" i="4"/>
  <c r="BF98" i="4"/>
  <c r="BM97" i="4"/>
  <c r="BL97" i="4"/>
  <c r="BK97" i="4"/>
  <c r="BJ97" i="4"/>
  <c r="BI97" i="4"/>
  <c r="BH97" i="4"/>
  <c r="BG97" i="4"/>
  <c r="BM96" i="4"/>
  <c r="BL96" i="4"/>
  <c r="BK96" i="4"/>
  <c r="BJ96" i="4"/>
  <c r="BI96" i="4"/>
  <c r="BM95" i="4"/>
  <c r="BL95" i="4"/>
  <c r="BK95" i="4"/>
  <c r="BJ95" i="4"/>
  <c r="BI95" i="4"/>
  <c r="BG95" i="4"/>
  <c r="BF95" i="4"/>
  <c r="BM94" i="4"/>
  <c r="BL94" i="4"/>
  <c r="BK94" i="4"/>
  <c r="BJ94" i="4"/>
  <c r="BI94" i="4"/>
  <c r="BH94" i="4"/>
  <c r="BF94" i="4"/>
  <c r="BM93" i="4"/>
  <c r="BL93" i="4"/>
  <c r="BK93" i="4"/>
  <c r="BJ93" i="4"/>
  <c r="BI93" i="4"/>
  <c r="BH93" i="4"/>
  <c r="BG93" i="4"/>
  <c r="BM91" i="4"/>
  <c r="BL91" i="4"/>
  <c r="BK91" i="4"/>
  <c r="BJ91" i="4"/>
  <c r="BI91" i="4"/>
  <c r="BG91" i="4"/>
  <c r="BF91" i="4"/>
  <c r="BM90" i="4"/>
  <c r="BL90" i="4"/>
  <c r="BK90" i="4"/>
  <c r="BJ90" i="4"/>
  <c r="BH90" i="4"/>
  <c r="BG90" i="4"/>
  <c r="BF90" i="4"/>
  <c r="BM89" i="4"/>
  <c r="BL89" i="4"/>
  <c r="BK89" i="4"/>
  <c r="BJ89" i="4"/>
  <c r="BI89" i="4"/>
  <c r="BG89" i="4"/>
  <c r="BF89" i="4"/>
  <c r="BM88" i="4"/>
  <c r="BL88" i="4"/>
  <c r="BK88" i="4"/>
  <c r="BJ88" i="4"/>
  <c r="BI88" i="4"/>
  <c r="BH88" i="4"/>
  <c r="BF88" i="4"/>
  <c r="BM87" i="4"/>
  <c r="BL87" i="4"/>
  <c r="BK87" i="4"/>
  <c r="BJ87" i="4"/>
  <c r="BI87" i="4"/>
  <c r="BH87" i="4"/>
  <c r="BG87" i="4"/>
  <c r="BM86" i="4"/>
  <c r="BL86" i="4"/>
  <c r="BJ86" i="4"/>
  <c r="BI86" i="4"/>
  <c r="BH86" i="4"/>
  <c r="BG86" i="4"/>
  <c r="BF86" i="4"/>
  <c r="BM85" i="4"/>
  <c r="BL85" i="4"/>
  <c r="BK85" i="4"/>
  <c r="BI85" i="4"/>
  <c r="BH85" i="4"/>
  <c r="BG85" i="4"/>
  <c r="BF85" i="4"/>
  <c r="BM83" i="4"/>
  <c r="BL83" i="4"/>
  <c r="BK83" i="4"/>
  <c r="BJ83" i="4"/>
  <c r="BI83" i="4"/>
  <c r="BG83" i="4"/>
  <c r="BF83" i="4"/>
  <c r="BM82" i="4"/>
  <c r="BL82" i="4"/>
  <c r="BK82" i="4"/>
  <c r="BJ82" i="4"/>
  <c r="BI82" i="4"/>
  <c r="BH82" i="4"/>
  <c r="BF82" i="4"/>
  <c r="BM81" i="4"/>
  <c r="BL81" i="4"/>
  <c r="BK81" i="4"/>
  <c r="BJ81" i="4"/>
  <c r="BI81" i="4"/>
  <c r="BH81" i="4"/>
  <c r="BG81" i="4"/>
  <c r="BM80" i="4"/>
  <c r="BL80" i="4"/>
  <c r="BK80" i="4"/>
  <c r="BI80" i="4"/>
  <c r="BH80" i="4"/>
  <c r="BG80" i="4"/>
  <c r="BM79" i="4"/>
  <c r="BL79" i="4"/>
  <c r="BK79" i="4"/>
  <c r="BJ79" i="4"/>
  <c r="BH79" i="4"/>
  <c r="BM78" i="4"/>
  <c r="BL78" i="4"/>
  <c r="BK78" i="4"/>
  <c r="BJ78" i="4"/>
  <c r="BI78" i="4"/>
  <c r="BH78" i="4"/>
  <c r="BM77" i="4"/>
  <c r="BL77" i="4"/>
  <c r="BK77" i="4"/>
  <c r="BJ77" i="4"/>
  <c r="BI77" i="4"/>
  <c r="BG77" i="4"/>
  <c r="BM75" i="4"/>
  <c r="BL75" i="4"/>
  <c r="BK75" i="4"/>
  <c r="BJ75" i="4"/>
  <c r="BH75" i="4"/>
  <c r="BG75" i="4"/>
  <c r="BF75" i="4"/>
  <c r="BM74" i="4"/>
  <c r="BL74" i="4"/>
  <c r="BK74" i="4"/>
  <c r="BJ74" i="4"/>
  <c r="BI74" i="4"/>
  <c r="BG74" i="4"/>
  <c r="BF74" i="4"/>
  <c r="BM73" i="4"/>
  <c r="BL73" i="4"/>
  <c r="BK73" i="4"/>
  <c r="BJ73" i="4"/>
  <c r="BI73" i="4"/>
  <c r="BH73" i="4"/>
  <c r="BF73" i="4"/>
  <c r="BM72" i="4"/>
  <c r="BL72" i="4"/>
  <c r="BK72" i="4"/>
  <c r="BJ72" i="4"/>
  <c r="BI72" i="4"/>
  <c r="BH72" i="4"/>
  <c r="BG72" i="4"/>
  <c r="BM71" i="4"/>
  <c r="BL71" i="4"/>
  <c r="BK71" i="4"/>
  <c r="BJ71" i="4"/>
  <c r="BH71" i="4"/>
  <c r="BG71" i="4"/>
  <c r="BF71" i="4"/>
  <c r="BM70" i="4"/>
  <c r="BL70" i="4"/>
  <c r="BK70" i="4"/>
  <c r="BJ70" i="4"/>
  <c r="BI70" i="4"/>
  <c r="BF70" i="4"/>
  <c r="BM69" i="4"/>
  <c r="BL69" i="4"/>
  <c r="BK69" i="4"/>
  <c r="BJ69" i="4"/>
  <c r="BI69" i="4"/>
  <c r="BH69" i="4"/>
  <c r="BG69" i="4"/>
  <c r="BM67" i="4"/>
  <c r="BL67" i="4"/>
  <c r="BK67" i="4"/>
  <c r="BJ67" i="4"/>
  <c r="BH67" i="4"/>
  <c r="BG67" i="4"/>
  <c r="BF67" i="4"/>
  <c r="BM66" i="4"/>
  <c r="BL66" i="4"/>
  <c r="BK66" i="4"/>
  <c r="BJ66" i="4"/>
  <c r="BI66" i="4"/>
  <c r="BM65" i="4"/>
  <c r="BL65" i="4"/>
  <c r="BK65" i="4"/>
  <c r="BJ65" i="4"/>
  <c r="BI65" i="4"/>
  <c r="BH65" i="4"/>
  <c r="BM64" i="4"/>
  <c r="BL64" i="4"/>
  <c r="BK64" i="4"/>
  <c r="BI64" i="4"/>
  <c r="BH64" i="4"/>
  <c r="BG64" i="4"/>
  <c r="BF64" i="4"/>
  <c r="BM63" i="4"/>
  <c r="BL63" i="4"/>
  <c r="BK63" i="4"/>
  <c r="BJ63" i="4"/>
  <c r="BG63" i="4"/>
  <c r="BF63" i="4"/>
  <c r="BM62" i="4"/>
  <c r="BL62" i="4"/>
  <c r="BK62" i="4"/>
  <c r="BJ62" i="4"/>
  <c r="BI62" i="4"/>
  <c r="BH62" i="4"/>
  <c r="BF62" i="4"/>
  <c r="BM61" i="4"/>
  <c r="BL61" i="4"/>
  <c r="BK61" i="4"/>
  <c r="BJ61" i="4"/>
  <c r="BI61" i="4"/>
  <c r="BH61" i="4"/>
  <c r="BG61" i="4"/>
  <c r="BM59" i="4"/>
  <c r="BL59" i="4"/>
  <c r="BK59" i="4"/>
  <c r="BJ59" i="4"/>
  <c r="BI59" i="4"/>
  <c r="BH59" i="4"/>
  <c r="BF59" i="4"/>
  <c r="BM58" i="4"/>
  <c r="BL58" i="4"/>
  <c r="BK58" i="4"/>
  <c r="BJ58" i="4"/>
  <c r="BI58" i="4"/>
  <c r="BH58" i="4"/>
  <c r="BG58" i="4"/>
  <c r="BM57" i="4"/>
  <c r="BL57" i="4"/>
  <c r="BK57" i="4"/>
  <c r="BJ57" i="4"/>
  <c r="BI57" i="4"/>
  <c r="BM56" i="4"/>
  <c r="BL56" i="4"/>
  <c r="BK56" i="4"/>
  <c r="BJ56" i="4"/>
  <c r="BI56" i="4"/>
  <c r="BM55" i="4"/>
  <c r="BL55" i="4"/>
  <c r="BK55" i="4"/>
  <c r="BJ55" i="4"/>
  <c r="BH55" i="4"/>
  <c r="BG55" i="4"/>
  <c r="BF55" i="4"/>
  <c r="BM54" i="4"/>
  <c r="BL54" i="4"/>
  <c r="BK54" i="4"/>
  <c r="BJ54" i="4"/>
  <c r="BI54" i="4"/>
  <c r="BG54" i="4"/>
  <c r="BF54" i="4"/>
  <c r="BM53" i="4"/>
  <c r="BL53" i="4"/>
  <c r="BK53" i="4"/>
  <c r="BJ53" i="4"/>
  <c r="BI53" i="4"/>
  <c r="BH53" i="4"/>
  <c r="BF53" i="4"/>
  <c r="BM51" i="4"/>
  <c r="BL51" i="4"/>
  <c r="BK51" i="4"/>
  <c r="BJ51" i="4"/>
  <c r="BM50" i="4"/>
  <c r="BL50" i="4"/>
  <c r="BK50" i="4"/>
  <c r="BJ50" i="4"/>
  <c r="BM49" i="4"/>
  <c r="BL49" i="4"/>
  <c r="BK49" i="4"/>
  <c r="BJ49" i="4"/>
  <c r="BM48" i="4"/>
  <c r="BL48" i="4"/>
  <c r="BK48" i="4"/>
  <c r="BJ48" i="4"/>
  <c r="BH48" i="4"/>
  <c r="BG48" i="4"/>
  <c r="BF48" i="4"/>
  <c r="BM47" i="4"/>
  <c r="BL47" i="4"/>
  <c r="BK47" i="4"/>
  <c r="BJ47" i="4"/>
  <c r="BI47" i="4"/>
  <c r="BF47" i="4"/>
  <c r="BM46" i="4"/>
  <c r="BL46" i="4"/>
  <c r="BK46" i="4"/>
  <c r="BJ46" i="4"/>
  <c r="BI46" i="4"/>
  <c r="BH46" i="4"/>
  <c r="BG46" i="4"/>
  <c r="BM45" i="4"/>
  <c r="BL45" i="4"/>
  <c r="BJ45" i="4"/>
  <c r="BI45" i="4"/>
  <c r="BH45" i="4"/>
  <c r="BG45" i="4"/>
  <c r="BF45" i="4"/>
  <c r="BM43" i="4"/>
  <c r="BL43" i="4"/>
  <c r="BK43" i="4"/>
  <c r="BJ43" i="4"/>
  <c r="BH43" i="4"/>
  <c r="BG43" i="4"/>
  <c r="BF43" i="4"/>
  <c r="BM42" i="4"/>
  <c r="BL42" i="4"/>
  <c r="BK42" i="4"/>
  <c r="BJ42" i="4"/>
  <c r="BI42" i="4"/>
  <c r="BG42" i="4"/>
  <c r="BF42" i="4"/>
  <c r="BM41" i="4"/>
  <c r="BL41" i="4"/>
  <c r="BK41" i="4"/>
  <c r="BJ41" i="4"/>
  <c r="BI41" i="4"/>
  <c r="BH41" i="4"/>
  <c r="BF41" i="4"/>
  <c r="BM40" i="4"/>
  <c r="BL40" i="4"/>
  <c r="BK40" i="4"/>
  <c r="BJ40" i="4"/>
  <c r="BI40" i="4"/>
  <c r="BH40" i="4"/>
  <c r="BG40" i="4"/>
  <c r="BM39" i="4"/>
  <c r="BL39" i="4"/>
  <c r="BK39" i="4"/>
  <c r="BJ39" i="4"/>
  <c r="BH39" i="4"/>
  <c r="BG39" i="4"/>
  <c r="BF39" i="4"/>
  <c r="BM38" i="4"/>
  <c r="BL38" i="4"/>
  <c r="BK38" i="4"/>
  <c r="BJ38" i="4"/>
  <c r="BI38" i="4"/>
  <c r="BG38" i="4"/>
  <c r="BF38" i="4"/>
  <c r="BM37" i="4"/>
  <c r="BL37" i="4"/>
  <c r="BK37" i="4"/>
  <c r="BJ37" i="4"/>
  <c r="BI37" i="4"/>
  <c r="BH37" i="4"/>
  <c r="BF37" i="4"/>
  <c r="BM35" i="4"/>
  <c r="BL35" i="4"/>
  <c r="BK35" i="4"/>
  <c r="BI35" i="4"/>
  <c r="BH35" i="4"/>
  <c r="BG35" i="4"/>
  <c r="BF35" i="4"/>
  <c r="BM34" i="4"/>
  <c r="BL34" i="4"/>
  <c r="BK34" i="4"/>
  <c r="BJ34" i="4"/>
  <c r="BH34" i="4"/>
  <c r="BG34" i="4"/>
  <c r="BF34" i="4"/>
  <c r="BM33" i="4"/>
  <c r="BL33" i="4"/>
  <c r="BK33" i="4"/>
  <c r="BJ33" i="4"/>
  <c r="BI33" i="4"/>
  <c r="BG33" i="4"/>
  <c r="BF33" i="4"/>
  <c r="BM32" i="4"/>
  <c r="BL32" i="4"/>
  <c r="BK32" i="4"/>
  <c r="BJ32" i="4"/>
  <c r="BI32" i="4"/>
  <c r="BH32" i="4"/>
  <c r="BF32" i="4"/>
  <c r="BM31" i="4"/>
  <c r="BL31" i="4"/>
  <c r="BK31" i="4"/>
  <c r="BJ31" i="4"/>
  <c r="BI31" i="4"/>
  <c r="BH31" i="4"/>
  <c r="BG31" i="4"/>
  <c r="BK30" i="4"/>
  <c r="BJ30" i="4"/>
  <c r="BI30" i="4"/>
  <c r="BH30" i="4"/>
  <c r="BG30" i="4"/>
  <c r="BF30" i="4"/>
  <c r="BM29" i="4"/>
  <c r="BL29" i="4"/>
  <c r="BI29" i="4"/>
  <c r="BH29" i="4"/>
  <c r="BG29" i="4"/>
  <c r="BF29" i="4"/>
  <c r="BM27" i="4"/>
  <c r="BL27" i="4"/>
  <c r="BK27" i="4"/>
  <c r="BJ27" i="4"/>
  <c r="BI27" i="4"/>
  <c r="BG27" i="4"/>
  <c r="BF27" i="4"/>
  <c r="BM26" i="4"/>
  <c r="BL26" i="4"/>
  <c r="BK26" i="4"/>
  <c r="BJ26" i="4"/>
  <c r="BI26" i="4"/>
  <c r="BH26" i="4"/>
  <c r="BM25" i="4"/>
  <c r="BL25" i="4"/>
  <c r="BK25" i="4"/>
  <c r="BJ25" i="4"/>
  <c r="BI25" i="4"/>
  <c r="BG25" i="4"/>
  <c r="BF25" i="4"/>
  <c r="BM24" i="4"/>
  <c r="BL24" i="4"/>
  <c r="BK24" i="4"/>
  <c r="BJ24" i="4"/>
  <c r="BI24" i="4"/>
  <c r="BH24" i="4"/>
  <c r="BF24" i="4"/>
  <c r="BM23" i="4"/>
  <c r="BL23" i="4"/>
  <c r="BK23" i="4"/>
  <c r="BJ23" i="4"/>
  <c r="BI23" i="4"/>
  <c r="BH23" i="4"/>
  <c r="BG23" i="4"/>
  <c r="BM22" i="4"/>
  <c r="BL22" i="4"/>
  <c r="BK22" i="4"/>
  <c r="BI22" i="4"/>
  <c r="BH22" i="4"/>
  <c r="BG22" i="4"/>
  <c r="BF22" i="4"/>
  <c r="BM21" i="4"/>
  <c r="BL21" i="4"/>
  <c r="BK21" i="4"/>
  <c r="BJ21" i="4"/>
  <c r="BH21" i="4"/>
  <c r="BG21" i="4"/>
  <c r="BF21" i="4"/>
  <c r="BM19" i="4"/>
  <c r="BL19" i="4"/>
  <c r="BK19" i="4"/>
  <c r="BJ19" i="4"/>
  <c r="BI19" i="4"/>
  <c r="BH19" i="4"/>
  <c r="BG19" i="4"/>
  <c r="BM18" i="4"/>
  <c r="BL18" i="4"/>
  <c r="BK18" i="4"/>
  <c r="BJ18" i="4"/>
  <c r="BG18" i="4"/>
  <c r="BF18" i="4"/>
  <c r="BM17" i="4"/>
  <c r="BL17" i="4"/>
  <c r="BK17" i="4"/>
  <c r="BJ17" i="4"/>
  <c r="BI17" i="4"/>
  <c r="BH17" i="4"/>
  <c r="BM16" i="4"/>
  <c r="BL16" i="4"/>
  <c r="BK16" i="4"/>
  <c r="BJ16" i="4"/>
  <c r="BI16" i="4"/>
  <c r="BG16" i="4"/>
  <c r="BF16" i="4"/>
  <c r="BM15" i="4"/>
  <c r="BL15" i="4"/>
  <c r="BK15" i="4"/>
  <c r="BJ15" i="4"/>
  <c r="BI15" i="4"/>
  <c r="BH15" i="4"/>
  <c r="BF15" i="4"/>
  <c r="BM14" i="4"/>
  <c r="BL14" i="4"/>
  <c r="BK14" i="4"/>
  <c r="BJ14" i="4"/>
  <c r="BI14" i="4"/>
  <c r="BH14" i="4"/>
  <c r="BG14" i="4"/>
  <c r="BM13" i="4"/>
  <c r="BL13" i="4"/>
  <c r="BK13" i="4"/>
  <c r="BJ13" i="4"/>
  <c r="BH13" i="4"/>
  <c r="BG13" i="4"/>
  <c r="BF13" i="4"/>
  <c r="C118" i="4"/>
  <c r="BA118" i="4" s="1"/>
  <c r="C117" i="4"/>
  <c r="AZ117" i="4" s="1"/>
  <c r="C115" i="4"/>
  <c r="AY115" i="4" s="1"/>
  <c r="C114" i="4"/>
  <c r="AX114" i="4" s="1"/>
  <c r="C113" i="4"/>
  <c r="C112" i="4"/>
  <c r="AW112" i="4" s="1"/>
  <c r="C111" i="4"/>
  <c r="C110" i="4"/>
  <c r="C109" i="4"/>
  <c r="C107" i="4"/>
  <c r="C106" i="4"/>
  <c r="C105" i="4"/>
  <c r="C104" i="4"/>
  <c r="C103" i="4"/>
  <c r="C102" i="4"/>
  <c r="C101" i="4"/>
  <c r="C99" i="4"/>
  <c r="C98" i="4"/>
  <c r="C97" i="4"/>
  <c r="C96" i="4"/>
  <c r="C95" i="4"/>
  <c r="C94" i="4"/>
  <c r="C93" i="4"/>
  <c r="C91" i="4"/>
  <c r="C90" i="4"/>
  <c r="C89" i="4"/>
  <c r="C88" i="4"/>
  <c r="C87" i="4"/>
  <c r="C86" i="4"/>
  <c r="C85" i="4"/>
  <c r="C83" i="4"/>
  <c r="C82" i="4"/>
  <c r="C81" i="4"/>
  <c r="C80" i="4"/>
  <c r="C78" i="4"/>
  <c r="C77" i="4"/>
  <c r="C71" i="4"/>
  <c r="C70" i="4"/>
  <c r="C69" i="4"/>
  <c r="C67" i="4"/>
  <c r="C66" i="4"/>
  <c r="C65" i="4"/>
  <c r="C64" i="4"/>
  <c r="C63" i="4"/>
  <c r="C62" i="4"/>
  <c r="C61" i="4"/>
  <c r="C59" i="4"/>
  <c r="C58" i="4"/>
  <c r="C57" i="4"/>
  <c r="C56" i="4"/>
  <c r="C55" i="4"/>
  <c r="C54" i="4"/>
  <c r="C53" i="4"/>
  <c r="C51" i="4"/>
  <c r="C50" i="4"/>
  <c r="C49" i="4"/>
  <c r="C48" i="4"/>
  <c r="C47" i="4"/>
  <c r="C46" i="4"/>
  <c r="C39" i="4"/>
  <c r="C38" i="4"/>
  <c r="C37" i="4"/>
  <c r="C35" i="4"/>
  <c r="C34" i="4"/>
  <c r="C33" i="4"/>
  <c r="C32" i="4"/>
  <c r="C31" i="4"/>
  <c r="C30" i="4"/>
  <c r="C29" i="4"/>
  <c r="C27" i="4"/>
  <c r="C26" i="4"/>
  <c r="C25" i="4"/>
  <c r="C24" i="4"/>
  <c r="C23" i="4"/>
  <c r="C22" i="4"/>
  <c r="C21" i="4"/>
  <c r="C19" i="4"/>
  <c r="C18" i="4"/>
  <c r="C17" i="4"/>
  <c r="C16" i="4"/>
  <c r="C15" i="4"/>
  <c r="C14" i="4"/>
  <c r="C246" i="2"/>
  <c r="C245" i="2"/>
  <c r="C244" i="2"/>
  <c r="C237" i="2"/>
  <c r="C236" i="2"/>
  <c r="C235" i="2"/>
  <c r="C234" i="2"/>
  <c r="C233" i="2"/>
  <c r="C232" i="2"/>
  <c r="C231" i="2"/>
  <c r="C228" i="2"/>
  <c r="C227" i="2"/>
  <c r="C226" i="2"/>
  <c r="C225" i="2"/>
  <c r="C224" i="2"/>
  <c r="C219" i="2"/>
  <c r="C218" i="2"/>
  <c r="C217" i="2"/>
  <c r="C216" i="2"/>
  <c r="C215" i="2"/>
  <c r="C214" i="2"/>
  <c r="C210" i="2"/>
  <c r="C209" i="2"/>
  <c r="C208" i="2"/>
  <c r="C207" i="2"/>
  <c r="C206" i="2"/>
  <c r="C201" i="2"/>
  <c r="C200" i="2"/>
  <c r="C199" i="2"/>
  <c r="C192" i="2"/>
  <c r="C191" i="2"/>
  <c r="C190" i="2"/>
  <c r="C183" i="2"/>
  <c r="C182" i="2"/>
  <c r="C181" i="2"/>
  <c r="C180" i="2"/>
  <c r="C179" i="2"/>
  <c r="C178" i="2"/>
  <c r="C177" i="2"/>
  <c r="C176" i="2"/>
  <c r="C174" i="2"/>
  <c r="C173" i="2"/>
  <c r="C172" i="2"/>
  <c r="C171" i="2"/>
  <c r="C170" i="2"/>
  <c r="C169" i="2"/>
  <c r="C168" i="2"/>
  <c r="C167" i="2"/>
  <c r="C165" i="2"/>
  <c r="C164" i="2"/>
  <c r="C163" i="2"/>
  <c r="C162" i="2"/>
  <c r="C161" i="2"/>
  <c r="C160" i="2"/>
  <c r="C159" i="2"/>
  <c r="C156" i="2"/>
  <c r="C155" i="2"/>
  <c r="C154" i="2"/>
  <c r="C153" i="2"/>
  <c r="C152" i="2"/>
  <c r="C151" i="2"/>
  <c r="C150" i="2"/>
  <c r="C146" i="2"/>
  <c r="C145" i="2"/>
  <c r="C144" i="2"/>
  <c r="C143" i="2"/>
  <c r="C142" i="2"/>
  <c r="C138" i="2"/>
  <c r="C137" i="2"/>
  <c r="C136" i="2"/>
  <c r="C135" i="2"/>
  <c r="C134" i="2"/>
  <c r="C133" i="2"/>
  <c r="C129" i="2"/>
  <c r="C128" i="2"/>
  <c r="C127" i="2"/>
  <c r="C126" i="2"/>
  <c r="C125" i="2"/>
  <c r="C124" i="2"/>
  <c r="C120" i="2"/>
  <c r="C119" i="2"/>
  <c r="C118" i="2"/>
  <c r="C117" i="2"/>
  <c r="C116" i="2"/>
  <c r="C115" i="2"/>
  <c r="C111" i="2"/>
  <c r="C110" i="2"/>
  <c r="C109" i="2"/>
  <c r="C108" i="2"/>
  <c r="C107" i="2"/>
  <c r="C102" i="2"/>
  <c r="C101" i="2"/>
  <c r="C100" i="2"/>
  <c r="C99" i="2"/>
  <c r="C98" i="2"/>
  <c r="C97" i="2"/>
  <c r="C96" i="2"/>
  <c r="C84" i="2"/>
  <c r="C83" i="2"/>
  <c r="C82" i="2"/>
  <c r="C81" i="2"/>
  <c r="C80" i="2"/>
  <c r="C79" i="2"/>
  <c r="C78" i="2"/>
  <c r="C75" i="2"/>
  <c r="C74" i="2"/>
  <c r="C73" i="2"/>
  <c r="C72" i="2"/>
  <c r="C71" i="2"/>
  <c r="C70" i="2"/>
  <c r="C69" i="2"/>
  <c r="C66" i="2"/>
  <c r="C65" i="2"/>
  <c r="C64" i="2"/>
  <c r="C63" i="2"/>
  <c r="C62" i="2"/>
  <c r="C61" i="2"/>
  <c r="C60" i="2"/>
  <c r="C57" i="2"/>
  <c r="C56" i="2"/>
  <c r="C55" i="2"/>
  <c r="C54" i="2"/>
  <c r="C53" i="2"/>
  <c r="C52" i="2"/>
  <c r="C48" i="2"/>
  <c r="C47" i="2"/>
  <c r="C46" i="2"/>
  <c r="C45" i="2"/>
  <c r="C44" i="2"/>
  <c r="C43" i="2"/>
  <c r="C42" i="2"/>
  <c r="C39" i="2"/>
  <c r="C38" i="2"/>
  <c r="C37" i="2"/>
  <c r="C36" i="2"/>
  <c r="C35" i="2"/>
  <c r="C34" i="2"/>
  <c r="C33" i="2"/>
  <c r="C30" i="2"/>
  <c r="C29" i="2"/>
  <c r="C28" i="2"/>
  <c r="C27" i="2"/>
  <c r="C26" i="2"/>
  <c r="C25" i="2"/>
  <c r="C24" i="2"/>
  <c r="C21" i="2"/>
  <c r="C20" i="2"/>
  <c r="C19" i="2"/>
  <c r="C18" i="2"/>
  <c r="C17" i="2"/>
  <c r="C12" i="2"/>
  <c r="C11" i="2"/>
  <c r="C10" i="2"/>
  <c r="C9" i="2"/>
  <c r="C8" i="2"/>
  <c r="C7" i="2"/>
  <c r="C6"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7"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5" i="2"/>
  <c r="A164" i="2"/>
  <c r="A163" i="2"/>
  <c r="A162" i="2"/>
  <c r="A161" i="2"/>
  <c r="A160" i="2"/>
  <c r="A156" i="2"/>
  <c r="A155" i="2"/>
  <c r="A154" i="2"/>
  <c r="A153" i="2"/>
  <c r="A152" i="2"/>
  <c r="A151" i="2"/>
  <c r="A150"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48" i="2"/>
  <c r="A47" i="2"/>
  <c r="A46" i="2"/>
  <c r="A45" i="2"/>
  <c r="A44" i="2"/>
  <c r="A43" i="2"/>
  <c r="A42" i="2"/>
  <c r="A40" i="2"/>
  <c r="A39" i="2"/>
  <c r="A38" i="2"/>
  <c r="A37" i="2"/>
  <c r="A36" i="2"/>
  <c r="A35" i="2"/>
  <c r="A34" i="2"/>
  <c r="A33" i="2"/>
  <c r="A30" i="2"/>
  <c r="A29" i="2"/>
  <c r="A28" i="2"/>
  <c r="A27" i="2"/>
  <c r="A26" i="2"/>
  <c r="A25" i="2"/>
  <c r="A24" i="2"/>
  <c r="A21" i="2"/>
  <c r="A20" i="2"/>
  <c r="A19" i="2"/>
  <c r="A18" i="2"/>
  <c r="A17" i="2"/>
  <c r="A12" i="2"/>
  <c r="AM113" i="4" l="1"/>
  <c r="AX113" i="4"/>
  <c r="AY113" i="4"/>
  <c r="AN112" i="4"/>
  <c r="AL114" i="4"/>
  <c r="AN115" i="4"/>
  <c r="AO112" i="4"/>
  <c r="AM114" i="4"/>
  <c r="AO115" i="4"/>
  <c r="AM112" i="4"/>
  <c r="AL115" i="4"/>
  <c r="AO113" i="4"/>
  <c r="AL113" i="4"/>
  <c r="AN114" i="4"/>
  <c r="AM115" i="4"/>
  <c r="AO114" i="4"/>
  <c r="AN116" i="4"/>
  <c r="AL116" i="4"/>
  <c r="AM117" i="4"/>
  <c r="AM116" i="4"/>
  <c r="AL118" i="4"/>
  <c r="AO116" i="4"/>
  <c r="AO117" i="4"/>
  <c r="AL117" i="4"/>
  <c r="AN117" i="4"/>
  <c r="AN118" i="4"/>
  <c r="AN113" i="4"/>
  <c r="AM118" i="4"/>
  <c r="AL112" i="4"/>
  <c r="AO118" i="4"/>
  <c r="G23" i="1"/>
  <c r="Q23" i="1" s="1"/>
  <c r="K23" i="1"/>
  <c r="U23" i="1" s="1"/>
  <c r="M23" i="1"/>
  <c r="W23" i="1" s="1"/>
  <c r="J23" i="1"/>
  <c r="T23" i="1" s="1"/>
  <c r="O23" i="1"/>
  <c r="Y23" i="1" s="1"/>
  <c r="N23" i="1"/>
  <c r="X23" i="1" s="1"/>
  <c r="L23" i="1"/>
  <c r="V23" i="1" s="1"/>
  <c r="H23" i="1"/>
  <c r="R23" i="1" s="1"/>
  <c r="I23" i="1"/>
  <c r="S23" i="1" s="1"/>
  <c r="D70" i="4"/>
  <c r="D111" i="4"/>
  <c r="D17" i="4"/>
  <c r="D31" i="4"/>
  <c r="D58" i="4"/>
  <c r="D86" i="4"/>
  <c r="D99" i="4"/>
  <c r="D113" i="4"/>
  <c r="D18" i="4"/>
  <c r="D32" i="4"/>
  <c r="D46" i="4"/>
  <c r="D59" i="4"/>
  <c r="D87" i="4"/>
  <c r="D101" i="4"/>
  <c r="D114" i="4"/>
  <c r="D29" i="4"/>
  <c r="D19" i="4"/>
  <c r="D33" i="4"/>
  <c r="D47" i="4"/>
  <c r="D61" i="4"/>
  <c r="D88" i="4"/>
  <c r="D102" i="4"/>
  <c r="D115" i="4"/>
  <c r="D21" i="4"/>
  <c r="D103" i="4"/>
  <c r="D34" i="4"/>
  <c r="D22" i="4"/>
  <c r="D35" i="4"/>
  <c r="D49" i="4"/>
  <c r="D63" i="4"/>
  <c r="D77" i="4"/>
  <c r="D90" i="4"/>
  <c r="D104" i="4"/>
  <c r="D118" i="4"/>
  <c r="D48" i="4"/>
  <c r="D89" i="4"/>
  <c r="D117" i="4"/>
  <c r="D23" i="4"/>
  <c r="D37" i="4"/>
  <c r="D50" i="4"/>
  <c r="D64" i="4"/>
  <c r="D78" i="4"/>
  <c r="D91" i="4"/>
  <c r="D105" i="4"/>
  <c r="D62" i="4"/>
  <c r="D24" i="4"/>
  <c r="D38" i="4"/>
  <c r="D51" i="4"/>
  <c r="D65" i="4"/>
  <c r="D93" i="4"/>
  <c r="D106" i="4"/>
  <c r="D56" i="4"/>
  <c r="D25" i="4"/>
  <c r="D39" i="4"/>
  <c r="D53" i="4"/>
  <c r="D66" i="4"/>
  <c r="D80" i="4"/>
  <c r="D94" i="4"/>
  <c r="D107" i="4"/>
  <c r="D97" i="4"/>
  <c r="D26" i="4"/>
  <c r="D54" i="4"/>
  <c r="D67" i="4"/>
  <c r="D81" i="4"/>
  <c r="D95" i="4"/>
  <c r="D109" i="4"/>
  <c r="D83" i="4"/>
  <c r="D14" i="4"/>
  <c r="D27" i="4"/>
  <c r="D55" i="4"/>
  <c r="D69" i="4"/>
  <c r="D82" i="4"/>
  <c r="D96" i="4"/>
  <c r="D110" i="4"/>
  <c r="D15" i="4"/>
  <c r="D16" i="4"/>
  <c r="D30" i="4"/>
  <c r="D57" i="4"/>
  <c r="D71" i="4"/>
  <c r="D85" i="4"/>
  <c r="D98" i="4"/>
  <c r="D112" i="4"/>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Z23" i="1" l="1"/>
  <c r="P23" i="1" s="1"/>
  <c r="AT23" i="1" s="1"/>
  <c r="A26" i="3"/>
  <c r="A25" i="3"/>
  <c r="A24" i="3"/>
  <c r="A23" i="3"/>
  <c r="A22" i="3"/>
  <c r="A21" i="3"/>
  <c r="A20" i="3"/>
  <c r="A19" i="3"/>
  <c r="AC51" i="6" l="1"/>
  <c r="AC50" i="6"/>
  <c r="AC49" i="6"/>
  <c r="AC47" i="6"/>
  <c r="AC46" i="6"/>
  <c r="AC45" i="6"/>
  <c r="AC44" i="6"/>
  <c r="AC43" i="6"/>
  <c r="AC42" i="6"/>
  <c r="AC41" i="6"/>
  <c r="AC39" i="6"/>
  <c r="AC38" i="6"/>
  <c r="AC37" i="6"/>
  <c r="AC36" i="6"/>
  <c r="AC35" i="6"/>
  <c r="AC34" i="6"/>
  <c r="AC33" i="6"/>
  <c r="AC31" i="6"/>
  <c r="AC30" i="6"/>
  <c r="AC29" i="6"/>
  <c r="AC28" i="6"/>
  <c r="AC27" i="6"/>
  <c r="AC26" i="6"/>
  <c r="AC25" i="6"/>
  <c r="AC23" i="6"/>
  <c r="AC22" i="6"/>
  <c r="AC21" i="6"/>
  <c r="AC20" i="6"/>
  <c r="AC19" i="6"/>
  <c r="AC18" i="6"/>
  <c r="AC17" i="6"/>
  <c r="AC15" i="6"/>
  <c r="AC14" i="6"/>
  <c r="AC13" i="6"/>
  <c r="AC12" i="6"/>
  <c r="AC11" i="6"/>
  <c r="AC10" i="6"/>
  <c r="AC9" i="6"/>
  <c r="AC7" i="6"/>
  <c r="AC6" i="6"/>
  <c r="AC5" i="6"/>
  <c r="AC4" i="6"/>
  <c r="AC3" i="6"/>
  <c r="AC2" i="6"/>
  <c r="AC8" i="6" l="1"/>
  <c r="AC16" i="6"/>
  <c r="AC24" i="6"/>
  <c r="AC32" i="6"/>
  <c r="AC40" i="6"/>
  <c r="AC48" i="6"/>
  <c r="A28" i="1" l="1"/>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R2" i="6"/>
  <c r="C8" i="4"/>
  <c r="C7" i="4"/>
  <c r="C6" i="4"/>
  <c r="C5" i="4"/>
  <c r="BO5" i="1" l="1"/>
  <c r="BP5" i="1"/>
  <c r="NK6" i="1"/>
  <c r="NZ6" i="1"/>
  <c r="NY6" i="1"/>
  <c r="NX6" i="1"/>
  <c r="NL6" i="1"/>
  <c r="MB6" i="1"/>
  <c r="MK6" i="1" s="1"/>
  <c r="MD6" i="1"/>
  <c r="MM6" i="1" s="1"/>
  <c r="MC6" i="1"/>
  <c r="ML6" i="1" s="1"/>
  <c r="NW7" i="1"/>
  <c r="NV7" i="1"/>
  <c r="NZ7" i="1"/>
  <c r="NL7" i="1"/>
  <c r="NY7" i="1"/>
  <c r="NK7" i="1"/>
  <c r="NX7" i="1"/>
  <c r="MB7" i="1"/>
  <c r="MK7" i="1" s="1"/>
  <c r="MA7" i="1"/>
  <c r="MJ7" i="1" s="1"/>
  <c r="LZ7" i="1"/>
  <c r="MI7" i="1" s="1"/>
  <c r="MD7" i="1"/>
  <c r="MM7" i="1" s="1"/>
  <c r="MC7" i="1"/>
  <c r="NW8" i="1"/>
  <c r="NV8" i="1"/>
  <c r="NU8" i="1"/>
  <c r="NL8" i="1"/>
  <c r="NK8" i="1"/>
  <c r="NZ8" i="1"/>
  <c r="NY8" i="1"/>
  <c r="NX8" i="1"/>
  <c r="MB8" i="1"/>
  <c r="MK8" i="1" s="1"/>
  <c r="MA8" i="1"/>
  <c r="MJ8" i="1" s="1"/>
  <c r="LZ8" i="1"/>
  <c r="MI8" i="1" s="1"/>
  <c r="LY8" i="1"/>
  <c r="MH8" i="1" s="1"/>
  <c r="MD8" i="1"/>
  <c r="MM8" i="1" s="1"/>
  <c r="MC8" i="1"/>
  <c r="ML8" i="1" s="1"/>
  <c r="NW16" i="1"/>
  <c r="NV16" i="1"/>
  <c r="NL16" i="1"/>
  <c r="NK16" i="1"/>
  <c r="NZ16" i="1"/>
  <c r="NY16" i="1"/>
  <c r="NX16" i="1"/>
  <c r="MB16" i="1"/>
  <c r="MK16" i="1" s="1"/>
  <c r="MA16" i="1"/>
  <c r="MJ16" i="1" s="1"/>
  <c r="LZ16" i="1"/>
  <c r="MI16" i="1" s="1"/>
  <c r="MD16" i="1"/>
  <c r="MM16" i="1" s="1"/>
  <c r="MC16" i="1"/>
  <c r="ML16" i="1" s="1"/>
  <c r="NL24" i="1"/>
  <c r="NK24" i="1"/>
  <c r="NZ24" i="1"/>
  <c r="MB24" i="1"/>
  <c r="MK24" i="1" s="1"/>
  <c r="NY24" i="1"/>
  <c r="NX24" i="1"/>
  <c r="MD24" i="1"/>
  <c r="MM24" i="1" s="1"/>
  <c r="MC24" i="1"/>
  <c r="ML24" i="1" s="1"/>
  <c r="NW9" i="1"/>
  <c r="NL9" i="1"/>
  <c r="NK9" i="1"/>
  <c r="NZ9" i="1"/>
  <c r="NY9" i="1"/>
  <c r="NX9" i="1"/>
  <c r="MB9" i="1"/>
  <c r="MK9" i="1" s="1"/>
  <c r="MA9" i="1"/>
  <c r="MJ9" i="1" s="1"/>
  <c r="MD9" i="1"/>
  <c r="MM9" i="1" s="1"/>
  <c r="MC9" i="1"/>
  <c r="ML9" i="1" s="1"/>
  <c r="NW17" i="1"/>
  <c r="NL17" i="1"/>
  <c r="NK17" i="1"/>
  <c r="NZ17" i="1"/>
  <c r="NY17" i="1"/>
  <c r="NX17" i="1"/>
  <c r="MB17" i="1"/>
  <c r="MK17" i="1" s="1"/>
  <c r="MA17" i="1"/>
  <c r="MJ17" i="1" s="1"/>
  <c r="MD17" i="1"/>
  <c r="MM17" i="1" s="1"/>
  <c r="MC17" i="1"/>
  <c r="ML17" i="1" s="1"/>
  <c r="NL25" i="1"/>
  <c r="NK25" i="1"/>
  <c r="NZ25" i="1"/>
  <c r="NY25" i="1"/>
  <c r="MD25" i="1"/>
  <c r="MM25" i="1" s="1"/>
  <c r="MC25" i="1"/>
  <c r="ML25" i="1" s="1"/>
  <c r="NW10" i="1"/>
  <c r="NK10" i="1"/>
  <c r="NV10" i="1"/>
  <c r="NZ10" i="1"/>
  <c r="NY10" i="1"/>
  <c r="NX10" i="1"/>
  <c r="NL10" i="1"/>
  <c r="MB10" i="1"/>
  <c r="MK10" i="1" s="1"/>
  <c r="MA10" i="1"/>
  <c r="MJ10" i="1" s="1"/>
  <c r="LZ10" i="1"/>
  <c r="MI10" i="1" s="1"/>
  <c r="MD10" i="1"/>
  <c r="MM10" i="1" s="1"/>
  <c r="MC10" i="1"/>
  <c r="ML10" i="1" s="1"/>
  <c r="NW18" i="1"/>
  <c r="NK18" i="1"/>
  <c r="NV18" i="1"/>
  <c r="NU18" i="1"/>
  <c r="NZ18" i="1"/>
  <c r="NY18" i="1"/>
  <c r="NX18" i="1"/>
  <c r="NL18" i="1"/>
  <c r="MB18" i="1"/>
  <c r="MK18" i="1" s="1"/>
  <c r="MA18" i="1"/>
  <c r="MJ18" i="1" s="1"/>
  <c r="LZ18" i="1"/>
  <c r="MI18" i="1" s="1"/>
  <c r="LY18" i="1"/>
  <c r="MH18" i="1" s="1"/>
  <c r="MD18" i="1"/>
  <c r="MM18" i="1" s="1"/>
  <c r="MC18" i="1"/>
  <c r="ML18" i="1" s="1"/>
  <c r="NK26" i="1"/>
  <c r="NZ26" i="1"/>
  <c r="NY26" i="1"/>
  <c r="NL26" i="1"/>
  <c r="MD26" i="1"/>
  <c r="MM26" i="1" s="1"/>
  <c r="MC26" i="1"/>
  <c r="ML26" i="1" s="1"/>
  <c r="NZ11" i="1"/>
  <c r="NL11" i="1"/>
  <c r="NY11" i="1"/>
  <c r="NK11" i="1"/>
  <c r="NX11" i="1"/>
  <c r="MB11" i="1"/>
  <c r="MK11" i="1" s="1"/>
  <c r="MD11" i="1"/>
  <c r="MM11" i="1" s="1"/>
  <c r="MC11" i="1"/>
  <c r="ML11" i="1" s="1"/>
  <c r="NW19" i="1"/>
  <c r="NV19" i="1"/>
  <c r="NZ19" i="1"/>
  <c r="NL19" i="1"/>
  <c r="NY19" i="1"/>
  <c r="NK19" i="1"/>
  <c r="NX19" i="1"/>
  <c r="MB19" i="1"/>
  <c r="MK19" i="1" s="1"/>
  <c r="MA19" i="1"/>
  <c r="MJ19" i="1" s="1"/>
  <c r="LZ19" i="1"/>
  <c r="MI19" i="1" s="1"/>
  <c r="MD19" i="1"/>
  <c r="MM19" i="1" s="1"/>
  <c r="MC19" i="1"/>
  <c r="ML19" i="1" s="1"/>
  <c r="NW27" i="1"/>
  <c r="NZ27" i="1"/>
  <c r="NL27" i="1"/>
  <c r="MB27" i="1"/>
  <c r="MK27" i="1" s="1"/>
  <c r="NY27" i="1"/>
  <c r="NK27" i="1"/>
  <c r="MA27" i="1"/>
  <c r="MJ27" i="1" s="1"/>
  <c r="NX27" i="1"/>
  <c r="MD27" i="1"/>
  <c r="MM27" i="1" s="1"/>
  <c r="MC27" i="1"/>
  <c r="ML27" i="1" s="1"/>
  <c r="NL12" i="1"/>
  <c r="NK12" i="1"/>
  <c r="NZ12" i="1"/>
  <c r="NY12" i="1"/>
  <c r="NX12" i="1"/>
  <c r="MB12" i="1"/>
  <c r="MK12" i="1" s="1"/>
  <c r="MD12" i="1"/>
  <c r="MM12" i="1" s="1"/>
  <c r="MC12" i="1"/>
  <c r="ML12" i="1" s="1"/>
  <c r="NW20" i="1"/>
  <c r="NL20" i="1"/>
  <c r="NK20" i="1"/>
  <c r="NZ20" i="1"/>
  <c r="NY20" i="1"/>
  <c r="NX20" i="1"/>
  <c r="MB20" i="1"/>
  <c r="MK20" i="1" s="1"/>
  <c r="MA20" i="1"/>
  <c r="MJ20" i="1" s="1"/>
  <c r="MD20" i="1"/>
  <c r="MM20" i="1" s="1"/>
  <c r="MC20" i="1"/>
  <c r="ML20" i="1" s="1"/>
  <c r="NL28" i="1"/>
  <c r="NK28" i="1"/>
  <c r="NZ28" i="1"/>
  <c r="MD28" i="1"/>
  <c r="MM28" i="1" s="1"/>
  <c r="NW5" i="1"/>
  <c r="NL5" i="1"/>
  <c r="NK5" i="1"/>
  <c r="NZ5" i="1"/>
  <c r="NY5" i="1"/>
  <c r="NX5" i="1"/>
  <c r="MB5" i="1"/>
  <c r="MK5" i="1" s="1"/>
  <c r="MA5" i="1"/>
  <c r="MJ5" i="1" s="1"/>
  <c r="MD5" i="1"/>
  <c r="MM5" i="1" s="1"/>
  <c r="MC5" i="1"/>
  <c r="ML5" i="1" s="1"/>
  <c r="NW13" i="1"/>
  <c r="NL13" i="1"/>
  <c r="NK13" i="1"/>
  <c r="NZ13" i="1"/>
  <c r="NY13" i="1"/>
  <c r="NX13" i="1"/>
  <c r="MB13" i="1"/>
  <c r="MK13" i="1" s="1"/>
  <c r="MA13" i="1"/>
  <c r="MJ13" i="1" s="1"/>
  <c r="MD13" i="1"/>
  <c r="MM13" i="1" s="1"/>
  <c r="MC13" i="1"/>
  <c r="ML13" i="1" s="1"/>
  <c r="NW21" i="1"/>
  <c r="NL21" i="1"/>
  <c r="NK21" i="1"/>
  <c r="NZ21" i="1"/>
  <c r="NY21" i="1"/>
  <c r="NX21" i="1"/>
  <c r="MB21" i="1"/>
  <c r="MK21" i="1" s="1"/>
  <c r="MA21" i="1"/>
  <c r="MJ21" i="1" s="1"/>
  <c r="MD21" i="1"/>
  <c r="MM21" i="1" s="1"/>
  <c r="MC21" i="1"/>
  <c r="ML21" i="1" s="1"/>
  <c r="NW29" i="1"/>
  <c r="NL29" i="1"/>
  <c r="NK29" i="1"/>
  <c r="NZ29" i="1"/>
  <c r="MB29" i="1"/>
  <c r="MK29" i="1" s="1"/>
  <c r="NY29" i="1"/>
  <c r="MA29" i="1"/>
  <c r="MJ29" i="1" s="1"/>
  <c r="NX29" i="1"/>
  <c r="MD29" i="1"/>
  <c r="MM29" i="1" s="1"/>
  <c r="MC29" i="1"/>
  <c r="ML29" i="1" s="1"/>
  <c r="NK14" i="1"/>
  <c r="NZ14" i="1"/>
  <c r="NY14" i="1"/>
  <c r="NL14" i="1"/>
  <c r="MD14" i="1"/>
  <c r="MM14" i="1" s="1"/>
  <c r="MC14" i="1"/>
  <c r="ML14" i="1" s="1"/>
  <c r="NW22" i="1"/>
  <c r="NK22" i="1"/>
  <c r="NV22" i="1"/>
  <c r="NZ22" i="1"/>
  <c r="NY22" i="1"/>
  <c r="NX22" i="1"/>
  <c r="NL22" i="1"/>
  <c r="MB22" i="1"/>
  <c r="MK22" i="1" s="1"/>
  <c r="MA22" i="1"/>
  <c r="MJ22" i="1" s="1"/>
  <c r="LZ22" i="1"/>
  <c r="MI22" i="1" s="1"/>
  <c r="MD22" i="1"/>
  <c r="MM22" i="1" s="1"/>
  <c r="MC22" i="1"/>
  <c r="ML22" i="1" s="1"/>
  <c r="NW30" i="1"/>
  <c r="NK30" i="1"/>
  <c r="NZ30" i="1"/>
  <c r="MB30" i="1"/>
  <c r="MK30" i="1" s="1"/>
  <c r="NY30" i="1"/>
  <c r="MA30" i="1"/>
  <c r="MJ30" i="1" s="1"/>
  <c r="NX30" i="1"/>
  <c r="NL30" i="1"/>
  <c r="MD30" i="1"/>
  <c r="MM30" i="1" s="1"/>
  <c r="MC30" i="1"/>
  <c r="ML30" i="1" s="1"/>
  <c r="NW15" i="1"/>
  <c r="NV15" i="1"/>
  <c r="NZ15" i="1"/>
  <c r="NL15" i="1"/>
  <c r="NY15" i="1"/>
  <c r="NK15" i="1"/>
  <c r="NX15" i="1"/>
  <c r="MB15" i="1"/>
  <c r="MK15" i="1" s="1"/>
  <c r="MA15" i="1"/>
  <c r="MJ15" i="1" s="1"/>
  <c r="LZ15" i="1"/>
  <c r="MI15" i="1" s="1"/>
  <c r="MD15" i="1"/>
  <c r="MM15" i="1" s="1"/>
  <c r="MC15" i="1"/>
  <c r="ML15" i="1" s="1"/>
  <c r="NW23" i="1"/>
  <c r="NZ23" i="1"/>
  <c r="NL23" i="1"/>
  <c r="MB23" i="1"/>
  <c r="MK23" i="1" s="1"/>
  <c r="NY23" i="1"/>
  <c r="NK23" i="1"/>
  <c r="MA23" i="1"/>
  <c r="MJ23" i="1" s="1"/>
  <c r="NX23" i="1"/>
  <c r="MD23" i="1"/>
  <c r="MM23" i="1" s="1"/>
  <c r="MC23" i="1"/>
  <c r="ML23" i="1" s="1"/>
  <c r="NZ31" i="1"/>
  <c r="NL31" i="1"/>
  <c r="NK31" i="1"/>
  <c r="MD31" i="1"/>
  <c r="MM31" i="1" s="1"/>
  <c r="JB30" i="1"/>
  <c r="JK30" i="1" s="1"/>
  <c r="KZ30" i="1"/>
  <c r="KM30" i="1"/>
  <c r="KL30" i="1"/>
  <c r="LA30" i="1"/>
  <c r="KY30" i="1"/>
  <c r="KX30" i="1"/>
  <c r="JD30" i="1"/>
  <c r="JM30" i="1" s="1"/>
  <c r="JE30" i="1"/>
  <c r="JN30" i="1" s="1"/>
  <c r="JC30" i="1"/>
  <c r="JL30" i="1" s="1"/>
  <c r="LA19" i="1"/>
  <c r="JE19" i="1"/>
  <c r="JN19" i="1" s="1"/>
  <c r="KM19" i="1"/>
  <c r="JD19" i="1"/>
  <c r="JM19" i="1" s="1"/>
  <c r="KZ19" i="1"/>
  <c r="KL19" i="1"/>
  <c r="JC19" i="1"/>
  <c r="JL19" i="1" s="1"/>
  <c r="KY19" i="1"/>
  <c r="JB19" i="1"/>
  <c r="JK19" i="1" s="1"/>
  <c r="KX19" i="1"/>
  <c r="JA19" i="1"/>
  <c r="JJ19" i="1" s="1"/>
  <c r="KW19" i="1"/>
  <c r="LA31" i="1"/>
  <c r="JE31" i="1"/>
  <c r="JN31" i="1" s="1"/>
  <c r="KM31" i="1"/>
  <c r="KL31" i="1"/>
  <c r="KZ8" i="1"/>
  <c r="KY8" i="1"/>
  <c r="KX8" i="1"/>
  <c r="JC8" i="1"/>
  <c r="JL8" i="1" s="1"/>
  <c r="JA8" i="1"/>
  <c r="JJ8" i="1" s="1"/>
  <c r="IZ8" i="1"/>
  <c r="JI8" i="1" s="1"/>
  <c r="LA8" i="1"/>
  <c r="KW8" i="1"/>
  <c r="KV8" i="1"/>
  <c r="KM8" i="1"/>
  <c r="KL8" i="1"/>
  <c r="JD8" i="1"/>
  <c r="JM8" i="1" s="1"/>
  <c r="JE8" i="1"/>
  <c r="JN8" i="1" s="1"/>
  <c r="JB8" i="1"/>
  <c r="JK8" i="1" s="1"/>
  <c r="KX20" i="1"/>
  <c r="LA20" i="1"/>
  <c r="KZ20" i="1"/>
  <c r="JC20" i="1"/>
  <c r="JL20" i="1" s="1"/>
  <c r="KY20" i="1"/>
  <c r="KM20" i="1"/>
  <c r="KL20" i="1"/>
  <c r="JD20" i="1"/>
  <c r="JM20" i="1" s="1"/>
  <c r="JE20" i="1"/>
  <c r="JN20" i="1" s="1"/>
  <c r="JB20" i="1"/>
  <c r="JK20" i="1" s="1"/>
  <c r="JB18" i="1"/>
  <c r="JK18" i="1" s="1"/>
  <c r="JA18" i="1"/>
  <c r="JJ18" i="1" s="1"/>
  <c r="KW18" i="1"/>
  <c r="KV18" i="1"/>
  <c r="IZ18" i="1"/>
  <c r="JI18" i="1" s="1"/>
  <c r="KM18" i="1"/>
  <c r="KL18" i="1"/>
  <c r="LA18" i="1"/>
  <c r="KY18" i="1"/>
  <c r="JD18" i="1"/>
  <c r="JM18" i="1" s="1"/>
  <c r="JE18" i="1"/>
  <c r="JN18" i="1" s="1"/>
  <c r="JC18" i="1"/>
  <c r="JL18" i="1" s="1"/>
  <c r="KZ18" i="1"/>
  <c r="KX18" i="1"/>
  <c r="JB9" i="1"/>
  <c r="JK9" i="1" s="1"/>
  <c r="JE9" i="1"/>
  <c r="JN9" i="1" s="1"/>
  <c r="KM9" i="1"/>
  <c r="JD9" i="1"/>
  <c r="JM9" i="1" s="1"/>
  <c r="KL9" i="1"/>
  <c r="JC9" i="1"/>
  <c r="JL9" i="1" s="1"/>
  <c r="LA9" i="1"/>
  <c r="KY9" i="1"/>
  <c r="KZ9" i="1"/>
  <c r="KX9" i="1"/>
  <c r="JB21" i="1"/>
  <c r="JK21" i="1" s="1"/>
  <c r="KZ21" i="1"/>
  <c r="KM21" i="1"/>
  <c r="KL21" i="1"/>
  <c r="JE21" i="1"/>
  <c r="JN21" i="1" s="1"/>
  <c r="JD21" i="1"/>
  <c r="JM21" i="1" s="1"/>
  <c r="JC21" i="1"/>
  <c r="JL21" i="1" s="1"/>
  <c r="LA21" i="1"/>
  <c r="KY21" i="1"/>
  <c r="KX21" i="1"/>
  <c r="KM10" i="1"/>
  <c r="JE10" i="1"/>
  <c r="JN10" i="1" s="1"/>
  <c r="KL10" i="1"/>
  <c r="LA10" i="1"/>
  <c r="JA10" i="1"/>
  <c r="JJ10" i="1" s="1"/>
  <c r="KZ10" i="1"/>
  <c r="KY10" i="1"/>
  <c r="KX10" i="1"/>
  <c r="KW10" i="1"/>
  <c r="JC10" i="1"/>
  <c r="JL10" i="1" s="1"/>
  <c r="JD10" i="1"/>
  <c r="JM10" i="1" s="1"/>
  <c r="JB10" i="1"/>
  <c r="JK10" i="1" s="1"/>
  <c r="LA22" i="1"/>
  <c r="KZ22" i="1"/>
  <c r="KY22" i="1"/>
  <c r="KM22" i="1"/>
  <c r="JE22" i="1"/>
  <c r="JN22" i="1" s="1"/>
  <c r="KX22" i="1"/>
  <c r="KL22" i="1"/>
  <c r="JA22" i="1"/>
  <c r="JJ22" i="1" s="1"/>
  <c r="KW22" i="1"/>
  <c r="JC22" i="1"/>
  <c r="JL22" i="1" s="1"/>
  <c r="JD22" i="1"/>
  <c r="JM22" i="1" s="1"/>
  <c r="JB22" i="1"/>
  <c r="JK22" i="1" s="1"/>
  <c r="KZ11" i="1"/>
  <c r="KL11" i="1"/>
  <c r="KY11" i="1"/>
  <c r="JC11" i="1"/>
  <c r="JL11" i="1" s="1"/>
  <c r="KM11" i="1"/>
  <c r="JE11" i="1"/>
  <c r="JN11" i="1" s="1"/>
  <c r="JD11" i="1"/>
  <c r="JM11" i="1" s="1"/>
  <c r="LA11" i="1"/>
  <c r="KX23" i="1"/>
  <c r="KL23" i="1"/>
  <c r="KY23" i="1"/>
  <c r="JC23" i="1"/>
  <c r="JL23" i="1" s="1"/>
  <c r="JE23" i="1"/>
  <c r="JN23" i="1" s="1"/>
  <c r="JD23" i="1"/>
  <c r="JM23" i="1" s="1"/>
  <c r="JB23" i="1"/>
  <c r="JK23" i="1" s="1"/>
  <c r="LA23" i="1"/>
  <c r="KZ23" i="1"/>
  <c r="KM23" i="1"/>
  <c r="KM12" i="1"/>
  <c r="KL12" i="1"/>
  <c r="LA12" i="1"/>
  <c r="KZ12" i="1"/>
  <c r="KY12" i="1"/>
  <c r="JD12" i="1"/>
  <c r="JM12" i="1" s="1"/>
  <c r="JE12" i="1"/>
  <c r="JN12" i="1" s="1"/>
  <c r="JC12" i="1"/>
  <c r="JL12" i="1" s="1"/>
  <c r="JB15" i="1"/>
  <c r="JK15" i="1" s="1"/>
  <c r="JA15" i="1"/>
  <c r="JJ15" i="1" s="1"/>
  <c r="KW15" i="1"/>
  <c r="LA15" i="1"/>
  <c r="KZ15" i="1"/>
  <c r="KY15" i="1"/>
  <c r="KX15" i="1"/>
  <c r="JE15" i="1"/>
  <c r="JN15" i="1" s="1"/>
  <c r="JD15" i="1"/>
  <c r="JM15" i="1" s="1"/>
  <c r="JC15" i="1"/>
  <c r="JL15" i="1" s="1"/>
  <c r="KL15" i="1"/>
  <c r="KM15" i="1"/>
  <c r="LA6" i="1"/>
  <c r="KZ6" i="1"/>
  <c r="KY6" i="1"/>
  <c r="KL6" i="1"/>
  <c r="JD6" i="1"/>
  <c r="JM6" i="1" s="1"/>
  <c r="KM6" i="1"/>
  <c r="JE6" i="1"/>
  <c r="JN6" i="1" s="1"/>
  <c r="JC6" i="1"/>
  <c r="JL6" i="1" s="1"/>
  <c r="KY24" i="1"/>
  <c r="LA24" i="1"/>
  <c r="KZ24" i="1"/>
  <c r="KL24" i="1"/>
  <c r="JD24" i="1"/>
  <c r="JM24" i="1" s="1"/>
  <c r="JE24" i="1"/>
  <c r="JN24" i="1" s="1"/>
  <c r="JC24" i="1"/>
  <c r="JL24" i="1" s="1"/>
  <c r="KM24" i="1"/>
  <c r="JE13" i="1"/>
  <c r="JN13" i="1" s="1"/>
  <c r="LA13" i="1"/>
  <c r="KM13" i="1"/>
  <c r="KZ13" i="1"/>
  <c r="KL13" i="1"/>
  <c r="KY13" i="1"/>
  <c r="KX13" i="1"/>
  <c r="JD13" i="1"/>
  <c r="JM13" i="1" s="1"/>
  <c r="JC13" i="1"/>
  <c r="JL13" i="1" s="1"/>
  <c r="JB13" i="1"/>
  <c r="JK13" i="1" s="1"/>
  <c r="LA25" i="1"/>
  <c r="JE25" i="1"/>
  <c r="JN25" i="1" s="1"/>
  <c r="KM25" i="1"/>
  <c r="KZ25" i="1"/>
  <c r="JD25" i="1"/>
  <c r="JM25" i="1" s="1"/>
  <c r="KL25" i="1"/>
  <c r="KZ14" i="1"/>
  <c r="LA14" i="1"/>
  <c r="KM14" i="1"/>
  <c r="JD14" i="1"/>
  <c r="JM14" i="1" s="1"/>
  <c r="KL14" i="1"/>
  <c r="JE14" i="1"/>
  <c r="JN14" i="1" s="1"/>
  <c r="KM26" i="1"/>
  <c r="KL26" i="1"/>
  <c r="KZ26" i="1"/>
  <c r="JD26" i="1"/>
  <c r="JM26" i="1" s="1"/>
  <c r="JE26" i="1"/>
  <c r="JN26" i="1" s="1"/>
  <c r="LA26" i="1"/>
  <c r="JB27" i="1"/>
  <c r="JK27" i="1" s="1"/>
  <c r="LA27" i="1"/>
  <c r="JE27" i="1"/>
  <c r="JN27" i="1" s="1"/>
  <c r="KZ27" i="1"/>
  <c r="KM27" i="1"/>
  <c r="JD27" i="1"/>
  <c r="JM27" i="1" s="1"/>
  <c r="KY27" i="1"/>
  <c r="KL27" i="1"/>
  <c r="JC27" i="1"/>
  <c r="JL27" i="1" s="1"/>
  <c r="KX27" i="1"/>
  <c r="KM16" i="1"/>
  <c r="JE16" i="1"/>
  <c r="JN16" i="1" s="1"/>
  <c r="KL16" i="1"/>
  <c r="LA16" i="1"/>
  <c r="JA16" i="1"/>
  <c r="JJ16" i="1" s="1"/>
  <c r="KZ16" i="1"/>
  <c r="KX16" i="1"/>
  <c r="JC16" i="1"/>
  <c r="JL16" i="1" s="1"/>
  <c r="KY16" i="1"/>
  <c r="JD16" i="1"/>
  <c r="JM16" i="1" s="1"/>
  <c r="JB16" i="1"/>
  <c r="JK16" i="1" s="1"/>
  <c r="KW16" i="1"/>
  <c r="LA28" i="1"/>
  <c r="KM28" i="1"/>
  <c r="JE28" i="1"/>
  <c r="JN28" i="1" s="1"/>
  <c r="KL28" i="1"/>
  <c r="KZ5" i="1"/>
  <c r="KL5" i="1"/>
  <c r="KY5" i="1"/>
  <c r="KX5" i="1"/>
  <c r="JC5" i="1"/>
  <c r="JL5" i="1" s="1"/>
  <c r="JE5" i="1"/>
  <c r="JN5" i="1" s="1"/>
  <c r="JD5" i="1"/>
  <c r="JM5" i="1" s="1"/>
  <c r="JB5" i="1"/>
  <c r="JK5" i="1" s="1"/>
  <c r="LA5" i="1"/>
  <c r="KM5" i="1"/>
  <c r="KZ17" i="1"/>
  <c r="KL17" i="1"/>
  <c r="KY17" i="1"/>
  <c r="KX17" i="1"/>
  <c r="JC17" i="1"/>
  <c r="JL17" i="1" s="1"/>
  <c r="LA17" i="1"/>
  <c r="JE17" i="1"/>
  <c r="JN17" i="1" s="1"/>
  <c r="JD17" i="1"/>
  <c r="JM17" i="1" s="1"/>
  <c r="JB17" i="1"/>
  <c r="JK17" i="1" s="1"/>
  <c r="KM17" i="1"/>
  <c r="KX29" i="1"/>
  <c r="KL29" i="1"/>
  <c r="LA29" i="1"/>
  <c r="KZ29" i="1"/>
  <c r="JC29" i="1"/>
  <c r="JL29" i="1" s="1"/>
  <c r="KM29" i="1"/>
  <c r="JE29" i="1"/>
  <c r="JN29" i="1" s="1"/>
  <c r="JD29" i="1"/>
  <c r="JM29" i="1" s="1"/>
  <c r="JB29" i="1"/>
  <c r="JK29" i="1" s="1"/>
  <c r="KY29" i="1"/>
  <c r="JE7" i="1"/>
  <c r="JN7" i="1" s="1"/>
  <c r="LA7" i="1"/>
  <c r="KM7" i="1"/>
  <c r="JD7" i="1"/>
  <c r="JM7" i="1" s="1"/>
  <c r="JC7" i="1"/>
  <c r="JL7" i="1" s="1"/>
  <c r="JB7" i="1"/>
  <c r="JK7" i="1" s="1"/>
  <c r="JA7" i="1"/>
  <c r="JJ7" i="1" s="1"/>
  <c r="KZ7" i="1"/>
  <c r="ML7" i="1"/>
  <c r="KX7" i="1"/>
  <c r="KL7" i="1"/>
  <c r="KY7" i="1"/>
  <c r="KW7" i="1"/>
  <c r="HZ15" i="1"/>
  <c r="IA15" i="1"/>
  <c r="HY15" i="1"/>
  <c r="GD15" i="1"/>
  <c r="GM15" i="1" s="1"/>
  <c r="HN15" i="1"/>
  <c r="GC15" i="1"/>
  <c r="GL15" i="1" s="1"/>
  <c r="GB15" i="1"/>
  <c r="GK15" i="1" s="1"/>
  <c r="GF15" i="1"/>
  <c r="GO15" i="1" s="1"/>
  <c r="IB15" i="1"/>
  <c r="HX15" i="1"/>
  <c r="HM15" i="1"/>
  <c r="GE15" i="1"/>
  <c r="GN15" i="1" s="1"/>
  <c r="HM30" i="1"/>
  <c r="GE30" i="1"/>
  <c r="GN30" i="1" s="1"/>
  <c r="HZ30" i="1"/>
  <c r="IB30" i="1"/>
  <c r="HY30" i="1"/>
  <c r="HN30" i="1"/>
  <c r="GD30" i="1"/>
  <c r="GM30" i="1" s="1"/>
  <c r="GF30" i="1"/>
  <c r="GO30" i="1" s="1"/>
  <c r="GC30" i="1"/>
  <c r="GL30" i="1" s="1"/>
  <c r="IA30" i="1"/>
  <c r="HY7" i="1"/>
  <c r="HZ7" i="1"/>
  <c r="IB7" i="1"/>
  <c r="HM7" i="1"/>
  <c r="GE7" i="1"/>
  <c r="GN7" i="1" s="1"/>
  <c r="IA7" i="1"/>
  <c r="HN7" i="1"/>
  <c r="HX7" i="1"/>
  <c r="GF7" i="1"/>
  <c r="GO7" i="1" s="1"/>
  <c r="GD7" i="1"/>
  <c r="GM7" i="1" s="1"/>
  <c r="GC7" i="1"/>
  <c r="GL7" i="1" s="1"/>
  <c r="GB7" i="1"/>
  <c r="GK7" i="1" s="1"/>
  <c r="IB31" i="1"/>
  <c r="GF31" i="1"/>
  <c r="GO31" i="1" s="1"/>
  <c r="HN31" i="1"/>
  <c r="HM31" i="1"/>
  <c r="HY8" i="1"/>
  <c r="HN8" i="1"/>
  <c r="GD8" i="1"/>
  <c r="GM8" i="1" s="1"/>
  <c r="IA8" i="1"/>
  <c r="HX8" i="1"/>
  <c r="HW8" i="1"/>
  <c r="HM8" i="1"/>
  <c r="GA8" i="1"/>
  <c r="GJ8" i="1" s="1"/>
  <c r="HZ8" i="1"/>
  <c r="GC8" i="1"/>
  <c r="GL8" i="1" s="1"/>
  <c r="GF8" i="1"/>
  <c r="GO8" i="1" s="1"/>
  <c r="GB8" i="1"/>
  <c r="GK8" i="1" s="1"/>
  <c r="IB8" i="1"/>
  <c r="GE8" i="1"/>
  <c r="GN8" i="1" s="1"/>
  <c r="IB20" i="1"/>
  <c r="HY20" i="1"/>
  <c r="HN20" i="1"/>
  <c r="GF20" i="1"/>
  <c r="GO20" i="1" s="1"/>
  <c r="HZ20" i="1"/>
  <c r="HM20" i="1"/>
  <c r="GE20" i="1"/>
  <c r="GN20" i="1" s="1"/>
  <c r="GD20" i="1"/>
  <c r="GM20" i="1" s="1"/>
  <c r="GC20" i="1"/>
  <c r="GL20" i="1" s="1"/>
  <c r="IA20" i="1"/>
  <c r="HM6" i="1"/>
  <c r="HZ6" i="1"/>
  <c r="IA6" i="1"/>
  <c r="GD6" i="1"/>
  <c r="GM6" i="1" s="1"/>
  <c r="HN6" i="1"/>
  <c r="IB6" i="1"/>
  <c r="GF6" i="1"/>
  <c r="GO6" i="1" s="1"/>
  <c r="GE6" i="1"/>
  <c r="GN6" i="1" s="1"/>
  <c r="HZ9" i="1"/>
  <c r="HY9" i="1"/>
  <c r="HM9" i="1"/>
  <c r="GD9" i="1"/>
  <c r="GM9" i="1" s="1"/>
  <c r="IB9" i="1"/>
  <c r="GF9" i="1"/>
  <c r="GO9" i="1" s="1"/>
  <c r="GE9" i="1"/>
  <c r="GN9" i="1" s="1"/>
  <c r="GC9" i="1"/>
  <c r="GL9" i="1" s="1"/>
  <c r="HN9" i="1"/>
  <c r="IA9" i="1"/>
  <c r="GE21" i="1"/>
  <c r="GN21" i="1" s="1"/>
  <c r="HZ21" i="1"/>
  <c r="IB21" i="1"/>
  <c r="HY21" i="1"/>
  <c r="HN21" i="1"/>
  <c r="GD21" i="1"/>
  <c r="GM21" i="1" s="1"/>
  <c r="HM21" i="1"/>
  <c r="IA21" i="1"/>
  <c r="GF21" i="1"/>
  <c r="GO21" i="1" s="1"/>
  <c r="GC21" i="1"/>
  <c r="GL21" i="1" s="1"/>
  <c r="HY10" i="1"/>
  <c r="IA10" i="1"/>
  <c r="HM10" i="1"/>
  <c r="HX10" i="1"/>
  <c r="GE10" i="1"/>
  <c r="GN10" i="1" s="1"/>
  <c r="GB10" i="1"/>
  <c r="GK10" i="1" s="1"/>
  <c r="IB10" i="1"/>
  <c r="HN10" i="1"/>
  <c r="HZ10" i="1"/>
  <c r="GC10" i="1"/>
  <c r="GL10" i="1" s="1"/>
  <c r="GD10" i="1"/>
  <c r="GM10" i="1" s="1"/>
  <c r="GF10" i="1"/>
  <c r="GO10" i="1" s="1"/>
  <c r="HY22" i="1"/>
  <c r="HX22" i="1"/>
  <c r="GB22" i="1"/>
  <c r="GK22" i="1" s="1"/>
  <c r="IB22" i="1"/>
  <c r="HZ22" i="1"/>
  <c r="GF22" i="1"/>
  <c r="GO22" i="1" s="1"/>
  <c r="GE22" i="1"/>
  <c r="GN22" i="1" s="1"/>
  <c r="GC22" i="1"/>
  <c r="GL22" i="1" s="1"/>
  <c r="HN22" i="1"/>
  <c r="HM22" i="1"/>
  <c r="IA22" i="1"/>
  <c r="GD22" i="1"/>
  <c r="GM22" i="1" s="1"/>
  <c r="IB11" i="1"/>
  <c r="HZ11" i="1"/>
  <c r="HN11" i="1"/>
  <c r="GE11" i="1"/>
  <c r="GN11" i="1" s="1"/>
  <c r="HM11" i="1"/>
  <c r="GD11" i="1"/>
  <c r="GM11" i="1" s="1"/>
  <c r="IA11" i="1"/>
  <c r="GF11" i="1"/>
  <c r="GO11" i="1" s="1"/>
  <c r="IB23" i="1"/>
  <c r="HY23" i="1"/>
  <c r="GF23" i="1"/>
  <c r="GO23" i="1" s="1"/>
  <c r="IA23" i="1"/>
  <c r="HM23" i="1"/>
  <c r="HZ23" i="1"/>
  <c r="GE23" i="1"/>
  <c r="GN23" i="1" s="1"/>
  <c r="GC23" i="1"/>
  <c r="GL23" i="1" s="1"/>
  <c r="HN23" i="1"/>
  <c r="GD23" i="1"/>
  <c r="GM23" i="1" s="1"/>
  <c r="HM24" i="1"/>
  <c r="GE24" i="1"/>
  <c r="GN24" i="1" s="1"/>
  <c r="HZ24" i="1"/>
  <c r="IA24" i="1"/>
  <c r="GD24" i="1"/>
  <c r="GM24" i="1" s="1"/>
  <c r="HN24" i="1"/>
  <c r="IB24" i="1"/>
  <c r="GF24" i="1"/>
  <c r="GO24" i="1" s="1"/>
  <c r="HM18" i="1"/>
  <c r="HZ18" i="1"/>
  <c r="HX18" i="1"/>
  <c r="HN18" i="1"/>
  <c r="GD18" i="1"/>
  <c r="GM18" i="1" s="1"/>
  <c r="GC18" i="1"/>
  <c r="GL18" i="1" s="1"/>
  <c r="IA18" i="1"/>
  <c r="GA18" i="1"/>
  <c r="GJ18" i="1" s="1"/>
  <c r="HY18" i="1"/>
  <c r="GB18" i="1"/>
  <c r="GK18" i="1" s="1"/>
  <c r="HW18" i="1"/>
  <c r="GF18" i="1"/>
  <c r="GO18" i="1" s="1"/>
  <c r="IB18" i="1"/>
  <c r="GE18" i="1"/>
  <c r="GN18" i="1" s="1"/>
  <c r="HM12" i="1"/>
  <c r="HZ12" i="1"/>
  <c r="IB12" i="1"/>
  <c r="GD12" i="1"/>
  <c r="GM12" i="1" s="1"/>
  <c r="IA12" i="1"/>
  <c r="GF12" i="1"/>
  <c r="GO12" i="1" s="1"/>
  <c r="GE12" i="1"/>
  <c r="GN12" i="1" s="1"/>
  <c r="HN12" i="1"/>
  <c r="HY13" i="1"/>
  <c r="IB13" i="1"/>
  <c r="HM13" i="1"/>
  <c r="HZ13" i="1"/>
  <c r="GE13" i="1"/>
  <c r="GN13" i="1" s="1"/>
  <c r="IA13" i="1"/>
  <c r="GF13" i="1"/>
  <c r="GO13" i="1" s="1"/>
  <c r="HN13" i="1"/>
  <c r="GD13" i="1"/>
  <c r="GM13" i="1" s="1"/>
  <c r="GC13" i="1"/>
  <c r="GL13" i="1" s="1"/>
  <c r="HN25" i="1"/>
  <c r="GE25" i="1"/>
  <c r="GN25" i="1" s="1"/>
  <c r="IB25" i="1"/>
  <c r="HM25" i="1"/>
  <c r="IA25" i="1"/>
  <c r="GF25" i="1"/>
  <c r="GO25" i="1" s="1"/>
  <c r="IB14" i="1"/>
  <c r="HN14" i="1"/>
  <c r="GE14" i="1"/>
  <c r="GN14" i="1" s="1"/>
  <c r="IA14" i="1"/>
  <c r="HM14" i="1"/>
  <c r="GF14" i="1"/>
  <c r="GO14" i="1" s="1"/>
  <c r="IB26" i="1"/>
  <c r="HN26" i="1"/>
  <c r="GF26" i="1"/>
  <c r="GO26" i="1" s="1"/>
  <c r="HM26" i="1"/>
  <c r="IA26" i="1"/>
  <c r="GE26" i="1"/>
  <c r="GN26" i="1" s="1"/>
  <c r="GE27" i="1"/>
  <c r="GN27" i="1" s="1"/>
  <c r="HZ27" i="1"/>
  <c r="HN27" i="1"/>
  <c r="GF27" i="1"/>
  <c r="GO27" i="1" s="1"/>
  <c r="GC27" i="1"/>
  <c r="GL27" i="1" s="1"/>
  <c r="IA27" i="1"/>
  <c r="GD27" i="1"/>
  <c r="GM27" i="1" s="1"/>
  <c r="IB27" i="1"/>
  <c r="HM27" i="1"/>
  <c r="HY27" i="1"/>
  <c r="HY16" i="1"/>
  <c r="HX16" i="1"/>
  <c r="HM16" i="1"/>
  <c r="IB16" i="1"/>
  <c r="HZ16" i="1"/>
  <c r="GE16" i="1"/>
  <c r="GN16" i="1" s="1"/>
  <c r="IA16" i="1"/>
  <c r="GF16" i="1"/>
  <c r="GO16" i="1" s="1"/>
  <c r="HN16" i="1"/>
  <c r="GD16" i="1"/>
  <c r="GM16" i="1" s="1"/>
  <c r="GC16" i="1"/>
  <c r="GL16" i="1" s="1"/>
  <c r="GB16" i="1"/>
  <c r="GK16" i="1" s="1"/>
  <c r="IB28" i="1"/>
  <c r="HN28" i="1"/>
  <c r="GF28" i="1"/>
  <c r="GO28" i="1" s="1"/>
  <c r="HM28" i="1"/>
  <c r="HZ5" i="1"/>
  <c r="HN5" i="1"/>
  <c r="GD5" i="1"/>
  <c r="GM5" i="1" s="1"/>
  <c r="IB5" i="1"/>
  <c r="HM5" i="1"/>
  <c r="GF5" i="1"/>
  <c r="GO5" i="1" s="1"/>
  <c r="GE5" i="1"/>
  <c r="GN5" i="1" s="1"/>
  <c r="GC5" i="1"/>
  <c r="GL5" i="1" s="1"/>
  <c r="IA5" i="1"/>
  <c r="HY5" i="1"/>
  <c r="IB17" i="1"/>
  <c r="HY17" i="1"/>
  <c r="GE17" i="1"/>
  <c r="GN17" i="1" s="1"/>
  <c r="IA17" i="1"/>
  <c r="GD17" i="1"/>
  <c r="GM17" i="1" s="1"/>
  <c r="HZ17" i="1"/>
  <c r="HM17" i="1"/>
  <c r="GF17" i="1"/>
  <c r="GO17" i="1" s="1"/>
  <c r="GC17" i="1"/>
  <c r="GL17" i="1" s="1"/>
  <c r="HN17" i="1"/>
  <c r="IB29" i="1"/>
  <c r="HY29" i="1"/>
  <c r="GF29" i="1"/>
  <c r="GO29" i="1" s="1"/>
  <c r="HZ29" i="1"/>
  <c r="GD29" i="1"/>
  <c r="GM29" i="1" s="1"/>
  <c r="HN29" i="1"/>
  <c r="IA29" i="1"/>
  <c r="GE29" i="1"/>
  <c r="GN29" i="1" s="1"/>
  <c r="GC29" i="1"/>
  <c r="GL29" i="1" s="1"/>
  <c r="HM29" i="1"/>
  <c r="HY19" i="1"/>
  <c r="HX19" i="1"/>
  <c r="GB19" i="1"/>
  <c r="GK19" i="1" s="1"/>
  <c r="HM19" i="1"/>
  <c r="IB19" i="1"/>
  <c r="IA19" i="1"/>
  <c r="GF19" i="1"/>
  <c r="GO19" i="1" s="1"/>
  <c r="HZ19" i="1"/>
  <c r="HN19" i="1"/>
  <c r="GE19" i="1"/>
  <c r="GN19" i="1" s="1"/>
  <c r="GD19" i="1"/>
  <c r="GM19" i="1" s="1"/>
  <c r="GC19" i="1"/>
  <c r="GL19" i="1" s="1"/>
  <c r="FA16" i="1"/>
  <c r="EY16" i="1"/>
  <c r="EN16" i="1"/>
  <c r="FB16" i="1"/>
  <c r="EO16" i="1"/>
  <c r="FC16" i="1"/>
  <c r="DF16" i="1"/>
  <c r="DO16" i="1" s="1"/>
  <c r="EZ16" i="1"/>
  <c r="DE16" i="1"/>
  <c r="DN16" i="1" s="1"/>
  <c r="DG16" i="1"/>
  <c r="DP16" i="1" s="1"/>
  <c r="DD16" i="1"/>
  <c r="DM16" i="1" s="1"/>
  <c r="DC16" i="1"/>
  <c r="DL16" i="1" s="1"/>
  <c r="FC17" i="1"/>
  <c r="DD17" i="1"/>
  <c r="DM17" i="1" s="1"/>
  <c r="EZ17" i="1"/>
  <c r="EO17" i="1"/>
  <c r="DF17" i="1"/>
  <c r="DO17" i="1" s="1"/>
  <c r="FB17" i="1"/>
  <c r="FA17" i="1"/>
  <c r="DG17" i="1"/>
  <c r="DP17" i="1" s="1"/>
  <c r="EN17" i="1"/>
  <c r="DE17" i="1"/>
  <c r="DN17" i="1" s="1"/>
  <c r="FC6" i="1"/>
  <c r="EO6" i="1"/>
  <c r="DE6" i="1"/>
  <c r="DN6" i="1" s="1"/>
  <c r="FA6" i="1"/>
  <c r="EN6" i="1"/>
  <c r="DG6" i="1"/>
  <c r="DP6" i="1" s="1"/>
  <c r="DF6" i="1"/>
  <c r="DO6" i="1" s="1"/>
  <c r="FB6" i="1"/>
  <c r="EZ8" i="1"/>
  <c r="EY8" i="1"/>
  <c r="EN8" i="1"/>
  <c r="DD8" i="1"/>
  <c r="DM8" i="1" s="1"/>
  <c r="FC8" i="1"/>
  <c r="FB8" i="1"/>
  <c r="EO8" i="1"/>
  <c r="DF8" i="1"/>
  <c r="DO8" i="1" s="1"/>
  <c r="DB8" i="1"/>
  <c r="DK8" i="1" s="1"/>
  <c r="FA8" i="1"/>
  <c r="EX8" i="1"/>
  <c r="DC8" i="1"/>
  <c r="DL8" i="1" s="1"/>
  <c r="DG8" i="1"/>
  <c r="DP8" i="1" s="1"/>
  <c r="DE8" i="1"/>
  <c r="DN8" i="1" s="1"/>
  <c r="FC20" i="1"/>
  <c r="FB20" i="1"/>
  <c r="FA20" i="1"/>
  <c r="EN20" i="1"/>
  <c r="DF20" i="1"/>
  <c r="DO20" i="1" s="1"/>
  <c r="EO20" i="1"/>
  <c r="DD20" i="1"/>
  <c r="DM20" i="1" s="1"/>
  <c r="EZ20" i="1"/>
  <c r="DE20" i="1"/>
  <c r="DN20" i="1" s="1"/>
  <c r="DG20" i="1"/>
  <c r="DP20" i="1" s="1"/>
  <c r="FC29" i="1"/>
  <c r="FB29" i="1"/>
  <c r="FA29" i="1"/>
  <c r="DG29" i="1"/>
  <c r="DP29" i="1" s="1"/>
  <c r="DD29" i="1"/>
  <c r="DM29" i="1" s="1"/>
  <c r="EO29" i="1"/>
  <c r="EN29" i="1"/>
  <c r="EZ29" i="1"/>
  <c r="DF29" i="1"/>
  <c r="DO29" i="1" s="1"/>
  <c r="DE29" i="1"/>
  <c r="DN29" i="1" s="1"/>
  <c r="FC9" i="1"/>
  <c r="EO9" i="1"/>
  <c r="EZ9" i="1"/>
  <c r="DE9" i="1"/>
  <c r="DN9" i="1" s="1"/>
  <c r="DD9" i="1"/>
  <c r="DM9" i="1" s="1"/>
  <c r="FA9" i="1"/>
  <c r="EN9" i="1"/>
  <c r="DG9" i="1"/>
  <c r="DP9" i="1" s="1"/>
  <c r="DF9" i="1"/>
  <c r="DO9" i="1" s="1"/>
  <c r="FB9" i="1"/>
  <c r="EO21" i="1"/>
  <c r="FA21" i="1"/>
  <c r="DG21" i="1"/>
  <c r="DP21" i="1" s="1"/>
  <c r="DE21" i="1"/>
  <c r="DN21" i="1" s="1"/>
  <c r="FC21" i="1"/>
  <c r="DD21" i="1"/>
  <c r="DM21" i="1" s="1"/>
  <c r="EN21" i="1"/>
  <c r="DF21" i="1"/>
  <c r="DO21" i="1" s="1"/>
  <c r="FB21" i="1"/>
  <c r="EZ21" i="1"/>
  <c r="FA22" i="1"/>
  <c r="EY22" i="1"/>
  <c r="FB22" i="1"/>
  <c r="EN22" i="1"/>
  <c r="EZ22" i="1"/>
  <c r="DE22" i="1"/>
  <c r="DN22" i="1" s="1"/>
  <c r="DC22" i="1"/>
  <c r="DL22" i="1" s="1"/>
  <c r="FC22" i="1"/>
  <c r="EO22" i="1"/>
  <c r="DF22" i="1"/>
  <c r="DO22" i="1" s="1"/>
  <c r="DG22" i="1"/>
  <c r="DP22" i="1" s="1"/>
  <c r="DD22" i="1"/>
  <c r="DM22" i="1" s="1"/>
  <c r="FA12" i="1"/>
  <c r="EO12" i="1"/>
  <c r="FB12" i="1"/>
  <c r="DE12" i="1"/>
  <c r="DN12" i="1" s="1"/>
  <c r="EN12" i="1"/>
  <c r="FC12" i="1"/>
  <c r="DG12" i="1"/>
  <c r="DP12" i="1" s="1"/>
  <c r="DF12" i="1"/>
  <c r="DO12" i="1" s="1"/>
  <c r="EO24" i="1"/>
  <c r="DG24" i="1"/>
  <c r="DP24" i="1" s="1"/>
  <c r="FC24" i="1"/>
  <c r="FB24" i="1"/>
  <c r="DF24" i="1"/>
  <c r="DO24" i="1" s="1"/>
  <c r="FA24" i="1"/>
  <c r="EN24" i="1"/>
  <c r="DE24" i="1"/>
  <c r="DN24" i="1" s="1"/>
  <c r="FA13" i="1"/>
  <c r="FB13" i="1"/>
  <c r="EZ13" i="1"/>
  <c r="EO13" i="1"/>
  <c r="EN13" i="1"/>
  <c r="DF13" i="1"/>
  <c r="DO13" i="1" s="1"/>
  <c r="DE13" i="1"/>
  <c r="DN13" i="1" s="1"/>
  <c r="DG13" i="1"/>
  <c r="DP13" i="1" s="1"/>
  <c r="FC13" i="1"/>
  <c r="DD13" i="1"/>
  <c r="DM13" i="1" s="1"/>
  <c r="DF25" i="1"/>
  <c r="DO25" i="1" s="1"/>
  <c r="FB25" i="1"/>
  <c r="EN25" i="1"/>
  <c r="FC25" i="1"/>
  <c r="EO25" i="1"/>
  <c r="DG25" i="1"/>
  <c r="DP25" i="1" s="1"/>
  <c r="FA10" i="1"/>
  <c r="EY10" i="1"/>
  <c r="EN10" i="1"/>
  <c r="FC10" i="1"/>
  <c r="DF10" i="1"/>
  <c r="DO10" i="1" s="1"/>
  <c r="DE10" i="1"/>
  <c r="DN10" i="1" s="1"/>
  <c r="EZ10" i="1"/>
  <c r="DG10" i="1"/>
  <c r="DP10" i="1" s="1"/>
  <c r="EO10" i="1"/>
  <c r="DD10" i="1"/>
  <c r="DM10" i="1" s="1"/>
  <c r="DC10" i="1"/>
  <c r="DL10" i="1" s="1"/>
  <c r="FB10" i="1"/>
  <c r="FC11" i="1"/>
  <c r="FB11" i="1"/>
  <c r="FA11" i="1"/>
  <c r="EO11" i="1"/>
  <c r="EN11" i="1"/>
  <c r="DF11" i="1"/>
  <c r="DO11" i="1" s="1"/>
  <c r="DG11" i="1"/>
  <c r="DP11" i="1" s="1"/>
  <c r="DE11" i="1"/>
  <c r="DN11" i="1" s="1"/>
  <c r="FC14" i="1"/>
  <c r="FB14" i="1"/>
  <c r="EN14" i="1"/>
  <c r="DF14" i="1"/>
  <c r="DO14" i="1" s="1"/>
  <c r="EO14" i="1"/>
  <c r="DG14" i="1"/>
  <c r="DP14" i="1" s="1"/>
  <c r="FC26" i="1"/>
  <c r="EN26" i="1"/>
  <c r="DG26" i="1"/>
  <c r="DP26" i="1" s="1"/>
  <c r="DF26" i="1"/>
  <c r="DO26" i="1" s="1"/>
  <c r="EO26" i="1"/>
  <c r="FB26" i="1"/>
  <c r="FC23" i="1"/>
  <c r="FB23" i="1"/>
  <c r="EZ23" i="1"/>
  <c r="EN23" i="1"/>
  <c r="DE23" i="1"/>
  <c r="DN23" i="1" s="1"/>
  <c r="DD23" i="1"/>
  <c r="DM23" i="1" s="1"/>
  <c r="DF23" i="1"/>
  <c r="DO23" i="1" s="1"/>
  <c r="FA23" i="1"/>
  <c r="EO23" i="1"/>
  <c r="DG23" i="1"/>
  <c r="DP23" i="1" s="1"/>
  <c r="EZ15" i="1"/>
  <c r="EY15" i="1"/>
  <c r="EO15" i="1"/>
  <c r="FA15" i="1"/>
  <c r="DE15" i="1"/>
  <c r="DN15" i="1" s="1"/>
  <c r="DD15" i="1"/>
  <c r="DM15" i="1" s="1"/>
  <c r="FC15" i="1"/>
  <c r="DG15" i="1"/>
  <c r="DP15" i="1" s="1"/>
  <c r="DF15" i="1"/>
  <c r="DO15" i="1" s="1"/>
  <c r="DC15" i="1"/>
  <c r="DL15" i="1" s="1"/>
  <c r="EN15" i="1"/>
  <c r="FB15" i="1"/>
  <c r="FC27" i="1"/>
  <c r="EO27" i="1"/>
  <c r="EZ27" i="1"/>
  <c r="DG27" i="1"/>
  <c r="DP27" i="1" s="1"/>
  <c r="DD27" i="1"/>
  <c r="DM27" i="1" s="1"/>
  <c r="FA27" i="1"/>
  <c r="DE27" i="1"/>
  <c r="DN27" i="1" s="1"/>
  <c r="EN27" i="1"/>
  <c r="DF27" i="1"/>
  <c r="DO27" i="1" s="1"/>
  <c r="FB27" i="1"/>
  <c r="EN28" i="1"/>
  <c r="FC28" i="1"/>
  <c r="DG28" i="1"/>
  <c r="DP28" i="1" s="1"/>
  <c r="EO28" i="1"/>
  <c r="EZ5" i="1"/>
  <c r="FA5" i="1"/>
  <c r="DD5" i="1"/>
  <c r="DM5" i="1" s="1"/>
  <c r="EN5" i="1"/>
  <c r="FC5" i="1"/>
  <c r="DF5" i="1"/>
  <c r="DO5" i="1" s="1"/>
  <c r="EO5" i="1"/>
  <c r="DG5" i="1"/>
  <c r="DP5" i="1" s="1"/>
  <c r="FB5" i="1"/>
  <c r="DE5" i="1"/>
  <c r="DN5" i="1" s="1"/>
  <c r="FC18" i="1"/>
  <c r="EZ18" i="1"/>
  <c r="EO18" i="1"/>
  <c r="EX18" i="1"/>
  <c r="DF18" i="1"/>
  <c r="DO18" i="1" s="1"/>
  <c r="DE18" i="1"/>
  <c r="DN18" i="1" s="1"/>
  <c r="DC18" i="1"/>
  <c r="DL18" i="1" s="1"/>
  <c r="DB18" i="1"/>
  <c r="DK18" i="1" s="1"/>
  <c r="FA18" i="1"/>
  <c r="FB18" i="1"/>
  <c r="EY18" i="1"/>
  <c r="DG18" i="1"/>
  <c r="DP18" i="1" s="1"/>
  <c r="DD18" i="1"/>
  <c r="DM18" i="1" s="1"/>
  <c r="EN18" i="1"/>
  <c r="FA30" i="1"/>
  <c r="EO30" i="1"/>
  <c r="DG30" i="1"/>
  <c r="DP30" i="1" s="1"/>
  <c r="FC30" i="1"/>
  <c r="FB30" i="1"/>
  <c r="DF30" i="1"/>
  <c r="DO30" i="1" s="1"/>
  <c r="EZ30" i="1"/>
  <c r="EN30" i="1"/>
  <c r="DE30" i="1"/>
  <c r="DN30" i="1" s="1"/>
  <c r="DD30" i="1"/>
  <c r="DM30" i="1" s="1"/>
  <c r="FA7" i="1"/>
  <c r="FB7" i="1"/>
  <c r="EN7" i="1"/>
  <c r="DF7" i="1"/>
  <c r="DO7" i="1" s="1"/>
  <c r="DE7" i="1"/>
  <c r="DN7" i="1" s="1"/>
  <c r="DG7" i="1"/>
  <c r="DP7" i="1" s="1"/>
  <c r="DD7" i="1"/>
  <c r="DM7" i="1" s="1"/>
  <c r="DC7" i="1"/>
  <c r="DL7" i="1" s="1"/>
  <c r="FC7" i="1"/>
  <c r="EO7" i="1"/>
  <c r="EZ7" i="1"/>
  <c r="EY7" i="1"/>
  <c r="FA19" i="1"/>
  <c r="EY19" i="1"/>
  <c r="DE19" i="1"/>
  <c r="DN19" i="1" s="1"/>
  <c r="FC19" i="1"/>
  <c r="EZ19" i="1"/>
  <c r="EO19" i="1"/>
  <c r="DG19" i="1"/>
  <c r="DP19" i="1" s="1"/>
  <c r="DC19" i="1"/>
  <c r="DL19" i="1" s="1"/>
  <c r="FB19" i="1"/>
  <c r="DF19" i="1"/>
  <c r="DO19" i="1" s="1"/>
  <c r="DD19" i="1"/>
  <c r="DM19" i="1" s="1"/>
  <c r="EN19" i="1"/>
  <c r="FC31" i="1"/>
  <c r="EO31" i="1"/>
  <c r="EN31" i="1"/>
  <c r="DG31" i="1"/>
  <c r="DP31" i="1" s="1"/>
  <c r="CD9" i="1"/>
  <c r="CC9" i="1"/>
  <c r="AH9" i="1"/>
  <c r="AG9" i="1"/>
  <c r="AF9" i="1"/>
  <c r="AE9" i="1"/>
  <c r="CB9" i="1"/>
  <c r="CA9" i="1"/>
  <c r="CA10" i="1"/>
  <c r="CB10" i="1"/>
  <c r="CD10" i="1"/>
  <c r="CC10" i="1"/>
  <c r="BZ10" i="1"/>
  <c r="AH10" i="1"/>
  <c r="AG10" i="1"/>
  <c r="AF10" i="1"/>
  <c r="AE10" i="1"/>
  <c r="AD10" i="1"/>
  <c r="CA22" i="1"/>
  <c r="CB22" i="1"/>
  <c r="AH22" i="1"/>
  <c r="AG22" i="1"/>
  <c r="AF22" i="1"/>
  <c r="AE22" i="1"/>
  <c r="AD22" i="1"/>
  <c r="CD22" i="1"/>
  <c r="CC22" i="1"/>
  <c r="BZ22" i="1"/>
  <c r="CD11" i="1"/>
  <c r="CC11" i="1"/>
  <c r="AH11" i="1"/>
  <c r="CB11" i="1"/>
  <c r="AG11" i="1"/>
  <c r="AF11" i="1"/>
  <c r="CD12" i="1"/>
  <c r="CC12" i="1"/>
  <c r="AH12" i="1"/>
  <c r="AG12" i="1"/>
  <c r="AF12" i="1"/>
  <c r="CB12" i="1"/>
  <c r="CD24" i="1"/>
  <c r="CC24" i="1"/>
  <c r="AH24" i="1"/>
  <c r="AG24" i="1"/>
  <c r="AF24" i="1"/>
  <c r="CB24" i="1"/>
  <c r="BZ8" i="1"/>
  <c r="BY8" i="1"/>
  <c r="CC8" i="1"/>
  <c r="AD8" i="1"/>
  <c r="CB8" i="1"/>
  <c r="AC8" i="1"/>
  <c r="CA8" i="1"/>
  <c r="AH8" i="1"/>
  <c r="AG8" i="1"/>
  <c r="AF8" i="1"/>
  <c r="CD8" i="1"/>
  <c r="AE8" i="1"/>
  <c r="CD20" i="1"/>
  <c r="CC20" i="1"/>
  <c r="AH20" i="1"/>
  <c r="CB20" i="1"/>
  <c r="AG20" i="1"/>
  <c r="CA20" i="1"/>
  <c r="AF20" i="1"/>
  <c r="AE20" i="1"/>
  <c r="CA13" i="1"/>
  <c r="CB13" i="1"/>
  <c r="AH13" i="1"/>
  <c r="AG13" i="1"/>
  <c r="AF13" i="1"/>
  <c r="AE13" i="1"/>
  <c r="CD13" i="1"/>
  <c r="CC13" i="1"/>
  <c r="AH25" i="1"/>
  <c r="CD25" i="1"/>
  <c r="AG25" i="1"/>
  <c r="CC25" i="1"/>
  <c r="CD14" i="1"/>
  <c r="CC14" i="1"/>
  <c r="AH14" i="1"/>
  <c r="AG14" i="1"/>
  <c r="CC26" i="1"/>
  <c r="AH26" i="1"/>
  <c r="AG26" i="1"/>
  <c r="CD26" i="1"/>
  <c r="CD15" i="1"/>
  <c r="CC15" i="1"/>
  <c r="CA15" i="1"/>
  <c r="AH15" i="1"/>
  <c r="BZ15" i="1"/>
  <c r="AG15" i="1"/>
  <c r="AF15" i="1"/>
  <c r="AE15" i="1"/>
  <c r="AD15" i="1"/>
  <c r="CB15" i="1"/>
  <c r="CA16" i="1"/>
  <c r="CB16" i="1"/>
  <c r="AH16" i="1"/>
  <c r="CD16" i="1"/>
  <c r="AG16" i="1"/>
  <c r="CC16" i="1"/>
  <c r="AF16" i="1"/>
  <c r="BZ16" i="1"/>
  <c r="AE16" i="1"/>
  <c r="AD16" i="1"/>
  <c r="CD28" i="1"/>
  <c r="AH28" i="1"/>
  <c r="CD27" i="1"/>
  <c r="CC27" i="1"/>
  <c r="AH27" i="1"/>
  <c r="AG27" i="1"/>
  <c r="AF27" i="1"/>
  <c r="AE27" i="1"/>
  <c r="CB27" i="1"/>
  <c r="CA27" i="1"/>
  <c r="AH5" i="1"/>
  <c r="AG5" i="1"/>
  <c r="AF5" i="1"/>
  <c r="AE5" i="1"/>
  <c r="CD29" i="1"/>
  <c r="CC29" i="1"/>
  <c r="AH29" i="1"/>
  <c r="CB29" i="1"/>
  <c r="AG29" i="1"/>
  <c r="CA29" i="1"/>
  <c r="AF29" i="1"/>
  <c r="AE29" i="1"/>
  <c r="CD6" i="1"/>
  <c r="CC6" i="1"/>
  <c r="AH6" i="1"/>
  <c r="AG6" i="1"/>
  <c r="AF6" i="1"/>
  <c r="CB6" i="1"/>
  <c r="CD18" i="1"/>
  <c r="CC18" i="1"/>
  <c r="AH18" i="1"/>
  <c r="AG18" i="1"/>
  <c r="AF18" i="1"/>
  <c r="AE18" i="1"/>
  <c r="AD18" i="1"/>
  <c r="AC18" i="1"/>
  <c r="CB18" i="1"/>
  <c r="CA18" i="1"/>
  <c r="BZ18" i="1"/>
  <c r="BY18" i="1"/>
  <c r="CD30" i="1"/>
  <c r="CC30" i="1"/>
  <c r="AH30" i="1"/>
  <c r="AG30" i="1"/>
  <c r="AF30" i="1"/>
  <c r="CB30" i="1"/>
  <c r="AE30" i="1"/>
  <c r="CA30" i="1"/>
  <c r="CD21" i="1"/>
  <c r="CC21" i="1"/>
  <c r="AH21" i="1"/>
  <c r="AG21" i="1"/>
  <c r="AF21" i="1"/>
  <c r="CB21" i="1"/>
  <c r="AE21" i="1"/>
  <c r="CA21" i="1"/>
  <c r="CC17" i="1"/>
  <c r="CB17" i="1"/>
  <c r="CA17" i="1"/>
  <c r="AH17" i="1"/>
  <c r="AG17" i="1"/>
  <c r="AF17" i="1"/>
  <c r="CD17" i="1"/>
  <c r="AE17" i="1"/>
  <c r="CA7" i="1"/>
  <c r="CB7" i="1"/>
  <c r="AH7" i="1"/>
  <c r="CD7" i="1"/>
  <c r="AG7" i="1"/>
  <c r="CC7" i="1"/>
  <c r="AF7" i="1"/>
  <c r="BZ7" i="1"/>
  <c r="AE7" i="1"/>
  <c r="AD7" i="1"/>
  <c r="CA19" i="1"/>
  <c r="CB19" i="1"/>
  <c r="CD19" i="1"/>
  <c r="CC19" i="1"/>
  <c r="BZ19" i="1"/>
  <c r="AH19" i="1"/>
  <c r="AG19" i="1"/>
  <c r="AF19" i="1"/>
  <c r="AE19" i="1"/>
  <c r="AD19" i="1"/>
  <c r="AH31" i="1"/>
  <c r="CD31" i="1"/>
  <c r="D8" i="4"/>
  <c r="D7" i="4"/>
  <c r="D6" i="4"/>
  <c r="D5" i="4"/>
  <c r="BP26" i="1"/>
  <c r="BO26" i="1"/>
  <c r="BP27" i="1"/>
  <c r="BO27" i="1"/>
  <c r="BP10" i="1"/>
  <c r="BO10" i="1"/>
  <c r="BP28" i="1"/>
  <c r="BO28" i="1"/>
  <c r="BP16" i="1"/>
  <c r="BO16" i="1"/>
  <c r="BO17" i="1"/>
  <c r="BP17" i="1"/>
  <c r="BP19" i="1"/>
  <c r="BO19" i="1"/>
  <c r="BO21" i="1"/>
  <c r="BP21" i="1"/>
  <c r="BO29" i="1"/>
  <c r="BP29" i="1"/>
  <c r="BP8" i="1"/>
  <c r="BO8" i="1"/>
  <c r="BO9" i="1"/>
  <c r="BP9" i="1"/>
  <c r="BP18" i="1"/>
  <c r="BO18" i="1"/>
  <c r="BP12" i="1"/>
  <c r="BO12" i="1"/>
  <c r="BO13" i="1"/>
  <c r="BP13" i="1"/>
  <c r="BP6" i="1"/>
  <c r="BO6" i="1"/>
  <c r="BP22" i="1"/>
  <c r="BO22" i="1"/>
  <c r="BP30" i="1"/>
  <c r="BO30" i="1"/>
  <c r="BP24" i="1"/>
  <c r="BO24" i="1"/>
  <c r="BP25" i="1"/>
  <c r="BO25" i="1"/>
  <c r="BP11" i="1"/>
  <c r="BO11" i="1"/>
  <c r="BP20" i="1"/>
  <c r="BO20" i="1"/>
  <c r="BP14" i="1"/>
  <c r="BO14" i="1"/>
  <c r="BO7" i="1"/>
  <c r="BP7" i="1"/>
  <c r="BO15" i="1"/>
  <c r="BP15" i="1"/>
  <c r="BP23" i="1"/>
  <c r="BO23" i="1"/>
  <c r="BO31" i="1"/>
  <c r="BP31" i="1"/>
  <c r="AP29" i="1" l="1"/>
  <c r="AP27" i="1"/>
  <c r="AN27" i="1"/>
  <c r="AL18" i="1"/>
  <c r="AP16" i="1"/>
  <c r="AP15" i="1"/>
  <c r="AP14" i="1"/>
  <c r="AP13" i="1"/>
  <c r="AN13" i="1"/>
  <c r="AP12" i="1"/>
  <c r="AP11" i="1"/>
  <c r="AN10" i="1"/>
  <c r="AN9" i="1"/>
  <c r="AN8" i="1"/>
  <c r="AL8" i="1"/>
  <c r="AN7" i="1"/>
  <c r="AQ31" i="1"/>
  <c r="AP30" i="1"/>
  <c r="AO30" i="1"/>
  <c r="AO29" i="1"/>
  <c r="AN29" i="1"/>
  <c r="AQ28" i="1"/>
  <c r="AQ27" i="1"/>
  <c r="AO27" i="1"/>
  <c r="AQ26" i="1"/>
  <c r="AP26" i="1"/>
  <c r="AQ25" i="1"/>
  <c r="AP25" i="1"/>
  <c r="AQ24" i="1"/>
  <c r="AP24" i="1"/>
  <c r="AO24" i="1"/>
  <c r="AP22" i="1"/>
  <c r="AO22" i="1"/>
  <c r="AN22" i="1"/>
  <c r="AM22" i="1"/>
  <c r="AQ21" i="1"/>
  <c r="AP21" i="1"/>
  <c r="AO21" i="1"/>
  <c r="AN21" i="1"/>
  <c r="AP20" i="1"/>
  <c r="AO20" i="1"/>
  <c r="AN20" i="1"/>
  <c r="AQ19" i="1"/>
  <c r="AP19" i="1"/>
  <c r="AO19" i="1"/>
  <c r="AN19" i="1"/>
  <c r="AM19" i="1"/>
  <c r="AQ18" i="1"/>
  <c r="AP18" i="1"/>
  <c r="AO18" i="1"/>
  <c r="AN18" i="1"/>
  <c r="AM18" i="1"/>
  <c r="AQ17" i="1"/>
  <c r="AP17" i="1"/>
  <c r="AO17" i="1"/>
  <c r="AN17" i="1"/>
  <c r="AQ16" i="1"/>
  <c r="AO16" i="1"/>
  <c r="AN16" i="1"/>
  <c r="AQ15" i="1"/>
  <c r="AO15" i="1"/>
  <c r="AN15" i="1"/>
  <c r="AM15" i="1"/>
  <c r="AQ14" i="1"/>
  <c r="AQ13" i="1"/>
  <c r="AO13" i="1"/>
  <c r="AQ12" i="1"/>
  <c r="AO12" i="1"/>
  <c r="AQ11" i="1"/>
  <c r="AO11" i="1"/>
  <c r="AQ10" i="1"/>
  <c r="AP10" i="1"/>
  <c r="AO10" i="1"/>
  <c r="AM10" i="1"/>
  <c r="AQ9" i="1"/>
  <c r="AP9" i="1"/>
  <c r="AO9" i="1"/>
  <c r="AQ8" i="1"/>
  <c r="AP8" i="1"/>
  <c r="AO8" i="1"/>
  <c r="AM8" i="1"/>
  <c r="AQ7" i="1"/>
  <c r="AP7" i="1"/>
  <c r="AO7" i="1"/>
  <c r="AQ6" i="1"/>
  <c r="AP6" i="1"/>
  <c r="AO6" i="1"/>
  <c r="AQ30" i="1"/>
  <c r="AN30" i="1"/>
  <c r="AQ29" i="1"/>
  <c r="AQ22" i="1"/>
  <c r="AQ20" i="1"/>
  <c r="AM16" i="1"/>
  <c r="AM7" i="1"/>
  <c r="BI11" i="4"/>
  <c r="BM10" i="4"/>
  <c r="BI10" i="4"/>
  <c r="BG10" i="4"/>
  <c r="BM9" i="4"/>
  <c r="BL9" i="4"/>
  <c r="BK9" i="4"/>
  <c r="BI9" i="4"/>
  <c r="BG9" i="4"/>
  <c r="BK8" i="4"/>
  <c r="BJ8" i="4"/>
  <c r="BG8" i="4"/>
  <c r="BF8" i="4"/>
  <c r="BK7" i="4"/>
  <c r="BG7" i="4"/>
  <c r="BK6" i="4"/>
  <c r="BM5" i="4"/>
  <c r="BI5" i="4"/>
  <c r="BH5" i="4"/>
  <c r="BL8" i="4"/>
  <c r="BM11" i="4"/>
  <c r="BL11" i="4"/>
  <c r="BK11" i="4"/>
  <c r="BH11" i="4"/>
  <c r="BL10" i="4"/>
  <c r="BK10" i="4"/>
  <c r="BH10" i="4"/>
  <c r="BH9" i="4"/>
  <c r="BM8" i="4"/>
  <c r="BH8" i="4"/>
  <c r="BM7" i="4"/>
  <c r="BM6" i="4"/>
  <c r="BL6" i="4"/>
  <c r="BL5" i="4"/>
  <c r="BK5" i="4"/>
  <c r="BJ11" i="4"/>
  <c r="BF11" i="4"/>
  <c r="BJ10" i="4"/>
  <c r="BJ9" i="4"/>
  <c r="BJ7" i="4"/>
  <c r="BI7" i="4"/>
  <c r="BF7" i="4"/>
  <c r="BF6" i="4"/>
  <c r="BJ5" i="4"/>
  <c r="A18" i="3" l="1"/>
  <c r="A17" i="3"/>
  <c r="A16" i="3"/>
  <c r="A15" i="3"/>
  <c r="A14" i="3"/>
  <c r="A13" i="3"/>
  <c r="A12" i="3"/>
  <c r="A11" i="3"/>
  <c r="A10" i="3"/>
  <c r="A9" i="3"/>
  <c r="A8" i="3"/>
  <c r="A7" i="3"/>
  <c r="A6" i="3"/>
  <c r="A5" i="3"/>
  <c r="A4" i="3"/>
  <c r="A3" i="3"/>
  <c r="A11" i="2"/>
  <c r="A10" i="2"/>
  <c r="A9" i="2"/>
  <c r="A8" i="2"/>
  <c r="A7" i="2"/>
  <c r="A6" i="2"/>
  <c r="AW6" i="13" l="1"/>
  <c r="BF6" i="13" s="1"/>
  <c r="BN6" i="13" s="1"/>
  <c r="BE6" i="13" s="1"/>
  <c r="BQ6" i="13" s="1"/>
  <c r="BR6" i="13" s="1"/>
  <c r="AX7" i="13"/>
  <c r="BG7" i="13" s="1"/>
  <c r="BN7" i="13" s="1"/>
  <c r="BE7" i="13" s="1"/>
  <c r="BQ7" i="13" s="1"/>
  <c r="BR7" i="13" s="1"/>
  <c r="BB7" i="11"/>
  <c r="BK7" i="11" s="1"/>
  <c r="BD7" i="11"/>
  <c r="BM7" i="11" s="1"/>
  <c r="BB6" i="11"/>
  <c r="BK6" i="11" s="1"/>
  <c r="AX6" i="11"/>
  <c r="BG6" i="11" s="1"/>
  <c r="BC7" i="11"/>
  <c r="BL7" i="11" s="1"/>
  <c r="BA7" i="11"/>
  <c r="BJ7" i="11" s="1"/>
  <c r="AZ6" i="11"/>
  <c r="BI6" i="11" s="1"/>
  <c r="AW7" i="11"/>
  <c r="BF7" i="11" s="1"/>
  <c r="AY7" i="11"/>
  <c r="BH7" i="11" s="1"/>
  <c r="BC6" i="11"/>
  <c r="BL6" i="11" s="1"/>
  <c r="BA6" i="11"/>
  <c r="BJ6" i="11" s="1"/>
  <c r="AW6" i="11"/>
  <c r="BF6" i="11" s="1"/>
  <c r="AY6" i="11"/>
  <c r="BH6" i="11" s="1"/>
  <c r="BD6" i="11"/>
  <c r="BM6" i="11" s="1"/>
  <c r="AX7" i="11"/>
  <c r="BG7" i="11" s="1"/>
  <c r="AZ7" i="11"/>
  <c r="BI7" i="11" s="1"/>
  <c r="AY23" i="1"/>
  <c r="AX23" i="1"/>
  <c r="AW23" i="1"/>
  <c r="BA7" i="1"/>
  <c r="G21" i="1"/>
  <c r="IQ118" i="4"/>
  <c r="II118" i="4"/>
  <c r="IJ117" i="4"/>
  <c r="IK116" i="4"/>
  <c r="IL115" i="4"/>
  <c r="IM114" i="4"/>
  <c r="IN113" i="4"/>
  <c r="IO112" i="4"/>
  <c r="IP111" i="4"/>
  <c r="IQ110" i="4"/>
  <c r="II110" i="4"/>
  <c r="IJ109" i="4"/>
  <c r="IK108" i="4"/>
  <c r="IL107" i="4"/>
  <c r="IM106" i="4"/>
  <c r="IN105" i="4"/>
  <c r="IO104" i="4"/>
  <c r="IP103" i="4"/>
  <c r="IQ102" i="4"/>
  <c r="II102" i="4"/>
  <c r="IJ101" i="4"/>
  <c r="IK100" i="4"/>
  <c r="IL99" i="4"/>
  <c r="IM98" i="4"/>
  <c r="IN97" i="4"/>
  <c r="IO96" i="4"/>
  <c r="IP95" i="4"/>
  <c r="IQ94" i="4"/>
  <c r="II94" i="4"/>
  <c r="IJ93" i="4"/>
  <c r="IK92" i="4"/>
  <c r="IL91" i="4"/>
  <c r="IM90" i="4"/>
  <c r="IN89" i="4"/>
  <c r="IO88" i="4"/>
  <c r="IP87" i="4"/>
  <c r="IQ86" i="4"/>
  <c r="II86" i="4"/>
  <c r="IJ85" i="4"/>
  <c r="IK84" i="4"/>
  <c r="IL83" i="4"/>
  <c r="IM82" i="4"/>
  <c r="IN81" i="4"/>
  <c r="IO80" i="4"/>
  <c r="IP79" i="4"/>
  <c r="IQ78" i="4"/>
  <c r="II78" i="4"/>
  <c r="IJ77" i="4"/>
  <c r="IK76" i="4"/>
  <c r="IL75" i="4"/>
  <c r="IM74" i="4"/>
  <c r="IN73" i="4"/>
  <c r="IO72" i="4"/>
  <c r="IP71" i="4"/>
  <c r="IQ70" i="4"/>
  <c r="II70" i="4"/>
  <c r="IJ69" i="4"/>
  <c r="IK68" i="4"/>
  <c r="IL67" i="4"/>
  <c r="IM66" i="4"/>
  <c r="IN65" i="4"/>
  <c r="IO64" i="4"/>
  <c r="IP63" i="4"/>
  <c r="IQ62" i="4"/>
  <c r="II62" i="4"/>
  <c r="IJ61" i="4"/>
  <c r="IK60" i="4"/>
  <c r="IL59" i="4"/>
  <c r="IM58" i="4"/>
  <c r="IN57" i="4"/>
  <c r="IO56" i="4"/>
  <c r="IP55" i="4"/>
  <c r="IQ54" i="4"/>
  <c r="II54" i="4"/>
  <c r="IP118" i="4"/>
  <c r="IQ117" i="4"/>
  <c r="II117" i="4"/>
  <c r="IO118" i="4"/>
  <c r="IP117" i="4"/>
  <c r="IQ116" i="4"/>
  <c r="II116" i="4"/>
  <c r="IJ115" i="4"/>
  <c r="IK114" i="4"/>
  <c r="IL113" i="4"/>
  <c r="IM112" i="4"/>
  <c r="IN111" i="4"/>
  <c r="IO110" i="4"/>
  <c r="IP109" i="4"/>
  <c r="IQ108" i="4"/>
  <c r="II108" i="4"/>
  <c r="IJ107" i="4"/>
  <c r="IK106" i="4"/>
  <c r="IL105" i="4"/>
  <c r="IM104" i="4"/>
  <c r="IN103" i="4"/>
  <c r="IO102" i="4"/>
  <c r="IN118" i="4"/>
  <c r="IO117" i="4"/>
  <c r="IP116" i="4"/>
  <c r="IQ115" i="4"/>
  <c r="II115" i="4"/>
  <c r="IJ114" i="4"/>
  <c r="IK113" i="4"/>
  <c r="IL112" i="4"/>
  <c r="IM111" i="4"/>
  <c r="IN110" i="4"/>
  <c r="IO109" i="4"/>
  <c r="IP108" i="4"/>
  <c r="IQ107" i="4"/>
  <c r="II107" i="4"/>
  <c r="IJ106" i="4"/>
  <c r="IK105" i="4"/>
  <c r="IL104" i="4"/>
  <c r="IM103" i="4"/>
  <c r="IN102" i="4"/>
  <c r="IO101" i="4"/>
  <c r="IP100" i="4"/>
  <c r="IQ99" i="4"/>
  <c r="II99" i="4"/>
  <c r="IJ98" i="4"/>
  <c r="IK97" i="4"/>
  <c r="IL96" i="4"/>
  <c r="IM95" i="4"/>
  <c r="IN94" i="4"/>
  <c r="IO93" i="4"/>
  <c r="IP92" i="4"/>
  <c r="IQ91" i="4"/>
  <c r="II91" i="4"/>
  <c r="IJ90" i="4"/>
  <c r="IK89" i="4"/>
  <c r="IL88" i="4"/>
  <c r="IM87" i="4"/>
  <c r="IN86" i="4"/>
  <c r="IO85" i="4"/>
  <c r="IP84" i="4"/>
  <c r="IQ83" i="4"/>
  <c r="II83" i="4"/>
  <c r="IJ82" i="4"/>
  <c r="IK81" i="4"/>
  <c r="IL80" i="4"/>
  <c r="IM79" i="4"/>
  <c r="IN78" i="4"/>
  <c r="IO77" i="4"/>
  <c r="IP76" i="4"/>
  <c r="IQ75" i="4"/>
  <c r="II75" i="4"/>
  <c r="IJ74" i="4"/>
  <c r="IK73" i="4"/>
  <c r="IL72" i="4"/>
  <c r="IM71" i="4"/>
  <c r="IN70" i="4"/>
  <c r="IO69" i="4"/>
  <c r="IP68" i="4"/>
  <c r="IQ67" i="4"/>
  <c r="II67" i="4"/>
  <c r="IJ66" i="4"/>
  <c r="IK65" i="4"/>
  <c r="IL64" i="4"/>
  <c r="IM63" i="4"/>
  <c r="IN62" i="4"/>
  <c r="IO61" i="4"/>
  <c r="IP60" i="4"/>
  <c r="IQ59" i="4"/>
  <c r="II59" i="4"/>
  <c r="IJ58" i="4"/>
  <c r="IK57" i="4"/>
  <c r="IL56" i="4"/>
  <c r="IM55" i="4"/>
  <c r="IN54" i="4"/>
  <c r="IO53" i="4"/>
  <c r="IP52" i="4"/>
  <c r="IQ51" i="4"/>
  <c r="II51" i="4"/>
  <c r="IJ50" i="4"/>
  <c r="IK49" i="4"/>
  <c r="IL48" i="4"/>
  <c r="IM47" i="4"/>
  <c r="IN46" i="4"/>
  <c r="IO45" i="4"/>
  <c r="IP44" i="4"/>
  <c r="IQ43" i="4"/>
  <c r="II43" i="4"/>
  <c r="IJ42" i="4"/>
  <c r="IK41" i="4"/>
  <c r="IL40" i="4"/>
  <c r="IM39" i="4"/>
  <c r="IN38" i="4"/>
  <c r="IO37" i="4"/>
  <c r="IP36" i="4"/>
  <c r="IQ35" i="4"/>
  <c r="II35" i="4"/>
  <c r="IJ34" i="4"/>
  <c r="IK33" i="4"/>
  <c r="IM118" i="4"/>
  <c r="IN117" i="4"/>
  <c r="IO116" i="4"/>
  <c r="IP115" i="4"/>
  <c r="IQ114" i="4"/>
  <c r="II114" i="4"/>
  <c r="IJ113" i="4"/>
  <c r="IK112" i="4"/>
  <c r="IL111" i="4"/>
  <c r="IM110" i="4"/>
  <c r="IN109" i="4"/>
  <c r="IO108" i="4"/>
  <c r="IP107" i="4"/>
  <c r="IQ106" i="4"/>
  <c r="II106" i="4"/>
  <c r="IJ105" i="4"/>
  <c r="IK104" i="4"/>
  <c r="IL103" i="4"/>
  <c r="IM102" i="4"/>
  <c r="IN101" i="4"/>
  <c r="IO100" i="4"/>
  <c r="IP99" i="4"/>
  <c r="IQ98" i="4"/>
  <c r="II98" i="4"/>
  <c r="IJ97" i="4"/>
  <c r="IK96" i="4"/>
  <c r="IL95" i="4"/>
  <c r="IM94" i="4"/>
  <c r="IN93" i="4"/>
  <c r="IO92" i="4"/>
  <c r="IP91" i="4"/>
  <c r="IQ90" i="4"/>
  <c r="II90" i="4"/>
  <c r="IJ89" i="4"/>
  <c r="IK88" i="4"/>
  <c r="IL87" i="4"/>
  <c r="IM86" i="4"/>
  <c r="IN85" i="4"/>
  <c r="IO84" i="4"/>
  <c r="IP83" i="4"/>
  <c r="IQ82" i="4"/>
  <c r="II82" i="4"/>
  <c r="IJ81" i="4"/>
  <c r="IK80" i="4"/>
  <c r="IL79" i="4"/>
  <c r="IM78" i="4"/>
  <c r="IN77" i="4"/>
  <c r="IO76" i="4"/>
  <c r="IP75" i="4"/>
  <c r="IQ74" i="4"/>
  <c r="II74" i="4"/>
  <c r="IJ73" i="4"/>
  <c r="IK72" i="4"/>
  <c r="IL71" i="4"/>
  <c r="IM70" i="4"/>
  <c r="IN69" i="4"/>
  <c r="IO68" i="4"/>
  <c r="IP67" i="4"/>
  <c r="IQ66" i="4"/>
  <c r="II66" i="4"/>
  <c r="IJ65" i="4"/>
  <c r="IK64" i="4"/>
  <c r="IL63" i="4"/>
  <c r="IM62" i="4"/>
  <c r="IN61" i="4"/>
  <c r="IO60" i="4"/>
  <c r="IP59" i="4"/>
  <c r="IQ58" i="4"/>
  <c r="II58" i="4"/>
  <c r="IL118" i="4"/>
  <c r="IM117" i="4"/>
  <c r="IN116" i="4"/>
  <c r="IO115" i="4"/>
  <c r="IP114" i="4"/>
  <c r="IQ113" i="4"/>
  <c r="II113" i="4"/>
  <c r="IJ112" i="4"/>
  <c r="IK111" i="4"/>
  <c r="IL110" i="4"/>
  <c r="IM109" i="4"/>
  <c r="IN108" i="4"/>
  <c r="IK118" i="4"/>
  <c r="IL117" i="4"/>
  <c r="IM116" i="4"/>
  <c r="IN115" i="4"/>
  <c r="IO114" i="4"/>
  <c r="IP113" i="4"/>
  <c r="IQ112" i="4"/>
  <c r="II112" i="4"/>
  <c r="IJ111" i="4"/>
  <c r="IK110" i="4"/>
  <c r="IL109" i="4"/>
  <c r="IM108" i="4"/>
  <c r="IN107" i="4"/>
  <c r="IO106" i="4"/>
  <c r="IP105" i="4"/>
  <c r="IQ104" i="4"/>
  <c r="II104" i="4"/>
  <c r="IJ103" i="4"/>
  <c r="IK102" i="4"/>
  <c r="IL101" i="4"/>
  <c r="IM100" i="4"/>
  <c r="IN99" i="4"/>
  <c r="IO98" i="4"/>
  <c r="IP97" i="4"/>
  <c r="IQ96" i="4"/>
  <c r="II96" i="4"/>
  <c r="IJ95" i="4"/>
  <c r="IK94" i="4"/>
  <c r="IL93" i="4"/>
  <c r="IM92" i="4"/>
  <c r="IN91" i="4"/>
  <c r="IO90" i="4"/>
  <c r="IP89" i="4"/>
  <c r="IQ88" i="4"/>
  <c r="II88" i="4"/>
  <c r="IJ87" i="4"/>
  <c r="IK86" i="4"/>
  <c r="IL85" i="4"/>
  <c r="IM84" i="4"/>
  <c r="IN83" i="4"/>
  <c r="IO82" i="4"/>
  <c r="IP81" i="4"/>
  <c r="IQ80" i="4"/>
  <c r="II80" i="4"/>
  <c r="IJ79" i="4"/>
  <c r="IK78" i="4"/>
  <c r="IJ118" i="4"/>
  <c r="IK117" i="4"/>
  <c r="IL116" i="4"/>
  <c r="IM115" i="4"/>
  <c r="IN114" i="4"/>
  <c r="IO113" i="4"/>
  <c r="IP112" i="4"/>
  <c r="IQ111" i="4"/>
  <c r="II111" i="4"/>
  <c r="IJ110" i="4"/>
  <c r="IK109" i="4"/>
  <c r="IL108" i="4"/>
  <c r="IM107" i="4"/>
  <c r="IN106" i="4"/>
  <c r="IO105" i="4"/>
  <c r="IP104" i="4"/>
  <c r="IQ103" i="4"/>
  <c r="II103" i="4"/>
  <c r="IJ102" i="4"/>
  <c r="IK101" i="4"/>
  <c r="IL100" i="4"/>
  <c r="IM99" i="4"/>
  <c r="IN98" i="4"/>
  <c r="IO97" i="4"/>
  <c r="IP96" i="4"/>
  <c r="IQ95" i="4"/>
  <c r="IJ116" i="4"/>
  <c r="II109" i="4"/>
  <c r="II105" i="4"/>
  <c r="IP101" i="4"/>
  <c r="IK99" i="4"/>
  <c r="II97" i="4"/>
  <c r="IP94" i="4"/>
  <c r="II93" i="4"/>
  <c r="IK91" i="4"/>
  <c r="IM89" i="4"/>
  <c r="IO87" i="4"/>
  <c r="IQ85" i="4"/>
  <c r="IJ84" i="4"/>
  <c r="IL82" i="4"/>
  <c r="IN80" i="4"/>
  <c r="IP78" i="4"/>
  <c r="IK77" i="4"/>
  <c r="IO75" i="4"/>
  <c r="IL74" i="4"/>
  <c r="IQ72" i="4"/>
  <c r="IN71" i="4"/>
  <c r="IJ70" i="4"/>
  <c r="IN68" i="4"/>
  <c r="IK67" i="4"/>
  <c r="IP65" i="4"/>
  <c r="IM64" i="4"/>
  <c r="II63" i="4"/>
  <c r="IM61" i="4"/>
  <c r="IJ60" i="4"/>
  <c r="IO58" i="4"/>
  <c r="IL57" i="4"/>
  <c r="IJ56" i="4"/>
  <c r="II55" i="4"/>
  <c r="IP53" i="4"/>
  <c r="IO52" i="4"/>
  <c r="IO51" i="4"/>
  <c r="IO50" i="4"/>
  <c r="IO49" i="4"/>
  <c r="IO48" i="4"/>
  <c r="IO47" i="4"/>
  <c r="IO46" i="4"/>
  <c r="IN45" i="4"/>
  <c r="IN44" i="4"/>
  <c r="IN43" i="4"/>
  <c r="IN42" i="4"/>
  <c r="IN41" i="4"/>
  <c r="IN40" i="4"/>
  <c r="IN39" i="4"/>
  <c r="IM38" i="4"/>
  <c r="IM37" i="4"/>
  <c r="IM36" i="4"/>
  <c r="IM35" i="4"/>
  <c r="IM34" i="4"/>
  <c r="IM33" i="4"/>
  <c r="IM32" i="4"/>
  <c r="IN31" i="4"/>
  <c r="IO30" i="4"/>
  <c r="IP29" i="4"/>
  <c r="IQ28" i="4"/>
  <c r="II28" i="4"/>
  <c r="IJ27" i="4"/>
  <c r="IK26" i="4"/>
  <c r="IL25" i="4"/>
  <c r="IM24" i="4"/>
  <c r="IN23" i="4"/>
  <c r="IO22" i="4"/>
  <c r="IP21" i="4"/>
  <c r="IQ20" i="4"/>
  <c r="II20" i="4"/>
  <c r="IJ19" i="4"/>
  <c r="IK18" i="4"/>
  <c r="IL17" i="4"/>
  <c r="IM16" i="4"/>
  <c r="IN15" i="4"/>
  <c r="IO14" i="4"/>
  <c r="IP13" i="4"/>
  <c r="IQ12" i="4"/>
  <c r="II12" i="4"/>
  <c r="IJ11" i="4"/>
  <c r="IK10" i="4"/>
  <c r="IL9" i="4"/>
  <c r="IK115" i="4"/>
  <c r="IJ108" i="4"/>
  <c r="IN104" i="4"/>
  <c r="IM101" i="4"/>
  <c r="IJ99" i="4"/>
  <c r="IN96" i="4"/>
  <c r="IO94" i="4"/>
  <c r="IQ92" i="4"/>
  <c r="IJ91" i="4"/>
  <c r="IL89" i="4"/>
  <c r="IN87" i="4"/>
  <c r="IP85" i="4"/>
  <c r="II84" i="4"/>
  <c r="IK82" i="4"/>
  <c r="IM80" i="4"/>
  <c r="IO78" i="4"/>
  <c r="II77" i="4"/>
  <c r="IN75" i="4"/>
  <c r="IK74" i="4"/>
  <c r="IP72" i="4"/>
  <c r="IK71" i="4"/>
  <c r="IQ69" i="4"/>
  <c r="IM68" i="4"/>
  <c r="IJ67" i="4"/>
  <c r="IO65" i="4"/>
  <c r="IJ64" i="4"/>
  <c r="IP62" i="4"/>
  <c r="IL61" i="4"/>
  <c r="II60" i="4"/>
  <c r="IN58" i="4"/>
  <c r="IJ57" i="4"/>
  <c r="II56" i="4"/>
  <c r="IP54" i="4"/>
  <c r="IN53" i="4"/>
  <c r="IN52" i="4"/>
  <c r="IN51" i="4"/>
  <c r="IN50" i="4"/>
  <c r="IN49" i="4"/>
  <c r="IN48" i="4"/>
  <c r="IN47" i="4"/>
  <c r="IM46" i="4"/>
  <c r="IM45" i="4"/>
  <c r="IM44" i="4"/>
  <c r="IM43" i="4"/>
  <c r="IM42" i="4"/>
  <c r="IM41" i="4"/>
  <c r="IM40" i="4"/>
  <c r="IL39" i="4"/>
  <c r="IL38" i="4"/>
  <c r="IL37" i="4"/>
  <c r="IL36" i="4"/>
  <c r="IL35" i="4"/>
  <c r="IL34" i="4"/>
  <c r="IL33" i="4"/>
  <c r="IL32" i="4"/>
  <c r="IM31" i="4"/>
  <c r="IN30" i="4"/>
  <c r="IO29" i="4"/>
  <c r="IP28" i="4"/>
  <c r="IQ27" i="4"/>
  <c r="II27" i="4"/>
  <c r="IJ26" i="4"/>
  <c r="IK25" i="4"/>
  <c r="IL24" i="4"/>
  <c r="IM23" i="4"/>
  <c r="IN22" i="4"/>
  <c r="IO21" i="4"/>
  <c r="IP20" i="4"/>
  <c r="IQ19" i="4"/>
  <c r="II19" i="4"/>
  <c r="IJ18" i="4"/>
  <c r="IK17" i="4"/>
  <c r="IL16" i="4"/>
  <c r="IM15" i="4"/>
  <c r="IL114" i="4"/>
  <c r="IO107" i="4"/>
  <c r="IJ104" i="4"/>
  <c r="II101" i="4"/>
  <c r="IP98" i="4"/>
  <c r="IM96" i="4"/>
  <c r="IL94" i="4"/>
  <c r="IN92" i="4"/>
  <c r="IP90" i="4"/>
  <c r="II89" i="4"/>
  <c r="IK87" i="4"/>
  <c r="IM85" i="4"/>
  <c r="IO83" i="4"/>
  <c r="IQ81" i="4"/>
  <c r="IJ80" i="4"/>
  <c r="IL78" i="4"/>
  <c r="IQ76" i="4"/>
  <c r="IM75" i="4"/>
  <c r="IQ73" i="4"/>
  <c r="IN72" i="4"/>
  <c r="IJ71" i="4"/>
  <c r="IP69" i="4"/>
  <c r="IL68" i="4"/>
  <c r="IP66" i="4"/>
  <c r="IM65" i="4"/>
  <c r="II64" i="4"/>
  <c r="IO62" i="4"/>
  <c r="IK61" i="4"/>
  <c r="IO59" i="4"/>
  <c r="IL58" i="4"/>
  <c r="II57" i="4"/>
  <c r="IQ55" i="4"/>
  <c r="IO54" i="4"/>
  <c r="IM53" i="4"/>
  <c r="IM52" i="4"/>
  <c r="IM51" i="4"/>
  <c r="IM50" i="4"/>
  <c r="IM49" i="4"/>
  <c r="IM48" i="4"/>
  <c r="IL47" i="4"/>
  <c r="IL46" i="4"/>
  <c r="IL45" i="4"/>
  <c r="IL44" i="4"/>
  <c r="IL43" i="4"/>
  <c r="IL42" i="4"/>
  <c r="IL41" i="4"/>
  <c r="IK40" i="4"/>
  <c r="IK39" i="4"/>
  <c r="IK38" i="4"/>
  <c r="IK37" i="4"/>
  <c r="IK36" i="4"/>
  <c r="IK35" i="4"/>
  <c r="IK34" i="4"/>
  <c r="IJ33" i="4"/>
  <c r="IK32" i="4"/>
  <c r="IL31" i="4"/>
  <c r="IM30" i="4"/>
  <c r="IN29" i="4"/>
  <c r="IO28" i="4"/>
  <c r="IP27" i="4"/>
  <c r="IQ26" i="4"/>
  <c r="II26" i="4"/>
  <c r="IJ25" i="4"/>
  <c r="IK24" i="4"/>
  <c r="IL23" i="4"/>
  <c r="IM22" i="4"/>
  <c r="IN21" i="4"/>
  <c r="IO20" i="4"/>
  <c r="IP19" i="4"/>
  <c r="IQ18" i="4"/>
  <c r="II18" i="4"/>
  <c r="IJ17" i="4"/>
  <c r="IK16" i="4"/>
  <c r="IL15" i="4"/>
  <c r="IM14" i="4"/>
  <c r="IN13" i="4"/>
  <c r="IO12" i="4"/>
  <c r="IP11" i="4"/>
  <c r="IQ10" i="4"/>
  <c r="IM113" i="4"/>
  <c r="IK107" i="4"/>
  <c r="IO103" i="4"/>
  <c r="IQ100" i="4"/>
  <c r="IL98" i="4"/>
  <c r="IJ96" i="4"/>
  <c r="IJ94" i="4"/>
  <c r="IL92" i="4"/>
  <c r="IN90" i="4"/>
  <c r="IP88" i="4"/>
  <c r="II87" i="4"/>
  <c r="IK85" i="4"/>
  <c r="IM83" i="4"/>
  <c r="IO81" i="4"/>
  <c r="IQ79" i="4"/>
  <c r="IJ78" i="4"/>
  <c r="IN76" i="4"/>
  <c r="IK75" i="4"/>
  <c r="IP73" i="4"/>
  <c r="IM72" i="4"/>
  <c r="II71" i="4"/>
  <c r="IM69" i="4"/>
  <c r="IJ68" i="4"/>
  <c r="IO66" i="4"/>
  <c r="IL65" i="4"/>
  <c r="IQ63" i="4"/>
  <c r="IL62" i="4"/>
  <c r="II61" i="4"/>
  <c r="IN59" i="4"/>
  <c r="IK58" i="4"/>
  <c r="IQ56" i="4"/>
  <c r="IO55" i="4"/>
  <c r="IM54" i="4"/>
  <c r="IL53" i="4"/>
  <c r="IL52" i="4"/>
  <c r="IL51" i="4"/>
  <c r="IL50" i="4"/>
  <c r="IL49" i="4"/>
  <c r="IK48" i="4"/>
  <c r="IK47" i="4"/>
  <c r="IK46" i="4"/>
  <c r="IK45" i="4"/>
  <c r="IK44" i="4"/>
  <c r="IK43" i="4"/>
  <c r="IK42" i="4"/>
  <c r="IJ41" i="4"/>
  <c r="IJ40" i="4"/>
  <c r="IJ39" i="4"/>
  <c r="IJ38" i="4"/>
  <c r="IJ37" i="4"/>
  <c r="IJ36" i="4"/>
  <c r="IJ35" i="4"/>
  <c r="II34" i="4"/>
  <c r="II33" i="4"/>
  <c r="IJ32" i="4"/>
  <c r="IK31" i="4"/>
  <c r="IL30" i="4"/>
  <c r="IM29" i="4"/>
  <c r="IN28" i="4"/>
  <c r="IO27" i="4"/>
  <c r="IP26" i="4"/>
  <c r="IQ25" i="4"/>
  <c r="II25" i="4"/>
  <c r="IJ24" i="4"/>
  <c r="IK23" i="4"/>
  <c r="IL22" i="4"/>
  <c r="IM21" i="4"/>
  <c r="IN20" i="4"/>
  <c r="IO19" i="4"/>
  <c r="IP18" i="4"/>
  <c r="IQ17" i="4"/>
  <c r="II17" i="4"/>
  <c r="IJ16" i="4"/>
  <c r="IK15" i="4"/>
  <c r="IL14" i="4"/>
  <c r="IM13" i="4"/>
  <c r="IN12" i="4"/>
  <c r="IO11" i="4"/>
  <c r="IP10" i="4"/>
  <c r="IQ9" i="4"/>
  <c r="II9" i="4"/>
  <c r="IJ8" i="4"/>
  <c r="IN112" i="4"/>
  <c r="IP106" i="4"/>
  <c r="IK103" i="4"/>
  <c r="IN100" i="4"/>
  <c r="IK98" i="4"/>
  <c r="IO95" i="4"/>
  <c r="IQ93" i="4"/>
  <c r="IJ92" i="4"/>
  <c r="IL90" i="4"/>
  <c r="IN88" i="4"/>
  <c r="IP86" i="4"/>
  <c r="II85" i="4"/>
  <c r="IK83" i="4"/>
  <c r="IM81" i="4"/>
  <c r="IO79" i="4"/>
  <c r="IQ77" i="4"/>
  <c r="IM76" i="4"/>
  <c r="IJ75" i="4"/>
  <c r="IO73" i="4"/>
  <c r="IJ72" i="4"/>
  <c r="IP70" i="4"/>
  <c r="IL69" i="4"/>
  <c r="II68" i="4"/>
  <c r="IN66" i="4"/>
  <c r="II65" i="4"/>
  <c r="IO63" i="4"/>
  <c r="IK62" i="4"/>
  <c r="IQ60" i="4"/>
  <c r="IM59" i="4"/>
  <c r="IQ57" i="4"/>
  <c r="IP56" i="4"/>
  <c r="IN55" i="4"/>
  <c r="IL54" i="4"/>
  <c r="IK53" i="4"/>
  <c r="IK52" i="4"/>
  <c r="IK51" i="4"/>
  <c r="IK50" i="4"/>
  <c r="IJ49" i="4"/>
  <c r="IJ48" i="4"/>
  <c r="IJ47" i="4"/>
  <c r="IJ46" i="4"/>
  <c r="IJ45" i="4"/>
  <c r="IJ44" i="4"/>
  <c r="IJ43" i="4"/>
  <c r="II42" i="4"/>
  <c r="II41" i="4"/>
  <c r="II40" i="4"/>
  <c r="II39" i="4"/>
  <c r="II38" i="4"/>
  <c r="II37" i="4"/>
  <c r="II36" i="4"/>
  <c r="IQ34" i="4"/>
  <c r="IQ33" i="4"/>
  <c r="IQ32" i="4"/>
  <c r="II32" i="4"/>
  <c r="IJ31" i="4"/>
  <c r="IK30" i="4"/>
  <c r="IL29" i="4"/>
  <c r="IM28" i="4"/>
  <c r="IN27" i="4"/>
  <c r="IO26" i="4"/>
  <c r="IP25" i="4"/>
  <c r="IQ24" i="4"/>
  <c r="II24" i="4"/>
  <c r="IJ23" i="4"/>
  <c r="IK22" i="4"/>
  <c r="IL21" i="4"/>
  <c r="IM20" i="4"/>
  <c r="IN19" i="4"/>
  <c r="IO18" i="4"/>
  <c r="IP17" i="4"/>
  <c r="IQ16" i="4"/>
  <c r="IO111" i="4"/>
  <c r="IL106" i="4"/>
  <c r="IP102" i="4"/>
  <c r="IJ100" i="4"/>
  <c r="IQ97" i="4"/>
  <c r="IN95" i="4"/>
  <c r="IP93" i="4"/>
  <c r="II92" i="4"/>
  <c r="IK90" i="4"/>
  <c r="IM88" i="4"/>
  <c r="IO86" i="4"/>
  <c r="IQ84" i="4"/>
  <c r="IJ83" i="4"/>
  <c r="IL81" i="4"/>
  <c r="IN79" i="4"/>
  <c r="IP77" i="4"/>
  <c r="IL76" i="4"/>
  <c r="IP74" i="4"/>
  <c r="IM73" i="4"/>
  <c r="II72" i="4"/>
  <c r="IO70" i="4"/>
  <c r="IK69" i="4"/>
  <c r="IO67" i="4"/>
  <c r="IL66" i="4"/>
  <c r="IQ64" i="4"/>
  <c r="IN63" i="4"/>
  <c r="IJ62" i="4"/>
  <c r="IN60" i="4"/>
  <c r="IK59" i="4"/>
  <c r="IP57" i="4"/>
  <c r="IN56" i="4"/>
  <c r="IL55" i="4"/>
  <c r="IK54" i="4"/>
  <c r="IJ53" i="4"/>
  <c r="IJ52" i="4"/>
  <c r="IJ51" i="4"/>
  <c r="II50" i="4"/>
  <c r="II49" i="4"/>
  <c r="II48" i="4"/>
  <c r="II47" i="4"/>
  <c r="II46" i="4"/>
  <c r="II45" i="4"/>
  <c r="II44" i="4"/>
  <c r="IQ42" i="4"/>
  <c r="IQ41" i="4"/>
  <c r="IQ40" i="4"/>
  <c r="IQ39" i="4"/>
  <c r="IQ38" i="4"/>
  <c r="IQ37" i="4"/>
  <c r="IQ36" i="4"/>
  <c r="IP35" i="4"/>
  <c r="IP34" i="4"/>
  <c r="IP33" i="4"/>
  <c r="IP32" i="4"/>
  <c r="IQ31" i="4"/>
  <c r="II31" i="4"/>
  <c r="IJ30" i="4"/>
  <c r="IK29" i="4"/>
  <c r="IL28" i="4"/>
  <c r="IM27" i="4"/>
  <c r="IN26" i="4"/>
  <c r="IO25" i="4"/>
  <c r="IP24" i="4"/>
  <c r="IQ23" i="4"/>
  <c r="II23" i="4"/>
  <c r="IJ22" i="4"/>
  <c r="IK21" i="4"/>
  <c r="IL20" i="4"/>
  <c r="IM19" i="4"/>
  <c r="IN18" i="4"/>
  <c r="IO17" i="4"/>
  <c r="IP16" i="4"/>
  <c r="IQ15" i="4"/>
  <c r="II15" i="4"/>
  <c r="IJ14" i="4"/>
  <c r="IK13" i="4"/>
  <c r="IL12" i="4"/>
  <c r="IP110" i="4"/>
  <c r="IQ105" i="4"/>
  <c r="IL102" i="4"/>
  <c r="II100" i="4"/>
  <c r="IM97" i="4"/>
  <c r="IK95" i="4"/>
  <c r="IM93" i="4"/>
  <c r="IO91" i="4"/>
  <c r="IQ89" i="4"/>
  <c r="IJ88" i="4"/>
  <c r="IL86" i="4"/>
  <c r="IN84" i="4"/>
  <c r="IP82" i="4"/>
  <c r="II81" i="4"/>
  <c r="IK79" i="4"/>
  <c r="IM77" i="4"/>
  <c r="IJ76" i="4"/>
  <c r="IO74" i="4"/>
  <c r="IL73" i="4"/>
  <c r="IQ71" i="4"/>
  <c r="IL70" i="4"/>
  <c r="II69" i="4"/>
  <c r="IN67" i="4"/>
  <c r="IK66" i="4"/>
  <c r="IP64" i="4"/>
  <c r="IK63" i="4"/>
  <c r="IQ61" i="4"/>
  <c r="IM60" i="4"/>
  <c r="IJ59" i="4"/>
  <c r="IO57" i="4"/>
  <c r="IM56" i="4"/>
  <c r="IK55" i="4"/>
  <c r="IJ54" i="4"/>
  <c r="II53" i="4"/>
  <c r="II52" i="4"/>
  <c r="IQ50" i="4"/>
  <c r="IQ49" i="4"/>
  <c r="IQ48" i="4"/>
  <c r="IQ47" i="4"/>
  <c r="IQ46" i="4"/>
  <c r="IQ45" i="4"/>
  <c r="IQ44" i="4"/>
  <c r="IP43" i="4"/>
  <c r="IP42" i="4"/>
  <c r="IP41" i="4"/>
  <c r="IP40" i="4"/>
  <c r="IP39" i="4"/>
  <c r="IP38" i="4"/>
  <c r="IP37" i="4"/>
  <c r="IO36" i="4"/>
  <c r="IO35" i="4"/>
  <c r="IO34" i="4"/>
  <c r="IO33" i="4"/>
  <c r="IO32" i="4"/>
  <c r="IP31" i="4"/>
  <c r="IQ30" i="4"/>
  <c r="II30" i="4"/>
  <c r="IJ29" i="4"/>
  <c r="IK28" i="4"/>
  <c r="IL27" i="4"/>
  <c r="IM26" i="4"/>
  <c r="IN25" i="4"/>
  <c r="IO24" i="4"/>
  <c r="IP23" i="4"/>
  <c r="IQ22" i="4"/>
  <c r="II22" i="4"/>
  <c r="IJ21" i="4"/>
  <c r="IK20" i="4"/>
  <c r="IL19" i="4"/>
  <c r="IM18" i="4"/>
  <c r="IN17" i="4"/>
  <c r="IO16" i="4"/>
  <c r="IP15" i="4"/>
  <c r="IQ14" i="4"/>
  <c r="II14" i="4"/>
  <c r="IJ13" i="4"/>
  <c r="IK12" i="4"/>
  <c r="IL11" i="4"/>
  <c r="IQ109" i="4"/>
  <c r="IM105" i="4"/>
  <c r="IQ101" i="4"/>
  <c r="IO99" i="4"/>
  <c r="IL97" i="4"/>
  <c r="II95" i="4"/>
  <c r="IK93" i="4"/>
  <c r="IM91" i="4"/>
  <c r="IO89" i="4"/>
  <c r="IQ87" i="4"/>
  <c r="IJ86" i="4"/>
  <c r="IL84" i="4"/>
  <c r="IN82" i="4"/>
  <c r="IP80" i="4"/>
  <c r="II79" i="4"/>
  <c r="IL77" i="4"/>
  <c r="II76" i="4"/>
  <c r="IN74" i="4"/>
  <c r="II73" i="4"/>
  <c r="IO71" i="4"/>
  <c r="IK70" i="4"/>
  <c r="IQ68" i="4"/>
  <c r="IM67" i="4"/>
  <c r="IQ65" i="4"/>
  <c r="IN64" i="4"/>
  <c r="IJ63" i="4"/>
  <c r="IP61" i="4"/>
  <c r="IL60" i="4"/>
  <c r="IP58" i="4"/>
  <c r="IM57" i="4"/>
  <c r="IK56" i="4"/>
  <c r="IJ55" i="4"/>
  <c r="IQ53" i="4"/>
  <c r="IQ52" i="4"/>
  <c r="IP51" i="4"/>
  <c r="IP50" i="4"/>
  <c r="IP49" i="4"/>
  <c r="IP48" i="4"/>
  <c r="IP47" i="4"/>
  <c r="IP46" i="4"/>
  <c r="IP45" i="4"/>
  <c r="IO44" i="4"/>
  <c r="IO43" i="4"/>
  <c r="IO42" i="4"/>
  <c r="IO41" i="4"/>
  <c r="IO40" i="4"/>
  <c r="IO39" i="4"/>
  <c r="IO38" i="4"/>
  <c r="IN37" i="4"/>
  <c r="IN36" i="4"/>
  <c r="IN35" i="4"/>
  <c r="IN34" i="4"/>
  <c r="IN33" i="4"/>
  <c r="IN32" i="4"/>
  <c r="IO31" i="4"/>
  <c r="IP30" i="4"/>
  <c r="IQ29" i="4"/>
  <c r="II29" i="4"/>
  <c r="IJ28" i="4"/>
  <c r="IK27" i="4"/>
  <c r="IL26" i="4"/>
  <c r="IM25" i="4"/>
  <c r="IN24" i="4"/>
  <c r="IO23" i="4"/>
  <c r="IP22" i="4"/>
  <c r="IQ21" i="4"/>
  <c r="II21" i="4"/>
  <c r="IJ20" i="4"/>
  <c r="IK19" i="4"/>
  <c r="IL18" i="4"/>
  <c r="IM17" i="4"/>
  <c r="IN16" i="4"/>
  <c r="IO15" i="4"/>
  <c r="IP14" i="4"/>
  <c r="IQ13" i="4"/>
  <c r="II13" i="4"/>
  <c r="IJ12" i="4"/>
  <c r="IK11" i="4"/>
  <c r="IL10" i="4"/>
  <c r="IM9" i="4"/>
  <c r="IN8" i="4"/>
  <c r="IO7" i="4"/>
  <c r="IP6" i="4"/>
  <c r="IQ5" i="4"/>
  <c r="II5" i="4"/>
  <c r="II16" i="4"/>
  <c r="IQ11" i="4"/>
  <c r="II10" i="4"/>
  <c r="IO8" i="4"/>
  <c r="IM7" i="4"/>
  <c r="IM6" i="4"/>
  <c r="IM5" i="4"/>
  <c r="IY118" i="4"/>
  <c r="IT117" i="4"/>
  <c r="IU116" i="4"/>
  <c r="IX115" i="4"/>
  <c r="JA114" i="4"/>
  <c r="IS114" i="4"/>
  <c r="JA113" i="4"/>
  <c r="IS113" i="4"/>
  <c r="IV112" i="4"/>
  <c r="IY111" i="4"/>
  <c r="IZ110" i="4"/>
  <c r="IT109" i="4"/>
  <c r="IV108" i="4"/>
  <c r="IV107" i="4"/>
  <c r="IU106" i="4"/>
  <c r="IV105" i="4"/>
  <c r="IU104" i="4"/>
  <c r="IY103" i="4"/>
  <c r="JA102" i="4"/>
  <c r="IS102" i="4"/>
  <c r="IZ101" i="4"/>
  <c r="IY100" i="4"/>
  <c r="IW99" i="4"/>
  <c r="IV98" i="4"/>
  <c r="IT97" i="4"/>
  <c r="IZ96" i="4"/>
  <c r="IT95" i="4"/>
  <c r="JA94" i="4"/>
  <c r="IS94" i="4"/>
  <c r="IY93" i="4"/>
  <c r="IV92" i="4"/>
  <c r="IW91" i="4"/>
  <c r="IV90" i="4"/>
  <c r="IT89" i="4"/>
  <c r="IZ88" i="4"/>
  <c r="JA87" i="4"/>
  <c r="IS87" i="4"/>
  <c r="JA86" i="4"/>
  <c r="IS86" i="4"/>
  <c r="JA85" i="4"/>
  <c r="IS85" i="4"/>
  <c r="IZ84" i="4"/>
  <c r="IY83" i="4"/>
  <c r="IX82" i="4"/>
  <c r="IV81" i="4"/>
  <c r="IJ15" i="4"/>
  <c r="IN11" i="4"/>
  <c r="IP9" i="4"/>
  <c r="IM8" i="4"/>
  <c r="IL7" i="4"/>
  <c r="IL6" i="4"/>
  <c r="IL5" i="4"/>
  <c r="IX118" i="4"/>
  <c r="JA117" i="4"/>
  <c r="IS117" i="4"/>
  <c r="IT116" i="4"/>
  <c r="IW115" i="4"/>
  <c r="IZ114" i="4"/>
  <c r="IZ113" i="4"/>
  <c r="IU112" i="4"/>
  <c r="IX111" i="4"/>
  <c r="IY110" i="4"/>
  <c r="JA109" i="4"/>
  <c r="IS109" i="4"/>
  <c r="IU108" i="4"/>
  <c r="IU107" i="4"/>
  <c r="IT106" i="4"/>
  <c r="IU105" i="4"/>
  <c r="IT104" i="4"/>
  <c r="IX103" i="4"/>
  <c r="IZ102" i="4"/>
  <c r="IY101" i="4"/>
  <c r="IX100" i="4"/>
  <c r="IV99" i="4"/>
  <c r="IU98" i="4"/>
  <c r="JA97" i="4"/>
  <c r="IS97" i="4"/>
  <c r="IY96" i="4"/>
  <c r="JA95" i="4"/>
  <c r="IS95" i="4"/>
  <c r="IZ94" i="4"/>
  <c r="IX93" i="4"/>
  <c r="IU92" i="4"/>
  <c r="IV91" i="4"/>
  <c r="IU90" i="4"/>
  <c r="JA89" i="4"/>
  <c r="IS89" i="4"/>
  <c r="IY88" i="4"/>
  <c r="IZ87" i="4"/>
  <c r="IZ86" i="4"/>
  <c r="IZ85" i="4"/>
  <c r="IY84" i="4"/>
  <c r="IX83" i="4"/>
  <c r="IN14" i="4"/>
  <c r="IM11" i="4"/>
  <c r="IO9" i="4"/>
  <c r="IL8" i="4"/>
  <c r="IK7" i="4"/>
  <c r="IK6" i="4"/>
  <c r="IK5" i="4"/>
  <c r="IW118" i="4"/>
  <c r="IZ117" i="4"/>
  <c r="JA116" i="4"/>
  <c r="IS116" i="4"/>
  <c r="IV115" i="4"/>
  <c r="IY114" i="4"/>
  <c r="IY113" i="4"/>
  <c r="IT112" i="4"/>
  <c r="IW111" i="4"/>
  <c r="IX110" i="4"/>
  <c r="IZ109" i="4"/>
  <c r="IT108" i="4"/>
  <c r="IT107" i="4"/>
  <c r="JA106" i="4"/>
  <c r="IS106" i="4"/>
  <c r="IT105" i="4"/>
  <c r="JA104" i="4"/>
  <c r="IS104" i="4"/>
  <c r="IW103" i="4"/>
  <c r="IY102" i="4"/>
  <c r="IX101" i="4"/>
  <c r="IW100" i="4"/>
  <c r="IU99" i="4"/>
  <c r="IT98" i="4"/>
  <c r="IZ97" i="4"/>
  <c r="IX96" i="4"/>
  <c r="IZ95" i="4"/>
  <c r="IY94" i="4"/>
  <c r="IW93" i="4"/>
  <c r="IT92" i="4"/>
  <c r="IU91" i="4"/>
  <c r="IT90" i="4"/>
  <c r="JD90" i="4" s="1"/>
  <c r="IZ89" i="4"/>
  <c r="IX88" i="4"/>
  <c r="IY87" i="4"/>
  <c r="IY86" i="4"/>
  <c r="IY85" i="4"/>
  <c r="IK14" i="4"/>
  <c r="II11" i="4"/>
  <c r="IN9" i="4"/>
  <c r="IK8" i="4"/>
  <c r="IJ7" i="4"/>
  <c r="IJ6" i="4"/>
  <c r="IJ5" i="4"/>
  <c r="IV118" i="4"/>
  <c r="IY117" i="4"/>
  <c r="IZ116" i="4"/>
  <c r="IU115" i="4"/>
  <c r="IX114" i="4"/>
  <c r="IX113" i="4"/>
  <c r="JA112" i="4"/>
  <c r="IS112" i="4"/>
  <c r="IV111" i="4"/>
  <c r="IW110" i="4"/>
  <c r="IY109" i="4"/>
  <c r="JA108" i="4"/>
  <c r="IS108" i="4"/>
  <c r="JA107" i="4"/>
  <c r="IS107" i="4"/>
  <c r="IZ106" i="4"/>
  <c r="JA105" i="4"/>
  <c r="IS105" i="4"/>
  <c r="IZ104" i="4"/>
  <c r="IV103" i="4"/>
  <c r="IX102" i="4"/>
  <c r="IW101" i="4"/>
  <c r="IV100" i="4"/>
  <c r="IT99" i="4"/>
  <c r="JA98" i="4"/>
  <c r="IS98" i="4"/>
  <c r="IY97" i="4"/>
  <c r="IW96" i="4"/>
  <c r="IY95" i="4"/>
  <c r="IX94" i="4"/>
  <c r="IV93" i="4"/>
  <c r="JA92" i="4"/>
  <c r="IS92" i="4"/>
  <c r="IO13" i="4"/>
  <c r="IO10" i="4"/>
  <c r="IK9" i="4"/>
  <c r="II8" i="4"/>
  <c r="II7" i="4"/>
  <c r="II6" i="4"/>
  <c r="IU118" i="4"/>
  <c r="IX117" i="4"/>
  <c r="IY116" i="4"/>
  <c r="IT115" i="4"/>
  <c r="IW114" i="4"/>
  <c r="IW113" i="4"/>
  <c r="IZ112" i="4"/>
  <c r="IU111" i="4"/>
  <c r="IV110" i="4"/>
  <c r="IX109" i="4"/>
  <c r="IZ108" i="4"/>
  <c r="IZ107" i="4"/>
  <c r="IY106" i="4"/>
  <c r="IZ105" i="4"/>
  <c r="IY104" i="4"/>
  <c r="IU103" i="4"/>
  <c r="IW102" i="4"/>
  <c r="IV101" i="4"/>
  <c r="IU100" i="4"/>
  <c r="JA99" i="4"/>
  <c r="IS99" i="4"/>
  <c r="IZ98" i="4"/>
  <c r="IX97" i="4"/>
  <c r="IV96" i="4"/>
  <c r="IX95" i="4"/>
  <c r="IW94" i="4"/>
  <c r="IU93" i="4"/>
  <c r="IZ92" i="4"/>
  <c r="JA91" i="4"/>
  <c r="IS91" i="4"/>
  <c r="IZ90" i="4"/>
  <c r="IX89" i="4"/>
  <c r="IV88" i="4"/>
  <c r="IW87" i="4"/>
  <c r="IW86" i="4"/>
  <c r="IW85" i="4"/>
  <c r="IV84" i="4"/>
  <c r="IU83" i="4"/>
  <c r="IT82" i="4"/>
  <c r="IL13" i="4"/>
  <c r="IN10" i="4"/>
  <c r="IJ9" i="4"/>
  <c r="IQ7" i="4"/>
  <c r="IQ6" i="4"/>
  <c r="IP5" i="4"/>
  <c r="IT118" i="4"/>
  <c r="IW117" i="4"/>
  <c r="IX116" i="4"/>
  <c r="JA115" i="4"/>
  <c r="IS115" i="4"/>
  <c r="IV114" i="4"/>
  <c r="IV113" i="4"/>
  <c r="IY112" i="4"/>
  <c r="IT111" i="4"/>
  <c r="IU110" i="4"/>
  <c r="IW109" i="4"/>
  <c r="IY108" i="4"/>
  <c r="IY107" i="4"/>
  <c r="IX106" i="4"/>
  <c r="IY105" i="4"/>
  <c r="IX104" i="4"/>
  <c r="IT103" i="4"/>
  <c r="IV102" i="4"/>
  <c r="IU101" i="4"/>
  <c r="IT100" i="4"/>
  <c r="IZ99" i="4"/>
  <c r="IY98" i="4"/>
  <c r="IW97" i="4"/>
  <c r="IU96" i="4"/>
  <c r="IW95" i="4"/>
  <c r="IV94" i="4"/>
  <c r="IT93" i="4"/>
  <c r="IY92" i="4"/>
  <c r="IZ91" i="4"/>
  <c r="IY90" i="4"/>
  <c r="IW89" i="4"/>
  <c r="IU88" i="4"/>
  <c r="IV87" i="4"/>
  <c r="IV86" i="4"/>
  <c r="IV85" i="4"/>
  <c r="IU84" i="4"/>
  <c r="IT83" i="4"/>
  <c r="JA82" i="4"/>
  <c r="IS82" i="4"/>
  <c r="IY81" i="4"/>
  <c r="IP12" i="4"/>
  <c r="IM10" i="4"/>
  <c r="IQ8" i="4"/>
  <c r="IP7" i="4"/>
  <c r="IO6" i="4"/>
  <c r="IO5" i="4"/>
  <c r="JA118" i="4"/>
  <c r="IS118" i="4"/>
  <c r="IV117" i="4"/>
  <c r="IW116" i="4"/>
  <c r="IZ115" i="4"/>
  <c r="IU114" i="4"/>
  <c r="IU113" i="4"/>
  <c r="IX112" i="4"/>
  <c r="JA111" i="4"/>
  <c r="IS111" i="4"/>
  <c r="IT110" i="4"/>
  <c r="IV109" i="4"/>
  <c r="IX108" i="4"/>
  <c r="IX107" i="4"/>
  <c r="IW106" i="4"/>
  <c r="IX105" i="4"/>
  <c r="IW104" i="4"/>
  <c r="JA103" i="4"/>
  <c r="IS103" i="4"/>
  <c r="IU102" i="4"/>
  <c r="IT101" i="4"/>
  <c r="JA100" i="4"/>
  <c r="IS100" i="4"/>
  <c r="IY99" i="4"/>
  <c r="IX98" i="4"/>
  <c r="IV97" i="4"/>
  <c r="IT96" i="4"/>
  <c r="JD96" i="4" s="1"/>
  <c r="IV95" i="4"/>
  <c r="IU94" i="4"/>
  <c r="JA93" i="4"/>
  <c r="IS93" i="4"/>
  <c r="IX92" i="4"/>
  <c r="IY91" i="4"/>
  <c r="IX90" i="4"/>
  <c r="IV89" i="4"/>
  <c r="IT88" i="4"/>
  <c r="IU87" i="4"/>
  <c r="IU86" i="4"/>
  <c r="IU85" i="4"/>
  <c r="IT84" i="4"/>
  <c r="JA83" i="4"/>
  <c r="IS83" i="4"/>
  <c r="IZ82" i="4"/>
  <c r="IX81" i="4"/>
  <c r="IV80" i="4"/>
  <c r="JA79" i="4"/>
  <c r="IS79" i="4"/>
  <c r="IM12" i="4"/>
  <c r="IJ10" i="4"/>
  <c r="IP8" i="4"/>
  <c r="IN7" i="4"/>
  <c r="IN6" i="4"/>
  <c r="IN5" i="4"/>
  <c r="IZ118" i="4"/>
  <c r="IU117" i="4"/>
  <c r="IV116" i="4"/>
  <c r="IY115" i="4"/>
  <c r="IT114" i="4"/>
  <c r="IT113" i="4"/>
  <c r="IW112" i="4"/>
  <c r="IZ111" i="4"/>
  <c r="JA110" i="4"/>
  <c r="IS110" i="4"/>
  <c r="IU109" i="4"/>
  <c r="IW108" i="4"/>
  <c r="IW107" i="4"/>
  <c r="IV106" i="4"/>
  <c r="IW105" i="4"/>
  <c r="IV104" i="4"/>
  <c r="IZ103" i="4"/>
  <c r="IT102" i="4"/>
  <c r="JA101" i="4"/>
  <c r="IS101" i="4"/>
  <c r="IZ100" i="4"/>
  <c r="IX99" i="4"/>
  <c r="IW98" i="4"/>
  <c r="IU97" i="4"/>
  <c r="JA96" i="4"/>
  <c r="IS96" i="4"/>
  <c r="IU95" i="4"/>
  <c r="IT94" i="4"/>
  <c r="IZ93" i="4"/>
  <c r="IW92" i="4"/>
  <c r="IX91" i="4"/>
  <c r="IW90" i="4"/>
  <c r="IU89" i="4"/>
  <c r="JA88" i="4"/>
  <c r="IS88" i="4"/>
  <c r="IT87" i="4"/>
  <c r="IT86" i="4"/>
  <c r="IT85" i="4"/>
  <c r="JA84" i="4"/>
  <c r="IS84" i="4"/>
  <c r="IZ83" i="4"/>
  <c r="IY82" i="4"/>
  <c r="IW81" i="4"/>
  <c r="IS90" i="4"/>
  <c r="IW83" i="4"/>
  <c r="JG83" i="4" s="1"/>
  <c r="JA80" i="4"/>
  <c r="IV79" i="4"/>
  <c r="IY78" i="4"/>
  <c r="IY77" i="4"/>
  <c r="IV76" i="4"/>
  <c r="JA75" i="4"/>
  <c r="IS75" i="4"/>
  <c r="IY74" i="4"/>
  <c r="IT73" i="4"/>
  <c r="IZ72" i="4"/>
  <c r="IX71" i="4"/>
  <c r="IT70" i="4"/>
  <c r="JA69" i="4"/>
  <c r="IS69" i="4"/>
  <c r="IY68" i="4"/>
  <c r="IY67" i="4"/>
  <c r="IU66" i="4"/>
  <c r="IT65" i="4"/>
  <c r="IW64" i="4"/>
  <c r="IT63" i="4"/>
  <c r="IX62" i="4"/>
  <c r="IV61" i="4"/>
  <c r="IX60" i="4"/>
  <c r="IU59" i="4"/>
  <c r="IU58" i="4"/>
  <c r="IU57" i="4"/>
  <c r="JA56" i="4"/>
  <c r="IS56" i="4"/>
  <c r="IU55" i="4"/>
  <c r="IT54" i="4"/>
  <c r="IZ53" i="4"/>
  <c r="JA52" i="4"/>
  <c r="IS52" i="4"/>
  <c r="IX51" i="4"/>
  <c r="IV50" i="4"/>
  <c r="IZ49" i="4"/>
  <c r="IY48" i="4"/>
  <c r="IV47" i="4"/>
  <c r="JA46" i="4"/>
  <c r="IS46" i="4"/>
  <c r="JA45" i="4"/>
  <c r="IS45" i="4"/>
  <c r="IW44" i="4"/>
  <c r="IU43" i="4"/>
  <c r="JA42" i="4"/>
  <c r="IS42" i="4"/>
  <c r="JA41" i="4"/>
  <c r="IS41" i="4"/>
  <c r="IW40" i="4"/>
  <c r="JG40" i="4" s="1"/>
  <c r="IY89" i="4"/>
  <c r="IV83" i="4"/>
  <c r="IZ80" i="4"/>
  <c r="IU79" i="4"/>
  <c r="IX78" i="4"/>
  <c r="IX77" i="4"/>
  <c r="IU76" i="4"/>
  <c r="IZ75" i="4"/>
  <c r="IX74" i="4"/>
  <c r="JA73" i="4"/>
  <c r="IS73" i="4"/>
  <c r="IY72" i="4"/>
  <c r="IW71" i="4"/>
  <c r="JA70" i="4"/>
  <c r="IS70" i="4"/>
  <c r="IZ69" i="4"/>
  <c r="IX68" i="4"/>
  <c r="IX67" i="4"/>
  <c r="IT66" i="4"/>
  <c r="JA65" i="4"/>
  <c r="IS65" i="4"/>
  <c r="IV64" i="4"/>
  <c r="JA63" i="4"/>
  <c r="IS63" i="4"/>
  <c r="IW62" i="4"/>
  <c r="IU61" i="4"/>
  <c r="IW60" i="4"/>
  <c r="IT59" i="4"/>
  <c r="IT58" i="4"/>
  <c r="IT57" i="4"/>
  <c r="IZ56" i="4"/>
  <c r="IT55" i="4"/>
  <c r="JA54" i="4"/>
  <c r="IS54" i="4"/>
  <c r="IY53" i="4"/>
  <c r="IZ52" i="4"/>
  <c r="IW51" i="4"/>
  <c r="IU50" i="4"/>
  <c r="IY49" i="4"/>
  <c r="IX48" i="4"/>
  <c r="IU47" i="4"/>
  <c r="IZ46" i="4"/>
  <c r="IZ45" i="4"/>
  <c r="IV44" i="4"/>
  <c r="IT43" i="4"/>
  <c r="IX85" i="4"/>
  <c r="JA81" i="4"/>
  <c r="IY80" i="4"/>
  <c r="IT79" i="4"/>
  <c r="IW78" i="4"/>
  <c r="IW77" i="4"/>
  <c r="IT76" i="4"/>
  <c r="IY75" i="4"/>
  <c r="IW74" i="4"/>
  <c r="IZ73" i="4"/>
  <c r="IX72" i="4"/>
  <c r="IV71" i="4"/>
  <c r="IZ70" i="4"/>
  <c r="IY69" i="4"/>
  <c r="IW68" i="4"/>
  <c r="IW67" i="4"/>
  <c r="JA66" i="4"/>
  <c r="IS66" i="4"/>
  <c r="IZ65" i="4"/>
  <c r="IU64" i="4"/>
  <c r="IZ63" i="4"/>
  <c r="IV62" i="4"/>
  <c r="IT61" i="4"/>
  <c r="IV60" i="4"/>
  <c r="JA59" i="4"/>
  <c r="IS59" i="4"/>
  <c r="JA58" i="4"/>
  <c r="IS58" i="4"/>
  <c r="JA57" i="4"/>
  <c r="IS57" i="4"/>
  <c r="IY56" i="4"/>
  <c r="JA55" i="4"/>
  <c r="IS55" i="4"/>
  <c r="IZ54" i="4"/>
  <c r="IX53" i="4"/>
  <c r="IY52" i="4"/>
  <c r="IV51" i="4"/>
  <c r="IT50" i="4"/>
  <c r="IX49" i="4"/>
  <c r="IW48" i="4"/>
  <c r="IT47" i="4"/>
  <c r="IY46" i="4"/>
  <c r="IY45" i="4"/>
  <c r="IU44" i="4"/>
  <c r="JA43" i="4"/>
  <c r="IS43" i="4"/>
  <c r="IY42" i="4"/>
  <c r="IY41" i="4"/>
  <c r="IU40" i="4"/>
  <c r="IX39" i="4"/>
  <c r="IZ81" i="4"/>
  <c r="IX80" i="4"/>
  <c r="IV78" i="4"/>
  <c r="IV77" i="4"/>
  <c r="JA76" i="4"/>
  <c r="JK76" i="4" s="1"/>
  <c r="IS76" i="4"/>
  <c r="IX75" i="4"/>
  <c r="IV74" i="4"/>
  <c r="IY73" i="4"/>
  <c r="IW72" i="4"/>
  <c r="IU71" i="4"/>
  <c r="IY70" i="4"/>
  <c r="IX69" i="4"/>
  <c r="IV68" i="4"/>
  <c r="IV67" i="4"/>
  <c r="IZ66" i="4"/>
  <c r="IY65" i="4"/>
  <c r="IT64" i="4"/>
  <c r="IY63" i="4"/>
  <c r="IU62" i="4"/>
  <c r="JA61" i="4"/>
  <c r="IS61" i="4"/>
  <c r="IU60" i="4"/>
  <c r="IZ59" i="4"/>
  <c r="IZ58" i="4"/>
  <c r="IZ57" i="4"/>
  <c r="IX56" i="4"/>
  <c r="IZ55" i="4"/>
  <c r="IY54" i="4"/>
  <c r="IW53" i="4"/>
  <c r="IX52" i="4"/>
  <c r="IU51" i="4"/>
  <c r="JA50" i="4"/>
  <c r="IS50" i="4"/>
  <c r="IW49" i="4"/>
  <c r="IV48" i="4"/>
  <c r="JA47" i="4"/>
  <c r="IS47" i="4"/>
  <c r="IX46" i="4"/>
  <c r="IX45" i="4"/>
  <c r="IT44" i="4"/>
  <c r="IZ43" i="4"/>
  <c r="IX42" i="4"/>
  <c r="IW88" i="4"/>
  <c r="IX84" i="4"/>
  <c r="IU81" i="4"/>
  <c r="IW80" i="4"/>
  <c r="IZ79" i="4"/>
  <c r="IU78" i="4"/>
  <c r="IU77" i="4"/>
  <c r="IZ76" i="4"/>
  <c r="IW75" i="4"/>
  <c r="IU74" i="4"/>
  <c r="IX73" i="4"/>
  <c r="IV72" i="4"/>
  <c r="IT71" i="4"/>
  <c r="IX70" i="4"/>
  <c r="IW69" i="4"/>
  <c r="IU68" i="4"/>
  <c r="IU67" i="4"/>
  <c r="IY66" i="4"/>
  <c r="IX65" i="4"/>
  <c r="JA64" i="4"/>
  <c r="IS64" i="4"/>
  <c r="IX63" i="4"/>
  <c r="IT62" i="4"/>
  <c r="IZ61" i="4"/>
  <c r="IT60" i="4"/>
  <c r="IY59" i="4"/>
  <c r="IY58" i="4"/>
  <c r="IY57" i="4"/>
  <c r="IW56" i="4"/>
  <c r="IY55" i="4"/>
  <c r="IX54" i="4"/>
  <c r="IV53" i="4"/>
  <c r="IW52" i="4"/>
  <c r="IT51" i="4"/>
  <c r="IZ50" i="4"/>
  <c r="IV49" i="4"/>
  <c r="IU48" i="4"/>
  <c r="IZ47" i="4"/>
  <c r="IW46" i="4"/>
  <c r="IW45" i="4"/>
  <c r="JA44" i="4"/>
  <c r="IS44" i="4"/>
  <c r="IY43" i="4"/>
  <c r="IW42" i="4"/>
  <c r="IX87" i="4"/>
  <c r="IW84" i="4"/>
  <c r="IW82" i="4"/>
  <c r="IT81" i="4"/>
  <c r="IU80" i="4"/>
  <c r="IY79" i="4"/>
  <c r="IT78" i="4"/>
  <c r="IT77" i="4"/>
  <c r="JD77" i="4" s="1"/>
  <c r="IY76" i="4"/>
  <c r="IV75" i="4"/>
  <c r="JF75" i="4" s="1"/>
  <c r="IT74" i="4"/>
  <c r="IW73" i="4"/>
  <c r="IU72" i="4"/>
  <c r="JA71" i="4"/>
  <c r="IS71" i="4"/>
  <c r="IW70" i="4"/>
  <c r="IV69" i="4"/>
  <c r="IT68" i="4"/>
  <c r="IT67" i="4"/>
  <c r="IX66" i="4"/>
  <c r="IW65" i="4"/>
  <c r="IZ64" i="4"/>
  <c r="IW63" i="4"/>
  <c r="JA62" i="4"/>
  <c r="IS62" i="4"/>
  <c r="IY61" i="4"/>
  <c r="JA60" i="4"/>
  <c r="IS60" i="4"/>
  <c r="IX59" i="4"/>
  <c r="IX58" i="4"/>
  <c r="IX57" i="4"/>
  <c r="IV56" i="4"/>
  <c r="IX55" i="4"/>
  <c r="IW54" i="4"/>
  <c r="IU53" i="4"/>
  <c r="IV52" i="4"/>
  <c r="JA51" i="4"/>
  <c r="IS51" i="4"/>
  <c r="IY50" i="4"/>
  <c r="IU49" i="4"/>
  <c r="IT48" i="4"/>
  <c r="IY47" i="4"/>
  <c r="JI47" i="4" s="1"/>
  <c r="IV46" i="4"/>
  <c r="IV45" i="4"/>
  <c r="IZ44" i="4"/>
  <c r="IX43" i="4"/>
  <c r="IV42" i="4"/>
  <c r="IV41" i="4"/>
  <c r="IZ40" i="4"/>
  <c r="IT91" i="4"/>
  <c r="IV82" i="4"/>
  <c r="IS81" i="4"/>
  <c r="IT80" i="4"/>
  <c r="IX79" i="4"/>
  <c r="JA78" i="4"/>
  <c r="IS78" i="4"/>
  <c r="JA77" i="4"/>
  <c r="IS77" i="4"/>
  <c r="IX76" i="4"/>
  <c r="IU75" i="4"/>
  <c r="JA74" i="4"/>
  <c r="IS74" i="4"/>
  <c r="IV73" i="4"/>
  <c r="IT72" i="4"/>
  <c r="IZ71" i="4"/>
  <c r="IV70" i="4"/>
  <c r="IU69" i="4"/>
  <c r="JA68" i="4"/>
  <c r="IS68" i="4"/>
  <c r="JA67" i="4"/>
  <c r="IS67" i="4"/>
  <c r="IW66" i="4"/>
  <c r="IV65" i="4"/>
  <c r="IY64" i="4"/>
  <c r="IV63" i="4"/>
  <c r="IZ62" i="4"/>
  <c r="IX61" i="4"/>
  <c r="IZ60" i="4"/>
  <c r="IW59" i="4"/>
  <c r="IW58" i="4"/>
  <c r="IW57" i="4"/>
  <c r="IU56" i="4"/>
  <c r="IW55" i="4"/>
  <c r="IV54" i="4"/>
  <c r="IT53" i="4"/>
  <c r="IU52" i="4"/>
  <c r="IZ51" i="4"/>
  <c r="IX50" i="4"/>
  <c r="IT49" i="4"/>
  <c r="JA48" i="4"/>
  <c r="IS48" i="4"/>
  <c r="IX47" i="4"/>
  <c r="IU46" i="4"/>
  <c r="IU45" i="4"/>
  <c r="IY44" i="4"/>
  <c r="IW43" i="4"/>
  <c r="IU42" i="4"/>
  <c r="JE42" i="4" s="1"/>
  <c r="IU41" i="4"/>
  <c r="IY40" i="4"/>
  <c r="IT39" i="4"/>
  <c r="JA90" i="4"/>
  <c r="IX86" i="4"/>
  <c r="IU82" i="4"/>
  <c r="IS80" i="4"/>
  <c r="IW79" i="4"/>
  <c r="IZ78" i="4"/>
  <c r="IZ77" i="4"/>
  <c r="IW76" i="4"/>
  <c r="IT75" i="4"/>
  <c r="IZ74" i="4"/>
  <c r="IU73" i="4"/>
  <c r="JA72" i="4"/>
  <c r="IS72" i="4"/>
  <c r="IY71" i="4"/>
  <c r="IU70" i="4"/>
  <c r="IT69" i="4"/>
  <c r="IZ68" i="4"/>
  <c r="IZ67" i="4"/>
  <c r="IV66" i="4"/>
  <c r="IU65" i="4"/>
  <c r="IX64" i="4"/>
  <c r="IU63" i="4"/>
  <c r="IY62" i="4"/>
  <c r="IW61" i="4"/>
  <c r="IY60" i="4"/>
  <c r="IV59" i="4"/>
  <c r="IV58" i="4"/>
  <c r="IV57" i="4"/>
  <c r="IT56" i="4"/>
  <c r="IV55" i="4"/>
  <c r="IU54" i="4"/>
  <c r="JA53" i="4"/>
  <c r="IS53" i="4"/>
  <c r="IT52" i="4"/>
  <c r="IY51" i="4"/>
  <c r="IW50" i="4"/>
  <c r="JA49" i="4"/>
  <c r="IS49" i="4"/>
  <c r="IZ48" i="4"/>
  <c r="IW47" i="4"/>
  <c r="IT46" i="4"/>
  <c r="IT45" i="4"/>
  <c r="IX44" i="4"/>
  <c r="IV43" i="4"/>
  <c r="IT42" i="4"/>
  <c r="IT41" i="4"/>
  <c r="IX40" i="4"/>
  <c r="IX41" i="4"/>
  <c r="IZ39" i="4"/>
  <c r="IW38" i="4"/>
  <c r="IV37" i="4"/>
  <c r="IZ36" i="4"/>
  <c r="IW35" i="4"/>
  <c r="IW34" i="4"/>
  <c r="IT33" i="4"/>
  <c r="IT32" i="4"/>
  <c r="IU31" i="4"/>
  <c r="JA30" i="4"/>
  <c r="IS30" i="4"/>
  <c r="IY29" i="4"/>
  <c r="IX28" i="4"/>
  <c r="IU27" i="4"/>
  <c r="IY26" i="4"/>
  <c r="IY25" i="4"/>
  <c r="IX24" i="4"/>
  <c r="IU23" i="4"/>
  <c r="JA22" i="4"/>
  <c r="IS22" i="4"/>
  <c r="JA21" i="4"/>
  <c r="IS21" i="4"/>
  <c r="IZ20" i="4"/>
  <c r="JA19" i="4"/>
  <c r="IS19" i="4"/>
  <c r="IV18" i="4"/>
  <c r="IU17" i="4"/>
  <c r="IU16" i="4"/>
  <c r="IT15" i="4"/>
  <c r="JA14" i="4"/>
  <c r="IS14" i="4"/>
  <c r="IZ13" i="4"/>
  <c r="IW12" i="4"/>
  <c r="IU11" i="4"/>
  <c r="IT10" i="4"/>
  <c r="IY9" i="4"/>
  <c r="IV8" i="4"/>
  <c r="JA7" i="4"/>
  <c r="IS7" i="4"/>
  <c r="IY6" i="4"/>
  <c r="IX5" i="4"/>
  <c r="GJ118" i="4"/>
  <c r="GK117" i="4"/>
  <c r="GL116" i="4"/>
  <c r="GM115" i="4"/>
  <c r="GE115" i="4"/>
  <c r="GF114" i="4"/>
  <c r="GG113" i="4"/>
  <c r="GH112" i="4"/>
  <c r="GI111" i="4"/>
  <c r="GJ110" i="4"/>
  <c r="GK109" i="4"/>
  <c r="GL108" i="4"/>
  <c r="GM107" i="4"/>
  <c r="IW41" i="4"/>
  <c r="IY39" i="4"/>
  <c r="IV38" i="4"/>
  <c r="IU37" i="4"/>
  <c r="IY36" i="4"/>
  <c r="IV35" i="4"/>
  <c r="IV34" i="4"/>
  <c r="JA33" i="4"/>
  <c r="IS33" i="4"/>
  <c r="JA32" i="4"/>
  <c r="IS32" i="4"/>
  <c r="IT31" i="4"/>
  <c r="IZ30" i="4"/>
  <c r="IX29" i="4"/>
  <c r="IW28" i="4"/>
  <c r="IT27" i="4"/>
  <c r="IX26" i="4"/>
  <c r="IX25" i="4"/>
  <c r="IW24" i="4"/>
  <c r="IT23" i="4"/>
  <c r="IZ22" i="4"/>
  <c r="IZ21" i="4"/>
  <c r="IY20" i="4"/>
  <c r="JI20" i="4" s="1"/>
  <c r="IZ19" i="4"/>
  <c r="IU18" i="4"/>
  <c r="IT17" i="4"/>
  <c r="IT16" i="4"/>
  <c r="JA15" i="4"/>
  <c r="IS15" i="4"/>
  <c r="IZ14" i="4"/>
  <c r="IY13" i="4"/>
  <c r="IV12" i="4"/>
  <c r="IT11" i="4"/>
  <c r="JA10" i="4"/>
  <c r="IS10" i="4"/>
  <c r="IX9" i="4"/>
  <c r="IU8" i="4"/>
  <c r="IZ7" i="4"/>
  <c r="IX6" i="4"/>
  <c r="IW5" i="4"/>
  <c r="GI118" i="4"/>
  <c r="GJ117" i="4"/>
  <c r="GK116" i="4"/>
  <c r="GL115" i="4"/>
  <c r="GM114" i="4"/>
  <c r="GE114" i="4"/>
  <c r="GF113" i="4"/>
  <c r="GG112" i="4"/>
  <c r="GH111" i="4"/>
  <c r="GI110" i="4"/>
  <c r="GJ109" i="4"/>
  <c r="IW39" i="4"/>
  <c r="IU38" i="4"/>
  <c r="IT37" i="4"/>
  <c r="IX36" i="4"/>
  <c r="IU35" i="4"/>
  <c r="IU34" i="4"/>
  <c r="IZ33" i="4"/>
  <c r="IZ32" i="4"/>
  <c r="JA31" i="4"/>
  <c r="IS31" i="4"/>
  <c r="IY30" i="4"/>
  <c r="IW29" i="4"/>
  <c r="IV28" i="4"/>
  <c r="JA27" i="4"/>
  <c r="IS27" i="4"/>
  <c r="IW26" i="4"/>
  <c r="IW25" i="4"/>
  <c r="IV24" i="4"/>
  <c r="JA23" i="4"/>
  <c r="IS23" i="4"/>
  <c r="IY22" i="4"/>
  <c r="IY21" i="4"/>
  <c r="IX20" i="4"/>
  <c r="IY19" i="4"/>
  <c r="IT18" i="4"/>
  <c r="JA17" i="4"/>
  <c r="IS17" i="4"/>
  <c r="JA16" i="4"/>
  <c r="IS16" i="4"/>
  <c r="IZ15" i="4"/>
  <c r="IY14" i="4"/>
  <c r="IX13" i="4"/>
  <c r="IU12" i="4"/>
  <c r="JA11" i="4"/>
  <c r="IS11" i="4"/>
  <c r="IZ10" i="4"/>
  <c r="IW9" i="4"/>
  <c r="IT8" i="4"/>
  <c r="IY7" i="4"/>
  <c r="IW6" i="4"/>
  <c r="IV5" i="4"/>
  <c r="GH118" i="4"/>
  <c r="GI117" i="4"/>
  <c r="GJ116" i="4"/>
  <c r="GK115" i="4"/>
  <c r="GL114" i="4"/>
  <c r="GM113" i="4"/>
  <c r="GE113" i="4"/>
  <c r="GF112" i="4"/>
  <c r="GG111" i="4"/>
  <c r="GH110" i="4"/>
  <c r="GI109" i="4"/>
  <c r="GJ108" i="4"/>
  <c r="GK107" i="4"/>
  <c r="GL106" i="4"/>
  <c r="GM105" i="4"/>
  <c r="GE105" i="4"/>
  <c r="GF104" i="4"/>
  <c r="IV39" i="4"/>
  <c r="IT38" i="4"/>
  <c r="JA37" i="4"/>
  <c r="IS37" i="4"/>
  <c r="IW36" i="4"/>
  <c r="IT35" i="4"/>
  <c r="IT34" i="4"/>
  <c r="IY33" i="4"/>
  <c r="IY32" i="4"/>
  <c r="IZ31" i="4"/>
  <c r="IX30" i="4"/>
  <c r="IV29" i="4"/>
  <c r="IU28" i="4"/>
  <c r="IZ27" i="4"/>
  <c r="IV26" i="4"/>
  <c r="IV25" i="4"/>
  <c r="IU24" i="4"/>
  <c r="IZ23" i="4"/>
  <c r="IX22" i="4"/>
  <c r="IX21" i="4"/>
  <c r="IW20" i="4"/>
  <c r="IX19" i="4"/>
  <c r="JA18" i="4"/>
  <c r="IS18" i="4"/>
  <c r="IZ17" i="4"/>
  <c r="IZ16" i="4"/>
  <c r="IY15" i="4"/>
  <c r="IX14" i="4"/>
  <c r="JH14" i="4" s="1"/>
  <c r="IW13" i="4"/>
  <c r="IT12" i="4"/>
  <c r="IZ11" i="4"/>
  <c r="IY10" i="4"/>
  <c r="IV9" i="4"/>
  <c r="JA8" i="4"/>
  <c r="IS8" i="4"/>
  <c r="IX7" i="4"/>
  <c r="IV6" i="4"/>
  <c r="IU5" i="4"/>
  <c r="GG118" i="4"/>
  <c r="GH117" i="4"/>
  <c r="GI116" i="4"/>
  <c r="GJ115" i="4"/>
  <c r="GK114" i="4"/>
  <c r="GL113" i="4"/>
  <c r="GM112" i="4"/>
  <c r="GE112" i="4"/>
  <c r="GF111" i="4"/>
  <c r="IZ42" i="4"/>
  <c r="JA40" i="4"/>
  <c r="IU39" i="4"/>
  <c r="JA38" i="4"/>
  <c r="IS38" i="4"/>
  <c r="IZ37" i="4"/>
  <c r="IV36" i="4"/>
  <c r="JA35" i="4"/>
  <c r="IS35" i="4"/>
  <c r="JA34" i="4"/>
  <c r="IS34" i="4"/>
  <c r="IX33" i="4"/>
  <c r="IX32" i="4"/>
  <c r="IY31" i="4"/>
  <c r="IW30" i="4"/>
  <c r="IU29" i="4"/>
  <c r="IT28" i="4"/>
  <c r="IY27" i="4"/>
  <c r="IU26" i="4"/>
  <c r="IU25" i="4"/>
  <c r="IT24" i="4"/>
  <c r="IY23" i="4"/>
  <c r="IW22" i="4"/>
  <c r="IW21" i="4"/>
  <c r="IV20" i="4"/>
  <c r="IW19" i="4"/>
  <c r="IZ18" i="4"/>
  <c r="IY17" i="4"/>
  <c r="IY16" i="4"/>
  <c r="IX15" i="4"/>
  <c r="IW14" i="4"/>
  <c r="IV13" i="4"/>
  <c r="JA12" i="4"/>
  <c r="IS12" i="4"/>
  <c r="IY11" i="4"/>
  <c r="IX10" i="4"/>
  <c r="IU9" i="4"/>
  <c r="IZ8" i="4"/>
  <c r="IW7" i="4"/>
  <c r="IU6" i="4"/>
  <c r="IT5" i="4"/>
  <c r="GF118" i="4"/>
  <c r="GG117" i="4"/>
  <c r="IV40" i="4"/>
  <c r="IS39" i="4"/>
  <c r="IZ38" i="4"/>
  <c r="IY37" i="4"/>
  <c r="IU36" i="4"/>
  <c r="IZ35" i="4"/>
  <c r="IZ34" i="4"/>
  <c r="IW33" i="4"/>
  <c r="IW32" i="4"/>
  <c r="IX31" i="4"/>
  <c r="IV30" i="4"/>
  <c r="IT29" i="4"/>
  <c r="JD29" i="4" s="1"/>
  <c r="JA28" i="4"/>
  <c r="IS28" i="4"/>
  <c r="IX27" i="4"/>
  <c r="IT26" i="4"/>
  <c r="IT25" i="4"/>
  <c r="JA24" i="4"/>
  <c r="IS24" i="4"/>
  <c r="IX23" i="4"/>
  <c r="IV22" i="4"/>
  <c r="JF22" i="4" s="1"/>
  <c r="IV21" i="4"/>
  <c r="IU20" i="4"/>
  <c r="IV19" i="4"/>
  <c r="IY18" i="4"/>
  <c r="IX17" i="4"/>
  <c r="IX16" i="4"/>
  <c r="IW15" i="4"/>
  <c r="IV14" i="4"/>
  <c r="IU13" i="4"/>
  <c r="IZ12" i="4"/>
  <c r="IX11" i="4"/>
  <c r="IW10" i="4"/>
  <c r="IT9" i="4"/>
  <c r="IY8" i="4"/>
  <c r="IV7" i="4"/>
  <c r="IT6" i="4"/>
  <c r="JA5" i="4"/>
  <c r="IS5" i="4"/>
  <c r="GM118" i="4"/>
  <c r="GE118" i="4"/>
  <c r="GF117" i="4"/>
  <c r="GG116" i="4"/>
  <c r="GH115" i="4"/>
  <c r="GI114" i="4"/>
  <c r="GJ113" i="4"/>
  <c r="GK112" i="4"/>
  <c r="GL111" i="4"/>
  <c r="GM110" i="4"/>
  <c r="GE110" i="4"/>
  <c r="GF109" i="4"/>
  <c r="GG108" i="4"/>
  <c r="GH107" i="4"/>
  <c r="GI106" i="4"/>
  <c r="GJ105" i="4"/>
  <c r="IT40" i="4"/>
  <c r="IY38" i="4"/>
  <c r="IX37" i="4"/>
  <c r="IT36" i="4"/>
  <c r="IY35" i="4"/>
  <c r="IY34" i="4"/>
  <c r="IV33" i="4"/>
  <c r="IV32" i="4"/>
  <c r="IW31" i="4"/>
  <c r="IU30" i="4"/>
  <c r="JA29" i="4"/>
  <c r="IS29" i="4"/>
  <c r="IZ28" i="4"/>
  <c r="IW27" i="4"/>
  <c r="JA26" i="4"/>
  <c r="IS26" i="4"/>
  <c r="JA25" i="4"/>
  <c r="IS25" i="4"/>
  <c r="IZ24" i="4"/>
  <c r="IW23" i="4"/>
  <c r="IU22" i="4"/>
  <c r="IU21" i="4"/>
  <c r="IT20" i="4"/>
  <c r="IU19" i="4"/>
  <c r="IX18" i="4"/>
  <c r="IW17" i="4"/>
  <c r="IW16" i="4"/>
  <c r="IV15" i="4"/>
  <c r="IU14" i="4"/>
  <c r="IT13" i="4"/>
  <c r="IY12" i="4"/>
  <c r="IW11" i="4"/>
  <c r="IV10" i="4"/>
  <c r="JA9" i="4"/>
  <c r="IS9" i="4"/>
  <c r="IX8" i="4"/>
  <c r="IU7" i="4"/>
  <c r="JA6" i="4"/>
  <c r="IS6" i="4"/>
  <c r="IZ5" i="4"/>
  <c r="GL118" i="4"/>
  <c r="GM117" i="4"/>
  <c r="GE117" i="4"/>
  <c r="GF116" i="4"/>
  <c r="GG115" i="4"/>
  <c r="GH114" i="4"/>
  <c r="GI113" i="4"/>
  <c r="GJ112" i="4"/>
  <c r="GK111" i="4"/>
  <c r="GL110" i="4"/>
  <c r="GM109" i="4"/>
  <c r="GE109" i="4"/>
  <c r="GF108" i="4"/>
  <c r="GG107" i="4"/>
  <c r="GH106" i="4"/>
  <c r="GI105" i="4"/>
  <c r="GJ104" i="4"/>
  <c r="GK103" i="4"/>
  <c r="GL102" i="4"/>
  <c r="GM101" i="4"/>
  <c r="GE101" i="4"/>
  <c r="GF100" i="4"/>
  <c r="GG99" i="4"/>
  <c r="GH98" i="4"/>
  <c r="GI97" i="4"/>
  <c r="GJ96" i="4"/>
  <c r="GK95" i="4"/>
  <c r="GL94" i="4"/>
  <c r="IZ41" i="4"/>
  <c r="IS40" i="4"/>
  <c r="JA39" i="4"/>
  <c r="IX38" i="4"/>
  <c r="IW37" i="4"/>
  <c r="JA36" i="4"/>
  <c r="IS36" i="4"/>
  <c r="IX35" i="4"/>
  <c r="IX34" i="4"/>
  <c r="IU33" i="4"/>
  <c r="IU32" i="4"/>
  <c r="IV31" i="4"/>
  <c r="IT30" i="4"/>
  <c r="IZ29" i="4"/>
  <c r="IY28" i="4"/>
  <c r="IV27" i="4"/>
  <c r="IZ26" i="4"/>
  <c r="IZ25" i="4"/>
  <c r="IY24" i="4"/>
  <c r="IV23" i="4"/>
  <c r="IT22" i="4"/>
  <c r="IT21" i="4"/>
  <c r="JA20" i="4"/>
  <c r="IS20" i="4"/>
  <c r="IT19" i="4"/>
  <c r="IW18" i="4"/>
  <c r="IV17" i="4"/>
  <c r="IV16" i="4"/>
  <c r="IU15" i="4"/>
  <c r="IT14" i="4"/>
  <c r="JA13" i="4"/>
  <c r="IS13" i="4"/>
  <c r="IX12" i="4"/>
  <c r="IV11" i="4"/>
  <c r="IU10" i="4"/>
  <c r="IZ9" i="4"/>
  <c r="IW8" i="4"/>
  <c r="IT7" i="4"/>
  <c r="IZ6" i="4"/>
  <c r="IY5" i="4"/>
  <c r="GK118" i="4"/>
  <c r="GL117" i="4"/>
  <c r="GM116" i="4"/>
  <c r="GE116" i="4"/>
  <c r="GF115" i="4"/>
  <c r="GG114" i="4"/>
  <c r="GH113" i="4"/>
  <c r="GI112" i="4"/>
  <c r="GJ111" i="4"/>
  <c r="GK110" i="4"/>
  <c r="GL109" i="4"/>
  <c r="GM108" i="4"/>
  <c r="GE108" i="4"/>
  <c r="GF107" i="4"/>
  <c r="GG106" i="4"/>
  <c r="GH105" i="4"/>
  <c r="GI104" i="4"/>
  <c r="GJ103" i="4"/>
  <c r="GK102" i="4"/>
  <c r="GL101" i="4"/>
  <c r="GM100" i="4"/>
  <c r="GE100" i="4"/>
  <c r="GF99" i="4"/>
  <c r="GG98" i="4"/>
  <c r="GH97" i="4"/>
  <c r="GI96" i="4"/>
  <c r="GJ95" i="4"/>
  <c r="GK94" i="4"/>
  <c r="GM111" i="4"/>
  <c r="GH108" i="4"/>
  <c r="GF106" i="4"/>
  <c r="GK104" i="4"/>
  <c r="GG103" i="4"/>
  <c r="GF102" i="4"/>
  <c r="GL100" i="4"/>
  <c r="GK99" i="4"/>
  <c r="GJ98" i="4"/>
  <c r="GG97" i="4"/>
  <c r="GF96" i="4"/>
  <c r="GE95" i="4"/>
  <c r="GM93" i="4"/>
  <c r="GE93" i="4"/>
  <c r="GF92" i="4"/>
  <c r="GG91" i="4"/>
  <c r="GH90" i="4"/>
  <c r="GI89" i="4"/>
  <c r="GJ88" i="4"/>
  <c r="GK87" i="4"/>
  <c r="GL86" i="4"/>
  <c r="GM85" i="4"/>
  <c r="GE85" i="4"/>
  <c r="GF84" i="4"/>
  <c r="GG83" i="4"/>
  <c r="GH82" i="4"/>
  <c r="GI81" i="4"/>
  <c r="GJ80" i="4"/>
  <c r="GK79" i="4"/>
  <c r="GL78" i="4"/>
  <c r="GM77" i="4"/>
  <c r="GE77" i="4"/>
  <c r="GF76" i="4"/>
  <c r="GG75" i="4"/>
  <c r="GH74" i="4"/>
  <c r="GI73" i="4"/>
  <c r="GJ72" i="4"/>
  <c r="GK71" i="4"/>
  <c r="GL70" i="4"/>
  <c r="GM69" i="4"/>
  <c r="GE69" i="4"/>
  <c r="GF68" i="4"/>
  <c r="GG67" i="4"/>
  <c r="GH66" i="4"/>
  <c r="GI65" i="4"/>
  <c r="GJ64" i="4"/>
  <c r="GK63" i="4"/>
  <c r="GL62" i="4"/>
  <c r="GM61" i="4"/>
  <c r="GE61" i="4"/>
  <c r="GF60" i="4"/>
  <c r="GG59" i="4"/>
  <c r="GH58" i="4"/>
  <c r="GI57" i="4"/>
  <c r="GJ56" i="4"/>
  <c r="GK55" i="4"/>
  <c r="GL54" i="4"/>
  <c r="GM53" i="4"/>
  <c r="GE53" i="4"/>
  <c r="GF52" i="4"/>
  <c r="GG51" i="4"/>
  <c r="GH50" i="4"/>
  <c r="GI49" i="4"/>
  <c r="GJ48" i="4"/>
  <c r="GK47" i="4"/>
  <c r="GL46" i="4"/>
  <c r="GM45" i="4"/>
  <c r="GE45" i="4"/>
  <c r="GF44" i="4"/>
  <c r="GG43" i="4"/>
  <c r="GH42" i="4"/>
  <c r="GI41" i="4"/>
  <c r="GJ40" i="4"/>
  <c r="GK39" i="4"/>
  <c r="GL38" i="4"/>
  <c r="GM37" i="4"/>
  <c r="GE37" i="4"/>
  <c r="GF36" i="4"/>
  <c r="GG35" i="4"/>
  <c r="GH34" i="4"/>
  <c r="GI33" i="4"/>
  <c r="GJ32" i="4"/>
  <c r="GK31" i="4"/>
  <c r="GL30" i="4"/>
  <c r="GM29" i="4"/>
  <c r="GE29" i="4"/>
  <c r="GF28" i="4"/>
  <c r="GG27" i="4"/>
  <c r="GH26" i="4"/>
  <c r="GI25" i="4"/>
  <c r="GJ24" i="4"/>
  <c r="GK23" i="4"/>
  <c r="GL22" i="4"/>
  <c r="GM21" i="4"/>
  <c r="GE21" i="4"/>
  <c r="GF20" i="4"/>
  <c r="GG19" i="4"/>
  <c r="GE111" i="4"/>
  <c r="GL107" i="4"/>
  <c r="GE106" i="4"/>
  <c r="GH104" i="4"/>
  <c r="GF103" i="4"/>
  <c r="GE102" i="4"/>
  <c r="GK100" i="4"/>
  <c r="GJ99" i="4"/>
  <c r="GI98" i="4"/>
  <c r="GF97" i="4"/>
  <c r="GE96" i="4"/>
  <c r="GM94" i="4"/>
  <c r="GL93" i="4"/>
  <c r="GM92" i="4"/>
  <c r="GE92" i="4"/>
  <c r="GF91" i="4"/>
  <c r="GG90" i="4"/>
  <c r="GH89" i="4"/>
  <c r="GI88" i="4"/>
  <c r="GJ87" i="4"/>
  <c r="GK86" i="4"/>
  <c r="GL85" i="4"/>
  <c r="GM84" i="4"/>
  <c r="GE84" i="4"/>
  <c r="GF83" i="4"/>
  <c r="GG82" i="4"/>
  <c r="GH81" i="4"/>
  <c r="GI80" i="4"/>
  <c r="GJ79" i="4"/>
  <c r="GK78" i="4"/>
  <c r="GL77" i="4"/>
  <c r="GM76" i="4"/>
  <c r="GE76" i="4"/>
  <c r="GF75" i="4"/>
  <c r="GG74" i="4"/>
  <c r="GH73" i="4"/>
  <c r="GI72" i="4"/>
  <c r="GJ71" i="4"/>
  <c r="GK70" i="4"/>
  <c r="GL69" i="4"/>
  <c r="GM68" i="4"/>
  <c r="GE68" i="4"/>
  <c r="GF67" i="4"/>
  <c r="GG66" i="4"/>
  <c r="GH65" i="4"/>
  <c r="GI64" i="4"/>
  <c r="GJ63" i="4"/>
  <c r="GK62" i="4"/>
  <c r="GL61" i="4"/>
  <c r="GM60" i="4"/>
  <c r="GE60" i="4"/>
  <c r="GF59" i="4"/>
  <c r="GG58" i="4"/>
  <c r="GH57" i="4"/>
  <c r="GI56" i="4"/>
  <c r="GJ55" i="4"/>
  <c r="GK54" i="4"/>
  <c r="GL53" i="4"/>
  <c r="GM52" i="4"/>
  <c r="GE52" i="4"/>
  <c r="GF51" i="4"/>
  <c r="GG50" i="4"/>
  <c r="GH49" i="4"/>
  <c r="GI48" i="4"/>
  <c r="GJ47" i="4"/>
  <c r="GK46" i="4"/>
  <c r="GL45" i="4"/>
  <c r="GM44" i="4"/>
  <c r="GE44" i="4"/>
  <c r="GF43" i="4"/>
  <c r="GG42" i="4"/>
  <c r="GH41" i="4"/>
  <c r="GI40" i="4"/>
  <c r="GJ39" i="4"/>
  <c r="GK38" i="4"/>
  <c r="GL37" i="4"/>
  <c r="GM36" i="4"/>
  <c r="GE36" i="4"/>
  <c r="GF35" i="4"/>
  <c r="GG34" i="4"/>
  <c r="GH33" i="4"/>
  <c r="GI32" i="4"/>
  <c r="GJ31" i="4"/>
  <c r="GK30" i="4"/>
  <c r="GL29" i="4"/>
  <c r="GG110" i="4"/>
  <c r="GJ107" i="4"/>
  <c r="GL105" i="4"/>
  <c r="GG104" i="4"/>
  <c r="GE103" i="4"/>
  <c r="GK101" i="4"/>
  <c r="GJ100" i="4"/>
  <c r="GI99" i="4"/>
  <c r="GF98" i="4"/>
  <c r="GE97" i="4"/>
  <c r="GM95" i="4"/>
  <c r="GJ94" i="4"/>
  <c r="GK93" i="4"/>
  <c r="GL92" i="4"/>
  <c r="GM91" i="4"/>
  <c r="GE91" i="4"/>
  <c r="GF90" i="4"/>
  <c r="GG89" i="4"/>
  <c r="GH88" i="4"/>
  <c r="GI87" i="4"/>
  <c r="GJ86" i="4"/>
  <c r="GK85" i="4"/>
  <c r="GL84" i="4"/>
  <c r="GM83" i="4"/>
  <c r="GE83" i="4"/>
  <c r="GF82" i="4"/>
  <c r="GG81" i="4"/>
  <c r="GH80" i="4"/>
  <c r="GI79" i="4"/>
  <c r="GJ78" i="4"/>
  <c r="GK77" i="4"/>
  <c r="GL76" i="4"/>
  <c r="GM75" i="4"/>
  <c r="GE75" i="4"/>
  <c r="GF74" i="4"/>
  <c r="GG73" i="4"/>
  <c r="GH72" i="4"/>
  <c r="GI71" i="4"/>
  <c r="GJ70" i="4"/>
  <c r="GK69" i="4"/>
  <c r="GL68" i="4"/>
  <c r="GM67" i="4"/>
  <c r="GE67" i="4"/>
  <c r="GF66" i="4"/>
  <c r="GG65" i="4"/>
  <c r="GH64" i="4"/>
  <c r="GI63" i="4"/>
  <c r="GJ62" i="4"/>
  <c r="GK61" i="4"/>
  <c r="GL60" i="4"/>
  <c r="GM59" i="4"/>
  <c r="GE59" i="4"/>
  <c r="GF58" i="4"/>
  <c r="GG57" i="4"/>
  <c r="GH56" i="4"/>
  <c r="GI55" i="4"/>
  <c r="GJ54" i="4"/>
  <c r="GK53" i="4"/>
  <c r="GL52" i="4"/>
  <c r="GM51" i="4"/>
  <c r="GE51" i="4"/>
  <c r="GF50" i="4"/>
  <c r="GG49" i="4"/>
  <c r="GH48" i="4"/>
  <c r="GI47" i="4"/>
  <c r="GJ46" i="4"/>
  <c r="GK45" i="4"/>
  <c r="GL44" i="4"/>
  <c r="GM43" i="4"/>
  <c r="GE43" i="4"/>
  <c r="GF42" i="4"/>
  <c r="GG41" i="4"/>
  <c r="GH40" i="4"/>
  <c r="GI39" i="4"/>
  <c r="GJ38" i="4"/>
  <c r="GK37" i="4"/>
  <c r="GL36" i="4"/>
  <c r="GM35" i="4"/>
  <c r="GE35" i="4"/>
  <c r="GF34" i="4"/>
  <c r="GG33" i="4"/>
  <c r="GH32" i="4"/>
  <c r="GI31" i="4"/>
  <c r="GJ30" i="4"/>
  <c r="GK29" i="4"/>
  <c r="GL28" i="4"/>
  <c r="GM27" i="4"/>
  <c r="GE27" i="4"/>
  <c r="GF26" i="4"/>
  <c r="GG25" i="4"/>
  <c r="GH24" i="4"/>
  <c r="GI23" i="4"/>
  <c r="GJ22" i="4"/>
  <c r="GK21" i="4"/>
  <c r="GL20" i="4"/>
  <c r="GH116" i="4"/>
  <c r="GF110" i="4"/>
  <c r="GI107" i="4"/>
  <c r="GK105" i="4"/>
  <c r="GE104" i="4"/>
  <c r="GM102" i="4"/>
  <c r="GJ101" i="4"/>
  <c r="GI100" i="4"/>
  <c r="GH99" i="4"/>
  <c r="GE98" i="4"/>
  <c r="GM96" i="4"/>
  <c r="GL95" i="4"/>
  <c r="GI94" i="4"/>
  <c r="GJ93" i="4"/>
  <c r="GK92" i="4"/>
  <c r="GL91" i="4"/>
  <c r="GM90" i="4"/>
  <c r="GE90" i="4"/>
  <c r="GF89" i="4"/>
  <c r="GG88" i="4"/>
  <c r="GH87" i="4"/>
  <c r="GI86" i="4"/>
  <c r="GJ85" i="4"/>
  <c r="GK84" i="4"/>
  <c r="GL83" i="4"/>
  <c r="GM82" i="4"/>
  <c r="GE82" i="4"/>
  <c r="GF81" i="4"/>
  <c r="GG80" i="4"/>
  <c r="GH79" i="4"/>
  <c r="GI78" i="4"/>
  <c r="GJ77" i="4"/>
  <c r="GK76" i="4"/>
  <c r="GL75" i="4"/>
  <c r="GM74" i="4"/>
  <c r="GE74" i="4"/>
  <c r="GF73" i="4"/>
  <c r="GG72" i="4"/>
  <c r="GH71" i="4"/>
  <c r="GI70" i="4"/>
  <c r="GJ69" i="4"/>
  <c r="GK68" i="4"/>
  <c r="GL67" i="4"/>
  <c r="GM66" i="4"/>
  <c r="GE66" i="4"/>
  <c r="GF65" i="4"/>
  <c r="GG64" i="4"/>
  <c r="GH63" i="4"/>
  <c r="GI62" i="4"/>
  <c r="GJ61" i="4"/>
  <c r="GK60" i="4"/>
  <c r="GL59" i="4"/>
  <c r="GM58" i="4"/>
  <c r="GE58" i="4"/>
  <c r="GF57" i="4"/>
  <c r="GG56" i="4"/>
  <c r="GH55" i="4"/>
  <c r="GI54" i="4"/>
  <c r="GJ53" i="4"/>
  <c r="GK52" i="4"/>
  <c r="GL51" i="4"/>
  <c r="GM50" i="4"/>
  <c r="GE50" i="4"/>
  <c r="GF49" i="4"/>
  <c r="GG48" i="4"/>
  <c r="GH47" i="4"/>
  <c r="GI46" i="4"/>
  <c r="GJ45" i="4"/>
  <c r="GK44" i="4"/>
  <c r="GL43" i="4"/>
  <c r="GM42" i="4"/>
  <c r="GE42" i="4"/>
  <c r="GF41" i="4"/>
  <c r="GG40" i="4"/>
  <c r="GH39" i="4"/>
  <c r="GI38" i="4"/>
  <c r="GJ37" i="4"/>
  <c r="GK36" i="4"/>
  <c r="GL35" i="4"/>
  <c r="GI115" i="4"/>
  <c r="GH109" i="4"/>
  <c r="GE107" i="4"/>
  <c r="GG105" i="4"/>
  <c r="GM103" i="4"/>
  <c r="GJ102" i="4"/>
  <c r="GI101" i="4"/>
  <c r="GH100" i="4"/>
  <c r="GE99" i="4"/>
  <c r="GM97" i="4"/>
  <c r="GL96" i="4"/>
  <c r="GI95" i="4"/>
  <c r="GH94" i="4"/>
  <c r="GI93" i="4"/>
  <c r="GJ92" i="4"/>
  <c r="GK91" i="4"/>
  <c r="GL90" i="4"/>
  <c r="GM89" i="4"/>
  <c r="GE89" i="4"/>
  <c r="GF88" i="4"/>
  <c r="GG87" i="4"/>
  <c r="GH86" i="4"/>
  <c r="GI85" i="4"/>
  <c r="GJ84" i="4"/>
  <c r="GK83" i="4"/>
  <c r="GL82" i="4"/>
  <c r="GM81" i="4"/>
  <c r="GE81" i="4"/>
  <c r="GF80" i="4"/>
  <c r="GG79" i="4"/>
  <c r="GH78" i="4"/>
  <c r="GI77" i="4"/>
  <c r="GJ76" i="4"/>
  <c r="GK75" i="4"/>
  <c r="GL74" i="4"/>
  <c r="GM73" i="4"/>
  <c r="GE73" i="4"/>
  <c r="GF72" i="4"/>
  <c r="GG71" i="4"/>
  <c r="GH70" i="4"/>
  <c r="GI69" i="4"/>
  <c r="GJ68" i="4"/>
  <c r="GK67" i="4"/>
  <c r="GL66" i="4"/>
  <c r="GM65" i="4"/>
  <c r="GE65" i="4"/>
  <c r="GF64" i="4"/>
  <c r="GG63" i="4"/>
  <c r="GH62" i="4"/>
  <c r="GI61" i="4"/>
  <c r="GJ60" i="4"/>
  <c r="GK59" i="4"/>
  <c r="GL58" i="4"/>
  <c r="GM57" i="4"/>
  <c r="GE57" i="4"/>
  <c r="GF56" i="4"/>
  <c r="GG55" i="4"/>
  <c r="GH54" i="4"/>
  <c r="GI53" i="4"/>
  <c r="GJ52" i="4"/>
  <c r="GK51" i="4"/>
  <c r="GL50" i="4"/>
  <c r="GM49" i="4"/>
  <c r="GE49" i="4"/>
  <c r="GF48" i="4"/>
  <c r="GG47" i="4"/>
  <c r="GH46" i="4"/>
  <c r="GI45" i="4"/>
  <c r="GJ44" i="4"/>
  <c r="GK43" i="4"/>
  <c r="GL42" i="4"/>
  <c r="GM41" i="4"/>
  <c r="GE41" i="4"/>
  <c r="GF40" i="4"/>
  <c r="GG39" i="4"/>
  <c r="GH38" i="4"/>
  <c r="GI37" i="4"/>
  <c r="GJ36" i="4"/>
  <c r="GK35" i="4"/>
  <c r="GJ114" i="4"/>
  <c r="GG109" i="4"/>
  <c r="GM106" i="4"/>
  <c r="GF105" i="4"/>
  <c r="GL103" i="4"/>
  <c r="GI102" i="4"/>
  <c r="GH101" i="4"/>
  <c r="GG100" i="4"/>
  <c r="GM98" i="4"/>
  <c r="GL97" i="4"/>
  <c r="GK96" i="4"/>
  <c r="GH95" i="4"/>
  <c r="GG94" i="4"/>
  <c r="GH93" i="4"/>
  <c r="GI92" i="4"/>
  <c r="GJ91" i="4"/>
  <c r="GK90" i="4"/>
  <c r="GL89" i="4"/>
  <c r="GM88" i="4"/>
  <c r="GE88" i="4"/>
  <c r="GF87" i="4"/>
  <c r="GG86" i="4"/>
  <c r="GH85" i="4"/>
  <c r="GI84" i="4"/>
  <c r="GJ83" i="4"/>
  <c r="GK82" i="4"/>
  <c r="GL81" i="4"/>
  <c r="GM80" i="4"/>
  <c r="GE80" i="4"/>
  <c r="GF79" i="4"/>
  <c r="GG78" i="4"/>
  <c r="GH77" i="4"/>
  <c r="GI76" i="4"/>
  <c r="GJ75" i="4"/>
  <c r="GK74" i="4"/>
  <c r="GL73" i="4"/>
  <c r="GM72" i="4"/>
  <c r="GE72" i="4"/>
  <c r="GF71" i="4"/>
  <c r="GG70" i="4"/>
  <c r="GH69" i="4"/>
  <c r="GI68" i="4"/>
  <c r="GJ67" i="4"/>
  <c r="GK66" i="4"/>
  <c r="GL65" i="4"/>
  <c r="GM64" i="4"/>
  <c r="GE64" i="4"/>
  <c r="GF63" i="4"/>
  <c r="GG62" i="4"/>
  <c r="GH61" i="4"/>
  <c r="GI60" i="4"/>
  <c r="GJ59" i="4"/>
  <c r="GK58" i="4"/>
  <c r="GL57" i="4"/>
  <c r="GM56" i="4"/>
  <c r="GE56" i="4"/>
  <c r="GF55" i="4"/>
  <c r="GG54" i="4"/>
  <c r="GH53" i="4"/>
  <c r="GI52" i="4"/>
  <c r="GJ51" i="4"/>
  <c r="GK50" i="4"/>
  <c r="GL49" i="4"/>
  <c r="GM48" i="4"/>
  <c r="GE48" i="4"/>
  <c r="GF47" i="4"/>
  <c r="GG46" i="4"/>
  <c r="GH45" i="4"/>
  <c r="GI44" i="4"/>
  <c r="GJ43" i="4"/>
  <c r="GK42" i="4"/>
  <c r="GL41" i="4"/>
  <c r="GM40" i="4"/>
  <c r="GE40" i="4"/>
  <c r="GF39" i="4"/>
  <c r="GG38" i="4"/>
  <c r="GH37" i="4"/>
  <c r="GI36" i="4"/>
  <c r="GJ35" i="4"/>
  <c r="GK34" i="4"/>
  <c r="GL33" i="4"/>
  <c r="GM32" i="4"/>
  <c r="GE32" i="4"/>
  <c r="GF31" i="4"/>
  <c r="GG30" i="4"/>
  <c r="GH29" i="4"/>
  <c r="GI28" i="4"/>
  <c r="GJ27" i="4"/>
  <c r="GK26" i="4"/>
  <c r="GL25" i="4"/>
  <c r="GM24" i="4"/>
  <c r="GE24" i="4"/>
  <c r="GK113" i="4"/>
  <c r="GK108" i="4"/>
  <c r="GK106" i="4"/>
  <c r="GM104" i="4"/>
  <c r="GI103" i="4"/>
  <c r="GH102" i="4"/>
  <c r="GG101" i="4"/>
  <c r="GM99" i="4"/>
  <c r="GL98" i="4"/>
  <c r="GK97" i="4"/>
  <c r="GH96" i="4"/>
  <c r="GG95" i="4"/>
  <c r="GF94" i="4"/>
  <c r="GG93" i="4"/>
  <c r="GH92" i="4"/>
  <c r="GI91" i="4"/>
  <c r="GJ90" i="4"/>
  <c r="GK89" i="4"/>
  <c r="GL88" i="4"/>
  <c r="GM87" i="4"/>
  <c r="GE87" i="4"/>
  <c r="GF86" i="4"/>
  <c r="GG85" i="4"/>
  <c r="GH84" i="4"/>
  <c r="GI83" i="4"/>
  <c r="GJ82" i="4"/>
  <c r="GK81" i="4"/>
  <c r="GL80" i="4"/>
  <c r="GM79" i="4"/>
  <c r="GE79" i="4"/>
  <c r="GF78" i="4"/>
  <c r="GG77" i="4"/>
  <c r="GH76" i="4"/>
  <c r="GI75" i="4"/>
  <c r="GJ74" i="4"/>
  <c r="GK73" i="4"/>
  <c r="GL72" i="4"/>
  <c r="GM71" i="4"/>
  <c r="GE71" i="4"/>
  <c r="GF70" i="4"/>
  <c r="GG69" i="4"/>
  <c r="GH68" i="4"/>
  <c r="GI67" i="4"/>
  <c r="GJ66" i="4"/>
  <c r="GK65" i="4"/>
  <c r="GL64" i="4"/>
  <c r="GM63" i="4"/>
  <c r="GE63" i="4"/>
  <c r="GF62" i="4"/>
  <c r="GG61" i="4"/>
  <c r="GH60" i="4"/>
  <c r="GI59" i="4"/>
  <c r="GJ58" i="4"/>
  <c r="GK57" i="4"/>
  <c r="GL56" i="4"/>
  <c r="GM55" i="4"/>
  <c r="GE55" i="4"/>
  <c r="GF54" i="4"/>
  <c r="GG53" i="4"/>
  <c r="GH52" i="4"/>
  <c r="GI51" i="4"/>
  <c r="GJ50" i="4"/>
  <c r="GK49" i="4"/>
  <c r="GL48" i="4"/>
  <c r="GM47" i="4"/>
  <c r="GE47" i="4"/>
  <c r="GF46" i="4"/>
  <c r="GG45" i="4"/>
  <c r="GH44" i="4"/>
  <c r="GI43" i="4"/>
  <c r="GJ42" i="4"/>
  <c r="GK41" i="4"/>
  <c r="GL40" i="4"/>
  <c r="GM39" i="4"/>
  <c r="GE39" i="4"/>
  <c r="GF38" i="4"/>
  <c r="GG37" i="4"/>
  <c r="GH36" i="4"/>
  <c r="GI35" i="4"/>
  <c r="GJ34" i="4"/>
  <c r="GK33" i="4"/>
  <c r="GL32" i="4"/>
  <c r="GM31" i="4"/>
  <c r="GE31" i="4"/>
  <c r="GF30" i="4"/>
  <c r="GG29" i="4"/>
  <c r="GH28" i="4"/>
  <c r="GI27" i="4"/>
  <c r="GJ26" i="4"/>
  <c r="GK25" i="4"/>
  <c r="GL24" i="4"/>
  <c r="GL112" i="4"/>
  <c r="GI108" i="4"/>
  <c r="GJ106" i="4"/>
  <c r="GL104" i="4"/>
  <c r="GH103" i="4"/>
  <c r="GG102" i="4"/>
  <c r="GF101" i="4"/>
  <c r="GL99" i="4"/>
  <c r="GK98" i="4"/>
  <c r="GJ97" i="4"/>
  <c r="GG96" i="4"/>
  <c r="GF95" i="4"/>
  <c r="GE94" i="4"/>
  <c r="GF93" i="4"/>
  <c r="GG92" i="4"/>
  <c r="GH91" i="4"/>
  <c r="GI90" i="4"/>
  <c r="GJ89" i="4"/>
  <c r="GK88" i="4"/>
  <c r="GL87" i="4"/>
  <c r="GM86" i="4"/>
  <c r="GE86" i="4"/>
  <c r="GF85" i="4"/>
  <c r="GG84" i="4"/>
  <c r="GH83" i="4"/>
  <c r="GI82" i="4"/>
  <c r="GJ81" i="4"/>
  <c r="GK80" i="4"/>
  <c r="GL79" i="4"/>
  <c r="GM78" i="4"/>
  <c r="GE78" i="4"/>
  <c r="GF77" i="4"/>
  <c r="GG76" i="4"/>
  <c r="GH75" i="4"/>
  <c r="GI74" i="4"/>
  <c r="GJ73" i="4"/>
  <c r="GK72" i="4"/>
  <c r="GL71" i="4"/>
  <c r="GM70" i="4"/>
  <c r="GE70" i="4"/>
  <c r="GF69" i="4"/>
  <c r="GG68" i="4"/>
  <c r="GH67" i="4"/>
  <c r="GI66" i="4"/>
  <c r="GJ65" i="4"/>
  <c r="GK64" i="4"/>
  <c r="GL63" i="4"/>
  <c r="GM62" i="4"/>
  <c r="GE62" i="4"/>
  <c r="GF61" i="4"/>
  <c r="GG60" i="4"/>
  <c r="GH59" i="4"/>
  <c r="GI58" i="4"/>
  <c r="GJ57" i="4"/>
  <c r="GK56" i="4"/>
  <c r="GL55" i="4"/>
  <c r="GM54" i="4"/>
  <c r="GE54" i="4"/>
  <c r="GF53" i="4"/>
  <c r="GG52" i="4"/>
  <c r="GH51" i="4"/>
  <c r="GI50" i="4"/>
  <c r="GJ49" i="4"/>
  <c r="GK48" i="4"/>
  <c r="GL47" i="4"/>
  <c r="GM46" i="4"/>
  <c r="GE46" i="4"/>
  <c r="GF45" i="4"/>
  <c r="GG44" i="4"/>
  <c r="GH43" i="4"/>
  <c r="GI42" i="4"/>
  <c r="GJ41" i="4"/>
  <c r="GK40" i="4"/>
  <c r="GL39" i="4"/>
  <c r="GM38" i="4"/>
  <c r="GE38" i="4"/>
  <c r="GF37" i="4"/>
  <c r="GG36" i="4"/>
  <c r="GH35" i="4"/>
  <c r="GI34" i="4"/>
  <c r="GJ33" i="4"/>
  <c r="GK32" i="4"/>
  <c r="GL31" i="4"/>
  <c r="GM30" i="4"/>
  <c r="GE30" i="4"/>
  <c r="GF29" i="4"/>
  <c r="GG28" i="4"/>
  <c r="GH27" i="4"/>
  <c r="GI26" i="4"/>
  <c r="GJ25" i="4"/>
  <c r="GK24" i="4"/>
  <c r="GE33" i="4"/>
  <c r="GI29" i="4"/>
  <c r="GM26" i="4"/>
  <c r="GI24" i="4"/>
  <c r="GF23" i="4"/>
  <c r="GE22" i="4"/>
  <c r="GK20" i="4"/>
  <c r="GK19" i="4"/>
  <c r="GK18" i="4"/>
  <c r="GL17" i="4"/>
  <c r="GM16" i="4"/>
  <c r="GE16" i="4"/>
  <c r="GF15" i="4"/>
  <c r="GG14" i="4"/>
  <c r="GH13" i="4"/>
  <c r="GI12" i="4"/>
  <c r="GJ11" i="4"/>
  <c r="GK10" i="4"/>
  <c r="GL9" i="4"/>
  <c r="GM8" i="4"/>
  <c r="GE8" i="4"/>
  <c r="GF7" i="4"/>
  <c r="GG6" i="4"/>
  <c r="GH5" i="4"/>
  <c r="GU118" i="4"/>
  <c r="GR117" i="4"/>
  <c r="HB117" i="4" s="1"/>
  <c r="GV116" i="4"/>
  <c r="GT115" i="4"/>
  <c r="HD115" i="4" s="1"/>
  <c r="GQ114" i="4"/>
  <c r="HA114" i="4" s="1"/>
  <c r="GU113" i="4"/>
  <c r="GS112" i="4"/>
  <c r="GQ111" i="4"/>
  <c r="GV110" i="4"/>
  <c r="GR109" i="4"/>
  <c r="GW108" i="4"/>
  <c r="HG108" i="4" s="1"/>
  <c r="GO108" i="4"/>
  <c r="GS107" i="4"/>
  <c r="GP106" i="4"/>
  <c r="GZ106" i="4" s="1"/>
  <c r="GT105" i="4"/>
  <c r="GP104" i="4"/>
  <c r="GS103" i="4"/>
  <c r="GQ102" i="4"/>
  <c r="GV101" i="4"/>
  <c r="HF101" i="4" s="1"/>
  <c r="GP100" i="4"/>
  <c r="GR99" i="4"/>
  <c r="GW98" i="4"/>
  <c r="GO98" i="4"/>
  <c r="GT97" i="4"/>
  <c r="GP96" i="4"/>
  <c r="GU95" i="4"/>
  <c r="GR94" i="4"/>
  <c r="GV93" i="4"/>
  <c r="GS92" i="4"/>
  <c r="HC92" i="4" s="1"/>
  <c r="GV91" i="4"/>
  <c r="GR90" i="4"/>
  <c r="GV89" i="4"/>
  <c r="GR88" i="4"/>
  <c r="GW87" i="4"/>
  <c r="GO87" i="4"/>
  <c r="GS86" i="4"/>
  <c r="GP85" i="4"/>
  <c r="GU84" i="4"/>
  <c r="GR83" i="4"/>
  <c r="GW82" i="4"/>
  <c r="GO82" i="4"/>
  <c r="GS81" i="4"/>
  <c r="GU80" i="4"/>
  <c r="GP79" i="4"/>
  <c r="GV78" i="4"/>
  <c r="GS77" i="4"/>
  <c r="GQ76" i="4"/>
  <c r="GW75" i="4"/>
  <c r="GO75" i="4"/>
  <c r="GV74" i="4"/>
  <c r="HF74" i="4" s="1"/>
  <c r="GR73" i="4"/>
  <c r="GW72" i="4"/>
  <c r="GO72" i="4"/>
  <c r="GT71" i="4"/>
  <c r="GP70" i="4"/>
  <c r="GT69" i="4"/>
  <c r="GW68" i="4"/>
  <c r="GO68" i="4"/>
  <c r="GW67" i="4"/>
  <c r="HG67" i="4" s="1"/>
  <c r="GO67" i="4"/>
  <c r="GR66" i="4"/>
  <c r="GV65" i="4"/>
  <c r="GT64" i="4"/>
  <c r="GV63" i="4"/>
  <c r="GT62" i="4"/>
  <c r="GR61" i="4"/>
  <c r="GU60" i="4"/>
  <c r="GQ59" i="4"/>
  <c r="GU58" i="4"/>
  <c r="GP57" i="4"/>
  <c r="GT56" i="4"/>
  <c r="GV55" i="4"/>
  <c r="GQ54" i="4"/>
  <c r="GU53" i="4"/>
  <c r="GR52" i="4"/>
  <c r="GU51" i="4"/>
  <c r="HE51" i="4" s="1"/>
  <c r="GW50" i="4"/>
  <c r="GO50" i="4"/>
  <c r="GR49" i="4"/>
  <c r="GT48" i="4"/>
  <c r="GW47" i="4"/>
  <c r="GO47" i="4"/>
  <c r="GS46" i="4"/>
  <c r="GQ45" i="4"/>
  <c r="GS44" i="4"/>
  <c r="GW43" i="4"/>
  <c r="HG43" i="4" s="1"/>
  <c r="GO43" i="4"/>
  <c r="GS42" i="4"/>
  <c r="GU41" i="4"/>
  <c r="GR40" i="4"/>
  <c r="GU39" i="4"/>
  <c r="GQ38" i="4"/>
  <c r="GP37" i="4"/>
  <c r="GV36" i="4"/>
  <c r="HF36" i="4" s="1"/>
  <c r="GQ35" i="4"/>
  <c r="GV34" i="4"/>
  <c r="GQ33" i="4"/>
  <c r="GT32" i="4"/>
  <c r="GS31" i="4"/>
  <c r="GV30" i="4"/>
  <c r="GP29" i="4"/>
  <c r="GV28" i="4"/>
  <c r="GQ27" i="4"/>
  <c r="GW26" i="4"/>
  <c r="GO26" i="4"/>
  <c r="GG32" i="4"/>
  <c r="GM28" i="4"/>
  <c r="GL26" i="4"/>
  <c r="GG24" i="4"/>
  <c r="GE23" i="4"/>
  <c r="GL21" i="4"/>
  <c r="GJ20" i="4"/>
  <c r="GJ19" i="4"/>
  <c r="GJ18" i="4"/>
  <c r="GK17" i="4"/>
  <c r="GL16" i="4"/>
  <c r="GM15" i="4"/>
  <c r="GE15" i="4"/>
  <c r="GF14" i="4"/>
  <c r="GG13" i="4"/>
  <c r="GH12" i="4"/>
  <c r="GI11" i="4"/>
  <c r="GJ10" i="4"/>
  <c r="GK9" i="4"/>
  <c r="GL8" i="4"/>
  <c r="GM7" i="4"/>
  <c r="GE7" i="4"/>
  <c r="GF6" i="4"/>
  <c r="GG5" i="4"/>
  <c r="GT118" i="4"/>
  <c r="GQ117" i="4"/>
  <c r="GU116" i="4"/>
  <c r="GS115" i="4"/>
  <c r="GP114" i="4"/>
  <c r="GZ114" i="4" s="1"/>
  <c r="GT113" i="4"/>
  <c r="GR112" i="4"/>
  <c r="GP111" i="4"/>
  <c r="GZ111" i="4" s="1"/>
  <c r="GU110" i="4"/>
  <c r="GQ109" i="4"/>
  <c r="GV108" i="4"/>
  <c r="HF108" i="4" s="1"/>
  <c r="GR107" i="4"/>
  <c r="GW106" i="4"/>
  <c r="GO106" i="4"/>
  <c r="GS105" i="4"/>
  <c r="GW104" i="4"/>
  <c r="GO104" i="4"/>
  <c r="GR103" i="4"/>
  <c r="GP102" i="4"/>
  <c r="GU101" i="4"/>
  <c r="GW100" i="4"/>
  <c r="GO100" i="4"/>
  <c r="GQ99" i="4"/>
  <c r="GV98" i="4"/>
  <c r="GS97" i="4"/>
  <c r="GW96" i="4"/>
  <c r="GO96" i="4"/>
  <c r="GT95" i="4"/>
  <c r="GQ94" i="4"/>
  <c r="GU93" i="4"/>
  <c r="GR92" i="4"/>
  <c r="GU91" i="4"/>
  <c r="GQ90" i="4"/>
  <c r="GU89" i="4"/>
  <c r="GQ88" i="4"/>
  <c r="HA88" i="4" s="1"/>
  <c r="GV87" i="4"/>
  <c r="GR86" i="4"/>
  <c r="GW85" i="4"/>
  <c r="GO85" i="4"/>
  <c r="GT84" i="4"/>
  <c r="GQ83" i="4"/>
  <c r="GV82" i="4"/>
  <c r="GR81" i="4"/>
  <c r="GT80" i="4"/>
  <c r="GW79" i="4"/>
  <c r="GO79" i="4"/>
  <c r="GU78" i="4"/>
  <c r="GR77" i="4"/>
  <c r="GP76" i="4"/>
  <c r="GV75" i="4"/>
  <c r="GU74" i="4"/>
  <c r="GQ73" i="4"/>
  <c r="HA73" i="4" s="1"/>
  <c r="GV72" i="4"/>
  <c r="GS71" i="4"/>
  <c r="GW70" i="4"/>
  <c r="GO70" i="4"/>
  <c r="GS69" i="4"/>
  <c r="GV68" i="4"/>
  <c r="GV67" i="4"/>
  <c r="GQ66" i="4"/>
  <c r="GU65" i="4"/>
  <c r="GS64" i="4"/>
  <c r="GU63" i="4"/>
  <c r="GS62" i="4"/>
  <c r="HC62" i="4" s="1"/>
  <c r="GQ61" i="4"/>
  <c r="GT60" i="4"/>
  <c r="GP59" i="4"/>
  <c r="GT58" i="4"/>
  <c r="GW57" i="4"/>
  <c r="GO57" i="4"/>
  <c r="GS56" i="4"/>
  <c r="GU55" i="4"/>
  <c r="GP54" i="4"/>
  <c r="GT53" i="4"/>
  <c r="GQ52" i="4"/>
  <c r="GT51" i="4"/>
  <c r="GV50" i="4"/>
  <c r="GQ49" i="4"/>
  <c r="GS48" i="4"/>
  <c r="GV47" i="4"/>
  <c r="GR46" i="4"/>
  <c r="HB46" i="4" s="1"/>
  <c r="GP45" i="4"/>
  <c r="GR44" i="4"/>
  <c r="GV43" i="4"/>
  <c r="GR42" i="4"/>
  <c r="GT41" i="4"/>
  <c r="GQ40" i="4"/>
  <c r="GT39" i="4"/>
  <c r="GP38" i="4"/>
  <c r="GW37" i="4"/>
  <c r="GO37" i="4"/>
  <c r="GU36" i="4"/>
  <c r="GP35" i="4"/>
  <c r="GU34" i="4"/>
  <c r="GF32" i="4"/>
  <c r="GK28" i="4"/>
  <c r="GG26" i="4"/>
  <c r="GF24" i="4"/>
  <c r="GM22" i="4"/>
  <c r="GJ21" i="4"/>
  <c r="GI20" i="4"/>
  <c r="GI19" i="4"/>
  <c r="GI18" i="4"/>
  <c r="GJ17" i="4"/>
  <c r="GK16" i="4"/>
  <c r="GL15" i="4"/>
  <c r="GM14" i="4"/>
  <c r="GE14" i="4"/>
  <c r="GF13" i="4"/>
  <c r="GG12" i="4"/>
  <c r="GH11" i="4"/>
  <c r="GI10" i="4"/>
  <c r="GJ9" i="4"/>
  <c r="GK8" i="4"/>
  <c r="GL7" i="4"/>
  <c r="GM6" i="4"/>
  <c r="GE6" i="4"/>
  <c r="GF5" i="4"/>
  <c r="GS118" i="4"/>
  <c r="GP117" i="4"/>
  <c r="GT116" i="4"/>
  <c r="GR115" i="4"/>
  <c r="GW114" i="4"/>
  <c r="GO114" i="4"/>
  <c r="GS113" i="4"/>
  <c r="GQ112" i="4"/>
  <c r="GW111" i="4"/>
  <c r="GO111" i="4"/>
  <c r="GT110" i="4"/>
  <c r="HD110" i="4" s="1"/>
  <c r="GP109" i="4"/>
  <c r="GU108" i="4"/>
  <c r="GQ107" i="4"/>
  <c r="GV106" i="4"/>
  <c r="GR105" i="4"/>
  <c r="GV104" i="4"/>
  <c r="GQ103" i="4"/>
  <c r="GW102" i="4"/>
  <c r="GO102" i="4"/>
  <c r="GT101" i="4"/>
  <c r="GV100" i="4"/>
  <c r="GP99" i="4"/>
  <c r="GZ99" i="4" s="1"/>
  <c r="GU98" i="4"/>
  <c r="GR97" i="4"/>
  <c r="HB97" i="4" s="1"/>
  <c r="GV96" i="4"/>
  <c r="GS95" i="4"/>
  <c r="GP94" i="4"/>
  <c r="GT93" i="4"/>
  <c r="GQ92" i="4"/>
  <c r="GT91" i="4"/>
  <c r="GP90" i="4"/>
  <c r="GT89" i="4"/>
  <c r="GP88" i="4"/>
  <c r="GU87" i="4"/>
  <c r="GQ86" i="4"/>
  <c r="GV85" i="4"/>
  <c r="GS84" i="4"/>
  <c r="GP83" i="4"/>
  <c r="GU82" i="4"/>
  <c r="GQ81" i="4"/>
  <c r="GS80" i="4"/>
  <c r="GV79" i="4"/>
  <c r="HF79" i="4" s="1"/>
  <c r="GT78" i="4"/>
  <c r="GQ77" i="4"/>
  <c r="GW76" i="4"/>
  <c r="GO76" i="4"/>
  <c r="GU75" i="4"/>
  <c r="GT74" i="4"/>
  <c r="GP73" i="4"/>
  <c r="GU72" i="4"/>
  <c r="HE72" i="4" s="1"/>
  <c r="GR71" i="4"/>
  <c r="GV70" i="4"/>
  <c r="GR69" i="4"/>
  <c r="GU68" i="4"/>
  <c r="GU67" i="4"/>
  <c r="GP66" i="4"/>
  <c r="GT65" i="4"/>
  <c r="GR64" i="4"/>
  <c r="GT63" i="4"/>
  <c r="GR62" i="4"/>
  <c r="GP61" i="4"/>
  <c r="GS60" i="4"/>
  <c r="GW59" i="4"/>
  <c r="GO59" i="4"/>
  <c r="GS58" i="4"/>
  <c r="GV57" i="4"/>
  <c r="GR56" i="4"/>
  <c r="GT55" i="4"/>
  <c r="HD55" i="4" s="1"/>
  <c r="GW54" i="4"/>
  <c r="GO54" i="4"/>
  <c r="GS53" i="4"/>
  <c r="GP52" i="4"/>
  <c r="GS51" i="4"/>
  <c r="GU50" i="4"/>
  <c r="GP49" i="4"/>
  <c r="GR48" i="4"/>
  <c r="GU47" i="4"/>
  <c r="GQ46" i="4"/>
  <c r="GW45" i="4"/>
  <c r="GO45" i="4"/>
  <c r="GQ44" i="4"/>
  <c r="GU43" i="4"/>
  <c r="GQ42" i="4"/>
  <c r="HA42" i="4" s="1"/>
  <c r="GS41" i="4"/>
  <c r="GP40" i="4"/>
  <c r="GS39" i="4"/>
  <c r="GW38" i="4"/>
  <c r="GO38" i="4"/>
  <c r="GV37" i="4"/>
  <c r="GT36" i="4"/>
  <c r="GW35" i="4"/>
  <c r="GO35" i="4"/>
  <c r="GT34" i="4"/>
  <c r="GW33" i="4"/>
  <c r="GO33" i="4"/>
  <c r="GR32" i="4"/>
  <c r="GQ31" i="4"/>
  <c r="GT30" i="4"/>
  <c r="GV29" i="4"/>
  <c r="GT28" i="4"/>
  <c r="GW27" i="4"/>
  <c r="GO27" i="4"/>
  <c r="GU26" i="4"/>
  <c r="GT25" i="4"/>
  <c r="GM34" i="4"/>
  <c r="GH31" i="4"/>
  <c r="GJ28" i="4"/>
  <c r="GE26" i="4"/>
  <c r="GM23" i="4"/>
  <c r="GK22" i="4"/>
  <c r="GI21" i="4"/>
  <c r="GH20" i="4"/>
  <c r="GH19" i="4"/>
  <c r="GH18" i="4"/>
  <c r="GI17" i="4"/>
  <c r="GJ16" i="4"/>
  <c r="GK15" i="4"/>
  <c r="GL14" i="4"/>
  <c r="GM13" i="4"/>
  <c r="GE13" i="4"/>
  <c r="GF12" i="4"/>
  <c r="GG11" i="4"/>
  <c r="GH10" i="4"/>
  <c r="GI9" i="4"/>
  <c r="GJ8" i="4"/>
  <c r="GK7" i="4"/>
  <c r="GL6" i="4"/>
  <c r="GM5" i="4"/>
  <c r="GE5" i="4"/>
  <c r="GR118" i="4"/>
  <c r="HB118" i="4" s="1"/>
  <c r="GW117" i="4"/>
  <c r="GO117" i="4"/>
  <c r="GS116" i="4"/>
  <c r="GQ115" i="4"/>
  <c r="GV114" i="4"/>
  <c r="GR113" i="4"/>
  <c r="GP112" i="4"/>
  <c r="GZ112" i="4" s="1"/>
  <c r="GV111" i="4"/>
  <c r="GS110" i="4"/>
  <c r="GW109" i="4"/>
  <c r="GO109" i="4"/>
  <c r="GT108" i="4"/>
  <c r="GP107" i="4"/>
  <c r="GU106" i="4"/>
  <c r="GQ105" i="4"/>
  <c r="GU104" i="4"/>
  <c r="GP103" i="4"/>
  <c r="GV102" i="4"/>
  <c r="GS101" i="4"/>
  <c r="GU100" i="4"/>
  <c r="GW99" i="4"/>
  <c r="GO99" i="4"/>
  <c r="GT98" i="4"/>
  <c r="GQ97" i="4"/>
  <c r="GU96" i="4"/>
  <c r="GR95" i="4"/>
  <c r="GW94" i="4"/>
  <c r="GO94" i="4"/>
  <c r="GS93" i="4"/>
  <c r="GP92" i="4"/>
  <c r="GS91" i="4"/>
  <c r="GW90" i="4"/>
  <c r="GO90" i="4"/>
  <c r="GS89" i="4"/>
  <c r="GW88" i="4"/>
  <c r="GO88" i="4"/>
  <c r="GT87" i="4"/>
  <c r="GP86" i="4"/>
  <c r="GU85" i="4"/>
  <c r="GR84" i="4"/>
  <c r="GW83" i="4"/>
  <c r="GO83" i="4"/>
  <c r="GT82" i="4"/>
  <c r="GP81" i="4"/>
  <c r="GR80" i="4"/>
  <c r="GU79" i="4"/>
  <c r="GS78" i="4"/>
  <c r="GP77" i="4"/>
  <c r="GV76" i="4"/>
  <c r="GT75" i="4"/>
  <c r="GS74" i="4"/>
  <c r="GW73" i="4"/>
  <c r="GO73" i="4"/>
  <c r="GT72" i="4"/>
  <c r="GQ71" i="4"/>
  <c r="GU70" i="4"/>
  <c r="GQ69" i="4"/>
  <c r="HA69" i="4" s="1"/>
  <c r="GT68" i="4"/>
  <c r="GT67" i="4"/>
  <c r="GW66" i="4"/>
  <c r="GO66" i="4"/>
  <c r="GS65" i="4"/>
  <c r="HC65" i="4" s="1"/>
  <c r="GQ64" i="4"/>
  <c r="GS63" i="4"/>
  <c r="GQ62" i="4"/>
  <c r="GW61" i="4"/>
  <c r="HG61" i="4" s="1"/>
  <c r="GO61" i="4"/>
  <c r="GR60" i="4"/>
  <c r="GV59" i="4"/>
  <c r="GR58" i="4"/>
  <c r="GU57" i="4"/>
  <c r="GQ56" i="4"/>
  <c r="GS55" i="4"/>
  <c r="GV54" i="4"/>
  <c r="GR53" i="4"/>
  <c r="GW52" i="4"/>
  <c r="GO52" i="4"/>
  <c r="GR51" i="4"/>
  <c r="GT50" i="4"/>
  <c r="GW49" i="4"/>
  <c r="GO49" i="4"/>
  <c r="GQ48" i="4"/>
  <c r="GT47" i="4"/>
  <c r="HD47" i="4" s="1"/>
  <c r="GP46" i="4"/>
  <c r="GV45" i="4"/>
  <c r="HF45" i="4" s="1"/>
  <c r="GP44" i="4"/>
  <c r="GT43" i="4"/>
  <c r="GP42" i="4"/>
  <c r="GR41" i="4"/>
  <c r="GW40" i="4"/>
  <c r="GO40" i="4"/>
  <c r="GR39" i="4"/>
  <c r="GV38" i="4"/>
  <c r="GU37" i="4"/>
  <c r="GS36" i="4"/>
  <c r="GV35" i="4"/>
  <c r="GS34" i="4"/>
  <c r="GV33" i="4"/>
  <c r="GQ32" i="4"/>
  <c r="GL34" i="4"/>
  <c r="GG31" i="4"/>
  <c r="GE28" i="4"/>
  <c r="GM25" i="4"/>
  <c r="GL23" i="4"/>
  <c r="GI22" i="4"/>
  <c r="GH21" i="4"/>
  <c r="GG20" i="4"/>
  <c r="GF19" i="4"/>
  <c r="GG18" i="4"/>
  <c r="GH17" i="4"/>
  <c r="GI16" i="4"/>
  <c r="GJ15" i="4"/>
  <c r="GK14" i="4"/>
  <c r="GL13" i="4"/>
  <c r="GM12" i="4"/>
  <c r="GE12" i="4"/>
  <c r="GF11" i="4"/>
  <c r="GG10" i="4"/>
  <c r="GH9" i="4"/>
  <c r="GI8" i="4"/>
  <c r="GJ7" i="4"/>
  <c r="GK6" i="4"/>
  <c r="GL5" i="4"/>
  <c r="GQ118" i="4"/>
  <c r="GV117" i="4"/>
  <c r="GR116" i="4"/>
  <c r="GP115" i="4"/>
  <c r="GU114" i="4"/>
  <c r="GQ113" i="4"/>
  <c r="GW112" i="4"/>
  <c r="GO112" i="4"/>
  <c r="GU111" i="4"/>
  <c r="GR110" i="4"/>
  <c r="GV109" i="4"/>
  <c r="GS108" i="4"/>
  <c r="GW107" i="4"/>
  <c r="GO107" i="4"/>
  <c r="GT106" i="4"/>
  <c r="GP105" i="4"/>
  <c r="GT104" i="4"/>
  <c r="GW103" i="4"/>
  <c r="GO103" i="4"/>
  <c r="GU102" i="4"/>
  <c r="GR101" i="4"/>
  <c r="GT100" i="4"/>
  <c r="GV99" i="4"/>
  <c r="GS98" i="4"/>
  <c r="HC98" i="4" s="1"/>
  <c r="GP97" i="4"/>
  <c r="GT96" i="4"/>
  <c r="GQ95" i="4"/>
  <c r="GV94" i="4"/>
  <c r="GR93" i="4"/>
  <c r="GW92" i="4"/>
  <c r="GO92" i="4"/>
  <c r="GR91" i="4"/>
  <c r="HB91" i="4" s="1"/>
  <c r="GV90" i="4"/>
  <c r="GR89" i="4"/>
  <c r="GV88" i="4"/>
  <c r="GS87" i="4"/>
  <c r="GW86" i="4"/>
  <c r="HG86" i="4" s="1"/>
  <c r="GO86" i="4"/>
  <c r="GT85" i="4"/>
  <c r="GQ84" i="4"/>
  <c r="HA84" i="4" s="1"/>
  <c r="GV83" i="4"/>
  <c r="GS82" i="4"/>
  <c r="GW81" i="4"/>
  <c r="GO81" i="4"/>
  <c r="GQ80" i="4"/>
  <c r="GT79" i="4"/>
  <c r="GR78" i="4"/>
  <c r="GW77" i="4"/>
  <c r="GO77" i="4"/>
  <c r="GU76" i="4"/>
  <c r="GS75" i="4"/>
  <c r="GR74" i="4"/>
  <c r="GV73" i="4"/>
  <c r="HF73" i="4" s="1"/>
  <c r="GS72" i="4"/>
  <c r="GP71" i="4"/>
  <c r="GT70" i="4"/>
  <c r="GP69" i="4"/>
  <c r="GZ69" i="4" s="1"/>
  <c r="GS68" i="4"/>
  <c r="GS67" i="4"/>
  <c r="GV66" i="4"/>
  <c r="GR65" i="4"/>
  <c r="GP64" i="4"/>
  <c r="GR63" i="4"/>
  <c r="GP62" i="4"/>
  <c r="GV61" i="4"/>
  <c r="GQ60" i="4"/>
  <c r="GU59" i="4"/>
  <c r="GQ58" i="4"/>
  <c r="HA58" i="4" s="1"/>
  <c r="GT57" i="4"/>
  <c r="GP56" i="4"/>
  <c r="GR55" i="4"/>
  <c r="GU54" i="4"/>
  <c r="HE54" i="4" s="1"/>
  <c r="GQ53" i="4"/>
  <c r="GV52" i="4"/>
  <c r="GQ51" i="4"/>
  <c r="GS50" i="4"/>
  <c r="GV49" i="4"/>
  <c r="GP48" i="4"/>
  <c r="GS47" i="4"/>
  <c r="GW46" i="4"/>
  <c r="GO46" i="4"/>
  <c r="GU45" i="4"/>
  <c r="GW44" i="4"/>
  <c r="HG44" i="4" s="1"/>
  <c r="GO44" i="4"/>
  <c r="GS43" i="4"/>
  <c r="GW42" i="4"/>
  <c r="GO42" i="4"/>
  <c r="GQ41" i="4"/>
  <c r="GV40" i="4"/>
  <c r="GQ39" i="4"/>
  <c r="GU38" i="4"/>
  <c r="GT37" i="4"/>
  <c r="GR36" i="4"/>
  <c r="GU35" i="4"/>
  <c r="GR34" i="4"/>
  <c r="GE34" i="4"/>
  <c r="GI30" i="4"/>
  <c r="GL27" i="4"/>
  <c r="GH25" i="4"/>
  <c r="GJ23" i="4"/>
  <c r="GH22" i="4"/>
  <c r="GG21" i="4"/>
  <c r="GE20" i="4"/>
  <c r="GE19" i="4"/>
  <c r="GF18" i="4"/>
  <c r="GG17" i="4"/>
  <c r="GH16" i="4"/>
  <c r="GI15" i="4"/>
  <c r="GJ14" i="4"/>
  <c r="GK13" i="4"/>
  <c r="GL12" i="4"/>
  <c r="GM11" i="4"/>
  <c r="GE11" i="4"/>
  <c r="GF10" i="4"/>
  <c r="GG9" i="4"/>
  <c r="GH8" i="4"/>
  <c r="GI7" i="4"/>
  <c r="GJ6" i="4"/>
  <c r="GK5" i="4"/>
  <c r="GP118" i="4"/>
  <c r="GU117" i="4"/>
  <c r="GQ116" i="4"/>
  <c r="HA116" i="4" s="1"/>
  <c r="GW115" i="4"/>
  <c r="GO115" i="4"/>
  <c r="GT114" i="4"/>
  <c r="GP113" i="4"/>
  <c r="GV112" i="4"/>
  <c r="GT111" i="4"/>
  <c r="GQ110" i="4"/>
  <c r="GU109" i="4"/>
  <c r="GR108" i="4"/>
  <c r="GV107" i="4"/>
  <c r="GS106" i="4"/>
  <c r="GW105" i="4"/>
  <c r="GO105" i="4"/>
  <c r="GS104" i="4"/>
  <c r="GV103" i="4"/>
  <c r="GT102" i="4"/>
  <c r="GQ101" i="4"/>
  <c r="GS100" i="4"/>
  <c r="GU99" i="4"/>
  <c r="GR98" i="4"/>
  <c r="GW97" i="4"/>
  <c r="GO97" i="4"/>
  <c r="GS96" i="4"/>
  <c r="GP95" i="4"/>
  <c r="GU94" i="4"/>
  <c r="GQ93" i="4"/>
  <c r="GV92" i="4"/>
  <c r="GQ91" i="4"/>
  <c r="HA91" i="4" s="1"/>
  <c r="GU90" i="4"/>
  <c r="GQ89" i="4"/>
  <c r="GU88" i="4"/>
  <c r="GR87" i="4"/>
  <c r="GV86" i="4"/>
  <c r="GS85" i="4"/>
  <c r="GP84" i="4"/>
  <c r="GU83" i="4"/>
  <c r="GR82" i="4"/>
  <c r="GV81" i="4"/>
  <c r="GP80" i="4"/>
  <c r="GS79" i="4"/>
  <c r="GQ78" i="4"/>
  <c r="GV77" i="4"/>
  <c r="GT76" i="4"/>
  <c r="GR75" i="4"/>
  <c r="GQ74" i="4"/>
  <c r="GU73" i="4"/>
  <c r="GR72" i="4"/>
  <c r="GW71" i="4"/>
  <c r="GO71" i="4"/>
  <c r="GS70" i="4"/>
  <c r="GW69" i="4"/>
  <c r="GO69" i="4"/>
  <c r="GR68" i="4"/>
  <c r="GR67" i="4"/>
  <c r="GU66" i="4"/>
  <c r="GQ65" i="4"/>
  <c r="GW64" i="4"/>
  <c r="GO64" i="4"/>
  <c r="GQ63" i="4"/>
  <c r="GW62" i="4"/>
  <c r="GO62" i="4"/>
  <c r="GU61" i="4"/>
  <c r="GP60" i="4"/>
  <c r="GZ60" i="4" s="1"/>
  <c r="GT59" i="4"/>
  <c r="GP58" i="4"/>
  <c r="GS57" i="4"/>
  <c r="GW56" i="4"/>
  <c r="GO56" i="4"/>
  <c r="GQ55" i="4"/>
  <c r="GT54" i="4"/>
  <c r="GP53" i="4"/>
  <c r="GU52" i="4"/>
  <c r="GP51" i="4"/>
  <c r="GR50" i="4"/>
  <c r="GU49" i="4"/>
  <c r="GW48" i="4"/>
  <c r="GO48" i="4"/>
  <c r="GR47" i="4"/>
  <c r="GV46" i="4"/>
  <c r="GT45" i="4"/>
  <c r="GV44" i="4"/>
  <c r="GR43" i="4"/>
  <c r="GV42" i="4"/>
  <c r="GP41" i="4"/>
  <c r="GU40" i="4"/>
  <c r="GP39" i="4"/>
  <c r="GT38" i="4"/>
  <c r="GS37" i="4"/>
  <c r="GQ36" i="4"/>
  <c r="GT35" i="4"/>
  <c r="GQ34" i="4"/>
  <c r="GT33" i="4"/>
  <c r="GW32" i="4"/>
  <c r="GO32" i="4"/>
  <c r="GV31" i="4"/>
  <c r="GQ30" i="4"/>
  <c r="GS29" i="4"/>
  <c r="GQ28" i="4"/>
  <c r="GT27" i="4"/>
  <c r="GM33" i="4"/>
  <c r="GH30" i="4"/>
  <c r="GK27" i="4"/>
  <c r="GF25" i="4"/>
  <c r="GH23" i="4"/>
  <c r="GG22" i="4"/>
  <c r="GF21" i="4"/>
  <c r="GM19" i="4"/>
  <c r="GM18" i="4"/>
  <c r="GE18" i="4"/>
  <c r="GF17" i="4"/>
  <c r="GG16" i="4"/>
  <c r="GH15" i="4"/>
  <c r="GI14" i="4"/>
  <c r="GJ13" i="4"/>
  <c r="GK12" i="4"/>
  <c r="GL11" i="4"/>
  <c r="GM10" i="4"/>
  <c r="GE10" i="4"/>
  <c r="GF9" i="4"/>
  <c r="GG8" i="4"/>
  <c r="GH7" i="4"/>
  <c r="GI6" i="4"/>
  <c r="GJ5" i="4"/>
  <c r="GW118" i="4"/>
  <c r="GO118" i="4"/>
  <c r="GT117" i="4"/>
  <c r="GP116" i="4"/>
  <c r="GV115" i="4"/>
  <c r="GS114" i="4"/>
  <c r="GW113" i="4"/>
  <c r="GO113" i="4"/>
  <c r="GU112" i="4"/>
  <c r="HE112" i="4" s="1"/>
  <c r="GS111" i="4"/>
  <c r="GP110" i="4"/>
  <c r="GT109" i="4"/>
  <c r="GQ108" i="4"/>
  <c r="GU107" i="4"/>
  <c r="GR106" i="4"/>
  <c r="GV105" i="4"/>
  <c r="GR104" i="4"/>
  <c r="GU103" i="4"/>
  <c r="GS102" i="4"/>
  <c r="GP101" i="4"/>
  <c r="GR100" i="4"/>
  <c r="GT99" i="4"/>
  <c r="GQ98" i="4"/>
  <c r="GV97" i="4"/>
  <c r="GR96" i="4"/>
  <c r="GW95" i="4"/>
  <c r="HG95" i="4" s="1"/>
  <c r="GO95" i="4"/>
  <c r="GT94" i="4"/>
  <c r="GP93" i="4"/>
  <c r="GU92" i="4"/>
  <c r="GP91" i="4"/>
  <c r="GT90" i="4"/>
  <c r="GP89" i="4"/>
  <c r="GT88" i="4"/>
  <c r="GQ87" i="4"/>
  <c r="GU86" i="4"/>
  <c r="GR85" i="4"/>
  <c r="GW84" i="4"/>
  <c r="GO84" i="4"/>
  <c r="GT83" i="4"/>
  <c r="GQ82" i="4"/>
  <c r="GU81" i="4"/>
  <c r="GW80" i="4"/>
  <c r="GO80" i="4"/>
  <c r="GR79" i="4"/>
  <c r="GP78" i="4"/>
  <c r="GU77" i="4"/>
  <c r="GS76" i="4"/>
  <c r="GQ75" i="4"/>
  <c r="GP74" i="4"/>
  <c r="GT73" i="4"/>
  <c r="GQ72" i="4"/>
  <c r="GV71" i="4"/>
  <c r="GR70" i="4"/>
  <c r="GV69" i="4"/>
  <c r="GQ68" i="4"/>
  <c r="GQ67" i="4"/>
  <c r="GT66" i="4"/>
  <c r="GP65" i="4"/>
  <c r="GV64" i="4"/>
  <c r="GP63" i="4"/>
  <c r="GV62" i="4"/>
  <c r="GT61" i="4"/>
  <c r="GW60" i="4"/>
  <c r="GO60" i="4"/>
  <c r="GS59" i="4"/>
  <c r="GW58" i="4"/>
  <c r="HG58" i="4" s="1"/>
  <c r="GO58" i="4"/>
  <c r="GR57" i="4"/>
  <c r="GV56" i="4"/>
  <c r="GP55" i="4"/>
  <c r="GS54" i="4"/>
  <c r="GW53" i="4"/>
  <c r="GO53" i="4"/>
  <c r="GT52" i="4"/>
  <c r="GW51" i="4"/>
  <c r="GO51" i="4"/>
  <c r="GQ50" i="4"/>
  <c r="GT49" i="4"/>
  <c r="GV48" i="4"/>
  <c r="GQ47" i="4"/>
  <c r="GU46" i="4"/>
  <c r="GS45" i="4"/>
  <c r="GU44" i="4"/>
  <c r="GQ43" i="4"/>
  <c r="GU42" i="4"/>
  <c r="GW41" i="4"/>
  <c r="GO41" i="4"/>
  <c r="GT40" i="4"/>
  <c r="GW39" i="4"/>
  <c r="GO39" i="4"/>
  <c r="GS38" i="4"/>
  <c r="GR37" i="4"/>
  <c r="GP36" i="4"/>
  <c r="GS35" i="4"/>
  <c r="HC35" i="4" s="1"/>
  <c r="GP34" i="4"/>
  <c r="GS33" i="4"/>
  <c r="GV32" i="4"/>
  <c r="HF32" i="4" s="1"/>
  <c r="GU31" i="4"/>
  <c r="GP30" i="4"/>
  <c r="GR29" i="4"/>
  <c r="GP28" i="4"/>
  <c r="GS27" i="4"/>
  <c r="GQ26" i="4"/>
  <c r="HA26" i="4" s="1"/>
  <c r="GF33" i="4"/>
  <c r="GJ29" i="4"/>
  <c r="GF27" i="4"/>
  <c r="GE25" i="4"/>
  <c r="GG23" i="4"/>
  <c r="GF22" i="4"/>
  <c r="GM20" i="4"/>
  <c r="GL19" i="4"/>
  <c r="GL18" i="4"/>
  <c r="GM17" i="4"/>
  <c r="GE17" i="4"/>
  <c r="GF16" i="4"/>
  <c r="GG15" i="4"/>
  <c r="GH14" i="4"/>
  <c r="GI13" i="4"/>
  <c r="GJ12" i="4"/>
  <c r="GK11" i="4"/>
  <c r="GL10" i="4"/>
  <c r="GM9" i="4"/>
  <c r="GE9" i="4"/>
  <c r="GF8" i="4"/>
  <c r="GG7" i="4"/>
  <c r="GH6" i="4"/>
  <c r="GI5" i="4"/>
  <c r="GV118" i="4"/>
  <c r="GS117" i="4"/>
  <c r="GW116" i="4"/>
  <c r="GO116" i="4"/>
  <c r="GU115" i="4"/>
  <c r="GR114" i="4"/>
  <c r="GV113" i="4"/>
  <c r="GT112" i="4"/>
  <c r="GR111" i="4"/>
  <c r="GW110" i="4"/>
  <c r="GO110" i="4"/>
  <c r="GS109" i="4"/>
  <c r="GP108" i="4"/>
  <c r="GT107" i="4"/>
  <c r="GQ106" i="4"/>
  <c r="GU105" i="4"/>
  <c r="GQ104" i="4"/>
  <c r="GT103" i="4"/>
  <c r="GR102" i="4"/>
  <c r="GW101" i="4"/>
  <c r="GO101" i="4"/>
  <c r="GQ100" i="4"/>
  <c r="GS99" i="4"/>
  <c r="HC99" i="4" s="1"/>
  <c r="GP98" i="4"/>
  <c r="GU97" i="4"/>
  <c r="GQ96" i="4"/>
  <c r="GV95" i="4"/>
  <c r="GS94" i="4"/>
  <c r="GW93" i="4"/>
  <c r="GO93" i="4"/>
  <c r="GT92" i="4"/>
  <c r="GW91" i="4"/>
  <c r="GO91" i="4"/>
  <c r="GS90" i="4"/>
  <c r="GW89" i="4"/>
  <c r="GO89" i="4"/>
  <c r="GS88" i="4"/>
  <c r="GP87" i="4"/>
  <c r="GT86" i="4"/>
  <c r="GQ85" i="4"/>
  <c r="GV84" i="4"/>
  <c r="GS83" i="4"/>
  <c r="GP82" i="4"/>
  <c r="GT81" i="4"/>
  <c r="GV80" i="4"/>
  <c r="GQ79" i="4"/>
  <c r="GW78" i="4"/>
  <c r="GO78" i="4"/>
  <c r="GT77" i="4"/>
  <c r="GR76" i="4"/>
  <c r="GP75" i="4"/>
  <c r="GW74" i="4"/>
  <c r="GO74" i="4"/>
  <c r="GS73" i="4"/>
  <c r="GP72" i="4"/>
  <c r="GU71" i="4"/>
  <c r="GQ70" i="4"/>
  <c r="GU69" i="4"/>
  <c r="GP68" i="4"/>
  <c r="GP67" i="4"/>
  <c r="GS66" i="4"/>
  <c r="GW65" i="4"/>
  <c r="GO65" i="4"/>
  <c r="GU64" i="4"/>
  <c r="GW63" i="4"/>
  <c r="GO63" i="4"/>
  <c r="GU62" i="4"/>
  <c r="GS61" i="4"/>
  <c r="GV60" i="4"/>
  <c r="GR59" i="4"/>
  <c r="GV58" i="4"/>
  <c r="GQ57" i="4"/>
  <c r="GU56" i="4"/>
  <c r="GW55" i="4"/>
  <c r="GO55" i="4"/>
  <c r="GR54" i="4"/>
  <c r="GV53" i="4"/>
  <c r="GS52" i="4"/>
  <c r="GV51" i="4"/>
  <c r="GP50" i="4"/>
  <c r="GS49" i="4"/>
  <c r="GU48" i="4"/>
  <c r="GP47" i="4"/>
  <c r="GT46" i="4"/>
  <c r="GR45" i="4"/>
  <c r="GT44" i="4"/>
  <c r="GP43" i="4"/>
  <c r="GT42" i="4"/>
  <c r="GV41" i="4"/>
  <c r="GS40" i="4"/>
  <c r="GV39" i="4"/>
  <c r="GR38" i="4"/>
  <c r="GQ37" i="4"/>
  <c r="HA37" i="4" s="1"/>
  <c r="GW36" i="4"/>
  <c r="GO36" i="4"/>
  <c r="GR35" i="4"/>
  <c r="GW34" i="4"/>
  <c r="GO34" i="4"/>
  <c r="GR33" i="4"/>
  <c r="HB33" i="4" s="1"/>
  <c r="GU32" i="4"/>
  <c r="GT31" i="4"/>
  <c r="HD31" i="4" s="1"/>
  <c r="GW30" i="4"/>
  <c r="GO30" i="4"/>
  <c r="GQ29" i="4"/>
  <c r="GW28" i="4"/>
  <c r="GO28" i="4"/>
  <c r="GR27" i="4"/>
  <c r="GP26" i="4"/>
  <c r="GU33" i="4"/>
  <c r="GR31" i="4"/>
  <c r="GP27" i="4"/>
  <c r="GQ25" i="4"/>
  <c r="GS24" i="4"/>
  <c r="GQ23" i="4"/>
  <c r="GW22" i="4"/>
  <c r="GO22" i="4"/>
  <c r="GS21" i="4"/>
  <c r="HC21" i="4" s="1"/>
  <c r="GT20" i="4"/>
  <c r="GP19" i="4"/>
  <c r="GT18" i="4"/>
  <c r="GW17" i="4"/>
  <c r="GO17" i="4"/>
  <c r="GQ16" i="4"/>
  <c r="GV15" i="4"/>
  <c r="GU14" i="4"/>
  <c r="GQ13" i="4"/>
  <c r="HA13" i="4" s="1"/>
  <c r="GW12" i="4"/>
  <c r="GO12" i="4"/>
  <c r="GV11" i="4"/>
  <c r="GR10" i="4"/>
  <c r="GU9" i="4"/>
  <c r="GS8" i="4"/>
  <c r="GW7" i="4"/>
  <c r="GO7" i="4"/>
  <c r="GS6" i="4"/>
  <c r="GW5" i="4"/>
  <c r="GO5" i="4"/>
  <c r="EF118" i="4"/>
  <c r="EG117" i="4"/>
  <c r="EH116" i="4"/>
  <c r="EI115" i="4"/>
  <c r="EA115" i="4"/>
  <c r="EB114" i="4"/>
  <c r="EC113" i="4"/>
  <c r="ED112" i="4"/>
  <c r="EE111" i="4"/>
  <c r="EF110" i="4"/>
  <c r="EG109" i="4"/>
  <c r="EH108" i="4"/>
  <c r="EI107" i="4"/>
  <c r="EA107" i="4"/>
  <c r="EB106" i="4"/>
  <c r="EC105" i="4"/>
  <c r="ED104" i="4"/>
  <c r="EE103" i="4"/>
  <c r="EF102" i="4"/>
  <c r="EG101" i="4"/>
  <c r="EH100" i="4"/>
  <c r="EI99" i="4"/>
  <c r="EA99" i="4"/>
  <c r="EB98" i="4"/>
  <c r="EC97" i="4"/>
  <c r="ED96" i="4"/>
  <c r="EE95" i="4"/>
  <c r="EF94" i="4"/>
  <c r="EG93" i="4"/>
  <c r="EH92" i="4"/>
  <c r="EI91" i="4"/>
  <c r="EA91" i="4"/>
  <c r="EB90" i="4"/>
  <c r="EC89" i="4"/>
  <c r="ED88" i="4"/>
  <c r="EE87" i="4"/>
  <c r="EF86" i="4"/>
  <c r="EG85" i="4"/>
  <c r="EH84" i="4"/>
  <c r="EI83" i="4"/>
  <c r="EA83" i="4"/>
  <c r="EB82" i="4"/>
  <c r="EC81" i="4"/>
  <c r="ED80" i="4"/>
  <c r="EE79" i="4"/>
  <c r="EF78" i="4"/>
  <c r="EG77" i="4"/>
  <c r="EH76" i="4"/>
  <c r="EI75" i="4"/>
  <c r="EA75" i="4"/>
  <c r="EB74" i="4"/>
  <c r="EC73" i="4"/>
  <c r="ED72" i="4"/>
  <c r="EE71" i="4"/>
  <c r="EF70" i="4"/>
  <c r="EG69" i="4"/>
  <c r="EH68" i="4"/>
  <c r="EI67" i="4"/>
  <c r="EA67" i="4"/>
  <c r="EB66" i="4"/>
  <c r="EC65" i="4"/>
  <c r="ED64" i="4"/>
  <c r="EE63" i="4"/>
  <c r="EF62" i="4"/>
  <c r="EG61" i="4"/>
  <c r="EH60" i="4"/>
  <c r="EI59" i="4"/>
  <c r="EA59" i="4"/>
  <c r="EB58" i="4"/>
  <c r="EC57" i="4"/>
  <c r="ED56" i="4"/>
  <c r="EE55" i="4"/>
  <c r="EF54" i="4"/>
  <c r="EG53" i="4"/>
  <c r="EH52" i="4"/>
  <c r="EI51" i="4"/>
  <c r="EA51" i="4"/>
  <c r="EB50" i="4"/>
  <c r="EC49" i="4"/>
  <c r="ED48" i="4"/>
  <c r="EE47" i="4"/>
  <c r="EF46" i="4"/>
  <c r="EG45" i="4"/>
  <c r="EH44" i="4"/>
  <c r="EI43" i="4"/>
  <c r="EA43" i="4"/>
  <c r="EB42" i="4"/>
  <c r="EC41" i="4"/>
  <c r="ED40" i="4"/>
  <c r="EE39" i="4"/>
  <c r="EF38" i="4"/>
  <c r="EG37" i="4"/>
  <c r="EH36" i="4"/>
  <c r="EI35" i="4"/>
  <c r="EA35" i="4"/>
  <c r="EB34" i="4"/>
  <c r="EC33" i="4"/>
  <c r="GP33" i="4"/>
  <c r="GP31" i="4"/>
  <c r="GP25" i="4"/>
  <c r="GR24" i="4"/>
  <c r="GP23" i="4"/>
  <c r="GV22" i="4"/>
  <c r="GR21" i="4"/>
  <c r="GS20" i="4"/>
  <c r="GW19" i="4"/>
  <c r="GO19" i="4"/>
  <c r="GS18" i="4"/>
  <c r="GV17" i="4"/>
  <c r="GP16" i="4"/>
  <c r="GU15" i="4"/>
  <c r="GT14" i="4"/>
  <c r="GP13" i="4"/>
  <c r="GV12" i="4"/>
  <c r="GU11" i="4"/>
  <c r="GQ10" i="4"/>
  <c r="GT9" i="4"/>
  <c r="GR8" i="4"/>
  <c r="GV7" i="4"/>
  <c r="GR6" i="4"/>
  <c r="GV5" i="4"/>
  <c r="EE118" i="4"/>
  <c r="EF117" i="4"/>
  <c r="EG116" i="4"/>
  <c r="EH115" i="4"/>
  <c r="EI114" i="4"/>
  <c r="EA114" i="4"/>
  <c r="EB113" i="4"/>
  <c r="EC112" i="4"/>
  <c r="ED111" i="4"/>
  <c r="EE110" i="4"/>
  <c r="EF109" i="4"/>
  <c r="EG108" i="4"/>
  <c r="EH107" i="4"/>
  <c r="EI106" i="4"/>
  <c r="EA106" i="4"/>
  <c r="EB105" i="4"/>
  <c r="EC104" i="4"/>
  <c r="ED103" i="4"/>
  <c r="EE102" i="4"/>
  <c r="EF101" i="4"/>
  <c r="EG100" i="4"/>
  <c r="EH99" i="4"/>
  <c r="EI98" i="4"/>
  <c r="EA98" i="4"/>
  <c r="EB97" i="4"/>
  <c r="EC96" i="4"/>
  <c r="ED95" i="4"/>
  <c r="EE94" i="4"/>
  <c r="EF93" i="4"/>
  <c r="EG92" i="4"/>
  <c r="EH91" i="4"/>
  <c r="EI90" i="4"/>
  <c r="EA90" i="4"/>
  <c r="EB89" i="4"/>
  <c r="EC88" i="4"/>
  <c r="ED87" i="4"/>
  <c r="EE86" i="4"/>
  <c r="EF85" i="4"/>
  <c r="EG84" i="4"/>
  <c r="EH83" i="4"/>
  <c r="EI82" i="4"/>
  <c r="EA82" i="4"/>
  <c r="EB81" i="4"/>
  <c r="EC80" i="4"/>
  <c r="ED79" i="4"/>
  <c r="EE78" i="4"/>
  <c r="EF77" i="4"/>
  <c r="EG76" i="4"/>
  <c r="EH75" i="4"/>
  <c r="EI74" i="4"/>
  <c r="EA74" i="4"/>
  <c r="EB73" i="4"/>
  <c r="EC72" i="4"/>
  <c r="ED71" i="4"/>
  <c r="EE70" i="4"/>
  <c r="EF69" i="4"/>
  <c r="EG68" i="4"/>
  <c r="EH67" i="4"/>
  <c r="EI66" i="4"/>
  <c r="EA66" i="4"/>
  <c r="EB65" i="4"/>
  <c r="EC64" i="4"/>
  <c r="ED63" i="4"/>
  <c r="EE62" i="4"/>
  <c r="EF61" i="4"/>
  <c r="EG60" i="4"/>
  <c r="EH59" i="4"/>
  <c r="EI58" i="4"/>
  <c r="EA58" i="4"/>
  <c r="EB57" i="4"/>
  <c r="EC56" i="4"/>
  <c r="ED55" i="4"/>
  <c r="EE54" i="4"/>
  <c r="EF53" i="4"/>
  <c r="EG52" i="4"/>
  <c r="EH51" i="4"/>
  <c r="EI50" i="4"/>
  <c r="EA50" i="4"/>
  <c r="EB49" i="4"/>
  <c r="EC48" i="4"/>
  <c r="ED47" i="4"/>
  <c r="EE46" i="4"/>
  <c r="EF45" i="4"/>
  <c r="EG44" i="4"/>
  <c r="EH43" i="4"/>
  <c r="EI42" i="4"/>
  <c r="EA42" i="4"/>
  <c r="EB41" i="4"/>
  <c r="EC40" i="4"/>
  <c r="ED39" i="4"/>
  <c r="EE38" i="4"/>
  <c r="EF37" i="4"/>
  <c r="EG36" i="4"/>
  <c r="EH35" i="4"/>
  <c r="EI34" i="4"/>
  <c r="EA34" i="4"/>
  <c r="EB33" i="4"/>
  <c r="EC32" i="4"/>
  <c r="ED31" i="4"/>
  <c r="GO31" i="4"/>
  <c r="GU30" i="4"/>
  <c r="GU28" i="4"/>
  <c r="GO25" i="4"/>
  <c r="GQ24" i="4"/>
  <c r="GW23" i="4"/>
  <c r="GO23" i="4"/>
  <c r="GU22" i="4"/>
  <c r="GQ21" i="4"/>
  <c r="GR20" i="4"/>
  <c r="GV19" i="4"/>
  <c r="HF19" i="4" s="1"/>
  <c r="GR18" i="4"/>
  <c r="GU17" i="4"/>
  <c r="GW16" i="4"/>
  <c r="GO16" i="4"/>
  <c r="GT15" i="4"/>
  <c r="GS14" i="4"/>
  <c r="GW13" i="4"/>
  <c r="GO13" i="4"/>
  <c r="GU12" i="4"/>
  <c r="GT11" i="4"/>
  <c r="GP10" i="4"/>
  <c r="GS9" i="4"/>
  <c r="GQ8" i="4"/>
  <c r="GU7" i="4"/>
  <c r="GQ6" i="4"/>
  <c r="GU5" i="4"/>
  <c r="ED118" i="4"/>
  <c r="EE117" i="4"/>
  <c r="EF116" i="4"/>
  <c r="EG115" i="4"/>
  <c r="EH114" i="4"/>
  <c r="EI113" i="4"/>
  <c r="EA113" i="4"/>
  <c r="EB112" i="4"/>
  <c r="EC111" i="4"/>
  <c r="ED110" i="4"/>
  <c r="EE109" i="4"/>
  <c r="EF108" i="4"/>
  <c r="EG107" i="4"/>
  <c r="EH106" i="4"/>
  <c r="EI105" i="4"/>
  <c r="EA105" i="4"/>
  <c r="EB104" i="4"/>
  <c r="EC103" i="4"/>
  <c r="ED102" i="4"/>
  <c r="EE101" i="4"/>
  <c r="EF100" i="4"/>
  <c r="EG99" i="4"/>
  <c r="EH98" i="4"/>
  <c r="EI97" i="4"/>
  <c r="EA97" i="4"/>
  <c r="EB96" i="4"/>
  <c r="EC95" i="4"/>
  <c r="ED94" i="4"/>
  <c r="EE93" i="4"/>
  <c r="EF92" i="4"/>
  <c r="EG91" i="4"/>
  <c r="EH90" i="4"/>
  <c r="EI89" i="4"/>
  <c r="EA89" i="4"/>
  <c r="EB88" i="4"/>
  <c r="EC87" i="4"/>
  <c r="ED86" i="4"/>
  <c r="EE85" i="4"/>
  <c r="EF84" i="4"/>
  <c r="EG83" i="4"/>
  <c r="EH82" i="4"/>
  <c r="EI81" i="4"/>
  <c r="EA81" i="4"/>
  <c r="EB80" i="4"/>
  <c r="EC79" i="4"/>
  <c r="ED78" i="4"/>
  <c r="EE77" i="4"/>
  <c r="EF76" i="4"/>
  <c r="EG75" i="4"/>
  <c r="EH74" i="4"/>
  <c r="EI73" i="4"/>
  <c r="EA73" i="4"/>
  <c r="EB72" i="4"/>
  <c r="EC71" i="4"/>
  <c r="ED70" i="4"/>
  <c r="EE69" i="4"/>
  <c r="EF68" i="4"/>
  <c r="EG67" i="4"/>
  <c r="EH66" i="4"/>
  <c r="EI65" i="4"/>
  <c r="EA65" i="4"/>
  <c r="EB64" i="4"/>
  <c r="EC63" i="4"/>
  <c r="ED62" i="4"/>
  <c r="EE61" i="4"/>
  <c r="EF60" i="4"/>
  <c r="EG59" i="4"/>
  <c r="EH58" i="4"/>
  <c r="EI57" i="4"/>
  <c r="EA57" i="4"/>
  <c r="EB56" i="4"/>
  <c r="EC55" i="4"/>
  <c r="ED54" i="4"/>
  <c r="EE53" i="4"/>
  <c r="EF52" i="4"/>
  <c r="EG51" i="4"/>
  <c r="EH50" i="4"/>
  <c r="EI49" i="4"/>
  <c r="EA49" i="4"/>
  <c r="EB48" i="4"/>
  <c r="EC47" i="4"/>
  <c r="ED46" i="4"/>
  <c r="EE45" i="4"/>
  <c r="EF44" i="4"/>
  <c r="EG43" i="4"/>
  <c r="EH42" i="4"/>
  <c r="EI41" i="4"/>
  <c r="EA41" i="4"/>
  <c r="EB40" i="4"/>
  <c r="EC39" i="4"/>
  <c r="ED38" i="4"/>
  <c r="EE37" i="4"/>
  <c r="EF36" i="4"/>
  <c r="EG35" i="4"/>
  <c r="EH34" i="4"/>
  <c r="EI33" i="4"/>
  <c r="EA33" i="4"/>
  <c r="EB32" i="4"/>
  <c r="EC31" i="4"/>
  <c r="ED30" i="4"/>
  <c r="EE29" i="4"/>
  <c r="EF28" i="4"/>
  <c r="EG27" i="4"/>
  <c r="EH26" i="4"/>
  <c r="EI25" i="4"/>
  <c r="EA25" i="4"/>
  <c r="EB24" i="4"/>
  <c r="EC23" i="4"/>
  <c r="ED22" i="4"/>
  <c r="EE21" i="4"/>
  <c r="EF20" i="4"/>
  <c r="EG19" i="4"/>
  <c r="EH18" i="4"/>
  <c r="EI17" i="4"/>
  <c r="EA17" i="4"/>
  <c r="EB16" i="4"/>
  <c r="EC15" i="4"/>
  <c r="ED14" i="4"/>
  <c r="EE13" i="4"/>
  <c r="EF12" i="4"/>
  <c r="EG11" i="4"/>
  <c r="EH10" i="4"/>
  <c r="EI9" i="4"/>
  <c r="GS32" i="4"/>
  <c r="GS30" i="4"/>
  <c r="GS28" i="4"/>
  <c r="GV26" i="4"/>
  <c r="GW25" i="4"/>
  <c r="GP24" i="4"/>
  <c r="GV23" i="4"/>
  <c r="GT22" i="4"/>
  <c r="GP21" i="4"/>
  <c r="GQ20" i="4"/>
  <c r="GU19" i="4"/>
  <c r="HE19" i="4" s="1"/>
  <c r="GQ18" i="4"/>
  <c r="GT17" i="4"/>
  <c r="GV16" i="4"/>
  <c r="GS15" i="4"/>
  <c r="GR14" i="4"/>
  <c r="GV13" i="4"/>
  <c r="GT12" i="4"/>
  <c r="GS11" i="4"/>
  <c r="GW10" i="4"/>
  <c r="GO10" i="4"/>
  <c r="GR9" i="4"/>
  <c r="GP8" i="4"/>
  <c r="GT7" i="4"/>
  <c r="GP6" i="4"/>
  <c r="GT5" i="4"/>
  <c r="EC118" i="4"/>
  <c r="ED117" i="4"/>
  <c r="EE116" i="4"/>
  <c r="EF115" i="4"/>
  <c r="EG114" i="4"/>
  <c r="EH113" i="4"/>
  <c r="EI112" i="4"/>
  <c r="EA112" i="4"/>
  <c r="EB111" i="4"/>
  <c r="EC110" i="4"/>
  <c r="ED109" i="4"/>
  <c r="EE108" i="4"/>
  <c r="EF107" i="4"/>
  <c r="EG106" i="4"/>
  <c r="EH105" i="4"/>
  <c r="EI104" i="4"/>
  <c r="EA104" i="4"/>
  <c r="EB103" i="4"/>
  <c r="EC102" i="4"/>
  <c r="ED101" i="4"/>
  <c r="EE100" i="4"/>
  <c r="EF99" i="4"/>
  <c r="EG98" i="4"/>
  <c r="EH97" i="4"/>
  <c r="EI96" i="4"/>
  <c r="EA96" i="4"/>
  <c r="EB95" i="4"/>
  <c r="EC94" i="4"/>
  <c r="ED93" i="4"/>
  <c r="EE92" i="4"/>
  <c r="EF91" i="4"/>
  <c r="EG90" i="4"/>
  <c r="EH89" i="4"/>
  <c r="EI88" i="4"/>
  <c r="EA88" i="4"/>
  <c r="EB87" i="4"/>
  <c r="EC86" i="4"/>
  <c r="ED85" i="4"/>
  <c r="EE84" i="4"/>
  <c r="EF83" i="4"/>
  <c r="EG82" i="4"/>
  <c r="EH81" i="4"/>
  <c r="EI80" i="4"/>
  <c r="EA80" i="4"/>
  <c r="EB79" i="4"/>
  <c r="EC78" i="4"/>
  <c r="ED77" i="4"/>
  <c r="EE76" i="4"/>
  <c r="EF75" i="4"/>
  <c r="EG74" i="4"/>
  <c r="EH73" i="4"/>
  <c r="EI72" i="4"/>
  <c r="EA72" i="4"/>
  <c r="EB71" i="4"/>
  <c r="EC70" i="4"/>
  <c r="ED69" i="4"/>
  <c r="EE68" i="4"/>
  <c r="EF67" i="4"/>
  <c r="EG66" i="4"/>
  <c r="EH65" i="4"/>
  <c r="EI64" i="4"/>
  <c r="EA64" i="4"/>
  <c r="EB63" i="4"/>
  <c r="EC62" i="4"/>
  <c r="ED61" i="4"/>
  <c r="EE60" i="4"/>
  <c r="EF59" i="4"/>
  <c r="EG58" i="4"/>
  <c r="EH57" i="4"/>
  <c r="EI56" i="4"/>
  <c r="EA56" i="4"/>
  <c r="EB55" i="4"/>
  <c r="EC54" i="4"/>
  <c r="ED53" i="4"/>
  <c r="EE52" i="4"/>
  <c r="EF51" i="4"/>
  <c r="EG50" i="4"/>
  <c r="EH49" i="4"/>
  <c r="EI48" i="4"/>
  <c r="EA48" i="4"/>
  <c r="EB47" i="4"/>
  <c r="EC46" i="4"/>
  <c r="ED45" i="4"/>
  <c r="EE44" i="4"/>
  <c r="EF43" i="4"/>
  <c r="EG42" i="4"/>
  <c r="EH41" i="4"/>
  <c r="EI40" i="4"/>
  <c r="EA40" i="4"/>
  <c r="EB39" i="4"/>
  <c r="EC38" i="4"/>
  <c r="ED37" i="4"/>
  <c r="EE36" i="4"/>
  <c r="EF35" i="4"/>
  <c r="EG34" i="4"/>
  <c r="EH33" i="4"/>
  <c r="EI32" i="4"/>
  <c r="EA32" i="4"/>
  <c r="EB31" i="4"/>
  <c r="EC30" i="4"/>
  <c r="ED29" i="4"/>
  <c r="EE28" i="4"/>
  <c r="EF27" i="4"/>
  <c r="EG26" i="4"/>
  <c r="EH25" i="4"/>
  <c r="EI24" i="4"/>
  <c r="EA24" i="4"/>
  <c r="EB23" i="4"/>
  <c r="EC22" i="4"/>
  <c r="ED21" i="4"/>
  <c r="EE20" i="4"/>
  <c r="GP32" i="4"/>
  <c r="GR30" i="4"/>
  <c r="GW29" i="4"/>
  <c r="GR28" i="4"/>
  <c r="GT26" i="4"/>
  <c r="GV25" i="4"/>
  <c r="GW24" i="4"/>
  <c r="GO24" i="4"/>
  <c r="GU23" i="4"/>
  <c r="GS22" i="4"/>
  <c r="GW21" i="4"/>
  <c r="HG21" i="4" s="1"/>
  <c r="GO21" i="4"/>
  <c r="GP20" i="4"/>
  <c r="GZ20" i="4" s="1"/>
  <c r="GT19" i="4"/>
  <c r="GP18" i="4"/>
  <c r="GS17" i="4"/>
  <c r="GU16" i="4"/>
  <c r="GR15" i="4"/>
  <c r="GQ14" i="4"/>
  <c r="GU13" i="4"/>
  <c r="GS12" i="4"/>
  <c r="GR11" i="4"/>
  <c r="GV10" i="4"/>
  <c r="GQ9" i="4"/>
  <c r="GW8" i="4"/>
  <c r="GO8" i="4"/>
  <c r="GS7" i="4"/>
  <c r="GW6" i="4"/>
  <c r="GO6" i="4"/>
  <c r="GS5" i="4"/>
  <c r="EB118" i="4"/>
  <c r="EC117" i="4"/>
  <c r="ED116" i="4"/>
  <c r="EE115" i="4"/>
  <c r="EF114" i="4"/>
  <c r="EG113" i="4"/>
  <c r="EH112" i="4"/>
  <c r="EI111" i="4"/>
  <c r="EA111" i="4"/>
  <c r="EB110" i="4"/>
  <c r="EC109" i="4"/>
  <c r="ED108" i="4"/>
  <c r="EE107" i="4"/>
  <c r="EF106" i="4"/>
  <c r="EG105" i="4"/>
  <c r="EH104" i="4"/>
  <c r="EI103" i="4"/>
  <c r="EA103" i="4"/>
  <c r="EB102" i="4"/>
  <c r="EC101" i="4"/>
  <c r="ED100" i="4"/>
  <c r="EE99" i="4"/>
  <c r="EF98" i="4"/>
  <c r="EG97" i="4"/>
  <c r="EH96" i="4"/>
  <c r="EI95" i="4"/>
  <c r="EA95" i="4"/>
  <c r="EB94" i="4"/>
  <c r="EC93" i="4"/>
  <c r="ED92" i="4"/>
  <c r="EE91" i="4"/>
  <c r="EF90" i="4"/>
  <c r="EG89" i="4"/>
  <c r="EH88" i="4"/>
  <c r="EI87" i="4"/>
  <c r="EA87" i="4"/>
  <c r="EB86" i="4"/>
  <c r="EC85" i="4"/>
  <c r="ED84" i="4"/>
  <c r="EE83" i="4"/>
  <c r="EF82" i="4"/>
  <c r="EG81" i="4"/>
  <c r="EH80" i="4"/>
  <c r="EI79" i="4"/>
  <c r="EA79" i="4"/>
  <c r="EB78" i="4"/>
  <c r="EC77" i="4"/>
  <c r="ED76" i="4"/>
  <c r="EE75" i="4"/>
  <c r="EF74" i="4"/>
  <c r="EG73" i="4"/>
  <c r="EH72" i="4"/>
  <c r="EI71" i="4"/>
  <c r="EA71" i="4"/>
  <c r="EB70" i="4"/>
  <c r="EC69" i="4"/>
  <c r="ED68" i="4"/>
  <c r="EE67" i="4"/>
  <c r="EF66" i="4"/>
  <c r="EG65" i="4"/>
  <c r="EH64" i="4"/>
  <c r="EI63" i="4"/>
  <c r="EA63" i="4"/>
  <c r="EB62" i="4"/>
  <c r="EC61" i="4"/>
  <c r="ED60" i="4"/>
  <c r="EE59" i="4"/>
  <c r="EF58" i="4"/>
  <c r="EG57" i="4"/>
  <c r="EH56" i="4"/>
  <c r="EI55" i="4"/>
  <c r="EA55" i="4"/>
  <c r="EB54" i="4"/>
  <c r="EC53" i="4"/>
  <c r="ED52" i="4"/>
  <c r="EE51" i="4"/>
  <c r="EF50" i="4"/>
  <c r="EG49" i="4"/>
  <c r="EH48" i="4"/>
  <c r="EI47" i="4"/>
  <c r="EA47" i="4"/>
  <c r="EB46" i="4"/>
  <c r="EC45" i="4"/>
  <c r="ED44" i="4"/>
  <c r="EE43" i="4"/>
  <c r="EF42" i="4"/>
  <c r="EG41" i="4"/>
  <c r="EH40" i="4"/>
  <c r="EI39" i="4"/>
  <c r="EA39" i="4"/>
  <c r="EB38" i="4"/>
  <c r="EC37" i="4"/>
  <c r="ED36" i="4"/>
  <c r="EE35" i="4"/>
  <c r="EF34" i="4"/>
  <c r="EG33" i="4"/>
  <c r="EH32" i="4"/>
  <c r="EI31" i="4"/>
  <c r="EA31" i="4"/>
  <c r="EB30" i="4"/>
  <c r="EC29" i="4"/>
  <c r="ED28" i="4"/>
  <c r="EE27" i="4"/>
  <c r="EF26" i="4"/>
  <c r="EG25" i="4"/>
  <c r="EH24" i="4"/>
  <c r="EI23" i="4"/>
  <c r="EA23" i="4"/>
  <c r="EB22" i="4"/>
  <c r="EC21" i="4"/>
  <c r="ED20" i="4"/>
  <c r="EE19" i="4"/>
  <c r="EF18" i="4"/>
  <c r="EG17" i="4"/>
  <c r="EH16" i="4"/>
  <c r="EI15" i="4"/>
  <c r="EA15" i="4"/>
  <c r="EB14" i="4"/>
  <c r="EC13" i="4"/>
  <c r="ED12" i="4"/>
  <c r="EE11" i="4"/>
  <c r="EF10" i="4"/>
  <c r="EG9" i="4"/>
  <c r="EH8" i="4"/>
  <c r="EI7" i="4"/>
  <c r="EA7" i="4"/>
  <c r="EB6" i="4"/>
  <c r="EC5" i="4"/>
  <c r="EN118" i="4"/>
  <c r="GU29" i="4"/>
  <c r="GS26" i="4"/>
  <c r="GU25" i="4"/>
  <c r="GV24" i="4"/>
  <c r="GT23" i="4"/>
  <c r="GR22" i="4"/>
  <c r="GV21" i="4"/>
  <c r="GW20" i="4"/>
  <c r="GO20" i="4"/>
  <c r="GS19" i="4"/>
  <c r="HC19" i="4" s="1"/>
  <c r="GW18" i="4"/>
  <c r="GO18" i="4"/>
  <c r="GR17" i="4"/>
  <c r="GT16" i="4"/>
  <c r="GQ15" i="4"/>
  <c r="GP14" i="4"/>
  <c r="GT13" i="4"/>
  <c r="GR12" i="4"/>
  <c r="GQ11" i="4"/>
  <c r="GU10" i="4"/>
  <c r="GP9" i="4"/>
  <c r="GV8" i="4"/>
  <c r="GR7" i="4"/>
  <c r="GV6" i="4"/>
  <c r="GR5" i="4"/>
  <c r="EI118" i="4"/>
  <c r="EA118" i="4"/>
  <c r="EB117" i="4"/>
  <c r="EC116" i="4"/>
  <c r="ED115" i="4"/>
  <c r="EE114" i="4"/>
  <c r="EF113" i="4"/>
  <c r="EG112" i="4"/>
  <c r="EH111" i="4"/>
  <c r="EI110" i="4"/>
  <c r="EA110" i="4"/>
  <c r="EB109" i="4"/>
  <c r="EC108" i="4"/>
  <c r="ED107" i="4"/>
  <c r="EE106" i="4"/>
  <c r="EF105" i="4"/>
  <c r="EG104" i="4"/>
  <c r="EH103" i="4"/>
  <c r="EI102" i="4"/>
  <c r="EA102" i="4"/>
  <c r="EB101" i="4"/>
  <c r="EC100" i="4"/>
  <c r="ED99" i="4"/>
  <c r="EE98" i="4"/>
  <c r="EF97" i="4"/>
  <c r="EG96" i="4"/>
  <c r="EH95" i="4"/>
  <c r="EI94" i="4"/>
  <c r="EA94" i="4"/>
  <c r="EB93" i="4"/>
  <c r="EC92" i="4"/>
  <c r="ED91" i="4"/>
  <c r="EE90" i="4"/>
  <c r="EF89" i="4"/>
  <c r="EG88" i="4"/>
  <c r="EH87" i="4"/>
  <c r="EI86" i="4"/>
  <c r="EA86" i="4"/>
  <c r="EB85" i="4"/>
  <c r="EC84" i="4"/>
  <c r="ED83" i="4"/>
  <c r="EE82" i="4"/>
  <c r="EF81" i="4"/>
  <c r="EG80" i="4"/>
  <c r="EH79" i="4"/>
  <c r="EI78" i="4"/>
  <c r="EA78" i="4"/>
  <c r="EB77" i="4"/>
  <c r="EC76" i="4"/>
  <c r="ED75" i="4"/>
  <c r="EE74" i="4"/>
  <c r="EF73" i="4"/>
  <c r="EG72" i="4"/>
  <c r="EH71" i="4"/>
  <c r="EI70" i="4"/>
  <c r="EA70" i="4"/>
  <c r="EB69" i="4"/>
  <c r="EC68" i="4"/>
  <c r="ED67" i="4"/>
  <c r="EE66" i="4"/>
  <c r="EF65" i="4"/>
  <c r="EG64" i="4"/>
  <c r="EH63" i="4"/>
  <c r="EI62" i="4"/>
  <c r="EA62" i="4"/>
  <c r="EB61" i="4"/>
  <c r="EC60" i="4"/>
  <c r="ED59" i="4"/>
  <c r="EE58" i="4"/>
  <c r="EF57" i="4"/>
  <c r="EG56" i="4"/>
  <c r="EH55" i="4"/>
  <c r="EI54" i="4"/>
  <c r="EA54" i="4"/>
  <c r="EB53" i="4"/>
  <c r="EC52" i="4"/>
  <c r="ED51" i="4"/>
  <c r="EE50" i="4"/>
  <c r="EF49" i="4"/>
  <c r="EG48" i="4"/>
  <c r="EH47" i="4"/>
  <c r="EI46" i="4"/>
  <c r="EA46" i="4"/>
  <c r="EB45" i="4"/>
  <c r="EC44" i="4"/>
  <c r="ED43" i="4"/>
  <c r="EE42" i="4"/>
  <c r="EF41" i="4"/>
  <c r="EG40" i="4"/>
  <c r="EH39" i="4"/>
  <c r="EI38" i="4"/>
  <c r="EA38" i="4"/>
  <c r="EB37" i="4"/>
  <c r="EC36" i="4"/>
  <c r="ED35" i="4"/>
  <c r="EE34" i="4"/>
  <c r="EF33" i="4"/>
  <c r="EG32" i="4"/>
  <c r="GT29" i="4"/>
  <c r="GV27" i="4"/>
  <c r="GR26" i="4"/>
  <c r="GS25" i="4"/>
  <c r="GU24" i="4"/>
  <c r="GS23" i="4"/>
  <c r="GQ22" i="4"/>
  <c r="GU21" i="4"/>
  <c r="GV20" i="4"/>
  <c r="GR19" i="4"/>
  <c r="GV18" i="4"/>
  <c r="HF18" i="4" s="1"/>
  <c r="GQ17" i="4"/>
  <c r="GS16" i="4"/>
  <c r="GP15" i="4"/>
  <c r="GW14" i="4"/>
  <c r="GO14" i="4"/>
  <c r="GS13" i="4"/>
  <c r="GQ12" i="4"/>
  <c r="GP11" i="4"/>
  <c r="GT10" i="4"/>
  <c r="GW9" i="4"/>
  <c r="HG9" i="4" s="1"/>
  <c r="GO9" i="4"/>
  <c r="GU8" i="4"/>
  <c r="GQ7" i="4"/>
  <c r="GU6" i="4"/>
  <c r="GQ5" i="4"/>
  <c r="EH118" i="4"/>
  <c r="EI117" i="4"/>
  <c r="EA117" i="4"/>
  <c r="EB116" i="4"/>
  <c r="EC115" i="4"/>
  <c r="ED114" i="4"/>
  <c r="EE113" i="4"/>
  <c r="EF112" i="4"/>
  <c r="EG111" i="4"/>
  <c r="EH110" i="4"/>
  <c r="EI109" i="4"/>
  <c r="EA109" i="4"/>
  <c r="EB108" i="4"/>
  <c r="EC107" i="4"/>
  <c r="ED106" i="4"/>
  <c r="EE105" i="4"/>
  <c r="EF104" i="4"/>
  <c r="EG103" i="4"/>
  <c r="EH102" i="4"/>
  <c r="EI101" i="4"/>
  <c r="EA101" i="4"/>
  <c r="EB100" i="4"/>
  <c r="EC99" i="4"/>
  <c r="ED98" i="4"/>
  <c r="EE97" i="4"/>
  <c r="EF96" i="4"/>
  <c r="EG95" i="4"/>
  <c r="EH94" i="4"/>
  <c r="EI93" i="4"/>
  <c r="EA93" i="4"/>
  <c r="EB92" i="4"/>
  <c r="EC91" i="4"/>
  <c r="ED90" i="4"/>
  <c r="EE89" i="4"/>
  <c r="EF88" i="4"/>
  <c r="EG87" i="4"/>
  <c r="EH86" i="4"/>
  <c r="EI85" i="4"/>
  <c r="EA85" i="4"/>
  <c r="EB84" i="4"/>
  <c r="EC83" i="4"/>
  <c r="ED82" i="4"/>
  <c r="EE81" i="4"/>
  <c r="EF80" i="4"/>
  <c r="EG79" i="4"/>
  <c r="EH78" i="4"/>
  <c r="EI77" i="4"/>
  <c r="EA77" i="4"/>
  <c r="EB76" i="4"/>
  <c r="EC75" i="4"/>
  <c r="ED74" i="4"/>
  <c r="EE73" i="4"/>
  <c r="EF72" i="4"/>
  <c r="EG71" i="4"/>
  <c r="EH70" i="4"/>
  <c r="EI69" i="4"/>
  <c r="EA69" i="4"/>
  <c r="EB68" i="4"/>
  <c r="EC67" i="4"/>
  <c r="ED66" i="4"/>
  <c r="EE65" i="4"/>
  <c r="EF64" i="4"/>
  <c r="EG63" i="4"/>
  <c r="EH62" i="4"/>
  <c r="EI61" i="4"/>
  <c r="EA61" i="4"/>
  <c r="EB60" i="4"/>
  <c r="EC59" i="4"/>
  <c r="ED58" i="4"/>
  <c r="EE57" i="4"/>
  <c r="EF56" i="4"/>
  <c r="EG55" i="4"/>
  <c r="EH54" i="4"/>
  <c r="EI53" i="4"/>
  <c r="EA53" i="4"/>
  <c r="EB52" i="4"/>
  <c r="EC51" i="4"/>
  <c r="ED50" i="4"/>
  <c r="EE49" i="4"/>
  <c r="EF48" i="4"/>
  <c r="EG47" i="4"/>
  <c r="EH46" i="4"/>
  <c r="EI45" i="4"/>
  <c r="EA45" i="4"/>
  <c r="EB44" i="4"/>
  <c r="EC43" i="4"/>
  <c r="ED42" i="4"/>
  <c r="EE41" i="4"/>
  <c r="EF40" i="4"/>
  <c r="EG39" i="4"/>
  <c r="EH38" i="4"/>
  <c r="EI37" i="4"/>
  <c r="EA37" i="4"/>
  <c r="EB36" i="4"/>
  <c r="EC35" i="4"/>
  <c r="ED34" i="4"/>
  <c r="EE33" i="4"/>
  <c r="EF32" i="4"/>
  <c r="EG31" i="4"/>
  <c r="EH30" i="4"/>
  <c r="EI29" i="4"/>
  <c r="EA29" i="4"/>
  <c r="EB28" i="4"/>
  <c r="EC27" i="4"/>
  <c r="ED26" i="4"/>
  <c r="EE25" i="4"/>
  <c r="EF24" i="4"/>
  <c r="EG23" i="4"/>
  <c r="EH22" i="4"/>
  <c r="EI21" i="4"/>
  <c r="EA21" i="4"/>
  <c r="EB20" i="4"/>
  <c r="EC19" i="4"/>
  <c r="ED18" i="4"/>
  <c r="EE17" i="4"/>
  <c r="EF16" i="4"/>
  <c r="EG15" i="4"/>
  <c r="EH14" i="4"/>
  <c r="EI13" i="4"/>
  <c r="EA13" i="4"/>
  <c r="EB12" i="4"/>
  <c r="EC11" i="4"/>
  <c r="ED10" i="4"/>
  <c r="EE9" i="4"/>
  <c r="EF8" i="4"/>
  <c r="EG7" i="4"/>
  <c r="EH6" i="4"/>
  <c r="GW31" i="4"/>
  <c r="GO29" i="4"/>
  <c r="GU27" i="4"/>
  <c r="GR25" i="4"/>
  <c r="GT24" i="4"/>
  <c r="HD24" i="4" s="1"/>
  <c r="GR23" i="4"/>
  <c r="HB23" i="4" s="1"/>
  <c r="GP22" i="4"/>
  <c r="GZ22" i="4" s="1"/>
  <c r="GT21" i="4"/>
  <c r="GU20" i="4"/>
  <c r="GQ19" i="4"/>
  <c r="GU18" i="4"/>
  <c r="GP17" i="4"/>
  <c r="GZ17" i="4" s="1"/>
  <c r="GR16" i="4"/>
  <c r="GW15" i="4"/>
  <c r="GO15" i="4"/>
  <c r="GV14" i="4"/>
  <c r="GR13" i="4"/>
  <c r="GP12" i="4"/>
  <c r="GW11" i="4"/>
  <c r="GO11" i="4"/>
  <c r="GS10" i="4"/>
  <c r="GV9" i="4"/>
  <c r="GT8" i="4"/>
  <c r="GP7" i="4"/>
  <c r="GT6" i="4"/>
  <c r="GP5" i="4"/>
  <c r="EG118" i="4"/>
  <c r="EH117" i="4"/>
  <c r="EI116" i="4"/>
  <c r="EA116" i="4"/>
  <c r="EB115" i="4"/>
  <c r="EC114" i="4"/>
  <c r="ED113" i="4"/>
  <c r="EE112" i="4"/>
  <c r="EF111" i="4"/>
  <c r="EG110" i="4"/>
  <c r="EH109" i="4"/>
  <c r="EI108" i="4"/>
  <c r="EA108" i="4"/>
  <c r="EB107" i="4"/>
  <c r="EC106" i="4"/>
  <c r="ED105" i="4"/>
  <c r="EE104" i="4"/>
  <c r="EF103" i="4"/>
  <c r="EG102" i="4"/>
  <c r="EH101" i="4"/>
  <c r="EI100" i="4"/>
  <c r="EA100" i="4"/>
  <c r="EB99" i="4"/>
  <c r="EC98" i="4"/>
  <c r="ED97" i="4"/>
  <c r="EE96" i="4"/>
  <c r="EF95" i="4"/>
  <c r="EG94" i="4"/>
  <c r="EH93" i="4"/>
  <c r="EI92" i="4"/>
  <c r="EA92" i="4"/>
  <c r="EB91" i="4"/>
  <c r="EC90" i="4"/>
  <c r="ED89" i="4"/>
  <c r="EE88" i="4"/>
  <c r="EF87" i="4"/>
  <c r="EG86" i="4"/>
  <c r="EH85" i="4"/>
  <c r="EI84" i="4"/>
  <c r="EA84" i="4"/>
  <c r="EB83" i="4"/>
  <c r="EC82" i="4"/>
  <c r="ED81" i="4"/>
  <c r="EE80" i="4"/>
  <c r="EF79" i="4"/>
  <c r="EG78" i="4"/>
  <c r="EH77" i="4"/>
  <c r="EI76" i="4"/>
  <c r="EA76" i="4"/>
  <c r="EB75" i="4"/>
  <c r="EC74" i="4"/>
  <c r="ED73" i="4"/>
  <c r="EE72" i="4"/>
  <c r="EF71" i="4"/>
  <c r="EG70" i="4"/>
  <c r="EH69" i="4"/>
  <c r="EI68" i="4"/>
  <c r="EA68" i="4"/>
  <c r="EB67" i="4"/>
  <c r="EC66" i="4"/>
  <c r="ED65" i="4"/>
  <c r="EE64" i="4"/>
  <c r="EF63" i="4"/>
  <c r="EG62" i="4"/>
  <c r="EH61" i="4"/>
  <c r="EI60" i="4"/>
  <c r="EA60" i="4"/>
  <c r="EB59" i="4"/>
  <c r="EC58" i="4"/>
  <c r="ED57" i="4"/>
  <c r="EE56" i="4"/>
  <c r="EF55" i="4"/>
  <c r="EG54" i="4"/>
  <c r="EH53" i="4"/>
  <c r="EI52" i="4"/>
  <c r="EA52" i="4"/>
  <c r="EB51" i="4"/>
  <c r="EC50" i="4"/>
  <c r="ED49" i="4"/>
  <c r="EE48" i="4"/>
  <c r="EF47" i="4"/>
  <c r="EG46" i="4"/>
  <c r="EH45" i="4"/>
  <c r="EI44" i="4"/>
  <c r="EA44" i="4"/>
  <c r="EB43" i="4"/>
  <c r="EC42" i="4"/>
  <c r="ED41" i="4"/>
  <c r="EE40" i="4"/>
  <c r="EF39" i="4"/>
  <c r="EG38" i="4"/>
  <c r="EH37" i="4"/>
  <c r="EI36" i="4"/>
  <c r="EA36" i="4"/>
  <c r="EB35" i="4"/>
  <c r="EC34" i="4"/>
  <c r="ED33" i="4"/>
  <c r="EE32" i="4"/>
  <c r="EF31" i="4"/>
  <c r="EG30" i="4"/>
  <c r="EH29" i="4"/>
  <c r="EI28" i="4"/>
  <c r="EA28" i="4"/>
  <c r="EB27" i="4"/>
  <c r="EC26" i="4"/>
  <c r="ED25" i="4"/>
  <c r="EE24" i="4"/>
  <c r="EF23" i="4"/>
  <c r="EG22" i="4"/>
  <c r="EH21" i="4"/>
  <c r="EI20" i="4"/>
  <c r="EA20" i="4"/>
  <c r="EB19" i="4"/>
  <c r="EC18" i="4"/>
  <c r="ED17" i="4"/>
  <c r="EE16" i="4"/>
  <c r="EF15" i="4"/>
  <c r="EG14" i="4"/>
  <c r="EH13" i="4"/>
  <c r="EI12" i="4"/>
  <c r="EA12" i="4"/>
  <c r="EB11" i="4"/>
  <c r="EC10" i="4"/>
  <c r="ED9" i="4"/>
  <c r="EE8" i="4"/>
  <c r="EF7" i="4"/>
  <c r="EG6" i="4"/>
  <c r="EH5" i="4"/>
  <c r="ES118" i="4"/>
  <c r="EK118" i="4"/>
  <c r="EQ117" i="4"/>
  <c r="ES116" i="4"/>
  <c r="EK116" i="4"/>
  <c r="EO115" i="4"/>
  <c r="EQ114" i="4"/>
  <c r="ED32" i="4"/>
  <c r="EF29" i="4"/>
  <c r="EA27" i="4"/>
  <c r="EG24" i="4"/>
  <c r="EE22" i="4"/>
  <c r="EI19" i="4"/>
  <c r="EB18" i="4"/>
  <c r="ED16" i="4"/>
  <c r="EF14" i="4"/>
  <c r="EH12" i="4"/>
  <c r="EA11" i="4"/>
  <c r="EC9" i="4"/>
  <c r="EA8" i="4"/>
  <c r="EE6" i="4"/>
  <c r="ED5" i="4"/>
  <c r="EL118" i="4"/>
  <c r="EP117" i="4"/>
  <c r="EQ116" i="4"/>
  <c r="EK115" i="4"/>
  <c r="EL114" i="4"/>
  <c r="EN113" i="4"/>
  <c r="EQ112" i="4"/>
  <c r="EL111" i="4"/>
  <c r="EP110" i="4"/>
  <c r="ES109" i="4"/>
  <c r="EK109" i="4"/>
  <c r="EO108" i="4"/>
  <c r="ER107" i="4"/>
  <c r="ES106" i="4"/>
  <c r="EK106" i="4"/>
  <c r="EO105" i="4"/>
  <c r="EQ104" i="4"/>
  <c r="ER103" i="4"/>
  <c r="EN102" i="4"/>
  <c r="EO101" i="4"/>
  <c r="EP100" i="4"/>
  <c r="EL99" i="4"/>
  <c r="EO98" i="4"/>
  <c r="ER97" i="4"/>
  <c r="ER96" i="4"/>
  <c r="EM95" i="4"/>
  <c r="EP94" i="4"/>
  <c r="ER93" i="4"/>
  <c r="EN92" i="4"/>
  <c r="ER91" i="4"/>
  <c r="EO90" i="4"/>
  <c r="EQ89" i="4"/>
  <c r="EM88" i="4"/>
  <c r="EN87" i="4"/>
  <c r="EP86" i="4"/>
  <c r="ES85" i="4"/>
  <c r="EK85" i="4"/>
  <c r="EN84" i="4"/>
  <c r="EQ83" i="4"/>
  <c r="EL82" i="4"/>
  <c r="EP81" i="4"/>
  <c r="EL80" i="4"/>
  <c r="EM79" i="4"/>
  <c r="EP78" i="4"/>
  <c r="EM77" i="4"/>
  <c r="EP76" i="4"/>
  <c r="ES75" i="4"/>
  <c r="EK75" i="4"/>
  <c r="EM74" i="4"/>
  <c r="EO73" i="4"/>
  <c r="EP72" i="4"/>
  <c r="ES71" i="4"/>
  <c r="EK71" i="4"/>
  <c r="ER70" i="4"/>
  <c r="EM69" i="4"/>
  <c r="EP68" i="4"/>
  <c r="ER67" i="4"/>
  <c r="EL66" i="4"/>
  <c r="EO65" i="4"/>
  <c r="EQ64" i="4"/>
  <c r="ER63" i="4"/>
  <c r="EO62" i="4"/>
  <c r="EP61" i="4"/>
  <c r="ER60" i="4"/>
  <c r="EN59" i="4"/>
  <c r="EQ58" i="4"/>
  <c r="ER57" i="4"/>
  <c r="FB57" i="4" s="1"/>
  <c r="EL56" i="4"/>
  <c r="EN55" i="4"/>
  <c r="EO54" i="4"/>
  <c r="ER53" i="4"/>
  <c r="ES52" i="4"/>
  <c r="EK52" i="4"/>
  <c r="EM51" i="4"/>
  <c r="EN50" i="4"/>
  <c r="EO49" i="4"/>
  <c r="EP48" i="4"/>
  <c r="EQ47" i="4"/>
  <c r="ER46" i="4"/>
  <c r="ES45" i="4"/>
  <c r="EK45" i="4"/>
  <c r="EM44" i="4"/>
  <c r="EO43" i="4"/>
  <c r="EP42" i="4"/>
  <c r="ES41" i="4"/>
  <c r="EK41" i="4"/>
  <c r="EM40" i="4"/>
  <c r="EN39" i="4"/>
  <c r="EP38" i="4"/>
  <c r="EL37" i="4"/>
  <c r="EN36" i="4"/>
  <c r="ES35" i="4"/>
  <c r="EK35" i="4"/>
  <c r="EP34" i="4"/>
  <c r="ES33" i="4"/>
  <c r="EK33" i="4"/>
  <c r="EM32" i="4"/>
  <c r="EN31" i="4"/>
  <c r="EP30" i="4"/>
  <c r="ES29" i="4"/>
  <c r="EK29" i="4"/>
  <c r="EO28" i="4"/>
  <c r="EP27" i="4"/>
  <c r="EN26" i="4"/>
  <c r="ER25" i="4"/>
  <c r="EO24" i="4"/>
  <c r="EQ23" i="4"/>
  <c r="ES22" i="4"/>
  <c r="EK22" i="4"/>
  <c r="EN21" i="4"/>
  <c r="ER20" i="4"/>
  <c r="EL19" i="4"/>
  <c r="ES18" i="4"/>
  <c r="EK18" i="4"/>
  <c r="EM17" i="4"/>
  <c r="EO16" i="4"/>
  <c r="ES15" i="4"/>
  <c r="EK15" i="4"/>
  <c r="EM14" i="4"/>
  <c r="EN13" i="4"/>
  <c r="EO12" i="4"/>
  <c r="EL11" i="4"/>
  <c r="EO10" i="4"/>
  <c r="EP9" i="4"/>
  <c r="EL8" i="4"/>
  <c r="EN7" i="4"/>
  <c r="ER6" i="4"/>
  <c r="EM5" i="4"/>
  <c r="EH31" i="4"/>
  <c r="EB29" i="4"/>
  <c r="EI26" i="4"/>
  <c r="ED24" i="4"/>
  <c r="EA22" i="4"/>
  <c r="EU22" i="4" s="1"/>
  <c r="EH19" i="4"/>
  <c r="EA18" i="4"/>
  <c r="EC16" i="4"/>
  <c r="EE14" i="4"/>
  <c r="EG12" i="4"/>
  <c r="EI10" i="4"/>
  <c r="EB9" i="4"/>
  <c r="EH7" i="4"/>
  <c r="ED6" i="4"/>
  <c r="EB5" i="4"/>
  <c r="EO117" i="4"/>
  <c r="EP116" i="4"/>
  <c r="ES115" i="4"/>
  <c r="EK114" i="4"/>
  <c r="EM113" i="4"/>
  <c r="EP112" i="4"/>
  <c r="ES111" i="4"/>
  <c r="EK111" i="4"/>
  <c r="EO110" i="4"/>
  <c r="ER109" i="4"/>
  <c r="EN108" i="4"/>
  <c r="EQ107" i="4"/>
  <c r="ER106" i="4"/>
  <c r="EN105" i="4"/>
  <c r="EP104" i="4"/>
  <c r="EQ103" i="4"/>
  <c r="EM102" i="4"/>
  <c r="EN101" i="4"/>
  <c r="EO100" i="4"/>
  <c r="ES99" i="4"/>
  <c r="EK99" i="4"/>
  <c r="EN98" i="4"/>
  <c r="EQ97" i="4"/>
  <c r="EQ96" i="4"/>
  <c r="FA96" i="4" s="1"/>
  <c r="EL95" i="4"/>
  <c r="EO94" i="4"/>
  <c r="EQ93" i="4"/>
  <c r="EM92" i="4"/>
  <c r="EQ91" i="4"/>
  <c r="EN90" i="4"/>
  <c r="EP89" i="4"/>
  <c r="EL88" i="4"/>
  <c r="EM87" i="4"/>
  <c r="EO86" i="4"/>
  <c r="ER85" i="4"/>
  <c r="EM84" i="4"/>
  <c r="EP83" i="4"/>
  <c r="ES82" i="4"/>
  <c r="EK82" i="4"/>
  <c r="EO81" i="4"/>
  <c r="ES80" i="4"/>
  <c r="EK80" i="4"/>
  <c r="EL79" i="4"/>
  <c r="EO78" i="4"/>
  <c r="EL77" i="4"/>
  <c r="EO76" i="4"/>
  <c r="ER75" i="4"/>
  <c r="EL74" i="4"/>
  <c r="EN73" i="4"/>
  <c r="EO72" i="4"/>
  <c r="ER71" i="4"/>
  <c r="EQ70" i="4"/>
  <c r="EL69" i="4"/>
  <c r="EO68" i="4"/>
  <c r="EQ67" i="4"/>
  <c r="ES66" i="4"/>
  <c r="EK66" i="4"/>
  <c r="EN65" i="4"/>
  <c r="EP64" i="4"/>
  <c r="EQ63" i="4"/>
  <c r="EN62" i="4"/>
  <c r="EO61" i="4"/>
  <c r="EQ60" i="4"/>
  <c r="EM59" i="4"/>
  <c r="EP58" i="4"/>
  <c r="EQ57" i="4"/>
  <c r="ES56" i="4"/>
  <c r="EK56" i="4"/>
  <c r="EM55" i="4"/>
  <c r="EN54" i="4"/>
  <c r="EQ53" i="4"/>
  <c r="ER52" i="4"/>
  <c r="EL51" i="4"/>
  <c r="EM50" i="4"/>
  <c r="EN49" i="4"/>
  <c r="EO48" i="4"/>
  <c r="EP47" i="4"/>
  <c r="EQ46" i="4"/>
  <c r="ER45" i="4"/>
  <c r="EL44" i="4"/>
  <c r="EN43" i="4"/>
  <c r="EO42" i="4"/>
  <c r="ER41" i="4"/>
  <c r="EL40" i="4"/>
  <c r="EM39" i="4"/>
  <c r="EO38" i="4"/>
  <c r="ES37" i="4"/>
  <c r="EK37" i="4"/>
  <c r="EM36" i="4"/>
  <c r="ER35" i="4"/>
  <c r="FB35" i="4" s="1"/>
  <c r="EO34" i="4"/>
  <c r="ER33" i="4"/>
  <c r="EL32" i="4"/>
  <c r="EM31" i="4"/>
  <c r="EO30" i="4"/>
  <c r="ER29" i="4"/>
  <c r="EN28" i="4"/>
  <c r="EO27" i="4"/>
  <c r="EM26" i="4"/>
  <c r="EQ25" i="4"/>
  <c r="EN24" i="4"/>
  <c r="EP23" i="4"/>
  <c r="ER22" i="4"/>
  <c r="FB22" i="4" s="1"/>
  <c r="EM21" i="4"/>
  <c r="EQ20" i="4"/>
  <c r="ES19" i="4"/>
  <c r="EK19" i="4"/>
  <c r="ER18" i="4"/>
  <c r="EL17" i="4"/>
  <c r="EN16" i="4"/>
  <c r="ER15" i="4"/>
  <c r="EL14" i="4"/>
  <c r="EM13" i="4"/>
  <c r="EN12" i="4"/>
  <c r="ES11" i="4"/>
  <c r="EK11" i="4"/>
  <c r="EN10" i="4"/>
  <c r="EX10" i="4" s="1"/>
  <c r="EO9" i="4"/>
  <c r="EY9" i="4" s="1"/>
  <c r="ES8" i="4"/>
  <c r="EK8" i="4"/>
  <c r="EM7" i="4"/>
  <c r="EQ6" i="4"/>
  <c r="EL5" i="4"/>
  <c r="EE31" i="4"/>
  <c r="EH28" i="4"/>
  <c r="EE26" i="4"/>
  <c r="EC24" i="4"/>
  <c r="EG21" i="4"/>
  <c r="EF19" i="4"/>
  <c r="EH17" i="4"/>
  <c r="EA16" i="4"/>
  <c r="EC14" i="4"/>
  <c r="EE12" i="4"/>
  <c r="EG10" i="4"/>
  <c r="EA9" i="4"/>
  <c r="EE7" i="4"/>
  <c r="EC6" i="4"/>
  <c r="EA5" i="4"/>
  <c r="EN117" i="4"/>
  <c r="EO116" i="4"/>
  <c r="ER115" i="4"/>
  <c r="ES114" i="4"/>
  <c r="EL113" i="4"/>
  <c r="EO112" i="4"/>
  <c r="ER111" i="4"/>
  <c r="EN110" i="4"/>
  <c r="EQ109" i="4"/>
  <c r="EM108" i="4"/>
  <c r="EP107" i="4"/>
  <c r="EQ106" i="4"/>
  <c r="EM105" i="4"/>
  <c r="EO104" i="4"/>
  <c r="EP103" i="4"/>
  <c r="EL102" i="4"/>
  <c r="EM101" i="4"/>
  <c r="EN100" i="4"/>
  <c r="ER99" i="4"/>
  <c r="EM98" i="4"/>
  <c r="EP97" i="4"/>
  <c r="EP96" i="4"/>
  <c r="ES95" i="4"/>
  <c r="EK95" i="4"/>
  <c r="EN94" i="4"/>
  <c r="EP93" i="4"/>
  <c r="EL92" i="4"/>
  <c r="EP91" i="4"/>
  <c r="EZ91" i="4" s="1"/>
  <c r="EM90" i="4"/>
  <c r="EO89" i="4"/>
  <c r="ES88" i="4"/>
  <c r="FC88" i="4" s="1"/>
  <c r="EK88" i="4"/>
  <c r="EL87" i="4"/>
  <c r="EV87" i="4" s="1"/>
  <c r="EN86" i="4"/>
  <c r="EQ85" i="4"/>
  <c r="EL84" i="4"/>
  <c r="EO83" i="4"/>
  <c r="ER82" i="4"/>
  <c r="EN81" i="4"/>
  <c r="ER80" i="4"/>
  <c r="ES79" i="4"/>
  <c r="EK79" i="4"/>
  <c r="EN78" i="4"/>
  <c r="ES77" i="4"/>
  <c r="EK77" i="4"/>
  <c r="EN76" i="4"/>
  <c r="EQ75" i="4"/>
  <c r="ES74" i="4"/>
  <c r="EK74" i="4"/>
  <c r="EM73" i="4"/>
  <c r="EN72" i="4"/>
  <c r="EQ71" i="4"/>
  <c r="EP70" i="4"/>
  <c r="ES69" i="4"/>
  <c r="EK69" i="4"/>
  <c r="EN68" i="4"/>
  <c r="EP67" i="4"/>
  <c r="ER66" i="4"/>
  <c r="EM65" i="4"/>
  <c r="EO64" i="4"/>
  <c r="EP63" i="4"/>
  <c r="EM62" i="4"/>
  <c r="EN61" i="4"/>
  <c r="EP60" i="4"/>
  <c r="EL59" i="4"/>
  <c r="EO58" i="4"/>
  <c r="EP57" i="4"/>
  <c r="ER56" i="4"/>
  <c r="EL55" i="4"/>
  <c r="EV55" i="4" s="1"/>
  <c r="EM54" i="4"/>
  <c r="EW54" i="4" s="1"/>
  <c r="EP53" i="4"/>
  <c r="EQ52" i="4"/>
  <c r="ES51" i="4"/>
  <c r="EK51" i="4"/>
  <c r="EL50" i="4"/>
  <c r="EM49" i="4"/>
  <c r="EN48" i="4"/>
  <c r="EO47" i="4"/>
  <c r="EP46" i="4"/>
  <c r="EQ45" i="4"/>
  <c r="ES44" i="4"/>
  <c r="EK44" i="4"/>
  <c r="EM43" i="4"/>
  <c r="EN42" i="4"/>
  <c r="EQ41" i="4"/>
  <c r="ES40" i="4"/>
  <c r="EK40" i="4"/>
  <c r="EL39" i="4"/>
  <c r="EN38" i="4"/>
  <c r="ER37" i="4"/>
  <c r="EL36" i="4"/>
  <c r="EQ35" i="4"/>
  <c r="EN34" i="4"/>
  <c r="EQ33" i="4"/>
  <c r="ES32" i="4"/>
  <c r="EK32" i="4"/>
  <c r="EL31" i="4"/>
  <c r="EN30" i="4"/>
  <c r="EQ29" i="4"/>
  <c r="EM28" i="4"/>
  <c r="EN27" i="4"/>
  <c r="EL26" i="4"/>
  <c r="EP25" i="4"/>
  <c r="EM24" i="4"/>
  <c r="EO23" i="4"/>
  <c r="EQ22" i="4"/>
  <c r="EL21" i="4"/>
  <c r="EP20" i="4"/>
  <c r="ER19" i="4"/>
  <c r="FB19" i="4" s="1"/>
  <c r="EQ18" i="4"/>
  <c r="ES17" i="4"/>
  <c r="EK17" i="4"/>
  <c r="EM16" i="4"/>
  <c r="EQ15" i="4"/>
  <c r="ES14" i="4"/>
  <c r="EK14" i="4"/>
  <c r="EL13" i="4"/>
  <c r="EM12" i="4"/>
  <c r="ER11" i="4"/>
  <c r="EM10" i="4"/>
  <c r="EN9" i="4"/>
  <c r="ER8" i="4"/>
  <c r="EL7" i="4"/>
  <c r="EP6" i="4"/>
  <c r="ES5" i="4"/>
  <c r="EK5" i="4"/>
  <c r="BX118" i="4"/>
  <c r="BY117" i="4"/>
  <c r="EI30" i="4"/>
  <c r="EG28" i="4"/>
  <c r="EB26" i="4"/>
  <c r="EH23" i="4"/>
  <c r="EF21" i="4"/>
  <c r="ED19" i="4"/>
  <c r="EF17" i="4"/>
  <c r="EH15" i="4"/>
  <c r="EA14" i="4"/>
  <c r="EC12" i="4"/>
  <c r="EE10" i="4"/>
  <c r="EI8" i="4"/>
  <c r="ED7" i="4"/>
  <c r="EA6" i="4"/>
  <c r="ER118" i="4"/>
  <c r="EM117" i="4"/>
  <c r="EN116" i="4"/>
  <c r="EQ115" i="4"/>
  <c r="ER114" i="4"/>
  <c r="ES113" i="4"/>
  <c r="EK113" i="4"/>
  <c r="EN112" i="4"/>
  <c r="EQ111" i="4"/>
  <c r="EM110" i="4"/>
  <c r="EP109" i="4"/>
  <c r="EL108" i="4"/>
  <c r="EO107" i="4"/>
  <c r="EP106" i="4"/>
  <c r="EL105" i="4"/>
  <c r="EN104" i="4"/>
  <c r="EO103" i="4"/>
  <c r="ES102" i="4"/>
  <c r="EK102" i="4"/>
  <c r="EL101" i="4"/>
  <c r="EM100" i="4"/>
  <c r="EQ99" i="4"/>
  <c r="EL98" i="4"/>
  <c r="EO97" i="4"/>
  <c r="EO96" i="4"/>
  <c r="ER95" i="4"/>
  <c r="EM94" i="4"/>
  <c r="EW94" i="4" s="1"/>
  <c r="EO93" i="4"/>
  <c r="ES92" i="4"/>
  <c r="EK92" i="4"/>
  <c r="EO91" i="4"/>
  <c r="EL90" i="4"/>
  <c r="EN89" i="4"/>
  <c r="ER88" i="4"/>
  <c r="ES87" i="4"/>
  <c r="EK87" i="4"/>
  <c r="EM86" i="4"/>
  <c r="EP85" i="4"/>
  <c r="ES84" i="4"/>
  <c r="EK84" i="4"/>
  <c r="EN83" i="4"/>
  <c r="EQ82" i="4"/>
  <c r="EM81" i="4"/>
  <c r="EQ80" i="4"/>
  <c r="ER79" i="4"/>
  <c r="EM78" i="4"/>
  <c r="ER77" i="4"/>
  <c r="EM76" i="4"/>
  <c r="EP75" i="4"/>
  <c r="ER74" i="4"/>
  <c r="EL73" i="4"/>
  <c r="EM72" i="4"/>
  <c r="EP71" i="4"/>
  <c r="EO70" i="4"/>
  <c r="ER69" i="4"/>
  <c r="EM68" i="4"/>
  <c r="EW68" i="4" s="1"/>
  <c r="EO67" i="4"/>
  <c r="EQ66" i="4"/>
  <c r="EL65" i="4"/>
  <c r="EN64" i="4"/>
  <c r="EO63" i="4"/>
  <c r="EL62" i="4"/>
  <c r="EM61" i="4"/>
  <c r="EO60" i="4"/>
  <c r="ES59" i="4"/>
  <c r="EK59" i="4"/>
  <c r="EN58" i="4"/>
  <c r="EO57" i="4"/>
  <c r="EQ56" i="4"/>
  <c r="ES55" i="4"/>
  <c r="EK55" i="4"/>
  <c r="EL54" i="4"/>
  <c r="EO53" i="4"/>
  <c r="EP52" i="4"/>
  <c r="ER51" i="4"/>
  <c r="ES50" i="4"/>
  <c r="EK50" i="4"/>
  <c r="EL49" i="4"/>
  <c r="EM48" i="4"/>
  <c r="EN47" i="4"/>
  <c r="EO46" i="4"/>
  <c r="EP45" i="4"/>
  <c r="ER44" i="4"/>
  <c r="EL43" i="4"/>
  <c r="EM42" i="4"/>
  <c r="EP41" i="4"/>
  <c r="EZ41" i="4" s="1"/>
  <c r="ER40" i="4"/>
  <c r="ES39" i="4"/>
  <c r="EK39" i="4"/>
  <c r="EM38" i="4"/>
  <c r="EW38" i="4" s="1"/>
  <c r="EQ37" i="4"/>
  <c r="ES36" i="4"/>
  <c r="EK36" i="4"/>
  <c r="EP35" i="4"/>
  <c r="EM34" i="4"/>
  <c r="EP33" i="4"/>
  <c r="ER32" i="4"/>
  <c r="ES31" i="4"/>
  <c r="EK31" i="4"/>
  <c r="EM30" i="4"/>
  <c r="EP29" i="4"/>
  <c r="EL28" i="4"/>
  <c r="EM27" i="4"/>
  <c r="ES26" i="4"/>
  <c r="EK26" i="4"/>
  <c r="EO25" i="4"/>
  <c r="EL24" i="4"/>
  <c r="EN23" i="4"/>
  <c r="EP22" i="4"/>
  <c r="ES21" i="4"/>
  <c r="EK21" i="4"/>
  <c r="EO20" i="4"/>
  <c r="EQ19" i="4"/>
  <c r="EP18" i="4"/>
  <c r="ER17" i="4"/>
  <c r="EL16" i="4"/>
  <c r="EP15" i="4"/>
  <c r="ER14" i="4"/>
  <c r="ES13" i="4"/>
  <c r="EK13" i="4"/>
  <c r="EL12" i="4"/>
  <c r="EQ11" i="4"/>
  <c r="EL10" i="4"/>
  <c r="EM9" i="4"/>
  <c r="EQ8" i="4"/>
  <c r="ES7" i="4"/>
  <c r="EK7" i="4"/>
  <c r="EO6" i="4"/>
  <c r="EY6" i="4" s="1"/>
  <c r="ER5" i="4"/>
  <c r="CE118" i="4"/>
  <c r="BW118" i="4"/>
  <c r="BX117" i="4"/>
  <c r="BY116" i="4"/>
  <c r="BZ115" i="4"/>
  <c r="EF30" i="4"/>
  <c r="EC28" i="4"/>
  <c r="EA26" i="4"/>
  <c r="EE23" i="4"/>
  <c r="EB21" i="4"/>
  <c r="EA19" i="4"/>
  <c r="EC17" i="4"/>
  <c r="EE15" i="4"/>
  <c r="EG13" i="4"/>
  <c r="EI11" i="4"/>
  <c r="EB10" i="4"/>
  <c r="EG8" i="4"/>
  <c r="EC7" i="4"/>
  <c r="EI5" i="4"/>
  <c r="EQ118" i="4"/>
  <c r="EL117" i="4"/>
  <c r="EM116" i="4"/>
  <c r="EP115" i="4"/>
  <c r="EP114" i="4"/>
  <c r="EZ114" i="4" s="1"/>
  <c r="ER113" i="4"/>
  <c r="EM112" i="4"/>
  <c r="EP111" i="4"/>
  <c r="EZ111" i="4" s="1"/>
  <c r="EL110" i="4"/>
  <c r="EO109" i="4"/>
  <c r="ES108" i="4"/>
  <c r="FC108" i="4" s="1"/>
  <c r="EK108" i="4"/>
  <c r="EN107" i="4"/>
  <c r="EO106" i="4"/>
  <c r="ES105" i="4"/>
  <c r="EK105" i="4"/>
  <c r="EM104" i="4"/>
  <c r="EW104" i="4" s="1"/>
  <c r="EN103" i="4"/>
  <c r="EX103" i="4" s="1"/>
  <c r="ER102" i="4"/>
  <c r="ES101" i="4"/>
  <c r="EK101" i="4"/>
  <c r="EL100" i="4"/>
  <c r="EP99" i="4"/>
  <c r="ES98" i="4"/>
  <c r="EK98" i="4"/>
  <c r="EN97" i="4"/>
  <c r="EN96" i="4"/>
  <c r="EQ95" i="4"/>
  <c r="EL94" i="4"/>
  <c r="EN93" i="4"/>
  <c r="ER92" i="4"/>
  <c r="EN91" i="4"/>
  <c r="ES90" i="4"/>
  <c r="EK90" i="4"/>
  <c r="EM89" i="4"/>
  <c r="EQ88" i="4"/>
  <c r="ER87" i="4"/>
  <c r="EL86" i="4"/>
  <c r="EO85" i="4"/>
  <c r="ER84" i="4"/>
  <c r="EM83" i="4"/>
  <c r="EP82" i="4"/>
  <c r="EL81" i="4"/>
  <c r="EV81" i="4" s="1"/>
  <c r="EP80" i="4"/>
  <c r="EQ79" i="4"/>
  <c r="EL78" i="4"/>
  <c r="EV78" i="4" s="1"/>
  <c r="EQ77" i="4"/>
  <c r="EL76" i="4"/>
  <c r="EO75" i="4"/>
  <c r="EY75" i="4" s="1"/>
  <c r="EQ74" i="4"/>
  <c r="ES73" i="4"/>
  <c r="EK73" i="4"/>
  <c r="EL72" i="4"/>
  <c r="EO71" i="4"/>
  <c r="EN70" i="4"/>
  <c r="EQ69" i="4"/>
  <c r="EL68" i="4"/>
  <c r="EN67" i="4"/>
  <c r="EP66" i="4"/>
  <c r="ES65" i="4"/>
  <c r="EK65" i="4"/>
  <c r="EM64" i="4"/>
  <c r="EW64" i="4" s="1"/>
  <c r="EN63" i="4"/>
  <c r="ES62" i="4"/>
  <c r="EK62" i="4"/>
  <c r="EL61" i="4"/>
  <c r="EN60" i="4"/>
  <c r="ER59" i="4"/>
  <c r="EM58" i="4"/>
  <c r="EN57" i="4"/>
  <c r="EP56" i="4"/>
  <c r="ER55" i="4"/>
  <c r="ES54" i="4"/>
  <c r="EK54" i="4"/>
  <c r="EN53" i="4"/>
  <c r="EO52" i="4"/>
  <c r="EQ51" i="4"/>
  <c r="ER50" i="4"/>
  <c r="ES49" i="4"/>
  <c r="EK49" i="4"/>
  <c r="EL48" i="4"/>
  <c r="EM47" i="4"/>
  <c r="EN46" i="4"/>
  <c r="EO45" i="4"/>
  <c r="EQ44" i="4"/>
  <c r="ES43" i="4"/>
  <c r="EK43" i="4"/>
  <c r="EL42" i="4"/>
  <c r="EO41" i="4"/>
  <c r="EQ40" i="4"/>
  <c r="ER39" i="4"/>
  <c r="EL38" i="4"/>
  <c r="EP37" i="4"/>
  <c r="ER36" i="4"/>
  <c r="EO35" i="4"/>
  <c r="EL34" i="4"/>
  <c r="EO33" i="4"/>
  <c r="EQ32" i="4"/>
  <c r="ER31" i="4"/>
  <c r="EL30" i="4"/>
  <c r="EV30" i="4" s="1"/>
  <c r="EO29" i="4"/>
  <c r="ES28" i="4"/>
  <c r="EK28" i="4"/>
  <c r="EL27" i="4"/>
  <c r="ER26" i="4"/>
  <c r="EN25" i="4"/>
  <c r="ES24" i="4"/>
  <c r="EK24" i="4"/>
  <c r="EM23" i="4"/>
  <c r="EO22" i="4"/>
  <c r="ER21" i="4"/>
  <c r="EN20" i="4"/>
  <c r="EP19" i="4"/>
  <c r="EO18" i="4"/>
  <c r="EQ17" i="4"/>
  <c r="ES16" i="4"/>
  <c r="EK16" i="4"/>
  <c r="EO15" i="4"/>
  <c r="EQ14" i="4"/>
  <c r="ER13" i="4"/>
  <c r="ES12" i="4"/>
  <c r="EK12" i="4"/>
  <c r="EP11" i="4"/>
  <c r="ES10" i="4"/>
  <c r="EK10" i="4"/>
  <c r="EL9" i="4"/>
  <c r="EP8" i="4"/>
  <c r="ER7" i="4"/>
  <c r="EN6" i="4"/>
  <c r="EQ5" i="4"/>
  <c r="EE30" i="4"/>
  <c r="EI27" i="4"/>
  <c r="EF25" i="4"/>
  <c r="ED23" i="4"/>
  <c r="EH20" i="4"/>
  <c r="EI18" i="4"/>
  <c r="EB17" i="4"/>
  <c r="ED15" i="4"/>
  <c r="EF13" i="4"/>
  <c r="EH11" i="4"/>
  <c r="EA10" i="4"/>
  <c r="ED8" i="4"/>
  <c r="EB7" i="4"/>
  <c r="EG5" i="4"/>
  <c r="EP118" i="4"/>
  <c r="EK117" i="4"/>
  <c r="EL116" i="4"/>
  <c r="EN115" i="4"/>
  <c r="EO114" i="4"/>
  <c r="EQ113" i="4"/>
  <c r="FA113" i="4" s="1"/>
  <c r="EL112" i="4"/>
  <c r="EO111" i="4"/>
  <c r="EY111" i="4" s="1"/>
  <c r="ES110" i="4"/>
  <c r="EK110" i="4"/>
  <c r="EN109" i="4"/>
  <c r="ER108" i="4"/>
  <c r="EM107" i="4"/>
  <c r="EN106" i="4"/>
  <c r="ER105" i="4"/>
  <c r="EL104" i="4"/>
  <c r="EM103" i="4"/>
  <c r="EQ102" i="4"/>
  <c r="FA102" i="4" s="1"/>
  <c r="ER101" i="4"/>
  <c r="FB101" i="4" s="1"/>
  <c r="ES100" i="4"/>
  <c r="FC100" i="4" s="1"/>
  <c r="EK100" i="4"/>
  <c r="EO99" i="4"/>
  <c r="EY99" i="4" s="1"/>
  <c r="ER98" i="4"/>
  <c r="EM97" i="4"/>
  <c r="EW97" i="4" s="1"/>
  <c r="EM96" i="4"/>
  <c r="EP95" i="4"/>
  <c r="EZ95" i="4" s="1"/>
  <c r="ES94" i="4"/>
  <c r="EK94" i="4"/>
  <c r="EM93" i="4"/>
  <c r="EW93" i="4" s="1"/>
  <c r="EQ92" i="4"/>
  <c r="EM91" i="4"/>
  <c r="ER90" i="4"/>
  <c r="EL89" i="4"/>
  <c r="EP88" i="4"/>
  <c r="EQ87" i="4"/>
  <c r="ES86" i="4"/>
  <c r="EK86" i="4"/>
  <c r="EN85" i="4"/>
  <c r="EQ84" i="4"/>
  <c r="FA84" i="4" s="1"/>
  <c r="EL83" i="4"/>
  <c r="EV83" i="4" s="1"/>
  <c r="EO82" i="4"/>
  <c r="ES81" i="4"/>
  <c r="EK81" i="4"/>
  <c r="EO80" i="4"/>
  <c r="EP79" i="4"/>
  <c r="ES78" i="4"/>
  <c r="EK78" i="4"/>
  <c r="EP77" i="4"/>
  <c r="ES76" i="4"/>
  <c r="EK76" i="4"/>
  <c r="EN75" i="4"/>
  <c r="EP74" i="4"/>
  <c r="ER73" i="4"/>
  <c r="ES72" i="4"/>
  <c r="EK72" i="4"/>
  <c r="EN71" i="4"/>
  <c r="EM70" i="4"/>
  <c r="EP69" i="4"/>
  <c r="ES68" i="4"/>
  <c r="EK68" i="4"/>
  <c r="EM67" i="4"/>
  <c r="EO66" i="4"/>
  <c r="EY66" i="4" s="1"/>
  <c r="ER65" i="4"/>
  <c r="FB65" i="4" s="1"/>
  <c r="EL64" i="4"/>
  <c r="EM63" i="4"/>
  <c r="ER62" i="4"/>
  <c r="ES61" i="4"/>
  <c r="EK61" i="4"/>
  <c r="EM60" i="4"/>
  <c r="EW60" i="4" s="1"/>
  <c r="EQ59" i="4"/>
  <c r="EL58" i="4"/>
  <c r="EM57" i="4"/>
  <c r="EO56" i="4"/>
  <c r="EQ55" i="4"/>
  <c r="ER54" i="4"/>
  <c r="EM53" i="4"/>
  <c r="EN52" i="4"/>
  <c r="EP51" i="4"/>
  <c r="EQ50" i="4"/>
  <c r="ER49" i="4"/>
  <c r="ES48" i="4"/>
  <c r="EK48" i="4"/>
  <c r="EL47" i="4"/>
  <c r="EM46" i="4"/>
  <c r="EN45" i="4"/>
  <c r="EP44" i="4"/>
  <c r="ER43" i="4"/>
  <c r="ES42" i="4"/>
  <c r="EK42" i="4"/>
  <c r="EN41" i="4"/>
  <c r="EP40" i="4"/>
  <c r="EQ39" i="4"/>
  <c r="ES38" i="4"/>
  <c r="FC38" i="4" s="1"/>
  <c r="EK38" i="4"/>
  <c r="EO37" i="4"/>
  <c r="EQ36" i="4"/>
  <c r="EN35" i="4"/>
  <c r="ES34" i="4"/>
  <c r="EK34" i="4"/>
  <c r="EN33" i="4"/>
  <c r="EP32" i="4"/>
  <c r="EQ31" i="4"/>
  <c r="ES30" i="4"/>
  <c r="EK30" i="4"/>
  <c r="EN29" i="4"/>
  <c r="ER28" i="4"/>
  <c r="ES27" i="4"/>
  <c r="EK27" i="4"/>
  <c r="EQ26" i="4"/>
  <c r="EM25" i="4"/>
  <c r="ER24" i="4"/>
  <c r="EL23" i="4"/>
  <c r="EN22" i="4"/>
  <c r="EQ21" i="4"/>
  <c r="EM20" i="4"/>
  <c r="EO19" i="4"/>
  <c r="EN18" i="4"/>
  <c r="EP17" i="4"/>
  <c r="ER16" i="4"/>
  <c r="EN15" i="4"/>
  <c r="EP14" i="4"/>
  <c r="EQ13" i="4"/>
  <c r="ER12" i="4"/>
  <c r="EO11" i="4"/>
  <c r="ER10" i="4"/>
  <c r="ES9" i="4"/>
  <c r="EK9" i="4"/>
  <c r="EO8" i="4"/>
  <c r="EQ7" i="4"/>
  <c r="EM6" i="4"/>
  <c r="EP5" i="4"/>
  <c r="EA30" i="4"/>
  <c r="EH27" i="4"/>
  <c r="EC25" i="4"/>
  <c r="EW25" i="4" s="1"/>
  <c r="EI22" i="4"/>
  <c r="EG20" i="4"/>
  <c r="EG18" i="4"/>
  <c r="EI16" i="4"/>
  <c r="EB15" i="4"/>
  <c r="ED13" i="4"/>
  <c r="EF11" i="4"/>
  <c r="EH9" i="4"/>
  <c r="EC8" i="4"/>
  <c r="EI6" i="4"/>
  <c r="EF5" i="4"/>
  <c r="EO118" i="4"/>
  <c r="ES117" i="4"/>
  <c r="EM115" i="4"/>
  <c r="EN114" i="4"/>
  <c r="EP113" i="4"/>
  <c r="ES112" i="4"/>
  <c r="EK112" i="4"/>
  <c r="EN111" i="4"/>
  <c r="ER110" i="4"/>
  <c r="EM109" i="4"/>
  <c r="EW109" i="4" s="1"/>
  <c r="EQ108" i="4"/>
  <c r="FA108" i="4" s="1"/>
  <c r="EL107" i="4"/>
  <c r="EV107" i="4" s="1"/>
  <c r="EM106" i="4"/>
  <c r="EW106" i="4" s="1"/>
  <c r="EQ105" i="4"/>
  <c r="ES104" i="4"/>
  <c r="EK104" i="4"/>
  <c r="EL103" i="4"/>
  <c r="EP102" i="4"/>
  <c r="EQ101" i="4"/>
  <c r="ER100" i="4"/>
  <c r="EN99" i="4"/>
  <c r="EQ98" i="4"/>
  <c r="EL97" i="4"/>
  <c r="EL96" i="4"/>
  <c r="EO95" i="4"/>
  <c r="ER94" i="4"/>
  <c r="EL93" i="4"/>
  <c r="EP92" i="4"/>
  <c r="EL91" i="4"/>
  <c r="EQ90" i="4"/>
  <c r="ES89" i="4"/>
  <c r="EK89" i="4"/>
  <c r="EO88" i="4"/>
  <c r="EP87" i="4"/>
  <c r="EZ87" i="4" s="1"/>
  <c r="ER86" i="4"/>
  <c r="EM85" i="4"/>
  <c r="EP84" i="4"/>
  <c r="ES83" i="4"/>
  <c r="EK83" i="4"/>
  <c r="EN82" i="4"/>
  <c r="ER81" i="4"/>
  <c r="EN80" i="4"/>
  <c r="EO79" i="4"/>
  <c r="EY79" i="4" s="1"/>
  <c r="ER78" i="4"/>
  <c r="EO77" i="4"/>
  <c r="ER76" i="4"/>
  <c r="FB76" i="4" s="1"/>
  <c r="EM75" i="4"/>
  <c r="EW75" i="4" s="1"/>
  <c r="EO74" i="4"/>
  <c r="EQ73" i="4"/>
  <c r="ER72" i="4"/>
  <c r="EM71" i="4"/>
  <c r="EW71" i="4" s="1"/>
  <c r="EL70" i="4"/>
  <c r="EO69" i="4"/>
  <c r="ER68" i="4"/>
  <c r="EL67" i="4"/>
  <c r="EN66" i="4"/>
  <c r="EQ65" i="4"/>
  <c r="ES64" i="4"/>
  <c r="EK64" i="4"/>
  <c r="EL63" i="4"/>
  <c r="EQ62" i="4"/>
  <c r="ER61" i="4"/>
  <c r="EL60" i="4"/>
  <c r="EP59" i="4"/>
  <c r="ES58" i="4"/>
  <c r="EK58" i="4"/>
  <c r="EL57" i="4"/>
  <c r="EN56" i="4"/>
  <c r="EP55" i="4"/>
  <c r="EQ54" i="4"/>
  <c r="EL53" i="4"/>
  <c r="EM52" i="4"/>
  <c r="EO51" i="4"/>
  <c r="EP50" i="4"/>
  <c r="EQ49" i="4"/>
  <c r="ER48" i="4"/>
  <c r="ES47" i="4"/>
  <c r="EK47" i="4"/>
  <c r="EL46" i="4"/>
  <c r="EM45" i="4"/>
  <c r="EO44" i="4"/>
  <c r="EQ43" i="4"/>
  <c r="ER42" i="4"/>
  <c r="FB42" i="4" s="1"/>
  <c r="EM41" i="4"/>
  <c r="EO40" i="4"/>
  <c r="EP39" i="4"/>
  <c r="ER38" i="4"/>
  <c r="EN37" i="4"/>
  <c r="EP36" i="4"/>
  <c r="EM35" i="4"/>
  <c r="ER34" i="4"/>
  <c r="EM33" i="4"/>
  <c r="EO32" i="4"/>
  <c r="EP31" i="4"/>
  <c r="ER30" i="4"/>
  <c r="EM29" i="4"/>
  <c r="EQ28" i="4"/>
  <c r="ER27" i="4"/>
  <c r="EP26" i="4"/>
  <c r="EL25" i="4"/>
  <c r="EQ24" i="4"/>
  <c r="ES23" i="4"/>
  <c r="EK23" i="4"/>
  <c r="EM22" i="4"/>
  <c r="EP21" i="4"/>
  <c r="EL20" i="4"/>
  <c r="EN19" i="4"/>
  <c r="EX19" i="4" s="1"/>
  <c r="EM18" i="4"/>
  <c r="EO17" i="4"/>
  <c r="EQ16" i="4"/>
  <c r="EM15" i="4"/>
  <c r="EO14" i="4"/>
  <c r="EP13" i="4"/>
  <c r="EQ12" i="4"/>
  <c r="EN11" i="4"/>
  <c r="EQ10" i="4"/>
  <c r="ER9" i="4"/>
  <c r="EN8" i="4"/>
  <c r="EP7" i="4"/>
  <c r="EL6" i="4"/>
  <c r="EO5" i="4"/>
  <c r="CB118" i="4"/>
  <c r="CC117" i="4"/>
  <c r="CD116" i="4"/>
  <c r="CE115" i="4"/>
  <c r="EG29" i="4"/>
  <c r="ED27" i="4"/>
  <c r="EB25" i="4"/>
  <c r="EF22" i="4"/>
  <c r="EC20" i="4"/>
  <c r="EE18" i="4"/>
  <c r="EG16" i="4"/>
  <c r="EI14" i="4"/>
  <c r="EB13" i="4"/>
  <c r="ED11" i="4"/>
  <c r="EF9" i="4"/>
  <c r="EB8" i="4"/>
  <c r="EF6" i="4"/>
  <c r="EE5" i="4"/>
  <c r="EM118" i="4"/>
  <c r="ER117" i="4"/>
  <c r="ER116" i="4"/>
  <c r="EL115" i="4"/>
  <c r="EM114" i="4"/>
  <c r="EO113" i="4"/>
  <c r="ER112" i="4"/>
  <c r="EM111" i="4"/>
  <c r="EQ110" i="4"/>
  <c r="EL109" i="4"/>
  <c r="EV109" i="4" s="1"/>
  <c r="EP108" i="4"/>
  <c r="ES107" i="4"/>
  <c r="EK107" i="4"/>
  <c r="EL106" i="4"/>
  <c r="EP105" i="4"/>
  <c r="ER104" i="4"/>
  <c r="ES103" i="4"/>
  <c r="EK103" i="4"/>
  <c r="EO102" i="4"/>
  <c r="EP101" i="4"/>
  <c r="EQ100" i="4"/>
  <c r="EM99" i="4"/>
  <c r="EP98" i="4"/>
  <c r="ES97" i="4"/>
  <c r="EK97" i="4"/>
  <c r="ES96" i="4"/>
  <c r="EK96" i="4"/>
  <c r="EN95" i="4"/>
  <c r="EQ94" i="4"/>
  <c r="ES93" i="4"/>
  <c r="EK93" i="4"/>
  <c r="EO92" i="4"/>
  <c r="ES91" i="4"/>
  <c r="EK91" i="4"/>
  <c r="EP90" i="4"/>
  <c r="ER89" i="4"/>
  <c r="EN88" i="4"/>
  <c r="EO87" i="4"/>
  <c r="EQ86" i="4"/>
  <c r="EL85" i="4"/>
  <c r="EO84" i="4"/>
  <c r="ER83" i="4"/>
  <c r="EM82" i="4"/>
  <c r="EQ81" i="4"/>
  <c r="EM80" i="4"/>
  <c r="EN79" i="4"/>
  <c r="EQ78" i="4"/>
  <c r="EN77" i="4"/>
  <c r="EQ76" i="4"/>
  <c r="EL75" i="4"/>
  <c r="EN74" i="4"/>
  <c r="EP73" i="4"/>
  <c r="EQ72" i="4"/>
  <c r="EL71" i="4"/>
  <c r="ES70" i="4"/>
  <c r="EK70" i="4"/>
  <c r="EN69" i="4"/>
  <c r="EQ68" i="4"/>
  <c r="ES67" i="4"/>
  <c r="EK67" i="4"/>
  <c r="EM66" i="4"/>
  <c r="EP65" i="4"/>
  <c r="ER64" i="4"/>
  <c r="ES63" i="4"/>
  <c r="EK63" i="4"/>
  <c r="EP62" i="4"/>
  <c r="EQ61" i="4"/>
  <c r="ES60" i="4"/>
  <c r="EK60" i="4"/>
  <c r="EO59" i="4"/>
  <c r="ER58" i="4"/>
  <c r="ES57" i="4"/>
  <c r="EK57" i="4"/>
  <c r="EM56" i="4"/>
  <c r="EO55" i="4"/>
  <c r="EY55" i="4" s="1"/>
  <c r="EP54" i="4"/>
  <c r="ES53" i="4"/>
  <c r="EK53" i="4"/>
  <c r="EL52" i="4"/>
  <c r="EN51" i="4"/>
  <c r="EO50" i="4"/>
  <c r="EP49" i="4"/>
  <c r="EQ48" i="4"/>
  <c r="ER47" i="4"/>
  <c r="ES46" i="4"/>
  <c r="EK46" i="4"/>
  <c r="EL45" i="4"/>
  <c r="EN44" i="4"/>
  <c r="EP43" i="4"/>
  <c r="EQ42" i="4"/>
  <c r="EL41" i="4"/>
  <c r="EN40" i="4"/>
  <c r="EO39" i="4"/>
  <c r="EY39" i="4" s="1"/>
  <c r="EQ38" i="4"/>
  <c r="EM37" i="4"/>
  <c r="EO36" i="4"/>
  <c r="EL35" i="4"/>
  <c r="EQ34" i="4"/>
  <c r="EL33" i="4"/>
  <c r="EN32" i="4"/>
  <c r="EO31" i="4"/>
  <c r="EQ30" i="4"/>
  <c r="EL29" i="4"/>
  <c r="EP28" i="4"/>
  <c r="EQ27" i="4"/>
  <c r="EO26" i="4"/>
  <c r="ES25" i="4"/>
  <c r="FC25" i="4" s="1"/>
  <c r="EK25" i="4"/>
  <c r="EP24" i="4"/>
  <c r="EZ24" i="4" s="1"/>
  <c r="ER23" i="4"/>
  <c r="FB23" i="4" s="1"/>
  <c r="EL22" i="4"/>
  <c r="EO21" i="4"/>
  <c r="EY21" i="4" s="1"/>
  <c r="ES20" i="4"/>
  <c r="EK20" i="4"/>
  <c r="EM19" i="4"/>
  <c r="EL18" i="4"/>
  <c r="EN17" i="4"/>
  <c r="EP16" i="4"/>
  <c r="EZ16" i="4" s="1"/>
  <c r="EL15" i="4"/>
  <c r="EN14" i="4"/>
  <c r="EX14" i="4" s="1"/>
  <c r="EO13" i="4"/>
  <c r="EY13" i="4" s="1"/>
  <c r="EP12" i="4"/>
  <c r="EM11" i="4"/>
  <c r="EP10" i="4"/>
  <c r="EQ9" i="4"/>
  <c r="EM8" i="4"/>
  <c r="EO7" i="4"/>
  <c r="ES6" i="4"/>
  <c r="EK6" i="4"/>
  <c r="EN5" i="4"/>
  <c r="CA118" i="4"/>
  <c r="CB117" i="4"/>
  <c r="CC116" i="4"/>
  <c r="CD115" i="4"/>
  <c r="CE114" i="4"/>
  <c r="BW114" i="4"/>
  <c r="BX113" i="4"/>
  <c r="BY112" i="4"/>
  <c r="BY118" i="4"/>
  <c r="CA116" i="4"/>
  <c r="BX115" i="4"/>
  <c r="BX114" i="4"/>
  <c r="BW113" i="4"/>
  <c r="BW112" i="4"/>
  <c r="BX111" i="4"/>
  <c r="BY110" i="4"/>
  <c r="BZ109" i="4"/>
  <c r="CA108" i="4"/>
  <c r="CB107" i="4"/>
  <c r="CC106" i="4"/>
  <c r="CD105" i="4"/>
  <c r="CE104" i="4"/>
  <c r="BX103" i="4"/>
  <c r="BY102" i="4"/>
  <c r="BZ101" i="4"/>
  <c r="CA100" i="4"/>
  <c r="CB99" i="4"/>
  <c r="CC98" i="4"/>
  <c r="CD97" i="4"/>
  <c r="CE96" i="4"/>
  <c r="BW96" i="4"/>
  <c r="BX95" i="4"/>
  <c r="BY94" i="4"/>
  <c r="BZ93" i="4"/>
  <c r="CA92" i="4"/>
  <c r="CB91" i="4"/>
  <c r="CC90" i="4"/>
  <c r="CD89" i="4"/>
  <c r="CE88" i="4"/>
  <c r="BW88" i="4"/>
  <c r="BX87" i="4"/>
  <c r="BY86" i="4"/>
  <c r="BZ85" i="4"/>
  <c r="CA84" i="4"/>
  <c r="CB83" i="4"/>
  <c r="CC82" i="4"/>
  <c r="CD81" i="4"/>
  <c r="CE80" i="4"/>
  <c r="BW80" i="4"/>
  <c r="BX79" i="4"/>
  <c r="BY78" i="4"/>
  <c r="BZ77" i="4"/>
  <c r="CA76" i="4"/>
  <c r="CB75" i="4"/>
  <c r="CC74" i="4"/>
  <c r="CD73" i="4"/>
  <c r="CE72" i="4"/>
  <c r="BW72" i="4"/>
  <c r="BX71" i="4"/>
  <c r="BY70" i="4"/>
  <c r="BZ69" i="4"/>
  <c r="CA68" i="4"/>
  <c r="CB67" i="4"/>
  <c r="CC66" i="4"/>
  <c r="CD65" i="4"/>
  <c r="CE64" i="4"/>
  <c r="BW64" i="4"/>
  <c r="BX63" i="4"/>
  <c r="BY62" i="4"/>
  <c r="BZ61" i="4"/>
  <c r="CA60" i="4"/>
  <c r="CB59" i="4"/>
  <c r="CC58" i="4"/>
  <c r="CD57" i="4"/>
  <c r="CE56" i="4"/>
  <c r="BW56" i="4"/>
  <c r="BX55" i="4"/>
  <c r="BY54" i="4"/>
  <c r="BZ53" i="4"/>
  <c r="CA52" i="4"/>
  <c r="CB51" i="4"/>
  <c r="CC50" i="4"/>
  <c r="CD49" i="4"/>
  <c r="CE48" i="4"/>
  <c r="BW48" i="4"/>
  <c r="BX47" i="4"/>
  <c r="BY46" i="4"/>
  <c r="BZ45" i="4"/>
  <c r="CA44" i="4"/>
  <c r="CB43" i="4"/>
  <c r="CC42" i="4"/>
  <c r="CD41" i="4"/>
  <c r="CE40" i="4"/>
  <c r="BW40" i="4"/>
  <c r="BX39" i="4"/>
  <c r="BY38" i="4"/>
  <c r="BZ37" i="4"/>
  <c r="CA36" i="4"/>
  <c r="CB35" i="4"/>
  <c r="CC34" i="4"/>
  <c r="CD33" i="4"/>
  <c r="CE32" i="4"/>
  <c r="BW32" i="4"/>
  <c r="BX31" i="4"/>
  <c r="BY30" i="4"/>
  <c r="BZ29" i="4"/>
  <c r="CA28" i="4"/>
  <c r="CB27" i="4"/>
  <c r="CC26" i="4"/>
  <c r="CD25" i="4"/>
  <c r="CE24" i="4"/>
  <c r="BW24" i="4"/>
  <c r="BX23" i="4"/>
  <c r="BY22" i="4"/>
  <c r="BZ21" i="4"/>
  <c r="CA20" i="4"/>
  <c r="CB19" i="4"/>
  <c r="CC18" i="4"/>
  <c r="CD17" i="4"/>
  <c r="CE16" i="4"/>
  <c r="BW16" i="4"/>
  <c r="BX15" i="4"/>
  <c r="BY14" i="4"/>
  <c r="BZ13" i="4"/>
  <c r="CA12" i="4"/>
  <c r="CB11" i="4"/>
  <c r="CC10" i="4"/>
  <c r="CD9" i="4"/>
  <c r="CE8" i="4"/>
  <c r="BW8" i="4"/>
  <c r="BX7" i="4"/>
  <c r="BY6" i="4"/>
  <c r="BZ5" i="4"/>
  <c r="CO118" i="4"/>
  <c r="CG118" i="4"/>
  <c r="CM117" i="4"/>
  <c r="CI116" i="4"/>
  <c r="CH115" i="4"/>
  <c r="CO114" i="4"/>
  <c r="CG114" i="4"/>
  <c r="CL113" i="4"/>
  <c r="CJ112" i="4"/>
  <c r="CO111" i="4"/>
  <c r="CG111" i="4"/>
  <c r="CK110" i="4"/>
  <c r="CO109" i="4"/>
  <c r="CG109" i="4"/>
  <c r="CK108" i="4"/>
  <c r="CI107" i="4"/>
  <c r="CN106" i="4"/>
  <c r="CH105" i="4"/>
  <c r="CO104" i="4"/>
  <c r="CG104" i="4"/>
  <c r="CM103" i="4"/>
  <c r="CK102" i="4"/>
  <c r="CI101" i="4"/>
  <c r="CO100" i="4"/>
  <c r="CG100" i="4"/>
  <c r="CL99" i="4"/>
  <c r="CO98" i="4"/>
  <c r="CG98" i="4"/>
  <c r="CK97" i="4"/>
  <c r="CN96" i="4"/>
  <c r="CM95" i="4"/>
  <c r="CJ94" i="4"/>
  <c r="CO93" i="4"/>
  <c r="CG93" i="4"/>
  <c r="CK92" i="4"/>
  <c r="CH91" i="4"/>
  <c r="CN90" i="4"/>
  <c r="CI89" i="4"/>
  <c r="CH88" i="4"/>
  <c r="CO87" i="4"/>
  <c r="CG87" i="4"/>
  <c r="CL86" i="4"/>
  <c r="CJ85" i="4"/>
  <c r="CO84" i="4"/>
  <c r="CE117" i="4"/>
  <c r="BZ116" i="4"/>
  <c r="BW115" i="4"/>
  <c r="CE113" i="4"/>
  <c r="CE112" i="4"/>
  <c r="CE111" i="4"/>
  <c r="BW111" i="4"/>
  <c r="BX110" i="4"/>
  <c r="BY109" i="4"/>
  <c r="BZ108" i="4"/>
  <c r="CA107" i="4"/>
  <c r="CB106" i="4"/>
  <c r="CC105" i="4"/>
  <c r="CD104" i="4"/>
  <c r="CE103" i="4"/>
  <c r="BW103" i="4"/>
  <c r="BX102" i="4"/>
  <c r="BY101" i="4"/>
  <c r="BZ100" i="4"/>
  <c r="CA99" i="4"/>
  <c r="CB98" i="4"/>
  <c r="CC97" i="4"/>
  <c r="CD96" i="4"/>
  <c r="CE95" i="4"/>
  <c r="BW95" i="4"/>
  <c r="BX94" i="4"/>
  <c r="BY93" i="4"/>
  <c r="BZ92" i="4"/>
  <c r="CA91" i="4"/>
  <c r="CB90" i="4"/>
  <c r="CC89" i="4"/>
  <c r="CD88" i="4"/>
  <c r="CE87" i="4"/>
  <c r="BW87" i="4"/>
  <c r="BX86" i="4"/>
  <c r="BY85" i="4"/>
  <c r="BZ84" i="4"/>
  <c r="CA83" i="4"/>
  <c r="CB82" i="4"/>
  <c r="CC81" i="4"/>
  <c r="CD80" i="4"/>
  <c r="CE79" i="4"/>
  <c r="BW79" i="4"/>
  <c r="BX78" i="4"/>
  <c r="BY77" i="4"/>
  <c r="BZ76" i="4"/>
  <c r="CA75" i="4"/>
  <c r="CB74" i="4"/>
  <c r="CC73" i="4"/>
  <c r="CD72" i="4"/>
  <c r="CE71" i="4"/>
  <c r="BW71" i="4"/>
  <c r="BX70" i="4"/>
  <c r="BY69" i="4"/>
  <c r="BZ68" i="4"/>
  <c r="CA67" i="4"/>
  <c r="CB66" i="4"/>
  <c r="CC65" i="4"/>
  <c r="CD64" i="4"/>
  <c r="CE63" i="4"/>
  <c r="BW63" i="4"/>
  <c r="BX62" i="4"/>
  <c r="BY61" i="4"/>
  <c r="BZ60" i="4"/>
  <c r="CA59" i="4"/>
  <c r="CB58" i="4"/>
  <c r="CC57" i="4"/>
  <c r="CD56" i="4"/>
  <c r="CE55" i="4"/>
  <c r="BW55" i="4"/>
  <c r="BX54" i="4"/>
  <c r="BY53" i="4"/>
  <c r="BZ52" i="4"/>
  <c r="CA51" i="4"/>
  <c r="CB50" i="4"/>
  <c r="CC49" i="4"/>
  <c r="CD48" i="4"/>
  <c r="CE47" i="4"/>
  <c r="BW47" i="4"/>
  <c r="BX46" i="4"/>
  <c r="BY45" i="4"/>
  <c r="BZ44" i="4"/>
  <c r="CA43" i="4"/>
  <c r="CB42" i="4"/>
  <c r="CC41" i="4"/>
  <c r="CD40" i="4"/>
  <c r="CE39" i="4"/>
  <c r="BW39" i="4"/>
  <c r="BX38" i="4"/>
  <c r="BY37" i="4"/>
  <c r="BZ36" i="4"/>
  <c r="CA35" i="4"/>
  <c r="CB34" i="4"/>
  <c r="CC33" i="4"/>
  <c r="CD32" i="4"/>
  <c r="CE31" i="4"/>
  <c r="BW31" i="4"/>
  <c r="BX30" i="4"/>
  <c r="BY29" i="4"/>
  <c r="BZ28" i="4"/>
  <c r="CA27" i="4"/>
  <c r="CB26" i="4"/>
  <c r="CC25" i="4"/>
  <c r="CD24" i="4"/>
  <c r="CE23" i="4"/>
  <c r="BW23" i="4"/>
  <c r="BX22" i="4"/>
  <c r="BY21" i="4"/>
  <c r="BZ20" i="4"/>
  <c r="CA19" i="4"/>
  <c r="CB18" i="4"/>
  <c r="CC17" i="4"/>
  <c r="CD16" i="4"/>
  <c r="CE15" i="4"/>
  <c r="BW15" i="4"/>
  <c r="BX14" i="4"/>
  <c r="BY13" i="4"/>
  <c r="BZ12" i="4"/>
  <c r="CA11" i="4"/>
  <c r="CB10" i="4"/>
  <c r="CC9" i="4"/>
  <c r="CD8" i="4"/>
  <c r="CE7" i="4"/>
  <c r="BW7" i="4"/>
  <c r="BX6" i="4"/>
  <c r="BY5" i="4"/>
  <c r="CN118" i="4"/>
  <c r="CL117" i="4"/>
  <c r="CH116" i="4"/>
  <c r="CO115" i="4"/>
  <c r="CG115" i="4"/>
  <c r="CN114" i="4"/>
  <c r="CK113" i="4"/>
  <c r="CI112" i="4"/>
  <c r="CN111" i="4"/>
  <c r="CJ110" i="4"/>
  <c r="CN109" i="4"/>
  <c r="CJ108" i="4"/>
  <c r="CH107" i="4"/>
  <c r="CM106" i="4"/>
  <c r="CO105" i="4"/>
  <c r="CG105" i="4"/>
  <c r="CN104" i="4"/>
  <c r="CL103" i="4"/>
  <c r="CJ102" i="4"/>
  <c r="CH101" i="4"/>
  <c r="CN100" i="4"/>
  <c r="CK99" i="4"/>
  <c r="CN98" i="4"/>
  <c r="CJ97" i="4"/>
  <c r="CM96" i="4"/>
  <c r="CL95" i="4"/>
  <c r="CI94" i="4"/>
  <c r="CN93" i="4"/>
  <c r="CD117" i="4"/>
  <c r="BX116" i="4"/>
  <c r="CD114" i="4"/>
  <c r="CD113" i="4"/>
  <c r="CD112" i="4"/>
  <c r="CD111" i="4"/>
  <c r="CE110" i="4"/>
  <c r="BW110" i="4"/>
  <c r="BX109" i="4"/>
  <c r="BY108" i="4"/>
  <c r="BZ107" i="4"/>
  <c r="CA106" i="4"/>
  <c r="CB105" i="4"/>
  <c r="CC104" i="4"/>
  <c r="CD103" i="4"/>
  <c r="CE102" i="4"/>
  <c r="BW102" i="4"/>
  <c r="BX101" i="4"/>
  <c r="BY100" i="4"/>
  <c r="BZ99" i="4"/>
  <c r="CA98" i="4"/>
  <c r="CB97" i="4"/>
  <c r="CC96" i="4"/>
  <c r="CD95" i="4"/>
  <c r="CE94" i="4"/>
  <c r="BW94" i="4"/>
  <c r="BX93" i="4"/>
  <c r="BY92" i="4"/>
  <c r="BZ91" i="4"/>
  <c r="CA90" i="4"/>
  <c r="CB89" i="4"/>
  <c r="CC88" i="4"/>
  <c r="CD87" i="4"/>
  <c r="CE86" i="4"/>
  <c r="BW86" i="4"/>
  <c r="BX85" i="4"/>
  <c r="BY84" i="4"/>
  <c r="BZ83" i="4"/>
  <c r="CA82" i="4"/>
  <c r="CB81" i="4"/>
  <c r="CC80" i="4"/>
  <c r="CD79" i="4"/>
  <c r="CE78" i="4"/>
  <c r="BW78" i="4"/>
  <c r="BX77" i="4"/>
  <c r="BY76" i="4"/>
  <c r="BZ75" i="4"/>
  <c r="CA74" i="4"/>
  <c r="CB73" i="4"/>
  <c r="CC72" i="4"/>
  <c r="CD71" i="4"/>
  <c r="CE70" i="4"/>
  <c r="BW70" i="4"/>
  <c r="BX69" i="4"/>
  <c r="BY68" i="4"/>
  <c r="BZ67" i="4"/>
  <c r="CA66" i="4"/>
  <c r="CB65" i="4"/>
  <c r="CC64" i="4"/>
  <c r="CD63" i="4"/>
  <c r="CE62" i="4"/>
  <c r="BW62" i="4"/>
  <c r="BX61" i="4"/>
  <c r="BY60" i="4"/>
  <c r="BZ59" i="4"/>
  <c r="CA58" i="4"/>
  <c r="CB57" i="4"/>
  <c r="CC56" i="4"/>
  <c r="CD55" i="4"/>
  <c r="CE54" i="4"/>
  <c r="BW54" i="4"/>
  <c r="BX53" i="4"/>
  <c r="BY52" i="4"/>
  <c r="BZ51" i="4"/>
  <c r="CA50" i="4"/>
  <c r="CB49" i="4"/>
  <c r="CC48" i="4"/>
  <c r="CD47" i="4"/>
  <c r="CE46" i="4"/>
  <c r="BW46" i="4"/>
  <c r="BX45" i="4"/>
  <c r="BY44" i="4"/>
  <c r="BZ43" i="4"/>
  <c r="CA42" i="4"/>
  <c r="CB41" i="4"/>
  <c r="CC40" i="4"/>
  <c r="CD39" i="4"/>
  <c r="CE38" i="4"/>
  <c r="BW38" i="4"/>
  <c r="BX37" i="4"/>
  <c r="BY36" i="4"/>
  <c r="BZ35" i="4"/>
  <c r="CA34" i="4"/>
  <c r="CB33" i="4"/>
  <c r="CC32" i="4"/>
  <c r="CD31" i="4"/>
  <c r="CE30" i="4"/>
  <c r="BW30" i="4"/>
  <c r="BX29" i="4"/>
  <c r="BY28" i="4"/>
  <c r="BZ27" i="4"/>
  <c r="CA26" i="4"/>
  <c r="CB25" i="4"/>
  <c r="CC24" i="4"/>
  <c r="CD23" i="4"/>
  <c r="CE22" i="4"/>
  <c r="BW22" i="4"/>
  <c r="BX21" i="4"/>
  <c r="BY20" i="4"/>
  <c r="BZ19" i="4"/>
  <c r="CA18" i="4"/>
  <c r="CB17" i="4"/>
  <c r="CC16" i="4"/>
  <c r="CD15" i="4"/>
  <c r="CE14" i="4"/>
  <c r="BW14" i="4"/>
  <c r="BX13" i="4"/>
  <c r="BY12" i="4"/>
  <c r="BZ11" i="4"/>
  <c r="CA10" i="4"/>
  <c r="CB9" i="4"/>
  <c r="CC8" i="4"/>
  <c r="CD7" i="4"/>
  <c r="CE6" i="4"/>
  <c r="BW6" i="4"/>
  <c r="BX5" i="4"/>
  <c r="CM118" i="4"/>
  <c r="CK117" i="4"/>
  <c r="CO116" i="4"/>
  <c r="CG116" i="4"/>
  <c r="CN115" i="4"/>
  <c r="CM114" i="4"/>
  <c r="CJ113" i="4"/>
  <c r="CH112" i="4"/>
  <c r="CM111" i="4"/>
  <c r="CI110" i="4"/>
  <c r="CM109" i="4"/>
  <c r="CI108" i="4"/>
  <c r="CS108" i="4" s="1"/>
  <c r="CO107" i="4"/>
  <c r="CG107" i="4"/>
  <c r="CL106" i="4"/>
  <c r="CN105" i="4"/>
  <c r="CM104" i="4"/>
  <c r="CK103" i="4"/>
  <c r="CI102" i="4"/>
  <c r="CO101" i="4"/>
  <c r="CG101" i="4"/>
  <c r="CM100" i="4"/>
  <c r="CJ99" i="4"/>
  <c r="CM98" i="4"/>
  <c r="CI97" i="4"/>
  <c r="CL96" i="4"/>
  <c r="CK95" i="4"/>
  <c r="CH94" i="4"/>
  <c r="CM93" i="4"/>
  <c r="CI92" i="4"/>
  <c r="CN91" i="4"/>
  <c r="CA117" i="4"/>
  <c r="BW116" i="4"/>
  <c r="CC114" i="4"/>
  <c r="CC113" i="4"/>
  <c r="CC112" i="4"/>
  <c r="CC111" i="4"/>
  <c r="CD110" i="4"/>
  <c r="CE109" i="4"/>
  <c r="BW109" i="4"/>
  <c r="BX108" i="4"/>
  <c r="BY107" i="4"/>
  <c r="BZ106" i="4"/>
  <c r="CA105" i="4"/>
  <c r="CB104" i="4"/>
  <c r="CC103" i="4"/>
  <c r="CD102" i="4"/>
  <c r="CE101" i="4"/>
  <c r="BW101" i="4"/>
  <c r="BX100" i="4"/>
  <c r="BY99" i="4"/>
  <c r="BZ98" i="4"/>
  <c r="CA97" i="4"/>
  <c r="CB96" i="4"/>
  <c r="CC95" i="4"/>
  <c r="CD94" i="4"/>
  <c r="CE93" i="4"/>
  <c r="BW93" i="4"/>
  <c r="BX92" i="4"/>
  <c r="BY91" i="4"/>
  <c r="BZ90" i="4"/>
  <c r="CA89" i="4"/>
  <c r="CB88" i="4"/>
  <c r="CC87" i="4"/>
  <c r="CD86" i="4"/>
  <c r="CE85" i="4"/>
  <c r="BW85" i="4"/>
  <c r="BX84" i="4"/>
  <c r="BY83" i="4"/>
  <c r="BZ82" i="4"/>
  <c r="CA81" i="4"/>
  <c r="CB80" i="4"/>
  <c r="CC79" i="4"/>
  <c r="CD78" i="4"/>
  <c r="CE77" i="4"/>
  <c r="BW77" i="4"/>
  <c r="BX76" i="4"/>
  <c r="BY75" i="4"/>
  <c r="BZ74" i="4"/>
  <c r="CA73" i="4"/>
  <c r="CB72" i="4"/>
  <c r="CC71" i="4"/>
  <c r="CD70" i="4"/>
  <c r="CE69" i="4"/>
  <c r="BW69" i="4"/>
  <c r="BX68" i="4"/>
  <c r="BY67" i="4"/>
  <c r="BZ66" i="4"/>
  <c r="CA65" i="4"/>
  <c r="CB64" i="4"/>
  <c r="CC63" i="4"/>
  <c r="CD62" i="4"/>
  <c r="CE61" i="4"/>
  <c r="BW61" i="4"/>
  <c r="BX60" i="4"/>
  <c r="BY59" i="4"/>
  <c r="BZ58" i="4"/>
  <c r="CA57" i="4"/>
  <c r="CB56" i="4"/>
  <c r="CC55" i="4"/>
  <c r="CD54" i="4"/>
  <c r="CE53" i="4"/>
  <c r="BW53" i="4"/>
  <c r="BX52" i="4"/>
  <c r="BY51" i="4"/>
  <c r="BZ50" i="4"/>
  <c r="CA49" i="4"/>
  <c r="CB48" i="4"/>
  <c r="CC47" i="4"/>
  <c r="CD46" i="4"/>
  <c r="CE45" i="4"/>
  <c r="BW45" i="4"/>
  <c r="BX44" i="4"/>
  <c r="BY43" i="4"/>
  <c r="BZ42" i="4"/>
  <c r="CA41" i="4"/>
  <c r="CB40" i="4"/>
  <c r="CC39" i="4"/>
  <c r="CD38" i="4"/>
  <c r="CE37" i="4"/>
  <c r="BW37" i="4"/>
  <c r="BX36" i="4"/>
  <c r="BY35" i="4"/>
  <c r="BZ34" i="4"/>
  <c r="CA33" i="4"/>
  <c r="CB32" i="4"/>
  <c r="CC31" i="4"/>
  <c r="CD30" i="4"/>
  <c r="CE29" i="4"/>
  <c r="BW29" i="4"/>
  <c r="BX28" i="4"/>
  <c r="BY27" i="4"/>
  <c r="BZ26" i="4"/>
  <c r="CA25" i="4"/>
  <c r="CB24" i="4"/>
  <c r="CC23" i="4"/>
  <c r="CD22" i="4"/>
  <c r="CE21" i="4"/>
  <c r="BW21" i="4"/>
  <c r="BX20" i="4"/>
  <c r="BY19" i="4"/>
  <c r="BZ18" i="4"/>
  <c r="CA17" i="4"/>
  <c r="CB16" i="4"/>
  <c r="CC15" i="4"/>
  <c r="CD14" i="4"/>
  <c r="CE13" i="4"/>
  <c r="BW13" i="4"/>
  <c r="BX12" i="4"/>
  <c r="BY11" i="4"/>
  <c r="BZ10" i="4"/>
  <c r="CA9" i="4"/>
  <c r="CB8" i="4"/>
  <c r="CC7" i="4"/>
  <c r="CD6" i="4"/>
  <c r="CE5" i="4"/>
  <c r="BW5" i="4"/>
  <c r="CL118" i="4"/>
  <c r="CJ117" i="4"/>
  <c r="CN116" i="4"/>
  <c r="CM115" i="4"/>
  <c r="CL114" i="4"/>
  <c r="CI113" i="4"/>
  <c r="CO112" i="4"/>
  <c r="CG112" i="4"/>
  <c r="CL111" i="4"/>
  <c r="CH110" i="4"/>
  <c r="CL109" i="4"/>
  <c r="BZ117" i="4"/>
  <c r="CC115" i="4"/>
  <c r="CB114" i="4"/>
  <c r="CB113" i="4"/>
  <c r="CB112" i="4"/>
  <c r="CB111" i="4"/>
  <c r="CC110" i="4"/>
  <c r="CD109" i="4"/>
  <c r="CE108" i="4"/>
  <c r="BW108" i="4"/>
  <c r="BX107" i="4"/>
  <c r="CR107" i="4" s="1"/>
  <c r="BY106" i="4"/>
  <c r="BZ105" i="4"/>
  <c r="CA104" i="4"/>
  <c r="CB103" i="4"/>
  <c r="CC102" i="4"/>
  <c r="CD101" i="4"/>
  <c r="CE100" i="4"/>
  <c r="BW100" i="4"/>
  <c r="BX99" i="4"/>
  <c r="BY98" i="4"/>
  <c r="BZ97" i="4"/>
  <c r="CT97" i="4" s="1"/>
  <c r="CA96" i="4"/>
  <c r="CB95" i="4"/>
  <c r="CV95" i="4" s="1"/>
  <c r="CC94" i="4"/>
  <c r="CD93" i="4"/>
  <c r="CE92" i="4"/>
  <c r="BW92" i="4"/>
  <c r="BX91" i="4"/>
  <c r="BY90" i="4"/>
  <c r="BZ89" i="4"/>
  <c r="CA88" i="4"/>
  <c r="CB87" i="4"/>
  <c r="CC86" i="4"/>
  <c r="CD85" i="4"/>
  <c r="CE84" i="4"/>
  <c r="BW84" i="4"/>
  <c r="BX83" i="4"/>
  <c r="BY82" i="4"/>
  <c r="BZ81" i="4"/>
  <c r="CA80" i="4"/>
  <c r="CB79" i="4"/>
  <c r="CC78" i="4"/>
  <c r="CD77" i="4"/>
  <c r="CE76" i="4"/>
  <c r="BW76" i="4"/>
  <c r="BX75" i="4"/>
  <c r="BY74" i="4"/>
  <c r="BZ73" i="4"/>
  <c r="CA72" i="4"/>
  <c r="CB71" i="4"/>
  <c r="CC70" i="4"/>
  <c r="CD69" i="4"/>
  <c r="CE68" i="4"/>
  <c r="BW68" i="4"/>
  <c r="BX67" i="4"/>
  <c r="BY66" i="4"/>
  <c r="BZ65" i="4"/>
  <c r="CA64" i="4"/>
  <c r="CB63" i="4"/>
  <c r="CC62" i="4"/>
  <c r="CD61" i="4"/>
  <c r="CE60" i="4"/>
  <c r="BW60" i="4"/>
  <c r="BX59" i="4"/>
  <c r="BY58" i="4"/>
  <c r="BZ57" i="4"/>
  <c r="CA56" i="4"/>
  <c r="CB55" i="4"/>
  <c r="CC54" i="4"/>
  <c r="CD53" i="4"/>
  <c r="CE52" i="4"/>
  <c r="BW52" i="4"/>
  <c r="BX51" i="4"/>
  <c r="BY50" i="4"/>
  <c r="BZ49" i="4"/>
  <c r="CA48" i="4"/>
  <c r="CB47" i="4"/>
  <c r="CC46" i="4"/>
  <c r="CD45" i="4"/>
  <c r="CE44" i="4"/>
  <c r="BW44" i="4"/>
  <c r="BX43" i="4"/>
  <c r="BY42" i="4"/>
  <c r="BZ41" i="4"/>
  <c r="CA40" i="4"/>
  <c r="CB39" i="4"/>
  <c r="CC38" i="4"/>
  <c r="CD37" i="4"/>
  <c r="CE36" i="4"/>
  <c r="BW36" i="4"/>
  <c r="BX35" i="4"/>
  <c r="BY34" i="4"/>
  <c r="BZ33" i="4"/>
  <c r="CA32" i="4"/>
  <c r="CB31" i="4"/>
  <c r="CC30" i="4"/>
  <c r="CD29" i="4"/>
  <c r="CE28" i="4"/>
  <c r="BW28" i="4"/>
  <c r="BX27" i="4"/>
  <c r="BY26" i="4"/>
  <c r="BZ25" i="4"/>
  <c r="CA24" i="4"/>
  <c r="CB23" i="4"/>
  <c r="CC22" i="4"/>
  <c r="CD21" i="4"/>
  <c r="CE20" i="4"/>
  <c r="BW20" i="4"/>
  <c r="BX19" i="4"/>
  <c r="BY18" i="4"/>
  <c r="BZ17" i="4"/>
  <c r="CA16" i="4"/>
  <c r="CB15" i="4"/>
  <c r="CC14" i="4"/>
  <c r="CD13" i="4"/>
  <c r="CE12" i="4"/>
  <c r="BW12" i="4"/>
  <c r="BX11" i="4"/>
  <c r="BY10" i="4"/>
  <c r="BZ9" i="4"/>
  <c r="CA8" i="4"/>
  <c r="CB7" i="4"/>
  <c r="CC6" i="4"/>
  <c r="CD5" i="4"/>
  <c r="CK118" i="4"/>
  <c r="CI117" i="4"/>
  <c r="CM116" i="4"/>
  <c r="CL115" i="4"/>
  <c r="CK114" i="4"/>
  <c r="CH113" i="4"/>
  <c r="CN112" i="4"/>
  <c r="CK111" i="4"/>
  <c r="CO110" i="4"/>
  <c r="CG110" i="4"/>
  <c r="CK109" i="4"/>
  <c r="CO108" i="4"/>
  <c r="CY108" i="4" s="1"/>
  <c r="CG108" i="4"/>
  <c r="CM107" i="4"/>
  <c r="CJ106" i="4"/>
  <c r="CL105" i="4"/>
  <c r="CK104" i="4"/>
  <c r="CI103" i="4"/>
  <c r="CO102" i="4"/>
  <c r="CG102" i="4"/>
  <c r="CM101" i="4"/>
  <c r="CK100" i="4"/>
  <c r="CH99" i="4"/>
  <c r="CK98" i="4"/>
  <c r="CO97" i="4"/>
  <c r="CG97" i="4"/>
  <c r="CJ96" i="4"/>
  <c r="CI95" i="4"/>
  <c r="CN94" i="4"/>
  <c r="CK93" i="4"/>
  <c r="CO92" i="4"/>
  <c r="CG92" i="4"/>
  <c r="CD118" i="4"/>
  <c r="BW117" i="4"/>
  <c r="CB115" i="4"/>
  <c r="CA114" i="4"/>
  <c r="CA113" i="4"/>
  <c r="CA112" i="4"/>
  <c r="CA111" i="4"/>
  <c r="CB110" i="4"/>
  <c r="CC109" i="4"/>
  <c r="CD108" i="4"/>
  <c r="CE107" i="4"/>
  <c r="BW107" i="4"/>
  <c r="BX106" i="4"/>
  <c r="BY105" i="4"/>
  <c r="BZ104" i="4"/>
  <c r="CA103" i="4"/>
  <c r="CB102" i="4"/>
  <c r="CC101" i="4"/>
  <c r="CD100" i="4"/>
  <c r="CE99" i="4"/>
  <c r="BW99" i="4"/>
  <c r="BX98" i="4"/>
  <c r="BY97" i="4"/>
  <c r="BZ96" i="4"/>
  <c r="CA95" i="4"/>
  <c r="CB94" i="4"/>
  <c r="CC93" i="4"/>
  <c r="CD92" i="4"/>
  <c r="CE91" i="4"/>
  <c r="BW91" i="4"/>
  <c r="BX90" i="4"/>
  <c r="BY89" i="4"/>
  <c r="BZ88" i="4"/>
  <c r="CA87" i="4"/>
  <c r="CB86" i="4"/>
  <c r="CC85" i="4"/>
  <c r="CD84" i="4"/>
  <c r="CE83" i="4"/>
  <c r="BW83" i="4"/>
  <c r="BX82" i="4"/>
  <c r="BY81" i="4"/>
  <c r="BZ80" i="4"/>
  <c r="CA79" i="4"/>
  <c r="CB78" i="4"/>
  <c r="CC77" i="4"/>
  <c r="CD76" i="4"/>
  <c r="CE75" i="4"/>
  <c r="BW75" i="4"/>
  <c r="BX74" i="4"/>
  <c r="BY73" i="4"/>
  <c r="BZ72" i="4"/>
  <c r="CA71" i="4"/>
  <c r="CB70" i="4"/>
  <c r="CC69" i="4"/>
  <c r="CD68" i="4"/>
  <c r="CE67" i="4"/>
  <c r="BW67" i="4"/>
  <c r="BX66" i="4"/>
  <c r="BY65" i="4"/>
  <c r="BZ64" i="4"/>
  <c r="CA63" i="4"/>
  <c r="CB62" i="4"/>
  <c r="CC61" i="4"/>
  <c r="CD60" i="4"/>
  <c r="CE59" i="4"/>
  <c r="BW59" i="4"/>
  <c r="BX58" i="4"/>
  <c r="BY57" i="4"/>
  <c r="BZ56" i="4"/>
  <c r="CA55" i="4"/>
  <c r="CB54" i="4"/>
  <c r="CC53" i="4"/>
  <c r="CD52" i="4"/>
  <c r="CE51" i="4"/>
  <c r="BW51" i="4"/>
  <c r="BX50" i="4"/>
  <c r="BY49" i="4"/>
  <c r="BZ48" i="4"/>
  <c r="CA47" i="4"/>
  <c r="CB46" i="4"/>
  <c r="CC45" i="4"/>
  <c r="CD44" i="4"/>
  <c r="CE43" i="4"/>
  <c r="BW43" i="4"/>
  <c r="BX42" i="4"/>
  <c r="BY41" i="4"/>
  <c r="BZ40" i="4"/>
  <c r="CA39" i="4"/>
  <c r="CB38" i="4"/>
  <c r="CC37" i="4"/>
  <c r="CD36" i="4"/>
  <c r="CE35" i="4"/>
  <c r="BW35" i="4"/>
  <c r="BX34" i="4"/>
  <c r="BY33" i="4"/>
  <c r="BZ32" i="4"/>
  <c r="CA31" i="4"/>
  <c r="CB30" i="4"/>
  <c r="CC29" i="4"/>
  <c r="CD28" i="4"/>
  <c r="CE27" i="4"/>
  <c r="BW27" i="4"/>
  <c r="BX26" i="4"/>
  <c r="BY25" i="4"/>
  <c r="BZ24" i="4"/>
  <c r="CA23" i="4"/>
  <c r="CB22" i="4"/>
  <c r="CC21" i="4"/>
  <c r="CD20" i="4"/>
  <c r="CE19" i="4"/>
  <c r="BW19" i="4"/>
  <c r="BX18" i="4"/>
  <c r="BY17" i="4"/>
  <c r="BZ16" i="4"/>
  <c r="CA15" i="4"/>
  <c r="CB14" i="4"/>
  <c r="CC13" i="4"/>
  <c r="CD12" i="4"/>
  <c r="CE11" i="4"/>
  <c r="BW11" i="4"/>
  <c r="BX10" i="4"/>
  <c r="BY9" i="4"/>
  <c r="BZ8" i="4"/>
  <c r="CA7" i="4"/>
  <c r="CB6" i="4"/>
  <c r="CC5" i="4"/>
  <c r="CJ118" i="4"/>
  <c r="CH117" i="4"/>
  <c r="CL116" i="4"/>
  <c r="CK115" i="4"/>
  <c r="CJ114" i="4"/>
  <c r="CO113" i="4"/>
  <c r="CG113" i="4"/>
  <c r="CM112" i="4"/>
  <c r="CJ111" i="4"/>
  <c r="CN110" i="4"/>
  <c r="CJ109" i="4"/>
  <c r="CN108" i="4"/>
  <c r="CL107" i="4"/>
  <c r="CI106" i="4"/>
  <c r="CK105" i="4"/>
  <c r="CJ104" i="4"/>
  <c r="CH103" i="4"/>
  <c r="CN102" i="4"/>
  <c r="CL101" i="4"/>
  <c r="CJ100" i="4"/>
  <c r="CO99" i="4"/>
  <c r="CG99" i="4"/>
  <c r="CJ98" i="4"/>
  <c r="CN97" i="4"/>
  <c r="CI96" i="4"/>
  <c r="CH95" i="4"/>
  <c r="CM94" i="4"/>
  <c r="CJ93" i="4"/>
  <c r="CN92" i="4"/>
  <c r="CK91" i="4"/>
  <c r="CI90" i="4"/>
  <c r="CC118" i="4"/>
  <c r="CE116" i="4"/>
  <c r="CA115" i="4"/>
  <c r="BZ114" i="4"/>
  <c r="BZ113" i="4"/>
  <c r="BZ112" i="4"/>
  <c r="BZ111" i="4"/>
  <c r="CA110" i="4"/>
  <c r="CB109" i="4"/>
  <c r="CC108" i="4"/>
  <c r="CD107" i="4"/>
  <c r="CE106" i="4"/>
  <c r="BW106" i="4"/>
  <c r="BX105" i="4"/>
  <c r="BY104" i="4"/>
  <c r="BZ103" i="4"/>
  <c r="CA102" i="4"/>
  <c r="CB101" i="4"/>
  <c r="CC100" i="4"/>
  <c r="CD99" i="4"/>
  <c r="CE98" i="4"/>
  <c r="CY98" i="4" s="1"/>
  <c r="BW98" i="4"/>
  <c r="CQ98" i="4" s="1"/>
  <c r="BX97" i="4"/>
  <c r="BY96" i="4"/>
  <c r="BZ95" i="4"/>
  <c r="CA94" i="4"/>
  <c r="CB93" i="4"/>
  <c r="CC92" i="4"/>
  <c r="CD91" i="4"/>
  <c r="CX91" i="4" s="1"/>
  <c r="CE90" i="4"/>
  <c r="BW90" i="4"/>
  <c r="BX89" i="4"/>
  <c r="BY88" i="4"/>
  <c r="BZ87" i="4"/>
  <c r="CA86" i="4"/>
  <c r="CB85" i="4"/>
  <c r="CC84" i="4"/>
  <c r="CD83" i="4"/>
  <c r="CE82" i="4"/>
  <c r="BW82" i="4"/>
  <c r="BX81" i="4"/>
  <c r="BY80" i="4"/>
  <c r="BZ79" i="4"/>
  <c r="CA78" i="4"/>
  <c r="CB77" i="4"/>
  <c r="CC76" i="4"/>
  <c r="CD75" i="4"/>
  <c r="CE74" i="4"/>
  <c r="BW74" i="4"/>
  <c r="BX73" i="4"/>
  <c r="BY72" i="4"/>
  <c r="BZ71" i="4"/>
  <c r="CA70" i="4"/>
  <c r="CB69" i="4"/>
  <c r="CC68" i="4"/>
  <c r="CD67" i="4"/>
  <c r="CE66" i="4"/>
  <c r="BW66" i="4"/>
  <c r="BX65" i="4"/>
  <c r="BY64" i="4"/>
  <c r="BZ63" i="4"/>
  <c r="CA62" i="4"/>
  <c r="CB61" i="4"/>
  <c r="CC60" i="4"/>
  <c r="CD59" i="4"/>
  <c r="CE58" i="4"/>
  <c r="BW58" i="4"/>
  <c r="BX57" i="4"/>
  <c r="BY56" i="4"/>
  <c r="BZ55" i="4"/>
  <c r="CA54" i="4"/>
  <c r="CB53" i="4"/>
  <c r="CC52" i="4"/>
  <c r="CD51" i="4"/>
  <c r="CE50" i="4"/>
  <c r="BW50" i="4"/>
  <c r="BX49" i="4"/>
  <c r="BY48" i="4"/>
  <c r="BZ47" i="4"/>
  <c r="CA46" i="4"/>
  <c r="CB45" i="4"/>
  <c r="CC44" i="4"/>
  <c r="CD43" i="4"/>
  <c r="CE42" i="4"/>
  <c r="BW42" i="4"/>
  <c r="BX41" i="4"/>
  <c r="BY40" i="4"/>
  <c r="BZ39" i="4"/>
  <c r="CA38" i="4"/>
  <c r="CB37" i="4"/>
  <c r="CC36" i="4"/>
  <c r="CD35" i="4"/>
  <c r="CE34" i="4"/>
  <c r="BW34" i="4"/>
  <c r="BX33" i="4"/>
  <c r="BY32" i="4"/>
  <c r="BZ31" i="4"/>
  <c r="CA30" i="4"/>
  <c r="CB29" i="4"/>
  <c r="CC28" i="4"/>
  <c r="CD27" i="4"/>
  <c r="CE26" i="4"/>
  <c r="BW26" i="4"/>
  <c r="BX25" i="4"/>
  <c r="BY24" i="4"/>
  <c r="BZ23" i="4"/>
  <c r="CA22" i="4"/>
  <c r="CB21" i="4"/>
  <c r="CC20" i="4"/>
  <c r="CD19" i="4"/>
  <c r="CE18" i="4"/>
  <c r="BW18" i="4"/>
  <c r="BX17" i="4"/>
  <c r="BY16" i="4"/>
  <c r="BZ15" i="4"/>
  <c r="CA14" i="4"/>
  <c r="CB13" i="4"/>
  <c r="CC12" i="4"/>
  <c r="CD11" i="4"/>
  <c r="CE10" i="4"/>
  <c r="BW10" i="4"/>
  <c r="BX9" i="4"/>
  <c r="BY8" i="4"/>
  <c r="BZ7" i="4"/>
  <c r="CA6" i="4"/>
  <c r="CB5" i="4"/>
  <c r="CI118" i="4"/>
  <c r="CO117" i="4"/>
  <c r="CG117" i="4"/>
  <c r="CK116" i="4"/>
  <c r="CJ115" i="4"/>
  <c r="CI114" i="4"/>
  <c r="CN113" i="4"/>
  <c r="CL112" i="4"/>
  <c r="CI111" i="4"/>
  <c r="CM110" i="4"/>
  <c r="CI109" i="4"/>
  <c r="CM108" i="4"/>
  <c r="CK107" i="4"/>
  <c r="BZ118" i="4"/>
  <c r="CB116" i="4"/>
  <c r="BY115" i="4"/>
  <c r="BY114" i="4"/>
  <c r="BY113" i="4"/>
  <c r="BX112" i="4"/>
  <c r="BY111" i="4"/>
  <c r="BZ110" i="4"/>
  <c r="CA109" i="4"/>
  <c r="CB108" i="4"/>
  <c r="CC107" i="4"/>
  <c r="CD106" i="4"/>
  <c r="CE105" i="4"/>
  <c r="BW105" i="4"/>
  <c r="BY103" i="4"/>
  <c r="BZ102" i="4"/>
  <c r="CA101" i="4"/>
  <c r="CB100" i="4"/>
  <c r="CC99" i="4"/>
  <c r="CD98" i="4"/>
  <c r="CE97" i="4"/>
  <c r="BW97" i="4"/>
  <c r="BX96" i="4"/>
  <c r="BY95" i="4"/>
  <c r="BZ94" i="4"/>
  <c r="CA93" i="4"/>
  <c r="CB92" i="4"/>
  <c r="CC91" i="4"/>
  <c r="CD90" i="4"/>
  <c r="CE89" i="4"/>
  <c r="BW89" i="4"/>
  <c r="BX88" i="4"/>
  <c r="BY87" i="4"/>
  <c r="BZ86" i="4"/>
  <c r="CA85" i="4"/>
  <c r="CB84" i="4"/>
  <c r="CC83" i="4"/>
  <c r="CD82" i="4"/>
  <c r="CE81" i="4"/>
  <c r="BW81" i="4"/>
  <c r="BX80" i="4"/>
  <c r="BY79" i="4"/>
  <c r="BZ78" i="4"/>
  <c r="CA77" i="4"/>
  <c r="CB76" i="4"/>
  <c r="CC75" i="4"/>
  <c r="CD74" i="4"/>
  <c r="CE73" i="4"/>
  <c r="BW73" i="4"/>
  <c r="BX72" i="4"/>
  <c r="BY71" i="4"/>
  <c r="BZ70" i="4"/>
  <c r="CA69" i="4"/>
  <c r="CB68" i="4"/>
  <c r="CC67" i="4"/>
  <c r="CD66" i="4"/>
  <c r="CE65" i="4"/>
  <c r="BW65" i="4"/>
  <c r="BX64" i="4"/>
  <c r="BY63" i="4"/>
  <c r="BZ62" i="4"/>
  <c r="CA61" i="4"/>
  <c r="CB60" i="4"/>
  <c r="CC59" i="4"/>
  <c r="CD58" i="4"/>
  <c r="CE57" i="4"/>
  <c r="BW57" i="4"/>
  <c r="BX56" i="4"/>
  <c r="BY55" i="4"/>
  <c r="BZ54" i="4"/>
  <c r="CA53" i="4"/>
  <c r="CB52" i="4"/>
  <c r="CC51" i="4"/>
  <c r="CD50" i="4"/>
  <c r="CE49" i="4"/>
  <c r="BW49" i="4"/>
  <c r="BX48" i="4"/>
  <c r="BY47" i="4"/>
  <c r="BZ46" i="4"/>
  <c r="CA45" i="4"/>
  <c r="CB44" i="4"/>
  <c r="CC43" i="4"/>
  <c r="CD42" i="4"/>
  <c r="CE41" i="4"/>
  <c r="BW41" i="4"/>
  <c r="BX40" i="4"/>
  <c r="BY39" i="4"/>
  <c r="BZ38" i="4"/>
  <c r="CA37" i="4"/>
  <c r="CB36" i="4"/>
  <c r="CC35" i="4"/>
  <c r="CD34" i="4"/>
  <c r="CE33" i="4"/>
  <c r="BW33" i="4"/>
  <c r="BX32" i="4"/>
  <c r="BY31" i="4"/>
  <c r="BZ30" i="4"/>
  <c r="CA29" i="4"/>
  <c r="CB28" i="4"/>
  <c r="CC27" i="4"/>
  <c r="CD26" i="4"/>
  <c r="CE25" i="4"/>
  <c r="BW25" i="4"/>
  <c r="BX24" i="4"/>
  <c r="BY23" i="4"/>
  <c r="BZ22" i="4"/>
  <c r="CA21" i="4"/>
  <c r="CB20" i="4"/>
  <c r="CC19" i="4"/>
  <c r="CD18" i="4"/>
  <c r="CE17" i="4"/>
  <c r="BW17" i="4"/>
  <c r="BX16" i="4"/>
  <c r="BY15" i="4"/>
  <c r="BZ14" i="4"/>
  <c r="CA13" i="4"/>
  <c r="CB12" i="4"/>
  <c r="CC11" i="4"/>
  <c r="CD10" i="4"/>
  <c r="CE9" i="4"/>
  <c r="BW9" i="4"/>
  <c r="BX8" i="4"/>
  <c r="BY7" i="4"/>
  <c r="BZ6" i="4"/>
  <c r="CA5" i="4"/>
  <c r="CH118" i="4"/>
  <c r="CN117" i="4"/>
  <c r="CJ116" i="4"/>
  <c r="CI115" i="4"/>
  <c r="CH114" i="4"/>
  <c r="CM113" i="4"/>
  <c r="CK112" i="4"/>
  <c r="CH111" i="4"/>
  <c r="CL110" i="4"/>
  <c r="CH109" i="4"/>
  <c r="CL108" i="4"/>
  <c r="CJ107" i="4"/>
  <c r="CO106" i="4"/>
  <c r="CG106" i="4"/>
  <c r="CI105" i="4"/>
  <c r="CH104" i="4"/>
  <c r="CN103" i="4"/>
  <c r="CL102" i="4"/>
  <c r="CJ101" i="4"/>
  <c r="CH100" i="4"/>
  <c r="CM99" i="4"/>
  <c r="CH98" i="4"/>
  <c r="CL97" i="4"/>
  <c r="CO96" i="4"/>
  <c r="CG96" i="4"/>
  <c r="CN95" i="4"/>
  <c r="CK94" i="4"/>
  <c r="CH93" i="4"/>
  <c r="CL92" i="4"/>
  <c r="CI91" i="4"/>
  <c r="CO90" i="4"/>
  <c r="CJ105" i="4"/>
  <c r="CI104" i="4"/>
  <c r="CG103" i="4"/>
  <c r="CH96" i="4"/>
  <c r="CJ95" i="4"/>
  <c r="CG94" i="4"/>
  <c r="CG90" i="4"/>
  <c r="CJ89" i="4"/>
  <c r="CG88" i="4"/>
  <c r="CM87" i="4"/>
  <c r="CH86" i="4"/>
  <c r="CN85" i="4"/>
  <c r="CI84" i="4"/>
  <c r="CS84" i="4" s="1"/>
  <c r="CO83" i="4"/>
  <c r="CG83" i="4"/>
  <c r="CK82" i="4"/>
  <c r="CI81" i="4"/>
  <c r="CN80" i="4"/>
  <c r="CL79" i="4"/>
  <c r="CH78" i="4"/>
  <c r="CO77" i="4"/>
  <c r="CG77" i="4"/>
  <c r="CL76" i="4"/>
  <c r="CL75" i="4"/>
  <c r="CI74" i="4"/>
  <c r="CH73" i="4"/>
  <c r="CH72" i="4"/>
  <c r="CM71" i="4"/>
  <c r="CL70" i="4"/>
  <c r="CI69" i="4"/>
  <c r="CO68" i="4"/>
  <c r="CG68" i="4"/>
  <c r="CL67" i="4"/>
  <c r="CI66" i="4"/>
  <c r="CH65" i="4"/>
  <c r="CH64" i="4"/>
  <c r="CM63" i="4"/>
  <c r="CK62" i="4"/>
  <c r="CH61" i="4"/>
  <c r="CM60" i="4"/>
  <c r="CI59" i="4"/>
  <c r="CO58" i="4"/>
  <c r="CG58" i="4"/>
  <c r="CK57" i="4"/>
  <c r="CH56" i="4"/>
  <c r="CN55" i="4"/>
  <c r="CN54" i="4"/>
  <c r="CM53" i="4"/>
  <c r="CK52" i="4"/>
  <c r="CH51" i="4"/>
  <c r="CL50" i="4"/>
  <c r="CJ49" i="4"/>
  <c r="CO48" i="4"/>
  <c r="CG48" i="4"/>
  <c r="CL47" i="4"/>
  <c r="CJ46" i="4"/>
  <c r="CO45" i="4"/>
  <c r="CG45" i="4"/>
  <c r="CM44" i="4"/>
  <c r="CL43" i="4"/>
  <c r="CJ42" i="4"/>
  <c r="CJ41" i="4"/>
  <c r="CI40" i="4"/>
  <c r="CH39" i="4"/>
  <c r="CO38" i="4"/>
  <c r="CG38" i="4"/>
  <c r="CL37" i="4"/>
  <c r="CK36" i="4"/>
  <c r="CH35" i="4"/>
  <c r="CO34" i="4"/>
  <c r="CG34" i="4"/>
  <c r="CN33" i="4"/>
  <c r="CJ32" i="4"/>
  <c r="CI31" i="4"/>
  <c r="CN30" i="4"/>
  <c r="CN29" i="4"/>
  <c r="CL28" i="4"/>
  <c r="CJ27" i="4"/>
  <c r="CH26" i="4"/>
  <c r="CO25" i="4"/>
  <c r="CG25" i="4"/>
  <c r="CN24" i="4"/>
  <c r="CM23" i="4"/>
  <c r="CK22" i="4"/>
  <c r="CI21" i="4"/>
  <c r="CO20" i="4"/>
  <c r="CG20" i="4"/>
  <c r="CN19" i="4"/>
  <c r="CI18" i="4"/>
  <c r="CH17" i="4"/>
  <c r="CO16" i="4"/>
  <c r="CG16" i="4"/>
  <c r="CN15" i="4"/>
  <c r="CM14" i="4"/>
  <c r="CM13" i="4"/>
  <c r="CL12" i="4"/>
  <c r="CK11" i="4"/>
  <c r="CK10" i="4"/>
  <c r="CH9" i="4"/>
  <c r="CN8" i="4"/>
  <c r="CL7" i="4"/>
  <c r="CK6" i="4"/>
  <c r="CJ5" i="4"/>
  <c r="CG95" i="4"/>
  <c r="CO91" i="4"/>
  <c r="CH89" i="4"/>
  <c r="CO88" i="4"/>
  <c r="CL87" i="4"/>
  <c r="CG86" i="4"/>
  <c r="CM85" i="4"/>
  <c r="CH84" i="4"/>
  <c r="CN83" i="4"/>
  <c r="CJ82" i="4"/>
  <c r="CH81" i="4"/>
  <c r="CM80" i="4"/>
  <c r="CK79" i="4"/>
  <c r="CO78" i="4"/>
  <c r="CG78" i="4"/>
  <c r="CN77" i="4"/>
  <c r="CK76" i="4"/>
  <c r="CK75" i="4"/>
  <c r="CH74" i="4"/>
  <c r="CO73" i="4"/>
  <c r="CG73" i="4"/>
  <c r="CO72" i="4"/>
  <c r="CG72" i="4"/>
  <c r="CL71" i="4"/>
  <c r="CK70" i="4"/>
  <c r="CH69" i="4"/>
  <c r="CN68" i="4"/>
  <c r="CK67" i="4"/>
  <c r="CH66" i="4"/>
  <c r="CO65" i="4"/>
  <c r="CG65" i="4"/>
  <c r="CO64" i="4"/>
  <c r="CG64" i="4"/>
  <c r="CL63" i="4"/>
  <c r="CJ62" i="4"/>
  <c r="CO61" i="4"/>
  <c r="CG61" i="4"/>
  <c r="CL60" i="4"/>
  <c r="CH59" i="4"/>
  <c r="CN58" i="4"/>
  <c r="CJ57" i="4"/>
  <c r="CO56" i="4"/>
  <c r="CG56" i="4"/>
  <c r="CM55" i="4"/>
  <c r="CM54" i="4"/>
  <c r="CL53" i="4"/>
  <c r="CJ52" i="4"/>
  <c r="CO51" i="4"/>
  <c r="CG51" i="4"/>
  <c r="CK50" i="4"/>
  <c r="CI49" i="4"/>
  <c r="CN48" i="4"/>
  <c r="CK47" i="4"/>
  <c r="CI46" i="4"/>
  <c r="CN45" i="4"/>
  <c r="CL44" i="4"/>
  <c r="CK43" i="4"/>
  <c r="CI42" i="4"/>
  <c r="CI41" i="4"/>
  <c r="CH40" i="4"/>
  <c r="CO39" i="4"/>
  <c r="CG39" i="4"/>
  <c r="CN38" i="4"/>
  <c r="CK37" i="4"/>
  <c r="CJ36" i="4"/>
  <c r="CO35" i="4"/>
  <c r="CG35" i="4"/>
  <c r="CN34" i="4"/>
  <c r="CM33" i="4"/>
  <c r="CI32" i="4"/>
  <c r="CH31" i="4"/>
  <c r="CM30" i="4"/>
  <c r="CM29" i="4"/>
  <c r="CK28" i="4"/>
  <c r="CI27" i="4"/>
  <c r="CO26" i="4"/>
  <c r="CG26" i="4"/>
  <c r="CN25" i="4"/>
  <c r="CM24" i="4"/>
  <c r="CL23" i="4"/>
  <c r="CJ22" i="4"/>
  <c r="CH21" i="4"/>
  <c r="CN20" i="4"/>
  <c r="CM19" i="4"/>
  <c r="CH18" i="4"/>
  <c r="CO17" i="4"/>
  <c r="CG17" i="4"/>
  <c r="CN16" i="4"/>
  <c r="CM15" i="4"/>
  <c r="CL14" i="4"/>
  <c r="CL13" i="4"/>
  <c r="CK12" i="4"/>
  <c r="CJ11" i="4"/>
  <c r="CJ10" i="4"/>
  <c r="CO9" i="4"/>
  <c r="CG9" i="4"/>
  <c r="CM8" i="4"/>
  <c r="CK7" i="4"/>
  <c r="CJ6" i="4"/>
  <c r="CI5" i="4"/>
  <c r="CH108" i="4"/>
  <c r="CN99" i="4"/>
  <c r="CM92" i="4"/>
  <c r="CM91" i="4"/>
  <c r="CG89" i="4"/>
  <c r="CN88" i="4"/>
  <c r="CK87" i="4"/>
  <c r="CO86" i="4"/>
  <c r="CL85" i="4"/>
  <c r="CG84" i="4"/>
  <c r="CM83" i="4"/>
  <c r="CI82" i="4"/>
  <c r="CO81" i="4"/>
  <c r="CG81" i="4"/>
  <c r="CL80" i="4"/>
  <c r="CJ79" i="4"/>
  <c r="CT79" i="4" s="1"/>
  <c r="CN78" i="4"/>
  <c r="CM77" i="4"/>
  <c r="CJ76" i="4"/>
  <c r="CJ75" i="4"/>
  <c r="CO74" i="4"/>
  <c r="CG74" i="4"/>
  <c r="CN73" i="4"/>
  <c r="CN72" i="4"/>
  <c r="CK71" i="4"/>
  <c r="CJ70" i="4"/>
  <c r="CO69" i="4"/>
  <c r="CG69" i="4"/>
  <c r="CM68" i="4"/>
  <c r="CJ67" i="4"/>
  <c r="CO66" i="4"/>
  <c r="CG66" i="4"/>
  <c r="CN65" i="4"/>
  <c r="CN64" i="4"/>
  <c r="CK63" i="4"/>
  <c r="CI62" i="4"/>
  <c r="CN61" i="4"/>
  <c r="CK60" i="4"/>
  <c r="CO59" i="4"/>
  <c r="CG59" i="4"/>
  <c r="CM58" i="4"/>
  <c r="CI57" i="4"/>
  <c r="CN56" i="4"/>
  <c r="CL55" i="4"/>
  <c r="CL54" i="4"/>
  <c r="CK53" i="4"/>
  <c r="CI52" i="4"/>
  <c r="CN51" i="4"/>
  <c r="CJ50" i="4"/>
  <c r="CH49" i="4"/>
  <c r="CM48" i="4"/>
  <c r="CJ47" i="4"/>
  <c r="CH46" i="4"/>
  <c r="CM45" i="4"/>
  <c r="CK44" i="4"/>
  <c r="CJ43" i="4"/>
  <c r="CH42" i="4"/>
  <c r="CH41" i="4"/>
  <c r="CO40" i="4"/>
  <c r="CG40" i="4"/>
  <c r="CN39" i="4"/>
  <c r="CM38" i="4"/>
  <c r="CJ37" i="4"/>
  <c r="CI36" i="4"/>
  <c r="CS36" i="4" s="1"/>
  <c r="CN35" i="4"/>
  <c r="CM34" i="4"/>
  <c r="CL33" i="4"/>
  <c r="CH32" i="4"/>
  <c r="CO31" i="4"/>
  <c r="CG31" i="4"/>
  <c r="CL30" i="4"/>
  <c r="CL29" i="4"/>
  <c r="CV29" i="4" s="1"/>
  <c r="CJ28" i="4"/>
  <c r="CH27" i="4"/>
  <c r="CN26" i="4"/>
  <c r="CM25" i="4"/>
  <c r="CL24" i="4"/>
  <c r="CK23" i="4"/>
  <c r="CI22" i="4"/>
  <c r="CO21" i="4"/>
  <c r="CG21" i="4"/>
  <c r="CM20" i="4"/>
  <c r="CL19" i="4"/>
  <c r="CO18" i="4"/>
  <c r="CG18" i="4"/>
  <c r="CN17" i="4"/>
  <c r="CM16" i="4"/>
  <c r="CL15" i="4"/>
  <c r="CK14" i="4"/>
  <c r="CK13" i="4"/>
  <c r="CJ12" i="4"/>
  <c r="CI11" i="4"/>
  <c r="CI10" i="4"/>
  <c r="CN9" i="4"/>
  <c r="CL8" i="4"/>
  <c r="CJ7" i="4"/>
  <c r="CI6" i="4"/>
  <c r="CH5" i="4"/>
  <c r="CI99" i="4"/>
  <c r="CM97" i="4"/>
  <c r="CJ92" i="4"/>
  <c r="CL91" i="4"/>
  <c r="CM90" i="4"/>
  <c r="CO89" i="4"/>
  <c r="CM88" i="4"/>
  <c r="CJ87" i="4"/>
  <c r="CN86" i="4"/>
  <c r="CK85" i="4"/>
  <c r="CN84" i="4"/>
  <c r="CL83" i="4"/>
  <c r="CH82" i="4"/>
  <c r="CN81" i="4"/>
  <c r="CK80" i="4"/>
  <c r="CI79" i="4"/>
  <c r="CM78" i="4"/>
  <c r="CL77" i="4"/>
  <c r="CI76" i="4"/>
  <c r="CI75" i="4"/>
  <c r="CN74" i="4"/>
  <c r="CM73" i="4"/>
  <c r="CM72" i="4"/>
  <c r="CJ71" i="4"/>
  <c r="CI70" i="4"/>
  <c r="CN69" i="4"/>
  <c r="CL68" i="4"/>
  <c r="CI67" i="4"/>
  <c r="CN66" i="4"/>
  <c r="CM65" i="4"/>
  <c r="CM64" i="4"/>
  <c r="CJ63" i="4"/>
  <c r="CT63" i="4" s="1"/>
  <c r="CH62" i="4"/>
  <c r="CM61" i="4"/>
  <c r="CJ60" i="4"/>
  <c r="CN59" i="4"/>
  <c r="CL58" i="4"/>
  <c r="CH57" i="4"/>
  <c r="CM56" i="4"/>
  <c r="CK55" i="4"/>
  <c r="CK54" i="4"/>
  <c r="CJ53" i="4"/>
  <c r="CH52" i="4"/>
  <c r="CM51" i="4"/>
  <c r="CI50" i="4"/>
  <c r="CO49" i="4"/>
  <c r="CG49" i="4"/>
  <c r="CL48" i="4"/>
  <c r="CI47" i="4"/>
  <c r="CO46" i="4"/>
  <c r="CG46" i="4"/>
  <c r="CL45" i="4"/>
  <c r="CJ44" i="4"/>
  <c r="CI43" i="4"/>
  <c r="CO42" i="4"/>
  <c r="CG42" i="4"/>
  <c r="CO41" i="4"/>
  <c r="CG41" i="4"/>
  <c r="CN40" i="4"/>
  <c r="CM39" i="4"/>
  <c r="CL38" i="4"/>
  <c r="CI37" i="4"/>
  <c r="CH36" i="4"/>
  <c r="CM35" i="4"/>
  <c r="CL34" i="4"/>
  <c r="CK33" i="4"/>
  <c r="CO32" i="4"/>
  <c r="CG32" i="4"/>
  <c r="CN31" i="4"/>
  <c r="CK30" i="4"/>
  <c r="CK29" i="4"/>
  <c r="CI28" i="4"/>
  <c r="CO27" i="4"/>
  <c r="CG27" i="4"/>
  <c r="CM26" i="4"/>
  <c r="CL25" i="4"/>
  <c r="CK24" i="4"/>
  <c r="CJ23" i="4"/>
  <c r="CH22" i="4"/>
  <c r="CN21" i="4"/>
  <c r="CL20" i="4"/>
  <c r="CK19" i="4"/>
  <c r="CN18" i="4"/>
  <c r="CM17" i="4"/>
  <c r="CL16" i="4"/>
  <c r="CK15" i="4"/>
  <c r="CJ14" i="4"/>
  <c r="CJ13" i="4"/>
  <c r="CI12" i="4"/>
  <c r="CH11" i="4"/>
  <c r="CH10" i="4"/>
  <c r="CM9" i="4"/>
  <c r="CK8" i="4"/>
  <c r="CI7" i="4"/>
  <c r="CH6" i="4"/>
  <c r="CO5" i="4"/>
  <c r="CG5" i="4"/>
  <c r="CK106" i="4"/>
  <c r="CL100" i="4"/>
  <c r="CH97" i="4"/>
  <c r="CH92" i="4"/>
  <c r="CJ91" i="4"/>
  <c r="CL90" i="4"/>
  <c r="CN89" i="4"/>
  <c r="CL88" i="4"/>
  <c r="CI87" i="4"/>
  <c r="CM86" i="4"/>
  <c r="CI85" i="4"/>
  <c r="CM84" i="4"/>
  <c r="CK83" i="4"/>
  <c r="CO82" i="4"/>
  <c r="CG82" i="4"/>
  <c r="CM81" i="4"/>
  <c r="CJ80" i="4"/>
  <c r="CH79" i="4"/>
  <c r="CL78" i="4"/>
  <c r="CK77" i="4"/>
  <c r="CH76" i="4"/>
  <c r="CR76" i="4" s="1"/>
  <c r="CH75" i="4"/>
  <c r="CM74" i="4"/>
  <c r="CL73" i="4"/>
  <c r="CL72" i="4"/>
  <c r="CI71" i="4"/>
  <c r="CH70" i="4"/>
  <c r="CM69" i="4"/>
  <c r="CK68" i="4"/>
  <c r="CH67" i="4"/>
  <c r="CM66" i="4"/>
  <c r="CL65" i="4"/>
  <c r="CL64" i="4"/>
  <c r="CI63" i="4"/>
  <c r="CO62" i="4"/>
  <c r="CG62" i="4"/>
  <c r="CL61" i="4"/>
  <c r="CI60" i="4"/>
  <c r="CM59" i="4"/>
  <c r="CK58" i="4"/>
  <c r="CO57" i="4"/>
  <c r="CG57" i="4"/>
  <c r="CL56" i="4"/>
  <c r="CJ55" i="4"/>
  <c r="CJ54" i="4"/>
  <c r="CI53" i="4"/>
  <c r="CO52" i="4"/>
  <c r="CG52" i="4"/>
  <c r="CL51" i="4"/>
  <c r="CH50" i="4"/>
  <c r="CN49" i="4"/>
  <c r="CK48" i="4"/>
  <c r="CH47" i="4"/>
  <c r="CN46" i="4"/>
  <c r="CK45" i="4"/>
  <c r="CI44" i="4"/>
  <c r="CH43" i="4"/>
  <c r="CN42" i="4"/>
  <c r="CN41" i="4"/>
  <c r="CM40" i="4"/>
  <c r="CL39" i="4"/>
  <c r="CK38" i="4"/>
  <c r="CH37" i="4"/>
  <c r="CO36" i="4"/>
  <c r="CG36" i="4"/>
  <c r="CL35" i="4"/>
  <c r="CK34" i="4"/>
  <c r="CJ33" i="4"/>
  <c r="CN32" i="4"/>
  <c r="CM31" i="4"/>
  <c r="CJ30" i="4"/>
  <c r="CJ29" i="4"/>
  <c r="CH28" i="4"/>
  <c r="CN27" i="4"/>
  <c r="CL26" i="4"/>
  <c r="CK25" i="4"/>
  <c r="CJ24" i="4"/>
  <c r="CI23" i="4"/>
  <c r="CO22" i="4"/>
  <c r="CG22" i="4"/>
  <c r="CM21" i="4"/>
  <c r="CK20" i="4"/>
  <c r="CJ19" i="4"/>
  <c r="CM18" i="4"/>
  <c r="CL17" i="4"/>
  <c r="CK16" i="4"/>
  <c r="CJ15" i="4"/>
  <c r="CI14" i="4"/>
  <c r="CI13" i="4"/>
  <c r="CH12" i="4"/>
  <c r="CO11" i="4"/>
  <c r="CG11" i="4"/>
  <c r="CO10" i="4"/>
  <c r="CG10" i="4"/>
  <c r="CL9" i="4"/>
  <c r="CJ8" i="4"/>
  <c r="CH7" i="4"/>
  <c r="CO6" i="4"/>
  <c r="CG6" i="4"/>
  <c r="CN5" i="4"/>
  <c r="CH106" i="4"/>
  <c r="CN101" i="4"/>
  <c r="CI100" i="4"/>
  <c r="CL93" i="4"/>
  <c r="CG91" i="4"/>
  <c r="CK90" i="4"/>
  <c r="CM89" i="4"/>
  <c r="CK88" i="4"/>
  <c r="CH87" i="4"/>
  <c r="CK86" i="4"/>
  <c r="CH85" i="4"/>
  <c r="CL84" i="4"/>
  <c r="CJ83" i="4"/>
  <c r="CN82" i="4"/>
  <c r="CL81" i="4"/>
  <c r="CI80" i="4"/>
  <c r="CO79" i="4"/>
  <c r="CG79" i="4"/>
  <c r="CK78" i="4"/>
  <c r="CJ77" i="4"/>
  <c r="CO76" i="4"/>
  <c r="CG76" i="4"/>
  <c r="CO75" i="4"/>
  <c r="CG75" i="4"/>
  <c r="CL74" i="4"/>
  <c r="CK73" i="4"/>
  <c r="CK72" i="4"/>
  <c r="CH71" i="4"/>
  <c r="CO70" i="4"/>
  <c r="CG70" i="4"/>
  <c r="CL69" i="4"/>
  <c r="CJ68" i="4"/>
  <c r="CO67" i="4"/>
  <c r="CY67" i="4" s="1"/>
  <c r="CG67" i="4"/>
  <c r="CL66" i="4"/>
  <c r="CK65" i="4"/>
  <c r="CK64" i="4"/>
  <c r="CH63" i="4"/>
  <c r="CN62" i="4"/>
  <c r="CK61" i="4"/>
  <c r="CH60" i="4"/>
  <c r="CL59" i="4"/>
  <c r="CJ58" i="4"/>
  <c r="CN57" i="4"/>
  <c r="CK56" i="4"/>
  <c r="CI55" i="4"/>
  <c r="CI54" i="4"/>
  <c r="CH53" i="4"/>
  <c r="CN52" i="4"/>
  <c r="CK51" i="4"/>
  <c r="CO50" i="4"/>
  <c r="CG50" i="4"/>
  <c r="CM49" i="4"/>
  <c r="CJ48" i="4"/>
  <c r="CO47" i="4"/>
  <c r="CG47" i="4"/>
  <c r="CM46" i="4"/>
  <c r="CJ45" i="4"/>
  <c r="CH44" i="4"/>
  <c r="CO43" i="4"/>
  <c r="CG43" i="4"/>
  <c r="CM42" i="4"/>
  <c r="CM41" i="4"/>
  <c r="CL40" i="4"/>
  <c r="CK39" i="4"/>
  <c r="CJ38" i="4"/>
  <c r="CO37" i="4"/>
  <c r="CG37" i="4"/>
  <c r="CN36" i="4"/>
  <c r="CK35" i="4"/>
  <c r="CJ34" i="4"/>
  <c r="CI33" i="4"/>
  <c r="CM32" i="4"/>
  <c r="CL31" i="4"/>
  <c r="CI30" i="4"/>
  <c r="CI29" i="4"/>
  <c r="CO28" i="4"/>
  <c r="CG28" i="4"/>
  <c r="CM27" i="4"/>
  <c r="CK26" i="4"/>
  <c r="CJ25" i="4"/>
  <c r="CI24" i="4"/>
  <c r="CH23" i="4"/>
  <c r="CN22" i="4"/>
  <c r="CL21" i="4"/>
  <c r="CJ20" i="4"/>
  <c r="CI19" i="4"/>
  <c r="CL18" i="4"/>
  <c r="CK17" i="4"/>
  <c r="CJ16" i="4"/>
  <c r="CI15" i="4"/>
  <c r="CH14" i="4"/>
  <c r="CH13" i="4"/>
  <c r="CO12" i="4"/>
  <c r="CG12" i="4"/>
  <c r="CN11" i="4"/>
  <c r="CN10" i="4"/>
  <c r="CX10" i="4" s="1"/>
  <c r="CK9" i="4"/>
  <c r="CI8" i="4"/>
  <c r="CO7" i="4"/>
  <c r="CG7" i="4"/>
  <c r="CN6" i="4"/>
  <c r="CM5" i="4"/>
  <c r="CO103" i="4"/>
  <c r="CM102" i="4"/>
  <c r="CK101" i="4"/>
  <c r="CL98" i="4"/>
  <c r="CO94" i="4"/>
  <c r="CI93" i="4"/>
  <c r="CJ90" i="4"/>
  <c r="CL89" i="4"/>
  <c r="CJ88" i="4"/>
  <c r="CJ86" i="4"/>
  <c r="CG85" i="4"/>
  <c r="CK84" i="4"/>
  <c r="CI83" i="4"/>
  <c r="CM82" i="4"/>
  <c r="CK81" i="4"/>
  <c r="CH80" i="4"/>
  <c r="CN79" i="4"/>
  <c r="CJ78" i="4"/>
  <c r="CI77" i="4"/>
  <c r="CN76" i="4"/>
  <c r="CN75" i="4"/>
  <c r="CK74" i="4"/>
  <c r="CJ73" i="4"/>
  <c r="CJ72" i="4"/>
  <c r="CO71" i="4"/>
  <c r="CG71" i="4"/>
  <c r="CN70" i="4"/>
  <c r="CK69" i="4"/>
  <c r="CI68" i="4"/>
  <c r="CN67" i="4"/>
  <c r="CK66" i="4"/>
  <c r="CJ65" i="4"/>
  <c r="CJ64" i="4"/>
  <c r="CO63" i="4"/>
  <c r="CG63" i="4"/>
  <c r="CM62" i="4"/>
  <c r="CJ61" i="4"/>
  <c r="CO60" i="4"/>
  <c r="CG60" i="4"/>
  <c r="CK59" i="4"/>
  <c r="CI58" i="4"/>
  <c r="CM57" i="4"/>
  <c r="CJ56" i="4"/>
  <c r="CH55" i="4"/>
  <c r="CH54" i="4"/>
  <c r="CO53" i="4"/>
  <c r="CG53" i="4"/>
  <c r="CM52" i="4"/>
  <c r="CJ51" i="4"/>
  <c r="CN50" i="4"/>
  <c r="CL49" i="4"/>
  <c r="CI48" i="4"/>
  <c r="CN47" i="4"/>
  <c r="CL46" i="4"/>
  <c r="CI45" i="4"/>
  <c r="CO44" i="4"/>
  <c r="CG44" i="4"/>
  <c r="CN43" i="4"/>
  <c r="CL42" i="4"/>
  <c r="CL41" i="4"/>
  <c r="CK40" i="4"/>
  <c r="CJ39" i="4"/>
  <c r="CI38" i="4"/>
  <c r="CN37" i="4"/>
  <c r="CM36" i="4"/>
  <c r="CJ35" i="4"/>
  <c r="CI34" i="4"/>
  <c r="CH33" i="4"/>
  <c r="CL32" i="4"/>
  <c r="CK31" i="4"/>
  <c r="CH30" i="4"/>
  <c r="CH29" i="4"/>
  <c r="CN28" i="4"/>
  <c r="CL27" i="4"/>
  <c r="CJ26" i="4"/>
  <c r="CI25" i="4"/>
  <c r="CH24" i="4"/>
  <c r="CO23" i="4"/>
  <c r="CG23" i="4"/>
  <c r="CM22" i="4"/>
  <c r="CK21" i="4"/>
  <c r="CI20" i="4"/>
  <c r="CH19" i="4"/>
  <c r="CK18" i="4"/>
  <c r="CJ17" i="4"/>
  <c r="CI16" i="4"/>
  <c r="CH15" i="4"/>
  <c r="CO14" i="4"/>
  <c r="CG14" i="4"/>
  <c r="CO13" i="4"/>
  <c r="CG13" i="4"/>
  <c r="CN12" i="4"/>
  <c r="CM11" i="4"/>
  <c r="CM10" i="4"/>
  <c r="CJ9" i="4"/>
  <c r="CH8" i="4"/>
  <c r="CN7" i="4"/>
  <c r="CM6" i="4"/>
  <c r="CL5" i="4"/>
  <c r="CN107" i="4"/>
  <c r="CM105" i="4"/>
  <c r="CL104" i="4"/>
  <c r="CJ103" i="4"/>
  <c r="CH102" i="4"/>
  <c r="CI98" i="4"/>
  <c r="CK96" i="4"/>
  <c r="CO95" i="4"/>
  <c r="CL94" i="4"/>
  <c r="CH90" i="4"/>
  <c r="CK89" i="4"/>
  <c r="CI88" i="4"/>
  <c r="CN87" i="4"/>
  <c r="CI86" i="4"/>
  <c r="CO85" i="4"/>
  <c r="CJ84" i="4"/>
  <c r="CH83" i="4"/>
  <c r="CL82" i="4"/>
  <c r="CJ81" i="4"/>
  <c r="CO80" i="4"/>
  <c r="CG80" i="4"/>
  <c r="CM79" i="4"/>
  <c r="CI78" i="4"/>
  <c r="CH77" i="4"/>
  <c r="CM76" i="4"/>
  <c r="CM75" i="4"/>
  <c r="CJ74" i="4"/>
  <c r="CI73" i="4"/>
  <c r="CI72" i="4"/>
  <c r="CN71" i="4"/>
  <c r="CM70" i="4"/>
  <c r="CJ69" i="4"/>
  <c r="CH68" i="4"/>
  <c r="CM67" i="4"/>
  <c r="CJ66" i="4"/>
  <c r="CI65" i="4"/>
  <c r="CI64" i="4"/>
  <c r="CN63" i="4"/>
  <c r="CL62" i="4"/>
  <c r="CI61" i="4"/>
  <c r="CN60" i="4"/>
  <c r="CJ59" i="4"/>
  <c r="CH58" i="4"/>
  <c r="CL57" i="4"/>
  <c r="CI56" i="4"/>
  <c r="CO55" i="4"/>
  <c r="CG55" i="4"/>
  <c r="CO54" i="4"/>
  <c r="CG54" i="4"/>
  <c r="CN53" i="4"/>
  <c r="CL52" i="4"/>
  <c r="CI51" i="4"/>
  <c r="CM50" i="4"/>
  <c r="CK49" i="4"/>
  <c r="CH48" i="4"/>
  <c r="CM47" i="4"/>
  <c r="CK46" i="4"/>
  <c r="CH45" i="4"/>
  <c r="CN44" i="4"/>
  <c r="CM43" i="4"/>
  <c r="CK42" i="4"/>
  <c r="CK41" i="4"/>
  <c r="CJ40" i="4"/>
  <c r="CI39" i="4"/>
  <c r="CH38" i="4"/>
  <c r="CM37" i="4"/>
  <c r="CL36" i="4"/>
  <c r="CI35" i="4"/>
  <c r="CH34" i="4"/>
  <c r="CO33" i="4"/>
  <c r="CG33" i="4"/>
  <c r="CK32" i="4"/>
  <c r="CJ31" i="4"/>
  <c r="CO30" i="4"/>
  <c r="CG30" i="4"/>
  <c r="CO29" i="4"/>
  <c r="CG29" i="4"/>
  <c r="CM28" i="4"/>
  <c r="CK27" i="4"/>
  <c r="CI26" i="4"/>
  <c r="CH25" i="4"/>
  <c r="CO24" i="4"/>
  <c r="CG24" i="4"/>
  <c r="CN23" i="4"/>
  <c r="CL22" i="4"/>
  <c r="CJ21" i="4"/>
  <c r="CH20" i="4"/>
  <c r="CO19" i="4"/>
  <c r="CG19" i="4"/>
  <c r="CJ18" i="4"/>
  <c r="CI17" i="4"/>
  <c r="CH16" i="4"/>
  <c r="CO15" i="4"/>
  <c r="CG15" i="4"/>
  <c r="CN14" i="4"/>
  <c r="CN13" i="4"/>
  <c r="CM12" i="4"/>
  <c r="CL11" i="4"/>
  <c r="CL10" i="4"/>
  <c r="CI9" i="4"/>
  <c r="CO8" i="4"/>
  <c r="CG8" i="4"/>
  <c r="CM7" i="4"/>
  <c r="CL6" i="4"/>
  <c r="CK5" i="4"/>
  <c r="LJ6" i="1"/>
  <c r="LT6" i="1" s="1"/>
  <c r="LF7" i="1"/>
  <c r="LP7" i="1" s="1"/>
  <c r="LE8" i="1"/>
  <c r="LO8" i="1" s="1"/>
  <c r="LI16" i="1"/>
  <c r="LS16" i="1" s="1"/>
  <c r="LE9" i="1"/>
  <c r="LO9" i="1" s="1"/>
  <c r="LK17" i="1"/>
  <c r="LU17" i="1" s="1"/>
  <c r="LJ25" i="1"/>
  <c r="LT25" i="1" s="1"/>
  <c r="LK10" i="1"/>
  <c r="LU10" i="1" s="1"/>
  <c r="LD18" i="1"/>
  <c r="LN18" i="1" s="1"/>
  <c r="LI18" i="1"/>
  <c r="LS18" i="1" s="1"/>
  <c r="LF26" i="1"/>
  <c r="LP26" i="1" s="1"/>
  <c r="LJ26" i="1"/>
  <c r="LT26" i="1" s="1"/>
  <c r="LE11" i="1"/>
  <c r="LO11" i="1" s="1"/>
  <c r="LG11" i="1"/>
  <c r="LQ11" i="1" s="1"/>
  <c r="LC19" i="1"/>
  <c r="LM19" i="1" s="1"/>
  <c r="LH19" i="1"/>
  <c r="LR19" i="1" s="1"/>
  <c r="LG27" i="1"/>
  <c r="LQ27" i="1" s="1"/>
  <c r="LI20" i="1"/>
  <c r="LS20" i="1" s="1"/>
  <c r="LE20" i="1"/>
  <c r="LO20" i="1" s="1"/>
  <c r="LC5" i="1"/>
  <c r="LM5" i="1" s="1"/>
  <c r="LJ21" i="1"/>
  <c r="LT21" i="1" s="1"/>
  <c r="LD21" i="1"/>
  <c r="LN21" i="1" s="1"/>
  <c r="LG22" i="1"/>
  <c r="LQ22" i="1" s="1"/>
  <c r="LK22" i="1"/>
  <c r="LU22" i="1" s="1"/>
  <c r="LJ15" i="1"/>
  <c r="LT15" i="1" s="1"/>
  <c r="LF23" i="1"/>
  <c r="LP23" i="1" s="1"/>
  <c r="LK23" i="1"/>
  <c r="LU23" i="1" s="1"/>
  <c r="ID31" i="1"/>
  <c r="IN31" i="1" s="1"/>
  <c r="IF20" i="1"/>
  <c r="IP20" i="1" s="1"/>
  <c r="IJ18" i="1"/>
  <c r="IT18" i="1" s="1"/>
  <c r="IG9" i="1"/>
  <c r="IQ9" i="1" s="1"/>
  <c r="IH9" i="1"/>
  <c r="IR9" i="1" s="1"/>
  <c r="IK10" i="1"/>
  <c r="IU10" i="1" s="1"/>
  <c r="ID10" i="1"/>
  <c r="IN10" i="1" s="1"/>
  <c r="IJ22" i="1"/>
  <c r="IT22" i="1" s="1"/>
  <c r="IK11" i="1"/>
  <c r="IU11" i="1" s="1"/>
  <c r="IG11" i="1"/>
  <c r="IQ11" i="1" s="1"/>
  <c r="IL12" i="1"/>
  <c r="IV12" i="1" s="1"/>
  <c r="IL15" i="1"/>
  <c r="IV15" i="1" s="1"/>
  <c r="IG15" i="1"/>
  <c r="IQ15" i="1" s="1"/>
  <c r="II6" i="1"/>
  <c r="IS6" i="1" s="1"/>
  <c r="ID24" i="1"/>
  <c r="IN24" i="1" s="1"/>
  <c r="IG24" i="1"/>
  <c r="IQ24" i="1" s="1"/>
  <c r="LG6" i="1"/>
  <c r="LQ6" i="1" s="1"/>
  <c r="LK6" i="1"/>
  <c r="LU6" i="1" s="1"/>
  <c r="LK7" i="1"/>
  <c r="LU7" i="1" s="1"/>
  <c r="LI8" i="1"/>
  <c r="LS8" i="1" s="1"/>
  <c r="LG16" i="1"/>
  <c r="LQ16" i="1" s="1"/>
  <c r="LD16" i="1"/>
  <c r="LN16" i="1" s="1"/>
  <c r="LJ24" i="1"/>
  <c r="LT24" i="1" s="1"/>
  <c r="LJ9" i="1"/>
  <c r="LT9" i="1" s="1"/>
  <c r="LF17" i="1"/>
  <c r="LP17" i="1" s="1"/>
  <c r="LC17" i="1"/>
  <c r="LM17" i="1" s="1"/>
  <c r="LF25" i="1"/>
  <c r="LP25" i="1" s="1"/>
  <c r="LC10" i="1"/>
  <c r="LM10" i="1" s="1"/>
  <c r="LG10" i="1"/>
  <c r="LQ10" i="1" s="1"/>
  <c r="LF27" i="1"/>
  <c r="LP27" i="1" s="1"/>
  <c r="LG12" i="1"/>
  <c r="LQ12" i="1" s="1"/>
  <c r="LK20" i="1"/>
  <c r="LU20" i="1" s="1"/>
  <c r="LJ28" i="1"/>
  <c r="LT28" i="1" s="1"/>
  <c r="LF28" i="1"/>
  <c r="LP28" i="1" s="1"/>
  <c r="LG5" i="1"/>
  <c r="LQ5" i="1" s="1"/>
  <c r="LH13" i="1"/>
  <c r="LR13" i="1" s="1"/>
  <c r="LJ29" i="1"/>
  <c r="LT29" i="1" s="1"/>
  <c r="LE29" i="1"/>
  <c r="LO29" i="1" s="1"/>
  <c r="LE14" i="1"/>
  <c r="LO14" i="1" s="1"/>
  <c r="LC22" i="1"/>
  <c r="LM22" i="1" s="1"/>
  <c r="LI30" i="1"/>
  <c r="LS30" i="1" s="1"/>
  <c r="LD30" i="1"/>
  <c r="LN30" i="1" s="1"/>
  <c r="LG15" i="1"/>
  <c r="LQ15" i="1" s="1"/>
  <c r="LD15" i="1"/>
  <c r="LN15" i="1" s="1"/>
  <c r="LC23" i="1"/>
  <c r="LM23" i="1" s="1"/>
  <c r="LI31" i="1"/>
  <c r="LS31" i="1" s="1"/>
  <c r="LE31" i="1"/>
  <c r="LO31" i="1" s="1"/>
  <c r="IL30" i="1"/>
  <c r="IV30" i="1" s="1"/>
  <c r="II19" i="1"/>
  <c r="IS19" i="1" s="1"/>
  <c r="IK31" i="1"/>
  <c r="IU31" i="1" s="1"/>
  <c r="IJ8" i="1"/>
  <c r="IT8" i="1" s="1"/>
  <c r="IE20" i="1"/>
  <c r="IO20" i="1" s="1"/>
  <c r="IK18" i="1"/>
  <c r="IU18" i="1" s="1"/>
  <c r="ID18" i="1"/>
  <c r="IN18" i="1" s="1"/>
  <c r="IG21" i="1"/>
  <c r="IQ21" i="1" s="1"/>
  <c r="IE21" i="1"/>
  <c r="IO21" i="1" s="1"/>
  <c r="IH10" i="1"/>
  <c r="IR10" i="1" s="1"/>
  <c r="IH22" i="1"/>
  <c r="IR22" i="1" s="1"/>
  <c r="IE22" i="1"/>
  <c r="IO22" i="1" s="1"/>
  <c r="IE11" i="1"/>
  <c r="IO11" i="1" s="1"/>
  <c r="II11" i="1"/>
  <c r="IS11" i="1" s="1"/>
  <c r="IF23" i="1"/>
  <c r="IP23" i="1" s="1"/>
  <c r="IJ23" i="1"/>
  <c r="IT23" i="1" s="1"/>
  <c r="IF12" i="1"/>
  <c r="IP12" i="1" s="1"/>
  <c r="IG12" i="1"/>
  <c r="IQ12" i="1" s="1"/>
  <c r="LC6" i="1"/>
  <c r="LM6" i="1" s="1"/>
  <c r="LI7" i="1"/>
  <c r="LS7" i="1" s="1"/>
  <c r="LC7" i="1"/>
  <c r="LM7" i="1" s="1"/>
  <c r="LG8" i="1"/>
  <c r="LQ8" i="1" s="1"/>
  <c r="LD8" i="1"/>
  <c r="LN8" i="1" s="1"/>
  <c r="LH24" i="1"/>
  <c r="LR24" i="1" s="1"/>
  <c r="LE24" i="1"/>
  <c r="LO24" i="1" s="1"/>
  <c r="LD9" i="1"/>
  <c r="LN9" i="1" s="1"/>
  <c r="LH17" i="1"/>
  <c r="LR17" i="1" s="1"/>
  <c r="LE25" i="1"/>
  <c r="LO25" i="1" s="1"/>
  <c r="LI25" i="1"/>
  <c r="LS25" i="1" s="1"/>
  <c r="LE10" i="1"/>
  <c r="LO10" i="1" s="1"/>
  <c r="LF18" i="1"/>
  <c r="LP18" i="1" s="1"/>
  <c r="LH18" i="1"/>
  <c r="LR18" i="1" s="1"/>
  <c r="LE26" i="1"/>
  <c r="LO26" i="1" s="1"/>
  <c r="LI26" i="1"/>
  <c r="LS26" i="1" s="1"/>
  <c r="LD11" i="1"/>
  <c r="LN11" i="1" s="1"/>
  <c r="LI11" i="1"/>
  <c r="LS11" i="1" s="1"/>
  <c r="LJ19" i="1"/>
  <c r="LT19" i="1" s="1"/>
  <c r="LE27" i="1"/>
  <c r="LO27" i="1" s="1"/>
  <c r="LJ27" i="1"/>
  <c r="LT27" i="1" s="1"/>
  <c r="LJ12" i="1"/>
  <c r="LT12" i="1" s="1"/>
  <c r="LC20" i="1"/>
  <c r="LM20" i="1" s="1"/>
  <c r="LH20" i="1"/>
  <c r="LR20" i="1" s="1"/>
  <c r="LJ5" i="1"/>
  <c r="LT5" i="1" s="1"/>
  <c r="LD5" i="1"/>
  <c r="LN5" i="1" s="1"/>
  <c r="LK13" i="1"/>
  <c r="LU13" i="1" s="1"/>
  <c r="LE13" i="1"/>
  <c r="LO13" i="1" s="1"/>
  <c r="LI21" i="1"/>
  <c r="LS21" i="1" s="1"/>
  <c r="LF21" i="1"/>
  <c r="LP21" i="1" s="1"/>
  <c r="LI29" i="1"/>
  <c r="LS29" i="1" s="1"/>
  <c r="LH14" i="1"/>
  <c r="LR14" i="1" s="1"/>
  <c r="LI22" i="1"/>
  <c r="LS22" i="1" s="1"/>
  <c r="LF22" i="1"/>
  <c r="LP22" i="1" s="1"/>
  <c r="LI23" i="1"/>
  <c r="LS23" i="1" s="1"/>
  <c r="IK19" i="1"/>
  <c r="IU19" i="1" s="1"/>
  <c r="II31" i="1"/>
  <c r="IS31" i="1" s="1"/>
  <c r="II8" i="1"/>
  <c r="IS8" i="1" s="1"/>
  <c r="IH8" i="1"/>
  <c r="IR8" i="1" s="1"/>
  <c r="II18" i="1"/>
  <c r="IS18" i="1" s="1"/>
  <c r="II9" i="1"/>
  <c r="IS9" i="1" s="1"/>
  <c r="IJ9" i="1"/>
  <c r="IT9" i="1" s="1"/>
  <c r="ID9" i="1"/>
  <c r="IN9" i="1" s="1"/>
  <c r="IL21" i="1"/>
  <c r="IV21" i="1" s="1"/>
  <c r="IL22" i="1"/>
  <c r="IV22" i="1" s="1"/>
  <c r="IH11" i="1"/>
  <c r="IR11" i="1" s="1"/>
  <c r="LI6" i="1"/>
  <c r="LS6" i="1" s="1"/>
  <c r="LF6" i="1"/>
  <c r="LP6" i="1" s="1"/>
  <c r="LE7" i="1"/>
  <c r="LO7" i="1" s="1"/>
  <c r="LK16" i="1"/>
  <c r="LU16" i="1" s="1"/>
  <c r="LI24" i="1"/>
  <c r="LS24" i="1" s="1"/>
  <c r="LE17" i="1"/>
  <c r="LO17" i="1" s="1"/>
  <c r="LD25" i="1"/>
  <c r="LN25" i="1" s="1"/>
  <c r="LJ10" i="1"/>
  <c r="LT10" i="1" s="1"/>
  <c r="LK18" i="1"/>
  <c r="LU18" i="1" s="1"/>
  <c r="LF11" i="1"/>
  <c r="LP11" i="1" s="1"/>
  <c r="LE19" i="1"/>
  <c r="LO19" i="1" s="1"/>
  <c r="LG19" i="1"/>
  <c r="LQ19" i="1" s="1"/>
  <c r="LD12" i="1"/>
  <c r="LN12" i="1" s="1"/>
  <c r="LF12" i="1"/>
  <c r="LP12" i="1" s="1"/>
  <c r="LI28" i="1"/>
  <c r="LS28" i="1" s="1"/>
  <c r="LE28" i="1"/>
  <c r="LO28" i="1" s="1"/>
  <c r="LC13" i="1"/>
  <c r="LM13" i="1" s="1"/>
  <c r="LH29" i="1"/>
  <c r="LR29" i="1" s="1"/>
  <c r="LD29" i="1"/>
  <c r="LN29" i="1" s="1"/>
  <c r="LD14" i="1"/>
  <c r="LN14" i="1" s="1"/>
  <c r="LH30" i="1"/>
  <c r="LR30" i="1" s="1"/>
  <c r="LK30" i="1"/>
  <c r="LU30" i="1" s="1"/>
  <c r="LF15" i="1"/>
  <c r="LP15" i="1" s="1"/>
  <c r="LE23" i="1"/>
  <c r="LO23" i="1" s="1"/>
  <c r="LJ23" i="1"/>
  <c r="LT23" i="1" s="1"/>
  <c r="LH31" i="1"/>
  <c r="LR31" i="1" s="1"/>
  <c r="LD31" i="1"/>
  <c r="LN31" i="1" s="1"/>
  <c r="IJ30" i="1"/>
  <c r="IT30" i="1" s="1"/>
  <c r="ID30" i="1"/>
  <c r="IN30" i="1" s="1"/>
  <c r="IF31" i="1"/>
  <c r="IP31" i="1" s="1"/>
  <c r="IG31" i="1"/>
  <c r="IQ31" i="1" s="1"/>
  <c r="IG8" i="1"/>
  <c r="IQ8" i="1" s="1"/>
  <c r="IK20" i="1"/>
  <c r="IU20" i="1" s="1"/>
  <c r="IF9" i="1"/>
  <c r="IP9" i="1" s="1"/>
  <c r="IK21" i="1"/>
  <c r="IU21" i="1" s="1"/>
  <c r="IL10" i="1"/>
  <c r="IV10" i="1" s="1"/>
  <c r="IG10" i="1"/>
  <c r="IQ10" i="1" s="1"/>
  <c r="IK22" i="1"/>
  <c r="IU22" i="1" s="1"/>
  <c r="II23" i="1"/>
  <c r="IS23" i="1" s="1"/>
  <c r="IG23" i="1"/>
  <c r="IQ23" i="1" s="1"/>
  <c r="IF15" i="1"/>
  <c r="IP15" i="1" s="1"/>
  <c r="IF24" i="1"/>
  <c r="IP24" i="1" s="1"/>
  <c r="LH7" i="1"/>
  <c r="LR7" i="1" s="1"/>
  <c r="LK8" i="1"/>
  <c r="LU8" i="1" s="1"/>
  <c r="LF16" i="1"/>
  <c r="LP16" i="1" s="1"/>
  <c r="LC16" i="1"/>
  <c r="LM16" i="1" s="1"/>
  <c r="LG24" i="1"/>
  <c r="LQ24" i="1" s="1"/>
  <c r="LD24" i="1"/>
  <c r="LN24" i="1" s="1"/>
  <c r="LG9" i="1"/>
  <c r="LQ9" i="1" s="1"/>
  <c r="LI9" i="1"/>
  <c r="LS9" i="1" s="1"/>
  <c r="LJ17" i="1"/>
  <c r="LT17" i="1" s="1"/>
  <c r="LC18" i="1"/>
  <c r="LM18" i="1" s="1"/>
  <c r="LG18" i="1"/>
  <c r="LQ18" i="1" s="1"/>
  <c r="LD26" i="1"/>
  <c r="LN26" i="1" s="1"/>
  <c r="LK11" i="1"/>
  <c r="LU11" i="1" s="1"/>
  <c r="LD27" i="1"/>
  <c r="LN27" i="1" s="1"/>
  <c r="LG20" i="1"/>
  <c r="LQ20" i="1" s="1"/>
  <c r="LD28" i="1"/>
  <c r="LN28" i="1" s="1"/>
  <c r="LI5" i="1"/>
  <c r="LS5" i="1" s="1"/>
  <c r="LF5" i="1"/>
  <c r="LP5" i="1" s="1"/>
  <c r="LG13" i="1"/>
  <c r="LQ13" i="1" s="1"/>
  <c r="LH21" i="1"/>
  <c r="LR21" i="1" s="1"/>
  <c r="LJ14" i="1"/>
  <c r="LT14" i="1" s="1"/>
  <c r="LE22" i="1"/>
  <c r="LO22" i="1" s="1"/>
  <c r="LC30" i="1"/>
  <c r="LM30" i="1" s="1"/>
  <c r="LK15" i="1"/>
  <c r="LU15" i="1" s="1"/>
  <c r="LH23" i="1"/>
  <c r="LR23" i="1" s="1"/>
  <c r="LK31" i="1"/>
  <c r="LU31" i="1" s="1"/>
  <c r="IK30" i="1"/>
  <c r="IU30" i="1" s="1"/>
  <c r="IG30" i="1"/>
  <c r="IQ30" i="1" s="1"/>
  <c r="IL19" i="1"/>
  <c r="IV19" i="1" s="1"/>
  <c r="IJ19" i="1"/>
  <c r="IT19" i="1" s="1"/>
  <c r="ID8" i="1"/>
  <c r="IN8" i="1" s="1"/>
  <c r="IL8" i="1"/>
  <c r="IV8" i="1" s="1"/>
  <c r="IF8" i="1"/>
  <c r="IP8" i="1" s="1"/>
  <c r="IK9" i="1"/>
  <c r="IU9" i="1" s="1"/>
  <c r="II10" i="1"/>
  <c r="IS10" i="1" s="1"/>
  <c r="IG22" i="1"/>
  <c r="IQ22" i="1" s="1"/>
  <c r="IF22" i="1"/>
  <c r="IP22" i="1" s="1"/>
  <c r="ID11" i="1"/>
  <c r="IN11" i="1" s="1"/>
  <c r="IL23" i="1"/>
  <c r="IV23" i="1" s="1"/>
  <c r="LE6" i="1"/>
  <c r="LO6" i="1" s="1"/>
  <c r="LJ7" i="1"/>
  <c r="LT7" i="1" s="1"/>
  <c r="LF8" i="1"/>
  <c r="LP8" i="1" s="1"/>
  <c r="LC8" i="1"/>
  <c r="LM8" i="1" s="1"/>
  <c r="LK9" i="1"/>
  <c r="LU9" i="1" s="1"/>
  <c r="LD17" i="1"/>
  <c r="LN17" i="1" s="1"/>
  <c r="LK25" i="1"/>
  <c r="LU25" i="1" s="1"/>
  <c r="LH25" i="1"/>
  <c r="LR25" i="1" s="1"/>
  <c r="LD10" i="1"/>
  <c r="LN10" i="1" s="1"/>
  <c r="LI10" i="1"/>
  <c r="LS10" i="1" s="1"/>
  <c r="LE18" i="1"/>
  <c r="LO18" i="1" s="1"/>
  <c r="LH26" i="1"/>
  <c r="LR26" i="1" s="1"/>
  <c r="LC11" i="1"/>
  <c r="LM11" i="1" s="1"/>
  <c r="LH11" i="1"/>
  <c r="LR11" i="1" s="1"/>
  <c r="LD19" i="1"/>
  <c r="LN19" i="1" s="1"/>
  <c r="LI19" i="1"/>
  <c r="LS19" i="1" s="1"/>
  <c r="LI27" i="1"/>
  <c r="LS27" i="1" s="1"/>
  <c r="LI12" i="1"/>
  <c r="LS12" i="1" s="1"/>
  <c r="LE12" i="1"/>
  <c r="LO12" i="1" s="1"/>
  <c r="LJ20" i="1"/>
  <c r="LT20" i="1" s="1"/>
  <c r="LK28" i="1"/>
  <c r="LU28" i="1" s="1"/>
  <c r="LH28" i="1"/>
  <c r="LR28" i="1" s="1"/>
  <c r="LJ13" i="1"/>
  <c r="LT13" i="1" s="1"/>
  <c r="LD13" i="1"/>
  <c r="LN13" i="1" s="1"/>
  <c r="LK21" i="1"/>
  <c r="LU21" i="1" s="1"/>
  <c r="LE21" i="1"/>
  <c r="LO21" i="1" s="1"/>
  <c r="LK29" i="1"/>
  <c r="LU29" i="1" s="1"/>
  <c r="LG29" i="1"/>
  <c r="LQ29" i="1" s="1"/>
  <c r="LG14" i="1"/>
  <c r="LQ14" i="1" s="1"/>
  <c r="LK14" i="1"/>
  <c r="LU14" i="1" s="1"/>
  <c r="LH22" i="1"/>
  <c r="LR22" i="1" s="1"/>
  <c r="LG30" i="1"/>
  <c r="LQ30" i="1" s="1"/>
  <c r="LI15" i="1"/>
  <c r="LS15" i="1" s="1"/>
  <c r="LC15" i="1"/>
  <c r="LM15" i="1" s="1"/>
  <c r="LG31" i="1"/>
  <c r="LQ31" i="1" s="1"/>
  <c r="LC31" i="1"/>
  <c r="LM31" i="1" s="1"/>
  <c r="IF30" i="1"/>
  <c r="IP30" i="1" s="1"/>
  <c r="IF19" i="1"/>
  <c r="IP19" i="1" s="1"/>
  <c r="IG19" i="1"/>
  <c r="IQ19" i="1" s="1"/>
  <c r="IL31" i="1"/>
  <c r="IV31" i="1" s="1"/>
  <c r="IE8" i="1"/>
  <c r="IO8" i="1" s="1"/>
  <c r="IH18" i="1"/>
  <c r="IR18" i="1" s="1"/>
  <c r="IF18" i="1"/>
  <c r="IP18" i="1" s="1"/>
  <c r="IF21" i="1"/>
  <c r="IP21" i="1" s="1"/>
  <c r="ID21" i="1"/>
  <c r="IN21" i="1" s="1"/>
  <c r="IF10" i="1"/>
  <c r="IP10" i="1" s="1"/>
  <c r="ID22" i="1"/>
  <c r="IN22" i="1" s="1"/>
  <c r="IJ11" i="1"/>
  <c r="IT11" i="1" s="1"/>
  <c r="IE23" i="1"/>
  <c r="IO23" i="1" s="1"/>
  <c r="ID12" i="1"/>
  <c r="IN12" i="1" s="1"/>
  <c r="IJ12" i="1"/>
  <c r="IT12" i="1" s="1"/>
  <c r="IK15" i="1"/>
  <c r="IU15" i="1" s="1"/>
  <c r="IJ15" i="1"/>
  <c r="IT15" i="1" s="1"/>
  <c r="IH6" i="1"/>
  <c r="IR6" i="1" s="1"/>
  <c r="IF6" i="1"/>
  <c r="IP6" i="1" s="1"/>
  <c r="IH24" i="1"/>
  <c r="IR24" i="1" s="1"/>
  <c r="II13" i="1"/>
  <c r="IS13" i="1" s="1"/>
  <c r="IJ13" i="1"/>
  <c r="IT13" i="1" s="1"/>
  <c r="IJ25" i="1"/>
  <c r="IT25" i="1" s="1"/>
  <c r="LH6" i="1"/>
  <c r="LR6" i="1" s="1"/>
  <c r="LG7" i="1"/>
  <c r="LQ7" i="1" s="1"/>
  <c r="LD7" i="1"/>
  <c r="LN7" i="1" s="1"/>
  <c r="LH16" i="1"/>
  <c r="LR16" i="1" s="1"/>
  <c r="LJ16" i="1"/>
  <c r="LT16" i="1" s="1"/>
  <c r="LK24" i="1"/>
  <c r="LU24" i="1" s="1"/>
  <c r="LF9" i="1"/>
  <c r="LP9" i="1" s="1"/>
  <c r="LC9" i="1"/>
  <c r="LM9" i="1" s="1"/>
  <c r="LC25" i="1"/>
  <c r="LM25" i="1" s="1"/>
  <c r="LJ18" i="1"/>
  <c r="LT18" i="1" s="1"/>
  <c r="LK26" i="1"/>
  <c r="LU26" i="1" s="1"/>
  <c r="LF19" i="1"/>
  <c r="LP19" i="1" s="1"/>
  <c r="LK27" i="1"/>
  <c r="LU27" i="1" s="1"/>
  <c r="LK12" i="1"/>
  <c r="LU12" i="1" s="1"/>
  <c r="LD20" i="1"/>
  <c r="LN20" i="1" s="1"/>
  <c r="LF20" i="1"/>
  <c r="LP20" i="1" s="1"/>
  <c r="LC28" i="1"/>
  <c r="LM28" i="1" s="1"/>
  <c r="LH5" i="1"/>
  <c r="LR5" i="1" s="1"/>
  <c r="LC21" i="1"/>
  <c r="LM21" i="1" s="1"/>
  <c r="LC29" i="1"/>
  <c r="LM29" i="1" s="1"/>
  <c r="LC14" i="1"/>
  <c r="LM14" i="1" s="1"/>
  <c r="LD22" i="1"/>
  <c r="LN22" i="1" s="1"/>
  <c r="LF30" i="1"/>
  <c r="LP30" i="1" s="1"/>
  <c r="LE15" i="1"/>
  <c r="LO15" i="1" s="1"/>
  <c r="LG23" i="1"/>
  <c r="LQ23" i="1" s="1"/>
  <c r="LD23" i="1"/>
  <c r="LN23" i="1" s="1"/>
  <c r="LJ31" i="1"/>
  <c r="LT31" i="1" s="1"/>
  <c r="IE30" i="1"/>
  <c r="IO30" i="1" s="1"/>
  <c r="IE19" i="1"/>
  <c r="IO19" i="1" s="1"/>
  <c r="IJ31" i="1"/>
  <c r="IT31" i="1" s="1"/>
  <c r="IL20" i="1"/>
  <c r="IV20" i="1" s="1"/>
  <c r="IL18" i="1"/>
  <c r="IV18" i="1" s="1"/>
  <c r="IE9" i="1"/>
  <c r="IO9" i="1" s="1"/>
  <c r="IL9" i="1"/>
  <c r="IV9" i="1" s="1"/>
  <c r="IJ21" i="1"/>
  <c r="IT21" i="1" s="1"/>
  <c r="II21" i="1"/>
  <c r="IS21" i="1" s="1"/>
  <c r="IE10" i="1"/>
  <c r="IO10" i="1" s="1"/>
  <c r="II22" i="1"/>
  <c r="IS22" i="1" s="1"/>
  <c r="IL11" i="1"/>
  <c r="IV11" i="1" s="1"/>
  <c r="IH23" i="1"/>
  <c r="IR23" i="1" s="1"/>
  <c r="ID23" i="1"/>
  <c r="IN23" i="1" s="1"/>
  <c r="II15" i="1"/>
  <c r="IS15" i="1" s="1"/>
  <c r="LD6" i="1"/>
  <c r="LN6" i="1" s="1"/>
  <c r="LH8" i="1"/>
  <c r="LR8" i="1" s="1"/>
  <c r="LJ8" i="1"/>
  <c r="LT8" i="1" s="1"/>
  <c r="LE16" i="1"/>
  <c r="LO16" i="1" s="1"/>
  <c r="LF24" i="1"/>
  <c r="LP24" i="1" s="1"/>
  <c r="LC24" i="1"/>
  <c r="LM24" i="1" s="1"/>
  <c r="LH9" i="1"/>
  <c r="LR9" i="1" s="1"/>
  <c r="LG17" i="1"/>
  <c r="LQ17" i="1" s="1"/>
  <c r="LI17" i="1"/>
  <c r="LS17" i="1" s="1"/>
  <c r="LG25" i="1"/>
  <c r="LQ25" i="1" s="1"/>
  <c r="LF10" i="1"/>
  <c r="LP10" i="1" s="1"/>
  <c r="LH10" i="1"/>
  <c r="LR10" i="1" s="1"/>
  <c r="LC26" i="1"/>
  <c r="LM26" i="1" s="1"/>
  <c r="LG26" i="1"/>
  <c r="LQ26" i="1" s="1"/>
  <c r="LJ11" i="1"/>
  <c r="LT11" i="1" s="1"/>
  <c r="LK19" i="1"/>
  <c r="LU19" i="1" s="1"/>
  <c r="LC27" i="1"/>
  <c r="LM27" i="1" s="1"/>
  <c r="LH27" i="1"/>
  <c r="LR27" i="1" s="1"/>
  <c r="LC12" i="1"/>
  <c r="LM12" i="1" s="1"/>
  <c r="LH12" i="1"/>
  <c r="LR12" i="1" s="1"/>
  <c r="LG28" i="1"/>
  <c r="LQ28" i="1" s="1"/>
  <c r="LK5" i="1"/>
  <c r="LU5" i="1" s="1"/>
  <c r="LE5" i="1"/>
  <c r="LO5" i="1" s="1"/>
  <c r="LI13" i="1"/>
  <c r="LS13" i="1" s="1"/>
  <c r="LF13" i="1"/>
  <c r="LP13" i="1" s="1"/>
  <c r="LG21" i="1"/>
  <c r="LQ21" i="1" s="1"/>
  <c r="LF29" i="1"/>
  <c r="LP29" i="1" s="1"/>
  <c r="LI14" i="1"/>
  <c r="LS14" i="1" s="1"/>
  <c r="LF14" i="1"/>
  <c r="LP14" i="1" s="1"/>
  <c r="LJ22" i="1"/>
  <c r="LT22" i="1" s="1"/>
  <c r="LJ30" i="1"/>
  <c r="LT30" i="1" s="1"/>
  <c r="LE30" i="1"/>
  <c r="LO30" i="1" s="1"/>
  <c r="LH15" i="1"/>
  <c r="LR15" i="1" s="1"/>
  <c r="LF31" i="1"/>
  <c r="LP31" i="1" s="1"/>
  <c r="II30" i="1"/>
  <c r="IS30" i="1" s="1"/>
  <c r="IH30" i="1"/>
  <c r="IR30" i="1" s="1"/>
  <c r="ID19" i="1"/>
  <c r="IN19" i="1" s="1"/>
  <c r="IH19" i="1"/>
  <c r="IR19" i="1" s="1"/>
  <c r="IH31" i="1"/>
  <c r="IR31" i="1" s="1"/>
  <c r="IE31" i="1"/>
  <c r="IO31" i="1" s="1"/>
  <c r="IK8" i="1"/>
  <c r="IU8" i="1" s="1"/>
  <c r="ID20" i="1"/>
  <c r="IN20" i="1" s="1"/>
  <c r="II20" i="1"/>
  <c r="IS20" i="1" s="1"/>
  <c r="IJ20" i="1"/>
  <c r="IT20" i="1" s="1"/>
  <c r="IG20" i="1"/>
  <c r="IQ20" i="1" s="1"/>
  <c r="IH20" i="1"/>
  <c r="IR20" i="1" s="1"/>
  <c r="IG18" i="1"/>
  <c r="IQ18" i="1" s="1"/>
  <c r="IE18" i="1"/>
  <c r="IO18" i="1" s="1"/>
  <c r="IH21" i="1"/>
  <c r="IR21" i="1" s="1"/>
  <c r="IJ10" i="1"/>
  <c r="IT10" i="1" s="1"/>
  <c r="IF11" i="1"/>
  <c r="IP11" i="1" s="1"/>
  <c r="IK23" i="1"/>
  <c r="IU23" i="1" s="1"/>
  <c r="IE15" i="1"/>
  <c r="IO15" i="1" s="1"/>
  <c r="IK13" i="1"/>
  <c r="IU13" i="1" s="1"/>
  <c r="II25" i="1"/>
  <c r="IS25" i="1" s="1"/>
  <c r="IH14" i="1"/>
  <c r="IR14" i="1" s="1"/>
  <c r="ID14" i="1"/>
  <c r="IN14" i="1" s="1"/>
  <c r="IK26" i="1"/>
  <c r="IU26" i="1" s="1"/>
  <c r="IL16" i="1"/>
  <c r="IV16" i="1" s="1"/>
  <c r="IK28" i="1"/>
  <c r="IU28" i="1" s="1"/>
  <c r="IG5" i="1"/>
  <c r="IQ5" i="1" s="1"/>
  <c r="II29" i="1"/>
  <c r="IS29" i="1" s="1"/>
  <c r="ID29" i="1"/>
  <c r="IN29" i="1" s="1"/>
  <c r="II7" i="1"/>
  <c r="IS7" i="1" s="1"/>
  <c r="FL15" i="1"/>
  <c r="FV15" i="1" s="1"/>
  <c r="FE15" i="1"/>
  <c r="FO15" i="1" s="1"/>
  <c r="FE30" i="1"/>
  <c r="FO30" i="1" s="1"/>
  <c r="FJ7" i="1"/>
  <c r="FT7" i="1" s="1"/>
  <c r="FH31" i="1"/>
  <c r="FR31" i="1" s="1"/>
  <c r="FI8" i="1"/>
  <c r="FS8" i="1" s="1"/>
  <c r="FJ20" i="1"/>
  <c r="FT20" i="1" s="1"/>
  <c r="FG20" i="1"/>
  <c r="FQ20" i="1" s="1"/>
  <c r="FH6" i="1"/>
  <c r="FR6" i="1" s="1"/>
  <c r="FF6" i="1"/>
  <c r="FP6" i="1" s="1"/>
  <c r="FK6" i="1"/>
  <c r="FU6" i="1" s="1"/>
  <c r="FE9" i="1"/>
  <c r="FO9" i="1" s="1"/>
  <c r="FM21" i="1"/>
  <c r="FW21" i="1" s="1"/>
  <c r="FG21" i="1"/>
  <c r="FQ21" i="1" s="1"/>
  <c r="FL22" i="1"/>
  <c r="FV22" i="1" s="1"/>
  <c r="FF11" i="1"/>
  <c r="FP11" i="1" s="1"/>
  <c r="FF23" i="1"/>
  <c r="FP23" i="1" s="1"/>
  <c r="FJ24" i="1"/>
  <c r="FT24" i="1" s="1"/>
  <c r="FI24" i="1"/>
  <c r="FS24" i="1" s="1"/>
  <c r="FG12" i="1"/>
  <c r="FQ12" i="1" s="1"/>
  <c r="FF13" i="1"/>
  <c r="FP13" i="1" s="1"/>
  <c r="FK25" i="1"/>
  <c r="FU25" i="1" s="1"/>
  <c r="FM14" i="1"/>
  <c r="FW14" i="1" s="1"/>
  <c r="FH14" i="1"/>
  <c r="FR14" i="1" s="1"/>
  <c r="FF26" i="1"/>
  <c r="FP26" i="1" s="1"/>
  <c r="IH12" i="1"/>
  <c r="IR12" i="1" s="1"/>
  <c r="ID15" i="1"/>
  <c r="IN15" i="1" s="1"/>
  <c r="IL6" i="1"/>
  <c r="IV6" i="1" s="1"/>
  <c r="ID6" i="1"/>
  <c r="IN6" i="1" s="1"/>
  <c r="IL24" i="1"/>
  <c r="IV24" i="1" s="1"/>
  <c r="IF25" i="1"/>
  <c r="IP25" i="1" s="1"/>
  <c r="II26" i="1"/>
  <c r="IS26" i="1" s="1"/>
  <c r="ID26" i="1"/>
  <c r="IN26" i="1" s="1"/>
  <c r="IK27" i="1"/>
  <c r="IU27" i="1" s="1"/>
  <c r="II27" i="1"/>
  <c r="IS27" i="1" s="1"/>
  <c r="IF16" i="1"/>
  <c r="IP16" i="1" s="1"/>
  <c r="II16" i="1"/>
  <c r="IS16" i="1" s="1"/>
  <c r="IK16" i="1"/>
  <c r="IU16" i="1" s="1"/>
  <c r="ID28" i="1"/>
  <c r="IN28" i="1" s="1"/>
  <c r="IG28" i="1"/>
  <c r="IQ28" i="1" s="1"/>
  <c r="IH17" i="1"/>
  <c r="IR17" i="1" s="1"/>
  <c r="IL7" i="1"/>
  <c r="IV7" i="1" s="1"/>
  <c r="IH7" i="1"/>
  <c r="IR7" i="1" s="1"/>
  <c r="IG7" i="1"/>
  <c r="IQ7" i="1" s="1"/>
  <c r="FM7" i="1"/>
  <c r="FW7" i="1" s="1"/>
  <c r="FM31" i="1"/>
  <c r="FW31" i="1" s="1"/>
  <c r="FL8" i="1"/>
  <c r="FV8" i="1" s="1"/>
  <c r="FJ6" i="1"/>
  <c r="FT6" i="1" s="1"/>
  <c r="FJ9" i="1"/>
  <c r="FT9" i="1" s="1"/>
  <c r="FJ21" i="1"/>
  <c r="FT21" i="1" s="1"/>
  <c r="FI10" i="1"/>
  <c r="FS10" i="1" s="1"/>
  <c r="FM10" i="1"/>
  <c r="FW10" i="1" s="1"/>
  <c r="FF22" i="1"/>
  <c r="FP22" i="1" s="1"/>
  <c r="FJ11" i="1"/>
  <c r="FT11" i="1" s="1"/>
  <c r="FK23" i="1"/>
  <c r="FU23" i="1" s="1"/>
  <c r="FE23" i="1"/>
  <c r="FO23" i="1" s="1"/>
  <c r="FL24" i="1"/>
  <c r="FV24" i="1" s="1"/>
  <c r="FK18" i="1"/>
  <c r="FU18" i="1" s="1"/>
  <c r="FF18" i="1"/>
  <c r="FP18" i="1" s="1"/>
  <c r="FK12" i="1"/>
  <c r="FU12" i="1" s="1"/>
  <c r="FJ25" i="1"/>
  <c r="FT25" i="1" s="1"/>
  <c r="IE12" i="1"/>
  <c r="IO12" i="1" s="1"/>
  <c r="IK6" i="1"/>
  <c r="IU6" i="1" s="1"/>
  <c r="II24" i="1"/>
  <c r="IS24" i="1" s="1"/>
  <c r="IG13" i="1"/>
  <c r="IQ13" i="1" s="1"/>
  <c r="IL13" i="1"/>
  <c r="IV13" i="1" s="1"/>
  <c r="ID27" i="1"/>
  <c r="IN27" i="1" s="1"/>
  <c r="IJ16" i="1"/>
  <c r="IT16" i="1" s="1"/>
  <c r="IF5" i="1"/>
  <c r="IP5" i="1" s="1"/>
  <c r="IJ5" i="1"/>
  <c r="IT5" i="1" s="1"/>
  <c r="ID17" i="1"/>
  <c r="IN17" i="1" s="1"/>
  <c r="IK29" i="1"/>
  <c r="IU29" i="1" s="1"/>
  <c r="IE7" i="1"/>
  <c r="IO7" i="1" s="1"/>
  <c r="FM15" i="1"/>
  <c r="FW15" i="1" s="1"/>
  <c r="FL30" i="1"/>
  <c r="FV30" i="1" s="1"/>
  <c r="FJ30" i="1"/>
  <c r="FT30" i="1" s="1"/>
  <c r="FG7" i="1"/>
  <c r="FQ7" i="1" s="1"/>
  <c r="FL7" i="1"/>
  <c r="FV7" i="1" s="1"/>
  <c r="FI7" i="1"/>
  <c r="FS7" i="1" s="1"/>
  <c r="FF31" i="1"/>
  <c r="FP31" i="1" s="1"/>
  <c r="FK31" i="1"/>
  <c r="FU31" i="1" s="1"/>
  <c r="FK20" i="1"/>
  <c r="FU20" i="1" s="1"/>
  <c r="FE20" i="1"/>
  <c r="FO20" i="1" s="1"/>
  <c r="FE6" i="1"/>
  <c r="FO6" i="1" s="1"/>
  <c r="FF21" i="1"/>
  <c r="FP21" i="1" s="1"/>
  <c r="FK10" i="1"/>
  <c r="FU10" i="1" s="1"/>
  <c r="FJ22" i="1"/>
  <c r="FT22" i="1" s="1"/>
  <c r="FM22" i="1"/>
  <c r="FW22" i="1" s="1"/>
  <c r="FE11" i="1"/>
  <c r="FO11" i="1" s="1"/>
  <c r="FE24" i="1"/>
  <c r="FO24" i="1" s="1"/>
  <c r="FK24" i="1"/>
  <c r="FU24" i="1" s="1"/>
  <c r="FJ18" i="1"/>
  <c r="FT18" i="1" s="1"/>
  <c r="FE18" i="1"/>
  <c r="FO18" i="1" s="1"/>
  <c r="FE12" i="1"/>
  <c r="FO12" i="1" s="1"/>
  <c r="FI12" i="1"/>
  <c r="FS12" i="1" s="1"/>
  <c r="FJ13" i="1"/>
  <c r="FT13" i="1" s="1"/>
  <c r="FE13" i="1"/>
  <c r="FO13" i="1" s="1"/>
  <c r="FH25" i="1"/>
  <c r="FR25" i="1" s="1"/>
  <c r="IK24" i="1"/>
  <c r="IU24" i="1" s="1"/>
  <c r="IH25" i="1"/>
  <c r="IR25" i="1" s="1"/>
  <c r="IK14" i="1"/>
  <c r="IU14" i="1" s="1"/>
  <c r="IH26" i="1"/>
  <c r="IR26" i="1" s="1"/>
  <c r="IL27" i="1"/>
  <c r="IV27" i="1" s="1"/>
  <c r="IJ27" i="1"/>
  <c r="IT27" i="1" s="1"/>
  <c r="IG27" i="1"/>
  <c r="IQ27" i="1" s="1"/>
  <c r="ID16" i="1"/>
  <c r="IN16" i="1" s="1"/>
  <c r="IF28" i="1"/>
  <c r="IP28" i="1" s="1"/>
  <c r="II5" i="1"/>
  <c r="IS5" i="1" s="1"/>
  <c r="IG17" i="1"/>
  <c r="IQ17" i="1" s="1"/>
  <c r="IE17" i="1"/>
  <c r="IO17" i="1" s="1"/>
  <c r="IH29" i="1"/>
  <c r="IR29" i="1" s="1"/>
  <c r="FH15" i="1"/>
  <c r="FR15" i="1" s="1"/>
  <c r="FJ15" i="1"/>
  <c r="FT15" i="1" s="1"/>
  <c r="FM30" i="1"/>
  <c r="FW30" i="1" s="1"/>
  <c r="FE31" i="1"/>
  <c r="FO31" i="1" s="1"/>
  <c r="FJ8" i="1"/>
  <c r="FT8" i="1" s="1"/>
  <c r="FG8" i="1"/>
  <c r="FQ8" i="1" s="1"/>
  <c r="FM20" i="1"/>
  <c r="FW20" i="1" s="1"/>
  <c r="FL6" i="1"/>
  <c r="FV6" i="1" s="1"/>
  <c r="FH9" i="1"/>
  <c r="FR9" i="1" s="1"/>
  <c r="FI21" i="1"/>
  <c r="FS21" i="1" s="1"/>
  <c r="FE21" i="1"/>
  <c r="FO21" i="1" s="1"/>
  <c r="FJ10" i="1"/>
  <c r="FT10" i="1" s="1"/>
  <c r="FE22" i="1"/>
  <c r="FO22" i="1" s="1"/>
  <c r="FK22" i="1"/>
  <c r="FU22" i="1" s="1"/>
  <c r="FM11" i="1"/>
  <c r="FW11" i="1" s="1"/>
  <c r="FF24" i="1"/>
  <c r="FP24" i="1" s="1"/>
  <c r="FI18" i="1"/>
  <c r="FS18" i="1" s="1"/>
  <c r="FH13" i="1"/>
  <c r="FR13" i="1" s="1"/>
  <c r="FI25" i="1"/>
  <c r="FS25" i="1" s="1"/>
  <c r="FF25" i="1"/>
  <c r="FP25" i="1" s="1"/>
  <c r="II12" i="1"/>
  <c r="IS12" i="1" s="1"/>
  <c r="IE24" i="1"/>
  <c r="IO24" i="1" s="1"/>
  <c r="IK25" i="1"/>
  <c r="IU25" i="1" s="1"/>
  <c r="IG14" i="1"/>
  <c r="IQ14" i="1" s="1"/>
  <c r="IG16" i="1"/>
  <c r="IQ16" i="1" s="1"/>
  <c r="II28" i="1"/>
  <c r="IS28" i="1" s="1"/>
  <c r="IE5" i="1"/>
  <c r="IO5" i="1" s="1"/>
  <c r="IJ17" i="1"/>
  <c r="IT17" i="1" s="1"/>
  <c r="IL17" i="1"/>
  <c r="IV17" i="1" s="1"/>
  <c r="IL29" i="1"/>
  <c r="IV29" i="1" s="1"/>
  <c r="IK7" i="1"/>
  <c r="IU7" i="1" s="1"/>
  <c r="IF7" i="1"/>
  <c r="IP7" i="1" s="1"/>
  <c r="FK15" i="1"/>
  <c r="FU15" i="1" s="1"/>
  <c r="FH30" i="1"/>
  <c r="FR30" i="1" s="1"/>
  <c r="FK7" i="1"/>
  <c r="FU7" i="1" s="1"/>
  <c r="FH7" i="1"/>
  <c r="FR7" i="1" s="1"/>
  <c r="FH8" i="1"/>
  <c r="FR8" i="1" s="1"/>
  <c r="FI20" i="1"/>
  <c r="FS20" i="1" s="1"/>
  <c r="FF9" i="1"/>
  <c r="FP9" i="1" s="1"/>
  <c r="FH21" i="1"/>
  <c r="FR21" i="1" s="1"/>
  <c r="FE10" i="1"/>
  <c r="FO10" i="1" s="1"/>
  <c r="FL11" i="1"/>
  <c r="FV11" i="1" s="1"/>
  <c r="FI11" i="1"/>
  <c r="FS11" i="1" s="1"/>
  <c r="FG23" i="1"/>
  <c r="FQ23" i="1" s="1"/>
  <c r="FJ23" i="1"/>
  <c r="FT23" i="1" s="1"/>
  <c r="IJ6" i="1"/>
  <c r="IT6" i="1" s="1"/>
  <c r="IG6" i="1"/>
  <c r="IQ6" i="1" s="1"/>
  <c r="IJ24" i="1"/>
  <c r="IT24" i="1" s="1"/>
  <c r="IF13" i="1"/>
  <c r="IP13" i="1" s="1"/>
  <c r="IH13" i="1"/>
  <c r="IR13" i="1" s="1"/>
  <c r="IE25" i="1"/>
  <c r="IO25" i="1" s="1"/>
  <c r="ID25" i="1"/>
  <c r="IN25" i="1" s="1"/>
  <c r="IL14" i="1"/>
  <c r="IV14" i="1" s="1"/>
  <c r="IF14" i="1"/>
  <c r="IP14" i="1" s="1"/>
  <c r="IF26" i="1"/>
  <c r="IP26" i="1" s="1"/>
  <c r="IH16" i="1"/>
  <c r="IR16" i="1" s="1"/>
  <c r="IJ28" i="1"/>
  <c r="IT28" i="1" s="1"/>
  <c r="IH5" i="1"/>
  <c r="IR5" i="1" s="1"/>
  <c r="II17" i="1"/>
  <c r="IS17" i="1" s="1"/>
  <c r="IG29" i="1"/>
  <c r="IQ29" i="1" s="1"/>
  <c r="IE29" i="1"/>
  <c r="IO29" i="1" s="1"/>
  <c r="FG31" i="1"/>
  <c r="FQ31" i="1" s="1"/>
  <c r="FJ31" i="1"/>
  <c r="FT31" i="1" s="1"/>
  <c r="FK8" i="1"/>
  <c r="FU8" i="1" s="1"/>
  <c r="FF20" i="1"/>
  <c r="FP20" i="1" s="1"/>
  <c r="FG6" i="1"/>
  <c r="FQ6" i="1" s="1"/>
  <c r="FM6" i="1"/>
  <c r="FW6" i="1" s="1"/>
  <c r="FM9" i="1"/>
  <c r="FW9" i="1" s="1"/>
  <c r="FL9" i="1"/>
  <c r="FV9" i="1" s="1"/>
  <c r="FG9" i="1"/>
  <c r="FQ9" i="1" s="1"/>
  <c r="FL21" i="1"/>
  <c r="FV21" i="1" s="1"/>
  <c r="FL10" i="1"/>
  <c r="FV10" i="1" s="1"/>
  <c r="FG10" i="1"/>
  <c r="FQ10" i="1" s="1"/>
  <c r="FI22" i="1"/>
  <c r="FS22" i="1" s="1"/>
  <c r="FM23" i="1"/>
  <c r="FW23" i="1" s="1"/>
  <c r="FL18" i="1"/>
  <c r="FV18" i="1" s="1"/>
  <c r="FM12" i="1"/>
  <c r="FW12" i="1" s="1"/>
  <c r="FG13" i="1"/>
  <c r="FQ13" i="1" s="1"/>
  <c r="FF14" i="1"/>
  <c r="FP14" i="1" s="1"/>
  <c r="FE26" i="1"/>
  <c r="FO26" i="1" s="1"/>
  <c r="FM26" i="1"/>
  <c r="FW26" i="1" s="1"/>
  <c r="ID13" i="1"/>
  <c r="IN13" i="1" s="1"/>
  <c r="IJ14" i="1"/>
  <c r="IT14" i="1" s="1"/>
  <c r="IE14" i="1"/>
  <c r="IO14" i="1" s="1"/>
  <c r="IG26" i="1"/>
  <c r="IQ26" i="1" s="1"/>
  <c r="IL26" i="1"/>
  <c r="IV26" i="1" s="1"/>
  <c r="IE16" i="1"/>
  <c r="IO16" i="1" s="1"/>
  <c r="IL28" i="1"/>
  <c r="IV28" i="1" s="1"/>
  <c r="IE28" i="1"/>
  <c r="IO28" i="1" s="1"/>
  <c r="IK5" i="1"/>
  <c r="IU5" i="1" s="1"/>
  <c r="ID5" i="1"/>
  <c r="IN5" i="1" s="1"/>
  <c r="IJ29" i="1"/>
  <c r="IT29" i="1" s="1"/>
  <c r="ID7" i="1"/>
  <c r="IN7" i="1" s="1"/>
  <c r="IJ7" i="1"/>
  <c r="IT7" i="1" s="1"/>
  <c r="FG15" i="1"/>
  <c r="FQ15" i="1" s="1"/>
  <c r="FF15" i="1"/>
  <c r="FP15" i="1" s="1"/>
  <c r="FI15" i="1"/>
  <c r="FS15" i="1" s="1"/>
  <c r="FK30" i="1"/>
  <c r="FU30" i="1" s="1"/>
  <c r="FG30" i="1"/>
  <c r="FQ30" i="1" s="1"/>
  <c r="FF7" i="1"/>
  <c r="FP7" i="1" s="1"/>
  <c r="FL31" i="1"/>
  <c r="FV31" i="1" s="1"/>
  <c r="FF8" i="1"/>
  <c r="FP8" i="1" s="1"/>
  <c r="FE8" i="1"/>
  <c r="FO8" i="1" s="1"/>
  <c r="FH20" i="1"/>
  <c r="FR20" i="1" s="1"/>
  <c r="FL20" i="1"/>
  <c r="FV20" i="1" s="1"/>
  <c r="FI6" i="1"/>
  <c r="FS6" i="1" s="1"/>
  <c r="FK21" i="1"/>
  <c r="FU21" i="1" s="1"/>
  <c r="FH22" i="1"/>
  <c r="FR22" i="1" s="1"/>
  <c r="FK11" i="1"/>
  <c r="FU11" i="1" s="1"/>
  <c r="FI23" i="1"/>
  <c r="FS23" i="1" s="1"/>
  <c r="FG24" i="1"/>
  <c r="FQ24" i="1" s="1"/>
  <c r="FM18" i="1"/>
  <c r="FW18" i="1" s="1"/>
  <c r="FG18" i="1"/>
  <c r="FQ18" i="1" s="1"/>
  <c r="FJ12" i="1"/>
  <c r="FT12" i="1" s="1"/>
  <c r="FK13" i="1"/>
  <c r="FU13" i="1" s="1"/>
  <c r="FE25" i="1"/>
  <c r="FO25" i="1" s="1"/>
  <c r="FJ14" i="1"/>
  <c r="FT14" i="1" s="1"/>
  <c r="IK12" i="1"/>
  <c r="IU12" i="1" s="1"/>
  <c r="IH15" i="1"/>
  <c r="IR15" i="1" s="1"/>
  <c r="IE6" i="1"/>
  <c r="IO6" i="1" s="1"/>
  <c r="IE13" i="1"/>
  <c r="IO13" i="1" s="1"/>
  <c r="IG25" i="1"/>
  <c r="IQ25" i="1" s="1"/>
  <c r="IL25" i="1"/>
  <c r="IV25" i="1" s="1"/>
  <c r="II14" i="1"/>
  <c r="IS14" i="1" s="1"/>
  <c r="IJ26" i="1"/>
  <c r="IT26" i="1" s="1"/>
  <c r="IE26" i="1"/>
  <c r="IO26" i="1" s="1"/>
  <c r="IF27" i="1"/>
  <c r="IP27" i="1" s="1"/>
  <c r="IH27" i="1"/>
  <c r="IR27" i="1" s="1"/>
  <c r="IE27" i="1"/>
  <c r="IO27" i="1" s="1"/>
  <c r="IH28" i="1"/>
  <c r="IR28" i="1" s="1"/>
  <c r="IL5" i="1"/>
  <c r="IV5" i="1" s="1"/>
  <c r="IF17" i="1"/>
  <c r="IP17" i="1" s="1"/>
  <c r="IK17" i="1"/>
  <c r="IU17" i="1" s="1"/>
  <c r="IF29" i="1"/>
  <c r="IP29" i="1" s="1"/>
  <c r="FI30" i="1"/>
  <c r="FS30" i="1" s="1"/>
  <c r="FF30" i="1"/>
  <c r="FP30" i="1" s="1"/>
  <c r="FE7" i="1"/>
  <c r="FO7" i="1" s="1"/>
  <c r="FI31" i="1"/>
  <c r="FS31" i="1" s="1"/>
  <c r="FM8" i="1"/>
  <c r="FW8" i="1" s="1"/>
  <c r="FI9" i="1"/>
  <c r="FS9" i="1" s="1"/>
  <c r="FK9" i="1"/>
  <c r="FU9" i="1" s="1"/>
  <c r="FF10" i="1"/>
  <c r="FP10" i="1" s="1"/>
  <c r="FH10" i="1"/>
  <c r="FR10" i="1" s="1"/>
  <c r="FG22" i="1"/>
  <c r="FQ22" i="1" s="1"/>
  <c r="FG11" i="1"/>
  <c r="FQ11" i="1" s="1"/>
  <c r="FH11" i="1"/>
  <c r="FR11" i="1" s="1"/>
  <c r="FL23" i="1"/>
  <c r="FV23" i="1" s="1"/>
  <c r="FH23" i="1"/>
  <c r="FR23" i="1" s="1"/>
  <c r="FH24" i="1"/>
  <c r="FR24" i="1" s="1"/>
  <c r="FM24" i="1"/>
  <c r="FW24" i="1" s="1"/>
  <c r="FL12" i="1"/>
  <c r="FV12" i="1" s="1"/>
  <c r="FM13" i="1"/>
  <c r="FW13" i="1" s="1"/>
  <c r="FM25" i="1"/>
  <c r="FW25" i="1" s="1"/>
  <c r="FL25" i="1"/>
  <c r="FV25" i="1" s="1"/>
  <c r="FE14" i="1"/>
  <c r="FO14" i="1" s="1"/>
  <c r="FG26" i="1"/>
  <c r="FQ26" i="1" s="1"/>
  <c r="FJ26" i="1"/>
  <c r="FT26" i="1" s="1"/>
  <c r="FG27" i="1"/>
  <c r="FQ27" i="1" s="1"/>
  <c r="FM27" i="1"/>
  <c r="FW27" i="1" s="1"/>
  <c r="FI14" i="1"/>
  <c r="FS14" i="1" s="1"/>
  <c r="FK27" i="1"/>
  <c r="FU27" i="1" s="1"/>
  <c r="FF27" i="1"/>
  <c r="FP27" i="1" s="1"/>
  <c r="FG16" i="1"/>
  <c r="FQ16" i="1" s="1"/>
  <c r="FG28" i="1"/>
  <c r="FQ28" i="1" s="1"/>
  <c r="FJ5" i="1"/>
  <c r="FT5" i="1" s="1"/>
  <c r="FM17" i="1"/>
  <c r="FW17" i="1" s="1"/>
  <c r="FK17" i="1"/>
  <c r="FU17" i="1" s="1"/>
  <c r="FH29" i="1"/>
  <c r="FR29" i="1" s="1"/>
  <c r="FM19" i="1"/>
  <c r="FW19" i="1" s="1"/>
  <c r="CF16" i="1"/>
  <c r="CP16" i="1" s="1"/>
  <c r="CM17" i="1"/>
  <c r="CW17" i="1" s="1"/>
  <c r="CG17" i="1"/>
  <c r="CQ17" i="1" s="1"/>
  <c r="CM9" i="1"/>
  <c r="CW9" i="1" s="1"/>
  <c r="CG21" i="1"/>
  <c r="CQ21" i="1" s="1"/>
  <c r="CK21" i="1"/>
  <c r="CU21" i="1" s="1"/>
  <c r="CI22" i="1"/>
  <c r="CS22" i="1" s="1"/>
  <c r="CN22" i="1"/>
  <c r="CX22" i="1" s="1"/>
  <c r="CJ12" i="1"/>
  <c r="CT12" i="1" s="1"/>
  <c r="CN12" i="1"/>
  <c r="CX12" i="1" s="1"/>
  <c r="CI24" i="1"/>
  <c r="CS24" i="1" s="1"/>
  <c r="CH13" i="1"/>
  <c r="CR13" i="1" s="1"/>
  <c r="CJ25" i="1"/>
  <c r="CT25" i="1" s="1"/>
  <c r="CM11" i="1"/>
  <c r="CW11" i="1" s="1"/>
  <c r="CI11" i="1"/>
  <c r="CS11" i="1" s="1"/>
  <c r="CM14" i="1"/>
  <c r="CW14" i="1" s="1"/>
  <c r="CJ14" i="1"/>
  <c r="CT14" i="1" s="1"/>
  <c r="CH14" i="1"/>
  <c r="CR14" i="1" s="1"/>
  <c r="CM26" i="1"/>
  <c r="CW26" i="1" s="1"/>
  <c r="CF27" i="1"/>
  <c r="CP27" i="1" s="1"/>
  <c r="CM28" i="1"/>
  <c r="CW28" i="1" s="1"/>
  <c r="CJ5" i="1"/>
  <c r="CT5" i="1" s="1"/>
  <c r="CH5" i="1"/>
  <c r="CR5" i="1" s="1"/>
  <c r="CL5" i="1"/>
  <c r="CV5" i="1" s="1"/>
  <c r="CI18" i="1"/>
  <c r="CS18" i="1" s="1"/>
  <c r="CG18" i="1"/>
  <c r="CQ18" i="1" s="1"/>
  <c r="CI7" i="1"/>
  <c r="CS7" i="1" s="1"/>
  <c r="CJ19" i="1"/>
  <c r="CT19" i="1" s="1"/>
  <c r="FH18" i="1"/>
  <c r="FR18" i="1" s="1"/>
  <c r="FI13" i="1"/>
  <c r="FS13" i="1" s="1"/>
  <c r="FE27" i="1"/>
  <c r="FO27" i="1" s="1"/>
  <c r="FJ16" i="1"/>
  <c r="FT16" i="1" s="1"/>
  <c r="FK16" i="1"/>
  <c r="FU16" i="1" s="1"/>
  <c r="FG17" i="1"/>
  <c r="FQ17" i="1" s="1"/>
  <c r="FL29" i="1"/>
  <c r="FV29" i="1" s="1"/>
  <c r="FF19" i="1"/>
  <c r="FP19" i="1" s="1"/>
  <c r="CH16" i="1"/>
  <c r="CR16" i="1" s="1"/>
  <c r="CL17" i="1"/>
  <c r="CV17" i="1" s="1"/>
  <c r="CG6" i="1"/>
  <c r="CQ6" i="1" s="1"/>
  <c r="CK8" i="1"/>
  <c r="CU8" i="1" s="1"/>
  <c r="CN20" i="1"/>
  <c r="CX20" i="1" s="1"/>
  <c r="CG9" i="1"/>
  <c r="CQ9" i="1" s="1"/>
  <c r="CN9" i="1"/>
  <c r="CX9" i="1" s="1"/>
  <c r="CH21" i="1"/>
  <c r="CR21" i="1" s="1"/>
  <c r="CF12" i="1"/>
  <c r="CP12" i="1" s="1"/>
  <c r="CM12" i="1"/>
  <c r="CW12" i="1" s="1"/>
  <c r="CH12" i="1"/>
  <c r="CR12" i="1" s="1"/>
  <c r="CJ13" i="1"/>
  <c r="CT13" i="1" s="1"/>
  <c r="CK25" i="1"/>
  <c r="CU25" i="1" s="1"/>
  <c r="CM10" i="1"/>
  <c r="CW10" i="1" s="1"/>
  <c r="CK10" i="1"/>
  <c r="CU10" i="1" s="1"/>
  <c r="CG11" i="1"/>
  <c r="CQ11" i="1" s="1"/>
  <c r="CK11" i="1"/>
  <c r="CU11" i="1" s="1"/>
  <c r="CL26" i="1"/>
  <c r="CV26" i="1" s="1"/>
  <c r="CH26" i="1"/>
  <c r="CR26" i="1" s="1"/>
  <c r="CI23" i="1"/>
  <c r="CS23" i="1" s="1"/>
  <c r="CK15" i="1"/>
  <c r="CU15" i="1" s="1"/>
  <c r="CN5" i="1"/>
  <c r="CX5" i="1" s="1"/>
  <c r="CM18" i="1"/>
  <c r="CW18" i="1" s="1"/>
  <c r="CM30" i="1"/>
  <c r="CW30" i="1" s="1"/>
  <c r="CI30" i="1"/>
  <c r="CS30" i="1" s="1"/>
  <c r="CG30" i="1"/>
  <c r="CQ30" i="1" s="1"/>
  <c r="CF7" i="1"/>
  <c r="CP7" i="1" s="1"/>
  <c r="CI19" i="1"/>
  <c r="CS19" i="1" s="1"/>
  <c r="CH19" i="1"/>
  <c r="CR19" i="1" s="1"/>
  <c r="FJ27" i="1"/>
  <c r="FT27" i="1" s="1"/>
  <c r="FK28" i="1"/>
  <c r="FU28" i="1" s="1"/>
  <c r="FI5" i="1"/>
  <c r="FS5" i="1" s="1"/>
  <c r="FL5" i="1"/>
  <c r="FV5" i="1" s="1"/>
  <c r="FE5" i="1"/>
  <c r="FO5" i="1" s="1"/>
  <c r="FI29" i="1"/>
  <c r="FS29" i="1" s="1"/>
  <c r="FK29" i="1"/>
  <c r="FU29" i="1" s="1"/>
  <c r="CN16" i="1"/>
  <c r="CX16" i="1" s="1"/>
  <c r="CF17" i="1"/>
  <c r="CP17" i="1" s="1"/>
  <c r="CJ6" i="1"/>
  <c r="CT6" i="1" s="1"/>
  <c r="CF8" i="1"/>
  <c r="CP8" i="1" s="1"/>
  <c r="CL8" i="1"/>
  <c r="CV8" i="1" s="1"/>
  <c r="CG20" i="1"/>
  <c r="CQ20" i="1" s="1"/>
  <c r="CM20" i="1"/>
  <c r="CW20" i="1" s="1"/>
  <c r="CI29" i="1"/>
  <c r="CS29" i="1" s="1"/>
  <c r="CF29" i="1"/>
  <c r="CP29" i="1" s="1"/>
  <c r="CM21" i="1"/>
  <c r="CW21" i="1" s="1"/>
  <c r="CF22" i="1"/>
  <c r="CP22" i="1" s="1"/>
  <c r="CM24" i="1"/>
  <c r="CW24" i="1" s="1"/>
  <c r="CF13" i="1"/>
  <c r="CP13" i="1" s="1"/>
  <c r="CI10" i="1"/>
  <c r="CS10" i="1" s="1"/>
  <c r="CI14" i="1"/>
  <c r="CS14" i="1" s="1"/>
  <c r="CG14" i="1"/>
  <c r="CQ14" i="1" s="1"/>
  <c r="CH23" i="1"/>
  <c r="CR23" i="1" s="1"/>
  <c r="CL15" i="1"/>
  <c r="CV15" i="1" s="1"/>
  <c r="CM27" i="1"/>
  <c r="CW27" i="1" s="1"/>
  <c r="CK27" i="1"/>
  <c r="CU27" i="1" s="1"/>
  <c r="CK28" i="1"/>
  <c r="CU28" i="1" s="1"/>
  <c r="CI5" i="1"/>
  <c r="CS5" i="1" s="1"/>
  <c r="CF18" i="1"/>
  <c r="CP18" i="1" s="1"/>
  <c r="CM7" i="1"/>
  <c r="CW7" i="1" s="1"/>
  <c r="CJ7" i="1"/>
  <c r="CT7" i="1" s="1"/>
  <c r="CM19" i="1"/>
  <c r="CW19" i="1" s="1"/>
  <c r="FH12" i="1"/>
  <c r="FR12" i="1" s="1"/>
  <c r="FL13" i="1"/>
  <c r="FV13" i="1" s="1"/>
  <c r="FK14" i="1"/>
  <c r="FU14" i="1" s="1"/>
  <c r="FI16" i="1"/>
  <c r="FS16" i="1" s="1"/>
  <c r="FE16" i="1"/>
  <c r="FO16" i="1" s="1"/>
  <c r="FF28" i="1"/>
  <c r="FP28" i="1" s="1"/>
  <c r="FE28" i="1"/>
  <c r="FO28" i="1" s="1"/>
  <c r="FH5" i="1"/>
  <c r="FR5" i="1" s="1"/>
  <c r="FF17" i="1"/>
  <c r="FP17" i="1" s="1"/>
  <c r="FJ17" i="1"/>
  <c r="FT17" i="1" s="1"/>
  <c r="FG29" i="1"/>
  <c r="FQ29" i="1" s="1"/>
  <c r="FK19" i="1"/>
  <c r="FU19" i="1" s="1"/>
  <c r="CJ17" i="1"/>
  <c r="CT17" i="1" s="1"/>
  <c r="CK17" i="1"/>
  <c r="CU17" i="1" s="1"/>
  <c r="CM6" i="1"/>
  <c r="CW6" i="1" s="1"/>
  <c r="CJ8" i="1"/>
  <c r="CT8" i="1" s="1"/>
  <c r="CI8" i="1"/>
  <c r="CS8" i="1" s="1"/>
  <c r="CL20" i="1"/>
  <c r="CV20" i="1" s="1"/>
  <c r="CK20" i="1"/>
  <c r="CU20" i="1" s="1"/>
  <c r="CL9" i="1"/>
  <c r="CV9" i="1" s="1"/>
  <c r="CJ21" i="1"/>
  <c r="CT21" i="1" s="1"/>
  <c r="CL22" i="1"/>
  <c r="CV22" i="1" s="1"/>
  <c r="CK22" i="1"/>
  <c r="CU22" i="1" s="1"/>
  <c r="CK12" i="1"/>
  <c r="CU12" i="1" s="1"/>
  <c r="CJ24" i="1"/>
  <c r="CT24" i="1" s="1"/>
  <c r="CI13" i="1"/>
  <c r="CS13" i="1" s="1"/>
  <c r="CH25" i="1"/>
  <c r="CR25" i="1" s="1"/>
  <c r="CL10" i="1"/>
  <c r="CV10" i="1" s="1"/>
  <c r="CJ11" i="1"/>
  <c r="CT11" i="1" s="1"/>
  <c r="CG26" i="1"/>
  <c r="CQ26" i="1" s="1"/>
  <c r="CG15" i="1"/>
  <c r="CQ15" i="1" s="1"/>
  <c r="CJ15" i="1"/>
  <c r="CT15" i="1" s="1"/>
  <c r="CG27" i="1"/>
  <c r="CQ27" i="1" s="1"/>
  <c r="CJ27" i="1"/>
  <c r="CT27" i="1" s="1"/>
  <c r="CJ28" i="1"/>
  <c r="CT28" i="1" s="1"/>
  <c r="CL28" i="1"/>
  <c r="CV28" i="1" s="1"/>
  <c r="CN18" i="1"/>
  <c r="CX18" i="1" s="1"/>
  <c r="CG7" i="1"/>
  <c r="CQ7" i="1" s="1"/>
  <c r="CN7" i="1"/>
  <c r="CX7" i="1" s="1"/>
  <c r="CN31" i="1"/>
  <c r="CX31" i="1" s="1"/>
  <c r="FI27" i="1"/>
  <c r="FS27" i="1" s="1"/>
  <c r="FI28" i="1"/>
  <c r="FS28" i="1" s="1"/>
  <c r="FF5" i="1"/>
  <c r="FP5" i="1" s="1"/>
  <c r="FE17" i="1"/>
  <c r="FO17" i="1" s="1"/>
  <c r="FH17" i="1"/>
  <c r="FR17" i="1" s="1"/>
  <c r="FE29" i="1"/>
  <c r="FO29" i="1" s="1"/>
  <c r="CJ16" i="1"/>
  <c r="CT16" i="1" s="1"/>
  <c r="CM16" i="1"/>
  <c r="CW16" i="1" s="1"/>
  <c r="CK6" i="1"/>
  <c r="CU6" i="1" s="1"/>
  <c r="CI20" i="1"/>
  <c r="CS20" i="1" s="1"/>
  <c r="CM29" i="1"/>
  <c r="CW29" i="1" s="1"/>
  <c r="CJ9" i="1"/>
  <c r="CT9" i="1" s="1"/>
  <c r="CF9" i="1"/>
  <c r="CP9" i="1" s="1"/>
  <c r="CF21" i="1"/>
  <c r="CP21" i="1" s="1"/>
  <c r="CN21" i="1"/>
  <c r="CX21" i="1" s="1"/>
  <c r="CG12" i="1"/>
  <c r="CQ12" i="1" s="1"/>
  <c r="CL12" i="1"/>
  <c r="CV12" i="1" s="1"/>
  <c r="CG24" i="1"/>
  <c r="CQ24" i="1" s="1"/>
  <c r="CK24" i="1"/>
  <c r="CU24" i="1" s="1"/>
  <c r="CM25" i="1"/>
  <c r="CW25" i="1" s="1"/>
  <c r="CI25" i="1"/>
  <c r="CS25" i="1" s="1"/>
  <c r="CN25" i="1"/>
  <c r="CX25" i="1" s="1"/>
  <c r="CH10" i="1"/>
  <c r="CR10" i="1" s="1"/>
  <c r="CL11" i="1"/>
  <c r="CV11" i="1" s="1"/>
  <c r="CL14" i="1"/>
  <c r="CV14" i="1" s="1"/>
  <c r="CF14" i="1"/>
  <c r="CP14" i="1" s="1"/>
  <c r="CJ26" i="1"/>
  <c r="CT26" i="1" s="1"/>
  <c r="CF26" i="1"/>
  <c r="CP26" i="1" s="1"/>
  <c r="CM23" i="1"/>
  <c r="CW23" i="1" s="1"/>
  <c r="CN23" i="1"/>
  <c r="CX23" i="1" s="1"/>
  <c r="CL27" i="1"/>
  <c r="CV27" i="1" s="1"/>
  <c r="CH27" i="1"/>
  <c r="CR27" i="1" s="1"/>
  <c r="CI28" i="1"/>
  <c r="CS28" i="1" s="1"/>
  <c r="CG5" i="1"/>
  <c r="CQ5" i="1" s="1"/>
  <c r="CL18" i="1"/>
  <c r="CV18" i="1" s="1"/>
  <c r="CK18" i="1"/>
  <c r="CU18" i="1" s="1"/>
  <c r="CL30" i="1"/>
  <c r="CV30" i="1" s="1"/>
  <c r="CF30" i="1"/>
  <c r="CP30" i="1" s="1"/>
  <c r="CN19" i="1"/>
  <c r="CX19" i="1" s="1"/>
  <c r="CG31" i="1"/>
  <c r="CQ31" i="1" s="1"/>
  <c r="CM31" i="1"/>
  <c r="CW31" i="1" s="1"/>
  <c r="CK31" i="1"/>
  <c r="CU31" i="1" s="1"/>
  <c r="FL14" i="1"/>
  <c r="FV14" i="1" s="1"/>
  <c r="FG14" i="1"/>
  <c r="FQ14" i="1" s="1"/>
  <c r="FH16" i="1"/>
  <c r="FR16" i="1" s="1"/>
  <c r="FM28" i="1"/>
  <c r="FW28" i="1" s="1"/>
  <c r="FH28" i="1"/>
  <c r="FR28" i="1" s="1"/>
  <c r="FM5" i="1"/>
  <c r="FW5" i="1" s="1"/>
  <c r="FK5" i="1"/>
  <c r="FU5" i="1" s="1"/>
  <c r="FM29" i="1"/>
  <c r="FW29" i="1" s="1"/>
  <c r="FJ19" i="1"/>
  <c r="FT19" i="1" s="1"/>
  <c r="CI16" i="1"/>
  <c r="CS16" i="1" s="1"/>
  <c r="CH17" i="1"/>
  <c r="CR17" i="1" s="1"/>
  <c r="CI6" i="1"/>
  <c r="CS6" i="1" s="1"/>
  <c r="CH8" i="1"/>
  <c r="CR8" i="1" s="1"/>
  <c r="CN8" i="1"/>
  <c r="CX8" i="1" s="1"/>
  <c r="CH20" i="1"/>
  <c r="CR20" i="1" s="1"/>
  <c r="CK29" i="1"/>
  <c r="CU29" i="1" s="1"/>
  <c r="CL29" i="1"/>
  <c r="CV29" i="1" s="1"/>
  <c r="CK9" i="1"/>
  <c r="CU9" i="1" s="1"/>
  <c r="CI21" i="1"/>
  <c r="CS21" i="1" s="1"/>
  <c r="CL21" i="1"/>
  <c r="CV21" i="1" s="1"/>
  <c r="CH22" i="1"/>
  <c r="CR22" i="1" s="1"/>
  <c r="CN13" i="1"/>
  <c r="CX13" i="1" s="1"/>
  <c r="CF10" i="1"/>
  <c r="CP10" i="1" s="1"/>
  <c r="CF11" i="1"/>
  <c r="CP11" i="1" s="1"/>
  <c r="CN14" i="1"/>
  <c r="CX14" i="1" s="1"/>
  <c r="CN26" i="1"/>
  <c r="CX26" i="1" s="1"/>
  <c r="CG23" i="1"/>
  <c r="CQ23" i="1" s="1"/>
  <c r="CF23" i="1"/>
  <c r="CP23" i="1" s="1"/>
  <c r="CI15" i="1"/>
  <c r="CS15" i="1" s="1"/>
  <c r="CH15" i="1"/>
  <c r="CR15" i="1" s="1"/>
  <c r="CI27" i="1"/>
  <c r="CS27" i="1" s="1"/>
  <c r="CG28" i="1"/>
  <c r="CQ28" i="1" s="1"/>
  <c r="CM5" i="1"/>
  <c r="CW5" i="1" s="1"/>
  <c r="CH18" i="1"/>
  <c r="CR18" i="1" s="1"/>
  <c r="CN30" i="1"/>
  <c r="CX30" i="1" s="1"/>
  <c r="CL7" i="1"/>
  <c r="CV7" i="1" s="1"/>
  <c r="CF19" i="1"/>
  <c r="CP19" i="1" s="1"/>
  <c r="CJ31" i="1"/>
  <c r="CT31" i="1" s="1"/>
  <c r="FF12" i="1"/>
  <c r="FP12" i="1" s="1"/>
  <c r="FG25" i="1"/>
  <c r="FQ25" i="1" s="1"/>
  <c r="FL26" i="1"/>
  <c r="FV26" i="1" s="1"/>
  <c r="FK26" i="1"/>
  <c r="FU26" i="1" s="1"/>
  <c r="FF16" i="1"/>
  <c r="FP16" i="1" s="1"/>
  <c r="FM16" i="1"/>
  <c r="FW16" i="1" s="1"/>
  <c r="FF29" i="1"/>
  <c r="FP29" i="1" s="1"/>
  <c r="FG19" i="1"/>
  <c r="FQ19" i="1" s="1"/>
  <c r="FE19" i="1"/>
  <c r="FO19" i="1" s="1"/>
  <c r="FI19" i="1"/>
  <c r="FS19" i="1" s="1"/>
  <c r="CG16" i="1"/>
  <c r="CQ16" i="1" s="1"/>
  <c r="CK16" i="1"/>
  <c r="CU16" i="1" s="1"/>
  <c r="CI17" i="1"/>
  <c r="CS17" i="1" s="1"/>
  <c r="CF6" i="1"/>
  <c r="CP6" i="1" s="1"/>
  <c r="CJ20" i="1"/>
  <c r="CT20" i="1" s="1"/>
  <c r="CF20" i="1"/>
  <c r="CP20" i="1" s="1"/>
  <c r="CG29" i="1"/>
  <c r="CQ29" i="1" s="1"/>
  <c r="CN29" i="1"/>
  <c r="CX29" i="1" s="1"/>
  <c r="CJ22" i="1"/>
  <c r="CT22" i="1" s="1"/>
  <c r="CG22" i="1"/>
  <c r="CQ22" i="1" s="1"/>
  <c r="CI12" i="1"/>
  <c r="CS12" i="1" s="1"/>
  <c r="CF24" i="1"/>
  <c r="CP24" i="1" s="1"/>
  <c r="CL24" i="1"/>
  <c r="CV24" i="1" s="1"/>
  <c r="CG13" i="1"/>
  <c r="CQ13" i="1" s="1"/>
  <c r="CK13" i="1"/>
  <c r="CU13" i="1" s="1"/>
  <c r="CL13" i="1"/>
  <c r="CV13" i="1" s="1"/>
  <c r="CG25" i="1"/>
  <c r="CQ25" i="1" s="1"/>
  <c r="CG10" i="1"/>
  <c r="CQ10" i="1" s="1"/>
  <c r="CK26" i="1"/>
  <c r="CU26" i="1" s="1"/>
  <c r="CK23" i="1"/>
  <c r="CU23" i="1" s="1"/>
  <c r="CN28" i="1"/>
  <c r="CX28" i="1" s="1"/>
  <c r="CH28" i="1"/>
  <c r="CR28" i="1" s="1"/>
  <c r="CJ18" i="1"/>
  <c r="CT18" i="1" s="1"/>
  <c r="CJ30" i="1"/>
  <c r="CT30" i="1" s="1"/>
  <c r="CK30" i="1"/>
  <c r="CU30" i="1" s="1"/>
  <c r="CK7" i="1"/>
  <c r="CU7" i="1" s="1"/>
  <c r="CL19" i="1"/>
  <c r="CV19" i="1" s="1"/>
  <c r="CL31" i="1"/>
  <c r="CV31" i="1" s="1"/>
  <c r="CH31" i="1"/>
  <c r="CR31" i="1" s="1"/>
  <c r="FI26" i="1"/>
  <c r="FS26" i="1" s="1"/>
  <c r="FH26" i="1"/>
  <c r="FR26" i="1" s="1"/>
  <c r="FL27" i="1"/>
  <c r="FV27" i="1" s="1"/>
  <c r="FH27" i="1"/>
  <c r="FR27" i="1" s="1"/>
  <c r="FL16" i="1"/>
  <c r="FV16" i="1" s="1"/>
  <c r="FJ28" i="1"/>
  <c r="FT28" i="1" s="1"/>
  <c r="FL28" i="1"/>
  <c r="FV28" i="1" s="1"/>
  <c r="FG5" i="1"/>
  <c r="FQ5" i="1" s="1"/>
  <c r="FI17" i="1"/>
  <c r="FS17" i="1" s="1"/>
  <c r="FL17" i="1"/>
  <c r="FV17" i="1" s="1"/>
  <c r="FJ29" i="1"/>
  <c r="FT29" i="1" s="1"/>
  <c r="FL19" i="1"/>
  <c r="FV19" i="1" s="1"/>
  <c r="FH19" i="1"/>
  <c r="FR19" i="1" s="1"/>
  <c r="CL16" i="1"/>
  <c r="CV16" i="1" s="1"/>
  <c r="CN17" i="1"/>
  <c r="CX17" i="1" s="1"/>
  <c r="CL6" i="1"/>
  <c r="CV6" i="1" s="1"/>
  <c r="CN6" i="1"/>
  <c r="CX6" i="1" s="1"/>
  <c r="CH6" i="1"/>
  <c r="CR6" i="1" s="1"/>
  <c r="CG8" i="1"/>
  <c r="CQ8" i="1" s="1"/>
  <c r="CM8" i="1"/>
  <c r="CW8" i="1" s="1"/>
  <c r="CJ29" i="1"/>
  <c r="CT29" i="1" s="1"/>
  <c r="CH29" i="1"/>
  <c r="CR29" i="1" s="1"/>
  <c r="CI9" i="1"/>
  <c r="CS9" i="1" s="1"/>
  <c r="CH9" i="1"/>
  <c r="CR9" i="1" s="1"/>
  <c r="CM22" i="1"/>
  <c r="CW22" i="1" s="1"/>
  <c r="CH24" i="1"/>
  <c r="CR24" i="1" s="1"/>
  <c r="CN24" i="1"/>
  <c r="CX24" i="1" s="1"/>
  <c r="CM13" i="1"/>
  <c r="CW13" i="1" s="1"/>
  <c r="CF25" i="1"/>
  <c r="CP25" i="1" s="1"/>
  <c r="CL25" i="1"/>
  <c r="CV25" i="1" s="1"/>
  <c r="CJ10" i="1"/>
  <c r="CT10" i="1" s="1"/>
  <c r="CN10" i="1"/>
  <c r="CX10" i="1" s="1"/>
  <c r="CN11" i="1"/>
  <c r="CX11" i="1" s="1"/>
  <c r="CH11" i="1"/>
  <c r="CR11" i="1" s="1"/>
  <c r="CK14" i="1"/>
  <c r="CU14" i="1" s="1"/>
  <c r="CI26" i="1"/>
  <c r="CS26" i="1" s="1"/>
  <c r="CL23" i="1"/>
  <c r="CV23" i="1" s="1"/>
  <c r="CJ23" i="1"/>
  <c r="CT23" i="1" s="1"/>
  <c r="CM15" i="1"/>
  <c r="CW15" i="1" s="1"/>
  <c r="CN15" i="1"/>
  <c r="CX15" i="1" s="1"/>
  <c r="CF15" i="1"/>
  <c r="CP15" i="1" s="1"/>
  <c r="CN27" i="1"/>
  <c r="CX27" i="1" s="1"/>
  <c r="CF28" i="1"/>
  <c r="CP28" i="1" s="1"/>
  <c r="CF5" i="1"/>
  <c r="CP5" i="1" s="1"/>
  <c r="CK5" i="1"/>
  <c r="CU5" i="1" s="1"/>
  <c r="CH30" i="1"/>
  <c r="CR30" i="1" s="1"/>
  <c r="CH7" i="1"/>
  <c r="CR7" i="1" s="1"/>
  <c r="CG19" i="1"/>
  <c r="CQ19" i="1" s="1"/>
  <c r="CK19" i="1"/>
  <c r="CU19" i="1" s="1"/>
  <c r="CI31" i="1"/>
  <c r="CS31" i="1" s="1"/>
  <c r="CF31" i="1"/>
  <c r="CP31" i="1" s="1"/>
  <c r="JM52" i="4"/>
  <c r="JV52" i="4" s="1"/>
  <c r="KD52" i="4" s="1"/>
  <c r="JU52" i="4" s="1"/>
  <c r="JM108" i="4"/>
  <c r="JV108" i="4" s="1"/>
  <c r="AW100" i="4"/>
  <c r="BF100" i="4" s="1"/>
  <c r="HI68" i="4"/>
  <c r="HR68" i="4" s="1"/>
  <c r="FF76" i="4"/>
  <c r="FO76" i="4" s="1"/>
  <c r="FF20" i="4"/>
  <c r="FO20" i="4" s="1"/>
  <c r="DA100" i="4"/>
  <c r="DJ100" i="4" s="1"/>
  <c r="AX20" i="4"/>
  <c r="BG20" i="4" s="1"/>
  <c r="DA76" i="4"/>
  <c r="DJ76" i="4" s="1"/>
  <c r="AY60" i="4"/>
  <c r="BH60" i="4" s="1"/>
  <c r="BN60" i="4" s="1"/>
  <c r="BE60" i="4" s="1"/>
  <c r="AW76" i="4"/>
  <c r="BF76" i="4" s="1"/>
  <c r="JO100" i="4"/>
  <c r="JX100" i="4" s="1"/>
  <c r="HI36" i="4"/>
  <c r="HR36" i="4" s="1"/>
  <c r="HZ36" i="4" s="1"/>
  <c r="HQ36" i="4" s="1"/>
  <c r="HJ108" i="4"/>
  <c r="HS108" i="4" s="1"/>
  <c r="BA44" i="4"/>
  <c r="BJ44" i="4" s="1"/>
  <c r="BN44" i="4" s="1"/>
  <c r="BE44" i="4" s="1"/>
  <c r="HL28" i="4"/>
  <c r="HU28" i="4" s="1"/>
  <c r="HZ28" i="4" s="1"/>
  <c r="HQ28" i="4" s="1"/>
  <c r="HJ20" i="4"/>
  <c r="HS20" i="4" s="1"/>
  <c r="FE52" i="4"/>
  <c r="FN52" i="4" s="1"/>
  <c r="FV52" i="4" s="1"/>
  <c r="FM52" i="4" s="1"/>
  <c r="FG60" i="4"/>
  <c r="FP60" i="4" s="1"/>
  <c r="FV60" i="4" s="1"/>
  <c r="FM60" i="4" s="1"/>
  <c r="FE76" i="4"/>
  <c r="FN76" i="4" s="1"/>
  <c r="DC20" i="4"/>
  <c r="DL20" i="4" s="1"/>
  <c r="AY100" i="4"/>
  <c r="BH100" i="4" s="1"/>
  <c r="AY20" i="4"/>
  <c r="BH20" i="4" s="1"/>
  <c r="AX76" i="4"/>
  <c r="BG76" i="4" s="1"/>
  <c r="DD84" i="4"/>
  <c r="DM84" i="4" s="1"/>
  <c r="DR84" i="4" s="1"/>
  <c r="DI84" i="4" s="1"/>
  <c r="JM100" i="4"/>
  <c r="JV100" i="4" s="1"/>
  <c r="HI108" i="4"/>
  <c r="HR108" i="4" s="1"/>
  <c r="AY12" i="4"/>
  <c r="BH12" i="4" s="1"/>
  <c r="BN12" i="4" s="1"/>
  <c r="BE12" i="4" s="1"/>
  <c r="FG68" i="4"/>
  <c r="FP68" i="4" s="1"/>
  <c r="DB20" i="4"/>
  <c r="DK20" i="4" s="1"/>
  <c r="BH116" i="4"/>
  <c r="BN116" i="4" s="1"/>
  <c r="BE116" i="4" s="1"/>
  <c r="DA68" i="4"/>
  <c r="DJ68" i="4" s="1"/>
  <c r="JO60" i="4"/>
  <c r="JX60" i="4" s="1"/>
  <c r="KD60" i="4" s="1"/>
  <c r="JU60" i="4" s="1"/>
  <c r="HK100" i="4"/>
  <c r="HT100" i="4" s="1"/>
  <c r="HM44" i="4"/>
  <c r="HV44" i="4" s="1"/>
  <c r="HZ44" i="4" s="1"/>
  <c r="HQ44" i="4" s="1"/>
  <c r="HK20" i="4"/>
  <c r="HT20" i="4" s="1"/>
  <c r="FG12" i="4"/>
  <c r="FP12" i="4" s="1"/>
  <c r="FV12" i="4" s="1"/>
  <c r="FM12" i="4" s="1"/>
  <c r="FF68" i="4"/>
  <c r="FO68" i="4" s="1"/>
  <c r="FH92" i="4"/>
  <c r="FQ92" i="4" s="1"/>
  <c r="FV92" i="4" s="1"/>
  <c r="FM92" i="4" s="1"/>
  <c r="FH28" i="4"/>
  <c r="FQ28" i="4" s="1"/>
  <c r="FV28" i="4" s="1"/>
  <c r="FM28" i="4" s="1"/>
  <c r="FF108" i="4"/>
  <c r="FO108" i="4" s="1"/>
  <c r="DC60" i="4"/>
  <c r="DL60" i="4" s="1"/>
  <c r="DR60" i="4" s="1"/>
  <c r="DI60" i="4" s="1"/>
  <c r="DC12" i="4"/>
  <c r="DL12" i="4" s="1"/>
  <c r="DR12" i="4" s="1"/>
  <c r="DI12" i="4" s="1"/>
  <c r="DD28" i="4"/>
  <c r="DM28" i="4" s="1"/>
  <c r="DR28" i="4" s="1"/>
  <c r="DI28" i="4" s="1"/>
  <c r="JP28" i="4"/>
  <c r="JY28" i="4" s="1"/>
  <c r="KD28" i="4" s="1"/>
  <c r="JU28" i="4" s="1"/>
  <c r="JO12" i="4"/>
  <c r="JX12" i="4" s="1"/>
  <c r="KD12" i="4" s="1"/>
  <c r="JU12" i="4" s="1"/>
  <c r="JO20" i="4"/>
  <c r="JX20" i="4" s="1"/>
  <c r="JN68" i="4"/>
  <c r="JW68" i="4" s="1"/>
  <c r="JN76" i="4"/>
  <c r="JW76" i="4" s="1"/>
  <c r="JM36" i="4"/>
  <c r="JV36" i="4" s="1"/>
  <c r="KD36" i="4" s="1"/>
  <c r="JU36" i="4" s="1"/>
  <c r="JN20" i="4"/>
  <c r="JW20" i="4" s="1"/>
  <c r="JP84" i="4"/>
  <c r="JY84" i="4" s="1"/>
  <c r="KD84" i="4" s="1"/>
  <c r="JU84" i="4" s="1"/>
  <c r="JO68" i="4"/>
  <c r="JX68" i="4" s="1"/>
  <c r="HK116" i="4"/>
  <c r="HT116" i="4" s="1"/>
  <c r="HZ116" i="4" s="1"/>
  <c r="HQ116" i="4" s="1"/>
  <c r="FE100" i="4"/>
  <c r="FN100" i="4" s="1"/>
  <c r="AZ84" i="4"/>
  <c r="BI84" i="4" s="1"/>
  <c r="BN84" i="4" s="1"/>
  <c r="BE84" i="4" s="1"/>
  <c r="DB108" i="4"/>
  <c r="DK108" i="4" s="1"/>
  <c r="AZ92" i="4"/>
  <c r="BI92" i="4" s="1"/>
  <c r="BN92" i="4" s="1"/>
  <c r="BE92" i="4" s="1"/>
  <c r="AW36" i="4"/>
  <c r="BF36" i="4" s="1"/>
  <c r="BN36" i="4" s="1"/>
  <c r="BE36" i="4" s="1"/>
  <c r="DB68" i="4"/>
  <c r="DK68" i="4" s="1"/>
  <c r="JM76" i="4"/>
  <c r="JV76" i="4" s="1"/>
  <c r="JP92" i="4"/>
  <c r="JY92" i="4" s="1"/>
  <c r="KD92" i="4" s="1"/>
  <c r="JU92" i="4" s="1"/>
  <c r="JO116" i="4"/>
  <c r="JX116" i="4" s="1"/>
  <c r="KD116" i="4" s="1"/>
  <c r="JU116" i="4" s="1"/>
  <c r="JM68" i="4"/>
  <c r="JV68" i="4" s="1"/>
  <c r="HJ68" i="4"/>
  <c r="HS68" i="4" s="1"/>
  <c r="HJ76" i="4"/>
  <c r="HS76" i="4" s="1"/>
  <c r="HK60" i="4"/>
  <c r="HT60" i="4" s="1"/>
  <c r="HZ60" i="4" s="1"/>
  <c r="HQ60" i="4" s="1"/>
  <c r="HL92" i="4"/>
  <c r="HU92" i="4" s="1"/>
  <c r="HZ92" i="4" s="1"/>
  <c r="HQ92" i="4" s="1"/>
  <c r="AX68" i="4"/>
  <c r="BG68" i="4" s="1"/>
  <c r="FE36" i="4"/>
  <c r="FN36" i="4" s="1"/>
  <c r="FV36" i="4" s="1"/>
  <c r="FM36" i="4" s="1"/>
  <c r="FG20" i="4"/>
  <c r="FP20" i="4" s="1"/>
  <c r="DA108" i="4"/>
  <c r="DJ108" i="4" s="1"/>
  <c r="AW108" i="4"/>
  <c r="BF108" i="4" s="1"/>
  <c r="DE44" i="4"/>
  <c r="DN44" i="4" s="1"/>
  <c r="DR44" i="4" s="1"/>
  <c r="DI44" i="4" s="1"/>
  <c r="AW68" i="4"/>
  <c r="BF68" i="4" s="1"/>
  <c r="JN108" i="4"/>
  <c r="JW108" i="4" s="1"/>
  <c r="JQ44" i="4"/>
  <c r="JZ44" i="4" s="1"/>
  <c r="KD44" i="4" s="1"/>
  <c r="JU44" i="4" s="1"/>
  <c r="HK68" i="4"/>
  <c r="HT68" i="4" s="1"/>
  <c r="HI76" i="4"/>
  <c r="HR76" i="4" s="1"/>
  <c r="AZ28" i="4"/>
  <c r="BI28" i="4" s="1"/>
  <c r="BN28" i="4" s="1"/>
  <c r="BE28" i="4" s="1"/>
  <c r="AW52" i="4"/>
  <c r="BF52" i="4" s="1"/>
  <c r="BN52" i="4" s="1"/>
  <c r="BE52" i="4" s="1"/>
  <c r="FI44" i="4"/>
  <c r="FR44" i="4" s="1"/>
  <c r="FV44" i="4" s="1"/>
  <c r="FM44" i="4" s="1"/>
  <c r="FH84" i="4"/>
  <c r="FQ84" i="4" s="1"/>
  <c r="FV84" i="4" s="1"/>
  <c r="FM84" i="4" s="1"/>
  <c r="HI52" i="4"/>
  <c r="HR52" i="4" s="1"/>
  <c r="HZ52" i="4" s="1"/>
  <c r="HQ52" i="4" s="1"/>
  <c r="HL84" i="4"/>
  <c r="HU84" i="4" s="1"/>
  <c r="HZ84" i="4" s="1"/>
  <c r="HQ84" i="4" s="1"/>
  <c r="FE68" i="4"/>
  <c r="FN68" i="4" s="1"/>
  <c r="AX108" i="4"/>
  <c r="BG108" i="4" s="1"/>
  <c r="FG116" i="4"/>
  <c r="FP116" i="4" s="1"/>
  <c r="FV116" i="4" s="1"/>
  <c r="FM116" i="4" s="1"/>
  <c r="DB76" i="4"/>
  <c r="DK76" i="4" s="1"/>
  <c r="HK12" i="4"/>
  <c r="HT12" i="4" s="1"/>
  <c r="HZ12" i="4" s="1"/>
  <c r="HQ12" i="4" s="1"/>
  <c r="FG100" i="4"/>
  <c r="FP100" i="4" s="1"/>
  <c r="DC100" i="4"/>
  <c r="DL100" i="4" s="1"/>
  <c r="DC68" i="4"/>
  <c r="DL68" i="4" s="1"/>
  <c r="AY68" i="4"/>
  <c r="BH68" i="4" s="1"/>
  <c r="DD92" i="4"/>
  <c r="DM92" i="4" s="1"/>
  <c r="DR92" i="4" s="1"/>
  <c r="DI92" i="4" s="1"/>
  <c r="HI100" i="4"/>
  <c r="HR100" i="4" s="1"/>
  <c r="DC116" i="4"/>
  <c r="DL116" i="4" s="1"/>
  <c r="DR116" i="4" s="1"/>
  <c r="DI116" i="4" s="1"/>
  <c r="DA52" i="4"/>
  <c r="DJ52" i="4" s="1"/>
  <c r="DR52" i="4" s="1"/>
  <c r="DI52" i="4" s="1"/>
  <c r="FE108" i="4"/>
  <c r="FN108" i="4" s="1"/>
  <c r="DA36" i="4"/>
  <c r="DJ36" i="4" s="1"/>
  <c r="DR36" i="4" s="1"/>
  <c r="DI36" i="4" s="1"/>
  <c r="JO16" i="4"/>
  <c r="JX16" i="4" s="1"/>
  <c r="KD16" i="4" s="1"/>
  <c r="JU16" i="4" s="1"/>
  <c r="JQ80" i="4"/>
  <c r="JZ80" i="4" s="1"/>
  <c r="JM26" i="4"/>
  <c r="JV26" i="4" s="1"/>
  <c r="JP90" i="4"/>
  <c r="JY90" i="4" s="1"/>
  <c r="KD90" i="4" s="1"/>
  <c r="JU90" i="4" s="1"/>
  <c r="JN37" i="4"/>
  <c r="JW37" i="4" s="1"/>
  <c r="KD37" i="4" s="1"/>
  <c r="JU37" i="4" s="1"/>
  <c r="JM101" i="4"/>
  <c r="JV101" i="4" s="1"/>
  <c r="JO56" i="4"/>
  <c r="JX56" i="4" s="1"/>
  <c r="JP102" i="4"/>
  <c r="JY102" i="4" s="1"/>
  <c r="KD102" i="4" s="1"/>
  <c r="JU102" i="4" s="1"/>
  <c r="JN57" i="4"/>
  <c r="JW57" i="4" s="1"/>
  <c r="JP103" i="4"/>
  <c r="JY103" i="4" s="1"/>
  <c r="JO49" i="4"/>
  <c r="JX49" i="4" s="1"/>
  <c r="JO95" i="4"/>
  <c r="JX95" i="4" s="1"/>
  <c r="KD95" i="4" s="1"/>
  <c r="JU95" i="4" s="1"/>
  <c r="JP50" i="4"/>
  <c r="JY50" i="4" s="1"/>
  <c r="JM87" i="4"/>
  <c r="JV87" i="4" s="1"/>
  <c r="KD87" i="4" s="1"/>
  <c r="JU87" i="4" s="1"/>
  <c r="JN24" i="4"/>
  <c r="JW24" i="4" s="1"/>
  <c r="KD24" i="4" s="1"/>
  <c r="JU24" i="4" s="1"/>
  <c r="JN70" i="4"/>
  <c r="JW70" i="4" s="1"/>
  <c r="JO115" i="4"/>
  <c r="JX115" i="4" s="1"/>
  <c r="KD115" i="4" s="1"/>
  <c r="JU115" i="4" s="1"/>
  <c r="HK77" i="4"/>
  <c r="HT77" i="4" s="1"/>
  <c r="HJ113" i="4"/>
  <c r="HS113" i="4" s="1"/>
  <c r="HJ66" i="4"/>
  <c r="HS66" i="4" s="1"/>
  <c r="HJ79" i="4"/>
  <c r="HS79" i="4" s="1"/>
  <c r="HJ82" i="4"/>
  <c r="HS82" i="4" s="1"/>
  <c r="HZ82" i="4" s="1"/>
  <c r="HQ82" i="4" s="1"/>
  <c r="HJ65" i="4"/>
  <c r="HS65" i="4" s="1"/>
  <c r="HI14" i="4"/>
  <c r="HR14" i="4" s="1"/>
  <c r="HZ14" i="4" s="1"/>
  <c r="HQ14" i="4" s="1"/>
  <c r="HI96" i="4"/>
  <c r="HR96" i="4" s="1"/>
  <c r="HJ56" i="4"/>
  <c r="HS56" i="4" s="1"/>
  <c r="HK16" i="4"/>
  <c r="HT16" i="4" s="1"/>
  <c r="HZ16" i="4" s="1"/>
  <c r="HQ16" i="4" s="1"/>
  <c r="HM85" i="4"/>
  <c r="HV85" i="4" s="1"/>
  <c r="HZ85" i="4" s="1"/>
  <c r="HQ85" i="4" s="1"/>
  <c r="HI46" i="4"/>
  <c r="HR46" i="4" s="1"/>
  <c r="HZ46" i="4" s="1"/>
  <c r="HQ46" i="4" s="1"/>
  <c r="HJ88" i="4"/>
  <c r="HS88" i="4" s="1"/>
  <c r="HZ88" i="4" s="1"/>
  <c r="HQ88" i="4" s="1"/>
  <c r="HL21" i="4"/>
  <c r="HU21" i="4" s="1"/>
  <c r="HZ21" i="4" s="1"/>
  <c r="HQ21" i="4" s="1"/>
  <c r="HL75" i="4"/>
  <c r="HU75" i="4" s="1"/>
  <c r="HZ75" i="4" s="1"/>
  <c r="HQ75" i="4" s="1"/>
  <c r="HL117" i="4"/>
  <c r="HU117" i="4" s="1"/>
  <c r="HZ117" i="4" s="1"/>
  <c r="HQ117" i="4" s="1"/>
  <c r="HM35" i="4"/>
  <c r="HV35" i="4" s="1"/>
  <c r="HZ35" i="4" s="1"/>
  <c r="HQ35" i="4" s="1"/>
  <c r="HM118" i="4"/>
  <c r="HV118" i="4" s="1"/>
  <c r="HZ118" i="4" s="1"/>
  <c r="HQ118" i="4" s="1"/>
  <c r="FG66" i="4"/>
  <c r="FP66" i="4" s="1"/>
  <c r="FH13" i="4"/>
  <c r="FQ13" i="4" s="1"/>
  <c r="FV13" i="4" s="1"/>
  <c r="FM13" i="4" s="1"/>
  <c r="FG27" i="4"/>
  <c r="FP27" i="4" s="1"/>
  <c r="FV27" i="4" s="1"/>
  <c r="FM27" i="4" s="1"/>
  <c r="FF82" i="4"/>
  <c r="FO82" i="4" s="1"/>
  <c r="FV82" i="4" s="1"/>
  <c r="FM82" i="4" s="1"/>
  <c r="FH110" i="4"/>
  <c r="FQ110" i="4" s="1"/>
  <c r="FV110" i="4" s="1"/>
  <c r="FM110" i="4" s="1"/>
  <c r="FG56" i="4"/>
  <c r="FP56" i="4" s="1"/>
  <c r="FG83" i="4"/>
  <c r="FP83" i="4" s="1"/>
  <c r="FV83" i="4" s="1"/>
  <c r="FM83" i="4" s="1"/>
  <c r="FI29" i="4"/>
  <c r="FR29" i="4" s="1"/>
  <c r="FJ45" i="4"/>
  <c r="FS45" i="4" s="1"/>
  <c r="FV45" i="4" s="1"/>
  <c r="FM45" i="4" s="1"/>
  <c r="FF99" i="4"/>
  <c r="FO99" i="4" s="1"/>
  <c r="FG47" i="4"/>
  <c r="FP47" i="4" s="1"/>
  <c r="FG89" i="4"/>
  <c r="FP89" i="4" s="1"/>
  <c r="FV89" i="4" s="1"/>
  <c r="FM89" i="4" s="1"/>
  <c r="FG63" i="4"/>
  <c r="FP63" i="4" s="1"/>
  <c r="FE104" i="4"/>
  <c r="FN104" i="4" s="1"/>
  <c r="FV104" i="4" s="1"/>
  <c r="FM104" i="4" s="1"/>
  <c r="FF62" i="4"/>
  <c r="FO62" i="4" s="1"/>
  <c r="FV62" i="4" s="1"/>
  <c r="FM62" i="4" s="1"/>
  <c r="FI64" i="4"/>
  <c r="FR64" i="4" s="1"/>
  <c r="FV64" i="4" s="1"/>
  <c r="FM64" i="4" s="1"/>
  <c r="FF51" i="4"/>
  <c r="FO51" i="4" s="1"/>
  <c r="AW17" i="4"/>
  <c r="BF17" i="4" s="1"/>
  <c r="AX32" i="4"/>
  <c r="BG32" i="4" s="1"/>
  <c r="BN32" i="4" s="1"/>
  <c r="BE32" i="4" s="1"/>
  <c r="AX59" i="4"/>
  <c r="BG59" i="4" s="1"/>
  <c r="BN59" i="4" s="1"/>
  <c r="BE59" i="4" s="1"/>
  <c r="AW87" i="4"/>
  <c r="BF87" i="4" s="1"/>
  <c r="BN87" i="4" s="1"/>
  <c r="BE87" i="4" s="1"/>
  <c r="DA61" i="4"/>
  <c r="DJ61" i="4" s="1"/>
  <c r="DR61" i="4" s="1"/>
  <c r="DI61" i="4" s="1"/>
  <c r="DB88" i="4"/>
  <c r="DK88" i="4" s="1"/>
  <c r="DR88" i="4" s="1"/>
  <c r="DI88" i="4" s="1"/>
  <c r="DC115" i="4"/>
  <c r="DL115" i="4" s="1"/>
  <c r="DR115" i="4" s="1"/>
  <c r="DI115" i="4" s="1"/>
  <c r="BA22" i="4"/>
  <c r="BJ22" i="4" s="1"/>
  <c r="BN22" i="4" s="1"/>
  <c r="BE22" i="4" s="1"/>
  <c r="AX49" i="4"/>
  <c r="BG49" i="4" s="1"/>
  <c r="AY63" i="4"/>
  <c r="BH63" i="4" s="1"/>
  <c r="DD48" i="4"/>
  <c r="DM48" i="4" s="1"/>
  <c r="DR48" i="4" s="1"/>
  <c r="DI48" i="4" s="1"/>
  <c r="DD117" i="4"/>
  <c r="DM117" i="4" s="1"/>
  <c r="DR117" i="4" s="1"/>
  <c r="DI117" i="4" s="1"/>
  <c r="DB37" i="4"/>
  <c r="DK37" i="4" s="1"/>
  <c r="DR37" i="4" s="1"/>
  <c r="DI37" i="4" s="1"/>
  <c r="DD50" i="4"/>
  <c r="DM50" i="4" s="1"/>
  <c r="AX78" i="4"/>
  <c r="BG78" i="4" s="1"/>
  <c r="AW51" i="4"/>
  <c r="BF51" i="4" s="1"/>
  <c r="AX79" i="4"/>
  <c r="BG79" i="4" s="1"/>
  <c r="DD106" i="4"/>
  <c r="DM106" i="4" s="1"/>
  <c r="DR106" i="4" s="1"/>
  <c r="DI106" i="4" s="1"/>
  <c r="AW66" i="4"/>
  <c r="BF66" i="4" s="1"/>
  <c r="AW26" i="4"/>
  <c r="BF26" i="4" s="1"/>
  <c r="DA96" i="4"/>
  <c r="DJ96" i="4" s="1"/>
  <c r="AZ110" i="4"/>
  <c r="BI110" i="4" s="1"/>
  <c r="BN110" i="4" s="1"/>
  <c r="BE110" i="4" s="1"/>
  <c r="AX15" i="4"/>
  <c r="BG15" i="4" s="1"/>
  <c r="BN15" i="4" s="1"/>
  <c r="BE15" i="4" s="1"/>
  <c r="BC30" i="4"/>
  <c r="BL30" i="4" s="1"/>
  <c r="JO25" i="4"/>
  <c r="JX25" i="4" s="1"/>
  <c r="KD25" i="4" s="1"/>
  <c r="JU25" i="4" s="1"/>
  <c r="JO89" i="4"/>
  <c r="JX89" i="4" s="1"/>
  <c r="KD89" i="4" s="1"/>
  <c r="JU89" i="4" s="1"/>
  <c r="JQ35" i="4"/>
  <c r="JZ35" i="4" s="1"/>
  <c r="KD35" i="4" s="1"/>
  <c r="JU35" i="4" s="1"/>
  <c r="JN99" i="4"/>
  <c r="JW99" i="4" s="1"/>
  <c r="JM46" i="4"/>
  <c r="JV46" i="4" s="1"/>
  <c r="KD46" i="4" s="1"/>
  <c r="JU46" i="4" s="1"/>
  <c r="JP110" i="4"/>
  <c r="JY110" i="4" s="1"/>
  <c r="KD110" i="4" s="1"/>
  <c r="JU110" i="4" s="1"/>
  <c r="JN56" i="4"/>
  <c r="JW56" i="4" s="1"/>
  <c r="JQ111" i="4"/>
  <c r="JZ111" i="4" s="1"/>
  <c r="KD111" i="4" s="1"/>
  <c r="JU111" i="4" s="1"/>
  <c r="JM57" i="4"/>
  <c r="JV57" i="4" s="1"/>
  <c r="JN103" i="4"/>
  <c r="JW103" i="4" s="1"/>
  <c r="JN49" i="4"/>
  <c r="JW49" i="4" s="1"/>
  <c r="JM104" i="4"/>
  <c r="JV104" i="4" s="1"/>
  <c r="KD104" i="4" s="1"/>
  <c r="JU104" i="4" s="1"/>
  <c r="JO50" i="4"/>
  <c r="JX50" i="4" s="1"/>
  <c r="JN96" i="4"/>
  <c r="JW96" i="4" s="1"/>
  <c r="JO33" i="4"/>
  <c r="JX33" i="4" s="1"/>
  <c r="KD33" i="4" s="1"/>
  <c r="JU33" i="4" s="1"/>
  <c r="JO70" i="4"/>
  <c r="JX70" i="4" s="1"/>
  <c r="HJ49" i="4"/>
  <c r="HS49" i="4" s="1"/>
  <c r="HI77" i="4"/>
  <c r="HR77" i="4" s="1"/>
  <c r="HM64" i="4"/>
  <c r="HV64" i="4" s="1"/>
  <c r="HZ64" i="4" s="1"/>
  <c r="HQ64" i="4" s="1"/>
  <c r="HN45" i="4"/>
  <c r="HW45" i="4" s="1"/>
  <c r="HZ45" i="4" s="1"/>
  <c r="HQ45" i="4" s="1"/>
  <c r="HK25" i="4"/>
  <c r="HT25" i="4" s="1"/>
  <c r="HZ25" i="4" s="1"/>
  <c r="HQ25" i="4" s="1"/>
  <c r="HK113" i="4"/>
  <c r="HT113" i="4" s="1"/>
  <c r="HI66" i="4"/>
  <c r="HR66" i="4" s="1"/>
  <c r="HI40" i="4"/>
  <c r="HR40" i="4" s="1"/>
  <c r="HZ40" i="4" s="1"/>
  <c r="HQ40" i="4" s="1"/>
  <c r="HK95" i="4"/>
  <c r="HT95" i="4" s="1"/>
  <c r="HZ95" i="4" s="1"/>
  <c r="HQ95" i="4" s="1"/>
  <c r="HL79" i="4"/>
  <c r="HU79" i="4" s="1"/>
  <c r="HI65" i="4"/>
  <c r="HR65" i="4" s="1"/>
  <c r="HZ65" i="4" s="1"/>
  <c r="HQ65" i="4" s="1"/>
  <c r="HJ15" i="4"/>
  <c r="HS15" i="4" s="1"/>
  <c r="HZ15" i="4" s="1"/>
  <c r="HQ15" i="4" s="1"/>
  <c r="HI97" i="4"/>
  <c r="HR97" i="4" s="1"/>
  <c r="HZ97" i="4" s="1"/>
  <c r="HQ97" i="4" s="1"/>
  <c r="HN29" i="4"/>
  <c r="HW29" i="4" s="1"/>
  <c r="HK56" i="4"/>
  <c r="HT56" i="4" s="1"/>
  <c r="HJ101" i="4"/>
  <c r="HS101" i="4" s="1"/>
  <c r="HJ47" i="4"/>
  <c r="HS47" i="4" s="1"/>
  <c r="FF53" i="4"/>
  <c r="FO53" i="4" s="1"/>
  <c r="FV53" i="4" s="1"/>
  <c r="FM53" i="4" s="1"/>
  <c r="FG54" i="4"/>
  <c r="FP54" i="4" s="1"/>
  <c r="FV54" i="4" s="1"/>
  <c r="FM54" i="4" s="1"/>
  <c r="FG109" i="4"/>
  <c r="FP109" i="4" s="1"/>
  <c r="FV109" i="4" s="1"/>
  <c r="FM109" i="4" s="1"/>
  <c r="FF56" i="4"/>
  <c r="FO56" i="4" s="1"/>
  <c r="FF57" i="4"/>
  <c r="FO57" i="4" s="1"/>
  <c r="FF98" i="4"/>
  <c r="FO98" i="4" s="1"/>
  <c r="FV98" i="4" s="1"/>
  <c r="FM98" i="4" s="1"/>
  <c r="FF17" i="4"/>
  <c r="FO17" i="4" s="1"/>
  <c r="FG113" i="4"/>
  <c r="FP113" i="4" s="1"/>
  <c r="FE99" i="4"/>
  <c r="FN99" i="4" s="1"/>
  <c r="FE46" i="4"/>
  <c r="FN46" i="4" s="1"/>
  <c r="FV46" i="4" s="1"/>
  <c r="FM46" i="4" s="1"/>
  <c r="FF47" i="4"/>
  <c r="FO47" i="4" s="1"/>
  <c r="FH102" i="4"/>
  <c r="FQ102" i="4" s="1"/>
  <c r="FV102" i="4" s="1"/>
  <c r="FM102" i="4" s="1"/>
  <c r="FH75" i="4"/>
  <c r="FQ75" i="4" s="1"/>
  <c r="FV75" i="4" s="1"/>
  <c r="FM75" i="4" s="1"/>
  <c r="FH49" i="4"/>
  <c r="FQ49" i="4" s="1"/>
  <c r="FG105" i="4"/>
  <c r="FP105" i="4" s="1"/>
  <c r="FF24" i="4"/>
  <c r="FO24" i="4" s="1"/>
  <c r="FV24" i="4" s="1"/>
  <c r="FM24" i="4" s="1"/>
  <c r="FE51" i="4"/>
  <c r="FN51" i="4" s="1"/>
  <c r="FH106" i="4"/>
  <c r="FQ106" i="4" s="1"/>
  <c r="FV106" i="4" s="1"/>
  <c r="FM106" i="4" s="1"/>
  <c r="DB17" i="4"/>
  <c r="DK17" i="4" s="1"/>
  <c r="DF45" i="4"/>
  <c r="DO45" i="4" s="1"/>
  <c r="DR45" i="4" s="1"/>
  <c r="DI45" i="4" s="1"/>
  <c r="DA72" i="4"/>
  <c r="DJ72" i="4" s="1"/>
  <c r="DR72" i="4" s="1"/>
  <c r="DI72" i="4" s="1"/>
  <c r="DC113" i="4"/>
  <c r="DL113" i="4" s="1"/>
  <c r="DA19" i="4"/>
  <c r="DJ19" i="4" s="1"/>
  <c r="DR19" i="4" s="1"/>
  <c r="DI19" i="4" s="1"/>
  <c r="AW61" i="4"/>
  <c r="BF61" i="4" s="1"/>
  <c r="BN61" i="4" s="1"/>
  <c r="BE61" i="4" s="1"/>
  <c r="AX88" i="4"/>
  <c r="BG88" i="4" s="1"/>
  <c r="BN88" i="4" s="1"/>
  <c r="BE88" i="4" s="1"/>
  <c r="BH115" i="4"/>
  <c r="BN115" i="4" s="1"/>
  <c r="BE115" i="4" s="1"/>
  <c r="AZ21" i="4"/>
  <c r="BI21" i="4" s="1"/>
  <c r="BN21" i="4" s="1"/>
  <c r="BE21" i="4" s="1"/>
  <c r="DD49" i="4"/>
  <c r="DM49" i="4" s="1"/>
  <c r="AW49" i="4"/>
  <c r="BF49" i="4" s="1"/>
  <c r="AZ48" i="4"/>
  <c r="BI48" i="4" s="1"/>
  <c r="BN48" i="4" s="1"/>
  <c r="BE48" i="4" s="1"/>
  <c r="BI117" i="4"/>
  <c r="BN117" i="4" s="1"/>
  <c r="BE117" i="4" s="1"/>
  <c r="AX37" i="4"/>
  <c r="BG37" i="4" s="1"/>
  <c r="BN37" i="4" s="1"/>
  <c r="BE37" i="4" s="1"/>
  <c r="DC50" i="4"/>
  <c r="DL50" i="4" s="1"/>
  <c r="DE64" i="4"/>
  <c r="DN64" i="4" s="1"/>
  <c r="DR64" i="4" s="1"/>
  <c r="DI64" i="4" s="1"/>
  <c r="AW78" i="4"/>
  <c r="BF78" i="4" s="1"/>
  <c r="DB105" i="4"/>
  <c r="DK105" i="4" s="1"/>
  <c r="DC38" i="4"/>
  <c r="DL38" i="4" s="1"/>
  <c r="DR38" i="4" s="1"/>
  <c r="DI38" i="4" s="1"/>
  <c r="DD51" i="4"/>
  <c r="DM51" i="4" s="1"/>
  <c r="AW79" i="4"/>
  <c r="BF79" i="4" s="1"/>
  <c r="AZ106" i="4"/>
  <c r="BI106" i="4" s="1"/>
  <c r="BN106" i="4" s="1"/>
  <c r="BE106" i="4" s="1"/>
  <c r="DD75" i="4"/>
  <c r="DM75" i="4" s="1"/>
  <c r="DR75" i="4" s="1"/>
  <c r="DI75" i="4" s="1"/>
  <c r="DD39" i="4"/>
  <c r="DM39" i="4" s="1"/>
  <c r="DR39" i="4" s="1"/>
  <c r="DI39" i="4" s="1"/>
  <c r="JP34" i="4"/>
  <c r="JY34" i="4" s="1"/>
  <c r="KD34" i="4" s="1"/>
  <c r="JU34" i="4" s="1"/>
  <c r="JN98" i="4"/>
  <c r="JW98" i="4" s="1"/>
  <c r="KD98" i="4" s="1"/>
  <c r="JU98" i="4" s="1"/>
  <c r="JR45" i="4"/>
  <c r="KA45" i="4" s="1"/>
  <c r="KD45" i="4" s="1"/>
  <c r="JU45" i="4" s="1"/>
  <c r="JM99" i="4"/>
  <c r="JV99" i="4" s="1"/>
  <c r="JP55" i="4"/>
  <c r="JY55" i="4" s="1"/>
  <c r="KD55" i="4" s="1"/>
  <c r="JU55" i="4" s="1"/>
  <c r="JM19" i="4"/>
  <c r="JV19" i="4" s="1"/>
  <c r="KD19" i="4" s="1"/>
  <c r="JU19" i="4" s="1"/>
  <c r="JM56" i="4"/>
  <c r="JV56" i="4" s="1"/>
  <c r="JP21" i="4"/>
  <c r="JY21" i="4" s="1"/>
  <c r="KD21" i="4" s="1"/>
  <c r="JU21" i="4" s="1"/>
  <c r="JN66" i="4"/>
  <c r="JW66" i="4" s="1"/>
  <c r="JM112" i="4"/>
  <c r="JV112" i="4" s="1"/>
  <c r="KD112" i="4" s="1"/>
  <c r="JU112" i="4" s="1"/>
  <c r="JM49" i="4"/>
  <c r="JV49" i="4" s="1"/>
  <c r="JO113" i="4"/>
  <c r="JX113" i="4" s="1"/>
  <c r="JN50" i="4"/>
  <c r="JW50" i="4" s="1"/>
  <c r="JO96" i="4"/>
  <c r="JX96" i="4" s="1"/>
  <c r="JO42" i="4"/>
  <c r="JX42" i="4" s="1"/>
  <c r="KD42" i="4" s="1"/>
  <c r="JU42" i="4" s="1"/>
  <c r="JP79" i="4"/>
  <c r="JY79" i="4" s="1"/>
  <c r="HK105" i="4"/>
  <c r="HT105" i="4" s="1"/>
  <c r="HL51" i="4"/>
  <c r="HU51" i="4" s="1"/>
  <c r="HI72" i="4"/>
  <c r="HR72" i="4" s="1"/>
  <c r="HZ72" i="4" s="1"/>
  <c r="HQ72" i="4" s="1"/>
  <c r="HI79" i="4"/>
  <c r="HR79" i="4" s="1"/>
  <c r="HL110" i="4"/>
  <c r="HU110" i="4" s="1"/>
  <c r="HZ110" i="4" s="1"/>
  <c r="HQ110" i="4" s="1"/>
  <c r="HL55" i="4"/>
  <c r="HU55" i="4" s="1"/>
  <c r="HZ55" i="4" s="1"/>
  <c r="HQ55" i="4" s="1"/>
  <c r="HI56" i="4"/>
  <c r="HR56" i="4" s="1"/>
  <c r="HI57" i="4"/>
  <c r="HR57" i="4" s="1"/>
  <c r="HJ98" i="4"/>
  <c r="HS98" i="4" s="1"/>
  <c r="HZ98" i="4" s="1"/>
  <c r="HQ98" i="4" s="1"/>
  <c r="HJ59" i="4"/>
  <c r="HS59" i="4" s="1"/>
  <c r="HZ59" i="4" s="1"/>
  <c r="HQ59" i="4" s="1"/>
  <c r="HI101" i="4"/>
  <c r="HR101" i="4" s="1"/>
  <c r="HK115" i="4"/>
  <c r="HT115" i="4" s="1"/>
  <c r="HZ115" i="4" s="1"/>
  <c r="HQ115" i="4" s="1"/>
  <c r="HK47" i="4"/>
  <c r="HT47" i="4" s="1"/>
  <c r="HL34" i="4"/>
  <c r="HU34" i="4" s="1"/>
  <c r="HZ34" i="4" s="1"/>
  <c r="HQ34" i="4" s="1"/>
  <c r="HK89" i="4"/>
  <c r="HT89" i="4" s="1"/>
  <c r="HZ89" i="4" s="1"/>
  <c r="HQ89" i="4" s="1"/>
  <c r="FG25" i="4"/>
  <c r="FP25" i="4" s="1"/>
  <c r="FV25" i="4" s="1"/>
  <c r="FM25" i="4" s="1"/>
  <c r="FI107" i="4"/>
  <c r="FR107" i="4" s="1"/>
  <c r="FV107" i="4" s="1"/>
  <c r="FM107" i="4" s="1"/>
  <c r="FF26" i="4"/>
  <c r="FO26" i="4" s="1"/>
  <c r="FF41" i="4"/>
  <c r="FO41" i="4" s="1"/>
  <c r="FV41" i="4" s="1"/>
  <c r="FM41" i="4" s="1"/>
  <c r="FE56" i="4"/>
  <c r="FN56" i="4" s="1"/>
  <c r="FE97" i="4"/>
  <c r="FN97" i="4" s="1"/>
  <c r="FV97" i="4" s="1"/>
  <c r="FM97" i="4" s="1"/>
  <c r="FK30" i="4"/>
  <c r="FT30" i="4" s="1"/>
  <c r="FE57" i="4"/>
  <c r="FN57" i="4" s="1"/>
  <c r="FE17" i="4"/>
  <c r="FN17" i="4" s="1"/>
  <c r="FE58" i="4"/>
  <c r="FN58" i="4" s="1"/>
  <c r="FV58" i="4" s="1"/>
  <c r="FM58" i="4" s="1"/>
  <c r="FF113" i="4"/>
  <c r="FO113" i="4" s="1"/>
  <c r="FF101" i="4"/>
  <c r="FO101" i="4" s="1"/>
  <c r="FI22" i="4"/>
  <c r="FR22" i="4" s="1"/>
  <c r="FV22" i="4" s="1"/>
  <c r="FM22" i="4" s="1"/>
  <c r="FG49" i="4"/>
  <c r="FP49" i="4" s="1"/>
  <c r="FI118" i="4"/>
  <c r="FR118" i="4" s="1"/>
  <c r="FV118" i="4" s="1"/>
  <c r="FM118" i="4" s="1"/>
  <c r="FH117" i="4"/>
  <c r="FQ117" i="4" s="1"/>
  <c r="FV117" i="4" s="1"/>
  <c r="FM117" i="4" s="1"/>
  <c r="FF105" i="4"/>
  <c r="FO105" i="4" s="1"/>
  <c r="FH51" i="4"/>
  <c r="FQ51" i="4" s="1"/>
  <c r="DE111" i="4"/>
  <c r="DN111" i="4" s="1"/>
  <c r="DR111" i="4" s="1"/>
  <c r="DI111" i="4" s="1"/>
  <c r="AX17" i="4"/>
  <c r="BG17" i="4" s="1"/>
  <c r="BB45" i="4"/>
  <c r="BK45" i="4" s="1"/>
  <c r="BN45" i="4" s="1"/>
  <c r="BE45" i="4" s="1"/>
  <c r="AW72" i="4"/>
  <c r="BF72" i="4" s="1"/>
  <c r="BN72" i="4" s="1"/>
  <c r="BE72" i="4" s="1"/>
  <c r="DB99" i="4"/>
  <c r="DK99" i="4" s="1"/>
  <c r="DB113" i="4"/>
  <c r="DK113" i="4" s="1"/>
  <c r="DC18" i="4"/>
  <c r="DL18" i="4" s="1"/>
  <c r="DB114" i="4"/>
  <c r="DK114" i="4" s="1"/>
  <c r="DR114" i="4" s="1"/>
  <c r="DI114" i="4" s="1"/>
  <c r="AW19" i="4"/>
  <c r="BF19" i="4" s="1"/>
  <c r="BN19" i="4" s="1"/>
  <c r="BE19" i="4" s="1"/>
  <c r="DC47" i="4"/>
  <c r="DL47" i="4" s="1"/>
  <c r="DC49" i="4"/>
  <c r="DL49" i="4" s="1"/>
  <c r="DD90" i="4"/>
  <c r="DM90" i="4" s="1"/>
  <c r="DR90" i="4" s="1"/>
  <c r="DI90" i="4" s="1"/>
  <c r="DE118" i="4"/>
  <c r="DN118" i="4" s="1"/>
  <c r="DR118" i="4" s="1"/>
  <c r="DI118" i="4" s="1"/>
  <c r="AW50" i="4"/>
  <c r="BF50" i="4" s="1"/>
  <c r="BA64" i="4"/>
  <c r="BJ64" i="4" s="1"/>
  <c r="BN64" i="4" s="1"/>
  <c r="BE64" i="4" s="1"/>
  <c r="DC105" i="4"/>
  <c r="DL105" i="4" s="1"/>
  <c r="DB62" i="4"/>
  <c r="DK62" i="4" s="1"/>
  <c r="DR62" i="4" s="1"/>
  <c r="DI62" i="4" s="1"/>
  <c r="DB51" i="4"/>
  <c r="DK51" i="4" s="1"/>
  <c r="DC56" i="4"/>
  <c r="DL56" i="4" s="1"/>
  <c r="AZ75" i="4"/>
  <c r="BI75" i="4" s="1"/>
  <c r="BN75" i="4" s="1"/>
  <c r="BE75" i="4" s="1"/>
  <c r="AZ39" i="4"/>
  <c r="BI39" i="4" s="1"/>
  <c r="BN39" i="4" s="1"/>
  <c r="BE39" i="4" s="1"/>
  <c r="DB66" i="4"/>
  <c r="DK66" i="4" s="1"/>
  <c r="DB94" i="4"/>
  <c r="DK94" i="4" s="1"/>
  <c r="DR94" i="4" s="1"/>
  <c r="DI94" i="4" s="1"/>
  <c r="AX26" i="4"/>
  <c r="BG26" i="4" s="1"/>
  <c r="AY54" i="4"/>
  <c r="BH54" i="4" s="1"/>
  <c r="BN54" i="4" s="1"/>
  <c r="BE54" i="4" s="1"/>
  <c r="AW81" i="4"/>
  <c r="BF81" i="4" s="1"/>
  <c r="BN81" i="4" s="1"/>
  <c r="BE81" i="4" s="1"/>
  <c r="AY109" i="4"/>
  <c r="BH109" i="4" s="1"/>
  <c r="BN109" i="4" s="1"/>
  <c r="BE109" i="4" s="1"/>
  <c r="AY83" i="4"/>
  <c r="BH83" i="4" s="1"/>
  <c r="BN83" i="4" s="1"/>
  <c r="BE83" i="4" s="1"/>
  <c r="JP43" i="4"/>
  <c r="JY43" i="4" s="1"/>
  <c r="KD43" i="4" s="1"/>
  <c r="JU43" i="4" s="1"/>
  <c r="JQ107" i="4"/>
  <c r="JZ107" i="4" s="1"/>
  <c r="KD107" i="4" s="1"/>
  <c r="JU107" i="4" s="1"/>
  <c r="JO54" i="4"/>
  <c r="JX54" i="4" s="1"/>
  <c r="KD54" i="4" s="1"/>
  <c r="JU54" i="4" s="1"/>
  <c r="JO109" i="4"/>
  <c r="JX109" i="4" s="1"/>
  <c r="KD109" i="4" s="1"/>
  <c r="JU109" i="4" s="1"/>
  <c r="JQ64" i="4"/>
  <c r="JZ64" i="4" s="1"/>
  <c r="KD64" i="4" s="1"/>
  <c r="JU64" i="4" s="1"/>
  <c r="JR29" i="4"/>
  <c r="KA29" i="4" s="1"/>
  <c r="JM65" i="4"/>
  <c r="JV65" i="4" s="1"/>
  <c r="JT30" i="4"/>
  <c r="KC30" i="4" s="1"/>
  <c r="JM66" i="4"/>
  <c r="JV66" i="4" s="1"/>
  <c r="JP13" i="4"/>
  <c r="JY13" i="4" s="1"/>
  <c r="KD13" i="4" s="1"/>
  <c r="JU13" i="4" s="1"/>
  <c r="JM58" i="4"/>
  <c r="JV58" i="4" s="1"/>
  <c r="KD58" i="4" s="1"/>
  <c r="JU58" i="4" s="1"/>
  <c r="JN113" i="4"/>
  <c r="JW113" i="4" s="1"/>
  <c r="JM50" i="4"/>
  <c r="JV50" i="4" s="1"/>
  <c r="JM96" i="4"/>
  <c r="JV96" i="4" s="1"/>
  <c r="JP51" i="4"/>
  <c r="JY51" i="4" s="1"/>
  <c r="JN79" i="4"/>
  <c r="JW79" i="4" s="1"/>
  <c r="HN86" i="4"/>
  <c r="HW86" i="4" s="1"/>
  <c r="HZ86" i="4" s="1"/>
  <c r="HQ86" i="4" s="1"/>
  <c r="HI49" i="4"/>
  <c r="HR49" i="4" s="1"/>
  <c r="HI104" i="4"/>
  <c r="HR104" i="4" s="1"/>
  <c r="HZ104" i="4" s="1"/>
  <c r="HQ104" i="4" s="1"/>
  <c r="HJ105" i="4"/>
  <c r="HS105" i="4" s="1"/>
  <c r="HZ105" i="4" s="1"/>
  <c r="HQ105" i="4" s="1"/>
  <c r="HL106" i="4"/>
  <c r="HU106" i="4" s="1"/>
  <c r="HZ106" i="4" s="1"/>
  <c r="HQ106" i="4" s="1"/>
  <c r="HK51" i="4"/>
  <c r="HT51" i="4" s="1"/>
  <c r="HJ53" i="4"/>
  <c r="HS53" i="4" s="1"/>
  <c r="HZ53" i="4" s="1"/>
  <c r="HQ53" i="4" s="1"/>
  <c r="HL39" i="4"/>
  <c r="HU39" i="4" s="1"/>
  <c r="HZ39" i="4" s="1"/>
  <c r="HQ39" i="4" s="1"/>
  <c r="HL13" i="4"/>
  <c r="HU13" i="4" s="1"/>
  <c r="HZ13" i="4" s="1"/>
  <c r="HQ13" i="4" s="1"/>
  <c r="HK54" i="4"/>
  <c r="HT54" i="4" s="1"/>
  <c r="HZ54" i="4" s="1"/>
  <c r="HQ54" i="4" s="1"/>
  <c r="HK109" i="4"/>
  <c r="HT109" i="4" s="1"/>
  <c r="HZ109" i="4" s="1"/>
  <c r="HQ109" i="4" s="1"/>
  <c r="HM107" i="4"/>
  <c r="HV107" i="4" s="1"/>
  <c r="HZ107" i="4" s="1"/>
  <c r="HQ107" i="4" s="1"/>
  <c r="HK42" i="4"/>
  <c r="HT42" i="4" s="1"/>
  <c r="HZ42" i="4" s="1"/>
  <c r="HQ42" i="4" s="1"/>
  <c r="HP30" i="4"/>
  <c r="HY30" i="4" s="1"/>
  <c r="HK57" i="4"/>
  <c r="HT57" i="4" s="1"/>
  <c r="HL18" i="4"/>
  <c r="HU18" i="4" s="1"/>
  <c r="HK63" i="4"/>
  <c r="HT63" i="4" s="1"/>
  <c r="FE26" i="4"/>
  <c r="FN26" i="4" s="1"/>
  <c r="FH67" i="4"/>
  <c r="FQ67" i="4" s="1"/>
  <c r="FV67" i="4" s="1"/>
  <c r="FM67" i="4" s="1"/>
  <c r="FL30" i="4"/>
  <c r="FU30" i="4" s="1"/>
  <c r="FG57" i="4"/>
  <c r="FP57" i="4" s="1"/>
  <c r="FE112" i="4"/>
  <c r="FN112" i="4" s="1"/>
  <c r="FV112" i="4" s="1"/>
  <c r="FM112" i="4" s="1"/>
  <c r="FF59" i="4"/>
  <c r="FO59" i="4" s="1"/>
  <c r="FV59" i="4" s="1"/>
  <c r="FM59" i="4" s="1"/>
  <c r="FE101" i="4"/>
  <c r="FN101" i="4" s="1"/>
  <c r="FE19" i="4"/>
  <c r="FN19" i="4" s="1"/>
  <c r="FV19" i="4" s="1"/>
  <c r="FM19" i="4" s="1"/>
  <c r="FE61" i="4"/>
  <c r="FN61" i="4" s="1"/>
  <c r="FV61" i="4" s="1"/>
  <c r="FM61" i="4" s="1"/>
  <c r="FG115" i="4"/>
  <c r="FP115" i="4" s="1"/>
  <c r="FV115" i="4" s="1"/>
  <c r="FM115" i="4" s="1"/>
  <c r="FF49" i="4"/>
  <c r="FO49" i="4" s="1"/>
  <c r="FG77" i="4"/>
  <c r="FP77" i="4" s="1"/>
  <c r="FE23" i="4"/>
  <c r="FN23" i="4" s="1"/>
  <c r="FV23" i="4" s="1"/>
  <c r="FM23" i="4" s="1"/>
  <c r="FG50" i="4"/>
  <c r="FP50" i="4" s="1"/>
  <c r="FF78" i="4"/>
  <c r="FO78" i="4" s="1"/>
  <c r="FH48" i="4"/>
  <c r="FQ48" i="4" s="1"/>
  <c r="FV48" i="4" s="1"/>
  <c r="FM48" i="4" s="1"/>
  <c r="FG38" i="4"/>
  <c r="FP38" i="4" s="1"/>
  <c r="FV38" i="4" s="1"/>
  <c r="FM38" i="4" s="1"/>
  <c r="FG51" i="4"/>
  <c r="FP51" i="4" s="1"/>
  <c r="FH79" i="4"/>
  <c r="FQ79" i="4" s="1"/>
  <c r="BA111" i="4"/>
  <c r="BJ111" i="4" s="1"/>
  <c r="BN111" i="4" s="1"/>
  <c r="BE111" i="4" s="1"/>
  <c r="DA99" i="4"/>
  <c r="DJ99" i="4" s="1"/>
  <c r="BH113" i="4"/>
  <c r="AZ18" i="4"/>
  <c r="BI18" i="4" s="1"/>
  <c r="DA46" i="4"/>
  <c r="DJ46" i="4" s="1"/>
  <c r="DR46" i="4" s="1"/>
  <c r="DI46" i="4" s="1"/>
  <c r="DB73" i="4"/>
  <c r="DK73" i="4" s="1"/>
  <c r="DR73" i="4" s="1"/>
  <c r="DI73" i="4" s="1"/>
  <c r="BG114" i="4"/>
  <c r="BN114" i="4" s="1"/>
  <c r="BE114" i="4" s="1"/>
  <c r="DF29" i="4"/>
  <c r="DO29" i="4" s="1"/>
  <c r="DB47" i="4"/>
  <c r="DK47" i="4" s="1"/>
  <c r="DD34" i="4"/>
  <c r="DM34" i="4" s="1"/>
  <c r="DR34" i="4" s="1"/>
  <c r="DI34" i="4" s="1"/>
  <c r="DE35" i="4"/>
  <c r="DN35" i="4" s="1"/>
  <c r="DR35" i="4" s="1"/>
  <c r="DI35" i="4" s="1"/>
  <c r="DB49" i="4"/>
  <c r="DK49" i="4" s="1"/>
  <c r="AZ90" i="4"/>
  <c r="BI90" i="4" s="1"/>
  <c r="BN90" i="4" s="1"/>
  <c r="BE90" i="4" s="1"/>
  <c r="BJ118" i="4"/>
  <c r="BN118" i="4" s="1"/>
  <c r="BE118" i="4" s="1"/>
  <c r="DB50" i="4"/>
  <c r="DK50" i="4" s="1"/>
  <c r="AY105" i="4"/>
  <c r="BH105" i="4" s="1"/>
  <c r="AX62" i="4"/>
  <c r="BG62" i="4" s="1"/>
  <c r="BN62" i="4" s="1"/>
  <c r="BE62" i="4" s="1"/>
  <c r="AY38" i="4"/>
  <c r="BH38" i="4" s="1"/>
  <c r="BN38" i="4" s="1"/>
  <c r="BE38" i="4" s="1"/>
  <c r="DA51" i="4"/>
  <c r="DJ51" i="4" s="1"/>
  <c r="AW56" i="4"/>
  <c r="BF56" i="4" s="1"/>
  <c r="DA66" i="4"/>
  <c r="DJ66" i="4" s="1"/>
  <c r="JN53" i="4"/>
  <c r="JW53" i="4" s="1"/>
  <c r="KD53" i="4" s="1"/>
  <c r="JU53" i="4" s="1"/>
  <c r="JP117" i="4"/>
  <c r="JY117" i="4" s="1"/>
  <c r="KD117" i="4" s="1"/>
  <c r="JU117" i="4" s="1"/>
  <c r="JP63" i="4"/>
  <c r="JY63" i="4" s="1"/>
  <c r="JQ118" i="4"/>
  <c r="JZ118" i="4" s="1"/>
  <c r="KD118" i="4" s="1"/>
  <c r="JU118" i="4" s="1"/>
  <c r="JN73" i="4"/>
  <c r="JW73" i="4" s="1"/>
  <c r="KD73" i="4" s="1"/>
  <c r="JU73" i="4" s="1"/>
  <c r="JQ29" i="4"/>
  <c r="JZ29" i="4" s="1"/>
  <c r="JN65" i="4"/>
  <c r="JW65" i="4" s="1"/>
  <c r="JS30" i="4"/>
  <c r="KB30" i="4" s="1"/>
  <c r="JO66" i="4"/>
  <c r="JX66" i="4" s="1"/>
  <c r="JQ22" i="4"/>
  <c r="JZ22" i="4" s="1"/>
  <c r="KD22" i="4" s="1"/>
  <c r="JU22" i="4" s="1"/>
  <c r="JP67" i="4"/>
  <c r="JY67" i="4" s="1"/>
  <c r="KD67" i="4" s="1"/>
  <c r="JU67" i="4" s="1"/>
  <c r="JM14" i="4"/>
  <c r="JV14" i="4" s="1"/>
  <c r="KD14" i="4" s="1"/>
  <c r="JU14" i="4" s="1"/>
  <c r="JN59" i="4"/>
  <c r="JW59" i="4" s="1"/>
  <c r="KD59" i="4" s="1"/>
  <c r="JU59" i="4" s="1"/>
  <c r="JO105" i="4"/>
  <c r="JX105" i="4" s="1"/>
  <c r="JO51" i="4"/>
  <c r="JX51" i="4" s="1"/>
  <c r="JM79" i="4"/>
  <c r="JV79" i="4" s="1"/>
  <c r="HL49" i="4"/>
  <c r="HU49" i="4" s="1"/>
  <c r="HJ50" i="4"/>
  <c r="HS50" i="4" s="1"/>
  <c r="HJ78" i="4"/>
  <c r="HS78" i="4" s="1"/>
  <c r="HJ99" i="4"/>
  <c r="HS99" i="4" s="1"/>
  <c r="HJ51" i="4"/>
  <c r="HS51" i="4" s="1"/>
  <c r="HK38" i="4"/>
  <c r="HT38" i="4" s="1"/>
  <c r="HZ38" i="4" s="1"/>
  <c r="HQ38" i="4" s="1"/>
  <c r="HJ94" i="4"/>
  <c r="HS94" i="4" s="1"/>
  <c r="HZ94" i="4" s="1"/>
  <c r="HQ94" i="4" s="1"/>
  <c r="HM29" i="4"/>
  <c r="HV29" i="4" s="1"/>
  <c r="HK83" i="4"/>
  <c r="HT83" i="4" s="1"/>
  <c r="HZ83" i="4" s="1"/>
  <c r="HQ83" i="4" s="1"/>
  <c r="HO30" i="4"/>
  <c r="HX30" i="4" s="1"/>
  <c r="HJ57" i="4"/>
  <c r="HS57" i="4" s="1"/>
  <c r="HI112" i="4"/>
  <c r="HR112" i="4" s="1"/>
  <c r="HZ112" i="4" s="1"/>
  <c r="HQ112" i="4" s="1"/>
  <c r="HJ17" i="4"/>
  <c r="HS17" i="4" s="1"/>
  <c r="HK18" i="4"/>
  <c r="HT18" i="4" s="1"/>
  <c r="HJ73" i="4"/>
  <c r="HS73" i="4" s="1"/>
  <c r="HZ73" i="4" s="1"/>
  <c r="HQ73" i="4" s="1"/>
  <c r="HJ114" i="4"/>
  <c r="HS114" i="4" s="1"/>
  <c r="HZ114" i="4" s="1"/>
  <c r="HQ114" i="4" s="1"/>
  <c r="HI19" i="4"/>
  <c r="HR19" i="4" s="1"/>
  <c r="HZ19" i="4" s="1"/>
  <c r="HQ19" i="4" s="1"/>
  <c r="HI58" i="4"/>
  <c r="HR58" i="4" s="1"/>
  <c r="HZ58" i="4" s="1"/>
  <c r="HQ58" i="4" s="1"/>
  <c r="HK74" i="4"/>
  <c r="HT74" i="4" s="1"/>
  <c r="HZ74" i="4" s="1"/>
  <c r="HQ74" i="4" s="1"/>
  <c r="HL48" i="4"/>
  <c r="HU48" i="4" s="1"/>
  <c r="HZ48" i="4" s="1"/>
  <c r="HQ48" i="4" s="1"/>
  <c r="HL63" i="4"/>
  <c r="HU63" i="4" s="1"/>
  <c r="FH34" i="4"/>
  <c r="FQ34" i="4" s="1"/>
  <c r="FV34" i="4" s="1"/>
  <c r="FM34" i="4" s="1"/>
  <c r="FE80" i="4"/>
  <c r="FN80" i="4" s="1"/>
  <c r="FH55" i="4"/>
  <c r="FQ55" i="4" s="1"/>
  <c r="FV55" i="4" s="1"/>
  <c r="FM55" i="4" s="1"/>
  <c r="FF96" i="4"/>
  <c r="FO96" i="4" s="1"/>
  <c r="FF15" i="4"/>
  <c r="FO15" i="4" s="1"/>
  <c r="FV15" i="4" s="1"/>
  <c r="FM15" i="4" s="1"/>
  <c r="FI111" i="4"/>
  <c r="FR111" i="4" s="1"/>
  <c r="FV111" i="4" s="1"/>
  <c r="FM111" i="4" s="1"/>
  <c r="FE72" i="4"/>
  <c r="FN72" i="4" s="1"/>
  <c r="FV72" i="4" s="1"/>
  <c r="FM72" i="4" s="1"/>
  <c r="FH18" i="4"/>
  <c r="FQ18" i="4" s="1"/>
  <c r="FI35" i="4"/>
  <c r="FR35" i="4" s="1"/>
  <c r="FV35" i="4" s="1"/>
  <c r="FM35" i="4" s="1"/>
  <c r="FE49" i="4"/>
  <c r="FN49" i="4" s="1"/>
  <c r="FE77" i="4"/>
  <c r="FN77" i="4" s="1"/>
  <c r="FF50" i="4"/>
  <c r="FO50" i="4" s="1"/>
  <c r="FE78" i="4"/>
  <c r="FN78" i="4" s="1"/>
  <c r="FF79" i="4"/>
  <c r="FO79" i="4" s="1"/>
  <c r="DC70" i="4"/>
  <c r="DL70" i="4" s="1"/>
  <c r="AX99" i="4"/>
  <c r="BG99" i="4" s="1"/>
  <c r="BG113" i="4"/>
  <c r="AY18" i="4"/>
  <c r="BH18" i="4" s="1"/>
  <c r="BN18" i="4" s="1"/>
  <c r="BE18" i="4" s="1"/>
  <c r="AW46" i="4"/>
  <c r="BF46" i="4" s="1"/>
  <c r="BN46" i="4" s="1"/>
  <c r="BE46" i="4" s="1"/>
  <c r="AX73" i="4"/>
  <c r="BG73" i="4" s="1"/>
  <c r="BN73" i="4" s="1"/>
  <c r="BE73" i="4" s="1"/>
  <c r="DA101" i="4"/>
  <c r="DJ101" i="4" s="1"/>
  <c r="DE29" i="4"/>
  <c r="DN29" i="4" s="1"/>
  <c r="DR29" i="4" s="1"/>
  <c r="DI29" i="4" s="1"/>
  <c r="AY47" i="4"/>
  <c r="BH47" i="4" s="1"/>
  <c r="DC74" i="4"/>
  <c r="DL74" i="4" s="1"/>
  <c r="DR74" i="4" s="1"/>
  <c r="DI74" i="4" s="1"/>
  <c r="DD102" i="4"/>
  <c r="DM102" i="4" s="1"/>
  <c r="DR102" i="4" s="1"/>
  <c r="DI102" i="4" s="1"/>
  <c r="DD103" i="4"/>
  <c r="DM103" i="4" s="1"/>
  <c r="AZ34" i="4"/>
  <c r="BI34" i="4" s="1"/>
  <c r="BN34" i="4" s="1"/>
  <c r="BE34" i="4" s="1"/>
  <c r="BA35" i="4"/>
  <c r="BJ35" i="4" s="1"/>
  <c r="BN35" i="4" s="1"/>
  <c r="BE35" i="4" s="1"/>
  <c r="DA77" i="4"/>
  <c r="DJ77" i="4" s="1"/>
  <c r="DC89" i="4"/>
  <c r="DL89" i="4" s="1"/>
  <c r="DR89" i="4" s="1"/>
  <c r="DI89" i="4" s="1"/>
  <c r="DA23" i="4"/>
  <c r="DJ23" i="4" s="1"/>
  <c r="DR23" i="4" s="1"/>
  <c r="DI23" i="4" s="1"/>
  <c r="AY50" i="4"/>
  <c r="BH50" i="4" s="1"/>
  <c r="DC91" i="4"/>
  <c r="DL91" i="4" s="1"/>
  <c r="DR91" i="4" s="1"/>
  <c r="DI91" i="4" s="1"/>
  <c r="AX105" i="4"/>
  <c r="BG105" i="4" s="1"/>
  <c r="DC51" i="4"/>
  <c r="DL51" i="4" s="1"/>
  <c r="DA65" i="4"/>
  <c r="DJ65" i="4" s="1"/>
  <c r="DD79" i="4"/>
  <c r="DM79" i="4" s="1"/>
  <c r="DA93" i="4"/>
  <c r="DJ93" i="4" s="1"/>
  <c r="DR93" i="4" s="1"/>
  <c r="DI93" i="4" s="1"/>
  <c r="DB56" i="4"/>
  <c r="DK56" i="4" s="1"/>
  <c r="DA80" i="4"/>
  <c r="DJ80" i="4" s="1"/>
  <c r="DA14" i="4"/>
  <c r="DJ14" i="4" s="1"/>
  <c r="DR14" i="4" s="1"/>
  <c r="DI14" i="4" s="1"/>
  <c r="AY96" i="4"/>
  <c r="BH96" i="4" s="1"/>
  <c r="AZ43" i="4"/>
  <c r="BI43" i="4" s="1"/>
  <c r="BN43" i="4" s="1"/>
  <c r="BE43" i="4" s="1"/>
  <c r="AY57" i="4"/>
  <c r="BH57" i="4" s="1"/>
  <c r="JN62" i="4"/>
  <c r="JW62" i="4" s="1"/>
  <c r="KD62" i="4" s="1"/>
  <c r="JU62" i="4" s="1"/>
  <c r="JN17" i="4"/>
  <c r="JW17" i="4" s="1"/>
  <c r="JO63" i="4"/>
  <c r="JX63" i="4" s="1"/>
  <c r="JP18" i="4"/>
  <c r="JY18" i="4" s="1"/>
  <c r="JN82" i="4"/>
  <c r="JW82" i="4" s="1"/>
  <c r="KD82" i="4" s="1"/>
  <c r="JU82" i="4" s="1"/>
  <c r="JO38" i="4"/>
  <c r="JX38" i="4" s="1"/>
  <c r="KD38" i="4" s="1"/>
  <c r="JU38" i="4" s="1"/>
  <c r="JO74" i="4"/>
  <c r="JX74" i="4" s="1"/>
  <c r="KD74" i="4" s="1"/>
  <c r="JU74" i="4" s="1"/>
  <c r="JP39" i="4"/>
  <c r="JY39" i="4" s="1"/>
  <c r="KD39" i="4" s="1"/>
  <c r="JU39" i="4" s="1"/>
  <c r="JP75" i="4"/>
  <c r="JY75" i="4" s="1"/>
  <c r="KD75" i="4" s="1"/>
  <c r="JU75" i="4" s="1"/>
  <c r="JM31" i="4"/>
  <c r="JV31" i="4" s="1"/>
  <c r="KD31" i="4" s="1"/>
  <c r="JU31" i="4" s="1"/>
  <c r="JM77" i="4"/>
  <c r="JV77" i="4" s="1"/>
  <c r="JM23" i="4"/>
  <c r="JV23" i="4" s="1"/>
  <c r="KD23" i="4" s="1"/>
  <c r="JU23" i="4" s="1"/>
  <c r="JM69" i="4"/>
  <c r="JV69" i="4" s="1"/>
  <c r="KD69" i="4" s="1"/>
  <c r="JU69" i="4" s="1"/>
  <c r="JN105" i="4"/>
  <c r="JW105" i="4" s="1"/>
  <c r="JN51" i="4"/>
  <c r="JW51" i="4" s="1"/>
  <c r="JN88" i="4"/>
  <c r="JW88" i="4" s="1"/>
  <c r="KD88" i="4" s="1"/>
  <c r="JU88" i="4" s="1"/>
  <c r="HM22" i="4"/>
  <c r="HV22" i="4" s="1"/>
  <c r="HZ22" i="4" s="1"/>
  <c r="HQ22" i="4" s="1"/>
  <c r="HK49" i="4"/>
  <c r="HT49" i="4" s="1"/>
  <c r="HI23" i="4"/>
  <c r="HR23" i="4" s="1"/>
  <c r="HZ23" i="4" s="1"/>
  <c r="HQ23" i="4" s="1"/>
  <c r="HL50" i="4"/>
  <c r="HU50" i="4" s="1"/>
  <c r="HI78" i="4"/>
  <c r="HR78" i="4" s="1"/>
  <c r="HI99" i="4"/>
  <c r="HR99" i="4" s="1"/>
  <c r="HI51" i="4"/>
  <c r="HR51" i="4" s="1"/>
  <c r="HL67" i="4"/>
  <c r="HU67" i="4" s="1"/>
  <c r="HZ67" i="4" s="1"/>
  <c r="HQ67" i="4" s="1"/>
  <c r="HK27" i="4"/>
  <c r="HT27" i="4" s="1"/>
  <c r="HZ27" i="4" s="1"/>
  <c r="HQ27" i="4" s="1"/>
  <c r="HJ103" i="4"/>
  <c r="HS103" i="4" s="1"/>
  <c r="FI80" i="4"/>
  <c r="FR80" i="4" s="1"/>
  <c r="FE81" i="4"/>
  <c r="FN81" i="4" s="1"/>
  <c r="FV81" i="4" s="1"/>
  <c r="FM81" i="4" s="1"/>
  <c r="FE96" i="4"/>
  <c r="FN96" i="4" s="1"/>
  <c r="FG70" i="4"/>
  <c r="FP70" i="4" s="1"/>
  <c r="FG42" i="4"/>
  <c r="FP42" i="4" s="1"/>
  <c r="FV42" i="4" s="1"/>
  <c r="FM42" i="4" s="1"/>
  <c r="FH43" i="4"/>
  <c r="FQ43" i="4" s="1"/>
  <c r="FV43" i="4" s="1"/>
  <c r="FM43" i="4" s="1"/>
  <c r="FH71" i="4"/>
  <c r="FQ71" i="4" s="1"/>
  <c r="FV71" i="4" s="1"/>
  <c r="FM71" i="4" s="1"/>
  <c r="FE31" i="4"/>
  <c r="FN31" i="4" s="1"/>
  <c r="FV31" i="4" s="1"/>
  <c r="FM31" i="4" s="1"/>
  <c r="FG18" i="4"/>
  <c r="FP18" i="4" s="1"/>
  <c r="FF73" i="4"/>
  <c r="FO73" i="4" s="1"/>
  <c r="FV73" i="4" s="1"/>
  <c r="FM73" i="4" s="1"/>
  <c r="FF114" i="4"/>
  <c r="FO114" i="4" s="1"/>
  <c r="FV114" i="4" s="1"/>
  <c r="FM114" i="4" s="1"/>
  <c r="FG33" i="4"/>
  <c r="FP33" i="4" s="1"/>
  <c r="FV33" i="4" s="1"/>
  <c r="FM33" i="4" s="1"/>
  <c r="FG74" i="4"/>
  <c r="FP74" i="4" s="1"/>
  <c r="FV74" i="4" s="1"/>
  <c r="FM74" i="4" s="1"/>
  <c r="FE50" i="4"/>
  <c r="FN50" i="4" s="1"/>
  <c r="FE79" i="4"/>
  <c r="FN79" i="4" s="1"/>
  <c r="DB70" i="4"/>
  <c r="DK70" i="4" s="1"/>
  <c r="DA17" i="4"/>
  <c r="DJ17" i="4" s="1"/>
  <c r="DA31" i="4"/>
  <c r="DJ31" i="4" s="1"/>
  <c r="DR31" i="4" s="1"/>
  <c r="DI31" i="4" s="1"/>
  <c r="DA58" i="4"/>
  <c r="DJ58" i="4" s="1"/>
  <c r="DR58" i="4" s="1"/>
  <c r="DI58" i="4" s="1"/>
  <c r="DF86" i="4"/>
  <c r="DO86" i="4" s="1"/>
  <c r="DR86" i="4" s="1"/>
  <c r="DI86" i="4" s="1"/>
  <c r="AW99" i="4"/>
  <c r="BF99" i="4" s="1"/>
  <c r="AW101" i="4"/>
  <c r="BF101" i="4" s="1"/>
  <c r="BB29" i="4"/>
  <c r="BK29" i="4" s="1"/>
  <c r="DC33" i="4"/>
  <c r="DL33" i="4" s="1"/>
  <c r="DR33" i="4" s="1"/>
  <c r="DI33" i="4" s="1"/>
  <c r="AX47" i="4"/>
  <c r="BG47" i="4" s="1"/>
  <c r="BN47" i="4" s="1"/>
  <c r="BE47" i="4" s="1"/>
  <c r="AY74" i="4"/>
  <c r="BH74" i="4" s="1"/>
  <c r="BN74" i="4" s="1"/>
  <c r="BE74" i="4" s="1"/>
  <c r="AZ102" i="4"/>
  <c r="BI102" i="4" s="1"/>
  <c r="BN102" i="4" s="1"/>
  <c r="BE102" i="4" s="1"/>
  <c r="DB103" i="4"/>
  <c r="DK103" i="4" s="1"/>
  <c r="DR103" i="4" s="1"/>
  <c r="DI103" i="4" s="1"/>
  <c r="DA49" i="4"/>
  <c r="DJ49" i="4" s="1"/>
  <c r="DD63" i="4"/>
  <c r="DM63" i="4" s="1"/>
  <c r="DC77" i="4"/>
  <c r="DL77" i="4" s="1"/>
  <c r="AY89" i="4"/>
  <c r="BH89" i="4" s="1"/>
  <c r="BN89" i="4" s="1"/>
  <c r="BE89" i="4" s="1"/>
  <c r="AW23" i="4"/>
  <c r="BF23" i="4" s="1"/>
  <c r="BN23" i="4" s="1"/>
  <c r="BE23" i="4" s="1"/>
  <c r="AX50" i="4"/>
  <c r="BG50" i="4" s="1"/>
  <c r="AY91" i="4"/>
  <c r="BH91" i="4" s="1"/>
  <c r="BN91" i="4" s="1"/>
  <c r="BE91" i="4" s="1"/>
  <c r="AZ51" i="4"/>
  <c r="BI51" i="4" s="1"/>
  <c r="DB65" i="4"/>
  <c r="DK65" i="4" s="1"/>
  <c r="DB79" i="4"/>
  <c r="DK79" i="4" s="1"/>
  <c r="AW93" i="4"/>
  <c r="BF93" i="4" s="1"/>
  <c r="BN93" i="4" s="1"/>
  <c r="BE93" i="4" s="1"/>
  <c r="AY56" i="4"/>
  <c r="BH56" i="4" s="1"/>
  <c r="DC25" i="4"/>
  <c r="DL25" i="4" s="1"/>
  <c r="DR25" i="4" s="1"/>
  <c r="DI25" i="4" s="1"/>
  <c r="DB53" i="4"/>
  <c r="DK53" i="4" s="1"/>
  <c r="DR53" i="4" s="1"/>
  <c r="DI53" i="4" s="1"/>
  <c r="DC66" i="4"/>
  <c r="DL66" i="4" s="1"/>
  <c r="AW80" i="4"/>
  <c r="BF80" i="4" s="1"/>
  <c r="DA40" i="4"/>
  <c r="DJ40" i="4" s="1"/>
  <c r="DR40" i="4" s="1"/>
  <c r="DI40" i="4" s="1"/>
  <c r="DD67" i="4"/>
  <c r="DM67" i="4" s="1"/>
  <c r="DR67" i="4" s="1"/>
  <c r="DI67" i="4" s="1"/>
  <c r="DC95" i="4"/>
  <c r="DL95" i="4" s="1"/>
  <c r="DR95" i="4" s="1"/>
  <c r="DI95" i="4" s="1"/>
  <c r="DB41" i="4"/>
  <c r="DK41" i="4" s="1"/>
  <c r="DR41" i="4" s="1"/>
  <c r="DI41" i="4" s="1"/>
  <c r="DA69" i="4"/>
  <c r="DJ69" i="4" s="1"/>
  <c r="DR69" i="4" s="1"/>
  <c r="DI69" i="4" s="1"/>
  <c r="DG30" i="4"/>
  <c r="DP30" i="4" s="1"/>
  <c r="JP71" i="4"/>
  <c r="JY71" i="4" s="1"/>
  <c r="KD71" i="4" s="1"/>
  <c r="JU71" i="4" s="1"/>
  <c r="JM17" i="4"/>
  <c r="JV17" i="4" s="1"/>
  <c r="JM72" i="4"/>
  <c r="JV72" i="4" s="1"/>
  <c r="KD72" i="4" s="1"/>
  <c r="JU72" i="4" s="1"/>
  <c r="JO18" i="4"/>
  <c r="JX18" i="4" s="1"/>
  <c r="JO91" i="4"/>
  <c r="JX91" i="4" s="1"/>
  <c r="KD91" i="4" s="1"/>
  <c r="JU91" i="4" s="1"/>
  <c r="JO47" i="4"/>
  <c r="JX47" i="4" s="1"/>
  <c r="JO83" i="4"/>
  <c r="JX83" i="4" s="1"/>
  <c r="KD83" i="4" s="1"/>
  <c r="JU83" i="4" s="1"/>
  <c r="JP48" i="4"/>
  <c r="JY48" i="4" s="1"/>
  <c r="KD48" i="4" s="1"/>
  <c r="JU48" i="4" s="1"/>
  <c r="JQ85" i="4"/>
  <c r="JZ85" i="4" s="1"/>
  <c r="KD85" i="4" s="1"/>
  <c r="JU85" i="4" s="1"/>
  <c r="JM40" i="4"/>
  <c r="JV40" i="4" s="1"/>
  <c r="KD40" i="4" s="1"/>
  <c r="JU40" i="4" s="1"/>
  <c r="JO77" i="4"/>
  <c r="JX77" i="4" s="1"/>
  <c r="JN32" i="4"/>
  <c r="JW32" i="4" s="1"/>
  <c r="KD32" i="4" s="1"/>
  <c r="JU32" i="4" s="1"/>
  <c r="JN78" i="4"/>
  <c r="JW78" i="4" s="1"/>
  <c r="JN114" i="4"/>
  <c r="JW114" i="4" s="1"/>
  <c r="KD114" i="4" s="1"/>
  <c r="JU114" i="4" s="1"/>
  <c r="JM51" i="4"/>
  <c r="JV51" i="4" s="1"/>
  <c r="JM97" i="4"/>
  <c r="JV97" i="4" s="1"/>
  <c r="KD97" i="4" s="1"/>
  <c r="JU97" i="4" s="1"/>
  <c r="HJ37" i="4"/>
  <c r="HS37" i="4" s="1"/>
  <c r="HZ37" i="4" s="1"/>
  <c r="HQ37" i="4" s="1"/>
  <c r="HK50" i="4"/>
  <c r="HT50" i="4" s="1"/>
  <c r="HM80" i="4"/>
  <c r="HV80" i="4" s="1"/>
  <c r="HJ26" i="4"/>
  <c r="HS26" i="4" s="1"/>
  <c r="HJ41" i="4"/>
  <c r="HS41" i="4" s="1"/>
  <c r="HZ41" i="4" s="1"/>
  <c r="HQ41" i="4" s="1"/>
  <c r="HJ70" i="4"/>
  <c r="HS70" i="4" s="1"/>
  <c r="HJ24" i="4"/>
  <c r="HS24" i="4" s="1"/>
  <c r="HZ24" i="4" s="1"/>
  <c r="HQ24" i="4" s="1"/>
  <c r="HK96" i="4"/>
  <c r="HT96" i="4" s="1"/>
  <c r="HM111" i="4"/>
  <c r="HV111" i="4" s="1"/>
  <c r="HZ111" i="4" s="1"/>
  <c r="HQ111" i="4" s="1"/>
  <c r="HL43" i="4"/>
  <c r="HU43" i="4" s="1"/>
  <c r="HZ43" i="4" s="1"/>
  <c r="HQ43" i="4" s="1"/>
  <c r="HL71" i="4"/>
  <c r="HU71" i="4" s="1"/>
  <c r="HZ71" i="4" s="1"/>
  <c r="HQ71" i="4" s="1"/>
  <c r="HJ32" i="4"/>
  <c r="HS32" i="4" s="1"/>
  <c r="HZ32" i="4" s="1"/>
  <c r="HQ32" i="4" s="1"/>
  <c r="HI87" i="4"/>
  <c r="HR87" i="4" s="1"/>
  <c r="HZ87" i="4" s="1"/>
  <c r="HQ87" i="4" s="1"/>
  <c r="HI61" i="4"/>
  <c r="HR61" i="4" s="1"/>
  <c r="HZ61" i="4" s="1"/>
  <c r="HQ61" i="4" s="1"/>
  <c r="HK33" i="4"/>
  <c r="HT33" i="4" s="1"/>
  <c r="HZ33" i="4" s="1"/>
  <c r="HQ33" i="4" s="1"/>
  <c r="HL102" i="4"/>
  <c r="HU102" i="4" s="1"/>
  <c r="HZ102" i="4" s="1"/>
  <c r="HQ102" i="4" s="1"/>
  <c r="HJ62" i="4"/>
  <c r="HS62" i="4" s="1"/>
  <c r="HZ62" i="4" s="1"/>
  <c r="HQ62" i="4" s="1"/>
  <c r="HL103" i="4"/>
  <c r="HU103" i="4" s="1"/>
  <c r="HI31" i="4"/>
  <c r="HR31" i="4" s="1"/>
  <c r="HZ31" i="4" s="1"/>
  <c r="HQ31" i="4" s="1"/>
  <c r="HL90" i="4"/>
  <c r="HU90" i="4" s="1"/>
  <c r="HZ90" i="4" s="1"/>
  <c r="HQ90" i="4" s="1"/>
  <c r="FF66" i="4"/>
  <c r="FO66" i="4" s="1"/>
  <c r="FE14" i="4"/>
  <c r="FN14" i="4" s="1"/>
  <c r="FV14" i="4" s="1"/>
  <c r="FM14" i="4" s="1"/>
  <c r="FE69" i="4"/>
  <c r="FN69" i="4" s="1"/>
  <c r="FV69" i="4" s="1"/>
  <c r="FM69" i="4" s="1"/>
  <c r="FG96" i="4"/>
  <c r="FP96" i="4" s="1"/>
  <c r="FF70" i="4"/>
  <c r="FO70" i="4" s="1"/>
  <c r="FJ86" i="4"/>
  <c r="FS86" i="4" s="1"/>
  <c r="FV86" i="4" s="1"/>
  <c r="FM86" i="4" s="1"/>
  <c r="FH21" i="4"/>
  <c r="FQ21" i="4" s="1"/>
  <c r="FV21" i="4" s="1"/>
  <c r="FM21" i="4" s="1"/>
  <c r="FH90" i="4"/>
  <c r="FQ90" i="4" s="1"/>
  <c r="FV90" i="4" s="1"/>
  <c r="FM90" i="4" s="1"/>
  <c r="FF37" i="4"/>
  <c r="FO37" i="4" s="1"/>
  <c r="FV37" i="4" s="1"/>
  <c r="FM37" i="4" s="1"/>
  <c r="FH50" i="4"/>
  <c r="FQ50" i="4" s="1"/>
  <c r="FG91" i="4"/>
  <c r="FP91" i="4" s="1"/>
  <c r="FV91" i="4" s="1"/>
  <c r="FM91" i="4" s="1"/>
  <c r="FH103" i="4"/>
  <c r="FQ103" i="4" s="1"/>
  <c r="FF65" i="4"/>
  <c r="FO65" i="4" s="1"/>
  <c r="AY70" i="4"/>
  <c r="BH70" i="4" s="1"/>
  <c r="AW31" i="4"/>
  <c r="BF31" i="4" s="1"/>
  <c r="BN31" i="4" s="1"/>
  <c r="BE31" i="4" s="1"/>
  <c r="AW58" i="4"/>
  <c r="BF58" i="4" s="1"/>
  <c r="BN58" i="4" s="1"/>
  <c r="BE58" i="4" s="1"/>
  <c r="BB86" i="4"/>
  <c r="BK86" i="4" s="1"/>
  <c r="BN86" i="4" s="1"/>
  <c r="BE86" i="4" s="1"/>
  <c r="DB101" i="4"/>
  <c r="DK101" i="4" s="1"/>
  <c r="BA29" i="4"/>
  <c r="BJ29" i="4" s="1"/>
  <c r="AY33" i="4"/>
  <c r="BH33" i="4" s="1"/>
  <c r="BN33" i="4" s="1"/>
  <c r="BE33" i="4" s="1"/>
  <c r="AZ103" i="4"/>
  <c r="BI103" i="4" s="1"/>
  <c r="AY49" i="4"/>
  <c r="BH49" i="4" s="1"/>
  <c r="DC63" i="4"/>
  <c r="DL63" i="4" s="1"/>
  <c r="AW77" i="4"/>
  <c r="BF77" i="4" s="1"/>
  <c r="DA104" i="4"/>
  <c r="DJ104" i="4" s="1"/>
  <c r="DR104" i="4" s="1"/>
  <c r="DI104" i="4" s="1"/>
  <c r="AZ50" i="4"/>
  <c r="BI50" i="4" s="1"/>
  <c r="DB78" i="4"/>
  <c r="DK78" i="4" s="1"/>
  <c r="DC42" i="4"/>
  <c r="DL42" i="4" s="1"/>
  <c r="DR42" i="4" s="1"/>
  <c r="DI42" i="4" s="1"/>
  <c r="DB24" i="4"/>
  <c r="DK24" i="4" s="1"/>
  <c r="DR24" i="4" s="1"/>
  <c r="DI24" i="4" s="1"/>
  <c r="AY51" i="4"/>
  <c r="BH51" i="4" s="1"/>
  <c r="AW65" i="4"/>
  <c r="BF65" i="4" s="1"/>
  <c r="DA79" i="4"/>
  <c r="DJ79" i="4" s="1"/>
  <c r="AX56" i="4"/>
  <c r="BG56" i="4" s="1"/>
  <c r="AY25" i="4"/>
  <c r="BH25" i="4" s="1"/>
  <c r="BN25" i="4" s="1"/>
  <c r="BE25" i="4" s="1"/>
  <c r="AX53" i="4"/>
  <c r="BG53" i="4" s="1"/>
  <c r="BN53" i="4" s="1"/>
  <c r="BE53" i="4" s="1"/>
  <c r="AY66" i="4"/>
  <c r="BH66" i="4" s="1"/>
  <c r="DE80" i="4"/>
  <c r="DN80" i="4" s="1"/>
  <c r="DE107" i="4"/>
  <c r="DN107" i="4" s="1"/>
  <c r="DR107" i="4" s="1"/>
  <c r="DI107" i="4" s="1"/>
  <c r="DA97" i="4"/>
  <c r="DJ97" i="4" s="1"/>
  <c r="DR97" i="4" s="1"/>
  <c r="DI97" i="4" s="1"/>
  <c r="DA26" i="4"/>
  <c r="DJ26" i="4" s="1"/>
  <c r="AW40" i="4"/>
  <c r="BF40" i="4" s="1"/>
  <c r="BN40" i="4" s="1"/>
  <c r="BE40" i="4" s="1"/>
  <c r="AZ67" i="4"/>
  <c r="BI67" i="4" s="1"/>
  <c r="BN67" i="4" s="1"/>
  <c r="BE67" i="4" s="1"/>
  <c r="AY95" i="4"/>
  <c r="BH95" i="4" s="1"/>
  <c r="BN95" i="4" s="1"/>
  <c r="BE95" i="4" s="1"/>
  <c r="AW14" i="4"/>
  <c r="BF14" i="4" s="1"/>
  <c r="BN14" i="4" s="1"/>
  <c r="BE14" i="4" s="1"/>
  <c r="AX41" i="4"/>
  <c r="BG41" i="4" s="1"/>
  <c r="BN41" i="4" s="1"/>
  <c r="BE41" i="4" s="1"/>
  <c r="AW69" i="4"/>
  <c r="BF69" i="4" s="1"/>
  <c r="BN69" i="4" s="1"/>
  <c r="BE69" i="4" s="1"/>
  <c r="AW57" i="4"/>
  <c r="BF57" i="4" s="1"/>
  <c r="BA85" i="4"/>
  <c r="BJ85" i="4" s="1"/>
  <c r="BN85" i="4" s="1"/>
  <c r="BE85" i="4" s="1"/>
  <c r="BF112" i="4"/>
  <c r="BN112" i="4" s="1"/>
  <c r="BE112" i="4" s="1"/>
  <c r="JM80" i="4"/>
  <c r="JV80" i="4" s="1"/>
  <c r="JN26" i="4"/>
  <c r="JW26" i="4" s="1"/>
  <c r="JM81" i="4"/>
  <c r="JV81" i="4" s="1"/>
  <c r="KD81" i="4" s="1"/>
  <c r="JU81" i="4" s="1"/>
  <c r="JO27" i="4"/>
  <c r="JX27" i="4" s="1"/>
  <c r="KD27" i="4" s="1"/>
  <c r="JU27" i="4" s="1"/>
  <c r="JN101" i="4"/>
  <c r="JW101" i="4" s="1"/>
  <c r="JN47" i="4"/>
  <c r="JW47" i="4" s="1"/>
  <c r="JM93" i="4"/>
  <c r="JV93" i="4" s="1"/>
  <c r="KD93" i="4" s="1"/>
  <c r="JU93" i="4" s="1"/>
  <c r="JO57" i="4"/>
  <c r="JX57" i="4" s="1"/>
  <c r="JN94" i="4"/>
  <c r="JW94" i="4" s="1"/>
  <c r="KD94" i="4" s="1"/>
  <c r="JU94" i="4" s="1"/>
  <c r="JP49" i="4"/>
  <c r="JY49" i="4" s="1"/>
  <c r="JR86" i="4"/>
  <c r="KA86" i="4" s="1"/>
  <c r="KD86" i="4" s="1"/>
  <c r="JU86" i="4" s="1"/>
  <c r="JN41" i="4"/>
  <c r="JW41" i="4" s="1"/>
  <c r="KD41" i="4" s="1"/>
  <c r="JU41" i="4" s="1"/>
  <c r="JM78" i="4"/>
  <c r="JV78" i="4" s="1"/>
  <c r="JN15" i="4"/>
  <c r="JW15" i="4" s="1"/>
  <c r="KD15" i="4" s="1"/>
  <c r="JU15" i="4" s="1"/>
  <c r="JM61" i="4"/>
  <c r="JV61" i="4" s="1"/>
  <c r="KD61" i="4" s="1"/>
  <c r="JU61" i="4" s="1"/>
  <c r="JP106" i="4"/>
  <c r="JY106" i="4" s="1"/>
  <c r="KD106" i="4" s="1"/>
  <c r="JU106" i="4" s="1"/>
  <c r="HI50" i="4"/>
  <c r="HR50" i="4" s="1"/>
  <c r="HK91" i="4"/>
  <c r="HT91" i="4" s="1"/>
  <c r="HZ91" i="4" s="1"/>
  <c r="HQ91" i="4" s="1"/>
  <c r="HI93" i="4"/>
  <c r="HR93" i="4" s="1"/>
  <c r="HZ93" i="4" s="1"/>
  <c r="HQ93" i="4" s="1"/>
  <c r="HI80" i="4"/>
  <c r="HR80" i="4" s="1"/>
  <c r="HK66" i="4"/>
  <c r="HT66" i="4" s="1"/>
  <c r="HI26" i="4"/>
  <c r="HR26" i="4" s="1"/>
  <c r="HI81" i="4"/>
  <c r="HR81" i="4" s="1"/>
  <c r="HZ81" i="4" s="1"/>
  <c r="HQ81" i="4" s="1"/>
  <c r="HI69" i="4"/>
  <c r="HR69" i="4" s="1"/>
  <c r="HZ69" i="4" s="1"/>
  <c r="HQ69" i="4" s="1"/>
  <c r="HK70" i="4"/>
  <c r="HT70" i="4" s="1"/>
  <c r="HJ96" i="4"/>
  <c r="HS96" i="4" s="1"/>
  <c r="HI17" i="4"/>
  <c r="HR17" i="4" s="1"/>
  <c r="HZ17" i="4" s="1"/>
  <c r="HQ17" i="4" s="1"/>
  <c r="FE66" i="4"/>
  <c r="FN66" i="4" s="1"/>
  <c r="FH39" i="4"/>
  <c r="FQ39" i="4" s="1"/>
  <c r="FV39" i="4" s="1"/>
  <c r="FM39" i="4" s="1"/>
  <c r="FF94" i="4"/>
  <c r="FO94" i="4" s="1"/>
  <c r="FV94" i="4" s="1"/>
  <c r="FM94" i="4" s="1"/>
  <c r="FE40" i="4"/>
  <c r="FN40" i="4" s="1"/>
  <c r="FV40" i="4" s="1"/>
  <c r="FM40" i="4" s="1"/>
  <c r="FG95" i="4"/>
  <c r="FP95" i="4" s="1"/>
  <c r="FV95" i="4" s="1"/>
  <c r="FM95" i="4" s="1"/>
  <c r="FG16" i="4"/>
  <c r="FP16" i="4" s="1"/>
  <c r="FV16" i="4" s="1"/>
  <c r="FM16" i="4" s="1"/>
  <c r="FI85" i="4"/>
  <c r="FR85" i="4" s="1"/>
  <c r="FV85" i="4" s="1"/>
  <c r="FM85" i="4" s="1"/>
  <c r="FJ29" i="4"/>
  <c r="FS29" i="4" s="1"/>
  <c r="FF32" i="4"/>
  <c r="FO32" i="4" s="1"/>
  <c r="FV32" i="4" s="1"/>
  <c r="FM32" i="4" s="1"/>
  <c r="FE87" i="4"/>
  <c r="FN87" i="4" s="1"/>
  <c r="FV87" i="4" s="1"/>
  <c r="FM87" i="4" s="1"/>
  <c r="FF88" i="4"/>
  <c r="FO88" i="4" s="1"/>
  <c r="FV88" i="4" s="1"/>
  <c r="FM88" i="4" s="1"/>
  <c r="FH63" i="4"/>
  <c r="FQ63" i="4" s="1"/>
  <c r="FF103" i="4"/>
  <c r="FO103" i="4" s="1"/>
  <c r="FE65" i="4"/>
  <c r="FN65" i="4" s="1"/>
  <c r="FE93" i="4"/>
  <c r="FN93" i="4" s="1"/>
  <c r="FV93" i="4" s="1"/>
  <c r="FM93" i="4" s="1"/>
  <c r="AX70" i="4"/>
  <c r="BG70" i="4" s="1"/>
  <c r="DD18" i="4"/>
  <c r="DM18" i="4" s="1"/>
  <c r="DB32" i="4"/>
  <c r="DK32" i="4" s="1"/>
  <c r="DR32" i="4" s="1"/>
  <c r="DI32" i="4" s="1"/>
  <c r="DB59" i="4"/>
  <c r="DK59" i="4" s="1"/>
  <c r="DR59" i="4" s="1"/>
  <c r="DI59" i="4" s="1"/>
  <c r="DA87" i="4"/>
  <c r="DJ87" i="4" s="1"/>
  <c r="DR87" i="4" s="1"/>
  <c r="DI87" i="4" s="1"/>
  <c r="AX101" i="4"/>
  <c r="BG101" i="4" s="1"/>
  <c r="DD21" i="4"/>
  <c r="DM21" i="4" s="1"/>
  <c r="DR21" i="4" s="1"/>
  <c r="DI21" i="4" s="1"/>
  <c r="AX103" i="4"/>
  <c r="BG103" i="4" s="1"/>
  <c r="DE22" i="4"/>
  <c r="DN22" i="4" s="1"/>
  <c r="DR22" i="4" s="1"/>
  <c r="DI22" i="4" s="1"/>
  <c r="AZ49" i="4"/>
  <c r="BI49" i="4" s="1"/>
  <c r="AZ63" i="4"/>
  <c r="BI63" i="4" s="1"/>
  <c r="AY77" i="4"/>
  <c r="BH77" i="4" s="1"/>
  <c r="AW104" i="4"/>
  <c r="BF104" i="4" s="1"/>
  <c r="BN104" i="4" s="1"/>
  <c r="BE104" i="4" s="1"/>
  <c r="DA50" i="4"/>
  <c r="DJ50" i="4" s="1"/>
  <c r="DA78" i="4"/>
  <c r="DJ78" i="4" s="1"/>
  <c r="AY42" i="4"/>
  <c r="BH42" i="4" s="1"/>
  <c r="BN42" i="4" s="1"/>
  <c r="BE42" i="4" s="1"/>
  <c r="AX24" i="4"/>
  <c r="BG24" i="4" s="1"/>
  <c r="BN24" i="4" s="1"/>
  <c r="BE24" i="4" s="1"/>
  <c r="AX51" i="4"/>
  <c r="BG51" i="4" s="1"/>
  <c r="AX65" i="4"/>
  <c r="BG65" i="4" s="1"/>
  <c r="AZ79" i="4"/>
  <c r="BI79" i="4" s="1"/>
  <c r="DA56" i="4"/>
  <c r="DJ56" i="4" s="1"/>
  <c r="AX66" i="4"/>
  <c r="BG66" i="4" s="1"/>
  <c r="BA80" i="4"/>
  <c r="BJ80" i="4" s="1"/>
  <c r="BA107" i="4"/>
  <c r="BJ107" i="4" s="1"/>
  <c r="BN107" i="4" s="1"/>
  <c r="BE107" i="4" s="1"/>
  <c r="AW97" i="4"/>
  <c r="BF97" i="4" s="1"/>
  <c r="BN97" i="4" s="1"/>
  <c r="BE97" i="4" s="1"/>
  <c r="DB96" i="4"/>
  <c r="DK96" i="4" s="1"/>
  <c r="DD110" i="4"/>
  <c r="DM110" i="4" s="1"/>
  <c r="DR110" i="4" s="1"/>
  <c r="DI110" i="4" s="1"/>
  <c r="DB15" i="4"/>
  <c r="DK15" i="4" s="1"/>
  <c r="DR15" i="4" s="1"/>
  <c r="DI15" i="4" s="1"/>
  <c r="DC16" i="4"/>
  <c r="DL16" i="4" s="1"/>
  <c r="DR16" i="4" s="1"/>
  <c r="DI16" i="4" s="1"/>
  <c r="BD30" i="4"/>
  <c r="BM30" i="4" s="1"/>
  <c r="DC54" i="4"/>
  <c r="DL54" i="4" s="1"/>
  <c r="DR54" i="4" s="1"/>
  <c r="DI54" i="4" s="1"/>
  <c r="DD55" i="4"/>
  <c r="DM55" i="4" s="1"/>
  <c r="DR55" i="4" s="1"/>
  <c r="DI55" i="4" s="1"/>
  <c r="AX96" i="4"/>
  <c r="BG96" i="4" s="1"/>
  <c r="AZ71" i="4"/>
  <c r="BI71" i="4" s="1"/>
  <c r="BN71" i="4" s="1"/>
  <c r="BE71" i="4" s="1"/>
  <c r="DC83" i="4"/>
  <c r="DL83" i="4" s="1"/>
  <c r="DR83" i="4" s="1"/>
  <c r="DI83" i="4" s="1"/>
  <c r="AZ55" i="4"/>
  <c r="BI55" i="4" s="1"/>
  <c r="BN55" i="4" s="1"/>
  <c r="BE55" i="4" s="1"/>
  <c r="AW96" i="4"/>
  <c r="BF96" i="4" s="1"/>
  <c r="DD13" i="4"/>
  <c r="DM13" i="4" s="1"/>
  <c r="DR13" i="4" s="1"/>
  <c r="DI13" i="4" s="1"/>
  <c r="DB57" i="4"/>
  <c r="DK57" i="4" s="1"/>
  <c r="DE85" i="4"/>
  <c r="DN85" i="4" s="1"/>
  <c r="DR85" i="4" s="1"/>
  <c r="DI85" i="4" s="1"/>
  <c r="AZ13" i="4"/>
  <c r="BI13" i="4" s="1"/>
  <c r="BN13" i="4" s="1"/>
  <c r="BE13" i="4" s="1"/>
  <c r="DA81" i="4"/>
  <c r="DJ81" i="4" s="1"/>
  <c r="DR81" i="4" s="1"/>
  <c r="DI81" i="4" s="1"/>
  <c r="AY16" i="4"/>
  <c r="BH16" i="4" s="1"/>
  <c r="BN16" i="4" s="1"/>
  <c r="BE16" i="4" s="1"/>
  <c r="DA57" i="4"/>
  <c r="DJ57" i="4" s="1"/>
  <c r="AX94" i="4"/>
  <c r="BG94" i="4" s="1"/>
  <c r="BN94" i="4" s="1"/>
  <c r="BE94" i="4" s="1"/>
  <c r="DC27" i="4"/>
  <c r="DL27" i="4" s="1"/>
  <c r="DR27" i="4" s="1"/>
  <c r="DI27" i="4" s="1"/>
  <c r="DB82" i="4"/>
  <c r="DK82" i="4" s="1"/>
  <c r="DR82" i="4" s="1"/>
  <c r="DI82" i="4" s="1"/>
  <c r="DC57" i="4"/>
  <c r="DL57" i="4" s="1"/>
  <c r="DB98" i="4"/>
  <c r="DK98" i="4" s="1"/>
  <c r="DR98" i="4" s="1"/>
  <c r="DI98" i="4" s="1"/>
  <c r="DB26" i="4"/>
  <c r="DK26" i="4" s="1"/>
  <c r="AY27" i="4"/>
  <c r="BH27" i="4" s="1"/>
  <c r="BN27" i="4" s="1"/>
  <c r="BE27" i="4" s="1"/>
  <c r="AX82" i="4"/>
  <c r="BG82" i="4" s="1"/>
  <c r="BN82" i="4" s="1"/>
  <c r="BE82" i="4" s="1"/>
  <c r="DH30" i="4"/>
  <c r="DQ30" i="4" s="1"/>
  <c r="AX57" i="4"/>
  <c r="BG57" i="4" s="1"/>
  <c r="AX98" i="4"/>
  <c r="BG98" i="4" s="1"/>
  <c r="BN98" i="4" s="1"/>
  <c r="BE98" i="4" s="1"/>
  <c r="DC109" i="4"/>
  <c r="DL109" i="4" s="1"/>
  <c r="DR109" i="4" s="1"/>
  <c r="DI109" i="4" s="1"/>
  <c r="DC96" i="4"/>
  <c r="DL96" i="4" s="1"/>
  <c r="DD43" i="4"/>
  <c r="DM43" i="4" s="1"/>
  <c r="DR43" i="4" s="1"/>
  <c r="DI43" i="4" s="1"/>
  <c r="DD71" i="4"/>
  <c r="DM71" i="4" s="1"/>
  <c r="DR71" i="4" s="1"/>
  <c r="DI71" i="4" s="1"/>
  <c r="DA112" i="4"/>
  <c r="DJ112" i="4" s="1"/>
  <c r="DR112" i="4" s="1"/>
  <c r="DI112" i="4" s="1"/>
  <c r="MX6" i="1"/>
  <c r="NG6" i="1" s="1"/>
  <c r="MV7" i="1"/>
  <c r="NE7" i="1" s="1"/>
  <c r="MX8" i="1"/>
  <c r="NG8" i="1" s="1"/>
  <c r="MY8" i="1"/>
  <c r="NH8" i="1" s="1"/>
  <c r="MS16" i="1"/>
  <c r="NB16" i="1" s="1"/>
  <c r="MT24" i="1"/>
  <c r="NC24" i="1" s="1"/>
  <c r="MW9" i="1"/>
  <c r="NF9" i="1" s="1"/>
  <c r="MT17" i="1"/>
  <c r="NC17" i="1" s="1"/>
  <c r="MY10" i="1"/>
  <c r="NH10" i="1" s="1"/>
  <c r="MZ18" i="1"/>
  <c r="NI18" i="1" s="1"/>
  <c r="MT26" i="1"/>
  <c r="NC26" i="1" s="1"/>
  <c r="JN11" i="4"/>
  <c r="JW11" i="4" s="1"/>
  <c r="KD11" i="4" s="1"/>
  <c r="JU11" i="4" s="1"/>
  <c r="MZ11" i="1"/>
  <c r="NI11" i="1" s="1"/>
  <c r="MV27" i="1"/>
  <c r="NE27" i="1" s="1"/>
  <c r="MY27" i="1"/>
  <c r="NH27" i="1" s="1"/>
  <c r="MV12" i="1"/>
  <c r="NE12" i="1" s="1"/>
  <c r="MU12" i="1"/>
  <c r="ND12" i="1" s="1"/>
  <c r="MW28" i="1"/>
  <c r="NF28" i="1" s="1"/>
  <c r="MS5" i="1"/>
  <c r="NB5" i="1" s="1"/>
  <c r="MT5" i="1"/>
  <c r="NC5" i="1" s="1"/>
  <c r="MS13" i="1"/>
  <c r="NB13" i="1" s="1"/>
  <c r="MV13" i="1"/>
  <c r="NE13" i="1" s="1"/>
  <c r="MU13" i="1"/>
  <c r="ND13" i="1" s="1"/>
  <c r="MY21" i="1"/>
  <c r="NH21" i="1" s="1"/>
  <c r="MS29" i="1"/>
  <c r="NB29" i="1" s="1"/>
  <c r="MW29" i="1"/>
  <c r="NF29" i="1" s="1"/>
  <c r="MS14" i="1"/>
  <c r="NB14" i="1" s="1"/>
  <c r="MU14" i="1"/>
  <c r="ND14" i="1" s="1"/>
  <c r="MY22" i="1"/>
  <c r="NH22" i="1" s="1"/>
  <c r="MS30" i="1"/>
  <c r="NB30" i="1" s="1"/>
  <c r="MW30" i="1"/>
  <c r="NF30" i="1" s="1"/>
  <c r="MV23" i="1"/>
  <c r="NE23" i="1" s="1"/>
  <c r="MX31" i="1"/>
  <c r="NG31" i="1" s="1"/>
  <c r="JV30" i="1"/>
  <c r="KE30" i="1" s="1"/>
  <c r="JT30" i="1"/>
  <c r="KC30" i="1" s="1"/>
  <c r="JX8" i="1"/>
  <c r="KG8" i="1" s="1"/>
  <c r="JZ20" i="1"/>
  <c r="KI20" i="1" s="1"/>
  <c r="JU18" i="1"/>
  <c r="KD18" i="1" s="1"/>
  <c r="KA9" i="1"/>
  <c r="KJ9" i="1" s="1"/>
  <c r="JY21" i="1"/>
  <c r="KH21" i="1" s="1"/>
  <c r="JX10" i="1"/>
  <c r="KG10" i="1" s="1"/>
  <c r="JV22" i="1"/>
  <c r="KE22" i="1" s="1"/>
  <c r="JZ11" i="1"/>
  <c r="KI11" i="1" s="1"/>
  <c r="JZ23" i="1"/>
  <c r="KI23" i="1" s="1"/>
  <c r="JW12" i="1"/>
  <c r="KF12" i="1" s="1"/>
  <c r="JZ15" i="1"/>
  <c r="KI15" i="1" s="1"/>
  <c r="JX6" i="1"/>
  <c r="KG6" i="1" s="1"/>
  <c r="JT6" i="1"/>
  <c r="KC6" i="1" s="1"/>
  <c r="JT24" i="1"/>
  <c r="KC24" i="1" s="1"/>
  <c r="JZ13" i="1"/>
  <c r="KI13" i="1" s="1"/>
  <c r="MY6" i="1"/>
  <c r="NH6" i="1" s="1"/>
  <c r="MZ7" i="1"/>
  <c r="NI7" i="1" s="1"/>
  <c r="MW16" i="1"/>
  <c r="NF16" i="1" s="1"/>
  <c r="MV24" i="1"/>
  <c r="NE24" i="1" s="1"/>
  <c r="MX17" i="1"/>
  <c r="NG17" i="1" s="1"/>
  <c r="MS25" i="1"/>
  <c r="NB25" i="1" s="1"/>
  <c r="MW25" i="1"/>
  <c r="NF25" i="1" s="1"/>
  <c r="MW10" i="1"/>
  <c r="NF10" i="1" s="1"/>
  <c r="MT18" i="1"/>
  <c r="NC18" i="1" s="1"/>
  <c r="MY26" i="1"/>
  <c r="NH26" i="1" s="1"/>
  <c r="MX11" i="1"/>
  <c r="NG11" i="1" s="1"/>
  <c r="MT11" i="1"/>
  <c r="NC11" i="1" s="1"/>
  <c r="MV19" i="1"/>
  <c r="NE19" i="1" s="1"/>
  <c r="MU19" i="1"/>
  <c r="ND19" i="1" s="1"/>
  <c r="MT27" i="1"/>
  <c r="NC27" i="1" s="1"/>
  <c r="MX27" i="1"/>
  <c r="NG27" i="1" s="1"/>
  <c r="MZ12" i="1"/>
  <c r="NI12" i="1" s="1"/>
  <c r="MS20" i="1"/>
  <c r="NB20" i="1" s="1"/>
  <c r="MW20" i="1"/>
  <c r="NF20" i="1" s="1"/>
  <c r="MZ28" i="1"/>
  <c r="NI28" i="1" s="1"/>
  <c r="MW5" i="1"/>
  <c r="NF5" i="1" s="1"/>
  <c r="MW21" i="1"/>
  <c r="NF21" i="1" s="1"/>
  <c r="MV14" i="1"/>
  <c r="NE14" i="1" s="1"/>
  <c r="MW22" i="1"/>
  <c r="NF22" i="1" s="1"/>
  <c r="MS15" i="1"/>
  <c r="NB15" i="1" s="1"/>
  <c r="MW15" i="1"/>
  <c r="NF15" i="1" s="1"/>
  <c r="MX23" i="1"/>
  <c r="NG23" i="1" s="1"/>
  <c r="MZ23" i="1"/>
  <c r="NI23" i="1" s="1"/>
  <c r="MS31" i="1"/>
  <c r="NB31" i="1" s="1"/>
  <c r="JX30" i="1"/>
  <c r="KG30" i="1" s="1"/>
  <c r="JY30" i="1"/>
  <c r="KH30" i="1" s="1"/>
  <c r="JZ19" i="1"/>
  <c r="KI19" i="1" s="1"/>
  <c r="JU31" i="1"/>
  <c r="KD31" i="1" s="1"/>
  <c r="JT31" i="1"/>
  <c r="KC31" i="1" s="1"/>
  <c r="JX20" i="1"/>
  <c r="KG20" i="1" s="1"/>
  <c r="JW18" i="1"/>
  <c r="KF18" i="1" s="1"/>
  <c r="JU9" i="1"/>
  <c r="KD9" i="1" s="1"/>
  <c r="KA21" i="1"/>
  <c r="KJ21" i="1" s="1"/>
  <c r="JT10" i="1"/>
  <c r="KC10" i="1" s="1"/>
  <c r="JX11" i="1"/>
  <c r="KG11" i="1" s="1"/>
  <c r="JU23" i="1"/>
  <c r="KD23" i="1" s="1"/>
  <c r="KA12" i="1"/>
  <c r="KJ12" i="1" s="1"/>
  <c r="MW6" i="1"/>
  <c r="NF6" i="1" s="1"/>
  <c r="MS8" i="1"/>
  <c r="NB8" i="1" s="1"/>
  <c r="MW8" i="1"/>
  <c r="NF8" i="1" s="1"/>
  <c r="MU16" i="1"/>
  <c r="ND16" i="1" s="1"/>
  <c r="MS9" i="1"/>
  <c r="NB9" i="1" s="1"/>
  <c r="MV9" i="1"/>
  <c r="NE9" i="1" s="1"/>
  <c r="MU9" i="1"/>
  <c r="ND9" i="1" s="1"/>
  <c r="MY17" i="1"/>
  <c r="NH17" i="1" s="1"/>
  <c r="MX18" i="1"/>
  <c r="NG18" i="1" s="1"/>
  <c r="MS26" i="1"/>
  <c r="NB26" i="1" s="1"/>
  <c r="MW26" i="1"/>
  <c r="NF26" i="1" s="1"/>
  <c r="JM5" i="4"/>
  <c r="JV5" i="4" s="1"/>
  <c r="KD5" i="4" s="1"/>
  <c r="JU5" i="4" s="1"/>
  <c r="MU28" i="1"/>
  <c r="ND28" i="1" s="1"/>
  <c r="MY5" i="1"/>
  <c r="NH5" i="1" s="1"/>
  <c r="MZ13" i="1"/>
  <c r="NI13" i="1" s="1"/>
  <c r="MU29" i="1"/>
  <c r="ND29" i="1" s="1"/>
  <c r="MZ29" i="1"/>
  <c r="NI29" i="1" s="1"/>
  <c r="MZ14" i="1"/>
  <c r="NI14" i="1" s="1"/>
  <c r="MZ30" i="1"/>
  <c r="NI30" i="1" s="1"/>
  <c r="MU15" i="1"/>
  <c r="ND15" i="1" s="1"/>
  <c r="MT23" i="1"/>
  <c r="NC23" i="1" s="1"/>
  <c r="JW19" i="1"/>
  <c r="KF19" i="1" s="1"/>
  <c r="JX31" i="1"/>
  <c r="KG31" i="1" s="1"/>
  <c r="JY8" i="1"/>
  <c r="KH8" i="1" s="1"/>
  <c r="JV20" i="1"/>
  <c r="KE20" i="1" s="1"/>
  <c r="KA18" i="1"/>
  <c r="KJ18" i="1" s="1"/>
  <c r="JX9" i="1"/>
  <c r="KG9" i="1" s="1"/>
  <c r="JZ22" i="1"/>
  <c r="KI22" i="1" s="1"/>
  <c r="JX22" i="1"/>
  <c r="KG22" i="1" s="1"/>
  <c r="JT23" i="1"/>
  <c r="KC23" i="1" s="1"/>
  <c r="JV12" i="1"/>
  <c r="KE12" i="1" s="1"/>
  <c r="MX7" i="1"/>
  <c r="NG7" i="1" s="1"/>
  <c r="MT7" i="1"/>
  <c r="NC7" i="1" s="1"/>
  <c r="MU8" i="1"/>
  <c r="ND8" i="1" s="1"/>
  <c r="MV16" i="1"/>
  <c r="NE16" i="1" s="1"/>
  <c r="MX24" i="1"/>
  <c r="NG24" i="1" s="1"/>
  <c r="MY24" i="1"/>
  <c r="NH24" i="1" s="1"/>
  <c r="MZ9" i="1"/>
  <c r="NI9" i="1" s="1"/>
  <c r="MW17" i="1"/>
  <c r="NF17" i="1" s="1"/>
  <c r="MZ25" i="1"/>
  <c r="NI25" i="1" s="1"/>
  <c r="MY25" i="1"/>
  <c r="NH25" i="1" s="1"/>
  <c r="MS10" i="1"/>
  <c r="NB10" i="1" s="1"/>
  <c r="MU10" i="1"/>
  <c r="ND10" i="1" s="1"/>
  <c r="MY18" i="1"/>
  <c r="NH18" i="1" s="1"/>
  <c r="MU26" i="1"/>
  <c r="ND26" i="1" s="1"/>
  <c r="MY11" i="1"/>
  <c r="NH11" i="1" s="1"/>
  <c r="MZ19" i="1"/>
  <c r="NI19" i="1" s="1"/>
  <c r="MS27" i="1"/>
  <c r="NB27" i="1" s="1"/>
  <c r="MU27" i="1"/>
  <c r="ND27" i="1" s="1"/>
  <c r="MT12" i="1"/>
  <c r="NC12" i="1" s="1"/>
  <c r="MV20" i="1"/>
  <c r="NE20" i="1" s="1"/>
  <c r="MU20" i="1"/>
  <c r="ND20" i="1" s="1"/>
  <c r="MV28" i="1"/>
  <c r="NE28" i="1" s="1"/>
  <c r="MT13" i="1"/>
  <c r="NC13" i="1" s="1"/>
  <c r="MS21" i="1"/>
  <c r="NB21" i="1" s="1"/>
  <c r="MV21" i="1"/>
  <c r="NE21" i="1" s="1"/>
  <c r="MU21" i="1"/>
  <c r="ND21" i="1" s="1"/>
  <c r="MV29" i="1"/>
  <c r="NE29" i="1" s="1"/>
  <c r="MT14" i="1"/>
  <c r="NC14" i="1" s="1"/>
  <c r="MS22" i="1"/>
  <c r="NB22" i="1" s="1"/>
  <c r="MU22" i="1"/>
  <c r="ND22" i="1" s="1"/>
  <c r="MV15" i="1"/>
  <c r="NE15" i="1" s="1"/>
  <c r="MZ31" i="1"/>
  <c r="NI31" i="1" s="1"/>
  <c r="KA30" i="1"/>
  <c r="KJ30" i="1" s="1"/>
  <c r="JU19" i="1"/>
  <c r="KD19" i="1" s="1"/>
  <c r="JT19" i="1"/>
  <c r="KC19" i="1" s="1"/>
  <c r="KA31" i="1"/>
  <c r="KJ31" i="1" s="1"/>
  <c r="KA8" i="1"/>
  <c r="KJ8" i="1" s="1"/>
  <c r="JW8" i="1"/>
  <c r="KF8" i="1" s="1"/>
  <c r="JV18" i="1"/>
  <c r="KE18" i="1" s="1"/>
  <c r="JZ18" i="1"/>
  <c r="KI18" i="1" s="1"/>
  <c r="JW21" i="1"/>
  <c r="KF21" i="1" s="1"/>
  <c r="JU21" i="1"/>
  <c r="KD21" i="1" s="1"/>
  <c r="JZ10" i="1"/>
  <c r="KI10" i="1" s="1"/>
  <c r="JY10" i="1"/>
  <c r="KH10" i="1" s="1"/>
  <c r="JW10" i="1"/>
  <c r="KF10" i="1" s="1"/>
  <c r="JU11" i="1"/>
  <c r="KD11" i="1" s="1"/>
  <c r="JZ12" i="1"/>
  <c r="KI12" i="1" s="1"/>
  <c r="JT15" i="1"/>
  <c r="KC15" i="1" s="1"/>
  <c r="KA6" i="1"/>
  <c r="KJ6" i="1" s="1"/>
  <c r="JU6" i="1"/>
  <c r="KD6" i="1" s="1"/>
  <c r="MS6" i="1"/>
  <c r="NB6" i="1" s="1"/>
  <c r="MU6" i="1"/>
  <c r="ND6" i="1" s="1"/>
  <c r="MY7" i="1"/>
  <c r="NH7" i="1" s="1"/>
  <c r="MV8" i="1"/>
  <c r="NE8" i="1" s="1"/>
  <c r="MZ16" i="1"/>
  <c r="NI16" i="1" s="1"/>
  <c r="MS24" i="1"/>
  <c r="NB24" i="1" s="1"/>
  <c r="JM10" i="4"/>
  <c r="JV10" i="4" s="1"/>
  <c r="KD10" i="4" s="1"/>
  <c r="JU10" i="4" s="1"/>
  <c r="MV25" i="1"/>
  <c r="NE25" i="1" s="1"/>
  <c r="MV10" i="1"/>
  <c r="NE10" i="1" s="1"/>
  <c r="MW18" i="1"/>
  <c r="NF18" i="1" s="1"/>
  <c r="MZ26" i="1"/>
  <c r="NI26" i="1" s="1"/>
  <c r="MS11" i="1"/>
  <c r="NB11" i="1" s="1"/>
  <c r="MW11" i="1"/>
  <c r="NF11" i="1" s="1"/>
  <c r="MX19" i="1"/>
  <c r="NG19" i="1" s="1"/>
  <c r="MT19" i="1"/>
  <c r="NC19" i="1" s="1"/>
  <c r="MX12" i="1"/>
  <c r="NG12" i="1" s="1"/>
  <c r="MY12" i="1"/>
  <c r="NH12" i="1" s="1"/>
  <c r="MZ20" i="1"/>
  <c r="NI20" i="1" s="1"/>
  <c r="MT28" i="1"/>
  <c r="NC28" i="1" s="1"/>
  <c r="JN6" i="4"/>
  <c r="JW6" i="4" s="1"/>
  <c r="KD6" i="4" s="1"/>
  <c r="JU6" i="4" s="1"/>
  <c r="MX5" i="1"/>
  <c r="NG5" i="1" s="1"/>
  <c r="MX13" i="1"/>
  <c r="NG13" i="1" s="1"/>
  <c r="MX14" i="1"/>
  <c r="NG14" i="1" s="1"/>
  <c r="MV22" i="1"/>
  <c r="NE22" i="1" s="1"/>
  <c r="MU30" i="1"/>
  <c r="ND30" i="1" s="1"/>
  <c r="MV30" i="1"/>
  <c r="NE30" i="1" s="1"/>
  <c r="MZ15" i="1"/>
  <c r="NI15" i="1" s="1"/>
  <c r="MS23" i="1"/>
  <c r="NB23" i="1" s="1"/>
  <c r="MY23" i="1"/>
  <c r="NH23" i="1" s="1"/>
  <c r="MW31" i="1"/>
  <c r="NF31" i="1" s="1"/>
  <c r="JY19" i="1"/>
  <c r="KH19" i="1" s="1"/>
  <c r="JT8" i="1"/>
  <c r="KC8" i="1" s="1"/>
  <c r="KA20" i="1"/>
  <c r="KJ20" i="1" s="1"/>
  <c r="JT18" i="1"/>
  <c r="KC18" i="1" s="1"/>
  <c r="JW9" i="1"/>
  <c r="KF9" i="1" s="1"/>
  <c r="JZ21" i="1"/>
  <c r="KI21" i="1" s="1"/>
  <c r="KA22" i="1"/>
  <c r="KJ22" i="1" s="1"/>
  <c r="JT22" i="1"/>
  <c r="KC22" i="1" s="1"/>
  <c r="JW11" i="1"/>
  <c r="KF11" i="1" s="1"/>
  <c r="KA23" i="1"/>
  <c r="KJ23" i="1" s="1"/>
  <c r="JV23" i="1"/>
  <c r="KE23" i="1" s="1"/>
  <c r="MV6" i="1"/>
  <c r="NE6" i="1" s="1"/>
  <c r="MZ8" i="1"/>
  <c r="NI8" i="1" s="1"/>
  <c r="MT16" i="1"/>
  <c r="NC16" i="1" s="1"/>
  <c r="MU24" i="1"/>
  <c r="ND24" i="1" s="1"/>
  <c r="MT9" i="1"/>
  <c r="NC9" i="1" s="1"/>
  <c r="MS17" i="1"/>
  <c r="NB17" i="1" s="1"/>
  <c r="MV17" i="1"/>
  <c r="NE17" i="1" s="1"/>
  <c r="MU17" i="1"/>
  <c r="ND17" i="1" s="1"/>
  <c r="MU25" i="1"/>
  <c r="ND25" i="1" s="1"/>
  <c r="MZ10" i="1"/>
  <c r="NI10" i="1" s="1"/>
  <c r="MZ27" i="1"/>
  <c r="NI27" i="1" s="1"/>
  <c r="MW27" i="1"/>
  <c r="NF27" i="1" s="1"/>
  <c r="MX28" i="1"/>
  <c r="NG28" i="1" s="1"/>
  <c r="MV5" i="1"/>
  <c r="NE5" i="1" s="1"/>
  <c r="MU5" i="1"/>
  <c r="ND5" i="1" s="1"/>
  <c r="MY13" i="1"/>
  <c r="NH13" i="1" s="1"/>
  <c r="MZ21" i="1"/>
  <c r="NI21" i="1" s="1"/>
  <c r="MT29" i="1"/>
  <c r="NC29" i="1" s="1"/>
  <c r="MX29" i="1"/>
  <c r="NG29" i="1" s="1"/>
  <c r="MY14" i="1"/>
  <c r="NH14" i="1" s="1"/>
  <c r="MZ22" i="1"/>
  <c r="NI22" i="1" s="1"/>
  <c r="MX30" i="1"/>
  <c r="NG30" i="1" s="1"/>
  <c r="MY30" i="1"/>
  <c r="NH30" i="1" s="1"/>
  <c r="JP8" i="4"/>
  <c r="JY8" i="4" s="1"/>
  <c r="KD8" i="4" s="1"/>
  <c r="JU8" i="4" s="1"/>
  <c r="MW23" i="1"/>
  <c r="NF23" i="1" s="1"/>
  <c r="MU31" i="1"/>
  <c r="ND31" i="1" s="1"/>
  <c r="MY31" i="1"/>
  <c r="NH31" i="1" s="1"/>
  <c r="JW30" i="1"/>
  <c r="KF30" i="1" s="1"/>
  <c r="JW31" i="1"/>
  <c r="KF31" i="1" s="1"/>
  <c r="JT20" i="1"/>
  <c r="KC20" i="1" s="1"/>
  <c r="JY20" i="1"/>
  <c r="KH20" i="1" s="1"/>
  <c r="JW20" i="1"/>
  <c r="KF20" i="1" s="1"/>
  <c r="JY18" i="1"/>
  <c r="KH18" i="1" s="1"/>
  <c r="JV9" i="1"/>
  <c r="KE9" i="1" s="1"/>
  <c r="JT9" i="1"/>
  <c r="KC9" i="1" s="1"/>
  <c r="JZ9" i="1"/>
  <c r="KI9" i="1" s="1"/>
  <c r="JT21" i="1"/>
  <c r="KC21" i="1" s="1"/>
  <c r="JV10" i="1"/>
  <c r="KE10" i="1" s="1"/>
  <c r="JU22" i="1"/>
  <c r="KD22" i="1" s="1"/>
  <c r="JY11" i="1"/>
  <c r="KH11" i="1" s="1"/>
  <c r="JY12" i="1"/>
  <c r="KH12" i="1" s="1"/>
  <c r="JV24" i="1"/>
  <c r="KE24" i="1" s="1"/>
  <c r="JU13" i="1"/>
  <c r="KD13" i="1" s="1"/>
  <c r="KA25" i="1"/>
  <c r="KJ25" i="1" s="1"/>
  <c r="MZ6" i="1"/>
  <c r="NI6" i="1" s="1"/>
  <c r="MS7" i="1"/>
  <c r="NB7" i="1" s="1"/>
  <c r="MW7" i="1"/>
  <c r="NF7" i="1" s="1"/>
  <c r="JM9" i="4"/>
  <c r="JV9" i="4" s="1"/>
  <c r="KD9" i="4" s="1"/>
  <c r="JU9" i="4" s="1"/>
  <c r="MT8" i="1"/>
  <c r="NC8" i="1" s="1"/>
  <c r="MW24" i="1"/>
  <c r="NF24" i="1" s="1"/>
  <c r="MX9" i="1"/>
  <c r="NG9" i="1" s="1"/>
  <c r="MZ17" i="1"/>
  <c r="NI17" i="1" s="1"/>
  <c r="MT25" i="1"/>
  <c r="NC25" i="1" s="1"/>
  <c r="MX25" i="1"/>
  <c r="NG25" i="1" s="1"/>
  <c r="JO7" i="4"/>
  <c r="JX7" i="4" s="1"/>
  <c r="KD7" i="4" s="1"/>
  <c r="JU7" i="4" s="1"/>
  <c r="MT10" i="1"/>
  <c r="NC10" i="1" s="1"/>
  <c r="MS18" i="1"/>
  <c r="NB18" i="1" s="1"/>
  <c r="MU18" i="1"/>
  <c r="ND18" i="1" s="1"/>
  <c r="MV26" i="1"/>
  <c r="NE26" i="1" s="1"/>
  <c r="MV11" i="1"/>
  <c r="NE11" i="1" s="1"/>
  <c r="MU11" i="1"/>
  <c r="ND11" i="1" s="1"/>
  <c r="MY19" i="1"/>
  <c r="NH19" i="1" s="1"/>
  <c r="MS12" i="1"/>
  <c r="NB12" i="1" s="1"/>
  <c r="MW12" i="1"/>
  <c r="NF12" i="1" s="1"/>
  <c r="MT20" i="1"/>
  <c r="NC20" i="1" s="1"/>
  <c r="MS28" i="1"/>
  <c r="NB28" i="1" s="1"/>
  <c r="MW13" i="1"/>
  <c r="NF13" i="1" s="1"/>
  <c r="MT21" i="1"/>
  <c r="NC21" i="1" s="1"/>
  <c r="MW14" i="1"/>
  <c r="NF14" i="1" s="1"/>
  <c r="MT22" i="1"/>
  <c r="NC22" i="1" s="1"/>
  <c r="MT30" i="1"/>
  <c r="NC30" i="1" s="1"/>
  <c r="MX15" i="1"/>
  <c r="NG15" i="1" s="1"/>
  <c r="MT15" i="1"/>
  <c r="NC15" i="1" s="1"/>
  <c r="JZ30" i="1"/>
  <c r="KI30" i="1" s="1"/>
  <c r="KA19" i="1"/>
  <c r="KJ19" i="1" s="1"/>
  <c r="JV19" i="1"/>
  <c r="KE19" i="1" s="1"/>
  <c r="JY31" i="1"/>
  <c r="KH31" i="1" s="1"/>
  <c r="JV31" i="1"/>
  <c r="KE31" i="1" s="1"/>
  <c r="JZ8" i="1"/>
  <c r="KI8" i="1" s="1"/>
  <c r="JU8" i="1"/>
  <c r="KD8" i="1" s="1"/>
  <c r="JU20" i="1"/>
  <c r="KD20" i="1" s="1"/>
  <c r="JX18" i="1"/>
  <c r="KG18" i="1" s="1"/>
  <c r="JY9" i="1"/>
  <c r="KH9" i="1" s="1"/>
  <c r="JW22" i="1"/>
  <c r="KF22" i="1" s="1"/>
  <c r="JT11" i="1"/>
  <c r="KC11" i="1" s="1"/>
  <c r="KA11" i="1"/>
  <c r="KJ11" i="1" s="1"/>
  <c r="JX23" i="1"/>
  <c r="KG23" i="1" s="1"/>
  <c r="JX12" i="1"/>
  <c r="KG12" i="1" s="1"/>
  <c r="JT12" i="1"/>
  <c r="KC12" i="1" s="1"/>
  <c r="KA15" i="1"/>
  <c r="KJ15" i="1" s="1"/>
  <c r="JU15" i="1"/>
  <c r="KD15" i="1" s="1"/>
  <c r="MT6" i="1"/>
  <c r="NC6" i="1" s="1"/>
  <c r="MU7" i="1"/>
  <c r="ND7" i="1" s="1"/>
  <c r="MX16" i="1"/>
  <c r="NG16" i="1" s="1"/>
  <c r="MY16" i="1"/>
  <c r="NH16" i="1" s="1"/>
  <c r="MZ24" i="1"/>
  <c r="NI24" i="1" s="1"/>
  <c r="MY9" i="1"/>
  <c r="NH9" i="1" s="1"/>
  <c r="MX10" i="1"/>
  <c r="NG10" i="1" s="1"/>
  <c r="MV18" i="1"/>
  <c r="NE18" i="1" s="1"/>
  <c r="MX26" i="1"/>
  <c r="NG26" i="1" s="1"/>
  <c r="MS19" i="1"/>
  <c r="NB19" i="1" s="1"/>
  <c r="MW19" i="1"/>
  <c r="NF19" i="1" s="1"/>
  <c r="MX20" i="1"/>
  <c r="NG20" i="1" s="1"/>
  <c r="MY20" i="1"/>
  <c r="NH20" i="1" s="1"/>
  <c r="MY28" i="1"/>
  <c r="NH28" i="1" s="1"/>
  <c r="MZ5" i="1"/>
  <c r="NI5" i="1" s="1"/>
  <c r="MX21" i="1"/>
  <c r="NG21" i="1" s="1"/>
  <c r="MY29" i="1"/>
  <c r="NH29" i="1" s="1"/>
  <c r="MX22" i="1"/>
  <c r="NG22" i="1" s="1"/>
  <c r="MY15" i="1"/>
  <c r="NH15" i="1" s="1"/>
  <c r="MU23" i="1"/>
  <c r="ND23" i="1" s="1"/>
  <c r="MT31" i="1"/>
  <c r="NC31" i="1" s="1"/>
  <c r="MV31" i="1"/>
  <c r="NE31" i="1" s="1"/>
  <c r="JU30" i="1"/>
  <c r="KD30" i="1" s="1"/>
  <c r="JX19" i="1"/>
  <c r="KG19" i="1" s="1"/>
  <c r="JZ31" i="1"/>
  <c r="KI31" i="1" s="1"/>
  <c r="JV8" i="1"/>
  <c r="KE8" i="1" s="1"/>
  <c r="JX21" i="1"/>
  <c r="KG21" i="1" s="1"/>
  <c r="JV21" i="1"/>
  <c r="KE21" i="1" s="1"/>
  <c r="KA10" i="1"/>
  <c r="KJ10" i="1" s="1"/>
  <c r="JU10" i="1"/>
  <c r="KD10" i="1" s="1"/>
  <c r="JY22" i="1"/>
  <c r="KH22" i="1" s="1"/>
  <c r="JV11" i="1"/>
  <c r="KE11" i="1" s="1"/>
  <c r="JY23" i="1"/>
  <c r="KH23" i="1" s="1"/>
  <c r="JW23" i="1"/>
  <c r="KF23" i="1" s="1"/>
  <c r="JU12" i="1"/>
  <c r="KD12" i="1" s="1"/>
  <c r="JW24" i="1"/>
  <c r="KF24" i="1" s="1"/>
  <c r="JU24" i="1"/>
  <c r="KD24" i="1" s="1"/>
  <c r="JV13" i="1"/>
  <c r="KE13" i="1" s="1"/>
  <c r="JT25" i="1"/>
  <c r="KC25" i="1" s="1"/>
  <c r="JW25" i="1"/>
  <c r="KF25" i="1" s="1"/>
  <c r="JT14" i="1"/>
  <c r="KC14" i="1" s="1"/>
  <c r="JY14" i="1"/>
  <c r="KH14" i="1" s="1"/>
  <c r="JV26" i="1"/>
  <c r="KE26" i="1" s="1"/>
  <c r="JU27" i="1"/>
  <c r="KD27" i="1" s="1"/>
  <c r="JY27" i="1"/>
  <c r="KH27" i="1" s="1"/>
  <c r="JZ28" i="1"/>
  <c r="KI28" i="1" s="1"/>
  <c r="JT28" i="1"/>
  <c r="KC28" i="1" s="1"/>
  <c r="JW5" i="1"/>
  <c r="KF5" i="1" s="1"/>
  <c r="KA29" i="1"/>
  <c r="KJ29" i="1" s="1"/>
  <c r="HA15" i="1"/>
  <c r="HJ15" i="1" s="1"/>
  <c r="GW15" i="1"/>
  <c r="HF15" i="1" s="1"/>
  <c r="HB30" i="1"/>
  <c r="HK30" i="1" s="1"/>
  <c r="GW7" i="1"/>
  <c r="HF7" i="1" s="1"/>
  <c r="GX31" i="1"/>
  <c r="HG31" i="1" s="1"/>
  <c r="GY31" i="1"/>
  <c r="HH31" i="1" s="1"/>
  <c r="GX9" i="1"/>
  <c r="HG9" i="1" s="1"/>
  <c r="GZ21" i="1"/>
  <c r="HI21" i="1" s="1"/>
  <c r="HB21" i="1"/>
  <c r="HK21" i="1" s="1"/>
  <c r="HA10" i="1"/>
  <c r="HJ10" i="1" s="1"/>
  <c r="GU10" i="1"/>
  <c r="HD10" i="1" s="1"/>
  <c r="GX22" i="1"/>
  <c r="HG22" i="1" s="1"/>
  <c r="GY11" i="1"/>
  <c r="HH11" i="1" s="1"/>
  <c r="GU18" i="1"/>
  <c r="HD18" i="1" s="1"/>
  <c r="GU26" i="1"/>
  <c r="HD26" i="1" s="1"/>
  <c r="JY13" i="1"/>
  <c r="KH13" i="1" s="1"/>
  <c r="JX25" i="1"/>
  <c r="KG25" i="1" s="1"/>
  <c r="KA14" i="1"/>
  <c r="KJ14" i="1" s="1"/>
  <c r="JV14" i="1"/>
  <c r="KE14" i="1" s="1"/>
  <c r="JW14" i="1"/>
  <c r="KF14" i="1" s="1"/>
  <c r="JW27" i="1"/>
  <c r="KF27" i="1" s="1"/>
  <c r="KA16" i="1"/>
  <c r="KJ16" i="1" s="1"/>
  <c r="JV28" i="1"/>
  <c r="KE28" i="1" s="1"/>
  <c r="JZ17" i="1"/>
  <c r="KI17" i="1" s="1"/>
  <c r="JW17" i="1"/>
  <c r="KF17" i="1" s="1"/>
  <c r="JV29" i="1"/>
  <c r="KE29" i="1" s="1"/>
  <c r="JW7" i="1"/>
  <c r="KF7" i="1" s="1"/>
  <c r="GX15" i="1"/>
  <c r="HG15" i="1" s="1"/>
  <c r="HB15" i="1"/>
  <c r="HK15" i="1" s="1"/>
  <c r="GW8" i="1"/>
  <c r="HF8" i="1" s="1"/>
  <c r="HB8" i="1"/>
  <c r="HK8" i="1" s="1"/>
  <c r="GX8" i="1"/>
  <c r="HG8" i="1" s="1"/>
  <c r="GV8" i="1"/>
  <c r="HE8" i="1" s="1"/>
  <c r="GY20" i="1"/>
  <c r="HH20" i="1" s="1"/>
  <c r="HA20" i="1"/>
  <c r="HJ20" i="1" s="1"/>
  <c r="GU6" i="1"/>
  <c r="HD6" i="1" s="1"/>
  <c r="GX6" i="1"/>
  <c r="HG6" i="1" s="1"/>
  <c r="HA22" i="1"/>
  <c r="HJ22" i="1" s="1"/>
  <c r="GV11" i="1"/>
  <c r="HE11" i="1" s="1"/>
  <c r="GV23" i="1"/>
  <c r="HE23" i="1" s="1"/>
  <c r="GZ23" i="1"/>
  <c r="HI23" i="1" s="1"/>
  <c r="GU24" i="1"/>
  <c r="HD24" i="1" s="1"/>
  <c r="HB18" i="1"/>
  <c r="HK18" i="1" s="1"/>
  <c r="GV18" i="1"/>
  <c r="HE18" i="1" s="1"/>
  <c r="HA25" i="1"/>
  <c r="HJ25" i="1" s="1"/>
  <c r="GW25" i="1"/>
  <c r="HF25" i="1" s="1"/>
  <c r="GY25" i="1"/>
  <c r="HH25" i="1" s="1"/>
  <c r="GV14" i="1"/>
  <c r="HE14" i="1" s="1"/>
  <c r="JX15" i="1"/>
  <c r="KG15" i="1" s="1"/>
  <c r="JW6" i="1"/>
  <c r="KF6" i="1" s="1"/>
  <c r="JY6" i="1"/>
  <c r="KH6" i="1" s="1"/>
  <c r="JZ25" i="1"/>
  <c r="KI25" i="1" s="1"/>
  <c r="JV25" i="1"/>
  <c r="KE25" i="1" s="1"/>
  <c r="JU14" i="1"/>
  <c r="KD14" i="1" s="1"/>
  <c r="KA26" i="1"/>
  <c r="KJ26" i="1" s="1"/>
  <c r="JT27" i="1"/>
  <c r="KC27" i="1" s="1"/>
  <c r="JU16" i="1"/>
  <c r="KD16" i="1" s="1"/>
  <c r="JX16" i="1"/>
  <c r="KG16" i="1" s="1"/>
  <c r="JU28" i="1"/>
  <c r="KD28" i="1" s="1"/>
  <c r="KA5" i="1"/>
  <c r="KJ5" i="1" s="1"/>
  <c r="JY17" i="1"/>
  <c r="KH17" i="1" s="1"/>
  <c r="JU17" i="1"/>
  <c r="KD17" i="1" s="1"/>
  <c r="JY29" i="1"/>
  <c r="KH29" i="1" s="1"/>
  <c r="GZ15" i="1"/>
  <c r="HI15" i="1" s="1"/>
  <c r="GU15" i="1"/>
  <c r="HD15" i="1" s="1"/>
  <c r="GX30" i="1"/>
  <c r="HG30" i="1" s="1"/>
  <c r="GV7" i="1"/>
  <c r="HE7" i="1" s="1"/>
  <c r="GV31" i="1"/>
  <c r="HE31" i="1" s="1"/>
  <c r="GU8" i="1"/>
  <c r="HD8" i="1" s="1"/>
  <c r="HB20" i="1"/>
  <c r="HK20" i="1" s="1"/>
  <c r="GZ20" i="1"/>
  <c r="HI20" i="1" s="1"/>
  <c r="GZ6" i="1"/>
  <c r="HI6" i="1" s="1"/>
  <c r="GV6" i="1"/>
  <c r="HE6" i="1" s="1"/>
  <c r="HB9" i="1"/>
  <c r="HK9" i="1" s="1"/>
  <c r="GV9" i="1"/>
  <c r="HE9" i="1" s="1"/>
  <c r="GX10" i="1"/>
  <c r="HG10" i="1" s="1"/>
  <c r="GV10" i="1"/>
  <c r="HE10" i="1" s="1"/>
  <c r="GZ10" i="1"/>
  <c r="HI10" i="1" s="1"/>
  <c r="GU22" i="1"/>
  <c r="HD22" i="1" s="1"/>
  <c r="GW23" i="1"/>
  <c r="HF23" i="1" s="1"/>
  <c r="HA23" i="1"/>
  <c r="HJ23" i="1" s="1"/>
  <c r="GZ12" i="1"/>
  <c r="HI12" i="1" s="1"/>
  <c r="HB13" i="1"/>
  <c r="HK13" i="1" s="1"/>
  <c r="GY13" i="1"/>
  <c r="HH13" i="1" s="1"/>
  <c r="GX25" i="1"/>
  <c r="HG25" i="1" s="1"/>
  <c r="JT13" i="1"/>
  <c r="KC13" i="1" s="1"/>
  <c r="JZ14" i="1"/>
  <c r="KI14" i="1" s="1"/>
  <c r="JY26" i="1"/>
  <c r="KH26" i="1" s="1"/>
  <c r="JU26" i="1"/>
  <c r="KD26" i="1" s="1"/>
  <c r="JV16" i="1"/>
  <c r="KE16" i="1" s="1"/>
  <c r="JV5" i="1"/>
  <c r="KE5" i="1" s="1"/>
  <c r="JT17" i="1"/>
  <c r="KC17" i="1" s="1"/>
  <c r="JT29" i="1"/>
  <c r="KC29" i="1" s="1"/>
  <c r="JU29" i="1"/>
  <c r="KD29" i="1" s="1"/>
  <c r="JV7" i="1"/>
  <c r="KE7" i="1" s="1"/>
  <c r="JY7" i="1"/>
  <c r="KH7" i="1" s="1"/>
  <c r="GV30" i="1"/>
  <c r="HE30" i="1" s="1"/>
  <c r="GY30" i="1"/>
  <c r="HH30" i="1" s="1"/>
  <c r="HA31" i="1"/>
  <c r="HJ31" i="1" s="1"/>
  <c r="GZ8" i="1"/>
  <c r="HI8" i="1" s="1"/>
  <c r="GW20" i="1"/>
  <c r="HF20" i="1" s="1"/>
  <c r="GX20" i="1"/>
  <c r="HG20" i="1" s="1"/>
  <c r="HA6" i="1"/>
  <c r="HJ6" i="1" s="1"/>
  <c r="GZ9" i="1"/>
  <c r="HI9" i="1" s="1"/>
  <c r="GX21" i="1"/>
  <c r="HG21" i="1" s="1"/>
  <c r="GY21" i="1"/>
  <c r="HH21" i="1" s="1"/>
  <c r="GZ11" i="1"/>
  <c r="HI11" i="1" s="1"/>
  <c r="GU11" i="1"/>
  <c r="HD11" i="1" s="1"/>
  <c r="GX23" i="1"/>
  <c r="HG23" i="1" s="1"/>
  <c r="GZ24" i="1"/>
  <c r="HI24" i="1" s="1"/>
  <c r="HB24" i="1"/>
  <c r="HK24" i="1" s="1"/>
  <c r="GY18" i="1"/>
  <c r="HH18" i="1" s="1"/>
  <c r="GZ18" i="1"/>
  <c r="HI18" i="1" s="1"/>
  <c r="GV12" i="1"/>
  <c r="HE12" i="1" s="1"/>
  <c r="HB12" i="1"/>
  <c r="HK12" i="1" s="1"/>
  <c r="GV13" i="1"/>
  <c r="HE13" i="1" s="1"/>
  <c r="GZ13" i="1"/>
  <c r="HI13" i="1" s="1"/>
  <c r="GV25" i="1"/>
  <c r="HE25" i="1" s="1"/>
  <c r="GW14" i="1"/>
  <c r="HF14" i="1" s="1"/>
  <c r="JW15" i="1"/>
  <c r="KF15" i="1" s="1"/>
  <c r="JV6" i="1"/>
  <c r="KE6" i="1" s="1"/>
  <c r="KA24" i="1"/>
  <c r="KJ24" i="1" s="1"/>
  <c r="JX13" i="1"/>
  <c r="KG13" i="1" s="1"/>
  <c r="JZ26" i="1"/>
  <c r="KI26" i="1" s="1"/>
  <c r="KA28" i="1"/>
  <c r="KJ28" i="1" s="1"/>
  <c r="JY28" i="1"/>
  <c r="KH28" i="1" s="1"/>
  <c r="JY5" i="1"/>
  <c r="KH5" i="1" s="1"/>
  <c r="JX5" i="1"/>
  <c r="KG5" i="1" s="1"/>
  <c r="JZ29" i="1"/>
  <c r="KI29" i="1" s="1"/>
  <c r="GV15" i="1"/>
  <c r="HE15" i="1" s="1"/>
  <c r="GX7" i="1"/>
  <c r="HG7" i="1" s="1"/>
  <c r="HA7" i="1"/>
  <c r="HJ7" i="1" s="1"/>
  <c r="GU31" i="1"/>
  <c r="HD31" i="1" s="1"/>
  <c r="GZ31" i="1"/>
  <c r="HI31" i="1" s="1"/>
  <c r="HA9" i="1"/>
  <c r="HJ9" i="1" s="1"/>
  <c r="HA21" i="1"/>
  <c r="HJ21" i="1" s="1"/>
  <c r="GV21" i="1"/>
  <c r="HE21" i="1" s="1"/>
  <c r="GY22" i="1"/>
  <c r="HH22" i="1" s="1"/>
  <c r="GV24" i="1"/>
  <c r="HE24" i="1" s="1"/>
  <c r="JX24" i="1"/>
  <c r="KG24" i="1" s="1"/>
  <c r="JT26" i="1"/>
  <c r="KC26" i="1" s="1"/>
  <c r="JX26" i="1"/>
  <c r="KG26" i="1" s="1"/>
  <c r="JV27" i="1"/>
  <c r="KE27" i="1" s="1"/>
  <c r="JT16" i="1"/>
  <c r="KC16" i="1" s="1"/>
  <c r="JY16" i="1"/>
  <c r="KH16" i="1" s="1"/>
  <c r="JX28" i="1"/>
  <c r="KG28" i="1" s="1"/>
  <c r="JT5" i="1"/>
  <c r="KC5" i="1" s="1"/>
  <c r="JU5" i="1"/>
  <c r="KD5" i="1" s="1"/>
  <c r="JX17" i="1"/>
  <c r="KG17" i="1" s="1"/>
  <c r="JV17" i="1"/>
  <c r="KE17" i="1" s="1"/>
  <c r="JX29" i="1"/>
  <c r="KG29" i="1" s="1"/>
  <c r="JT7" i="1"/>
  <c r="KC7" i="1" s="1"/>
  <c r="JZ7" i="1"/>
  <c r="KI7" i="1" s="1"/>
  <c r="GY15" i="1"/>
  <c r="HH15" i="1" s="1"/>
  <c r="HA30" i="1"/>
  <c r="HJ30" i="1" s="1"/>
  <c r="GU30" i="1"/>
  <c r="HD30" i="1" s="1"/>
  <c r="GZ30" i="1"/>
  <c r="HI30" i="1" s="1"/>
  <c r="GW30" i="1"/>
  <c r="HF30" i="1" s="1"/>
  <c r="GZ7" i="1"/>
  <c r="HI7" i="1" s="1"/>
  <c r="GY8" i="1"/>
  <c r="HH8" i="1" s="1"/>
  <c r="GU20" i="1"/>
  <c r="HD20" i="1" s="1"/>
  <c r="GY6" i="1"/>
  <c r="HH6" i="1" s="1"/>
  <c r="GW6" i="1"/>
  <c r="HF6" i="1" s="1"/>
  <c r="GY9" i="1"/>
  <c r="HH9" i="1" s="1"/>
  <c r="GY10" i="1"/>
  <c r="HH10" i="1" s="1"/>
  <c r="HB22" i="1"/>
  <c r="HK22" i="1" s="1"/>
  <c r="GZ22" i="1"/>
  <c r="HI22" i="1" s="1"/>
  <c r="GX11" i="1"/>
  <c r="HG11" i="1" s="1"/>
  <c r="HA11" i="1"/>
  <c r="HJ11" i="1" s="1"/>
  <c r="GY23" i="1"/>
  <c r="HH23" i="1" s="1"/>
  <c r="HA24" i="1"/>
  <c r="HJ24" i="1" s="1"/>
  <c r="GX24" i="1"/>
  <c r="HG24" i="1" s="1"/>
  <c r="GW18" i="1"/>
  <c r="HF18" i="1" s="1"/>
  <c r="GU12" i="1"/>
  <c r="HD12" i="1" s="1"/>
  <c r="GW12" i="1"/>
  <c r="HF12" i="1" s="1"/>
  <c r="GX13" i="1"/>
  <c r="HG13" i="1" s="1"/>
  <c r="HA13" i="1"/>
  <c r="HJ13" i="1" s="1"/>
  <c r="GU13" i="1"/>
  <c r="HD13" i="1" s="1"/>
  <c r="GU25" i="1"/>
  <c r="HD25" i="1" s="1"/>
  <c r="GZ25" i="1"/>
  <c r="HI25" i="1" s="1"/>
  <c r="GZ14" i="1"/>
  <c r="HI14" i="1" s="1"/>
  <c r="GW26" i="1"/>
  <c r="HF26" i="1" s="1"/>
  <c r="GU27" i="1"/>
  <c r="HD27" i="1" s="1"/>
  <c r="JV15" i="1"/>
  <c r="KE15" i="1" s="1"/>
  <c r="JY15" i="1"/>
  <c r="KH15" i="1" s="1"/>
  <c r="JZ24" i="1"/>
  <c r="KI24" i="1" s="1"/>
  <c r="KA13" i="1"/>
  <c r="KJ13" i="1" s="1"/>
  <c r="JW13" i="1"/>
  <c r="KF13" i="1" s="1"/>
  <c r="JU25" i="1"/>
  <c r="KD25" i="1" s="1"/>
  <c r="JY25" i="1"/>
  <c r="KH25" i="1" s="1"/>
  <c r="JW26" i="1"/>
  <c r="KF26" i="1" s="1"/>
  <c r="JZ27" i="1"/>
  <c r="KI27" i="1" s="1"/>
  <c r="JZ16" i="1"/>
  <c r="KI16" i="1" s="1"/>
  <c r="JZ5" i="1"/>
  <c r="KI5" i="1" s="1"/>
  <c r="KA7" i="1"/>
  <c r="KJ7" i="1" s="1"/>
  <c r="JU7" i="1"/>
  <c r="KD7" i="1" s="1"/>
  <c r="HB7" i="1"/>
  <c r="HK7" i="1" s="1"/>
  <c r="GU7" i="1"/>
  <c r="HD7" i="1" s="1"/>
  <c r="GW31" i="1"/>
  <c r="HF31" i="1" s="1"/>
  <c r="HB6" i="1"/>
  <c r="HK6" i="1" s="1"/>
  <c r="GW9" i="1"/>
  <c r="HF9" i="1" s="1"/>
  <c r="GU21" i="1"/>
  <c r="HD21" i="1" s="1"/>
  <c r="GW21" i="1"/>
  <c r="HF21" i="1" s="1"/>
  <c r="GW10" i="1"/>
  <c r="HF10" i="1" s="1"/>
  <c r="GV22" i="1"/>
  <c r="HE22" i="1" s="1"/>
  <c r="HB11" i="1"/>
  <c r="HK11" i="1" s="1"/>
  <c r="GY24" i="1"/>
  <c r="HH24" i="1" s="1"/>
  <c r="GW24" i="1"/>
  <c r="HF24" i="1" s="1"/>
  <c r="GX18" i="1"/>
  <c r="HG18" i="1" s="1"/>
  <c r="GX12" i="1"/>
  <c r="HG12" i="1" s="1"/>
  <c r="HA14" i="1"/>
  <c r="HJ14" i="1" s="1"/>
  <c r="GX14" i="1"/>
  <c r="HG14" i="1" s="1"/>
  <c r="HA26" i="1"/>
  <c r="HJ26" i="1" s="1"/>
  <c r="JZ6" i="1"/>
  <c r="KI6" i="1" s="1"/>
  <c r="JY24" i="1"/>
  <c r="KH24" i="1" s="1"/>
  <c r="JX14" i="1"/>
  <c r="KG14" i="1" s="1"/>
  <c r="JX27" i="1"/>
  <c r="KG27" i="1" s="1"/>
  <c r="KA27" i="1"/>
  <c r="KJ27" i="1" s="1"/>
  <c r="JW16" i="1"/>
  <c r="KF16" i="1" s="1"/>
  <c r="JW28" i="1"/>
  <c r="KF28" i="1" s="1"/>
  <c r="KA17" i="1"/>
  <c r="KJ17" i="1" s="1"/>
  <c r="JW29" i="1"/>
  <c r="KF29" i="1" s="1"/>
  <c r="JX7" i="1"/>
  <c r="KG7" i="1" s="1"/>
  <c r="GY7" i="1"/>
  <c r="HH7" i="1" s="1"/>
  <c r="HB31" i="1"/>
  <c r="HK31" i="1" s="1"/>
  <c r="HA8" i="1"/>
  <c r="HJ8" i="1" s="1"/>
  <c r="GV20" i="1"/>
  <c r="HE20" i="1" s="1"/>
  <c r="GU9" i="1"/>
  <c r="HD9" i="1" s="1"/>
  <c r="HB10" i="1"/>
  <c r="HK10" i="1" s="1"/>
  <c r="GW22" i="1"/>
  <c r="HF22" i="1" s="1"/>
  <c r="GW11" i="1"/>
  <c r="HF11" i="1" s="1"/>
  <c r="HB23" i="1"/>
  <c r="HK23" i="1" s="1"/>
  <c r="GU23" i="1"/>
  <c r="HD23" i="1" s="1"/>
  <c r="HA18" i="1"/>
  <c r="HJ18" i="1" s="1"/>
  <c r="GY12" i="1"/>
  <c r="HH12" i="1" s="1"/>
  <c r="HB25" i="1"/>
  <c r="HK25" i="1" s="1"/>
  <c r="HA27" i="1"/>
  <c r="HJ27" i="1" s="1"/>
  <c r="GZ27" i="1"/>
  <c r="HI27" i="1" s="1"/>
  <c r="GY26" i="1"/>
  <c r="HH26" i="1" s="1"/>
  <c r="GZ16" i="1"/>
  <c r="HI16" i="1" s="1"/>
  <c r="GW29" i="1"/>
  <c r="HF29" i="1" s="1"/>
  <c r="GX29" i="1"/>
  <c r="HG29" i="1" s="1"/>
  <c r="HA29" i="1"/>
  <c r="HJ29" i="1" s="1"/>
  <c r="GZ19" i="1"/>
  <c r="HI19" i="1" s="1"/>
  <c r="HA19" i="1"/>
  <c r="HJ19" i="1" s="1"/>
  <c r="DZ16" i="1"/>
  <c r="EI16" i="1" s="1"/>
  <c r="EC16" i="1"/>
  <c r="EL16" i="1" s="1"/>
  <c r="DZ17" i="1"/>
  <c r="EI17" i="1" s="1"/>
  <c r="DY8" i="1"/>
  <c r="EH8" i="1" s="1"/>
  <c r="DX8" i="1"/>
  <c r="EG8" i="1" s="1"/>
  <c r="EA20" i="1"/>
  <c r="EJ20" i="1" s="1"/>
  <c r="DW20" i="1"/>
  <c r="EF20" i="1" s="1"/>
  <c r="DY29" i="1"/>
  <c r="EH29" i="1" s="1"/>
  <c r="DZ29" i="1"/>
  <c r="EI29" i="1" s="1"/>
  <c r="EB21" i="1"/>
  <c r="EK21" i="1" s="1"/>
  <c r="DX12" i="1"/>
  <c r="EG12" i="1" s="1"/>
  <c r="EC24" i="1"/>
  <c r="EL24" i="1" s="1"/>
  <c r="EA24" i="1"/>
  <c r="EJ24" i="1" s="1"/>
  <c r="EB24" i="1"/>
  <c r="EK24" i="1" s="1"/>
  <c r="EC13" i="1"/>
  <c r="EL13" i="1" s="1"/>
  <c r="DX25" i="1"/>
  <c r="EG25" i="1" s="1"/>
  <c r="DY10" i="1"/>
  <c r="EH10" i="1" s="1"/>
  <c r="EC10" i="1"/>
  <c r="EL10" i="1" s="1"/>
  <c r="DX26" i="1"/>
  <c r="EG26" i="1" s="1"/>
  <c r="EB23" i="1"/>
  <c r="EK23" i="1" s="1"/>
  <c r="DV23" i="1"/>
  <c r="EE23" i="1" s="1"/>
  <c r="EC23" i="1"/>
  <c r="EL23" i="1" s="1"/>
  <c r="DW23" i="1"/>
  <c r="EF23" i="1" s="1"/>
  <c r="EB15" i="1"/>
  <c r="EK15" i="1" s="1"/>
  <c r="EA15" i="1"/>
  <c r="EJ15" i="1" s="1"/>
  <c r="DX27" i="1"/>
  <c r="EG27" i="1" s="1"/>
  <c r="EB30" i="1"/>
  <c r="EK30" i="1" s="1"/>
  <c r="DY7" i="1"/>
  <c r="EH7" i="1" s="1"/>
  <c r="EB19" i="1"/>
  <c r="EK19" i="1" s="1"/>
  <c r="EA31" i="1"/>
  <c r="EJ31" i="1" s="1"/>
  <c r="EC31" i="1"/>
  <c r="EL31" i="1" s="1"/>
  <c r="DZ31" i="1"/>
  <c r="EI31" i="1" s="1"/>
  <c r="AY9" i="1"/>
  <c r="BH9" i="1" s="1"/>
  <c r="AX10" i="1"/>
  <c r="BG10" i="1" s="1"/>
  <c r="BA22" i="1"/>
  <c r="BJ22" i="1" s="1"/>
  <c r="BB12" i="1"/>
  <c r="BK12" i="1" s="1"/>
  <c r="AY12" i="1"/>
  <c r="BH12" i="1" s="1"/>
  <c r="AW24" i="1"/>
  <c r="BF24" i="1" s="1"/>
  <c r="BC8" i="1"/>
  <c r="BL8" i="1" s="1"/>
  <c r="BB20" i="1"/>
  <c r="BK20" i="1" s="1"/>
  <c r="BD13" i="1"/>
  <c r="BM13" i="1" s="1"/>
  <c r="AZ13" i="1"/>
  <c r="BI13" i="1" s="1"/>
  <c r="BD25" i="1"/>
  <c r="BM25" i="1" s="1"/>
  <c r="BD15" i="1"/>
  <c r="BM15" i="1" s="1"/>
  <c r="AW15" i="1"/>
  <c r="BF15" i="1" s="1"/>
  <c r="BC16" i="1"/>
  <c r="BL16" i="1" s="1"/>
  <c r="AZ16" i="1"/>
  <c r="BI16" i="1" s="1"/>
  <c r="BB28" i="1"/>
  <c r="BK28" i="1" s="1"/>
  <c r="BD27" i="1"/>
  <c r="BM27" i="1" s="1"/>
  <c r="AZ27" i="1"/>
  <c r="BI27" i="1" s="1"/>
  <c r="AZ5" i="1"/>
  <c r="AW29" i="1"/>
  <c r="BF29" i="1" s="1"/>
  <c r="BC29" i="1"/>
  <c r="BL29" i="1" s="1"/>
  <c r="AX29" i="1"/>
  <c r="BG29" i="1" s="1"/>
  <c r="BA6" i="1"/>
  <c r="BJ6" i="1" s="1"/>
  <c r="BB18" i="1"/>
  <c r="BK18" i="1" s="1"/>
  <c r="BD7" i="1"/>
  <c r="BM7" i="1" s="1"/>
  <c r="BA19" i="1"/>
  <c r="BJ19" i="1" s="1"/>
  <c r="AX31" i="1"/>
  <c r="BG31" i="1" s="1"/>
  <c r="BD31" i="1"/>
  <c r="BM31" i="1" s="1"/>
  <c r="DA9" i="4"/>
  <c r="DJ9" i="4" s="1"/>
  <c r="DR9" i="4" s="1"/>
  <c r="DI9" i="4" s="1"/>
  <c r="HJ6" i="4"/>
  <c r="HS6" i="4" s="1"/>
  <c r="HZ6" i="4" s="1"/>
  <c r="HQ6" i="4" s="1"/>
  <c r="GY27" i="1"/>
  <c r="HH27" i="1" s="1"/>
  <c r="GV16" i="1"/>
  <c r="HE16" i="1" s="1"/>
  <c r="GY28" i="1"/>
  <c r="HH28" i="1" s="1"/>
  <c r="GX5" i="1"/>
  <c r="HG5" i="1" s="1"/>
  <c r="GY19" i="1"/>
  <c r="HH19" i="1" s="1"/>
  <c r="EB17" i="1"/>
  <c r="EK17" i="1" s="1"/>
  <c r="DZ6" i="1"/>
  <c r="EI6" i="1" s="1"/>
  <c r="EC8" i="1"/>
  <c r="EL8" i="1" s="1"/>
  <c r="EB20" i="1"/>
  <c r="EK20" i="1" s="1"/>
  <c r="DV29" i="1"/>
  <c r="EE29" i="1" s="1"/>
  <c r="DX21" i="1"/>
  <c r="EG21" i="1" s="1"/>
  <c r="DY21" i="1"/>
  <c r="EH21" i="1" s="1"/>
  <c r="EA22" i="1"/>
  <c r="EJ22" i="1" s="1"/>
  <c r="EA13" i="1"/>
  <c r="EJ13" i="1" s="1"/>
  <c r="DZ13" i="1"/>
  <c r="EI13" i="1" s="1"/>
  <c r="DY25" i="1"/>
  <c r="EH25" i="1" s="1"/>
  <c r="DZ10" i="1"/>
  <c r="EI10" i="1" s="1"/>
  <c r="EA23" i="1"/>
  <c r="EJ23" i="1" s="1"/>
  <c r="EC15" i="1"/>
  <c r="EL15" i="1" s="1"/>
  <c r="EC27" i="1"/>
  <c r="EL27" i="1" s="1"/>
  <c r="DV28" i="1"/>
  <c r="EE28" i="1" s="1"/>
  <c r="DY28" i="1"/>
  <c r="EH28" i="1" s="1"/>
  <c r="DW28" i="1"/>
  <c r="EF28" i="1" s="1"/>
  <c r="DZ5" i="1"/>
  <c r="EI5" i="1" s="1"/>
  <c r="DV7" i="1"/>
  <c r="EE7" i="1" s="1"/>
  <c r="EA19" i="1"/>
  <c r="EJ19" i="1" s="1"/>
  <c r="DW19" i="1"/>
  <c r="EF19" i="1" s="1"/>
  <c r="BC10" i="1"/>
  <c r="BL10" i="1" s="1"/>
  <c r="BC23" i="1"/>
  <c r="BL23" i="1" s="1"/>
  <c r="AW22" i="1"/>
  <c r="BF22" i="1" s="1"/>
  <c r="AY11" i="1"/>
  <c r="BH11" i="1" s="1"/>
  <c r="BB11" i="1"/>
  <c r="BK11" i="1" s="1"/>
  <c r="AY24" i="1"/>
  <c r="BH24" i="1" s="1"/>
  <c r="AZ8" i="1"/>
  <c r="BI8" i="1" s="1"/>
  <c r="BA8" i="1"/>
  <c r="BJ8" i="1" s="1"/>
  <c r="AW20" i="1"/>
  <c r="BF20" i="1" s="1"/>
  <c r="AX13" i="1"/>
  <c r="BG13" i="1" s="1"/>
  <c r="AX25" i="1"/>
  <c r="BG25" i="1" s="1"/>
  <c r="AY14" i="1"/>
  <c r="BH14" i="1" s="1"/>
  <c r="BB14" i="1"/>
  <c r="BK14" i="1" s="1"/>
  <c r="BB26" i="1"/>
  <c r="BK26" i="1" s="1"/>
  <c r="AZ15" i="1"/>
  <c r="AW28" i="1"/>
  <c r="BF28" i="1" s="1"/>
  <c r="AY27" i="1"/>
  <c r="BH27" i="1" s="1"/>
  <c r="AW5" i="1"/>
  <c r="BA5" i="1"/>
  <c r="BC18" i="1"/>
  <c r="BL18" i="1" s="1"/>
  <c r="BC30" i="1"/>
  <c r="BL30" i="1" s="1"/>
  <c r="BA21" i="1"/>
  <c r="BJ21" i="1" s="1"/>
  <c r="AY17" i="1"/>
  <c r="AY7" i="1"/>
  <c r="BH7" i="1" s="1"/>
  <c r="BC19" i="1"/>
  <c r="BL19" i="1" s="1"/>
  <c r="AW31" i="1"/>
  <c r="BF31" i="1" s="1"/>
  <c r="DA5" i="4"/>
  <c r="DJ5" i="4" s="1"/>
  <c r="DR5" i="4" s="1"/>
  <c r="DI5" i="4" s="1"/>
  <c r="GZ26" i="1"/>
  <c r="HI26" i="1" s="1"/>
  <c r="GZ28" i="1"/>
  <c r="HI28" i="1" s="1"/>
  <c r="GY17" i="1"/>
  <c r="HH17" i="1" s="1"/>
  <c r="GU29" i="1"/>
  <c r="HD29" i="1" s="1"/>
  <c r="GW19" i="1"/>
  <c r="HF19" i="1" s="1"/>
  <c r="DV16" i="1"/>
  <c r="EE16" i="1" s="1"/>
  <c r="EB6" i="1"/>
  <c r="EK6" i="1" s="1"/>
  <c r="DV6" i="1"/>
  <c r="EE6" i="1" s="1"/>
  <c r="EB8" i="1"/>
  <c r="EK8" i="1" s="1"/>
  <c r="DV20" i="1"/>
  <c r="EE20" i="1" s="1"/>
  <c r="EB9" i="1"/>
  <c r="EK9" i="1" s="1"/>
  <c r="EA9" i="1"/>
  <c r="EJ9" i="1" s="1"/>
  <c r="EC22" i="1"/>
  <c r="EL22" i="1" s="1"/>
  <c r="DZ22" i="1"/>
  <c r="EI22" i="1" s="1"/>
  <c r="DW12" i="1"/>
  <c r="EF12" i="1" s="1"/>
  <c r="DZ12" i="1"/>
  <c r="EI12" i="1" s="1"/>
  <c r="DX24" i="1"/>
  <c r="EG24" i="1" s="1"/>
  <c r="DZ24" i="1"/>
  <c r="EI24" i="1" s="1"/>
  <c r="DY24" i="1"/>
  <c r="EH24" i="1" s="1"/>
  <c r="DV25" i="1"/>
  <c r="EE25" i="1" s="1"/>
  <c r="EB10" i="1"/>
  <c r="EK10" i="1" s="1"/>
  <c r="DX10" i="1"/>
  <c r="EG10" i="1" s="1"/>
  <c r="DY14" i="1"/>
  <c r="EH14" i="1" s="1"/>
  <c r="DX14" i="1"/>
  <c r="EG14" i="1" s="1"/>
  <c r="EC26" i="1"/>
  <c r="EL26" i="1" s="1"/>
  <c r="DW26" i="1"/>
  <c r="EF26" i="1" s="1"/>
  <c r="DV26" i="1"/>
  <c r="EE26" i="1" s="1"/>
  <c r="DY23" i="1"/>
  <c r="EH23" i="1" s="1"/>
  <c r="DZ15" i="1"/>
  <c r="EI15" i="1" s="1"/>
  <c r="EB27" i="1"/>
  <c r="EK27" i="1" s="1"/>
  <c r="DY18" i="1"/>
  <c r="EH18" i="1" s="1"/>
  <c r="EA30" i="1"/>
  <c r="EJ30" i="1" s="1"/>
  <c r="DZ30" i="1"/>
  <c r="EI30" i="1" s="1"/>
  <c r="DY31" i="1"/>
  <c r="EH31" i="1" s="1"/>
  <c r="BC9" i="1"/>
  <c r="BL9" i="1" s="1"/>
  <c r="BA9" i="1"/>
  <c r="BJ9" i="1" s="1"/>
  <c r="AX9" i="1"/>
  <c r="BG9" i="1" s="1"/>
  <c r="AZ10" i="1"/>
  <c r="BI10" i="1" s="1"/>
  <c r="AX12" i="1"/>
  <c r="BG12" i="1" s="1"/>
  <c r="BD24" i="1"/>
  <c r="BM24" i="1" s="1"/>
  <c r="AX8" i="1"/>
  <c r="BG8" i="1" s="1"/>
  <c r="BC13" i="1"/>
  <c r="BL13" i="1" s="1"/>
  <c r="BD28" i="1"/>
  <c r="BM28" i="1" s="1"/>
  <c r="BC27" i="1"/>
  <c r="BL27" i="1" s="1"/>
  <c r="AY5" i="1"/>
  <c r="BD5" i="1"/>
  <c r="BA18" i="1"/>
  <c r="BJ18" i="1" s="1"/>
  <c r="AX18" i="1"/>
  <c r="BG18" i="1" s="1"/>
  <c r="AX30" i="1"/>
  <c r="BG30" i="1" s="1"/>
  <c r="BA30" i="1"/>
  <c r="BJ30" i="1" s="1"/>
  <c r="BC21" i="1"/>
  <c r="BL21" i="1" s="1"/>
  <c r="AZ21" i="1"/>
  <c r="BI21" i="1" s="1"/>
  <c r="BD17" i="1"/>
  <c r="BM17" i="1" s="1"/>
  <c r="AX19" i="1"/>
  <c r="BG19" i="1" s="1"/>
  <c r="BC31" i="1"/>
  <c r="BL31" i="1" s="1"/>
  <c r="HL8" i="4"/>
  <c r="HU8" i="4" s="1"/>
  <c r="HZ8" i="4" s="1"/>
  <c r="HQ8" i="4" s="1"/>
  <c r="HJ11" i="4"/>
  <c r="HS11" i="4" s="1"/>
  <c r="HZ11" i="4" s="1"/>
  <c r="HQ11" i="4" s="1"/>
  <c r="DD8" i="4"/>
  <c r="DM8" i="4" s="1"/>
  <c r="DR8" i="4" s="1"/>
  <c r="DI8" i="4" s="1"/>
  <c r="GX26" i="1"/>
  <c r="HG26" i="1" s="1"/>
  <c r="GX27" i="1"/>
  <c r="HG27" i="1" s="1"/>
  <c r="GW16" i="1"/>
  <c r="HF16" i="1" s="1"/>
  <c r="GW28" i="1"/>
  <c r="HF28" i="1" s="1"/>
  <c r="GY5" i="1"/>
  <c r="HH5" i="1" s="1"/>
  <c r="GZ17" i="1"/>
  <c r="HI17" i="1" s="1"/>
  <c r="GU19" i="1"/>
  <c r="HD19" i="1" s="1"/>
  <c r="DW16" i="1"/>
  <c r="EF16" i="1" s="1"/>
  <c r="DW17" i="1"/>
  <c r="EF17" i="1" s="1"/>
  <c r="EA8" i="1"/>
  <c r="EJ8" i="1" s="1"/>
  <c r="DY20" i="1"/>
  <c r="EH20" i="1" s="1"/>
  <c r="DW9" i="1"/>
  <c r="EF9" i="1" s="1"/>
  <c r="DW21" i="1"/>
  <c r="EF21" i="1" s="1"/>
  <c r="DZ21" i="1"/>
  <c r="EI21" i="1" s="1"/>
  <c r="DY13" i="1"/>
  <c r="EH13" i="1" s="1"/>
  <c r="EB25" i="1"/>
  <c r="EK25" i="1" s="1"/>
  <c r="EC25" i="1"/>
  <c r="EL25" i="1" s="1"/>
  <c r="DW10" i="1"/>
  <c r="EF10" i="1" s="1"/>
  <c r="EB11" i="1"/>
  <c r="EK11" i="1" s="1"/>
  <c r="EA11" i="1"/>
  <c r="EJ11" i="1" s="1"/>
  <c r="EC14" i="1"/>
  <c r="EL14" i="1" s="1"/>
  <c r="EB14" i="1"/>
  <c r="EK14" i="1" s="1"/>
  <c r="EB26" i="1"/>
  <c r="EK26" i="1" s="1"/>
  <c r="DX15" i="1"/>
  <c r="EG15" i="1" s="1"/>
  <c r="EB28" i="1"/>
  <c r="EK28" i="1" s="1"/>
  <c r="DV5" i="1"/>
  <c r="EE5" i="1" s="1"/>
  <c r="EC5" i="1"/>
  <c r="EL5" i="1" s="1"/>
  <c r="DX5" i="1"/>
  <c r="EG5" i="1" s="1"/>
  <c r="EB18" i="1"/>
  <c r="EK18" i="1" s="1"/>
  <c r="EC7" i="1"/>
  <c r="EL7" i="1" s="1"/>
  <c r="DX19" i="1"/>
  <c r="EG19" i="1" s="1"/>
  <c r="DX31" i="1"/>
  <c r="EG31" i="1" s="1"/>
  <c r="DV31" i="1"/>
  <c r="EE31" i="1" s="1"/>
  <c r="AW10" i="1"/>
  <c r="BF10" i="1" s="1"/>
  <c r="BB23" i="1"/>
  <c r="BK23" i="1" s="1"/>
  <c r="BC22" i="1"/>
  <c r="BL22" i="1" s="1"/>
  <c r="BD22" i="1"/>
  <c r="BM22" i="1" s="1"/>
  <c r="AX11" i="1"/>
  <c r="BG11" i="1" s="1"/>
  <c r="BD11" i="1"/>
  <c r="BM11" i="1" s="1"/>
  <c r="BA11" i="1"/>
  <c r="BJ11" i="1" s="1"/>
  <c r="BA12" i="1"/>
  <c r="BJ12" i="1" s="1"/>
  <c r="AX24" i="1"/>
  <c r="BG24" i="1" s="1"/>
  <c r="BB24" i="1"/>
  <c r="BK24" i="1" s="1"/>
  <c r="AY20" i="1"/>
  <c r="BH20" i="1" s="1"/>
  <c r="BA20" i="1"/>
  <c r="BJ20" i="1" s="1"/>
  <c r="AW13" i="1"/>
  <c r="BF13" i="1" s="1"/>
  <c r="BC25" i="1"/>
  <c r="BL25" i="1" s="1"/>
  <c r="AW25" i="1"/>
  <c r="BF25" i="1" s="1"/>
  <c r="AX14" i="1"/>
  <c r="BG14" i="1" s="1"/>
  <c r="BA14" i="1"/>
  <c r="BJ14" i="1" s="1"/>
  <c r="BA26" i="1"/>
  <c r="BJ26" i="1" s="1"/>
  <c r="BC15" i="1"/>
  <c r="BL15" i="1" s="1"/>
  <c r="AY15" i="1"/>
  <c r="BH15" i="1" s="1"/>
  <c r="BB16" i="1"/>
  <c r="BK16" i="1" s="1"/>
  <c r="AY16" i="1"/>
  <c r="BH16" i="1" s="1"/>
  <c r="BC28" i="1"/>
  <c r="BL28" i="1" s="1"/>
  <c r="AX27" i="1"/>
  <c r="BG27" i="1" s="1"/>
  <c r="BB29" i="1"/>
  <c r="BK29" i="1" s="1"/>
  <c r="BB6" i="1"/>
  <c r="BK6" i="1" s="1"/>
  <c r="AX6" i="1"/>
  <c r="BG6" i="1" s="1"/>
  <c r="AY21" i="1"/>
  <c r="BH21" i="1" s="1"/>
  <c r="AX7" i="1"/>
  <c r="BG7" i="1" s="1"/>
  <c r="BB19" i="1"/>
  <c r="BK19" i="1" s="1"/>
  <c r="FE10" i="4"/>
  <c r="FN10" i="4" s="1"/>
  <c r="FV10" i="4" s="1"/>
  <c r="FM10" i="4" s="1"/>
  <c r="AZ8" i="4"/>
  <c r="BI8" i="4" s="1"/>
  <c r="BN8" i="4" s="1"/>
  <c r="BE8" i="4" s="1"/>
  <c r="AW5" i="4"/>
  <c r="BF5" i="4" s="1"/>
  <c r="GU14" i="1"/>
  <c r="HD14" i="1" s="1"/>
  <c r="GV26" i="1"/>
  <c r="HE26" i="1" s="1"/>
  <c r="GX16" i="1"/>
  <c r="HG16" i="1" s="1"/>
  <c r="HB16" i="1"/>
  <c r="HK16" i="1" s="1"/>
  <c r="GU28" i="1"/>
  <c r="HD28" i="1" s="1"/>
  <c r="GV5" i="1"/>
  <c r="HE5" i="1" s="1"/>
  <c r="GU17" i="1"/>
  <c r="HD17" i="1" s="1"/>
  <c r="GV29" i="1"/>
  <c r="HE29" i="1" s="1"/>
  <c r="GY29" i="1"/>
  <c r="HH29" i="1" s="1"/>
  <c r="GV19" i="1"/>
  <c r="HE19" i="1" s="1"/>
  <c r="DX17" i="1"/>
  <c r="EG17" i="1" s="1"/>
  <c r="DX6" i="1"/>
  <c r="EG6" i="1" s="1"/>
  <c r="DV8" i="1"/>
  <c r="EE8" i="1" s="1"/>
  <c r="DZ20" i="1"/>
  <c r="EI20" i="1" s="1"/>
  <c r="DW29" i="1"/>
  <c r="EF29" i="1" s="1"/>
  <c r="EC29" i="1"/>
  <c r="EL29" i="1" s="1"/>
  <c r="DZ9" i="1"/>
  <c r="EI9" i="1" s="1"/>
  <c r="DX22" i="1"/>
  <c r="EG22" i="1" s="1"/>
  <c r="DV22" i="1"/>
  <c r="EE22" i="1" s="1"/>
  <c r="DW24" i="1"/>
  <c r="EF24" i="1" s="1"/>
  <c r="DV24" i="1"/>
  <c r="EE24" i="1" s="1"/>
  <c r="DX13" i="1"/>
  <c r="EG13" i="1" s="1"/>
  <c r="DW13" i="1"/>
  <c r="EF13" i="1" s="1"/>
  <c r="DZ25" i="1"/>
  <c r="EI25" i="1" s="1"/>
  <c r="EA10" i="1"/>
  <c r="EJ10" i="1" s="1"/>
  <c r="DZ11" i="1"/>
  <c r="EI11" i="1" s="1"/>
  <c r="EA14" i="1"/>
  <c r="EJ14" i="1" s="1"/>
  <c r="DY26" i="1"/>
  <c r="EH26" i="1" s="1"/>
  <c r="DZ23" i="1"/>
  <c r="EI23" i="1" s="1"/>
  <c r="DX23" i="1"/>
  <c r="EG23" i="1" s="1"/>
  <c r="DY15" i="1"/>
  <c r="EH15" i="1" s="1"/>
  <c r="DV15" i="1"/>
  <c r="EE15" i="1" s="1"/>
  <c r="EA27" i="1"/>
  <c r="EJ27" i="1" s="1"/>
  <c r="EA18" i="1"/>
  <c r="EJ18" i="1" s="1"/>
  <c r="DV30" i="1"/>
  <c r="EE30" i="1" s="1"/>
  <c r="DZ7" i="1"/>
  <c r="EI7" i="1" s="1"/>
  <c r="BB10" i="1"/>
  <c r="BK10" i="1" s="1"/>
  <c r="BA23" i="1"/>
  <c r="BJ23" i="1" s="1"/>
  <c r="BB22" i="1"/>
  <c r="BK22" i="1" s="1"/>
  <c r="BD12" i="1"/>
  <c r="BM12" i="1" s="1"/>
  <c r="AW12" i="1"/>
  <c r="BF12" i="1" s="1"/>
  <c r="BC24" i="1"/>
  <c r="BL24" i="1" s="1"/>
  <c r="AW8" i="1"/>
  <c r="BF8" i="1" s="1"/>
  <c r="BB8" i="1"/>
  <c r="BK8" i="1" s="1"/>
  <c r="BD20" i="1"/>
  <c r="BM20" i="1" s="1"/>
  <c r="BB13" i="1"/>
  <c r="BK13" i="1" s="1"/>
  <c r="AY13" i="1"/>
  <c r="BH13" i="1" s="1"/>
  <c r="BA25" i="1"/>
  <c r="BJ25" i="1" s="1"/>
  <c r="BD14" i="1"/>
  <c r="BM14" i="1" s="1"/>
  <c r="AZ26" i="1"/>
  <c r="BI26" i="1" s="1"/>
  <c r="AZ28" i="1"/>
  <c r="BI28" i="1" s="1"/>
  <c r="BB27" i="1"/>
  <c r="BK27" i="1" s="1"/>
  <c r="BC5" i="1"/>
  <c r="BD6" i="1"/>
  <c r="BM6" i="1" s="1"/>
  <c r="AZ6" i="1"/>
  <c r="BI6" i="1" s="1"/>
  <c r="AW18" i="1"/>
  <c r="BF18" i="1" s="1"/>
  <c r="AZ30" i="1"/>
  <c r="BI30" i="1" s="1"/>
  <c r="AX21" i="1"/>
  <c r="BG21" i="1" s="1"/>
  <c r="AX17" i="1"/>
  <c r="BG17" i="1" s="1"/>
  <c r="BC17" i="1"/>
  <c r="BL17" i="1" s="1"/>
  <c r="BA31" i="1"/>
  <c r="BJ31" i="1" s="1"/>
  <c r="AZ31" i="1"/>
  <c r="BI31" i="1" s="1"/>
  <c r="FE9" i="4"/>
  <c r="FN9" i="4" s="1"/>
  <c r="FV9" i="4" s="1"/>
  <c r="FM9" i="4" s="1"/>
  <c r="FG7" i="4"/>
  <c r="FP7" i="4" s="1"/>
  <c r="FV7" i="4" s="1"/>
  <c r="FM7" i="4" s="1"/>
  <c r="DB6" i="4"/>
  <c r="DK6" i="4" s="1"/>
  <c r="DR6" i="4" s="1"/>
  <c r="DI6" i="4" s="1"/>
  <c r="GW13" i="1"/>
  <c r="HF13" i="1" s="1"/>
  <c r="HB26" i="1"/>
  <c r="HK26" i="1" s="1"/>
  <c r="GV27" i="1"/>
  <c r="HE27" i="1" s="1"/>
  <c r="GW27" i="1"/>
  <c r="HF27" i="1" s="1"/>
  <c r="HA16" i="1"/>
  <c r="HJ16" i="1" s="1"/>
  <c r="GV28" i="1"/>
  <c r="HE28" i="1" s="1"/>
  <c r="GU5" i="1"/>
  <c r="HD5" i="1" s="1"/>
  <c r="GX19" i="1"/>
  <c r="HG19" i="1" s="1"/>
  <c r="HB19" i="1"/>
  <c r="HK19" i="1" s="1"/>
  <c r="EB16" i="1"/>
  <c r="EK16" i="1" s="1"/>
  <c r="DY16" i="1"/>
  <c r="EH16" i="1" s="1"/>
  <c r="DY17" i="1"/>
  <c r="EH17" i="1" s="1"/>
  <c r="DY6" i="1"/>
  <c r="EH6" i="1" s="1"/>
  <c r="EA6" i="1"/>
  <c r="EJ6" i="1" s="1"/>
  <c r="DZ8" i="1"/>
  <c r="EI8" i="1" s="1"/>
  <c r="EC20" i="1"/>
  <c r="EL20" i="1" s="1"/>
  <c r="EA29" i="1"/>
  <c r="EJ29" i="1" s="1"/>
  <c r="DX9" i="1"/>
  <c r="EG9" i="1" s="1"/>
  <c r="DY9" i="1"/>
  <c r="EH9" i="1" s="1"/>
  <c r="DY22" i="1"/>
  <c r="EH22" i="1" s="1"/>
  <c r="EA12" i="1"/>
  <c r="EJ12" i="1" s="1"/>
  <c r="EB12" i="1"/>
  <c r="EK12" i="1" s="1"/>
  <c r="DV13" i="1"/>
  <c r="EE13" i="1" s="1"/>
  <c r="EA25" i="1"/>
  <c r="EJ25" i="1" s="1"/>
  <c r="DV10" i="1"/>
  <c r="EE10" i="1" s="1"/>
  <c r="DW11" i="1"/>
  <c r="EF11" i="1" s="1"/>
  <c r="EA26" i="1"/>
  <c r="EJ26" i="1" s="1"/>
  <c r="DW27" i="1"/>
  <c r="EF27" i="1" s="1"/>
  <c r="DZ27" i="1"/>
  <c r="EI27" i="1" s="1"/>
  <c r="EA28" i="1"/>
  <c r="EJ28" i="1" s="1"/>
  <c r="EC28" i="1"/>
  <c r="EL28" i="1" s="1"/>
  <c r="DX18" i="1"/>
  <c r="EG18" i="1" s="1"/>
  <c r="EC18" i="1"/>
  <c r="EL18" i="1" s="1"/>
  <c r="DX30" i="1"/>
  <c r="EG30" i="1" s="1"/>
  <c r="EC30" i="1"/>
  <c r="EL30" i="1" s="1"/>
  <c r="EB7" i="1"/>
  <c r="EK7" i="1" s="1"/>
  <c r="DW7" i="1"/>
  <c r="EF7" i="1" s="1"/>
  <c r="DV19" i="1"/>
  <c r="EE19" i="1" s="1"/>
  <c r="EC19" i="1"/>
  <c r="EL19" i="1" s="1"/>
  <c r="EB31" i="1"/>
  <c r="EK31" i="1" s="1"/>
  <c r="DW31" i="1"/>
  <c r="EF31" i="1" s="1"/>
  <c r="AZ9" i="1"/>
  <c r="BI9" i="1" s="1"/>
  <c r="AW9" i="1"/>
  <c r="BF9" i="1" s="1"/>
  <c r="AY10" i="1"/>
  <c r="BH10" i="1" s="1"/>
  <c r="AZ22" i="1"/>
  <c r="BI22" i="1" s="1"/>
  <c r="AW11" i="1"/>
  <c r="BF11" i="1" s="1"/>
  <c r="AZ12" i="1"/>
  <c r="BI12" i="1" s="1"/>
  <c r="BA24" i="1"/>
  <c r="BJ24" i="1" s="1"/>
  <c r="AZ20" i="1"/>
  <c r="BI20" i="1" s="1"/>
  <c r="BB25" i="1"/>
  <c r="BK25" i="1" s="1"/>
  <c r="AZ25" i="1"/>
  <c r="BI25" i="1" s="1"/>
  <c r="AY26" i="1"/>
  <c r="BH26" i="1" s="1"/>
  <c r="AX26" i="1"/>
  <c r="BG26" i="1" s="1"/>
  <c r="BD26" i="1"/>
  <c r="BM26" i="1" s="1"/>
  <c r="BB15" i="1"/>
  <c r="BK15" i="1" s="1"/>
  <c r="BD16" i="1"/>
  <c r="BM16" i="1" s="1"/>
  <c r="AX16" i="1"/>
  <c r="BG16" i="1" s="1"/>
  <c r="AY28" i="1"/>
  <c r="BH28" i="1" s="1"/>
  <c r="AX5" i="1"/>
  <c r="AZ29" i="1"/>
  <c r="BI29" i="1" s="1"/>
  <c r="AW6" i="1"/>
  <c r="BF6" i="1" s="1"/>
  <c r="AZ18" i="1"/>
  <c r="BI18" i="1" s="1"/>
  <c r="AW30" i="1"/>
  <c r="BF30" i="1" s="1"/>
  <c r="AW21" i="1"/>
  <c r="BF21" i="1" s="1"/>
  <c r="BD21" i="1"/>
  <c r="BM21" i="1" s="1"/>
  <c r="BC7" i="1"/>
  <c r="BL7" i="1" s="1"/>
  <c r="BJ7" i="1"/>
  <c r="AW7" i="1"/>
  <c r="BF7" i="1" s="1"/>
  <c r="AW19" i="1"/>
  <c r="BF19" i="1" s="1"/>
  <c r="AZ19" i="1"/>
  <c r="BI19" i="1" s="1"/>
  <c r="HI9" i="4"/>
  <c r="HR9" i="4" s="1"/>
  <c r="HZ9" i="4" s="1"/>
  <c r="HQ9" i="4" s="1"/>
  <c r="DB11" i="4"/>
  <c r="DK11" i="4" s="1"/>
  <c r="DR11" i="4" s="1"/>
  <c r="DI11" i="4" s="1"/>
  <c r="AX6" i="4"/>
  <c r="BG6" i="4" s="1"/>
  <c r="GU16" i="1"/>
  <c r="HD16" i="1" s="1"/>
  <c r="GY16" i="1"/>
  <c r="HH16" i="1" s="1"/>
  <c r="HA28" i="1"/>
  <c r="HJ28" i="1" s="1"/>
  <c r="HA5" i="1"/>
  <c r="HJ5" i="1" s="1"/>
  <c r="GZ5" i="1"/>
  <c r="HI5" i="1" s="1"/>
  <c r="HB17" i="1"/>
  <c r="HK17" i="1" s="1"/>
  <c r="GX17" i="1"/>
  <c r="HG17" i="1" s="1"/>
  <c r="GV17" i="1"/>
  <c r="HE17" i="1" s="1"/>
  <c r="HB29" i="1"/>
  <c r="HK29" i="1" s="1"/>
  <c r="GZ29" i="1"/>
  <c r="HI29" i="1" s="1"/>
  <c r="EA16" i="1"/>
  <c r="EJ16" i="1" s="1"/>
  <c r="DV17" i="1"/>
  <c r="EE17" i="1" s="1"/>
  <c r="EA17" i="1"/>
  <c r="EJ17" i="1" s="1"/>
  <c r="EC6" i="1"/>
  <c r="EL6" i="1" s="1"/>
  <c r="DW8" i="1"/>
  <c r="EF8" i="1" s="1"/>
  <c r="DX29" i="1"/>
  <c r="EG29" i="1" s="1"/>
  <c r="DV9" i="1"/>
  <c r="EE9" i="1" s="1"/>
  <c r="EA21" i="1"/>
  <c r="EJ21" i="1" s="1"/>
  <c r="DV21" i="1"/>
  <c r="EE21" i="1" s="1"/>
  <c r="EC12" i="1"/>
  <c r="EL12" i="1" s="1"/>
  <c r="EB13" i="1"/>
  <c r="EK13" i="1" s="1"/>
  <c r="DW25" i="1"/>
  <c r="EF25" i="1" s="1"/>
  <c r="DY11" i="1"/>
  <c r="EH11" i="1" s="1"/>
  <c r="DX11" i="1"/>
  <c r="EG11" i="1" s="1"/>
  <c r="DZ14" i="1"/>
  <c r="EI14" i="1" s="1"/>
  <c r="DW14" i="1"/>
  <c r="EF14" i="1" s="1"/>
  <c r="DZ26" i="1"/>
  <c r="EI26" i="1" s="1"/>
  <c r="DW15" i="1"/>
  <c r="EF15" i="1" s="1"/>
  <c r="DV27" i="1"/>
  <c r="EE27" i="1" s="1"/>
  <c r="EB5" i="1"/>
  <c r="EK5" i="1" s="1"/>
  <c r="EA5" i="1"/>
  <c r="EJ5" i="1" s="1"/>
  <c r="DV18" i="1"/>
  <c r="EE18" i="1" s="1"/>
  <c r="DX7" i="1"/>
  <c r="EG7" i="1" s="1"/>
  <c r="BB9" i="1"/>
  <c r="BK9" i="1" s="1"/>
  <c r="AZ23" i="1"/>
  <c r="BI23" i="1" s="1"/>
  <c r="AY22" i="1"/>
  <c r="BH22" i="1" s="1"/>
  <c r="BC11" i="1"/>
  <c r="BL11" i="1" s="1"/>
  <c r="BC12" i="1"/>
  <c r="BL12" i="1" s="1"/>
  <c r="AY8" i="1"/>
  <c r="BH8" i="1" s="1"/>
  <c r="BD8" i="1"/>
  <c r="BM8" i="1" s="1"/>
  <c r="BC20" i="1"/>
  <c r="BL20" i="1" s="1"/>
  <c r="BA13" i="1"/>
  <c r="BJ13" i="1" s="1"/>
  <c r="AW14" i="1"/>
  <c r="BF14" i="1" s="1"/>
  <c r="BC14" i="1"/>
  <c r="BL14" i="1" s="1"/>
  <c r="AX15" i="1"/>
  <c r="BG15" i="1" s="1"/>
  <c r="BA16" i="1"/>
  <c r="BJ16" i="1" s="1"/>
  <c r="AW27" i="1"/>
  <c r="BF27" i="1" s="1"/>
  <c r="BB5" i="1"/>
  <c r="AY29" i="1"/>
  <c r="BH29" i="1" s="1"/>
  <c r="BD29" i="1"/>
  <c r="BM29" i="1" s="1"/>
  <c r="BA29" i="1"/>
  <c r="BJ29" i="1" s="1"/>
  <c r="BD18" i="1"/>
  <c r="BM18" i="1" s="1"/>
  <c r="AY30" i="1"/>
  <c r="BH30" i="1" s="1"/>
  <c r="AZ17" i="1"/>
  <c r="BI17" i="1" s="1"/>
  <c r="AW17" i="1"/>
  <c r="BF17" i="1" s="1"/>
  <c r="BB17" i="1"/>
  <c r="BK17" i="1" s="1"/>
  <c r="BB31" i="1"/>
  <c r="BK31" i="1" s="1"/>
  <c r="HK7" i="4"/>
  <c r="HT7" i="4" s="1"/>
  <c r="HZ7" i="4" s="1"/>
  <c r="HQ7" i="4" s="1"/>
  <c r="FE5" i="4"/>
  <c r="FN5" i="4" s="1"/>
  <c r="FV5" i="4" s="1"/>
  <c r="FM5" i="4" s="1"/>
  <c r="AX11" i="4"/>
  <c r="BG11" i="4" s="1"/>
  <c r="BN11" i="4" s="1"/>
  <c r="BE11" i="4" s="1"/>
  <c r="DC7" i="4"/>
  <c r="DL7" i="4" s="1"/>
  <c r="DR7" i="4" s="1"/>
  <c r="DI7" i="4" s="1"/>
  <c r="FF11" i="4"/>
  <c r="FO11" i="4" s="1"/>
  <c r="FV11" i="4" s="1"/>
  <c r="FM11" i="4" s="1"/>
  <c r="AY7" i="4"/>
  <c r="BH7" i="4" s="1"/>
  <c r="BA17" i="1"/>
  <c r="BJ17" i="1" s="1"/>
  <c r="HA12" i="1"/>
  <c r="HJ12" i="1" s="1"/>
  <c r="HB14" i="1"/>
  <c r="HK14" i="1" s="1"/>
  <c r="GY14" i="1"/>
  <c r="HH14" i="1" s="1"/>
  <c r="HB27" i="1"/>
  <c r="HK27" i="1" s="1"/>
  <c r="GX28" i="1"/>
  <c r="HG28" i="1" s="1"/>
  <c r="HB28" i="1"/>
  <c r="HK28" i="1" s="1"/>
  <c r="GW5" i="1"/>
  <c r="HF5" i="1" s="1"/>
  <c r="HB5" i="1"/>
  <c r="HK5" i="1" s="1"/>
  <c r="GW17" i="1"/>
  <c r="HF17" i="1" s="1"/>
  <c r="HA17" i="1"/>
  <c r="HJ17" i="1" s="1"/>
  <c r="DX16" i="1"/>
  <c r="EG16" i="1" s="1"/>
  <c r="EC17" i="1"/>
  <c r="EL17" i="1" s="1"/>
  <c r="DW6" i="1"/>
  <c r="EF6" i="1" s="1"/>
  <c r="DX20" i="1"/>
  <c r="EG20" i="1" s="1"/>
  <c r="EB29" i="1"/>
  <c r="EK29" i="1" s="1"/>
  <c r="EC9" i="1"/>
  <c r="EL9" i="1" s="1"/>
  <c r="EC21" i="1"/>
  <c r="EL21" i="1" s="1"/>
  <c r="EB22" i="1"/>
  <c r="EK22" i="1" s="1"/>
  <c r="DW22" i="1"/>
  <c r="EF22" i="1" s="1"/>
  <c r="DY12" i="1"/>
  <c r="EH12" i="1" s="1"/>
  <c r="DV12" i="1"/>
  <c r="EE12" i="1" s="1"/>
  <c r="DV11" i="1"/>
  <c r="EE11" i="1" s="1"/>
  <c r="EC11" i="1"/>
  <c r="EL11" i="1" s="1"/>
  <c r="DV14" i="1"/>
  <c r="EE14" i="1" s="1"/>
  <c r="DY27" i="1"/>
  <c r="EH27" i="1" s="1"/>
  <c r="DX28" i="1"/>
  <c r="EG28" i="1" s="1"/>
  <c r="DZ28" i="1"/>
  <c r="EI28" i="1" s="1"/>
  <c r="DY5" i="1"/>
  <c r="EH5" i="1" s="1"/>
  <c r="DW5" i="1"/>
  <c r="EF5" i="1" s="1"/>
  <c r="DW18" i="1"/>
  <c r="EF18" i="1" s="1"/>
  <c r="DZ18" i="1"/>
  <c r="EI18" i="1" s="1"/>
  <c r="DW30" i="1"/>
  <c r="EF30" i="1" s="1"/>
  <c r="DY30" i="1"/>
  <c r="EH30" i="1" s="1"/>
  <c r="EA7" i="1"/>
  <c r="EJ7" i="1" s="1"/>
  <c r="DY19" i="1"/>
  <c r="EH19" i="1" s="1"/>
  <c r="DZ19" i="1"/>
  <c r="EI19" i="1" s="1"/>
  <c r="BD9" i="1"/>
  <c r="BM9" i="1" s="1"/>
  <c r="BD10" i="1"/>
  <c r="BM10" i="1" s="1"/>
  <c r="BA10" i="1"/>
  <c r="BJ10" i="1" s="1"/>
  <c r="BD23" i="1"/>
  <c r="BM23" i="1" s="1"/>
  <c r="AX22" i="1"/>
  <c r="BG22" i="1" s="1"/>
  <c r="AZ11" i="1"/>
  <c r="BI11" i="1" s="1"/>
  <c r="AZ24" i="1"/>
  <c r="BI24" i="1" s="1"/>
  <c r="AX20" i="1"/>
  <c r="BG20" i="1" s="1"/>
  <c r="AY25" i="1"/>
  <c r="BH25" i="1" s="1"/>
  <c r="AZ14" i="1"/>
  <c r="BI14" i="1" s="1"/>
  <c r="BC26" i="1"/>
  <c r="BL26" i="1" s="1"/>
  <c r="AW26" i="1"/>
  <c r="BF26" i="1" s="1"/>
  <c r="BA15" i="1"/>
  <c r="BJ15" i="1" s="1"/>
  <c r="AW16" i="1"/>
  <c r="BF16" i="1" s="1"/>
  <c r="BA28" i="1"/>
  <c r="BJ28" i="1" s="1"/>
  <c r="AX28" i="1"/>
  <c r="BG28" i="1" s="1"/>
  <c r="BA27" i="1"/>
  <c r="BJ27" i="1" s="1"/>
  <c r="BC6" i="1"/>
  <c r="BL6" i="1" s="1"/>
  <c r="AY6" i="1"/>
  <c r="BH6" i="1" s="1"/>
  <c r="AY18" i="1"/>
  <c r="BH18" i="1" s="1"/>
  <c r="BD30" i="1"/>
  <c r="BM30" i="1" s="1"/>
  <c r="BB30" i="1"/>
  <c r="BK30" i="1" s="1"/>
  <c r="BB21" i="1"/>
  <c r="BK21" i="1" s="1"/>
  <c r="AZ7" i="1"/>
  <c r="BI7" i="1" s="1"/>
  <c r="BD19" i="1"/>
  <c r="BM19" i="1" s="1"/>
  <c r="AY19" i="1"/>
  <c r="BH19" i="1" s="1"/>
  <c r="AY31" i="1"/>
  <c r="BH31" i="1" s="1"/>
  <c r="HI5" i="4"/>
  <c r="HR5" i="4" s="1"/>
  <c r="HZ5" i="4" s="1"/>
  <c r="HQ5" i="4" s="1"/>
  <c r="FF6" i="4"/>
  <c r="FO6" i="4" s="1"/>
  <c r="FV6" i="4" s="1"/>
  <c r="FM6" i="4" s="1"/>
  <c r="FH8" i="4"/>
  <c r="FQ8" i="4" s="1"/>
  <c r="FV8" i="4" s="1"/>
  <c r="FM8" i="4" s="1"/>
  <c r="DA10" i="4"/>
  <c r="DJ10" i="4" s="1"/>
  <c r="DR10" i="4" s="1"/>
  <c r="DI10" i="4" s="1"/>
  <c r="HI10" i="4"/>
  <c r="HR10" i="4" s="1"/>
  <c r="HZ10" i="4" s="1"/>
  <c r="HQ10" i="4" s="1"/>
  <c r="AW10" i="4"/>
  <c r="BF10" i="4" s="1"/>
  <c r="BN10" i="4" s="1"/>
  <c r="BE10" i="4" s="1"/>
  <c r="BB7" i="1"/>
  <c r="BK7" i="1" s="1"/>
  <c r="AW9" i="4"/>
  <c r="BF9" i="4" s="1"/>
  <c r="BN9" i="4" s="1"/>
  <c r="BE9" i="4" s="1"/>
  <c r="M31" i="1"/>
  <c r="W31" i="1" s="1"/>
  <c r="J8" i="1"/>
  <c r="T8" i="1" s="1"/>
  <c r="M24" i="1"/>
  <c r="W24" i="1" s="1"/>
  <c r="H6" i="1"/>
  <c r="R6" i="1" s="1"/>
  <c r="I9" i="1"/>
  <c r="S9" i="1" s="1"/>
  <c r="N9" i="1"/>
  <c r="X9" i="1" s="1"/>
  <c r="L25" i="1"/>
  <c r="V25" i="1" s="1"/>
  <c r="G25" i="1"/>
  <c r="Q25" i="1" s="1"/>
  <c r="M25" i="1"/>
  <c r="W25" i="1" s="1"/>
  <c r="G10" i="1"/>
  <c r="Q10" i="1" s="1"/>
  <c r="I10" i="1"/>
  <c r="S10" i="1" s="1"/>
  <c r="O18" i="1"/>
  <c r="Y18" i="1" s="1"/>
  <c r="M18" i="1"/>
  <c r="W18" i="1" s="1"/>
  <c r="H26" i="1"/>
  <c r="R26" i="1" s="1"/>
  <c r="M11" i="1"/>
  <c r="W11" i="1" s="1"/>
  <c r="G11" i="1"/>
  <c r="Q11" i="1" s="1"/>
  <c r="I19" i="1"/>
  <c r="S19" i="1" s="1"/>
  <c r="M27" i="1"/>
  <c r="W27" i="1" s="1"/>
  <c r="G27" i="1"/>
  <c r="Q27" i="1" s="1"/>
  <c r="I28" i="1"/>
  <c r="S28" i="1" s="1"/>
  <c r="K28" i="1"/>
  <c r="U28" i="1" s="1"/>
  <c r="L21" i="1"/>
  <c r="V21" i="1" s="1"/>
  <c r="K21" i="1"/>
  <c r="U21" i="1" s="1"/>
  <c r="N14" i="1"/>
  <c r="X14" i="1" s="1"/>
  <c r="H22" i="1"/>
  <c r="R22" i="1" s="1"/>
  <c r="L31" i="1"/>
  <c r="V31" i="1" s="1"/>
  <c r="G31" i="1"/>
  <c r="Q31" i="1" s="1"/>
  <c r="L8" i="1"/>
  <c r="V8" i="1" s="1"/>
  <c r="J16" i="1"/>
  <c r="T16" i="1" s="1"/>
  <c r="O16" i="1"/>
  <c r="Y16" i="1" s="1"/>
  <c r="O24" i="1"/>
  <c r="Y24" i="1" s="1"/>
  <c r="H24" i="1"/>
  <c r="R24" i="1" s="1"/>
  <c r="I12" i="1"/>
  <c r="S12" i="1" s="1"/>
  <c r="J12" i="1"/>
  <c r="T12" i="1" s="1"/>
  <c r="N12" i="1"/>
  <c r="X12" i="1" s="1"/>
  <c r="L13" i="1"/>
  <c r="V13" i="1" s="1"/>
  <c r="I13" i="1"/>
  <c r="S13" i="1" s="1"/>
  <c r="K6" i="1"/>
  <c r="U6" i="1" s="1"/>
  <c r="J7" i="1"/>
  <c r="T7" i="1" s="1"/>
  <c r="K7" i="1"/>
  <c r="U7" i="1" s="1"/>
  <c r="K9" i="1"/>
  <c r="U9" i="1" s="1"/>
  <c r="N17" i="1"/>
  <c r="X17" i="1" s="1"/>
  <c r="G17" i="1"/>
  <c r="Q17" i="1" s="1"/>
  <c r="K10" i="1"/>
  <c r="U10" i="1" s="1"/>
  <c r="G18" i="1"/>
  <c r="Q18" i="1" s="1"/>
  <c r="O26" i="1"/>
  <c r="Y26" i="1" s="1"/>
  <c r="G19" i="1"/>
  <c r="Q19" i="1" s="1"/>
  <c r="L19" i="1"/>
  <c r="V19" i="1" s="1"/>
  <c r="I27" i="1"/>
  <c r="S27" i="1" s="1"/>
  <c r="L20" i="1"/>
  <c r="V20" i="1" s="1"/>
  <c r="H21" i="1"/>
  <c r="R21" i="1" s="1"/>
  <c r="L29" i="1"/>
  <c r="V29" i="1" s="1"/>
  <c r="L5" i="1"/>
  <c r="L14" i="1"/>
  <c r="V14" i="1" s="1"/>
  <c r="N22" i="1"/>
  <c r="X22" i="1" s="1"/>
  <c r="J22" i="1"/>
  <c r="T22" i="1" s="1"/>
  <c r="L30" i="1"/>
  <c r="V30" i="1" s="1"/>
  <c r="O8" i="1"/>
  <c r="Y8" i="1" s="1"/>
  <c r="H8" i="1"/>
  <c r="R8" i="1" s="1"/>
  <c r="L16" i="1"/>
  <c r="V16" i="1" s="1"/>
  <c r="H13" i="1"/>
  <c r="R13" i="1" s="1"/>
  <c r="O6" i="1"/>
  <c r="Y6" i="1" s="1"/>
  <c r="L6" i="1"/>
  <c r="V6" i="1" s="1"/>
  <c r="G9" i="1"/>
  <c r="Q9" i="1" s="1"/>
  <c r="M9" i="1"/>
  <c r="W9" i="1" s="1"/>
  <c r="K17" i="1"/>
  <c r="U17" i="1" s="1"/>
  <c r="J25" i="1"/>
  <c r="T25" i="1" s="1"/>
  <c r="N10" i="1"/>
  <c r="X10" i="1" s="1"/>
  <c r="H10" i="1"/>
  <c r="R10" i="1" s="1"/>
  <c r="K18" i="1"/>
  <c r="U18" i="1" s="1"/>
  <c r="L18" i="1"/>
  <c r="V18" i="1" s="1"/>
  <c r="G26" i="1"/>
  <c r="Q26" i="1" s="1"/>
  <c r="N11" i="1"/>
  <c r="X11" i="1" s="1"/>
  <c r="L11" i="1"/>
  <c r="V11" i="1" s="1"/>
  <c r="L27" i="1"/>
  <c r="V27" i="1" s="1"/>
  <c r="H20" i="1"/>
  <c r="R20" i="1" s="1"/>
  <c r="O28" i="1"/>
  <c r="Y28" i="1" s="1"/>
  <c r="J28" i="1"/>
  <c r="T28" i="1" s="1"/>
  <c r="J21" i="1"/>
  <c r="T21" i="1" s="1"/>
  <c r="H29" i="1"/>
  <c r="R29" i="1" s="1"/>
  <c r="N29" i="1"/>
  <c r="X29" i="1" s="1"/>
  <c r="N5" i="1"/>
  <c r="J31" i="1"/>
  <c r="T31" i="1" s="1"/>
  <c r="K31" i="1"/>
  <c r="U31" i="1" s="1"/>
  <c r="H16" i="1"/>
  <c r="R16" i="1" s="1"/>
  <c r="N16" i="1"/>
  <c r="X16" i="1" s="1"/>
  <c r="L24" i="1"/>
  <c r="V24" i="1" s="1"/>
  <c r="N24" i="1"/>
  <c r="X24" i="1" s="1"/>
  <c r="G24" i="1"/>
  <c r="Q24" i="1" s="1"/>
  <c r="G12" i="1"/>
  <c r="Q12" i="1" s="1"/>
  <c r="L12" i="1"/>
  <c r="V12" i="1" s="1"/>
  <c r="M13" i="1"/>
  <c r="W13" i="1" s="1"/>
  <c r="G6" i="1"/>
  <c r="Q6" i="1" s="1"/>
  <c r="N7" i="1"/>
  <c r="X7" i="1" s="1"/>
  <c r="I7" i="1"/>
  <c r="S7" i="1" s="1"/>
  <c r="M17" i="1"/>
  <c r="W17" i="1" s="1"/>
  <c r="K25" i="1"/>
  <c r="U25" i="1" s="1"/>
  <c r="K26" i="1"/>
  <c r="U26" i="1" s="1"/>
  <c r="N19" i="1"/>
  <c r="X19" i="1" s="1"/>
  <c r="K20" i="1"/>
  <c r="U20" i="1" s="1"/>
  <c r="O20" i="1"/>
  <c r="Y20" i="1" s="1"/>
  <c r="H28" i="1"/>
  <c r="R28" i="1" s="1"/>
  <c r="J29" i="1"/>
  <c r="T29" i="1" s="1"/>
  <c r="M5" i="1"/>
  <c r="K14" i="1"/>
  <c r="U14" i="1" s="1"/>
  <c r="J14" i="1"/>
  <c r="T14" i="1" s="1"/>
  <c r="J30" i="1"/>
  <c r="T30" i="1" s="1"/>
  <c r="I8" i="1"/>
  <c r="S8" i="1" s="1"/>
  <c r="N8" i="1"/>
  <c r="X8" i="1" s="1"/>
  <c r="H12" i="1"/>
  <c r="R12" i="1" s="1"/>
  <c r="J6" i="1"/>
  <c r="T6" i="1" s="1"/>
  <c r="H9" i="1"/>
  <c r="R9" i="1" s="1"/>
  <c r="O25" i="1"/>
  <c r="Y25" i="1" s="1"/>
  <c r="I25" i="1"/>
  <c r="S25" i="1" s="1"/>
  <c r="J10" i="1"/>
  <c r="T10" i="1" s="1"/>
  <c r="M10" i="1"/>
  <c r="W10" i="1" s="1"/>
  <c r="I18" i="1"/>
  <c r="S18" i="1" s="1"/>
  <c r="L26" i="1"/>
  <c r="V26" i="1" s="1"/>
  <c r="J11" i="1"/>
  <c r="T11" i="1" s="1"/>
  <c r="K11" i="1"/>
  <c r="U11" i="1" s="1"/>
  <c r="N27" i="1"/>
  <c r="X27" i="1" s="1"/>
  <c r="K27" i="1"/>
  <c r="U27" i="1" s="1"/>
  <c r="N28" i="1"/>
  <c r="X28" i="1" s="1"/>
  <c r="G28" i="1"/>
  <c r="Q28" i="1" s="1"/>
  <c r="O21" i="1"/>
  <c r="Y21" i="1" s="1"/>
  <c r="N21" i="1"/>
  <c r="X21" i="1" s="1"/>
  <c r="I21" i="1"/>
  <c r="S21" i="1" s="1"/>
  <c r="M29" i="1"/>
  <c r="W29" i="1" s="1"/>
  <c r="I5" i="1"/>
  <c r="O14" i="1"/>
  <c r="Y14" i="1" s="1"/>
  <c r="K22" i="1"/>
  <c r="U22" i="1" s="1"/>
  <c r="N31" i="1"/>
  <c r="X31" i="1" s="1"/>
  <c r="I31" i="1"/>
  <c r="S31" i="1" s="1"/>
  <c r="I16" i="1"/>
  <c r="S16" i="1" s="1"/>
  <c r="G16" i="1"/>
  <c r="Q16" i="1" s="1"/>
  <c r="K24" i="1"/>
  <c r="U24" i="1" s="1"/>
  <c r="K12" i="1"/>
  <c r="U12" i="1" s="1"/>
  <c r="O13" i="1"/>
  <c r="Y13" i="1" s="1"/>
  <c r="K13" i="1"/>
  <c r="U13" i="1" s="1"/>
  <c r="O7" i="1"/>
  <c r="Y7" i="1" s="1"/>
  <c r="H7" i="1"/>
  <c r="R7" i="1" s="1"/>
  <c r="H17" i="1"/>
  <c r="R17" i="1" s="1"/>
  <c r="J17" i="1"/>
  <c r="T17" i="1" s="1"/>
  <c r="J18" i="1"/>
  <c r="T18" i="1" s="1"/>
  <c r="N26" i="1"/>
  <c r="X26" i="1" s="1"/>
  <c r="J19" i="1"/>
  <c r="T19" i="1" s="1"/>
  <c r="K19" i="1"/>
  <c r="U19" i="1" s="1"/>
  <c r="O19" i="1"/>
  <c r="Y19" i="1" s="1"/>
  <c r="M20" i="1"/>
  <c r="W20" i="1" s="1"/>
  <c r="J20" i="1"/>
  <c r="T20" i="1" s="1"/>
  <c r="Q21" i="1"/>
  <c r="O29" i="1"/>
  <c r="Y29" i="1" s="1"/>
  <c r="I29" i="1"/>
  <c r="S29" i="1" s="1"/>
  <c r="O5" i="1"/>
  <c r="Y5" i="1" s="1"/>
  <c r="K5" i="1"/>
  <c r="G14" i="1"/>
  <c r="Q14" i="1" s="1"/>
  <c r="I14" i="1"/>
  <c r="S14" i="1" s="1"/>
  <c r="O22" i="1"/>
  <c r="Y22" i="1" s="1"/>
  <c r="M22" i="1"/>
  <c r="W22" i="1" s="1"/>
  <c r="K30" i="1"/>
  <c r="U30" i="1" s="1"/>
  <c r="I30" i="1"/>
  <c r="S30" i="1" s="1"/>
  <c r="J15" i="1"/>
  <c r="T15" i="1" s="1"/>
  <c r="O15" i="1"/>
  <c r="Y15" i="1" s="1"/>
  <c r="M8" i="1"/>
  <c r="W8" i="1" s="1"/>
  <c r="G8" i="1"/>
  <c r="Q8" i="1" s="1"/>
  <c r="K8" i="1"/>
  <c r="U8" i="1" s="1"/>
  <c r="I24" i="1"/>
  <c r="S24" i="1" s="1"/>
  <c r="G13" i="1"/>
  <c r="Q13" i="1" s="1"/>
  <c r="N13" i="1"/>
  <c r="X13" i="1" s="1"/>
  <c r="N6" i="1"/>
  <c r="X6" i="1" s="1"/>
  <c r="I6" i="1"/>
  <c r="S6" i="1" s="1"/>
  <c r="M7" i="1"/>
  <c r="W7" i="1" s="1"/>
  <c r="L9" i="1"/>
  <c r="V9" i="1" s="1"/>
  <c r="J9" i="1"/>
  <c r="T9" i="1" s="1"/>
  <c r="O9" i="1"/>
  <c r="Y9" i="1" s="1"/>
  <c r="H25" i="1"/>
  <c r="R25" i="1" s="1"/>
  <c r="N25" i="1"/>
  <c r="X25" i="1" s="1"/>
  <c r="L10" i="1"/>
  <c r="V10" i="1" s="1"/>
  <c r="N18" i="1"/>
  <c r="X18" i="1" s="1"/>
  <c r="H18" i="1"/>
  <c r="R18" i="1" s="1"/>
  <c r="J26" i="1"/>
  <c r="T26" i="1" s="1"/>
  <c r="I26" i="1"/>
  <c r="S26" i="1" s="1"/>
  <c r="O11" i="1"/>
  <c r="Y11" i="1" s="1"/>
  <c r="H11" i="1"/>
  <c r="R11" i="1" s="1"/>
  <c r="J27" i="1"/>
  <c r="T27" i="1" s="1"/>
  <c r="O27" i="1"/>
  <c r="Y27" i="1" s="1"/>
  <c r="H27" i="1"/>
  <c r="R27" i="1" s="1"/>
  <c r="M28" i="1"/>
  <c r="W28" i="1" s="1"/>
  <c r="L28" i="1"/>
  <c r="V28" i="1" s="1"/>
  <c r="M21" i="1"/>
  <c r="W21" i="1" s="1"/>
  <c r="G29" i="1"/>
  <c r="Q29" i="1" s="1"/>
  <c r="K29" i="1"/>
  <c r="U29" i="1" s="1"/>
  <c r="G5" i="1"/>
  <c r="Q5" i="1" s="1"/>
  <c r="G22" i="1"/>
  <c r="Q22" i="1" s="1"/>
  <c r="I22" i="1"/>
  <c r="S22" i="1" s="1"/>
  <c r="O30" i="1"/>
  <c r="Y30" i="1" s="1"/>
  <c r="O31" i="1"/>
  <c r="Y31" i="1" s="1"/>
  <c r="H31" i="1"/>
  <c r="R31" i="1" s="1"/>
  <c r="M16" i="1"/>
  <c r="W16" i="1" s="1"/>
  <c r="K16" i="1"/>
  <c r="U16" i="1" s="1"/>
  <c r="J24" i="1"/>
  <c r="T24" i="1" s="1"/>
  <c r="M12" i="1"/>
  <c r="W12" i="1" s="1"/>
  <c r="O12" i="1"/>
  <c r="Y12" i="1" s="1"/>
  <c r="J13" i="1"/>
  <c r="T13" i="1" s="1"/>
  <c r="M6" i="1"/>
  <c r="W6" i="1" s="1"/>
  <c r="L7" i="1"/>
  <c r="V7" i="1" s="1"/>
  <c r="G7" i="1"/>
  <c r="Q7" i="1" s="1"/>
  <c r="L17" i="1"/>
  <c r="V17" i="1" s="1"/>
  <c r="O17" i="1"/>
  <c r="Y17" i="1" s="1"/>
  <c r="I17" i="1"/>
  <c r="S17" i="1" s="1"/>
  <c r="O10" i="1"/>
  <c r="Y10" i="1" s="1"/>
  <c r="M26" i="1"/>
  <c r="W26" i="1" s="1"/>
  <c r="I11" i="1"/>
  <c r="S11" i="1" s="1"/>
  <c r="H19" i="1"/>
  <c r="R19" i="1" s="1"/>
  <c r="M19" i="1"/>
  <c r="W19" i="1" s="1"/>
  <c r="I20" i="1"/>
  <c r="S20" i="1" s="1"/>
  <c r="N20" i="1"/>
  <c r="X20" i="1" s="1"/>
  <c r="G20" i="1"/>
  <c r="Q20" i="1" s="1"/>
  <c r="H5" i="1"/>
  <c r="J5" i="1"/>
  <c r="M14" i="1"/>
  <c r="W14" i="1" s="1"/>
  <c r="H14" i="1"/>
  <c r="R14" i="1" s="1"/>
  <c r="L22" i="1"/>
  <c r="V22" i="1" s="1"/>
  <c r="G30" i="1"/>
  <c r="Q30" i="1" s="1"/>
  <c r="M30" i="1"/>
  <c r="W30" i="1" s="1"/>
  <c r="H30" i="1"/>
  <c r="R30" i="1" s="1"/>
  <c r="N15" i="1"/>
  <c r="X15" i="1" s="1"/>
  <c r="H15" i="1"/>
  <c r="R15" i="1" s="1"/>
  <c r="L15" i="1"/>
  <c r="V15" i="1" s="1"/>
  <c r="I15" i="1"/>
  <c r="S15" i="1" s="1"/>
  <c r="G15" i="1"/>
  <c r="Q15" i="1" s="1"/>
  <c r="M15" i="1"/>
  <c r="W15" i="1" s="1"/>
  <c r="K15" i="1"/>
  <c r="U15" i="1" s="1"/>
  <c r="N30" i="1"/>
  <c r="X30" i="1" s="1"/>
  <c r="AK111" i="4"/>
  <c r="AC111" i="4"/>
  <c r="AD110" i="4"/>
  <c r="AE109" i="4"/>
  <c r="AF108" i="4"/>
  <c r="AG107" i="4"/>
  <c r="AH106" i="4"/>
  <c r="AI105" i="4"/>
  <c r="AJ104" i="4"/>
  <c r="AK103" i="4"/>
  <c r="AC103" i="4"/>
  <c r="AD102" i="4"/>
  <c r="AE101" i="4"/>
  <c r="AF100" i="4"/>
  <c r="AG99" i="4"/>
  <c r="AH98" i="4"/>
  <c r="AI97" i="4"/>
  <c r="AJ96" i="4"/>
  <c r="AK95" i="4"/>
  <c r="AC95" i="4"/>
  <c r="AD94" i="4"/>
  <c r="AJ111" i="4"/>
  <c r="AK110" i="4"/>
  <c r="AC110" i="4"/>
  <c r="AD109" i="4"/>
  <c r="AE108" i="4"/>
  <c r="AF107" i="4"/>
  <c r="AG106" i="4"/>
  <c r="AH105" i="4"/>
  <c r="AI104" i="4"/>
  <c r="AJ103" i="4"/>
  <c r="AK102" i="4"/>
  <c r="AC102" i="4"/>
  <c r="AD101" i="4"/>
  <c r="AE100" i="4"/>
  <c r="AF99" i="4"/>
  <c r="AG98" i="4"/>
  <c r="AH97" i="4"/>
  <c r="AI96" i="4"/>
  <c r="AJ95" i="4"/>
  <c r="AK94" i="4"/>
  <c r="AC94" i="4"/>
  <c r="AD93" i="4"/>
  <c r="AE92" i="4"/>
  <c r="AF91" i="4"/>
  <c r="AG90" i="4"/>
  <c r="AH89" i="4"/>
  <c r="AI88" i="4"/>
  <c r="AJ87" i="4"/>
  <c r="AK86" i="4"/>
  <c r="AI111" i="4"/>
  <c r="AJ110" i="4"/>
  <c r="AK109" i="4"/>
  <c r="AC109" i="4"/>
  <c r="AD108" i="4"/>
  <c r="AE107" i="4"/>
  <c r="AF106" i="4"/>
  <c r="AG105" i="4"/>
  <c r="AH104" i="4"/>
  <c r="AI103" i="4"/>
  <c r="AJ102" i="4"/>
  <c r="AK101" i="4"/>
  <c r="AC101" i="4"/>
  <c r="AD100" i="4"/>
  <c r="AE99" i="4"/>
  <c r="AF98" i="4"/>
  <c r="AH111" i="4"/>
  <c r="AI110" i="4"/>
  <c r="AJ109" i="4"/>
  <c r="AK108" i="4"/>
  <c r="AC108" i="4"/>
  <c r="AD107" i="4"/>
  <c r="AE106" i="4"/>
  <c r="AF105" i="4"/>
  <c r="AG104" i="4"/>
  <c r="AH103" i="4"/>
  <c r="AI102" i="4"/>
  <c r="AJ101" i="4"/>
  <c r="AK100" i="4"/>
  <c r="AC100" i="4"/>
  <c r="AD99" i="4"/>
  <c r="AE98" i="4"/>
  <c r="AG111" i="4"/>
  <c r="AH110" i="4"/>
  <c r="AI109" i="4"/>
  <c r="AJ108" i="4"/>
  <c r="AK107" i="4"/>
  <c r="AC107" i="4"/>
  <c r="AD106" i="4"/>
  <c r="AE105" i="4"/>
  <c r="AF104" i="4"/>
  <c r="AG103" i="4"/>
  <c r="AH102" i="4"/>
  <c r="AI101" i="4"/>
  <c r="AJ100" i="4"/>
  <c r="AK99" i="4"/>
  <c r="AC99" i="4"/>
  <c r="AD98" i="4"/>
  <c r="AE97" i="4"/>
  <c r="AF96" i="4"/>
  <c r="AG95" i="4"/>
  <c r="AH94" i="4"/>
  <c r="AI93" i="4"/>
  <c r="AF111" i="4"/>
  <c r="AG110" i="4"/>
  <c r="AH109" i="4"/>
  <c r="AI108" i="4"/>
  <c r="AJ107" i="4"/>
  <c r="AK106" i="4"/>
  <c r="AC106" i="4"/>
  <c r="AD105" i="4"/>
  <c r="AE104" i="4"/>
  <c r="AF103" i="4"/>
  <c r="AG102" i="4"/>
  <c r="AH101" i="4"/>
  <c r="AI100" i="4"/>
  <c r="AJ99" i="4"/>
  <c r="AK98" i="4"/>
  <c r="AC98" i="4"/>
  <c r="AD97" i="4"/>
  <c r="AE96" i="4"/>
  <c r="AF95" i="4"/>
  <c r="AG94" i="4"/>
  <c r="AH93" i="4"/>
  <c r="AI92" i="4"/>
  <c r="AJ91" i="4"/>
  <c r="AK90" i="4"/>
  <c r="AC90" i="4"/>
  <c r="AD89" i="4"/>
  <c r="AE88" i="4"/>
  <c r="AF87" i="4"/>
  <c r="AG86" i="4"/>
  <c r="AH85" i="4"/>
  <c r="AI84" i="4"/>
  <c r="AE111" i="4"/>
  <c r="AF110" i="4"/>
  <c r="AG109" i="4"/>
  <c r="AH108" i="4"/>
  <c r="AI107" i="4"/>
  <c r="AJ106" i="4"/>
  <c r="AK105" i="4"/>
  <c r="AC105" i="4"/>
  <c r="AD104" i="4"/>
  <c r="AE103" i="4"/>
  <c r="AF102" i="4"/>
  <c r="AG101" i="4"/>
  <c r="AH100" i="4"/>
  <c r="AI99" i="4"/>
  <c r="AJ98" i="4"/>
  <c r="AK97" i="4"/>
  <c r="AC97" i="4"/>
  <c r="AD96" i="4"/>
  <c r="AE95" i="4"/>
  <c r="AF94" i="4"/>
  <c r="AG93" i="4"/>
  <c r="AH92" i="4"/>
  <c r="AI91" i="4"/>
  <c r="AJ90" i="4"/>
  <c r="AK89" i="4"/>
  <c r="AC89" i="4"/>
  <c r="AD88" i="4"/>
  <c r="AE87" i="4"/>
  <c r="AF86" i="4"/>
  <c r="AG85" i="4"/>
  <c r="AH84" i="4"/>
  <c r="AD111" i="4"/>
  <c r="AE110" i="4"/>
  <c r="AF109" i="4"/>
  <c r="AG108" i="4"/>
  <c r="AH107" i="4"/>
  <c r="AI106" i="4"/>
  <c r="AJ105" i="4"/>
  <c r="AK104" i="4"/>
  <c r="AC104" i="4"/>
  <c r="AD103" i="4"/>
  <c r="AE102" i="4"/>
  <c r="AF101" i="4"/>
  <c r="AG100" i="4"/>
  <c r="AH99" i="4"/>
  <c r="AI98" i="4"/>
  <c r="AJ97" i="4"/>
  <c r="AK96" i="4"/>
  <c r="AC96" i="4"/>
  <c r="AD95" i="4"/>
  <c r="AE94" i="4"/>
  <c r="AF93" i="4"/>
  <c r="AG92" i="4"/>
  <c r="AH91" i="4"/>
  <c r="AI90" i="4"/>
  <c r="AJ89" i="4"/>
  <c r="AK88" i="4"/>
  <c r="AC88" i="4"/>
  <c r="AD87" i="4"/>
  <c r="AE86" i="4"/>
  <c r="AF85" i="4"/>
  <c r="AG84" i="4"/>
  <c r="AG97" i="4"/>
  <c r="AK93" i="4"/>
  <c r="AC92" i="4"/>
  <c r="AE90" i="4"/>
  <c r="AG88" i="4"/>
  <c r="AI86" i="4"/>
  <c r="AD85" i="4"/>
  <c r="AK83" i="4"/>
  <c r="AC83" i="4"/>
  <c r="AD82" i="4"/>
  <c r="AE81" i="4"/>
  <c r="AF80" i="4"/>
  <c r="AG79" i="4"/>
  <c r="AH78" i="4"/>
  <c r="AI77" i="4"/>
  <c r="AJ76" i="4"/>
  <c r="AK75" i="4"/>
  <c r="AC75" i="4"/>
  <c r="AD74" i="4"/>
  <c r="AE73" i="4"/>
  <c r="AF72" i="4"/>
  <c r="AG71" i="4"/>
  <c r="AH70" i="4"/>
  <c r="AI69" i="4"/>
  <c r="AJ68" i="4"/>
  <c r="AK67" i="4"/>
  <c r="AC67" i="4"/>
  <c r="AD66" i="4"/>
  <c r="AE65" i="4"/>
  <c r="AF64" i="4"/>
  <c r="AG63" i="4"/>
  <c r="AH62" i="4"/>
  <c r="AI61" i="4"/>
  <c r="AJ60" i="4"/>
  <c r="AK59" i="4"/>
  <c r="AC59" i="4"/>
  <c r="AD58" i="4"/>
  <c r="AE57" i="4"/>
  <c r="AF56" i="4"/>
  <c r="AG55" i="4"/>
  <c r="AH54" i="4"/>
  <c r="AI53" i="4"/>
  <c r="AJ52" i="4"/>
  <c r="AK51" i="4"/>
  <c r="AC51" i="4"/>
  <c r="AD50" i="4"/>
  <c r="AE49" i="4"/>
  <c r="AF48" i="4"/>
  <c r="AG47" i="4"/>
  <c r="AH46" i="4"/>
  <c r="AI45" i="4"/>
  <c r="AJ44" i="4"/>
  <c r="AK43" i="4"/>
  <c r="AC43" i="4"/>
  <c r="AD42" i="4"/>
  <c r="AE41" i="4"/>
  <c r="AF40" i="4"/>
  <c r="AG39" i="4"/>
  <c r="AH38" i="4"/>
  <c r="AI37" i="4"/>
  <c r="AJ36" i="4"/>
  <c r="AK35" i="4"/>
  <c r="AC35" i="4"/>
  <c r="AD34" i="4"/>
  <c r="AF97" i="4"/>
  <c r="AJ93" i="4"/>
  <c r="AK91" i="4"/>
  <c r="AD90" i="4"/>
  <c r="AF88" i="4"/>
  <c r="AH86" i="4"/>
  <c r="AC85" i="4"/>
  <c r="AJ83" i="4"/>
  <c r="AK82" i="4"/>
  <c r="AC82" i="4"/>
  <c r="AD81" i="4"/>
  <c r="AE80" i="4"/>
  <c r="AF79" i="4"/>
  <c r="AG78" i="4"/>
  <c r="AH77" i="4"/>
  <c r="AI76" i="4"/>
  <c r="AJ75" i="4"/>
  <c r="AK74" i="4"/>
  <c r="AC74" i="4"/>
  <c r="AD73" i="4"/>
  <c r="AE72" i="4"/>
  <c r="AF71" i="4"/>
  <c r="AG70" i="4"/>
  <c r="AH69" i="4"/>
  <c r="AI68" i="4"/>
  <c r="AJ67" i="4"/>
  <c r="AK66" i="4"/>
  <c r="AC66" i="4"/>
  <c r="AD65" i="4"/>
  <c r="AE64" i="4"/>
  <c r="AF63" i="4"/>
  <c r="AG62" i="4"/>
  <c r="AH61" i="4"/>
  <c r="AI60" i="4"/>
  <c r="AJ59" i="4"/>
  <c r="AK58" i="4"/>
  <c r="AC58" i="4"/>
  <c r="AD57" i="4"/>
  <c r="AE56" i="4"/>
  <c r="AF55" i="4"/>
  <c r="AG54" i="4"/>
  <c r="AH53" i="4"/>
  <c r="AI52" i="4"/>
  <c r="AJ51" i="4"/>
  <c r="AK50" i="4"/>
  <c r="AC50" i="4"/>
  <c r="AD49" i="4"/>
  <c r="AE48" i="4"/>
  <c r="AF47" i="4"/>
  <c r="AG46" i="4"/>
  <c r="AH45" i="4"/>
  <c r="AI44" i="4"/>
  <c r="AJ43" i="4"/>
  <c r="AK42" i="4"/>
  <c r="AC42" i="4"/>
  <c r="AD41" i="4"/>
  <c r="AE40" i="4"/>
  <c r="AF39" i="4"/>
  <c r="AG38" i="4"/>
  <c r="AH37" i="4"/>
  <c r="AI36" i="4"/>
  <c r="AJ35" i="4"/>
  <c r="AK34" i="4"/>
  <c r="AH96" i="4"/>
  <c r="AE93" i="4"/>
  <c r="AG91" i="4"/>
  <c r="AI89" i="4"/>
  <c r="AK87" i="4"/>
  <c r="AD86" i="4"/>
  <c r="AK84" i="4"/>
  <c r="AI83" i="4"/>
  <c r="AJ82" i="4"/>
  <c r="AK81" i="4"/>
  <c r="AC81" i="4"/>
  <c r="AD80" i="4"/>
  <c r="AE79" i="4"/>
  <c r="AF78" i="4"/>
  <c r="AG77" i="4"/>
  <c r="AH76" i="4"/>
  <c r="AI75" i="4"/>
  <c r="AJ74" i="4"/>
  <c r="AK73" i="4"/>
  <c r="AC73" i="4"/>
  <c r="AD72" i="4"/>
  <c r="AE71" i="4"/>
  <c r="AF70" i="4"/>
  <c r="AG69" i="4"/>
  <c r="AH68" i="4"/>
  <c r="AI67" i="4"/>
  <c r="AJ66" i="4"/>
  <c r="AK65" i="4"/>
  <c r="AC65" i="4"/>
  <c r="AD64" i="4"/>
  <c r="AE63" i="4"/>
  <c r="AF62" i="4"/>
  <c r="AG61" i="4"/>
  <c r="AH60" i="4"/>
  <c r="AI59" i="4"/>
  <c r="AJ58" i="4"/>
  <c r="AK57" i="4"/>
  <c r="AC57" i="4"/>
  <c r="AD56" i="4"/>
  <c r="AE55" i="4"/>
  <c r="AF54" i="4"/>
  <c r="AG53" i="4"/>
  <c r="AH52" i="4"/>
  <c r="AI51" i="4"/>
  <c r="AJ50" i="4"/>
  <c r="AK49" i="4"/>
  <c r="AC49" i="4"/>
  <c r="AD48" i="4"/>
  <c r="AE47" i="4"/>
  <c r="AF46" i="4"/>
  <c r="AG45" i="4"/>
  <c r="AH44" i="4"/>
  <c r="AI43" i="4"/>
  <c r="AJ42" i="4"/>
  <c r="AK41" i="4"/>
  <c r="AC41" i="4"/>
  <c r="AD40" i="4"/>
  <c r="AE39" i="4"/>
  <c r="AF38" i="4"/>
  <c r="AG37" i="4"/>
  <c r="AH36" i="4"/>
  <c r="AI35" i="4"/>
  <c r="AJ34" i="4"/>
  <c r="AK33" i="4"/>
  <c r="AC33" i="4"/>
  <c r="AD32" i="4"/>
  <c r="AE31" i="4"/>
  <c r="AF30" i="4"/>
  <c r="AG29" i="4"/>
  <c r="AH28" i="4"/>
  <c r="AI27" i="4"/>
  <c r="AJ26" i="4"/>
  <c r="AK25" i="4"/>
  <c r="AC25" i="4"/>
  <c r="AD24" i="4"/>
  <c r="AE23" i="4"/>
  <c r="AG96" i="4"/>
  <c r="AC93" i="4"/>
  <c r="AE91" i="4"/>
  <c r="AG89" i="4"/>
  <c r="AI87" i="4"/>
  <c r="AC86" i="4"/>
  <c r="AJ84" i="4"/>
  <c r="AH83" i="4"/>
  <c r="AI82" i="4"/>
  <c r="AJ81" i="4"/>
  <c r="AK80" i="4"/>
  <c r="AC80" i="4"/>
  <c r="AD79" i="4"/>
  <c r="AE78" i="4"/>
  <c r="AF77" i="4"/>
  <c r="AG76" i="4"/>
  <c r="AH75" i="4"/>
  <c r="AI74" i="4"/>
  <c r="AJ73" i="4"/>
  <c r="AK72" i="4"/>
  <c r="AC72" i="4"/>
  <c r="AD71" i="4"/>
  <c r="AE70" i="4"/>
  <c r="AF69" i="4"/>
  <c r="AG68" i="4"/>
  <c r="AH67" i="4"/>
  <c r="AI66" i="4"/>
  <c r="AJ65" i="4"/>
  <c r="AK64" i="4"/>
  <c r="AC64" i="4"/>
  <c r="AD63" i="4"/>
  <c r="AE62" i="4"/>
  <c r="AF61" i="4"/>
  <c r="AG60" i="4"/>
  <c r="AH59" i="4"/>
  <c r="AI58" i="4"/>
  <c r="AJ57" i="4"/>
  <c r="AK56" i="4"/>
  <c r="AC56" i="4"/>
  <c r="AD55" i="4"/>
  <c r="AE54" i="4"/>
  <c r="AF53" i="4"/>
  <c r="AG52" i="4"/>
  <c r="AH51" i="4"/>
  <c r="AI50" i="4"/>
  <c r="AJ49" i="4"/>
  <c r="AK48" i="4"/>
  <c r="AC48" i="4"/>
  <c r="AD47" i="4"/>
  <c r="AE46" i="4"/>
  <c r="AF45" i="4"/>
  <c r="AG44" i="4"/>
  <c r="AH43" i="4"/>
  <c r="AI42" i="4"/>
  <c r="AJ41" i="4"/>
  <c r="AK40" i="4"/>
  <c r="AC40" i="4"/>
  <c r="AD39" i="4"/>
  <c r="AE38" i="4"/>
  <c r="AF37" i="4"/>
  <c r="AG36" i="4"/>
  <c r="AH35" i="4"/>
  <c r="AI34" i="4"/>
  <c r="AJ33" i="4"/>
  <c r="AK32" i="4"/>
  <c r="AC32" i="4"/>
  <c r="AD31" i="4"/>
  <c r="AE30" i="4"/>
  <c r="AF29" i="4"/>
  <c r="AG28" i="4"/>
  <c r="AH27" i="4"/>
  <c r="AI26" i="4"/>
  <c r="AJ25" i="4"/>
  <c r="AK24" i="4"/>
  <c r="AC24" i="4"/>
  <c r="AD23" i="4"/>
  <c r="AI95" i="4"/>
  <c r="AK92" i="4"/>
  <c r="AD91" i="4"/>
  <c r="AF89" i="4"/>
  <c r="AH87" i="4"/>
  <c r="AK85" i="4"/>
  <c r="AF84" i="4"/>
  <c r="AG83" i="4"/>
  <c r="AH82" i="4"/>
  <c r="AI81" i="4"/>
  <c r="AJ80" i="4"/>
  <c r="AK79" i="4"/>
  <c r="AC79" i="4"/>
  <c r="AD78" i="4"/>
  <c r="AE77" i="4"/>
  <c r="AF76" i="4"/>
  <c r="AG75" i="4"/>
  <c r="AH74" i="4"/>
  <c r="AI73" i="4"/>
  <c r="AJ72" i="4"/>
  <c r="AK71" i="4"/>
  <c r="AC71" i="4"/>
  <c r="AD70" i="4"/>
  <c r="AE69" i="4"/>
  <c r="AF68" i="4"/>
  <c r="AG67" i="4"/>
  <c r="AH66" i="4"/>
  <c r="AI65" i="4"/>
  <c r="AJ64" i="4"/>
  <c r="AK63" i="4"/>
  <c r="AC63" i="4"/>
  <c r="AD62" i="4"/>
  <c r="AE61" i="4"/>
  <c r="AF60" i="4"/>
  <c r="AG59" i="4"/>
  <c r="AH58" i="4"/>
  <c r="AI57" i="4"/>
  <c r="AJ56" i="4"/>
  <c r="AK55" i="4"/>
  <c r="AC55" i="4"/>
  <c r="AD54" i="4"/>
  <c r="AE53" i="4"/>
  <c r="AF52" i="4"/>
  <c r="AG51" i="4"/>
  <c r="AH50" i="4"/>
  <c r="AI49" i="4"/>
  <c r="AJ48" i="4"/>
  <c r="AK47" i="4"/>
  <c r="AC47" i="4"/>
  <c r="AD46" i="4"/>
  <c r="AE45" i="4"/>
  <c r="AF44" i="4"/>
  <c r="AG43" i="4"/>
  <c r="AH42" i="4"/>
  <c r="AI41" i="4"/>
  <c r="AJ40" i="4"/>
  <c r="AK39" i="4"/>
  <c r="AC39" i="4"/>
  <c r="AD38" i="4"/>
  <c r="AE37" i="4"/>
  <c r="AF36" i="4"/>
  <c r="AG35" i="4"/>
  <c r="AH34" i="4"/>
  <c r="AI33" i="4"/>
  <c r="AJ32" i="4"/>
  <c r="AH95" i="4"/>
  <c r="AJ92" i="4"/>
  <c r="AC91" i="4"/>
  <c r="AE89" i="4"/>
  <c r="AG87" i="4"/>
  <c r="AJ85" i="4"/>
  <c r="AE84" i="4"/>
  <c r="AF83" i="4"/>
  <c r="AG82" i="4"/>
  <c r="AH81" i="4"/>
  <c r="AI80" i="4"/>
  <c r="AJ79" i="4"/>
  <c r="AK78" i="4"/>
  <c r="AC78" i="4"/>
  <c r="AD77" i="4"/>
  <c r="AE76" i="4"/>
  <c r="AF75" i="4"/>
  <c r="AG74" i="4"/>
  <c r="AH73" i="4"/>
  <c r="AI72" i="4"/>
  <c r="AJ71" i="4"/>
  <c r="AK70" i="4"/>
  <c r="AC70" i="4"/>
  <c r="AD69" i="4"/>
  <c r="AE68" i="4"/>
  <c r="AF67" i="4"/>
  <c r="AG66" i="4"/>
  <c r="AH65" i="4"/>
  <c r="AI64" i="4"/>
  <c r="AJ63" i="4"/>
  <c r="AK62" i="4"/>
  <c r="AC62" i="4"/>
  <c r="AD61" i="4"/>
  <c r="AE60" i="4"/>
  <c r="AF59" i="4"/>
  <c r="AG58" i="4"/>
  <c r="AH57" i="4"/>
  <c r="AI56" i="4"/>
  <c r="AJ55" i="4"/>
  <c r="AK54" i="4"/>
  <c r="AC54" i="4"/>
  <c r="AD53" i="4"/>
  <c r="AE52" i="4"/>
  <c r="AF51" i="4"/>
  <c r="AG50" i="4"/>
  <c r="AH49" i="4"/>
  <c r="AI48" i="4"/>
  <c r="AJ47" i="4"/>
  <c r="AK46" i="4"/>
  <c r="AC46" i="4"/>
  <c r="AD45" i="4"/>
  <c r="AE44" i="4"/>
  <c r="AF43" i="4"/>
  <c r="AG42" i="4"/>
  <c r="AH41" i="4"/>
  <c r="AI40" i="4"/>
  <c r="AJ39" i="4"/>
  <c r="AK38" i="4"/>
  <c r="AC38" i="4"/>
  <c r="AD37" i="4"/>
  <c r="AE36" i="4"/>
  <c r="AF35" i="4"/>
  <c r="AG34" i="4"/>
  <c r="AH33" i="4"/>
  <c r="AI32" i="4"/>
  <c r="AJ31" i="4"/>
  <c r="AK30" i="4"/>
  <c r="AC30" i="4"/>
  <c r="AD29" i="4"/>
  <c r="AJ94" i="4"/>
  <c r="AF92" i="4"/>
  <c r="AH90" i="4"/>
  <c r="AJ88" i="4"/>
  <c r="AC87" i="4"/>
  <c r="AI85" i="4"/>
  <c r="AD84" i="4"/>
  <c r="AE83" i="4"/>
  <c r="AF82" i="4"/>
  <c r="AG81" i="4"/>
  <c r="AH80" i="4"/>
  <c r="AI79" i="4"/>
  <c r="AJ78" i="4"/>
  <c r="AK77" i="4"/>
  <c r="AC77" i="4"/>
  <c r="AD76" i="4"/>
  <c r="AE75" i="4"/>
  <c r="AF74" i="4"/>
  <c r="AG73" i="4"/>
  <c r="AH72" i="4"/>
  <c r="AI71" i="4"/>
  <c r="AJ70" i="4"/>
  <c r="AK69" i="4"/>
  <c r="AC69" i="4"/>
  <c r="AD68" i="4"/>
  <c r="AE67" i="4"/>
  <c r="AF66" i="4"/>
  <c r="AG65" i="4"/>
  <c r="AH64" i="4"/>
  <c r="AI63" i="4"/>
  <c r="AJ62" i="4"/>
  <c r="AK61" i="4"/>
  <c r="AC61" i="4"/>
  <c r="AD60" i="4"/>
  <c r="AE59" i="4"/>
  <c r="AF58" i="4"/>
  <c r="AG57" i="4"/>
  <c r="AH56" i="4"/>
  <c r="AI55" i="4"/>
  <c r="AJ54" i="4"/>
  <c r="AK53" i="4"/>
  <c r="AC53" i="4"/>
  <c r="AD52" i="4"/>
  <c r="AE51" i="4"/>
  <c r="AF50" i="4"/>
  <c r="AG49" i="4"/>
  <c r="AH48" i="4"/>
  <c r="AI47" i="4"/>
  <c r="AJ46" i="4"/>
  <c r="AK45" i="4"/>
  <c r="AC45" i="4"/>
  <c r="AD44" i="4"/>
  <c r="AE43" i="4"/>
  <c r="AF42" i="4"/>
  <c r="AG41" i="4"/>
  <c r="AH40" i="4"/>
  <c r="AI39" i="4"/>
  <c r="AJ38" i="4"/>
  <c r="AK37" i="4"/>
  <c r="AC37" i="4"/>
  <c r="AD36" i="4"/>
  <c r="AE35" i="4"/>
  <c r="AF34" i="4"/>
  <c r="AG33" i="4"/>
  <c r="AH32" i="4"/>
  <c r="AI31" i="4"/>
  <c r="AJ30" i="4"/>
  <c r="AK29" i="4"/>
  <c r="AC29" i="4"/>
  <c r="AD28" i="4"/>
  <c r="AE27" i="4"/>
  <c r="AF26" i="4"/>
  <c r="AG25" i="4"/>
  <c r="AH24" i="4"/>
  <c r="AI23" i="4"/>
  <c r="AJ22" i="4"/>
  <c r="AK21" i="4"/>
  <c r="AC21" i="4"/>
  <c r="AD20" i="4"/>
  <c r="AE19" i="4"/>
  <c r="AF18" i="4"/>
  <c r="AG17" i="4"/>
  <c r="AH16" i="4"/>
  <c r="AI15" i="4"/>
  <c r="AJ14" i="4"/>
  <c r="AK13" i="4"/>
  <c r="AI94" i="4"/>
  <c r="AD92" i="4"/>
  <c r="AF90" i="4"/>
  <c r="AH88" i="4"/>
  <c r="AJ86" i="4"/>
  <c r="AE85" i="4"/>
  <c r="AC84" i="4"/>
  <c r="AD83" i="4"/>
  <c r="AE82" i="4"/>
  <c r="AF81" i="4"/>
  <c r="AG80" i="4"/>
  <c r="AH79" i="4"/>
  <c r="AI78" i="4"/>
  <c r="AJ77" i="4"/>
  <c r="AK76" i="4"/>
  <c r="AC76" i="4"/>
  <c r="AD75" i="4"/>
  <c r="AE74" i="4"/>
  <c r="AF73" i="4"/>
  <c r="AG72" i="4"/>
  <c r="AH71" i="4"/>
  <c r="AI70" i="4"/>
  <c r="AJ69" i="4"/>
  <c r="AK68" i="4"/>
  <c r="AC68" i="4"/>
  <c r="AD67" i="4"/>
  <c r="AE66" i="4"/>
  <c r="AF65" i="4"/>
  <c r="AG64" i="4"/>
  <c r="AH63" i="4"/>
  <c r="AI62" i="4"/>
  <c r="AJ61" i="4"/>
  <c r="AK60" i="4"/>
  <c r="AC60" i="4"/>
  <c r="AD59" i="4"/>
  <c r="AE58" i="4"/>
  <c r="AF57" i="4"/>
  <c r="AG56" i="4"/>
  <c r="AH55" i="4"/>
  <c r="AI54" i="4"/>
  <c r="AJ53" i="4"/>
  <c r="AK52" i="4"/>
  <c r="AC52" i="4"/>
  <c r="AD51" i="4"/>
  <c r="AE50" i="4"/>
  <c r="AF49" i="4"/>
  <c r="AG48" i="4"/>
  <c r="AH47" i="4"/>
  <c r="AI46" i="4"/>
  <c r="AJ45" i="4"/>
  <c r="AK44" i="4"/>
  <c r="AC44" i="4"/>
  <c r="AD43" i="4"/>
  <c r="AE42" i="4"/>
  <c r="AF41" i="4"/>
  <c r="AG40" i="4"/>
  <c r="AH39" i="4"/>
  <c r="AI38" i="4"/>
  <c r="AJ37" i="4"/>
  <c r="AK36" i="4"/>
  <c r="AC36" i="4"/>
  <c r="AD35" i="4"/>
  <c r="AE34" i="4"/>
  <c r="AF33" i="4"/>
  <c r="AG32" i="4"/>
  <c r="AH31" i="4"/>
  <c r="AI30" i="4"/>
  <c r="AJ29" i="4"/>
  <c r="AK28" i="4"/>
  <c r="AC28" i="4"/>
  <c r="AD27" i="4"/>
  <c r="AE26" i="4"/>
  <c r="AF25" i="4"/>
  <c r="AG24" i="4"/>
  <c r="AH23" i="4"/>
  <c r="AI22" i="4"/>
  <c r="AJ21" i="4"/>
  <c r="AK20" i="4"/>
  <c r="AC20" i="4"/>
  <c r="AD19" i="4"/>
  <c r="AE18" i="4"/>
  <c r="AF17" i="4"/>
  <c r="AG16" i="4"/>
  <c r="AH15" i="4"/>
  <c r="AI14" i="4"/>
  <c r="AC34" i="4"/>
  <c r="AC31" i="4"/>
  <c r="AI28" i="4"/>
  <c r="AK26" i="4"/>
  <c r="AD25" i="4"/>
  <c r="AF23" i="4"/>
  <c r="AC22" i="4"/>
  <c r="AI20" i="4"/>
  <c r="AH19" i="4"/>
  <c r="AG18" i="4"/>
  <c r="AD17" i="4"/>
  <c r="AC16" i="4"/>
  <c r="AK14" i="4"/>
  <c r="AI13" i="4"/>
  <c r="AJ12" i="4"/>
  <c r="AK11" i="4"/>
  <c r="AC11" i="4"/>
  <c r="AD10" i="4"/>
  <c r="AE9" i="4"/>
  <c r="AF8" i="4"/>
  <c r="AG7" i="4"/>
  <c r="AH6" i="4"/>
  <c r="AI5" i="4"/>
  <c r="Z102" i="4"/>
  <c r="X78" i="4"/>
  <c r="S63" i="4"/>
  <c r="Z48" i="4"/>
  <c r="X39" i="4"/>
  <c r="W32" i="4"/>
  <c r="V25" i="4"/>
  <c r="U18" i="4"/>
  <c r="T11" i="4"/>
  <c r="T8" i="4"/>
  <c r="U7" i="4"/>
  <c r="V6" i="4"/>
  <c r="W5" i="4"/>
  <c r="AE33" i="4"/>
  <c r="AH30" i="4"/>
  <c r="AF28" i="4"/>
  <c r="AH26" i="4"/>
  <c r="AJ24" i="4"/>
  <c r="AC23" i="4"/>
  <c r="AI21" i="4"/>
  <c r="AH20" i="4"/>
  <c r="AG19" i="4"/>
  <c r="AD18" i="4"/>
  <c r="AC17" i="4"/>
  <c r="AK15" i="4"/>
  <c r="AH14" i="4"/>
  <c r="AH13" i="4"/>
  <c r="AI12" i="4"/>
  <c r="AJ11" i="4"/>
  <c r="AK10" i="4"/>
  <c r="AC10" i="4"/>
  <c r="AD9" i="4"/>
  <c r="AE8" i="4"/>
  <c r="AF7" i="4"/>
  <c r="AG6" i="4"/>
  <c r="AH5" i="4"/>
  <c r="U99" i="4"/>
  <c r="T76" i="4"/>
  <c r="U61" i="4"/>
  <c r="S47" i="4"/>
  <c r="Y38" i="4"/>
  <c r="X31" i="4"/>
  <c r="W24" i="4"/>
  <c r="V17" i="4"/>
  <c r="U10" i="4"/>
  <c r="S8" i="4"/>
  <c r="T7" i="4"/>
  <c r="U6" i="4"/>
  <c r="V5" i="4"/>
  <c r="AD33" i="4"/>
  <c r="AG30" i="4"/>
  <c r="AE28" i="4"/>
  <c r="AG26" i="4"/>
  <c r="AI24" i="4"/>
  <c r="AK22" i="4"/>
  <c r="AH21" i="4"/>
  <c r="AG20" i="4"/>
  <c r="AF19" i="4"/>
  <c r="AC18" i="4"/>
  <c r="AK16" i="4"/>
  <c r="AJ15" i="4"/>
  <c r="AG14" i="4"/>
  <c r="AG13" i="4"/>
  <c r="AH12" i="4"/>
  <c r="AI11" i="4"/>
  <c r="AJ10" i="4"/>
  <c r="AK9" i="4"/>
  <c r="AC9" i="4"/>
  <c r="AD8" i="4"/>
  <c r="AE7" i="4"/>
  <c r="AF6" i="4"/>
  <c r="AG5" i="4"/>
  <c r="Y95" i="4"/>
  <c r="AA73" i="4"/>
  <c r="W59" i="4"/>
  <c r="Y45" i="4"/>
  <c r="Z37" i="4"/>
  <c r="Y30" i="4"/>
  <c r="X23" i="4"/>
  <c r="W16" i="4"/>
  <c r="V9" i="4"/>
  <c r="AA7" i="4"/>
  <c r="S7" i="4"/>
  <c r="T6" i="4"/>
  <c r="U5" i="4"/>
  <c r="AF32" i="4"/>
  <c r="AD30" i="4"/>
  <c r="AK27" i="4"/>
  <c r="AD26" i="4"/>
  <c r="AF24" i="4"/>
  <c r="AH22" i="4"/>
  <c r="AG21" i="4"/>
  <c r="AF20" i="4"/>
  <c r="AC19" i="4"/>
  <c r="AK17" i="4"/>
  <c r="AJ16" i="4"/>
  <c r="AG15" i="4"/>
  <c r="AF14" i="4"/>
  <c r="AF13" i="4"/>
  <c r="AG12" i="4"/>
  <c r="AH11" i="4"/>
  <c r="AI10" i="4"/>
  <c r="AJ9" i="4"/>
  <c r="AK8" i="4"/>
  <c r="AC8" i="4"/>
  <c r="AD7" i="4"/>
  <c r="AE6" i="4"/>
  <c r="AF5" i="4"/>
  <c r="T92" i="4"/>
  <c r="AA71" i="4"/>
  <c r="Y57" i="4"/>
  <c r="U44" i="4"/>
  <c r="AA36" i="4"/>
  <c r="Z29" i="4"/>
  <c r="Y22" i="4"/>
  <c r="X15" i="4"/>
  <c r="Y8" i="4"/>
  <c r="Z7" i="4"/>
  <c r="AA6" i="4"/>
  <c r="S6" i="4"/>
  <c r="T5" i="4"/>
  <c r="AE32" i="4"/>
  <c r="AI29" i="4"/>
  <c r="AJ27" i="4"/>
  <c r="AC26" i="4"/>
  <c r="AE24" i="4"/>
  <c r="AG22" i="4"/>
  <c r="AF21" i="4"/>
  <c r="AE20" i="4"/>
  <c r="AK18" i="4"/>
  <c r="AJ17" i="4"/>
  <c r="AI16" i="4"/>
  <c r="AF15" i="4"/>
  <c r="AE14" i="4"/>
  <c r="AE13" i="4"/>
  <c r="AF12" i="4"/>
  <c r="AG11" i="4"/>
  <c r="AH10" i="4"/>
  <c r="AI9" i="4"/>
  <c r="AJ8" i="4"/>
  <c r="AK7" i="4"/>
  <c r="AC7" i="4"/>
  <c r="AD6" i="4"/>
  <c r="AE5" i="4"/>
  <c r="X88" i="4"/>
  <c r="T70" i="4"/>
  <c r="AA55" i="4"/>
  <c r="T43" i="4"/>
  <c r="S36" i="4"/>
  <c r="AA28" i="4"/>
  <c r="Z21" i="4"/>
  <c r="Y14" i="4"/>
  <c r="X8" i="4"/>
  <c r="Y7" i="4"/>
  <c r="Z6" i="4"/>
  <c r="AA5" i="4"/>
  <c r="S5" i="4"/>
  <c r="AK31" i="4"/>
  <c r="AH29" i="4"/>
  <c r="AG27" i="4"/>
  <c r="AI25" i="4"/>
  <c r="AK23" i="4"/>
  <c r="AF22" i="4"/>
  <c r="AE21" i="4"/>
  <c r="AK19" i="4"/>
  <c r="AJ18" i="4"/>
  <c r="AI17" i="4"/>
  <c r="AF16" i="4"/>
  <c r="AE15" i="4"/>
  <c r="AD14" i="4"/>
  <c r="AD13" i="4"/>
  <c r="AE12" i="4"/>
  <c r="AF11" i="4"/>
  <c r="AG10" i="4"/>
  <c r="AH9" i="4"/>
  <c r="AI8" i="4"/>
  <c r="AJ7" i="4"/>
  <c r="AK6" i="4"/>
  <c r="AC6" i="4"/>
  <c r="AD5" i="4"/>
  <c r="Y85" i="4"/>
  <c r="V68" i="4"/>
  <c r="T54" i="4"/>
  <c r="U42" i="4"/>
  <c r="T35" i="4"/>
  <c r="S28" i="4"/>
  <c r="AA20" i="4"/>
  <c r="Z13" i="4"/>
  <c r="W8" i="4"/>
  <c r="X7" i="4"/>
  <c r="Y6" i="4"/>
  <c r="Z5" i="4"/>
  <c r="AG31" i="4"/>
  <c r="AE29" i="4"/>
  <c r="AF27" i="4"/>
  <c r="AH25" i="4"/>
  <c r="AJ23" i="4"/>
  <c r="AE22" i="4"/>
  <c r="AD21" i="4"/>
  <c r="AJ19" i="4"/>
  <c r="AI18" i="4"/>
  <c r="AH17" i="4"/>
  <c r="AE16" i="4"/>
  <c r="AD15" i="4"/>
  <c r="AC14" i="4"/>
  <c r="AC13" i="4"/>
  <c r="AD12" i="4"/>
  <c r="AE11" i="4"/>
  <c r="AF10" i="4"/>
  <c r="AG9" i="4"/>
  <c r="AH8" i="4"/>
  <c r="AI7" i="4"/>
  <c r="AJ6" i="4"/>
  <c r="AK5" i="4"/>
  <c r="AC5" i="4"/>
  <c r="Z110" i="4"/>
  <c r="U83" i="4"/>
  <c r="X66" i="4"/>
  <c r="V52" i="4"/>
  <c r="V41" i="4"/>
  <c r="U34" i="4"/>
  <c r="T27" i="4"/>
  <c r="S20" i="4"/>
  <c r="AA12" i="4"/>
  <c r="V8" i="4"/>
  <c r="W7" i="4"/>
  <c r="X6" i="4"/>
  <c r="Y5" i="4"/>
  <c r="AF31" i="4"/>
  <c r="AJ28" i="4"/>
  <c r="AC27" i="4"/>
  <c r="AE25" i="4"/>
  <c r="AG23" i="4"/>
  <c r="AD22" i="4"/>
  <c r="AJ20" i="4"/>
  <c r="AI19" i="4"/>
  <c r="AH18" i="4"/>
  <c r="AE17" i="4"/>
  <c r="AD16" i="4"/>
  <c r="AC15" i="4"/>
  <c r="AJ13" i="4"/>
  <c r="AK12" i="4"/>
  <c r="AC12" i="4"/>
  <c r="AD11" i="4"/>
  <c r="AE10" i="4"/>
  <c r="AF9" i="4"/>
  <c r="AG8" i="4"/>
  <c r="AH7" i="4"/>
  <c r="AI6" i="4"/>
  <c r="AJ5" i="4"/>
  <c r="V106" i="4"/>
  <c r="S81" i="4"/>
  <c r="Z64" i="4"/>
  <c r="X50" i="4"/>
  <c r="W40" i="4"/>
  <c r="V33" i="4"/>
  <c r="U26" i="4"/>
  <c r="T19" i="4"/>
  <c r="S12" i="4"/>
  <c r="U8" i="4"/>
  <c r="V7" i="4"/>
  <c r="W6" i="4"/>
  <c r="X5" i="4"/>
  <c r="Y15" i="4"/>
  <c r="Z22" i="4"/>
  <c r="AA29" i="4"/>
  <c r="S37" i="4"/>
  <c r="V44" i="4"/>
  <c r="AA57" i="4"/>
  <c r="T72" i="4"/>
  <c r="Z92" i="4"/>
  <c r="W10" i="4"/>
  <c r="X17" i="4"/>
  <c r="Y24" i="4"/>
  <c r="Z31" i="4"/>
  <c r="AA38" i="4"/>
  <c r="W47" i="4"/>
  <c r="Y61" i="4"/>
  <c r="Z76" i="4"/>
  <c r="T100" i="4"/>
  <c r="W11" i="4"/>
  <c r="X18" i="4"/>
  <c r="Y25" i="4"/>
  <c r="Z32" i="4"/>
  <c r="AA39" i="4"/>
  <c r="W49" i="4"/>
  <c r="Y63" i="4"/>
  <c r="W79" i="4"/>
  <c r="V104" i="4"/>
  <c r="S16" i="4"/>
  <c r="T23" i="4"/>
  <c r="U30" i="4"/>
  <c r="V37" i="4"/>
  <c r="S45" i="4"/>
  <c r="X58" i="4"/>
  <c r="Z72" i="4"/>
  <c r="AA93" i="4"/>
  <c r="T99" i="4"/>
  <c r="S92" i="4"/>
  <c r="AA84" i="4"/>
  <c r="Z77" i="4"/>
  <c r="Y70" i="4"/>
  <c r="X63" i="4"/>
  <c r="W56" i="4"/>
  <c r="V49" i="4"/>
  <c r="X110" i="4"/>
  <c r="U96" i="4"/>
  <c r="T89" i="4"/>
  <c r="S82" i="4"/>
  <c r="AA74" i="4"/>
  <c r="Z67" i="4"/>
  <c r="Y60" i="4"/>
  <c r="X53" i="4"/>
  <c r="W46" i="4"/>
  <c r="Z98" i="4"/>
  <c r="Y91" i="4"/>
  <c r="X99" i="4"/>
  <c r="W92" i="4"/>
  <c r="V85" i="4"/>
  <c r="U78" i="4"/>
  <c r="T71" i="4"/>
  <c r="S64" i="4"/>
  <c r="AA56" i="4"/>
  <c r="Z49" i="4"/>
  <c r="W107" i="4"/>
  <c r="V100" i="4"/>
  <c r="U93" i="4"/>
  <c r="T86" i="4"/>
  <c r="S79" i="4"/>
  <c r="AA102" i="4"/>
  <c r="Z95" i="4"/>
  <c r="Y88" i="4"/>
  <c r="X81" i="4"/>
  <c r="W74" i="4"/>
  <c r="V67" i="4"/>
  <c r="U60" i="4"/>
  <c r="T53" i="4"/>
  <c r="S9" i="4"/>
  <c r="T16" i="4"/>
  <c r="U23" i="4"/>
  <c r="V30" i="4"/>
  <c r="W37" i="4"/>
  <c r="T45" i="4"/>
  <c r="Z58" i="4"/>
  <c r="S73" i="4"/>
  <c r="W9" i="4"/>
  <c r="X16" i="4"/>
  <c r="Y23" i="4"/>
  <c r="Z30" i="4"/>
  <c r="AA37" i="4"/>
  <c r="AA45" i="4"/>
  <c r="Y59" i="4"/>
  <c r="T74" i="4"/>
  <c r="V96" i="4"/>
  <c r="V11" i="4"/>
  <c r="W18" i="4"/>
  <c r="X25" i="4"/>
  <c r="Y32" i="4"/>
  <c r="Z39" i="4"/>
  <c r="U49" i="4"/>
  <c r="W63" i="4"/>
  <c r="U79" i="4"/>
  <c r="Y103" i="4"/>
  <c r="V12" i="4"/>
  <c r="W19" i="4"/>
  <c r="X26" i="4"/>
  <c r="Y33" i="4"/>
  <c r="Z40" i="4"/>
  <c r="U51" i="4"/>
  <c r="W65" i="4"/>
  <c r="AA81" i="4"/>
  <c r="AA107" i="4"/>
  <c r="AA16" i="4"/>
  <c r="S24" i="4"/>
  <c r="T31" i="4"/>
  <c r="U38" i="4"/>
  <c r="V46" i="4"/>
  <c r="V60" i="4"/>
  <c r="S75" i="4"/>
  <c r="W97" i="4"/>
  <c r="U98" i="4"/>
  <c r="T91" i="4"/>
  <c r="S84" i="4"/>
  <c r="AA76" i="4"/>
  <c r="Z69" i="4"/>
  <c r="Y62" i="4"/>
  <c r="X55" i="4"/>
  <c r="W48" i="4"/>
  <c r="Y109" i="4"/>
  <c r="V95" i="4"/>
  <c r="U88" i="4"/>
  <c r="T81" i="4"/>
  <c r="S74" i="4"/>
  <c r="AA66" i="4"/>
  <c r="Z59" i="4"/>
  <c r="Y52" i="4"/>
  <c r="X45" i="4"/>
  <c r="AA97" i="4"/>
  <c r="Z90" i="4"/>
  <c r="Y98" i="4"/>
  <c r="X91" i="4"/>
  <c r="W84" i="4"/>
  <c r="V77" i="4"/>
  <c r="U70" i="4"/>
  <c r="T63" i="4"/>
  <c r="S56" i="4"/>
  <c r="AA48" i="4"/>
  <c r="X106" i="4"/>
  <c r="W99" i="4"/>
  <c r="V92" i="4"/>
  <c r="U85" i="4"/>
  <c r="T78" i="4"/>
  <c r="S102" i="4"/>
  <c r="AA94" i="4"/>
  <c r="Z87" i="4"/>
  <c r="Y80" i="4"/>
  <c r="X73" i="4"/>
  <c r="W66" i="4"/>
  <c r="V10" i="4"/>
  <c r="W17" i="4"/>
  <c r="X24" i="4"/>
  <c r="Y31" i="4"/>
  <c r="Z38" i="4"/>
  <c r="U47" i="4"/>
  <c r="W61" i="4"/>
  <c r="X76" i="4"/>
  <c r="AA99" i="4"/>
  <c r="U12" i="4"/>
  <c r="V19" i="4"/>
  <c r="W26" i="4"/>
  <c r="X33" i="4"/>
  <c r="Y40" i="4"/>
  <c r="S51" i="4"/>
  <c r="U65" i="4"/>
  <c r="W81" i="4"/>
  <c r="U107" i="4"/>
  <c r="U13" i="4"/>
  <c r="V20" i="4"/>
  <c r="W27" i="4"/>
  <c r="X34" i="4"/>
  <c r="Y41" i="4"/>
  <c r="S53" i="4"/>
  <c r="U67" i="4"/>
  <c r="T84" i="4"/>
  <c r="Z17" i="4"/>
  <c r="AA24" i="4"/>
  <c r="S32" i="4"/>
  <c r="T39" i="4"/>
  <c r="AA47" i="4"/>
  <c r="T62" i="4"/>
  <c r="W77" i="4"/>
  <c r="S101" i="4"/>
  <c r="V97" i="4"/>
  <c r="U90" i="4"/>
  <c r="T83" i="4"/>
  <c r="S76" i="4"/>
  <c r="AA68" i="4"/>
  <c r="Z61" i="4"/>
  <c r="Y54" i="4"/>
  <c r="X47" i="4"/>
  <c r="X101" i="4"/>
  <c r="W94" i="4"/>
  <c r="V87" i="4"/>
  <c r="U80" i="4"/>
  <c r="T73" i="4"/>
  <c r="S66" i="4"/>
  <c r="AA58" i="4"/>
  <c r="Z51" i="4"/>
  <c r="Y44" i="4"/>
  <c r="S97" i="4"/>
  <c r="AA89" i="4"/>
  <c r="Z97" i="4"/>
  <c r="Y90" i="4"/>
  <c r="X83" i="4"/>
  <c r="W76" i="4"/>
  <c r="V69" i="4"/>
  <c r="U62" i="4"/>
  <c r="T55" i="4"/>
  <c r="S48" i="4"/>
  <c r="Y105" i="4"/>
  <c r="X98" i="4"/>
  <c r="W91" i="4"/>
  <c r="V84" i="4"/>
  <c r="U77" i="4"/>
  <c r="T101" i="4"/>
  <c r="S94" i="4"/>
  <c r="AA86" i="4"/>
  <c r="Z79" i="4"/>
  <c r="Y72" i="4"/>
  <c r="X65" i="4"/>
  <c r="W58" i="4"/>
  <c r="V51" i="4"/>
  <c r="Z10" i="4"/>
  <c r="AA17" i="4"/>
  <c r="S25" i="4"/>
  <c r="T32" i="4"/>
  <c r="U39" i="4"/>
  <c r="T48" i="4"/>
  <c r="V62" i="4"/>
  <c r="Y77" i="4"/>
  <c r="Y101" i="4"/>
  <c r="U11" i="4"/>
  <c r="V18" i="4"/>
  <c r="W25" i="4"/>
  <c r="X32" i="4"/>
  <c r="Y39" i="4"/>
  <c r="S49" i="4"/>
  <c r="U63" i="4"/>
  <c r="Z78" i="4"/>
  <c r="W103" i="4"/>
  <c r="T13" i="4"/>
  <c r="U20" i="4"/>
  <c r="V27" i="4"/>
  <c r="W34" i="4"/>
  <c r="X41" i="4"/>
  <c r="Z52" i="4"/>
  <c r="S67" i="4"/>
  <c r="AA83" i="4"/>
  <c r="T14" i="4"/>
  <c r="U21" i="4"/>
  <c r="V28" i="4"/>
  <c r="W35" i="4"/>
  <c r="X42" i="4"/>
  <c r="Z54" i="4"/>
  <c r="S69" i="4"/>
  <c r="X86" i="4"/>
  <c r="AA8" i="4"/>
  <c r="Y18" i="4"/>
  <c r="Z25" i="4"/>
  <c r="AA32" i="4"/>
  <c r="S40" i="4"/>
  <c r="Y49" i="4"/>
  <c r="AA63" i="4"/>
  <c r="Y79" i="4"/>
  <c r="X104" i="4"/>
  <c r="W96" i="4"/>
  <c r="V89" i="4"/>
  <c r="U82" i="4"/>
  <c r="T75" i="4"/>
  <c r="S68" i="4"/>
  <c r="AA60" i="4"/>
  <c r="Z53" i="4"/>
  <c r="Y46" i="4"/>
  <c r="Y100" i="4"/>
  <c r="X93" i="4"/>
  <c r="W86" i="4"/>
  <c r="V79" i="4"/>
  <c r="U72" i="4"/>
  <c r="T65" i="4"/>
  <c r="S58" i="4"/>
  <c r="AA50" i="4"/>
  <c r="Z43" i="4"/>
  <c r="T96" i="4"/>
  <c r="S89" i="4"/>
  <c r="AA96" i="4"/>
  <c r="Z89" i="4"/>
  <c r="Y82" i="4"/>
  <c r="X75" i="4"/>
  <c r="W68" i="4"/>
  <c r="V61" i="4"/>
  <c r="U54" i="4"/>
  <c r="T47" i="4"/>
  <c r="AA111" i="4"/>
  <c r="Z104" i="4"/>
  <c r="Y97" i="4"/>
  <c r="X90" i="4"/>
  <c r="W83" i="4"/>
  <c r="V76" i="4"/>
  <c r="U100" i="4"/>
  <c r="T93" i="4"/>
  <c r="S86" i="4"/>
  <c r="AA78" i="4"/>
  <c r="Z71" i="4"/>
  <c r="Y64" i="4"/>
  <c r="X57" i="4"/>
  <c r="W50" i="4"/>
  <c r="Y11" i="4"/>
  <c r="Z18" i="4"/>
  <c r="AA25" i="4"/>
  <c r="S33" i="4"/>
  <c r="T40" i="4"/>
  <c r="AA49" i="4"/>
  <c r="T64" i="4"/>
  <c r="T80" i="4"/>
  <c r="T12" i="4"/>
  <c r="U19" i="4"/>
  <c r="V26" i="4"/>
  <c r="W33" i="4"/>
  <c r="X40" i="4"/>
  <c r="Z50" i="4"/>
  <c r="S65" i="4"/>
  <c r="U81" i="4"/>
  <c r="S107" i="4"/>
  <c r="S14" i="4"/>
  <c r="T21" i="4"/>
  <c r="U28" i="4"/>
  <c r="V35" i="4"/>
  <c r="W42" i="4"/>
  <c r="X54" i="4"/>
  <c r="Z68" i="4"/>
  <c r="V86" i="4"/>
  <c r="S15" i="4"/>
  <c r="T22" i="4"/>
  <c r="U29" i="4"/>
  <c r="V36" i="4"/>
  <c r="W43" i="4"/>
  <c r="X56" i="4"/>
  <c r="Z70" i="4"/>
  <c r="T90" i="4"/>
  <c r="Z9" i="4"/>
  <c r="X19" i="4"/>
  <c r="Y26" i="4"/>
  <c r="Z33" i="4"/>
  <c r="AA40" i="4"/>
  <c r="W51" i="4"/>
  <c r="Y65" i="4"/>
  <c r="T82" i="4"/>
  <c r="T108" i="4"/>
  <c r="X95" i="4"/>
  <c r="W88" i="4"/>
  <c r="V81" i="4"/>
  <c r="U74" i="4"/>
  <c r="T67" i="4"/>
  <c r="S60" i="4"/>
  <c r="AA52" i="4"/>
  <c r="Z45" i="4"/>
  <c r="Z99" i="4"/>
  <c r="Y92" i="4"/>
  <c r="X85" i="4"/>
  <c r="W78" i="4"/>
  <c r="V71" i="4"/>
  <c r="U64" i="4"/>
  <c r="T57" i="4"/>
  <c r="S50" i="4"/>
  <c r="V102" i="4"/>
  <c r="U95" i="4"/>
  <c r="T88" i="4"/>
  <c r="S96" i="4"/>
  <c r="AA88" i="4"/>
  <c r="Z81" i="4"/>
  <c r="Y74" i="4"/>
  <c r="X67" i="4"/>
  <c r="W60" i="4"/>
  <c r="V53" i="4"/>
  <c r="U46" i="4"/>
  <c r="S111" i="4"/>
  <c r="AA103" i="4"/>
  <c r="Z96" i="4"/>
  <c r="Y89" i="4"/>
  <c r="X82" i="4"/>
  <c r="W75" i="4"/>
  <c r="V99" i="4"/>
  <c r="U92" i="4"/>
  <c r="T85" i="4"/>
  <c r="S78" i="4"/>
  <c r="AA70" i="4"/>
  <c r="Z63" i="4"/>
  <c r="Y56" i="4"/>
  <c r="X49" i="4"/>
  <c r="X12" i="4"/>
  <c r="Y19" i="4"/>
  <c r="Z26" i="4"/>
  <c r="AA33" i="4"/>
  <c r="S41" i="4"/>
  <c r="Y51" i="4"/>
  <c r="AA65" i="4"/>
  <c r="V82" i="4"/>
  <c r="S13" i="4"/>
  <c r="T20" i="4"/>
  <c r="U27" i="4"/>
  <c r="V34" i="4"/>
  <c r="W41" i="4"/>
  <c r="X52" i="4"/>
  <c r="Z66" i="4"/>
  <c r="Y83" i="4"/>
  <c r="Y111" i="4"/>
  <c r="AA14" i="4"/>
  <c r="S22" i="4"/>
  <c r="T29" i="4"/>
  <c r="U36" i="4"/>
  <c r="V43" i="4"/>
  <c r="V56" i="4"/>
  <c r="X70" i="4"/>
  <c r="W89" i="4"/>
  <c r="Z8" i="4"/>
  <c r="AA15" i="4"/>
  <c r="S23" i="4"/>
  <c r="T30" i="4"/>
  <c r="U37" i="4"/>
  <c r="Z44" i="4"/>
  <c r="V58" i="4"/>
  <c r="X72" i="4"/>
  <c r="Y93" i="4"/>
  <c r="V13" i="4"/>
  <c r="W20" i="4"/>
  <c r="X27" i="4"/>
  <c r="Y34" i="4"/>
  <c r="Z41" i="4"/>
  <c r="U53" i="4"/>
  <c r="W67" i="4"/>
  <c r="X84" i="4"/>
  <c r="Z101" i="4"/>
  <c r="Y94" i="4"/>
  <c r="X87" i="4"/>
  <c r="W80" i="4"/>
  <c r="V73" i="4"/>
  <c r="U66" i="4"/>
  <c r="T59" i="4"/>
  <c r="S52" i="4"/>
  <c r="AA44" i="4"/>
  <c r="AA98" i="4"/>
  <c r="Z91" i="4"/>
  <c r="Y84" i="4"/>
  <c r="X77" i="4"/>
  <c r="W70" i="4"/>
  <c r="V63" i="4"/>
  <c r="U56" i="4"/>
  <c r="T49" i="4"/>
  <c r="W101" i="4"/>
  <c r="V94" i="4"/>
  <c r="U87" i="4"/>
  <c r="T95" i="4"/>
  <c r="S88" i="4"/>
  <c r="AA80" i="4"/>
  <c r="Z73" i="4"/>
  <c r="Y66" i="4"/>
  <c r="X59" i="4"/>
  <c r="W52" i="4"/>
  <c r="V45" i="4"/>
  <c r="T110" i="4"/>
  <c r="S103" i="4"/>
  <c r="AA95" i="4"/>
  <c r="Z88" i="4"/>
  <c r="Y81" i="4"/>
  <c r="X74" i="4"/>
  <c r="W98" i="4"/>
  <c r="V91" i="4"/>
  <c r="U84" i="4"/>
  <c r="T77" i="4"/>
  <c r="S70" i="4"/>
  <c r="AA62" i="4"/>
  <c r="Z55" i="4"/>
  <c r="Y48" i="4"/>
  <c r="AA13" i="4"/>
  <c r="S21" i="4"/>
  <c r="T28" i="4"/>
  <c r="U35" i="4"/>
  <c r="V42" i="4"/>
  <c r="V54" i="4"/>
  <c r="X68" i="4"/>
  <c r="AA85" i="4"/>
  <c r="Z15" i="4"/>
  <c r="AA22" i="4"/>
  <c r="S30" i="4"/>
  <c r="T37" i="4"/>
  <c r="X44" i="4"/>
  <c r="T58" i="4"/>
  <c r="V72" i="4"/>
  <c r="S93" i="4"/>
  <c r="Y9" i="4"/>
  <c r="Z16" i="4"/>
  <c r="AA23" i="4"/>
  <c r="S31" i="4"/>
  <c r="T38" i="4"/>
  <c r="T46" i="4"/>
  <c r="T60" i="4"/>
  <c r="Z74" i="4"/>
  <c r="U97" i="4"/>
  <c r="U14" i="4"/>
  <c r="V21" i="4"/>
  <c r="W28" i="4"/>
  <c r="X35" i="4"/>
  <c r="Y42" i="4"/>
  <c r="S55" i="4"/>
  <c r="U69" i="4"/>
  <c r="Z86" i="4"/>
  <c r="AA100" i="4"/>
  <c r="Z93" i="4"/>
  <c r="Y86" i="4"/>
  <c r="X79" i="4"/>
  <c r="W72" i="4"/>
  <c r="V65" i="4"/>
  <c r="U58" i="4"/>
  <c r="T51" i="4"/>
  <c r="S44" i="4"/>
  <c r="S98" i="4"/>
  <c r="AA90" i="4"/>
  <c r="Z83" i="4"/>
  <c r="Y76" i="4"/>
  <c r="X69" i="4"/>
  <c r="W62" i="4"/>
  <c r="V55" i="4"/>
  <c r="U48" i="4"/>
  <c r="X100" i="4"/>
  <c r="W93" i="4"/>
  <c r="V101" i="4"/>
  <c r="U94" i="4"/>
  <c r="T87" i="4"/>
  <c r="S80" i="4"/>
  <c r="AA72" i="4"/>
  <c r="Z65" i="4"/>
  <c r="Y58" i="4"/>
  <c r="X51" i="4"/>
  <c r="W44" i="4"/>
  <c r="U109" i="4"/>
  <c r="T102" i="4"/>
  <c r="S95" i="4"/>
  <c r="AA87" i="4"/>
  <c r="Z80" i="4"/>
  <c r="Y73" i="4"/>
  <c r="X97" i="4"/>
  <c r="W90" i="4"/>
  <c r="V83" i="4"/>
  <c r="U76" i="4"/>
  <c r="T69" i="4"/>
  <c r="S62" i="4"/>
  <c r="AA54" i="4"/>
  <c r="Z47" i="4"/>
  <c r="V14" i="4"/>
  <c r="W21" i="4"/>
  <c r="X28" i="4"/>
  <c r="Y35" i="4"/>
  <c r="Z42" i="4"/>
  <c r="U55" i="4"/>
  <c r="W69" i="4"/>
  <c r="W87" i="4"/>
  <c r="Z14" i="4"/>
  <c r="AA21" i="4"/>
  <c r="S29" i="4"/>
  <c r="T36" i="4"/>
  <c r="U43" i="4"/>
  <c r="T56" i="4"/>
  <c r="V70" i="4"/>
  <c r="U89" i="4"/>
  <c r="X9" i="4"/>
  <c r="Y16" i="4"/>
  <c r="Z23" i="4"/>
  <c r="AA30" i="4"/>
  <c r="S38" i="4"/>
  <c r="S46" i="4"/>
  <c r="AA59" i="4"/>
  <c r="V74" i="4"/>
  <c r="X96" i="4"/>
  <c r="X10" i="4"/>
  <c r="Y17" i="4"/>
  <c r="Z24" i="4"/>
  <c r="AA31" i="4"/>
  <c r="S39" i="4"/>
  <c r="Y47" i="4"/>
  <c r="AA61" i="4"/>
  <c r="S77" i="4"/>
  <c r="Z100" i="4"/>
  <c r="T15" i="4"/>
  <c r="U22" i="4"/>
  <c r="V29" i="4"/>
  <c r="W36" i="4"/>
  <c r="X43" i="4"/>
  <c r="AR43" i="4" s="1"/>
  <c r="Z56" i="4"/>
  <c r="S71" i="4"/>
  <c r="V90" i="4"/>
  <c r="S100" i="4"/>
  <c r="AA92" i="4"/>
  <c r="Z85" i="4"/>
  <c r="Y78" i="4"/>
  <c r="X71" i="4"/>
  <c r="W64" i="4"/>
  <c r="V57" i="4"/>
  <c r="U50" i="4"/>
  <c r="W111" i="4"/>
  <c r="T97" i="4"/>
  <c r="S90" i="4"/>
  <c r="AA82" i="4"/>
  <c r="Z75" i="4"/>
  <c r="Y68" i="4"/>
  <c r="X61" i="4"/>
  <c r="W54" i="4"/>
  <c r="V47" i="4"/>
  <c r="Y99" i="4"/>
  <c r="X92" i="4"/>
  <c r="W100" i="4"/>
  <c r="V93" i="4"/>
  <c r="U86" i="4"/>
  <c r="T79" i="4"/>
  <c r="S72" i="4"/>
  <c r="AA64" i="4"/>
  <c r="Z57" i="4"/>
  <c r="Y50" i="4"/>
  <c r="V108" i="4"/>
  <c r="U101" i="4"/>
  <c r="T94" i="4"/>
  <c r="S87" i="4"/>
  <c r="AA79" i="4"/>
  <c r="Z103" i="4"/>
  <c r="Y96" i="4"/>
  <c r="X89" i="4"/>
  <c r="W82" i="4"/>
  <c r="V75" i="4"/>
  <c r="U68" i="4"/>
  <c r="T61" i="4"/>
  <c r="S54" i="4"/>
  <c r="W12" i="4"/>
  <c r="U15" i="4"/>
  <c r="V22" i="4"/>
  <c r="W29" i="4"/>
  <c r="X36" i="4"/>
  <c r="Y43" i="4"/>
  <c r="S57" i="4"/>
  <c r="U71" i="4"/>
  <c r="S91" i="4"/>
  <c r="T9" i="4"/>
  <c r="V59" i="4"/>
  <c r="U31" i="4"/>
  <c r="U75" i="4"/>
  <c r="S10" i="4"/>
  <c r="T17" i="4"/>
  <c r="U24" i="4"/>
  <c r="V31" i="4"/>
  <c r="W38" i="4"/>
  <c r="Z46" i="4"/>
  <c r="Z60" i="4"/>
  <c r="Y75" i="4"/>
  <c r="V98" i="4"/>
  <c r="T10" i="4"/>
  <c r="U17" i="4"/>
  <c r="V24" i="4"/>
  <c r="W31" i="4"/>
  <c r="X38" i="4"/>
  <c r="AA46" i="4"/>
  <c r="S61" i="4"/>
  <c r="AA75" i="4"/>
  <c r="S99" i="4"/>
  <c r="V107" i="4"/>
  <c r="W108" i="4"/>
  <c r="Z106" i="4"/>
  <c r="U104" i="4"/>
  <c r="V111" i="4"/>
  <c r="Z109" i="4"/>
  <c r="U52" i="4"/>
  <c r="Z34" i="4"/>
  <c r="Z84" i="4"/>
  <c r="AA10" i="4"/>
  <c r="S18" i="4"/>
  <c r="T25" i="4"/>
  <c r="U32" i="4"/>
  <c r="V39" i="4"/>
  <c r="V48" i="4"/>
  <c r="X62" i="4"/>
  <c r="AA77" i="4"/>
  <c r="AA101" i="4"/>
  <c r="S11" i="4"/>
  <c r="T18" i="4"/>
  <c r="U25" i="4"/>
  <c r="V32" i="4"/>
  <c r="W39" i="4"/>
  <c r="X48" i="4"/>
  <c r="Z62" i="4"/>
  <c r="V78" i="4"/>
  <c r="X102" i="4"/>
  <c r="U108" i="4"/>
  <c r="U102" i="4"/>
  <c r="V109" i="4"/>
  <c r="Y107" i="4"/>
  <c r="T105" i="4"/>
  <c r="Y102" i="4"/>
  <c r="Y110" i="4"/>
  <c r="AA9" i="4"/>
  <c r="V38" i="4"/>
  <c r="X94" i="4"/>
  <c r="Z11" i="4"/>
  <c r="AA18" i="4"/>
  <c r="S26" i="4"/>
  <c r="T33" i="4"/>
  <c r="U40" i="4"/>
  <c r="T50" i="4"/>
  <c r="V64" i="4"/>
  <c r="V80" i="4"/>
  <c r="W105" i="4"/>
  <c r="AA11" i="4"/>
  <c r="S19" i="4"/>
  <c r="T26" i="4"/>
  <c r="U33" i="4"/>
  <c r="V40" i="4"/>
  <c r="V50" i="4"/>
  <c r="X64" i="4"/>
  <c r="X80" i="4"/>
  <c r="T106" i="4"/>
  <c r="T109" i="4"/>
  <c r="T103" i="4"/>
  <c r="U110" i="4"/>
  <c r="AP117" i="4"/>
  <c r="X108" i="4"/>
  <c r="S106" i="4"/>
  <c r="X103" i="4"/>
  <c r="AR103" i="4" s="1"/>
  <c r="X111" i="4"/>
  <c r="W13" i="4"/>
  <c r="AA41" i="4"/>
  <c r="T98" i="4"/>
  <c r="Y12" i="4"/>
  <c r="Z19" i="4"/>
  <c r="AA26" i="4"/>
  <c r="S34" i="4"/>
  <c r="T41" i="4"/>
  <c r="AA51" i="4"/>
  <c r="T66" i="4"/>
  <c r="Z82" i="4"/>
  <c r="S109" i="4"/>
  <c r="Z12" i="4"/>
  <c r="AA19" i="4"/>
  <c r="S27" i="4"/>
  <c r="T34" i="4"/>
  <c r="U41" i="4"/>
  <c r="T52" i="4"/>
  <c r="V66" i="4"/>
  <c r="S83" i="4"/>
  <c r="AA109" i="4"/>
  <c r="S110" i="4"/>
  <c r="S104" i="4"/>
  <c r="T111" i="4"/>
  <c r="W109" i="4"/>
  <c r="AR116" i="4"/>
  <c r="AA106" i="4"/>
  <c r="W104" i="4"/>
  <c r="S17" i="4"/>
  <c r="X46" i="4"/>
  <c r="U105" i="4"/>
  <c r="X13" i="4"/>
  <c r="Y20" i="4"/>
  <c r="Z27" i="4"/>
  <c r="AA34" i="4"/>
  <c r="S42" i="4"/>
  <c r="Y53" i="4"/>
  <c r="AA67" i="4"/>
  <c r="S85" i="4"/>
  <c r="Y13" i="4"/>
  <c r="Z20" i="4"/>
  <c r="AA27" i="4"/>
  <c r="S35" i="4"/>
  <c r="T42" i="4"/>
  <c r="AA53" i="4"/>
  <c r="T68" i="4"/>
  <c r="W85" i="4"/>
  <c r="AA110" i="4"/>
  <c r="AA104" i="4"/>
  <c r="U103" i="4"/>
  <c r="V110" i="4"/>
  <c r="AP110" i="4" s="1"/>
  <c r="Z107" i="4"/>
  <c r="V105" i="4"/>
  <c r="X20" i="4"/>
  <c r="W53" i="4"/>
  <c r="Z108" i="4"/>
  <c r="W14" i="4"/>
  <c r="X21" i="4"/>
  <c r="Y28" i="4"/>
  <c r="Z35" i="4"/>
  <c r="AA42" i="4"/>
  <c r="W55" i="4"/>
  <c r="Y69" i="4"/>
  <c r="Y87" i="4"/>
  <c r="U106" i="4"/>
  <c r="X14" i="4"/>
  <c r="Y21" i="4"/>
  <c r="Z28" i="4"/>
  <c r="AA35" i="4"/>
  <c r="S43" i="4"/>
  <c r="Y55" i="4"/>
  <c r="AA69" i="4"/>
  <c r="V88" i="4"/>
  <c r="Y104" i="4"/>
  <c r="Z111" i="4"/>
  <c r="Z105" i="4"/>
  <c r="T104" i="4"/>
  <c r="U111" i="4"/>
  <c r="Y108" i="4"/>
  <c r="T107" i="4"/>
  <c r="T24" i="4"/>
  <c r="X60" i="4"/>
  <c r="V15" i="4"/>
  <c r="W22" i="4"/>
  <c r="X29" i="4"/>
  <c r="Y36" i="4"/>
  <c r="AA43" i="4"/>
  <c r="U57" i="4"/>
  <c r="W71" i="4"/>
  <c r="U91" i="4"/>
  <c r="Y10" i="4"/>
  <c r="W15" i="4"/>
  <c r="X22" i="4"/>
  <c r="Y29" i="4"/>
  <c r="Z36" i="4"/>
  <c r="T44" i="4"/>
  <c r="W57" i="4"/>
  <c r="Y71" i="4"/>
  <c r="AA91" i="4"/>
  <c r="X105" i="4"/>
  <c r="Y106" i="4"/>
  <c r="S105" i="4"/>
  <c r="W102" i="4"/>
  <c r="X109" i="4"/>
  <c r="S108" i="4"/>
  <c r="Y27" i="4"/>
  <c r="Y67" i="4"/>
  <c r="X11" i="4"/>
  <c r="U16" i="4"/>
  <c r="V23" i="4"/>
  <c r="W30" i="4"/>
  <c r="X37" i="4"/>
  <c r="U45" i="4"/>
  <c r="S59" i="4"/>
  <c r="U73" i="4"/>
  <c r="Z94" i="4"/>
  <c r="U9" i="4"/>
  <c r="V16" i="4"/>
  <c r="W23" i="4"/>
  <c r="X30" i="4"/>
  <c r="Y37" i="4"/>
  <c r="W45" i="4"/>
  <c r="U59" i="4"/>
  <c r="W73" i="4"/>
  <c r="W95" i="4"/>
  <c r="W106" i="4"/>
  <c r="X107" i="4"/>
  <c r="AA105" i="4"/>
  <c r="V103" i="4"/>
  <c r="W110" i="4"/>
  <c r="AA108" i="4"/>
  <c r="BJ6" i="4"/>
  <c r="BI6" i="4"/>
  <c r="BH6" i="4"/>
  <c r="BG5" i="4"/>
  <c r="BL7" i="4"/>
  <c r="BI15" i="1"/>
  <c r="BH23" i="1"/>
  <c r="BH17" i="1"/>
  <c r="BG23" i="1"/>
  <c r="BF23" i="1"/>
  <c r="DR79" i="4" l="1"/>
  <c r="DI79" i="4" s="1"/>
  <c r="BN6" i="11"/>
  <c r="BE6" i="11" s="1"/>
  <c r="BN7" i="11"/>
  <c r="BE7" i="11" s="1"/>
  <c r="CY23" i="4"/>
  <c r="CY46" i="4"/>
  <c r="CY18" i="4"/>
  <c r="CV23" i="4"/>
  <c r="CY64" i="4"/>
  <c r="CV49" i="4"/>
  <c r="CV90" i="4"/>
  <c r="CY42" i="4"/>
  <c r="CW56" i="4"/>
  <c r="CT51" i="4"/>
  <c r="CS80" i="4"/>
  <c r="CW5" i="4"/>
  <c r="CV45" i="4"/>
  <c r="CX59" i="4"/>
  <c r="CS40" i="4"/>
  <c r="CY58" i="4"/>
  <c r="CY43" i="4"/>
  <c r="CW81" i="4"/>
  <c r="CS12" i="4"/>
  <c r="CV33" i="4"/>
  <c r="CQ111" i="4"/>
  <c r="BN7" i="4"/>
  <c r="BE7" i="4" s="1"/>
  <c r="Z7" i="1"/>
  <c r="P7" i="1" s="1"/>
  <c r="Z20" i="1"/>
  <c r="P20" i="1" s="1"/>
  <c r="Z29" i="1"/>
  <c r="P29" i="1" s="1"/>
  <c r="Z22" i="1"/>
  <c r="P22" i="1" s="1"/>
  <c r="Z21" i="1"/>
  <c r="P21" i="1" s="1"/>
  <c r="Z30" i="1"/>
  <c r="P30" i="1" s="1"/>
  <c r="Z13" i="1"/>
  <c r="P13" i="1" s="1"/>
  <c r="Z26" i="1"/>
  <c r="P26" i="1" s="1"/>
  <c r="Z9" i="1"/>
  <c r="P9" i="1" s="1"/>
  <c r="Z11" i="1"/>
  <c r="P11" i="1" s="1"/>
  <c r="Z25" i="1"/>
  <c r="P25" i="1" s="1"/>
  <c r="Z16" i="1"/>
  <c r="P16" i="1" s="1"/>
  <c r="Z19" i="1"/>
  <c r="P19" i="1" s="1"/>
  <c r="Z10" i="1"/>
  <c r="P10" i="1" s="1"/>
  <c r="Z15" i="1"/>
  <c r="P15" i="1" s="1"/>
  <c r="Z8" i="1"/>
  <c r="P8" i="1" s="1"/>
  <c r="Z6" i="1"/>
  <c r="P6" i="1" s="1"/>
  <c r="Z18" i="1"/>
  <c r="P18" i="1" s="1"/>
  <c r="Z14" i="1"/>
  <c r="P14" i="1" s="1"/>
  <c r="Z28" i="1"/>
  <c r="P28" i="1" s="1"/>
  <c r="Z12" i="1"/>
  <c r="P12" i="1" s="1"/>
  <c r="Z17" i="1"/>
  <c r="P17" i="1" s="1"/>
  <c r="Z31" i="1"/>
  <c r="P31" i="1" s="1"/>
  <c r="Z27" i="1"/>
  <c r="P27" i="1" s="1"/>
  <c r="Z24" i="1"/>
  <c r="P24" i="1" s="1"/>
  <c r="JI88" i="4"/>
  <c r="JE60" i="4"/>
  <c r="JG74" i="4"/>
  <c r="AM53" i="4"/>
  <c r="AP92" i="4"/>
  <c r="JH89" i="4"/>
  <c r="AS32" i="4"/>
  <c r="AP45" i="4"/>
  <c r="AM79" i="4"/>
  <c r="JI104" i="4"/>
  <c r="AM32" i="4"/>
  <c r="AS49" i="4"/>
  <c r="JE100" i="4"/>
  <c r="HG29" i="4"/>
  <c r="HA108" i="4"/>
  <c r="JF30" i="4"/>
  <c r="HE24" i="4"/>
  <c r="HD111" i="4"/>
  <c r="EV58" i="4"/>
  <c r="FC49" i="4"/>
  <c r="EY85" i="4"/>
  <c r="FB51" i="4"/>
  <c r="EV73" i="4"/>
  <c r="HC12" i="4"/>
  <c r="HD77" i="4"/>
  <c r="HF84" i="4"/>
  <c r="HG105" i="4"/>
  <c r="HD100" i="4"/>
  <c r="HB115" i="4"/>
  <c r="JJ9" i="4"/>
  <c r="JJ36" i="4"/>
  <c r="BN29" i="4"/>
  <c r="BE29" i="4" s="1"/>
  <c r="FC96" i="4"/>
  <c r="FB36" i="4"/>
  <c r="HF22" i="4"/>
  <c r="HG91" i="4"/>
  <c r="EX78" i="4"/>
  <c r="GZ47" i="4"/>
  <c r="HB102" i="4"/>
  <c r="HD70" i="4"/>
  <c r="JD38" i="4"/>
  <c r="JG104" i="4"/>
  <c r="JD93" i="4"/>
  <c r="JI64" i="4"/>
  <c r="JJ71" i="4"/>
  <c r="DR17" i="4"/>
  <c r="DI17" i="4" s="1"/>
  <c r="JJ32" i="4"/>
  <c r="JD80" i="4"/>
  <c r="JJ44" i="4"/>
  <c r="JH11" i="4"/>
  <c r="JJ59" i="4"/>
  <c r="HZ100" i="4"/>
  <c r="HQ100" i="4" s="1"/>
  <c r="EY102" i="4"/>
  <c r="GZ5" i="4"/>
  <c r="HE20" i="4"/>
  <c r="EY87" i="4"/>
  <c r="EX95" i="4"/>
  <c r="CV9" i="4"/>
  <c r="FC23" i="4"/>
  <c r="FB44" i="4"/>
  <c r="FC87" i="4"/>
  <c r="EX31" i="4"/>
  <c r="EV66" i="4"/>
  <c r="HA98" i="4"/>
  <c r="HF94" i="4"/>
  <c r="GZ14" i="4"/>
  <c r="BN100" i="4"/>
  <c r="BE100" i="4" s="1"/>
  <c r="HZ20" i="4"/>
  <c r="HQ20" i="4" s="1"/>
  <c r="FV47" i="4"/>
  <c r="FM47" i="4" s="1"/>
  <c r="FV108" i="4"/>
  <c r="FM108" i="4" s="1"/>
  <c r="KD78" i="4"/>
  <c r="JU78" i="4" s="1"/>
  <c r="FV66" i="4"/>
  <c r="FM66" i="4" s="1"/>
  <c r="KD80" i="4"/>
  <c r="JU80" i="4" s="1"/>
  <c r="DR50" i="4"/>
  <c r="DI50" i="4" s="1"/>
  <c r="HZ77" i="4"/>
  <c r="HQ77" i="4" s="1"/>
  <c r="KD103" i="4"/>
  <c r="JU103" i="4" s="1"/>
  <c r="HZ29" i="4"/>
  <c r="HQ29" i="4" s="1"/>
  <c r="FV101" i="4"/>
  <c r="FM101" i="4" s="1"/>
  <c r="FV18" i="4"/>
  <c r="FM18" i="4" s="1"/>
  <c r="DR47" i="4"/>
  <c r="DI47" i="4" s="1"/>
  <c r="FV113" i="4"/>
  <c r="FM113" i="4" s="1"/>
  <c r="FV99" i="4"/>
  <c r="FM99" i="4" s="1"/>
  <c r="HZ79" i="4"/>
  <c r="HQ79" i="4" s="1"/>
  <c r="HZ80" i="4"/>
  <c r="HQ80" i="4" s="1"/>
  <c r="HZ30" i="4"/>
  <c r="HQ30" i="4" s="1"/>
  <c r="HZ108" i="4"/>
  <c r="HQ108" i="4" s="1"/>
  <c r="HZ78" i="4"/>
  <c r="HQ78" i="4" s="1"/>
  <c r="KD29" i="4"/>
  <c r="JU29" i="4" s="1"/>
  <c r="KD99" i="4"/>
  <c r="JU99" i="4" s="1"/>
  <c r="DR99" i="4"/>
  <c r="DI99" i="4" s="1"/>
  <c r="KD96" i="4"/>
  <c r="JU96" i="4" s="1"/>
  <c r="KD63" i="4"/>
  <c r="JU63" i="4" s="1"/>
  <c r="BN70" i="4"/>
  <c r="BE70" i="4" s="1"/>
  <c r="HZ101" i="4"/>
  <c r="HQ101" i="4" s="1"/>
  <c r="DR68" i="4"/>
  <c r="DI68" i="4" s="1"/>
  <c r="CY22" i="4"/>
  <c r="CY5" i="4"/>
  <c r="HE83" i="4"/>
  <c r="GZ48" i="4"/>
  <c r="HA29" i="4"/>
  <c r="EW118" i="4"/>
  <c r="EZ92" i="4"/>
  <c r="EZ37" i="4"/>
  <c r="FA44" i="4"/>
  <c r="EV47" i="4"/>
  <c r="FC58" i="4"/>
  <c r="HB5" i="4"/>
  <c r="AP113" i="4"/>
  <c r="EZ101" i="4"/>
  <c r="FC107" i="4"/>
  <c r="HB11" i="4"/>
  <c r="HF25" i="4"/>
  <c r="HA55" i="4"/>
  <c r="FC79" i="4"/>
  <c r="EX87" i="4"/>
  <c r="EV115" i="4"/>
  <c r="HF64" i="4"/>
  <c r="HD75" i="4"/>
  <c r="FB9" i="4"/>
  <c r="JF91" i="4"/>
  <c r="JE105" i="4"/>
  <c r="HG41" i="4"/>
  <c r="FB68" i="4"/>
  <c r="HB26" i="4"/>
  <c r="JF21" i="4"/>
  <c r="HC109" i="4"/>
  <c r="JK22" i="4"/>
  <c r="HC78" i="4"/>
  <c r="JD6" i="4"/>
  <c r="JJ6" i="4"/>
  <c r="JJ15" i="4"/>
  <c r="JF94" i="4"/>
  <c r="CS44" i="4"/>
  <c r="CV65" i="4"/>
  <c r="CV19" i="4"/>
  <c r="JF69" i="4"/>
  <c r="CR23" i="4"/>
  <c r="EZ90" i="4"/>
  <c r="HF118" i="4"/>
  <c r="JF57" i="4"/>
  <c r="JH40" i="4"/>
  <c r="AO14" i="4"/>
  <c r="CU5" i="4"/>
  <c r="EX58" i="4"/>
  <c r="HG42" i="4"/>
  <c r="HB71" i="4"/>
  <c r="JJ26" i="4"/>
  <c r="CS25" i="4"/>
  <c r="CV98" i="4"/>
  <c r="FB43" i="4"/>
  <c r="FB98" i="4"/>
  <c r="FC105" i="4"/>
  <c r="CV27" i="4"/>
  <c r="CY63" i="4"/>
  <c r="EX69" i="4"/>
  <c r="EX114" i="4"/>
  <c r="AT43" i="4"/>
  <c r="CT5" i="4"/>
  <c r="FC46" i="4"/>
  <c r="FA7" i="4"/>
  <c r="EY82" i="4"/>
  <c r="EW15" i="4"/>
  <c r="FA82" i="4"/>
  <c r="HB17" i="4"/>
  <c r="EW107" i="4"/>
  <c r="EZ75" i="4"/>
  <c r="EY7" i="4"/>
  <c r="FA86" i="4"/>
  <c r="EX75" i="4"/>
  <c r="FB39" i="4"/>
  <c r="HC18" i="4"/>
  <c r="CT92" i="4"/>
  <c r="EY51" i="4"/>
  <c r="FA32" i="4"/>
  <c r="FB14" i="4"/>
  <c r="FC113" i="4"/>
  <c r="FA35" i="4"/>
  <c r="HB16" i="4"/>
  <c r="AO33" i="4"/>
  <c r="AU61" i="4"/>
  <c r="CS47" i="4"/>
  <c r="CY20" i="4"/>
  <c r="EY8" i="4"/>
  <c r="EY57" i="4"/>
  <c r="FA22" i="4"/>
  <c r="EZ86" i="4"/>
  <c r="BN99" i="4"/>
  <c r="BE99" i="4" s="1"/>
  <c r="FV56" i="4"/>
  <c r="FM56" i="4" s="1"/>
  <c r="EM18" i="1"/>
  <c r="ED18" i="1" s="1"/>
  <c r="EM10" i="1"/>
  <c r="ED10" i="1" s="1"/>
  <c r="HL21" i="1"/>
  <c r="HC21" i="1" s="1"/>
  <c r="NJ7" i="1"/>
  <c r="NA7" i="1" s="1"/>
  <c r="KD77" i="4"/>
  <c r="JU77" i="4" s="1"/>
  <c r="KD50" i="4"/>
  <c r="JU50" i="4" s="1"/>
  <c r="DR105" i="4"/>
  <c r="DI105" i="4" s="1"/>
  <c r="KD76" i="4"/>
  <c r="JU76" i="4" s="1"/>
  <c r="KK22" i="1"/>
  <c r="KB22" i="1" s="1"/>
  <c r="HZ50" i="4"/>
  <c r="HQ50" i="4" s="1"/>
  <c r="HZ103" i="4"/>
  <c r="HQ103" i="4" s="1"/>
  <c r="KD70" i="4"/>
  <c r="JU70" i="4" s="1"/>
  <c r="HZ68" i="4"/>
  <c r="HQ68" i="4" s="1"/>
  <c r="FV103" i="4"/>
  <c r="FM103" i="4" s="1"/>
  <c r="FV78" i="4"/>
  <c r="FM78" i="4" s="1"/>
  <c r="FV105" i="4"/>
  <c r="FM105" i="4" s="1"/>
  <c r="FV17" i="4"/>
  <c r="FM17" i="4" s="1"/>
  <c r="BN96" i="4"/>
  <c r="BE96" i="4" s="1"/>
  <c r="KD18" i="4"/>
  <c r="JU18" i="4" s="1"/>
  <c r="HZ26" i="4"/>
  <c r="HQ26" i="4" s="1"/>
  <c r="DR63" i="4"/>
  <c r="DI63" i="4" s="1"/>
  <c r="KD79" i="4"/>
  <c r="JU79" i="4" s="1"/>
  <c r="KD30" i="4"/>
  <c r="JU30" i="4" s="1"/>
  <c r="DR108" i="4"/>
  <c r="DI108" i="4" s="1"/>
  <c r="HL19" i="1"/>
  <c r="HC19" i="1" s="1"/>
  <c r="HL9" i="1"/>
  <c r="HC9" i="1" s="1"/>
  <c r="HL30" i="1"/>
  <c r="HC30" i="1" s="1"/>
  <c r="HL11" i="1"/>
  <c r="HC11" i="1" s="1"/>
  <c r="KK17" i="1"/>
  <c r="KB17" i="1" s="1"/>
  <c r="HL6" i="1"/>
  <c r="HC6" i="1" s="1"/>
  <c r="NJ6" i="1"/>
  <c r="NA6" i="1" s="1"/>
  <c r="KK19" i="1"/>
  <c r="KB19" i="1" s="1"/>
  <c r="NJ26" i="1"/>
  <c r="NA26" i="1" s="1"/>
  <c r="FV70" i="4"/>
  <c r="FM70" i="4" s="1"/>
  <c r="FV96" i="4"/>
  <c r="FM96" i="4" s="1"/>
  <c r="HZ18" i="4"/>
  <c r="HQ18" i="4" s="1"/>
  <c r="DR51" i="4"/>
  <c r="DI51" i="4" s="1"/>
  <c r="KD65" i="4"/>
  <c r="JU65" i="4" s="1"/>
  <c r="HZ66" i="4"/>
  <c r="HQ66" i="4" s="1"/>
  <c r="FV29" i="4"/>
  <c r="FM29" i="4" s="1"/>
  <c r="HZ113" i="4"/>
  <c r="HQ113" i="4" s="1"/>
  <c r="HZ76" i="4"/>
  <c r="HQ76" i="4" s="1"/>
  <c r="FV100" i="4"/>
  <c r="FM100" i="4" s="1"/>
  <c r="DR100" i="4"/>
  <c r="DI100" i="4" s="1"/>
  <c r="AR31" i="4"/>
  <c r="CY72" i="4"/>
  <c r="FB61" i="4"/>
  <c r="HD16" i="4"/>
  <c r="HF16" i="4"/>
  <c r="HC24" i="4"/>
  <c r="HE56" i="4"/>
  <c r="HC33" i="4"/>
  <c r="EW33" i="4"/>
  <c r="HG14" i="4"/>
  <c r="HG8" i="4"/>
  <c r="FC44" i="4"/>
  <c r="FC47" i="4"/>
  <c r="HF105" i="4"/>
  <c r="HA34" i="4"/>
  <c r="CV62" i="4"/>
  <c r="FA26" i="4"/>
  <c r="EY29" i="4"/>
  <c r="EV72" i="4"/>
  <c r="FA79" i="4"/>
  <c r="HA18" i="4"/>
  <c r="HG13" i="4"/>
  <c r="FC57" i="4"/>
  <c r="FB104" i="4"/>
  <c r="HD44" i="4"/>
  <c r="HD99" i="4"/>
  <c r="HG115" i="4"/>
  <c r="EZ36" i="4"/>
  <c r="HC38" i="4"/>
  <c r="HD104" i="4"/>
  <c r="AR20" i="4"/>
  <c r="CV10" i="4"/>
  <c r="CS93" i="4"/>
  <c r="CR28" i="4"/>
  <c r="CV51" i="4"/>
  <c r="CW113" i="4"/>
  <c r="EY31" i="4"/>
  <c r="FC53" i="4"/>
  <c r="EW66" i="4"/>
  <c r="FA94" i="4"/>
  <c r="EW45" i="4"/>
  <c r="EV96" i="4"/>
  <c r="EX22" i="4"/>
  <c r="EW103" i="4"/>
  <c r="EZ118" i="4"/>
  <c r="FC54" i="4"/>
  <c r="EV68" i="4"/>
  <c r="FC90" i="4"/>
  <c r="EW86" i="4"/>
  <c r="EW100" i="4"/>
  <c r="FB114" i="4"/>
  <c r="EZ107" i="4"/>
  <c r="EV32" i="4"/>
  <c r="EW39" i="4"/>
  <c r="HE62" i="4"/>
  <c r="HF95" i="4"/>
  <c r="HA87" i="4"/>
  <c r="AU57" i="4"/>
  <c r="AM35" i="4"/>
  <c r="EW82" i="4"/>
  <c r="FC22" i="4"/>
  <c r="HG117" i="4"/>
  <c r="HC25" i="4"/>
  <c r="FA14" i="4"/>
  <c r="EZ56" i="4"/>
  <c r="EW7" i="4"/>
  <c r="EW16" i="4"/>
  <c r="EZ67" i="4"/>
  <c r="EX117" i="4"/>
  <c r="FB85" i="4"/>
  <c r="HB6" i="4"/>
  <c r="HG34" i="4"/>
  <c r="HA47" i="4"/>
  <c r="HC55" i="4"/>
  <c r="HF82" i="4"/>
  <c r="JE16" i="4"/>
  <c r="CY50" i="4"/>
  <c r="CY78" i="4"/>
  <c r="FB80" i="4"/>
  <c r="EV102" i="4"/>
  <c r="HA63" i="4"/>
  <c r="HF92" i="4"/>
  <c r="HF35" i="4"/>
  <c r="HE87" i="4"/>
  <c r="FB86" i="4"/>
  <c r="EW115" i="4"/>
  <c r="EV38" i="4"/>
  <c r="EW62" i="4"/>
  <c r="FC66" i="4"/>
  <c r="HB70" i="4"/>
  <c r="FA40" i="4"/>
  <c r="HE32" i="4"/>
  <c r="HG101" i="4"/>
  <c r="GZ30" i="4"/>
  <c r="HG52" i="4"/>
  <c r="HF106" i="4"/>
  <c r="EX6" i="4"/>
  <c r="EZ83" i="4"/>
  <c r="HG46" i="4"/>
  <c r="HD80" i="4"/>
  <c r="CS29" i="4"/>
  <c r="CV73" i="4"/>
  <c r="CS99" i="4"/>
  <c r="CX100" i="4"/>
  <c r="CX105" i="4"/>
  <c r="FB47" i="4"/>
  <c r="FC104" i="4"/>
  <c r="EY93" i="4"/>
  <c r="EV108" i="4"/>
  <c r="FA15" i="4"/>
  <c r="FB37" i="4"/>
  <c r="FB33" i="4"/>
  <c r="FA107" i="4"/>
  <c r="EW79" i="4"/>
  <c r="FC118" i="4"/>
  <c r="HA17" i="4"/>
  <c r="HF21" i="4"/>
  <c r="HA74" i="4"/>
  <c r="HD85" i="4"/>
  <c r="HF33" i="4"/>
  <c r="HG40" i="4"/>
  <c r="HD101" i="4"/>
  <c r="HB81" i="4"/>
  <c r="HF30" i="4"/>
  <c r="HA59" i="4"/>
  <c r="CS77" i="4"/>
  <c r="CW64" i="4"/>
  <c r="EZ84" i="4"/>
  <c r="EX106" i="4"/>
  <c r="EY71" i="4"/>
  <c r="EV86" i="4"/>
  <c r="EV39" i="4"/>
  <c r="EY86" i="4"/>
  <c r="HA5" i="4"/>
  <c r="HD17" i="4"/>
  <c r="HG25" i="4"/>
  <c r="HB65" i="4"/>
  <c r="HE110" i="4"/>
  <c r="HD118" i="4"/>
  <c r="JE38" i="4"/>
  <c r="JF66" i="4"/>
  <c r="JG86" i="4"/>
  <c r="FB34" i="4"/>
  <c r="EW46" i="4"/>
  <c r="HG30" i="4"/>
  <c r="HG36" i="4"/>
  <c r="HB59" i="4"/>
  <c r="HF56" i="4"/>
  <c r="HC114" i="4"/>
  <c r="JD12" i="4"/>
  <c r="AR108" i="4"/>
  <c r="CS72" i="4"/>
  <c r="CY14" i="4"/>
  <c r="CY96" i="4"/>
  <c r="EV22" i="4"/>
  <c r="FB64" i="4"/>
  <c r="FA78" i="4"/>
  <c r="EZ50" i="4"/>
  <c r="FC13" i="4"/>
  <c r="HC66" i="4"/>
  <c r="HA43" i="4"/>
  <c r="HE76" i="4"/>
  <c r="HD64" i="4"/>
  <c r="JJ62" i="4"/>
  <c r="AU53" i="4"/>
  <c r="CV57" i="4"/>
  <c r="CT90" i="4"/>
  <c r="CR12" i="4"/>
  <c r="EW99" i="4"/>
  <c r="EY113" i="4"/>
  <c r="FB81" i="4"/>
  <c r="EV103" i="4"/>
  <c r="EX67" i="4"/>
  <c r="FA74" i="4"/>
  <c r="FC7" i="4"/>
  <c r="EZ20" i="4"/>
  <c r="FC114" i="4"/>
  <c r="FC41" i="4"/>
  <c r="FB107" i="4"/>
  <c r="EV114" i="4"/>
  <c r="HC10" i="4"/>
  <c r="HD13" i="4"/>
  <c r="HB54" i="4"/>
  <c r="HC61" i="4"/>
  <c r="HC96" i="4"/>
  <c r="JD9" i="4"/>
  <c r="JJ77" i="4"/>
  <c r="JD65" i="4"/>
  <c r="JJ90" i="4"/>
  <c r="AS27" i="4"/>
  <c r="AM43" i="4"/>
  <c r="AN50" i="4"/>
  <c r="CV46" i="4"/>
  <c r="CY76" i="4"/>
  <c r="CS13" i="4"/>
  <c r="CR32" i="4"/>
  <c r="CX54" i="4"/>
  <c r="EW114" i="4"/>
  <c r="EY74" i="4"/>
  <c r="EZ19" i="4"/>
  <c r="EZ71" i="4"/>
  <c r="EY107" i="4"/>
  <c r="EV50" i="4"/>
  <c r="EV92" i="4"/>
  <c r="FA91" i="4"/>
  <c r="EY49" i="4"/>
  <c r="EV56" i="4"/>
  <c r="FC71" i="4"/>
  <c r="HG20" i="4"/>
  <c r="HD73" i="4"/>
  <c r="HF81" i="4"/>
  <c r="HA41" i="4"/>
  <c r="HG88" i="4"/>
  <c r="HF87" i="4"/>
  <c r="HB99" i="4"/>
  <c r="CV11" i="4"/>
  <c r="CV93" i="4"/>
  <c r="CV112" i="4"/>
  <c r="CT112" i="4"/>
  <c r="CW93" i="4"/>
  <c r="CY107" i="4"/>
  <c r="EZ7" i="4"/>
  <c r="EV53" i="4"/>
  <c r="EW57" i="4"/>
  <c r="EW72" i="4"/>
  <c r="EX100" i="4"/>
  <c r="FA63" i="4"/>
  <c r="FC99" i="4"/>
  <c r="EY43" i="4"/>
  <c r="HE18" i="4"/>
  <c r="HD19" i="4"/>
  <c r="HD11" i="4"/>
  <c r="HD103" i="4"/>
  <c r="HC111" i="4"/>
  <c r="HB55" i="4"/>
  <c r="HE74" i="4"/>
  <c r="GZ102" i="4"/>
  <c r="HF93" i="4"/>
  <c r="JK77" i="4"/>
  <c r="JF97" i="4"/>
  <c r="JH82" i="4"/>
  <c r="AM70" i="4"/>
  <c r="CS28" i="4"/>
  <c r="CS117" i="4"/>
  <c r="EW91" i="4"/>
  <c r="EV112" i="4"/>
  <c r="HB22" i="4"/>
  <c r="HE80" i="4"/>
  <c r="EZ79" i="4"/>
  <c r="GZ94" i="4"/>
  <c r="GZ61" i="4"/>
  <c r="HD58" i="4"/>
  <c r="HB66" i="4"/>
  <c r="JJ105" i="4"/>
  <c r="FA48" i="4"/>
  <c r="EZ108" i="4"/>
  <c r="EZ31" i="4"/>
  <c r="FA98" i="4"/>
  <c r="FC112" i="4"/>
  <c r="FB24" i="4"/>
  <c r="EY37" i="4"/>
  <c r="FB105" i="4"/>
  <c r="EW81" i="4"/>
  <c r="HE12" i="4"/>
  <c r="HB111" i="4"/>
  <c r="HA82" i="4"/>
  <c r="HG92" i="4"/>
  <c r="JF41" i="4"/>
  <c r="FA34" i="4"/>
  <c r="HG60" i="4"/>
  <c r="CW7" i="4"/>
  <c r="CX14" i="4"/>
  <c r="CY79" i="4"/>
  <c r="EY84" i="4"/>
  <c r="FA10" i="4"/>
  <c r="EV63" i="4"/>
  <c r="FB10" i="4"/>
  <c r="EW23" i="4"/>
  <c r="FA51" i="4"/>
  <c r="EY46" i="4"/>
  <c r="EZ53" i="4"/>
  <c r="GZ7" i="4"/>
  <c r="HF14" i="4"/>
  <c r="HE6" i="4"/>
  <c r="HA14" i="4"/>
  <c r="HF58" i="4"/>
  <c r="HD86" i="4"/>
  <c r="HD92" i="4"/>
  <c r="HA106" i="4"/>
  <c r="HF113" i="4"/>
  <c r="HF69" i="4"/>
  <c r="HF107" i="4"/>
  <c r="HD84" i="4"/>
  <c r="HE91" i="4"/>
  <c r="EX77" i="4"/>
  <c r="EW53" i="4"/>
  <c r="FC65" i="4"/>
  <c r="HA100" i="4"/>
  <c r="HE107" i="4"/>
  <c r="JK74" i="4"/>
  <c r="CY15" i="4"/>
  <c r="FB58" i="4"/>
  <c r="EZ105" i="4"/>
  <c r="FB94" i="4"/>
  <c r="EZ102" i="4"/>
  <c r="FA87" i="4"/>
  <c r="EV116" i="4"/>
  <c r="HE22" i="4"/>
  <c r="HG7" i="4"/>
  <c r="HF53" i="4"/>
  <c r="HF80" i="4"/>
  <c r="GZ63" i="4"/>
  <c r="HA65" i="4"/>
  <c r="HF38" i="4"/>
  <c r="EX17" i="4"/>
  <c r="EX88" i="4"/>
  <c r="FC48" i="4"/>
  <c r="EW70" i="4"/>
  <c r="EV89" i="4"/>
  <c r="EW96" i="4"/>
  <c r="HD22" i="4"/>
  <c r="JD68" i="4"/>
  <c r="EV67" i="4"/>
  <c r="FB7" i="4"/>
  <c r="FC62" i="4"/>
  <c r="EX91" i="4"/>
  <c r="EW9" i="4"/>
  <c r="EV16" i="4"/>
  <c r="FA115" i="4"/>
  <c r="EX30" i="4"/>
  <c r="HC20" i="4"/>
  <c r="HC90" i="4"/>
  <c r="HE46" i="4"/>
  <c r="HC59" i="4"/>
  <c r="HD66" i="4"/>
  <c r="HD88" i="4"/>
  <c r="HE40" i="4"/>
  <c r="HB78" i="4"/>
  <c r="HF102" i="4"/>
  <c r="HG109" i="4"/>
  <c r="JD15" i="4"/>
  <c r="JK21" i="4"/>
  <c r="JG96" i="4"/>
  <c r="JF103" i="4"/>
  <c r="HD60" i="4"/>
  <c r="HF75" i="4"/>
  <c r="JH85" i="4"/>
  <c r="CS98" i="4"/>
  <c r="CV40" i="4"/>
  <c r="CY93" i="4"/>
  <c r="CQ101" i="4"/>
  <c r="CX70" i="4"/>
  <c r="CR88" i="4"/>
  <c r="CV50" i="4"/>
  <c r="AR106" i="4"/>
  <c r="CU49" i="4"/>
  <c r="CR92" i="4"/>
  <c r="CS52" i="4"/>
  <c r="EZ33" i="4"/>
  <c r="CX6" i="4"/>
  <c r="EZ21" i="4"/>
  <c r="CX26" i="4"/>
  <c r="CU93" i="4"/>
  <c r="CW107" i="4"/>
  <c r="CU108" i="4"/>
  <c r="EY65" i="4"/>
  <c r="EZ72" i="4"/>
  <c r="CS24" i="4"/>
  <c r="EY22" i="4"/>
  <c r="EX83" i="4"/>
  <c r="FB111" i="4"/>
  <c r="AR49" i="4"/>
  <c r="CS61" i="4"/>
  <c r="CV59" i="4"/>
  <c r="FA42" i="4"/>
  <c r="EZ49" i="4"/>
  <c r="EW56" i="4"/>
  <c r="EZ62" i="4"/>
  <c r="FA68" i="4"/>
  <c r="EZ55" i="4"/>
  <c r="EZ51" i="4"/>
  <c r="FA59" i="4"/>
  <c r="FC28" i="4"/>
  <c r="EX57" i="4"/>
  <c r="FB95" i="4"/>
  <c r="FC102" i="4"/>
  <c r="EX101" i="4"/>
  <c r="HD6" i="4"/>
  <c r="HG31" i="4"/>
  <c r="HA25" i="4"/>
  <c r="HE64" i="4"/>
  <c r="HE70" i="4"/>
  <c r="HF24" i="4"/>
  <c r="HF51" i="4"/>
  <c r="CW36" i="4"/>
  <c r="CU48" i="4"/>
  <c r="EY92" i="4"/>
  <c r="HC28" i="4"/>
  <c r="HF104" i="4"/>
  <c r="HD69" i="4"/>
  <c r="HE115" i="4"/>
  <c r="CX98" i="4"/>
  <c r="CY105" i="4"/>
  <c r="CU113" i="4"/>
  <c r="EV71" i="4"/>
  <c r="EY118" i="4"/>
  <c r="EV28" i="4"/>
  <c r="EX42" i="4"/>
  <c r="EY64" i="4"/>
  <c r="EZ23" i="4"/>
  <c r="HC23" i="4"/>
  <c r="HG106" i="4"/>
  <c r="HF28" i="4"/>
  <c r="AP108" i="4"/>
  <c r="AT47" i="4"/>
  <c r="CS68" i="4"/>
  <c r="CX86" i="4"/>
  <c r="CR72" i="4"/>
  <c r="CV107" i="4"/>
  <c r="CW116" i="4"/>
  <c r="CX109" i="4"/>
  <c r="FC60" i="4"/>
  <c r="FB38" i="4"/>
  <c r="EV60" i="4"/>
  <c r="EV97" i="4"/>
  <c r="FB49" i="4"/>
  <c r="HG11" i="4"/>
  <c r="HC40" i="4"/>
  <c r="HE48" i="4"/>
  <c r="HE103" i="4"/>
  <c r="HF99" i="4"/>
  <c r="HC89" i="4"/>
  <c r="GY26" i="4"/>
  <c r="HA52" i="4"/>
  <c r="JJ18" i="4"/>
  <c r="JH64" i="4"/>
  <c r="EW50" i="4"/>
  <c r="FB11" i="4"/>
  <c r="AO51" i="4"/>
  <c r="AN108" i="4"/>
  <c r="AQ76" i="4"/>
  <c r="EZ29" i="4"/>
  <c r="HF10" i="4"/>
  <c r="HF12" i="4"/>
  <c r="CR33" i="4"/>
  <c r="FA29" i="4"/>
  <c r="FC56" i="4"/>
  <c r="EV79" i="4"/>
  <c r="EW95" i="4"/>
  <c r="HB21" i="4"/>
  <c r="HE39" i="4"/>
  <c r="JJ12" i="4"/>
  <c r="JG50" i="4"/>
  <c r="JG80" i="4"/>
  <c r="AM31" i="4"/>
  <c r="CY54" i="4"/>
  <c r="CY95" i="4"/>
  <c r="CT11" i="4"/>
  <c r="EV75" i="4"/>
  <c r="FB117" i="4"/>
  <c r="EY17" i="4"/>
  <c r="EY32" i="4"/>
  <c r="EY40" i="4"/>
  <c r="EX99" i="4"/>
  <c r="EZ113" i="4"/>
  <c r="FA31" i="4"/>
  <c r="EX85" i="4"/>
  <c r="EV9" i="4"/>
  <c r="EX93" i="4"/>
  <c r="FB113" i="4"/>
  <c r="EZ52" i="4"/>
  <c r="FB74" i="4"/>
  <c r="EZ60" i="4"/>
  <c r="EX110" i="4"/>
  <c r="EY42" i="4"/>
  <c r="EZ116" i="4"/>
  <c r="FB96" i="4"/>
  <c r="EZ110" i="4"/>
  <c r="HG6" i="4"/>
  <c r="HE5" i="4"/>
  <c r="HF7" i="4"/>
  <c r="HF49" i="4"/>
  <c r="HA80" i="4"/>
  <c r="HB93" i="4"/>
  <c r="HB101" i="4"/>
  <c r="HG107" i="4"/>
  <c r="HE114" i="4"/>
  <c r="HF111" i="4"/>
  <c r="HE43" i="4"/>
  <c r="HE50" i="4"/>
  <c r="HA90" i="4"/>
  <c r="HC97" i="4"/>
  <c r="JE13" i="4"/>
  <c r="JK82" i="4"/>
  <c r="JI90" i="4"/>
  <c r="JI98" i="4"/>
  <c r="JJ96" i="4"/>
  <c r="AS84" i="4"/>
  <c r="FA110" i="4"/>
  <c r="EW18" i="4"/>
  <c r="EX18" i="4"/>
  <c r="EZ32" i="4"/>
  <c r="EW67" i="4"/>
  <c r="EY114" i="4"/>
  <c r="EX107" i="4"/>
  <c r="FB32" i="4"/>
  <c r="EY96" i="4"/>
  <c r="EY103" i="4"/>
  <c r="FC17" i="4"/>
  <c r="EZ46" i="4"/>
  <c r="EZ103" i="4"/>
  <c r="EY117" i="4"/>
  <c r="FB60" i="4"/>
  <c r="HG10" i="4"/>
  <c r="GZ72" i="4"/>
  <c r="HD49" i="4"/>
  <c r="HD37" i="4"/>
  <c r="HC87" i="4"/>
  <c r="HD98" i="4"/>
  <c r="HG68" i="4"/>
  <c r="HF110" i="4"/>
  <c r="JG27" i="4"/>
  <c r="JD18" i="4"/>
  <c r="JK67" i="4"/>
  <c r="JI59" i="4"/>
  <c r="AQ30" i="4"/>
  <c r="AR52" i="4"/>
  <c r="CS86" i="4"/>
  <c r="CT64" i="4"/>
  <c r="CX74" i="4"/>
  <c r="CV110" i="4"/>
  <c r="EV93" i="4"/>
  <c r="EY11" i="4"/>
  <c r="EY19" i="4"/>
  <c r="FA39" i="4"/>
  <c r="EY45" i="4"/>
  <c r="FA95" i="4"/>
  <c r="FC39" i="4"/>
  <c r="EX47" i="4"/>
  <c r="EV54" i="4"/>
  <c r="EY81" i="4"/>
  <c r="FB6" i="4"/>
  <c r="EZ61" i="4"/>
  <c r="FC75" i="4"/>
  <c r="HD8" i="4"/>
  <c r="HB30" i="4"/>
  <c r="HE42" i="4"/>
  <c r="HF44" i="4"/>
  <c r="HA78" i="4"/>
  <c r="HC67" i="4"/>
  <c r="HE106" i="4"/>
  <c r="GZ66" i="4"/>
  <c r="HA81" i="4"/>
  <c r="JI53" i="4"/>
  <c r="JJ83" i="4"/>
  <c r="AS71" i="4"/>
  <c r="AR27" i="4"/>
  <c r="CV89" i="4"/>
  <c r="CV25" i="4"/>
  <c r="FC70" i="4"/>
  <c r="FB12" i="4"/>
  <c r="EX46" i="4"/>
  <c r="FC73" i="4"/>
  <c r="EW89" i="4"/>
  <c r="EX96" i="4"/>
  <c r="FB102" i="4"/>
  <c r="FB40" i="4"/>
  <c r="EW48" i="4"/>
  <c r="EW61" i="4"/>
  <c r="EV105" i="4"/>
  <c r="EY83" i="4"/>
  <c r="FA67" i="4"/>
  <c r="EY28" i="4"/>
  <c r="FB70" i="4"/>
  <c r="HA20" i="4"/>
  <c r="HB29" i="4"/>
  <c r="HB85" i="4"/>
  <c r="HD45" i="4"/>
  <c r="HF52" i="4"/>
  <c r="HG103" i="4"/>
  <c r="HF59" i="4"/>
  <c r="HA112" i="4"/>
  <c r="HD41" i="4"/>
  <c r="JH8" i="4"/>
  <c r="AU67" i="4"/>
  <c r="AP50" i="4"/>
  <c r="CT9" i="4"/>
  <c r="CR15" i="4"/>
  <c r="CS45" i="4"/>
  <c r="FA28" i="4"/>
  <c r="FB110" i="4"/>
  <c r="FB28" i="4"/>
  <c r="EZ88" i="4"/>
  <c r="EX25" i="4"/>
  <c r="EX97" i="4"/>
  <c r="EY109" i="4"/>
  <c r="EV62" i="4"/>
  <c r="FA106" i="4"/>
  <c r="EW31" i="4"/>
  <c r="FC82" i="4"/>
  <c r="EX55" i="4"/>
  <c r="HF13" i="4"/>
  <c r="HC9" i="4"/>
  <c r="GZ101" i="4"/>
  <c r="HD38" i="4"/>
  <c r="HA53" i="4"/>
  <c r="GZ46" i="4"/>
  <c r="GZ83" i="4"/>
  <c r="HG57" i="4"/>
  <c r="HG100" i="4"/>
  <c r="JH37" i="4"/>
  <c r="JH17" i="4"/>
  <c r="JE9" i="4"/>
  <c r="JD62" i="4"/>
  <c r="CV115" i="4"/>
  <c r="JE93" i="4"/>
  <c r="AT107" i="4"/>
  <c r="CT35" i="4"/>
  <c r="CT7" i="4"/>
  <c r="CS5" i="4"/>
  <c r="CW100" i="4"/>
  <c r="FC20" i="4"/>
  <c r="FC91" i="4"/>
  <c r="EW41" i="4"/>
  <c r="EV70" i="4"/>
  <c r="FB87" i="4"/>
  <c r="FB5" i="4"/>
  <c r="FA19" i="4"/>
  <c r="FA111" i="4"/>
  <c r="FB118" i="4"/>
  <c r="FA75" i="4"/>
  <c r="EW13" i="4"/>
  <c r="EX73" i="4"/>
  <c r="EV95" i="4"/>
  <c r="EW102" i="4"/>
  <c r="FC45" i="4"/>
  <c r="HE10" i="4"/>
  <c r="HC7" i="4"/>
  <c r="HG78" i="4"/>
  <c r="HC27" i="4"/>
  <c r="HB106" i="4"/>
  <c r="HB43" i="4"/>
  <c r="HC50" i="4"/>
  <c r="HF66" i="4"/>
  <c r="HC91" i="4"/>
  <c r="HF96" i="4"/>
  <c r="HE55" i="4"/>
  <c r="JD23" i="4"/>
  <c r="JE37" i="4"/>
  <c r="JJ74" i="4"/>
  <c r="JK71" i="4"/>
  <c r="JJ99" i="4"/>
  <c r="JI107" i="4"/>
  <c r="AU64" i="4"/>
  <c r="CW28" i="4"/>
  <c r="CY103" i="4"/>
  <c r="CV18" i="4"/>
  <c r="CU25" i="4"/>
  <c r="CY59" i="4"/>
  <c r="EX51" i="4"/>
  <c r="FC63" i="4"/>
  <c r="FC97" i="4"/>
  <c r="EV57" i="4"/>
  <c r="FC86" i="4"/>
  <c r="EX115" i="4"/>
  <c r="EY52" i="4"/>
  <c r="EY97" i="4"/>
  <c r="FB82" i="4"/>
  <c r="EY112" i="4"/>
  <c r="EV14" i="4"/>
  <c r="EW21" i="4"/>
  <c r="FC33" i="4"/>
  <c r="FA83" i="4"/>
  <c r="EY90" i="4"/>
  <c r="HG18" i="4"/>
  <c r="HC11" i="4"/>
  <c r="GZ28" i="4"/>
  <c r="HC29" i="4"/>
  <c r="HE94" i="4"/>
  <c r="HF109" i="4"/>
  <c r="HB51" i="4"/>
  <c r="HD89" i="4"/>
  <c r="HA40" i="4"/>
  <c r="HC56" i="4"/>
  <c r="HE78" i="4"/>
  <c r="HA99" i="4"/>
  <c r="HC105" i="4"/>
  <c r="HD48" i="4"/>
  <c r="GZ104" i="4"/>
  <c r="JJ41" i="4"/>
  <c r="JE7" i="4"/>
  <c r="JF7" i="4"/>
  <c r="JD35" i="4"/>
  <c r="JH5" i="4"/>
  <c r="JG75" i="4"/>
  <c r="JG88" i="4"/>
  <c r="JD99" i="4"/>
  <c r="CV26" i="4"/>
  <c r="CV67" i="4"/>
  <c r="CQ105" i="4"/>
  <c r="EV29" i="4"/>
  <c r="EV45" i="4"/>
  <c r="EZ98" i="4"/>
  <c r="FB112" i="4"/>
  <c r="FA12" i="4"/>
  <c r="EZ40" i="4"/>
  <c r="FB54" i="4"/>
  <c r="FC61" i="4"/>
  <c r="FC94" i="4"/>
  <c r="EX109" i="4"/>
  <c r="FB31" i="4"/>
  <c r="EW116" i="4"/>
  <c r="FB69" i="4"/>
  <c r="FB77" i="4"/>
  <c r="FC84" i="4"/>
  <c r="EV98" i="4"/>
  <c r="EZ70" i="4"/>
  <c r="EW105" i="4"/>
  <c r="EV113" i="4"/>
  <c r="EZ34" i="4"/>
  <c r="EZ76" i="4"/>
  <c r="FB91" i="4"/>
  <c r="HF9" i="4"/>
  <c r="HE16" i="4"/>
  <c r="HD15" i="4"/>
  <c r="HF71" i="4"/>
  <c r="GZ93" i="4"/>
  <c r="HB110" i="4"/>
  <c r="HC53" i="4"/>
  <c r="HA35" i="4"/>
  <c r="HB49" i="4"/>
  <c r="JI5" i="4"/>
  <c r="JF45" i="4"/>
  <c r="JF51" i="4"/>
  <c r="JG78" i="4"/>
  <c r="JC84" i="4"/>
  <c r="CY80" i="4"/>
  <c r="CY6" i="4"/>
  <c r="CQ93" i="4"/>
  <c r="CS110" i="4"/>
  <c r="CY115" i="4"/>
  <c r="EZ65" i="4"/>
  <c r="EV106" i="4"/>
  <c r="EY44" i="4"/>
  <c r="FB62" i="4"/>
  <c r="EW47" i="4"/>
  <c r="EV49" i="4"/>
  <c r="EY70" i="4"/>
  <c r="FB56" i="4"/>
  <c r="EV84" i="4"/>
  <c r="EX54" i="4"/>
  <c r="EY61" i="4"/>
  <c r="EX90" i="4"/>
  <c r="EZ112" i="4"/>
  <c r="EW77" i="4"/>
  <c r="GZ31" i="4"/>
  <c r="HC8" i="4"/>
  <c r="HF15" i="4"/>
  <c r="GZ26" i="4"/>
  <c r="HB38" i="4"/>
  <c r="HF40" i="4"/>
  <c r="HE68" i="4"/>
  <c r="HC113" i="4"/>
  <c r="GZ35" i="4"/>
  <c r="HB42" i="4"/>
  <c r="HA94" i="4"/>
  <c r="HD71" i="4"/>
  <c r="JE54" i="4"/>
  <c r="JI62" i="4"/>
  <c r="AU114" i="4"/>
  <c r="AO41" i="4"/>
  <c r="CY70" i="4"/>
  <c r="CW97" i="4"/>
  <c r="CS118" i="4"/>
  <c r="CQ107" i="4"/>
  <c r="FA72" i="4"/>
  <c r="EY14" i="4"/>
  <c r="EX37" i="4"/>
  <c r="EW52" i="4"/>
  <c r="EZ59" i="4"/>
  <c r="FC76" i="4"/>
  <c r="FC12" i="4"/>
  <c r="EY33" i="4"/>
  <c r="EV48" i="4"/>
  <c r="EW83" i="4"/>
  <c r="EW42" i="4"/>
  <c r="EY63" i="4"/>
  <c r="FB79" i="4"/>
  <c r="FB99" i="4"/>
  <c r="EW55" i="4"/>
  <c r="EX62" i="4"/>
  <c r="EW113" i="4"/>
  <c r="HD7" i="4"/>
  <c r="HG16" i="4"/>
  <c r="GZ82" i="4"/>
  <c r="HG116" i="4"/>
  <c r="HC45" i="4"/>
  <c r="HG80" i="4"/>
  <c r="GZ110" i="4"/>
  <c r="HB47" i="4"/>
  <c r="HD54" i="4"/>
  <c r="HA89" i="4"/>
  <c r="GZ118" i="4"/>
  <c r="GZ62" i="4"/>
  <c r="GZ105" i="4"/>
  <c r="HA32" i="4"/>
  <c r="HC116" i="4"/>
  <c r="HD34" i="4"/>
  <c r="HD95" i="4"/>
  <c r="JJ47" i="4"/>
  <c r="JH63" i="4"/>
  <c r="JH70" i="4"/>
  <c r="JF106" i="4"/>
  <c r="AL14" i="4"/>
  <c r="CY24" i="4"/>
  <c r="CV82" i="4"/>
  <c r="CR24" i="4"/>
  <c r="CW48" i="4"/>
  <c r="CR31" i="4"/>
  <c r="CY34" i="4"/>
  <c r="CU29" i="4"/>
  <c r="CS115" i="4"/>
  <c r="CT114" i="4"/>
  <c r="CU79" i="4"/>
  <c r="CV86" i="4"/>
  <c r="CU109" i="4"/>
  <c r="CV109" i="4"/>
  <c r="CW104" i="4"/>
  <c r="EX32" i="4"/>
  <c r="EZ73" i="4"/>
  <c r="FC89" i="4"/>
  <c r="FC42" i="4"/>
  <c r="EZ77" i="4"/>
  <c r="FB90" i="4"/>
  <c r="EV104" i="4"/>
  <c r="FB13" i="4"/>
  <c r="EV27" i="4"/>
  <c r="EV34" i="4"/>
  <c r="EV42" i="4"/>
  <c r="FC98" i="4"/>
  <c r="EX23" i="4"/>
  <c r="EW30" i="4"/>
  <c r="FA80" i="4"/>
  <c r="EV101" i="4"/>
  <c r="EY58" i="4"/>
  <c r="EW108" i="4"/>
  <c r="EY116" i="4"/>
  <c r="FB18" i="4"/>
  <c r="EY48" i="4"/>
  <c r="FA70" i="4"/>
  <c r="EY78" i="4"/>
  <c r="HC5" i="4"/>
  <c r="GX34" i="4"/>
  <c r="HG55" i="4"/>
  <c r="HC83" i="4"/>
  <c r="HC117" i="4"/>
  <c r="HB34" i="4"/>
  <c r="HC47" i="4"/>
  <c r="HC41" i="4"/>
  <c r="HF70" i="4"/>
  <c r="HF85" i="4"/>
  <c r="HG114" i="4"/>
  <c r="JG33" i="4"/>
  <c r="JF34" i="4"/>
  <c r="JB111" i="4"/>
  <c r="AM62" i="4"/>
  <c r="CT16" i="4"/>
  <c r="CS53" i="4"/>
  <c r="CT101" i="4"/>
  <c r="CV39" i="4"/>
  <c r="CV61" i="4"/>
  <c r="CT91" i="4"/>
  <c r="CR95" i="4"/>
  <c r="CU97" i="4"/>
  <c r="AS40" i="4"/>
  <c r="AO47" i="4"/>
  <c r="AP66" i="4"/>
  <c r="AQ46" i="4"/>
  <c r="CS67" i="4"/>
  <c r="CV14" i="4"/>
  <c r="CY35" i="4"/>
  <c r="CS18" i="4"/>
  <c r="AU48" i="4"/>
  <c r="CS9" i="4"/>
  <c r="CS73" i="4"/>
  <c r="CS76" i="4"/>
  <c r="CV24" i="4"/>
  <c r="CY31" i="4"/>
  <c r="CS87" i="4"/>
  <c r="CP72" i="4"/>
  <c r="CS79" i="4"/>
  <c r="CR41" i="4"/>
  <c r="CX111" i="4"/>
  <c r="ET67" i="4"/>
  <c r="ET83" i="4"/>
  <c r="CU45" i="4"/>
  <c r="CT71" i="4"/>
  <c r="FB17" i="4"/>
  <c r="EX49" i="4"/>
  <c r="HA86" i="4"/>
  <c r="HB103" i="4"/>
  <c r="CV102" i="4"/>
  <c r="EY105" i="4"/>
  <c r="HA44" i="4"/>
  <c r="HD65" i="4"/>
  <c r="JJ80" i="4"/>
  <c r="CS81" i="4"/>
  <c r="CY97" i="4"/>
  <c r="CS114" i="4"/>
  <c r="FA8" i="4"/>
  <c r="GY47" i="4"/>
  <c r="JE50" i="4"/>
  <c r="JD83" i="4"/>
  <c r="JK79" i="4"/>
  <c r="CX118" i="4"/>
  <c r="HE53" i="4"/>
  <c r="CS103" i="4"/>
  <c r="EX26" i="4"/>
  <c r="CV13" i="4"/>
  <c r="CQ97" i="4"/>
  <c r="CX112" i="4"/>
  <c r="HG26" i="4"/>
  <c r="CS102" i="4"/>
  <c r="EZ104" i="4"/>
  <c r="FA47" i="4"/>
  <c r="EX105" i="4"/>
  <c r="CT117" i="4"/>
  <c r="HD51" i="4"/>
  <c r="HC44" i="4"/>
  <c r="HC107" i="4"/>
  <c r="CS15" i="4"/>
  <c r="CV103" i="4"/>
  <c r="GX63" i="4"/>
  <c r="GX105" i="4"/>
  <c r="HD28" i="4"/>
  <c r="FC111" i="4"/>
  <c r="JJ102" i="4"/>
  <c r="HA31" i="4"/>
  <c r="AO60" i="4"/>
  <c r="CX50" i="4"/>
  <c r="CT86" i="4"/>
  <c r="CV5" i="4"/>
  <c r="CT87" i="4"/>
  <c r="CT94" i="4"/>
  <c r="CV106" i="4"/>
  <c r="EV5" i="4"/>
  <c r="EZ64" i="4"/>
  <c r="GZ49" i="4"/>
  <c r="HA109" i="4"/>
  <c r="CT118" i="4"/>
  <c r="EY23" i="4"/>
  <c r="FC19" i="4"/>
  <c r="EX65" i="4"/>
  <c r="EY72" i="4"/>
  <c r="FB25" i="4"/>
  <c r="HC43" i="4"/>
  <c r="HA56" i="4"/>
  <c r="HC63" i="4"/>
  <c r="HB61" i="4"/>
  <c r="JI36" i="4"/>
  <c r="JI99" i="4"/>
  <c r="CY86" i="4"/>
  <c r="CR40" i="4"/>
  <c r="CV37" i="4"/>
  <c r="CU115" i="4"/>
  <c r="CX114" i="4"/>
  <c r="ET63" i="4"/>
  <c r="EW58" i="4"/>
  <c r="EV10" i="4"/>
  <c r="FC32" i="4"/>
  <c r="EV51" i="4"/>
  <c r="EZ58" i="4"/>
  <c r="EV111" i="4"/>
  <c r="EY115" i="4"/>
  <c r="HA93" i="4"/>
  <c r="HC100" i="4"/>
  <c r="HG47" i="4"/>
  <c r="HE118" i="4"/>
  <c r="JH79" i="4"/>
  <c r="AM57" i="4"/>
  <c r="AO36" i="4"/>
  <c r="AU52" i="4"/>
  <c r="CY75" i="4"/>
  <c r="CW112" i="4"/>
  <c r="EZ89" i="4"/>
  <c r="HG71" i="4"/>
  <c r="HA60" i="4"/>
  <c r="HC68" i="4"/>
  <c r="HG38" i="4"/>
  <c r="HE82" i="4"/>
  <c r="JF78" i="4"/>
  <c r="AS24" i="4"/>
  <c r="CX18" i="4"/>
  <c r="CW8" i="4"/>
  <c r="CS107" i="4"/>
  <c r="EY5" i="4"/>
  <c r="FC16" i="4"/>
  <c r="FA71" i="4"/>
  <c r="EY68" i="4"/>
  <c r="FC15" i="4"/>
  <c r="HA9" i="4"/>
  <c r="HE88" i="4"/>
  <c r="HF90" i="4"/>
  <c r="HF34" i="4"/>
  <c r="HF91" i="4"/>
  <c r="JH76" i="4"/>
  <c r="CX77" i="4"/>
  <c r="CV28" i="4"/>
  <c r="CS111" i="4"/>
  <c r="CT111" i="4"/>
  <c r="CS106" i="4"/>
  <c r="CQ116" i="4"/>
  <c r="CY87" i="4"/>
  <c r="FA18" i="4"/>
  <c r="EZ15" i="4"/>
  <c r="EV26" i="4"/>
  <c r="EV36" i="4"/>
  <c r="EW43" i="4"/>
  <c r="FC85" i="4"/>
  <c r="FB93" i="4"/>
  <c r="HC74" i="4"/>
  <c r="HG27" i="4"/>
  <c r="JK80" i="4"/>
  <c r="AU116" i="4"/>
  <c r="CP5" i="4"/>
  <c r="CW12" i="4"/>
  <c r="CS48" i="4"/>
  <c r="CU24" i="4"/>
  <c r="CV16" i="4"/>
  <c r="CQ45" i="4"/>
  <c r="CV80" i="4"/>
  <c r="CW87" i="4"/>
  <c r="CY101" i="4"/>
  <c r="CY84" i="4"/>
  <c r="EW14" i="4"/>
  <c r="FB46" i="4"/>
  <c r="FA103" i="4"/>
  <c r="GX28" i="4"/>
  <c r="HB62" i="4"/>
  <c r="HC42" i="4"/>
  <c r="HF63" i="4"/>
  <c r="HE89" i="4"/>
  <c r="JB10" i="4"/>
  <c r="JB72" i="4"/>
  <c r="JJ56" i="4"/>
  <c r="JI67" i="4"/>
  <c r="JJ93" i="4"/>
  <c r="JB118" i="4"/>
  <c r="JB99" i="4"/>
  <c r="CY17" i="4"/>
  <c r="CV60" i="4"/>
  <c r="CT110" i="4"/>
  <c r="EZ11" i="4"/>
  <c r="EW36" i="4"/>
  <c r="EX43" i="4"/>
  <c r="CX24" i="4"/>
  <c r="FC10" i="4"/>
  <c r="EY89" i="4"/>
  <c r="HG70" i="4"/>
  <c r="AU32" i="4"/>
  <c r="CS105" i="4"/>
  <c r="CS113" i="4"/>
  <c r="CW101" i="4"/>
  <c r="CV114" i="4"/>
  <c r="CY114" i="4"/>
  <c r="EZ13" i="4"/>
  <c r="FA13" i="4"/>
  <c r="AP49" i="4"/>
  <c r="CP91" i="4"/>
  <c r="CW35" i="4"/>
  <c r="CY109" i="4"/>
  <c r="EZ5" i="4"/>
  <c r="EW17" i="4"/>
  <c r="HA92" i="4"/>
  <c r="JB84" i="4"/>
  <c r="ET112" i="4"/>
  <c r="AO52" i="4"/>
  <c r="AU20" i="4"/>
  <c r="CS57" i="4"/>
  <c r="CS32" i="4"/>
  <c r="CT95" i="4"/>
  <c r="CW95" i="4"/>
  <c r="EV7" i="4"/>
  <c r="EV21" i="4"/>
  <c r="EX94" i="4"/>
  <c r="FA109" i="4"/>
  <c r="EY34" i="4"/>
  <c r="EY73" i="4"/>
  <c r="EV80" i="4"/>
  <c r="EZ117" i="4"/>
  <c r="GX29" i="4"/>
  <c r="HG33" i="4"/>
  <c r="HD33" i="4"/>
  <c r="HE35" i="4"/>
  <c r="GZ64" i="4"/>
  <c r="AL16" i="4"/>
  <c r="AL67" i="4"/>
  <c r="AL94" i="4"/>
  <c r="AL111" i="4"/>
  <c r="CV6" i="4"/>
  <c r="CP79" i="4"/>
  <c r="CS60" i="4"/>
  <c r="CY82" i="4"/>
  <c r="CR36" i="4"/>
  <c r="CW88" i="4"/>
  <c r="CV87" i="4"/>
  <c r="CS31" i="4"/>
  <c r="CS95" i="4"/>
  <c r="CT102" i="4"/>
  <c r="CV101" i="4"/>
  <c r="CV116" i="4"/>
  <c r="CU95" i="4"/>
  <c r="CW109" i="4"/>
  <c r="CV96" i="4"/>
  <c r="CW103" i="4"/>
  <c r="CT99" i="4"/>
  <c r="CX104" i="4"/>
  <c r="CV99" i="4"/>
  <c r="ET20" i="4"/>
  <c r="EY26" i="4"/>
  <c r="EY15" i="4"/>
  <c r="EW117" i="4"/>
  <c r="EW10" i="4"/>
  <c r="FC74" i="4"/>
  <c r="EW32" i="4"/>
  <c r="EW74" i="4"/>
  <c r="FA104" i="4"/>
  <c r="EX113" i="4"/>
  <c r="GZ9" i="4"/>
  <c r="GX78" i="4"/>
  <c r="HD27" i="4"/>
  <c r="HG49" i="4"/>
  <c r="HG102" i="4"/>
  <c r="GZ54" i="4"/>
  <c r="HC81" i="4"/>
  <c r="AL13" i="4"/>
  <c r="CY10" i="4"/>
  <c r="CV15" i="4"/>
  <c r="CV79" i="4"/>
  <c r="CX95" i="4"/>
  <c r="CQ25" i="4"/>
  <c r="CS89" i="4"/>
  <c r="CU103" i="4"/>
  <c r="ET6" i="4"/>
  <c r="FC95" i="4"/>
  <c r="EW87" i="4"/>
  <c r="EY110" i="4"/>
  <c r="FC52" i="4"/>
  <c r="GZ19" i="4"/>
  <c r="HD39" i="4"/>
  <c r="HG104" i="4"/>
  <c r="GZ96" i="4"/>
  <c r="HC103" i="4"/>
  <c r="AN105" i="4"/>
  <c r="AS51" i="4"/>
  <c r="AM67" i="4"/>
  <c r="CP15" i="4"/>
  <c r="CS58" i="4"/>
  <c r="CT44" i="4"/>
  <c r="CT6" i="4"/>
  <c r="CS41" i="4"/>
  <c r="CS49" i="4"/>
  <c r="CS66" i="4"/>
  <c r="EY20" i="4"/>
  <c r="EW59" i="4"/>
  <c r="EV74" i="4"/>
  <c r="FB53" i="4"/>
  <c r="EY98" i="4"/>
  <c r="FA112" i="4"/>
  <c r="GX93" i="4"/>
  <c r="GZ58" i="4"/>
  <c r="HA95" i="4"/>
  <c r="HB113" i="4"/>
  <c r="HD97" i="4"/>
  <c r="JB53" i="4"/>
  <c r="CT67" i="4"/>
  <c r="CY91" i="4"/>
  <c r="CY38" i="4"/>
  <c r="CU102" i="4"/>
  <c r="FC37" i="4"/>
  <c r="FB45" i="4"/>
  <c r="FC116" i="4"/>
  <c r="HE98" i="4"/>
  <c r="HA76" i="4"/>
  <c r="HB83" i="4"/>
  <c r="CW13" i="4"/>
  <c r="CU114" i="4"/>
  <c r="EY101" i="4"/>
  <c r="HA16" i="4"/>
  <c r="HE36" i="4"/>
  <c r="HF43" i="4"/>
  <c r="HG50" i="4"/>
  <c r="JF81" i="4"/>
  <c r="AL46" i="4"/>
  <c r="AL40" i="4"/>
  <c r="AL90" i="4"/>
  <c r="AL109" i="4"/>
  <c r="CP52" i="4"/>
  <c r="CV36" i="4"/>
  <c r="CW43" i="4"/>
  <c r="CY57" i="4"/>
  <c r="CV100" i="4"/>
  <c r="CX19" i="4"/>
  <c r="CV69" i="4"/>
  <c r="CX83" i="4"/>
  <c r="CY90" i="4"/>
  <c r="CU15" i="4"/>
  <c r="CQ51" i="4"/>
  <c r="CS65" i="4"/>
  <c r="CT72" i="4"/>
  <c r="CY102" i="4"/>
  <c r="CS10" i="4"/>
  <c r="CW38" i="4"/>
  <c r="CS74" i="4"/>
  <c r="CU88" i="4"/>
  <c r="CW23" i="4"/>
  <c r="CX30" i="4"/>
  <c r="CS59" i="4"/>
  <c r="CX94" i="4"/>
  <c r="CQ109" i="4"/>
  <c r="CU117" i="4"/>
  <c r="ET23" i="4"/>
  <c r="EX15" i="4"/>
  <c r="FA5" i="4"/>
  <c r="EW84" i="4"/>
  <c r="EY10" i="4"/>
  <c r="FA23" i="4"/>
  <c r="EZ30" i="4"/>
  <c r="EW90" i="4"/>
  <c r="GX118" i="4"/>
  <c r="GX62" i="4"/>
  <c r="GX92" i="4"/>
  <c r="HD93" i="4"/>
  <c r="HA45" i="4"/>
  <c r="JB8" i="4"/>
  <c r="JB34" i="4"/>
  <c r="JB62" i="4"/>
  <c r="CY5" i="1"/>
  <c r="CO5" i="1" s="1"/>
  <c r="FX19" i="1"/>
  <c r="FN19" i="1" s="1"/>
  <c r="GR19" i="1" s="1"/>
  <c r="GT19" i="1" s="1"/>
  <c r="GQ19" i="1" s="1"/>
  <c r="LV12" i="1"/>
  <c r="LL12" i="1" s="1"/>
  <c r="MP12" i="1" s="1"/>
  <c r="MR12" i="1" s="1"/>
  <c r="MO12" i="1" s="1"/>
  <c r="IW13" i="1"/>
  <c r="IM13" i="1" s="1"/>
  <c r="JQ13" i="1" s="1"/>
  <c r="JS13" i="1" s="1"/>
  <c r="JP13" i="1" s="1"/>
  <c r="IW26" i="1"/>
  <c r="IM26" i="1" s="1"/>
  <c r="JQ26" i="1" s="1"/>
  <c r="JS26" i="1" s="1"/>
  <c r="JP26" i="1" s="1"/>
  <c r="LV21" i="1"/>
  <c r="LL21" i="1" s="1"/>
  <c r="MP21" i="1" s="1"/>
  <c r="MR21" i="1" s="1"/>
  <c r="MO21" i="1" s="1"/>
  <c r="CY30" i="1"/>
  <c r="CO30" i="1" s="1"/>
  <c r="DS30" i="1" s="1"/>
  <c r="DU30" i="1" s="1"/>
  <c r="DR30" i="1" s="1"/>
  <c r="CY10" i="1"/>
  <c r="CO10" i="1" s="1"/>
  <c r="DS10" i="1" s="1"/>
  <c r="DU10" i="1" s="1"/>
  <c r="DR10" i="1" s="1"/>
  <c r="CY22" i="1"/>
  <c r="CO22" i="1" s="1"/>
  <c r="DS22" i="1" s="1"/>
  <c r="DU22" i="1" s="1"/>
  <c r="DR22" i="1" s="1"/>
  <c r="FX25" i="1"/>
  <c r="FN25" i="1" s="1"/>
  <c r="GR25" i="1" s="1"/>
  <c r="GT25" i="1" s="1"/>
  <c r="GQ25" i="1" s="1"/>
  <c r="IW25" i="1"/>
  <c r="IM25" i="1" s="1"/>
  <c r="JQ25" i="1" s="1"/>
  <c r="JS25" i="1" s="1"/>
  <c r="JP25" i="1" s="1"/>
  <c r="FX31" i="1"/>
  <c r="FN31" i="1" s="1"/>
  <c r="GR31" i="1" s="1"/>
  <c r="GT31" i="1" s="1"/>
  <c r="GQ31" i="1" s="1"/>
  <c r="FX20" i="1"/>
  <c r="FN20" i="1" s="1"/>
  <c r="GR20" i="1" s="1"/>
  <c r="GT20" i="1" s="1"/>
  <c r="GQ20" i="1" s="1"/>
  <c r="IW27" i="1"/>
  <c r="IM27" i="1" s="1"/>
  <c r="JQ27" i="1" s="1"/>
  <c r="JS27" i="1" s="1"/>
  <c r="JP27" i="1" s="1"/>
  <c r="IW15" i="1"/>
  <c r="IM15" i="1" s="1"/>
  <c r="JQ15" i="1" s="1"/>
  <c r="JS15" i="1" s="1"/>
  <c r="JP15" i="1" s="1"/>
  <c r="LV14" i="1"/>
  <c r="LL14" i="1" s="1"/>
  <c r="MP14" i="1" s="1"/>
  <c r="MR14" i="1" s="1"/>
  <c r="MO14" i="1" s="1"/>
  <c r="IW8" i="1"/>
  <c r="IM8" i="1" s="1"/>
  <c r="JQ8" i="1" s="1"/>
  <c r="JS8" i="1" s="1"/>
  <c r="JP8" i="1" s="1"/>
  <c r="LV22" i="1"/>
  <c r="LL22" i="1" s="1"/>
  <c r="MP22" i="1" s="1"/>
  <c r="MR22" i="1" s="1"/>
  <c r="MO22" i="1" s="1"/>
  <c r="AS92" i="4"/>
  <c r="AQ25" i="4"/>
  <c r="AL25" i="4"/>
  <c r="AO42" i="4"/>
  <c r="AL105" i="4"/>
  <c r="EM9" i="1"/>
  <c r="ED9" i="1" s="1"/>
  <c r="HL16" i="1"/>
  <c r="HC16" i="1" s="1"/>
  <c r="EM30" i="1"/>
  <c r="ED30" i="1" s="1"/>
  <c r="EM22" i="1"/>
  <c r="ED22" i="1" s="1"/>
  <c r="EM6" i="1"/>
  <c r="ED6" i="1" s="1"/>
  <c r="HL25" i="1"/>
  <c r="HC25" i="1" s="1"/>
  <c r="KK5" i="1"/>
  <c r="KB5" i="1" s="1"/>
  <c r="HL10" i="1"/>
  <c r="HC10" i="1" s="1"/>
  <c r="NJ12" i="1"/>
  <c r="NA12" i="1" s="1"/>
  <c r="KK8" i="1"/>
  <c r="KB8" i="1" s="1"/>
  <c r="NJ13" i="1"/>
  <c r="NA13" i="1" s="1"/>
  <c r="NJ16" i="1"/>
  <c r="NA16" i="1" s="1"/>
  <c r="DR30" i="4"/>
  <c r="DI30" i="4" s="1"/>
  <c r="DR80" i="4"/>
  <c r="DI80" i="4" s="1"/>
  <c r="KD49" i="4"/>
  <c r="JU49" i="4" s="1"/>
  <c r="BN49" i="4"/>
  <c r="BE49" i="4" s="1"/>
  <c r="FV68" i="4"/>
  <c r="FM68" i="4" s="1"/>
  <c r="DR20" i="4"/>
  <c r="DI20" i="4" s="1"/>
  <c r="FV20" i="4"/>
  <c r="FM20" i="4" s="1"/>
  <c r="CY15" i="1"/>
  <c r="CO15" i="1" s="1"/>
  <c r="DS15" i="1" s="1"/>
  <c r="DU15" i="1" s="1"/>
  <c r="DR15" i="1" s="1"/>
  <c r="CY20" i="1"/>
  <c r="CO20" i="1" s="1"/>
  <c r="DS20" i="1" s="1"/>
  <c r="DU20" i="1" s="1"/>
  <c r="DR20" i="1" s="1"/>
  <c r="CY17" i="1"/>
  <c r="CO17" i="1" s="1"/>
  <c r="DS17" i="1" s="1"/>
  <c r="DU17" i="1" s="1"/>
  <c r="DR17" i="1" s="1"/>
  <c r="FX14" i="1"/>
  <c r="FN14" i="1" s="1"/>
  <c r="GR14" i="1" s="1"/>
  <c r="GT14" i="1" s="1"/>
  <c r="GQ14" i="1" s="1"/>
  <c r="IW5" i="1"/>
  <c r="IM5" i="1" s="1"/>
  <c r="FX21" i="1"/>
  <c r="FN21" i="1" s="1"/>
  <c r="GR21" i="1" s="1"/>
  <c r="GT21" i="1" s="1"/>
  <c r="GQ21" i="1" s="1"/>
  <c r="IW16" i="1"/>
  <c r="IM16" i="1" s="1"/>
  <c r="JQ16" i="1" s="1"/>
  <c r="JS16" i="1" s="1"/>
  <c r="JP16" i="1" s="1"/>
  <c r="FX24" i="1"/>
  <c r="FN24" i="1" s="1"/>
  <c r="GR24" i="1" s="1"/>
  <c r="GT24" i="1" s="1"/>
  <c r="GQ24" i="1" s="1"/>
  <c r="FX15" i="1"/>
  <c r="FN15" i="1" s="1"/>
  <c r="GR15" i="1" s="1"/>
  <c r="GT15" i="1" s="1"/>
  <c r="GQ15" i="1" s="1"/>
  <c r="IW20" i="1"/>
  <c r="IM20" i="1" s="1"/>
  <c r="JQ20" i="1" s="1"/>
  <c r="JS20" i="1" s="1"/>
  <c r="JP20" i="1" s="1"/>
  <c r="LV29" i="1"/>
  <c r="LL29" i="1" s="1"/>
  <c r="MP29" i="1" s="1"/>
  <c r="MR29" i="1" s="1"/>
  <c r="MO29" i="1" s="1"/>
  <c r="IW22" i="1"/>
  <c r="IM22" i="1" s="1"/>
  <c r="JQ22" i="1" s="1"/>
  <c r="JS22" i="1" s="1"/>
  <c r="JP22" i="1" s="1"/>
  <c r="IW11" i="1"/>
  <c r="IM11" i="1" s="1"/>
  <c r="JQ11" i="1" s="1"/>
  <c r="JS11" i="1" s="1"/>
  <c r="JP11" i="1" s="1"/>
  <c r="IW24" i="1"/>
  <c r="IM24" i="1" s="1"/>
  <c r="JQ24" i="1" s="1"/>
  <c r="JS24" i="1" s="1"/>
  <c r="JP24" i="1" s="1"/>
  <c r="IW10" i="1"/>
  <c r="IM10" i="1" s="1"/>
  <c r="JQ10" i="1" s="1"/>
  <c r="JS10" i="1" s="1"/>
  <c r="JP10" i="1" s="1"/>
  <c r="CQ19" i="4"/>
  <c r="CP19" i="4"/>
  <c r="CP54" i="4"/>
  <c r="CW76" i="4"/>
  <c r="CY52" i="4"/>
  <c r="CP82" i="4"/>
  <c r="CQ42" i="4"/>
  <c r="CP42" i="4"/>
  <c r="CP84" i="4"/>
  <c r="CP39" i="4"/>
  <c r="CP86" i="4"/>
  <c r="CR56" i="4"/>
  <c r="CR16" i="4"/>
  <c r="CS23" i="4"/>
  <c r="CT30" i="4"/>
  <c r="CU37" i="4"/>
  <c r="CV44" i="4"/>
  <c r="CW51" i="4"/>
  <c r="CX58" i="4"/>
  <c r="CY65" i="4"/>
  <c r="CQ73" i="4"/>
  <c r="CR80" i="4"/>
  <c r="CU101" i="4"/>
  <c r="CV108" i="4"/>
  <c r="CU6" i="4"/>
  <c r="CW20" i="4"/>
  <c r="CX27" i="4"/>
  <c r="CR49" i="4"/>
  <c r="CS56" i="4"/>
  <c r="CU70" i="4"/>
  <c r="CV77" i="4"/>
  <c r="CW84" i="4"/>
  <c r="CQ106" i="4"/>
  <c r="CU23" i="4"/>
  <c r="CV30" i="4"/>
  <c r="CW37" i="4"/>
  <c r="CX44" i="4"/>
  <c r="CY51" i="4"/>
  <c r="CQ59" i="4"/>
  <c r="CR66" i="4"/>
  <c r="CT80" i="4"/>
  <c r="CU87" i="4"/>
  <c r="CV94" i="4"/>
  <c r="CX108" i="4"/>
  <c r="CQ117" i="4"/>
  <c r="CP97" i="4"/>
  <c r="CQ110" i="4"/>
  <c r="CP110" i="4"/>
  <c r="CR11" i="4"/>
  <c r="CT25" i="4"/>
  <c r="CU32" i="4"/>
  <c r="EM14" i="1"/>
  <c r="ED14" i="1" s="1"/>
  <c r="EM28" i="1"/>
  <c r="ED28" i="1" s="1"/>
  <c r="EM23" i="1"/>
  <c r="ED23" i="1" s="1"/>
  <c r="HL13" i="1"/>
  <c r="HC13" i="1" s="1"/>
  <c r="HL24" i="1"/>
  <c r="HC24" i="1" s="1"/>
  <c r="KK20" i="1"/>
  <c r="KB20" i="1" s="1"/>
  <c r="NJ17" i="1"/>
  <c r="NA17" i="1" s="1"/>
  <c r="NJ27" i="1"/>
  <c r="NA27" i="1" s="1"/>
  <c r="KK31" i="1"/>
  <c r="KB31" i="1" s="1"/>
  <c r="NJ20" i="1"/>
  <c r="NA20" i="1" s="1"/>
  <c r="BN103" i="4"/>
  <c r="BE103" i="4" s="1"/>
  <c r="KD51" i="4"/>
  <c r="JU51" i="4" s="1"/>
  <c r="DR96" i="4"/>
  <c r="DI96" i="4" s="1"/>
  <c r="HZ96" i="4"/>
  <c r="HQ96" i="4" s="1"/>
  <c r="CY19" i="1"/>
  <c r="CO19" i="1" s="1"/>
  <c r="DS19" i="1" s="1"/>
  <c r="DU19" i="1" s="1"/>
  <c r="DR19" i="1" s="1"/>
  <c r="FX28" i="1"/>
  <c r="FN28" i="1" s="1"/>
  <c r="GR28" i="1" s="1"/>
  <c r="GT28" i="1" s="1"/>
  <c r="GQ28" i="1" s="1"/>
  <c r="CY29" i="1"/>
  <c r="CO29" i="1" s="1"/>
  <c r="DS29" i="1" s="1"/>
  <c r="DU29" i="1" s="1"/>
  <c r="DR29" i="1" s="1"/>
  <c r="CY16" i="1"/>
  <c r="CO16" i="1" s="1"/>
  <c r="DS16" i="1" s="1"/>
  <c r="DU16" i="1" s="1"/>
  <c r="DR16" i="1" s="1"/>
  <c r="FX13" i="1"/>
  <c r="FN13" i="1" s="1"/>
  <c r="GR13" i="1" s="1"/>
  <c r="GT13" i="1" s="1"/>
  <c r="GQ13" i="1" s="1"/>
  <c r="FX11" i="1"/>
  <c r="FN11" i="1" s="1"/>
  <c r="GR11" i="1" s="1"/>
  <c r="GT11" i="1" s="1"/>
  <c r="GQ11" i="1" s="1"/>
  <c r="IW14" i="1"/>
  <c r="IM14" i="1" s="1"/>
  <c r="JQ14" i="1" s="1"/>
  <c r="JS14" i="1" s="1"/>
  <c r="JP14" i="1" s="1"/>
  <c r="LV27" i="1"/>
  <c r="LL27" i="1" s="1"/>
  <c r="MP27" i="1" s="1"/>
  <c r="MR27" i="1" s="1"/>
  <c r="MO27" i="1" s="1"/>
  <c r="IW18" i="1"/>
  <c r="IM18" i="1" s="1"/>
  <c r="JQ18" i="1" s="1"/>
  <c r="JS18" i="1" s="1"/>
  <c r="JP18" i="1" s="1"/>
  <c r="CP13" i="4"/>
  <c r="CP63" i="4"/>
  <c r="CP85" i="4"/>
  <c r="CP67" i="4"/>
  <c r="CP10" i="4"/>
  <c r="CP49" i="4"/>
  <c r="CP21" i="4"/>
  <c r="CQ26" i="4"/>
  <c r="CP26" i="4"/>
  <c r="CP61" i="4"/>
  <c r="CP73" i="4"/>
  <c r="CP16" i="4"/>
  <c r="CY9" i="4"/>
  <c r="CQ17" i="4"/>
  <c r="CT38" i="4"/>
  <c r="CV52" i="4"/>
  <c r="CW59" i="4"/>
  <c r="CX66" i="4"/>
  <c r="CY73" i="4"/>
  <c r="CQ81" i="4"/>
  <c r="CU14" i="4"/>
  <c r="CV21" i="4"/>
  <c r="CX35" i="4"/>
  <c r="CR57" i="4"/>
  <c r="CS64" i="4"/>
  <c r="CU78" i="4"/>
  <c r="CV85" i="4"/>
  <c r="CW92" i="4"/>
  <c r="CX99" i="4"/>
  <c r="CY106" i="4"/>
  <c r="CR10" i="4"/>
  <c r="CS17" i="4"/>
  <c r="CT24" i="4"/>
  <c r="CU31" i="4"/>
  <c r="CV38" i="4"/>
  <c r="CW45" i="4"/>
  <c r="CX52" i="4"/>
  <c r="CQ67" i="4"/>
  <c r="CR74" i="4"/>
  <c r="CT88" i="4"/>
  <c r="CQ12" i="4"/>
  <c r="CR19" i="4"/>
  <c r="CS26" i="4"/>
  <c r="CT33" i="4"/>
  <c r="CU40" i="4"/>
  <c r="CV47" i="4"/>
  <c r="CW54" i="4"/>
  <c r="CX61" i="4"/>
  <c r="CY68" i="4"/>
  <c r="CQ76" i="4"/>
  <c r="CR83" i="4"/>
  <c r="CS90" i="4"/>
  <c r="CU104" i="4"/>
  <c r="CV111" i="4"/>
  <c r="CS11" i="4"/>
  <c r="CT18" i="4"/>
  <c r="CV32" i="4"/>
  <c r="CW39" i="4"/>
  <c r="CX46" i="4"/>
  <c r="CY53" i="4"/>
  <c r="CQ61" i="4"/>
  <c r="CR68" i="4"/>
  <c r="CS75" i="4"/>
  <c r="CT82" i="4"/>
  <c r="CU89" i="4"/>
  <c r="CX110" i="4"/>
  <c r="CP107" i="4"/>
  <c r="CR21" i="4"/>
  <c r="CU42" i="4"/>
  <c r="CX63" i="4"/>
  <c r="HL14" i="1"/>
  <c r="HC14" i="1" s="1"/>
  <c r="EM16" i="1"/>
  <c r="ED16" i="1" s="1"/>
  <c r="HL23" i="1"/>
  <c r="HC23" i="1" s="1"/>
  <c r="HL20" i="1"/>
  <c r="HC20" i="1" s="1"/>
  <c r="HL15" i="1"/>
  <c r="HC15" i="1" s="1"/>
  <c r="NJ19" i="1"/>
  <c r="NA19" i="1" s="1"/>
  <c r="KK11" i="1"/>
  <c r="KB11" i="1" s="1"/>
  <c r="KK21" i="1"/>
  <c r="KB21" i="1" s="1"/>
  <c r="NJ24" i="1"/>
  <c r="NA24" i="1" s="1"/>
  <c r="KK15" i="1"/>
  <c r="KB15" i="1" s="1"/>
  <c r="NJ21" i="1"/>
  <c r="NA21" i="1" s="1"/>
  <c r="NJ15" i="1"/>
  <c r="NA15" i="1" s="1"/>
  <c r="KK30" i="1"/>
  <c r="KB30" i="1" s="1"/>
  <c r="NJ14" i="1"/>
  <c r="NA14" i="1" s="1"/>
  <c r="NJ5" i="1"/>
  <c r="NA5" i="1" s="1"/>
  <c r="DR78" i="4"/>
  <c r="DI78" i="4" s="1"/>
  <c r="FV65" i="4"/>
  <c r="FM65" i="4" s="1"/>
  <c r="HZ70" i="4"/>
  <c r="HQ70" i="4" s="1"/>
  <c r="DR70" i="4"/>
  <c r="DI70" i="4" s="1"/>
  <c r="KD113" i="4"/>
  <c r="JU113" i="4" s="1"/>
  <c r="BN78" i="4"/>
  <c r="BE78" i="4" s="1"/>
  <c r="BN26" i="4"/>
  <c r="BE26" i="4" s="1"/>
  <c r="FV63" i="4"/>
  <c r="FM63" i="4" s="1"/>
  <c r="FV76" i="4"/>
  <c r="FM76" i="4" s="1"/>
  <c r="CY24" i="1"/>
  <c r="CO24" i="1" s="1"/>
  <c r="DS24" i="1" s="1"/>
  <c r="DU24" i="1" s="1"/>
  <c r="DR24" i="1" s="1"/>
  <c r="CY6" i="1"/>
  <c r="CO6" i="1" s="1"/>
  <c r="DS6" i="1" s="1"/>
  <c r="DU6" i="1" s="1"/>
  <c r="DR6" i="1" s="1"/>
  <c r="CY23" i="1"/>
  <c r="CO23" i="1" s="1"/>
  <c r="DS23" i="1" s="1"/>
  <c r="DU23" i="1" s="1"/>
  <c r="DR23" i="1" s="1"/>
  <c r="CY21" i="1"/>
  <c r="CO21" i="1" s="1"/>
  <c r="DS21" i="1" s="1"/>
  <c r="DU21" i="1" s="1"/>
  <c r="DR21" i="1" s="1"/>
  <c r="FX29" i="1"/>
  <c r="FN29" i="1" s="1"/>
  <c r="GR29" i="1" s="1"/>
  <c r="GT29" i="1" s="1"/>
  <c r="GQ29" i="1" s="1"/>
  <c r="FX7" i="1"/>
  <c r="FN7" i="1" s="1"/>
  <c r="GR7" i="1" s="1"/>
  <c r="GT7" i="1" s="1"/>
  <c r="GQ7" i="1" s="1"/>
  <c r="FX10" i="1"/>
  <c r="FN10" i="1" s="1"/>
  <c r="GR10" i="1" s="1"/>
  <c r="GT10" i="1" s="1"/>
  <c r="GQ10" i="1" s="1"/>
  <c r="FX23" i="1"/>
  <c r="FN23" i="1" s="1"/>
  <c r="GR23" i="1" s="1"/>
  <c r="GT23" i="1" s="1"/>
  <c r="GQ23" i="1" s="1"/>
  <c r="IW21" i="1"/>
  <c r="IM21" i="1" s="1"/>
  <c r="JQ21" i="1" s="1"/>
  <c r="JS21" i="1" s="1"/>
  <c r="JP21" i="1" s="1"/>
  <c r="LV11" i="1"/>
  <c r="LL11" i="1" s="1"/>
  <c r="MP11" i="1" s="1"/>
  <c r="MR11" i="1" s="1"/>
  <c r="MO11" i="1" s="1"/>
  <c r="LV16" i="1"/>
  <c r="LL16" i="1" s="1"/>
  <c r="MP16" i="1" s="1"/>
  <c r="MR16" i="1" s="1"/>
  <c r="MO16" i="1" s="1"/>
  <c r="LV23" i="1"/>
  <c r="LL23" i="1" s="1"/>
  <c r="MP23" i="1" s="1"/>
  <c r="MR23" i="1" s="1"/>
  <c r="MO23" i="1" s="1"/>
  <c r="CQ33" i="4"/>
  <c r="CP33" i="4"/>
  <c r="CP55" i="4"/>
  <c r="CP71" i="4"/>
  <c r="CP59" i="4"/>
  <c r="CP66" i="4"/>
  <c r="CY26" i="4"/>
  <c r="CP58" i="4"/>
  <c r="CQ103" i="4"/>
  <c r="CP103" i="4"/>
  <c r="CS39" i="4"/>
  <c r="CT46" i="4"/>
  <c r="CU53" i="4"/>
  <c r="CW67" i="4"/>
  <c r="CY81" i="4"/>
  <c r="CR96" i="4"/>
  <c r="CS8" i="4"/>
  <c r="CT15" i="4"/>
  <c r="CU22" i="4"/>
  <c r="CX43" i="4"/>
  <c r="CQ58" i="4"/>
  <c r="CR65" i="4"/>
  <c r="CU86" i="4"/>
  <c r="CX107" i="4"/>
  <c r="CQ11" i="4"/>
  <c r="CR18" i="4"/>
  <c r="CT32" i="4"/>
  <c r="CU39" i="4"/>
  <c r="CW53" i="4"/>
  <c r="CX60" i="4"/>
  <c r="CQ75" i="4"/>
  <c r="CR82" i="4"/>
  <c r="CT96" i="4"/>
  <c r="CP92" i="4"/>
  <c r="CX5" i="4"/>
  <c r="CY12" i="4"/>
  <c r="CQ20" i="4"/>
  <c r="CR27" i="4"/>
  <c r="CS34" i="4"/>
  <c r="CT41" i="4"/>
  <c r="CV55" i="4"/>
  <c r="CW62" i="4"/>
  <c r="CX69" i="4"/>
  <c r="CQ84" i="4"/>
  <c r="CR91" i="4"/>
  <c r="CT105" i="4"/>
  <c r="CQ112" i="4"/>
  <c r="CP112" i="4"/>
  <c r="CQ5" i="4"/>
  <c r="CS19" i="4"/>
  <c r="CT26" i="4"/>
  <c r="CU33" i="4"/>
  <c r="CW47" i="4"/>
  <c r="CY61" i="4"/>
  <c r="CQ69" i="4"/>
  <c r="CS83" i="4"/>
  <c r="CV104" i="4"/>
  <c r="CW111" i="4"/>
  <c r="CP101" i="4"/>
  <c r="CX7" i="4"/>
  <c r="AN51" i="4"/>
  <c r="AU84" i="4"/>
  <c r="EM11" i="1"/>
  <c r="ED11" i="1" s="1"/>
  <c r="EM13" i="1"/>
  <c r="ED13" i="1" s="1"/>
  <c r="HL5" i="1"/>
  <c r="HC5" i="1" s="1"/>
  <c r="EM15" i="1"/>
  <c r="ED15" i="1" s="1"/>
  <c r="KK7" i="1"/>
  <c r="KB7" i="1" s="1"/>
  <c r="KK16" i="1"/>
  <c r="KB16" i="1" s="1"/>
  <c r="KK27" i="1"/>
  <c r="KB27" i="1" s="1"/>
  <c r="KK14" i="1"/>
  <c r="KB14" i="1" s="1"/>
  <c r="KK23" i="1"/>
  <c r="KB23" i="1" s="1"/>
  <c r="FV79" i="4"/>
  <c r="FM79" i="4" s="1"/>
  <c r="DR77" i="4"/>
  <c r="DI77" i="4" s="1"/>
  <c r="DR101" i="4"/>
  <c r="DI101" i="4" s="1"/>
  <c r="DR18" i="4"/>
  <c r="DI18" i="4" s="1"/>
  <c r="HZ57" i="4"/>
  <c r="HQ57" i="4" s="1"/>
  <c r="BN66" i="4"/>
  <c r="BE66" i="4" s="1"/>
  <c r="BN68" i="4"/>
  <c r="BE68" i="4" s="1"/>
  <c r="KD20" i="4"/>
  <c r="JU20" i="4" s="1"/>
  <c r="BN76" i="4"/>
  <c r="BE76" i="4" s="1"/>
  <c r="CY9" i="1"/>
  <c r="CO9" i="1" s="1"/>
  <c r="DS9" i="1" s="1"/>
  <c r="DU9" i="1" s="1"/>
  <c r="DR9" i="1" s="1"/>
  <c r="FX16" i="1"/>
  <c r="FN16" i="1" s="1"/>
  <c r="GR16" i="1" s="1"/>
  <c r="GT16" i="1" s="1"/>
  <c r="GQ16" i="1" s="1"/>
  <c r="CY18" i="1"/>
  <c r="CO18" i="1" s="1"/>
  <c r="DS18" i="1" s="1"/>
  <c r="DU18" i="1" s="1"/>
  <c r="DR18" i="1" s="1"/>
  <c r="CY7" i="1"/>
  <c r="CO7" i="1" s="1"/>
  <c r="DS7" i="1" s="1"/>
  <c r="DU7" i="1" s="1"/>
  <c r="DR7" i="1" s="1"/>
  <c r="FX27" i="1"/>
  <c r="FN27" i="1" s="1"/>
  <c r="GR27" i="1" s="1"/>
  <c r="GT27" i="1" s="1"/>
  <c r="GQ27" i="1" s="1"/>
  <c r="FX26" i="1"/>
  <c r="FN26" i="1" s="1"/>
  <c r="GR26" i="1" s="1"/>
  <c r="GT26" i="1" s="1"/>
  <c r="GQ26" i="1" s="1"/>
  <c r="IW17" i="1"/>
  <c r="IM17" i="1" s="1"/>
  <c r="JQ17" i="1" s="1"/>
  <c r="JS17" i="1" s="1"/>
  <c r="JP17" i="1" s="1"/>
  <c r="IW28" i="1"/>
  <c r="IM28" i="1" s="1"/>
  <c r="JQ28" i="1" s="1"/>
  <c r="JS28" i="1" s="1"/>
  <c r="JP28" i="1" s="1"/>
  <c r="IW29" i="1"/>
  <c r="IM29" i="1" s="1"/>
  <c r="JQ29" i="1" s="1"/>
  <c r="JS29" i="1" s="1"/>
  <c r="JP29" i="1" s="1"/>
  <c r="IW23" i="1"/>
  <c r="IM23" i="1" s="1"/>
  <c r="JQ23" i="1" s="1"/>
  <c r="JS23" i="1" s="1"/>
  <c r="JP23" i="1" s="1"/>
  <c r="LV28" i="1"/>
  <c r="LL28" i="1" s="1"/>
  <c r="MP28" i="1" s="1"/>
  <c r="MR28" i="1" s="1"/>
  <c r="MO28" i="1" s="1"/>
  <c r="LV25" i="1"/>
  <c r="LL25" i="1" s="1"/>
  <c r="MP25" i="1" s="1"/>
  <c r="MR25" i="1" s="1"/>
  <c r="MO25" i="1" s="1"/>
  <c r="LV31" i="1"/>
  <c r="LL31" i="1" s="1"/>
  <c r="MP31" i="1" s="1"/>
  <c r="MR31" i="1" s="1"/>
  <c r="MO31" i="1" s="1"/>
  <c r="LV8" i="1"/>
  <c r="LL8" i="1" s="1"/>
  <c r="MP8" i="1" s="1"/>
  <c r="MR8" i="1" s="1"/>
  <c r="MO8" i="1" s="1"/>
  <c r="IW30" i="1"/>
  <c r="IM30" i="1" s="1"/>
  <c r="JQ30" i="1" s="1"/>
  <c r="JS30" i="1" s="1"/>
  <c r="JP30" i="1" s="1"/>
  <c r="IW9" i="1"/>
  <c r="IM9" i="1" s="1"/>
  <c r="JQ9" i="1" s="1"/>
  <c r="JS9" i="1" s="1"/>
  <c r="JP9" i="1" s="1"/>
  <c r="LV7" i="1"/>
  <c r="LL7" i="1" s="1"/>
  <c r="MP7" i="1" s="1"/>
  <c r="MR7" i="1" s="1"/>
  <c r="MO7" i="1" s="1"/>
  <c r="LV10" i="1"/>
  <c r="LL10" i="1" s="1"/>
  <c r="MP10" i="1" s="1"/>
  <c r="MR10" i="1" s="1"/>
  <c r="MO10" i="1" s="1"/>
  <c r="LV19" i="1"/>
  <c r="LL19" i="1" s="1"/>
  <c r="MP19" i="1" s="1"/>
  <c r="MR19" i="1" s="1"/>
  <c r="MO19" i="1" s="1"/>
  <c r="CP8" i="4"/>
  <c r="CQ14" i="4"/>
  <c r="CP14" i="4"/>
  <c r="CP44" i="4"/>
  <c r="CP47" i="4"/>
  <c r="CP75" i="4"/>
  <c r="CP11" i="4"/>
  <c r="CT55" i="4"/>
  <c r="CQ62" i="4"/>
  <c r="CP62" i="4"/>
  <c r="CP35" i="4"/>
  <c r="CP56" i="4"/>
  <c r="CQ38" i="4"/>
  <c r="CP38" i="4"/>
  <c r="CP45" i="4"/>
  <c r="CS104" i="4"/>
  <c r="CP96" i="4"/>
  <c r="CW11" i="4"/>
  <c r="CY25" i="4"/>
  <c r="CT54" i="4"/>
  <c r="CU61" i="4"/>
  <c r="CV68" i="4"/>
  <c r="CW75" i="4"/>
  <c r="CX82" i="4"/>
  <c r="CY89" i="4"/>
  <c r="CR104" i="4"/>
  <c r="CR9" i="4"/>
  <c r="CS16" i="4"/>
  <c r="CT23" i="4"/>
  <c r="CU30" i="4"/>
  <c r="CW44" i="4"/>
  <c r="CX51" i="4"/>
  <c r="CQ66" i="4"/>
  <c r="CR73" i="4"/>
  <c r="CU94" i="4"/>
  <c r="CW108" i="4"/>
  <c r="CS96" i="4"/>
  <c r="CY11" i="4"/>
  <c r="CR26" i="4"/>
  <c r="CS33" i="4"/>
  <c r="CT40" i="4"/>
  <c r="CU47" i="4"/>
  <c r="CV54" i="4"/>
  <c r="CW61" i="4"/>
  <c r="CX68" i="4"/>
  <c r="CQ83" i="4"/>
  <c r="CR90" i="4"/>
  <c r="CS97" i="4"/>
  <c r="CT104" i="4"/>
  <c r="CU111" i="4"/>
  <c r="CW6" i="4"/>
  <c r="CX13" i="4"/>
  <c r="CQ28" i="4"/>
  <c r="CR35" i="4"/>
  <c r="CS42" i="4"/>
  <c r="CT49" i="4"/>
  <c r="AO32" i="4"/>
  <c r="AP46" i="4"/>
  <c r="AP41" i="4"/>
  <c r="EM12" i="1"/>
  <c r="ED12" i="1" s="1"/>
  <c r="EM27" i="1"/>
  <c r="ED27" i="1" s="1"/>
  <c r="EM19" i="1"/>
  <c r="ED19" i="1" s="1"/>
  <c r="HL17" i="1"/>
  <c r="HC17" i="1" s="1"/>
  <c r="EM5" i="1"/>
  <c r="ED5" i="1" s="1"/>
  <c r="EM25" i="1"/>
  <c r="ED25" i="1" s="1"/>
  <c r="HL29" i="1"/>
  <c r="HC29" i="1" s="1"/>
  <c r="EM29" i="1"/>
  <c r="ED29" i="1" s="1"/>
  <c r="HL27" i="1"/>
  <c r="HC27" i="1" s="1"/>
  <c r="HL22" i="1"/>
  <c r="HC22" i="1" s="1"/>
  <c r="HL26" i="1"/>
  <c r="HC26" i="1" s="1"/>
  <c r="KK9" i="1"/>
  <c r="KB9" i="1" s="1"/>
  <c r="NJ23" i="1"/>
  <c r="NA23" i="1" s="1"/>
  <c r="NJ11" i="1"/>
  <c r="NA11" i="1" s="1"/>
  <c r="NJ9" i="1"/>
  <c r="NA9" i="1" s="1"/>
  <c r="KK10" i="1"/>
  <c r="KB10" i="1" s="1"/>
  <c r="KK24" i="1"/>
  <c r="KB24" i="1" s="1"/>
  <c r="NJ29" i="1"/>
  <c r="NA29" i="1" s="1"/>
  <c r="DR56" i="4"/>
  <c r="DI56" i="4" s="1"/>
  <c r="DR26" i="4"/>
  <c r="DI26" i="4" s="1"/>
  <c r="BN77" i="4"/>
  <c r="BE77" i="4" s="1"/>
  <c r="BN101" i="4"/>
  <c r="BE101" i="4" s="1"/>
  <c r="FV50" i="4"/>
  <c r="FM50" i="4" s="1"/>
  <c r="DR65" i="4"/>
  <c r="DI65" i="4" s="1"/>
  <c r="FV26" i="4"/>
  <c r="FM26" i="4" s="1"/>
  <c r="HZ49" i="4"/>
  <c r="HQ49" i="4" s="1"/>
  <c r="BN50" i="4"/>
  <c r="BE50" i="4" s="1"/>
  <c r="DR113" i="4"/>
  <c r="DI113" i="4" s="1"/>
  <c r="FV57" i="4"/>
  <c r="FM57" i="4" s="1"/>
  <c r="HZ56" i="4"/>
  <c r="HQ56" i="4" s="1"/>
  <c r="KD56" i="4"/>
  <c r="JU56" i="4" s="1"/>
  <c r="FV51" i="4"/>
  <c r="FM51" i="4" s="1"/>
  <c r="BN63" i="4"/>
  <c r="BE63" i="4" s="1"/>
  <c r="KD101" i="4"/>
  <c r="JU101" i="4" s="1"/>
  <c r="KD100" i="4"/>
  <c r="JU100" i="4" s="1"/>
  <c r="KD108" i="4"/>
  <c r="JU108" i="4" s="1"/>
  <c r="CY25" i="1"/>
  <c r="CO25" i="1" s="1"/>
  <c r="DS25" i="1" s="1"/>
  <c r="DU25" i="1" s="1"/>
  <c r="DR25" i="1" s="1"/>
  <c r="CY26" i="1"/>
  <c r="CO26" i="1" s="1"/>
  <c r="DS26" i="1" s="1"/>
  <c r="DU26" i="1" s="1"/>
  <c r="DR26" i="1" s="1"/>
  <c r="FX17" i="1"/>
  <c r="FN17" i="1" s="1"/>
  <c r="GR17" i="1" s="1"/>
  <c r="GT17" i="1" s="1"/>
  <c r="GQ17" i="1" s="1"/>
  <c r="FX5" i="1"/>
  <c r="FN5" i="1" s="1"/>
  <c r="FX8" i="1"/>
  <c r="FN8" i="1" s="1"/>
  <c r="GR8" i="1" s="1"/>
  <c r="GT8" i="1" s="1"/>
  <c r="GQ8" i="1" s="1"/>
  <c r="FX12" i="1"/>
  <c r="FN12" i="1" s="1"/>
  <c r="GR12" i="1" s="1"/>
  <c r="GT12" i="1" s="1"/>
  <c r="GQ12" i="1" s="1"/>
  <c r="LV24" i="1"/>
  <c r="LL24" i="1" s="1"/>
  <c r="MP24" i="1" s="1"/>
  <c r="MR24" i="1" s="1"/>
  <c r="MO24" i="1" s="1"/>
  <c r="LV9" i="1"/>
  <c r="LL9" i="1" s="1"/>
  <c r="MP9" i="1" s="1"/>
  <c r="MR9" i="1" s="1"/>
  <c r="MO9" i="1" s="1"/>
  <c r="LV18" i="1"/>
  <c r="LL18" i="1" s="1"/>
  <c r="MP18" i="1" s="1"/>
  <c r="MR18" i="1" s="1"/>
  <c r="MO18" i="1" s="1"/>
  <c r="CV22" i="4"/>
  <c r="CP29" i="4"/>
  <c r="CP80" i="4"/>
  <c r="CR8" i="4"/>
  <c r="CP12" i="4"/>
  <c r="CP6" i="4"/>
  <c r="CP32" i="4"/>
  <c r="CP31" i="4"/>
  <c r="CQ74" i="4"/>
  <c r="CP74" i="4"/>
  <c r="CP81" i="4"/>
  <c r="CP25" i="4"/>
  <c r="CP88" i="4"/>
  <c r="CV12" i="4"/>
  <c r="CW19" i="4"/>
  <c r="CY33" i="4"/>
  <c r="CQ41" i="4"/>
  <c r="CR48" i="4"/>
  <c r="CS55" i="4"/>
  <c r="CT62" i="4"/>
  <c r="CU69" i="4"/>
  <c r="CV76" i="4"/>
  <c r="CW83" i="4"/>
  <c r="CR112" i="4"/>
  <c r="CP117" i="4"/>
  <c r="CQ10" i="4"/>
  <c r="CR17" i="4"/>
  <c r="CT31" i="4"/>
  <c r="CU38" i="4"/>
  <c r="CW52" i="4"/>
  <c r="CY66" i="4"/>
  <c r="CR81" i="4"/>
  <c r="CS88" i="4"/>
  <c r="CX12" i="4"/>
  <c r="CY19" i="4"/>
  <c r="CQ27" i="4"/>
  <c r="CR34" i="4"/>
  <c r="CT48" i="4"/>
  <c r="CU55" i="4"/>
  <c r="CW69" i="4"/>
  <c r="CX76" i="4"/>
  <c r="CY83" i="4"/>
  <c r="CQ91" i="4"/>
  <c r="CR98" i="4"/>
  <c r="CU112" i="4"/>
  <c r="CV7" i="4"/>
  <c r="CW14" i="4"/>
  <c r="CX21" i="4"/>
  <c r="CY28" i="4"/>
  <c r="CQ36" i="4"/>
  <c r="CR43" i="4"/>
  <c r="CS50" i="4"/>
  <c r="CT57" i="4"/>
  <c r="AM39" i="4"/>
  <c r="AN46" i="4"/>
  <c r="EM17" i="1"/>
  <c r="ED17" i="1" s="1"/>
  <c r="EM31" i="1"/>
  <c r="ED31" i="1" s="1"/>
  <c r="EM26" i="1"/>
  <c r="ED26" i="1" s="1"/>
  <c r="EM7" i="1"/>
  <c r="ED7" i="1" s="1"/>
  <c r="HL7" i="1"/>
  <c r="HC7" i="1" s="1"/>
  <c r="HL12" i="1"/>
  <c r="HC12" i="1" s="1"/>
  <c r="KK13" i="1"/>
  <c r="KB13" i="1" s="1"/>
  <c r="HL18" i="1"/>
  <c r="HC18" i="1" s="1"/>
  <c r="KK28" i="1"/>
  <c r="KB28" i="1" s="1"/>
  <c r="KK25" i="1"/>
  <c r="KB25" i="1" s="1"/>
  <c r="NJ28" i="1"/>
  <c r="NA28" i="1" s="1"/>
  <c r="NJ22" i="1"/>
  <c r="NA22" i="1" s="1"/>
  <c r="NJ25" i="1"/>
  <c r="NA25" i="1" s="1"/>
  <c r="KK6" i="1"/>
  <c r="KB6" i="1" s="1"/>
  <c r="DR57" i="4"/>
  <c r="DI57" i="4" s="1"/>
  <c r="KD47" i="4"/>
  <c r="JU47" i="4" s="1"/>
  <c r="BN57" i="4"/>
  <c r="BE57" i="4" s="1"/>
  <c r="BN65" i="4"/>
  <c r="BE65" i="4" s="1"/>
  <c r="DR49" i="4"/>
  <c r="DI49" i="4" s="1"/>
  <c r="HZ51" i="4"/>
  <c r="HQ51" i="4" s="1"/>
  <c r="FV77" i="4"/>
  <c r="FM77" i="4" s="1"/>
  <c r="DR66" i="4"/>
  <c r="DI66" i="4" s="1"/>
  <c r="HZ63" i="4"/>
  <c r="HQ63" i="4" s="1"/>
  <c r="KD66" i="4"/>
  <c r="JU66" i="4" s="1"/>
  <c r="FV30" i="4"/>
  <c r="FM30" i="4" s="1"/>
  <c r="HZ47" i="4"/>
  <c r="HQ47" i="4" s="1"/>
  <c r="KD57" i="4"/>
  <c r="JU57" i="4" s="1"/>
  <c r="BN17" i="4"/>
  <c r="BE17" i="4" s="1"/>
  <c r="BN108" i="4"/>
  <c r="BE108" i="4" s="1"/>
  <c r="DR76" i="4"/>
  <c r="DI76" i="4" s="1"/>
  <c r="CY13" i="1"/>
  <c r="CO13" i="1" s="1"/>
  <c r="DS13" i="1" s="1"/>
  <c r="DU13" i="1" s="1"/>
  <c r="DR13" i="1" s="1"/>
  <c r="CY12" i="1"/>
  <c r="CO12" i="1" s="1"/>
  <c r="DS12" i="1" s="1"/>
  <c r="DU12" i="1" s="1"/>
  <c r="DR12" i="1" s="1"/>
  <c r="FX18" i="1"/>
  <c r="FN18" i="1" s="1"/>
  <c r="GR18" i="1" s="1"/>
  <c r="GT18" i="1" s="1"/>
  <c r="GQ18" i="1" s="1"/>
  <c r="IW6" i="1"/>
  <c r="IM6" i="1" s="1"/>
  <c r="JQ6" i="1" s="1"/>
  <c r="JS6" i="1" s="1"/>
  <c r="JP6" i="1" s="1"/>
  <c r="IW19" i="1"/>
  <c r="IM19" i="1" s="1"/>
  <c r="JQ19" i="1" s="1"/>
  <c r="JS19" i="1" s="1"/>
  <c r="JP19" i="1" s="1"/>
  <c r="LV26" i="1"/>
  <c r="LL26" i="1" s="1"/>
  <c r="MP26" i="1" s="1"/>
  <c r="MR26" i="1" s="1"/>
  <c r="MO26" i="1" s="1"/>
  <c r="IW12" i="1"/>
  <c r="IM12" i="1" s="1"/>
  <c r="JQ12" i="1" s="1"/>
  <c r="JS12" i="1" s="1"/>
  <c r="JP12" i="1" s="1"/>
  <c r="LV15" i="1"/>
  <c r="LL15" i="1" s="1"/>
  <c r="MP15" i="1" s="1"/>
  <c r="MR15" i="1" s="1"/>
  <c r="MO15" i="1" s="1"/>
  <c r="LV6" i="1"/>
  <c r="LL6" i="1" s="1"/>
  <c r="MP6" i="1" s="1"/>
  <c r="MR6" i="1" s="1"/>
  <c r="MO6" i="1" s="1"/>
  <c r="LV17" i="1"/>
  <c r="LL17" i="1" s="1"/>
  <c r="MP17" i="1" s="1"/>
  <c r="MR17" i="1" s="1"/>
  <c r="MO17" i="1" s="1"/>
  <c r="CP23" i="4"/>
  <c r="CP53" i="4"/>
  <c r="CP60" i="4"/>
  <c r="CP28" i="4"/>
  <c r="CP70" i="4"/>
  <c r="CP76" i="4"/>
  <c r="CP57" i="4"/>
  <c r="CQ46" i="4"/>
  <c r="CP46" i="4"/>
  <c r="CP18" i="4"/>
  <c r="CQ89" i="4"/>
  <c r="CP89" i="4"/>
  <c r="CT22" i="4"/>
  <c r="CW29" i="4"/>
  <c r="CP51" i="4"/>
  <c r="CP64" i="4"/>
  <c r="CP95" i="4"/>
  <c r="CP68" i="4"/>
  <c r="CU13" i="4"/>
  <c r="CV20" i="4"/>
  <c r="CW27" i="4"/>
  <c r="CX34" i="4"/>
  <c r="CY41" i="4"/>
  <c r="CQ49" i="4"/>
  <c r="CS63" i="4"/>
  <c r="CT70" i="4"/>
  <c r="CU77" i="4"/>
  <c r="CV84" i="4"/>
  <c r="CW91" i="4"/>
  <c r="CQ18" i="4"/>
  <c r="CR25" i="4"/>
  <c r="CT39" i="4"/>
  <c r="CU46" i="4"/>
  <c r="CV53" i="4"/>
  <c r="CW60" i="4"/>
  <c r="CX67" i="4"/>
  <c r="CY74" i="4"/>
  <c r="CQ82" i="4"/>
  <c r="CR89" i="4"/>
  <c r="CT103" i="4"/>
  <c r="CU110" i="4"/>
  <c r="CQ113" i="4"/>
  <c r="CP113" i="4"/>
  <c r="CX20" i="4"/>
  <c r="CY27" i="4"/>
  <c r="CQ35" i="4"/>
  <c r="CR42" i="4"/>
  <c r="CT56" i="4"/>
  <c r="CU63" i="4"/>
  <c r="CV70" i="4"/>
  <c r="CW77" i="4"/>
  <c r="CX84" i="4"/>
  <c r="CR106" i="4"/>
  <c r="CP108" i="4"/>
  <c r="CU8" i="4"/>
  <c r="CW22" i="4"/>
  <c r="CX29" i="4"/>
  <c r="CY36" i="4"/>
  <c r="CQ44" i="4"/>
  <c r="CR51" i="4"/>
  <c r="CT65" i="4"/>
  <c r="CU72" i="4"/>
  <c r="CW86" i="4"/>
  <c r="CQ108" i="4"/>
  <c r="CW115" i="4"/>
  <c r="CY21" i="4"/>
  <c r="CQ29" i="4"/>
  <c r="EM21" i="1"/>
  <c r="ED21" i="1" s="1"/>
  <c r="EM24" i="1"/>
  <c r="ED24" i="1" s="1"/>
  <c r="EM8" i="1"/>
  <c r="ED8" i="1" s="1"/>
  <c r="HL28" i="1"/>
  <c r="HC28" i="1" s="1"/>
  <c r="EM20" i="1"/>
  <c r="ED20" i="1" s="1"/>
  <c r="KK26" i="1"/>
  <c r="KB26" i="1" s="1"/>
  <c r="HL31" i="1"/>
  <c r="HC31" i="1" s="1"/>
  <c r="KK29" i="1"/>
  <c r="KB29" i="1" s="1"/>
  <c r="HL8" i="1"/>
  <c r="HC8" i="1" s="1"/>
  <c r="KK12" i="1"/>
  <c r="KB12" i="1" s="1"/>
  <c r="NJ18" i="1"/>
  <c r="NA18" i="1" s="1"/>
  <c r="KK18" i="1"/>
  <c r="KB18" i="1" s="1"/>
  <c r="NJ31" i="1"/>
  <c r="NA31" i="1" s="1"/>
  <c r="KD17" i="4"/>
  <c r="JU17" i="4" s="1"/>
  <c r="BN80" i="4"/>
  <c r="BE80" i="4" s="1"/>
  <c r="HZ99" i="4"/>
  <c r="HQ99" i="4" s="1"/>
  <c r="KD105" i="4"/>
  <c r="JU105" i="4" s="1"/>
  <c r="BN105" i="4"/>
  <c r="BE105" i="4" s="1"/>
  <c r="FV49" i="4"/>
  <c r="FM49" i="4" s="1"/>
  <c r="FV80" i="4"/>
  <c r="FM80" i="4" s="1"/>
  <c r="BN56" i="4"/>
  <c r="BE56" i="4" s="1"/>
  <c r="BN79" i="4"/>
  <c r="BE79" i="4" s="1"/>
  <c r="BN30" i="4"/>
  <c r="BE30" i="4" s="1"/>
  <c r="BN51" i="4"/>
  <c r="BE51" i="4" s="1"/>
  <c r="KD68" i="4"/>
  <c r="JU68" i="4" s="1"/>
  <c r="BN20" i="4"/>
  <c r="BE20" i="4" s="1"/>
  <c r="CY31" i="1"/>
  <c r="CO31" i="1" s="1"/>
  <c r="DS31" i="1" s="1"/>
  <c r="DU31" i="1" s="1"/>
  <c r="DR31" i="1" s="1"/>
  <c r="CY28" i="1"/>
  <c r="CO28" i="1" s="1"/>
  <c r="DS28" i="1" s="1"/>
  <c r="DU28" i="1" s="1"/>
  <c r="DR28" i="1" s="1"/>
  <c r="CY11" i="1"/>
  <c r="CO11" i="1" s="1"/>
  <c r="DS11" i="1" s="1"/>
  <c r="DU11" i="1" s="1"/>
  <c r="DR11" i="1" s="1"/>
  <c r="CY14" i="1"/>
  <c r="CO14" i="1" s="1"/>
  <c r="DS14" i="1" s="1"/>
  <c r="DU14" i="1" s="1"/>
  <c r="DR14" i="1" s="1"/>
  <c r="CY8" i="1"/>
  <c r="CO8" i="1" s="1"/>
  <c r="DS8" i="1" s="1"/>
  <c r="DU8" i="1" s="1"/>
  <c r="DR8" i="1" s="1"/>
  <c r="CY27" i="1"/>
  <c r="CO27" i="1" s="1"/>
  <c r="DS27" i="1" s="1"/>
  <c r="DU27" i="1" s="1"/>
  <c r="DR27" i="1" s="1"/>
  <c r="IW7" i="1"/>
  <c r="IM7" i="1" s="1"/>
  <c r="JQ7" i="1" s="1"/>
  <c r="JS7" i="1" s="1"/>
  <c r="JP7" i="1" s="1"/>
  <c r="FX22" i="1"/>
  <c r="FN22" i="1" s="1"/>
  <c r="GR22" i="1" s="1"/>
  <c r="GT22" i="1" s="1"/>
  <c r="GQ22" i="1" s="1"/>
  <c r="FX6" i="1"/>
  <c r="FN6" i="1" s="1"/>
  <c r="GR6" i="1" s="1"/>
  <c r="GT6" i="1" s="1"/>
  <c r="GQ6" i="1" s="1"/>
  <c r="FX9" i="1"/>
  <c r="FN9" i="1" s="1"/>
  <c r="GR9" i="1" s="1"/>
  <c r="GT9" i="1" s="1"/>
  <c r="GQ9" i="1" s="1"/>
  <c r="IW31" i="1"/>
  <c r="IM31" i="1" s="1"/>
  <c r="JQ31" i="1" s="1"/>
  <c r="JS31" i="1" s="1"/>
  <c r="JP31" i="1" s="1"/>
  <c r="LV5" i="1"/>
  <c r="LL5" i="1" s="1"/>
  <c r="CP24" i="4"/>
  <c r="CQ30" i="4"/>
  <c r="CP30" i="4"/>
  <c r="CP7" i="4"/>
  <c r="CP43" i="4"/>
  <c r="CP36" i="4"/>
  <c r="CP27" i="4"/>
  <c r="CP41" i="4"/>
  <c r="CP40" i="4"/>
  <c r="CP69" i="4"/>
  <c r="CQ9" i="4"/>
  <c r="CP9" i="4"/>
  <c r="CP20" i="4"/>
  <c r="CQ34" i="4"/>
  <c r="CP34" i="4"/>
  <c r="CP83" i="4"/>
  <c r="CQ90" i="4"/>
  <c r="CP90" i="4"/>
  <c r="CP106" i="4"/>
  <c r="CS7" i="4"/>
  <c r="CT14" i="4"/>
  <c r="CU21" i="4"/>
  <c r="CX42" i="4"/>
  <c r="CY49" i="4"/>
  <c r="CQ57" i="4"/>
  <c r="CR64" i="4"/>
  <c r="CS71" i="4"/>
  <c r="CT78" i="4"/>
  <c r="CU85" i="4"/>
  <c r="CV92" i="4"/>
  <c r="CW99" i="4"/>
  <c r="CX11" i="4"/>
  <c r="CT47" i="4"/>
  <c r="CU54" i="4"/>
  <c r="CW68" i="4"/>
  <c r="CX75" i="4"/>
  <c r="CR97" i="4"/>
  <c r="CQ99" i="4"/>
  <c r="CP99" i="4"/>
  <c r="CU7" i="4"/>
  <c r="CW21" i="4"/>
  <c r="CX28" i="4"/>
  <c r="CQ43" i="4"/>
  <c r="CR50" i="4"/>
  <c r="CU71" i="4"/>
  <c r="CV78" i="4"/>
  <c r="CW85" i="4"/>
  <c r="CX92" i="4"/>
  <c r="CY99" i="4"/>
  <c r="CP102" i="4"/>
  <c r="CU16" i="4"/>
  <c r="CW30" i="4"/>
  <c r="CX37" i="4"/>
  <c r="CY44" i="4"/>
  <c r="CQ52" i="4"/>
  <c r="CR59" i="4"/>
  <c r="CT73" i="4"/>
  <c r="CU80" i="4"/>
  <c r="CW94" i="4"/>
  <c r="CX101" i="4"/>
  <c r="CV8" i="4"/>
  <c r="CW15" i="4"/>
  <c r="CX22" i="4"/>
  <c r="CY29" i="4"/>
  <c r="CQ37" i="4"/>
  <c r="CR44" i="4"/>
  <c r="CS51" i="4"/>
  <c r="CT58" i="4"/>
  <c r="CU65" i="4"/>
  <c r="CV72" i="4"/>
  <c r="CW79" i="4"/>
  <c r="CR108" i="4"/>
  <c r="CW118" i="4"/>
  <c r="CU18" i="4"/>
  <c r="CW32" i="4"/>
  <c r="CX39" i="4"/>
  <c r="CQ54" i="4"/>
  <c r="CR61" i="4"/>
  <c r="CT75" i="4"/>
  <c r="CU82" i="4"/>
  <c r="CX103" i="4"/>
  <c r="CY110" i="4"/>
  <c r="CS94" i="4"/>
  <c r="CW9" i="4"/>
  <c r="CX16" i="4"/>
  <c r="CQ31" i="4"/>
  <c r="CR38" i="4"/>
  <c r="CT52" i="4"/>
  <c r="CU59" i="4"/>
  <c r="NJ10" i="1"/>
  <c r="NA10" i="1" s="1"/>
  <c r="NJ8" i="1"/>
  <c r="NA8" i="1" s="1"/>
  <c r="NJ30" i="1"/>
  <c r="NA30" i="1" s="1"/>
  <c r="BN113" i="4"/>
  <c r="BE113" i="4" s="1"/>
  <c r="KD26" i="4"/>
  <c r="JU26" i="4" s="1"/>
  <c r="FX30" i="1"/>
  <c r="FN30" i="1" s="1"/>
  <c r="GR30" i="1" s="1"/>
  <c r="GT30" i="1" s="1"/>
  <c r="GQ30" i="1" s="1"/>
  <c r="LV30" i="1"/>
  <c r="LL30" i="1" s="1"/>
  <c r="MP30" i="1" s="1"/>
  <c r="MR30" i="1" s="1"/>
  <c r="MO30" i="1" s="1"/>
  <c r="LV13" i="1"/>
  <c r="LL13" i="1" s="1"/>
  <c r="MP13" i="1" s="1"/>
  <c r="MR13" i="1" s="1"/>
  <c r="MO13" i="1" s="1"/>
  <c r="LV20" i="1"/>
  <c r="LL20" i="1" s="1"/>
  <c r="MP20" i="1" s="1"/>
  <c r="MR20" i="1" s="1"/>
  <c r="MO20" i="1" s="1"/>
  <c r="CP37" i="4"/>
  <c r="CQ50" i="4"/>
  <c r="CP50" i="4"/>
  <c r="CP22" i="4"/>
  <c r="CP17" i="4"/>
  <c r="CP65" i="4"/>
  <c r="CP78" i="4"/>
  <c r="CP48" i="4"/>
  <c r="CQ77" i="4"/>
  <c r="CP77" i="4"/>
  <c r="CQ94" i="4"/>
  <c r="CP94" i="4"/>
  <c r="CQ65" i="4"/>
  <c r="CU62" i="4"/>
  <c r="CT8" i="4"/>
  <c r="CX36" i="4"/>
  <c r="CR58" i="4"/>
  <c r="CT17" i="4"/>
  <c r="CV31" i="4"/>
  <c r="CX45" i="4"/>
  <c r="CQ60" i="4"/>
  <c r="CR67" i="4"/>
  <c r="CT81" i="4"/>
  <c r="CW102" i="4"/>
  <c r="CU9" i="4"/>
  <c r="CY37" i="4"/>
  <c r="CR52" i="4"/>
  <c r="CT66" i="4"/>
  <c r="CU73" i="4"/>
  <c r="CR5" i="4"/>
  <c r="CT19" i="4"/>
  <c r="CU26" i="4"/>
  <c r="CW40" i="4"/>
  <c r="CX47" i="4"/>
  <c r="CR69" i="4"/>
  <c r="CT83" i="4"/>
  <c r="CU90" i="4"/>
  <c r="CV97" i="4"/>
  <c r="CW17" i="4"/>
  <c r="CQ39" i="4"/>
  <c r="CR46" i="4"/>
  <c r="CT60" i="4"/>
  <c r="CU67" i="4"/>
  <c r="CV74" i="4"/>
  <c r="CX88" i="4"/>
  <c r="CP98" i="4"/>
  <c r="CP104" i="4"/>
  <c r="CY8" i="4"/>
  <c r="CQ16" i="4"/>
  <c r="CS30" i="4"/>
  <c r="CT37" i="4"/>
  <c r="CU44" i="4"/>
  <c r="CW58" i="4"/>
  <c r="CX65" i="4"/>
  <c r="CQ80" i="4"/>
  <c r="CR87" i="4"/>
  <c r="CU116" i="4"/>
  <c r="CV117" i="4"/>
  <c r="EU25" i="4"/>
  <c r="ET25" i="4"/>
  <c r="CW46" i="4"/>
  <c r="CX53" i="4"/>
  <c r="CY60" i="4"/>
  <c r="CQ68" i="4"/>
  <c r="CR75" i="4"/>
  <c r="CS82" i="4"/>
  <c r="CT89" i="4"/>
  <c r="CU96" i="4"/>
  <c r="CW110" i="4"/>
  <c r="CR110" i="4"/>
  <c r="CT10" i="4"/>
  <c r="CU17" i="4"/>
  <c r="CW31" i="4"/>
  <c r="CX38" i="4"/>
  <c r="CY45" i="4"/>
  <c r="CQ53" i="4"/>
  <c r="CR60" i="4"/>
  <c r="CT74" i="4"/>
  <c r="CU81" i="4"/>
  <c r="CV88" i="4"/>
  <c r="CX102" i="4"/>
  <c r="CT113" i="4"/>
  <c r="CQ6" i="4"/>
  <c r="CR13" i="4"/>
  <c r="CS20" i="4"/>
  <c r="CT27" i="4"/>
  <c r="CU34" i="4"/>
  <c r="CV41" i="4"/>
  <c r="CX55" i="4"/>
  <c r="CY62" i="4"/>
  <c r="CQ70" i="4"/>
  <c r="CR77" i="4"/>
  <c r="CU98" i="4"/>
  <c r="CV105" i="4"/>
  <c r="CW96" i="4"/>
  <c r="CU11" i="4"/>
  <c r="CW25" i="4"/>
  <c r="CX32" i="4"/>
  <c r="CY39" i="4"/>
  <c r="CQ47" i="4"/>
  <c r="CR54" i="4"/>
  <c r="CT68" i="4"/>
  <c r="CU75" i="4"/>
  <c r="CW89" i="4"/>
  <c r="CX96" i="4"/>
  <c r="CP111" i="4"/>
  <c r="CX9" i="4"/>
  <c r="CY16" i="4"/>
  <c r="CQ24" i="4"/>
  <c r="CS38" i="4"/>
  <c r="CT45" i="4"/>
  <c r="CU52" i="4"/>
  <c r="CW66" i="4"/>
  <c r="CX73" i="4"/>
  <c r="CQ88" i="4"/>
  <c r="CT109" i="4"/>
  <c r="CU118" i="4"/>
  <c r="ET96" i="4"/>
  <c r="FA16" i="4"/>
  <c r="ET47" i="4"/>
  <c r="EW8" i="4"/>
  <c r="EU9" i="4"/>
  <c r="ET9" i="4"/>
  <c r="EU72" i="4"/>
  <c r="ET72" i="4"/>
  <c r="EU78" i="4"/>
  <c r="ET78" i="4"/>
  <c r="ET28" i="4"/>
  <c r="ET43" i="4"/>
  <c r="CQ118" i="4"/>
  <c r="ET31" i="4"/>
  <c r="EU102" i="4"/>
  <c r="ET102" i="4"/>
  <c r="FC30" i="4"/>
  <c r="ET74" i="4"/>
  <c r="EU16" i="4"/>
  <c r="FC11" i="4"/>
  <c r="EU19" i="4"/>
  <c r="ET19" i="4"/>
  <c r="EW26" i="4"/>
  <c r="FB71" i="4"/>
  <c r="EU18" i="4"/>
  <c r="ET18" i="4"/>
  <c r="EZ14" i="4"/>
  <c r="EU20" i="4"/>
  <c r="EW34" i="4"/>
  <c r="EX41" i="4"/>
  <c r="FA62" i="4"/>
  <c r="EV91" i="4"/>
  <c r="EW98" i="4"/>
  <c r="EV12" i="4"/>
  <c r="EW19" i="4"/>
  <c r="EV76" i="4"/>
  <c r="EV37" i="4"/>
  <c r="EW44" i="4"/>
  <c r="EV6" i="4"/>
  <c r="EX20" i="4"/>
  <c r="EY27" i="4"/>
  <c r="FA41" i="4"/>
  <c r="FB48" i="4"/>
  <c r="FC55" i="4"/>
  <c r="EU63" i="4"/>
  <c r="EX84" i="4"/>
  <c r="EY91" i="4"/>
  <c r="FA105" i="4"/>
  <c r="GY6" i="4"/>
  <c r="GX6" i="4"/>
  <c r="EV23" i="4"/>
  <c r="FA58" i="4"/>
  <c r="FC72" i="4"/>
  <c r="EY108" i="4"/>
  <c r="EZ115" i="4"/>
  <c r="FA11" i="4"/>
  <c r="EV40" i="4"/>
  <c r="EZ68" i="4"/>
  <c r="EW111" i="4"/>
  <c r="EX118" i="4"/>
  <c r="GX25" i="4"/>
  <c r="FC34" i="4"/>
  <c r="EU42" i="4"/>
  <c r="EX63" i="4"/>
  <c r="EX48" i="4"/>
  <c r="FA69" i="4"/>
  <c r="FC83" i="4"/>
  <c r="EU91" i="4"/>
  <c r="EX112" i="4"/>
  <c r="GY5" i="4"/>
  <c r="GX5" i="4"/>
  <c r="HG17" i="4"/>
  <c r="GX91" i="4"/>
  <c r="HE11" i="4"/>
  <c r="GZ33" i="4"/>
  <c r="GY60" i="4"/>
  <c r="GX60" i="4"/>
  <c r="HF11" i="4"/>
  <c r="GY56" i="4"/>
  <c r="GX56" i="4"/>
  <c r="HE13" i="4"/>
  <c r="HA21" i="4"/>
  <c r="GY86" i="4"/>
  <c r="GX86" i="4"/>
  <c r="GX107" i="4"/>
  <c r="HE14" i="4"/>
  <c r="HC22" i="4"/>
  <c r="GX49" i="4"/>
  <c r="GY90" i="4"/>
  <c r="GX90" i="4"/>
  <c r="HB10" i="4"/>
  <c r="HC17" i="4"/>
  <c r="GX102" i="4"/>
  <c r="HE8" i="4"/>
  <c r="GZ24" i="4"/>
  <c r="HD10" i="4"/>
  <c r="HE17" i="4"/>
  <c r="HG28" i="4"/>
  <c r="GX87" i="4"/>
  <c r="HB94" i="4"/>
  <c r="GZ29" i="4"/>
  <c r="HA36" i="4"/>
  <c r="HD57" i="4"/>
  <c r="HA102" i="4"/>
  <c r="HD26" i="4"/>
  <c r="HE33" i="4"/>
  <c r="GY55" i="4"/>
  <c r="HB76" i="4"/>
  <c r="HD90" i="4"/>
  <c r="HF98" i="4"/>
  <c r="HE113" i="4"/>
  <c r="HA30" i="4"/>
  <c r="HB37" i="4"/>
  <c r="HE58" i="4"/>
  <c r="HF65" i="4"/>
  <c r="HG72" i="4"/>
  <c r="GY80" i="4"/>
  <c r="GZ87" i="4"/>
  <c r="HF103" i="4"/>
  <c r="HD52" i="4"/>
  <c r="HE59" i="4"/>
  <c r="HG73" i="4"/>
  <c r="GY81" i="4"/>
  <c r="GZ88" i="4"/>
  <c r="HC95" i="4"/>
  <c r="HA105" i="4"/>
  <c r="HB39" i="4"/>
  <c r="HC46" i="4"/>
  <c r="HD53" i="4"/>
  <c r="HE60" i="4"/>
  <c r="HF67" i="4"/>
  <c r="HG74" i="4"/>
  <c r="GY82" i="4"/>
  <c r="GZ89" i="4"/>
  <c r="HG96" i="4"/>
  <c r="HB32" i="4"/>
  <c r="HC39" i="4"/>
  <c r="HD46" i="4"/>
  <c r="HF60" i="4"/>
  <c r="GY75" i="4"/>
  <c r="GY97" i="4"/>
  <c r="HD107" i="4"/>
  <c r="HD63" i="4"/>
  <c r="HF77" i="4"/>
  <c r="HG84" i="4"/>
  <c r="GY92" i="4"/>
  <c r="HE100" i="4"/>
  <c r="HA27" i="4"/>
  <c r="HF62" i="4"/>
  <c r="HG69" i="4"/>
  <c r="GZ84" i="4"/>
  <c r="HE99" i="4"/>
  <c r="GY116" i="4"/>
  <c r="HB98" i="4"/>
  <c r="HD112" i="4"/>
  <c r="JB11" i="4"/>
  <c r="JB26" i="4"/>
  <c r="HD105" i="4"/>
  <c r="JB5" i="4"/>
  <c r="JB12" i="4"/>
  <c r="JB17" i="4"/>
  <c r="JB21" i="4"/>
  <c r="HE109" i="4"/>
  <c r="HF116" i="4"/>
  <c r="JB80" i="4"/>
  <c r="JC78" i="4"/>
  <c r="JB78" i="4"/>
  <c r="JB70" i="4"/>
  <c r="JB55" i="4"/>
  <c r="JC75" i="4"/>
  <c r="JB75" i="4"/>
  <c r="JB90" i="4"/>
  <c r="JB101" i="4"/>
  <c r="JD10" i="4"/>
  <c r="JB82" i="4"/>
  <c r="JK6" i="4"/>
  <c r="JI10" i="4"/>
  <c r="JC11" i="4"/>
  <c r="JB106" i="4"/>
  <c r="JE6" i="4"/>
  <c r="JF6" i="4"/>
  <c r="JK11" i="4"/>
  <c r="JF10" i="4"/>
  <c r="JG17" i="4"/>
  <c r="JH24" i="4"/>
  <c r="JI31" i="4"/>
  <c r="JI39" i="4"/>
  <c r="JE56" i="4"/>
  <c r="JG67" i="4"/>
  <c r="JC79" i="4"/>
  <c r="JE12" i="4"/>
  <c r="JF19" i="4"/>
  <c r="JG26" i="4"/>
  <c r="JI33" i="4"/>
  <c r="JK49" i="4"/>
  <c r="JD59" i="4"/>
  <c r="JF70" i="4"/>
  <c r="JJ82" i="4"/>
  <c r="JG97" i="4"/>
  <c r="JC15" i="4"/>
  <c r="JD22" i="4"/>
  <c r="JE29" i="4"/>
  <c r="JK36" i="4"/>
  <c r="JC45" i="4"/>
  <c r="JD53" i="4"/>
  <c r="JE22" i="4"/>
  <c r="JF29" i="4"/>
  <c r="JC37" i="4"/>
  <c r="JD45" i="4"/>
  <c r="JE53" i="4"/>
  <c r="JI63" i="4"/>
  <c r="JD75" i="4"/>
  <c r="JH88" i="4"/>
  <c r="JJ106" i="4"/>
  <c r="JG13" i="4"/>
  <c r="JH20" i="4"/>
  <c r="JI27" i="4"/>
  <c r="JE43" i="4"/>
  <c r="JC61" i="4"/>
  <c r="JG72" i="4"/>
  <c r="JE85" i="4"/>
  <c r="JK100" i="4"/>
  <c r="JG14" i="4"/>
  <c r="JH21" i="4"/>
  <c r="JI28" i="4"/>
  <c r="JE36" i="4"/>
  <c r="JF44" i="4"/>
  <c r="JG52" i="4"/>
  <c r="JK73" i="4"/>
  <c r="JE87" i="4"/>
  <c r="JD104" i="4"/>
  <c r="JK19" i="4"/>
  <c r="JC27" i="4"/>
  <c r="JG42" i="4"/>
  <c r="JH50" i="4"/>
  <c r="JC60" i="4"/>
  <c r="JE71" i="4"/>
  <c r="JC12" i="4"/>
  <c r="JD19" i="4"/>
  <c r="JE26" i="4"/>
  <c r="JH41" i="4"/>
  <c r="JI49" i="4"/>
  <c r="JI58" i="4"/>
  <c r="JD70" i="4"/>
  <c r="JF82" i="4"/>
  <c r="JC97" i="4"/>
  <c r="JI97" i="4"/>
  <c r="JJ104" i="4"/>
  <c r="JK111" i="4"/>
  <c r="JE78" i="4"/>
  <c r="JF85" i="4"/>
  <c r="JG92" i="4"/>
  <c r="JH99" i="4"/>
  <c r="JI106" i="4"/>
  <c r="JJ113" i="4"/>
  <c r="JF110" i="4"/>
  <c r="JG117" i="4"/>
  <c r="JF63" i="4"/>
  <c r="JG70" i="4"/>
  <c r="JH77" i="4"/>
  <c r="JI84" i="4"/>
  <c r="JJ91" i="4"/>
  <c r="JK98" i="4"/>
  <c r="JC106" i="4"/>
  <c r="JD113" i="4"/>
  <c r="JD34" i="4"/>
  <c r="JE41" i="4"/>
  <c r="JF48" i="4"/>
  <c r="JG55" i="4"/>
  <c r="JH62" i="4"/>
  <c r="JI69" i="4"/>
  <c r="JJ76" i="4"/>
  <c r="JK83" i="4"/>
  <c r="JC91" i="4"/>
  <c r="JD98" i="4"/>
  <c r="JF112" i="4"/>
  <c r="JI102" i="4"/>
  <c r="JJ109" i="4"/>
  <c r="JK116" i="4"/>
  <c r="JJ55" i="4"/>
  <c r="JK62" i="4"/>
  <c r="JC70" i="4"/>
  <c r="JE84" i="4"/>
  <c r="JG98" i="4"/>
  <c r="JH105" i="4"/>
  <c r="JI112" i="4"/>
  <c r="CQ78" i="4"/>
  <c r="CR85" i="4"/>
  <c r="CS92" i="4"/>
  <c r="CU106" i="4"/>
  <c r="CX113" i="4"/>
  <c r="CP105" i="4"/>
  <c r="CT12" i="4"/>
  <c r="CU19" i="4"/>
  <c r="CW33" i="4"/>
  <c r="CX40" i="4"/>
  <c r="CY47" i="4"/>
  <c r="CQ55" i="4"/>
  <c r="CR62" i="4"/>
  <c r="CS69" i="4"/>
  <c r="CT76" i="4"/>
  <c r="CU83" i="4"/>
  <c r="CP93" i="4"/>
  <c r="CR105" i="4"/>
  <c r="CY111" i="4"/>
  <c r="CP118" i="4"/>
  <c r="CW10" i="4"/>
  <c r="CX17" i="4"/>
  <c r="CQ32" i="4"/>
  <c r="CR39" i="4"/>
  <c r="CS46" i="4"/>
  <c r="CT53" i="4"/>
  <c r="CU60" i="4"/>
  <c r="CW74" i="4"/>
  <c r="CX81" i="4"/>
  <c r="CY88" i="4"/>
  <c r="CQ96" i="4"/>
  <c r="CR103" i="4"/>
  <c r="CS112" i="4"/>
  <c r="ET91" i="4"/>
  <c r="ET103" i="4"/>
  <c r="EU38" i="4"/>
  <c r="ET38" i="4"/>
  <c r="EX8" i="4"/>
  <c r="CY118" i="4"/>
  <c r="ET59" i="4"/>
  <c r="EU17" i="4"/>
  <c r="ET17" i="4"/>
  <c r="EU32" i="4"/>
  <c r="ET32" i="4"/>
  <c r="EU88" i="4"/>
  <c r="ET88" i="4"/>
  <c r="ET95" i="4"/>
  <c r="EU5" i="4"/>
  <c r="EU80" i="4"/>
  <c r="ET80" i="4"/>
  <c r="EY12" i="4"/>
  <c r="FC18" i="4"/>
  <c r="ET45" i="4"/>
  <c r="ET52" i="4"/>
  <c r="EX16" i="4"/>
  <c r="FA6" i="4"/>
  <c r="EU28" i="4"/>
  <c r="EV35" i="4"/>
  <c r="EY56" i="4"/>
  <c r="EZ63" i="4"/>
  <c r="EU92" i="4"/>
  <c r="EV20" i="4"/>
  <c r="EW27" i="4"/>
  <c r="EX34" i="4"/>
  <c r="EY41" i="4"/>
  <c r="EZ48" i="4"/>
  <c r="FA55" i="4"/>
  <c r="FC69" i="4"/>
  <c r="EU77" i="4"/>
  <c r="EX98" i="4"/>
  <c r="EX59" i="4"/>
  <c r="EU7" i="4"/>
  <c r="EX28" i="4"/>
  <c r="EY35" i="4"/>
  <c r="EZ42" i="4"/>
  <c r="FA49" i="4"/>
  <c r="EU71" i="4"/>
  <c r="EW85" i="4"/>
  <c r="EX92" i="4"/>
  <c r="EZ106" i="4"/>
  <c r="GY21" i="4"/>
  <c r="GX21" i="4"/>
  <c r="EU24" i="4"/>
  <c r="EV31" i="4"/>
  <c r="EX45" i="4"/>
  <c r="FA66" i="4"/>
  <c r="FB73" i="4"/>
  <c r="FC80" i="4"/>
  <c r="GX10" i="4"/>
  <c r="EZ12" i="4"/>
  <c r="FB26" i="4"/>
  <c r="EY69" i="4"/>
  <c r="GX13" i="4"/>
  <c r="EX71" i="4"/>
  <c r="EZ85" i="4"/>
  <c r="FA92" i="4"/>
  <c r="FC106" i="4"/>
  <c r="EU114" i="4"/>
  <c r="EU35" i="4"/>
  <c r="EW49" i="4"/>
  <c r="EX56" i="4"/>
  <c r="FA77" i="4"/>
  <c r="FB84" i="4"/>
  <c r="EU99" i="4"/>
  <c r="GX12" i="4"/>
  <c r="HD12" i="4"/>
  <c r="GY41" i="4"/>
  <c r="GX41" i="4"/>
  <c r="GX113" i="4"/>
  <c r="HD5" i="4"/>
  <c r="HG19" i="4"/>
  <c r="HD14" i="4"/>
  <c r="HF23" i="4"/>
  <c r="HA11" i="4"/>
  <c r="HB18" i="4"/>
  <c r="HB31" i="4"/>
  <c r="HD9" i="4"/>
  <c r="GX104" i="4"/>
  <c r="HD18" i="4"/>
  <c r="GX47" i="4"/>
  <c r="GX68" i="4"/>
  <c r="HF17" i="4"/>
  <c r="GZ37" i="4"/>
  <c r="HC58" i="4"/>
  <c r="GY94" i="4"/>
  <c r="HE41" i="4"/>
  <c r="HF48" i="4"/>
  <c r="GY63" i="4"/>
  <c r="GZ70" i="4"/>
  <c r="HA77" i="4"/>
  <c r="HB84" i="4"/>
  <c r="HG99" i="4"/>
  <c r="HA38" i="4"/>
  <c r="HB45" i="4"/>
  <c r="HC52" i="4"/>
  <c r="HD59" i="4"/>
  <c r="HE66" i="4"/>
  <c r="HB95" i="4"/>
  <c r="HA39" i="4"/>
  <c r="HE67" i="4"/>
  <c r="HG81" i="4"/>
  <c r="GY107" i="4"/>
  <c r="HC54" i="4"/>
  <c r="HD61" i="4"/>
  <c r="HG82" i="4"/>
  <c r="HA33" i="4"/>
  <c r="HB40" i="4"/>
  <c r="HE61" i="4"/>
  <c r="HF68" i="4"/>
  <c r="HG75" i="4"/>
  <c r="GY83" i="4"/>
  <c r="GZ90" i="4"/>
  <c r="GZ98" i="4"/>
  <c r="HA110" i="4"/>
  <c r="GY36" i="4"/>
  <c r="GZ43" i="4"/>
  <c r="HA50" i="4"/>
  <c r="HB57" i="4"/>
  <c r="HC64" i="4"/>
  <c r="GY102" i="4"/>
  <c r="HC49" i="4"/>
  <c r="HD56" i="4"/>
  <c r="HE63" i="4"/>
  <c r="HG77" i="4"/>
  <c r="GY85" i="4"/>
  <c r="GZ92" i="4"/>
  <c r="HF100" i="4"/>
  <c r="HE102" i="4"/>
  <c r="JB39" i="4"/>
  <c r="JB6" i="4"/>
  <c r="HC106" i="4"/>
  <c r="HD113" i="4"/>
  <c r="JB35" i="4"/>
  <c r="JB18" i="4"/>
  <c r="HA111" i="4"/>
  <c r="JB31" i="4"/>
  <c r="JB15" i="4"/>
  <c r="HE117" i="4"/>
  <c r="JB30" i="4"/>
  <c r="JB67" i="4"/>
  <c r="JB71" i="4"/>
  <c r="JB47" i="4"/>
  <c r="JB76" i="4"/>
  <c r="JB65" i="4"/>
  <c r="JB42" i="4"/>
  <c r="JB81" i="4"/>
  <c r="JB88" i="4"/>
  <c r="JG12" i="4"/>
  <c r="JK7" i="4"/>
  <c r="JI13" i="4"/>
  <c r="JB98" i="4"/>
  <c r="JB105" i="4"/>
  <c r="JE14" i="4"/>
  <c r="JC16" i="4"/>
  <c r="JE11" i="4"/>
  <c r="JF18" i="4"/>
  <c r="JG25" i="4"/>
  <c r="JH32" i="4"/>
  <c r="JI40" i="4"/>
  <c r="JJ48" i="4"/>
  <c r="JG57" i="4"/>
  <c r="JK68" i="4"/>
  <c r="JC95" i="4"/>
  <c r="JD13" i="4"/>
  <c r="JE20" i="4"/>
  <c r="JF27" i="4"/>
  <c r="JI34" i="4"/>
  <c r="JJ42" i="4"/>
  <c r="JK50" i="4"/>
  <c r="JG60" i="4"/>
  <c r="JH84" i="4"/>
  <c r="JC100" i="4"/>
  <c r="JK15" i="4"/>
  <c r="JC23" i="4"/>
  <c r="JD30" i="4"/>
  <c r="JK37" i="4"/>
  <c r="JC46" i="4"/>
  <c r="JK64" i="4"/>
  <c r="JF76" i="4"/>
  <c r="JE90" i="4"/>
  <c r="JI111" i="4"/>
  <c r="JE30" i="4"/>
  <c r="JC38" i="4"/>
  <c r="JD46" i="4"/>
  <c r="JF54" i="4"/>
  <c r="JC65" i="4"/>
  <c r="JG76" i="4"/>
  <c r="JF90" i="4"/>
  <c r="JH112" i="4"/>
  <c r="JF14" i="4"/>
  <c r="JG21" i="4"/>
  <c r="JH28" i="4"/>
  <c r="JD36" i="4"/>
  <c r="JE44" i="4"/>
  <c r="JF52" i="4"/>
  <c r="JF62" i="4"/>
  <c r="JJ73" i="4"/>
  <c r="JC87" i="4"/>
  <c r="JI103" i="4"/>
  <c r="JF15" i="4"/>
  <c r="JG22" i="4"/>
  <c r="JH29" i="4"/>
  <c r="JG53" i="4"/>
  <c r="JC64" i="4"/>
  <c r="JJ20" i="4"/>
  <c r="JK27" i="4"/>
  <c r="JF35" i="4"/>
  <c r="JG43" i="4"/>
  <c r="JH51" i="4"/>
  <c r="JF61" i="4"/>
  <c r="JJ72" i="4"/>
  <c r="JJ85" i="4"/>
  <c r="JG101" i="4"/>
  <c r="JK12" i="4"/>
  <c r="JD27" i="4"/>
  <c r="JG34" i="4"/>
  <c r="JH42" i="4"/>
  <c r="JI50" i="4"/>
  <c r="JD60" i="4"/>
  <c r="JH71" i="4"/>
  <c r="JD84" i="4"/>
  <c r="JE99" i="4"/>
  <c r="JH98" i="4"/>
  <c r="JI105" i="4"/>
  <c r="JJ112" i="4"/>
  <c r="JD79" i="4"/>
  <c r="JE86" i="4"/>
  <c r="JF93" i="4"/>
  <c r="JG100" i="4"/>
  <c r="JH107" i="4"/>
  <c r="JI114" i="4"/>
  <c r="JE111" i="4"/>
  <c r="JF118" i="4"/>
  <c r="JE64" i="4"/>
  <c r="JF71" i="4"/>
  <c r="JI92" i="4"/>
  <c r="JK106" i="4"/>
  <c r="JC114" i="4"/>
  <c r="JC35" i="4"/>
  <c r="JD42" i="4"/>
  <c r="JE49" i="4"/>
  <c r="JF56" i="4"/>
  <c r="JG63" i="4"/>
  <c r="JI77" i="4"/>
  <c r="JJ84" i="4"/>
  <c r="JK91" i="4"/>
  <c r="JC99" i="4"/>
  <c r="JD106" i="4"/>
  <c r="JE113" i="4"/>
  <c r="JH103" i="4"/>
  <c r="JI110" i="4"/>
  <c r="JJ117" i="4"/>
  <c r="JI56" i="4"/>
  <c r="JJ63" i="4"/>
  <c r="JK70" i="4"/>
  <c r="JD85" i="4"/>
  <c r="JE92" i="4"/>
  <c r="JF99" i="4"/>
  <c r="JG106" i="4"/>
  <c r="JH113" i="4"/>
  <c r="CQ22" i="4"/>
  <c r="CR29" i="4"/>
  <c r="CT43" i="4"/>
  <c r="CU50" i="4"/>
  <c r="CX71" i="4"/>
  <c r="CQ86" i="4"/>
  <c r="CR93" i="4"/>
  <c r="CS100" i="4"/>
  <c r="CT107" i="4"/>
  <c r="CR6" i="4"/>
  <c r="CT20" i="4"/>
  <c r="CU27" i="4"/>
  <c r="CV34" i="4"/>
  <c r="CW41" i="4"/>
  <c r="CX48" i="4"/>
  <c r="CY55" i="4"/>
  <c r="CQ63" i="4"/>
  <c r="CR70" i="4"/>
  <c r="CT84" i="4"/>
  <c r="CU91" i="4"/>
  <c r="CW105" i="4"/>
  <c r="CY112" i="4"/>
  <c r="CP87" i="4"/>
  <c r="CQ100" i="4"/>
  <c r="CP100" i="4"/>
  <c r="CX106" i="4"/>
  <c r="CW18" i="4"/>
  <c r="CX25" i="4"/>
  <c r="CY32" i="4"/>
  <c r="CQ40" i="4"/>
  <c r="CR47" i="4"/>
  <c r="CS54" i="4"/>
  <c r="CT61" i="4"/>
  <c r="CU68" i="4"/>
  <c r="CV75" i="4"/>
  <c r="CW82" i="4"/>
  <c r="CX89" i="4"/>
  <c r="CQ104" i="4"/>
  <c r="CR111" i="4"/>
  <c r="CR113" i="4"/>
  <c r="ET57" i="4"/>
  <c r="EU97" i="4"/>
  <c r="ET97" i="4"/>
  <c r="CX116" i="4"/>
  <c r="EV25" i="4"/>
  <c r="ET86" i="4"/>
  <c r="EU100" i="4"/>
  <c r="ET100" i="4"/>
  <c r="EU10" i="4"/>
  <c r="ET10" i="4"/>
  <c r="ET16" i="4"/>
  <c r="ET65" i="4"/>
  <c r="EU101" i="4"/>
  <c r="ET101" i="4"/>
  <c r="EU26" i="4"/>
  <c r="ET26" i="4"/>
  <c r="ET39" i="4"/>
  <c r="EZ17" i="4"/>
  <c r="CR118" i="4"/>
  <c r="EZ25" i="4"/>
  <c r="ET40" i="4"/>
  <c r="EU69" i="4"/>
  <c r="ET69" i="4"/>
  <c r="EW6" i="4"/>
  <c r="FA20" i="4"/>
  <c r="EU66" i="4"/>
  <c r="ET66" i="4"/>
  <c r="EX13" i="4"/>
  <c r="EV19" i="4"/>
  <c r="EU33" i="4"/>
  <c r="ET33" i="4"/>
  <c r="ET75" i="4"/>
  <c r="EX5" i="4"/>
  <c r="EV18" i="4"/>
  <c r="FB21" i="4"/>
  <c r="EU36" i="4"/>
  <c r="EV43" i="4"/>
  <c r="FC92" i="4"/>
  <c r="EW35" i="4"/>
  <c r="FC77" i="4"/>
  <c r="EZ81" i="4"/>
  <c r="FA88" i="4"/>
  <c r="EV117" i="4"/>
  <c r="GX18" i="4"/>
  <c r="EU15" i="4"/>
  <c r="EW29" i="4"/>
  <c r="EX36" i="4"/>
  <c r="FA57" i="4"/>
  <c r="EU79" i="4"/>
  <c r="FC24" i="4"/>
  <c r="EX53" i="4"/>
  <c r="EY60" i="4"/>
  <c r="EU96" i="4"/>
  <c r="EW110" i="4"/>
  <c r="FA27" i="4"/>
  <c r="EW63" i="4"/>
  <c r="EX70" i="4"/>
  <c r="EY77" i="4"/>
  <c r="EU113" i="4"/>
  <c r="FA36" i="4"/>
  <c r="FC50" i="4"/>
  <c r="EU58" i="4"/>
  <c r="EV65" i="4"/>
  <c r="EX79" i="4"/>
  <c r="EZ93" i="4"/>
  <c r="FA100" i="4"/>
  <c r="FC35" i="4"/>
  <c r="EU43" i="4"/>
  <c r="EX64" i="4"/>
  <c r="EZ78" i="4"/>
  <c r="FA85" i="4"/>
  <c r="FB92" i="4"/>
  <c r="EU107" i="4"/>
  <c r="GY30" i="4"/>
  <c r="GX30" i="4"/>
  <c r="GX36" i="4"/>
  <c r="GY65" i="4"/>
  <c r="GX65" i="4"/>
  <c r="HC13" i="4"/>
  <c r="GX84" i="4"/>
  <c r="HC6" i="4"/>
  <c r="GZ21" i="4"/>
  <c r="GX64" i="4"/>
  <c r="GX115" i="4"/>
  <c r="HB8" i="4"/>
  <c r="HC15" i="4"/>
  <c r="HD23" i="4"/>
  <c r="GY44" i="4"/>
  <c r="GX44" i="4"/>
  <c r="GX81" i="4"/>
  <c r="HB9" i="4"/>
  <c r="HC16" i="4"/>
  <c r="GZ12" i="4"/>
  <c r="HB19" i="4"/>
  <c r="GX111" i="4"/>
  <c r="HE28" i="4"/>
  <c r="GY70" i="4"/>
  <c r="GX70" i="4"/>
  <c r="HB12" i="4"/>
  <c r="GX26" i="4"/>
  <c r="GX75" i="4"/>
  <c r="GX82" i="4"/>
  <c r="GY38" i="4"/>
  <c r="GZ45" i="4"/>
  <c r="GZ95" i="4"/>
  <c r="HB28" i="4"/>
  <c r="HD42" i="4"/>
  <c r="HE49" i="4"/>
  <c r="HG63" i="4"/>
  <c r="GY71" i="4"/>
  <c r="GZ78" i="4"/>
  <c r="HA85" i="4"/>
  <c r="HB92" i="4"/>
  <c r="HA101" i="4"/>
  <c r="HG24" i="4"/>
  <c r="GY32" i="4"/>
  <c r="GZ39" i="4"/>
  <c r="HA46" i="4"/>
  <c r="HB53" i="4"/>
  <c r="HC60" i="4"/>
  <c r="HD67" i="4"/>
  <c r="HE96" i="4"/>
  <c r="GZ40" i="4"/>
  <c r="HD68" i="4"/>
  <c r="HE75" i="4"/>
  <c r="HG89" i="4"/>
  <c r="HG97" i="4"/>
  <c r="HB109" i="4"/>
  <c r="GZ41" i="4"/>
  <c r="HA48" i="4"/>
  <c r="HF83" i="4"/>
  <c r="HG90" i="4"/>
  <c r="HB116" i="4"/>
  <c r="GY27" i="4"/>
  <c r="GZ34" i="4"/>
  <c r="HB48" i="4"/>
  <c r="HD62" i="4"/>
  <c r="HE69" i="4"/>
  <c r="HF76" i="4"/>
  <c r="HG83" i="4"/>
  <c r="GY91" i="4"/>
  <c r="HF29" i="4"/>
  <c r="GZ51" i="4"/>
  <c r="HC72" i="4"/>
  <c r="HD79" i="4"/>
  <c r="HE86" i="4"/>
  <c r="GZ103" i="4"/>
  <c r="GY29" i="4"/>
  <c r="GZ36" i="4"/>
  <c r="HB50" i="4"/>
  <c r="HC57" i="4"/>
  <c r="HE71" i="4"/>
  <c r="HF78" i="4"/>
  <c r="HG85" i="4"/>
  <c r="GY93" i="4"/>
  <c r="HF117" i="4"/>
  <c r="JB40" i="4"/>
  <c r="GZ100" i="4"/>
  <c r="HA107" i="4"/>
  <c r="HB114" i="4"/>
  <c r="HB107" i="4"/>
  <c r="HA118" i="4"/>
  <c r="GY105" i="4"/>
  <c r="HF115" i="4"/>
  <c r="JB52" i="4"/>
  <c r="JB74" i="4"/>
  <c r="JB51" i="4"/>
  <c r="JB44" i="4"/>
  <c r="JB96" i="4"/>
  <c r="JB110" i="4"/>
  <c r="JB79" i="4"/>
  <c r="JB93" i="4"/>
  <c r="JB100" i="4"/>
  <c r="JI6" i="4"/>
  <c r="JB115" i="4"/>
  <c r="JB92" i="4"/>
  <c r="JF8" i="4"/>
  <c r="JG8" i="4"/>
  <c r="JB85" i="4"/>
  <c r="JC5" i="4"/>
  <c r="JE19" i="4"/>
  <c r="JF26" i="4"/>
  <c r="JH33" i="4"/>
  <c r="JI41" i="4"/>
  <c r="JJ49" i="4"/>
  <c r="JJ58" i="4"/>
  <c r="JE70" i="4"/>
  <c r="JC14" i="4"/>
  <c r="JD21" i="4"/>
  <c r="JE28" i="4"/>
  <c r="JI35" i="4"/>
  <c r="JJ43" i="4"/>
  <c r="JC52" i="4"/>
  <c r="JK61" i="4"/>
  <c r="JF73" i="4"/>
  <c r="JF86" i="4"/>
  <c r="JF102" i="4"/>
  <c r="JJ16" i="4"/>
  <c r="JK23" i="4"/>
  <c r="JC31" i="4"/>
  <c r="JK38" i="4"/>
  <c r="JC47" i="4"/>
  <c r="JF55" i="4"/>
  <c r="JC92" i="4"/>
  <c r="JK16" i="4"/>
  <c r="JC24" i="4"/>
  <c r="JD31" i="4"/>
  <c r="JC39" i="4"/>
  <c r="JD47" i="4"/>
  <c r="JH55" i="4"/>
  <c r="JH66" i="4"/>
  <c r="JD92" i="4"/>
  <c r="JD8" i="4"/>
  <c r="JE15" i="4"/>
  <c r="JG29" i="4"/>
  <c r="JD37" i="4"/>
  <c r="JE45" i="4"/>
  <c r="JF53" i="4"/>
  <c r="JK63" i="4"/>
  <c r="JE75" i="4"/>
  <c r="JJ88" i="4"/>
  <c r="JE107" i="4"/>
  <c r="JF23" i="4"/>
  <c r="JG30" i="4"/>
  <c r="JF46" i="4"/>
  <c r="JI54" i="4"/>
  <c r="JG65" i="4"/>
  <c r="JF114" i="4"/>
  <c r="JI21" i="4"/>
  <c r="JJ28" i="4"/>
  <c r="JF36" i="4"/>
  <c r="JG44" i="4"/>
  <c r="JH52" i="4"/>
  <c r="JE74" i="4"/>
  <c r="JH87" i="4"/>
  <c r="JH104" i="4"/>
  <c r="JJ13" i="4"/>
  <c r="JK20" i="4"/>
  <c r="JC28" i="4"/>
  <c r="JG35" i="4"/>
  <c r="JH43" i="4"/>
  <c r="JI51" i="4"/>
  <c r="JG61" i="4"/>
  <c r="JK72" i="4"/>
  <c r="JK85" i="4"/>
  <c r="JJ101" i="4"/>
  <c r="JG99" i="4"/>
  <c r="JH106" i="4"/>
  <c r="JI113" i="4"/>
  <c r="JC80" i="4"/>
  <c r="JD87" i="4"/>
  <c r="JE94" i="4"/>
  <c r="JF101" i="4"/>
  <c r="JG108" i="4"/>
  <c r="JH115" i="4"/>
  <c r="JD112" i="4"/>
  <c r="JC58" i="4"/>
  <c r="JE72" i="4"/>
  <c r="JF79" i="4"/>
  <c r="JH93" i="4"/>
  <c r="JI100" i="4"/>
  <c r="JJ107" i="4"/>
  <c r="JK114" i="4"/>
  <c r="JK35" i="4"/>
  <c r="JC43" i="4"/>
  <c r="JD50" i="4"/>
  <c r="JE57" i="4"/>
  <c r="JF64" i="4"/>
  <c r="JG71" i="4"/>
  <c r="JH78" i="4"/>
  <c r="JI85" i="4"/>
  <c r="JJ92" i="4"/>
  <c r="JK99" i="4"/>
  <c r="JC107" i="4"/>
  <c r="JD114" i="4"/>
  <c r="JH111" i="4"/>
  <c r="JI118" i="4"/>
  <c r="JH57" i="4"/>
  <c r="JK78" i="4"/>
  <c r="JC86" i="4"/>
  <c r="JF107" i="4"/>
  <c r="JG114" i="4"/>
  <c r="CU56" i="4"/>
  <c r="CV63" i="4"/>
  <c r="CW70" i="4"/>
  <c r="CQ92" i="4"/>
  <c r="CR99" i="4"/>
  <c r="CQ13" i="4"/>
  <c r="CR20" i="4"/>
  <c r="CS27" i="4"/>
  <c r="CT34" i="4"/>
  <c r="CU41" i="4"/>
  <c r="CV48" i="4"/>
  <c r="CW55" i="4"/>
  <c r="CX62" i="4"/>
  <c r="CY69" i="4"/>
  <c r="CR84" i="4"/>
  <c r="CS91" i="4"/>
  <c r="CT98" i="4"/>
  <c r="CU105" i="4"/>
  <c r="CP116" i="4"/>
  <c r="CX15" i="4"/>
  <c r="CR37" i="4"/>
  <c r="CU58" i="4"/>
  <c r="CW72" i="4"/>
  <c r="CX79" i="4"/>
  <c r="CR101" i="4"/>
  <c r="CR116" i="4"/>
  <c r="CQ7" i="4"/>
  <c r="CR14" i="4"/>
  <c r="CS21" i="4"/>
  <c r="CT28" i="4"/>
  <c r="CU35" i="4"/>
  <c r="CV42" i="4"/>
  <c r="CW49" i="4"/>
  <c r="CX56" i="4"/>
  <c r="CQ71" i="4"/>
  <c r="CR78" i="4"/>
  <c r="CS85" i="4"/>
  <c r="CU99" i="4"/>
  <c r="CY113" i="4"/>
  <c r="CY100" i="4"/>
  <c r="CV113" i="4"/>
  <c r="CU12" i="4"/>
  <c r="CW26" i="4"/>
  <c r="CX33" i="4"/>
  <c r="CY40" i="4"/>
  <c r="CQ48" i="4"/>
  <c r="CR55" i="4"/>
  <c r="CS62" i="4"/>
  <c r="CT69" i="4"/>
  <c r="CU76" i="4"/>
  <c r="CV83" i="4"/>
  <c r="CW90" i="4"/>
  <c r="CX97" i="4"/>
  <c r="CY104" i="4"/>
  <c r="CQ114" i="4"/>
  <c r="FC6" i="4"/>
  <c r="EU70" i="4"/>
  <c r="ET70" i="4"/>
  <c r="CW117" i="4"/>
  <c r="EX11" i="4"/>
  <c r="EU64" i="4"/>
  <c r="ET64" i="4"/>
  <c r="EU30" i="4"/>
  <c r="ET27" i="4"/>
  <c r="EU61" i="4"/>
  <c r="ET61" i="4"/>
  <c r="EU68" i="4"/>
  <c r="ET68" i="4"/>
  <c r="EU94" i="4"/>
  <c r="ET94" i="4"/>
  <c r="FC27" i="4"/>
  <c r="ET24" i="4"/>
  <c r="EU73" i="4"/>
  <c r="ET73" i="4"/>
  <c r="ET108" i="4"/>
  <c r="EU13" i="4"/>
  <c r="ET13" i="4"/>
  <c r="FC26" i="4"/>
  <c r="EU84" i="4"/>
  <c r="ET84" i="4"/>
  <c r="EU6" i="4"/>
  <c r="ET5" i="4"/>
  <c r="EW12" i="4"/>
  <c r="EY104" i="4"/>
  <c r="FA21" i="4"/>
  <c r="EU8" i="4"/>
  <c r="ET8" i="4"/>
  <c r="ET37" i="4"/>
  <c r="ET111" i="4"/>
  <c r="FB20" i="4"/>
  <c r="EU106" i="4"/>
  <c r="ET106" i="4"/>
  <c r="ET116" i="4"/>
  <c r="FB29" i="4"/>
  <c r="FC36" i="4"/>
  <c r="EU44" i="4"/>
  <c r="EU108" i="4"/>
  <c r="GX15" i="4"/>
  <c r="FC21" i="4"/>
  <c r="EU29" i="4"/>
  <c r="EX50" i="4"/>
  <c r="FB78" i="4"/>
  <c r="EV100" i="4"/>
  <c r="GX14" i="4"/>
  <c r="EU54" i="4"/>
  <c r="EV61" i="4"/>
  <c r="FB103" i="4"/>
  <c r="FC110" i="4"/>
  <c r="FB8" i="4"/>
  <c r="EU23" i="4"/>
  <c r="EW37" i="4"/>
  <c r="EX44" i="4"/>
  <c r="FA65" i="4"/>
  <c r="FB72" i="4"/>
  <c r="EU87" i="4"/>
  <c r="EV94" i="4"/>
  <c r="EW101" i="4"/>
  <c r="EX108" i="4"/>
  <c r="GY8" i="4"/>
  <c r="GX8" i="4"/>
  <c r="EU40" i="4"/>
  <c r="EX61" i="4"/>
  <c r="FB89" i="4"/>
  <c r="EU104" i="4"/>
  <c r="EZ28" i="4"/>
  <c r="EU57" i="4"/>
  <c r="EV64" i="4"/>
  <c r="FA99" i="4"/>
  <c r="FB106" i="4"/>
  <c r="GX31" i="4"/>
  <c r="EW80" i="4"/>
  <c r="EY94" i="4"/>
  <c r="FB115" i="4"/>
  <c r="FC43" i="4"/>
  <c r="EU51" i="4"/>
  <c r="EW65" i="4"/>
  <c r="EX72" i="4"/>
  <c r="FA93" i="4"/>
  <c r="FB100" i="4"/>
  <c r="EU115" i="4"/>
  <c r="GX7" i="4"/>
  <c r="HA7" i="4"/>
  <c r="HB14" i="4"/>
  <c r="HB7" i="4"/>
  <c r="HC14" i="4"/>
  <c r="HA22" i="4"/>
  <c r="GX71" i="4"/>
  <c r="HB25" i="4"/>
  <c r="GX103" i="4"/>
  <c r="HA10" i="4"/>
  <c r="GY28" i="4"/>
  <c r="GX99" i="4"/>
  <c r="HG5" i="4"/>
  <c r="GY13" i="4"/>
  <c r="HB20" i="4"/>
  <c r="GX38" i="4"/>
  <c r="GX45" i="4"/>
  <c r="GX59" i="4"/>
  <c r="GZ32" i="4"/>
  <c r="GX85" i="4"/>
  <c r="GZ6" i="4"/>
  <c r="HD20" i="4"/>
  <c r="HF31" i="4"/>
  <c r="GY46" i="4"/>
  <c r="GZ53" i="4"/>
  <c r="HB67" i="4"/>
  <c r="HD81" i="4"/>
  <c r="HA96" i="4"/>
  <c r="HD106" i="4"/>
  <c r="HB36" i="4"/>
  <c r="HD50" i="4"/>
  <c r="HE57" i="4"/>
  <c r="GY79" i="4"/>
  <c r="GZ86" i="4"/>
  <c r="HG32" i="4"/>
  <c r="HA54" i="4"/>
  <c r="HF89" i="4"/>
  <c r="HF97" i="4"/>
  <c r="HC69" i="4"/>
  <c r="HD76" i="4"/>
  <c r="GY99" i="4"/>
  <c r="HC115" i="4"/>
  <c r="HB63" i="4"/>
  <c r="HC70" i="4"/>
  <c r="HE84" i="4"/>
  <c r="HF20" i="4"/>
  <c r="GY35" i="4"/>
  <c r="GZ42" i="4"/>
  <c r="HA49" i="4"/>
  <c r="HB56" i="4"/>
  <c r="HE77" i="4"/>
  <c r="HE30" i="4"/>
  <c r="HF37" i="4"/>
  <c r="GY52" i="4"/>
  <c r="GZ59" i="4"/>
  <c r="HA66" i="4"/>
  <c r="HB73" i="4"/>
  <c r="HC80" i="4"/>
  <c r="HD87" i="4"/>
  <c r="HG94" i="4"/>
  <c r="HB104" i="4"/>
  <c r="GY37" i="4"/>
  <c r="GZ44" i="4"/>
  <c r="HA51" i="4"/>
  <c r="HB58" i="4"/>
  <c r="HD72" i="4"/>
  <c r="HE79" i="4"/>
  <c r="HF86" i="4"/>
  <c r="HG93" i="4"/>
  <c r="HA103" i="4"/>
  <c r="HC104" i="4"/>
  <c r="JB19" i="4"/>
  <c r="GY101" i="4"/>
  <c r="GZ108" i="4"/>
  <c r="HA115" i="4"/>
  <c r="GY112" i="4"/>
  <c r="GY113" i="4"/>
  <c r="HD109" i="4"/>
  <c r="HE116" i="4"/>
  <c r="JB32" i="4"/>
  <c r="HB112" i="4"/>
  <c r="JB68" i="4"/>
  <c r="JB57" i="4"/>
  <c r="JB73" i="4"/>
  <c r="JB56" i="4"/>
  <c r="JJ7" i="4"/>
  <c r="JH10" i="4"/>
  <c r="JB112" i="4"/>
  <c r="JD5" i="4"/>
  <c r="JB116" i="4"/>
  <c r="JI9" i="4"/>
  <c r="JB95" i="4"/>
  <c r="JB109" i="4"/>
  <c r="JG91" i="4"/>
  <c r="JB113" i="4"/>
  <c r="JG5" i="4"/>
  <c r="JK5" i="4"/>
  <c r="JC13" i="4"/>
  <c r="JD20" i="4"/>
  <c r="JE27" i="4"/>
  <c r="JH34" i="4"/>
  <c r="JI42" i="4"/>
  <c r="JJ50" i="4"/>
  <c r="JF60" i="4"/>
  <c r="JI71" i="4"/>
  <c r="JF84" i="4"/>
  <c r="JK14" i="4"/>
  <c r="JC22" i="4"/>
  <c r="JK44" i="4"/>
  <c r="JC53" i="4"/>
  <c r="JE63" i="4"/>
  <c r="JI74" i="4"/>
  <c r="JD88" i="4"/>
  <c r="JK105" i="4"/>
  <c r="JI17" i="4"/>
  <c r="JJ24" i="4"/>
  <c r="JK31" i="4"/>
  <c r="JK39" i="4"/>
  <c r="JC48" i="4"/>
  <c r="JH56" i="4"/>
  <c r="JJ17" i="4"/>
  <c r="JK24" i="4"/>
  <c r="JC32" i="4"/>
  <c r="JC40" i="4"/>
  <c r="JD48" i="4"/>
  <c r="JC68" i="4"/>
  <c r="JI79" i="4"/>
  <c r="JK93" i="4"/>
  <c r="JC9" i="4"/>
  <c r="JD16" i="4"/>
  <c r="JE23" i="4"/>
  <c r="JE46" i="4"/>
  <c r="JG54" i="4"/>
  <c r="JF65" i="4"/>
  <c r="JH90" i="4"/>
  <c r="JG113" i="4"/>
  <c r="JD17" i="4"/>
  <c r="JE24" i="4"/>
  <c r="JF31" i="4"/>
  <c r="JE39" i="4"/>
  <c r="JF47" i="4"/>
  <c r="JK55" i="4"/>
  <c r="JJ66" i="4"/>
  <c r="JH92" i="4"/>
  <c r="JG15" i="4"/>
  <c r="JH22" i="4"/>
  <c r="JI29" i="4"/>
  <c r="JF37" i="4"/>
  <c r="JG45" i="4"/>
  <c r="JH53" i="4"/>
  <c r="JD64" i="4"/>
  <c r="JH75" i="4"/>
  <c r="JF89" i="4"/>
  <c r="JD108" i="4"/>
  <c r="JI14" i="4"/>
  <c r="JJ21" i="4"/>
  <c r="JK28" i="4"/>
  <c r="JG36" i="4"/>
  <c r="JH44" i="4"/>
  <c r="JI52" i="4"/>
  <c r="JC63" i="4"/>
  <c r="JF74" i="4"/>
  <c r="JI87" i="4"/>
  <c r="JC105" i="4"/>
  <c r="JF100" i="4"/>
  <c r="JG107" i="4"/>
  <c r="JH114" i="4"/>
  <c r="JC88" i="4"/>
  <c r="JD95" i="4"/>
  <c r="JE102" i="4"/>
  <c r="JF109" i="4"/>
  <c r="JG116" i="4"/>
  <c r="JC113" i="4"/>
  <c r="JK58" i="4"/>
  <c r="JC66" i="4"/>
  <c r="JD73" i="4"/>
  <c r="JE80" i="4"/>
  <c r="JF87" i="4"/>
  <c r="JG94" i="4"/>
  <c r="JH101" i="4"/>
  <c r="JI108" i="4"/>
  <c r="JJ115" i="4"/>
  <c r="JK43" i="4"/>
  <c r="JC51" i="4"/>
  <c r="JD58" i="4"/>
  <c r="JE65" i="4"/>
  <c r="JF72" i="4"/>
  <c r="JG79" i="4"/>
  <c r="JH86" i="4"/>
  <c r="JI93" i="4"/>
  <c r="JJ100" i="4"/>
  <c r="JK107" i="4"/>
  <c r="JC115" i="4"/>
  <c r="JF105" i="4"/>
  <c r="JG112" i="4"/>
  <c r="JC117" i="4"/>
  <c r="JG58" i="4"/>
  <c r="JH65" i="4"/>
  <c r="JI72" i="4"/>
  <c r="JJ79" i="4"/>
  <c r="JK86" i="4"/>
  <c r="JC94" i="4"/>
  <c r="JD101" i="4"/>
  <c r="JE108" i="4"/>
  <c r="JF115" i="4"/>
  <c r="CU64" i="4"/>
  <c r="CV71" i="4"/>
  <c r="CW78" i="4"/>
  <c r="CX85" i="4"/>
  <c r="CY92" i="4"/>
  <c r="CY13" i="4"/>
  <c r="CQ21" i="4"/>
  <c r="CS35" i="4"/>
  <c r="CT42" i="4"/>
  <c r="CV56" i="4"/>
  <c r="CW63" i="4"/>
  <c r="CY77" i="4"/>
  <c r="CQ85" i="4"/>
  <c r="CT106" i="4"/>
  <c r="CY116" i="4"/>
  <c r="CW16" i="4"/>
  <c r="CX23" i="4"/>
  <c r="CY30" i="4"/>
  <c r="CR45" i="4"/>
  <c r="CT59" i="4"/>
  <c r="CU66" i="4"/>
  <c r="CW80" i="4"/>
  <c r="CX87" i="4"/>
  <c r="CY94" i="4"/>
  <c r="CQ102" i="4"/>
  <c r="CR109" i="4"/>
  <c r="CX117" i="4"/>
  <c r="CP115" i="4"/>
  <c r="CY7" i="4"/>
  <c r="CQ15" i="4"/>
  <c r="CR22" i="4"/>
  <c r="CT36" i="4"/>
  <c r="CU43" i="4"/>
  <c r="CW57" i="4"/>
  <c r="CX64" i="4"/>
  <c r="CY71" i="4"/>
  <c r="CQ79" i="4"/>
  <c r="CR86" i="4"/>
  <c r="CT100" i="4"/>
  <c r="CU107" i="4"/>
  <c r="CQ115" i="4"/>
  <c r="CS101" i="4"/>
  <c r="CP114" i="4"/>
  <c r="CS6" i="4"/>
  <c r="CT13" i="4"/>
  <c r="CU20" i="4"/>
  <c r="CW34" i="4"/>
  <c r="CX41" i="4"/>
  <c r="CY48" i="4"/>
  <c r="CQ56" i="4"/>
  <c r="CR63" i="4"/>
  <c r="CS70" i="4"/>
  <c r="CT77" i="4"/>
  <c r="CU84" i="4"/>
  <c r="CV91" i="4"/>
  <c r="CW98" i="4"/>
  <c r="EU93" i="4"/>
  <c r="ET93" i="4"/>
  <c r="CV118" i="4"/>
  <c r="FB27" i="4"/>
  <c r="ET58" i="4"/>
  <c r="EV15" i="4"/>
  <c r="EW20" i="4"/>
  <c r="ET34" i="4"/>
  <c r="EU81" i="4"/>
  <c r="ET81" i="4"/>
  <c r="ET7" i="4"/>
  <c r="EU21" i="4"/>
  <c r="ET21" i="4"/>
  <c r="EU55" i="4"/>
  <c r="ET55" i="4"/>
  <c r="ET113" i="4"/>
  <c r="FC5" i="4"/>
  <c r="EV13" i="4"/>
  <c r="EX27" i="4"/>
  <c r="ET77" i="4"/>
  <c r="EW24" i="4"/>
  <c r="FC8" i="4"/>
  <c r="FB15" i="4"/>
  <c r="EY30" i="4"/>
  <c r="EU82" i="4"/>
  <c r="ET82" i="4"/>
  <c r="EX7" i="4"/>
  <c r="ET15" i="4"/>
  <c r="EU41" i="4"/>
  <c r="ET41" i="4"/>
  <c r="EV99" i="4"/>
  <c r="EX9" i="4"/>
  <c r="EY16" i="4"/>
  <c r="FA30" i="4"/>
  <c r="EU52" i="4"/>
  <c r="EV59" i="4"/>
  <c r="EY80" i="4"/>
  <c r="EU116" i="4"/>
  <c r="EZ8" i="4"/>
  <c r="FC29" i="4"/>
  <c r="EU37" i="4"/>
  <c r="EV44" i="4"/>
  <c r="EW51" i="4"/>
  <c r="FC93" i="4"/>
  <c r="EU62" i="4"/>
  <c r="EV69" i="4"/>
  <c r="EW76" i="4"/>
  <c r="EZ97" i="4"/>
  <c r="FA9" i="4"/>
  <c r="FB16" i="4"/>
  <c r="EU31" i="4"/>
  <c r="EX52" i="4"/>
  <c r="EY59" i="4"/>
  <c r="EZ66" i="4"/>
  <c r="FA73" i="4"/>
  <c r="EU95" i="4"/>
  <c r="EX116" i="4"/>
  <c r="FC40" i="4"/>
  <c r="EU48" i="4"/>
  <c r="EY76" i="4"/>
  <c r="FA90" i="4"/>
  <c r="FB97" i="4"/>
  <c r="EU112" i="4"/>
  <c r="FA43" i="4"/>
  <c r="FB50" i="4"/>
  <c r="EU65" i="4"/>
  <c r="EX86" i="4"/>
  <c r="EZ100" i="4"/>
  <c r="EY38" i="4"/>
  <c r="EZ45" i="4"/>
  <c r="FA52" i="4"/>
  <c r="FB59" i="4"/>
  <c r="EU74" i="4"/>
  <c r="EW88" i="4"/>
  <c r="EZ109" i="4"/>
  <c r="FA116" i="4"/>
  <c r="FA37" i="4"/>
  <c r="FC51" i="4"/>
  <c r="EU59" i="4"/>
  <c r="EW73" i="4"/>
  <c r="EX80" i="4"/>
  <c r="EZ94" i="4"/>
  <c r="FA101" i="4"/>
  <c r="FB108" i="4"/>
  <c r="FC115" i="4"/>
  <c r="GX74" i="4"/>
  <c r="GX101" i="4"/>
  <c r="GZ8" i="4"/>
  <c r="HA15" i="4"/>
  <c r="HA23" i="4"/>
  <c r="GX51" i="4"/>
  <c r="HA8" i="4"/>
  <c r="HB15" i="4"/>
  <c r="GZ10" i="4"/>
  <c r="HF27" i="4"/>
  <c r="GZ11" i="4"/>
  <c r="GX52" i="4"/>
  <c r="GX66" i="4"/>
  <c r="GX73" i="4"/>
  <c r="HF6" i="4"/>
  <c r="GY33" i="4"/>
  <c r="GX33" i="4"/>
  <c r="HA12" i="4"/>
  <c r="GY57" i="4"/>
  <c r="GX57" i="4"/>
  <c r="GX79" i="4"/>
  <c r="GY100" i="4"/>
  <c r="GX100" i="4"/>
  <c r="GY106" i="4"/>
  <c r="GX106" i="4"/>
  <c r="GY7" i="4"/>
  <c r="GX43" i="4"/>
  <c r="GY98" i="4"/>
  <c r="GX98" i="4"/>
  <c r="HA6" i="4"/>
  <c r="HB13" i="4"/>
  <c r="HD25" i="4"/>
  <c r="HF39" i="4"/>
  <c r="HA68" i="4"/>
  <c r="HB75" i="4"/>
  <c r="HC82" i="4"/>
  <c r="HC108" i="4"/>
  <c r="HB44" i="4"/>
  <c r="HC51" i="4"/>
  <c r="HE65" i="4"/>
  <c r="HF72" i="4"/>
  <c r="HG79" i="4"/>
  <c r="GY87" i="4"/>
  <c r="HE26" i="4"/>
  <c r="GY48" i="4"/>
  <c r="GZ55" i="4"/>
  <c r="HA62" i="4"/>
  <c r="HB69" i="4"/>
  <c r="HC76" i="4"/>
  <c r="HD83" i="4"/>
  <c r="HE90" i="4"/>
  <c r="HG98" i="4"/>
  <c r="HD114" i="4"/>
  <c r="GY49" i="4"/>
  <c r="GZ56" i="4"/>
  <c r="HC77" i="4"/>
  <c r="HB100" i="4"/>
  <c r="GY50" i="4"/>
  <c r="GZ57" i="4"/>
  <c r="HA64" i="4"/>
  <c r="HE92" i="4"/>
  <c r="HE21" i="4"/>
  <c r="HG35" i="4"/>
  <c r="GY43" i="4"/>
  <c r="GZ50" i="4"/>
  <c r="HA57" i="4"/>
  <c r="HB64" i="4"/>
  <c r="HC71" i="4"/>
  <c r="HD78" i="4"/>
  <c r="HE85" i="4"/>
  <c r="HE101" i="4"/>
  <c r="HE38" i="4"/>
  <c r="GZ67" i="4"/>
  <c r="HC88" i="4"/>
  <c r="GY96" i="4"/>
  <c r="HE23" i="4"/>
  <c r="HG37" i="4"/>
  <c r="GY45" i="4"/>
  <c r="GZ52" i="4"/>
  <c r="HC73" i="4"/>
  <c r="GY95" i="4"/>
  <c r="HE104" i="4"/>
  <c r="HB105" i="4"/>
  <c r="HC112" i="4"/>
  <c r="JB13" i="4"/>
  <c r="JC20" i="4"/>
  <c r="JB20" i="4"/>
  <c r="GZ116" i="4"/>
  <c r="JB29" i="4"/>
  <c r="GZ109" i="4"/>
  <c r="JB24" i="4"/>
  <c r="HG112" i="4"/>
  <c r="HG113" i="4"/>
  <c r="HC110" i="4"/>
  <c r="HD117" i="4"/>
  <c r="HA113" i="4"/>
  <c r="JB54" i="4"/>
  <c r="JB60" i="4"/>
  <c r="JB43" i="4"/>
  <c r="JB97" i="4"/>
  <c r="JK8" i="4"/>
  <c r="JF13" i="4"/>
  <c r="JC6" i="4"/>
  <c r="JB107" i="4"/>
  <c r="JG11" i="4"/>
  <c r="JC89" i="4"/>
  <c r="JB89" i="4"/>
  <c r="JB117" i="4"/>
  <c r="JB86" i="4"/>
  <c r="JG6" i="4"/>
  <c r="JK13" i="4"/>
  <c r="JC21" i="4"/>
  <c r="JD28" i="4"/>
  <c r="JH35" i="4"/>
  <c r="JI43" i="4"/>
  <c r="JJ51" i="4"/>
  <c r="JJ61" i="4"/>
  <c r="JC73" i="4"/>
  <c r="JD86" i="4"/>
  <c r="JK101" i="4"/>
  <c r="JC30" i="4"/>
  <c r="JJ37" i="4"/>
  <c r="JK45" i="4"/>
  <c r="JD54" i="4"/>
  <c r="JJ64" i="4"/>
  <c r="JD76" i="4"/>
  <c r="JK89" i="4"/>
  <c r="JJ110" i="4"/>
  <c r="JH18" i="4"/>
  <c r="JI25" i="4"/>
  <c r="JK40" i="4"/>
  <c r="JC49" i="4"/>
  <c r="JJ57" i="4"/>
  <c r="JE69" i="4"/>
  <c r="JH95" i="4"/>
  <c r="JI18" i="4"/>
  <c r="JJ25" i="4"/>
  <c r="JK32" i="4"/>
  <c r="JC41" i="4"/>
  <c r="JD49" i="4"/>
  <c r="JK57" i="4"/>
  <c r="JG81" i="4"/>
  <c r="JI95" i="4"/>
  <c r="JK9" i="4"/>
  <c r="JC17" i="4"/>
  <c r="JD24" i="4"/>
  <c r="JE31" i="4"/>
  <c r="JD39" i="4"/>
  <c r="JE47" i="4"/>
  <c r="JI55" i="4"/>
  <c r="JI66" i="4"/>
  <c r="JD78" i="4"/>
  <c r="JF92" i="4"/>
  <c r="JK10" i="4"/>
  <c r="JC18" i="4"/>
  <c r="JD25" i="4"/>
  <c r="JE32" i="4"/>
  <c r="JE40" i="4"/>
  <c r="JG48" i="4"/>
  <c r="JC57" i="4"/>
  <c r="JF68" i="4"/>
  <c r="JF16" i="4"/>
  <c r="JG23" i="4"/>
  <c r="JH30" i="4"/>
  <c r="JF38" i="4"/>
  <c r="JG46" i="4"/>
  <c r="JJ54" i="4"/>
  <c r="JI65" i="4"/>
  <c r="JC77" i="4"/>
  <c r="JD91" i="4"/>
  <c r="JE115" i="4"/>
  <c r="JH15" i="4"/>
  <c r="JI22" i="4"/>
  <c r="JJ29" i="4"/>
  <c r="JG37" i="4"/>
  <c r="JH45" i="4"/>
  <c r="JJ53" i="4"/>
  <c r="JG64" i="4"/>
  <c r="JI75" i="4"/>
  <c r="JG89" i="4"/>
  <c r="JC109" i="4"/>
  <c r="JE101" i="4"/>
  <c r="JF108" i="4"/>
  <c r="JG115" i="4"/>
  <c r="JJ81" i="4"/>
  <c r="JK88" i="4"/>
  <c r="JC96" i="4"/>
  <c r="JD103" i="4"/>
  <c r="JE110" i="4"/>
  <c r="JF117" i="4"/>
  <c r="JK113" i="4"/>
  <c r="JK66" i="4"/>
  <c r="JC74" i="4"/>
  <c r="JD81" i="4"/>
  <c r="JE88" i="4"/>
  <c r="JF95" i="4"/>
  <c r="JG102" i="4"/>
  <c r="JH109" i="4"/>
  <c r="JI116" i="4"/>
  <c r="JI37" i="4"/>
  <c r="JK51" i="4"/>
  <c r="JC59" i="4"/>
  <c r="JD66" i="4"/>
  <c r="JE73" i="4"/>
  <c r="JF80" i="4"/>
  <c r="JG87" i="4"/>
  <c r="JH94" i="4"/>
  <c r="JI101" i="4"/>
  <c r="JJ108" i="4"/>
  <c r="JK115" i="4"/>
  <c r="JE106" i="4"/>
  <c r="JF113" i="4"/>
  <c r="JK117" i="4"/>
  <c r="JF59" i="4"/>
  <c r="JG66" i="4"/>
  <c r="JH73" i="4"/>
  <c r="JI80" i="4"/>
  <c r="JJ87" i="4"/>
  <c r="JK94" i="4"/>
  <c r="JC102" i="4"/>
  <c r="JD109" i="4"/>
  <c r="JE116" i="4"/>
  <c r="CS43" i="4"/>
  <c r="CT50" i="4"/>
  <c r="CU57" i="4"/>
  <c r="CV64" i="4"/>
  <c r="CW71" i="4"/>
  <c r="CX78" i="4"/>
  <c r="CY85" i="4"/>
  <c r="CR100" i="4"/>
  <c r="CW114" i="4"/>
  <c r="CU10" i="4"/>
  <c r="CV17" i="4"/>
  <c r="CW24" i="4"/>
  <c r="CX31" i="4"/>
  <c r="CR53" i="4"/>
  <c r="CU74" i="4"/>
  <c r="CV81" i="4"/>
  <c r="CX93" i="4"/>
  <c r="CX8" i="4"/>
  <c r="CQ23" i="4"/>
  <c r="CR30" i="4"/>
  <c r="CS37" i="4"/>
  <c r="CU51" i="4"/>
  <c r="CV58" i="4"/>
  <c r="CW65" i="4"/>
  <c r="CX72" i="4"/>
  <c r="CQ87" i="4"/>
  <c r="CR94" i="4"/>
  <c r="CT108" i="4"/>
  <c r="CT116" i="4"/>
  <c r="CP109" i="4"/>
  <c r="CR7" i="4"/>
  <c r="CS14" i="4"/>
  <c r="CT21" i="4"/>
  <c r="CU28" i="4"/>
  <c r="CV35" i="4"/>
  <c r="CW42" i="4"/>
  <c r="CX49" i="4"/>
  <c r="CY56" i="4"/>
  <c r="CQ64" i="4"/>
  <c r="CR71" i="4"/>
  <c r="CS78" i="4"/>
  <c r="CT85" i="4"/>
  <c r="CU92" i="4"/>
  <c r="CW106" i="4"/>
  <c r="CR114" i="4"/>
  <c r="CX115" i="4"/>
  <c r="EU46" i="4"/>
  <c r="ET46" i="4"/>
  <c r="EU53" i="4"/>
  <c r="ET53" i="4"/>
  <c r="ET48" i="4"/>
  <c r="EU110" i="4"/>
  <c r="ET110" i="4"/>
  <c r="ET117" i="4"/>
  <c r="EU12" i="4"/>
  <c r="ET12" i="4"/>
  <c r="EY18" i="4"/>
  <c r="ET54" i="4"/>
  <c r="ET90" i="4"/>
  <c r="CT115" i="4"/>
  <c r="ET92" i="4"/>
  <c r="EZ6" i="4"/>
  <c r="EU14" i="4"/>
  <c r="ET14" i="4"/>
  <c r="EW28" i="4"/>
  <c r="ET76" i="4"/>
  <c r="EV8" i="4"/>
  <c r="ET22" i="4"/>
  <c r="ET29" i="4"/>
  <c r="ET35" i="4"/>
  <c r="ET71" i="4"/>
  <c r="EU85" i="4"/>
  <c r="ET85" i="4"/>
  <c r="FA24" i="4"/>
  <c r="EY24" i="4"/>
  <c r="FA38" i="4"/>
  <c r="EU60" i="4"/>
  <c r="EX81" i="4"/>
  <c r="EY88" i="4"/>
  <c r="FB109" i="4"/>
  <c r="FB30" i="4"/>
  <c r="EU45" i="4"/>
  <c r="EV52" i="4"/>
  <c r="EX66" i="4"/>
  <c r="EZ80" i="4"/>
  <c r="FC101" i="4"/>
  <c r="GX9" i="4"/>
  <c r="FB55" i="4"/>
  <c r="EV77" i="4"/>
  <c r="GY20" i="4"/>
  <c r="GX20" i="4"/>
  <c r="EZ10" i="4"/>
  <c r="FA17" i="4"/>
  <c r="FC31" i="4"/>
  <c r="EU39" i="4"/>
  <c r="EV46" i="4"/>
  <c r="EX60" i="4"/>
  <c r="EY67" i="4"/>
  <c r="EZ74" i="4"/>
  <c r="FA81" i="4"/>
  <c r="FB88" i="4"/>
  <c r="EU103" i="4"/>
  <c r="EV110" i="4"/>
  <c r="GY24" i="4"/>
  <c r="GX24" i="4"/>
  <c r="EZ27" i="4"/>
  <c r="FB41" i="4"/>
  <c r="EU56" i="4"/>
  <c r="EZ44" i="4"/>
  <c r="GY16" i="4"/>
  <c r="GX16" i="4"/>
  <c r="GX23" i="4"/>
  <c r="EX39" i="4"/>
  <c r="FA60" i="4"/>
  <c r="FB67" i="4"/>
  <c r="GX19" i="4"/>
  <c r="EZ38" i="4"/>
  <c r="FA45" i="4"/>
  <c r="FB52" i="4"/>
  <c r="FC59" i="4"/>
  <c r="EU67" i="4"/>
  <c r="EY95" i="4"/>
  <c r="FB116" i="4"/>
  <c r="GX22" i="4"/>
  <c r="GY89" i="4"/>
  <c r="GX89" i="4"/>
  <c r="GX116" i="4"/>
  <c r="GY9" i="4"/>
  <c r="GZ16" i="4"/>
  <c r="GY25" i="4"/>
  <c r="GX58" i="4"/>
  <c r="GX80" i="4"/>
  <c r="GZ25" i="4"/>
  <c r="GY11" i="4"/>
  <c r="GZ18" i="4"/>
  <c r="HC30" i="4"/>
  <c r="GX46" i="4"/>
  <c r="GY77" i="4"/>
  <c r="GX77" i="4"/>
  <c r="GX97" i="4"/>
  <c r="GY12" i="4"/>
  <c r="GY88" i="4"/>
  <c r="GX88" i="4"/>
  <c r="GX94" i="4"/>
  <c r="HE7" i="4"/>
  <c r="GX27" i="4"/>
  <c r="GY54" i="4"/>
  <c r="GX54" i="4"/>
  <c r="GY76" i="4"/>
  <c r="GX76" i="4"/>
  <c r="GZ13" i="4"/>
  <c r="GY15" i="4"/>
  <c r="GY23" i="4"/>
  <c r="GX50" i="4"/>
  <c r="GY22" i="4"/>
  <c r="HC26" i="4"/>
  <c r="HF47" i="4"/>
  <c r="HG54" i="4"/>
  <c r="GY62" i="4"/>
  <c r="HF112" i="4"/>
  <c r="GY31" i="4"/>
  <c r="GZ38" i="4"/>
  <c r="HB52" i="4"/>
  <c r="HE73" i="4"/>
  <c r="HG87" i="4"/>
  <c r="HE34" i="4"/>
  <c r="HF41" i="4"/>
  <c r="HG48" i="4"/>
  <c r="HA70" i="4"/>
  <c r="HB77" i="4"/>
  <c r="HC84" i="4"/>
  <c r="HD91" i="4"/>
  <c r="HF42" i="4"/>
  <c r="HA71" i="4"/>
  <c r="HC85" i="4"/>
  <c r="HC101" i="4"/>
  <c r="GY58" i="4"/>
  <c r="GZ65" i="4"/>
  <c r="HA72" i="4"/>
  <c r="HB79" i="4"/>
  <c r="HC86" i="4"/>
  <c r="HE29" i="4"/>
  <c r="GY51" i="4"/>
  <c r="HB72" i="4"/>
  <c r="HC79" i="4"/>
  <c r="HE93" i="4"/>
  <c r="GY103" i="4"/>
  <c r="HC32" i="4"/>
  <c r="GY68" i="4"/>
  <c r="GZ75" i="4"/>
  <c r="HB89" i="4"/>
  <c r="GZ97" i="4"/>
  <c r="HE31" i="4"/>
  <c r="HG45" i="4"/>
  <c r="HA67" i="4"/>
  <c r="HB74" i="4"/>
  <c r="JB28" i="4"/>
  <c r="JB36" i="4"/>
  <c r="HE95" i="4"/>
  <c r="GY117" i="4"/>
  <c r="JB9" i="4"/>
  <c r="GY110" i="4"/>
  <c r="GZ117" i="4"/>
  <c r="JB38" i="4"/>
  <c r="JB37" i="4"/>
  <c r="HF114" i="4"/>
  <c r="JB27" i="4"/>
  <c r="HC118" i="4"/>
  <c r="JB7" i="4"/>
  <c r="JB14" i="4"/>
  <c r="JB48" i="4"/>
  <c r="JB69" i="4"/>
  <c r="JB50" i="4"/>
  <c r="JB58" i="4"/>
  <c r="JB45" i="4"/>
  <c r="JH6" i="4"/>
  <c r="JG10" i="4"/>
  <c r="JC7" i="4"/>
  <c r="JD7" i="4"/>
  <c r="JB104" i="4"/>
  <c r="JB114" i="4"/>
  <c r="JG7" i="4"/>
  <c r="JI7" i="4"/>
  <c r="JJ14" i="4"/>
  <c r="JC29" i="4"/>
  <c r="JH36" i="4"/>
  <c r="JI44" i="4"/>
  <c r="JK52" i="4"/>
  <c r="JD63" i="4"/>
  <c r="JH74" i="4"/>
  <c r="JK87" i="4"/>
  <c r="JG105" i="4"/>
  <c r="JI16" i="4"/>
  <c r="JJ23" i="4"/>
  <c r="JK30" i="4"/>
  <c r="JJ38" i="4"/>
  <c r="JK46" i="4"/>
  <c r="JE55" i="4"/>
  <c r="JE66" i="4"/>
  <c r="JG77" i="4"/>
  <c r="JI91" i="4"/>
  <c r="JF12" i="4"/>
  <c r="JG19" i="4"/>
  <c r="JH26" i="4"/>
  <c r="JJ33" i="4"/>
  <c r="JK41" i="4"/>
  <c r="JC50" i="4"/>
  <c r="JE59" i="4"/>
  <c r="JI70" i="4"/>
  <c r="JK97" i="4"/>
  <c r="JH19" i="4"/>
  <c r="JI26" i="4"/>
  <c r="JK33" i="4"/>
  <c r="JC42" i="4"/>
  <c r="JG59" i="4"/>
  <c r="JJ70" i="4"/>
  <c r="JE83" i="4"/>
  <c r="JE98" i="4"/>
  <c r="JJ10" i="4"/>
  <c r="JK17" i="4"/>
  <c r="JC25" i="4"/>
  <c r="JD32" i="4"/>
  <c r="JD40" i="4"/>
  <c r="JE48" i="4"/>
  <c r="JK56" i="4"/>
  <c r="JD94" i="4"/>
  <c r="JJ11" i="4"/>
  <c r="JK18" i="4"/>
  <c r="JC26" i="4"/>
  <c r="JD33" i="4"/>
  <c r="JG49" i="4"/>
  <c r="JF58" i="4"/>
  <c r="JJ69" i="4"/>
  <c r="JK81" i="4"/>
  <c r="JE17" i="4"/>
  <c r="JF24" i="4"/>
  <c r="JG31" i="4"/>
  <c r="JF39" i="4"/>
  <c r="JH47" i="4"/>
  <c r="JC56" i="4"/>
  <c r="JD67" i="4"/>
  <c r="JI78" i="4"/>
  <c r="JK92" i="4"/>
  <c r="JF9" i="4"/>
  <c r="JG16" i="4"/>
  <c r="JH23" i="4"/>
  <c r="JI30" i="4"/>
  <c r="JG38" i="4"/>
  <c r="JI46" i="4"/>
  <c r="JC55" i="4"/>
  <c r="JJ65" i="4"/>
  <c r="JE77" i="4"/>
  <c r="JE91" i="4"/>
  <c r="JD116" i="4"/>
  <c r="JD102" i="4"/>
  <c r="JE109" i="4"/>
  <c r="JF116" i="4"/>
  <c r="JI82" i="4"/>
  <c r="JJ89" i="4"/>
  <c r="JK96" i="4"/>
  <c r="JC104" i="4"/>
  <c r="JD111" i="4"/>
  <c r="JE118" i="4"/>
  <c r="JJ114" i="4"/>
  <c r="JI60" i="4"/>
  <c r="JJ67" i="4"/>
  <c r="JC82" i="4"/>
  <c r="JD89" i="4"/>
  <c r="JE96" i="4"/>
  <c r="JG110" i="4"/>
  <c r="JH117" i="4"/>
  <c r="JH38" i="4"/>
  <c r="JI45" i="4"/>
  <c r="JJ52" i="4"/>
  <c r="JK59" i="4"/>
  <c r="JC67" i="4"/>
  <c r="JD74" i="4"/>
  <c r="JE81" i="4"/>
  <c r="JF88" i="4"/>
  <c r="JG95" i="4"/>
  <c r="JH102" i="4"/>
  <c r="JI109" i="4"/>
  <c r="JJ116" i="4"/>
  <c r="JD107" i="4"/>
  <c r="JE114" i="4"/>
  <c r="JJ118" i="4"/>
  <c r="JF67" i="4"/>
  <c r="JH81" i="4"/>
  <c r="JJ95" i="4"/>
  <c r="JK102" i="4"/>
  <c r="JC110" i="4"/>
  <c r="JD117" i="4"/>
  <c r="CV66" i="4"/>
  <c r="CW73" i="4"/>
  <c r="CX80" i="4"/>
  <c r="CQ95" i="4"/>
  <c r="CR102" i="4"/>
  <c r="CS109" i="4"/>
  <c r="CY117" i="4"/>
  <c r="CX90" i="4"/>
  <c r="CQ8" i="4"/>
  <c r="CS22" i="4"/>
  <c r="CT29" i="4"/>
  <c r="CU36" i="4"/>
  <c r="CV43" i="4"/>
  <c r="CW50" i="4"/>
  <c r="CX57" i="4"/>
  <c r="CQ72" i="4"/>
  <c r="CR79" i="4"/>
  <c r="CT93" i="4"/>
  <c r="CU100" i="4"/>
  <c r="CR115" i="4"/>
  <c r="ET60" i="4"/>
  <c r="ET107" i="4"/>
  <c r="ET89" i="4"/>
  <c r="ET104" i="4"/>
  <c r="ET42" i="4"/>
  <c r="ET62" i="4"/>
  <c r="EU98" i="4"/>
  <c r="ET98" i="4"/>
  <c r="CS116" i="4"/>
  <c r="EZ22" i="4"/>
  <c r="ET36" i="4"/>
  <c r="EU50" i="4"/>
  <c r="ET50" i="4"/>
  <c r="FC14" i="4"/>
  <c r="EV17" i="4"/>
  <c r="EZ47" i="4"/>
  <c r="ET99" i="4"/>
  <c r="EX24" i="4"/>
  <c r="EZ9" i="4"/>
  <c r="ET115" i="4"/>
  <c r="EU11" i="4"/>
  <c r="EU27" i="4"/>
  <c r="EU118" i="4"/>
  <c r="ET118" i="4"/>
  <c r="EV11" i="4"/>
  <c r="EZ39" i="4"/>
  <c r="FA46" i="4"/>
  <c r="EX89" i="4"/>
  <c r="GX11" i="4"/>
  <c r="EX74" i="4"/>
  <c r="FC109" i="4"/>
  <c r="EU117" i="4"/>
  <c r="EX35" i="4"/>
  <c r="FA56" i="4"/>
  <c r="FB63" i="4"/>
  <c r="EV85" i="4"/>
  <c r="EW92" i="4"/>
  <c r="EY106" i="4"/>
  <c r="EZ18" i="4"/>
  <c r="FA25" i="4"/>
  <c r="EU47" i="4"/>
  <c r="EX68" i="4"/>
  <c r="EZ82" i="4"/>
  <c r="FA89" i="4"/>
  <c r="FC103" i="4"/>
  <c r="EU111" i="4"/>
  <c r="EV118" i="4"/>
  <c r="EX21" i="4"/>
  <c r="EZ35" i="4"/>
  <c r="EW78" i="4"/>
  <c r="EZ99" i="4"/>
  <c r="FC9" i="4"/>
  <c r="EV24" i="4"/>
  <c r="EX38" i="4"/>
  <c r="FB66" i="4"/>
  <c r="EV88" i="4"/>
  <c r="EX102" i="4"/>
  <c r="EV33" i="4"/>
  <c r="EW40" i="4"/>
  <c r="EY54" i="4"/>
  <c r="FB75" i="4"/>
  <c r="EU90" i="4"/>
  <c r="EX111" i="4"/>
  <c r="FA53" i="4"/>
  <c r="FC67" i="4"/>
  <c r="EU75" i="4"/>
  <c r="EV82" i="4"/>
  <c r="FA117" i="4"/>
  <c r="GX55" i="4"/>
  <c r="GX110" i="4"/>
  <c r="GY17" i="4"/>
  <c r="GZ27" i="4"/>
  <c r="GX39" i="4"/>
  <c r="GX95" i="4"/>
  <c r="GY10" i="4"/>
  <c r="HE27" i="4"/>
  <c r="GX32" i="4"/>
  <c r="GY19" i="4"/>
  <c r="GY34" i="4"/>
  <c r="GX112" i="4"/>
  <c r="HF5" i="4"/>
  <c r="HG12" i="4"/>
  <c r="GY40" i="4"/>
  <c r="GX40" i="4"/>
  <c r="GX61" i="4"/>
  <c r="GY109" i="4"/>
  <c r="GX109" i="4"/>
  <c r="HE15" i="4"/>
  <c r="HG23" i="4"/>
  <c r="GX69" i="4"/>
  <c r="GY114" i="4"/>
  <c r="GX114" i="4"/>
  <c r="GY14" i="4"/>
  <c r="HD21" i="4"/>
  <c r="HF8" i="4"/>
  <c r="HG15" i="4"/>
  <c r="HA24" i="4"/>
  <c r="GY72" i="4"/>
  <c r="GX72" i="4"/>
  <c r="GZ85" i="4"/>
  <c r="GZ15" i="4"/>
  <c r="GZ23" i="4"/>
  <c r="HB27" i="4"/>
  <c r="HC34" i="4"/>
  <c r="HF55" i="4"/>
  <c r="HG62" i="4"/>
  <c r="GZ77" i="4"/>
  <c r="GY39" i="4"/>
  <c r="HB60" i="4"/>
  <c r="HD74" i="4"/>
  <c r="HE81" i="4"/>
  <c r="HF88" i="4"/>
  <c r="HB96" i="4"/>
  <c r="HD35" i="4"/>
  <c r="HG56" i="4"/>
  <c r="GY64" i="4"/>
  <c r="GZ71" i="4"/>
  <c r="HD36" i="4"/>
  <c r="HF50" i="4"/>
  <c r="HA79" i="4"/>
  <c r="HB86" i="4"/>
  <c r="HC93" i="4"/>
  <c r="HD102" i="4"/>
  <c r="HE44" i="4"/>
  <c r="GY66" i="4"/>
  <c r="GZ73" i="4"/>
  <c r="HB87" i="4"/>
  <c r="HC94" i="4"/>
  <c r="GY104" i="4"/>
  <c r="HD30" i="4"/>
  <c r="HE37" i="4"/>
  <c r="HG51" i="4"/>
  <c r="GY59" i="4"/>
  <c r="HB80" i="4"/>
  <c r="HD94" i="4"/>
  <c r="HA104" i="4"/>
  <c r="HF61" i="4"/>
  <c r="GY111" i="4"/>
  <c r="HD32" i="4"/>
  <c r="HF46" i="4"/>
  <c r="HG53" i="4"/>
  <c r="GY61" i="4"/>
  <c r="GZ68" i="4"/>
  <c r="HA75" i="4"/>
  <c r="HB82" i="4"/>
  <c r="HA97" i="4"/>
  <c r="HB108" i="4"/>
  <c r="GZ107" i="4"/>
  <c r="HD96" i="4"/>
  <c r="JB25" i="4"/>
  <c r="HG110" i="4"/>
  <c r="GY118" i="4"/>
  <c r="HD108" i="4"/>
  <c r="JB16" i="4"/>
  <c r="JB22" i="4"/>
  <c r="JB33" i="4"/>
  <c r="GY115" i="4"/>
  <c r="JB49" i="4"/>
  <c r="JB77" i="4"/>
  <c r="JB61" i="4"/>
  <c r="JB63" i="4"/>
  <c r="JH7" i="4"/>
  <c r="JB103" i="4"/>
  <c r="JB91" i="4"/>
  <c r="JC8" i="4"/>
  <c r="JB108" i="4"/>
  <c r="JE8" i="4"/>
  <c r="JB87" i="4"/>
  <c r="JB94" i="4"/>
  <c r="JI8" i="4"/>
  <c r="JI15" i="4"/>
  <c r="JJ22" i="4"/>
  <c r="JK29" i="4"/>
  <c r="JJ45" i="4"/>
  <c r="JK53" i="4"/>
  <c r="JC76" i="4"/>
  <c r="JI89" i="4"/>
  <c r="JK109" i="4"/>
  <c r="JI24" i="4"/>
  <c r="JJ31" i="4"/>
  <c r="JJ39" i="4"/>
  <c r="JK47" i="4"/>
  <c r="JG56" i="4"/>
  <c r="JH67" i="4"/>
  <c r="JE79" i="4"/>
  <c r="JG93" i="4"/>
  <c r="JF20" i="4"/>
  <c r="JJ34" i="4"/>
  <c r="JK42" i="4"/>
  <c r="JD51" i="4"/>
  <c r="JH60" i="4"/>
  <c r="JC72" i="4"/>
  <c r="JK84" i="4"/>
  <c r="JD100" i="4"/>
  <c r="JG20" i="4"/>
  <c r="JH27" i="4"/>
  <c r="JK34" i="4"/>
  <c r="JD43" i="4"/>
  <c r="JE51" i="4"/>
  <c r="JK60" i="4"/>
  <c r="JD72" i="4"/>
  <c r="JC85" i="4"/>
  <c r="JH100" i="4"/>
  <c r="JI11" i="4"/>
  <c r="JK25" i="4"/>
  <c r="JC33" i="4"/>
  <c r="JD41" i="4"/>
  <c r="JF49" i="4"/>
  <c r="JE58" i="4"/>
  <c r="JG69" i="4"/>
  <c r="JI81" i="4"/>
  <c r="JI12" i="4"/>
  <c r="JJ19" i="4"/>
  <c r="JK26" i="4"/>
  <c r="JE34" i="4"/>
  <c r="JF42" i="4"/>
  <c r="JD71" i="4"/>
  <c r="JI83" i="4"/>
  <c r="JJ98" i="4"/>
  <c r="JE25" i="4"/>
  <c r="JF32" i="4"/>
  <c r="JH48" i="4"/>
  <c r="JD57" i="4"/>
  <c r="JG68" i="4"/>
  <c r="JI94" i="4"/>
  <c r="JE10" i="4"/>
  <c r="JF17" i="4"/>
  <c r="JG24" i="4"/>
  <c r="JH31" i="4"/>
  <c r="JH39" i="4"/>
  <c r="JD56" i="4"/>
  <c r="JE67" i="4"/>
  <c r="JJ78" i="4"/>
  <c r="JC93" i="4"/>
  <c r="JK95" i="4"/>
  <c r="JC103" i="4"/>
  <c r="JD110" i="4"/>
  <c r="JE117" i="4"/>
  <c r="JH83" i="4"/>
  <c r="JJ97" i="4"/>
  <c r="JK104" i="4"/>
  <c r="JC112" i="4"/>
  <c r="JH108" i="4"/>
  <c r="JI115" i="4"/>
  <c r="JH61" i="4"/>
  <c r="JI68" i="4"/>
  <c r="JJ75" i="4"/>
  <c r="JC90" i="4"/>
  <c r="JD97" i="4"/>
  <c r="JE104" i="4"/>
  <c r="JF111" i="4"/>
  <c r="JG118" i="4"/>
  <c r="JG39" i="4"/>
  <c r="JH46" i="4"/>
  <c r="JJ60" i="4"/>
  <c r="JD82" i="4"/>
  <c r="JE89" i="4"/>
  <c r="JF96" i="4"/>
  <c r="JG103" i="4"/>
  <c r="JH110" i="4"/>
  <c r="JI117" i="4"/>
  <c r="JC108" i="4"/>
  <c r="JD115" i="4"/>
  <c r="JC54" i="4"/>
  <c r="JD61" i="4"/>
  <c r="JE68" i="4"/>
  <c r="JG82" i="4"/>
  <c r="JI96" i="4"/>
  <c r="JJ103" i="4"/>
  <c r="JK110" i="4"/>
  <c r="JC118" i="4"/>
  <c r="ET30" i="4"/>
  <c r="EU49" i="4"/>
  <c r="ET49" i="4"/>
  <c r="EU105" i="4"/>
  <c r="ET105" i="4"/>
  <c r="CR117" i="4"/>
  <c r="ET87" i="4"/>
  <c r="ET44" i="4"/>
  <c r="ET51" i="4"/>
  <c r="ET79" i="4"/>
  <c r="ET11" i="4"/>
  <c r="ET56" i="4"/>
  <c r="ET114" i="4"/>
  <c r="EU109" i="4"/>
  <c r="ET109" i="4"/>
  <c r="EX33" i="4"/>
  <c r="FA54" i="4"/>
  <c r="FC68" i="4"/>
  <c r="EU76" i="4"/>
  <c r="FA118" i="4"/>
  <c r="EW11" i="4"/>
  <c r="EY25" i="4"/>
  <c r="EX82" i="4"/>
  <c r="EZ96" i="4"/>
  <c r="FC117" i="4"/>
  <c r="EY50" i="4"/>
  <c r="EZ57" i="4"/>
  <c r="FA64" i="4"/>
  <c r="FC78" i="4"/>
  <c r="EU86" i="4"/>
  <c r="EW5" i="4"/>
  <c r="EX12" i="4"/>
  <c r="EZ26" i="4"/>
  <c r="FA33" i="4"/>
  <c r="EW69" i="4"/>
  <c r="EX76" i="4"/>
  <c r="FA97" i="4"/>
  <c r="EW22" i="4"/>
  <c r="EX29" i="4"/>
  <c r="EY36" i="4"/>
  <c r="EZ43" i="4"/>
  <c r="FA50" i="4"/>
  <c r="FC64" i="4"/>
  <c r="EY100" i="4"/>
  <c r="FA114" i="4"/>
  <c r="EY53" i="4"/>
  <c r="FC81" i="4"/>
  <c r="EU89" i="4"/>
  <c r="EU34" i="4"/>
  <c r="EV41" i="4"/>
  <c r="EY62" i="4"/>
  <c r="EZ69" i="4"/>
  <c r="FA76" i="4"/>
  <c r="FB83" i="4"/>
  <c r="EW112" i="4"/>
  <c r="EX40" i="4"/>
  <c r="EY47" i="4"/>
  <c r="EZ54" i="4"/>
  <c r="FA61" i="4"/>
  <c r="EU83" i="4"/>
  <c r="EV90" i="4"/>
  <c r="EX104" i="4"/>
  <c r="GX17" i="4"/>
  <c r="HD29" i="4"/>
  <c r="GY53" i="4"/>
  <c r="GX53" i="4"/>
  <c r="GY18" i="4"/>
  <c r="GX48" i="4"/>
  <c r="GY42" i="4"/>
  <c r="GX42" i="4"/>
  <c r="GX83" i="4"/>
  <c r="GX117" i="4"/>
  <c r="GX35" i="4"/>
  <c r="HG22" i="4"/>
  <c r="GX37" i="4"/>
  <c r="GX96" i="4"/>
  <c r="HE9" i="4"/>
  <c r="HF26" i="4"/>
  <c r="GX67" i="4"/>
  <c r="GX108" i="4"/>
  <c r="HA28" i="4"/>
  <c r="HB35" i="4"/>
  <c r="GY78" i="4"/>
  <c r="HE25" i="4"/>
  <c r="HG39" i="4"/>
  <c r="HA61" i="4"/>
  <c r="HB68" i="4"/>
  <c r="HC75" i="4"/>
  <c r="HD82" i="4"/>
  <c r="HE97" i="4"/>
  <c r="HE108" i="4"/>
  <c r="HC36" i="4"/>
  <c r="HD43" i="4"/>
  <c r="HF57" i="4"/>
  <c r="HG64" i="4"/>
  <c r="GZ79" i="4"/>
  <c r="HC102" i="4"/>
  <c r="HC37" i="4"/>
  <c r="HG65" i="4"/>
  <c r="GY73" i="4"/>
  <c r="GZ80" i="4"/>
  <c r="HE52" i="4"/>
  <c r="HG66" i="4"/>
  <c r="GY74" i="4"/>
  <c r="GZ81" i="4"/>
  <c r="HE105" i="4"/>
  <c r="HB24" i="4"/>
  <c r="HC31" i="4"/>
  <c r="HE45" i="4"/>
  <c r="HG59" i="4"/>
  <c r="GY67" i="4"/>
  <c r="GZ74" i="4"/>
  <c r="HB88" i="4"/>
  <c r="HB41" i="4"/>
  <c r="HC48" i="4"/>
  <c r="HG76" i="4"/>
  <c r="GY84" i="4"/>
  <c r="GZ91" i="4"/>
  <c r="HA19" i="4"/>
  <c r="HD40" i="4"/>
  <c r="HE47" i="4"/>
  <c r="HF54" i="4"/>
  <c r="GY69" i="4"/>
  <c r="GZ76" i="4"/>
  <c r="HA83" i="4"/>
  <c r="HB90" i="4"/>
  <c r="HG111" i="4"/>
  <c r="GY108" i="4"/>
  <c r="GZ115" i="4"/>
  <c r="HE111" i="4"/>
  <c r="HG118" i="4"/>
  <c r="HA117" i="4"/>
  <c r="HD116" i="4"/>
  <c r="JB23" i="4"/>
  <c r="GZ113" i="4"/>
  <c r="JB64" i="4"/>
  <c r="JB59" i="4"/>
  <c r="JB66" i="4"/>
  <c r="JB41" i="4"/>
  <c r="JB46" i="4"/>
  <c r="JJ8" i="4"/>
  <c r="JB83" i="4"/>
  <c r="JJ5" i="4"/>
  <c r="JH9" i="4"/>
  <c r="JE5" i="4"/>
  <c r="JF5" i="4"/>
  <c r="JB102" i="4"/>
  <c r="JC10" i="4"/>
  <c r="JG9" i="4"/>
  <c r="JH16" i="4"/>
  <c r="JI23" i="4"/>
  <c r="JJ30" i="4"/>
  <c r="JI38" i="4"/>
  <c r="JJ46" i="4"/>
  <c r="JD55" i="4"/>
  <c r="JK65" i="4"/>
  <c r="JF77" i="4"/>
  <c r="JF11" i="4"/>
  <c r="JG18" i="4"/>
  <c r="JH25" i="4"/>
  <c r="JI32" i="4"/>
  <c r="JJ40" i="4"/>
  <c r="JK48" i="4"/>
  <c r="JI57" i="4"/>
  <c r="JC69" i="4"/>
  <c r="JC81" i="4"/>
  <c r="JE95" i="4"/>
  <c r="JD14" i="4"/>
  <c r="JE21" i="4"/>
  <c r="JF28" i="4"/>
  <c r="JJ35" i="4"/>
  <c r="JC44" i="4"/>
  <c r="JD52" i="4"/>
  <c r="JG73" i="4"/>
  <c r="JI86" i="4"/>
  <c r="JG28" i="4"/>
  <c r="JC36" i="4"/>
  <c r="JD44" i="4"/>
  <c r="JE52" i="4"/>
  <c r="JE62" i="4"/>
  <c r="JI73" i="4"/>
  <c r="JJ86" i="4"/>
  <c r="JE103" i="4"/>
  <c r="JH12" i="4"/>
  <c r="JI19" i="4"/>
  <c r="JC34" i="4"/>
  <c r="JF50" i="4"/>
  <c r="JH59" i="4"/>
  <c r="JC71" i="4"/>
  <c r="JF98" i="4"/>
  <c r="JH13" i="4"/>
  <c r="JJ27" i="4"/>
  <c r="JE35" i="4"/>
  <c r="JF43" i="4"/>
  <c r="JG51" i="4"/>
  <c r="JE61" i="4"/>
  <c r="JH72" i="4"/>
  <c r="JG85" i="4"/>
  <c r="JC101" i="4"/>
  <c r="JC19" i="4"/>
  <c r="JD26" i="4"/>
  <c r="JF33" i="4"/>
  <c r="JG41" i="4"/>
  <c r="JH49" i="4"/>
  <c r="JH58" i="4"/>
  <c r="JK69" i="4"/>
  <c r="JE82" i="4"/>
  <c r="JH96" i="4"/>
  <c r="JD11" i="4"/>
  <c r="JE18" i="4"/>
  <c r="JF25" i="4"/>
  <c r="JG32" i="4"/>
  <c r="JI48" i="4"/>
  <c r="JH68" i="4"/>
  <c r="JH80" i="4"/>
  <c r="JJ94" i="4"/>
  <c r="JK103" i="4"/>
  <c r="JC111" i="4"/>
  <c r="JD118" i="4"/>
  <c r="JG84" i="4"/>
  <c r="JH91" i="4"/>
  <c r="JK112" i="4"/>
  <c r="JG109" i="4"/>
  <c r="JH116" i="4"/>
  <c r="JG62" i="4"/>
  <c r="JH69" i="4"/>
  <c r="JI76" i="4"/>
  <c r="JK90" i="4"/>
  <c r="JC98" i="4"/>
  <c r="JD105" i="4"/>
  <c r="JE112" i="4"/>
  <c r="JE33" i="4"/>
  <c r="JF40" i="4"/>
  <c r="JG47" i="4"/>
  <c r="JH54" i="4"/>
  <c r="JI61" i="4"/>
  <c r="JJ68" i="4"/>
  <c r="JK75" i="4"/>
  <c r="JC83" i="4"/>
  <c r="JE97" i="4"/>
  <c r="JF104" i="4"/>
  <c r="JG111" i="4"/>
  <c r="JH118" i="4"/>
  <c r="JK108" i="4"/>
  <c r="JC116" i="4"/>
  <c r="JK54" i="4"/>
  <c r="JC62" i="4"/>
  <c r="JD69" i="4"/>
  <c r="JE76" i="4"/>
  <c r="JF83" i="4"/>
  <c r="JG90" i="4"/>
  <c r="JH97" i="4"/>
  <c r="JJ111" i="4"/>
  <c r="JK118" i="4"/>
  <c r="AL101" i="4"/>
  <c r="AL98" i="4"/>
  <c r="AL107" i="4"/>
  <c r="AL60" i="4"/>
  <c r="AR48" i="4"/>
  <c r="AS72" i="4"/>
  <c r="AT28" i="4"/>
  <c r="AL99" i="4"/>
  <c r="AL110" i="4"/>
  <c r="AL17" i="4"/>
  <c r="AL15" i="4"/>
  <c r="AL24" i="4"/>
  <c r="AR45" i="4"/>
  <c r="AL56" i="4"/>
  <c r="AU66" i="4"/>
  <c r="AL97" i="4"/>
  <c r="AL78" i="4"/>
  <c r="AL102" i="4"/>
  <c r="AL72" i="4"/>
  <c r="AL35" i="4"/>
  <c r="AL100" i="4"/>
  <c r="AL108" i="4"/>
  <c r="AU34" i="4"/>
  <c r="AM55" i="4"/>
  <c r="AQ70" i="4"/>
  <c r="AN42" i="4"/>
  <c r="AQ67" i="4"/>
  <c r="AL32" i="4"/>
  <c r="AL75" i="4"/>
  <c r="AL73" i="4"/>
  <c r="AL36" i="4"/>
  <c r="AL103" i="4"/>
  <c r="AL43" i="4"/>
  <c r="AL64" i="4"/>
  <c r="AL86" i="4"/>
  <c r="AL30" i="4"/>
  <c r="AL84" i="4"/>
  <c r="AL62" i="4"/>
  <c r="AN28" i="4"/>
  <c r="AL27" i="4"/>
  <c r="AS45" i="4"/>
  <c r="AT48" i="4"/>
  <c r="AL22" i="4"/>
  <c r="AL88" i="4"/>
  <c r="AS63" i="4"/>
  <c r="AL45" i="4"/>
  <c r="AL77" i="4"/>
  <c r="AL91" i="4"/>
  <c r="AL106" i="4"/>
  <c r="AL93" i="4"/>
  <c r="AL104" i="4"/>
  <c r="AS77" i="4"/>
  <c r="AU43" i="4"/>
  <c r="AL20" i="4"/>
  <c r="AQ41" i="4"/>
  <c r="AN52" i="4"/>
  <c r="AL71" i="4"/>
  <c r="AL82" i="4"/>
  <c r="AL47" i="4"/>
  <c r="AL57" i="4"/>
  <c r="AL68" i="4"/>
  <c r="AL96" i="4"/>
  <c r="AL54" i="4"/>
  <c r="AM65" i="4"/>
  <c r="AL87" i="4"/>
  <c r="AL41" i="4"/>
  <c r="AL51" i="4"/>
  <c r="AL48" i="4"/>
  <c r="AL95" i="4"/>
  <c r="AL92" i="4"/>
  <c r="AQ32" i="4"/>
  <c r="AL18" i="4"/>
  <c r="AQ36" i="4"/>
  <c r="AM20" i="4"/>
  <c r="AQ73" i="4"/>
  <c r="AQ64" i="4"/>
  <c r="AL12" i="4"/>
  <c r="AL33" i="4"/>
  <c r="AL44" i="4"/>
  <c r="AL65" i="4"/>
  <c r="AL76" i="4"/>
  <c r="AL21" i="4"/>
  <c r="AL31" i="4"/>
  <c r="AL34" i="4"/>
  <c r="AL66" i="4"/>
  <c r="AL83" i="4"/>
  <c r="AL80" i="4"/>
  <c r="AL89" i="4"/>
  <c r="AL52" i="4"/>
  <c r="AN47" i="4"/>
  <c r="AN84" i="4"/>
  <c r="AM26" i="4"/>
  <c r="AL19" i="4"/>
  <c r="AL26" i="4"/>
  <c r="AL58" i="4"/>
  <c r="AL69" i="4"/>
  <c r="AL79" i="4"/>
  <c r="AL29" i="4"/>
  <c r="AT39" i="4"/>
  <c r="AL50" i="4"/>
  <c r="AL61" i="4"/>
  <c r="AM48" i="4"/>
  <c r="AL23" i="4"/>
  <c r="AL39" i="4"/>
  <c r="AO65" i="4"/>
  <c r="AP12" i="4"/>
  <c r="AL28" i="4"/>
  <c r="AL53" i="4"/>
  <c r="AL37" i="4"/>
  <c r="AL55" i="4"/>
  <c r="AL42" i="4"/>
  <c r="AL63" i="4"/>
  <c r="AL74" i="4"/>
  <c r="AL85" i="4"/>
  <c r="AL38" i="4"/>
  <c r="AL49" i="4"/>
  <c r="AL59" i="4"/>
  <c r="AL70" i="4"/>
  <c r="AL81" i="4"/>
  <c r="AQ50" i="4"/>
  <c r="AU59" i="4"/>
  <c r="AU26" i="4"/>
  <c r="AO12" i="4"/>
  <c r="AM100" i="4"/>
  <c r="AR28" i="4"/>
  <c r="AS44" i="4"/>
  <c r="AU100" i="4"/>
  <c r="AU60" i="4"/>
  <c r="AT108" i="4"/>
  <c r="AU108" i="4"/>
  <c r="AT68" i="4"/>
  <c r="AR12" i="4"/>
  <c r="AN44" i="4"/>
  <c r="AP100" i="4"/>
  <c r="AS52" i="4"/>
  <c r="AM84" i="4"/>
  <c r="AN30" i="4"/>
  <c r="AQ20" i="4"/>
  <c r="AS7" i="4"/>
  <c r="AU28" i="4"/>
  <c r="AP60" i="4"/>
  <c r="AS116" i="4"/>
  <c r="AR56" i="4"/>
  <c r="AU37" i="4"/>
  <c r="AT115" i="4"/>
  <c r="AM41" i="4"/>
  <c r="AO49" i="4"/>
  <c r="AT18" i="4"/>
  <c r="AO13" i="4"/>
  <c r="AQ21" i="4"/>
  <c r="AN25" i="4"/>
  <c r="AN23" i="4"/>
  <c r="AQ13" i="4"/>
  <c r="AS21" i="4"/>
  <c r="AO38" i="4"/>
  <c r="AS43" i="4"/>
  <c r="AU55" i="4"/>
  <c r="AP47" i="4"/>
  <c r="AQ69" i="4"/>
  <c r="AO87" i="4"/>
  <c r="AQ95" i="4"/>
  <c r="AR99" i="4"/>
  <c r="AQ37" i="4"/>
  <c r="AQ52" i="4"/>
  <c r="AT84" i="4"/>
  <c r="AU69" i="4"/>
  <c r="AS54" i="4"/>
  <c r="AM60" i="4"/>
  <c r="AP116" i="4"/>
  <c r="AN60" i="4"/>
  <c r="AQ116" i="4"/>
  <c r="AQ72" i="4"/>
  <c r="AO74" i="4"/>
  <c r="AR15" i="4"/>
  <c r="AO17" i="4"/>
  <c r="AT15" i="4"/>
  <c r="AQ17" i="4"/>
  <c r="AR112" i="4"/>
  <c r="AU17" i="4"/>
  <c r="AM22" i="4"/>
  <c r="AO26" i="4"/>
  <c r="AU39" i="4"/>
  <c r="AO30" i="4"/>
  <c r="AM42" i="4"/>
  <c r="AM27" i="4"/>
  <c r="AT16" i="4"/>
  <c r="AS37" i="4"/>
  <c r="AO15" i="4"/>
  <c r="AQ23" i="4"/>
  <c r="AS56" i="4"/>
  <c r="AO54" i="4"/>
  <c r="AO67" i="4"/>
  <c r="AM69" i="4"/>
  <c r="AP82" i="4"/>
  <c r="AR90" i="4"/>
  <c r="AQ78" i="4"/>
  <c r="AS86" i="4"/>
  <c r="AU94" i="4"/>
  <c r="AS29" i="4"/>
  <c r="AN35" i="4"/>
  <c r="AP43" i="4"/>
  <c r="AR51" i="4"/>
  <c r="AN111" i="4"/>
  <c r="AS69" i="4"/>
  <c r="AS31" i="4"/>
  <c r="AS34" i="4"/>
  <c r="AS23" i="4"/>
  <c r="AQ35" i="4"/>
  <c r="AR40" i="4"/>
  <c r="AM34" i="4"/>
  <c r="AN45" i="4"/>
  <c r="AS53" i="4"/>
  <c r="AN58" i="4"/>
  <c r="AS70" i="4"/>
  <c r="AQ55" i="4"/>
  <c r="AS75" i="4"/>
  <c r="AM59" i="4"/>
  <c r="AR46" i="4"/>
  <c r="AU74" i="4"/>
  <c r="AP109" i="4"/>
  <c r="AP96" i="4"/>
  <c r="AS115" i="4"/>
  <c r="AQ92" i="4"/>
  <c r="AU71" i="4"/>
  <c r="AQ62" i="4"/>
  <c r="AN36" i="4"/>
  <c r="AT76" i="4"/>
  <c r="AS12" i="4"/>
  <c r="AM38" i="4"/>
  <c r="AO73" i="4"/>
  <c r="AM13" i="4"/>
  <c r="AO21" i="4"/>
  <c r="AT23" i="4"/>
  <c r="AQ34" i="4"/>
  <c r="AU31" i="4"/>
  <c r="AN19" i="4"/>
  <c r="AQ29" i="4"/>
  <c r="AQ14" i="4"/>
  <c r="AS22" i="4"/>
  <c r="AR38" i="4"/>
  <c r="AT46" i="4"/>
  <c r="AO55" i="4"/>
  <c r="AS38" i="4"/>
  <c r="AU46" i="4"/>
  <c r="AM50" i="4"/>
  <c r="AP55" i="4"/>
  <c r="AM75" i="4"/>
  <c r="AT51" i="4"/>
  <c r="AO61" i="4"/>
  <c r="AN43" i="4"/>
  <c r="AP51" i="4"/>
  <c r="AU62" i="4"/>
  <c r="AQ53" i="4"/>
  <c r="AO70" i="4"/>
  <c r="AM110" i="4"/>
  <c r="AU85" i="4"/>
  <c r="AM89" i="4"/>
  <c r="AQ97" i="4"/>
  <c r="AN75" i="4"/>
  <c r="AP83" i="4"/>
  <c r="AR91" i="4"/>
  <c r="AU105" i="4"/>
  <c r="AT97" i="4"/>
  <c r="AR107" i="4"/>
  <c r="AM99" i="4"/>
  <c r="AQ105" i="4"/>
  <c r="AS113" i="4"/>
  <c r="AT44" i="4"/>
  <c r="AN20" i="4"/>
  <c r="AQ66" i="4"/>
  <c r="AN76" i="4"/>
  <c r="AO76" i="4"/>
  <c r="AN13" i="4"/>
  <c r="AP21" i="4"/>
  <c r="AM25" i="4"/>
  <c r="AU18" i="4"/>
  <c r="AM23" i="4"/>
  <c r="AU27" i="4"/>
  <c r="AP13" i="4"/>
  <c r="AR21" i="4"/>
  <c r="AO25" i="4"/>
  <c r="AM15" i="4"/>
  <c r="AO23" i="4"/>
  <c r="AQ38" i="4"/>
  <c r="AO35" i="4"/>
  <c r="AQ43" i="4"/>
  <c r="AO46" i="4"/>
  <c r="AT45" i="4"/>
  <c r="AM71" i="4"/>
  <c r="AN97" i="4"/>
  <c r="AQ82" i="4"/>
  <c r="AS90" i="4"/>
  <c r="AT77" i="4"/>
  <c r="AN89" i="4"/>
  <c r="AU77" i="4"/>
  <c r="AM81" i="4"/>
  <c r="AO89" i="4"/>
  <c r="AR74" i="4"/>
  <c r="AT82" i="4"/>
  <c r="AN95" i="4"/>
  <c r="AT113" i="4"/>
  <c r="AU33" i="4"/>
  <c r="AN17" i="4"/>
  <c r="AS15" i="4"/>
  <c r="AP17" i="4"/>
  <c r="AU15" i="4"/>
  <c r="AM19" i="4"/>
  <c r="AQ63" i="4"/>
  <c r="AO40" i="4"/>
  <c r="AQ48" i="4"/>
  <c r="AO50" i="4"/>
  <c r="AU75" i="4"/>
  <c r="AP105" i="4"/>
  <c r="AT100" i="4"/>
  <c r="AQ15" i="4"/>
  <c r="AN22" i="4"/>
  <c r="AS19" i="4"/>
  <c r="AN14" i="4"/>
  <c r="AP22" i="4"/>
  <c r="AU19" i="4"/>
  <c r="AS35" i="4"/>
  <c r="AP14" i="4"/>
  <c r="AR22" i="4"/>
  <c r="AU16" i="4"/>
  <c r="AM21" i="4"/>
  <c r="AO58" i="4"/>
  <c r="AM47" i="4"/>
  <c r="AS58" i="4"/>
  <c r="AN102" i="4"/>
  <c r="AQ86" i="4"/>
  <c r="AS94" i="4"/>
  <c r="AN88" i="4"/>
  <c r="AP101" i="4"/>
  <c r="AO83" i="4"/>
  <c r="AQ91" i="4"/>
  <c r="AT112" i="4"/>
  <c r="AU107" i="4"/>
  <c r="AT92" i="4"/>
  <c r="AO34" i="4"/>
  <c r="AQ19" i="4"/>
  <c r="AU42" i="4"/>
  <c r="AP18" i="4"/>
  <c r="AS13" i="4"/>
  <c r="AU21" i="4"/>
  <c r="AT64" i="4"/>
  <c r="AO78" i="4"/>
  <c r="AM66" i="4"/>
  <c r="AS67" i="4"/>
  <c r="AN110" i="4"/>
  <c r="AM80" i="4"/>
  <c r="AO88" i="4"/>
  <c r="AS104" i="4"/>
  <c r="AU112" i="4"/>
  <c r="AQ12" i="4"/>
  <c r="AR36" i="4"/>
  <c r="AM68" i="4"/>
  <c r="AU92" i="4"/>
  <c r="AQ59" i="4"/>
  <c r="AT85" i="4"/>
  <c r="AM44" i="4"/>
  <c r="AN92" i="4"/>
  <c r="AO100" i="4"/>
  <c r="AR76" i="4"/>
  <c r="AU22" i="4"/>
  <c r="AR13" i="4"/>
  <c r="AT21" i="4"/>
  <c r="AN101" i="4"/>
  <c r="AS85" i="4"/>
  <c r="AU93" i="4"/>
  <c r="AP99" i="4"/>
  <c r="AR97" i="4"/>
  <c r="AS97" i="4"/>
  <c r="AU96" i="4"/>
  <c r="AU115" i="4"/>
  <c r="AS28" i="4"/>
  <c r="AO20" i="4"/>
  <c r="AM108" i="4"/>
  <c r="AM28" i="4"/>
  <c r="AO84" i="4"/>
  <c r="AS14" i="4"/>
  <c r="AR85" i="4"/>
  <c r="AT93" i="4"/>
  <c r="AS103" i="4"/>
  <c r="AS107" i="4"/>
  <c r="AT60" i="4"/>
  <c r="AO57" i="4"/>
  <c r="AR65" i="4"/>
  <c r="AQ61" i="4"/>
  <c r="AR102" i="4"/>
  <c r="AU68" i="4"/>
  <c r="AU104" i="4"/>
  <c r="AQ40" i="4"/>
  <c r="AU35" i="4"/>
  <c r="AQ33" i="4"/>
  <c r="AM64" i="4"/>
  <c r="AN48" i="4"/>
  <c r="AO69" i="4"/>
  <c r="AQ71" i="4"/>
  <c r="AT103" i="4"/>
  <c r="AR109" i="4"/>
  <c r="AP16" i="4"/>
  <c r="AU14" i="4"/>
  <c r="AM18" i="4"/>
  <c r="AR16" i="4"/>
  <c r="AO18" i="4"/>
  <c r="AP39" i="4"/>
  <c r="AR47" i="4"/>
  <c r="AQ39" i="4"/>
  <c r="AS47" i="4"/>
  <c r="AU70" i="4"/>
  <c r="AQ49" i="4"/>
  <c r="AQ57" i="4"/>
  <c r="AM63" i="4"/>
  <c r="AT40" i="4"/>
  <c r="AP53" i="4"/>
  <c r="AT79" i="4"/>
  <c r="AN91" i="4"/>
  <c r="AS80" i="4"/>
  <c r="AU88" i="4"/>
  <c r="AM93" i="4"/>
  <c r="AO39" i="4"/>
  <c r="AS33" i="4"/>
  <c r="AR41" i="4"/>
  <c r="AT49" i="4"/>
  <c r="AQ81" i="4"/>
  <c r="AS89" i="4"/>
  <c r="AO79" i="4"/>
  <c r="AQ87" i="4"/>
  <c r="AS95" i="4"/>
  <c r="AM37" i="4"/>
  <c r="AO45" i="4"/>
  <c r="AS78" i="4"/>
  <c r="AU86" i="4"/>
  <c r="AM90" i="4"/>
  <c r="AP75" i="4"/>
  <c r="AR83" i="4"/>
  <c r="AT91" i="4"/>
  <c r="AR114" i="4"/>
  <c r="AT14" i="4"/>
  <c r="AQ16" i="4"/>
  <c r="AO37" i="4"/>
  <c r="AN18" i="4"/>
  <c r="AS16" i="4"/>
  <c r="AT30" i="4"/>
  <c r="AO27" i="4"/>
  <c r="AT25" i="4"/>
  <c r="AO31" i="4"/>
  <c r="AU29" i="4"/>
  <c r="AT37" i="4"/>
  <c r="AN49" i="4"/>
  <c r="AU47" i="4"/>
  <c r="AM51" i="4"/>
  <c r="AQ54" i="4"/>
  <c r="AS65" i="4"/>
  <c r="AP42" i="4"/>
  <c r="AR50" i="4"/>
  <c r="AQ77" i="4"/>
  <c r="AR53" i="4"/>
  <c r="AP81" i="4"/>
  <c r="AR89" i="4"/>
  <c r="AO82" i="4"/>
  <c r="AQ90" i="4"/>
  <c r="AM104" i="4"/>
  <c r="AT80" i="4"/>
  <c r="AN93" i="4"/>
  <c r="AO16" i="4"/>
  <c r="AN15" i="4"/>
  <c r="AP23" i="4"/>
  <c r="AS17" i="4"/>
  <c r="AT41" i="4"/>
  <c r="AU41" i="4"/>
  <c r="AM46" i="4"/>
  <c r="AU51" i="4"/>
  <c r="AM74" i="4"/>
  <c r="AO56" i="4"/>
  <c r="AO63" i="4"/>
  <c r="AN98" i="4"/>
  <c r="AO109" i="4"/>
  <c r="AO99" i="4"/>
  <c r="AP97" i="4"/>
  <c r="AU80" i="4"/>
  <c r="AM85" i="4"/>
  <c r="AO93" i="4"/>
  <c r="AN71" i="4"/>
  <c r="AP79" i="4"/>
  <c r="AR87" i="4"/>
  <c r="AT95" i="4"/>
  <c r="AO71" i="4"/>
  <c r="AQ79" i="4"/>
  <c r="AS87" i="4"/>
  <c r="AU95" i="4"/>
  <c r="AT99" i="4"/>
  <c r="AT111" i="4"/>
  <c r="AN77" i="4"/>
  <c r="AP85" i="4"/>
  <c r="AR93" i="4"/>
  <c r="AP114" i="4"/>
  <c r="AS48" i="4"/>
  <c r="AU79" i="4"/>
  <c r="AM83" i="4"/>
  <c r="AO91" i="4"/>
  <c r="AO105" i="4"/>
  <c r="AP76" i="4"/>
  <c r="AQ98" i="4"/>
  <c r="AT72" i="4"/>
  <c r="AN85" i="4"/>
  <c r="AP93" i="4"/>
  <c r="AU72" i="4"/>
  <c r="AM77" i="4"/>
  <c r="AO85" i="4"/>
  <c r="AQ93" i="4"/>
  <c r="AT78" i="4"/>
  <c r="AN90" i="4"/>
  <c r="AT98" i="4"/>
  <c r="AM101" i="4"/>
  <c r="AT109" i="4"/>
  <c r="AT20" i="4"/>
  <c r="AP52" i="4"/>
  <c r="AS108" i="4"/>
  <c r="AQ117" i="4"/>
  <c r="AQ28" i="4"/>
  <c r="AU12" i="4"/>
  <c r="AP36" i="4"/>
  <c r="AT106" i="4"/>
  <c r="AQ96" i="4"/>
  <c r="AR101" i="4"/>
  <c r="AP74" i="4"/>
  <c r="AR82" i="4"/>
  <c r="AT90" i="4"/>
  <c r="AP104" i="4"/>
  <c r="AQ74" i="4"/>
  <c r="AS82" i="4"/>
  <c r="AU90" i="4"/>
  <c r="AM95" i="4"/>
  <c r="AQ104" i="4"/>
  <c r="AN72" i="4"/>
  <c r="AP80" i="4"/>
  <c r="AR88" i="4"/>
  <c r="AT96" i="4"/>
  <c r="AU101" i="4"/>
  <c r="AN106" i="4"/>
  <c r="AR113" i="4"/>
  <c r="AQ103" i="4"/>
  <c r="AP111" i="4"/>
  <c r="AM52" i="4"/>
  <c r="AR92" i="4"/>
  <c r="AR60" i="4"/>
  <c r="AS109" i="4"/>
  <c r="AU117" i="4"/>
  <c r="AP115" i="4"/>
  <c r="AQ118" i="4"/>
  <c r="AQ68" i="4"/>
  <c r="AR68" i="4"/>
  <c r="AN100" i="4"/>
  <c r="AS68" i="4"/>
  <c r="AQ100" i="4"/>
  <c r="AU44" i="4"/>
  <c r="AO44" i="4"/>
  <c r="AU13" i="4"/>
  <c r="AM17" i="4"/>
  <c r="AR19" i="4"/>
  <c r="AM14" i="4"/>
  <c r="AO22" i="4"/>
  <c r="AR26" i="4"/>
  <c r="AP32" i="4"/>
  <c r="AT19" i="4"/>
  <c r="AM24" i="4"/>
  <c r="AR35" i="4"/>
  <c r="AQ22" i="4"/>
  <c r="AT26" i="4"/>
  <c r="AO24" i="4"/>
  <c r="AQ18" i="4"/>
  <c r="AP27" i="4"/>
  <c r="AT13" i="4"/>
  <c r="AU25" i="4"/>
  <c r="AQ31" i="4"/>
  <c r="AN26" i="4"/>
  <c r="AP34" i="4"/>
  <c r="AR42" i="4"/>
  <c r="AT50" i="4"/>
  <c r="AS42" i="4"/>
  <c r="AU50" i="4"/>
  <c r="AN32" i="4"/>
  <c r="AP40" i="4"/>
  <c r="AQ45" i="4"/>
  <c r="AR58" i="4"/>
  <c r="AM56" i="4"/>
  <c r="AT62" i="4"/>
  <c r="AT35" i="4"/>
  <c r="AS57" i="4"/>
  <c r="AN63" i="4"/>
  <c r="AU45" i="4"/>
  <c r="AM49" i="4"/>
  <c r="AS64" i="4"/>
  <c r="AP58" i="4"/>
  <c r="AR66" i="4"/>
  <c r="AT74" i="4"/>
  <c r="AN87" i="4"/>
  <c r="AP95" i="4"/>
  <c r="AN99" i="4"/>
  <c r="AU83" i="4"/>
  <c r="AM88" i="4"/>
  <c r="AO96" i="4"/>
  <c r="AO101" i="4"/>
  <c r="AN70" i="4"/>
  <c r="AP78" i="4"/>
  <c r="AR86" i="4"/>
  <c r="AT94" i="4"/>
  <c r="AP98" i="4"/>
  <c r="AS81" i="4"/>
  <c r="AU89" i="4"/>
  <c r="AM94" i="4"/>
  <c r="AR59" i="4"/>
  <c r="AT67" i="4"/>
  <c r="AN80" i="4"/>
  <c r="AP88" i="4"/>
  <c r="AR96" i="4"/>
  <c r="AS101" i="4"/>
  <c r="AM72" i="4"/>
  <c r="AO80" i="4"/>
  <c r="AQ88" i="4"/>
  <c r="AS96" i="4"/>
  <c r="AT101" i="4"/>
  <c r="AM106" i="4"/>
  <c r="AT73" i="4"/>
  <c r="AN86" i="4"/>
  <c r="AP94" i="4"/>
  <c r="AP103" i="4"/>
  <c r="AM109" i="4"/>
  <c r="AS79" i="4"/>
  <c r="AU87" i="4"/>
  <c r="AM91" i="4"/>
  <c r="AM105" i="4"/>
  <c r="AO102" i="4"/>
  <c r="AQ110" i="4"/>
  <c r="AS118" i="4"/>
  <c r="AT104" i="4"/>
  <c r="AS110" i="4"/>
  <c r="AU118" i="4"/>
  <c r="AP118" i="4"/>
  <c r="AM111" i="4"/>
  <c r="AP68" i="4"/>
  <c r="AU76" i="4"/>
  <c r="AP20" i="4"/>
  <c r="AS76" i="4"/>
  <c r="AM76" i="4"/>
  <c r="AU24" i="4"/>
  <c r="AS30" i="4"/>
  <c r="AP37" i="4"/>
  <c r="AN33" i="4"/>
  <c r="AU30" i="4"/>
  <c r="AT17" i="4"/>
  <c r="AN31" i="4"/>
  <c r="AO62" i="4"/>
  <c r="AT24" i="4"/>
  <c r="AN37" i="4"/>
  <c r="AQ58" i="4"/>
  <c r="AS62" i="4"/>
  <c r="AR32" i="4"/>
  <c r="AS41" i="4"/>
  <c r="AU49" i="4"/>
  <c r="AU54" i="4"/>
  <c r="AP59" i="4"/>
  <c r="AN55" i="4"/>
  <c r="AP63" i="4"/>
  <c r="AR71" i="4"/>
  <c r="AS106" i="4"/>
  <c r="AN74" i="4"/>
  <c r="AN104" i="4"/>
  <c r="AP56" i="4"/>
  <c r="AR64" i="4"/>
  <c r="AR70" i="4"/>
  <c r="AQ75" i="4"/>
  <c r="AS83" i="4"/>
  <c r="AU91" i="4"/>
  <c r="AM96" i="4"/>
  <c r="AM98" i="4"/>
  <c r="AO106" i="4"/>
  <c r="AQ114" i="4"/>
  <c r="AS114" i="4"/>
  <c r="AU111" i="4"/>
  <c r="AR84" i="4"/>
  <c r="AU36" i="4"/>
  <c r="AT52" i="4"/>
  <c r="AO108" i="4"/>
  <c r="AQ108" i="4"/>
  <c r="AN38" i="4"/>
  <c r="AS25" i="4"/>
  <c r="AO19" i="4"/>
  <c r="AR14" i="4"/>
  <c r="AT22" i="4"/>
  <c r="AT29" i="4"/>
  <c r="AN41" i="4"/>
  <c r="AN54" i="4"/>
  <c r="AQ65" i="4"/>
  <c r="AP57" i="4"/>
  <c r="AO53" i="4"/>
  <c r="AR37" i="4"/>
  <c r="AS46" i="4"/>
  <c r="AN59" i="4"/>
  <c r="AP67" i="4"/>
  <c r="AR75" i="4"/>
  <c r="AT83" i="4"/>
  <c r="AN96" i="4"/>
  <c r="AQ102" i="4"/>
  <c r="AN79" i="4"/>
  <c r="AP87" i="4"/>
  <c r="AR95" i="4"/>
  <c r="AO104" i="4"/>
  <c r="AT110" i="4"/>
  <c r="AN53" i="4"/>
  <c r="AP61" i="4"/>
  <c r="AR69" i="4"/>
  <c r="AT102" i="4"/>
  <c r="AP107" i="4"/>
  <c r="AU102" i="4"/>
  <c r="AQ107" i="4"/>
  <c r="AR104" i="4"/>
  <c r="AO72" i="4"/>
  <c r="AQ80" i="4"/>
  <c r="AS88" i="4"/>
  <c r="AQ106" i="4"/>
  <c r="AU98" i="4"/>
  <c r="AM103" i="4"/>
  <c r="AO111" i="4"/>
  <c r="AR105" i="4"/>
  <c r="AQ111" i="4"/>
  <c r="AS60" i="4"/>
  <c r="AP84" i="4"/>
  <c r="AS18" i="4"/>
  <c r="AU23" i="4"/>
  <c r="AN29" i="4"/>
  <c r="AP29" i="4"/>
  <c r="AR17" i="4"/>
  <c r="AM16" i="4"/>
  <c r="AP24" i="4"/>
  <c r="AR18" i="4"/>
  <c r="AQ27" i="4"/>
  <c r="AT27" i="4"/>
  <c r="AN40" i="4"/>
  <c r="AP48" i="4"/>
  <c r="AR63" i="4"/>
  <c r="AR25" i="4"/>
  <c r="AT33" i="4"/>
  <c r="AT59" i="4"/>
  <c r="AS55" i="4"/>
  <c r="AN61" i="4"/>
  <c r="AU58" i="4"/>
  <c r="AP64" i="4"/>
  <c r="AP33" i="4"/>
  <c r="AO59" i="4"/>
  <c r="AQ42" i="4"/>
  <c r="AS50" i="4"/>
  <c r="AS61" i="4"/>
  <c r="AO66" i="4"/>
  <c r="AN64" i="4"/>
  <c r="AP72" i="4"/>
  <c r="AR80" i="4"/>
  <c r="AT88" i="4"/>
  <c r="AT71" i="4"/>
  <c r="AN83" i="4"/>
  <c r="AP91" i="4"/>
  <c r="AQ99" i="4"/>
  <c r="AR111" i="4"/>
  <c r="AN57" i="4"/>
  <c r="AP65" i="4"/>
  <c r="AR73" i="4"/>
  <c r="AT81" i="4"/>
  <c r="AN94" i="4"/>
  <c r="AS73" i="4"/>
  <c r="AU81" i="4"/>
  <c r="AM86" i="4"/>
  <c r="AO94" i="4"/>
  <c r="AO103" i="4"/>
  <c r="AP71" i="4"/>
  <c r="AR79" i="4"/>
  <c r="AT87" i="4"/>
  <c r="AU99" i="4"/>
  <c r="AO77" i="4"/>
  <c r="AQ85" i="4"/>
  <c r="AS93" i="4"/>
  <c r="AM102" i="4"/>
  <c r="AT114" i="4"/>
  <c r="AU103" i="4"/>
  <c r="AM107" i="4"/>
  <c r="AP102" i="4"/>
  <c r="AR110" i="4"/>
  <c r="AT118" i="4"/>
  <c r="AQ115" i="4"/>
  <c r="AS112" i="4"/>
  <c r="AT36" i="4"/>
  <c r="AQ60" i="4"/>
  <c r="AT116" i="4"/>
  <c r="AQ26" i="4"/>
  <c r="AS26" i="4"/>
  <c r="AN24" i="4"/>
  <c r="AP15" i="4"/>
  <c r="AR23" i="4"/>
  <c r="AR24" i="4"/>
  <c r="AT32" i="4"/>
  <c r="AT53" i="4"/>
  <c r="AR30" i="4"/>
  <c r="AT38" i="4"/>
  <c r="AM61" i="4"/>
  <c r="AT66" i="4"/>
  <c r="AO64" i="4"/>
  <c r="AR54" i="4"/>
  <c r="AP38" i="4"/>
  <c r="AU65" i="4"/>
  <c r="AQ47" i="4"/>
  <c r="AQ56" i="4"/>
  <c r="AT56" i="4"/>
  <c r="AN69" i="4"/>
  <c r="AP77" i="4"/>
  <c r="AM97" i="4"/>
  <c r="AO98" i="4"/>
  <c r="AT75" i="4"/>
  <c r="AS105" i="4"/>
  <c r="AP112" i="4"/>
  <c r="AN62" i="4"/>
  <c r="AP70" i="4"/>
  <c r="AR78" i="4"/>
  <c r="AT86" i="4"/>
  <c r="AR98" i="4"/>
  <c r="AS98" i="4"/>
  <c r="AN67" i="4"/>
  <c r="AM73" i="4"/>
  <c r="AO81" i="4"/>
  <c r="AQ89" i="4"/>
  <c r="AU97" i="4"/>
  <c r="AS99" i="4"/>
  <c r="AP106" i="4"/>
  <c r="AQ109" i="4"/>
  <c r="AS117" i="4"/>
  <c r="AT117" i="4"/>
  <c r="AO28" i="4"/>
  <c r="AT12" i="4"/>
  <c r="AO92" i="4"/>
  <c r="AM92" i="4"/>
  <c r="AM33" i="4"/>
  <c r="AU38" i="4"/>
  <c r="AP19" i="4"/>
  <c r="AR29" i="4"/>
  <c r="AM54" i="4"/>
  <c r="AP26" i="4"/>
  <c r="AR34" i="4"/>
  <c r="AT42" i="4"/>
  <c r="AS66" i="4"/>
  <c r="AN34" i="4"/>
  <c r="AR61" i="4"/>
  <c r="AO43" i="4"/>
  <c r="AQ51" i="4"/>
  <c r="AT61" i="4"/>
  <c r="AN73" i="4"/>
  <c r="AR72" i="4"/>
  <c r="AT54" i="4"/>
  <c r="AN66" i="4"/>
  <c r="AU110" i="4"/>
  <c r="AU73" i="4"/>
  <c r="AM78" i="4"/>
  <c r="AO86" i="4"/>
  <c r="AQ94" i="4"/>
  <c r="AN109" i="4"/>
  <c r="AN103" i="4"/>
  <c r="AQ113" i="4"/>
  <c r="AS20" i="4"/>
  <c r="AM12" i="4"/>
  <c r="AS36" i="4"/>
  <c r="AN68" i="4"/>
  <c r="AQ44" i="4"/>
  <c r="AN12" i="4"/>
  <c r="AS39" i="4"/>
  <c r="AN16" i="4"/>
  <c r="AQ24" i="4"/>
  <c r="AM30" i="4"/>
  <c r="AP25" i="4"/>
  <c r="AR33" i="4"/>
  <c r="AS59" i="4"/>
  <c r="AN65" i="4"/>
  <c r="AP31" i="4"/>
  <c r="AR39" i="4"/>
  <c r="AU56" i="4"/>
  <c r="AP62" i="4"/>
  <c r="AN39" i="4"/>
  <c r="AM40" i="4"/>
  <c r="AO48" i="4"/>
  <c r="AT57" i="4"/>
  <c r="AR57" i="4"/>
  <c r="AT65" i="4"/>
  <c r="AN78" i="4"/>
  <c r="AP86" i="4"/>
  <c r="AR94" i="4"/>
  <c r="AP69" i="4"/>
  <c r="AR77" i="4"/>
  <c r="AU106" i="4"/>
  <c r="AT58" i="4"/>
  <c r="AS111" i="4"/>
  <c r="AU78" i="4"/>
  <c r="AM82" i="4"/>
  <c r="AO90" i="4"/>
  <c r="AQ101" i="4"/>
  <c r="AN107" i="4"/>
  <c r="AU109" i="4"/>
  <c r="AR117" i="4"/>
  <c r="AO110" i="4"/>
  <c r="AR118" i="4"/>
  <c r="AP28" i="4"/>
  <c r="AS100" i="4"/>
  <c r="AQ84" i="4"/>
  <c r="AO68" i="4"/>
  <c r="AM36" i="4"/>
  <c r="AM29" i="4"/>
  <c r="AO29" i="4"/>
  <c r="AT34" i="4"/>
  <c r="AN21" i="4"/>
  <c r="AP30" i="4"/>
  <c r="AN27" i="4"/>
  <c r="AP35" i="4"/>
  <c r="AU63" i="4"/>
  <c r="AT55" i="4"/>
  <c r="AN56" i="4"/>
  <c r="AT31" i="4"/>
  <c r="AR67" i="4"/>
  <c r="AU40" i="4"/>
  <c r="AM45" i="4"/>
  <c r="AM58" i="4"/>
  <c r="AP54" i="4"/>
  <c r="AR62" i="4"/>
  <c r="AT70" i="4"/>
  <c r="AN82" i="4"/>
  <c r="AP90" i="4"/>
  <c r="AP73" i="4"/>
  <c r="AR81" i="4"/>
  <c r="AT89" i="4"/>
  <c r="AS102" i="4"/>
  <c r="AO107" i="4"/>
  <c r="AR55" i="4"/>
  <c r="AT63" i="4"/>
  <c r="AT105" i="4"/>
  <c r="AQ112" i="4"/>
  <c r="AO75" i="4"/>
  <c r="AQ83" i="4"/>
  <c r="AS91" i="4"/>
  <c r="AT69" i="4"/>
  <c r="AN81" i="4"/>
  <c r="AP89" i="4"/>
  <c r="AR115" i="4"/>
  <c r="AS74" i="4"/>
  <c r="AU82" i="4"/>
  <c r="AM87" i="4"/>
  <c r="AO95" i="4"/>
  <c r="AO97" i="4"/>
  <c r="AU113" i="4"/>
  <c r="AR44" i="4"/>
  <c r="AP44" i="4"/>
  <c r="AR100" i="4"/>
  <c r="AT8" i="4"/>
  <c r="AP9" i="4"/>
  <c r="AU6" i="4"/>
  <c r="AU10" i="4"/>
  <c r="AU11" i="4"/>
  <c r="AU5" i="4"/>
  <c r="AU9" i="4"/>
  <c r="AU7" i="4"/>
  <c r="AU8" i="4"/>
  <c r="AR5" i="4"/>
  <c r="AQ5" i="4"/>
  <c r="AS5" i="4"/>
  <c r="AL6" i="4"/>
  <c r="AL5" i="4"/>
  <c r="AL8" i="4"/>
  <c r="AL7" i="4"/>
  <c r="AM10" i="4"/>
  <c r="AL10" i="4"/>
  <c r="AL9" i="4"/>
  <c r="AL11" i="4"/>
  <c r="AM6" i="4"/>
  <c r="AO6" i="4"/>
  <c r="AP11" i="4"/>
  <c r="AN10" i="4"/>
  <c r="AR9" i="4"/>
  <c r="AS11" i="4"/>
  <c r="AN6" i="4"/>
  <c r="AO5" i="4"/>
  <c r="AP7" i="4"/>
  <c r="AQ8" i="4"/>
  <c r="AO8" i="4"/>
  <c r="AQ6" i="4"/>
  <c r="AQ7" i="4"/>
  <c r="AT6" i="4"/>
  <c r="AP5" i="4"/>
  <c r="BN5" i="4"/>
  <c r="BE5" i="4" s="1"/>
  <c r="BN7" i="1"/>
  <c r="BE7" i="1" s="1"/>
  <c r="BN17" i="1"/>
  <c r="BE17" i="1" s="1"/>
  <c r="BN19" i="1"/>
  <c r="BE19" i="1" s="1"/>
  <c r="BN16" i="1"/>
  <c r="BE16" i="1" s="1"/>
  <c r="BN21" i="1"/>
  <c r="BE21" i="1" s="1"/>
  <c r="BN18" i="1"/>
  <c r="BE18" i="1" s="1"/>
  <c r="BN20" i="1"/>
  <c r="BE20" i="1" s="1"/>
  <c r="BN9" i="1"/>
  <c r="BE9" i="1" s="1"/>
  <c r="BN25" i="1"/>
  <c r="BE25" i="1" s="1"/>
  <c r="BN6" i="1"/>
  <c r="BE6" i="1" s="1"/>
  <c r="BN22" i="1"/>
  <c r="BE22" i="1" s="1"/>
  <c r="BN6" i="4"/>
  <c r="BE6" i="4" s="1"/>
  <c r="BN14" i="1"/>
  <c r="BE14" i="1" s="1"/>
  <c r="BN27" i="1"/>
  <c r="BE27" i="1" s="1"/>
  <c r="BN8" i="1"/>
  <c r="BE8" i="1" s="1"/>
  <c r="BN24" i="1"/>
  <c r="BE24" i="1" s="1"/>
  <c r="BN30" i="1"/>
  <c r="BE30" i="1" s="1"/>
  <c r="BN13" i="1"/>
  <c r="BE13" i="1" s="1"/>
  <c r="BN29" i="1"/>
  <c r="BE29" i="1" s="1"/>
  <c r="BN10" i="1"/>
  <c r="BE10" i="1" s="1"/>
  <c r="BN26" i="1"/>
  <c r="BE26" i="1" s="1"/>
  <c r="BN23" i="1"/>
  <c r="BE23" i="1" s="1"/>
  <c r="BN11" i="1"/>
  <c r="BE11" i="1" s="1"/>
  <c r="BN15" i="1"/>
  <c r="BE15" i="1" s="1"/>
  <c r="BN31" i="1"/>
  <c r="BE31" i="1" s="1"/>
  <c r="BN12" i="1"/>
  <c r="BE12" i="1" s="1"/>
  <c r="BN28" i="1"/>
  <c r="BE28" i="1" s="1"/>
  <c r="AR6" i="4"/>
  <c r="AR10" i="4"/>
  <c r="AM7" i="4"/>
  <c r="AM11" i="4"/>
  <c r="AQ10" i="4"/>
  <c r="AR7" i="4"/>
  <c r="AR11" i="4"/>
  <c r="AS9" i="4"/>
  <c r="AT11" i="4"/>
  <c r="AM8" i="4"/>
  <c r="AO11" i="4"/>
  <c r="AN5" i="4"/>
  <c r="AN7" i="4"/>
  <c r="AN11" i="4"/>
  <c r="AT10" i="4"/>
  <c r="AN8" i="4"/>
  <c r="AO10" i="4"/>
  <c r="AT7" i="4"/>
  <c r="AO9" i="4"/>
  <c r="AS6" i="4"/>
  <c r="AN9" i="4"/>
  <c r="AQ9" i="4"/>
  <c r="AS8" i="4"/>
  <c r="AP10" i="4"/>
  <c r="AT5" i="4"/>
  <c r="AP8" i="4"/>
  <c r="AO7" i="4"/>
  <c r="AQ11" i="4"/>
  <c r="AP6" i="4"/>
  <c r="AR8" i="4"/>
  <c r="AS10" i="4"/>
  <c r="AT9" i="4"/>
  <c r="AM9" i="4"/>
  <c r="AM5" i="4"/>
  <c r="DS5" i="1" l="1"/>
  <c r="AV45" i="4"/>
  <c r="AB45" i="4" s="1"/>
  <c r="BQ45" i="4" s="1"/>
  <c r="BR45" i="4" s="1"/>
  <c r="AV73" i="4"/>
  <c r="AB73" i="4" s="1"/>
  <c r="AV92" i="4"/>
  <c r="AB92" i="4" s="1"/>
  <c r="BQ92" i="4" s="1"/>
  <c r="AV86" i="4"/>
  <c r="AB86" i="4" s="1"/>
  <c r="BQ86" i="4" s="1"/>
  <c r="AV88" i="4"/>
  <c r="AB88" i="4" s="1"/>
  <c r="BQ88" i="4" s="1"/>
  <c r="AV14" i="4"/>
  <c r="AB14" i="4" s="1"/>
  <c r="BQ14" i="4" s="1"/>
  <c r="BR14" i="4" s="1"/>
  <c r="AV76" i="4"/>
  <c r="AB76" i="4" s="1"/>
  <c r="BQ76" i="4" s="1"/>
  <c r="AV36" i="4"/>
  <c r="AB36" i="4" s="1"/>
  <c r="BQ36" i="4" s="1"/>
  <c r="AV87" i="4"/>
  <c r="AB87" i="4" s="1"/>
  <c r="BQ87" i="4" s="1"/>
  <c r="AV79" i="4"/>
  <c r="AB79" i="4" s="1"/>
  <c r="BQ79" i="4" s="1"/>
  <c r="BR79" i="4" s="1"/>
  <c r="AV32" i="4"/>
  <c r="AB32" i="4" s="1"/>
  <c r="BQ32" i="4" s="1"/>
  <c r="AV118" i="4"/>
  <c r="AB118" i="4" s="1"/>
  <c r="AV53" i="4"/>
  <c r="AB53" i="4" s="1"/>
  <c r="BQ53" i="4" s="1"/>
  <c r="AV33" i="4"/>
  <c r="AB33" i="4" s="1"/>
  <c r="BQ33" i="4" s="1"/>
  <c r="AV96" i="4"/>
  <c r="AB96" i="4" s="1"/>
  <c r="BQ96" i="4" s="1"/>
  <c r="AV8" i="4"/>
  <c r="AB8" i="4" s="1"/>
  <c r="BQ8" i="4" s="1"/>
  <c r="AV6" i="4"/>
  <c r="AB6" i="4" s="1"/>
  <c r="BQ6" i="4" s="1"/>
  <c r="AV82" i="4"/>
  <c r="AB82" i="4" s="1"/>
  <c r="BQ82" i="4" s="1"/>
  <c r="AV30" i="4"/>
  <c r="AB30" i="4" s="1"/>
  <c r="BQ30" i="4" s="1"/>
  <c r="AV12" i="4"/>
  <c r="AB12" i="4" s="1"/>
  <c r="BQ12" i="4" s="1"/>
  <c r="BR12" i="4" s="1"/>
  <c r="AV78" i="4"/>
  <c r="AB78" i="4" s="1"/>
  <c r="BQ78" i="4" s="1"/>
  <c r="AV54" i="4"/>
  <c r="AB54" i="4" s="1"/>
  <c r="BQ54" i="4" s="1"/>
  <c r="AV102" i="4"/>
  <c r="AB102" i="4" s="1"/>
  <c r="BQ102" i="4" s="1"/>
  <c r="AV72" i="4"/>
  <c r="AB72" i="4" s="1"/>
  <c r="BQ72" i="4" s="1"/>
  <c r="BR72" i="4" s="1"/>
  <c r="AV94" i="4"/>
  <c r="AB94" i="4" s="1"/>
  <c r="BQ94" i="4" s="1"/>
  <c r="AV95" i="4"/>
  <c r="AB95" i="4" s="1"/>
  <c r="BQ95" i="4" s="1"/>
  <c r="AV46" i="4"/>
  <c r="AB46" i="4" s="1"/>
  <c r="AV44" i="4"/>
  <c r="AB44" i="4" s="1"/>
  <c r="BQ44" i="4" s="1"/>
  <c r="BR44" i="4" s="1"/>
  <c r="AV112" i="4"/>
  <c r="AB112" i="4" s="1"/>
  <c r="AV15" i="4"/>
  <c r="AB15" i="4" s="1"/>
  <c r="BQ15" i="4" s="1"/>
  <c r="BR15" i="4" s="1"/>
  <c r="AV34" i="4"/>
  <c r="AB34" i="4" s="1"/>
  <c r="BQ34" i="4" s="1"/>
  <c r="AV100" i="4"/>
  <c r="AB100" i="4" s="1"/>
  <c r="BQ100" i="4" s="1"/>
  <c r="AV26" i="4"/>
  <c r="AB26" i="4" s="1"/>
  <c r="BQ26" i="4" s="1"/>
  <c r="AV9" i="4"/>
  <c r="AB9" i="4" s="1"/>
  <c r="BQ9" i="4" s="1"/>
  <c r="BR9" i="4" s="1"/>
  <c r="AV11" i="4"/>
  <c r="AB11" i="4" s="1"/>
  <c r="BQ11" i="4" s="1"/>
  <c r="BR11" i="4" s="1"/>
  <c r="AV61" i="4"/>
  <c r="AB61" i="4" s="1"/>
  <c r="BQ61" i="4" s="1"/>
  <c r="AV114" i="4"/>
  <c r="AB114" i="4" s="1"/>
  <c r="AV111" i="4"/>
  <c r="AB111" i="4" s="1"/>
  <c r="BQ111" i="4" s="1"/>
  <c r="AV56" i="4"/>
  <c r="AB56" i="4" s="1"/>
  <c r="BQ56" i="4" s="1"/>
  <c r="AV104" i="4"/>
  <c r="AB104" i="4" s="1"/>
  <c r="BQ104" i="4" s="1"/>
  <c r="AV71" i="4"/>
  <c r="AB71" i="4" s="1"/>
  <c r="BQ71" i="4" s="1"/>
  <c r="AV99" i="4"/>
  <c r="AB99" i="4" s="1"/>
  <c r="BQ99" i="4" s="1"/>
  <c r="AV89" i="4"/>
  <c r="AB89" i="4" s="1"/>
  <c r="BQ89" i="4" s="1"/>
  <c r="AV59" i="4"/>
  <c r="AB59" i="4" s="1"/>
  <c r="BQ59" i="4" s="1"/>
  <c r="AV41" i="4"/>
  <c r="AB41" i="4" s="1"/>
  <c r="AV62" i="4"/>
  <c r="AB62" i="4" s="1"/>
  <c r="BQ62" i="4" s="1"/>
  <c r="AV35" i="4"/>
  <c r="AB35" i="4" s="1"/>
  <c r="BQ35" i="4" s="1"/>
  <c r="AV105" i="4"/>
  <c r="AB105" i="4" s="1"/>
  <c r="BQ105" i="4" s="1"/>
  <c r="AV37" i="4"/>
  <c r="AB37" i="4" s="1"/>
  <c r="BQ37" i="4" s="1"/>
  <c r="AV81" i="4"/>
  <c r="AB81" i="4" s="1"/>
  <c r="BQ81" i="4" s="1"/>
  <c r="AV69" i="4"/>
  <c r="AB69" i="4" s="1"/>
  <c r="BQ69" i="4" s="1"/>
  <c r="AV27" i="4"/>
  <c r="AB27" i="4" s="1"/>
  <c r="BQ27" i="4" s="1"/>
  <c r="AV20" i="4"/>
  <c r="AB20" i="4" s="1"/>
  <c r="BQ20" i="4" s="1"/>
  <c r="BR20" i="4" s="1"/>
  <c r="AV70" i="4"/>
  <c r="AB70" i="4" s="1"/>
  <c r="BQ70" i="4" s="1"/>
  <c r="AV10" i="4"/>
  <c r="AB10" i="4" s="1"/>
  <c r="BQ10" i="4" s="1"/>
  <c r="BR10" i="4" s="1"/>
  <c r="AV29" i="4"/>
  <c r="AB29" i="4" s="1"/>
  <c r="BQ29" i="4" s="1"/>
  <c r="AV103" i="4"/>
  <c r="AB103" i="4" s="1"/>
  <c r="BQ103" i="4" s="1"/>
  <c r="AV98" i="4"/>
  <c r="AB98" i="4" s="1"/>
  <c r="BQ98" i="4" s="1"/>
  <c r="AV91" i="4"/>
  <c r="AB91" i="4" s="1"/>
  <c r="BQ91" i="4" s="1"/>
  <c r="AV106" i="4"/>
  <c r="AB106" i="4" s="1"/>
  <c r="BQ106" i="4" s="1"/>
  <c r="AV49" i="4"/>
  <c r="AB49" i="4" s="1"/>
  <c r="BQ49" i="4" s="1"/>
  <c r="AV115" i="4"/>
  <c r="AB115" i="4" s="1"/>
  <c r="AV77" i="4"/>
  <c r="AB77" i="4" s="1"/>
  <c r="BQ77" i="4" s="1"/>
  <c r="AV63" i="4"/>
  <c r="AB63" i="4" s="1"/>
  <c r="BQ63" i="4" s="1"/>
  <c r="AV80" i="4"/>
  <c r="AB80" i="4" s="1"/>
  <c r="BQ80" i="4" s="1"/>
  <c r="AV47" i="4"/>
  <c r="AB47" i="4" s="1"/>
  <c r="AV110" i="4"/>
  <c r="AB110" i="4" s="1"/>
  <c r="BQ110" i="4" s="1"/>
  <c r="AV75" i="4"/>
  <c r="AB75" i="4" s="1"/>
  <c r="BQ75" i="4" s="1"/>
  <c r="BR75" i="4" s="1"/>
  <c r="AV13" i="4"/>
  <c r="AB13" i="4" s="1"/>
  <c r="BQ13" i="4" s="1"/>
  <c r="BR13" i="4" s="1"/>
  <c r="AV42" i="4"/>
  <c r="AB42" i="4" s="1"/>
  <c r="BQ42" i="4" s="1"/>
  <c r="BR42" i="4" s="1"/>
  <c r="AV60" i="4"/>
  <c r="AB60" i="4" s="1"/>
  <c r="BQ60" i="4" s="1"/>
  <c r="AV84" i="4"/>
  <c r="AB84" i="4" s="1"/>
  <c r="BQ84" i="4" s="1"/>
  <c r="AV116" i="4"/>
  <c r="AB116" i="4" s="1"/>
  <c r="AV17" i="4"/>
  <c r="AB17" i="4" s="1"/>
  <c r="BQ17" i="4" s="1"/>
  <c r="BR17" i="4" s="1"/>
  <c r="AV52" i="4"/>
  <c r="AB52" i="4" s="1"/>
  <c r="BQ52" i="4" s="1"/>
  <c r="AV83" i="4"/>
  <c r="AB83" i="4" s="1"/>
  <c r="BQ83" i="4" s="1"/>
  <c r="AV51" i="4"/>
  <c r="AB51" i="4" s="1"/>
  <c r="BQ51" i="4" s="1"/>
  <c r="AV93" i="4"/>
  <c r="AB93" i="4" s="1"/>
  <c r="BQ93" i="4" s="1"/>
  <c r="AV68" i="4"/>
  <c r="AB68" i="4" s="1"/>
  <c r="BQ68" i="4" s="1"/>
  <c r="AV65" i="4"/>
  <c r="AB65" i="4" s="1"/>
  <c r="BQ65" i="4" s="1"/>
  <c r="AV58" i="4"/>
  <c r="AB58" i="4" s="1"/>
  <c r="BQ58" i="4" s="1"/>
  <c r="AV107" i="4"/>
  <c r="AB107" i="4" s="1"/>
  <c r="BQ107" i="4" s="1"/>
  <c r="AV24" i="4"/>
  <c r="AB24" i="4" s="1"/>
  <c r="BQ24" i="4" s="1"/>
  <c r="BR24" i="4" s="1"/>
  <c r="AV101" i="4"/>
  <c r="AB101" i="4" s="1"/>
  <c r="BQ101" i="4" s="1"/>
  <c r="AV18" i="4"/>
  <c r="AB18" i="4" s="1"/>
  <c r="BQ18" i="4" s="1"/>
  <c r="BR18" i="4" s="1"/>
  <c r="AV64" i="4"/>
  <c r="AB64" i="4" s="1"/>
  <c r="BQ64" i="4" s="1"/>
  <c r="AV21" i="4"/>
  <c r="AB21" i="4" s="1"/>
  <c r="BQ21" i="4" s="1"/>
  <c r="BR21" i="4" s="1"/>
  <c r="AV23" i="4"/>
  <c r="AB23" i="4" s="1"/>
  <c r="BQ23" i="4" s="1"/>
  <c r="BR23" i="4" s="1"/>
  <c r="AV50" i="4"/>
  <c r="AB50" i="4" s="1"/>
  <c r="BQ50" i="4" s="1"/>
  <c r="AV38" i="4"/>
  <c r="AB38" i="4" s="1"/>
  <c r="BQ38" i="4" s="1"/>
  <c r="AV55" i="4"/>
  <c r="AB55" i="4" s="1"/>
  <c r="BQ55" i="4" s="1"/>
  <c r="AV31" i="4"/>
  <c r="AB31" i="4" s="1"/>
  <c r="BQ31" i="4" s="1"/>
  <c r="AV43" i="4"/>
  <c r="AB43" i="4" s="1"/>
  <c r="AV5" i="4"/>
  <c r="AB5" i="4" s="1"/>
  <c r="BQ5" i="4" s="1"/>
  <c r="AV40" i="4"/>
  <c r="AB40" i="4" s="1"/>
  <c r="BQ40" i="4" s="1"/>
  <c r="BR40" i="4" s="1"/>
  <c r="AV97" i="4"/>
  <c r="AB97" i="4" s="1"/>
  <c r="BQ97" i="4" s="1"/>
  <c r="AV109" i="4"/>
  <c r="AB109" i="4" s="1"/>
  <c r="BQ109" i="4" s="1"/>
  <c r="AV113" i="4"/>
  <c r="AB113" i="4" s="1"/>
  <c r="AV85" i="4"/>
  <c r="AB85" i="4" s="1"/>
  <c r="BQ85" i="4" s="1"/>
  <c r="AV74" i="4"/>
  <c r="AB74" i="4" s="1"/>
  <c r="BQ74" i="4" s="1"/>
  <c r="BR74" i="4" s="1"/>
  <c r="AV90" i="4"/>
  <c r="AB90" i="4" s="1"/>
  <c r="BQ90" i="4" s="1"/>
  <c r="AV28" i="4"/>
  <c r="AB28" i="4" s="1"/>
  <c r="BQ28" i="4" s="1"/>
  <c r="AV66" i="4"/>
  <c r="AB66" i="4" s="1"/>
  <c r="BQ66" i="4" s="1"/>
  <c r="AV48" i="4"/>
  <c r="AB48" i="4" s="1"/>
  <c r="AV39" i="4"/>
  <c r="AB39" i="4" s="1"/>
  <c r="BQ39" i="4" s="1"/>
  <c r="AV7" i="4"/>
  <c r="AB7" i="4" s="1"/>
  <c r="BQ7" i="4" s="1"/>
  <c r="AV16" i="4"/>
  <c r="AB16" i="4" s="1"/>
  <c r="BQ16" i="4" s="1"/>
  <c r="BR16" i="4" s="1"/>
  <c r="AV108" i="4"/>
  <c r="AB108" i="4" s="1"/>
  <c r="BQ108" i="4" s="1"/>
  <c r="AV117" i="4"/>
  <c r="AB117" i="4" s="1"/>
  <c r="AV19" i="4"/>
  <c r="AB19" i="4" s="1"/>
  <c r="AV25" i="4"/>
  <c r="AB25" i="4" s="1"/>
  <c r="BQ25" i="4" s="1"/>
  <c r="BR25" i="4" s="1"/>
  <c r="AV22" i="4"/>
  <c r="AB22" i="4" s="1"/>
  <c r="BQ22" i="4" s="1"/>
  <c r="BR22" i="4" s="1"/>
  <c r="AV67" i="4"/>
  <c r="AB67" i="4" s="1"/>
  <c r="BQ67" i="4" s="1"/>
  <c r="AV57" i="4"/>
  <c r="AB57" i="4" s="1"/>
  <c r="BQ57" i="4" s="1"/>
  <c r="FD107" i="4"/>
  <c r="EJ107" i="4" s="1"/>
  <c r="GB29" i="1" s="1"/>
  <c r="GK29" i="1" s="1"/>
  <c r="FD87" i="4"/>
  <c r="EJ87" i="4" s="1"/>
  <c r="FY87" i="4" s="1"/>
  <c r="HH105" i="4"/>
  <c r="GN105" i="4" s="1"/>
  <c r="FD51" i="4"/>
  <c r="EJ51" i="4" s="1"/>
  <c r="FY51" i="4" s="1"/>
  <c r="CZ30" i="4"/>
  <c r="CF30" i="4" s="1"/>
  <c r="DU30" i="4" s="1"/>
  <c r="HH92" i="4"/>
  <c r="GN92" i="4" s="1"/>
  <c r="CZ15" i="4"/>
  <c r="CF15" i="4" s="1"/>
  <c r="FD79" i="4"/>
  <c r="EJ79" i="4" s="1"/>
  <c r="FD113" i="4"/>
  <c r="EJ113" i="4" s="1"/>
  <c r="FY113" i="4" s="1"/>
  <c r="JL63" i="4"/>
  <c r="IR63" i="4" s="1"/>
  <c r="KG63" i="4" s="1"/>
  <c r="FD44" i="4"/>
  <c r="EJ44" i="4" s="1"/>
  <c r="GC14" i="1" s="1"/>
  <c r="GL14" i="1" s="1"/>
  <c r="FD71" i="4"/>
  <c r="EJ71" i="4" s="1"/>
  <c r="FD58" i="4"/>
  <c r="EJ58" i="4" s="1"/>
  <c r="FY19" i="1" s="1"/>
  <c r="GH19" i="1" s="1"/>
  <c r="HH66" i="4"/>
  <c r="GN66" i="4" s="1"/>
  <c r="IC66" i="4" s="1"/>
  <c r="HH34" i="4"/>
  <c r="GN34" i="4" s="1"/>
  <c r="FD103" i="4"/>
  <c r="EJ103" i="4" s="1"/>
  <c r="HH11" i="4"/>
  <c r="GN11" i="4" s="1"/>
  <c r="IC11" i="4" s="1"/>
  <c r="FD35" i="4"/>
  <c r="EJ35" i="4" s="1"/>
  <c r="FY35" i="4" s="1"/>
  <c r="FD30" i="4"/>
  <c r="EJ30" i="4" s="1"/>
  <c r="FY30" i="4" s="1"/>
  <c r="JL8" i="4"/>
  <c r="IR8" i="4" s="1"/>
  <c r="LZ5" i="1" s="1"/>
  <c r="MI5" i="1" s="1"/>
  <c r="JL102" i="4"/>
  <c r="IR102" i="4" s="1"/>
  <c r="CZ116" i="4"/>
  <c r="CF116" i="4" s="1"/>
  <c r="FD112" i="4"/>
  <c r="EJ112" i="4" s="1"/>
  <c r="HH96" i="4"/>
  <c r="GN96" i="4" s="1"/>
  <c r="JL38" i="4"/>
  <c r="IR38" i="4" s="1"/>
  <c r="JL64" i="4"/>
  <c r="IR64" i="4" s="1"/>
  <c r="HH62" i="4"/>
  <c r="GN62" i="4" s="1"/>
  <c r="IC62" i="4" s="1"/>
  <c r="JL99" i="4"/>
  <c r="IR99" i="4" s="1"/>
  <c r="HH63" i="4"/>
  <c r="GN63" i="4" s="1"/>
  <c r="FD23" i="4"/>
  <c r="EJ23" i="4" s="1"/>
  <c r="HH118" i="4"/>
  <c r="GN118" i="4" s="1"/>
  <c r="HH78" i="4"/>
  <c r="GN78" i="4" s="1"/>
  <c r="HH112" i="4"/>
  <c r="GN112" i="4" s="1"/>
  <c r="JL66" i="4"/>
  <c r="IR66" i="4" s="1"/>
  <c r="FD53" i="4"/>
  <c r="EJ53" i="4" s="1"/>
  <c r="FY53" i="4" s="1"/>
  <c r="FD18" i="4"/>
  <c r="EJ18" i="4" s="1"/>
  <c r="FY18" i="4" s="1"/>
  <c r="HH28" i="4"/>
  <c r="GN28" i="4" s="1"/>
  <c r="FD42" i="4"/>
  <c r="EJ42" i="4" s="1"/>
  <c r="FD115" i="4"/>
  <c r="EJ115" i="4" s="1"/>
  <c r="CZ72" i="4"/>
  <c r="CF72" i="4" s="1"/>
  <c r="FD20" i="4"/>
  <c r="EJ20" i="4" s="1"/>
  <c r="FY20" i="4" s="1"/>
  <c r="FD63" i="4"/>
  <c r="EJ63" i="4" s="1"/>
  <c r="FD48" i="4"/>
  <c r="EJ48" i="4" s="1"/>
  <c r="GA15" i="1" s="1"/>
  <c r="GJ15" i="1" s="1"/>
  <c r="JL61" i="4"/>
  <c r="IR61" i="4" s="1"/>
  <c r="JL84" i="4"/>
  <c r="IR84" i="4" s="1"/>
  <c r="HH45" i="4"/>
  <c r="GN45" i="4" s="1"/>
  <c r="IC45" i="4" s="1"/>
  <c r="HH93" i="4"/>
  <c r="GN93" i="4" s="1"/>
  <c r="HH26" i="4"/>
  <c r="GN26" i="4" s="1"/>
  <c r="CZ87" i="4"/>
  <c r="CF87" i="4" s="1"/>
  <c r="JL34" i="4"/>
  <c r="IR34" i="4" s="1"/>
  <c r="JL87" i="4"/>
  <c r="IR87" i="4" s="1"/>
  <c r="JL37" i="4"/>
  <c r="IR37" i="4" s="1"/>
  <c r="HH95" i="4"/>
  <c r="GN95" i="4" s="1"/>
  <c r="IC95" i="4" s="1"/>
  <c r="CZ5" i="4"/>
  <c r="CF5" i="4" s="1"/>
  <c r="DU5" i="4" s="1"/>
  <c r="FD90" i="4"/>
  <c r="EJ90" i="4" s="1"/>
  <c r="CZ117" i="4"/>
  <c r="CF117" i="4" s="1"/>
  <c r="FD32" i="4"/>
  <c r="EJ32" i="4" s="1"/>
  <c r="JL111" i="4"/>
  <c r="IR111" i="4" s="1"/>
  <c r="HH109" i="4"/>
  <c r="GN109" i="4" s="1"/>
  <c r="IC109" i="4" s="1"/>
  <c r="HH114" i="4"/>
  <c r="GN114" i="4" s="1"/>
  <c r="HH32" i="4"/>
  <c r="GN32" i="4" s="1"/>
  <c r="JL53" i="4"/>
  <c r="IR53" i="4" s="1"/>
  <c r="CZ52" i="4"/>
  <c r="CF52" i="4" s="1"/>
  <c r="JL118" i="4"/>
  <c r="IR118" i="4" s="1"/>
  <c r="JL46" i="4"/>
  <c r="IR46" i="4" s="1"/>
  <c r="FD110" i="4"/>
  <c r="EJ110" i="4" s="1"/>
  <c r="CZ101" i="4"/>
  <c r="CF101" i="4" s="1"/>
  <c r="HH42" i="4"/>
  <c r="GN42" i="4" s="1"/>
  <c r="HH99" i="4"/>
  <c r="GN99" i="4" s="1"/>
  <c r="CZ91" i="4"/>
  <c r="CF91" i="4" s="1"/>
  <c r="CZ79" i="4"/>
  <c r="CF79" i="4" s="1"/>
  <c r="JL62" i="4"/>
  <c r="IR62" i="4" s="1"/>
  <c r="HH48" i="4"/>
  <c r="GN48" i="4" s="1"/>
  <c r="FD98" i="4"/>
  <c r="EJ98" i="4" s="1"/>
  <c r="HH100" i="4"/>
  <c r="GN100" i="4" s="1"/>
  <c r="FD15" i="4"/>
  <c r="EJ15" i="4" s="1"/>
  <c r="FD83" i="4"/>
  <c r="EJ83" i="4" s="1"/>
  <c r="FD76" i="4"/>
  <c r="EJ76" i="4" s="1"/>
  <c r="FY76" i="4" s="1"/>
  <c r="FD105" i="4"/>
  <c r="EJ105" i="4" s="1"/>
  <c r="HH37" i="4"/>
  <c r="GN37" i="4" s="1"/>
  <c r="FD50" i="4"/>
  <c r="EJ50" i="4" s="1"/>
  <c r="JL108" i="4"/>
  <c r="IR108" i="4" s="1"/>
  <c r="JL25" i="4"/>
  <c r="IR25" i="4" s="1"/>
  <c r="HH61" i="4"/>
  <c r="GN61" i="4" s="1"/>
  <c r="HH19" i="4"/>
  <c r="GN19" i="4" s="1"/>
  <c r="FD62" i="4"/>
  <c r="EJ62" i="4" s="1"/>
  <c r="JL45" i="4"/>
  <c r="IR45" i="4" s="1"/>
  <c r="JL27" i="4"/>
  <c r="IR27" i="4" s="1"/>
  <c r="HH116" i="4"/>
  <c r="GN116" i="4" s="1"/>
  <c r="HH16" i="4"/>
  <c r="GN16" i="4" s="1"/>
  <c r="JL110" i="4"/>
  <c r="IR110" i="4" s="1"/>
  <c r="JL86" i="4"/>
  <c r="IR86" i="4" s="1"/>
  <c r="JL13" i="4"/>
  <c r="IR13" i="4" s="1"/>
  <c r="HH98" i="4"/>
  <c r="GN98" i="4" s="1"/>
  <c r="HH79" i="4"/>
  <c r="GN79" i="4" s="1"/>
  <c r="FD82" i="4"/>
  <c r="EJ82" i="4" s="1"/>
  <c r="FD81" i="4"/>
  <c r="EJ81" i="4" s="1"/>
  <c r="FD93" i="4"/>
  <c r="EJ93" i="4" s="1"/>
  <c r="CZ57" i="4"/>
  <c r="CF57" i="4" s="1"/>
  <c r="JL113" i="4"/>
  <c r="IR113" i="4" s="1"/>
  <c r="JL32" i="4"/>
  <c r="IR32" i="4" s="1"/>
  <c r="HH38" i="4"/>
  <c r="GN38" i="4" s="1"/>
  <c r="HH7" i="4"/>
  <c r="GN7" i="4" s="1"/>
  <c r="FD28" i="4"/>
  <c r="EJ28" i="4" s="1"/>
  <c r="FD13" i="4"/>
  <c r="EJ13" i="4" s="1"/>
  <c r="JL115" i="4"/>
  <c r="IR115" i="4" s="1"/>
  <c r="JL51" i="4"/>
  <c r="IR51" i="4" s="1"/>
  <c r="HH111" i="4"/>
  <c r="GN111" i="4" s="1"/>
  <c r="FD33" i="4"/>
  <c r="EJ33" i="4" s="1"/>
  <c r="FD69" i="4"/>
  <c r="EJ69" i="4" s="1"/>
  <c r="CZ100" i="4"/>
  <c r="CF100" i="4" s="1"/>
  <c r="JL67" i="4"/>
  <c r="IR67" i="4" s="1"/>
  <c r="HH41" i="4"/>
  <c r="GN41" i="4" s="1"/>
  <c r="HH13" i="4"/>
  <c r="GN13" i="4" s="1"/>
  <c r="FD45" i="4"/>
  <c r="EJ45" i="4" s="1"/>
  <c r="FD38" i="4"/>
  <c r="EJ38" i="4" s="1"/>
  <c r="CZ105" i="4"/>
  <c r="CF105" i="4" s="1"/>
  <c r="JL90" i="4"/>
  <c r="IR90" i="4" s="1"/>
  <c r="HH72" i="4"/>
  <c r="GN72" i="4" s="1"/>
  <c r="HH86" i="4"/>
  <c r="GN86" i="4" s="1"/>
  <c r="FD91" i="4"/>
  <c r="EJ91" i="4" s="1"/>
  <c r="FD43" i="4"/>
  <c r="EJ43" i="4" s="1"/>
  <c r="CZ77" i="4"/>
  <c r="CF77" i="4" s="1"/>
  <c r="CZ106" i="4"/>
  <c r="CF106" i="4" s="1"/>
  <c r="CZ7" i="4"/>
  <c r="CF7" i="4" s="1"/>
  <c r="CZ95" i="4"/>
  <c r="CF95" i="4" s="1"/>
  <c r="CZ46" i="4"/>
  <c r="CF46" i="4" s="1"/>
  <c r="CZ6" i="4"/>
  <c r="CF6" i="4" s="1"/>
  <c r="CZ8" i="4"/>
  <c r="CF8" i="4" s="1"/>
  <c r="CZ59" i="4"/>
  <c r="CF59" i="4" s="1"/>
  <c r="CZ13" i="4"/>
  <c r="CF13" i="4" s="1"/>
  <c r="CZ110" i="4"/>
  <c r="CF110" i="4" s="1"/>
  <c r="CZ42" i="4"/>
  <c r="CF42" i="4" s="1"/>
  <c r="FD11" i="4"/>
  <c r="EJ11" i="4" s="1"/>
  <c r="FD49" i="4"/>
  <c r="EJ49" i="4" s="1"/>
  <c r="HH53" i="4"/>
  <c r="GN53" i="4" s="1"/>
  <c r="HH55" i="4"/>
  <c r="GN55" i="4" s="1"/>
  <c r="JL58" i="4"/>
  <c r="IR58" i="4" s="1"/>
  <c r="JL36" i="4"/>
  <c r="IR36" i="4" s="1"/>
  <c r="HH76" i="4"/>
  <c r="GN76" i="4" s="1"/>
  <c r="HH89" i="4"/>
  <c r="GN89" i="4" s="1"/>
  <c r="FD117" i="4"/>
  <c r="EJ117" i="4" s="1"/>
  <c r="CZ109" i="4"/>
  <c r="CF109" i="4" s="1"/>
  <c r="JL95" i="4"/>
  <c r="IR95" i="4" s="1"/>
  <c r="JL117" i="4"/>
  <c r="IR117" i="4" s="1"/>
  <c r="JL97" i="4"/>
  <c r="IR97" i="4" s="1"/>
  <c r="HH57" i="4"/>
  <c r="GN57" i="4" s="1"/>
  <c r="FD116" i="4"/>
  <c r="EJ116" i="4" s="1"/>
  <c r="CZ64" i="4"/>
  <c r="CF64" i="4" s="1"/>
  <c r="FD94" i="4"/>
  <c r="EJ94" i="4" s="1"/>
  <c r="FD106" i="4"/>
  <c r="EJ106" i="4" s="1"/>
  <c r="FD68" i="4"/>
  <c r="EJ68" i="4" s="1"/>
  <c r="JL74" i="4"/>
  <c r="IR74" i="4" s="1"/>
  <c r="HH29" i="4"/>
  <c r="GN29" i="4" s="1"/>
  <c r="HH71" i="4"/>
  <c r="GN71" i="4" s="1"/>
  <c r="HH82" i="4"/>
  <c r="GN82" i="4" s="1"/>
  <c r="HH65" i="4"/>
  <c r="GN65" i="4" s="1"/>
  <c r="FD101" i="4"/>
  <c r="EJ101" i="4" s="1"/>
  <c r="FD86" i="4"/>
  <c r="EJ86" i="4" s="1"/>
  <c r="JL88" i="4"/>
  <c r="IR88" i="4" s="1"/>
  <c r="JL30" i="4"/>
  <c r="IR30" i="4" s="1"/>
  <c r="CZ113" i="4"/>
  <c r="CF113" i="4" s="1"/>
  <c r="JL106" i="4"/>
  <c r="IR106" i="4" s="1"/>
  <c r="JL75" i="4"/>
  <c r="IR75" i="4" s="1"/>
  <c r="HH87" i="4"/>
  <c r="GN87" i="4" s="1"/>
  <c r="FD19" i="4"/>
  <c r="EJ19" i="4" s="1"/>
  <c r="FD16" i="4"/>
  <c r="EJ16" i="4" s="1"/>
  <c r="FD47" i="4"/>
  <c r="EJ47" i="4" s="1"/>
  <c r="CZ9" i="4"/>
  <c r="CF9" i="4" s="1"/>
  <c r="CZ22" i="4"/>
  <c r="CF22" i="4" s="1"/>
  <c r="CZ102" i="4"/>
  <c r="CF102" i="4" s="1"/>
  <c r="CZ90" i="4"/>
  <c r="CF90" i="4" s="1"/>
  <c r="CZ69" i="4"/>
  <c r="CF69" i="4" s="1"/>
  <c r="CZ49" i="4"/>
  <c r="CF49" i="4" s="1"/>
  <c r="CZ88" i="4"/>
  <c r="CF88" i="4" s="1"/>
  <c r="CZ12" i="4"/>
  <c r="CF12" i="4" s="1"/>
  <c r="CZ45" i="4"/>
  <c r="CF45" i="4" s="1"/>
  <c r="CZ11" i="4"/>
  <c r="CF11" i="4" s="1"/>
  <c r="CZ21" i="4"/>
  <c r="CF21" i="4" s="1"/>
  <c r="JL83" i="4"/>
  <c r="IR83" i="4" s="1"/>
  <c r="JL91" i="4"/>
  <c r="IR91" i="4" s="1"/>
  <c r="HH40" i="4"/>
  <c r="GN40" i="4" s="1"/>
  <c r="JL33" i="4"/>
  <c r="IR33" i="4" s="1"/>
  <c r="JL114" i="4"/>
  <c r="IR114" i="4" s="1"/>
  <c r="JL50" i="4"/>
  <c r="IR50" i="4" s="1"/>
  <c r="FD60" i="4"/>
  <c r="EJ60" i="4" s="1"/>
  <c r="FD29" i="4"/>
  <c r="EJ29" i="4" s="1"/>
  <c r="JL89" i="4"/>
  <c r="IR89" i="4" s="1"/>
  <c r="HH43" i="4"/>
  <c r="GN43" i="4" s="1"/>
  <c r="FD34" i="4"/>
  <c r="EJ34" i="4" s="1"/>
  <c r="JL109" i="4"/>
  <c r="IR109" i="4" s="1"/>
  <c r="JL56" i="4"/>
  <c r="IR56" i="4" s="1"/>
  <c r="HH52" i="4"/>
  <c r="GN52" i="4" s="1"/>
  <c r="HH97" i="4"/>
  <c r="GN97" i="4" s="1"/>
  <c r="FD100" i="4"/>
  <c r="EJ100" i="4" s="1"/>
  <c r="FD108" i="4"/>
  <c r="EJ108" i="4" s="1"/>
  <c r="CZ71" i="4"/>
  <c r="CF71" i="4" s="1"/>
  <c r="JL100" i="4"/>
  <c r="IR100" i="4" s="1"/>
  <c r="JL40" i="4"/>
  <c r="IR40" i="4" s="1"/>
  <c r="HH75" i="4"/>
  <c r="GN75" i="4" s="1"/>
  <c r="FD40" i="4"/>
  <c r="EJ40" i="4" s="1"/>
  <c r="CZ40" i="4"/>
  <c r="CF40" i="4" s="1"/>
  <c r="JL29" i="4"/>
  <c r="IR29" i="4" s="1"/>
  <c r="JL16" i="4"/>
  <c r="IR16" i="4" s="1"/>
  <c r="JL81" i="4"/>
  <c r="IR81" i="4" s="1"/>
  <c r="JL6" i="4"/>
  <c r="IR6" i="4" s="1"/>
  <c r="HH110" i="4"/>
  <c r="GN110" i="4" s="1"/>
  <c r="HH17" i="4"/>
  <c r="GN17" i="4" s="1"/>
  <c r="FD56" i="4"/>
  <c r="EJ56" i="4" s="1"/>
  <c r="CZ118" i="4"/>
  <c r="CF118" i="4" s="1"/>
  <c r="JL21" i="4"/>
  <c r="IR21" i="4" s="1"/>
  <c r="HH90" i="4"/>
  <c r="GN90" i="4" s="1"/>
  <c r="FD12" i="4"/>
  <c r="EJ12" i="4" s="1"/>
  <c r="FD74" i="4"/>
  <c r="EJ74" i="4" s="1"/>
  <c r="FD78" i="4"/>
  <c r="EJ78" i="4" s="1"/>
  <c r="CZ104" i="4"/>
  <c r="CF104" i="4" s="1"/>
  <c r="CZ48" i="4"/>
  <c r="CF48" i="4" s="1"/>
  <c r="CZ50" i="4"/>
  <c r="CF50" i="4" s="1"/>
  <c r="CZ51" i="4"/>
  <c r="CF51" i="4" s="1"/>
  <c r="CZ25" i="4"/>
  <c r="CF25" i="4" s="1"/>
  <c r="CZ38" i="4"/>
  <c r="CF38" i="4" s="1"/>
  <c r="CZ75" i="4"/>
  <c r="CF75" i="4" s="1"/>
  <c r="CZ55" i="4"/>
  <c r="CF55" i="4" s="1"/>
  <c r="CZ97" i="4"/>
  <c r="CF97" i="4" s="1"/>
  <c r="CZ82" i="4"/>
  <c r="CF82" i="4" s="1"/>
  <c r="JQ5" i="1"/>
  <c r="JL23" i="4"/>
  <c r="IR23" i="4" s="1"/>
  <c r="HH108" i="4"/>
  <c r="GN108" i="4" s="1"/>
  <c r="HH117" i="4"/>
  <c r="GN117" i="4" s="1"/>
  <c r="JL103" i="4"/>
  <c r="IR103" i="4" s="1"/>
  <c r="JL22" i="4"/>
  <c r="IR22" i="4" s="1"/>
  <c r="FD36" i="4"/>
  <c r="EJ36" i="4" s="1"/>
  <c r="FD104" i="4"/>
  <c r="EJ104" i="4" s="1"/>
  <c r="JL104" i="4"/>
  <c r="IR104" i="4" s="1"/>
  <c r="HH54" i="4"/>
  <c r="GN54" i="4" s="1"/>
  <c r="HH80" i="4"/>
  <c r="GN80" i="4" s="1"/>
  <c r="HH22" i="4"/>
  <c r="GN22" i="4" s="1"/>
  <c r="FD22" i="4"/>
  <c r="EJ22" i="4" s="1"/>
  <c r="JL35" i="4"/>
  <c r="IR35" i="4" s="1"/>
  <c r="JL60" i="4"/>
  <c r="IR60" i="4" s="1"/>
  <c r="FD55" i="4"/>
  <c r="EJ55" i="4" s="1"/>
  <c r="JL73" i="4"/>
  <c r="IR73" i="4" s="1"/>
  <c r="HH6" i="4"/>
  <c r="GN6" i="4" s="1"/>
  <c r="HH31" i="4"/>
  <c r="GN31" i="4" s="1"/>
  <c r="FD61" i="4"/>
  <c r="EJ61" i="4" s="1"/>
  <c r="FD5" i="4"/>
  <c r="EJ5" i="4" s="1"/>
  <c r="FD73" i="4"/>
  <c r="EJ73" i="4" s="1"/>
  <c r="FD70" i="4"/>
  <c r="EJ70" i="4" s="1"/>
  <c r="JL93" i="4"/>
  <c r="IR93" i="4" s="1"/>
  <c r="HH115" i="4"/>
  <c r="GN115" i="4" s="1"/>
  <c r="HH36" i="4"/>
  <c r="GN36" i="4" s="1"/>
  <c r="HH18" i="4"/>
  <c r="GN18" i="4" s="1"/>
  <c r="FD65" i="4"/>
  <c r="EJ65" i="4" s="1"/>
  <c r="JL49" i="4"/>
  <c r="IR49" i="4" s="1"/>
  <c r="JL54" i="4"/>
  <c r="IR54" i="4" s="1"/>
  <c r="JL42" i="4"/>
  <c r="IR42" i="4" s="1"/>
  <c r="JL15" i="4"/>
  <c r="IR15" i="4" s="1"/>
  <c r="JL39" i="4"/>
  <c r="IR39" i="4" s="1"/>
  <c r="HH68" i="4"/>
  <c r="GN68" i="4" s="1"/>
  <c r="HH21" i="4"/>
  <c r="GN21" i="4" s="1"/>
  <c r="FD80" i="4"/>
  <c r="EJ80" i="4" s="1"/>
  <c r="FD17" i="4"/>
  <c r="EJ17" i="4" s="1"/>
  <c r="JL28" i="4"/>
  <c r="IR28" i="4" s="1"/>
  <c r="JL55" i="4"/>
  <c r="IR55" i="4" s="1"/>
  <c r="JL17" i="4"/>
  <c r="IR17" i="4" s="1"/>
  <c r="HH91" i="4"/>
  <c r="GN91" i="4" s="1"/>
  <c r="FD96" i="4"/>
  <c r="EJ96" i="4" s="1"/>
  <c r="CZ98" i="4"/>
  <c r="CF98" i="4" s="1"/>
  <c r="CZ78" i="4"/>
  <c r="CF78" i="4" s="1"/>
  <c r="CZ83" i="4"/>
  <c r="CF83" i="4" s="1"/>
  <c r="CZ76" i="4"/>
  <c r="CF76" i="4" s="1"/>
  <c r="CZ81" i="4"/>
  <c r="CF81" i="4" s="1"/>
  <c r="CZ80" i="4"/>
  <c r="CF80" i="4" s="1"/>
  <c r="GR5" i="1"/>
  <c r="CZ47" i="4"/>
  <c r="CF47" i="4" s="1"/>
  <c r="CZ92" i="4"/>
  <c r="CF92" i="4" s="1"/>
  <c r="CZ103" i="4"/>
  <c r="CF103" i="4" s="1"/>
  <c r="CZ33" i="4"/>
  <c r="CF33" i="4" s="1"/>
  <c r="CZ10" i="4"/>
  <c r="CF10" i="4" s="1"/>
  <c r="HH67" i="4"/>
  <c r="GN67" i="4" s="1"/>
  <c r="HH83" i="4"/>
  <c r="GN83" i="4" s="1"/>
  <c r="JL69" i="4"/>
  <c r="IR69" i="4" s="1"/>
  <c r="FD89" i="4"/>
  <c r="EJ89" i="4" s="1"/>
  <c r="JL48" i="4"/>
  <c r="IR48" i="4" s="1"/>
  <c r="HH77" i="4"/>
  <c r="GN77" i="4" s="1"/>
  <c r="FD67" i="4"/>
  <c r="EJ67" i="4" s="1"/>
  <c r="HH20" i="4"/>
  <c r="GN20" i="4" s="1"/>
  <c r="JL11" i="4"/>
  <c r="IR11" i="4" s="1"/>
  <c r="HH50" i="4"/>
  <c r="GN50" i="4" s="1"/>
  <c r="HH106" i="4"/>
  <c r="GN106" i="4" s="1"/>
  <c r="HH33" i="4"/>
  <c r="GN33" i="4" s="1"/>
  <c r="HH74" i="4"/>
  <c r="GN74" i="4" s="1"/>
  <c r="JL57" i="4"/>
  <c r="IR57" i="4" s="1"/>
  <c r="HH85" i="4"/>
  <c r="GN85" i="4" s="1"/>
  <c r="FD111" i="4"/>
  <c r="EJ111" i="4" s="1"/>
  <c r="JL85" i="4"/>
  <c r="IR85" i="4" s="1"/>
  <c r="JL79" i="4"/>
  <c r="IR79" i="4" s="1"/>
  <c r="HH12" i="4"/>
  <c r="GN12" i="4" s="1"/>
  <c r="HH9" i="4"/>
  <c r="GN9" i="4" s="1"/>
  <c r="HH64" i="4"/>
  <c r="GN64" i="4" s="1"/>
  <c r="HH30" i="4"/>
  <c r="GN30" i="4" s="1"/>
  <c r="FD97" i="4"/>
  <c r="EJ97" i="4" s="1"/>
  <c r="JL105" i="4"/>
  <c r="IR105" i="4" s="1"/>
  <c r="JL65" i="4"/>
  <c r="IR65" i="4" s="1"/>
  <c r="JL31" i="4"/>
  <c r="IR31" i="4" s="1"/>
  <c r="HH47" i="4"/>
  <c r="GN47" i="4" s="1"/>
  <c r="HH10" i="4"/>
  <c r="GN10" i="4" s="1"/>
  <c r="FD41" i="4"/>
  <c r="EJ41" i="4" s="1"/>
  <c r="JL20" i="4"/>
  <c r="IR20" i="4" s="1"/>
  <c r="JL70" i="4"/>
  <c r="IR70" i="4" s="1"/>
  <c r="JL12" i="4"/>
  <c r="IR12" i="4" s="1"/>
  <c r="HH49" i="4"/>
  <c r="GN49" i="4" s="1"/>
  <c r="HH56" i="4"/>
  <c r="GN56" i="4" s="1"/>
  <c r="FD102" i="4"/>
  <c r="EJ102" i="4" s="1"/>
  <c r="FD72" i="4"/>
  <c r="EJ72" i="4" s="1"/>
  <c r="CZ24" i="4"/>
  <c r="CF24" i="4" s="1"/>
  <c r="CZ37" i="4"/>
  <c r="CF37" i="4" s="1"/>
  <c r="CZ99" i="4"/>
  <c r="CF99" i="4" s="1"/>
  <c r="CZ34" i="4"/>
  <c r="CF34" i="4" s="1"/>
  <c r="CZ27" i="4"/>
  <c r="CF27" i="4" s="1"/>
  <c r="MP5" i="1"/>
  <c r="CZ70" i="4"/>
  <c r="CF70" i="4" s="1"/>
  <c r="CZ74" i="4"/>
  <c r="CF74" i="4" s="1"/>
  <c r="CZ29" i="4"/>
  <c r="CF29" i="4" s="1"/>
  <c r="CZ108" i="4"/>
  <c r="CF108" i="4" s="1"/>
  <c r="CZ56" i="4"/>
  <c r="CF56" i="4" s="1"/>
  <c r="CZ44" i="4"/>
  <c r="CF44" i="4" s="1"/>
  <c r="CZ16" i="4"/>
  <c r="CF16" i="4" s="1"/>
  <c r="JL41" i="4"/>
  <c r="IR41" i="4" s="1"/>
  <c r="FD109" i="4"/>
  <c r="EJ109" i="4" s="1"/>
  <c r="JL72" i="4"/>
  <c r="IR72" i="4" s="1"/>
  <c r="JL94" i="4"/>
  <c r="IR94" i="4" s="1"/>
  <c r="JL14" i="4"/>
  <c r="IR14" i="4" s="1"/>
  <c r="HH27" i="4"/>
  <c r="GN27" i="4" s="1"/>
  <c r="HH25" i="4"/>
  <c r="GN25" i="4" s="1"/>
  <c r="FD54" i="4"/>
  <c r="EJ54" i="4" s="1"/>
  <c r="JL107" i="4"/>
  <c r="IR107" i="4" s="1"/>
  <c r="HH15" i="4"/>
  <c r="GN15" i="4" s="1"/>
  <c r="FD59" i="4"/>
  <c r="EJ59" i="4" s="1"/>
  <c r="FD21" i="4"/>
  <c r="EJ21" i="4" s="1"/>
  <c r="JL24" i="4"/>
  <c r="IR24" i="4" s="1"/>
  <c r="JL116" i="4"/>
  <c r="IR116" i="4" s="1"/>
  <c r="JL68" i="4"/>
  <c r="IR68" i="4" s="1"/>
  <c r="FD99" i="4"/>
  <c r="EJ99" i="4" s="1"/>
  <c r="HH8" i="4"/>
  <c r="GN8" i="4" s="1"/>
  <c r="HH14" i="4"/>
  <c r="GN14" i="4" s="1"/>
  <c r="FD37" i="4"/>
  <c r="EJ37" i="4" s="1"/>
  <c r="FD84" i="4"/>
  <c r="EJ84" i="4" s="1"/>
  <c r="FD24" i="4"/>
  <c r="EJ24" i="4" s="1"/>
  <c r="FD27" i="4"/>
  <c r="EJ27" i="4" s="1"/>
  <c r="HH101" i="4"/>
  <c r="GN101" i="4" s="1"/>
  <c r="HH70" i="4"/>
  <c r="GN70" i="4" s="1"/>
  <c r="FD10" i="4"/>
  <c r="EJ10" i="4" s="1"/>
  <c r="JL98" i="4"/>
  <c r="IR98" i="4" s="1"/>
  <c r="JL76" i="4"/>
  <c r="IR76" i="4" s="1"/>
  <c r="FD7" i="4"/>
  <c r="EJ7" i="4" s="1"/>
  <c r="CZ93" i="4"/>
  <c r="CF93" i="4" s="1"/>
  <c r="JL19" i="4"/>
  <c r="IR19" i="4" s="1"/>
  <c r="JL82" i="4"/>
  <c r="IR82" i="4" s="1"/>
  <c r="JL78" i="4"/>
  <c r="IR78" i="4" s="1"/>
  <c r="JL5" i="4"/>
  <c r="IR5" i="4" s="1"/>
  <c r="HH39" i="4"/>
  <c r="GN39" i="4" s="1"/>
  <c r="HH5" i="4"/>
  <c r="GN5" i="4" s="1"/>
  <c r="FD6" i="4"/>
  <c r="EJ6" i="4" s="1"/>
  <c r="FD25" i="4"/>
  <c r="EJ25" i="4" s="1"/>
  <c r="CZ65" i="4"/>
  <c r="CF65" i="4" s="1"/>
  <c r="CZ36" i="4"/>
  <c r="CF36" i="4" s="1"/>
  <c r="CZ89" i="4"/>
  <c r="CF89" i="4" s="1"/>
  <c r="CZ28" i="4"/>
  <c r="CF28" i="4" s="1"/>
  <c r="CZ35" i="4"/>
  <c r="CF35" i="4" s="1"/>
  <c r="CZ112" i="4"/>
  <c r="CF112" i="4" s="1"/>
  <c r="CZ41" i="4"/>
  <c r="CF41" i="4" s="1"/>
  <c r="CZ107" i="4"/>
  <c r="CF107" i="4" s="1"/>
  <c r="CZ73" i="4"/>
  <c r="CF73" i="4" s="1"/>
  <c r="CZ67" i="4"/>
  <c r="CF67" i="4" s="1"/>
  <c r="CZ32" i="4"/>
  <c r="CF32" i="4" s="1"/>
  <c r="CZ86" i="4"/>
  <c r="CF86" i="4" s="1"/>
  <c r="CZ54" i="4"/>
  <c r="CF54" i="4" s="1"/>
  <c r="HH88" i="4"/>
  <c r="GN88" i="4" s="1"/>
  <c r="FD118" i="4"/>
  <c r="EJ118" i="4" s="1"/>
  <c r="JL9" i="4"/>
  <c r="IR9" i="4" s="1"/>
  <c r="HH46" i="4"/>
  <c r="GN46" i="4" s="1"/>
  <c r="HH24" i="4"/>
  <c r="GN24" i="4" s="1"/>
  <c r="FD85" i="4"/>
  <c r="EJ85" i="4" s="1"/>
  <c r="HH35" i="4"/>
  <c r="GN35" i="4" s="1"/>
  <c r="FD77" i="4"/>
  <c r="EJ77" i="4" s="1"/>
  <c r="CZ115" i="4"/>
  <c r="CF115" i="4" s="1"/>
  <c r="HH59" i="4"/>
  <c r="GN59" i="4" s="1"/>
  <c r="FD8" i="4"/>
  <c r="EJ8" i="4" s="1"/>
  <c r="JL43" i="4"/>
  <c r="IR43" i="4" s="1"/>
  <c r="JL96" i="4"/>
  <c r="IR96" i="4" s="1"/>
  <c r="HH44" i="4"/>
  <c r="GN44" i="4" s="1"/>
  <c r="FD39" i="4"/>
  <c r="EJ39" i="4" s="1"/>
  <c r="JL47" i="4"/>
  <c r="IR47" i="4" s="1"/>
  <c r="JL18" i="4"/>
  <c r="IR18" i="4" s="1"/>
  <c r="HH104" i="4"/>
  <c r="GN104" i="4" s="1"/>
  <c r="FD92" i="4"/>
  <c r="EJ92" i="4" s="1"/>
  <c r="FD95" i="4"/>
  <c r="EJ95" i="4" s="1"/>
  <c r="JL10" i="4"/>
  <c r="IR10" i="4" s="1"/>
  <c r="HH69" i="4"/>
  <c r="GN69" i="4" s="1"/>
  <c r="FD31" i="4"/>
  <c r="EJ31" i="4" s="1"/>
  <c r="FD9" i="4"/>
  <c r="EJ9" i="4" s="1"/>
  <c r="CZ94" i="4"/>
  <c r="CF94" i="4" s="1"/>
  <c r="CZ17" i="4"/>
  <c r="CF17" i="4" s="1"/>
  <c r="CZ20" i="4"/>
  <c r="CF20" i="4" s="1"/>
  <c r="CZ60" i="4"/>
  <c r="CF60" i="4" s="1"/>
  <c r="CZ31" i="4"/>
  <c r="CF31" i="4" s="1"/>
  <c r="CZ62" i="4"/>
  <c r="CF62" i="4" s="1"/>
  <c r="CZ61" i="4"/>
  <c r="CF61" i="4" s="1"/>
  <c r="CZ85" i="4"/>
  <c r="CF85" i="4" s="1"/>
  <c r="CZ23" i="4"/>
  <c r="CF23" i="4" s="1"/>
  <c r="CZ39" i="4"/>
  <c r="CF39" i="4" s="1"/>
  <c r="CZ19" i="4"/>
  <c r="CF19" i="4" s="1"/>
  <c r="JL59" i="4"/>
  <c r="IR59" i="4" s="1"/>
  <c r="FD114" i="4"/>
  <c r="EJ114" i="4" s="1"/>
  <c r="JL77" i="4"/>
  <c r="IR77" i="4" s="1"/>
  <c r="HH94" i="4"/>
  <c r="GN94" i="4" s="1"/>
  <c r="HH23" i="4"/>
  <c r="GN23" i="4" s="1"/>
  <c r="FD14" i="4"/>
  <c r="EJ14" i="4" s="1"/>
  <c r="FD46" i="4"/>
  <c r="EJ46" i="4" s="1"/>
  <c r="HH73" i="4"/>
  <c r="GN73" i="4" s="1"/>
  <c r="HH51" i="4"/>
  <c r="GN51" i="4" s="1"/>
  <c r="CZ114" i="4"/>
  <c r="CF114" i="4" s="1"/>
  <c r="JL52" i="4"/>
  <c r="IR52" i="4" s="1"/>
  <c r="JL112" i="4"/>
  <c r="IR112" i="4" s="1"/>
  <c r="HH58" i="4"/>
  <c r="GN58" i="4" s="1"/>
  <c r="HH103" i="4"/>
  <c r="GN103" i="4" s="1"/>
  <c r="FD64" i="4"/>
  <c r="EJ64" i="4" s="1"/>
  <c r="CZ58" i="4"/>
  <c r="CF58" i="4" s="1"/>
  <c r="JL92" i="4"/>
  <c r="IR92" i="4" s="1"/>
  <c r="JL44" i="4"/>
  <c r="IR44" i="4" s="1"/>
  <c r="HH84" i="4"/>
  <c r="GN84" i="4" s="1"/>
  <c r="FD75" i="4"/>
  <c r="EJ75" i="4" s="1"/>
  <c r="FD26" i="4"/>
  <c r="EJ26" i="4" s="1"/>
  <c r="FD57" i="4"/>
  <c r="EJ57" i="4" s="1"/>
  <c r="JL7" i="4"/>
  <c r="IR7" i="4" s="1"/>
  <c r="JL71" i="4"/>
  <c r="IR71" i="4" s="1"/>
  <c r="HH81" i="4"/>
  <c r="GN81" i="4" s="1"/>
  <c r="HH113" i="4"/>
  <c r="GN113" i="4" s="1"/>
  <c r="FD66" i="4"/>
  <c r="EJ66" i="4" s="1"/>
  <c r="FD52" i="4"/>
  <c r="EJ52" i="4" s="1"/>
  <c r="FD88" i="4"/>
  <c r="EJ88" i="4" s="1"/>
  <c r="JL101" i="4"/>
  <c r="IR101" i="4" s="1"/>
  <c r="JL80" i="4"/>
  <c r="IR80" i="4" s="1"/>
  <c r="JL26" i="4"/>
  <c r="IR26" i="4" s="1"/>
  <c r="HH102" i="4"/>
  <c r="GN102" i="4" s="1"/>
  <c r="HH107" i="4"/>
  <c r="GN107" i="4" s="1"/>
  <c r="HH60" i="4"/>
  <c r="GN60" i="4" s="1"/>
  <c r="CZ111" i="4"/>
  <c r="CF111" i="4" s="1"/>
  <c r="CZ43" i="4"/>
  <c r="CF43" i="4" s="1"/>
  <c r="CZ68" i="4"/>
  <c r="CF68" i="4" s="1"/>
  <c r="CZ18" i="4"/>
  <c r="CF18" i="4" s="1"/>
  <c r="CZ53" i="4"/>
  <c r="CF53" i="4" s="1"/>
  <c r="CZ14" i="4"/>
  <c r="CF14" i="4" s="1"/>
  <c r="CZ96" i="4"/>
  <c r="CF96" i="4" s="1"/>
  <c r="CZ66" i="4"/>
  <c r="CF66" i="4" s="1"/>
  <c r="CZ26" i="4"/>
  <c r="CF26" i="4" s="1"/>
  <c r="CZ63" i="4"/>
  <c r="CF63" i="4" s="1"/>
  <c r="CZ84" i="4"/>
  <c r="CF84" i="4" s="1"/>
  <c r="AT8" i="1"/>
  <c r="AT31" i="1"/>
  <c r="AT29" i="1"/>
  <c r="AT21" i="1"/>
  <c r="AT26" i="1"/>
  <c r="AT6" i="1"/>
  <c r="AT12" i="1"/>
  <c r="AT15" i="1"/>
  <c r="AT13" i="1"/>
  <c r="AT18" i="1"/>
  <c r="AT20" i="1"/>
  <c r="AT7" i="1"/>
  <c r="AT27" i="1"/>
  <c r="AT10" i="1"/>
  <c r="AT30" i="1"/>
  <c r="AT19" i="1"/>
  <c r="AT25" i="1"/>
  <c r="AT24" i="1"/>
  <c r="AT22" i="1"/>
  <c r="AT11" i="1"/>
  <c r="AT17" i="1"/>
  <c r="AT16" i="1"/>
  <c r="AT14" i="1"/>
  <c r="AT28" i="1"/>
  <c r="AT9" i="1"/>
  <c r="U5" i="1"/>
  <c r="T5" i="1"/>
  <c r="R5" i="1"/>
  <c r="BG5" i="1"/>
  <c r="BH5" i="1"/>
  <c r="BM5" i="1"/>
  <c r="X5" i="1"/>
  <c r="W5" i="1"/>
  <c r="S5" i="1"/>
  <c r="BL5" i="1"/>
  <c r="V5" i="1"/>
  <c r="BJ5" i="1"/>
  <c r="BI5" i="1"/>
  <c r="BF5" i="1"/>
  <c r="BK5" i="1"/>
  <c r="Z5" i="1" l="1"/>
  <c r="P5" i="1" s="1"/>
  <c r="BQ115" i="4"/>
  <c r="BR115" i="4" s="1"/>
  <c r="BQ117" i="4"/>
  <c r="BR117" i="4" s="1"/>
  <c r="BQ114" i="4"/>
  <c r="BR114" i="4" s="1"/>
  <c r="BQ112" i="4"/>
  <c r="BR112" i="4" s="1"/>
  <c r="BQ118" i="4"/>
  <c r="BR118" i="4" s="1"/>
  <c r="BQ113" i="4"/>
  <c r="BR113" i="4" s="1"/>
  <c r="BQ116" i="4"/>
  <c r="BR116" i="4" s="1"/>
  <c r="KG8" i="4"/>
  <c r="KH8" i="4" s="1"/>
  <c r="BR8" i="4"/>
  <c r="BZ5" i="1"/>
  <c r="BR5" i="4"/>
  <c r="BW5" i="1"/>
  <c r="BR7" i="4"/>
  <c r="BY5" i="1"/>
  <c r="BR6" i="4"/>
  <c r="BX5" i="1"/>
  <c r="BW23" i="1"/>
  <c r="AA23" i="1"/>
  <c r="AJ23" i="1" s="1"/>
  <c r="BY23" i="1"/>
  <c r="AC23" i="1"/>
  <c r="AL23" i="1" s="1"/>
  <c r="BZ23" i="1"/>
  <c r="AD23" i="1"/>
  <c r="AM23" i="1" s="1"/>
  <c r="BX23" i="1"/>
  <c r="AB23" i="1"/>
  <c r="AK23" i="1" s="1"/>
  <c r="FY107" i="4"/>
  <c r="FY58" i="4"/>
  <c r="FZ58" i="4" s="1"/>
  <c r="FY44" i="4"/>
  <c r="FY48" i="4"/>
  <c r="FZ48" i="4" s="1"/>
  <c r="IY29" i="1"/>
  <c r="JH29" i="1" s="1"/>
  <c r="IC92" i="4"/>
  <c r="DD31" i="1"/>
  <c r="DM31" i="1" s="1"/>
  <c r="DU116" i="4"/>
  <c r="IC105" i="4"/>
  <c r="FY10" i="1"/>
  <c r="GH10" i="1" s="1"/>
  <c r="FY23" i="4"/>
  <c r="JC26" i="1"/>
  <c r="JL26" i="1" s="1"/>
  <c r="DA21" i="1"/>
  <c r="DJ21" i="1" s="1"/>
  <c r="MA28" i="1"/>
  <c r="MJ28" i="1" s="1"/>
  <c r="FZ18" i="1"/>
  <c r="GI18" i="1" s="1"/>
  <c r="IY15" i="1"/>
  <c r="JH15" i="1" s="1"/>
  <c r="LW8" i="1"/>
  <c r="MF8" i="1" s="1"/>
  <c r="CZ16" i="1"/>
  <c r="DI16" i="1" s="1"/>
  <c r="LY16" i="1"/>
  <c r="MH16" i="1" s="1"/>
  <c r="DA18" i="1"/>
  <c r="DJ18" i="1" s="1"/>
  <c r="FY24" i="1"/>
  <c r="GH24" i="1" s="1"/>
  <c r="DD26" i="1"/>
  <c r="DM26" i="1" s="1"/>
  <c r="KG53" i="4"/>
  <c r="JC14" i="1"/>
  <c r="JL14" i="1" s="1"/>
  <c r="IY21" i="1"/>
  <c r="JH21" i="1" s="1"/>
  <c r="DC27" i="1"/>
  <c r="DL27" i="1" s="1"/>
  <c r="FY11" i="1"/>
  <c r="GH11" i="1" s="1"/>
  <c r="IX18" i="1"/>
  <c r="JG18" i="1" s="1"/>
  <c r="LW30" i="1"/>
  <c r="MF30" i="1" s="1"/>
  <c r="FY83" i="4"/>
  <c r="IZ28" i="1"/>
  <c r="JI28" i="1" s="1"/>
  <c r="IC32" i="4"/>
  <c r="IZ27" i="1"/>
  <c r="JI27" i="1" s="1"/>
  <c r="KG84" i="4"/>
  <c r="IC28" i="4"/>
  <c r="ID28" i="4" s="1"/>
  <c r="IZ20" i="1"/>
  <c r="JI20" i="1" s="1"/>
  <c r="MB28" i="1"/>
  <c r="MK28" i="1" s="1"/>
  <c r="DD11" i="1"/>
  <c r="DM11" i="1" s="1"/>
  <c r="IY22" i="1"/>
  <c r="JH22" i="1" s="1"/>
  <c r="IX16" i="1"/>
  <c r="JG16" i="1" s="1"/>
  <c r="FY16" i="1"/>
  <c r="GH16" i="1" s="1"/>
  <c r="FZ16" i="1"/>
  <c r="GI16" i="1" s="1"/>
  <c r="FZ7" i="1"/>
  <c r="GI7" i="1" s="1"/>
  <c r="IC42" i="4"/>
  <c r="ID42" i="4" s="1"/>
  <c r="IZ31" i="1"/>
  <c r="JI31" i="1" s="1"/>
  <c r="LX13" i="1"/>
  <c r="MG13" i="1" s="1"/>
  <c r="LW20" i="1"/>
  <c r="MF20" i="1" s="1"/>
  <c r="FZ8" i="1"/>
  <c r="GI8" i="1" s="1"/>
  <c r="LY28" i="1"/>
  <c r="MH28" i="1" s="1"/>
  <c r="GA22" i="1"/>
  <c r="GJ22" i="1" s="1"/>
  <c r="CZ18" i="1"/>
  <c r="DI18" i="1" s="1"/>
  <c r="LX29" i="1"/>
  <c r="MG29" i="1" s="1"/>
  <c r="LW16" i="1"/>
  <c r="MF16" i="1" s="1"/>
  <c r="JA28" i="1"/>
  <c r="JJ28" i="1" s="1"/>
  <c r="DD28" i="1"/>
  <c r="DM28" i="1" s="1"/>
  <c r="IY30" i="1"/>
  <c r="JH30" i="1" s="1"/>
  <c r="LW26" i="1"/>
  <c r="MF26" i="1" s="1"/>
  <c r="FZ17" i="1"/>
  <c r="GI17" i="1" s="1"/>
  <c r="IY20" i="1"/>
  <c r="JH20" i="1" s="1"/>
  <c r="GC11" i="1"/>
  <c r="GL11" i="1" s="1"/>
  <c r="GA16" i="1"/>
  <c r="GJ16" i="1" s="1"/>
  <c r="LX15" i="1"/>
  <c r="MG15" i="1" s="1"/>
  <c r="FZ24" i="1"/>
  <c r="GI24" i="1" s="1"/>
  <c r="CZ21" i="1"/>
  <c r="DI21" i="1" s="1"/>
  <c r="DB24" i="1"/>
  <c r="DK24" i="1" s="1"/>
  <c r="GC24" i="1"/>
  <c r="GL24" i="1" s="1"/>
  <c r="FY21" i="1"/>
  <c r="GH21" i="1" s="1"/>
  <c r="LW18" i="1"/>
  <c r="MF18" i="1" s="1"/>
  <c r="IY18" i="1"/>
  <c r="JH18" i="1" s="1"/>
  <c r="FY98" i="4"/>
  <c r="FY110" i="4"/>
  <c r="LZ30" i="1"/>
  <c r="MI30" i="1" s="1"/>
  <c r="LZ12" i="1"/>
  <c r="MI12" i="1" s="1"/>
  <c r="GA20" i="1"/>
  <c r="GJ20" i="1" s="1"/>
  <c r="LX21" i="1"/>
  <c r="MG21" i="1" s="1"/>
  <c r="KG64" i="4"/>
  <c r="GC12" i="1"/>
  <c r="GL12" i="1" s="1"/>
  <c r="LY20" i="1"/>
  <c r="MH20" i="1" s="1"/>
  <c r="IZ16" i="1"/>
  <c r="JI16" i="1" s="1"/>
  <c r="LX18" i="1"/>
  <c r="MG18" i="1" s="1"/>
  <c r="DA31" i="1"/>
  <c r="DJ31" i="1" s="1"/>
  <c r="IC48" i="4"/>
  <c r="KG46" i="4"/>
  <c r="KH46" i="4" s="1"/>
  <c r="FZ12" i="1"/>
  <c r="GI12" i="1" s="1"/>
  <c r="DU87" i="4"/>
  <c r="FZ9" i="1"/>
  <c r="GI9" i="1" s="1"/>
  <c r="IX31" i="1"/>
  <c r="JG31" i="1" s="1"/>
  <c r="LY13" i="1"/>
  <c r="MH13" i="1" s="1"/>
  <c r="IZ6" i="1"/>
  <c r="JI6" i="1" s="1"/>
  <c r="FZ31" i="1"/>
  <c r="GI31" i="1" s="1"/>
  <c r="FY26" i="1"/>
  <c r="GH26" i="1" s="1"/>
  <c r="LW11" i="1"/>
  <c r="MF11" i="1" s="1"/>
  <c r="GA14" i="1"/>
  <c r="GJ14" i="1" s="1"/>
  <c r="KG62" i="4"/>
  <c r="KG118" i="4"/>
  <c r="DE31" i="1"/>
  <c r="DN31" i="1" s="1"/>
  <c r="IX11" i="1"/>
  <c r="JG11" i="1" s="1"/>
  <c r="DU72" i="4"/>
  <c r="IZ24" i="1"/>
  <c r="JI24" i="1" s="1"/>
  <c r="JA27" i="1"/>
  <c r="JJ27" i="1" s="1"/>
  <c r="GE28" i="1"/>
  <c r="GN28" i="1" s="1"/>
  <c r="GB24" i="1"/>
  <c r="GK24" i="1" s="1"/>
  <c r="CZ11" i="1"/>
  <c r="DI11" i="1" s="1"/>
  <c r="DA22" i="1"/>
  <c r="DJ22" i="1" s="1"/>
  <c r="DD24" i="1"/>
  <c r="DM24" i="1" s="1"/>
  <c r="FY42" i="4"/>
  <c r="LX31" i="1"/>
  <c r="MG31" i="1" s="1"/>
  <c r="FZ29" i="1"/>
  <c r="GI29" i="1" s="1"/>
  <c r="DC24" i="1"/>
  <c r="DL24" i="1" s="1"/>
  <c r="CZ17" i="1"/>
  <c r="DI17" i="1" s="1"/>
  <c r="GB26" i="1"/>
  <c r="GK26" i="1" s="1"/>
  <c r="IX27" i="1"/>
  <c r="JG27" i="1" s="1"/>
  <c r="FY115" i="4"/>
  <c r="IC118" i="4"/>
  <c r="FY31" i="1"/>
  <c r="GH31" i="1" s="1"/>
  <c r="IC34" i="4"/>
  <c r="ID34" i="4" s="1"/>
  <c r="DU15" i="4"/>
  <c r="FY112" i="4"/>
  <c r="GB31" i="1"/>
  <c r="GK31" i="1" s="1"/>
  <c r="JA12" i="1"/>
  <c r="JJ12" i="1" s="1"/>
  <c r="DA7" i="1"/>
  <c r="DJ7" i="1" s="1"/>
  <c r="LW15" i="1"/>
  <c r="MF15" i="1" s="1"/>
  <c r="IC96" i="4"/>
  <c r="FY103" i="4"/>
  <c r="IC26" i="4"/>
  <c r="FY49" i="4"/>
  <c r="DU117" i="4"/>
  <c r="FY79" i="4"/>
  <c r="IC78" i="4"/>
  <c r="KV24" i="1" s="1"/>
  <c r="IZ14" i="1"/>
  <c r="JI14" i="1" s="1"/>
  <c r="FY71" i="4"/>
  <c r="KG37" i="4"/>
  <c r="NT13" i="1" s="1"/>
  <c r="FY80" i="4"/>
  <c r="FY15" i="4"/>
  <c r="HV7" i="1" s="1"/>
  <c r="FY65" i="4"/>
  <c r="KG61" i="4"/>
  <c r="KG99" i="4"/>
  <c r="IC93" i="4"/>
  <c r="CZ26" i="1"/>
  <c r="DI26" i="1" s="1"/>
  <c r="IC112" i="4"/>
  <c r="KG38" i="4"/>
  <c r="KG17" i="4"/>
  <c r="FY32" i="4"/>
  <c r="FZ32" i="4" s="1"/>
  <c r="CZ23" i="1"/>
  <c r="DI23" i="1" s="1"/>
  <c r="IC114" i="4"/>
  <c r="KV31" i="1" s="1"/>
  <c r="JD31" i="1"/>
  <c r="JM31" i="1" s="1"/>
  <c r="FY90" i="4"/>
  <c r="KG87" i="4"/>
  <c r="KH87" i="4" s="1"/>
  <c r="CZ5" i="1"/>
  <c r="DI5" i="1" s="1"/>
  <c r="IC99" i="4"/>
  <c r="ID99" i="4" s="1"/>
  <c r="LZ25" i="1"/>
  <c r="MI25" i="1" s="1"/>
  <c r="IZ11" i="1"/>
  <c r="JI11" i="1" s="1"/>
  <c r="KG102" i="4"/>
  <c r="NX28" i="1" s="1"/>
  <c r="IC63" i="4"/>
  <c r="KV20" i="1" s="1"/>
  <c r="IY12" i="1"/>
  <c r="JH12" i="1" s="1"/>
  <c r="FY63" i="4"/>
  <c r="LZ20" i="1"/>
  <c r="MI20" i="1" s="1"/>
  <c r="MC31" i="1"/>
  <c r="ML31" i="1" s="1"/>
  <c r="FZ28" i="1"/>
  <c r="GI28" i="1" s="1"/>
  <c r="DU57" i="4"/>
  <c r="KG34" i="4"/>
  <c r="KH34" i="4" s="1"/>
  <c r="FY50" i="4"/>
  <c r="KG111" i="4"/>
  <c r="KG66" i="4"/>
  <c r="GA30" i="1"/>
  <c r="GJ30" i="1" s="1"/>
  <c r="IC100" i="4"/>
  <c r="KG108" i="4"/>
  <c r="KH108" i="4" s="1"/>
  <c r="DU101" i="4"/>
  <c r="DV101" i="4" s="1"/>
  <c r="DU80" i="4"/>
  <c r="KG49" i="4"/>
  <c r="FY105" i="4"/>
  <c r="HV29" i="1" s="1"/>
  <c r="LX20" i="1"/>
  <c r="MG20" i="1" s="1"/>
  <c r="KG113" i="4"/>
  <c r="IZ15" i="1"/>
  <c r="JI15" i="1" s="1"/>
  <c r="DU113" i="4"/>
  <c r="DU70" i="4"/>
  <c r="DU79" i="4"/>
  <c r="DU56" i="4"/>
  <c r="DU49" i="4"/>
  <c r="EV16" i="1" s="1"/>
  <c r="DU52" i="4"/>
  <c r="DU91" i="4"/>
  <c r="LX17" i="1"/>
  <c r="MG17" i="1" s="1"/>
  <c r="GA25" i="1"/>
  <c r="GJ25" i="1" s="1"/>
  <c r="IC47" i="4"/>
  <c r="AA24" i="1"/>
  <c r="AJ24" i="1" s="1"/>
  <c r="AA31" i="1"/>
  <c r="AJ31" i="1" s="1"/>
  <c r="AD9" i="1"/>
  <c r="AM9" i="1" s="1"/>
  <c r="AC17" i="1"/>
  <c r="AL17" i="1" s="1"/>
  <c r="AD20" i="1"/>
  <c r="AM20" i="1" s="1"/>
  <c r="AC30" i="1"/>
  <c r="AL30" i="1" s="1"/>
  <c r="AD29" i="1"/>
  <c r="AM29" i="1" s="1"/>
  <c r="AD25" i="1"/>
  <c r="AM25" i="1" s="1"/>
  <c r="AC12" i="1"/>
  <c r="AL12" i="1" s="1"/>
  <c r="AB18" i="1"/>
  <c r="AK18" i="1" s="1"/>
  <c r="AD24" i="1"/>
  <c r="AM24" i="1" s="1"/>
  <c r="DU68" i="4"/>
  <c r="DC21" i="1"/>
  <c r="DL21" i="1" s="1"/>
  <c r="IC107" i="4"/>
  <c r="JA29" i="1"/>
  <c r="JJ29" i="1" s="1"/>
  <c r="IY31" i="1"/>
  <c r="JH31" i="1" s="1"/>
  <c r="IC113" i="4"/>
  <c r="KG44" i="4"/>
  <c r="MA14" i="1"/>
  <c r="MJ14" i="1" s="1"/>
  <c r="DU114" i="4"/>
  <c r="DB31" i="1"/>
  <c r="DK31" i="1" s="1"/>
  <c r="ID109" i="4"/>
  <c r="KU30" i="1"/>
  <c r="CZ10" i="1"/>
  <c r="DI10" i="1" s="1"/>
  <c r="DU23" i="4"/>
  <c r="CZ8" i="1"/>
  <c r="DI8" i="1" s="1"/>
  <c r="DU17" i="4"/>
  <c r="IC104" i="4"/>
  <c r="IX29" i="1"/>
  <c r="JG29" i="1" s="1"/>
  <c r="IC59" i="4"/>
  <c r="IY19" i="1"/>
  <c r="JH19" i="1" s="1"/>
  <c r="DB21" i="1"/>
  <c r="DK21" i="1" s="1"/>
  <c r="DU67" i="4"/>
  <c r="JA13" i="1"/>
  <c r="JJ13" i="1" s="1"/>
  <c r="IC39" i="4"/>
  <c r="LX28" i="1"/>
  <c r="MG28" i="1" s="1"/>
  <c r="KG98" i="4"/>
  <c r="IX7" i="1"/>
  <c r="JG7" i="1" s="1"/>
  <c r="IC14" i="4"/>
  <c r="FY21" i="4"/>
  <c r="GA9" i="1"/>
  <c r="GJ9" i="1" s="1"/>
  <c r="IY11" i="1"/>
  <c r="JH11" i="1" s="1"/>
  <c r="IC27" i="4"/>
  <c r="DU44" i="4"/>
  <c r="DD14" i="1"/>
  <c r="DM14" i="1" s="1"/>
  <c r="DU24" i="4"/>
  <c r="DA10" i="1"/>
  <c r="DJ10" i="1" s="1"/>
  <c r="FZ14" i="1"/>
  <c r="GI14" i="1" s="1"/>
  <c r="FY41" i="4"/>
  <c r="JA20" i="1"/>
  <c r="JJ20" i="1" s="1"/>
  <c r="IC64" i="4"/>
  <c r="IC74" i="4"/>
  <c r="IZ23" i="1"/>
  <c r="JI23" i="1" s="1"/>
  <c r="GA21" i="1"/>
  <c r="GJ21" i="1" s="1"/>
  <c r="FY67" i="4"/>
  <c r="IC83" i="4"/>
  <c r="IZ25" i="1"/>
  <c r="JI25" i="1" s="1"/>
  <c r="DF28" i="1"/>
  <c r="DO28" i="1" s="1"/>
  <c r="DU103" i="4"/>
  <c r="KG28" i="4"/>
  <c r="LY11" i="1"/>
  <c r="MH11" i="1" s="1"/>
  <c r="LY17" i="1"/>
  <c r="MH17" i="1" s="1"/>
  <c r="KG54" i="4"/>
  <c r="FY73" i="4"/>
  <c r="FZ23" i="1"/>
  <c r="GI23" i="1" s="1"/>
  <c r="MA12" i="1"/>
  <c r="MJ12" i="1" s="1"/>
  <c r="KG35" i="4"/>
  <c r="KG22" i="4"/>
  <c r="LZ9" i="1"/>
  <c r="MI9" i="1" s="1"/>
  <c r="DU82" i="4"/>
  <c r="DA25" i="1"/>
  <c r="DJ25" i="1" s="1"/>
  <c r="ID66" i="4"/>
  <c r="KU21" i="1"/>
  <c r="LY9" i="1"/>
  <c r="MH9" i="1" s="1"/>
  <c r="KG21" i="4"/>
  <c r="LZ11" i="1"/>
  <c r="MI11" i="1" s="1"/>
  <c r="KG29" i="4"/>
  <c r="FY100" i="4"/>
  <c r="GB28" i="1"/>
  <c r="GK28" i="1" s="1"/>
  <c r="DU21" i="4"/>
  <c r="DB9" i="1"/>
  <c r="DK9" i="1" s="1"/>
  <c r="DU26" i="4"/>
  <c r="FY77" i="4"/>
  <c r="DU22" i="4"/>
  <c r="DC9" i="1"/>
  <c r="DL9" i="1" s="1"/>
  <c r="IC82" i="4"/>
  <c r="IY25" i="1"/>
  <c r="JH25" i="1" s="1"/>
  <c r="FY116" i="4"/>
  <c r="GC31" i="1"/>
  <c r="GL31" i="1" s="1"/>
  <c r="IX24" i="1"/>
  <c r="JG24" i="1" s="1"/>
  <c r="IC76" i="4"/>
  <c r="IY17" i="1"/>
  <c r="JH17" i="1" s="1"/>
  <c r="IC53" i="4"/>
  <c r="DU42" i="4"/>
  <c r="DB14" i="1"/>
  <c r="DK14" i="1" s="1"/>
  <c r="IC49" i="4"/>
  <c r="DU77" i="4"/>
  <c r="DA24" i="1"/>
  <c r="DJ24" i="1" s="1"/>
  <c r="FY45" i="4"/>
  <c r="GD14" i="1"/>
  <c r="GM14" i="1" s="1"/>
  <c r="LY30" i="1"/>
  <c r="MH30" i="1" s="1"/>
  <c r="KG110" i="4"/>
  <c r="KG25" i="4"/>
  <c r="LY10" i="1"/>
  <c r="MH10" i="1" s="1"/>
  <c r="AA29" i="1"/>
  <c r="AJ29" i="1" s="1"/>
  <c r="AE25" i="1"/>
  <c r="AN25" i="1" s="1"/>
  <c r="AC20" i="1"/>
  <c r="AL20" i="1" s="1"/>
  <c r="AF26" i="1"/>
  <c r="AO26" i="1" s="1"/>
  <c r="AC19" i="1"/>
  <c r="AL19" i="1" s="1"/>
  <c r="AA21" i="1"/>
  <c r="AJ21" i="1" s="1"/>
  <c r="AB20" i="1"/>
  <c r="AK20" i="1" s="1"/>
  <c r="AD14" i="1"/>
  <c r="AM14" i="1" s="1"/>
  <c r="JC28" i="1"/>
  <c r="JL28" i="1" s="1"/>
  <c r="IC102" i="4"/>
  <c r="IX25" i="1"/>
  <c r="JG25" i="1" s="1"/>
  <c r="IC81" i="4"/>
  <c r="KG92" i="4"/>
  <c r="MB26" i="1"/>
  <c r="MK26" i="1" s="1"/>
  <c r="KG77" i="4"/>
  <c r="LX24" i="1"/>
  <c r="MG24" i="1" s="1"/>
  <c r="DU96" i="4"/>
  <c r="FZ53" i="4"/>
  <c r="HV17" i="1"/>
  <c r="DU94" i="4"/>
  <c r="DA27" i="1"/>
  <c r="DJ27" i="1" s="1"/>
  <c r="LX8" i="1"/>
  <c r="MG8" i="1" s="1"/>
  <c r="KG18" i="4"/>
  <c r="DC31" i="1"/>
  <c r="DL31" i="1" s="1"/>
  <c r="DU115" i="4"/>
  <c r="DU73" i="4"/>
  <c r="DA23" i="1"/>
  <c r="DJ23" i="1" s="1"/>
  <c r="DU28" i="4"/>
  <c r="DB11" i="1"/>
  <c r="DK11" i="1" s="1"/>
  <c r="LW5" i="1"/>
  <c r="MF5" i="1" s="1"/>
  <c r="KG5" i="4"/>
  <c r="FZ6" i="1"/>
  <c r="GI6" i="1" s="1"/>
  <c r="FY10" i="4"/>
  <c r="JA5" i="1"/>
  <c r="JJ5" i="1" s="1"/>
  <c r="IC8" i="4"/>
  <c r="FZ19" i="1"/>
  <c r="GI19" i="1" s="1"/>
  <c r="FY59" i="4"/>
  <c r="KG14" i="4"/>
  <c r="LW7" i="1"/>
  <c r="MF7" i="1" s="1"/>
  <c r="FY72" i="4"/>
  <c r="FY23" i="1"/>
  <c r="GH23" i="1" s="1"/>
  <c r="IY6" i="1"/>
  <c r="JH6" i="1" s="1"/>
  <c r="IC10" i="4"/>
  <c r="IX6" i="1"/>
  <c r="JG6" i="1" s="1"/>
  <c r="IC9" i="4"/>
  <c r="IC33" i="4"/>
  <c r="IZ12" i="1"/>
  <c r="JI12" i="1" s="1"/>
  <c r="IC77" i="4"/>
  <c r="IY24" i="1"/>
  <c r="JH24" i="1" s="1"/>
  <c r="IC67" i="4"/>
  <c r="IZ21" i="1"/>
  <c r="JI21" i="1" s="1"/>
  <c r="DU92" i="4"/>
  <c r="DE26" i="1"/>
  <c r="DN26" i="1" s="1"/>
  <c r="KG26" i="4"/>
  <c r="FY8" i="1"/>
  <c r="GH8" i="1" s="1"/>
  <c r="FY17" i="4"/>
  <c r="FY5" i="1"/>
  <c r="GH5" i="1" s="1"/>
  <c r="FY5" i="4"/>
  <c r="FY22" i="4"/>
  <c r="GB9" i="1"/>
  <c r="GK9" i="1" s="1"/>
  <c r="KG103" i="4"/>
  <c r="MC28" i="1"/>
  <c r="ML28" i="1" s="1"/>
  <c r="DU97" i="4"/>
  <c r="CZ28" i="1"/>
  <c r="DI28" i="1" s="1"/>
  <c r="DB10" i="1"/>
  <c r="DK10" i="1" s="1"/>
  <c r="DU25" i="4"/>
  <c r="DA16" i="1"/>
  <c r="DJ16" i="1" s="1"/>
  <c r="DU50" i="4"/>
  <c r="DU118" i="4"/>
  <c r="DF31" i="1"/>
  <c r="DO31" i="1" s="1"/>
  <c r="DU40" i="4"/>
  <c r="CZ14" i="1"/>
  <c r="DI14" i="1" s="1"/>
  <c r="IX28" i="1"/>
  <c r="JG28" i="1" s="1"/>
  <c r="IC97" i="4"/>
  <c r="IC40" i="4"/>
  <c r="IX14" i="1"/>
  <c r="JG14" i="1" s="1"/>
  <c r="IC70" i="4"/>
  <c r="CZ6" i="1"/>
  <c r="DI6" i="1" s="1"/>
  <c r="DU9" i="4"/>
  <c r="IZ22" i="1"/>
  <c r="JI22" i="1" s="1"/>
  <c r="IC71" i="4"/>
  <c r="KG36" i="4"/>
  <c r="LW13" i="1"/>
  <c r="MF13" i="1" s="1"/>
  <c r="DB30" i="1"/>
  <c r="DK30" i="1" s="1"/>
  <c r="DU110" i="4"/>
  <c r="FZ51" i="4"/>
  <c r="HW16" i="1"/>
  <c r="GB14" i="1"/>
  <c r="GK14" i="1" s="1"/>
  <c r="FY43" i="4"/>
  <c r="IC13" i="4"/>
  <c r="JB6" i="1"/>
  <c r="JK6" i="1" s="1"/>
  <c r="LZ31" i="1"/>
  <c r="MI31" i="1" s="1"/>
  <c r="KG115" i="4"/>
  <c r="FY27" i="1"/>
  <c r="GH27" i="1" s="1"/>
  <c r="FY93" i="4"/>
  <c r="IZ7" i="1"/>
  <c r="JI7" i="1" s="1"/>
  <c r="IC16" i="4"/>
  <c r="AC10" i="1"/>
  <c r="AL10" i="1" s="1"/>
  <c r="AB8" i="1"/>
  <c r="AK8" i="1" s="1"/>
  <c r="AA25" i="1"/>
  <c r="AJ25" i="1" s="1"/>
  <c r="AA9" i="1"/>
  <c r="AJ9" i="1" s="1"/>
  <c r="AB31" i="1"/>
  <c r="AK31" i="1" s="1"/>
  <c r="AE28" i="1"/>
  <c r="AN28" i="1" s="1"/>
  <c r="AD21" i="1"/>
  <c r="AM21" i="1" s="1"/>
  <c r="AA19" i="1"/>
  <c r="AJ19" i="1" s="1"/>
  <c r="AC14" i="1"/>
  <c r="AL14" i="1" s="1"/>
  <c r="AA13" i="1"/>
  <c r="AJ13" i="1" s="1"/>
  <c r="AB17" i="1"/>
  <c r="AK17" i="1" s="1"/>
  <c r="AG31" i="1"/>
  <c r="AP31" i="1" s="1"/>
  <c r="DU43" i="4"/>
  <c r="DC14" i="1"/>
  <c r="DL14" i="1" s="1"/>
  <c r="KG71" i="4"/>
  <c r="LY22" i="1"/>
  <c r="MH22" i="1" s="1"/>
  <c r="DU58" i="4"/>
  <c r="CZ19" i="1"/>
  <c r="DI19" i="1" s="1"/>
  <c r="IY23" i="1"/>
  <c r="JH23" i="1" s="1"/>
  <c r="IC73" i="4"/>
  <c r="GA31" i="1"/>
  <c r="GJ31" i="1" s="1"/>
  <c r="FY114" i="4"/>
  <c r="DU85" i="4"/>
  <c r="DD25" i="1"/>
  <c r="DM25" i="1" s="1"/>
  <c r="DU31" i="4"/>
  <c r="CZ12" i="1"/>
  <c r="DI12" i="1" s="1"/>
  <c r="FY6" i="1"/>
  <c r="GH6" i="1" s="1"/>
  <c r="FY9" i="4"/>
  <c r="GE31" i="1"/>
  <c r="GN31" i="1" s="1"/>
  <c r="FY118" i="4"/>
  <c r="DU107" i="4"/>
  <c r="DC29" i="1"/>
  <c r="DL29" i="1" s="1"/>
  <c r="DB26" i="1"/>
  <c r="DK26" i="1" s="1"/>
  <c r="DU89" i="4"/>
  <c r="LY24" i="1"/>
  <c r="MH24" i="1" s="1"/>
  <c r="KG78" i="4"/>
  <c r="GA28" i="1"/>
  <c r="GJ28" i="1" s="1"/>
  <c r="FY99" i="4"/>
  <c r="IY7" i="1"/>
  <c r="JH7" i="1" s="1"/>
  <c r="IC15" i="4"/>
  <c r="DU108" i="4"/>
  <c r="CZ30" i="1"/>
  <c r="DI30" i="1" s="1"/>
  <c r="FY102" i="4"/>
  <c r="GD28" i="1"/>
  <c r="GM28" i="1" s="1"/>
  <c r="IC12" i="4"/>
  <c r="JA6" i="1"/>
  <c r="JJ6" i="1" s="1"/>
  <c r="IZ29" i="1"/>
  <c r="JI29" i="1" s="1"/>
  <c r="IC106" i="4"/>
  <c r="KG48" i="4"/>
  <c r="LY15" i="1"/>
  <c r="MH15" i="1" s="1"/>
  <c r="CZ25" i="1"/>
  <c r="DI25" i="1" s="1"/>
  <c r="DU81" i="4"/>
  <c r="FY20" i="1"/>
  <c r="GH20" i="1" s="1"/>
  <c r="FY61" i="4"/>
  <c r="JA9" i="1"/>
  <c r="JJ9" i="1" s="1"/>
  <c r="IC22" i="4"/>
  <c r="JC31" i="1"/>
  <c r="JL31" i="1" s="1"/>
  <c r="IC117" i="4"/>
  <c r="FZ76" i="4"/>
  <c r="HU24" i="1"/>
  <c r="DU48" i="4"/>
  <c r="DB15" i="1"/>
  <c r="DK15" i="1" s="1"/>
  <c r="FY18" i="1"/>
  <c r="GH18" i="1" s="1"/>
  <c r="FY56" i="4"/>
  <c r="FY14" i="1"/>
  <c r="GH14" i="1" s="1"/>
  <c r="FY40" i="4"/>
  <c r="IC52" i="4"/>
  <c r="IX17" i="1"/>
  <c r="JG17" i="1" s="1"/>
  <c r="GB11" i="1"/>
  <c r="GK11" i="1" s="1"/>
  <c r="FY29" i="4"/>
  <c r="MA26" i="1"/>
  <c r="MJ26" i="1" s="1"/>
  <c r="KG91" i="4"/>
  <c r="FY26" i="4"/>
  <c r="FZ15" i="1"/>
  <c r="GI15" i="1" s="1"/>
  <c r="FY47" i="4"/>
  <c r="JA11" i="1"/>
  <c r="JJ11" i="1" s="1"/>
  <c r="IC29" i="4"/>
  <c r="KG97" i="4"/>
  <c r="LW28" i="1"/>
  <c r="MF28" i="1" s="1"/>
  <c r="LW19" i="1"/>
  <c r="MF19" i="1" s="1"/>
  <c r="KG58" i="4"/>
  <c r="GA6" i="1"/>
  <c r="GJ6" i="1" s="1"/>
  <c r="FY11" i="4"/>
  <c r="KG51" i="4"/>
  <c r="DA5" i="1"/>
  <c r="DJ5" i="1" s="1"/>
  <c r="DU6" i="4"/>
  <c r="GC26" i="1"/>
  <c r="GL26" i="1" s="1"/>
  <c r="FY91" i="4"/>
  <c r="IY14" i="1"/>
  <c r="JH14" i="1" s="1"/>
  <c r="IC41" i="4"/>
  <c r="GC6" i="1"/>
  <c r="GL6" i="1" s="1"/>
  <c r="FY13" i="4"/>
  <c r="FY25" i="1"/>
  <c r="GH25" i="1" s="1"/>
  <c r="FY81" i="4"/>
  <c r="IC116" i="4"/>
  <c r="JB31" i="1"/>
  <c r="JK31" i="1" s="1"/>
  <c r="AB26" i="1"/>
  <c r="AK26" i="1" s="1"/>
  <c r="AC6" i="1"/>
  <c r="AL6" i="1" s="1"/>
  <c r="AB13" i="1"/>
  <c r="AK13" i="1" s="1"/>
  <c r="AD11" i="1"/>
  <c r="AM11" i="1" s="1"/>
  <c r="AB29" i="1"/>
  <c r="AK29" i="1" s="1"/>
  <c r="AC27" i="1"/>
  <c r="AL27" i="1" s="1"/>
  <c r="AF31" i="1"/>
  <c r="AO31" i="1" s="1"/>
  <c r="AE11" i="1"/>
  <c r="AN11" i="1" s="1"/>
  <c r="AC7" i="1"/>
  <c r="AL7" i="1" s="1"/>
  <c r="AB10" i="1"/>
  <c r="AK10" i="1" s="1"/>
  <c r="AA27" i="1"/>
  <c r="AJ27" i="1" s="1"/>
  <c r="AA26" i="1"/>
  <c r="AJ26" i="1" s="1"/>
  <c r="AB15" i="1"/>
  <c r="AK15" i="1" s="1"/>
  <c r="AC21" i="1"/>
  <c r="AL21" i="1" s="1"/>
  <c r="AB22" i="1"/>
  <c r="AK22" i="1" s="1"/>
  <c r="FZ20" i="4"/>
  <c r="HV9" i="1"/>
  <c r="MA24" i="1"/>
  <c r="MJ24" i="1" s="1"/>
  <c r="KG80" i="4"/>
  <c r="LY5" i="1"/>
  <c r="MH5" i="1" s="1"/>
  <c r="KG7" i="4"/>
  <c r="FY64" i="4"/>
  <c r="GB20" i="1"/>
  <c r="GK20" i="1" s="1"/>
  <c r="FY46" i="4"/>
  <c r="FY15" i="1"/>
  <c r="GH15" i="1" s="1"/>
  <c r="LX19" i="1"/>
  <c r="MG19" i="1" s="1"/>
  <c r="KG59" i="4"/>
  <c r="DU61" i="4"/>
  <c r="CZ20" i="1"/>
  <c r="DI20" i="1" s="1"/>
  <c r="FZ30" i="4"/>
  <c r="HY11" i="1"/>
  <c r="FY31" i="4"/>
  <c r="FY12" i="1"/>
  <c r="GH12" i="1" s="1"/>
  <c r="FY39" i="4"/>
  <c r="GB13" i="1"/>
  <c r="GK13" i="1" s="1"/>
  <c r="JB12" i="1"/>
  <c r="JK12" i="1" s="1"/>
  <c r="IC35" i="4"/>
  <c r="ID11" i="4"/>
  <c r="KV6" i="1"/>
  <c r="DA14" i="1"/>
  <c r="DJ14" i="1" s="1"/>
  <c r="DU41" i="4"/>
  <c r="DU36" i="4"/>
  <c r="CZ13" i="1"/>
  <c r="DI13" i="1" s="1"/>
  <c r="KG82" i="4"/>
  <c r="LX25" i="1"/>
  <c r="MG25" i="1" s="1"/>
  <c r="JB28" i="1"/>
  <c r="JK28" i="1" s="1"/>
  <c r="IC101" i="4"/>
  <c r="KG68" i="4"/>
  <c r="LZ21" i="1"/>
  <c r="MI21" i="1" s="1"/>
  <c r="LZ29" i="1"/>
  <c r="MI29" i="1" s="1"/>
  <c r="KG107" i="4"/>
  <c r="KG41" i="4"/>
  <c r="LX14" i="1"/>
  <c r="MG14" i="1" s="1"/>
  <c r="DC11" i="1"/>
  <c r="DL11" i="1" s="1"/>
  <c r="DU29" i="4"/>
  <c r="LW12" i="1"/>
  <c r="MF12" i="1" s="1"/>
  <c r="KG31" i="4"/>
  <c r="LZ24" i="1"/>
  <c r="MI24" i="1" s="1"/>
  <c r="KG79" i="4"/>
  <c r="IY16" i="1"/>
  <c r="JH16" i="1" s="1"/>
  <c r="IC50" i="4"/>
  <c r="FY89" i="4"/>
  <c r="GA26" i="1"/>
  <c r="GJ26" i="1" s="1"/>
  <c r="IC51" i="4"/>
  <c r="DA28" i="1"/>
  <c r="DJ28" i="1" s="1"/>
  <c r="DU98" i="4"/>
  <c r="IC21" i="4"/>
  <c r="IZ9" i="1"/>
  <c r="JI9" i="1" s="1"/>
  <c r="IY8" i="1"/>
  <c r="JH8" i="1" s="1"/>
  <c r="IC18" i="4"/>
  <c r="IC31" i="4"/>
  <c r="IX12" i="1"/>
  <c r="JG12" i="1" s="1"/>
  <c r="JB24" i="1"/>
  <c r="JK24" i="1" s="1"/>
  <c r="IC80" i="4"/>
  <c r="IC108" i="4"/>
  <c r="IX30" i="1"/>
  <c r="JG30" i="1" s="1"/>
  <c r="DU55" i="4"/>
  <c r="DC17" i="1"/>
  <c r="DL17" i="1" s="1"/>
  <c r="DU104" i="4"/>
  <c r="CZ29" i="1"/>
  <c r="DI29" i="1" s="1"/>
  <c r="IX8" i="1"/>
  <c r="JG8" i="1" s="1"/>
  <c r="IC17" i="4"/>
  <c r="IC75" i="4"/>
  <c r="JA23" i="1"/>
  <c r="JJ23" i="1" s="1"/>
  <c r="FY60" i="4"/>
  <c r="GA19" i="1"/>
  <c r="GJ19" i="1" s="1"/>
  <c r="ID45" i="4"/>
  <c r="KY14" i="1"/>
  <c r="KG56" i="4"/>
  <c r="FZ87" i="4"/>
  <c r="HU26" i="1"/>
  <c r="GA7" i="1"/>
  <c r="GJ7" i="1" s="1"/>
  <c r="FY16" i="4"/>
  <c r="MA11" i="1"/>
  <c r="MJ11" i="1" s="1"/>
  <c r="KG30" i="4"/>
  <c r="LY23" i="1"/>
  <c r="MH23" i="1" s="1"/>
  <c r="KG74" i="4"/>
  <c r="MB31" i="1"/>
  <c r="MK31" i="1" s="1"/>
  <c r="KG117" i="4"/>
  <c r="DU13" i="4"/>
  <c r="DD6" i="1"/>
  <c r="DM6" i="1" s="1"/>
  <c r="IC86" i="4"/>
  <c r="JC25" i="1"/>
  <c r="JL25" i="1" s="1"/>
  <c r="KG67" i="4"/>
  <c r="LY21" i="1"/>
  <c r="MH21" i="1" s="1"/>
  <c r="FY28" i="4"/>
  <c r="GA11" i="1"/>
  <c r="GJ11" i="1" s="1"/>
  <c r="FZ25" i="1"/>
  <c r="GI25" i="1" s="1"/>
  <c r="FY82" i="4"/>
  <c r="KG27" i="4"/>
  <c r="LX11" i="1"/>
  <c r="MG11" i="1" s="1"/>
  <c r="IY13" i="1"/>
  <c r="JH13" i="1" s="1"/>
  <c r="IC37" i="4"/>
  <c r="AB11" i="1"/>
  <c r="AK11" i="1" s="1"/>
  <c r="AB28" i="1"/>
  <c r="AK28" i="1" s="1"/>
  <c r="AA15" i="1"/>
  <c r="AJ15" i="1" s="1"/>
  <c r="AA7" i="1"/>
  <c r="AJ7" i="1" s="1"/>
  <c r="AB25" i="1"/>
  <c r="AK25" i="1" s="1"/>
  <c r="AB30" i="1"/>
  <c r="AK30" i="1" s="1"/>
  <c r="AE6" i="1"/>
  <c r="AN6" i="1" s="1"/>
  <c r="AD13" i="1"/>
  <c r="AM13" i="1" s="1"/>
  <c r="CZ7" i="1"/>
  <c r="DI7" i="1" s="1"/>
  <c r="DU14" i="4"/>
  <c r="JD28" i="1"/>
  <c r="JM28" i="1" s="1"/>
  <c r="IC103" i="4"/>
  <c r="FY7" i="1"/>
  <c r="GH7" i="1" s="1"/>
  <c r="FY14" i="4"/>
  <c r="DU60" i="4"/>
  <c r="DB19" i="1"/>
  <c r="DK19" i="1" s="1"/>
  <c r="IX22" i="1"/>
  <c r="JG22" i="1" s="1"/>
  <c r="IC69" i="4"/>
  <c r="IC44" i="4"/>
  <c r="JB14" i="1"/>
  <c r="JK14" i="1" s="1"/>
  <c r="GC25" i="1"/>
  <c r="GL25" i="1" s="1"/>
  <c r="FY85" i="4"/>
  <c r="IY26" i="1"/>
  <c r="JH26" i="1" s="1"/>
  <c r="IC88" i="4"/>
  <c r="DU54" i="4"/>
  <c r="DB17" i="1"/>
  <c r="DK17" i="1" s="1"/>
  <c r="CZ31" i="1"/>
  <c r="DI31" i="1" s="1"/>
  <c r="DU112" i="4"/>
  <c r="LW9" i="1"/>
  <c r="MF9" i="1" s="1"/>
  <c r="KG19" i="4"/>
  <c r="FZ11" i="1"/>
  <c r="GI11" i="1" s="1"/>
  <c r="FY27" i="4"/>
  <c r="MA31" i="1"/>
  <c r="MJ31" i="1" s="1"/>
  <c r="KG116" i="4"/>
  <c r="KG94" i="4"/>
  <c r="LX27" i="1"/>
  <c r="MG27" i="1" s="1"/>
  <c r="FZ113" i="4"/>
  <c r="HV31" i="1"/>
  <c r="DU74" i="4"/>
  <c r="DB23" i="1"/>
  <c r="DK23" i="1" s="1"/>
  <c r="DU27" i="4"/>
  <c r="DA11" i="1"/>
  <c r="DJ11" i="1" s="1"/>
  <c r="LW21" i="1"/>
  <c r="MF21" i="1" s="1"/>
  <c r="KG65" i="4"/>
  <c r="KG85" i="4"/>
  <c r="MA25" i="1"/>
  <c r="MJ25" i="1" s="1"/>
  <c r="LY6" i="1"/>
  <c r="MH6" i="1" s="1"/>
  <c r="KG11" i="4"/>
  <c r="LW22" i="1"/>
  <c r="MF22" i="1" s="1"/>
  <c r="KG69" i="4"/>
  <c r="KH63" i="4"/>
  <c r="NU20" i="1"/>
  <c r="DA15" i="1"/>
  <c r="DJ15" i="1" s="1"/>
  <c r="DU47" i="4"/>
  <c r="ID95" i="4"/>
  <c r="KV27" i="1"/>
  <c r="GB27" i="1"/>
  <c r="GK27" i="1" s="1"/>
  <c r="FY96" i="4"/>
  <c r="JA21" i="1"/>
  <c r="JJ21" i="1" s="1"/>
  <c r="IC68" i="4"/>
  <c r="IC36" i="4"/>
  <c r="IX13" i="1"/>
  <c r="JG13" i="1" s="1"/>
  <c r="IY5" i="1"/>
  <c r="JH5" i="1" s="1"/>
  <c r="IC6" i="4"/>
  <c r="IC54" i="4"/>
  <c r="IZ17" i="1"/>
  <c r="JI17" i="1" s="1"/>
  <c r="LW10" i="1"/>
  <c r="MF10" i="1" s="1"/>
  <c r="KG23" i="4"/>
  <c r="KG57" i="4"/>
  <c r="GA24" i="1"/>
  <c r="GJ24" i="1" s="1"/>
  <c r="FY78" i="4"/>
  <c r="IZ30" i="1"/>
  <c r="JI30" i="1" s="1"/>
  <c r="IC110" i="4"/>
  <c r="LW14" i="1"/>
  <c r="MF14" i="1" s="1"/>
  <c r="KG40" i="4"/>
  <c r="KG109" i="4"/>
  <c r="LX30" i="1"/>
  <c r="MG30" i="1" s="1"/>
  <c r="LX16" i="1"/>
  <c r="MG16" i="1" s="1"/>
  <c r="KG50" i="4"/>
  <c r="KG101" i="4"/>
  <c r="FY9" i="1"/>
  <c r="GH9" i="1" s="1"/>
  <c r="FY19" i="4"/>
  <c r="LX26" i="1"/>
  <c r="MG26" i="1" s="1"/>
  <c r="KG88" i="4"/>
  <c r="FY68" i="4"/>
  <c r="GB21" i="1"/>
  <c r="GK21" i="1" s="1"/>
  <c r="LY27" i="1"/>
  <c r="MH27" i="1" s="1"/>
  <c r="KG95" i="4"/>
  <c r="DU78" i="4"/>
  <c r="DU46" i="4"/>
  <c r="CZ15" i="1"/>
  <c r="DI15" i="1" s="1"/>
  <c r="IX23" i="1"/>
  <c r="JG23" i="1" s="1"/>
  <c r="IC72" i="4"/>
  <c r="DU100" i="4"/>
  <c r="DC28" i="1"/>
  <c r="DL28" i="1" s="1"/>
  <c r="IZ5" i="1"/>
  <c r="JI5" i="1" s="1"/>
  <c r="IC7" i="4"/>
  <c r="JA24" i="1"/>
  <c r="JJ24" i="1" s="1"/>
  <c r="IC79" i="4"/>
  <c r="KG45" i="4"/>
  <c r="MB14" i="1"/>
  <c r="MK14" i="1" s="1"/>
  <c r="AA22" i="1"/>
  <c r="AJ22" i="1" s="1"/>
  <c r="AD6" i="1"/>
  <c r="AM6" i="1" s="1"/>
  <c r="AB14" i="1"/>
  <c r="AK14" i="1" s="1"/>
  <c r="AA18" i="1"/>
  <c r="AJ18" i="1" s="1"/>
  <c r="AA30" i="1"/>
  <c r="AJ30" i="1" s="1"/>
  <c r="AC13" i="1"/>
  <c r="AL13" i="1" s="1"/>
  <c r="AC16" i="1"/>
  <c r="AL16" i="1" s="1"/>
  <c r="AE24" i="1"/>
  <c r="AN24" i="1" s="1"/>
  <c r="AE12" i="1"/>
  <c r="AN12" i="1" s="1"/>
  <c r="DU84" i="4"/>
  <c r="DC25" i="1"/>
  <c r="DL25" i="1" s="1"/>
  <c r="ID62" i="4"/>
  <c r="KU20" i="1"/>
  <c r="AA6" i="1"/>
  <c r="AJ6" i="1" s="1"/>
  <c r="AA16" i="1"/>
  <c r="AJ16" i="1" s="1"/>
  <c r="AB19" i="1"/>
  <c r="AK19" i="1" s="1"/>
  <c r="AD28" i="1"/>
  <c r="AM28" i="1" s="1"/>
  <c r="AD30" i="1"/>
  <c r="AM30" i="1" s="1"/>
  <c r="AB27" i="1"/>
  <c r="AK27" i="1" s="1"/>
  <c r="AB21" i="1"/>
  <c r="AK21" i="1" s="1"/>
  <c r="AB16" i="1"/>
  <c r="AK16" i="1" s="1"/>
  <c r="AA28" i="1"/>
  <c r="AJ28" i="1" s="1"/>
  <c r="AC25" i="1"/>
  <c r="AL25" i="1" s="1"/>
  <c r="AB24" i="1"/>
  <c r="AK24" i="1" s="1"/>
  <c r="AA11" i="1"/>
  <c r="AJ11" i="1" s="1"/>
  <c r="AB9" i="1"/>
  <c r="AK9" i="1" s="1"/>
  <c r="DB20" i="1"/>
  <c r="DK20" i="1" s="1"/>
  <c r="DU63" i="4"/>
  <c r="FZ35" i="4"/>
  <c r="HY12" i="1"/>
  <c r="FY88" i="4"/>
  <c r="FZ26" i="1"/>
  <c r="GI26" i="1" s="1"/>
  <c r="IC58" i="4"/>
  <c r="IX19" i="1"/>
  <c r="JG19" i="1" s="1"/>
  <c r="IX10" i="1"/>
  <c r="JG10" i="1" s="1"/>
  <c r="IC23" i="4"/>
  <c r="LX6" i="1"/>
  <c r="MG6" i="1" s="1"/>
  <c r="KG10" i="4"/>
  <c r="KG96" i="4"/>
  <c r="LZ27" i="1"/>
  <c r="MI27" i="1" s="1"/>
  <c r="IY10" i="1"/>
  <c r="JH10" i="1" s="1"/>
  <c r="IC24" i="4"/>
  <c r="DU86" i="4"/>
  <c r="DE25" i="1"/>
  <c r="DN25" i="1" s="1"/>
  <c r="GA10" i="1"/>
  <c r="GJ10" i="1" s="1"/>
  <c r="FY25" i="4"/>
  <c r="DU93" i="4"/>
  <c r="CZ27" i="1"/>
  <c r="DI27" i="1" s="1"/>
  <c r="FY24" i="4"/>
  <c r="FZ10" i="1"/>
  <c r="GI10" i="1" s="1"/>
  <c r="LX10" i="1"/>
  <c r="MG10" i="1" s="1"/>
  <c r="KG24" i="4"/>
  <c r="KG72" i="4"/>
  <c r="LW23" i="1"/>
  <c r="MF23" i="1" s="1"/>
  <c r="DU34" i="4"/>
  <c r="DC12" i="1"/>
  <c r="DL12" i="1" s="1"/>
  <c r="KG12" i="4"/>
  <c r="LZ6" i="1"/>
  <c r="MI6" i="1" s="1"/>
  <c r="FY111" i="4"/>
  <c r="GB30" i="1"/>
  <c r="GK30" i="1" s="1"/>
  <c r="DA6" i="1"/>
  <c r="DJ6" i="1" s="1"/>
  <c r="DU10" i="4"/>
  <c r="DU76" i="4"/>
  <c r="CZ24" i="1"/>
  <c r="DI24" i="1" s="1"/>
  <c r="JB26" i="1"/>
  <c r="JK26" i="1" s="1"/>
  <c r="IC91" i="4"/>
  <c r="LZ13" i="1"/>
  <c r="MI13" i="1" s="1"/>
  <c r="KG39" i="4"/>
  <c r="JA31" i="1"/>
  <c r="JJ31" i="1" s="1"/>
  <c r="IC115" i="4"/>
  <c r="LX23" i="1"/>
  <c r="MG23" i="1" s="1"/>
  <c r="KG73" i="4"/>
  <c r="KG104" i="4"/>
  <c r="LW29" i="1"/>
  <c r="MF29" i="1" s="1"/>
  <c r="DU75" i="4"/>
  <c r="DC23" i="1"/>
  <c r="DL23" i="1" s="1"/>
  <c r="DB16" i="1"/>
  <c r="DK16" i="1" s="1"/>
  <c r="DU51" i="4"/>
  <c r="FY74" i="4"/>
  <c r="GA23" i="1"/>
  <c r="GJ23" i="1" s="1"/>
  <c r="LX5" i="1"/>
  <c r="MG5" i="1" s="1"/>
  <c r="KG6" i="4"/>
  <c r="KG100" i="4"/>
  <c r="LZ28" i="1"/>
  <c r="MI28" i="1" s="1"/>
  <c r="FY34" i="4"/>
  <c r="GB12" i="1"/>
  <c r="GK12" i="1" s="1"/>
  <c r="LY31" i="1"/>
  <c r="MH31" i="1" s="1"/>
  <c r="KG114" i="4"/>
  <c r="KG83" i="4"/>
  <c r="LY25" i="1"/>
  <c r="MH25" i="1" s="1"/>
  <c r="IC57" i="4"/>
  <c r="DU12" i="4"/>
  <c r="DC6" i="1"/>
  <c r="DL6" i="1" s="1"/>
  <c r="DU69" i="4"/>
  <c r="CZ22" i="1"/>
  <c r="DI22" i="1" s="1"/>
  <c r="IC87" i="4"/>
  <c r="IX26" i="1"/>
  <c r="JG26" i="1" s="1"/>
  <c r="FY86" i="4"/>
  <c r="GD25" i="1"/>
  <c r="GM25" i="1" s="1"/>
  <c r="GA29" i="1"/>
  <c r="GJ29" i="1" s="1"/>
  <c r="FY106" i="4"/>
  <c r="DA30" i="1"/>
  <c r="DJ30" i="1" s="1"/>
  <c r="DU109" i="4"/>
  <c r="IC55" i="4"/>
  <c r="JA17" i="1"/>
  <c r="JJ17" i="1" s="1"/>
  <c r="FZ107" i="4"/>
  <c r="HX29" i="1"/>
  <c r="DU95" i="4"/>
  <c r="DB27" i="1"/>
  <c r="DK27" i="1" s="1"/>
  <c r="LZ26" i="1"/>
  <c r="MI26" i="1" s="1"/>
  <c r="KG90" i="4"/>
  <c r="FY69" i="4"/>
  <c r="FY22" i="1"/>
  <c r="GH22" i="1" s="1"/>
  <c r="IZ13" i="1"/>
  <c r="JI13" i="1" s="1"/>
  <c r="IC38" i="4"/>
  <c r="IY28" i="1"/>
  <c r="JH28" i="1" s="1"/>
  <c r="IC98" i="4"/>
  <c r="FY62" i="4"/>
  <c r="FZ20" i="1"/>
  <c r="GI20" i="1" s="1"/>
  <c r="AC24" i="1"/>
  <c r="AL24" i="1" s="1"/>
  <c r="AB6" i="1"/>
  <c r="AK6" i="1" s="1"/>
  <c r="AC29" i="1"/>
  <c r="AL29" i="1" s="1"/>
  <c r="AC26" i="1"/>
  <c r="AL26" i="1" s="1"/>
  <c r="AD12" i="1"/>
  <c r="AM12" i="1" s="1"/>
  <c r="AC31" i="1"/>
  <c r="AL31" i="1" s="1"/>
  <c r="AC11" i="1"/>
  <c r="AL11" i="1" s="1"/>
  <c r="AA10" i="1"/>
  <c r="AJ10" i="1" s="1"/>
  <c r="AA14" i="1"/>
  <c r="AJ14" i="1" s="1"/>
  <c r="AA17" i="1"/>
  <c r="AJ17" i="1" s="1"/>
  <c r="AD31" i="1"/>
  <c r="AM31" i="1" s="1"/>
  <c r="AA12" i="1"/>
  <c r="AJ12" i="1" s="1"/>
  <c r="AF25" i="1"/>
  <c r="AO25" i="1" s="1"/>
  <c r="AC15" i="1"/>
  <c r="AL15" i="1" s="1"/>
  <c r="DU53" i="4"/>
  <c r="DA17" i="1"/>
  <c r="DJ17" i="1" s="1"/>
  <c r="DU111" i="4"/>
  <c r="DC30" i="1"/>
  <c r="DL30" i="1" s="1"/>
  <c r="FY52" i="4"/>
  <c r="FY17" i="1"/>
  <c r="GH17" i="1" s="1"/>
  <c r="FY75" i="4"/>
  <c r="GB23" i="1"/>
  <c r="GK23" i="1" s="1"/>
  <c r="LW31" i="1"/>
  <c r="MF31" i="1" s="1"/>
  <c r="KG112" i="4"/>
  <c r="IC94" i="4"/>
  <c r="IY27" i="1"/>
  <c r="JH27" i="1" s="1"/>
  <c r="DU19" i="4"/>
  <c r="CZ9" i="1"/>
  <c r="DI9" i="1" s="1"/>
  <c r="GA27" i="1"/>
  <c r="GJ27" i="1" s="1"/>
  <c r="FY95" i="4"/>
  <c r="LZ14" i="1"/>
  <c r="MI14" i="1" s="1"/>
  <c r="KG43" i="4"/>
  <c r="IC46" i="4"/>
  <c r="IX15" i="1"/>
  <c r="JG15" i="1" s="1"/>
  <c r="DA12" i="1"/>
  <c r="DJ12" i="1" s="1"/>
  <c r="DU32" i="4"/>
  <c r="DU35" i="4"/>
  <c r="DD12" i="1"/>
  <c r="DM12" i="1" s="1"/>
  <c r="FZ5" i="1"/>
  <c r="GI5" i="1" s="1"/>
  <c r="FY6" i="4"/>
  <c r="GA5" i="1"/>
  <c r="GJ5" i="1" s="1"/>
  <c r="FY7" i="4"/>
  <c r="FY84" i="4"/>
  <c r="GB25" i="1"/>
  <c r="GK25" i="1" s="1"/>
  <c r="GA17" i="1"/>
  <c r="GJ17" i="1" s="1"/>
  <c r="FY54" i="4"/>
  <c r="DU16" i="4"/>
  <c r="DB7" i="1"/>
  <c r="DK7" i="1" s="1"/>
  <c r="DB28" i="1"/>
  <c r="DK28" i="1" s="1"/>
  <c r="DU99" i="4"/>
  <c r="LX22" i="1"/>
  <c r="MG22" i="1" s="1"/>
  <c r="KG70" i="4"/>
  <c r="FY97" i="4"/>
  <c r="FY28" i="1"/>
  <c r="GH28" i="1" s="1"/>
  <c r="IC85" i="4"/>
  <c r="JB25" i="1"/>
  <c r="JK25" i="1" s="1"/>
  <c r="FY57" i="4"/>
  <c r="KG15" i="4"/>
  <c r="LX7" i="1"/>
  <c r="MG7" i="1" s="1"/>
  <c r="LW27" i="1"/>
  <c r="MF27" i="1" s="1"/>
  <c r="KG93" i="4"/>
  <c r="FY55" i="4"/>
  <c r="GB17" i="1"/>
  <c r="GK17" i="1" s="1"/>
  <c r="FY104" i="4"/>
  <c r="FY29" i="1"/>
  <c r="GH29" i="1" s="1"/>
  <c r="DU38" i="4"/>
  <c r="DB13" i="1"/>
  <c r="DK13" i="1" s="1"/>
  <c r="KG105" i="4"/>
  <c r="FY12" i="4"/>
  <c r="GB6" i="1"/>
  <c r="GK6" i="1" s="1"/>
  <c r="LW25" i="1"/>
  <c r="MF25" i="1" s="1"/>
  <c r="KG81" i="4"/>
  <c r="DB22" i="1"/>
  <c r="DK22" i="1" s="1"/>
  <c r="DU71" i="4"/>
  <c r="IC43" i="4"/>
  <c r="JA14" i="1"/>
  <c r="JJ14" i="1" s="1"/>
  <c r="LY12" i="1"/>
  <c r="MH12" i="1" s="1"/>
  <c r="KG33" i="4"/>
  <c r="DV30" i="4"/>
  <c r="EZ11" i="1"/>
  <c r="DB6" i="1"/>
  <c r="DK6" i="1" s="1"/>
  <c r="DU11" i="4"/>
  <c r="DU88" i="4"/>
  <c r="DA26" i="1"/>
  <c r="DJ26" i="1" s="1"/>
  <c r="DU90" i="4"/>
  <c r="DC26" i="1"/>
  <c r="DL26" i="1" s="1"/>
  <c r="LZ23" i="1"/>
  <c r="MI23" i="1" s="1"/>
  <c r="KG75" i="4"/>
  <c r="GC28" i="1"/>
  <c r="GL28" i="1" s="1"/>
  <c r="FY101" i="4"/>
  <c r="FZ27" i="1"/>
  <c r="GI27" i="1" s="1"/>
  <c r="FY94" i="4"/>
  <c r="GD31" i="1"/>
  <c r="GM31" i="1" s="1"/>
  <c r="FY117" i="4"/>
  <c r="DU59" i="4"/>
  <c r="DA19" i="1"/>
  <c r="DJ19" i="1" s="1"/>
  <c r="DB5" i="1"/>
  <c r="DK5" i="1" s="1"/>
  <c r="DU7" i="4"/>
  <c r="DA29" i="1"/>
  <c r="DJ29" i="1" s="1"/>
  <c r="DU105" i="4"/>
  <c r="FY33" i="4"/>
  <c r="GA12" i="1"/>
  <c r="GJ12" i="1" s="1"/>
  <c r="LX12" i="1"/>
  <c r="MG12" i="1" s="1"/>
  <c r="KG32" i="4"/>
  <c r="KG13" i="4"/>
  <c r="MA6" i="1"/>
  <c r="MJ6" i="1" s="1"/>
  <c r="IX9" i="1"/>
  <c r="JG9" i="1" s="1"/>
  <c r="IC19" i="4"/>
  <c r="DV5" i="4"/>
  <c r="EV5" i="1"/>
  <c r="AC22" i="1"/>
  <c r="AL22" i="1" s="1"/>
  <c r="AE14" i="1"/>
  <c r="AN14" i="1" s="1"/>
  <c r="AG28" i="1"/>
  <c r="AP28" i="1" s="1"/>
  <c r="AE26" i="1"/>
  <c r="AN26" i="1" s="1"/>
  <c r="AC28" i="1"/>
  <c r="AL28" i="1" s="1"/>
  <c r="AB7" i="1"/>
  <c r="AK7" i="1" s="1"/>
  <c r="AA20" i="1"/>
  <c r="AJ20" i="1" s="1"/>
  <c r="AF28" i="1"/>
  <c r="AO28" i="1" s="1"/>
  <c r="AD26" i="1"/>
  <c r="AM26" i="1" s="1"/>
  <c r="AC9" i="1"/>
  <c r="AL9" i="1" s="1"/>
  <c r="AF14" i="1"/>
  <c r="AO14" i="1" s="1"/>
  <c r="AA8" i="1"/>
  <c r="AJ8" i="1" s="1"/>
  <c r="AR8" i="1" s="1"/>
  <c r="AI8" i="1" s="1"/>
  <c r="AU8" i="1" s="1"/>
  <c r="AV8" i="1" s="1" a="1"/>
  <c r="AV8" i="1" s="1"/>
  <c r="AS8" i="1" s="1"/>
  <c r="AE31" i="1"/>
  <c r="AN31" i="1" s="1"/>
  <c r="AD27" i="1"/>
  <c r="AM27" i="1" s="1"/>
  <c r="AD17" i="1"/>
  <c r="AM17" i="1" s="1"/>
  <c r="AB12" i="1"/>
  <c r="AK12" i="1" s="1"/>
  <c r="DU18" i="4"/>
  <c r="DA8" i="1"/>
  <c r="DJ8" i="1" s="1"/>
  <c r="IC60" i="4"/>
  <c r="IZ19" i="1"/>
  <c r="JI19" i="1" s="1"/>
  <c r="FZ21" i="1"/>
  <c r="GI21" i="1" s="1"/>
  <c r="FY66" i="4"/>
  <c r="IC84" i="4"/>
  <c r="JA25" i="1"/>
  <c r="JJ25" i="1" s="1"/>
  <c r="KG52" i="4"/>
  <c r="LW17" i="1"/>
  <c r="MF17" i="1" s="1"/>
  <c r="DU39" i="4"/>
  <c r="DC13" i="1"/>
  <c r="DL13" i="1" s="1"/>
  <c r="DU62" i="4"/>
  <c r="DA20" i="1"/>
  <c r="DJ20" i="1" s="1"/>
  <c r="DU20" i="4"/>
  <c r="DA9" i="1"/>
  <c r="DJ9" i="1" s="1"/>
  <c r="FY92" i="4"/>
  <c r="GD26" i="1"/>
  <c r="GM26" i="1" s="1"/>
  <c r="GB5" i="1"/>
  <c r="GK5" i="1" s="1"/>
  <c r="FY8" i="4"/>
  <c r="LW6" i="1"/>
  <c r="MF6" i="1" s="1"/>
  <c r="KG9" i="4"/>
  <c r="FZ18" i="4"/>
  <c r="HV8" i="1"/>
  <c r="DU65" i="4"/>
  <c r="IX5" i="1"/>
  <c r="JG5" i="1" s="1"/>
  <c r="IC5" i="4"/>
  <c r="KG76" i="4"/>
  <c r="LW24" i="1"/>
  <c r="MF24" i="1" s="1"/>
  <c r="FY37" i="4"/>
  <c r="FZ13" i="1"/>
  <c r="GI13" i="1" s="1"/>
  <c r="IZ10" i="1"/>
  <c r="JI10" i="1" s="1"/>
  <c r="IC25" i="4"/>
  <c r="FZ30" i="1"/>
  <c r="GI30" i="1" s="1"/>
  <c r="FY109" i="4"/>
  <c r="DU66" i="4"/>
  <c r="DU37" i="4"/>
  <c r="DA13" i="1"/>
  <c r="DJ13" i="1" s="1"/>
  <c r="KG20" i="4"/>
  <c r="LX9" i="1"/>
  <c r="MG9" i="1" s="1"/>
  <c r="JB11" i="1"/>
  <c r="JK11" i="1" s="1"/>
  <c r="IC30" i="4"/>
  <c r="IC20" i="4"/>
  <c r="IY9" i="1"/>
  <c r="JH9" i="1" s="1"/>
  <c r="FZ44" i="4"/>
  <c r="HY14" i="1"/>
  <c r="DU33" i="4"/>
  <c r="DB12" i="1"/>
  <c r="DK12" i="1" s="1"/>
  <c r="DU83" i="4"/>
  <c r="DB25" i="1"/>
  <c r="DK25" i="1" s="1"/>
  <c r="KG55" i="4"/>
  <c r="LZ17" i="1"/>
  <c r="MI17" i="1" s="1"/>
  <c r="KG42" i="4"/>
  <c r="LY14" i="1"/>
  <c r="MH14" i="1" s="1"/>
  <c r="FZ22" i="1"/>
  <c r="GI22" i="1" s="1"/>
  <c r="FY70" i="4"/>
  <c r="KG60" i="4"/>
  <c r="LY19" i="1"/>
  <c r="MH19" i="1" s="1"/>
  <c r="FY36" i="4"/>
  <c r="FY13" i="1"/>
  <c r="GH13" i="1" s="1"/>
  <c r="IC56" i="4"/>
  <c r="IC90" i="4"/>
  <c r="JA26" i="1"/>
  <c r="JJ26" i="1" s="1"/>
  <c r="LY7" i="1"/>
  <c r="MH7" i="1" s="1"/>
  <c r="KG16" i="4"/>
  <c r="FY30" i="1"/>
  <c r="GH30" i="1" s="1"/>
  <c r="FY108" i="4"/>
  <c r="KG89" i="4"/>
  <c r="LY26" i="1"/>
  <c r="MH26" i="1" s="1"/>
  <c r="DU45" i="4"/>
  <c r="DE14" i="1"/>
  <c r="DN14" i="1" s="1"/>
  <c r="KG47" i="4"/>
  <c r="DU102" i="4"/>
  <c r="DE28" i="1"/>
  <c r="DN28" i="1" s="1"/>
  <c r="LY29" i="1"/>
  <c r="MH29" i="1" s="1"/>
  <c r="KG106" i="4"/>
  <c r="IX21" i="1"/>
  <c r="JG21" i="1" s="1"/>
  <c r="IC65" i="4"/>
  <c r="DU64" i="4"/>
  <c r="DC20" i="1"/>
  <c r="DL20" i="1" s="1"/>
  <c r="IC89" i="4"/>
  <c r="IZ26" i="1"/>
  <c r="JI26" i="1" s="1"/>
  <c r="DC5" i="1"/>
  <c r="DL5" i="1" s="1"/>
  <c r="DU8" i="4"/>
  <c r="DU106" i="4"/>
  <c r="DB29" i="1"/>
  <c r="DK29" i="1" s="1"/>
  <c r="GA13" i="1"/>
  <c r="GJ13" i="1" s="1"/>
  <c r="FY38" i="4"/>
  <c r="JA30" i="1"/>
  <c r="JJ30" i="1" s="1"/>
  <c r="IC111" i="4"/>
  <c r="KG86" i="4"/>
  <c r="MB25" i="1"/>
  <c r="MK25" i="1" s="1"/>
  <c r="IX20" i="1"/>
  <c r="JG20" i="1" s="1"/>
  <c r="IC61" i="4"/>
  <c r="AQ5" i="1"/>
  <c r="AO5" i="1"/>
  <c r="AP5" i="1"/>
  <c r="BN5" i="1"/>
  <c r="BE5" i="1" s="1"/>
  <c r="HU19" i="1" l="1"/>
  <c r="HW15" i="1"/>
  <c r="AR18" i="1"/>
  <c r="AI18" i="1" s="1"/>
  <c r="AU18" i="1" s="1"/>
  <c r="AV18" i="1" s="1" a="1"/>
  <c r="AV18" i="1" s="1"/>
  <c r="AS18" i="1" s="1"/>
  <c r="AR10" i="1"/>
  <c r="AI10" i="1" s="1"/>
  <c r="AU10" i="1" s="1"/>
  <c r="AV10" i="1" s="1" a="1"/>
  <c r="AV10" i="1" s="1"/>
  <c r="AS10" i="1" s="1"/>
  <c r="AR20" i="1"/>
  <c r="AI20" i="1" s="1"/>
  <c r="AU20" i="1" s="1"/>
  <c r="AV20" i="1" s="1" a="1"/>
  <c r="AV20" i="1" s="1"/>
  <c r="AS20" i="1" s="1"/>
  <c r="AR16" i="1"/>
  <c r="AI16" i="1" s="1"/>
  <c r="AU16" i="1" s="1"/>
  <c r="AV16" i="1" s="1" a="1"/>
  <c r="AV16" i="1" s="1"/>
  <c r="AS16" i="1" s="1"/>
  <c r="AR28" i="1"/>
  <c r="AI28" i="1" s="1"/>
  <c r="AU28" i="1" s="1"/>
  <c r="AV28" i="1" s="1" a="1"/>
  <c r="AV28" i="1" s="1"/>
  <c r="AS28" i="1" s="1"/>
  <c r="AR6" i="1"/>
  <c r="AI6" i="1" s="1"/>
  <c r="AU6" i="1" s="1"/>
  <c r="AV6" i="1" s="1" a="1"/>
  <c r="AV6" i="1" s="1"/>
  <c r="AS6" i="1" s="1"/>
  <c r="AR21" i="1"/>
  <c r="AI21" i="1" s="1"/>
  <c r="AU21" i="1" s="1"/>
  <c r="AV21" i="1" s="1" a="1"/>
  <c r="AV21" i="1" s="1"/>
  <c r="AS21" i="1" s="1"/>
  <c r="AR7" i="1"/>
  <c r="AI7" i="1" s="1"/>
  <c r="AU7" i="1" s="1"/>
  <c r="AV7" i="1" s="1" a="1"/>
  <c r="AV7" i="1" s="1"/>
  <c r="AS7" i="1" s="1"/>
  <c r="AR30" i="1"/>
  <c r="AI30" i="1" s="1"/>
  <c r="AU30" i="1" s="1"/>
  <c r="AV30" i="1" s="1" a="1"/>
  <c r="AV30" i="1" s="1"/>
  <c r="AS30" i="1" s="1"/>
  <c r="AR26" i="1"/>
  <c r="AI26" i="1" s="1"/>
  <c r="AU26" i="1" s="1"/>
  <c r="AV26" i="1" s="1" a="1"/>
  <c r="AV26" i="1" s="1"/>
  <c r="AS26" i="1" s="1"/>
  <c r="AR9" i="1"/>
  <c r="AI9" i="1" s="1"/>
  <c r="AU9" i="1" s="1"/>
  <c r="AV9" i="1" s="1" a="1"/>
  <c r="AV9" i="1" s="1"/>
  <c r="AS9" i="1" s="1"/>
  <c r="AR12" i="1"/>
  <c r="AI12" i="1" s="1"/>
  <c r="AU12" i="1" s="1"/>
  <c r="AV12" i="1" s="1" a="1"/>
  <c r="AV12" i="1" s="1"/>
  <c r="AS12" i="1" s="1"/>
  <c r="AR27" i="1"/>
  <c r="AI27" i="1" s="1"/>
  <c r="AU27" i="1" s="1"/>
  <c r="AV27" i="1" s="1" a="1"/>
  <c r="AV27" i="1" s="1"/>
  <c r="AS27" i="1" s="1"/>
  <c r="AR25" i="1"/>
  <c r="AI25" i="1" s="1"/>
  <c r="AU25" i="1" s="1"/>
  <c r="AV25" i="1" s="1" a="1"/>
  <c r="AV25" i="1" s="1"/>
  <c r="AS25" i="1" s="1"/>
  <c r="AR13" i="1"/>
  <c r="AI13" i="1" s="1"/>
  <c r="AU13" i="1" s="1"/>
  <c r="AV13" i="1" s="1" a="1"/>
  <c r="AV13" i="1" s="1"/>
  <c r="AS13" i="1" s="1"/>
  <c r="AR17" i="1"/>
  <c r="AI17" i="1" s="1"/>
  <c r="AU17" i="1" s="1"/>
  <c r="AV17" i="1" s="1" a="1"/>
  <c r="AV17" i="1" s="1"/>
  <c r="AS17" i="1" s="1"/>
  <c r="AR31" i="1"/>
  <c r="AI31" i="1" s="1"/>
  <c r="AU31" i="1" s="1"/>
  <c r="AV31" i="1" s="1" a="1"/>
  <c r="AV31" i="1" s="1"/>
  <c r="AS31" i="1" s="1"/>
  <c r="AR15" i="1"/>
  <c r="AI15" i="1" s="1"/>
  <c r="AU15" i="1" s="1"/>
  <c r="AV15" i="1" s="1" a="1"/>
  <c r="AV15" i="1" s="1"/>
  <c r="AS15" i="1" s="1"/>
  <c r="AR14" i="1"/>
  <c r="AI14" i="1" s="1"/>
  <c r="AU14" i="1" s="1"/>
  <c r="AV14" i="1" s="1" a="1"/>
  <c r="AV14" i="1" s="1"/>
  <c r="AS14" i="1" s="1"/>
  <c r="AR11" i="1"/>
  <c r="AI11" i="1" s="1"/>
  <c r="AU11" i="1" s="1"/>
  <c r="AV11" i="1" s="1" a="1"/>
  <c r="AV11" i="1" s="1"/>
  <c r="AS11" i="1" s="1"/>
  <c r="AR22" i="1"/>
  <c r="AI22" i="1" s="1"/>
  <c r="AU22" i="1" s="1"/>
  <c r="AV22" i="1" s="1" a="1"/>
  <c r="AV22" i="1" s="1"/>
  <c r="AS22" i="1" s="1"/>
  <c r="AR19" i="1"/>
  <c r="AI19" i="1" s="1"/>
  <c r="AU19" i="1" s="1"/>
  <c r="AV19" i="1" s="1" a="1"/>
  <c r="AV19" i="1" s="1"/>
  <c r="AS19" i="1" s="1"/>
  <c r="AR29" i="1"/>
  <c r="AI29" i="1" s="1"/>
  <c r="AU29" i="1" s="1"/>
  <c r="AV29" i="1" s="1" a="1"/>
  <c r="AV29" i="1" s="1"/>
  <c r="AS29" i="1" s="1"/>
  <c r="AR24" i="1"/>
  <c r="AI24" i="1" s="1"/>
  <c r="AU24" i="1" s="1"/>
  <c r="AV24" i="1" s="1" a="1"/>
  <c r="AV24" i="1" s="1"/>
  <c r="AS24" i="1" s="1"/>
  <c r="AR23" i="1"/>
  <c r="AI23" i="1" s="1"/>
  <c r="AU23" i="1" s="1"/>
  <c r="AV23" i="1" s="1" a="1"/>
  <c r="AV23" i="1" s="1"/>
  <c r="AS23" i="1" s="1"/>
  <c r="NV5" i="1"/>
  <c r="DV15" i="4"/>
  <c r="KV11" i="1"/>
  <c r="NS15" i="1"/>
  <c r="ID78" i="4"/>
  <c r="NV12" i="1"/>
  <c r="KW12" i="1"/>
  <c r="GP18" i="1"/>
  <c r="GG18" i="1" s="1"/>
  <c r="GS18" i="1" s="1"/>
  <c r="EZ24" i="1"/>
  <c r="EY24" i="1"/>
  <c r="DV80" i="4"/>
  <c r="DV79" i="4"/>
  <c r="JO27" i="1"/>
  <c r="JF27" i="1" s="1"/>
  <c r="JR27" i="1" s="1"/>
  <c r="HW30" i="1"/>
  <c r="KY26" i="1"/>
  <c r="ID63" i="4"/>
  <c r="ID92" i="4"/>
  <c r="MN8" i="1"/>
  <c r="ME8" i="1" s="1"/>
  <c r="MQ8" i="1" s="1"/>
  <c r="HV28" i="1"/>
  <c r="FZ98" i="4"/>
  <c r="HV16" i="1"/>
  <c r="DQ18" i="1"/>
  <c r="DH18" i="1" s="1"/>
  <c r="DT18" i="1" s="1"/>
  <c r="FZ110" i="4"/>
  <c r="FZ42" i="4"/>
  <c r="FZ50" i="4"/>
  <c r="ID96" i="4"/>
  <c r="FZ71" i="4"/>
  <c r="HX26" i="1"/>
  <c r="HX24" i="1"/>
  <c r="NS20" i="1"/>
  <c r="FZ79" i="4"/>
  <c r="KH61" i="4"/>
  <c r="EW22" i="1"/>
  <c r="DV70" i="4"/>
  <c r="EZ28" i="1"/>
  <c r="HU21" i="1"/>
  <c r="FZ65" i="4"/>
  <c r="NV20" i="1"/>
  <c r="HW14" i="1"/>
  <c r="KH64" i="4"/>
  <c r="KH17" i="4"/>
  <c r="FZ112" i="4"/>
  <c r="EV26" i="1"/>
  <c r="JO16" i="1"/>
  <c r="JF16" i="1" s="1"/>
  <c r="JR16" i="1" s="1"/>
  <c r="KU29" i="1"/>
  <c r="ID105" i="4"/>
  <c r="KH84" i="4"/>
  <c r="HW25" i="1"/>
  <c r="NV25" i="1"/>
  <c r="FZ83" i="4"/>
  <c r="MN18" i="1"/>
  <c r="ME18" i="1" s="1"/>
  <c r="MQ18" i="1" s="1"/>
  <c r="ID118" i="4"/>
  <c r="JO18" i="1"/>
  <c r="JF18" i="1" s="1"/>
  <c r="JR18" i="1" s="1"/>
  <c r="KV14" i="1"/>
  <c r="GP8" i="1"/>
  <c r="GG8" i="1" s="1"/>
  <c r="GS8" i="1" s="1"/>
  <c r="DV87" i="4"/>
  <c r="FZ90" i="4"/>
  <c r="MN16" i="1"/>
  <c r="ME16" i="1" s="1"/>
  <c r="MQ16" i="1" s="1"/>
  <c r="NY31" i="1"/>
  <c r="KH118" i="4"/>
  <c r="HU31" i="1"/>
  <c r="KW27" i="1"/>
  <c r="NS8" i="1"/>
  <c r="HW22" i="1"/>
  <c r="KZ31" i="1"/>
  <c r="HY24" i="1"/>
  <c r="FZ80" i="4"/>
  <c r="EZ31" i="1"/>
  <c r="JO15" i="1"/>
  <c r="JF15" i="1" s="1"/>
  <c r="JR15" i="1" s="1"/>
  <c r="DV116" i="4"/>
  <c r="NU13" i="1"/>
  <c r="JO20" i="1"/>
  <c r="JF20" i="1" s="1"/>
  <c r="JR20" i="1" s="1"/>
  <c r="KU12" i="1"/>
  <c r="KH38" i="4"/>
  <c r="KT11" i="1"/>
  <c r="NT17" i="1"/>
  <c r="ID32" i="4"/>
  <c r="HU10" i="1"/>
  <c r="ID26" i="4"/>
  <c r="KH53" i="4"/>
  <c r="FZ23" i="4"/>
  <c r="GP16" i="1"/>
  <c r="GG16" i="1" s="1"/>
  <c r="GS16" i="1" s="1"/>
  <c r="EW7" i="1"/>
  <c r="ID48" i="4"/>
  <c r="KH37" i="4"/>
  <c r="GP24" i="1"/>
  <c r="GG24" i="1" s="1"/>
  <c r="GS24" i="1" s="1"/>
  <c r="KH62" i="4"/>
  <c r="NT20" i="1"/>
  <c r="HX31" i="1"/>
  <c r="IA28" i="1"/>
  <c r="FZ115" i="4"/>
  <c r="KT31" i="1"/>
  <c r="EV23" i="1"/>
  <c r="ID112" i="4"/>
  <c r="HW20" i="1"/>
  <c r="FZ103" i="4"/>
  <c r="DV72" i="4"/>
  <c r="FZ63" i="4"/>
  <c r="KV15" i="1"/>
  <c r="BY15" i="1"/>
  <c r="BW17" i="1"/>
  <c r="BY29" i="1"/>
  <c r="BZ13" i="1"/>
  <c r="BX11" i="1"/>
  <c r="BX22" i="1"/>
  <c r="BW27" i="1"/>
  <c r="CB31" i="1"/>
  <c r="BX13" i="1"/>
  <c r="MN15" i="1"/>
  <c r="ME15" i="1" s="1"/>
  <c r="MQ15" i="1" s="1"/>
  <c r="BW21" i="1"/>
  <c r="CA25" i="1"/>
  <c r="BX18" i="1"/>
  <c r="BY30" i="1"/>
  <c r="BZ9" i="1"/>
  <c r="DV91" i="4"/>
  <c r="KH113" i="4"/>
  <c r="BY11" i="1"/>
  <c r="BZ27" i="1"/>
  <c r="BY9" i="1"/>
  <c r="BX7" i="1"/>
  <c r="CA14" i="1"/>
  <c r="BW11" i="1"/>
  <c r="BW28" i="1"/>
  <c r="BZ30" i="1"/>
  <c r="BW6" i="1"/>
  <c r="CA24" i="1"/>
  <c r="BW18" i="1"/>
  <c r="CC31" i="1"/>
  <c r="BW19" i="1"/>
  <c r="BW9" i="1"/>
  <c r="DV52" i="4"/>
  <c r="KH66" i="4"/>
  <c r="HV12" i="1"/>
  <c r="DV117" i="4"/>
  <c r="CB25" i="1"/>
  <c r="BW14" i="1"/>
  <c r="BY31" i="1"/>
  <c r="BX6" i="1"/>
  <c r="CA6" i="1"/>
  <c r="BW7" i="1"/>
  <c r="BY21" i="1"/>
  <c r="BX10" i="1"/>
  <c r="BY27" i="1"/>
  <c r="BY6" i="1"/>
  <c r="BY19" i="1"/>
  <c r="BW29" i="1"/>
  <c r="BY12" i="1"/>
  <c r="BZ20" i="1"/>
  <c r="BW31" i="1"/>
  <c r="DV49" i="4"/>
  <c r="FZ105" i="4"/>
  <c r="KV28" i="1"/>
  <c r="FZ15" i="4"/>
  <c r="FZ49" i="4"/>
  <c r="CA31" i="1"/>
  <c r="BZ26" i="1"/>
  <c r="BY28" i="1"/>
  <c r="BY22" i="1"/>
  <c r="BX24" i="1"/>
  <c r="BX16" i="1"/>
  <c r="BZ28" i="1"/>
  <c r="BY16" i="1"/>
  <c r="BX14" i="1"/>
  <c r="BX17" i="1"/>
  <c r="BZ21" i="1"/>
  <c r="BW25" i="1"/>
  <c r="DV56" i="4"/>
  <c r="KH49" i="4"/>
  <c r="KH111" i="4"/>
  <c r="BW12" i="1"/>
  <c r="BW10" i="1"/>
  <c r="BZ12" i="1"/>
  <c r="BY24" i="1"/>
  <c r="BX30" i="1"/>
  <c r="BW15" i="1"/>
  <c r="BX15" i="1"/>
  <c r="BY7" i="1"/>
  <c r="BX29" i="1"/>
  <c r="BX26" i="1"/>
  <c r="BZ14" i="1"/>
  <c r="CB26" i="1"/>
  <c r="BZ25" i="1"/>
  <c r="BW24" i="1"/>
  <c r="NS26" i="1"/>
  <c r="BX12" i="1"/>
  <c r="BW8" i="1"/>
  <c r="CB28" i="1"/>
  <c r="CA26" i="1"/>
  <c r="BX21" i="1"/>
  <c r="BX19" i="1"/>
  <c r="BY13" i="1"/>
  <c r="BZ6" i="1"/>
  <c r="BW13" i="1"/>
  <c r="CA28" i="1"/>
  <c r="BX8" i="1"/>
  <c r="KU15" i="1"/>
  <c r="BX25" i="1"/>
  <c r="BX28" i="1"/>
  <c r="BW26" i="1"/>
  <c r="CA11" i="1"/>
  <c r="BZ11" i="1"/>
  <c r="BX20" i="1"/>
  <c r="BY20" i="1"/>
  <c r="BZ24" i="1"/>
  <c r="BZ29" i="1"/>
  <c r="BY17" i="1"/>
  <c r="DV113" i="4"/>
  <c r="NS30" i="1"/>
  <c r="EW18" i="1"/>
  <c r="KH102" i="4"/>
  <c r="ID93" i="4"/>
  <c r="BZ31" i="1"/>
  <c r="BY26" i="1"/>
  <c r="BZ17" i="1"/>
  <c r="CB14" i="1"/>
  <c r="BW20" i="1"/>
  <c r="CC28" i="1"/>
  <c r="BX9" i="1"/>
  <c r="BY25" i="1"/>
  <c r="BX27" i="1"/>
  <c r="BW16" i="1"/>
  <c r="CA12" i="1"/>
  <c r="BW30" i="1"/>
  <c r="BW22" i="1"/>
  <c r="BY14" i="1"/>
  <c r="BX31" i="1"/>
  <c r="BY10" i="1"/>
  <c r="ID100" i="4"/>
  <c r="ID114" i="4"/>
  <c r="KH99" i="4"/>
  <c r="FA31" i="1"/>
  <c r="HU16" i="1"/>
  <c r="GP9" i="1"/>
  <c r="GG9" i="1" s="1"/>
  <c r="GS9" i="1" s="1"/>
  <c r="DV57" i="4"/>
  <c r="DQ16" i="1"/>
  <c r="DH16" i="1" s="1"/>
  <c r="DT16" i="1" s="1"/>
  <c r="KT27" i="1"/>
  <c r="NU28" i="1"/>
  <c r="DQ17" i="1"/>
  <c r="DH17" i="1" s="1"/>
  <c r="DT17" i="1" s="1"/>
  <c r="MN30" i="1"/>
  <c r="ME30" i="1" s="1"/>
  <c r="MQ30" i="1" s="1"/>
  <c r="NT21" i="1"/>
  <c r="JO22" i="1"/>
  <c r="JF22" i="1" s="1"/>
  <c r="JR22" i="1" s="1"/>
  <c r="KW28" i="1"/>
  <c r="DQ24" i="1"/>
  <c r="DH24" i="1" s="1"/>
  <c r="DT24" i="1" s="1"/>
  <c r="DQ23" i="1"/>
  <c r="DH23" i="1" s="1"/>
  <c r="DT23" i="1" s="1"/>
  <c r="NV30" i="1"/>
  <c r="GP29" i="1"/>
  <c r="GG29" i="1" s="1"/>
  <c r="GS29" i="1" s="1"/>
  <c r="ID47" i="4"/>
  <c r="MN20" i="1"/>
  <c r="ME20" i="1" s="1"/>
  <c r="MQ20" i="1" s="1"/>
  <c r="JO5" i="1"/>
  <c r="JF5" i="1" s="1"/>
  <c r="JR5" i="1" s="1"/>
  <c r="JS5" i="1" s="1"/>
  <c r="JP5" i="1" s="1"/>
  <c r="NS16" i="1"/>
  <c r="DQ11" i="1"/>
  <c r="DH11" i="1" s="1"/>
  <c r="DT11" i="1" s="1"/>
  <c r="JO23" i="1"/>
  <c r="JF23" i="1" s="1"/>
  <c r="JR23" i="1" s="1"/>
  <c r="GP14" i="1"/>
  <c r="GG14" i="1" s="1"/>
  <c r="GS14" i="1" s="1"/>
  <c r="MN21" i="1"/>
  <c r="ME21" i="1" s="1"/>
  <c r="MQ21" i="1" s="1"/>
  <c r="GP11" i="1"/>
  <c r="GG11" i="1" s="1"/>
  <c r="GS11" i="1" s="1"/>
  <c r="DQ21" i="1"/>
  <c r="DH21" i="1" s="1"/>
  <c r="DT21" i="1" s="1"/>
  <c r="EV17" i="1"/>
  <c r="MN31" i="1"/>
  <c r="ME31" i="1" s="1"/>
  <c r="MQ31" i="1" s="1"/>
  <c r="GP19" i="1"/>
  <c r="GG19" i="1" s="1"/>
  <c r="GS19" i="1" s="1"/>
  <c r="MN24" i="1"/>
  <c r="ME24" i="1" s="1"/>
  <c r="MQ24" i="1" s="1"/>
  <c r="EV18" i="1"/>
  <c r="GP21" i="1"/>
  <c r="GG21" i="1" s="1"/>
  <c r="GS21" i="1" s="1"/>
  <c r="EW31" i="1"/>
  <c r="DQ31" i="1"/>
  <c r="DH31" i="1" s="1"/>
  <c r="DT31" i="1" s="1"/>
  <c r="MN27" i="1"/>
  <c r="ME27" i="1" s="1"/>
  <c r="MQ27" i="1" s="1"/>
  <c r="JO21" i="1"/>
  <c r="JF21" i="1" s="1"/>
  <c r="JR21" i="1" s="1"/>
  <c r="GP10" i="1"/>
  <c r="GG10" i="1" s="1"/>
  <c r="GS10" i="1" s="1"/>
  <c r="DQ26" i="1"/>
  <c r="DH26" i="1" s="1"/>
  <c r="DT26" i="1" s="1"/>
  <c r="NT31" i="1"/>
  <c r="GP15" i="1"/>
  <c r="GG15" i="1" s="1"/>
  <c r="GS15" i="1" s="1"/>
  <c r="EZ26" i="1"/>
  <c r="DQ5" i="1"/>
  <c r="DH5" i="1" s="1"/>
  <c r="MN11" i="1"/>
  <c r="ME11" i="1" s="1"/>
  <c r="MQ11" i="1" s="1"/>
  <c r="JO8" i="1"/>
  <c r="JF8" i="1" s="1"/>
  <c r="JR8" i="1" s="1"/>
  <c r="DQ15" i="1"/>
  <c r="DH15" i="1" s="1"/>
  <c r="DT15" i="1" s="1"/>
  <c r="GP7" i="1"/>
  <c r="GG7" i="1" s="1"/>
  <c r="GS7" i="1" s="1"/>
  <c r="JO12" i="1"/>
  <c r="JF12" i="1" s="1"/>
  <c r="JR12" i="1" s="1"/>
  <c r="MN6" i="1"/>
  <c r="ME6" i="1" s="1"/>
  <c r="MQ6" i="1" s="1"/>
  <c r="GP28" i="1"/>
  <c r="GG28" i="1" s="1"/>
  <c r="GS28" i="1" s="1"/>
  <c r="GP30" i="1"/>
  <c r="GG30" i="1" s="1"/>
  <c r="GS30" i="1" s="1"/>
  <c r="GP13" i="1"/>
  <c r="GG13" i="1" s="1"/>
  <c r="GS13" i="1" s="1"/>
  <c r="DV8" i="4"/>
  <c r="EY5" i="1"/>
  <c r="ID65" i="4"/>
  <c r="KT21" i="1"/>
  <c r="DV45" i="4"/>
  <c r="FA14" i="1"/>
  <c r="ID30" i="4"/>
  <c r="KX11" i="1"/>
  <c r="FZ37" i="4"/>
  <c r="HV13" i="1"/>
  <c r="KH13" i="4"/>
  <c r="NW6" i="1"/>
  <c r="DV88" i="4"/>
  <c r="EW26" i="1"/>
  <c r="ID43" i="4"/>
  <c r="KW14" i="1"/>
  <c r="DV99" i="4"/>
  <c r="EX28" i="1"/>
  <c r="DV35" i="4"/>
  <c r="EZ12" i="1"/>
  <c r="FZ95" i="4"/>
  <c r="HW27" i="1"/>
  <c r="FZ86" i="4"/>
  <c r="HZ25" i="1"/>
  <c r="KH6" i="4"/>
  <c r="NT5" i="1"/>
  <c r="KH39" i="4"/>
  <c r="NV13" i="1"/>
  <c r="DV10" i="4"/>
  <c r="EW6" i="1"/>
  <c r="KH24" i="4"/>
  <c r="NT10" i="1"/>
  <c r="KH10" i="4"/>
  <c r="NT6" i="1"/>
  <c r="ID23" i="4"/>
  <c r="KT10" i="1"/>
  <c r="MN26" i="1"/>
  <c r="ME26" i="1" s="1"/>
  <c r="MQ26" i="1" s="1"/>
  <c r="ID110" i="4"/>
  <c r="KV30" i="1"/>
  <c r="MN10" i="1"/>
  <c r="ME10" i="1" s="1"/>
  <c r="MQ10" i="1" s="1"/>
  <c r="MN9" i="1"/>
  <c r="ME9" i="1" s="1"/>
  <c r="MQ9" i="1" s="1"/>
  <c r="FZ85" i="4"/>
  <c r="HY25" i="1"/>
  <c r="DV14" i="4"/>
  <c r="EV7" i="1"/>
  <c r="FZ82" i="4"/>
  <c r="HV25" i="1"/>
  <c r="KH30" i="4"/>
  <c r="NW11" i="1"/>
  <c r="DQ29" i="1"/>
  <c r="DH29" i="1" s="1"/>
  <c r="DT29" i="1" s="1"/>
  <c r="ID80" i="4"/>
  <c r="KX24" i="1"/>
  <c r="DV98" i="4"/>
  <c r="EW28" i="1"/>
  <c r="FZ89" i="4"/>
  <c r="HW26" i="1"/>
  <c r="KH68" i="4"/>
  <c r="NV21" i="1"/>
  <c r="FZ31" i="4"/>
  <c r="HU12" i="1"/>
  <c r="FZ46" i="4"/>
  <c r="HU15" i="1"/>
  <c r="FZ11" i="4"/>
  <c r="HW6" i="1"/>
  <c r="KH91" i="4"/>
  <c r="NW26" i="1"/>
  <c r="FZ56" i="4"/>
  <c r="HU18" i="1"/>
  <c r="ID117" i="4"/>
  <c r="KY31" i="1"/>
  <c r="DQ25" i="1"/>
  <c r="DH25" i="1" s="1"/>
  <c r="DT25" i="1" s="1"/>
  <c r="FZ99" i="4"/>
  <c r="HW28" i="1"/>
  <c r="ID13" i="4"/>
  <c r="KX6" i="1"/>
  <c r="KH36" i="4"/>
  <c r="NS13" i="1"/>
  <c r="DQ14" i="1"/>
  <c r="DH14" i="1" s="1"/>
  <c r="DT14" i="1" s="1"/>
  <c r="DQ28" i="1"/>
  <c r="DH28" i="1" s="1"/>
  <c r="DT28" i="1" s="1"/>
  <c r="GP23" i="1"/>
  <c r="GG23" i="1" s="1"/>
  <c r="GS23" i="1" s="1"/>
  <c r="ID8" i="4"/>
  <c r="KW5" i="1"/>
  <c r="KH92" i="4"/>
  <c r="NX26" i="1"/>
  <c r="ID53" i="4"/>
  <c r="KU17" i="1"/>
  <c r="DV103" i="4"/>
  <c r="FB28" i="1"/>
  <c r="ID64" i="4"/>
  <c r="KW20" i="1"/>
  <c r="KH98" i="4"/>
  <c r="NT28" i="1"/>
  <c r="DV23" i="4"/>
  <c r="EV10" i="1"/>
  <c r="ID113" i="4"/>
  <c r="KU31" i="1"/>
  <c r="KH86" i="4"/>
  <c r="NX25" i="1"/>
  <c r="KH60" i="4"/>
  <c r="NU19" i="1"/>
  <c r="DV83" i="4"/>
  <c r="EX25" i="1"/>
  <c r="FZ109" i="4"/>
  <c r="HV30" i="1"/>
  <c r="DV20" i="4"/>
  <c r="EW9" i="1"/>
  <c r="ID84" i="4"/>
  <c r="KW25" i="1"/>
  <c r="KH32" i="4"/>
  <c r="NT12" i="1"/>
  <c r="FZ101" i="4"/>
  <c r="HY28" i="1"/>
  <c r="DV11" i="4"/>
  <c r="EX6" i="1"/>
  <c r="DV71" i="4"/>
  <c r="EX22" i="1"/>
  <c r="DV38" i="4"/>
  <c r="EX13" i="1"/>
  <c r="KH15" i="4"/>
  <c r="NT7" i="1"/>
  <c r="DV32" i="4"/>
  <c r="EW12" i="1"/>
  <c r="ID94" i="4"/>
  <c r="KU27" i="1"/>
  <c r="DV111" i="4"/>
  <c r="EY30" i="1"/>
  <c r="GP22" i="1"/>
  <c r="GG22" i="1" s="1"/>
  <c r="GS22" i="1" s="1"/>
  <c r="JO26" i="1"/>
  <c r="JF26" i="1" s="1"/>
  <c r="JR26" i="1" s="1"/>
  <c r="KH83" i="4"/>
  <c r="NU25" i="1"/>
  <c r="JO10" i="1"/>
  <c r="JF10" i="1" s="1"/>
  <c r="JR10" i="1" s="1"/>
  <c r="DV100" i="4"/>
  <c r="EY28" i="1"/>
  <c r="FZ19" i="4"/>
  <c r="HU9" i="1"/>
  <c r="FZ96" i="4"/>
  <c r="HX27" i="1"/>
  <c r="KH69" i="4"/>
  <c r="NS22" i="1"/>
  <c r="KH94" i="4"/>
  <c r="NT27" i="1"/>
  <c r="DQ7" i="1"/>
  <c r="DH7" i="1" s="1"/>
  <c r="DT7" i="1" s="1"/>
  <c r="DV104" i="4"/>
  <c r="EV29" i="1"/>
  <c r="ID50" i="4"/>
  <c r="KU16" i="1"/>
  <c r="ID101" i="4"/>
  <c r="KX28" i="1"/>
  <c r="ID41" i="4"/>
  <c r="KU14" i="1"/>
  <c r="ID12" i="4"/>
  <c r="KW6" i="1"/>
  <c r="DV85" i="4"/>
  <c r="EZ25" i="1"/>
  <c r="KH71" i="4"/>
  <c r="NU22" i="1"/>
  <c r="ID16" i="4"/>
  <c r="KV7" i="1"/>
  <c r="FZ43" i="4"/>
  <c r="HX14" i="1"/>
  <c r="ID71" i="4"/>
  <c r="KV22" i="1"/>
  <c r="ID70" i="4"/>
  <c r="KU22" i="1"/>
  <c r="DV40" i="4"/>
  <c r="EV14" i="1"/>
  <c r="DV97" i="4"/>
  <c r="EV28" i="1"/>
  <c r="FZ17" i="4"/>
  <c r="HU8" i="1"/>
  <c r="ID77" i="4"/>
  <c r="KU24" i="1"/>
  <c r="FZ72" i="4"/>
  <c r="HU23" i="1"/>
  <c r="DV73" i="4"/>
  <c r="EW23" i="1"/>
  <c r="DV94" i="4"/>
  <c r="EW27" i="1"/>
  <c r="ID81" i="4"/>
  <c r="KT25" i="1"/>
  <c r="DV22" i="4"/>
  <c r="EY9" i="1"/>
  <c r="FZ100" i="4"/>
  <c r="HX28" i="1"/>
  <c r="FZ73" i="4"/>
  <c r="HV23" i="1"/>
  <c r="DV44" i="4"/>
  <c r="EZ14" i="1"/>
  <c r="ID59" i="4"/>
  <c r="KU19" i="1"/>
  <c r="DQ10" i="1"/>
  <c r="DH10" i="1" s="1"/>
  <c r="DT10" i="1" s="1"/>
  <c r="JO31" i="1"/>
  <c r="JF31" i="1" s="1"/>
  <c r="JR31" i="1" s="1"/>
  <c r="AA5" i="1"/>
  <c r="AJ5" i="1" s="1"/>
  <c r="ID111" i="4"/>
  <c r="KW30" i="1"/>
  <c r="KH106" i="4"/>
  <c r="NU29" i="1"/>
  <c r="ID90" i="4"/>
  <c r="KW26" i="1"/>
  <c r="FZ70" i="4"/>
  <c r="HV22" i="1"/>
  <c r="KH76" i="4"/>
  <c r="NS24" i="1"/>
  <c r="KH9" i="4"/>
  <c r="NS6" i="1"/>
  <c r="FZ66" i="4"/>
  <c r="HV21" i="1"/>
  <c r="DV59" i="4"/>
  <c r="EW19" i="1"/>
  <c r="FZ84" i="4"/>
  <c r="HX25" i="1"/>
  <c r="KH112" i="4"/>
  <c r="NS31" i="1"/>
  <c r="FZ69" i="4"/>
  <c r="HU22" i="1"/>
  <c r="ID55" i="4"/>
  <c r="KW17" i="1"/>
  <c r="ID87" i="4"/>
  <c r="KT26" i="1"/>
  <c r="KH114" i="4"/>
  <c r="NU31" i="1"/>
  <c r="MN29" i="1"/>
  <c r="ME29" i="1" s="1"/>
  <c r="MQ29" i="1" s="1"/>
  <c r="ID91" i="4"/>
  <c r="KX26" i="1"/>
  <c r="JO19" i="1"/>
  <c r="JF19" i="1" s="1"/>
  <c r="JR19" i="1" s="1"/>
  <c r="ID72" i="4"/>
  <c r="KT23" i="1"/>
  <c r="KH50" i="4"/>
  <c r="NT16" i="1"/>
  <c r="FZ78" i="4"/>
  <c r="HW24" i="1"/>
  <c r="ID54" i="4"/>
  <c r="KV17" i="1"/>
  <c r="MN22" i="1"/>
  <c r="ME22" i="1" s="1"/>
  <c r="MQ22" i="1" s="1"/>
  <c r="DV112" i="4"/>
  <c r="EV31" i="1"/>
  <c r="FZ16" i="4"/>
  <c r="HW7" i="1"/>
  <c r="FZ60" i="4"/>
  <c r="HW19" i="1"/>
  <c r="ID51" i="4"/>
  <c r="KV16" i="1"/>
  <c r="KH41" i="4"/>
  <c r="NT14" i="1"/>
  <c r="FZ64" i="4"/>
  <c r="HX20" i="1"/>
  <c r="KH58" i="4"/>
  <c r="NS19" i="1"/>
  <c r="FZ47" i="4"/>
  <c r="HV15" i="1"/>
  <c r="FZ29" i="4"/>
  <c r="HX11" i="1"/>
  <c r="ID22" i="4"/>
  <c r="KW9" i="1"/>
  <c r="KH78" i="4"/>
  <c r="NU24" i="1"/>
  <c r="FZ118" i="4"/>
  <c r="IA31" i="1"/>
  <c r="FZ114" i="4"/>
  <c r="HW31" i="1"/>
  <c r="JO14" i="1"/>
  <c r="JF14" i="1" s="1"/>
  <c r="JR14" i="1" s="1"/>
  <c r="FZ10" i="4"/>
  <c r="HV6" i="1"/>
  <c r="JO25" i="1"/>
  <c r="JF25" i="1" s="1"/>
  <c r="JR25" i="1" s="1"/>
  <c r="FZ45" i="4"/>
  <c r="HZ14" i="1"/>
  <c r="ID76" i="4"/>
  <c r="KT24" i="1"/>
  <c r="FZ77" i="4"/>
  <c r="HV24" i="1"/>
  <c r="KH29" i="4"/>
  <c r="NV11" i="1"/>
  <c r="KH54" i="4"/>
  <c r="NU17" i="1"/>
  <c r="FZ41" i="4"/>
  <c r="HV14" i="1"/>
  <c r="ID27" i="4"/>
  <c r="KU11" i="1"/>
  <c r="ID39" i="4"/>
  <c r="KW13" i="1"/>
  <c r="JO29" i="1"/>
  <c r="JF29" i="1" s="1"/>
  <c r="JR29" i="1" s="1"/>
  <c r="AB5" i="1"/>
  <c r="AK5" i="1" s="1"/>
  <c r="AC5" i="1"/>
  <c r="AL5" i="1" s="1"/>
  <c r="DV33" i="4"/>
  <c r="EX12" i="1"/>
  <c r="KH20" i="4"/>
  <c r="NT9" i="1"/>
  <c r="ID25" i="4"/>
  <c r="KV10" i="1"/>
  <c r="ID5" i="4"/>
  <c r="KT5" i="1"/>
  <c r="DV62" i="4"/>
  <c r="EW20" i="1"/>
  <c r="KH75" i="4"/>
  <c r="NV23" i="1"/>
  <c r="KH81" i="4"/>
  <c r="NS25" i="1"/>
  <c r="FZ104" i="4"/>
  <c r="HU29" i="1"/>
  <c r="ID85" i="4"/>
  <c r="KX25" i="1"/>
  <c r="FZ7" i="4"/>
  <c r="HW5" i="1"/>
  <c r="DV53" i="4"/>
  <c r="EW17" i="1"/>
  <c r="KH90" i="4"/>
  <c r="NV26" i="1"/>
  <c r="DV109" i="4"/>
  <c r="EW30" i="1"/>
  <c r="DQ22" i="1"/>
  <c r="DH22" i="1" s="1"/>
  <c r="DT22" i="1" s="1"/>
  <c r="FZ74" i="4"/>
  <c r="HW23" i="1"/>
  <c r="KH104" i="4"/>
  <c r="NS29" i="1"/>
  <c r="FZ111" i="4"/>
  <c r="HX30" i="1"/>
  <c r="FZ24" i="4"/>
  <c r="HV10" i="1"/>
  <c r="DV86" i="4"/>
  <c r="FA25" i="1"/>
  <c r="ID58" i="4"/>
  <c r="KT19" i="1"/>
  <c r="DV63" i="4"/>
  <c r="EX20" i="1"/>
  <c r="KH45" i="4"/>
  <c r="NX14" i="1"/>
  <c r="KH95" i="4"/>
  <c r="NU27" i="1"/>
  <c r="ID6" i="4"/>
  <c r="KU5" i="1"/>
  <c r="KH11" i="4"/>
  <c r="NU6" i="1"/>
  <c r="DV27" i="4"/>
  <c r="EW11" i="1"/>
  <c r="KH116" i="4"/>
  <c r="NW31" i="1"/>
  <c r="ID44" i="4"/>
  <c r="KX14" i="1"/>
  <c r="FZ28" i="4"/>
  <c r="HW11" i="1"/>
  <c r="DV13" i="4"/>
  <c r="EZ6" i="1"/>
  <c r="ID31" i="4"/>
  <c r="KT12" i="1"/>
  <c r="KH79" i="4"/>
  <c r="NV24" i="1"/>
  <c r="ID35" i="4"/>
  <c r="KX12" i="1"/>
  <c r="DQ20" i="1"/>
  <c r="DH20" i="1" s="1"/>
  <c r="DT20" i="1" s="1"/>
  <c r="KH7" i="4"/>
  <c r="NU5" i="1"/>
  <c r="FZ91" i="4"/>
  <c r="HY26" i="1"/>
  <c r="MN19" i="1"/>
  <c r="ME19" i="1" s="1"/>
  <c r="MQ19" i="1" s="1"/>
  <c r="DV48" i="4"/>
  <c r="EX15" i="1"/>
  <c r="FZ102" i="4"/>
  <c r="HZ28" i="1"/>
  <c r="GP31" i="1"/>
  <c r="GG31" i="1" s="1"/>
  <c r="GS31" i="1" s="1"/>
  <c r="FZ93" i="4"/>
  <c r="HU27" i="1"/>
  <c r="DV9" i="4"/>
  <c r="EV6" i="1"/>
  <c r="ID40" i="4"/>
  <c r="KT14" i="1"/>
  <c r="DV118" i="4"/>
  <c r="FB31" i="1"/>
  <c r="KH103" i="4"/>
  <c r="NY28" i="1"/>
  <c r="KH26" i="4"/>
  <c r="NS11" i="1"/>
  <c r="ID33" i="4"/>
  <c r="KV12" i="1"/>
  <c r="ID102" i="4"/>
  <c r="KY28" i="1"/>
  <c r="JO24" i="1"/>
  <c r="JF24" i="1" s="1"/>
  <c r="JR24" i="1" s="1"/>
  <c r="DV26" i="4"/>
  <c r="EV11" i="1"/>
  <c r="DV82" i="4"/>
  <c r="EW25" i="1"/>
  <c r="ID83" i="4"/>
  <c r="KV25" i="1"/>
  <c r="JO11" i="1"/>
  <c r="JF11" i="1" s="1"/>
  <c r="JR11" i="1" s="1"/>
  <c r="ID104" i="4"/>
  <c r="KT29" i="1"/>
  <c r="ID107" i="4"/>
  <c r="KW29" i="1"/>
  <c r="FZ38" i="4"/>
  <c r="HW13" i="1"/>
  <c r="KH89" i="4"/>
  <c r="NU26" i="1"/>
  <c r="FZ8" i="4"/>
  <c r="HX5" i="1"/>
  <c r="FZ33" i="4"/>
  <c r="HW12" i="1"/>
  <c r="MN25" i="1"/>
  <c r="ME25" i="1" s="1"/>
  <c r="MQ25" i="1" s="1"/>
  <c r="FZ62" i="4"/>
  <c r="HV20" i="1"/>
  <c r="DV69" i="4"/>
  <c r="EV22" i="1"/>
  <c r="DV51" i="4"/>
  <c r="EX16" i="1"/>
  <c r="KH73" i="4"/>
  <c r="NT23" i="1"/>
  <c r="MN23" i="1"/>
  <c r="ME23" i="1" s="1"/>
  <c r="MQ23" i="1" s="1"/>
  <c r="DQ27" i="1"/>
  <c r="DH27" i="1" s="1"/>
  <c r="DT27" i="1" s="1"/>
  <c r="ID24" i="4"/>
  <c r="KU10" i="1"/>
  <c r="DV84" i="4"/>
  <c r="EY25" i="1"/>
  <c r="ID79" i="4"/>
  <c r="KW24" i="1"/>
  <c r="KH57" i="4"/>
  <c r="NT18" i="1"/>
  <c r="ID69" i="4"/>
  <c r="KT22" i="1"/>
  <c r="FZ14" i="4"/>
  <c r="HU7" i="1"/>
  <c r="ID37" i="4"/>
  <c r="KU13" i="1"/>
  <c r="KH117" i="4"/>
  <c r="NX31" i="1"/>
  <c r="ID18" i="4"/>
  <c r="KU8" i="1"/>
  <c r="KH82" i="4"/>
  <c r="NT25" i="1"/>
  <c r="DV61" i="4"/>
  <c r="EV20" i="1"/>
  <c r="ID116" i="4"/>
  <c r="KX31" i="1"/>
  <c r="MN28" i="1"/>
  <c r="ME28" i="1" s="1"/>
  <c r="MQ28" i="1" s="1"/>
  <c r="JO17" i="1"/>
  <c r="JF17" i="1" s="1"/>
  <c r="JR17" i="1" s="1"/>
  <c r="FZ61" i="4"/>
  <c r="HU20" i="1"/>
  <c r="DQ30" i="1"/>
  <c r="DH30" i="1" s="1"/>
  <c r="DT30" i="1" s="1"/>
  <c r="DV89" i="4"/>
  <c r="EX26" i="1"/>
  <c r="FZ9" i="4"/>
  <c r="HU6" i="1"/>
  <c r="ID73" i="4"/>
  <c r="KU23" i="1"/>
  <c r="DV43" i="4"/>
  <c r="EY14" i="1"/>
  <c r="GP27" i="1"/>
  <c r="GG27" i="1" s="1"/>
  <c r="GS27" i="1" s="1"/>
  <c r="DQ6" i="1"/>
  <c r="DH6" i="1" s="1"/>
  <c r="DT6" i="1" s="1"/>
  <c r="DV50" i="4"/>
  <c r="EW16" i="1"/>
  <c r="ID9" i="4"/>
  <c r="KT6" i="1"/>
  <c r="MN7" i="1"/>
  <c r="ME7" i="1" s="1"/>
  <c r="MQ7" i="1" s="1"/>
  <c r="KH5" i="4"/>
  <c r="NS5" i="1"/>
  <c r="DV115" i="4"/>
  <c r="EY31" i="1"/>
  <c r="DV96" i="4"/>
  <c r="EY27" i="1"/>
  <c r="DV77" i="4"/>
  <c r="EW24" i="1"/>
  <c r="KH21" i="4"/>
  <c r="NU9" i="1"/>
  <c r="FZ67" i="4"/>
  <c r="HW21" i="1"/>
  <c r="DV17" i="4"/>
  <c r="EV8" i="1"/>
  <c r="ID89" i="4"/>
  <c r="KV26" i="1"/>
  <c r="DV102" i="4"/>
  <c r="FA28" i="1"/>
  <c r="FZ108" i="4"/>
  <c r="HU30" i="1"/>
  <c r="ID56" i="4"/>
  <c r="KT18" i="1"/>
  <c r="KH42" i="4"/>
  <c r="NU14" i="1"/>
  <c r="DV37" i="4"/>
  <c r="EW13" i="1"/>
  <c r="DV65" i="4"/>
  <c r="EV21" i="1"/>
  <c r="DV39" i="4"/>
  <c r="EY13" i="1"/>
  <c r="ID60" i="4"/>
  <c r="KV19" i="1"/>
  <c r="ID19" i="4"/>
  <c r="KT9" i="1"/>
  <c r="DV105" i="4"/>
  <c r="EW29" i="1"/>
  <c r="FZ117" i="4"/>
  <c r="HZ31" i="1"/>
  <c r="KH33" i="4"/>
  <c r="NU12" i="1"/>
  <c r="FZ55" i="4"/>
  <c r="HX17" i="1"/>
  <c r="FZ57" i="4"/>
  <c r="HV18" i="1"/>
  <c r="FZ97" i="4"/>
  <c r="HU28" i="1"/>
  <c r="DV16" i="4"/>
  <c r="EX7" i="1"/>
  <c r="FZ6" i="4"/>
  <c r="HV5" i="1"/>
  <c r="ID46" i="4"/>
  <c r="KT15" i="1"/>
  <c r="FZ75" i="4"/>
  <c r="HX23" i="1"/>
  <c r="ID98" i="4"/>
  <c r="KU28" i="1"/>
  <c r="FZ106" i="4"/>
  <c r="HW29" i="1"/>
  <c r="FZ34" i="4"/>
  <c r="HX12" i="1"/>
  <c r="DV76" i="4"/>
  <c r="EV24" i="1"/>
  <c r="KH12" i="4"/>
  <c r="NV6" i="1"/>
  <c r="KH72" i="4"/>
  <c r="NS23" i="1"/>
  <c r="DV93" i="4"/>
  <c r="EV27" i="1"/>
  <c r="GP26" i="1"/>
  <c r="GG26" i="1" s="1"/>
  <c r="GS26" i="1" s="1"/>
  <c r="DV46" i="4"/>
  <c r="EV15" i="1"/>
  <c r="KH101" i="4"/>
  <c r="NW28" i="1"/>
  <c r="KH109" i="4"/>
  <c r="NT30" i="1"/>
  <c r="JO13" i="1"/>
  <c r="JF13" i="1" s="1"/>
  <c r="JR13" i="1" s="1"/>
  <c r="DV47" i="4"/>
  <c r="EW15" i="1"/>
  <c r="DV74" i="4"/>
  <c r="EX23" i="1"/>
  <c r="FZ27" i="4"/>
  <c r="HV11" i="1"/>
  <c r="DV54" i="4"/>
  <c r="EX17" i="1"/>
  <c r="KH67" i="4"/>
  <c r="NU21" i="1"/>
  <c r="ID75" i="4"/>
  <c r="KW23" i="1"/>
  <c r="DV55" i="4"/>
  <c r="EY17" i="1"/>
  <c r="KH31" i="4"/>
  <c r="NS12" i="1"/>
  <c r="KH107" i="4"/>
  <c r="NV29" i="1"/>
  <c r="DQ13" i="1"/>
  <c r="DH13" i="1" s="1"/>
  <c r="DT13" i="1" s="1"/>
  <c r="KH59" i="4"/>
  <c r="NT19" i="1"/>
  <c r="KH80" i="4"/>
  <c r="NW24" i="1"/>
  <c r="FZ81" i="4"/>
  <c r="HU25" i="1"/>
  <c r="DV6" i="4"/>
  <c r="EW5" i="1"/>
  <c r="KH97" i="4"/>
  <c r="NS28" i="1"/>
  <c r="FZ26" i="4"/>
  <c r="HU11" i="1"/>
  <c r="ID52" i="4"/>
  <c r="KT17" i="1"/>
  <c r="GP20" i="1"/>
  <c r="GG20" i="1" s="1"/>
  <c r="GS20" i="1" s="1"/>
  <c r="KH48" i="4"/>
  <c r="NU15" i="1"/>
  <c r="DV108" i="4"/>
  <c r="EV30" i="1"/>
  <c r="GP6" i="1"/>
  <c r="GG6" i="1" s="1"/>
  <c r="GS6" i="1" s="1"/>
  <c r="KH115" i="4"/>
  <c r="NV31" i="1"/>
  <c r="DV110" i="4"/>
  <c r="EX30" i="1"/>
  <c r="FZ22" i="4"/>
  <c r="HX9" i="1"/>
  <c r="DV92" i="4"/>
  <c r="FA26" i="1"/>
  <c r="JO6" i="1"/>
  <c r="JF6" i="1" s="1"/>
  <c r="JR6" i="1" s="1"/>
  <c r="KH14" i="4"/>
  <c r="NS7" i="1"/>
  <c r="MN5" i="1"/>
  <c r="ME5" i="1" s="1"/>
  <c r="ID49" i="4"/>
  <c r="KT16" i="1"/>
  <c r="FZ116" i="4"/>
  <c r="HY31" i="1"/>
  <c r="DV21" i="4"/>
  <c r="EX9" i="1"/>
  <c r="KH22" i="4"/>
  <c r="NV9" i="1"/>
  <c r="KH28" i="4"/>
  <c r="NU11" i="1"/>
  <c r="DV24" i="4"/>
  <c r="EW10" i="1"/>
  <c r="FZ21" i="4"/>
  <c r="HW9" i="1"/>
  <c r="DQ8" i="1"/>
  <c r="DH8" i="1" s="1"/>
  <c r="DT8" i="1" s="1"/>
  <c r="DV114" i="4"/>
  <c r="EX31" i="1"/>
  <c r="DV68" i="4"/>
  <c r="EY21" i="1"/>
  <c r="AD5" i="1"/>
  <c r="AM5" i="1" s="1"/>
  <c r="ID61" i="4"/>
  <c r="KT20" i="1"/>
  <c r="KH47" i="4"/>
  <c r="NT15" i="1"/>
  <c r="DV66" i="4"/>
  <c r="EW21" i="1"/>
  <c r="MN17" i="1"/>
  <c r="ME17" i="1" s="1"/>
  <c r="MQ17" i="1" s="1"/>
  <c r="JO9" i="1"/>
  <c r="JF9" i="1" s="1"/>
  <c r="JR9" i="1" s="1"/>
  <c r="DV90" i="4"/>
  <c r="EY26" i="1"/>
  <c r="FZ12" i="4"/>
  <c r="HX6" i="1"/>
  <c r="KH93" i="4"/>
  <c r="NS27" i="1"/>
  <c r="KH70" i="4"/>
  <c r="NT22" i="1"/>
  <c r="FZ54" i="4"/>
  <c r="HW17" i="1"/>
  <c r="KH43" i="4"/>
  <c r="NV14" i="1"/>
  <c r="DQ9" i="1"/>
  <c r="DH9" i="1" s="1"/>
  <c r="DT9" i="1" s="1"/>
  <c r="GP17" i="1"/>
  <c r="GG17" i="1" s="1"/>
  <c r="GS17" i="1" s="1"/>
  <c r="DV95" i="4"/>
  <c r="EX27" i="1"/>
  <c r="DV12" i="4"/>
  <c r="EY6" i="1"/>
  <c r="ID115" i="4"/>
  <c r="KW31" i="1"/>
  <c r="FZ25" i="4"/>
  <c r="HW10" i="1"/>
  <c r="FZ88" i="4"/>
  <c r="HV26" i="1"/>
  <c r="ID7" i="4"/>
  <c r="KV5" i="1"/>
  <c r="DV78" i="4"/>
  <c r="EX24" i="1"/>
  <c r="FZ68" i="4"/>
  <c r="HX21" i="1"/>
  <c r="KH40" i="4"/>
  <c r="NS14" i="1"/>
  <c r="ID36" i="4"/>
  <c r="KT13" i="1"/>
  <c r="KH85" i="4"/>
  <c r="NW25" i="1"/>
  <c r="ID88" i="4"/>
  <c r="KU26" i="1"/>
  <c r="ID103" i="4"/>
  <c r="KZ28" i="1"/>
  <c r="KH74" i="4"/>
  <c r="NU23" i="1"/>
  <c r="KH56" i="4"/>
  <c r="NS18" i="1"/>
  <c r="ID17" i="4"/>
  <c r="KT8" i="1"/>
  <c r="JO30" i="1"/>
  <c r="JF30" i="1" s="1"/>
  <c r="JR30" i="1" s="1"/>
  <c r="MN12" i="1"/>
  <c r="ME12" i="1" s="1"/>
  <c r="MQ12" i="1" s="1"/>
  <c r="DV36" i="4"/>
  <c r="EV13" i="1"/>
  <c r="FZ39" i="4"/>
  <c r="HX13" i="1"/>
  <c r="GP25" i="1"/>
  <c r="GG25" i="1" s="1"/>
  <c r="GS25" i="1" s="1"/>
  <c r="ID29" i="4"/>
  <c r="KW11" i="1"/>
  <c r="FZ40" i="4"/>
  <c r="HU14" i="1"/>
  <c r="ID106" i="4"/>
  <c r="KV29" i="1"/>
  <c r="ID15" i="4"/>
  <c r="KU7" i="1"/>
  <c r="DQ12" i="1"/>
  <c r="DH12" i="1" s="1"/>
  <c r="DT12" i="1" s="1"/>
  <c r="DQ19" i="1"/>
  <c r="DH19" i="1" s="1"/>
  <c r="DT19" i="1" s="1"/>
  <c r="ID97" i="4"/>
  <c r="KT28" i="1"/>
  <c r="DV25" i="4"/>
  <c r="EX10" i="1"/>
  <c r="FZ5" i="4"/>
  <c r="HU5" i="1"/>
  <c r="ID10" i="4"/>
  <c r="KU6" i="1"/>
  <c r="FZ59" i="4"/>
  <c r="HV19" i="1"/>
  <c r="KH18" i="4"/>
  <c r="NT8" i="1"/>
  <c r="KH77" i="4"/>
  <c r="NT24" i="1"/>
  <c r="KH25" i="4"/>
  <c r="NU10" i="1"/>
  <c r="KH35" i="4"/>
  <c r="NW12" i="1"/>
  <c r="ID14" i="4"/>
  <c r="KT7" i="1"/>
  <c r="DV67" i="4"/>
  <c r="EX21" i="1"/>
  <c r="DV106" i="4"/>
  <c r="EX29" i="1"/>
  <c r="DV64" i="4"/>
  <c r="EY20" i="1"/>
  <c r="KH16" i="4"/>
  <c r="NU7" i="1"/>
  <c r="FZ36" i="4"/>
  <c r="HU13" i="1"/>
  <c r="KH55" i="4"/>
  <c r="NV17" i="1"/>
  <c r="ID20" i="4"/>
  <c r="KU9" i="1"/>
  <c r="FZ92" i="4"/>
  <c r="HZ26" i="1"/>
  <c r="KH52" i="4"/>
  <c r="NS17" i="1"/>
  <c r="DV18" i="4"/>
  <c r="EW8" i="1"/>
  <c r="DV7" i="4"/>
  <c r="EX5" i="1"/>
  <c r="FZ94" i="4"/>
  <c r="HV27" i="1"/>
  <c r="KH105" i="4"/>
  <c r="NT29" i="1"/>
  <c r="DV19" i="4"/>
  <c r="EV9" i="1"/>
  <c r="FZ52" i="4"/>
  <c r="HU17" i="1"/>
  <c r="ID38" i="4"/>
  <c r="KV13" i="1"/>
  <c r="ID57" i="4"/>
  <c r="KU18" i="1"/>
  <c r="KH100" i="4"/>
  <c r="NV28" i="1"/>
  <c r="DV75" i="4"/>
  <c r="EY23" i="1"/>
  <c r="DV34" i="4"/>
  <c r="EY12" i="1"/>
  <c r="KH96" i="4"/>
  <c r="NV27" i="1"/>
  <c r="KH88" i="4"/>
  <c r="NT26" i="1"/>
  <c r="MN14" i="1"/>
  <c r="ME14" i="1" s="1"/>
  <c r="MQ14" i="1" s="1"/>
  <c r="KH23" i="4"/>
  <c r="NS10" i="1"/>
  <c r="ID68" i="4"/>
  <c r="KW21" i="1"/>
  <c r="KH65" i="4"/>
  <c r="NS21" i="1"/>
  <c r="KH19" i="4"/>
  <c r="NS9" i="1"/>
  <c r="DV60" i="4"/>
  <c r="EX19" i="1"/>
  <c r="KH27" i="4"/>
  <c r="NT11" i="1"/>
  <c r="ID86" i="4"/>
  <c r="KY25" i="1"/>
  <c r="ID108" i="4"/>
  <c r="KT30" i="1"/>
  <c r="ID21" i="4"/>
  <c r="KV9" i="1"/>
  <c r="DV29" i="4"/>
  <c r="EY11" i="1"/>
  <c r="DV41" i="4"/>
  <c r="EW14" i="1"/>
  <c r="GP12" i="1"/>
  <c r="GG12" i="1" s="1"/>
  <c r="GS12" i="1" s="1"/>
  <c r="FZ13" i="4"/>
  <c r="HY6" i="1"/>
  <c r="KH51" i="4"/>
  <c r="NU16" i="1"/>
  <c r="DV81" i="4"/>
  <c r="EV25" i="1"/>
  <c r="DV107" i="4"/>
  <c r="EY29" i="1"/>
  <c r="DV31" i="4"/>
  <c r="EV12" i="1"/>
  <c r="DV58" i="4"/>
  <c r="EV19" i="1"/>
  <c r="MN13" i="1"/>
  <c r="ME13" i="1" s="1"/>
  <c r="MQ13" i="1" s="1"/>
  <c r="JO28" i="1"/>
  <c r="JF28" i="1" s="1"/>
  <c r="JR28" i="1" s="1"/>
  <c r="GP5" i="1"/>
  <c r="GG5" i="1" s="1"/>
  <c r="ID67" i="4"/>
  <c r="KV21" i="1"/>
  <c r="DV28" i="4"/>
  <c r="EX11" i="1"/>
  <c r="KH110" i="4"/>
  <c r="NU30" i="1"/>
  <c r="DV42" i="4"/>
  <c r="EX14" i="1"/>
  <c r="ID82" i="4"/>
  <c r="KU25" i="1"/>
  <c r="ID74" i="4"/>
  <c r="KV23" i="1"/>
  <c r="JO7" i="1"/>
  <c r="JF7" i="1" s="1"/>
  <c r="JR7" i="1" s="1"/>
  <c r="KH44" i="4"/>
  <c r="NW14" i="1"/>
  <c r="BR67" i="4"/>
  <c r="BR95" i="4"/>
  <c r="BR92" i="4"/>
  <c r="BR78" i="4"/>
  <c r="BR98" i="4"/>
  <c r="BR33" i="4"/>
  <c r="BR64" i="4"/>
  <c r="BR32" i="4"/>
  <c r="BR102" i="4"/>
  <c r="BR91" i="4"/>
  <c r="BR28" i="4"/>
  <c r="BR89" i="4"/>
  <c r="BR26" i="4"/>
  <c r="BR97" i="4"/>
  <c r="BR111" i="4"/>
  <c r="BR80" i="4"/>
  <c r="BR38" i="4"/>
  <c r="BR105" i="4"/>
  <c r="BR58" i="4"/>
  <c r="BR62" i="4"/>
  <c r="BR63" i="4"/>
  <c r="BR69" i="4"/>
  <c r="BR84" i="4"/>
  <c r="BR71" i="4"/>
  <c r="BR55" i="4"/>
  <c r="BR61" i="4"/>
  <c r="BR52" i="4"/>
  <c r="BR106" i="4"/>
  <c r="BR77" i="4"/>
  <c r="BR50" i="4"/>
  <c r="BR100" i="4"/>
  <c r="BR103" i="4"/>
  <c r="BR82" i="4"/>
  <c r="BR87" i="4"/>
  <c r="BR30" i="4"/>
  <c r="BR29" i="4"/>
  <c r="BR53" i="4"/>
  <c r="BR68" i="4"/>
  <c r="BR65" i="4"/>
  <c r="BR107" i="4"/>
  <c r="BR54" i="4"/>
  <c r="BR76" i="4"/>
  <c r="BR96" i="4"/>
  <c r="BR86" i="4"/>
  <c r="BR66" i="4"/>
  <c r="BR59" i="4"/>
  <c r="BR39" i="4"/>
  <c r="BR51" i="4"/>
  <c r="BR108" i="4"/>
  <c r="BR70" i="4"/>
  <c r="BR93" i="4"/>
  <c r="BR37" i="4"/>
  <c r="BR36" i="4"/>
  <c r="BR101" i="4"/>
  <c r="BR88" i="4"/>
  <c r="BR60" i="4"/>
  <c r="BR85" i="4"/>
  <c r="BR104" i="4"/>
  <c r="BR57" i="4"/>
  <c r="BR110" i="4"/>
  <c r="BR27" i="4"/>
  <c r="BR90" i="4"/>
  <c r="BR99" i="4"/>
  <c r="BR31" i="4"/>
  <c r="BR34" i="4"/>
  <c r="BR83" i="4"/>
  <c r="BR94" i="4"/>
  <c r="BR49" i="4"/>
  <c r="BR35" i="4"/>
  <c r="BR109" i="4"/>
  <c r="BR56" i="4"/>
  <c r="BR81" i="4"/>
  <c r="AT5" i="1"/>
  <c r="AN5" i="1"/>
  <c r="AR5" i="1" l="1"/>
  <c r="AI5" i="1" s="1"/>
  <c r="AU5" i="1" s="1"/>
  <c r="AV5" i="1" s="1" a="1"/>
  <c r="AV5" i="1" s="1"/>
  <c r="AS5" i="1" s="1"/>
  <c r="DT5" i="1"/>
  <c r="DU5" i="1" s="1"/>
  <c r="DR5" i="1" s="1"/>
  <c r="MQ5" i="1"/>
  <c r="MR5" i="1" s="1"/>
  <c r="MO5" i="1" s="1"/>
  <c r="GS5" i="1"/>
  <c r="GT5" i="1" s="1"/>
  <c r="GQ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D29" authorId="0" shapeId="0" xr:uid="{4E78AE4E-EB8A-472D-A8B0-0682DE7F10AC}">
      <text>
        <r>
          <rPr>
            <b/>
            <sz val="11"/>
            <color indexed="81"/>
            <rFont val="MS P ゴシック"/>
            <family val="3"/>
            <charset val="128"/>
          </rPr>
          <t>道路建設課，みどり政策推進室，市街地整備課，橋りょう健全推進課</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G104" authorId="0" shapeId="0" xr:uid="{AB2081BD-0DEF-4D03-B417-1017651E3118}">
      <text>
        <r>
          <rPr>
            <b/>
            <sz val="11"/>
            <color indexed="81"/>
            <rFont val="MS P ゴシック"/>
            <family val="3"/>
            <charset val="128"/>
          </rPr>
          <t>道路建設課，橋りょう健全推進課，土木管理課，道路環境整備課</t>
        </r>
      </text>
    </comment>
    <comment ref="G106" authorId="0" shapeId="0" xr:uid="{4A940118-2B45-49E0-AA87-EBA8E3DE5180}">
      <text>
        <r>
          <rPr>
            <b/>
            <sz val="11"/>
            <color indexed="81"/>
            <rFont val="MS P ゴシック"/>
            <family val="3"/>
            <charset val="128"/>
          </rPr>
          <t>市街地整備課</t>
        </r>
      </text>
    </comment>
    <comment ref="G107" authorId="0" shapeId="0" xr:uid="{23D7CAE8-10E5-4360-88E1-6664230418FB}">
      <text>
        <r>
          <rPr>
            <b/>
            <sz val="11"/>
            <color indexed="81"/>
            <rFont val="MS P ゴシック"/>
            <family val="3"/>
            <charset val="128"/>
          </rPr>
          <t>土木管理課，橋りょう健全推進課</t>
        </r>
      </text>
    </comment>
    <comment ref="BU107" authorId="0" shapeId="0" xr:uid="{B25C57BF-4E71-4D45-9B0C-016B00C25F56}">
      <text>
        <r>
          <rPr>
            <b/>
            <sz val="11"/>
            <color indexed="81"/>
            <rFont val="MS P ゴシック"/>
            <family val="3"/>
            <charset val="128"/>
          </rPr>
          <t>記載例を参考に各所属記入してください。</t>
        </r>
      </text>
    </comment>
    <comment ref="BV107" authorId="0" shapeId="0" xr:uid="{BD4B0CD0-44C0-4BFC-907A-D2893F49F20E}">
      <text>
        <r>
          <rPr>
            <b/>
            <sz val="11"/>
            <color indexed="81"/>
            <rFont val="MS P ゴシック"/>
            <family val="3"/>
            <charset val="128"/>
          </rPr>
          <t>記載例を参考に各所属記入してください。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N778" authorId="0" shapeId="0" xr:uid="{439830EE-6274-42B2-A9D4-9D4D5509AB03}">
      <text>
        <r>
          <rPr>
            <b/>
            <sz val="9"/>
            <color indexed="81"/>
            <rFont val="MS P ゴシック"/>
            <family val="3"/>
            <charset val="128"/>
          </rPr>
          <t>銀閣寺道200ｍ
清水道400ｍ
新橋通200ｍ
三条通960ｍ
計1,760ｍ/10,100ｍ</t>
        </r>
      </text>
    </comment>
    <comment ref="R778" authorId="0" shapeId="0" xr:uid="{D254DF03-A0EA-488B-B341-9C356CEC16CC}">
      <text>
        <r>
          <rPr>
            <b/>
            <sz val="9"/>
            <color indexed="81"/>
            <rFont val="MS P ゴシック"/>
            <family val="3"/>
            <charset val="128"/>
          </rPr>
          <t>（実際の予定）
銀閣寺道200ｍ
清水道400ｍ
新橋通200ｍ
三条通960ｍ
八坂通460ｍ
計2,220ｍ/10,100ｍ
22.0％
（目標設定）
(100％-17.4％)/(8年-3年)=16.52％
17.4％+16.5％=33.9％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<sst xmlns="http://schemas.openxmlformats.org/spreadsheetml/2006/main" count="40259" uniqueCount="2881">
  <si>
    <t>政策分野名</t>
    <rPh sb="0" eb="2">
      <t>セイサク</t>
    </rPh>
    <rPh sb="2" eb="4">
      <t>ブンヤ</t>
    </rPh>
    <rPh sb="4" eb="5">
      <t>メイ</t>
    </rPh>
    <phoneticPr fontId="5"/>
  </si>
  <si>
    <t>政策番号</t>
    <rPh sb="0" eb="2">
      <t>セイサク</t>
    </rPh>
    <rPh sb="2" eb="4">
      <t>バンゴウ</t>
    </rPh>
    <phoneticPr fontId="5"/>
  </si>
  <si>
    <t>環境</t>
    <rPh sb="0" eb="2">
      <t>カンキョウ</t>
    </rPh>
    <phoneticPr fontId="5"/>
  </si>
  <si>
    <t>基本方針</t>
    <rPh sb="0" eb="2">
      <t>キホン</t>
    </rPh>
    <rPh sb="2" eb="4">
      <t>ホウシン</t>
    </rPh>
    <phoneticPr fontId="5"/>
  </si>
  <si>
    <t>担当局</t>
    <rPh sb="0" eb="2">
      <t>タントウ</t>
    </rPh>
    <rPh sb="2" eb="3">
      <t>キョク</t>
    </rPh>
    <phoneticPr fontId="5"/>
  </si>
  <si>
    <t>共管局</t>
    <rPh sb="0" eb="2">
      <t>キョウカン</t>
    </rPh>
    <rPh sb="2" eb="3">
      <t>キョク</t>
    </rPh>
    <phoneticPr fontId="5"/>
  </si>
  <si>
    <t>政策に関係する主な分野別計画等</t>
    <phoneticPr fontId="5"/>
  </si>
  <si>
    <t>政策の評価</t>
    <rPh sb="0" eb="2">
      <t>セイサク</t>
    </rPh>
    <rPh sb="3" eb="5">
      <t>ヒョウカ</t>
    </rPh>
    <phoneticPr fontId="5"/>
  </si>
  <si>
    <t>基本情報</t>
    <rPh sb="0" eb="2">
      <t>キホン</t>
    </rPh>
    <rPh sb="2" eb="4">
      <t>ジョウホウ</t>
    </rPh>
    <phoneticPr fontId="5"/>
  </si>
  <si>
    <t>政策の客観指標評価</t>
    <rPh sb="0" eb="2">
      <t>セイサク</t>
    </rPh>
    <rPh sb="3" eb="5">
      <t>キャッカン</t>
    </rPh>
    <rPh sb="5" eb="7">
      <t>シヒョウ</t>
    </rPh>
    <rPh sb="7" eb="9">
      <t>ヒョウカ</t>
    </rPh>
    <phoneticPr fontId="5"/>
  </si>
  <si>
    <t>c</t>
    <phoneticPr fontId="5"/>
  </si>
  <si>
    <t>b</t>
    <phoneticPr fontId="5"/>
  </si>
  <si>
    <t>-</t>
    <phoneticPr fontId="5"/>
  </si>
  <si>
    <t>平均</t>
    <rPh sb="0" eb="2">
      <t>ヘイキン</t>
    </rPh>
    <phoneticPr fontId="5"/>
  </si>
  <si>
    <t>施策の客観指標評価</t>
    <rPh sb="0" eb="1">
      <t>セ</t>
    </rPh>
    <rPh sb="1" eb="2">
      <t>サク</t>
    </rPh>
    <rPh sb="3" eb="5">
      <t>キャッカン</t>
    </rPh>
    <rPh sb="5" eb="7">
      <t>シヒョウ</t>
    </rPh>
    <rPh sb="7" eb="9">
      <t>ヒョウカ</t>
    </rPh>
    <phoneticPr fontId="5"/>
  </si>
  <si>
    <t>a</t>
    <phoneticPr fontId="5"/>
  </si>
  <si>
    <t>市民生活実感評価</t>
    <phoneticPr fontId="5"/>
  </si>
  <si>
    <t>政策の重要度</t>
    <rPh sb="0" eb="2">
      <t>セイサク</t>
    </rPh>
    <rPh sb="3" eb="6">
      <t>ジュウヨウド</t>
    </rPh>
    <phoneticPr fontId="5"/>
  </si>
  <si>
    <t>順位</t>
    <rPh sb="0" eb="2">
      <t>ジュンイ</t>
    </rPh>
    <phoneticPr fontId="5"/>
  </si>
  <si>
    <t>％</t>
    <phoneticPr fontId="5"/>
  </si>
  <si>
    <t>総合評価</t>
    <rPh sb="0" eb="2">
      <t>ソウゴウ</t>
    </rPh>
    <rPh sb="2" eb="4">
      <t>ヒョウカ</t>
    </rPh>
    <phoneticPr fontId="5"/>
  </si>
  <si>
    <t>客観指標評価</t>
    <rPh sb="0" eb="2">
      <t>キャッカン</t>
    </rPh>
    <rPh sb="2" eb="4">
      <t>シヒョウ</t>
    </rPh>
    <rPh sb="4" eb="6">
      <t>ヒョウカ</t>
    </rPh>
    <phoneticPr fontId="5"/>
  </si>
  <si>
    <t>市民生活実感評価</t>
    <rPh sb="0" eb="2">
      <t>シミン</t>
    </rPh>
    <rPh sb="2" eb="4">
      <t>セイカツ</t>
    </rPh>
    <rPh sb="4" eb="6">
      <t>ジッカン</t>
    </rPh>
    <rPh sb="6" eb="8">
      <t>ヒョウカ</t>
    </rPh>
    <phoneticPr fontId="5"/>
  </si>
  <si>
    <t>施策の総合評価</t>
    <rPh sb="0" eb="1">
      <t>セ</t>
    </rPh>
    <rPh sb="1" eb="2">
      <t>サク</t>
    </rPh>
    <rPh sb="3" eb="5">
      <t>ソウゴウ</t>
    </rPh>
    <rPh sb="5" eb="7">
      <t>ヒョウカ</t>
    </rPh>
    <phoneticPr fontId="5"/>
  </si>
  <si>
    <t>A</t>
    <phoneticPr fontId="5"/>
  </si>
  <si>
    <t>B</t>
    <phoneticPr fontId="5"/>
  </si>
  <si>
    <t>評語</t>
    <rPh sb="0" eb="2">
      <t>ヒョウゴ</t>
    </rPh>
    <phoneticPr fontId="5"/>
  </si>
  <si>
    <t>今後の方向性</t>
    <rPh sb="0" eb="2">
      <t>コンゴ</t>
    </rPh>
    <rPh sb="3" eb="6">
      <t>ホウコウセイ</t>
    </rPh>
    <phoneticPr fontId="5"/>
  </si>
  <si>
    <t>今後の方向性の検討</t>
    <rPh sb="0" eb="2">
      <t>コンゴ</t>
    </rPh>
    <rPh sb="3" eb="6">
      <t>ホウコウセイ</t>
    </rPh>
    <rPh sb="7" eb="9">
      <t>ケントウ</t>
    </rPh>
    <phoneticPr fontId="5"/>
  </si>
  <si>
    <t>指標名</t>
    <rPh sb="0" eb="2">
      <t>シヒョウ</t>
    </rPh>
    <rPh sb="2" eb="3">
      <t>メイ</t>
    </rPh>
    <phoneticPr fontId="5"/>
  </si>
  <si>
    <t>単位</t>
    <rPh sb="0" eb="2">
      <t>タンイ</t>
    </rPh>
    <phoneticPr fontId="5"/>
  </si>
  <si>
    <t>連絡先</t>
    <rPh sb="0" eb="3">
      <t>レンラクサキ</t>
    </rPh>
    <phoneticPr fontId="5"/>
  </si>
  <si>
    <t>指標の説明</t>
    <rPh sb="0" eb="2">
      <t>シヒョウ</t>
    </rPh>
    <rPh sb="3" eb="5">
      <t>セツメイ</t>
    </rPh>
    <phoneticPr fontId="5"/>
  </si>
  <si>
    <t>指標の意味</t>
    <rPh sb="0" eb="2">
      <t>シヒョウ</t>
    </rPh>
    <rPh sb="3" eb="5">
      <t>イミ</t>
    </rPh>
    <phoneticPr fontId="5"/>
  </si>
  <si>
    <t>算出方法・出典等</t>
    <rPh sb="0" eb="2">
      <t>サンシュツ</t>
    </rPh>
    <rPh sb="2" eb="4">
      <t>ホウホウ</t>
    </rPh>
    <rPh sb="5" eb="7">
      <t>シュッテン</t>
    </rPh>
    <rPh sb="7" eb="8">
      <t>トウ</t>
    </rPh>
    <phoneticPr fontId="5"/>
  </si>
  <si>
    <t>目標値</t>
    <rPh sb="0" eb="2">
      <t>モクヒョウ</t>
    </rPh>
    <rPh sb="2" eb="3">
      <t>チ</t>
    </rPh>
    <phoneticPr fontId="5"/>
  </si>
  <si>
    <t>R3</t>
    <phoneticPr fontId="5"/>
  </si>
  <si>
    <t>R4</t>
    <phoneticPr fontId="5"/>
  </si>
  <si>
    <t>R5</t>
    <phoneticPr fontId="5"/>
  </si>
  <si>
    <t>R6</t>
    <phoneticPr fontId="5"/>
  </si>
  <si>
    <t>R7</t>
    <phoneticPr fontId="5"/>
  </si>
  <si>
    <t>設定根拠</t>
    <rPh sb="0" eb="2">
      <t>セッテイ</t>
    </rPh>
    <rPh sb="2" eb="4">
      <t>コンキョ</t>
    </rPh>
    <phoneticPr fontId="5"/>
  </si>
  <si>
    <t>実績値</t>
    <rPh sb="0" eb="3">
      <t>ジッセキチ</t>
    </rPh>
    <phoneticPr fontId="5"/>
  </si>
  <si>
    <t>備考</t>
    <rPh sb="0" eb="2">
      <t>ビコウ</t>
    </rPh>
    <phoneticPr fontId="5"/>
  </si>
  <si>
    <t>評価基準</t>
    <rPh sb="0" eb="2">
      <t>ヒョウカ</t>
    </rPh>
    <rPh sb="2" eb="4">
      <t>キジュン</t>
    </rPh>
    <phoneticPr fontId="5"/>
  </si>
  <si>
    <t>基準</t>
    <rPh sb="0" eb="2">
      <t>キジュン</t>
    </rPh>
    <phoneticPr fontId="5"/>
  </si>
  <si>
    <t>説明</t>
    <rPh sb="0" eb="2">
      <t>セツメイ</t>
    </rPh>
    <phoneticPr fontId="5"/>
  </si>
  <si>
    <t>評価結果</t>
    <rPh sb="0" eb="2">
      <t>ヒョウカ</t>
    </rPh>
    <rPh sb="2" eb="4">
      <t>ケッカ</t>
    </rPh>
    <phoneticPr fontId="5"/>
  </si>
  <si>
    <t>指標
№</t>
    <rPh sb="0" eb="2">
      <t>シヒョウ</t>
    </rPh>
    <phoneticPr fontId="5"/>
  </si>
  <si>
    <t>e</t>
    <phoneticPr fontId="5"/>
  </si>
  <si>
    <t>d</t>
    <phoneticPr fontId="5"/>
  </si>
  <si>
    <t>設問№</t>
    <rPh sb="0" eb="2">
      <t>セツモン</t>
    </rPh>
    <phoneticPr fontId="5"/>
  </si>
  <si>
    <t>設問</t>
    <rPh sb="0" eb="2">
      <t>セツモン</t>
    </rPh>
    <phoneticPr fontId="5"/>
  </si>
  <si>
    <t>令和3年度</t>
    <rPh sb="0" eb="2">
      <t>レイワ</t>
    </rPh>
    <rPh sb="3" eb="5">
      <t>ネンド</t>
    </rPh>
    <phoneticPr fontId="5"/>
  </si>
  <si>
    <t>a</t>
  </si>
  <si>
    <t>b</t>
  </si>
  <si>
    <t>c</t>
  </si>
  <si>
    <t>d</t>
  </si>
  <si>
    <t>e</t>
  </si>
  <si>
    <t>無回答</t>
    <rPh sb="0" eb="3">
      <t>ムカイトウ</t>
    </rPh>
    <phoneticPr fontId="5"/>
  </si>
  <si>
    <t>総回答</t>
    <rPh sb="0" eb="1">
      <t>ソウ</t>
    </rPh>
    <rPh sb="1" eb="3">
      <t>カイトウ</t>
    </rPh>
    <phoneticPr fontId="5"/>
  </si>
  <si>
    <t>点数</t>
    <rPh sb="0" eb="2">
      <t>テンスウ</t>
    </rPh>
    <phoneticPr fontId="5"/>
  </si>
  <si>
    <t>評価</t>
    <rPh sb="0" eb="2">
      <t>ヒョウカ</t>
    </rPh>
    <phoneticPr fontId="5"/>
  </si>
  <si>
    <t>有効
回答</t>
    <rPh sb="0" eb="2">
      <t>ユウコウ</t>
    </rPh>
    <rPh sb="3" eb="5">
      <t>カイトウ</t>
    </rPh>
    <phoneticPr fontId="5"/>
  </si>
  <si>
    <t>令和4年度</t>
    <rPh sb="0" eb="2">
      <t>レイワ</t>
    </rPh>
    <rPh sb="3" eb="5">
      <t>ネンド</t>
    </rPh>
    <phoneticPr fontId="5"/>
  </si>
  <si>
    <t>令和5年度</t>
    <rPh sb="0" eb="2">
      <t>レイワ</t>
    </rPh>
    <rPh sb="3" eb="5">
      <t>ネンド</t>
    </rPh>
    <phoneticPr fontId="5"/>
  </si>
  <si>
    <t>令和6年度</t>
    <rPh sb="0" eb="2">
      <t>レイワ</t>
    </rPh>
    <rPh sb="3" eb="5">
      <t>ネンド</t>
    </rPh>
    <phoneticPr fontId="5"/>
  </si>
  <si>
    <t>令和7年度</t>
    <rPh sb="0" eb="2">
      <t>レイワ</t>
    </rPh>
    <rPh sb="3" eb="5">
      <t>ネンド</t>
    </rPh>
    <phoneticPr fontId="5"/>
  </si>
  <si>
    <t>施策番号</t>
    <rPh sb="0" eb="1">
      <t>セ</t>
    </rPh>
    <rPh sb="1" eb="2">
      <t>サク</t>
    </rPh>
    <rPh sb="2" eb="4">
      <t>バンゴウ</t>
    </rPh>
    <phoneticPr fontId="5"/>
  </si>
  <si>
    <t>施策名</t>
    <rPh sb="0" eb="1">
      <t>セ</t>
    </rPh>
    <rPh sb="1" eb="2">
      <t>サク</t>
    </rPh>
    <rPh sb="2" eb="3">
      <t>メイ</t>
    </rPh>
    <phoneticPr fontId="5"/>
  </si>
  <si>
    <t>概要</t>
    <rPh sb="0" eb="2">
      <t>ガイヨウ</t>
    </rPh>
    <phoneticPr fontId="5"/>
  </si>
  <si>
    <t>局</t>
    <rPh sb="0" eb="1">
      <t>キョク</t>
    </rPh>
    <phoneticPr fontId="5"/>
  </si>
  <si>
    <t>部室</t>
    <rPh sb="0" eb="2">
      <t>ブシツ</t>
    </rPh>
    <phoneticPr fontId="5"/>
  </si>
  <si>
    <t>担当局・部室</t>
    <rPh sb="0" eb="2">
      <t>タントウ</t>
    </rPh>
    <rPh sb="2" eb="3">
      <t>キョク</t>
    </rPh>
    <rPh sb="4" eb="6">
      <t>ブシツ</t>
    </rPh>
    <phoneticPr fontId="5"/>
  </si>
  <si>
    <t>共管局・部室</t>
    <rPh sb="0" eb="2">
      <t>キョウカン</t>
    </rPh>
    <rPh sb="2" eb="3">
      <t>キョク</t>
    </rPh>
    <rPh sb="4" eb="6">
      <t>ブシツ</t>
    </rPh>
    <phoneticPr fontId="5"/>
  </si>
  <si>
    <t>上位政策</t>
    <rPh sb="0" eb="2">
      <t>ジョウイ</t>
    </rPh>
    <rPh sb="2" eb="4">
      <t>セイサク</t>
    </rPh>
    <phoneticPr fontId="5"/>
  </si>
  <si>
    <t>施策に関係する主な分野別計画等</t>
    <rPh sb="0" eb="1">
      <t>セ</t>
    </rPh>
    <rPh sb="1" eb="2">
      <t>サク</t>
    </rPh>
    <phoneticPr fontId="5"/>
  </si>
  <si>
    <t>施策の評価</t>
    <rPh sb="0" eb="1">
      <t>セ</t>
    </rPh>
    <rPh sb="1" eb="2">
      <t>サク</t>
    </rPh>
    <rPh sb="3" eb="5">
      <t>ヒョウカ</t>
    </rPh>
    <phoneticPr fontId="5"/>
  </si>
  <si>
    <t>総合</t>
    <rPh sb="0" eb="2">
      <t>ソウゴウ</t>
    </rPh>
    <phoneticPr fontId="5"/>
  </si>
  <si>
    <t>理由</t>
    <rPh sb="0" eb="2">
      <t>リユウ</t>
    </rPh>
    <phoneticPr fontId="5"/>
  </si>
  <si>
    <t>重み付け</t>
    <rPh sb="0" eb="1">
      <t>オモ</t>
    </rPh>
    <rPh sb="2" eb="3">
      <t>ヅ</t>
    </rPh>
    <phoneticPr fontId="5"/>
  </si>
  <si>
    <t>リンク</t>
    <phoneticPr fontId="5"/>
  </si>
  <si>
    <t>この施策を
構成する
事務事業</t>
    <phoneticPr fontId="5"/>
  </si>
  <si>
    <t>担当課</t>
    <rPh sb="0" eb="2">
      <t>タントウ</t>
    </rPh>
    <rPh sb="2" eb="3">
      <t>カ</t>
    </rPh>
    <phoneticPr fontId="5"/>
  </si>
  <si>
    <t>政策の目的がかなり達成されている</t>
    <phoneticPr fontId="5"/>
  </si>
  <si>
    <t>-</t>
  </si>
  <si>
    <t>全国順位</t>
    <rPh sb="0" eb="2">
      <t>ゼンコク</t>
    </rPh>
    <rPh sb="2" eb="4">
      <t>ジュンイ</t>
    </rPh>
    <phoneticPr fontId="5"/>
  </si>
  <si>
    <t>全国順位</t>
    <rPh sb="0" eb="4">
      <t>ゼンコクジュンイ</t>
    </rPh>
    <phoneticPr fontId="5"/>
  </si>
  <si>
    <t>-</t>
    <phoneticPr fontId="5"/>
  </si>
  <si>
    <t>目標値</t>
    <rPh sb="0" eb="3">
      <t>モクヒョウチ</t>
    </rPh>
    <phoneticPr fontId="5"/>
  </si>
  <si>
    <t>中長期目標</t>
    <rPh sb="0" eb="3">
      <t>チュウチョウキ</t>
    </rPh>
    <rPh sb="3" eb="5">
      <t>モクヒョウ</t>
    </rPh>
    <phoneticPr fontId="5"/>
  </si>
  <si>
    <t>単年度目標</t>
    <rPh sb="0" eb="3">
      <t>タンネンド</t>
    </rPh>
    <rPh sb="3" eb="5">
      <t>モクヒョウ</t>
    </rPh>
    <phoneticPr fontId="5"/>
  </si>
  <si>
    <t>目標
年度</t>
    <rPh sb="0" eb="2">
      <t>モクヒョウ</t>
    </rPh>
    <rPh sb="3" eb="5">
      <t>ネンド</t>
    </rPh>
    <phoneticPr fontId="5"/>
  </si>
  <si>
    <t>C</t>
    <phoneticPr fontId="5"/>
  </si>
  <si>
    <t>D</t>
    <phoneticPr fontId="5"/>
  </si>
  <si>
    <t>E</t>
    <phoneticPr fontId="5"/>
  </si>
  <si>
    <t>政策
分野名</t>
    <rPh sb="0" eb="2">
      <t>セイサク</t>
    </rPh>
    <rPh sb="3" eb="5">
      <t>ブンヤ</t>
    </rPh>
    <rPh sb="5" eb="6">
      <t>メイ</t>
    </rPh>
    <phoneticPr fontId="5"/>
  </si>
  <si>
    <t>検索キー</t>
    <rPh sb="0" eb="2">
      <t>ケンサク</t>
    </rPh>
    <phoneticPr fontId="5"/>
  </si>
  <si>
    <t>人権・男女共同参画</t>
    <rPh sb="0" eb="2">
      <t>ジンケン</t>
    </rPh>
    <rPh sb="3" eb="5">
      <t>ダンジョ</t>
    </rPh>
    <rPh sb="5" eb="7">
      <t>キョウドウ</t>
    </rPh>
    <rPh sb="7" eb="9">
      <t>サンカク</t>
    </rPh>
    <phoneticPr fontId="5"/>
  </si>
  <si>
    <t>政策の目的が十分に達成されている</t>
  </si>
  <si>
    <t>政策の目的がそこそこ達成されている</t>
    <phoneticPr fontId="5"/>
  </si>
  <si>
    <t>政策の目的があまり達成されていない</t>
    <phoneticPr fontId="5"/>
  </si>
  <si>
    <t>政策の目的が達成されていない</t>
    <phoneticPr fontId="5"/>
  </si>
  <si>
    <t>政策
番号</t>
    <rPh sb="0" eb="2">
      <t>セイサク</t>
    </rPh>
    <rPh sb="3" eb="5">
      <t>バンゴウ</t>
    </rPh>
    <phoneticPr fontId="5"/>
  </si>
  <si>
    <t>政策の客観指標評価計算</t>
    <rPh sb="0" eb="2">
      <t>セイサク</t>
    </rPh>
    <rPh sb="3" eb="5">
      <t>キャッカン</t>
    </rPh>
    <rPh sb="5" eb="7">
      <t>シヒョウ</t>
    </rPh>
    <rPh sb="7" eb="9">
      <t>ヒョウカ</t>
    </rPh>
    <rPh sb="9" eb="11">
      <t>ケイサン</t>
    </rPh>
    <phoneticPr fontId="5"/>
  </si>
  <si>
    <t>得点率</t>
    <rPh sb="0" eb="2">
      <t>トクテン</t>
    </rPh>
    <rPh sb="2" eb="3">
      <t>リツ</t>
    </rPh>
    <phoneticPr fontId="5"/>
  </si>
  <si>
    <t>政策</t>
    <rPh sb="0" eb="2">
      <t>セイサク</t>
    </rPh>
    <phoneticPr fontId="5"/>
  </si>
  <si>
    <t>施策</t>
    <rPh sb="0" eb="1">
      <t>セ</t>
    </rPh>
    <rPh sb="1" eb="2">
      <t>サク</t>
    </rPh>
    <phoneticPr fontId="5"/>
  </si>
  <si>
    <t>政策の客観指標総合評価計算</t>
    <rPh sb="0" eb="2">
      <t>セイサク</t>
    </rPh>
    <rPh sb="3" eb="5">
      <t>キャッカン</t>
    </rPh>
    <rPh sb="5" eb="7">
      <t>シヒョウ</t>
    </rPh>
    <rPh sb="7" eb="9">
      <t>ソウゴウ</t>
    </rPh>
    <rPh sb="9" eb="11">
      <t>ヒョウカ</t>
    </rPh>
    <rPh sb="11" eb="13">
      <t>ケイサン</t>
    </rPh>
    <phoneticPr fontId="5"/>
  </si>
  <si>
    <t>市民生活実感評価計算</t>
    <rPh sb="8" eb="10">
      <t>ケイサン</t>
    </rPh>
    <phoneticPr fontId="5"/>
  </si>
  <si>
    <t>平均
(ｱ)</t>
    <rPh sb="0" eb="2">
      <t>ヘイキン</t>
    </rPh>
    <phoneticPr fontId="5"/>
  </si>
  <si>
    <t>平均
(ｲ)</t>
    <rPh sb="0" eb="2">
      <t>ヘイキン</t>
    </rPh>
    <phoneticPr fontId="5"/>
  </si>
  <si>
    <t>政策の
客観指標
総合評価
(ｱ):(ｲ)=1:0.5</t>
    <phoneticPr fontId="5"/>
  </si>
  <si>
    <t>客観指標評価計算</t>
    <rPh sb="0" eb="2">
      <t>キャッカン</t>
    </rPh>
    <rPh sb="2" eb="4">
      <t>シヒョウ</t>
    </rPh>
    <rPh sb="4" eb="6">
      <t>ヒョウカ</t>
    </rPh>
    <rPh sb="6" eb="8">
      <t>ケイサン</t>
    </rPh>
    <phoneticPr fontId="5"/>
  </si>
  <si>
    <t>○</t>
    <phoneticPr fontId="5"/>
  </si>
  <si>
    <t>この施策で用いる市民生活実感調査設問</t>
    <rPh sb="2" eb="3">
      <t>セ</t>
    </rPh>
    <rPh sb="3" eb="4">
      <t>サク</t>
    </rPh>
    <rPh sb="5" eb="6">
      <t>モチ</t>
    </rPh>
    <rPh sb="8" eb="10">
      <t>シミン</t>
    </rPh>
    <rPh sb="10" eb="12">
      <t>セイカツ</t>
    </rPh>
    <rPh sb="12" eb="14">
      <t>ジッカン</t>
    </rPh>
    <rPh sb="14" eb="16">
      <t>チョウサ</t>
    </rPh>
    <rPh sb="16" eb="18">
      <t>セツモン</t>
    </rPh>
    <phoneticPr fontId="5"/>
  </si>
  <si>
    <t>単年度目標達成度</t>
    <rPh sb="0" eb="3">
      <t>タンネンド</t>
    </rPh>
    <rPh sb="3" eb="5">
      <t>モクヒョウ</t>
    </rPh>
    <rPh sb="5" eb="7">
      <t>タッセイ</t>
    </rPh>
    <rPh sb="7" eb="8">
      <t>ド</t>
    </rPh>
    <phoneticPr fontId="5"/>
  </si>
  <si>
    <t>中長期目標達成度</t>
    <rPh sb="0" eb="3">
      <t>チュウチョウキ</t>
    </rPh>
    <rPh sb="3" eb="5">
      <t>モクヒョウ</t>
    </rPh>
    <rPh sb="5" eb="7">
      <t>タッセイ</t>
    </rPh>
    <rPh sb="7" eb="8">
      <t>ド</t>
    </rPh>
    <phoneticPr fontId="5"/>
  </si>
  <si>
    <t>目標達成度</t>
    <rPh sb="0" eb="2">
      <t>モクヒョウ</t>
    </rPh>
    <rPh sb="2" eb="4">
      <t>タッセイ</t>
    </rPh>
    <rPh sb="4" eb="5">
      <t>ド</t>
    </rPh>
    <phoneticPr fontId="5"/>
  </si>
  <si>
    <t>施策
番号</t>
    <rPh sb="0" eb="1">
      <t>セ</t>
    </rPh>
    <rPh sb="1" eb="2">
      <t>サク</t>
    </rPh>
    <rPh sb="3" eb="5">
      <t>バンゴウ</t>
    </rPh>
    <phoneticPr fontId="5"/>
  </si>
  <si>
    <t>部室</t>
    <rPh sb="0" eb="1">
      <t>ブ</t>
    </rPh>
    <rPh sb="1" eb="2">
      <t>シツ</t>
    </rPh>
    <phoneticPr fontId="5"/>
  </si>
  <si>
    <t>課</t>
    <rPh sb="0" eb="1">
      <t>カ</t>
    </rPh>
    <phoneticPr fontId="5"/>
  </si>
  <si>
    <t>-</t>
    <phoneticPr fontId="5"/>
  </si>
  <si>
    <t>○</t>
    <phoneticPr fontId="5"/>
  </si>
  <si>
    <t>客観指標</t>
    <rPh sb="0" eb="2">
      <t>キャッカン</t>
    </rPh>
    <rPh sb="2" eb="4">
      <t>シヒョウ</t>
    </rPh>
    <phoneticPr fontId="5"/>
  </si>
  <si>
    <t>市民実感</t>
    <rPh sb="0" eb="2">
      <t>シミン</t>
    </rPh>
    <rPh sb="2" eb="4">
      <t>ジッカン</t>
    </rPh>
    <phoneticPr fontId="5"/>
  </si>
  <si>
    <t>環境</t>
    <rPh sb="0" eb="2">
      <t>カンキョウ</t>
    </rPh>
    <phoneticPr fontId="5"/>
  </si>
  <si>
    <t>人権・男女共同参画</t>
    <rPh sb="0" eb="2">
      <t>ジンケン</t>
    </rPh>
    <rPh sb="3" eb="5">
      <t>ダンジョ</t>
    </rPh>
    <rPh sb="5" eb="7">
      <t>キョウドウ</t>
    </rPh>
    <rPh sb="7" eb="9">
      <t>サンカク</t>
    </rPh>
    <phoneticPr fontId="5"/>
  </si>
  <si>
    <t>市民生活とコミュニティ</t>
    <rPh sb="0" eb="2">
      <t>シミン</t>
    </rPh>
    <rPh sb="2" eb="4">
      <t>セイカツ</t>
    </rPh>
    <phoneticPr fontId="5"/>
  </si>
  <si>
    <t>市民生活の安全</t>
    <rPh sb="0" eb="2">
      <t>シミン</t>
    </rPh>
    <rPh sb="2" eb="4">
      <t>セイカツ</t>
    </rPh>
    <rPh sb="5" eb="7">
      <t>アンゼン</t>
    </rPh>
    <phoneticPr fontId="5"/>
  </si>
  <si>
    <t>文化</t>
    <rPh sb="0" eb="2">
      <t>ブンカ</t>
    </rPh>
    <phoneticPr fontId="5"/>
  </si>
  <si>
    <t>スポーツ</t>
    <phoneticPr fontId="5"/>
  </si>
  <si>
    <t>産業・商業</t>
    <rPh sb="0" eb="2">
      <t>サンギョウ</t>
    </rPh>
    <rPh sb="3" eb="5">
      <t>ショウギョウ</t>
    </rPh>
    <phoneticPr fontId="5"/>
  </si>
  <si>
    <t>観光</t>
    <rPh sb="0" eb="2">
      <t>カンコウ</t>
    </rPh>
    <phoneticPr fontId="5"/>
  </si>
  <si>
    <t>農林業</t>
    <rPh sb="0" eb="3">
      <t>ノウリンギョウ</t>
    </rPh>
    <phoneticPr fontId="5"/>
  </si>
  <si>
    <t>大学</t>
    <rPh sb="0" eb="2">
      <t>ダイガク</t>
    </rPh>
    <phoneticPr fontId="5"/>
  </si>
  <si>
    <t>国際</t>
    <rPh sb="0" eb="2">
      <t>コクサイ</t>
    </rPh>
    <phoneticPr fontId="5"/>
  </si>
  <si>
    <t>子ども・若者支援</t>
    <rPh sb="0" eb="1">
      <t>コ</t>
    </rPh>
    <rPh sb="4" eb="6">
      <t>ワカモノ</t>
    </rPh>
    <rPh sb="6" eb="8">
      <t>シエン</t>
    </rPh>
    <phoneticPr fontId="5"/>
  </si>
  <si>
    <t>障害者福祉</t>
    <rPh sb="0" eb="3">
      <t>ショウガイシャ</t>
    </rPh>
    <rPh sb="3" eb="5">
      <t>フクシ</t>
    </rPh>
    <phoneticPr fontId="5"/>
  </si>
  <si>
    <t>地域福祉</t>
    <rPh sb="0" eb="2">
      <t>チイキ</t>
    </rPh>
    <rPh sb="2" eb="4">
      <t>フクシ</t>
    </rPh>
    <phoneticPr fontId="5"/>
  </si>
  <si>
    <t>健康長寿</t>
    <rPh sb="0" eb="2">
      <t>ケンコウ</t>
    </rPh>
    <rPh sb="2" eb="4">
      <t>チョウジュ</t>
    </rPh>
    <phoneticPr fontId="5"/>
  </si>
  <si>
    <t>保健衛生・医療</t>
    <rPh sb="0" eb="2">
      <t>ホケン</t>
    </rPh>
    <rPh sb="2" eb="4">
      <t>エイセイ</t>
    </rPh>
    <rPh sb="5" eb="7">
      <t>イリョウ</t>
    </rPh>
    <phoneticPr fontId="5"/>
  </si>
  <si>
    <t>学校教育</t>
    <rPh sb="0" eb="2">
      <t>ガッコウ</t>
    </rPh>
    <rPh sb="2" eb="4">
      <t>キョウイク</t>
    </rPh>
    <phoneticPr fontId="5"/>
  </si>
  <si>
    <t>生涯学習</t>
    <rPh sb="0" eb="2">
      <t>ショウガイ</t>
    </rPh>
    <rPh sb="2" eb="4">
      <t>ガクシュウ</t>
    </rPh>
    <phoneticPr fontId="5"/>
  </si>
  <si>
    <t>危機管理・防災・減災</t>
    <rPh sb="0" eb="2">
      <t>キキ</t>
    </rPh>
    <rPh sb="2" eb="4">
      <t>カンリ</t>
    </rPh>
    <rPh sb="5" eb="7">
      <t>ボウサイ</t>
    </rPh>
    <rPh sb="8" eb="10">
      <t>ゲンサイ</t>
    </rPh>
    <phoneticPr fontId="5"/>
  </si>
  <si>
    <t>歩くまち</t>
    <rPh sb="0" eb="1">
      <t>アル</t>
    </rPh>
    <phoneticPr fontId="5"/>
  </si>
  <si>
    <t>土地・空間利用と都市機能配置</t>
    <rPh sb="0" eb="2">
      <t>トチ</t>
    </rPh>
    <rPh sb="3" eb="5">
      <t>クウカン</t>
    </rPh>
    <rPh sb="5" eb="7">
      <t>リヨウ</t>
    </rPh>
    <rPh sb="8" eb="10">
      <t>トシ</t>
    </rPh>
    <rPh sb="10" eb="12">
      <t>キノウ</t>
    </rPh>
    <rPh sb="12" eb="14">
      <t>ハイチ</t>
    </rPh>
    <phoneticPr fontId="5"/>
  </si>
  <si>
    <t>景観</t>
    <rPh sb="0" eb="2">
      <t>ケイカン</t>
    </rPh>
    <phoneticPr fontId="5"/>
  </si>
  <si>
    <t>建築物</t>
    <rPh sb="0" eb="3">
      <t>ケンチクブツ</t>
    </rPh>
    <phoneticPr fontId="5"/>
  </si>
  <si>
    <t>住宅</t>
    <rPh sb="0" eb="2">
      <t>ジュウタク</t>
    </rPh>
    <phoneticPr fontId="5"/>
  </si>
  <si>
    <t>道と公園・緑</t>
    <rPh sb="0" eb="1">
      <t>ミチ</t>
    </rPh>
    <rPh sb="2" eb="4">
      <t>コウエン</t>
    </rPh>
    <rPh sb="5" eb="6">
      <t>ミドリ</t>
    </rPh>
    <phoneticPr fontId="5"/>
  </si>
  <si>
    <t>消防・救急</t>
    <rPh sb="0" eb="2">
      <t>ショウボウ</t>
    </rPh>
    <rPh sb="3" eb="5">
      <t>キュウキュウ</t>
    </rPh>
    <phoneticPr fontId="5"/>
  </si>
  <si>
    <t>くらしの水</t>
    <rPh sb="4" eb="5">
      <t>ミズ</t>
    </rPh>
    <phoneticPr fontId="5"/>
  </si>
  <si>
    <t>総合評価の判断理由</t>
    <rPh sb="0" eb="2">
      <t>ソウゴウ</t>
    </rPh>
    <rPh sb="2" eb="4">
      <t>ヒョウカ</t>
    </rPh>
    <rPh sb="5" eb="7">
      <t>ハンダン</t>
    </rPh>
    <rPh sb="7" eb="9">
      <t>リユウ</t>
    </rPh>
    <phoneticPr fontId="5"/>
  </si>
  <si>
    <t>現状・原因分析</t>
    <rPh sb="0" eb="2">
      <t>ゲンジョウ</t>
    </rPh>
    <rPh sb="3" eb="5">
      <t>ゲンイン</t>
    </rPh>
    <rPh sb="5" eb="7">
      <t>ブンセキ</t>
    </rPh>
    <phoneticPr fontId="5"/>
  </si>
  <si>
    <t>ｃ評価以下の場合の原因分析</t>
    <rPh sb="1" eb="3">
      <t>ヒョウカ</t>
    </rPh>
    <rPh sb="3" eb="5">
      <t>イカ</t>
    </rPh>
    <rPh sb="6" eb="8">
      <t>バアイ</t>
    </rPh>
    <rPh sb="9" eb="11">
      <t>ゲンイン</t>
    </rPh>
    <rPh sb="11" eb="13">
      <t>ブンセキ</t>
    </rPh>
    <phoneticPr fontId="5"/>
  </si>
  <si>
    <t>令和3年度</t>
    <rPh sb="0" eb="2">
      <t>レイワ</t>
    </rPh>
    <rPh sb="3" eb="5">
      <t>ネンド</t>
    </rPh>
    <phoneticPr fontId="5"/>
  </si>
  <si>
    <t>重み付け</t>
    <rPh sb="0" eb="1">
      <t>オモ</t>
    </rPh>
    <rPh sb="2" eb="3">
      <t>ヅ</t>
    </rPh>
    <phoneticPr fontId="5"/>
  </si>
  <si>
    <t>理由</t>
    <rPh sb="0" eb="2">
      <t>リユウ</t>
    </rPh>
    <phoneticPr fontId="5"/>
  </si>
  <si>
    <t>脱炭素型のくらしや持続可能なエネルギー社会の実現</t>
  </si>
  <si>
    <t>生物多様性豊かな自然と調和した快適で安心・安全なまちの実現</t>
  </si>
  <si>
    <t>ごみの出ない循環型社会の構築</t>
  </si>
  <si>
    <t>環境と調和した持続可能な社会を構築する担い手が育つまちの実現</t>
  </si>
  <si>
    <t>すべての人の人権を尊重する人権文化の構築</t>
  </si>
  <si>
    <t>人権尊重の理念を主体的な行動につなげる取組の推進</t>
  </si>
  <si>
    <t>すべての市民がいきいきと活動できる取組の推進</t>
  </si>
  <si>
    <t>男女間等におけるあらゆる暴力の根絶</t>
  </si>
  <si>
    <t>真のワーク・ライフ・バランスの推進</t>
  </si>
  <si>
    <t>誰もが地域活動に参加しやすくなるきっかけ・しくみづくり</t>
  </si>
  <si>
    <t>地域の多様なコミュニティの活性化に向けた支援</t>
  </si>
  <si>
    <t>市民活動団体等と地域団体との連携を深める取組の推進</t>
  </si>
  <si>
    <t>生活安全（防犯・交通事故防止）の推進</t>
  </si>
  <si>
    <t>消費生活の安心・安全の推進及び消費者の自立支援</t>
  </si>
  <si>
    <t>文化による持続可能な共生社会の実現</t>
  </si>
  <si>
    <t>文化と経済の好循環の創出と京都・日本の文化の発信</t>
  </si>
  <si>
    <t>日本の宝である京都文化遺産の継承</t>
  </si>
  <si>
    <t>文化芸術活動を継続・発展させていくためのしくみの構築</t>
  </si>
  <si>
    <t>スポーツが身近にある健康で心豊かなくらしの実現</t>
  </si>
  <si>
    <t>スポーツの絆が生きる社会の推進</t>
  </si>
  <si>
    <t>スポーツによるまちの魅力向上</t>
  </si>
  <si>
    <t>地域企業の持続的発展と地域企業を支える多様な担い手の活躍</t>
  </si>
  <si>
    <t>新たな価値を創造し続けるものづくり都市の確立と強靭な産業構造への進化</t>
  </si>
  <si>
    <t>世界に羽ばたく企業が生まれる世界有数のスタートアップ拠点都市の構築</t>
  </si>
  <si>
    <t>地域と文化を支える伝統産業，商業の振興</t>
  </si>
  <si>
    <t>京の食文化の継承・発展と安全・安心な生鮮食料品等の安定的な供給</t>
  </si>
  <si>
    <t>市民生活の豊かさの向上</t>
  </si>
  <si>
    <t>京都観光の質の向上</t>
  </si>
  <si>
    <t>MICE誘致の推進</t>
  </si>
  <si>
    <t>京都の観光を支える担い手の確保と育成</t>
  </si>
  <si>
    <t>安心・安全で持続可能な観光の実現</t>
  </si>
  <si>
    <t>産業として魅力ある農林業の構築と担い手の育成</t>
  </si>
  <si>
    <t>災害や環境変化への高い対応能力を備えた農林業の推進</t>
  </si>
  <si>
    <t>都市の魅力，環境，社会と食文化の推進に貢献する農林業の推進</t>
  </si>
  <si>
    <t>市民との連携で築く農林業</t>
  </si>
  <si>
    <t>京都で学ぶ魅力の向上</t>
  </si>
  <si>
    <t>大学・学生の国際化の促進</t>
  </si>
  <si>
    <t>大学の枠を超えた学生の活動の推進</t>
  </si>
  <si>
    <t>学生の進路・社会進出の支援</t>
  </si>
  <si>
    <t>大学との連携による京都の経済・文化・地域の活性化</t>
  </si>
  <si>
    <t>国内外への魅力発信の強化</t>
  </si>
  <si>
    <t>世界を惹きつける京都の魅力の発信</t>
  </si>
  <si>
    <t>市民主体の国際交流・国際協力の推進</t>
  </si>
  <si>
    <t>異なる文化的背景や考え方，価値観等の多様性を生かしたまちづくりの推進</t>
  </si>
  <si>
    <t>子ども・若者のライフステージに応じた切れ目のない支援</t>
  </si>
  <si>
    <t>とくに支援を必要とする子ども・若者とその家庭への支援</t>
  </si>
  <si>
    <t>京都ならではのはぐくみ文化が息づくまちづくり</t>
  </si>
  <si>
    <t>お互いに認め合い支え合ってくらすまちづくり</t>
  </si>
  <si>
    <t>地域で自立して生活できるしくみづくり</t>
  </si>
  <si>
    <t>生きがいをもてるまちづくり</t>
  </si>
  <si>
    <t>安心して生活できる社会環境の整備</t>
  </si>
  <si>
    <t>地域における「気づき・つなぎ・支える」力の向上</t>
  </si>
  <si>
    <t>行政・支援関係機関等の分野横断的な支援体制の強化</t>
  </si>
  <si>
    <t>地域や人とのつながりのなかで市民が主体的に健康づくりに取り組むまちづくりの推進</t>
  </si>
  <si>
    <t>高齢者が元気に社会に参加し，働き手や地域活動の担い手として活躍できる環境づくりの推進</t>
  </si>
  <si>
    <t>地域包括ケアシステムの深化・推進</t>
  </si>
  <si>
    <t>医療サービスの充実</t>
  </si>
  <si>
    <t>健康危機管理の推進</t>
  </si>
  <si>
    <t>食や生活環境の安全と安心の確保</t>
  </si>
  <si>
    <t>人と動物との共生社会の推進</t>
  </si>
  <si>
    <t>市民ぐるみ・地域ぐるみの教育の推進</t>
  </si>
  <si>
    <t>子どもたちが夢と志をもって可能性に挑戦するために必要な力を育む教育の推進</t>
  </si>
  <si>
    <t>教職員の資質・指導力の向上と学校・幼稚園の働き方改革</t>
  </si>
  <si>
    <t>安心・安全で新しいニーズにこたえる特色ある学習環境づくり</t>
  </si>
  <si>
    <t>人生100年時代に向けてすべての人が学び続けることができる「学びのネットワーク」の拡充</t>
  </si>
  <si>
    <t>学んだことを生かして社会のさまざまな場面で参画・活躍できる環境づくり</t>
  </si>
  <si>
    <t>子どもを共に育む気運づくり</t>
  </si>
  <si>
    <t>あらゆる危機からいのち・くらしを守る危機管理体制の強化</t>
  </si>
  <si>
    <t>いざというときに備える防災情報の共有，情報伝達体制の構築</t>
  </si>
  <si>
    <t>自然災害等の発生時に支援が必要な人への避難支援体制の整備</t>
  </si>
  <si>
    <t>市民ぐるみ・地域ぐるみで進める地域防災力の充実強化</t>
  </si>
  <si>
    <t>地域特性に応じた持続可能なまちづくりを実現する公共交通ネットワークの形成</t>
  </si>
  <si>
    <t>誰もが「出かけたくなる」歩行空間の創出をはじめとする魅力的なまちづくり</t>
  </si>
  <si>
    <t>歩いて楽しいくらしを大切にするスマートなライフスタイルのさらなる促進</t>
  </si>
  <si>
    <t>市バス・地下鉄の利便性の向上とまちづくりへの貢献</t>
  </si>
  <si>
    <t>自転車の安心・安全な利用環境の充実と多様な場面での活用</t>
  </si>
  <si>
    <t>多様な地域の特性を生かした魅力的な拠点づくり</t>
  </si>
  <si>
    <t>商業・業務機能が集積した京都らしい都心空間の創出</t>
  </si>
  <si>
    <t>創造を続ける南部・西部地域等のまちづくり</t>
  </si>
  <si>
    <t>京都ならではの文化など地域資源とポテンシャルを生かした個性豊かなまちづくり</t>
  </si>
  <si>
    <t>ニュータウンの未来を創造するまちづくり</t>
  </si>
  <si>
    <t>まちづくりを支えるしくみづくり</t>
  </si>
  <si>
    <t>自然的・歴史的景観の保全</t>
  </si>
  <si>
    <t>品格のある市街地景観の形成</t>
  </si>
  <si>
    <t>歴史的な町並みや京町家等の保全・継承</t>
  </si>
  <si>
    <t>いきいきとしたくらしや営みによる新たな景観の創造</t>
  </si>
  <si>
    <t>無電柱化等による魅力あふれる道路空間の創出</t>
  </si>
  <si>
    <t>市民とともに推進する景観まちづくり</t>
  </si>
  <si>
    <t>良質なストックへの誘導</t>
  </si>
  <si>
    <t>既存ストックの安全性の確保と活用</t>
  </si>
  <si>
    <t>歴史都市・京都ならではの災害に強いまちづくり</t>
  </si>
  <si>
    <t>市有建築物の取組</t>
  </si>
  <si>
    <t>京都らしいすまい方の継承</t>
  </si>
  <si>
    <t>ライフステージや生活様式に応じた多様な魅力あるすまいの供給</t>
  </si>
  <si>
    <t>住宅ストックの良質化のための適正な維持管理や更新の支援</t>
  </si>
  <si>
    <t>既存住宅の流通促進</t>
  </si>
  <si>
    <t>住宅・住環境の安全性の向上</t>
  </si>
  <si>
    <t>民間賃貸住宅を含めた重層的な住宅セーフティネット（安全網）機能の充実</t>
  </si>
  <si>
    <t>市営住宅を中心とした中・大規模の住宅団地の計画的な再生・マネジメント</t>
  </si>
  <si>
    <t>都市の活力・レジリエンスの向上に向けた道路整備や新たな道路利用の推進</t>
  </si>
  <si>
    <t>文化・歴史の継承やにぎわいの創出を図り，多様なニーズにこたえる公園整備と緑の創出・育成管理</t>
  </si>
  <si>
    <t>魅力と活力を高める市街地整備の推進</t>
  </si>
  <si>
    <t>社会資本の戦略的な維持管理の推進</t>
  </si>
  <si>
    <t>火災を未然に防止して市民のいのちとくらしと財産を守る予防消防の推進</t>
  </si>
  <si>
    <t>あらゆる災害による被害を最小限に抑える消防体制の充実強化</t>
  </si>
  <si>
    <t>救急体制の充実と市民への応急手当の普及啓発による救命効果の向上</t>
  </si>
  <si>
    <t>消防団や自主防災組織を中核とした地域防災力の充実強化</t>
  </si>
  <si>
    <t>将来にわたって安全・安心な上下水道の構築と自助・共助の推進</t>
  </si>
  <si>
    <t>効果的・効率的な河川管理施設の維持管理</t>
  </si>
  <si>
    <t>雨に強いまちづくりを推進する河川・雨水幹線の整備等</t>
  </si>
  <si>
    <t>水環境の保全等に配慮した取組の推進</t>
  </si>
  <si>
    <t>水と共に生きるまちづくりの推進</t>
  </si>
  <si>
    <t>上下水道事業に対する理解や満足度の向上に向けた取組の実施</t>
  </si>
  <si>
    <t>上下水道事業の経営基盤の強化・安定</t>
  </si>
  <si>
    <t>環境</t>
  </si>
  <si>
    <t>人権・男女共同参画</t>
  </si>
  <si>
    <t>市民生活とコミュニティ</t>
  </si>
  <si>
    <t>市民生活の安全</t>
  </si>
  <si>
    <t>文化</t>
  </si>
  <si>
    <t>スポーツ</t>
  </si>
  <si>
    <t>産業・商業</t>
  </si>
  <si>
    <t>観光</t>
  </si>
  <si>
    <t>農林業</t>
  </si>
  <si>
    <t>大学</t>
  </si>
  <si>
    <t>国際</t>
  </si>
  <si>
    <t>子ども・若者支援</t>
  </si>
  <si>
    <t>障害者福祉</t>
  </si>
  <si>
    <t>地域福祉</t>
  </si>
  <si>
    <t>健康長寿</t>
  </si>
  <si>
    <t>保健衛生・医療</t>
  </si>
  <si>
    <t>学校教育</t>
  </si>
  <si>
    <t>生涯学習</t>
  </si>
  <si>
    <t>危機管理・防災・減災</t>
  </si>
  <si>
    <t>歩くまち</t>
  </si>
  <si>
    <t>土地・空間利用と都市機能配置</t>
  </si>
  <si>
    <t>景観</t>
  </si>
  <si>
    <t>建築物</t>
  </si>
  <si>
    <t>住宅</t>
  </si>
  <si>
    <t>道と公園・緑</t>
  </si>
  <si>
    <t>消防・救急</t>
  </si>
  <si>
    <t>くらしの水</t>
  </si>
  <si>
    <t>指標の種類</t>
    <rPh sb="0" eb="2">
      <t>シヒョウ</t>
    </rPh>
    <rPh sb="3" eb="5">
      <t>シュルイ</t>
    </rPh>
    <phoneticPr fontId="5"/>
  </si>
  <si>
    <t>増加する方が良い指標</t>
    <rPh sb="0" eb="2">
      <t>ゾウカ</t>
    </rPh>
    <rPh sb="4" eb="5">
      <t>ホウ</t>
    </rPh>
    <rPh sb="6" eb="7">
      <t>ヨ</t>
    </rPh>
    <rPh sb="8" eb="10">
      <t>シヒョウ</t>
    </rPh>
    <phoneticPr fontId="5"/>
  </si>
  <si>
    <t>減少する方が良い指標</t>
    <rPh sb="0" eb="2">
      <t>ゲンショウ</t>
    </rPh>
    <rPh sb="4" eb="5">
      <t>ホウ</t>
    </rPh>
    <rPh sb="6" eb="7">
      <t>ヨ</t>
    </rPh>
    <rPh sb="8" eb="10">
      <t>シヒョウ</t>
    </rPh>
    <phoneticPr fontId="5"/>
  </si>
  <si>
    <t>-</t>
    <phoneticPr fontId="5"/>
  </si>
  <si>
    <t>目標値
の種類</t>
    <rPh sb="0" eb="3">
      <t>モクヒョウチ</t>
    </rPh>
    <rPh sb="5" eb="7">
      <t>シュルイ</t>
    </rPh>
    <phoneticPr fontId="5"/>
  </si>
  <si>
    <t>①既存計画に基づいて算出する目標値</t>
    <rPh sb="1" eb="3">
      <t>キゾン</t>
    </rPh>
    <rPh sb="3" eb="5">
      <t>ケイカク</t>
    </rPh>
    <rPh sb="6" eb="7">
      <t>モト</t>
    </rPh>
    <rPh sb="10" eb="12">
      <t>サンシュツ</t>
    </rPh>
    <rPh sb="14" eb="17">
      <t>モクヒョウチ</t>
    </rPh>
    <phoneticPr fontId="5"/>
  </si>
  <si>
    <t>③財政状況や市民ニーズを踏まえて設定する目標値</t>
    <rPh sb="1" eb="3">
      <t>ザイセイ</t>
    </rPh>
    <rPh sb="3" eb="5">
      <t>ジョウキョウ</t>
    </rPh>
    <rPh sb="6" eb="8">
      <t>シミン</t>
    </rPh>
    <rPh sb="12" eb="13">
      <t>フ</t>
    </rPh>
    <rPh sb="16" eb="18">
      <t>セッテイ</t>
    </rPh>
    <rPh sb="20" eb="23">
      <t>モクヒョウチ</t>
    </rPh>
    <phoneticPr fontId="5"/>
  </si>
  <si>
    <t>④外的要因を踏まえた目標値</t>
    <rPh sb="1" eb="3">
      <t>ガイテキ</t>
    </rPh>
    <rPh sb="3" eb="5">
      <t>ヨウイン</t>
    </rPh>
    <rPh sb="6" eb="7">
      <t>フ</t>
    </rPh>
    <rPh sb="10" eb="13">
      <t>モクヒョウチ</t>
    </rPh>
    <phoneticPr fontId="5"/>
  </si>
  <si>
    <t>②トレンド（すう勢値）による目標値</t>
    <rPh sb="8" eb="9">
      <t>セイ</t>
    </rPh>
    <rPh sb="9" eb="10">
      <t>アタイ</t>
    </rPh>
    <rPh sb="14" eb="17">
      <t>モクヒョウチ</t>
    </rPh>
    <phoneticPr fontId="5"/>
  </si>
  <si>
    <t>指標の種類</t>
    <rPh sb="0" eb="2">
      <t>シヒョウ</t>
    </rPh>
    <rPh sb="3" eb="5">
      <t>シュルイ</t>
    </rPh>
    <phoneticPr fontId="5"/>
  </si>
  <si>
    <t>ウェイト</t>
    <phoneticPr fontId="5"/>
  </si>
  <si>
    <t>合計</t>
    <rPh sb="0" eb="2">
      <t>ゴウケイ</t>
    </rPh>
    <phoneticPr fontId="5"/>
  </si>
  <si>
    <t>市民実感</t>
    <rPh sb="0" eb="2">
      <t>シミン</t>
    </rPh>
    <rPh sb="2" eb="4">
      <t>ジッカン</t>
    </rPh>
    <phoneticPr fontId="3"/>
  </si>
  <si>
    <t>総合評価</t>
    <rPh sb="0" eb="2">
      <t>ソウゴウ</t>
    </rPh>
    <rPh sb="2" eb="4">
      <t>ヒョウカ</t>
    </rPh>
    <phoneticPr fontId="3"/>
  </si>
  <si>
    <t>A</t>
  </si>
  <si>
    <t>B</t>
  </si>
  <si>
    <t>C</t>
  </si>
  <si>
    <t>D</t>
  </si>
  <si>
    <t>E</t>
  </si>
  <si>
    <t>重み付け</t>
    <rPh sb="0" eb="1">
      <t>オモ</t>
    </rPh>
    <rPh sb="2" eb="3">
      <t>ヅ</t>
    </rPh>
    <phoneticPr fontId="5"/>
  </si>
  <si>
    <t>客観指標</t>
    <rPh sb="0" eb="2">
      <t>キャッカン</t>
    </rPh>
    <rPh sb="2" eb="4">
      <t>シヒョウ</t>
    </rPh>
    <phoneticPr fontId="5"/>
  </si>
  <si>
    <t>市民実感</t>
    <rPh sb="0" eb="2">
      <t>シミン</t>
    </rPh>
    <rPh sb="2" eb="4">
      <t>ジッカン</t>
    </rPh>
    <phoneticPr fontId="5"/>
  </si>
  <si>
    <t>検索キー</t>
    <rPh sb="0" eb="2">
      <t>ケンサク</t>
    </rPh>
    <phoneticPr fontId="5"/>
  </si>
  <si>
    <t>客観指標</t>
    <rPh sb="0" eb="2">
      <t>キャッカン</t>
    </rPh>
    <rPh sb="2" eb="4">
      <t>シヒョウ</t>
    </rPh>
    <phoneticPr fontId="3"/>
  </si>
  <si>
    <t>年度</t>
    <rPh sb="0" eb="2">
      <t>ネンド</t>
    </rPh>
    <phoneticPr fontId="5"/>
  </si>
  <si>
    <t>－</t>
    <phoneticPr fontId="5"/>
  </si>
  <si>
    <t>R2</t>
  </si>
  <si>
    <t>R2</t>
    <phoneticPr fontId="5"/>
  </si>
  <si>
    <t>R3</t>
  </si>
  <si>
    <t>R4</t>
  </si>
  <si>
    <t>R5</t>
  </si>
  <si>
    <t>R6</t>
  </si>
  <si>
    <t>市民生活の安全</t>
    <phoneticPr fontId="5"/>
  </si>
  <si>
    <t>文化</t>
    <rPh sb="0" eb="2">
      <t>ブンカ</t>
    </rPh>
    <phoneticPr fontId="5"/>
  </si>
  <si>
    <t>スポーツ</t>
    <phoneticPr fontId="5"/>
  </si>
  <si>
    <t>産業・商業</t>
    <rPh sb="0" eb="2">
      <t>サンギョウ</t>
    </rPh>
    <rPh sb="3" eb="5">
      <t>ショウギョウ</t>
    </rPh>
    <phoneticPr fontId="5"/>
  </si>
  <si>
    <t>観光</t>
    <rPh sb="0" eb="2">
      <t>カンコウ</t>
    </rPh>
    <phoneticPr fontId="5"/>
  </si>
  <si>
    <t>農林業</t>
    <rPh sb="0" eb="3">
      <t>ノウリンギョウ</t>
    </rPh>
    <phoneticPr fontId="5"/>
  </si>
  <si>
    <t>大学</t>
    <rPh sb="0" eb="2">
      <t>ダイガク</t>
    </rPh>
    <phoneticPr fontId="5"/>
  </si>
  <si>
    <t>国際</t>
    <rPh sb="0" eb="2">
      <t>コクサイ</t>
    </rPh>
    <phoneticPr fontId="5"/>
  </si>
  <si>
    <t>子ども・若者支援</t>
    <phoneticPr fontId="5"/>
  </si>
  <si>
    <t>障害者福祉</t>
    <phoneticPr fontId="5"/>
  </si>
  <si>
    <t>地域福祉</t>
    <phoneticPr fontId="5"/>
  </si>
  <si>
    <t>健康長寿</t>
    <rPh sb="0" eb="2">
      <t>ケンコウ</t>
    </rPh>
    <rPh sb="2" eb="4">
      <t>チョウジュ</t>
    </rPh>
    <phoneticPr fontId="5"/>
  </si>
  <si>
    <t>保健衛生・医療</t>
    <phoneticPr fontId="5"/>
  </si>
  <si>
    <t>学校教育</t>
    <phoneticPr fontId="5"/>
  </si>
  <si>
    <t>生涯学習</t>
    <rPh sb="0" eb="2">
      <t>ショウガイ</t>
    </rPh>
    <rPh sb="2" eb="4">
      <t>ガクシュウ</t>
    </rPh>
    <phoneticPr fontId="5"/>
  </si>
  <si>
    <t>危機管理・防災・減災</t>
    <phoneticPr fontId="5"/>
  </si>
  <si>
    <t>歩くまち</t>
    <phoneticPr fontId="5"/>
  </si>
  <si>
    <t>土地・空間利用と都市機能配置</t>
    <phoneticPr fontId="5"/>
  </si>
  <si>
    <t>景観</t>
    <rPh sb="0" eb="2">
      <t>ケイカン</t>
    </rPh>
    <phoneticPr fontId="5"/>
  </si>
  <si>
    <t>建築物</t>
    <rPh sb="0" eb="3">
      <t>ケンチクブツ</t>
    </rPh>
    <phoneticPr fontId="5"/>
  </si>
  <si>
    <t>住宅</t>
    <rPh sb="0" eb="2">
      <t>ジュウタク</t>
    </rPh>
    <phoneticPr fontId="5"/>
  </si>
  <si>
    <t>道と公園・緑</t>
    <phoneticPr fontId="5"/>
  </si>
  <si>
    <t>消防・救急</t>
    <phoneticPr fontId="5"/>
  </si>
  <si>
    <t>くらしの水</t>
    <rPh sb="4" eb="5">
      <t>ミズ</t>
    </rPh>
    <phoneticPr fontId="5"/>
  </si>
  <si>
    <t>政策分野名</t>
    <rPh sb="0" eb="2">
      <t>セイサク</t>
    </rPh>
    <rPh sb="2" eb="4">
      <t>ブンヤ</t>
    </rPh>
    <rPh sb="4" eb="5">
      <t>メイ</t>
    </rPh>
    <phoneticPr fontId="5"/>
  </si>
  <si>
    <t>政策
番号</t>
    <rPh sb="0" eb="2">
      <t>セイサク</t>
    </rPh>
    <rPh sb="3" eb="5">
      <t>バンゴウ</t>
    </rPh>
    <phoneticPr fontId="5"/>
  </si>
  <si>
    <t>令和3年度</t>
    <rPh sb="0" eb="2">
      <t>レイワ</t>
    </rPh>
    <rPh sb="3" eb="5">
      <t>ネンド</t>
    </rPh>
    <phoneticPr fontId="5"/>
  </si>
  <si>
    <t>令和4年度</t>
    <rPh sb="0" eb="2">
      <t>レイワ</t>
    </rPh>
    <rPh sb="3" eb="5">
      <t>ネンド</t>
    </rPh>
    <phoneticPr fontId="5"/>
  </si>
  <si>
    <t>令和5年度</t>
    <rPh sb="0" eb="2">
      <t>レイワ</t>
    </rPh>
    <rPh sb="3" eb="5">
      <t>ネンド</t>
    </rPh>
    <phoneticPr fontId="5"/>
  </si>
  <si>
    <t>令和6年度</t>
    <rPh sb="0" eb="2">
      <t>レイワ</t>
    </rPh>
    <rPh sb="3" eb="5">
      <t>ネンド</t>
    </rPh>
    <phoneticPr fontId="5"/>
  </si>
  <si>
    <t>令和7年度</t>
    <rPh sb="0" eb="2">
      <t>レイワ</t>
    </rPh>
    <rPh sb="3" eb="5">
      <t>ネンド</t>
    </rPh>
    <phoneticPr fontId="5"/>
  </si>
  <si>
    <t>順位</t>
    <rPh sb="0" eb="2">
      <t>ジュンイ</t>
    </rPh>
    <phoneticPr fontId="5"/>
  </si>
  <si>
    <t>％</t>
    <phoneticPr fontId="5"/>
  </si>
  <si>
    <t>脱炭素型のくらしや持続可能なエネルギー社会の実現</t>
    <phoneticPr fontId="5"/>
  </si>
  <si>
    <t>生物多様性豊かな自然と調和した快適で安心・安全なまちの実現</t>
    <phoneticPr fontId="5"/>
  </si>
  <si>
    <t>ごみの出ない循環型社会の構築</t>
    <phoneticPr fontId="5"/>
  </si>
  <si>
    <t>マイバッグの利用やごみの分別・リサイクルの徹底など，ごみの出ないくらしと事業活動が広がっている。</t>
  </si>
  <si>
    <t>男女間等における暴力や性的いやがらせが根絶された社会になってきている。</t>
  </si>
  <si>
    <t>仕事と生活（家庭や地域活動など）をバランスよく充実できる社会になってきている。</t>
  </si>
  <si>
    <t>悪質商法などによる消費者被害を防止し，被害者を救済するしくみが充実している。</t>
  </si>
  <si>
    <t>海外との文化交流が進み，相互理解が深まっている。</t>
  </si>
  <si>
    <t>有形無形の京都文化遺産が日常生活の中で生かされ，大切に守り伝えられている。</t>
    <rPh sb="0" eb="4">
      <t>ユウケイムケイ</t>
    </rPh>
    <rPh sb="5" eb="7">
      <t>キョウト</t>
    </rPh>
    <rPh sb="7" eb="9">
      <t>ブンカ</t>
    </rPh>
    <phoneticPr fontId="3"/>
  </si>
  <si>
    <t>文化芸術に携わる人や応援する人が育ち，文化芸術活動が活発に行われている。</t>
  </si>
  <si>
    <t>多様な人々が京都でいきいきと働いている。</t>
  </si>
  <si>
    <t>安心・安全で品質の良い食材が流通している。</t>
  </si>
  <si>
    <t>大学の人材や研究成果が市民や企業の成長に役立っている。</t>
  </si>
  <si>
    <t>「大学のまち」「学生のまち」として国内外から様々な学生が集まっている。</t>
  </si>
  <si>
    <t>障害のある人の就労や社会参加が進んできている。</t>
  </si>
  <si>
    <t>市民が体やこころの健康づくりに主体的に取り組んでいる。</t>
  </si>
  <si>
    <t>子どもたちが社会の宝として市民ぐるみ・地域ぐるみで育まれている。</t>
  </si>
  <si>
    <t>京都市内の移動は公共交通が便利である。</t>
  </si>
  <si>
    <t>自転車がルールやマナーを守って安心・安全で快適に利用されている。</t>
  </si>
  <si>
    <t>市街地が周囲の山並みと調和した品格ある景観となっている。</t>
  </si>
  <si>
    <t>京町家など京都独特の風情ある町並み景観が守られている。</t>
  </si>
  <si>
    <t>いきいきとしたくらしやまちの活気が生み出されるような新たな景観が生み出されている。</t>
  </si>
  <si>
    <t>新しく建てられた建築物は，バリアフリーや環境に配慮されている。</t>
  </si>
  <si>
    <t>建築物が健全で安全な状態で活用されている。</t>
  </si>
  <si>
    <t>市内の道路や橋が安心安全な状態で管理されている。</t>
  </si>
  <si>
    <t>急な病気や怪我の際の相談体制や救急隊の搬送体制が十分に整っている。</t>
  </si>
  <si>
    <t>上下水道は安全で安心していつでも利用できる。</t>
  </si>
  <si>
    <t>○</t>
  </si>
  <si>
    <t>％</t>
  </si>
  <si>
    <t>地球温暖化対策室</t>
  </si>
  <si>
    <t>222-4555</t>
  </si>
  <si>
    <t>京都市域からの温室効果ガス排出量の，2013(平成25)年度比における削減率</t>
  </si>
  <si>
    <t>循環型社会推進部</t>
  </si>
  <si>
    <t>213-4930</t>
  </si>
  <si>
    <t>出典：事業担当課調べ</t>
  </si>
  <si>
    <t>環境政策局</t>
  </si>
  <si>
    <t>環境と調和した持続可能な社会の実現に向けた進捗状況を示す指標</t>
  </si>
  <si>
    <t>算出方法：｛1-対象年度排出量(万トン)/2013年度排出量(万トン)｝×100
出典：事業担当課調べ</t>
  </si>
  <si>
    <t>増加する方が良い指標</t>
  </si>
  <si>
    <t>R12</t>
  </si>
  <si>
    <t>①既存計画に基づいて算出する目標値</t>
  </si>
  <si>
    <t>京都市地球温暖化対策条例及び京都市地球温暖化対策計画＜2021-2030＞</t>
  </si>
  <si>
    <t>万トン</t>
  </si>
  <si>
    <t>本市が1年間に焼却するごみの量の削減量(令和元年度比)</t>
  </si>
  <si>
    <t>持続可能な循環型社会の実現に向けた進捗状況を示す指標</t>
  </si>
  <si>
    <t>京都市循環型社会推進基本計画(2021-2030)</t>
  </si>
  <si>
    <t>件</t>
  </si>
  <si>
    <t>文化市民局</t>
  </si>
  <si>
    <t>共生社会推進室</t>
  </si>
  <si>
    <t>366-0322</t>
  </si>
  <si>
    <t>京都人権擁護委員協議会が取り扱った常設人権相談の件数</t>
  </si>
  <si>
    <t>「ひとりひとりが尊重される社会」を目指した取組の進捗状況を示す指標</t>
  </si>
  <si>
    <t>出典：京都人権擁護委員協議会調べ</t>
  </si>
  <si>
    <t>減少する方が良い指標</t>
  </si>
  <si>
    <t>②トレンド(すう勢値)による目標値</t>
  </si>
  <si>
    <t>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する。</t>
  </si>
  <si>
    <t>男女いずれの委員の登用率も35％以上の附属機関等の割合</t>
  </si>
  <si>
    <t>222-3091</t>
  </si>
  <si>
    <t>京都市の附属機関等における男性及び女性委員の登用率の状況を示す指標</t>
  </si>
  <si>
    <t>京都市DV相談支援センターにおける「課題解決」の割合</t>
  </si>
  <si>
    <t>京都市DV相談支援センターへの相談者のうち，課題解決(関係整理，施設入所，保護避難，制度利用，生活安定，機関支援，他支援有)となった人の割合</t>
  </si>
  <si>
    <t>重大な人権侵害であるDVの相談を行った人の課題解決割合を示す指標</t>
  </si>
  <si>
    <t>出典：京都市DV相談支援センター調べ</t>
  </si>
  <si>
    <t>「京都モデル」ワーク・ライフ・バランス推進企業認証制度の認証企業数</t>
  </si>
  <si>
    <t>社</t>
  </si>
  <si>
    <t>「京都モデル」ワーク・ライフ・バランス推進企業認証制度の宣言企業のうち，認証企業として認定されている京都市内の企業数</t>
  </si>
  <si>
    <t>企業における仕事と子育て両立支援の状況を示す指標</t>
  </si>
  <si>
    <t>算出方法：「京都モデル」ワーク・ライフ・バランス推進企業認証制度の宣言企業のうち，認証企業として認定されている京都市内の企業の数
出典：事業担当課調べ</t>
  </si>
  <si>
    <t>R7</t>
  </si>
  <si>
    <t>平成29年～令和元年の3年間の京都市内認証企業数の平均増加率を令和7年までの5年間分で算出</t>
  </si>
  <si>
    <t>地域自治推進室</t>
  </si>
  <si>
    <t>222-3049</t>
  </si>
  <si>
    <t>222-4072</t>
  </si>
  <si>
    <t>くらし安全推進部</t>
  </si>
  <si>
    <t>222-3193</t>
  </si>
  <si>
    <t>発生を認知した刑法犯罪の件数</t>
  </si>
  <si>
    <t>犯罪が少ない安心・安全なまちづくりの進捗状況を示す指標</t>
  </si>
  <si>
    <t>256-1110</t>
  </si>
  <si>
    <t>文化施設の年間入場者数</t>
  </si>
  <si>
    <t>人</t>
  </si>
  <si>
    <t>文化芸術都市推進室</t>
  </si>
  <si>
    <t>366-0033</t>
  </si>
  <si>
    <t>幅広い市民が多彩な文化芸術に親しんでいることを示す指標</t>
  </si>
  <si>
    <t>③財政状況や市民ニーズを踏まえて設定する目標値</t>
  </si>
  <si>
    <t>過去5年間の最高値</t>
  </si>
  <si>
    <t>366-1498</t>
  </si>
  <si>
    <t>かけがえのない文化財が保護されていることを示す指標</t>
  </si>
  <si>
    <t>週1回以上運動やスポーツをする市民の割合</t>
  </si>
  <si>
    <t>市民スポーツ振興室</t>
  </si>
  <si>
    <t>366-0168</t>
  </si>
  <si>
    <t>「するスポーツ」をいろんな形で楽しめる環境が作られていることを示す指標</t>
  </si>
  <si>
    <t>算出方法：18歳以上の市民3,000人を対象としたアンケートで1年間に週1回以上運動やスポーツをしたことがあると回答した市民の割合
出典：事業担当課調べ</t>
  </si>
  <si>
    <t>市内で直接スポーツを観戦した市民の割合</t>
  </si>
  <si>
    <t>トップレベルのスポーツをはじめ様々なスポーツイベントに身近に触れられ，「みるスポーツ」をいろんな形で楽しめる環境が作られていることを示す指標</t>
  </si>
  <si>
    <t>算出方法：18歳以上の市民3,000人を対象としたアンケートで1年間に市内で直接スポーツを観戦したことがあると回答した市民の割合
出典：事業担当課調べ</t>
  </si>
  <si>
    <t>スポーツ活動にボランティアとして参加した市民の割合</t>
  </si>
  <si>
    <t>366-0169</t>
  </si>
  <si>
    <t>市民の間で多様なスポーツ活動を支え合う動きが活発化する状況を示す指標(支えるスポーツ)</t>
  </si>
  <si>
    <t>算出方法：18歳以上の市民3,000人を対象としたアンケートで1年間にスポーツ活動に運営ボランティアとして参加したことがあると回答した市民の割合
出典：事業担当課調べ</t>
  </si>
  <si>
    <t>市民生活への観光の影響</t>
  </si>
  <si>
    <t>産業観光局</t>
  </si>
  <si>
    <t>市民意識調査において，公共交通機関の混雑，観光客のマナー等の影響を経験していると回答した市民の割合(予定)</t>
  </si>
  <si>
    <t>観光消費額単価</t>
  </si>
  <si>
    <t>円</t>
  </si>
  <si>
    <t>京都観光総合調査における観光客1人当たりの観光消費額</t>
  </si>
  <si>
    <t>単位面積当たりの農業産出額</t>
  </si>
  <si>
    <t>万円</t>
  </si>
  <si>
    <t>市内農業によって得られた単位面積当たりの年間の産出額</t>
  </si>
  <si>
    <t>百万円</t>
  </si>
  <si>
    <t>市内林業によって得られた年間の産出額</t>
  </si>
  <si>
    <t>市内の学生数が全国の学生数に占める割合</t>
  </si>
  <si>
    <t>総合企画局</t>
  </si>
  <si>
    <t>総合政策室</t>
  </si>
  <si>
    <t>222-3103</t>
  </si>
  <si>
    <t>市内の大学・短期大学の学生数が全国の学生数に占める割合</t>
  </si>
  <si>
    <t>「大学のまち京都・学生のまち京都」として，大学や学生の集積状況を示す指標</t>
  </si>
  <si>
    <t>出典：文部科学省「学校基本調査」</t>
  </si>
  <si>
    <t>外国籍の住民基本台帳登録者総数</t>
  </si>
  <si>
    <t>222-3072</t>
  </si>
  <si>
    <t>市内に在住する外国籍市民の数</t>
  </si>
  <si>
    <t>多様性を生かしたまちづくりに向けた外国籍市民の暮らしやすさを示す指標</t>
  </si>
  <si>
    <t>出典：住民基本台帳人口</t>
  </si>
  <si>
    <t>国際会議開催件数</t>
  </si>
  <si>
    <t>京都市内における国際会議開催件数</t>
  </si>
  <si>
    <t>妊娠11週以下での妊娠の届出率</t>
  </si>
  <si>
    <t>子ども若者はぐくみ局</t>
  </si>
  <si>
    <t>子ども若者未来部</t>
  </si>
  <si>
    <t>746-7625</t>
  </si>
  <si>
    <t>妊娠11週以下での，各区役所・支所子どもはぐくみ室へ妊娠届を提出する割合</t>
  </si>
  <si>
    <t>早期からの妊婦に対する必要な支援の実施状況を示す指標</t>
  </si>
  <si>
    <t>算出方法：妊娠11週以下での妊娠届出件数/全妊娠届出件数×100
出典：厚生労働省「地域保健・健康増進事業報告」</t>
  </si>
  <si>
    <t>京都市はぐくみプラン(京都市子ども・若者総合計画)</t>
  </si>
  <si>
    <t>保育所等待機児童数</t>
  </si>
  <si>
    <t>幼保総合支援室</t>
  </si>
  <si>
    <t>251-2390</t>
  </si>
  <si>
    <t>保育の必要性の認定がされ，特定教育・保育施設(保育所又は認定こども園)又は特定地域型保育事業(小規模保育等)の利用申込がされているが，利用していない児童数(国定義の保育所等待機児童数)</t>
  </si>
  <si>
    <t>仕事と子育ての両立に資する子育てサービスの充実状況を示す指標</t>
  </si>
  <si>
    <t>算出方法：年度当初の待機児童数合計
出典：事業担当課調べ</t>
  </si>
  <si>
    <t>学童クラブ事業待機児童数</t>
  </si>
  <si>
    <t>746-7610</t>
  </si>
  <si>
    <t>放課後児童健全育成事業の対象児童で，利用申込みをしたが利用(登録)できなかった児童数(国定義の待機児童数)</t>
  </si>
  <si>
    <t>青少年(13歳～30歳)が参画している附属機関等の割合</t>
  </si>
  <si>
    <t>748-0016</t>
  </si>
  <si>
    <t>青少年の登用が困難な附属機関等を除いた附属機関等のうち，青少年(13歳～30歳)が1人以上参画している附属機関等の割合</t>
  </si>
  <si>
    <t>社会の幅広い分野において，意思決定の過程に積極的に青少年の力が生かされていることを示す指標</t>
  </si>
  <si>
    <t>算出方法：青少年の登用が困難な附属機関等を除いた附属機関等のうち，青少年(13歳～30歳)が1人以上参画している附属機関等の割合
出典：事業担当課調べ</t>
  </si>
  <si>
    <t>障害者福祉施設からの地域生活移行人数</t>
  </si>
  <si>
    <t>保健福祉局</t>
  </si>
  <si>
    <t>障害保健福祉推進室</t>
  </si>
  <si>
    <t>222-4161</t>
  </si>
  <si>
    <t>障害者福祉施設を退所し，自立した地域生活に移行した人数(平成30年度以降の累計)</t>
  </si>
  <si>
    <t>障害がある方の，自立した地域生活への移行状況を示す指標</t>
  </si>
  <si>
    <t>算出方法：年間の地域生活移行人数合計
出典：事業担当課調べ</t>
  </si>
  <si>
    <t>精神科病院に長期入院している患者数</t>
  </si>
  <si>
    <t>精神病床における1年以上長期入院患者数</t>
  </si>
  <si>
    <t>精神病床における入院後，1年以上の長期の入院状況を示す指標</t>
  </si>
  <si>
    <t>算出方法：精神病床における1年以上長期入院患者数
出典：厚生労働省「精神保健福祉資料」</t>
  </si>
  <si>
    <t>福祉施設からの一般就労移行人数</t>
  </si>
  <si>
    <t>就労移行支援施設や就労継続支援施設等の福祉施設を退所し，一般就労に移行した人数</t>
  </si>
  <si>
    <t>働く意欲のある障害のある方が生きがいをもって働ける社会への進捗状況を示す指標</t>
  </si>
  <si>
    <t>区ボランティアセンター相談対応件数</t>
  </si>
  <si>
    <t>健康長寿のまち・京都推進室</t>
  </si>
  <si>
    <t>746-7713</t>
  </si>
  <si>
    <t>各区にある区ボランティアセンターの相談対応延べ件数</t>
  </si>
  <si>
    <t>地域住民主体の活動を通した地域の福祉力の向上を示す指標</t>
  </si>
  <si>
    <t>算出方法：当該年度の相談対応の延べ件数の集計
出典：事業担当課調べ</t>
  </si>
  <si>
    <t>過去3年間の平均値</t>
  </si>
  <si>
    <t>各区地域福祉推進委員会の活動件数</t>
  </si>
  <si>
    <t>民生児童委員や学区社会福祉協議会，社会福祉施設の代表者等と行政で構成される各区地域福祉推進委員会の活動件数</t>
  </si>
  <si>
    <t>地域に関わる多様な主体の協働による取組の広がりを示す指標</t>
  </si>
  <si>
    <t>算出方法：当該年度の各区地域福祉推進委員会の活動件数の集計
出典：事業担当課調べ</t>
  </si>
  <si>
    <t>地域あんしん支援員設置事業の支援世帯数</t>
  </si>
  <si>
    <t>世帯</t>
  </si>
  <si>
    <t>社会的孤立等の状態にあり，制度の狭間や支援拒否等，福祉的な支援が必要であるにもかかわらず，適切な支援につながっていない方等を支援対象者とする地域あんしん支援員設置事業の支援世帯数</t>
  </si>
  <si>
    <t>複合的な福祉的課題を抱える方を地域や関係機関，行政等が連携・協働し，支援に結びつける活動を示す指標</t>
  </si>
  <si>
    <t>算出方法：当該年度の地域あんしん支援員設置事業の支援世帯数の合計
出典：事業担当課調べ</t>
  </si>
  <si>
    <t>回</t>
  </si>
  <si>
    <t>222-3419</t>
  </si>
  <si>
    <t>地域における健康づくり事業の実施回数</t>
  </si>
  <si>
    <t>市民ぐるみによる健康づくりの成果を示す指標</t>
  </si>
  <si>
    <t>算出方法：当該年度の地域における健康づくり事業の実施回数の合計
出典：事業担当課調べ</t>
  </si>
  <si>
    <t>通いの場の箇所数</t>
  </si>
  <si>
    <t>箇所</t>
  </si>
  <si>
    <t>健康長寿サロン，健康すこやか学級，介護予防を行う自主グループや，健康づくりサポーターの活動，その他本市が把握する通いの場の箇所数</t>
  </si>
  <si>
    <t>高齢者の孤立化防止や地域での見守り活動など，高齢者の地域での福祉向上を示す指標</t>
  </si>
  <si>
    <t>算出方法：当該年度の通いの場の合計
出典：事業担当課調べ</t>
  </si>
  <si>
    <t>第8期京都市民長寿すこやかプラン</t>
  </si>
  <si>
    <t>人分</t>
  </si>
  <si>
    <t>213-5871</t>
  </si>
  <si>
    <t>介護保険施設及び介護専用居住系サービスの定員数</t>
  </si>
  <si>
    <t>介護サービスの充実度を示す指標</t>
  </si>
  <si>
    <t>算出方法：当該年度末時点の介護保険施設等の実定員数
出典：事業担当課調べ</t>
  </si>
  <si>
    <t>医療衛生推進室</t>
  </si>
  <si>
    <t>222-3429</t>
  </si>
  <si>
    <t>重篤(重体又は死亡に至る健康被害)又は大規模(患者数50人以上)食中毒の発生件数</t>
  </si>
  <si>
    <t>食の安全性を確保できていることを示す指標</t>
  </si>
  <si>
    <t>算出方法：食中毒事件として報告した件数のうち，重体若しくは死亡又は患者数50人以上の食中毒件数
出典：事業担当課調べ</t>
  </si>
  <si>
    <t xml:space="preserve">R7 </t>
  </si>
  <si>
    <t>頭</t>
  </si>
  <si>
    <t>222-4271</t>
  </si>
  <si>
    <t>やむを得ない事情により飼えなくなった犬を飼い主から引き取った頭数</t>
  </si>
  <si>
    <t>社会問題となっている，多頭飼育崩壊やペットを飼っている独居高齢者への対策により，犬猫を引き取らなければならない状況を未然に防ぐ取組の進捗を示す指標</t>
  </si>
  <si>
    <t xml:space="preserve">R12 </t>
  </si>
  <si>
    <t>第二期　京都市動物愛護行動計画(令和3年度～令和12年度)</t>
  </si>
  <si>
    <t>飼い猫の引取数</t>
  </si>
  <si>
    <t>やむを得ない事情により飼えなくなった猫を飼い主から引き取った頭数</t>
  </si>
  <si>
    <t>児童生徒1人当たりの学校教育に参画するボランティア数</t>
  </si>
  <si>
    <t>教育委員会事務局</t>
  </si>
  <si>
    <t>総務部</t>
  </si>
  <si>
    <t>222-3768</t>
  </si>
  <si>
    <t>学校支援ボランティア，学生ボランティア，総合育成支援教育ボランティア，生き方探究館学習支援ボランティア，青少年科学センターボランティア，学校図書館ボランティア等の学校教育に参画するボランティアの人数</t>
  </si>
  <si>
    <t>市民の学校教育への参画の推進を示す指標</t>
  </si>
  <si>
    <t>生涯学習部</t>
  </si>
  <si>
    <t>251-0456</t>
  </si>
  <si>
    <t>校種間で連携した地域ぐるみの教育の推進状況を示す指標</t>
  </si>
  <si>
    <t>京都のまち全体で創りだされる生涯学習情報(講座・イベント等)の数</t>
  </si>
  <si>
    <t>企画</t>
  </si>
  <si>
    <t>251-0410</t>
  </si>
  <si>
    <t>京都市のホームページ上で公開されている，「京まなびネット」において登録されている講座・イベント等の情報数(企画数)</t>
  </si>
  <si>
    <t>京都のまち全体が学びの場となることをめざして，その進捗状況を示す指標</t>
  </si>
  <si>
    <t>京都市図書館利用登録率</t>
  </si>
  <si>
    <t>801-8822</t>
  </si>
  <si>
    <t>京都市人口における，京都市立図書館20館で利用登録している人数の占める割合</t>
  </si>
  <si>
    <t>京都のまち全体が学びの場となることをめざして，市民に最も身近な学びの拠点である図書館の活用状況を示す指標</t>
  </si>
  <si>
    <t>算出方法：京都市人口における，京都市立図書館20館で利用登録している人数の占める割合
出典：
○京都市人口 住民基本台帳人口
○登録者数 事業担当課調べ</t>
  </si>
  <si>
    <t>令和元年度の登録率(28.5％)の1.1倍の登録率を達成する。</t>
  </si>
  <si>
    <t>自然災害による死傷者数</t>
  </si>
  <si>
    <t>行財政局</t>
  </si>
  <si>
    <t>防災危機管理室</t>
  </si>
  <si>
    <t>222-3210</t>
  </si>
  <si>
    <t>出典：京都市災害対策本部発表値</t>
  </si>
  <si>
    <t>地域中核拠点(27箇所)における商業・業務・医療施設の面積</t>
  </si>
  <si>
    <t>百㎥</t>
  </si>
  <si>
    <t>都市計画局</t>
  </si>
  <si>
    <t>都市企画部都市計画課</t>
  </si>
  <si>
    <t>222-3505</t>
  </si>
  <si>
    <t>京都市持続可能な都市構築プランに位置付けのある地域中核拠点(27箇所)における商業・業務・医療施設の延べ床面積</t>
  </si>
  <si>
    <t>多様な地域の特性を生かした魅力的な拠点づくりに向けて，地域中核拠点における商業・業務・医療施設の面積の増減を示す指標</t>
  </si>
  <si>
    <t>都市機能誘導区域(歴史的都心地区周辺や，京都駅周辺，二条・丹波口・梅小路周辺)における商業・業務施設の面積</t>
  </si>
  <si>
    <t>222-3503</t>
  </si>
  <si>
    <t>都市機能誘導区域(歴史的都心地区周辺や，京都駅周辺，二条・丹波口・梅小路周辺)における商業・業務施設の延べ床面積</t>
  </si>
  <si>
    <t>にぎわいあるまちづくりに向けて，都市機能誘導区域(歴史的都心地区周辺や，京都駅周辺，二条・丹波口・梅小路周辺)における商業・業務施設の面積の増減を示す指標</t>
  </si>
  <si>
    <t>製造品出荷額等に占める南部地域・西部地域等の割合</t>
  </si>
  <si>
    <t>まち再生・創造推進室</t>
  </si>
  <si>
    <t>市域全体の製造品出荷額等に占める南部地域・西部地域等の企業の製造品出荷額等の割合</t>
  </si>
  <si>
    <t>南部地域・西部地域等においてものづくり企業が集積していることを示す指標</t>
  </si>
  <si>
    <t>出典：工業統計調査，経済センサス-活動調査</t>
  </si>
  <si>
    <t>地区計画，建築協定，景観協定等の締結数</t>
  </si>
  <si>
    <t>地区計画，建築協定及び景観協定等の締結数</t>
  </si>
  <si>
    <t>地域の魅力の高まりにつながる地域まちづくり活動の活性化状況を示す指標</t>
  </si>
  <si>
    <t>全学区(222)で平均一つの取組を目指しており，令和7年度までの目標値は170件とする。</t>
  </si>
  <si>
    <t>景観・まちづくりに関する相談件数</t>
  </si>
  <si>
    <t>京都市景観・まちづくりセンターで受け付けた景観・まちづくり活動相談及び京町家なんでも相談並びに京都市交流促進・まちづくりプラザで受け付けたまちづくり相談の合計件数</t>
  </si>
  <si>
    <t>市内各地域における地域まちづくりの機運の高まりを示す指標</t>
  </si>
  <si>
    <t>都市景観部</t>
  </si>
  <si>
    <t>222-3474</t>
  </si>
  <si>
    <t>景観法及び京都市市街地景観整備条例に基づく景観地区内の認定申請件数及び景観計画区域内(建造物修景地区)における行為届の件数のうち，各々の形態意匠制限に適合している件数の割合</t>
  </si>
  <si>
    <t>自然景観や地域の町並みと調和した建築物及び工作物として当該地域の形態意匠の制限に適合している割合を示す指標</t>
  </si>
  <si>
    <t>算出方法：(検査の結果発行した認定内容適合証交付件数+(建造物修景地区内の行為届の届出件数-勧告件数))/(景観地区内の計画の認定件数+建造物修景地区内の行為届の届出件数)×100
出典：事業担当課調べ</t>
  </si>
  <si>
    <t>222-4136</t>
  </si>
  <si>
    <t>京都市屋外広告物等に関する条例による屋外広告物等の許可件数</t>
  </si>
  <si>
    <t>地域の景観を形成する核となる建造物等の指定数</t>
  </si>
  <si>
    <t>222-3397</t>
  </si>
  <si>
    <t>地域の景観を形成する重要な要素となっている建造物について，景観重要建造物及び歴史的風致形成建造物等として新たに指定された数（令和2年度以降の累計）</t>
  </si>
  <si>
    <t>地域の景観を形成する重要な要素となっている建造物の保全数を示す指標</t>
  </si>
  <si>
    <t>景観の保全・再生に資する道路の無電柱化事業着手率</t>
  </si>
  <si>
    <t>建設局</t>
  </si>
  <si>
    <t>道路建設部</t>
  </si>
  <si>
    <t>222-3570</t>
  </si>
  <si>
    <t>無電柱化の整備方針として策定した「今後の無電柱化の進め方」実施計画に記載のある無電柱化を行う整備対象道路のうち景観の保全・再生の分類に該当する道路の無電柱化着手率</t>
  </si>
  <si>
    <t>良好な都市景観の創造状況を示す指標</t>
  </si>
  <si>
    <t>算出方法：景観の保全・再生に該当する24路線の道路の無電柱化に係る総延長と着手済延長との割合を算出(着手済延長/総延長×100)
出典：事業担当課調べ</t>
  </si>
  <si>
    <t>R10</t>
  </si>
  <si>
    <t>「無電柱化の進め方」実施計画に記載する事業の原則100％着手</t>
  </si>
  <si>
    <t>景観づくりに取り組む地域数</t>
  </si>
  <si>
    <t>市街地景観整備条例に基づく地域景観づくり協議会として認定を受けた地域等の数</t>
  </si>
  <si>
    <t>景観を観点としたまちづくりの拡がりを示す指標</t>
  </si>
  <si>
    <t>毎年度1地域の認定を目標値とする。</t>
  </si>
  <si>
    <t>定期的に安全点検された建築物の割合</t>
  </si>
  <si>
    <t>建築指導部</t>
  </si>
  <si>
    <t>222-3613</t>
  </si>
  <si>
    <t>不特定又は多数の人が利用する定期報告対象建築物における報告及び査察等の実施済の割合</t>
  </si>
  <si>
    <t>定期報告及び行政による査察等によって，安全性と適法性の状況が点検された定期報告対象建築物の増加状況を示す指標</t>
  </si>
  <si>
    <t>算出方法：定期報告対象建築物における，報告があった建築物及び査察等を行った建築物の割合
出典：事業担当課調べ</t>
  </si>
  <si>
    <t>良質な建築物の割合</t>
  </si>
  <si>
    <t>222-3616</t>
  </si>
  <si>
    <t>バリアフリー対応や環境配慮がなされた建築物のうち，義務よりも高い水準を満たしたものとして，みやこユニバーサルデザイン優良プレートの交付を受けた又はCASBEE京都で高評価を得た建築物の割合</t>
  </si>
  <si>
    <t>義務よりも高い水準のバリアフリー対応や環境配慮を行った良質な建築物が増えていることを示す指標</t>
  </si>
  <si>
    <t>算出方法：優良プレートの交付を受けた又はCASBEE京都で高評価を得た件数/バリアフリーの検査済証の交付を受けた又はCASBEE京都の完了届が提出された件数×100(重複を除く。)
出典：事業担当課調べ</t>
  </si>
  <si>
    <t>特定建築物の耐震化率</t>
  </si>
  <si>
    <t>多数の者が利用する建築物等のうち耐震性能を有するものの割合</t>
  </si>
  <si>
    <t>地震に対する安全が確保された建築物が増えていることを示す指標</t>
  </si>
  <si>
    <t>算出方法：特定建築物のうち耐震性能を有するものの数/特定建築物の全数×100
出典：事業担当課調べ</t>
  </si>
  <si>
    <t>耐震改修促進法に基づく国の基本方針
京都市建築物耐震改修促進計画</t>
  </si>
  <si>
    <t>住宅の耐震化率</t>
  </si>
  <si>
    <t>住宅のうち耐震性能を有するものの割合</t>
  </si>
  <si>
    <t>算出方法：住宅のうち耐震性能を有するものの数/住宅総数×100
出典：事業担当課調べ</t>
  </si>
  <si>
    <t>222-3666</t>
  </si>
  <si>
    <t>既存住宅の流通件数が新築分譲住宅の着工件数を含めた件数に占める割合</t>
  </si>
  <si>
    <t>市内で媒介契約として不動産仲介業者に依頼があり，売買が行われた既存住宅(戸建て及びマンション)の取引件数が，当該年度に新築された分譲住宅の着工件数を含めた件数に占める割合</t>
  </si>
  <si>
    <t>空き家を含めた既存住宅の流通が活性化していることを示す指標</t>
  </si>
  <si>
    <t>出典：
○既存住宅の取引件数
社団法人近畿圏不動産流通機構「中古戸建成約データ及び中古マンション成約データ」
○新築分譲住宅の着工件数
国土交通省「住宅着工統計」</t>
  </si>
  <si>
    <t>第1次緊急輸送路における道路改良延長</t>
  </si>
  <si>
    <t>km</t>
  </si>
  <si>
    <t>222-3577</t>
  </si>
  <si>
    <t>災害などの緊急時に他の府県からの輸送ルートとなる高規格道路，直轄国道等と京都府庁，京都市役所を結ぶ路線(第一次緊急輸送路)における道路改良延長(都市計画道路を除く。)</t>
  </si>
  <si>
    <t>真に必要な緊急輸送路における改良率を示す指標</t>
  </si>
  <si>
    <t>算出方法：(執行事業費/総事業費)×計画総延長　　　　　
出典：事業担当課調べ</t>
  </si>
  <si>
    <t>みどり政策推進室</t>
  </si>
  <si>
    <t>222-4114</t>
  </si>
  <si>
    <t>算出方法：高さ1.5mに据えたカメラを用いて水平に撮影した写真の視野にある緑の割合を計測(単位は％)
出典：事業担当課調べ</t>
  </si>
  <si>
    <t>道路，橋りょうにおける点検率</t>
  </si>
  <si>
    <t>土木管理部</t>
  </si>
  <si>
    <t>222-3561</t>
  </si>
  <si>
    <t>道路(舗装，トンネル，横断歩道橋，カルバート等及び門型標識)，橋りょうの計画的，効率的な維持管理に必要となる定期点検を実施した道路と橋りょうの割合</t>
  </si>
  <si>
    <t>長寿命化修繕計画に基づいた道路や橋りょうの計画的，効率的な維持管理を行っていくための指標</t>
  </si>
  <si>
    <t>算出方法：(点検済道路延長/定期点検対象道路延長)*1/4+(点検済トンネル数/定期点検対象トンネル数)*1/4+｛(点検済横断歩道橋数/定期点検対象歩道橋数)+(点検済カルバート数/定期点検対象カルバート数)+(点検済シェッド数/定期点検対象シェッド数)+(点検済門型標識数/定期点検対象門型標識数)}*1/4*1/4+(点検済橋りょう数/定期点検対象橋りょう数)*1/4×100
出典：事業担当課調べ</t>
  </si>
  <si>
    <t>土地区画整理事業によるまちなみ整備率</t>
  </si>
  <si>
    <t>都市整備部</t>
  </si>
  <si>
    <t>213-3537</t>
  </si>
  <si>
    <t>施行中の土地区画整理事業地区において，事業が進み良好なまちなみが形成された区域の面積を，事業費の執行状況により示したもの</t>
  </si>
  <si>
    <t>「魅力ある都市空間の形成」に向けた土地区画整理事業の進み具合を示す指標</t>
  </si>
  <si>
    <t>算出方法：施行中地区で，各年度の事業費執行額を施行済面積に換算して事業当初から積み上げた累計値を全体地区面積で割った値
出典：事業担当課調べ</t>
  </si>
  <si>
    <t>施行中土地区画整理事業481ha(4地区)のうち，151ha(1地区)の施行完了及び残り3地区について一定の事業進捗を目指す。</t>
  </si>
  <si>
    <t>火災による死者(放火自殺者等を除く)の割合(過去の平均値との比較)</t>
  </si>
  <si>
    <t>消防局</t>
  </si>
  <si>
    <t>予防部</t>
  </si>
  <si>
    <t>212-6672</t>
  </si>
  <si>
    <t>火災による死者(放火自殺者等を除く)の数を過去の平均値と比較した割合</t>
  </si>
  <si>
    <t>火災による死者低減に向けた取組の進捗状況を示す指標</t>
  </si>
  <si>
    <t>算出方法：火災による死者数/過去10年間の火災による死者数の平均値(10人)×100
出典：事業担当課調べ</t>
  </si>
  <si>
    <t>救急車の現場到着時間</t>
  </si>
  <si>
    <t>分秒</t>
  </si>
  <si>
    <t>警防部</t>
  </si>
  <si>
    <t>212-6702</t>
  </si>
  <si>
    <t>増加傾向にある救急需要に的確に対応するための救急体制充実度を示す指標</t>
  </si>
  <si>
    <t>事業に対する総合満足度</t>
  </si>
  <si>
    <t>上下水道局</t>
  </si>
  <si>
    <t>経営戦略室</t>
  </si>
  <si>
    <t>672-3114</t>
  </si>
  <si>
    <t>「水に関する意識調査」において，水道・下水道全般の満足度について「満足」，「やや満足」と回答いただいた方々の割合</t>
  </si>
  <si>
    <t>水道事業・公共下水道事業全般に対しての満足度を示す指標</t>
  </si>
  <si>
    <t>出典：水に関する意識調査</t>
  </si>
  <si>
    <t>京都市上下水道事業　中期経営プラン(2018-2022)</t>
  </si>
  <si>
    <t>主要管路の耐震適合性管の割合</t>
  </si>
  <si>
    <t>水道部</t>
  </si>
  <si>
    <t>672-7743</t>
  </si>
  <si>
    <t>主要管路(導水管，送水管及び配水管(口径200mm以上))の総延長に対する耐震適合性のある主要管路の延長の割合</t>
  </si>
  <si>
    <t>安全・安心な水を安定供給するための水道主要管路の耐震化状況を示す指標</t>
  </si>
  <si>
    <t>算出方法：主要管路のうち耐震適合性のある管路延長/主要管路延長×100
出典：事業担当課調べ</t>
  </si>
  <si>
    <t>雨水整備率(10年確率降雨対応)</t>
  </si>
  <si>
    <t>下水道部</t>
  </si>
  <si>
    <t>672-7839</t>
  </si>
  <si>
    <t>事業計画区域面積に対する10年確率降雨対応浸水対策済区域面積の割合(大雨でも浸水がなく，安心して暮らせるまちにするため，10年確率降雨(62mm/時)に対応した浸水対策を進めている。)</t>
  </si>
  <si>
    <t>大雨による浸水被害からまちを守る下水道事業(浸水対策)の進捗状況を示す指標</t>
  </si>
  <si>
    <t>算出方法：浸水対策済区域面積/公共下水道事業計画区域面積×100
出典：事業担当課調べ</t>
  </si>
  <si>
    <t>合流式下水道改善率</t>
  </si>
  <si>
    <t>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t>
  </si>
  <si>
    <t>雨の日に河川へ未処理下水やごみ等が流出するのを防ぐ下水道整備の状況を示す指標</t>
  </si>
  <si>
    <t>算出方法：合流式下水道改善済面積/合流式区域面積×100
出典：事業担当課調べ</t>
  </si>
  <si>
    <t>都市基盤河川改修率</t>
  </si>
  <si>
    <t>222-3591</t>
  </si>
  <si>
    <t>都市基盤河川(※)の改修率
※国や府が維持管理を行う一級河川の中で，周辺地域における市街地整備と関連した治水対策を実施する必要がある等，一定の要件を満たした河川。本来の河川管理者に代わり，京都市が改修工事などを実施する。</t>
  </si>
  <si>
    <t>水との共生に向けた治水対策の推進状況を示す指標</t>
  </si>
  <si>
    <t>算出方法：都市基盤河川整備延長/都市基盤河川計画延長×100
出典：事業担当課調べ</t>
  </si>
  <si>
    <t>親水性のある水辺空間の整備率</t>
  </si>
  <si>
    <t>親水性のある水辺空間(※)の整備率
※人が水に親しみやすい水辺空間のこと</t>
  </si>
  <si>
    <t>水との共生に向けた良好な水環境実現の推進状況を示す指標</t>
  </si>
  <si>
    <t>評価年度における温室効果ガス排出量の削減率(基準年度比)が
a：(19.5+1.8×t)％以上
b：(19.5+1.2×t)％以上～(19.5+1.8×t)％未満
c：(19.5+0.6×t)％以上～(19.5+1.2×t)％未満
d：19.5％以上～(19.5+0.6×t)％未満
e：19.5％未満
※t＝評価基準年度(2018年度)からの経過年数</t>
  </si>
  <si>
    <t>地球温暖化対策計画＜2021-2030＞において，2013(平成25)年度を基準年度とし，2030(令和12)年度までの12年間で温室効果ガス排出量を40％以上削減することを目標としている。目標達成に向けて2018(平成30)年度削減率(19.5％)から更に各年度1.8(＝(41.1(※)-19.5)/12)×ｔ)％を目安として削減していく必要がある。
※地球温暖化対策計画＜2021-2030＞に掲げる2030年度見込値に対する2013年度比削減率
各年度の評価に当たっては，(19.5+1.8t)％以上の場合をa，19.5％未満(2018年度より温室効果ガス排出量が増加した場合)をeとし，b～dは等間隔で基準を設定した。</t>
  </si>
  <si>
    <t>直近3箇年の平均件数より
a：減少率15％以上
b：減少率5％以上～減少率15％未満
c：増加率5％未満～減少率5％未満
d：増加率5％以上～増加率15％未満
e：増加率15％以上</t>
  </si>
  <si>
    <t>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し，減少率が15％以上の達成をaとし，以下10％刻みで基準を設定した。</t>
  </si>
  <si>
    <t>最新数値の単年度目標値に対する達成度が
a：100％以上
b：80％以上～100％未満
c：60％以上～80％未満
d：40％以上～60％未満
e：40％未満</t>
  </si>
  <si>
    <t>単年度目標値に対する達成度が100％以上をaとし，以下20％刻みで基準を設定した。</t>
  </si>
  <si>
    <t>(参考)
H29：264社
H30：300社
R元：331社
⇒平均増加数33社/年
R2：350社(従前目標設定値)
R3：383社
R4：416社
R5：449社
R6：482社</t>
  </si>
  <si>
    <t>単年度目標値の達成度が
a：100％以上
b：80％以上～100％未満
c：60％以上～80％未満
d：40％以上～60％未満
e：40％未満</t>
  </si>
  <si>
    <t>最新数値の目標値に対する達成度が
a：100％以上
b：90％以上～100％未満
c：80％以上～90％未満
d：70％以上～80％未満
e：70％未満</t>
  </si>
  <si>
    <t>最新数値の単年度目標値に対する達成度が
a：100％以上
b：95％以上～100％未満
c：90％以上～95％未満
d：85％以上～90％未満
e：85％未満</t>
  </si>
  <si>
    <t>単年度目標値を達成すればaとし，以下5％刻みで基準を設定した。</t>
  </si>
  <si>
    <t>最新数値が前回数値から
a：100％以上
b：80％以上～100％未満
c：60％以上～80％未満
d：40％以上～60％未満
e：40％未満</t>
  </si>
  <si>
    <t>目標値を達成できればaとし，以下20％刻みで基準を設定した。</t>
  </si>
  <si>
    <t>(参考)過去3年間の届出率
H29：93.1％
H30：93.4％
R元：93.9％</t>
  </si>
  <si>
    <t>最新数値が
a：95％以上～100％
b：90％以上～95％未満
c：85％以上～90％未満
d：80％以上～85％未満
e：80％未満</t>
  </si>
  <si>
    <t>届出率95％以上をaとし，以下5％刻みで基準を設定した。</t>
  </si>
  <si>
    <t>(参考)過去3年間の待機児童数
H29：0人
H30：0人
R元：0人</t>
  </si>
  <si>
    <t>最新数値が
a：待機児童数0人
b：待機児童数1人以上～10人未満
c：待機児童数10人以上～50人未満
d：待機児童数50人以上～100人未満
e：待機児童数100人以上</t>
  </si>
  <si>
    <t>目標値に対する達成度が
a：100％以上
b：80％以上～100％未満
c：60％以上～80％未満
d：40％以上～60％未満
e：40％未満</t>
  </si>
  <si>
    <t>中長期目標である50％を各年度の目標値とし，目標値に対する達成度が100％以上の場合をaとし，以下20％刻みで基準を設定した。</t>
  </si>
  <si>
    <t>最新数値の目標値に対する達成度が
a：80％以上
b：60％以上～80％未満
c：40％以上～60％未満
d：20％以上～40％未満
e：20％未満</t>
  </si>
  <si>
    <t>本指標については本人の障害状況の寄与度が高いことから，80％以上をaとし，以下20％刻みで基準を設定した。</t>
  </si>
  <si>
    <t>一般就労の移行については，経済情勢等，様々な社会的要因による影響が大きいことから，80％以上をaとし，以下20％刻みで基準を設定した。</t>
  </si>
  <si>
    <t>過去3年間の数値を基に，平均値以上をaとし，以下10％刻みで基準を設定した。</t>
  </si>
  <si>
    <t>(参考)過去3年の活動件数
H29：39件
H30：38件
R元：79件</t>
  </si>
  <si>
    <t>(参考)過去3年の支援世帯数
H29：121世帯
H30：123世帯
R元：127世帯</t>
  </si>
  <si>
    <t>最新数値の目標値に対する達成度が
a：100％以上
b：80％以上～100％未満
c：60％以上～80％未満
d：40％以上～60％未満
e：40％未満</t>
  </si>
  <si>
    <t>最新数値が，目標値に対して
a：90％以上
b：80％以上～90％未満
c：70％以上～80％未満
d：60％以上～70％未満
e：60％未満</t>
  </si>
  <si>
    <t>最新数値が
a：0件
b：1件以上～2件以下
c：3件以上～4件以下
d：5件以上～6件以下
e：7件以上</t>
  </si>
  <si>
    <t>過去10年間の平均件数である2件刻みで基準を設定した。</t>
  </si>
  <si>
    <t>100％以上をaとし，以下20％刻みで基準を設定した。</t>
  </si>
  <si>
    <t>達成度が
a：100％以上
b：90％以上～100％未満
c：80％以上～90％未満
d：70％以上～80％未満
e：70％未満</t>
  </si>
  <si>
    <t>100％以上をaとし，以下10％刻みで基準を設定した。</t>
  </si>
  <si>
    <t>0人をa，直近10年で最も多い死傷者数(H30，45人)を超える場合をeとし，15人刻みで基準を設定した。</t>
  </si>
  <si>
    <t>単年度目標値に対する達成度が
a：100％以上
b：99％以上～100％未満
c：98％以上～99％未満
d：97％以上～98％未満
e：97％未満</t>
  </si>
  <si>
    <t>最新数値が
a：単年度目標値以上
b：平均値超～単年度目標値未満
c：平均値
d：最低値超～平均値未満
e：最低値以下</t>
  </si>
  <si>
    <t>前回数値と比較し
a：4件以上増
b：3件増
c：2件増
d：1件増
e：0件以下</t>
  </si>
  <si>
    <t>単年度目標値を達成すればaとし，以下1件刻みで基準を設定した。
※協定の更新に伴い複数の地区を統合した場合，地区数が減少することになるが，協定の区域は変わらないため，地区数の減はカウントしない。</t>
  </si>
  <si>
    <t>目標数値と比較し
a：130％以上
b：110％以上～130％未満
c：90％以上～110％未満
d：70％以上～90％未満
e：70％未満</t>
  </si>
  <si>
    <t>目標値に対する達成度が100％の場合をcの中心とし，20％刻みで基準を設定した。</t>
  </si>
  <si>
    <t>各年度の単年度目標値に対する達成度が
a：80％以上
b：60％以上～80％未満
c：40％以上～60％未満
d：20％以上～40％未満
e：20％未満</t>
  </si>
  <si>
    <t>単年度目標に対する達成度が100％以上の場合をaとし，以下20％刻みで基準を設定した。</t>
  </si>
  <si>
    <t>単年度目標に対する達成度が
a：80％以上
b：60％以上～80％未満
c：40％以上～60％未満
d：20％以上～40％未満
e：20％未満</t>
  </si>
  <si>
    <t>本指標については，電線管理者や地元の合意形成・協力が必要不可欠であることから，80％以上をaとし，以下20％刻みで基準を設定した。</t>
  </si>
  <si>
    <t>目標に対する達成度が
a：100％以上
b：90％以上～100％未満
c：80％以上～90％未満
d：70％以上～80％未満
e：70％未満</t>
  </si>
  <si>
    <t>単年度目標に対する達成度が100％以上の場合をaとし，以下10％刻みで基準を設定した。</t>
  </si>
  <si>
    <t>定期報告制度は3年を1周期とする制度であるため，令和2年から令和7年の2周期の累計値により評価する。</t>
  </si>
  <si>
    <t>最新数値の単年度目標値に対する達成度が
a：90％以上
b：85％以上～90％未満
c：80％以上～85％未満
d：75％以上～80％未満
e：75％未満</t>
  </si>
  <si>
    <t>全ての定期報告対象建築物において安全性と適法性の状況の点検がされることを目標にし，達成度(単年度目標に対する最新数値の割合)が90％以上をaとし，以下5％刻みで基準を設定した。</t>
  </si>
  <si>
    <t>過去5年間(H27～R1)の実績の平均値の2倍を目標とする。</t>
  </si>
  <si>
    <t>最新数値の目標値に対する達成度が
a：100％以上
b：75％以上～100％未満
c：50％以上～75％未満
d：25％以上～50％未満
e：25％未満</t>
  </si>
  <si>
    <t>目標値の達成となる100％以上をaとし，以下25％刻みで基準を設定した。</t>
  </si>
  <si>
    <t>耐震化率の算出に必要な調査は5年毎に実施しているため，毎年度の評価はできない。次回評価は，令和7年度末時点の数値により実施する。</t>
  </si>
  <si>
    <t>最新数値の既存計画目標値に対する達成度が
a：100％以上
b：98％以上～100％未満
c：96％以上～98％未満
d：94％以上～96％未満
e：94％未満</t>
  </si>
  <si>
    <t>目標値以上であれば政策目的の達成として，100％以上をa，以下2％刻みで基準を設定した。</t>
  </si>
  <si>
    <t>道路改良延長を進めるに当たって，事業対象地の地権者及び地域住民の合意形成・協力が必要不可欠であることから，当該年度の目標整備延長と比較して達成度が80％以上の場合をaとし，以下20％刻みで基準を設定した。　　　　　　　　　　　　　　　　　　　　　　　　　　　　　　　　　　　　　　　　　　　　　　　　　　　　　　　　　　　　　　　　　　　　　　　　　　　　　　　　　　　　　　　　　　　　　　　　　　　　　　　　　　　　　　　　　　　　　　　　　　　　　　　　　　　　　　　　　　　　　　　　　　　　　　　　　　　　　　　　　　　　　　　　　　　　　　　　　　　　　　　　　　</t>
  </si>
  <si>
    <t>最新数値の中長期目標値に対する達成度が
a：80％以上
b：60％以上～80％未満
c：40％以上～60％未満
d：20％以上～40％未満
e：20％未満</t>
  </si>
  <si>
    <t>「年3箇所×令和3年度からの経過年数」を分母として，「緑視率10％以上達成できた当該年度末までの累積実施箇所」を分子に当てはめた場合の割合に応じて，達成度が80％以上の場合をaとし，以下20％刻みで基準を設定した。</t>
  </si>
  <si>
    <t>単年度目標値に対する達成度が
a：80％以上
b：60％以上～80％未満
c：40％以上～60％未満
d：20％以上～40％未満
e：20％未満</t>
  </si>
  <si>
    <t>当該指標については，財政状況の寄与度が比較的高いことから，道路・橋りょうの状況により単年度目標値に対する達成度が80％以上をaとし，以下20％刻みで基準を設定した。</t>
  </si>
  <si>
    <t>単年度の目標値に対する達成度が
a：80％以上
b：60％以上～80％未満
c：40％以上～60％未満
d：20％以上～40％未満
e：20％未満</t>
  </si>
  <si>
    <t>当該指標については，住民との合意形成が前提となることから，これが80％以上となる場合をaとし，以下20％刻みで基準を設定した。
※達成度＝(最新数値-前回数値)/((目標値-前回数値)/中長期目標までの残年数)×100</t>
  </si>
  <si>
    <t>過去10年間の平均値である10人(100％)を基準とし，3割減70％(7人)以下の数値をaとした。過去10年間で最も死者数が多い年(平成25年及び28年)の140％(14人)以上をeとし，aとeの間をほぼ均等に分割し設定した。</t>
  </si>
  <si>
    <t>単年度目標値を達成すればaとし，以下30秒刻みで基準を設定した。</t>
  </si>
  <si>
    <t>単年度目標に対する達成度が
a：100％以上 
b：90％以上～100％未満
c：80％以上～90％未満
d：70％以上～80％未満
e：70％未満</t>
  </si>
  <si>
    <t>最新数値と目標値を比較して
a：目標値以上
b：目標値未満で改善度80％以上～100％未満
c：目標値未満で改善度50％以上～80％未満
d：目標値未満で改善度50％未満
e：現状維持</t>
  </si>
  <si>
    <t>目標値以上をaとし，目標値に達しなくても改善度によりそれぞれb，c，dに，現状維持であればeと設定した。
※改善度＝(最新数値-前回数値)/(目標値-前回数値)×100</t>
  </si>
  <si>
    <t>100％以上の達成をaとし，以下20％刻みで基準を設定した。</t>
  </si>
  <si>
    <t>地球温暖化対策計画＜2021-2030＞において，2018(平成30)年度を基準年度とし，2030(令和12年度)までの12年間でエネルギー消費量を18％削減することを目標としており，目標達成に向けて各年度基準年度比1.5％(＝18％/12)を単年度の削減目安とした。
評価に当たっては，(1.5×t)％以上の場合をa，0％未満(基準年度よりエネルギー消費量が増加した場合)をeとし，b～dは0.5％刻みで基準を設定した。</t>
  </si>
  <si>
    <t>評価年度の再生可能エネルギー比率が
a：(15+1.7×t)％以上
b：(15+1.2×t)％以上～(15+1.7×t)％未満
c：(15+0.6×t)％以上～(15+1.2×t)％未満
d：15％以上～(15+0.6×t)％未満
e：15％未満
※t＝基準年度(2018(平成30)年度)からの経過年数</t>
  </si>
  <si>
    <t>地球温暖化対策計画＜2021-2030＞において，2018(平成30)年度の再エネ比率(15％)を基準とし，2030(令和12)年度までの12年間で35％以上に引き上げることを目標としており，目標達成に向けて各年度基準年度比約1.7％(＝20％/12)を目安として再エネ比率を引き上げていく。
評価に当たっては，(15+1.7×t)％以上の場合をa，15％未満(基準年度より再エネ比率が低下した場合)をeとし，b～dは0.6％刻みで基準を設定した。</t>
  </si>
  <si>
    <t>評価年度における家庭部門における温室効果ガス排出量の削減率(基準年度比)が
a：(2.7×t)％以上
b：(1.8×t)％以上～(2.7×t)％未満
c：(0.9×t)％以上～(1.8×t)％未満
d：0％以上～(0.9×t)％未満
e：0％未満
※t＝基準年度(2018(平成30)年度)からの経過年数</t>
  </si>
  <si>
    <t>地球温暖化対策計画＜2021-2030＞において，2018(平成30)年度を基準年度とし，2030(令和12)年度までの12年間で家庭部門の温室効果ガス排出量を32.5％以上削減することを目標としており，目標達成に向けて各年度基準年度比2.7％(≒32.5％/12)を目安として削減していく。
評価に当たっては，(2.7×t)％以上の場合をa，0％未満(基準年度より温室効果ガス排出量が増加した場合)をeとし，b～dは0.9％刻みで基準を設定した。</t>
  </si>
  <si>
    <t>評価年度実績の達成率が，単年度目標の
a：100％以上
b：70％以上～100％未満
c：40％以上～70％未満
d：10％以上～40％未満
e：10％未満</t>
  </si>
  <si>
    <t>単年度の報告数目標を1,000件とし，各評価年度における報告数の単年度目標達成率を評価する。
各評価年度における報告数実績の達成率が，単年度目標の100％以上であった場合をa，以下30％刻みで基準を設定した。</t>
  </si>
  <si>
    <t>評価年度実績の達成率が，単年度目標の
a：100％以上
b：75％以上～100％未満
c：50％以上～75％未満
d：25％以上～50％未満
e：25％未満</t>
  </si>
  <si>
    <t>令和7年度の目標として設定した取組者数400者の達成に向け，単年度当たり40者を目標として取組者数の増加を図る。
【単年度目標】
R3：240者
R4：280者
R5：320者
R6：360者
R7：400者
各評価年度における取組者数の達成率が，単年度目標の100％以上であった場合をaとし，以下25％刻みで基準を設定した。</t>
  </si>
  <si>
    <t>評価年度における，大気汚染に係る市保全基準達成率が
a：90％以上
b：80％以上～90％未満
c：70％以上～80％未満
d：60％以上～70％未満
e：60％未満</t>
  </si>
  <si>
    <t>当該指標については，自然的な要因などの影響により，達成状況が左右される場合があるため，90％以上をaとし，以下10％刻みで基準を設定した。</t>
  </si>
  <si>
    <t>評価年度における，水質汚濁に係る市保全基準達成率が
a：90％以上
b：80％以上～90％未満
c：70％以上～80％未満
d：60％以上～70％未満
e：60％未満</t>
  </si>
  <si>
    <t>評価年度の再生利用率が
a：(30+0.75×t)％以上
b：(30+0.50×t)％以上～(30+0.75×t)％未満
c：(30+0.25×t)％以上～(30+0.50×t)％未満
d：30％以上～(30+0.25×t)％未満
e：30％未満
※t＝基準年度(平成30(2018)年度)からの経過年数</t>
  </si>
  <si>
    <t>環境基本計画における年度目標に対する評価年度実績値の達成率が
a：100％以上
b：80％以上～100％未満
c：60％以上～80％未満
d：40％以上～60％未満
e：40％未満</t>
  </si>
  <si>
    <t>単年度目標に対する達成度が
a：100％以上
b：80％以上～100％未満
c：60％以上～80％未満
d：40％以上～60％未満
e：40％未満</t>
  </si>
  <si>
    <t>目標値以上の実施をaとし，目標に対する達成度により以下20％刻みで基準を設定した。</t>
  </si>
  <si>
    <t>最新数値の目標値に対する達成度が
a：目標値以上
b：前年度目標値以上～目標値未満
c：前々年度目標値以上～前年度目標値未満
d：当年度の3年前の目標値以上～前々年度目標値以上
e：当年度の3年前の目標値未満</t>
  </si>
  <si>
    <t>当該指標については，年度ごとの目標値で設定した。
a：当年度目標値
b：前年度目標値
c：前々年度目標値
d：当年度の3年前の目標値
e：当年度の3年前の目標値(d)未満</t>
  </si>
  <si>
    <t>最新数値の目標値に対する達成度が
a：90％以上
b：80％以上～90％未満
c：70％以上～80％未満
d：60％以上～70％未満
e：60％未満</t>
  </si>
  <si>
    <t>最高満足度を目標とするため，90％以上をaとし，以下10％刻みで基準を設定した。</t>
  </si>
  <si>
    <t>目標値の達成度が
a：100％以上
b：80％以上～100％未満
c：60％以上～80％未満
d：40％以上～60％未満
e：40％未満</t>
  </si>
  <si>
    <t>目標値に対する達成度が100％以上をaとし，以下20％刻みで基準を設定した。</t>
  </si>
  <si>
    <t>最新数値の目標値に対する達成度が
a：100％以上
b：95％以上～100％未満
c：90％以上～95％未満
d：85％以上～90％未満
e：85％未満</t>
  </si>
  <si>
    <t>目標を達成できればa評価とし，以下5％刻みで基準を設定した。</t>
  </si>
  <si>
    <t>単年度目標値を達成すればaとし，以下5％刻みで基準をと設定した。</t>
  </si>
  <si>
    <t>(参考)過去3年の訪問率
H29：100％
H30：100％
R元：100％</t>
  </si>
  <si>
    <t>最新数値が
a：100％
b：95％以上～100％未満
c：90％以上～95％未満
d：85％以上～90％未満
e：85％未満</t>
  </si>
  <si>
    <t>訪問率100％をaとし，以下5％刻みで基準を設定した。</t>
  </si>
  <si>
    <t>(参考)過去3年の利用児童数
H29：469,747人日
H30：515,235人日
R元：499,497人日</t>
  </si>
  <si>
    <t>最新の目標値に対する達成度が
a：90％以上
b：80％以上～90％未満
c：70％以上～80％未満
d：60％以上～70％未満
e：60％未満</t>
  </si>
  <si>
    <t>京都市はぐくみプランに掲げた利用量の見込みを確保した提供体制の90％以上をaとし，以下10％刻みで基準を設定した。</t>
  </si>
  <si>
    <t>(参考)過去3年の利用児童数
H29：53,480人日
H30：50,464人日
R元：43,715人日</t>
  </si>
  <si>
    <t>各年度の目標値
R2：36箇所
R3：37箇所
R4：38箇所
R5：39箇所
R6：40箇所
(参考)過去3年の事業実施箇所数
H29：35箇所
H30：34箇所
R元：34箇所</t>
  </si>
  <si>
    <t>最新数値の目標値に対する達成度が
a：達成度100％以上
b：達成度95％以上～100％未満
c：達成度90％以上～95％未満
d：達成度85％以上～90％未満
e：達成度85％未満</t>
  </si>
  <si>
    <t>京都市はぐくみプランに基づき各年度の目標値を設定し，目標値に対する達成度が100％以上をaとし，以下5％刻みでに基準を設定した。</t>
  </si>
  <si>
    <t>(参考)過去3年の参加登録者数
H29：201人
H30：321人
R元：319人</t>
  </si>
  <si>
    <t>過去3年間の平均値を当該年度の目標値とし，目標値に対する達成度が100％以上をaとし，以下10％刻みで基準を設定した。</t>
  </si>
  <si>
    <t>(参考)過去3年の割合
H29：98.4％
H30：97.9％
R元：98.2％</t>
  </si>
  <si>
    <t>最新数値の目標値に対する達成度が
a：100％
b：95％以上～100％未満
c：90％以上～95％未満
d：85％以上～90％未満
e：85％未満</t>
  </si>
  <si>
    <t>当該指標については，国の通知に基づき，48時間以内に被虐待児童の安全確認を行うことを原則としているため，100％をaとし，以下5％刻みで基準を設定した。</t>
  </si>
  <si>
    <t>(参考)過去3年の延べ利用日数
H29：34,122人日
H30：39,885人日
R元：44,933人日</t>
  </si>
  <si>
    <t>最新の目標値に対する達成度が
a：100％以上
b：90％以上～100％未満
c：80％以上～90％未満
d：70％以上～80％未満
e：70％未満</t>
  </si>
  <si>
    <t>障害児福祉計画に定める当該年度の数値目標に対する達成度が100％以上をaとし，以下10％刻みで基準を設定した。</t>
  </si>
  <si>
    <t>最新の数値の目標値に対する達成度が
a：90％以上
b：80％以上～90％未満
c：70％以上～80％未満
d：60％以上～70％未満
e：60％未満</t>
  </si>
  <si>
    <t>最新数値が中間目標値に対し
a：達成度90％以上
b：達成度80％以上～90％未満
c：達成度70％以上～80％未満
d：達成度60％以上～70％未満
e：達成度60％未満</t>
  </si>
  <si>
    <t>令和7年度の目標数値を達成するために，当該年度に達成すべき数値を目標値として，達成度が90％以上をa，以下10％刻みで基準を設定した。</t>
  </si>
  <si>
    <t>最新数値が
a：達成度85％以上
b：達成度75％以上～85％未満
c：達成度65％以上～75％未満
d：達成度55％以上～65％未満
e：達成度55％未満</t>
  </si>
  <si>
    <t>達成度85％以上をaとし，以下10％刻みで基準を設定した。</t>
  </si>
  <si>
    <t>最新数値が
a：過去最高値以上
b：上中間値(最高値と平均値の間)以上～過去最高値未満
c：平均値以上～上中間値未満
d：下中間値(平均値と最低値の間)以上～平均値未満
e：下中間値未満</t>
  </si>
  <si>
    <t>目標値に対する達成度が100％以上をaとし，以下10％刻みで基準を設定した。</t>
  </si>
  <si>
    <t>最新数値の目標値に対する達成度が
a：100％
b：90％以上～100％未満
c：80％以上～90％未満
d：70％以上～80％未満
e：70％未満</t>
  </si>
  <si>
    <t>各年度に達成すべき目標値に対する達成度が100％をaとし，以下10％刻みで基準を設定した。</t>
  </si>
  <si>
    <t>当該指標については，障害のある方の増加に伴い，医療の受給者数も増加が見込まれることから，過去3年間の数値を基に，最高値以上をa，平均値以上をcとし，最低値も含めた按分で基準を設定した。</t>
  </si>
  <si>
    <t>当該指標については，難病のある方の増加に伴い，医療の受給者数も増加が見込まれることから，過去3年間の数値を基に，最高値以上をa，平均値以上をcとし，最低値も含めた按分で基準を設定した。</t>
  </si>
  <si>
    <t>(参考)過去3年の登録団体数
H29：757団体
H30：759団体
R元：773団体</t>
  </si>
  <si>
    <t>過去3年間の数値を基に，平均値以上をaとし，以下5％刻みでに基準を設定した。　</t>
  </si>
  <si>
    <t>最新数値が目標値に対して
a：100％以上
b：90％以上～100％未満
c：80％以上～90％未満
d：70％以上～80％未満
e：70％未満</t>
  </si>
  <si>
    <t>直近(令和元年度)の実績をベース値とし，当該ベース値に対する目標達成度100％以上をa，以下10％刻みで基準を設定した。</t>
  </si>
  <si>
    <t>最新数値が
a：目標値以下
前回数値と比較して
b：10人以上の減少
c：変わらず(±10人未満の増減)
d：10人以上～20人未満の増加
e：20人以上の増加</t>
  </si>
  <si>
    <t>当該指標については，様々な社会的要因による影響が大きいため，目標値以下をaとし，以下，前年度との比較で5人刻みで基準を設定した。</t>
  </si>
  <si>
    <t>最新数値を過去5年間の数値と比較して
a：最高値以上
b：上中間値(最高値と平均値の間)以上～最高値未満
c：平均値以上～上中間未満
d：下中間値(平均値と最低値間)以上～平均値未満
e：下中間値未満</t>
  </si>
  <si>
    <t>利用者数は毎年変動するものであり，一定安定的な数字と比較する必要があるため，過去5年間の数値を基に，最高値以上をa，平均値以上をcとし，最低値も含めた按分で基準を設定した。</t>
  </si>
  <si>
    <t>最新数値が目標値に対して
a：90％以上
b：80％以上～90％未満
c：70％以上～80％未満
d：60％以上～70％未満
e：60％未満</t>
  </si>
  <si>
    <t>民間事業者による基盤整備が不可欠であるため90％以上をaとし，以下10％刻みで基準を設定した。</t>
  </si>
  <si>
    <t>(参考)令和元年度の相談支援件数
287,021件</t>
  </si>
  <si>
    <t>最新数値の目標値に対する達成率が
a：100％以上
b：90％以上～100％未満
c：80％以上～90％未満
d：70％以上～80％未満
e：70％未満</t>
  </si>
  <si>
    <t>過去3年間の年間の数値を元に，平均以上をaとし，以下10％刻みで基準を設定した。</t>
  </si>
  <si>
    <t>第8期京都市民長寿すこやかプランにおいて設定した目標値(令和5年度末に同水準(90.5％)維持)に向けて，目標値の100％以上をaとし，以下5％刻みで基準を設定する。</t>
  </si>
  <si>
    <t>最新数値の目標値に対する単年度目標値の達成度が
a：95％以上
b：90％以上～95％未満
c：85％以上～90％未満
d：80％以上～85％未満
e：80％未満</t>
  </si>
  <si>
    <t>目標達成度95％以上をaとし，以下5％刻みで基準を設定した。</t>
  </si>
  <si>
    <t>最新数値が
a：100％
b：98％以上～100％未満
c：96％以上～98％未満
d：94％以上～96％未満
e：94％未満</t>
  </si>
  <si>
    <t>目標達成度100％をaとし，以下2％刻みで基準を設定した。</t>
  </si>
  <si>
    <t>(参考)
H27：102件
H28：108件
H29：117件
H30：114件
R元：114件</t>
  </si>
  <si>
    <t>最新数値が過去5年の平均件数の
a：90％以上
b：85％以上～90％未満
c：80％以上～85％未満
d：75％以上～80％未満
e：75％未満</t>
  </si>
  <si>
    <t>過去5年間の平均件数を基準として，90％以上をaとし，以下5％刻みで基準を設定した。</t>
  </si>
  <si>
    <t>最終的な目標値の達成を鑑みて，100％以上をaとし，以下20％刻みで基準を設定した。</t>
  </si>
  <si>
    <t>目標はあくまで全ての児童生徒が自学自習の学習方法が定着したことを評価すること(100％)であるが，80％を達成すれば概ね達成したと評価することができると考えたため，80％以上をaとし，以下20％刻みで基準を設定した。</t>
  </si>
  <si>
    <t>最新数値の目標値に対する達成度が
a：70％以上
b：50％以上～70％未満
c：30％以上～50％未満
d：10％以上～30％未満
e：10％未満</t>
  </si>
  <si>
    <t>国からの通級指導に対する教員定数加配に大きく左右されるため，70％以上をaとし，以下20％刻みで基準を設定した。</t>
  </si>
  <si>
    <t>ICT指導能力について，全ての教員が「活用できる」と肯定的に回答する状況(100％)を目標値として設定したが，90％を達成すれば概ね達成したと評価することができると考えたため，90％以上をaとし，以下10％刻みで基準を設定した。</t>
  </si>
  <si>
    <t>過去5年間の数値を基に，過去5年間の最高値以上をa，平均値以上をcとし，最低値も含めた按分で基準を設定した。</t>
  </si>
  <si>
    <t>国の指針のとおり，原則，教職員の時間外勤務時間を月当たり45時間以内にする必要があるが，部活動の地域への段階的な移行等，国全体の動きにも大きく左右されること，また，そのような状況も踏まえ，本市方針において同数値目標を5年計画で定めていることから，20％刻み(5分割)で基準を設定した。
※なお，国の指針において，「児童生徒等に係る臨時的な特別な事情」にある場合，例外として，月45時間を超えて勤務することが認められている。</t>
  </si>
  <si>
    <t>最新数値が
a：90未満
b：90以上～100未満
c：100以上～110未満
d：110以上～120未満
e：120以上</t>
  </si>
  <si>
    <t>全国平均値100をcとし，10刻みで基準を設定した。</t>
  </si>
  <si>
    <t>最新数値の目標値に対する達成度が
a：90％以上
b：70％以上～90％未満
c：50％以上～70％未満
d：30％以上～50％未満
e：30％未満</t>
  </si>
  <si>
    <t>(参考)過去3年の応募件数
H29：35件
H30：35件
R元：38件</t>
  </si>
  <si>
    <t>過去3年間の平均値を当該年度の目標値とし，目標値に対する達成度が100％以上をaとし，以下20％刻みで基準を設定した。</t>
  </si>
  <si>
    <t>各年度の目標値
R2：1,120件
R3：1,170件
R4：1,220件
R5：1,270件
R6：1,320件
R7：1,370件
(参考)過去3年の平均増加数
H28：877件
H29：999件(+122)
H30：1,010件(+11)
R元：1,074件(+64)</t>
  </si>
  <si>
    <t>最新数値の目標値に対する達成度が
a：90％以上
b：85％以上～90％未満
c：80％以上～85％未満
d：75％以上～80％未満
e：75％未満</t>
  </si>
  <si>
    <t>令和元年度までの過去3年の平均増加数を基に，毎年50件ずつ登録団体数が増えることを目標として，当該年度の数値目標に対する達成度が90％以上をaとし，以下5％刻みで基準を設定した。</t>
  </si>
  <si>
    <t>最新数値が
a：95％以上
b：90％以上～95％未満
c：85％以上～90％未満
d：80％以上～85％未満
e：80％未満</t>
  </si>
  <si>
    <t xml:space="preserve">ほっこり子育てひろば参加者アンケートにおける「参加してみて良かったと思われましたか」の設問に，「良かった」もしくは「わりと良かった」と回答した参加者の割合が，95％以上の場合をaとし，以下5％刻みで設定した。 </t>
  </si>
  <si>
    <t>直近3箇年の平均件数と比較し
a：130％以上
b：110％以上～130％未満
c：90％以上～110％未満
d：70％以上～90％未満
e：70％未満</t>
  </si>
  <si>
    <t>(参考)神戸市のアクセス数
平均約5.5万/年</t>
  </si>
  <si>
    <t>達成度(最新数値/単年度目標値)が
a：130％以上
b：110％以上～130％未満
c：90％以上～110％未満
d：70％以上～90％未満
e：70％未満</t>
  </si>
  <si>
    <t>達成度(単年度目標値に対する最新数値の割合)90～110％をcとし，20％刻みで基準を設定した。</t>
  </si>
  <si>
    <t>達成度(最新数値/単年度目標値)が
a：100％
b：80％以上～100％未満
c：60％以上～80％未満
d：40％以上～60％未満
e：40％未満</t>
  </si>
  <si>
    <t>達成度(単年度目標値に対する最新数値の割合)100％をaとし，以下20％刻みで基準を設定した。</t>
  </si>
  <si>
    <t>達成度(最新数値/単年度目標値)が
a：100％
b：90％以上～100％未満
c：80％以上～90％未満
d：70％以上～80％未満
e：70％未満</t>
  </si>
  <si>
    <t>目標値を達成すればaとし，以下10％刻みで基準を設定した。</t>
  </si>
  <si>
    <t>1日当たりの旅客数(千人)が
a：目標値+3以上
b：目標値+1以上+2以下
c：目標値
d：目標値-2以上～-1以下
e：目標値-3以下</t>
  </si>
  <si>
    <t>1日当たりの旅客数について，目標値の達成をcとし，2千人の増減の範囲をbまたはd，それらを上回る(下回る)増減をa(e)とする。</t>
  </si>
  <si>
    <t>最新数値が
a：単年度目標値以上
b：単年度目標値未満～平均値超
c：平均値
d：平均値未満～最低値超
e：最低値以下</t>
  </si>
  <si>
    <t>当制度の利用は事業者からの申込による相談制度であることから，単年度目標値に対する達成度が80％以上の場合をaとし，以下20％刻みで基準を設定した。</t>
  </si>
  <si>
    <t>当該指標については，電線管理者や地元の合意形成・協力が必要不可欠であることから，80％以上をaとし，以下20％刻みで基準を設定した。</t>
  </si>
  <si>
    <t>現状では上位30％が満たす性能を持つ物件を，40％まで増やすことを目標とする。</t>
  </si>
  <si>
    <t>最新数値が
a：40％以上
b：35％以上～40％未満
c：30％以上～35％未満
d：25％以上～30％未満
e：25％未満</t>
  </si>
  <si>
    <t>目標値である40％以上をaとし，以下5％刻みで基準を設定した。</t>
  </si>
  <si>
    <t>目標値以上であれば政策目的の達成として，100％以上をaとし，以下2％刻みで基準を設定した。</t>
  </si>
  <si>
    <t>最新数値の前年度数値に対する割合が
a：110％以上
b：105％以上～110％未満
c：100％以上～105％未満
d：95％以上～100％未満
e：95％未満</t>
  </si>
  <si>
    <t>目標値を施策目的の達成として，前年度比110％以上をaとし，以下5％刻みで基準を設定した。</t>
  </si>
  <si>
    <t>定期報告制度は3年に一度報告する制度であるため，令和2年から令和7年の2周期における報告件数により評価する。</t>
  </si>
  <si>
    <t>最新数値の単年度目標値に対する達成度が
a：90％以上
b：80％以上～90％未満
c：70％以上～80％未満
d：60％以上～70％未満
e：60％未満</t>
  </si>
  <si>
    <t>すべての定期報告対象建築物において安全性と適法性の状況の点検がされることを目標として，達成度(単年度目標に対する最新数値の割合)が90％以上をaとし，以下10％刻みで基準を設定した。</t>
  </si>
  <si>
    <t>達成度(単年度目標に対する最新数値の割合)が100％以上をaとし，以下20％刻みで基準を設定した。</t>
  </si>
  <si>
    <t>目標値以上の実施をaとし，以下20％刻みで基準を設定した。</t>
  </si>
  <si>
    <t>最新数値の目標値に対する達成度が
a：80％以上
b：60％以上～80％未満
c：40％以上～60％未満
d：20％以上～40％未満
d：20％未満</t>
  </si>
  <si>
    <t>整備工事の実施は，関係者の合意形成など個別事情の影響があるため，80％以上となる場合をaとし，以下20％刻みで基準を設定した。</t>
  </si>
  <si>
    <t>単年度目標に対する達成度が
a：100％以上
b：90％以上～100％未満
c：80％以上～90％未満
d：70％以上～80％未満
e：70％未満</t>
  </si>
  <si>
    <t>目標値の達成となる100％以上をaとし，以下10％刻みで基準を設定した。</t>
  </si>
  <si>
    <t>最新数値が
a：100％
b：75％以上～100％未満
c：50％以上～75％未満
d：25％以上～50％未満
e：25％未満</t>
  </si>
  <si>
    <t>CASBEE京都による高評価取得の割合が100％をaとし，以下25％刻みで基準を設定した。</t>
  </si>
  <si>
    <t>道路改良延長を進めるに当たって，事業対象地の地権者及び地域住民の合意形成・協力が必要不可欠であることから，当該年度の目標整備延長と比較して達成度が80％以上の場合をaとし，以下20％刻みで基準を設定した。</t>
  </si>
  <si>
    <t>財政状況の寄与度が比較的高いことから，最新数値を目標値と比較して，達成度が80％以上の場合をaとし，以下20％刻みで基準を設定した。</t>
  </si>
  <si>
    <t>当該指標の達成度は財政状況(予算措置状況)の影響を大きく受ける。</t>
  </si>
  <si>
    <t>単年度の目標値に対する完了率が
a：80％以上
b：60％以上～80％未満
c：40％以上～60％未満
d：20％以上～40％未満
e：20％未満</t>
  </si>
  <si>
    <t>当該指標の達成度については，財政状況(予算措置状況)の影響を大きく受けることから，単年度の対策完了率が，80％以上をaとし，以下20％刻みで基準を設定した。</t>
  </si>
  <si>
    <t>目標に対する達成度が
a：80％以上
b：60％以上～80％未満
c：40％以上～60％未満
d：20％以上～40％未満
e：20％未満</t>
  </si>
  <si>
    <t>社会情勢の影響を受けやすいため，80％以上の場合を最高のaとし，以下20％刻みで基準を設定した。</t>
  </si>
  <si>
    <t>当該指標については，ボランティアは任意の活動のため，サポーターの意向に大きく左右されることから80％以上の場合をaとし，以下20％刻みで基準を設定した。</t>
  </si>
  <si>
    <t>目標年次までに完全実施するために必要な進捗割合(％)を単年度目標として，80％以上をaとし，以下20％刻みで基準を設定した。</t>
  </si>
  <si>
    <t>財政状況の寄与度が比較的高いことから，最新数値を目標値と比較して，達成度が80％以上の場合をaとし，以下20％刻みで基準を設定した。　</t>
  </si>
  <si>
    <t>最新数値が
a：1～2位
b：3～4位
c：5～6位
d：7～8位
e：9位以下</t>
  </si>
  <si>
    <t>単年度目標値を達成すればaとし，以下2位刻みで基準を設定した。</t>
  </si>
  <si>
    <t>単年度目標値を達成すればaとし，以下10％刻みで基準を設定した。</t>
  </si>
  <si>
    <t>最新数値の単年度目標値に対する達成度が
a：100％以上
b：97％以上～100％未満
c：94％以上～97％未満
d：91％以上～94％未満
e：91％未満</t>
  </si>
  <si>
    <t>単年度目標値を達成すればaとし，以下3％刻みで基準を設定した。</t>
  </si>
  <si>
    <t>最新数値が
a：100％
b：90％以上～100％未満
c：80％以上～90％未満
d：70％以上～80％未満
e：70％未満</t>
  </si>
  <si>
    <t>単年度目標に対する達成度が
a：100％
b：90％以上～100％未満
c：80％以上～90％未満
d：70％以上～80％未満
e：70％未満</t>
  </si>
  <si>
    <t>単年度目標に対する達成度が100％以上をaとし，以下10％刻みで基準を設定した。</t>
  </si>
  <si>
    <t>目標値以上をaとし，以下改善度によりそれぞれb～dに，現状維持であればeと設定した。
※改善度＝(最新数値-前回数値)/(目標値-前回数値)×100</t>
  </si>
  <si>
    <t>単年度目標に対する達成度が
a：100％以上
b：80％以上～100％未満
c：60％以上～80％未満
d：50％以上～60％未満
e：50％未満</t>
  </si>
  <si>
    <t>単年度目標に対する達成度が100％以上をaとし，以下20％刻みで基準を設定した。</t>
  </si>
  <si>
    <t>京都市地球温暖化対策計画＜2021-2030＞</t>
  </si>
  <si>
    <t>京都市環境基本計画(2016-2025)</t>
  </si>
  <si>
    <t>過去5年間の新規及び改善等の事業数の平均値からの増加を目指す。</t>
  </si>
  <si>
    <t>過去5年間の平均交付額と当年度予算額を基に目標とすべき交付件数を算出</t>
  </si>
  <si>
    <t>5段階評価での最高満足度</t>
  </si>
  <si>
    <t>完全実施すべき指標</t>
  </si>
  <si>
    <t>R8</t>
  </si>
  <si>
    <t>はぐくみ支え合うまち・京都ほほえみプラン(第2期障害児福祉計画)</t>
  </si>
  <si>
    <t>令和元年度までの過去3年の平均増加率を基に，毎年1％ずつ利用者数が増えることを目標とする。</t>
  </si>
  <si>
    <t>全小学校通学区域に基幹ステーションが設置できていることを目指す。</t>
  </si>
  <si>
    <t>センター及びはあとふるアイリスの令和元年度実績値の約10％増として算出</t>
  </si>
  <si>
    <t>全ての市民向け印刷物において情報保障の配慮がされていることを目指す。</t>
  </si>
  <si>
    <t>過去3年間の最高値</t>
  </si>
  <si>
    <t>過去3年間の最大値</t>
  </si>
  <si>
    <t>90.5</t>
  </si>
  <si>
    <t>年度計画を全て達成することを目指す。</t>
  </si>
  <si>
    <t>過去5年間の最低値</t>
  </si>
  <si>
    <t>次期京都市食の安全安心推進計画(令和3年度～令和7年度)
京都市食品衛生監視指導計画(毎年度策定)</t>
  </si>
  <si>
    <t>違法民泊の根絶を目指す。</t>
  </si>
  <si>
    <t>過去5年間の最高件数の90％</t>
  </si>
  <si>
    <t>5年間(H27～R1)の受入企業・事業所数実績(1,597社)平均の20％増を上回る数値を目指す。</t>
  </si>
  <si>
    <t>全ての児童生徒がアンケートで概ね定着した(※)と評価する内容を目指す。
※アンケートの評価は4段階(「よくわかった」「だいたいわかった」「あまりわからなかった」「わからなかった」)であり，そのうち「よくわかった」と「だいたいわかった」と回答したものを，“概ね定着した”と位置付ける。</t>
  </si>
  <si>
    <t>ICT指導能力は教員に必須の資質能力の一つであるため。</t>
  </si>
  <si>
    <t>令和元年度実績(185,387人)の10％増を目標値とする。</t>
  </si>
  <si>
    <t>京都市「学校・幼稚園における働き方改革」方針</t>
  </si>
  <si>
    <t>過去5年間の平均値</t>
  </si>
  <si>
    <t>京都市学校施設マネジメント基本計画</t>
  </si>
  <si>
    <t>令和元年度の貸出人数(2,437千人)の1.1倍の貸出人数を達成する。</t>
  </si>
  <si>
    <t>全ての参加者が満足している状態を目指す。</t>
  </si>
  <si>
    <t>過去の3年間の平均値</t>
  </si>
  <si>
    <t>「水防法」及び「土砂災害警戒区域等における土砂災害防止対策の推進に関する法律」により，避難確保計画の作成及び訓練の実施が義務付けられている。</t>
  </si>
  <si>
    <t>全ての避難所において避難所運営訓練の実施を目指す。</t>
  </si>
  <si>
    <t>・中長期目標値は，中長期計画における収支計画の旅客数
・単年度目標値は，中長期計画における収支計画を踏まえて作成する，単年度予算における旅客数</t>
  </si>
  <si>
    <t>過去5年間(平成28年度～令和2年度)の平均値</t>
  </si>
  <si>
    <t>過去近年の利用数が20件程度であることから設定</t>
  </si>
  <si>
    <t>各年度利用件数の平均値を元に算出
(防災まちづくり推進事業H26～R元，細街路対策事業H24～R元)</t>
  </si>
  <si>
    <t>狭あい道路整備申出が提出された物件(年間800件程度)の1割(80件)を年間の目標値とし，5年間で400件とした。</t>
  </si>
  <si>
    <t>京都市公共建築物脱炭素仕様に基づき，仕様の対象となる新増築する市有建築物(延床面積300㎡以上・居室を有するもの)において，CASBEE京都の高評価(S・Aランク)取得を目指すもの</t>
  </si>
  <si>
    <t>70</t>
  </si>
  <si>
    <t>R9</t>
  </si>
  <si>
    <t>京の公園魅力向上指針に基づき，平成30年度から令和9年度までの10年間で60箇所(面積500㎡以上)の公園を再整備することを目標としている。</t>
  </si>
  <si>
    <t>中長期目標までの残年数内に目標を達成するために当該年度に達成すべき数値</t>
  </si>
  <si>
    <t>「いのちを守る　橋りょう健全化プログラム」に掲げる橋りょうの老朽化修繕</t>
  </si>
  <si>
    <t>全ての自主防災会での実施を目指す。</t>
  </si>
  <si>
    <t>京都市域でのエネルギー消費量の2018(平成30)年度からの削減率</t>
  </si>
  <si>
    <t>温室効果ガス排出量の削減に向けた，市民・事業者等の省エネの進捗状況を示す指標</t>
  </si>
  <si>
    <t>算出方法：｛1-対象年度消費量(TJ)/2018年度消費量(TJ)｝×100
出典：事業担当課調べ</t>
  </si>
  <si>
    <t>消費電力に占める再生可能エネルギー比率</t>
  </si>
  <si>
    <t>京都市域での年間消費電力量に占める再生可能エネルギー由来の電力量の割合</t>
  </si>
  <si>
    <t>再生可能エネルギーの普及拡大の進捗状況を示す指標</t>
  </si>
  <si>
    <t>算出方法：(京都市域での再生可能エネルギー由来の年間消費電力量/京都市域での年間総消費電力量)×100
出典：事業担当課調べ</t>
  </si>
  <si>
    <t>家庭部門の温室効果ガス排出量の2018(平成30)年度からの削減率</t>
  </si>
  <si>
    <t>家庭での温室効果ガス排出量の削減の進捗状況を示す指標</t>
  </si>
  <si>
    <t>算出方法：｛1-対象年度排出量(万トン)/2018年度排出量(万トン)｝×100
出典：事業担当課調べ</t>
  </si>
  <si>
    <t>環境管理課</t>
  </si>
  <si>
    <t>222-3951</t>
  </si>
  <si>
    <t>「京の生きもの生息調査」において市民から報告された指標生物の発見数の合計(単年)</t>
  </si>
  <si>
    <t>緑や水辺の豊かさ等の自然環境の現状を評価する指標</t>
  </si>
  <si>
    <t>出典：京の生きもの生息調査</t>
  </si>
  <si>
    <t>「京の生きもの・文化協働再生プロジェクト認定制度」の取組者数</t>
  </si>
  <si>
    <t>者</t>
  </si>
  <si>
    <t>「京の生きもの・文化協働再生プロジェクト認定制度」で認定された取組を実施する団体，企業，個人等の認定団体及び認定者(個人)等合計(累計)</t>
  </si>
  <si>
    <t>様々な主体による生物多様性の保全・回復に向けた行動の状況を示す指標</t>
  </si>
  <si>
    <t>大気汚染に係る市保全基準達成状況</t>
  </si>
  <si>
    <t>環境指導課</t>
  </si>
  <si>
    <t>222-3955</t>
  </si>
  <si>
    <t>大気汚染に係る市保全基準の達成状況</t>
  </si>
  <si>
    <t>大気が良好な状態に保全されていることを示す指標</t>
  </si>
  <si>
    <t>算出方法：項目ごとの達成率(達成件数/調査件数×100)の平均値
出典：事業担当課調べ</t>
  </si>
  <si>
    <t>水質汚濁に係る市保全基準達成状況</t>
  </si>
  <si>
    <t>水質汚濁に係る市保全基準の達成状況</t>
  </si>
  <si>
    <t>水質が良好な状態に保全されていることを示す指標</t>
  </si>
  <si>
    <t>レジ袋使用量削減量</t>
  </si>
  <si>
    <t>市の処理施設が受け入れる家庭ごみ中のレジ袋の削減量(令和元年度比)</t>
  </si>
  <si>
    <t>市民・事業者のレジ袋の発生抑制の取組の効果を把握する指標</t>
  </si>
  <si>
    <t>再生利用率</t>
  </si>
  <si>
    <t>市内のごみがリサイクルされている割合</t>
  </si>
  <si>
    <t>主に市民・事業者の皆様の分別・リサイクルや市の資源化(バイオガス化等)の取組の効果を把握する指標</t>
  </si>
  <si>
    <t>ごみの市最終処分量の削減量</t>
  </si>
  <si>
    <t>最終処分場に埋め立てる焼却灰等の量の削減量(令和元年度比)</t>
  </si>
  <si>
    <t>ごみの最終処分量の最小化に係る取組効果を図る指標</t>
  </si>
  <si>
    <t>環境保全活動プログラム参加者数</t>
  </si>
  <si>
    <t>環境総務課</t>
  </si>
  <si>
    <t>222-3450</t>
  </si>
  <si>
    <t>自然体験学習の場の利用者数，京エコロジーセンター及びさすてな京都におけるエコ学習への参加者数並びにその他の環境学習関連事業への参加者数の合計</t>
  </si>
  <si>
    <t>環境教育・学習の機会の充実度を示す指標</t>
  </si>
  <si>
    <t>人権文化の構築に関わる取組として全庁で実施する新規及び改善等の事業数</t>
  </si>
  <si>
    <t>共生社会推進室人権文化推進担当</t>
  </si>
  <si>
    <t>人権文化推進計画に基づき作成している年度ごとの事業計画に掲載した「人権文化の構築に関わる取組」の新規及び改善等の事業数</t>
  </si>
  <si>
    <t>本市における「人権文化の構築に関わる取組」の状況を示す指標</t>
  </si>
  <si>
    <t>算出方法：人権文化推進計画に基づき作成した事業計画より算出
出典：事業担当課調べ</t>
  </si>
  <si>
    <t>市民の自主的な啓発活動を支援する事業の利用件数</t>
  </si>
  <si>
    <t>人権啓発活動補助金の利用件数</t>
  </si>
  <si>
    <t>市民の自主的な啓発活動の取組を示す指標</t>
  </si>
  <si>
    <t>算出方法：人権啓発活動補助金の利用件数
出典：事業担当課調べ</t>
  </si>
  <si>
    <t>企業啓発事業の利用者の割合</t>
  </si>
  <si>
    <t>市内事業所の従業者数に占める，企業啓発事業(講座やサポート制度等)の利用者の割合</t>
  </si>
  <si>
    <t>企業における人権尊重を基盤とする活動への支援を示す指標</t>
  </si>
  <si>
    <t>算出方法：利用者数/従業員数×100
出典：事業担当課調べ及び経済センサス-基礎調査</t>
  </si>
  <si>
    <t>京都労働学校受講生の満足度</t>
  </si>
  <si>
    <t>点</t>
  </si>
  <si>
    <t>共生社会推進室男女共同参画推進担当</t>
  </si>
  <si>
    <t>京都労働学校受講生へのアンケート調査の結果</t>
  </si>
  <si>
    <t>勤労者の教養と自覚を高めるための京都労働学校の講座等に関する満足度を示す指標</t>
  </si>
  <si>
    <t>算出方法：京都労働学校受講生へのアンケート調査結果(5段階評価)
出典：事業担当課調べ</t>
  </si>
  <si>
    <t>出典：京都市DV相談支援センター調査</t>
  </si>
  <si>
    <t>文化芸術企画課</t>
  </si>
  <si>
    <t>文化芸術による共生社会実現への関心が高まっていることを示す指標</t>
  </si>
  <si>
    <t>文化芸術授業(ようこそアーティスト)参加生徒に対するアンケート調査で「大変興味・関心が深まった」「少し興味・関心が深まった」と回答した児童の割合</t>
  </si>
  <si>
    <t>次世代の文化芸術の担い手・支え手につながっていることを示す指標</t>
  </si>
  <si>
    <t>本市スポーツ施設の利用件数</t>
  </si>
  <si>
    <t>市民が，それぞれの年齢や個性，環境に応じて，スポーツやレクリエーションを楽しめる機会の提供や施設整備により，スポーツやレクリエーションを楽しむことができていることを示す指標</t>
  </si>
  <si>
    <t>市主催のスポーツ事業のボランティア参加者数</t>
  </si>
  <si>
    <t>市主催のスポーツ事業において市民の間でスポーツ活動を支え合う動きが活発化する状況を示す指標(支えるスポーツ)</t>
  </si>
  <si>
    <t>プロスポーツ及び競技範囲が全国に及ぶ大会の開催延べ日数</t>
  </si>
  <si>
    <t>日</t>
  </si>
  <si>
    <t>市民が，プロスポーツをはじめ，トップレベルのスポーツに身近に触れることができていることを示す指標</t>
  </si>
  <si>
    <t>市内中小企業等の相談対応件数</t>
  </si>
  <si>
    <t>京都商工会議所及び京北商工会において対応した企業相談件数</t>
  </si>
  <si>
    <t>「京のまち企業訪問」の閲覧数</t>
  </si>
  <si>
    <t>京都の中小企業・地域企業を紹介するWEBサイト「京のまち企業訪問」の閲覧数</t>
  </si>
  <si>
    <t>わかもの就職支援センターの取組を通じた市内中小企業への就職者数</t>
  </si>
  <si>
    <t>学生等の就職支援を行うわかもの就職支援センターの取組を通じた市内中小企業への就職者数</t>
  </si>
  <si>
    <t>知恵創出“目の輝き”認定企業数</t>
  </si>
  <si>
    <t>グリーン(環境・エネルギー)産業分野におけるプロジェクト創出数</t>
  </si>
  <si>
    <t>産学公連携等による二酸化炭素排出量の削減やエネルギーの効率化等につながる製品・研究開発及びマッチング件数等</t>
  </si>
  <si>
    <t>ライフサイエンス分野における産学公連携プロジェクト創出数</t>
  </si>
  <si>
    <t>「次世代医療分野」，「健康・福祉・介護分野」，「地場資源活性化分野」といったライフサイエンス分野における市内中小企業，大学・研究機関等との連携による研究開発プロジェクト創出数</t>
  </si>
  <si>
    <t>コンテンツ関連商品の開発数</t>
  </si>
  <si>
    <t>マンガ・アニメ等のコンテンツ関連商品の開発件数</t>
  </si>
  <si>
    <t>企業立地件数(企業立地促進制度に係る補助対象事業指定件数)</t>
  </si>
  <si>
    <t>京都市企業立地促進制度に係る補助対象事業の指定件数</t>
  </si>
  <si>
    <t>スタートアップ設立件数</t>
  </si>
  <si>
    <t>京都市ソーシャル・イノベーション・クラスター構想を推進するパートナー数</t>
  </si>
  <si>
    <t>事業体</t>
  </si>
  <si>
    <t>京都市ソーシャル・イノベーション・クラスター構想を推進する組織・個人の数</t>
  </si>
  <si>
    <t>億円</t>
  </si>
  <si>
    <t>京都市指定の伝統産業製品を対象とした出荷額</t>
  </si>
  <si>
    <t>商店街組織に加入している商店の割合</t>
  </si>
  <si>
    <t>総店舗数に占める商店街組織に加入している店舗の割合</t>
  </si>
  <si>
    <t>来街者が増加したと回答した商店街の割合</t>
  </si>
  <si>
    <t>外国人料理人が料亭で働きながら京料理の知識及び技術を習得し，帰国後に京料理を発信することを通じて，海外での和食文化の普及を図る「特定伝統料理海外普及事業」で受入れた外国人料理人の人数(累計)</t>
  </si>
  <si>
    <t>取扱数量(青果・水産物)</t>
  </si>
  <si>
    <t>トン</t>
  </si>
  <si>
    <t>第一市場青果部及び水産物部の1年間の取扱数量</t>
  </si>
  <si>
    <t>取扱金額(青果・水産物)</t>
  </si>
  <si>
    <t>第一市場青果部及び水産物部の1年間の取扱金額</t>
  </si>
  <si>
    <t>取扱頭数(牛・豚)</t>
  </si>
  <si>
    <t>第二市場における1年間の取扱頭数</t>
  </si>
  <si>
    <t>市民生活への観光の影響(公共交通の混雑)</t>
  </si>
  <si>
    <t>市民意識調査において，公共交通の混雑を経験していると回答した市民の割合(予定)</t>
  </si>
  <si>
    <t>市民生活への観光の影響(観光地の混雑)</t>
  </si>
  <si>
    <t>市民意識調査において，観光地の混雑を経験していると回答した市民の割合(予定)</t>
  </si>
  <si>
    <t>市民生活への観光の影響(道路渋滞)</t>
  </si>
  <si>
    <t>市民意識調査において，道路渋滞を経験していると回答した市民の割合(予定)</t>
  </si>
  <si>
    <t>市民生活への観光の影響(マナー)</t>
  </si>
  <si>
    <t>市民意識調査において，観光客のマナー違反を経験していると回答した市民の割合(予定)</t>
  </si>
  <si>
    <t>市民生活への観光の影響(宿泊施設)</t>
  </si>
  <si>
    <t>市民意識調査において，宿泊施設の急増に伴う良くない影響を経験していると回答した市民の割合(予定)</t>
  </si>
  <si>
    <t>市民による京都観光の満足度</t>
  </si>
  <si>
    <t>市民意識調査における，京都観光をした際の満足度において，「やや満足」～「かなり満足」と回答した市民の割合(予定)</t>
  </si>
  <si>
    <t>リピーター率</t>
  </si>
  <si>
    <t>京都観光総合調査における日本人観光客及び外国人観光客のリピーターの割合(予定)</t>
  </si>
  <si>
    <t>宿泊率</t>
  </si>
  <si>
    <t>京都観光総合調査における宿泊客の割合</t>
  </si>
  <si>
    <t>平均宿泊日数</t>
  </si>
  <si>
    <t>泊</t>
  </si>
  <si>
    <t>京都観光総合調査における平均宿泊日数</t>
  </si>
  <si>
    <t>観光事業者におけるデジタル化の推進状況</t>
  </si>
  <si>
    <t>デジタル化を推進している観光事業者の割合</t>
  </si>
  <si>
    <t>危機管理に関する計画等を作成している観光事業者の割合</t>
  </si>
  <si>
    <t>公共交通利用割合</t>
  </si>
  <si>
    <t>京都観光総合調査における入洛時の利用交通機関を調査する項目に「鉄道」「バス」と回答した観光客の割合</t>
  </si>
  <si>
    <t>国際会議の海外参加者数</t>
  </si>
  <si>
    <t>京都市内で開催される国際会議の海外参加者数</t>
  </si>
  <si>
    <t>認定農業者数</t>
  </si>
  <si>
    <t>経営体</t>
  </si>
  <si>
    <t>概ね年間400万円以上の所得を目指し効率的な経営を営む農業者数</t>
  </si>
  <si>
    <t>市内林業によって得られた年間の素材生産量</t>
  </si>
  <si>
    <t>野生鳥獣による農林産物被害額</t>
  </si>
  <si>
    <t>千円</t>
  </si>
  <si>
    <t>野生鳥獣による食害等の被害を受けた年間の農林産物の被害額</t>
  </si>
  <si>
    <t>農地・森林の炭素固定によるCO2削減量</t>
  </si>
  <si>
    <t>千トン-CO2</t>
  </si>
  <si>
    <t>農地・森林が炭素を吸収し，固定した年間のCO2削減量</t>
  </si>
  <si>
    <t>農林業に関心のある人数</t>
  </si>
  <si>
    <t>SNSフォロワー数や市民農園利用者数，市民や企業等による森づくり活動参加人数など，農林業に関心を持っている人数</t>
  </si>
  <si>
    <t>京都ならではの単位互換科目の開設数</t>
  </si>
  <si>
    <t>科目</t>
  </si>
  <si>
    <t>総合政策室大学政策担当</t>
  </si>
  <si>
    <t>大学間連携による京都ならではの学びに繋がる科目数</t>
  </si>
  <si>
    <t>大学間連携による学びの充実を表す指標</t>
  </si>
  <si>
    <t>京都市内に本部を置く大学・大学院・短期大学・日本語学校・専修学校に在学する留学生数</t>
  </si>
  <si>
    <t>「大学のまち京都・学生のまち京都」として，留学生の集積状況を示す指標</t>
  </si>
  <si>
    <t>出典：独立行政法人日本学生支援機構</t>
  </si>
  <si>
    <t>まちづくりや活動社会貢献をはじめとする未来の京都づくりにつながる活動を行う学生の数</t>
  </si>
  <si>
    <t>まちづくり活動等を行う学生数の増加を表す指標</t>
  </si>
  <si>
    <t>インターンシップ事業における出願者数</t>
  </si>
  <si>
    <t>インターンシップ事業における出願者の数</t>
  </si>
  <si>
    <t>地域企業等と連携した担い手育成に繋がるインターンシップ事業の充実を図る指標</t>
  </si>
  <si>
    <t>インターンシップ事業の出願者に占める低年次生の割合</t>
  </si>
  <si>
    <t>インターンシップ事業における出願者に占める1～2回生の割合</t>
  </si>
  <si>
    <t>大学卒業後の多様な選択肢を描ける学びの機会の充実を図る指標</t>
  </si>
  <si>
    <t>WEBサイト「コトカレ」の年間ページビュー数</t>
  </si>
  <si>
    <t>全国の中高生に向けて京都で学ぶ魅力を発信するWEBサイト「コトカレ」の年間ページビュー数</t>
  </si>
  <si>
    <t>「大学のまち京都・学生のまち京都」の中高生等への魅力発信を表す指標</t>
  </si>
  <si>
    <t>京都で学ぶ魅力の発信件数</t>
  </si>
  <si>
    <t>京都学生広報部による京都で学ぶ魅力をSNS等で発信した件数</t>
  </si>
  <si>
    <t>「大学のまち京都・学生のまち京都」の魅力発信の充実を表す指標</t>
  </si>
  <si>
    <t>高度な専門知識や技術・経験などを有する外国籍市民の暮らしやすさを示す指標</t>
  </si>
  <si>
    <t>市民主体の事業への後援名義許可数</t>
  </si>
  <si>
    <t>市民主体の事業のうち，国際交流，国際協力，多文化共生，海外販路開拓に係る事業への京都市からの後援名義許可数</t>
  </si>
  <si>
    <t>市民が主体的に行う国際交流活動状況を示す指標</t>
  </si>
  <si>
    <t>222-3032</t>
  </si>
  <si>
    <t>外国籍の住民基本台帳登録者における永住者数</t>
  </si>
  <si>
    <t>市内に在住する永住者の数</t>
  </si>
  <si>
    <t>外国籍児童生徒数(公立小学校～高校)</t>
  </si>
  <si>
    <t>市内の公立小学校～高校に在籍する外国籍児童生徒数</t>
  </si>
  <si>
    <t>多様性を生かしたまちづくりに向けた外国籍児童の暮らしやすさと学びやすさを示す指標</t>
  </si>
  <si>
    <t>生後4箇月までの乳児のいる家庭への訪問率(未訪問家庭への支援を含む)</t>
  </si>
  <si>
    <t>子ども家庭支援課</t>
  </si>
  <si>
    <t>生後4箇月までの乳児のいる家庭のうち，各区役所・支所子どもはぐくみ室実施の新生児等訪問指導事業(こんにちは赤ちゃん事業)により家庭訪問が行われた家庭及び未訪問ではあるが別途各区役所・支所子どもはぐくみ室により必要な状況把握・適切な支援が行われた家庭の割合</t>
  </si>
  <si>
    <t>子育て家庭向けの保健サービスの充実状況を示す指標</t>
  </si>
  <si>
    <t>算出方法：(1年間の訪問家庭数+1年間の未訪問家庭の内別途必要な対応を行った家庭数)/1年間の訪問対象家庭数×100
出典：保健事業実績表</t>
  </si>
  <si>
    <t>時間外保育事業利用児童数</t>
  </si>
  <si>
    <t>人日</t>
  </si>
  <si>
    <t>保育標準時間を超えて保育を利用している児童の数</t>
  </si>
  <si>
    <t>多様な保育サービスを提供するための取組状況を示す指標</t>
  </si>
  <si>
    <t>算出方法：全数調査
出典：事業担当課調べ</t>
  </si>
  <si>
    <t>一時預かり事業利用児童数</t>
  </si>
  <si>
    <t>認可保育所等に入所していない児童の一時的な保育を利用している児童の数</t>
  </si>
  <si>
    <t>京都市子育て支援活動いきいきセンター(つどいの広場)事業実施箇所数</t>
  </si>
  <si>
    <t>育成推進課</t>
  </si>
  <si>
    <t>京都市子育て支援活動いきいきセンター(つどいの広場)事業の実施箇所数</t>
  </si>
  <si>
    <t>身近な地域に子育て支援機能を有する施設があるかを示す指標</t>
  </si>
  <si>
    <t>算出方法：年度末の京都市子育て支援活動いきいきセンター(つどいの広場)事業実施箇所数
出典：事業担当課調べ</t>
  </si>
  <si>
    <t>生活困窮世帯等学習支援事業参加登録者数</t>
  </si>
  <si>
    <t>生活保護世帯等生活困窮世帯の子どもに対する学習支援事業における子どもの参加登録者数</t>
  </si>
  <si>
    <t>生活困窮世帯等への支援状況を示す指標</t>
  </si>
  <si>
    <t>算出方法：年度末の参加登録者数
出典：委託先(京都市ユースサービス協会)調べ</t>
  </si>
  <si>
    <t>虐待相談・通告に対し速やかに対応(48時間以内)した件数の割合</t>
  </si>
  <si>
    <t>児童福祉センター児童相談所</t>
  </si>
  <si>
    <t>801-2929</t>
  </si>
  <si>
    <t>虐待相談・通告について，48時間以内に児童の安全を確認した割合</t>
  </si>
  <si>
    <t>社会の宝である子どもの人権を守るための早急な対応状況を示す指標</t>
  </si>
  <si>
    <t>児童発達支援及び放課後等デイサービスの延べ利用日数</t>
  </si>
  <si>
    <t>児童発達支援及び放課後等デイサービスを利用する子どもの延べ利用日数</t>
  </si>
  <si>
    <t>支援が必要な子どもへの支援状況を示す指標</t>
  </si>
  <si>
    <t>算出方法：利用者数に利用日数を乗じて得た数に基づく児童発達支援及び放課後等デイサービスの延べ利用日数(人日)
出典：事業担当課調べ</t>
  </si>
  <si>
    <t>ひとり親家庭支援センター利用者数</t>
  </si>
  <si>
    <t>222-4309</t>
  </si>
  <si>
    <t>京都市ひとり親家庭支援センターで実施している事業の利用者の延べ人数</t>
  </si>
  <si>
    <t>子どもを共に育むまちの発展に向けたひとり親家庭等への支援状況を示す指標</t>
  </si>
  <si>
    <t>算出方法：京都市ひとり親家庭支援センター事業実績報告に基づく，事業の利用者の延べ人数
出典：事業担当課調べ</t>
  </si>
  <si>
    <t>子ども・若者総合相談窓口の相談件数</t>
  </si>
  <si>
    <t>京都市子ども・若者総合相談窓口の年間相談件数</t>
  </si>
  <si>
    <t>困難を抱える子ども・若者及びその家族が様々な悩み事を相談できているかを示す指標</t>
  </si>
  <si>
    <t>算出方法：当該窓口での年間相談ケース数
出典：事業担当課調べ</t>
  </si>
  <si>
    <t>京都はぐくみアプリのダウンロード数</t>
  </si>
  <si>
    <t>京都はぐくみアプリのダウンロード数(運用開始以降の合計数)</t>
  </si>
  <si>
    <t>子育て親子に対して情報発信できているかを示す指標</t>
  </si>
  <si>
    <t>算出方法：年度末のアプリダウンロード数
出典：事業担当課調べ</t>
  </si>
  <si>
    <t>青少年活動センターにおける地域交流事業数</t>
  </si>
  <si>
    <t>青少年活動センターで実施している青少年と地域との交流事業の件数</t>
  </si>
  <si>
    <t>自己成長の促進や，地域への愛着を育むことにつながる青少年の地域社会への参加状況を示す指標</t>
  </si>
  <si>
    <t>算出方法：青少年活動センターで実施している青少年と地域との交流事業の件数
出典：事業担当課調べ</t>
  </si>
  <si>
    <t>全小学校通学区域数に対する地域子育て支援ステーション事業基幹ステーション実施学区数の割合</t>
  </si>
  <si>
    <t>身近な地域(小学校通学区域)での子育て支援ネットワークが構築され，子育て支援が充実されていることを示す指標</t>
  </si>
  <si>
    <t>算出方法：年度当初の全小学校通学区域数に対する地域子育て支援ステーション事業基幹ステーション実施学区数の割合
出典：事業担当課調べ</t>
  </si>
  <si>
    <t>介護ケア推進課</t>
  </si>
  <si>
    <t>認知症高齢者，知的障害のある方及び精神障害のある方など，判断力が不十分なために福祉サービスを十分に利用できないひとなどを援助する日常生活自立支援事業(地域福祉権利擁護事業)の契約件数</t>
  </si>
  <si>
    <t>判断力が不十分な方に対する地域福祉サービスの充実度を示す指標</t>
  </si>
  <si>
    <t>手話通訳者等派遣による派遣件数</t>
  </si>
  <si>
    <t>手話通訳者，要約筆記者，盲ろう通訳・介助員派遣件数及び各区・支所窓口における相談件数</t>
  </si>
  <si>
    <t>障害のある方への情報保障に係る支援数を示す指標</t>
  </si>
  <si>
    <t>居宅介護等の利用時間数</t>
  </si>
  <si>
    <t>時間</t>
  </si>
  <si>
    <t>障害のある方に対する居宅介護等事業(ホームヘルパーの派遣等)の月当たりの利用時間数</t>
  </si>
  <si>
    <t>障害がある方の自立した地域生活への移行に向けた居宅介護等の進捗状況を示す指標</t>
  </si>
  <si>
    <t>算出方法：年間延べ利用時間数/12月
出典：事業担当課調べ</t>
  </si>
  <si>
    <t>グループホーム等の利用者数</t>
  </si>
  <si>
    <t>グループホーム・福祉ホームの利用者(支給決定者)数</t>
  </si>
  <si>
    <t>障害がある方の自立した地域生活への移行に資する各種ホームの活用状況を示す指標</t>
  </si>
  <si>
    <t>算出方法：グループホーム等利用者全数調査
出典：事業担当課調べ</t>
  </si>
  <si>
    <t>障害者スポーツ大会及びイベントへの参加者数</t>
  </si>
  <si>
    <t>障害(者)の理解や社会参加の促進を図ることなどを目的として開催する障害者スポーツ大会及びイベントへの参加人数</t>
  </si>
  <si>
    <t>障害者スポーツ大会やイベントを通じた障害のある方の社会参加の状況を示す指標</t>
  </si>
  <si>
    <t>障害者就業・生活支援センターにおける相談・支援件数</t>
  </si>
  <si>
    <t>京都障害者就業・生活支援センター(以下「センター」という。)及びしょうがい者就業・生活支援センターはあとふるアイリス(以下「はあとふるアイリス」という。)における，障害のある方からの就労・生活に係る相談や支援を実施した件数</t>
  </si>
  <si>
    <t>働く意欲のある障害のある方が生きがいをもって働ける社会に向けた支援の状況を示す指標</t>
  </si>
  <si>
    <t>市民向け印刷物の情報保障配慮率</t>
  </si>
  <si>
    <t>本市が発行する市民向けのパンフレット，リーフレット等における情報保障の配慮がされている割合</t>
  </si>
  <si>
    <t>障害のある方もない方も同様に合理的な配慮がなされ，生活しやすい社会環境が整備されている進捗を示す指標</t>
  </si>
  <si>
    <t>算出方法：各局区等から10,000部以上発行している広報印刷物において，配色の工夫や外国語，点字版の作成等の対象者に応じた何らかの配慮を行った件数の割合(年度末に確認した実績に基づく。)
出典：事業担当課調べ</t>
  </si>
  <si>
    <t>自立支援医療費(更生医療，育成医療，精神通院医療)の受給者数</t>
  </si>
  <si>
    <t>障害のある方が適切な医療を受けることができる環境の整備状況を示す指標</t>
  </si>
  <si>
    <t>算出方法：各医療の受給者全数調査
出典：事業担当課調べ</t>
  </si>
  <si>
    <t>特定医療の受給者数</t>
  </si>
  <si>
    <t>特定医療費の受給者数</t>
  </si>
  <si>
    <t>算出方法：特定医療費の受給者全数調査
出典：事業担当課調べ</t>
  </si>
  <si>
    <t>福祉ボランティアセンター利用登録団体数</t>
  </si>
  <si>
    <t>団体</t>
  </si>
  <si>
    <t>健康長寿企画課</t>
  </si>
  <si>
    <t>京都市福祉ボランティアセンターに利用登録している，地域福祉活動等に取り組むボランティア団体数</t>
  </si>
  <si>
    <t>算出方法：当該年度の利用登録団体数の合計
出典：事業担当課調べ</t>
  </si>
  <si>
    <t>民生児童委員活動件数</t>
  </si>
  <si>
    <t>本市民生児童委員の相談・支援及びその他の活動件数</t>
  </si>
  <si>
    <t>地域福祉に係る多様な課題への気づきや支援につながる活動など，地域の福祉力の向上を示す指標</t>
  </si>
  <si>
    <t>算出方法：当該年度の民生児童委員の活動件数の集計
出典：事業担当課調べ</t>
  </si>
  <si>
    <t>区地域福祉推進委員会が実施するシンポジウムの参加者数</t>
  </si>
  <si>
    <t>地域住民の地域福祉への関心の高まりや地域福祉活動の広がりを示す指標</t>
  </si>
  <si>
    <t>算出方法：当該年度の区地域福祉推進委員会が実施するシンポジウムへの参加者数の集計
出典：事業担当課調べ</t>
  </si>
  <si>
    <t>就労支援及び就労準備支援を行った生活保護受給者，生活困窮者の人数</t>
  </si>
  <si>
    <t>生活福祉課</t>
  </si>
  <si>
    <t>251-1175</t>
  </si>
  <si>
    <t>生活保護受給者や生活困窮者の多様化，複雑化する課題やニーズを的確に把握したうえで，自立に向けた就労支援やひきこもり等直ちに一般就労が困難な方への訓練として就労準備支援を実施した人数</t>
  </si>
  <si>
    <t>個々の状況に応じた自立支援促進の状況を示す指標</t>
  </si>
  <si>
    <t>健康づくりサポーター活動における市民の参加者数</t>
  </si>
  <si>
    <t>健康づくりサポーターの健康づくり活動への参加者数</t>
  </si>
  <si>
    <t>算出方法：当該年度の健康づくりサポーター活動における市民の参加者数の集計
出典：事業担当課調べ</t>
  </si>
  <si>
    <t>京都市における自殺による死亡者数</t>
  </si>
  <si>
    <t>市民のこころの健康状況を示す指標</t>
  </si>
  <si>
    <t>老人福祉センター利用者数</t>
  </si>
  <si>
    <t>老人福祉センター(市内17箇所)を利用した方の延べ人数</t>
  </si>
  <si>
    <t>各種相談，健康増進事業，教養講座など，高齢者のニーズに応じたサービスの利用状況を示す指標</t>
  </si>
  <si>
    <t>算出方法：各施設から毎月提出される報告書から集計
出典：事業担当課調べ</t>
  </si>
  <si>
    <t>シルバー人材センター会員数</t>
  </si>
  <si>
    <t>シルバー人材センターに登録している会員の総数</t>
  </si>
  <si>
    <t>高齢者の就業等を通した社会参加や生きがいづくりの推進状況を示す指標</t>
  </si>
  <si>
    <t>算出方法：当該年度末時点のシルバー人材センターに登録している高齢者数の合計
出典：シルバー人材センター事業統計年報</t>
  </si>
  <si>
    <t>判断能力が不十分な認知症高齢者のための権利擁護の状況を示す指標</t>
  </si>
  <si>
    <t>算出方法：京都市における申立件数
出典：事業担当課調べ</t>
  </si>
  <si>
    <t>高齢サポート(地域包括支援センター)相談支援件数</t>
  </si>
  <si>
    <t>746-7734</t>
  </si>
  <si>
    <t>高齢サポートにおける相談支援延べ件数</t>
  </si>
  <si>
    <t>地域全体で高齢者を支えるネットワークの構築状況を示す指標</t>
  </si>
  <si>
    <t>算出方法：当該年度の高齢サポートにおける相談支援件数の集計
出典：事業担当課調べ</t>
  </si>
  <si>
    <t>認知症初期集中支援チームによる医療・介護への引継割合</t>
  </si>
  <si>
    <t>介入時に医療または介護サービスにつながっていなかった対象者のうち，支援終了時に医療または介護サービスにつながった対象者の割合</t>
  </si>
  <si>
    <t>算出方法：当該年度のチームによる全支援件数における医療・介護への引継件数の割合
出典：事業担当課調べ</t>
  </si>
  <si>
    <t>コミュニティケアワーカー研修修了者数(累計)</t>
  </si>
  <si>
    <t>介護・福祉に従事する担い手の確保・定着及び育成の状況を示す指標</t>
  </si>
  <si>
    <t>特別養護老人ホームの整備定員数</t>
  </si>
  <si>
    <t>特別養護老人ホームの整備状況を示す指標</t>
  </si>
  <si>
    <t>医療衛生企画課</t>
  </si>
  <si>
    <t>746-2866</t>
  </si>
  <si>
    <t>地方独立行政法人京都市立病院機構年度計画(以下「年度計画」という。)における取組状況の達成度</t>
  </si>
  <si>
    <t>医療サービスの充実のうち，「市立病院及び市立京北病院による充実した医療サービスの提供」の取組について示す指標</t>
  </si>
  <si>
    <t>出典：地方独立行政法人京都市立病院機構評価委員会による年度計画の業務実績評価結果</t>
  </si>
  <si>
    <t>222-4244</t>
  </si>
  <si>
    <t>O111，O157等の腸管出血性大腸菌による感染症発生件数</t>
  </si>
  <si>
    <t>感染症の発生状況を示す指標</t>
  </si>
  <si>
    <t>算出方法：各年度の発生件数の合計
出典：事業担当課調べ</t>
  </si>
  <si>
    <t>許可施設のうち，HACCPに沿った衛生管理に関する監視指導を行った割合</t>
  </si>
  <si>
    <t>許可施設に対するHACCPに沿った衛生管理に関する監視指導の進捗状況を示す指標</t>
  </si>
  <si>
    <t>算出方法：HACCPに沿った衛生管理に関する延べ監視指導許可施設数/許可施設数×100
出典：事業担当課調べ</t>
  </si>
  <si>
    <t>222-4272</t>
  </si>
  <si>
    <t>通報等があった旅館業の無許可営業疑い施設のうち営業中止等に至らしめた施設の状況</t>
  </si>
  <si>
    <t>違法「民泊」に係る調査・指導状況を示す指標</t>
  </si>
  <si>
    <t>京都市動物愛護事業推進基金への寄付の件数</t>
  </si>
  <si>
    <t>市民等の動物愛護事業への賛同と協力を示す指標</t>
  </si>
  <si>
    <t>算出方法：年間寄附件数
出典：事業担当課調べ</t>
  </si>
  <si>
    <t>学校運営協議会における企画推進委員の人数</t>
  </si>
  <si>
    <t>生涯学習部学校地域協働推進担当</t>
  </si>
  <si>
    <t>地域とともにある学校づくりの推進のための協働活動を行う学校運営協議会の企画推進委員の人数</t>
  </si>
  <si>
    <t>地域ぐるみの教育の推進状況を示す指標</t>
  </si>
  <si>
    <t>総合支援学校高等部職場実習の受入企業・事業所数</t>
  </si>
  <si>
    <t>総合育成支援課</t>
  </si>
  <si>
    <t>352-2285</t>
  </si>
  <si>
    <t>総合支援学校高等部卒業生の自立的な社会参加に向けた教育の推進状況を示す指数</t>
  </si>
  <si>
    <t>京都市小中一貫学習支援プログラムに対する児童生徒のアンケート評価値</t>
  </si>
  <si>
    <t>学校指導課</t>
  </si>
  <si>
    <t>222-3851</t>
  </si>
  <si>
    <t>京都市小中一貫学習支援プログラムの内容について児童生徒を対象に行う4段階評価によるアンケート調査の評価値</t>
  </si>
  <si>
    <t>夢と志をもって可能性に挑戦するために必要となる基盤的な資質能力である確かな学力を育む教育の推進状況を示す指標</t>
  </si>
  <si>
    <t>新体力テストの結果(項目数)</t>
  </si>
  <si>
    <t>項目</t>
  </si>
  <si>
    <t>体育健康教育室</t>
  </si>
  <si>
    <t>708-5322</t>
  </si>
  <si>
    <t>毎年本市において実施する新体力テストの結果のうち，小学5年生，中学2年生分について，過去10年間の平均値を上回る項目数(悉皆調査となった平成25年以降の数値を使用)</t>
  </si>
  <si>
    <t>生きる力の一つである健やかな体を育む教育の推進状況を示す指標</t>
  </si>
  <si>
    <t>出典：京都市立学校児童・生徒　新体力テスト結果報告書</t>
  </si>
  <si>
    <t>LD等通級指導教室の設置拡大等により，通級による専門的な指導を受けることのできるLD等の発達障害のある児童生徒数
※LD等の発達障害…学習障害，注意欠陥多動性障害，自閉症スペクトラムを指す。</t>
  </si>
  <si>
    <t>発達障害のある児童生徒に生きる力を育む教育の推進状況を示す指標</t>
  </si>
  <si>
    <t>教員が授業にICTを活用して指導できる割合</t>
  </si>
  <si>
    <t>「学校における教育の情報化の実態等に関する調査」の「授業にICTを活用して指導する能力」に関する設問について肯定的に回答した教員の割合</t>
  </si>
  <si>
    <t>教員のICT指導能力の向上を図る指標</t>
  </si>
  <si>
    <t>出典：「学校における教育の情報化の実態等に関する調査」の教員向け質問紙</t>
  </si>
  <si>
    <t>総合教育センター受講者数(研修受講者及びホームページ(総合教材ポータルサイト)のアクセス数)</t>
  </si>
  <si>
    <t>総合教育センター</t>
  </si>
  <si>
    <t>708-8920</t>
  </si>
  <si>
    <t>総合教育センターにおける研修受講者及びホームページ(総合教材ポータルサイト)のアクセス数</t>
  </si>
  <si>
    <t>集合研修とオンライン研修，自己研鑽も含めた教職員の専門性や指導力向上を図る指標</t>
  </si>
  <si>
    <t>算出：総合教育センターにおける受講者数(集合・オンライン含む)及びホームページ(総合教材ポータルサイト)のアクセス数
出典：事業担当課調べ</t>
  </si>
  <si>
    <t>教職員の月当たりの時間外勤務時間</t>
  </si>
  <si>
    <t>教職員人事課</t>
  </si>
  <si>
    <t>222-4515</t>
  </si>
  <si>
    <t>月当たりの時間外勤務時間数が45時間を超える教職員数</t>
  </si>
  <si>
    <t>教職員の労働時間の状況を示す指標</t>
  </si>
  <si>
    <t>ストレスチェックの総合健康リスク指標</t>
  </si>
  <si>
    <t>708-5321</t>
  </si>
  <si>
    <t>大規模整備事業実施校数(校舎・体育館)</t>
  </si>
  <si>
    <t>校</t>
  </si>
  <si>
    <t>教育環境整備室</t>
  </si>
  <si>
    <t>222-3796</t>
  </si>
  <si>
    <t>安心・安全で新しいニーズにこたえる特色ある学習環境づくりのために，老朽化した学校施設の機能改善の際に，環境に配慮しながらメンテナンスサイクル(調査・点検・評価・改修・保全)にのっとった長寿命化改修を実施し，災害時避難所として機能向上・耐震性能向上の観点で施設整備を行った件数</t>
  </si>
  <si>
    <t>学校施設について，安心・安全で新しいニーズにこたえる学びの場であるよう，環境に配慮しながらの長寿命化改修，及び防災拠点としての機能強化を示す指標</t>
  </si>
  <si>
    <t>算出方法：改修実績数を計上
出典：事業担当課調べ</t>
  </si>
  <si>
    <t>通学路交通安全プログラム対策実施件数</t>
  </si>
  <si>
    <t>通学路交通安全プログラムに基づき実施した，各関係機関に寄せられた通学路の危険個所に対する対策数</t>
  </si>
  <si>
    <t>通学路の安全確保の状況を示す指標</t>
  </si>
  <si>
    <t>総合教材ポータルサイトオンラインコンテンツ数</t>
  </si>
  <si>
    <t>個</t>
  </si>
  <si>
    <t>総合教材ポータルサイトに掲載されている研修・授業映像のコンテンツ数</t>
  </si>
  <si>
    <t>算出：新・総合教材ポータルサイトに掲載されている研修・授業映像のコンテンツ数
出典：事業担当課調べ</t>
  </si>
  <si>
    <t>生涯学習情報検索システム「京まなびネット」のページビュー数</t>
  </si>
  <si>
    <t>生涯学習部生涯学習推進担当</t>
  </si>
  <si>
    <t>京都市のホームページ上で公開されている，「京まなびネット」のページビュー数</t>
  </si>
  <si>
    <t>京都市図書館の貸出者数</t>
  </si>
  <si>
    <t>千人</t>
  </si>
  <si>
    <t>生涯学習部施設運営担当</t>
  </si>
  <si>
    <t>算出方法：京都市立図書館20館での貸出人数の合計
出典：事業担当課調べ</t>
  </si>
  <si>
    <t>博物館ふれあいボランティア等活動回数</t>
  </si>
  <si>
    <t>生涯学習部生涯学習推進担当
生涯学習部学校地域協働推進担当</t>
  </si>
  <si>
    <t>251-0420
251-0444</t>
  </si>
  <si>
    <t>「博物館ふれあいボランティア」「情報モラル市民インストラクター」の活動回数</t>
  </si>
  <si>
    <t>自らの学びを京都のまちや地域に活かしている市民の増加状況を示す指標</t>
  </si>
  <si>
    <t>子どもを共に育む京都市民憲章実践推進者表彰応募件数</t>
  </si>
  <si>
    <t>はぐくみ創造推進室</t>
  </si>
  <si>
    <t>251-0457</t>
  </si>
  <si>
    <t>「子どもを共に育む京都市民憲章(愛称：京都はぐくみ憲章)」の行動の輪を広げるため，同憲章の実践活動としてモデルとなる活動やユニークな活動を表彰する「実践推進者表彰」への応募件数(自薦，他薦を含む。)</t>
  </si>
  <si>
    <t>「京都はぐくみ憲章」の市民への普及状況及び実践活動の広がりを示す指標</t>
  </si>
  <si>
    <t>算出方法：子どもを共に育む京都市民憲章実践推進者表彰応募件数
出典：事業担当課調べ</t>
  </si>
  <si>
    <t>みやこ子ども土曜塾事業の団体登録数</t>
  </si>
  <si>
    <t>未就学児～小中学生を対象に豊かな学びと育ちの場を提供している「みやこ子ども土曜塾」事業を実施する団体の登録件数</t>
  </si>
  <si>
    <t>市民ぐるみのみやこ子ども土曜塾事業の広がりを示す指標</t>
  </si>
  <si>
    <t>算出方法：年度末の団体登録数
出典：事業担当課調べ</t>
  </si>
  <si>
    <t>「親支援プログラム(ほっこり子育てひろば」参加者の満足度</t>
  </si>
  <si>
    <t>学校・幼稚園・保育所等の場で，地域の支援者の協力を得て，親同士が親としての心構えや必要な知識・技術を学び合い，子育ての不安や孤立感を軽減させる「親支援プログラム(ほっこり子育てひろば)」の参加者の満足度</t>
  </si>
  <si>
    <t>市民ぐるみで子どもたちを育むまちづくりに向けて，地域で子育てを学び合う場へ参加した親の満足度を示す指標</t>
  </si>
  <si>
    <t>算出方法：ほっこり子育てひろば参加者アンケートにおける「参加してみて良かったと思われましたか」の設問に，「良かった」もしくは「わりと良かった」と回答した参加者の割合
出典：事業担当課調べ</t>
  </si>
  <si>
    <t>京都市総合防災訓練及び各区総合防災訓練への参加人数</t>
  </si>
  <si>
    <t>本市の防災危機管理体制の充実度を示す指標</t>
  </si>
  <si>
    <t>防災ポータルサイト(トップページ)へのアクセス数</t>
  </si>
  <si>
    <t>市民等の防災意識を示す指標</t>
  </si>
  <si>
    <t>避難所運営マニュアルに基づく避難所運営訓練実施済避難所の割合</t>
  </si>
  <si>
    <t>市民の災害対応力を示す指標</t>
  </si>
  <si>
    <t>市バスの旅客数</t>
  </si>
  <si>
    <t>交通局</t>
  </si>
  <si>
    <t>863-5094</t>
  </si>
  <si>
    <t>市バスの1日当たりの旅客数</t>
  </si>
  <si>
    <t>中長期計画における収支計画を踏まえて作成する，単年度予算における旅客数の達成状況を示す指標</t>
  </si>
  <si>
    <t>算出方法：旅客収入から算出した1日平均旅客数
出典：事業担当課調べ</t>
  </si>
  <si>
    <t>地下鉄の旅客数</t>
  </si>
  <si>
    <t>地下鉄の1日当たりの旅客数</t>
  </si>
  <si>
    <t>都市計画課</t>
  </si>
  <si>
    <t>風致保全課</t>
  </si>
  <si>
    <t>景観政策課</t>
  </si>
  <si>
    <t>広告景観づくり推進課</t>
  </si>
  <si>
    <t>地域の景観を形成する重要な要素となっている建造物について，景観重要建造物及び歴史的風致形成建造物等に指定された数</t>
  </si>
  <si>
    <t>京都市優良デザイン促進制度実施要綱に基づき，相談会において景観アドバイザーの助言を受けた回数</t>
  </si>
  <si>
    <t>優れた景観の創造につながる指標</t>
  </si>
  <si>
    <t>道路環境整備課</t>
  </si>
  <si>
    <t>算出方法：景観の保全・再生に該当する24路線の道路の無電柱化に係る総延長と着手済延長との割合を算出(着手済延長/総延長×100)
出典：事業担当調べ</t>
  </si>
  <si>
    <t>地域</t>
  </si>
  <si>
    <t>CASBEE京都高評価建築物の割合</t>
  </si>
  <si>
    <t>建築審査課</t>
  </si>
  <si>
    <t>京都らしい環境配慮建築物を適切に評価・誘導するための京都独自のシステムであるCASBEE京都の届出において，高評価を取得した建築物の割合</t>
  </si>
  <si>
    <t>CASBEE京都は，建築物の環境への配慮の程度を評価する仕組であり，建築主の環境への意識の現れを示す指標</t>
  </si>
  <si>
    <t>算出方法：これまでのCASBEE京都の提出実績から，基準年度において上位30％となる基準値を設定し，これを上回る評価のもの/CASBEE京都届出件数×100
出典：事業担当課調べ</t>
  </si>
  <si>
    <t>バリアフリーの検査済証が交付された建築物のうち，義務よりも高い基準を満たしたものとして,みやこユニバーサルデザイン優良プレートの交付を受けた建築物の割合</t>
  </si>
  <si>
    <t>義務よりも高い水準のバリアフリー対応を実施した良質な建築物が増えていることを示す指標</t>
  </si>
  <si>
    <t>算出方法：優良プレートの交付件数/バリアフリー検査済証の交付件数×100
出典：事業担当課調べ</t>
  </si>
  <si>
    <t>建築安全推進課</t>
  </si>
  <si>
    <t>地震に対する安全が確保された住宅が増えていることを示す指標</t>
  </si>
  <si>
    <t>既存建築物に係る情報の活用件数</t>
  </si>
  <si>
    <t>定期報告等の情報が閲覧された件数</t>
  </si>
  <si>
    <t>定期報告等がなされた建築物に係る情報の活用が増えていることを示す指標</t>
  </si>
  <si>
    <t>算出方法：建築物の定期調査報告に係るHP等の閲覧件数
出典：事業担当課調べ</t>
  </si>
  <si>
    <t>定期報告制度により安全点検された既存建築物の件数</t>
  </si>
  <si>
    <t>不特定又は多数の人が利用する定期報告対象建築物における報告の件数</t>
  </si>
  <si>
    <t>定期報告によって，安全性と適法性の状況が点検された定期報告対象建築物の増加状況を示す指標</t>
  </si>
  <si>
    <t>算出方法：定期報告制度による報告があった建築物の件数
出典：事業担当課調べ</t>
  </si>
  <si>
    <t>査察等の個別指導により，安全性の向上を図った既存建築物の件数</t>
  </si>
  <si>
    <t>安全性の向上を図るために，査察等の個別指導を行った不特定多数が利用する建築物等の件数</t>
  </si>
  <si>
    <t>査察等の個別指導を行った既存建築物の件数の増加状況を示す指標</t>
  </si>
  <si>
    <t>算出方法：査察等により個別指導を行った既存建築物の件数
出典：事業担当課調べ</t>
  </si>
  <si>
    <t>歴史的建築物の適切な保存活用をテーマとした説明会等の普及啓発の実施回数</t>
  </si>
  <si>
    <t>建築指導課</t>
  </si>
  <si>
    <t>222-3620</t>
  </si>
  <si>
    <t>本市が実施する又は本市が参加する，歴史的建築物の適切な保存活用をテーマとした説明会等の普及啓発の実施回数</t>
  </si>
  <si>
    <t>地域，業界団体，個別所有者における歴史的建築物の適切な保存活用についての重要性や有用性に関する認識の拡大を示す指標</t>
  </si>
  <si>
    <t>防災まちづくり推進事業及び細街路対策事業に基づく助成制度の利用件数</t>
  </si>
  <si>
    <t>密集市街地や細街路の防災性向上を目的とする整備工事に対する助成制度の利用件数</t>
  </si>
  <si>
    <t>密集市街地や細街路の防災性を向上させる整備工事の取組状況を示す指標</t>
  </si>
  <si>
    <t>算出方法：京都市防災まちづくり推進事業補助金交付要綱及び京都市細街路対策事業補助金交付要綱に基づき補助金を交付した件数
出典：事業担当課調べ</t>
  </si>
  <si>
    <t>道路後退用地の適正な維持と管理に関する指導・啓発件数</t>
  </si>
  <si>
    <t>建築行為により行われた2項道路の後退用地について，適正な維持管理に努めていただくよう，所有者に対して指導，啓発した件数</t>
  </si>
  <si>
    <t>拡幅整備された狭あい道路が適正に維持管理されるよう普及啓発の取組状況を示す指標</t>
  </si>
  <si>
    <t xml:space="preserve">算出方法：狭あい道路整備を行った道路について現地調査を行い，所有者に対して指導・啓発の取組状況
出典：事業担当課調べ </t>
  </si>
  <si>
    <t>市有建築物のCASBEE京都高評価取得率</t>
  </si>
  <si>
    <t>公共建築企画課</t>
  </si>
  <si>
    <t>222-3640</t>
  </si>
  <si>
    <t>新増築した市有建築物(※)(延床面積300㎡以上・居室を有するもの)において，京都らしい環境配慮建築物を適切に評価・誘導するための京都独自のシステムであるCASBEE京都による高評価(S・Aランク)取得の割合
※交通局，上下水道局所管施設を除く。</t>
  </si>
  <si>
    <t>市有建築物が京都らしい環境配慮建築物になっているかを示す指標</t>
  </si>
  <si>
    <t>第1次緊急輸送における道路改良延長</t>
  </si>
  <si>
    <t>道路建設課</t>
  </si>
  <si>
    <t>緊急輸送道路における橋りょう耐震補強率</t>
  </si>
  <si>
    <t>橋りょう健全推進課</t>
  </si>
  <si>
    <t>災害時における避難ルート及び救援車両等の通行の確保と市域の骨格となるネットワークを形成するための緊急輸送道路における橋長15ｍ以上の橋りょうの耐震補強完了率</t>
  </si>
  <si>
    <t>災害時における道路ネットワークが形成されていることを示す指標</t>
  </si>
  <si>
    <t>算出方法：対策済橋りょう数/緊急輸送道路における橋長15ｍ以上の橋りょう×100
出典：事業担当課調べ</t>
  </si>
  <si>
    <t>緊急輸送道路における道路のり面の対策完了率</t>
  </si>
  <si>
    <t>土木管理課</t>
  </si>
  <si>
    <t>222-3568</t>
  </si>
  <si>
    <t>道路防災総点検(平成24，25年度実施)により緊急輸送道路において「要対策」とされた箇所の対策完了率</t>
  </si>
  <si>
    <t>道路のり面維持保全計画に基づいて計画的，効率的に対策を行っていくための指標</t>
  </si>
  <si>
    <t>算出方法：対策完了箇所数/要対策箇所×100
出典：事業担当課調べ</t>
  </si>
  <si>
    <t>防災に資する道路における無電柱化事業着手率</t>
  </si>
  <si>
    <t>無電柱化の整備方針として策定した「今後の無電柱化の進め方」実施計画に記載のある無電柱化を行う整備対象道路のうち防災の分類に該当する道路の無電柱化着手率</t>
  </si>
  <si>
    <t>都市防災機能の向上の状況を示す指標</t>
  </si>
  <si>
    <t>算出方法：防災に該当する12路線の道路の無電柱化に係る総延長と着手済延長との割合を算出(着手済延長/総延長×100)
出典：事業担当課調べ</t>
  </si>
  <si>
    <t>公園の再整備及び新規整備の実施箇所数</t>
  </si>
  <si>
    <t>公園の全面的な再整備，新規整備及び主要施設の更新の実施箇所数(平成30年度以降の累計)</t>
  </si>
  <si>
    <t>市民の健康増進，防災機能の充実，魅力ある都市景観の形成等に資する公園の整備状況を示す指標</t>
  </si>
  <si>
    <t>公園の利活用事例数</t>
  </si>
  <si>
    <t>地域コミュニティの活性化や子育て環境の充実はもとより，多様なニーズにこたえる公共空間として，公園の利活用の推進状況を示す指標</t>
  </si>
  <si>
    <t>緑化に関するボランティア団体数</t>
  </si>
  <si>
    <t>街路樹サポーター，御池通スポンサー花壇サポーター，和の花花壇サポーター，公園愛護協力会数</t>
  </si>
  <si>
    <t>ボランティア団体の増加による，緑豊かなまちづくりの推進状況を示す指標</t>
  </si>
  <si>
    <t>仮換地指定率</t>
  </si>
  <si>
    <t>市街地整備課</t>
  </si>
  <si>
    <t>土地区画整理事業による仮換地の指定の面積率</t>
  </si>
  <si>
    <t>「魅力ある都市空間の形成」に向け，土地区画整理事業によるバランスの良い公共施設整備及び宅地の利用の増進の進み具合を示す指標</t>
  </si>
  <si>
    <t>算出方法：各年度における仮換地指定面積(累計)を保留地を除く宅地面積で割った率
出典：事業担当課調べ</t>
  </si>
  <si>
    <t>公共施設整備延長率</t>
  </si>
  <si>
    <t>土地区画整理事業による公共施設整備(道路，水路)の延長率</t>
  </si>
  <si>
    <t>算出方法：各年度における公共施設(道路，水路)整備済延長(累計)を計画公共施設(道路，水路)延長で割った率
出典：事業担当課調べ</t>
  </si>
  <si>
    <t>宅地化率</t>
  </si>
  <si>
    <t>土地区画整理事業の事業進捗に伴い宅地化した面積率</t>
  </si>
  <si>
    <t>算出方法：各年度における76条申請により宅地造成が行われた面積(累計)を整理後計画宅地面積で割った率
出典：事業担当課調べ</t>
  </si>
  <si>
    <t>舗装アセットマネジメントにおける補修率</t>
  </si>
  <si>
    <t>道路の計画的，効率的な維持管理に必要となる点検を実施し，管理基準を満たしていない区間における補修割合</t>
  </si>
  <si>
    <t>道路の維持管理にアセットマネジメントを導入し，計画的に修繕を行っているかの指標</t>
  </si>
  <si>
    <t>算出方法：修繕延長/(舗装長寿命化修繕計画における，既に管理基準を満たしていない区間及び計画期間内に管理基準値を超過されると判定される区間のうち100㎞)×100
出典：事業担当課調べ</t>
  </si>
  <si>
    <t>橋りょう長寿命化修繕計画に基づく老朽化修繕率</t>
  </si>
  <si>
    <t>橋りょうの定期的な点検・診断結果に基づき，早期に老朽化修繕の必要がある橋りょうの老朽化修繕完了率</t>
  </si>
  <si>
    <t>算出方法：対策済橋りょう数/対象橋りょう数×100
出典：事業担当課調べ</t>
  </si>
  <si>
    <t>位</t>
  </si>
  <si>
    <t>予防課</t>
  </si>
  <si>
    <t>人口1万人当たりの出火率を他の政令指定都市と比較した際の順位</t>
  </si>
  <si>
    <t>火災の少ない安心なまちへの進捗状況を示す指標</t>
  </si>
  <si>
    <t>消防救助課</t>
  </si>
  <si>
    <t>212-6732</t>
  </si>
  <si>
    <t>建物火災のうち，延焼拡大の分かれ目である焼損面積10㎡以下の火災の割合</t>
  </si>
  <si>
    <t>火災による被害を最小限にとどめるための迅速的確な災害現場活動体制を示す指標</t>
  </si>
  <si>
    <t>技術指導課</t>
  </si>
  <si>
    <t>682-0131</t>
  </si>
  <si>
    <t>心肺停止傷病者に対して，市民により応急手当が実施されていた割合</t>
  </si>
  <si>
    <t>高い救命効果を誇る安心なまちへの進捗状況を示す指標</t>
  </si>
  <si>
    <t>消防団課</t>
  </si>
  <si>
    <t>212-6632</t>
  </si>
  <si>
    <t>消防団員の定員に対する充足率</t>
  </si>
  <si>
    <t>地域防災力の充実する安心なまちへの進捗状況を示す指標</t>
  </si>
  <si>
    <t>自主防災会の防災行動マニュアルに基づく訓練等の実施率</t>
  </si>
  <si>
    <t>市民安全課</t>
  </si>
  <si>
    <t>212-6695</t>
  </si>
  <si>
    <t>異臭(かび臭)のない水達成率</t>
  </si>
  <si>
    <t>水質管理センター水質第1課</t>
  </si>
  <si>
    <t>771-5380</t>
  </si>
  <si>
    <t>水道水におけるかび臭原因物質(※1)濃度(実績値)が水安全計画の管理目標値(※2)(5ng/L)に対する適合割合
※1 ジェオスミン及び2-メチルイソボルネオール
※2 処理水における窒素及びりんの濃度に係る，法定基準より厳しい水質管理目標値</t>
  </si>
  <si>
    <t>水道水のおいしさを示す指標</t>
  </si>
  <si>
    <t>算出方法：かび臭物質濃度が管理目標以下となる回数/浄水場における全給水検査回数×100
出典：事業担当課調べ</t>
  </si>
  <si>
    <t>老朽配水管の解消率</t>
  </si>
  <si>
    <t>管理課</t>
  </si>
  <si>
    <t>老朽配水管(昭和34～52年に布設した耐震性に劣る初期ダクタイル鋳鉄管)の平成21年度(更新事業開始年度)当初延長に対する更新済の延長の割合</t>
  </si>
  <si>
    <t>安全・安心な水を安定供給するための老朽配水管の解消状況を示す指標</t>
  </si>
  <si>
    <t>算出方法：老朽管配水管の更新済延長/平成21年度当初の老朽配水管の延長×100
出典：事業担当課調べ</t>
  </si>
  <si>
    <t>主要管路(導水管，送水管及び配水管(φ200mm以上))の総延長に対する耐震適合性のある主要管路の延長の割合</t>
  </si>
  <si>
    <t>下水道管路改築・地震対策率</t>
  </si>
  <si>
    <t>計画課</t>
  </si>
  <si>
    <t>破損等のリスクが高い旧規格の管路の延長に対する対策済管路延長の割合</t>
  </si>
  <si>
    <t>破損等のリスクが高い旧規格の管路の改築更新及び耐震化を図り，安全・安心なライフラインを構築する取組の状況を示す指標</t>
  </si>
  <si>
    <t>算出方法：対策済管路延長/破損等のリスクが高い旧規格の管路延長×100
出典：事業担当課調べ</t>
  </si>
  <si>
    <t>飲料水の備蓄率</t>
  </si>
  <si>
    <t>総務課</t>
  </si>
  <si>
    <t>672-3133</t>
  </si>
  <si>
    <t>災害時に備えた飲料水を備蓄している市民の割合</t>
  </si>
  <si>
    <t>市民の災害時に備えた飲料水備蓄状況を示す指標</t>
  </si>
  <si>
    <t>河川整備課</t>
  </si>
  <si>
    <t>京都市河川維持保全実施計画(第1期)において計画目標とする着手区間数に対する実績</t>
  </si>
  <si>
    <t>算出方法：着手区間数/目標着手区間数×100
出典：事業担当課調べ</t>
  </si>
  <si>
    <t>高度処理管理目標水質達成率</t>
  </si>
  <si>
    <t>水質管理センター水質第2課</t>
  </si>
  <si>
    <t>691-8545</t>
  </si>
  <si>
    <t>下水の高度処理(※1)を導入している全系列において，窒素及びりんの濃度が管理目標値(※2)以下となった系列の割合
※1 標準活性汚泥法では除去できない窒素及びりんを除去できる処理方法
※2 処理水における窒素及びりんの濃度に係る，法定基準より厳しい水質管理目標値</t>
  </si>
  <si>
    <t>富栄養化の原因となる窒素及びりんを除去できる高度処理施設について，その水質管理が適切であったかを示す指標</t>
  </si>
  <si>
    <t>事業活動に伴う温室効果ガスの排出量削減率</t>
  </si>
  <si>
    <t>上下水道事業における温室効果ガス排出量の削減割合(上下水道局では，環境マネジメントシステム(EMS)の運用，太陽光発電，小水力発電等による創エネルギーの取組や，高効率機器の導入，運転管理の効率化等による省エネルギーの取組を継続して実施し，地球環境に配慮した事業運営に努めている。)</t>
  </si>
  <si>
    <t>温室効果ガス排出量の削減に向けた取組状況を示す指標</t>
  </si>
  <si>
    <t>算出方法：事業活動に伴う温室効果ガスの排出量削減率(平成16年度比)
出典：事業担当課調べ</t>
  </si>
  <si>
    <t>汚泥有効利用率</t>
  </si>
  <si>
    <t>施設課</t>
  </si>
  <si>
    <t>672-7833</t>
  </si>
  <si>
    <t>下水の処理過程で発生する下水汚泥のうち，エネルギー利用(固形燃料，消化ガス)や建設資材(セメント原料)等に有効利用した割合</t>
  </si>
  <si>
    <t>下水汚泥は，量的・質的に安定したバイオマス資源であることから，エネルギーや建設資材等へ再生・利活用されて循環型社会への貢献度を示す指標</t>
  </si>
  <si>
    <t>算出方法：有効利用した固形物量/総発生固形物量×100
※固形物量：下水汚泥中の有機分と無機分の固形物量
出典：事業担当課調べ</t>
  </si>
  <si>
    <t>広報活動の認知度</t>
  </si>
  <si>
    <t>672-7810</t>
  </si>
  <si>
    <t>「水に関する意識調査」において，イベント・ポスター等を「よく見かける」，「時々見かける」と回答いただいた方々の割合</t>
  </si>
  <si>
    <t>市民のくらしを支える上下水道事業に対する関心の高さを示す指標</t>
  </si>
  <si>
    <t>インターネットを活用したサービスの利用件数</t>
  </si>
  <si>
    <t>お客さまサービス推進室</t>
  </si>
  <si>
    <t>672-7732</t>
  </si>
  <si>
    <t>インターネットを通じて受け付けた件数</t>
  </si>
  <si>
    <t>市内のニーズや利用状況を把握し展開している利便性の高いサービスの利用状況を示す指標</t>
  </si>
  <si>
    <t>算出方法：「みずみるネット受付件数」「インターネットを通じた開閉栓の受付件数」「インターネットを通じたクレジットカード受付件数」を集計(平成30年度以降の累計数)
出典：事業担当課調べ</t>
  </si>
  <si>
    <t>技術系資格保持者の割合</t>
  </si>
  <si>
    <t>企業力向上推進室</t>
  </si>
  <si>
    <t>672-7757</t>
  </si>
  <si>
    <t>全技術系職員のうち，業務に関係し，難易度が高い技術系資格(1級施工管理技士，技術士等)を保持している職員の割合</t>
  </si>
  <si>
    <t>技術力向上のため，職員の自己研さんによる能力の向上を示す指標</t>
  </si>
  <si>
    <t>算出方法：対象資格保持者数/技術系職員数×100
出典：事業担当課調べ</t>
  </si>
  <si>
    <t>水道事業における老朽化した配水管更新の財源となる積立金</t>
  </si>
  <si>
    <t>672-7722</t>
  </si>
  <si>
    <t>水道事業における毎年度の当年度純損益のうち，将来の大規模更新や企業債償還等の財源とするために確保する積立金の額</t>
  </si>
  <si>
    <t>将来の大規模更新や企業債の償還等のための財源を計画どおり確保できているかを示す指標</t>
  </si>
  <si>
    <t>算出方法：当年度純損益-長期前受金戻入益
※ただし，プランに掲げた目標を上回る利益を除く。
出典：上下水道局運営方針</t>
  </si>
  <si>
    <t>下水道事業における将来の大規模更新等に備えた積立金</t>
  </si>
  <si>
    <t>672-7814</t>
  </si>
  <si>
    <t>下水道事業における毎年度の当年度純損益のうち，将来の大規模更新や企業債償還等の財源とするために確保する積立金の額</t>
  </si>
  <si>
    <t>算出方法：当年度純損益-長期前受金戻入益(国庫補助金に係るものを除く。)
※ただし，プランに掲げた目標を上回る利益を除く。
出典：上下水道局運営方針</t>
  </si>
  <si>
    <t>上下水道事業の企業債残高の削減額</t>
  </si>
  <si>
    <t>上下水道事業における毎年度の目標とする企業債残高</t>
  </si>
  <si>
    <t>経営を圧迫する企業債残高(借金)について，起債発行額の抑制等を通じて計画どおり削減できているかを示す指標</t>
  </si>
  <si>
    <t>算出方法：前年度末の企業債残高-当年度末の企業債残高
出典：上下水道局運営方針</t>
  </si>
  <si>
    <t>④外的要因を踏まえた目標値</t>
    <phoneticPr fontId="5"/>
  </si>
  <si>
    <t>目標値に対する達成度が
ａ：100％以上
ｂ：95％以上～100％未満
ｃ：90％以上～95％未満
ｄ：85％以上～90％未満
ｅ：85％未満</t>
    <phoneticPr fontId="5"/>
  </si>
  <si>
    <t>達成度100%以上をａとし，以下10％刻みで基準を設定</t>
    <phoneticPr fontId="5"/>
  </si>
  <si>
    <t>目標値に対する達成度が
ａ：100％以上
ｂ：90％以上～100％未満
ｃ：80％以上～90％未満
ｄ：70％以上～80％未満
ｅ：70％未満</t>
    <phoneticPr fontId="5"/>
  </si>
  <si>
    <t>人</t>
    <rPh sb="0" eb="1">
      <t>ニン</t>
    </rPh>
    <phoneticPr fontId="5"/>
  </si>
  <si>
    <t>区役所・支所，京都市市民活動総合センターで実施する，地域活動の担い手づくりを主目的とした講座等への参
加者数</t>
    <phoneticPr fontId="5"/>
  </si>
  <si>
    <t>住民が主体的に課題に取り組むまちづくりに向けて，住民の地域活動への関心の高まりを示す指標</t>
    <phoneticPr fontId="5"/>
  </si>
  <si>
    <t>区役所・支所，市民活動総合センターへの調査</t>
    <phoneticPr fontId="5"/>
  </si>
  <si>
    <t>目標値に対する割合が
ａ：100％以上
ｂ：90％以上～100％未満
ｃ：80％以上～90％未満
ｄ：70％以上～80％未満
ｅ：70％未満</t>
    <phoneticPr fontId="5"/>
  </si>
  <si>
    <t>学区</t>
    <rPh sb="0" eb="2">
      <t>ガック</t>
    </rPh>
    <phoneticPr fontId="5"/>
  </si>
  <si>
    <t>ホームページやＩＣＴを活用して，地域情報の発信等を行う学区数</t>
    <rPh sb="11" eb="13">
      <t>カツヨウ</t>
    </rPh>
    <phoneticPr fontId="5"/>
  </si>
  <si>
    <t>主体的に地域情報を発信する機運の高まりを表す指標</t>
    <phoneticPr fontId="5"/>
  </si>
  <si>
    <t>インターネット等での調査</t>
    <phoneticPr fontId="5"/>
  </si>
  <si>
    <t>地域自治推進室</t>
    <rPh sb="0" eb="2">
      <t>チイキ</t>
    </rPh>
    <rPh sb="2" eb="4">
      <t>ジチ</t>
    </rPh>
    <rPh sb="4" eb="6">
      <t>スイシン</t>
    </rPh>
    <rPh sb="6" eb="7">
      <t>シツ</t>
    </rPh>
    <phoneticPr fontId="5"/>
  </si>
  <si>
    <t>出典：事業担当課調べ</t>
    <rPh sb="0" eb="2">
      <t>シュッテン</t>
    </rPh>
    <phoneticPr fontId="5"/>
  </si>
  <si>
    <t>1-1</t>
  </si>
  <si>
    <t>算定に用いるデータの公表時期の関係から，実績は，記入作業を行う年度の2年度前の数値が最新となる。
R2実績値は，R1実績を記載</t>
    <phoneticPr fontId="5"/>
  </si>
  <si>
    <t>1-2</t>
  </si>
  <si>
    <t>増加する方が良い指標</t>
    <phoneticPr fontId="5"/>
  </si>
  <si>
    <t>【評価基準(令和2年度～令和7年度)】
評価年度のごみ焼却量の削減量(令和元年度比)が単年度目標の
a：100％以上
b： 66％以上～100％未満
c： 33％以上～ 66％未満
d：　0％以上～ 33％未満
e：　0％未満</t>
    <phoneticPr fontId="5"/>
  </si>
  <si>
    <t>京都市循環型社会推進基本計画(2021-2030)に掲げるごみ焼却量の目標(令和12年度33万トン)の達成に向けては，令和元年度(38.2万トン)～令和12年度の11年間で5.2万トン削減する必要がある。さらに，北部クリーンセンター大規模改修工事を予定している令和7年度には35万トンまで削減している必要がある。
これを踏まえ，令和元年度～令和7年度の6年間で3.2万トン，令和8年度～令和12年度までの期間に約2万トンの削減に取り組むこととする。
そのため，令和2年度～令和7年度は，令和元年度から約0.53万トン/年（3.2万トン÷6年）ずつ削減することを単年度目標としている。
【単年度目標】
R2:0.53万トン
R3:1.07万トン
R4:1.60万トン
R5:2.13万トン
R6:2.67万トン
【評価基準（令和2年度～令和7年度）】
評価年度における令和元年度からの削減量が，単年度目標以上の場合をa，0トン未満(基準年度より最終処分量が増加した場合)をeとし，b～dは均等割で基準を設定した。</t>
    <rPh sb="250" eb="251">
      <t>ヤク</t>
    </rPh>
    <phoneticPr fontId="5"/>
  </si>
  <si>
    <t>評価年度におけるエネルギー消費量の削減率(基準年度比)が
a：(1.5×t)％以上
b：(1.0×t)％以上～(1.5×t)％未満
c：(0.5×t)％以上～(1.0×t)％未満
d：0％以上～(0.5×t％)未満
e：0％未満
※t＝基準年度(2018(平成30)年度)からの経過年数</t>
    <phoneticPr fontId="5"/>
  </si>
  <si>
    <t>算定に用いるデータの公表時期の関係から，実績は，記入作業を行う年度の前年度の数値が最新となる。
R2実績値は，R1実績を記載</t>
    <phoneticPr fontId="5"/>
  </si>
  <si>
    <t>市内における指標生物の発見報告数</t>
    <phoneticPr fontId="5"/>
  </si>
  <si>
    <t>令和元年度の報告数239件の約5倍を目指す。</t>
    <rPh sb="2" eb="3">
      <t>ガン</t>
    </rPh>
    <rPh sb="14" eb="15">
      <t>ヤク</t>
    </rPh>
    <phoneticPr fontId="5"/>
  </si>
  <si>
    <t>R2実績値は，R1実績を記載</t>
  </si>
  <si>
    <t>トン</t>
    <phoneticPr fontId="5"/>
  </si>
  <si>
    <t>資源循環推進課</t>
    <phoneticPr fontId="5"/>
  </si>
  <si>
    <t>増加する方が良い指標</t>
    <rPh sb="0" eb="2">
      <t>ゾウカ</t>
    </rPh>
    <phoneticPr fontId="5"/>
  </si>
  <si>
    <t>評価年度におけるレジ袋使用量の削減量(基準年度比)が単年度目標の
a：100％以上
b： 66％以上～100％未満
c： 33％以上～ 66％未満
d：　0％以上～ 33％未満
e：　0％未満</t>
    <phoneticPr fontId="5"/>
  </si>
  <si>
    <t>京都市循環型社会推進基本計画(2021-2030)に掲げるレジ袋使用量の目標（令和12年度400トン）の達成に向けては，令和元年度(2,500トン)～令和12年度の11年間で2,100トン削減する必要がある。そのため，令和元年度のレジ袋使用量から約191トン/年（2,100トン÷11年）ずつ削減することを単年度目標としている。
例)令和7年度：191トン×6年＝1,146トン削減（令和元年度比）
【単年度目標】
R2:191トン
R3:382トン
R4:573トン
R5:764トン
R6:955トン
【評価基準】
評価年度における令和元年度からの削減量が，単年度目標以上の場合をa，0トン未満(基準年度よりレジ袋使用量が増加した場合)をeとし，b～dは均等割で基準を設定した。</t>
    <rPh sb="31" eb="32">
      <t>ブクロ</t>
    </rPh>
    <rPh sb="32" eb="34">
      <t>シヨウ</t>
    </rPh>
    <rPh sb="34" eb="35">
      <t>リョウ</t>
    </rPh>
    <rPh sb="60" eb="62">
      <t>レイワ</t>
    </rPh>
    <rPh sb="62" eb="63">
      <t>ガン</t>
    </rPh>
    <rPh sb="94" eb="96">
      <t>サクゲン</t>
    </rPh>
    <rPh sb="109" eb="111">
      <t>レイワ</t>
    </rPh>
    <rPh sb="111" eb="113">
      <t>ガンネン</t>
    </rPh>
    <rPh sb="113" eb="114">
      <t>ド</t>
    </rPh>
    <rPh sb="123" eb="124">
      <t>ヤク</t>
    </rPh>
    <rPh sb="130" eb="131">
      <t>ネン</t>
    </rPh>
    <rPh sb="142" eb="143">
      <t>ネン</t>
    </rPh>
    <rPh sb="146" eb="148">
      <t>サクゲン</t>
    </rPh>
    <rPh sb="153" eb="156">
      <t>タンネンド</t>
    </rPh>
    <rPh sb="156" eb="158">
      <t>モクヒョウ</t>
    </rPh>
    <rPh sb="180" eb="181">
      <t>ネン</t>
    </rPh>
    <rPh sb="192" eb="194">
      <t>レイワ</t>
    </rPh>
    <rPh sb="194" eb="196">
      <t>ガンネン</t>
    </rPh>
    <rPh sb="196" eb="197">
      <t>ド</t>
    </rPh>
    <rPh sb="197" eb="198">
      <t>ヒ</t>
    </rPh>
    <rPh sb="254" eb="256">
      <t>ヒョウカ</t>
    </rPh>
    <rPh sb="256" eb="258">
      <t>キジュン</t>
    </rPh>
    <rPh sb="281" eb="284">
      <t>タンネンド</t>
    </rPh>
    <rPh sb="284" eb="286">
      <t>モクヒョウ</t>
    </rPh>
    <phoneticPr fontId="5"/>
  </si>
  <si>
    <t>算定に用いるデータの把握時期等の関係から，一昨年度値が最新となる。
R2実績値は，R1実績を記載</t>
    <phoneticPr fontId="5"/>
  </si>
  <si>
    <t>資源循環推進課
施設管理課</t>
    <phoneticPr fontId="5"/>
  </si>
  <si>
    <t>213-4930
212-9820</t>
    <phoneticPr fontId="5"/>
  </si>
  <si>
    <t>評価年度における市最終処分量の削減量(令和元年度比)が
a：0.07×t万トン以上
b：0.04×t万トン以上
　　～0.07×t万トン未満
c：0.02×t万トン以上
　　～0.04×t万トン未満
d：0トン以上～0.02×t万トン未満
e：0トン未満
※t＝基準年度(令和元(2019)年度)からの経過年数</t>
    <phoneticPr fontId="5"/>
  </si>
  <si>
    <t>環境基本計画における年度目標
R2：272,639人
R3：278,109人
R4：283,579人
R5：289,049人
R6：294,519人
R7：299,989人≒300,000人
※これまでの参加者数の推移をもとに，単年度の増加目標数を「5,470人」と設定した。
なお，達成率は，京都市環境基本計画の年次報告書に記載の客観的指標の評価区分と同様に，20％幅で設定した。</t>
    <rPh sb="25" eb="26">
      <t>ニン</t>
    </rPh>
    <phoneticPr fontId="5"/>
  </si>
  <si>
    <t>過去の10年の最小値</t>
    <rPh sb="5" eb="6">
      <t>ネン</t>
    </rPh>
    <rPh sb="7" eb="10">
      <t>サイショウチ</t>
    </rPh>
    <phoneticPr fontId="5"/>
  </si>
  <si>
    <t>(参考)
　　死者　負傷者等
H22：0     0
H23：0     7
H24：0     5
H25：0     3
H26：1     5
H27：0     3
H28：0     0
H29：0     9
H30：0    45
R元：0     8
R 2：0     2</t>
    <phoneticPr fontId="5"/>
  </si>
  <si>
    <t>1901-1</t>
  </si>
  <si>
    <t>(参考)
H29：6,762人
H30：7,689人
R元：8,639人
R2 ：　313人
※令和2年度は，コロナの感染拡大により市総合防災訓練をはじめ多くの区においても開催を見合わせた。</t>
    <rPh sb="45" eb="46">
      <t>ニン</t>
    </rPh>
    <rPh sb="48" eb="50">
      <t>レイワ</t>
    </rPh>
    <rPh sb="51" eb="52">
      <t>ネン</t>
    </rPh>
    <rPh sb="52" eb="53">
      <t>ド</t>
    </rPh>
    <rPh sb="59" eb="61">
      <t>カンセン</t>
    </rPh>
    <rPh sb="61" eb="63">
      <t>カクダイ</t>
    </rPh>
    <rPh sb="66" eb="67">
      <t>シ</t>
    </rPh>
    <rPh sb="67" eb="73">
      <t>ソウゴウボウサイクンレン</t>
    </rPh>
    <rPh sb="77" eb="78">
      <t>オオ</t>
    </rPh>
    <rPh sb="80" eb="81">
      <t>ク</t>
    </rPh>
    <rPh sb="86" eb="88">
      <t>カイサイ</t>
    </rPh>
    <rPh sb="89" eb="91">
      <t>ミア</t>
    </rPh>
    <phoneticPr fontId="5"/>
  </si>
  <si>
    <t>他都市の実績を参考に設定
※令和3年3月29日に防災ポータルサイトをリニューアルし，以前のポータルサイトのアクセス数は確認できない。</t>
    <rPh sb="14" eb="16">
      <t>レイワ</t>
    </rPh>
    <rPh sb="17" eb="18">
      <t>ネン</t>
    </rPh>
    <rPh sb="19" eb="20">
      <t>ガツ</t>
    </rPh>
    <rPh sb="22" eb="23">
      <t>ニチ</t>
    </rPh>
    <rPh sb="42" eb="44">
      <t>イゼン</t>
    </rPh>
    <rPh sb="57" eb="58">
      <t>スウ</t>
    </rPh>
    <rPh sb="59" eb="61">
      <t>カクニン</t>
    </rPh>
    <phoneticPr fontId="5"/>
  </si>
  <si>
    <t>洪水浸水想定区域内や土砂災害警戒区域内にある要配慮者利用施設における避難確保計画に基づく訓練実施済施設の割合</t>
    <phoneticPr fontId="5"/>
  </si>
  <si>
    <t>各避難所運営マニュアルに定めている避難所の開設から閉鎖までの間の活動における，体験型訓練や図上訓練等の実施済避難所の割合</t>
    <phoneticPr fontId="5"/>
  </si>
  <si>
    <t>18歳人口の減少等による大学間の学生の獲得に向けた競争が激化する中，過去の実績を維持しながら，少しでも割合が増加することを目指す。</t>
    <phoneticPr fontId="5"/>
  </si>
  <si>
    <t>（参考）
H29　4.9％
H30　4.9％
R1　 4.9％</t>
    <rPh sb="1" eb="3">
      <t>サンコウ</t>
    </rPh>
    <phoneticPr fontId="5"/>
  </si>
  <si>
    <t>国際交流・共生推進室</t>
    <phoneticPr fontId="5"/>
  </si>
  <si>
    <t>令和2年度以降の最高値</t>
    <phoneticPr fontId="5"/>
  </si>
  <si>
    <t>最新数値の目標値に対する達成度が
a：100％以上
b：80％以上～100％未満
c：60％以上～80％未満
d：40％以上～60％未満
e：40％未満</t>
    <phoneticPr fontId="5"/>
  </si>
  <si>
    <t>観光MICE推進室</t>
    <rPh sb="0" eb="2">
      <t>カンコウ</t>
    </rPh>
    <rPh sb="6" eb="8">
      <t>スイシン</t>
    </rPh>
    <rPh sb="8" eb="9">
      <t>シツ</t>
    </rPh>
    <phoneticPr fontId="5"/>
  </si>
  <si>
    <t>746-2255</t>
    <phoneticPr fontId="5"/>
  </si>
  <si>
    <t>京都観光が目指す，「MICE都市としての魅力を確立し，世界の人々が集い，多様性を認め合い，世界平和に貢献するまち」に向けた進み具合を示す指標</t>
    <rPh sb="14" eb="16">
      <t>トシ</t>
    </rPh>
    <rPh sb="20" eb="22">
      <t>ミリョク</t>
    </rPh>
    <rPh sb="23" eb="25">
      <t>カクリツ</t>
    </rPh>
    <rPh sb="27" eb="29">
      <t>セカイ</t>
    </rPh>
    <rPh sb="30" eb="32">
      <t>ヒトビト</t>
    </rPh>
    <rPh sb="33" eb="34">
      <t>ツド</t>
    </rPh>
    <rPh sb="36" eb="39">
      <t>タヨウセイ</t>
    </rPh>
    <rPh sb="40" eb="41">
      <t>ミト</t>
    </rPh>
    <rPh sb="42" eb="43">
      <t>ア</t>
    </rPh>
    <rPh sb="45" eb="47">
      <t>セカイ</t>
    </rPh>
    <rPh sb="47" eb="49">
      <t>ヘイワ</t>
    </rPh>
    <rPh sb="50" eb="52">
      <t>コウケン</t>
    </rPh>
    <phoneticPr fontId="5"/>
  </si>
  <si>
    <t>出展：JNTO発出の国際会議統計</t>
    <rPh sb="0" eb="2">
      <t>シュッテン</t>
    </rPh>
    <rPh sb="7" eb="9">
      <t>ハッシュツ</t>
    </rPh>
    <rPh sb="10" eb="12">
      <t>コクサイ</t>
    </rPh>
    <rPh sb="12" eb="14">
      <t>カイギ</t>
    </rPh>
    <rPh sb="14" eb="16">
      <t>トウケイ</t>
    </rPh>
    <phoneticPr fontId="5"/>
  </si>
  <si>
    <t>京都観光振興計画2025</t>
    <phoneticPr fontId="5"/>
  </si>
  <si>
    <t>コロナ禍で令和２年度の数値把握ができない。
目標値等についても，令和３年度に実施する「観光振興計画2025」マネジメント会議においてコロナ禍をふまえ設定予定。</t>
    <rPh sb="69" eb="70">
      <t>カ</t>
    </rPh>
    <phoneticPr fontId="5"/>
  </si>
  <si>
    <t>11-1</t>
  </si>
  <si>
    <t>11-2</t>
  </si>
  <si>
    <t xml:space="preserve">(参考)
H29：1,927件
H30：2,904件
 R1：1,756件 </t>
    <rPh sb="36" eb="37">
      <t>ケン</t>
    </rPh>
    <phoneticPr fontId="5"/>
  </si>
  <si>
    <t>第4次京都市男女共同参画計画に掲げる目標値</t>
    <phoneticPr fontId="5"/>
  </si>
  <si>
    <t>京都市DV相談支援センターにおける「課題解決」の割合</t>
    <phoneticPr fontId="5"/>
  </si>
  <si>
    <t>②トレンド（すう勢値）による目標値</t>
    <phoneticPr fontId="5"/>
  </si>
  <si>
    <t>平成27年度～令和元年度の5年間の平均数値（62.0％）と直近の最高数値（平成29年度66.2％）から算出</t>
    <rPh sb="0" eb="2">
      <t>ヘイセイ</t>
    </rPh>
    <rPh sb="4" eb="5">
      <t>ネン</t>
    </rPh>
    <rPh sb="5" eb="6">
      <t>ド</t>
    </rPh>
    <rPh sb="7" eb="9">
      <t>レイワ</t>
    </rPh>
    <rPh sb="9" eb="10">
      <t>モト</t>
    </rPh>
    <rPh sb="10" eb="12">
      <t>ネンド</t>
    </rPh>
    <rPh sb="14" eb="16">
      <t>ネンカン</t>
    </rPh>
    <rPh sb="17" eb="19">
      <t>ヘイキン</t>
    </rPh>
    <rPh sb="19" eb="21">
      <t>スウチ</t>
    </rPh>
    <rPh sb="29" eb="31">
      <t>チョッキン</t>
    </rPh>
    <rPh sb="32" eb="34">
      <t>サイコウ</t>
    </rPh>
    <rPh sb="34" eb="36">
      <t>スウチ</t>
    </rPh>
    <rPh sb="37" eb="39">
      <t>ヘイセイ</t>
    </rPh>
    <rPh sb="41" eb="43">
      <t>ネンド</t>
    </rPh>
    <rPh sb="51" eb="53">
      <t>サンシュツ</t>
    </rPh>
    <phoneticPr fontId="5"/>
  </si>
  <si>
    <t>自治会等加入率</t>
    <rPh sb="0" eb="3">
      <t>ジチカイ</t>
    </rPh>
    <rPh sb="3" eb="4">
      <t>トウ</t>
    </rPh>
    <rPh sb="4" eb="6">
      <t>カニュウ</t>
    </rPh>
    <rPh sb="6" eb="7">
      <t>リツ</t>
    </rPh>
    <phoneticPr fontId="5"/>
  </si>
  <si>
    <t>自治会等に加入している世帯の割合</t>
    <rPh sb="0" eb="3">
      <t>ジチカイ</t>
    </rPh>
    <rPh sb="3" eb="4">
      <t>トウ</t>
    </rPh>
    <rPh sb="5" eb="7">
      <t>カニュウ</t>
    </rPh>
    <rPh sb="11" eb="13">
      <t>セタイ</t>
    </rPh>
    <rPh sb="14" eb="16">
      <t>ワリアイ</t>
    </rPh>
    <phoneticPr fontId="5"/>
  </si>
  <si>
    <t>住民が主体的に課題に取り組む「くらしやすいまちづくり」の進み具合を示す指標</t>
    <rPh sb="0" eb="2">
      <t>ジュウミン</t>
    </rPh>
    <rPh sb="3" eb="6">
      <t>シュタイテキ</t>
    </rPh>
    <rPh sb="7" eb="9">
      <t>カダイ</t>
    </rPh>
    <rPh sb="10" eb="11">
      <t>ト</t>
    </rPh>
    <rPh sb="12" eb="13">
      <t>ク</t>
    </rPh>
    <rPh sb="28" eb="29">
      <t>スス</t>
    </rPh>
    <rPh sb="30" eb="32">
      <t>グアイ</t>
    </rPh>
    <rPh sb="33" eb="34">
      <t>シメ</t>
    </rPh>
    <rPh sb="35" eb="37">
      <t>シヒョウ</t>
    </rPh>
    <phoneticPr fontId="5"/>
  </si>
  <si>
    <t>平成22年度：各区役所・支所区民部まちづくり推進課調べ
平成24年度～：自治会・町内会アンケート</t>
    <rPh sb="0" eb="2">
      <t>ヘイセイ</t>
    </rPh>
    <rPh sb="4" eb="6">
      <t>ネンド</t>
    </rPh>
    <rPh sb="7" eb="8">
      <t>カク</t>
    </rPh>
    <rPh sb="8" eb="11">
      <t>クヤクショ</t>
    </rPh>
    <rPh sb="12" eb="14">
      <t>シショ</t>
    </rPh>
    <rPh sb="14" eb="16">
      <t>クミン</t>
    </rPh>
    <rPh sb="16" eb="17">
      <t>ブ</t>
    </rPh>
    <rPh sb="22" eb="24">
      <t>スイシン</t>
    </rPh>
    <rPh sb="24" eb="25">
      <t>カ</t>
    </rPh>
    <rPh sb="25" eb="26">
      <t>シラ</t>
    </rPh>
    <rPh sb="28" eb="30">
      <t>ヘイセイ</t>
    </rPh>
    <rPh sb="32" eb="34">
      <t>ネンド</t>
    </rPh>
    <rPh sb="36" eb="39">
      <t>ジチカイ</t>
    </rPh>
    <rPh sb="40" eb="42">
      <t>チョウナイ</t>
    </rPh>
    <rPh sb="42" eb="43">
      <t>カイ</t>
    </rPh>
    <phoneticPr fontId="5"/>
  </si>
  <si>
    <t>地域コミュニティ活性化推進計画改定版</t>
    <rPh sb="0" eb="2">
      <t>チイキ</t>
    </rPh>
    <rPh sb="8" eb="11">
      <t>カッセイカ</t>
    </rPh>
    <rPh sb="11" eb="13">
      <t>スイシン</t>
    </rPh>
    <rPh sb="13" eb="15">
      <t>ケイカク</t>
    </rPh>
    <rPh sb="15" eb="17">
      <t>カイテイ</t>
    </rPh>
    <rPh sb="17" eb="18">
      <t>バン</t>
    </rPh>
    <phoneticPr fontId="5"/>
  </si>
  <si>
    <t>・自治会等加入率については，平成26年度以降，隔年での調査としている（次回は令和3年度下半期に実施予定）。最新数値は平成30年度。</t>
    <rPh sb="1" eb="4">
      <t>ジチカイ</t>
    </rPh>
    <rPh sb="4" eb="5">
      <t>トウ</t>
    </rPh>
    <rPh sb="5" eb="7">
      <t>カニュウ</t>
    </rPh>
    <rPh sb="7" eb="8">
      <t>リツ</t>
    </rPh>
    <rPh sb="14" eb="16">
      <t>ヘイセイ</t>
    </rPh>
    <rPh sb="18" eb="20">
      <t>ネンド</t>
    </rPh>
    <rPh sb="20" eb="22">
      <t>イコウ</t>
    </rPh>
    <rPh sb="23" eb="25">
      <t>カクネン</t>
    </rPh>
    <rPh sb="27" eb="28">
      <t>チョウ</t>
    </rPh>
    <rPh sb="28" eb="29">
      <t>サ</t>
    </rPh>
    <rPh sb="35" eb="37">
      <t>ジカイ</t>
    </rPh>
    <rPh sb="38" eb="40">
      <t>レイワ</t>
    </rPh>
    <rPh sb="41" eb="43">
      <t>ネンド</t>
    </rPh>
    <rPh sb="43" eb="46">
      <t>シモハンキ</t>
    </rPh>
    <rPh sb="47" eb="49">
      <t>ジッシ</t>
    </rPh>
    <rPh sb="49" eb="51">
      <t>ヨテイ</t>
    </rPh>
    <rPh sb="53" eb="55">
      <t>サイシン</t>
    </rPh>
    <rPh sb="55" eb="57">
      <t>スウチ</t>
    </rPh>
    <rPh sb="58" eb="60">
      <t>ヘイセイ</t>
    </rPh>
    <rPh sb="62" eb="64">
      <t>ネンド</t>
    </rPh>
    <phoneticPr fontId="5"/>
  </si>
  <si>
    <t>達成度100%以上をａとし，以下5％刻みで基準を設定</t>
    <phoneticPr fontId="5"/>
  </si>
  <si>
    <t>件</t>
    <phoneticPr fontId="5"/>
  </si>
  <si>
    <t>京都市所管のＮＰＯ法人数</t>
    <rPh sb="0" eb="3">
      <t>キョウトシ</t>
    </rPh>
    <rPh sb="3" eb="5">
      <t>ショカン</t>
    </rPh>
    <rPh sb="9" eb="11">
      <t>ホウジン</t>
    </rPh>
    <rPh sb="11" eb="12">
      <t>スウ</t>
    </rPh>
    <phoneticPr fontId="5"/>
  </si>
  <si>
    <t>ＮＰＯが活発に活動する「くらしやすいまちづくり」の進み具合を示す指標</t>
    <rPh sb="4" eb="6">
      <t>カッパツ</t>
    </rPh>
    <rPh sb="7" eb="9">
      <t>カツドウ</t>
    </rPh>
    <rPh sb="25" eb="26">
      <t>スス</t>
    </rPh>
    <rPh sb="27" eb="29">
      <t>グアイ</t>
    </rPh>
    <rPh sb="30" eb="31">
      <t>シメ</t>
    </rPh>
    <rPh sb="32" eb="34">
      <t>シヒョウ</t>
    </rPh>
    <phoneticPr fontId="5"/>
  </si>
  <si>
    <t>内閣府ポータルサイト</t>
    <phoneticPr fontId="5"/>
  </si>
  <si>
    <t>地域コミュニティ活性化推進計画改定版</t>
    <phoneticPr fontId="5"/>
  </si>
  <si>
    <t>4-1</t>
  </si>
  <si>
    <t>犯罪発生(刑法犯)認知件数</t>
    <phoneticPr fontId="5"/>
  </si>
  <si>
    <t>第2次京都市生活安全（防犯・事故防止）基本計画【改訂版】</t>
    <phoneticPr fontId="5"/>
  </si>
  <si>
    <r>
      <t>最新数値の目標値に対する達成度が</t>
    </r>
    <r>
      <rPr>
        <strike/>
        <sz val="11"/>
        <rFont val="ＭＳ ゴシック"/>
        <family val="3"/>
        <charset val="128"/>
      </rPr>
      <t xml:space="preserve">
</t>
    </r>
    <r>
      <rPr>
        <sz val="11"/>
        <rFont val="ＭＳ ゴシック"/>
        <family val="3"/>
        <charset val="128"/>
      </rPr>
      <t>a：80%以上
b：60%以上～80%未満
c：40%以上～60%未満
d：20%以上～40%未満
e：20%未満</t>
    </r>
    <phoneticPr fontId="5"/>
  </si>
  <si>
    <t>達成度80％以上をaとし，以下20％刻みで基準を設定した。</t>
    <phoneticPr fontId="5"/>
  </si>
  <si>
    <t>4-2</t>
  </si>
  <si>
    <t>消費生活相談件数に占める助言・あっせん解決率</t>
    <rPh sb="0" eb="2">
      <t>ショウヒ</t>
    </rPh>
    <rPh sb="2" eb="4">
      <t>セイカツ</t>
    </rPh>
    <rPh sb="4" eb="6">
      <t>ソウダン</t>
    </rPh>
    <rPh sb="6" eb="8">
      <t>ケンスウ</t>
    </rPh>
    <rPh sb="9" eb="10">
      <t>シ</t>
    </rPh>
    <rPh sb="12" eb="14">
      <t>ジョゲン</t>
    </rPh>
    <rPh sb="19" eb="21">
      <t>カイケツ</t>
    </rPh>
    <rPh sb="21" eb="22">
      <t>リツ</t>
    </rPh>
    <phoneticPr fontId="5"/>
  </si>
  <si>
    <t>全世代からの消費生活相談に対し，消費生活相談員のきめ細かな対応によって，消費者被害に係る未然防止及び被害救済を示す指標</t>
    <phoneticPr fontId="5"/>
  </si>
  <si>
    <t>算出方法：助言＋あっせん（解決）/助言＋あっせん（解決＋不調）
出典：事業担当課調べ</t>
    <rPh sb="5" eb="7">
      <t>ジョゲン</t>
    </rPh>
    <rPh sb="13" eb="15">
      <t>カイケツ</t>
    </rPh>
    <rPh sb="17" eb="19">
      <t>ジョゲン</t>
    </rPh>
    <rPh sb="25" eb="27">
      <t>カイケツ</t>
    </rPh>
    <rPh sb="28" eb="30">
      <t>フチョウ</t>
    </rPh>
    <phoneticPr fontId="5"/>
  </si>
  <si>
    <t>②トレンド(すう勢値)による目標値</t>
    <phoneticPr fontId="5"/>
  </si>
  <si>
    <t>過去5年間の最高値</t>
    <rPh sb="0" eb="2">
      <t>カコ</t>
    </rPh>
    <rPh sb="3" eb="5">
      <t>ネンカン</t>
    </rPh>
    <phoneticPr fontId="5"/>
  </si>
  <si>
    <t>（参考）
R2：99.45％
R1：99.41％（最低値）
H30：99.53％
H29：99.54％
H28：99.64％（最高値）
平均値：99.51％</t>
    <rPh sb="1" eb="3">
      <t>サンコウ</t>
    </rPh>
    <rPh sb="25" eb="27">
      <t>サイテイ</t>
    </rPh>
    <rPh sb="27" eb="28">
      <t>チ</t>
    </rPh>
    <rPh sb="63" eb="65">
      <t>サイコウ</t>
    </rPh>
    <rPh sb="65" eb="66">
      <t>チ</t>
    </rPh>
    <rPh sb="69" eb="72">
      <t>ヘイキンチ</t>
    </rPh>
    <phoneticPr fontId="5"/>
  </si>
  <si>
    <t>最新の数値が，過去5年間の
a：最高値以上
b：平均値以上～最高値未満
c：平均値
d：最低値以上～平均値未満
e：最低値未満</t>
    <rPh sb="24" eb="27">
      <t>ヘイキンチ</t>
    </rPh>
    <rPh sb="27" eb="29">
      <t>イジョウ</t>
    </rPh>
    <rPh sb="30" eb="32">
      <t>サイコウ</t>
    </rPh>
    <rPh sb="44" eb="46">
      <t>サイテイ</t>
    </rPh>
    <rPh sb="46" eb="47">
      <t>チ</t>
    </rPh>
    <rPh sb="58" eb="60">
      <t>サイテイ</t>
    </rPh>
    <rPh sb="60" eb="61">
      <t>チ</t>
    </rPh>
    <rPh sb="61" eb="63">
      <t>ミマン</t>
    </rPh>
    <phoneticPr fontId="5"/>
  </si>
  <si>
    <t>消費生活相談件数は毎年変動するものであり，一定安定的な数字と比較する必要があるため，過去
5年間の数値をもとに，基準を設定した。</t>
    <rPh sb="0" eb="2">
      <t>ショウヒ</t>
    </rPh>
    <rPh sb="2" eb="4">
      <t>セイカツ</t>
    </rPh>
    <rPh sb="4" eb="6">
      <t>ソウダン</t>
    </rPh>
    <rPh sb="6" eb="8">
      <t>ケンスウ</t>
    </rPh>
    <phoneticPr fontId="5"/>
  </si>
  <si>
    <t>―</t>
    <phoneticPr fontId="5"/>
  </si>
  <si>
    <t>過去5年間の平均値</t>
    <rPh sb="0" eb="2">
      <t>カコ</t>
    </rPh>
    <rPh sb="3" eb="5">
      <t>ネンカン</t>
    </rPh>
    <rPh sb="6" eb="9">
      <t>ヘイキンチ</t>
    </rPh>
    <phoneticPr fontId="5"/>
  </si>
  <si>
    <t xml:space="preserve">― </t>
    <phoneticPr fontId="5"/>
  </si>
  <si>
    <t>①既存計画に基づいて算出する目標値</t>
    <phoneticPr fontId="5"/>
  </si>
  <si>
    <t>京都市市民スポーツ振興計画</t>
    <rPh sb="0" eb="3">
      <t>キョウトシ</t>
    </rPh>
    <rPh sb="3" eb="5">
      <t>シミン</t>
    </rPh>
    <rPh sb="9" eb="11">
      <t>シンコウ</t>
    </rPh>
    <rPh sb="11" eb="13">
      <t>ケイカク</t>
    </rPh>
    <phoneticPr fontId="5"/>
  </si>
  <si>
    <t>最新数値の目標値に対する達成度が
a：100%以上
b：80%以上～100%未満
c：60%以上～80%未満
d：40%以上～60%未満
e：40%未満</t>
    <phoneticPr fontId="5"/>
  </si>
  <si>
    <t>当該指標については，目標達成以上をａとし，以下を20％刻みで基準を設定した。</t>
    <phoneticPr fontId="5"/>
  </si>
  <si>
    <t>京都市市民スポーツ振興計画</t>
    <phoneticPr fontId="5"/>
  </si>
  <si>
    <t>当該指標については，目標達成以上をａとし，以下を10％刻みで基準を設定した。</t>
    <phoneticPr fontId="5"/>
  </si>
  <si>
    <t>(参考)
H27：28件
H28：14件
H29：22件
H30：24件
R元：19件
R2：22件</t>
    <rPh sb="49" eb="50">
      <t>ケン</t>
    </rPh>
    <phoneticPr fontId="5"/>
  </si>
  <si>
    <t>202-1</t>
  </si>
  <si>
    <t>新型コロナウイルス感染症の影響で，令和２年度の補助金の申請件数が大幅に減少した。</t>
    <rPh sb="17" eb="19">
      <t>レイワ</t>
    </rPh>
    <rPh sb="20" eb="21">
      <t>ネン</t>
    </rPh>
    <rPh sb="21" eb="22">
      <t>ド</t>
    </rPh>
    <rPh sb="23" eb="26">
      <t>ホジョキン</t>
    </rPh>
    <rPh sb="27" eb="29">
      <t>シンセイ</t>
    </rPh>
    <rPh sb="29" eb="31">
      <t>ケンスウ</t>
    </rPh>
    <phoneticPr fontId="5"/>
  </si>
  <si>
    <t>202-2</t>
  </si>
  <si>
    <t>過去5年間における利用者の平均増加率(3.78％)を基に算出</t>
    <phoneticPr fontId="5"/>
  </si>
  <si>
    <t>　新型コロナウイルス感染症の影響で，令和２年度に当初予定していた企業向け人権啓発講座や人権啓発パネル展がほとんど中止になり，講座への参加人数や配布資料数が大幅に減少した。</t>
    <rPh sb="1" eb="3">
      <t>シンガタ</t>
    </rPh>
    <rPh sb="10" eb="13">
      <t>カンセンショウ</t>
    </rPh>
    <rPh sb="14" eb="16">
      <t>エイキョウ</t>
    </rPh>
    <rPh sb="18" eb="20">
      <t>レイワ</t>
    </rPh>
    <rPh sb="21" eb="23">
      <t>ネンド</t>
    </rPh>
    <rPh sb="24" eb="26">
      <t>トウショ</t>
    </rPh>
    <rPh sb="26" eb="28">
      <t>ヨテイ</t>
    </rPh>
    <rPh sb="32" eb="35">
      <t>キギョウム</t>
    </rPh>
    <rPh sb="36" eb="38">
      <t>ジンケン</t>
    </rPh>
    <rPh sb="38" eb="40">
      <t>ケイハツ</t>
    </rPh>
    <rPh sb="40" eb="42">
      <t>コウザ</t>
    </rPh>
    <rPh sb="43" eb="45">
      <t>ジンケン</t>
    </rPh>
    <rPh sb="45" eb="47">
      <t>ケイハツ</t>
    </rPh>
    <rPh sb="50" eb="51">
      <t>テン</t>
    </rPh>
    <rPh sb="56" eb="58">
      <t>チュウシ</t>
    </rPh>
    <rPh sb="62" eb="64">
      <t>コウザ</t>
    </rPh>
    <rPh sb="66" eb="68">
      <t>サンカ</t>
    </rPh>
    <rPh sb="68" eb="70">
      <t>ニンズウ</t>
    </rPh>
    <rPh sb="71" eb="73">
      <t>ハイフ</t>
    </rPh>
    <rPh sb="73" eb="75">
      <t>シリョウ</t>
    </rPh>
    <rPh sb="75" eb="76">
      <t>スウ</t>
    </rPh>
    <rPh sb="77" eb="79">
      <t>オオハバ</t>
    </rPh>
    <rPh sb="80" eb="82">
      <t>ゲンショウ</t>
    </rPh>
    <phoneticPr fontId="5"/>
  </si>
  <si>
    <t>地域活動の担い手づくりを主目的とした講座等への参加者数</t>
    <phoneticPr fontId="5"/>
  </si>
  <si>
    <t>令和元年度実績値（1138件）の10％（113件）増加</t>
    <rPh sb="0" eb="2">
      <t>レイワ</t>
    </rPh>
    <rPh sb="2" eb="4">
      <t>ガンネン</t>
    </rPh>
    <rPh sb="4" eb="5">
      <t>ド</t>
    </rPh>
    <rPh sb="5" eb="7">
      <t>ジッセキ</t>
    </rPh>
    <rPh sb="7" eb="8">
      <t>チ</t>
    </rPh>
    <rPh sb="13" eb="14">
      <t>ケン</t>
    </rPh>
    <rPh sb="23" eb="24">
      <t>ケン</t>
    </rPh>
    <rPh sb="25" eb="27">
      <t>ゾウカ</t>
    </rPh>
    <phoneticPr fontId="5"/>
  </si>
  <si>
    <t>目標値をａとし，以下10％刻みで基準を設定</t>
    <phoneticPr fontId="5"/>
  </si>
  <si>
    <t>ホームページ等による情報発信を行っている学区数</t>
    <phoneticPr fontId="5"/>
  </si>
  <si>
    <t>令和元年度実績値（68学区）に，11学区（各行政区に１学区）増加</t>
    <rPh sb="0" eb="2">
      <t>レイワ</t>
    </rPh>
    <rPh sb="2" eb="4">
      <t>ガンネン</t>
    </rPh>
    <rPh sb="4" eb="5">
      <t>ド</t>
    </rPh>
    <rPh sb="5" eb="7">
      <t>ジッセキ</t>
    </rPh>
    <rPh sb="7" eb="8">
      <t>チ</t>
    </rPh>
    <rPh sb="11" eb="13">
      <t>ガック</t>
    </rPh>
    <rPh sb="18" eb="20">
      <t>ガック</t>
    </rPh>
    <rPh sb="21" eb="22">
      <t>カク</t>
    </rPh>
    <rPh sb="22" eb="25">
      <t>ギョウセイク</t>
    </rPh>
    <rPh sb="27" eb="29">
      <t>ガック</t>
    </rPh>
    <rPh sb="30" eb="32">
      <t>ゾウカ</t>
    </rPh>
    <phoneticPr fontId="5"/>
  </si>
  <si>
    <t>ＮＰＯ法人設立講座参加人数</t>
    <rPh sb="3" eb="5">
      <t>ホウジン</t>
    </rPh>
    <rPh sb="5" eb="7">
      <t>セツリツ</t>
    </rPh>
    <rPh sb="7" eb="9">
      <t>コウザ</t>
    </rPh>
    <rPh sb="9" eb="11">
      <t>サンカ</t>
    </rPh>
    <rPh sb="11" eb="13">
      <t>ニンズウ</t>
    </rPh>
    <phoneticPr fontId="5"/>
  </si>
  <si>
    <t>京都市市民活動総合センターが実施する，NPO法人設立講座の参加人数</t>
    <rPh sb="0" eb="3">
      <t>キョウトシ</t>
    </rPh>
    <rPh sb="3" eb="5">
      <t>シミン</t>
    </rPh>
    <rPh sb="5" eb="7">
      <t>カツドウ</t>
    </rPh>
    <rPh sb="7" eb="9">
      <t>ソウゴウ</t>
    </rPh>
    <rPh sb="14" eb="16">
      <t>ジッシ</t>
    </rPh>
    <rPh sb="22" eb="24">
      <t>ホウジン</t>
    </rPh>
    <rPh sb="24" eb="26">
      <t>セツリツ</t>
    </rPh>
    <rPh sb="26" eb="28">
      <t>コウザ</t>
    </rPh>
    <rPh sb="29" eb="31">
      <t>サンカ</t>
    </rPh>
    <rPh sb="31" eb="33">
      <t>ニンズウ</t>
    </rPh>
    <phoneticPr fontId="5"/>
  </si>
  <si>
    <t>市民活動団体が活発に活動するまちづくりに向けて，市民活動への関心の高まりを示す指標</t>
    <rPh sb="0" eb="2">
      <t>シミン</t>
    </rPh>
    <rPh sb="2" eb="4">
      <t>カツドウ</t>
    </rPh>
    <rPh sb="4" eb="6">
      <t>ダンタイ</t>
    </rPh>
    <rPh sb="7" eb="9">
      <t>カッパツ</t>
    </rPh>
    <rPh sb="10" eb="12">
      <t>カツドウ</t>
    </rPh>
    <rPh sb="20" eb="21">
      <t>ム</t>
    </rPh>
    <rPh sb="24" eb="26">
      <t>シミン</t>
    </rPh>
    <rPh sb="26" eb="28">
      <t>カツドウ</t>
    </rPh>
    <rPh sb="30" eb="32">
      <t>カンシン</t>
    </rPh>
    <rPh sb="33" eb="34">
      <t>タカ</t>
    </rPh>
    <rPh sb="37" eb="38">
      <t>シメ</t>
    </rPh>
    <rPh sb="39" eb="41">
      <t>シヒョウ</t>
    </rPh>
    <phoneticPr fontId="5"/>
  </si>
  <si>
    <t>京都市市民活動総合センター調べ</t>
    <phoneticPr fontId="5"/>
  </si>
  <si>
    <t>過去最高値（平成17年度）</t>
    <rPh sb="0" eb="2">
      <t>カコ</t>
    </rPh>
    <rPh sb="2" eb="4">
      <t>サイコウ</t>
    </rPh>
    <rPh sb="4" eb="5">
      <t>チ</t>
    </rPh>
    <rPh sb="6" eb="8">
      <t>ヘイセイ</t>
    </rPh>
    <rPh sb="10" eb="12">
      <t>ネンド</t>
    </rPh>
    <phoneticPr fontId="5"/>
  </si>
  <si>
    <t>目標値に対する割合が
ａ：100％以上
ｂ：90％以上～100％未満
ｃ：80％以上～90％未満
ｄ：70％以上～80％未満
ｅ：70％未満</t>
    <rPh sb="0" eb="3">
      <t>モクヒョウチ</t>
    </rPh>
    <rPh sb="4" eb="5">
      <t>タイ</t>
    </rPh>
    <rPh sb="7" eb="9">
      <t>ワリアイ</t>
    </rPh>
    <rPh sb="17" eb="19">
      <t>イジョウ</t>
    </rPh>
    <rPh sb="25" eb="27">
      <t>イジョウ</t>
    </rPh>
    <rPh sb="32" eb="34">
      <t>ミマン</t>
    </rPh>
    <rPh sb="40" eb="42">
      <t>イジョウ</t>
    </rPh>
    <rPh sb="46" eb="48">
      <t>ミマン</t>
    </rPh>
    <rPh sb="54" eb="56">
      <t>イジョウ</t>
    </rPh>
    <rPh sb="60" eb="62">
      <t>ミマン</t>
    </rPh>
    <rPh sb="68" eb="70">
      <t>ミマン</t>
    </rPh>
    <phoneticPr fontId="5"/>
  </si>
  <si>
    <t>目標値をａとし，以下10％刻みで基準を設定</t>
    <rPh sb="0" eb="3">
      <t>モクヒョウチ</t>
    </rPh>
    <rPh sb="8" eb="10">
      <t>イカ</t>
    </rPh>
    <rPh sb="13" eb="14">
      <t>キザ</t>
    </rPh>
    <rPh sb="16" eb="18">
      <t>キジュン</t>
    </rPh>
    <rPh sb="19" eb="21">
      <t>セッテイ</t>
    </rPh>
    <phoneticPr fontId="5"/>
  </si>
  <si>
    <t>401-1</t>
  </si>
  <si>
    <t>交通事故死者数</t>
    <rPh sb="0" eb="2">
      <t>コウツウ</t>
    </rPh>
    <rPh sb="2" eb="4">
      <t>ジコ</t>
    </rPh>
    <rPh sb="4" eb="7">
      <t>シシャスウ</t>
    </rPh>
    <phoneticPr fontId="5"/>
  </si>
  <si>
    <t>文化市民局</t>
    <phoneticPr fontId="5"/>
  </si>
  <si>
    <t>くらし安全推進課</t>
    <rPh sb="3" eb="5">
      <t>アンゼン</t>
    </rPh>
    <rPh sb="5" eb="7">
      <t>スイシン</t>
    </rPh>
    <rPh sb="7" eb="8">
      <t>カ</t>
    </rPh>
    <phoneticPr fontId="5"/>
  </si>
  <si>
    <t>222-3193</t>
    <phoneticPr fontId="5"/>
  </si>
  <si>
    <t>交通事故発生から24時間以内の死者数</t>
    <phoneticPr fontId="5"/>
  </si>
  <si>
    <t>交通事故や犯罪が少ない安心・安全なまちづくりに向けた進み具合を示す指標</t>
    <phoneticPr fontId="5"/>
  </si>
  <si>
    <t>出典：京都市主要統計</t>
    <phoneticPr fontId="5"/>
  </si>
  <si>
    <t>減少する方が良い指標</t>
    <phoneticPr fontId="5"/>
  </si>
  <si>
    <t>第10次京都市交通安全計画
（平成28年度～令和2年度）</t>
    <rPh sb="0" eb="1">
      <t>ダイ</t>
    </rPh>
    <rPh sb="3" eb="4">
      <t>ツギ</t>
    </rPh>
    <rPh sb="4" eb="7">
      <t>キョウトシ</t>
    </rPh>
    <rPh sb="7" eb="9">
      <t>コウツウ</t>
    </rPh>
    <rPh sb="9" eb="11">
      <t>アンゼン</t>
    </rPh>
    <rPh sb="11" eb="13">
      <t>ケイカク</t>
    </rPh>
    <rPh sb="15" eb="17">
      <t>ヘイセイ</t>
    </rPh>
    <rPh sb="19" eb="21">
      <t>ネンド</t>
    </rPh>
    <rPh sb="22" eb="24">
      <t>レイワ</t>
    </rPh>
    <rPh sb="25" eb="27">
      <t>ネンド</t>
    </rPh>
    <phoneticPr fontId="5"/>
  </si>
  <si>
    <t>最新数値の目標値に対する達成度が
a：80%以上
b：60%以上～80%未満
c：40%以上～60%未満
d：20%以上～40%未満
e：20%未満</t>
    <phoneticPr fontId="5"/>
  </si>
  <si>
    <t>・当該指標は市民の「自らを守る意識」の高まりなどが大きく影響することなどから，80％以上をａ評価
・以下20％刻みでb～e評価</t>
    <phoneticPr fontId="5"/>
  </si>
  <si>
    <t>401-2</t>
  </si>
  <si>
    <t>交通事故死傷者数</t>
    <rPh sb="0" eb="2">
      <t>コウツウ</t>
    </rPh>
    <rPh sb="2" eb="4">
      <t>ジコ</t>
    </rPh>
    <rPh sb="4" eb="7">
      <t>シショウシャ</t>
    </rPh>
    <rPh sb="7" eb="8">
      <t>スウ</t>
    </rPh>
    <phoneticPr fontId="5"/>
  </si>
  <si>
    <t>くらし安全推進課</t>
    <rPh sb="3" eb="8">
      <t>アンゼンスイシンカ</t>
    </rPh>
    <phoneticPr fontId="5"/>
  </si>
  <si>
    <t>交通事故発生から24時間以内の死者数及び交通事故によって負傷し，治療を要する者の数</t>
    <rPh sb="18" eb="19">
      <t>オヨ</t>
    </rPh>
    <rPh sb="28" eb="30">
      <t>フショウ</t>
    </rPh>
    <phoneticPr fontId="5"/>
  </si>
  <si>
    <t>402-1</t>
    <phoneticPr fontId="5"/>
  </si>
  <si>
    <t>消費者啓発事業の参加により消費者問題への理解が深まった人の割合</t>
    <rPh sb="2" eb="3">
      <t>シャ</t>
    </rPh>
    <phoneticPr fontId="5"/>
  </si>
  <si>
    <t>消費生活総合センター</t>
    <rPh sb="0" eb="2">
      <t>ショウヒ</t>
    </rPh>
    <rPh sb="2" eb="4">
      <t>セイカツ</t>
    </rPh>
    <rPh sb="4" eb="6">
      <t>ソウゴウ</t>
    </rPh>
    <phoneticPr fontId="5"/>
  </si>
  <si>
    <t>256-1110</t>
    <phoneticPr fontId="5"/>
  </si>
  <si>
    <t>消費者啓発事業で実施するアンケートにおいて，「消費者問題」への理解が深まったと答えた人の割合</t>
    <rPh sb="0" eb="2">
      <t>ショウヒ</t>
    </rPh>
    <rPh sb="2" eb="3">
      <t>シャ</t>
    </rPh>
    <rPh sb="3" eb="5">
      <t>ケイハツ</t>
    </rPh>
    <rPh sb="5" eb="7">
      <t>ジギョウ</t>
    </rPh>
    <rPh sb="8" eb="10">
      <t>ジッシ</t>
    </rPh>
    <rPh sb="23" eb="26">
      <t>ショウヒシャ</t>
    </rPh>
    <rPh sb="26" eb="28">
      <t>モンダイ</t>
    </rPh>
    <rPh sb="31" eb="33">
      <t>リカイ</t>
    </rPh>
    <rPh sb="34" eb="35">
      <t>フカ</t>
    </rPh>
    <rPh sb="39" eb="40">
      <t>コタ</t>
    </rPh>
    <rPh sb="42" eb="43">
      <t>ヒト</t>
    </rPh>
    <rPh sb="44" eb="46">
      <t>ワリアイ</t>
    </rPh>
    <phoneticPr fontId="5"/>
  </si>
  <si>
    <t>消費者被害の未然防止・拡大防止を図るために実施する消費者啓発事業の具体的な成果を示す指標</t>
    <rPh sb="27" eb="28">
      <t>シャ</t>
    </rPh>
    <phoneticPr fontId="5"/>
  </si>
  <si>
    <t>過去3年間（平成29年度～令和元年度）の平均値
(参考)
　平成29年度：94％
　平成30年度：96％
　令和元年度：96％</t>
    <rPh sb="0" eb="2">
      <t>カコ</t>
    </rPh>
    <rPh sb="3" eb="5">
      <t>ネンカン</t>
    </rPh>
    <rPh sb="6" eb="8">
      <t>ヘイセイ</t>
    </rPh>
    <rPh sb="10" eb="12">
      <t>ネンド</t>
    </rPh>
    <rPh sb="13" eb="15">
      <t>レイワ</t>
    </rPh>
    <rPh sb="15" eb="17">
      <t>ガンネン</t>
    </rPh>
    <rPh sb="17" eb="18">
      <t>ド</t>
    </rPh>
    <rPh sb="20" eb="23">
      <t>ヘイキンチ</t>
    </rPh>
    <rPh sb="25" eb="27">
      <t>サンコウ</t>
    </rPh>
    <rPh sb="30" eb="32">
      <t>ヘイセイ</t>
    </rPh>
    <rPh sb="34" eb="36">
      <t>ネンド</t>
    </rPh>
    <rPh sb="42" eb="44">
      <t>ヘイセイ</t>
    </rPh>
    <rPh sb="46" eb="48">
      <t>ネンド</t>
    </rPh>
    <rPh sb="54" eb="56">
      <t>レイワ</t>
    </rPh>
    <rPh sb="56" eb="58">
      <t>ガンネン</t>
    </rPh>
    <rPh sb="58" eb="59">
      <t>ド</t>
    </rPh>
    <phoneticPr fontId="5"/>
  </si>
  <si>
    <t>単年度目標値に対する達成度が
a：100％以上
b：80％～100％未満
c：60％以上～80％未満
d：40％以上～60％未満
e：40％未満</t>
    <phoneticPr fontId="5"/>
  </si>
  <si>
    <t>目標値以上を達成したときをaとし，20％刻みで基準を設定した。</t>
    <phoneticPr fontId="5"/>
  </si>
  <si>
    <t>402-2</t>
    <phoneticPr fontId="5"/>
  </si>
  <si>
    <t>「エシカル消費」の認知度</t>
    <phoneticPr fontId="5"/>
  </si>
  <si>
    <t>大学における消費生活講座で実施するアンケートにおいて，「エシカル消費」という単語を知っていると答えた生徒の割合</t>
    <rPh sb="6" eb="8">
      <t>ショウヒ</t>
    </rPh>
    <rPh sb="8" eb="10">
      <t>セイカツ</t>
    </rPh>
    <rPh sb="10" eb="12">
      <t>コウザ</t>
    </rPh>
    <rPh sb="13" eb="15">
      <t>ジッシ</t>
    </rPh>
    <rPh sb="32" eb="34">
      <t>ショウヒ</t>
    </rPh>
    <rPh sb="38" eb="40">
      <t>タンゴ</t>
    </rPh>
    <rPh sb="41" eb="42">
      <t>シ</t>
    </rPh>
    <rPh sb="47" eb="48">
      <t>コタ</t>
    </rPh>
    <rPh sb="50" eb="52">
      <t>セイト</t>
    </rPh>
    <rPh sb="53" eb="55">
      <t>ワリアイ</t>
    </rPh>
    <phoneticPr fontId="5"/>
  </si>
  <si>
    <t>今後，社会の担い手となる若者を対象に，環境に配慮した消費行動である「エシカル消費」の認知度を示す指標</t>
    <phoneticPr fontId="5"/>
  </si>
  <si>
    <t>単年度目標値に対する達成度が
a：100％以上
b：80％～100％未満
c：60％以上～80％未満
d：40％以上～60％未満
e：40％未満</t>
    <rPh sb="0" eb="3">
      <t>タンネンド</t>
    </rPh>
    <rPh sb="3" eb="6">
      <t>モクヒョウチ</t>
    </rPh>
    <rPh sb="7" eb="8">
      <t>タイ</t>
    </rPh>
    <rPh sb="10" eb="12">
      <t>タッセイ</t>
    </rPh>
    <rPh sb="12" eb="13">
      <t>ド</t>
    </rPh>
    <rPh sb="21" eb="23">
      <t>イジョウ</t>
    </rPh>
    <rPh sb="34" eb="36">
      <t>ミマン</t>
    </rPh>
    <rPh sb="42" eb="44">
      <t>イジョウ</t>
    </rPh>
    <rPh sb="48" eb="50">
      <t>ミマン</t>
    </rPh>
    <rPh sb="56" eb="58">
      <t>イジョウ</t>
    </rPh>
    <rPh sb="62" eb="64">
      <t>ミマン</t>
    </rPh>
    <rPh sb="70" eb="72">
      <t>ミマン</t>
    </rPh>
    <phoneticPr fontId="5"/>
  </si>
  <si>
    <t>消費生活に関する啓発活動を推進する市民ボランティアの活動回数</t>
    <rPh sb="0" eb="2">
      <t>ショウヒ</t>
    </rPh>
    <rPh sb="2" eb="4">
      <t>セイカツ</t>
    </rPh>
    <rPh sb="5" eb="6">
      <t>カン</t>
    </rPh>
    <rPh sb="8" eb="10">
      <t>ケイハツ</t>
    </rPh>
    <rPh sb="10" eb="12">
      <t>カツドウ</t>
    </rPh>
    <rPh sb="13" eb="15">
      <t>スイシン</t>
    </rPh>
    <rPh sb="17" eb="19">
      <t>シミン</t>
    </rPh>
    <rPh sb="26" eb="28">
      <t>カツドウ</t>
    </rPh>
    <rPh sb="28" eb="30">
      <t>カイスウ</t>
    </rPh>
    <phoneticPr fontId="5"/>
  </si>
  <si>
    <t>出前講座における補助講師や区民ふれあいまつり等における啓発パンフレットの配布等，地域での消費生活に関する啓発活動に協力いただいている市民ボランティア「京（みやこ）・くらしのサポーター」の活動回数</t>
    <rPh sb="0" eb="2">
      <t>デマエ</t>
    </rPh>
    <rPh sb="2" eb="4">
      <t>コウザ</t>
    </rPh>
    <rPh sb="8" eb="10">
      <t>ホジョ</t>
    </rPh>
    <rPh sb="10" eb="12">
      <t>コウシ</t>
    </rPh>
    <rPh sb="13" eb="15">
      <t>クミン</t>
    </rPh>
    <rPh sb="22" eb="23">
      <t>トウ</t>
    </rPh>
    <rPh sb="27" eb="29">
      <t>ケイハツ</t>
    </rPh>
    <rPh sb="36" eb="38">
      <t>ハイフ</t>
    </rPh>
    <rPh sb="38" eb="39">
      <t>トウ</t>
    </rPh>
    <rPh sb="40" eb="42">
      <t>チイキ</t>
    </rPh>
    <rPh sb="44" eb="46">
      <t>ショウヒ</t>
    </rPh>
    <rPh sb="46" eb="48">
      <t>セイカツ</t>
    </rPh>
    <rPh sb="49" eb="50">
      <t>カン</t>
    </rPh>
    <rPh sb="52" eb="54">
      <t>ケイハツ</t>
    </rPh>
    <rPh sb="54" eb="56">
      <t>カツドウ</t>
    </rPh>
    <rPh sb="57" eb="59">
      <t>キョウリョク</t>
    </rPh>
    <rPh sb="66" eb="68">
      <t>シミン</t>
    </rPh>
    <rPh sb="75" eb="76">
      <t>キョウ</t>
    </rPh>
    <rPh sb="93" eb="95">
      <t>カツドウ</t>
    </rPh>
    <rPh sb="95" eb="97">
      <t>カイスウ</t>
    </rPh>
    <phoneticPr fontId="5"/>
  </si>
  <si>
    <t>消費者被害の防止と消費者の自立にむけた市民との協働による消費者啓発活動の推進状況を示す指標</t>
    <rPh sb="0" eb="3">
      <t>ショウヒシャ</t>
    </rPh>
    <rPh sb="3" eb="5">
      <t>ヒガイ</t>
    </rPh>
    <rPh sb="6" eb="8">
      <t>ボウシ</t>
    </rPh>
    <rPh sb="9" eb="12">
      <t>ショウヒシャ</t>
    </rPh>
    <rPh sb="13" eb="15">
      <t>ジリツ</t>
    </rPh>
    <rPh sb="19" eb="21">
      <t>シミン</t>
    </rPh>
    <rPh sb="23" eb="25">
      <t>キョウドウ</t>
    </rPh>
    <rPh sb="28" eb="31">
      <t>ショウヒシャ</t>
    </rPh>
    <rPh sb="31" eb="33">
      <t>ケイハツ</t>
    </rPh>
    <rPh sb="33" eb="35">
      <t>カツドウ</t>
    </rPh>
    <rPh sb="36" eb="38">
      <t>スイシン</t>
    </rPh>
    <rPh sb="38" eb="40">
      <t>ジョウキョウ</t>
    </rPh>
    <rPh sb="41" eb="42">
      <t>シメ</t>
    </rPh>
    <rPh sb="43" eb="45">
      <t>シヒョウ</t>
    </rPh>
    <phoneticPr fontId="5"/>
  </si>
  <si>
    <t>算出方法：出前講座や区民ふれあいまつり等への「京・くらしのサポーター」参加者数の単年度合計
出典：事業担当課調べ</t>
    <rPh sb="0" eb="2">
      <t>サンシュツ</t>
    </rPh>
    <rPh sb="2" eb="4">
      <t>ホウホウ</t>
    </rPh>
    <rPh sb="5" eb="7">
      <t>デマエ</t>
    </rPh>
    <rPh sb="7" eb="9">
      <t>コウザ</t>
    </rPh>
    <rPh sb="10" eb="12">
      <t>クミン</t>
    </rPh>
    <rPh sb="19" eb="20">
      <t>トウ</t>
    </rPh>
    <rPh sb="23" eb="24">
      <t>キョウ</t>
    </rPh>
    <rPh sb="35" eb="38">
      <t>サンカシャ</t>
    </rPh>
    <rPh sb="38" eb="39">
      <t>スウ</t>
    </rPh>
    <rPh sb="40" eb="43">
      <t>タンネンド</t>
    </rPh>
    <rPh sb="43" eb="45">
      <t>ゴウケイ</t>
    </rPh>
    <rPh sb="46" eb="48">
      <t>シュッテン</t>
    </rPh>
    <rPh sb="49" eb="51">
      <t>ジギョウ</t>
    </rPh>
    <rPh sb="51" eb="53">
      <t>タントウ</t>
    </rPh>
    <rPh sb="53" eb="54">
      <t>カ</t>
    </rPh>
    <rPh sb="54" eb="55">
      <t>シラ</t>
    </rPh>
    <phoneticPr fontId="5"/>
  </si>
  <si>
    <t>令和元年度の数値65回から等比的に増加させ，目標年次に約5割増となることを目指す。</t>
    <rPh sb="0" eb="2">
      <t>レイワ</t>
    </rPh>
    <rPh sb="2" eb="4">
      <t>ガンネン</t>
    </rPh>
    <rPh sb="4" eb="5">
      <t>ド</t>
    </rPh>
    <rPh sb="6" eb="8">
      <t>スウチ</t>
    </rPh>
    <rPh sb="10" eb="11">
      <t>カイ</t>
    </rPh>
    <rPh sb="13" eb="16">
      <t>トウヒテキ</t>
    </rPh>
    <rPh sb="17" eb="19">
      <t>ゾウカ</t>
    </rPh>
    <rPh sb="22" eb="24">
      <t>モクヒョウ</t>
    </rPh>
    <rPh sb="24" eb="26">
      <t>ネンジ</t>
    </rPh>
    <rPh sb="27" eb="28">
      <t>ヤク</t>
    </rPh>
    <rPh sb="29" eb="30">
      <t>ワリ</t>
    </rPh>
    <rPh sb="30" eb="31">
      <t>ゾウ</t>
    </rPh>
    <rPh sb="37" eb="39">
      <t>メザ</t>
    </rPh>
    <phoneticPr fontId="5"/>
  </si>
  <si>
    <t>単年度目標値に対する達成度が
a：100％以上
b：90％以上～100％未満
c：80％以上～90％未満
d：70％以上～80％未満
e：70％未満</t>
    <phoneticPr fontId="5"/>
  </si>
  <si>
    <t>目標値以上を達成したときをaとし，10％刻みで基準を設定した。</t>
    <rPh sb="0" eb="3">
      <t>モクヒョウチ</t>
    </rPh>
    <rPh sb="3" eb="5">
      <t>イジョウ</t>
    </rPh>
    <rPh sb="6" eb="8">
      <t>タッセイ</t>
    </rPh>
    <rPh sb="20" eb="21">
      <t>キザ</t>
    </rPh>
    <rPh sb="23" eb="25">
      <t>キジュン</t>
    </rPh>
    <rPh sb="26" eb="28">
      <t>セッテイ</t>
    </rPh>
    <phoneticPr fontId="5"/>
  </si>
  <si>
    <t>601-1</t>
  </si>
  <si>
    <t>R2年度については，従前の目標値を据え置き
R3年度以降の目標値については，調整中</t>
    <rPh sb="2" eb="4">
      <t>ネンド</t>
    </rPh>
    <rPh sb="10" eb="12">
      <t>ジュウゼン</t>
    </rPh>
    <rPh sb="13" eb="16">
      <t>モクヒョウチ</t>
    </rPh>
    <rPh sb="17" eb="18">
      <t>ス</t>
    </rPh>
    <rPh sb="19" eb="20">
      <t>オ</t>
    </rPh>
    <rPh sb="24" eb="26">
      <t>ネンド</t>
    </rPh>
    <rPh sb="26" eb="28">
      <t>イコウ</t>
    </rPh>
    <rPh sb="29" eb="32">
      <t>モクヒョウチ</t>
    </rPh>
    <rPh sb="38" eb="41">
      <t>チョウセイチュウ</t>
    </rPh>
    <phoneticPr fontId="5"/>
  </si>
  <si>
    <t>602-1</t>
  </si>
  <si>
    <t>最新数値の目標値に対する達成度が
a:100.0％以上
b:90％以上～100％未満
c:80％以上～90％未満
d;70％以上～80％未満
e:70％未満</t>
    <phoneticPr fontId="5"/>
  </si>
  <si>
    <t>当該指標については，目標値以上を達成したときをaとし,以下10％刻みで基準を設定した。</t>
    <phoneticPr fontId="5"/>
  </si>
  <si>
    <t>603-1</t>
  </si>
  <si>
    <t>プロスポーツ・全国規模大会の開催日数</t>
    <rPh sb="7" eb="9">
      <t>ゼンコク</t>
    </rPh>
    <rPh sb="9" eb="11">
      <t>キボ</t>
    </rPh>
    <rPh sb="11" eb="13">
      <t>タイカイ</t>
    </rPh>
    <rPh sb="14" eb="16">
      <t>カイサイ</t>
    </rPh>
    <rPh sb="16" eb="18">
      <t>ニッスウ</t>
    </rPh>
    <phoneticPr fontId="5"/>
  </si>
  <si>
    <t>最新数値の目標値に対する達成度が
a：100%以上
b：90%以上～100%未満
c：80%以上～90%未満
d：70%以上～80%未満
e：70%未満</t>
    <phoneticPr fontId="5"/>
  </si>
  <si>
    <t>当該指標については，目標値達成以上をａとし，以下を10％刻みで基準を設定した。</t>
    <phoneticPr fontId="5"/>
  </si>
  <si>
    <t>「世界遺産PBL科目」，「京都ミュージアムPBL科目」，「教職員日曜講座」で合計で15科目開設を目標とする。</t>
    <phoneticPr fontId="5"/>
  </si>
  <si>
    <t xml:space="preserve">11
</t>
    <phoneticPr fontId="5"/>
  </si>
  <si>
    <t>京都市内に本部を置く大学・大学院・短期大学・日本語学校・専修学校に在学する留学生数</t>
    <phoneticPr fontId="5"/>
  </si>
  <si>
    <t>大学の枠を超えた学生の活動の推進</t>
    <phoneticPr fontId="5"/>
  </si>
  <si>
    <t>まちづくりや社会貢献活動をはじめとする未来の京都づくりにつながる活動を行う学生数</t>
    <phoneticPr fontId="5"/>
  </si>
  <si>
    <t>京都学生祭典実行委員会及び学生広報部に所属する学生数を目標値として設定。</t>
    <phoneticPr fontId="5"/>
  </si>
  <si>
    <t>大学コンソーシアム京都が作成する「インターンシップ・プログラム実施報告書」に記載のある令和元年度実績値から目標値を設定。</t>
    <rPh sb="43" eb="45">
      <t>レイワ</t>
    </rPh>
    <rPh sb="45" eb="47">
      <t>ガンネン</t>
    </rPh>
    <rPh sb="47" eb="48">
      <t>ド</t>
    </rPh>
    <rPh sb="48" eb="50">
      <t>ジッセキ</t>
    </rPh>
    <phoneticPr fontId="5"/>
  </si>
  <si>
    <t>コロナ禍により令和2年度は事業を中止したため，令和3年度は評価しない。</t>
    <rPh sb="3" eb="4">
      <t>ワザワイ</t>
    </rPh>
    <rPh sb="7" eb="9">
      <t>レイワ</t>
    </rPh>
    <rPh sb="10" eb="12">
      <t>ネンド</t>
    </rPh>
    <rPh sb="13" eb="15">
      <t>ジギョウ</t>
    </rPh>
    <rPh sb="16" eb="18">
      <t>チュウシ</t>
    </rPh>
    <rPh sb="23" eb="25">
      <t>レイワ</t>
    </rPh>
    <rPh sb="26" eb="28">
      <t>ネンド</t>
    </rPh>
    <rPh sb="29" eb="31">
      <t>ヒョウカ</t>
    </rPh>
    <phoneticPr fontId="5"/>
  </si>
  <si>
    <t>産業イノベーション推進室</t>
    <rPh sb="0" eb="2">
      <t>サンギョウ</t>
    </rPh>
    <rPh sb="9" eb="11">
      <t>スイシン</t>
    </rPh>
    <rPh sb="11" eb="12">
      <t>シツ</t>
    </rPh>
    <phoneticPr fontId="5"/>
  </si>
  <si>
    <t>222-3324</t>
    <phoneticPr fontId="5"/>
  </si>
  <si>
    <t>地域の産業支援機関が関連し，コーディネータの活動のもと，新たに組成された研究開発プロジェクト数を示す指標</t>
    <phoneticPr fontId="5"/>
  </si>
  <si>
    <t>出典：事業担当課調べ</t>
    <phoneticPr fontId="5"/>
  </si>
  <si>
    <t>平成26年度から令和元年度までの「グリーン（環境・エネルギー）産業分野におけるプロジェクト創出数」の実績に基づき，設定
90件/6年＝15件/年
15件×5年＝75件</t>
    <rPh sb="0" eb="2">
      <t>ヘイセイ</t>
    </rPh>
    <rPh sb="4" eb="6">
      <t>ネンド</t>
    </rPh>
    <rPh sb="8" eb="10">
      <t>レイワ</t>
    </rPh>
    <rPh sb="10" eb="12">
      <t>ガンネン</t>
    </rPh>
    <rPh sb="12" eb="13">
      <t>ド</t>
    </rPh>
    <rPh sb="50" eb="52">
      <t>ジッセキ</t>
    </rPh>
    <rPh sb="53" eb="54">
      <t>モト</t>
    </rPh>
    <rPh sb="57" eb="59">
      <t>セッテイ</t>
    </rPh>
    <rPh sb="62" eb="63">
      <t>ケン</t>
    </rPh>
    <rPh sb="65" eb="66">
      <t>ネン</t>
    </rPh>
    <rPh sb="69" eb="70">
      <t>ケン</t>
    </rPh>
    <rPh sb="71" eb="72">
      <t>ネン</t>
    </rPh>
    <rPh sb="75" eb="76">
      <t>ケン</t>
    </rPh>
    <rPh sb="78" eb="79">
      <t>ネン</t>
    </rPh>
    <rPh sb="82" eb="83">
      <t>ケン</t>
    </rPh>
    <phoneticPr fontId="5"/>
  </si>
  <si>
    <t>実績：90件
平成26年度：13件
平成27年度： 7件
平成28年度：15件
平成29年度：26件
平成30年度：13件
令和元年度：16件</t>
    <phoneticPr fontId="5"/>
  </si>
  <si>
    <t>当該指標については，目標達成をａ，
以下20％刻みで基準を設定した。</t>
    <phoneticPr fontId="5"/>
  </si>
  <si>
    <t>地域の産業支援機関が関連し，研究者，コーディネータの活動のもと，新たに組成された産学連携による研究の事業化数及び事業化を見据えた産学連携，産産連携によるコンソーシアム等の組織数を示す指標</t>
    <phoneticPr fontId="5"/>
  </si>
  <si>
    <t>出典：事業担当課調べ</t>
    <rPh sb="7" eb="8">
      <t>カ</t>
    </rPh>
    <phoneticPr fontId="5"/>
  </si>
  <si>
    <t>各年度10件を目標値とした場合の令和3年度～令和7年度の累積値</t>
    <rPh sb="0" eb="3">
      <t>カクネンド</t>
    </rPh>
    <rPh sb="5" eb="6">
      <t>ケン</t>
    </rPh>
    <rPh sb="7" eb="9">
      <t>モクヒョウ</t>
    </rPh>
    <rPh sb="9" eb="10">
      <t>チ</t>
    </rPh>
    <rPh sb="13" eb="15">
      <t>バアイ</t>
    </rPh>
    <rPh sb="16" eb="18">
      <t>レイワ</t>
    </rPh>
    <rPh sb="19" eb="21">
      <t>ネンド</t>
    </rPh>
    <rPh sb="22" eb="24">
      <t>レイワ</t>
    </rPh>
    <rPh sb="25" eb="27">
      <t>ネンド</t>
    </rPh>
    <rPh sb="28" eb="30">
      <t>ルイセキ</t>
    </rPh>
    <rPh sb="30" eb="31">
      <t>チ</t>
    </rPh>
    <phoneticPr fontId="5"/>
  </si>
  <si>
    <t>京都経済の活性化につながる大学との連携協定数</t>
    <phoneticPr fontId="5"/>
  </si>
  <si>
    <t>件</t>
    <rPh sb="0" eb="1">
      <t>ケン</t>
    </rPh>
    <phoneticPr fontId="5"/>
  </si>
  <si>
    <t>大学の知恵の活用や研究成果の実用化など，京都経済の活性化につながる指標</t>
    <phoneticPr fontId="5"/>
  </si>
  <si>
    <t>平成26年度末時点の実績が16件，令和元年度末が25件であるため，年間約2協定づつ増加している。その増加率を基に令和７年度の目標値を設定。</t>
    <phoneticPr fontId="5"/>
  </si>
  <si>
    <t>令和２年度実績は年末頃に判明するため，令和３年度は評価しない。</t>
    <rPh sb="0" eb="2">
      <t>レイワ</t>
    </rPh>
    <rPh sb="3" eb="5">
      <t>ネンド</t>
    </rPh>
    <rPh sb="5" eb="7">
      <t>ジッセキ</t>
    </rPh>
    <rPh sb="8" eb="10">
      <t>ネンマツ</t>
    </rPh>
    <rPh sb="10" eb="11">
      <t>コロ</t>
    </rPh>
    <rPh sb="12" eb="14">
      <t>ハンメイ</t>
    </rPh>
    <rPh sb="19" eb="21">
      <t>レイワ</t>
    </rPh>
    <rPh sb="22" eb="24">
      <t>ネンド</t>
    </rPh>
    <rPh sb="25" eb="27">
      <t>ヒョウカ</t>
    </rPh>
    <phoneticPr fontId="5"/>
  </si>
  <si>
    <t>WEBサイト「コトカレ」の年間ページビュー数から目標値を設定。</t>
    <rPh sb="24" eb="27">
      <t>モクヒョウチ</t>
    </rPh>
    <rPh sb="28" eb="30">
      <t>セッテイ</t>
    </rPh>
    <phoneticPr fontId="5"/>
  </si>
  <si>
    <t>Facebook投稿数，twitter回数，instagram227投稿数，公開記事本数から発信件数を設定。</t>
    <rPh sb="10" eb="11">
      <t>スウ</t>
    </rPh>
    <rPh sb="19" eb="21">
      <t>カイスウ</t>
    </rPh>
    <rPh sb="36" eb="37">
      <t>スウ</t>
    </rPh>
    <rPh sb="43" eb="44">
      <t>スウ</t>
    </rPh>
    <rPh sb="46" eb="48">
      <t>ハッシン</t>
    </rPh>
    <rPh sb="48" eb="50">
      <t>ケンスウ</t>
    </rPh>
    <rPh sb="51" eb="53">
      <t>セッテイ</t>
    </rPh>
    <phoneticPr fontId="5"/>
  </si>
  <si>
    <t>令和2年度の実績（0.246）の20％増を達成する。</t>
    <rPh sb="0" eb="2">
      <t>レイワ</t>
    </rPh>
    <rPh sb="3" eb="5">
      <t>ネンド</t>
    </rPh>
    <rPh sb="6" eb="8">
      <t>ジッセキ</t>
    </rPh>
    <rPh sb="19" eb="20">
      <t>ゾウ</t>
    </rPh>
    <rPh sb="21" eb="23">
      <t>タッセイ</t>
    </rPh>
    <phoneticPr fontId="5"/>
  </si>
  <si>
    <t>小学校と中学校の合同による学校運営協議会を設置する中学校区の割合</t>
    <rPh sb="0" eb="3">
      <t>ショウガッコウ</t>
    </rPh>
    <rPh sb="4" eb="7">
      <t>チュウガッコウ</t>
    </rPh>
    <rPh sb="8" eb="10">
      <t>ゴウドウ</t>
    </rPh>
    <rPh sb="28" eb="29">
      <t>ク</t>
    </rPh>
    <phoneticPr fontId="5"/>
  </si>
  <si>
    <t>「小中一貫教育」，「地域とともにある学校づくり」の観点から小学校と中学校の合同による学校運営協議会を設置する中学校区の割合</t>
    <rPh sb="57" eb="58">
      <t>ク</t>
    </rPh>
    <phoneticPr fontId="5"/>
  </si>
  <si>
    <t>45中学校区(洛風・洛友・西京附属を除く全中学校区)で設置している状況</t>
    <rPh sb="5" eb="6">
      <t>ク</t>
    </rPh>
    <phoneticPr fontId="5"/>
  </si>
  <si>
    <t>251-0456</t>
    <phoneticPr fontId="5"/>
  </si>
  <si>
    <t>現況値(令和元年度4,100人)の約20％増しを目指す。</t>
    <rPh sb="6" eb="7">
      <t>モト</t>
    </rPh>
    <phoneticPr fontId="5"/>
  </si>
  <si>
    <t>総合支援学校高等部職場実習の受入企業・事業所数</t>
    <phoneticPr fontId="5"/>
  </si>
  <si>
    <t>通級による専門的な指導を受けているLD等の発達障害のある児童生徒数</t>
    <phoneticPr fontId="5"/>
  </si>
  <si>
    <t>過去5年間(平成28年度～令和2年度)の通級指導教室設置校の増加数が35校(H28：67校→R2：102校)であるため，令和7年度までに設置校数が137校に増えると仮定し，その校数に過去5年の通級による指導を受けている1校あたり児童生徒数(12人/校)を掛けて算出される人数を超える1，700人を目標とする。</t>
    <phoneticPr fontId="5"/>
  </si>
  <si>
    <t>算出方法：京都市小中一貫学習支援プログラムについての児童生徒に対するアンケート
出典：事業担当課調べ
※小学６年生，中学３年生のアンケート調査より算出</t>
    <rPh sb="52" eb="54">
      <t>ショウガク</t>
    </rPh>
    <rPh sb="55" eb="57">
      <t>ネンセイ</t>
    </rPh>
    <rPh sb="58" eb="60">
      <t>チュウガク</t>
    </rPh>
    <rPh sb="61" eb="63">
      <t>ネンセイ</t>
    </rPh>
    <rPh sb="69" eb="71">
      <t>チョウサ</t>
    </rPh>
    <rPh sb="73" eb="75">
      <t>サンシュツ</t>
    </rPh>
    <phoneticPr fontId="5"/>
  </si>
  <si>
    <t>最新数値の目標値に対する達成度が
a：100％
b：80％以上～100％未満
c：60％以上～80％未満
d：40％以上～60％未満
e：40％未満</t>
    <phoneticPr fontId="5"/>
  </si>
  <si>
    <t>現在の職場の仕事のストレス要因が，どの程度従業員（教職員）の健康に影響を与える可能性があるかの目安となる指標</t>
    <rPh sb="0" eb="2">
      <t>ゲンザイ</t>
    </rPh>
    <rPh sb="3" eb="5">
      <t>ショクバ</t>
    </rPh>
    <rPh sb="6" eb="8">
      <t>シゴト</t>
    </rPh>
    <rPh sb="13" eb="15">
      <t>ヨウイン</t>
    </rPh>
    <rPh sb="19" eb="21">
      <t>テイド</t>
    </rPh>
    <rPh sb="21" eb="24">
      <t>ジュウギョウイン</t>
    </rPh>
    <rPh sb="25" eb="28">
      <t>キョウショクイン</t>
    </rPh>
    <rPh sb="30" eb="32">
      <t>ケンコウ</t>
    </rPh>
    <rPh sb="33" eb="35">
      <t>エイキョウ</t>
    </rPh>
    <rPh sb="36" eb="37">
      <t>アタ</t>
    </rPh>
    <rPh sb="39" eb="42">
      <t>カノウセイ</t>
    </rPh>
    <rPh sb="47" eb="49">
      <t>メヤス</t>
    </rPh>
    <rPh sb="52" eb="54">
      <t>シヒョウ</t>
    </rPh>
    <phoneticPr fontId="5"/>
  </si>
  <si>
    <t xml:space="preserve">（「量-コントロール」リスク）×（「職場の支援」リスク）／100
出典：平成 7 年～11 年労働省委託研究費「作業関連疾患の予防に関する研究」成果物（加藤正明班長） ，平成 14 年～16 年厚生労働科学研究費補助金労働安全衛生総合研究事業「職場環境等の改善によるメンタルヘルス対策に関する研究」総合研究報告書（主任研究者 下光輝一） 
</t>
    <rPh sb="34" eb="36">
      <t>シュッテン</t>
    </rPh>
    <phoneticPr fontId="5"/>
  </si>
  <si>
    <t>財政状況や教育課程上のニーズの変動をふまえ，長寿命化・防災機能強化に観点を特化し，長寿命化の観点から校舎長寿命化事業と，避難所施設としての体育館リニュ―アル事業の竣工校数を指標とする。</t>
    <phoneticPr fontId="5"/>
  </si>
  <si>
    <t>目標値を毎年度設定した上で，80％以上をaとし，以下20％刻みで基準を設定した。</t>
    <phoneticPr fontId="5"/>
  </si>
  <si>
    <t>708-5321</t>
    <phoneticPr fontId="5"/>
  </si>
  <si>
    <t>当該年度の実施件数は，翌年度の関係機関の会議において情報共有，内容確認を経て確定するため，令和２年度実績値は令和元年度，令和２年度目標値は平成２８～３０年度の実績値の平均としている。
【参考】H28実績：77箇所
　　　　H29実績：109箇所
　　　　H30実績：228箇所</t>
    <rPh sb="0" eb="2">
      <t>トウガイ</t>
    </rPh>
    <rPh sb="2" eb="4">
      <t>ネンド</t>
    </rPh>
    <rPh sb="5" eb="7">
      <t>ジッシ</t>
    </rPh>
    <rPh sb="7" eb="9">
      <t>ケンスウ</t>
    </rPh>
    <rPh sb="11" eb="14">
      <t>ヨクネンド</t>
    </rPh>
    <rPh sb="15" eb="17">
      <t>カンケイ</t>
    </rPh>
    <rPh sb="17" eb="19">
      <t>キカン</t>
    </rPh>
    <rPh sb="20" eb="22">
      <t>カイギ</t>
    </rPh>
    <rPh sb="26" eb="28">
      <t>ジョウホウ</t>
    </rPh>
    <rPh sb="28" eb="30">
      <t>キョウユウ</t>
    </rPh>
    <rPh sb="31" eb="33">
      <t>ナイヨウ</t>
    </rPh>
    <rPh sb="33" eb="35">
      <t>カクニン</t>
    </rPh>
    <rPh sb="36" eb="37">
      <t>ヘ</t>
    </rPh>
    <rPh sb="38" eb="40">
      <t>カクテイ</t>
    </rPh>
    <rPh sb="45" eb="47">
      <t>レイワ</t>
    </rPh>
    <rPh sb="48" eb="50">
      <t>ネンド</t>
    </rPh>
    <rPh sb="50" eb="53">
      <t>ジッセキチ</t>
    </rPh>
    <rPh sb="54" eb="56">
      <t>レイワ</t>
    </rPh>
    <rPh sb="56" eb="58">
      <t>ガンネン</t>
    </rPh>
    <rPh sb="58" eb="59">
      <t>ド</t>
    </rPh>
    <rPh sb="60" eb="62">
      <t>レイワ</t>
    </rPh>
    <rPh sb="63" eb="65">
      <t>ネンド</t>
    </rPh>
    <rPh sb="65" eb="68">
      <t>モクヒョウチ</t>
    </rPh>
    <rPh sb="69" eb="71">
      <t>ヘイセイ</t>
    </rPh>
    <rPh sb="76" eb="78">
      <t>ネンド</t>
    </rPh>
    <rPh sb="79" eb="82">
      <t>ジッセキチ</t>
    </rPh>
    <rPh sb="83" eb="85">
      <t>ヘイキン</t>
    </rPh>
    <phoneticPr fontId="5"/>
  </si>
  <si>
    <t>目標値を毎年度設定した上で，90％以上をaとし，以下20％刻みで基準を設定した。</t>
    <phoneticPr fontId="5"/>
  </si>
  <si>
    <t>いつでも，どこからでもオンラインで研修することができる教職員の資質・指導力の向上と働き方改革の環境整備を図る指標</t>
    <phoneticPr fontId="5"/>
  </si>
  <si>
    <t>1801-1</t>
  </si>
  <si>
    <t>1801-2</t>
  </si>
  <si>
    <t>1802-1</t>
  </si>
  <si>
    <t>単年度目標及び中長期目標は，令和2年度実績値（約2,800回）から毎年500回ずつ増やすことで設定する。</t>
    <rPh sb="0" eb="3">
      <t>タンネンド</t>
    </rPh>
    <rPh sb="3" eb="5">
      <t>モクヒョウ</t>
    </rPh>
    <rPh sb="5" eb="6">
      <t>オヨ</t>
    </rPh>
    <rPh sb="7" eb="10">
      <t>チュウチョウキ</t>
    </rPh>
    <rPh sb="10" eb="12">
      <t>モクヒョウ</t>
    </rPh>
    <rPh sb="21" eb="22">
      <t>アタイ</t>
    </rPh>
    <rPh sb="23" eb="24">
      <t>ヤク</t>
    </rPh>
    <rPh sb="29" eb="30">
      <t>カイ</t>
    </rPh>
    <rPh sb="33" eb="35">
      <t>マイトシ</t>
    </rPh>
    <rPh sb="47" eb="49">
      <t>セッテイ</t>
    </rPh>
    <phoneticPr fontId="5"/>
  </si>
  <si>
    <t>100％以上をaとし，以下20％刻みで基準を設定した。</t>
    <phoneticPr fontId="5"/>
  </si>
  <si>
    <t>京都市上下水道事業　中期経営プラン(2018-2022)</t>
    <phoneticPr fontId="5"/>
  </si>
  <si>
    <t>中長期目標値よりも単年度目標値の方が高いが，単年度目標値は京都市上下水道事業　中期経営プラン(2018-2022)の単年度計画に基づくもの</t>
    <rPh sb="0" eb="3">
      <t>チュウチョウキ</t>
    </rPh>
    <rPh sb="3" eb="6">
      <t>モクヒョウチ</t>
    </rPh>
    <rPh sb="9" eb="12">
      <t>タンネンド</t>
    </rPh>
    <rPh sb="12" eb="15">
      <t>モクヒョウチ</t>
    </rPh>
    <rPh sb="16" eb="17">
      <t>ホウ</t>
    </rPh>
    <rPh sb="18" eb="19">
      <t>タカ</t>
    </rPh>
    <rPh sb="22" eb="28">
      <t>タンネンドモクヒョウチ</t>
    </rPh>
    <rPh sb="58" eb="61">
      <t>タンネンド</t>
    </rPh>
    <rPh sb="61" eb="63">
      <t>ケイカク</t>
    </rPh>
    <rPh sb="64" eb="65">
      <t>モト</t>
    </rPh>
    <phoneticPr fontId="5"/>
  </si>
  <si>
    <t>単年度目標に対する達成度が
a：100％以上 
b：90％以上～100％未満
c：80％以上～90％未満
d：70％以上～80％未満
e：70％未満</t>
    <phoneticPr fontId="5"/>
  </si>
  <si>
    <t>達成度100％以上をaとし，以下10％刻みに基準を設定した。</t>
    <rPh sb="7" eb="9">
      <t>イジョウ</t>
    </rPh>
    <phoneticPr fontId="5"/>
  </si>
  <si>
    <t>目標達成度欄の数値は達成度ではなく，独自で算出する改善度</t>
    <rPh sb="0" eb="2">
      <t>モクヒョウ</t>
    </rPh>
    <rPh sb="2" eb="4">
      <t>タッセイ</t>
    </rPh>
    <rPh sb="4" eb="5">
      <t>ド</t>
    </rPh>
    <rPh sb="5" eb="6">
      <t>ラン</t>
    </rPh>
    <rPh sb="7" eb="9">
      <t>スウチ</t>
    </rPh>
    <rPh sb="10" eb="12">
      <t>タッセイ</t>
    </rPh>
    <rPh sb="12" eb="13">
      <t>ド</t>
    </rPh>
    <rPh sb="18" eb="20">
      <t>ドクジ</t>
    </rPh>
    <rPh sb="21" eb="23">
      <t>サンシュツ</t>
    </rPh>
    <phoneticPr fontId="5"/>
  </si>
  <si>
    <t>令和6年度末までの目標とする整備延長を基に算出</t>
    <rPh sb="19" eb="20">
      <t>モト</t>
    </rPh>
    <phoneticPr fontId="5"/>
  </si>
  <si>
    <t>算出方法：親水性のある水辺空間の整備延長/目標整備延長(※)×100
※令和元年度に比べて整備延長を15％増加させる
出典：事業担当課調べ</t>
    <rPh sb="38" eb="39">
      <t>モト</t>
    </rPh>
    <phoneticPr fontId="5"/>
  </si>
  <si>
    <t>令和7年度末までの目標とする整備延長を基に算出</t>
    <rPh sb="0" eb="2">
      <t>レイワ</t>
    </rPh>
    <rPh sb="3" eb="6">
      <t>ネンドマツ</t>
    </rPh>
    <rPh sb="9" eb="11">
      <t>モクヒョウ</t>
    </rPh>
    <rPh sb="14" eb="16">
      <t>セイビ</t>
    </rPh>
    <rPh sb="16" eb="18">
      <t>エンチョウ</t>
    </rPh>
    <rPh sb="19" eb="20">
      <t>モト</t>
    </rPh>
    <rPh sb="21" eb="23">
      <t>サンシュツ</t>
    </rPh>
    <phoneticPr fontId="5"/>
  </si>
  <si>
    <t>単年度目標に対する達成度が100％をaとし，以下10％刻みで基準を設定した。</t>
    <phoneticPr fontId="5"/>
  </si>
  <si>
    <t>中長期目標値よりも単年度目標値の方が高いが，単年度目標値は京都市上下水道事業　中期経営プラン(2018-2022)の単年度計画に基づくもの</t>
    <rPh sb="58" eb="61">
      <t>タンネンド</t>
    </rPh>
    <rPh sb="61" eb="63">
      <t>ケイカク</t>
    </rPh>
    <phoneticPr fontId="5"/>
  </si>
  <si>
    <t>河川の維持管理にアセットマネジメントを導入し，計画的に修繕を行っているかの指標</t>
    <rPh sb="0" eb="2">
      <t>カセン</t>
    </rPh>
    <rPh sb="3" eb="5">
      <t>イジ</t>
    </rPh>
    <rPh sb="5" eb="7">
      <t>カンリ</t>
    </rPh>
    <rPh sb="19" eb="21">
      <t>ドウニュウ</t>
    </rPh>
    <rPh sb="23" eb="26">
      <t>ケイカクテキ</t>
    </rPh>
    <rPh sb="27" eb="29">
      <t>シュウゼン</t>
    </rPh>
    <rPh sb="30" eb="31">
      <t>オコナ</t>
    </rPh>
    <rPh sb="37" eb="39">
      <t>シヒョウ</t>
    </rPh>
    <phoneticPr fontId="5"/>
  </si>
  <si>
    <t>令和3年度末までの目標とする着手区間数を基に算出</t>
    <rPh sb="0" eb="2">
      <t>レイワ</t>
    </rPh>
    <rPh sb="3" eb="6">
      <t>ネンドマツ</t>
    </rPh>
    <rPh sb="9" eb="11">
      <t>モクヒョウ</t>
    </rPh>
    <rPh sb="14" eb="16">
      <t>チャクシュ</t>
    </rPh>
    <rPh sb="16" eb="18">
      <t>クカン</t>
    </rPh>
    <rPh sb="18" eb="19">
      <t>スウ</t>
    </rPh>
    <rPh sb="20" eb="21">
      <t>モト</t>
    </rPh>
    <rPh sb="22" eb="24">
      <t>サンシュツ</t>
    </rPh>
    <phoneticPr fontId="5"/>
  </si>
  <si>
    <t>単年度目標に対する達成度が
a：100％以上
b：90％以上～100％未満
c：80％以上～90％未満
d：70％以上～80％未満
e：70％未満</t>
    <rPh sb="20" eb="22">
      <t>イジョウ</t>
    </rPh>
    <phoneticPr fontId="5"/>
  </si>
  <si>
    <t>最新数値が
a：目標値の100％
b：目標値の80～99％
c：目標値の50～79％
d：目標値の30～49％
e：目標値の29％以下</t>
    <phoneticPr fontId="5"/>
  </si>
  <si>
    <t>単年度目標に対する達成度が100%をaとし，以下5段階で基準を設定した。</t>
    <phoneticPr fontId="5"/>
  </si>
  <si>
    <t>中長期目標達成度は，中長期目標（R4までの累計:160億円）に対するH30年度以降の累計額の達成度
H30：32.6億円
R元：34.5億円
R2:22.1億円
H30年度以降の累計：89.2憶円</t>
    <rPh sb="0" eb="8">
      <t>チュウチョウキモクヒョウタッセイド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9" eb="61">
      <t>オクエン</t>
    </rPh>
    <rPh sb="63" eb="64">
      <t>モト</t>
    </rPh>
    <rPh sb="69" eb="71">
      <t>オクエン</t>
    </rPh>
    <rPh sb="79" eb="81">
      <t>オクエン</t>
    </rPh>
    <rPh sb="90" eb="92">
      <t>ルイケイ</t>
    </rPh>
    <rPh sb="97" eb="98">
      <t>オク</t>
    </rPh>
    <rPh sb="98" eb="99">
      <t>エン</t>
    </rPh>
    <phoneticPr fontId="5"/>
  </si>
  <si>
    <t>最新数値が
a：目標値の100％
b：目標値の80～99％
c：目標値の50～79％
d：目標値の30～49％
e：目標値の29％以下</t>
  </si>
  <si>
    <t>中長期目標達成度は，中長期目標（R4までの累計:691億円）に対するH30年度以降の累計額の達成度
H30：284億円
R元：151億円
R2:136億円
H30年度以降の累計：571億円</t>
    <rPh sb="0" eb="3">
      <t>チュウチョウキ</t>
    </rPh>
    <rPh sb="3" eb="5">
      <t>モクヒョウ</t>
    </rPh>
    <rPh sb="5" eb="7">
      <t>タッセイ</t>
    </rPh>
    <rPh sb="7" eb="8">
      <t>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8" eb="60">
      <t>オクエン</t>
    </rPh>
    <rPh sb="62" eb="63">
      <t>モト</t>
    </rPh>
    <rPh sb="67" eb="69">
      <t>オクエン</t>
    </rPh>
    <rPh sb="76" eb="78">
      <t>オクエン</t>
    </rPh>
    <rPh sb="87" eb="89">
      <t>ルイケイ</t>
    </rPh>
    <rPh sb="93" eb="95">
      <t>オクエン</t>
    </rPh>
    <phoneticPr fontId="5"/>
  </si>
  <si>
    <t>最新数値の目標値に対する達成度が
a：目標値の100％以上
b：目標値の80～99％
c：目標値の50～79％
d：目標値の30～49％
e：目標値の29％以下</t>
  </si>
  <si>
    <t>目標値を上回る可能性があるため，単年度目標に対する達成度が100%以上をaとし，以下5段階で基準を設定した。</t>
    <phoneticPr fontId="5"/>
  </si>
  <si>
    <t>営業調査課</t>
    <rPh sb="0" eb="2">
      <t>エイギョウ</t>
    </rPh>
    <rPh sb="2" eb="4">
      <t>チョウサ</t>
    </rPh>
    <rPh sb="4" eb="5">
      <t>カ</t>
    </rPh>
    <phoneticPr fontId="5"/>
  </si>
  <si>
    <t>・中長期目標値は，中長期計画における収支計画の旅客数
・単年度目標値は，中長期計画における収支計画を踏まえて作成する，単年度予算における旅客数</t>
    <phoneticPr fontId="5"/>
  </si>
  <si>
    <t xml:space="preserve">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t>
    <rPh sb="15" eb="17">
      <t>ヨサン</t>
    </rPh>
    <rPh sb="21" eb="24">
      <t>リョカクスウ</t>
    </rPh>
    <rPh sb="30" eb="32">
      <t>ケイエイ</t>
    </rPh>
    <rPh sb="37" eb="39">
      <t>シュウシ</t>
    </rPh>
    <rPh sb="39" eb="41">
      <t>ケイカク</t>
    </rPh>
    <rPh sb="42" eb="44">
      <t>スウチ</t>
    </rPh>
    <rPh sb="45" eb="47">
      <t>キサイ</t>
    </rPh>
    <rPh sb="48" eb="53">
      <t>タンネンドモクヒョウ</t>
    </rPh>
    <rPh sb="53" eb="54">
      <t>チ</t>
    </rPh>
    <rPh sb="99" eb="102">
      <t>コウネンド</t>
    </rPh>
    <rPh sb="103" eb="106">
      <t>モクヒョウチ</t>
    </rPh>
    <rPh sb="108" eb="110">
      <t>コンゴ</t>
    </rPh>
    <rPh sb="111" eb="113">
      <t>ヨサン</t>
    </rPh>
    <rPh sb="113" eb="115">
      <t>サクテイ</t>
    </rPh>
    <rPh sb="116" eb="117">
      <t>ア</t>
    </rPh>
    <rPh sb="120" eb="122">
      <t>シュウセイ</t>
    </rPh>
    <rPh sb="123" eb="124">
      <t>オコナ</t>
    </rPh>
    <phoneticPr fontId="5"/>
  </si>
  <si>
    <t>過去10年間(平成23年～令和元年)の平均値の3割減</t>
    <rPh sb="15" eb="16">
      <t>モト</t>
    </rPh>
    <phoneticPr fontId="5"/>
  </si>
  <si>
    <t>最新数値が
a：70％以下
b：70％超～90％以下
c：90％超～110％以下
d：110％超～140％未満
e：140％以上</t>
    <rPh sb="53" eb="55">
      <t>ミマン</t>
    </rPh>
    <rPh sb="62" eb="64">
      <t>イジョウ</t>
    </rPh>
    <phoneticPr fontId="5"/>
  </si>
  <si>
    <t>6分台</t>
    <rPh sb="1" eb="2">
      <t>フン</t>
    </rPh>
    <rPh sb="2" eb="3">
      <t>ダイ</t>
    </rPh>
    <phoneticPr fontId="5"/>
  </si>
  <si>
    <t>6分台</t>
    <phoneticPr fontId="5"/>
  </si>
  <si>
    <t>救急出動件数が増加傾向にある中でも6分台の現場到着時間を確保する。</t>
    <rPh sb="0" eb="2">
      <t>キュウキュウ</t>
    </rPh>
    <rPh sb="2" eb="4">
      <t>シュツドウ</t>
    </rPh>
    <rPh sb="4" eb="6">
      <t>ケンスウ</t>
    </rPh>
    <rPh sb="7" eb="9">
      <t>ゾウカ</t>
    </rPh>
    <rPh sb="9" eb="11">
      <t>ケイコウ</t>
    </rPh>
    <rPh sb="14" eb="15">
      <t>ナカ</t>
    </rPh>
    <rPh sb="18" eb="19">
      <t>フン</t>
    </rPh>
    <rPh sb="19" eb="20">
      <t>ダイ</t>
    </rPh>
    <rPh sb="21" eb="23">
      <t>ゲンバ</t>
    </rPh>
    <rPh sb="23" eb="25">
      <t>トウチャク</t>
    </rPh>
    <rPh sb="25" eb="27">
      <t>ジカン</t>
    </rPh>
    <rPh sb="28" eb="30">
      <t>カクホ</t>
    </rPh>
    <phoneticPr fontId="5"/>
  </si>
  <si>
    <t>6分48秒</t>
    <rPh sb="1" eb="2">
      <t>フン</t>
    </rPh>
    <rPh sb="4" eb="5">
      <t>ビョウ</t>
    </rPh>
    <phoneticPr fontId="5"/>
  </si>
  <si>
    <t>評価基準のとおり，目標達成度（％）ではなく，単年度目標（到着時間）に対する達成で評価</t>
    <rPh sb="0" eb="2">
      <t>ヒョウカ</t>
    </rPh>
    <rPh sb="2" eb="4">
      <t>キジュン</t>
    </rPh>
    <rPh sb="9" eb="11">
      <t>モクヒョウ</t>
    </rPh>
    <rPh sb="11" eb="13">
      <t>タッセイ</t>
    </rPh>
    <rPh sb="13" eb="14">
      <t>ド</t>
    </rPh>
    <rPh sb="22" eb="25">
      <t>タンネンド</t>
    </rPh>
    <rPh sb="25" eb="27">
      <t>モクヒョウ</t>
    </rPh>
    <rPh sb="28" eb="30">
      <t>トウチャク</t>
    </rPh>
    <rPh sb="30" eb="32">
      <t>ジカン</t>
    </rPh>
    <rPh sb="34" eb="35">
      <t>タイ</t>
    </rPh>
    <rPh sb="37" eb="39">
      <t>タッセイ</t>
    </rPh>
    <rPh sb="40" eb="42">
      <t>ヒョウカ</t>
    </rPh>
    <phoneticPr fontId="5"/>
  </si>
  <si>
    <t>最新数値が
a：6分台以下
b：7分以上～7分30秒未満
c：7分30秒以上～8分未満
d：8分以上～8分30秒未満
e：8分30秒以上</t>
    <phoneticPr fontId="5"/>
  </si>
  <si>
    <t>人口1万人当たりの出火率の政令指定都市順位</t>
    <phoneticPr fontId="5"/>
  </si>
  <si>
    <t>1～2</t>
    <phoneticPr fontId="5"/>
  </si>
  <si>
    <t>他の政令指定都市と比較して低い出火率を維持する。</t>
    <rPh sb="0" eb="1">
      <t>タ</t>
    </rPh>
    <rPh sb="2" eb="4">
      <t>セイレイ</t>
    </rPh>
    <rPh sb="4" eb="6">
      <t>シテイ</t>
    </rPh>
    <rPh sb="6" eb="8">
      <t>トシ</t>
    </rPh>
    <rPh sb="9" eb="11">
      <t>ヒカク</t>
    </rPh>
    <rPh sb="13" eb="14">
      <t>ヒク</t>
    </rPh>
    <rPh sb="15" eb="17">
      <t>シュッカ</t>
    </rPh>
    <rPh sb="17" eb="18">
      <t>リツ</t>
    </rPh>
    <rPh sb="19" eb="21">
      <t>イジ</t>
    </rPh>
    <phoneticPr fontId="5"/>
  </si>
  <si>
    <t>評価基準のとおり，目標達成度（％）ではなく，単年度目標（順位）に対する達成で評価</t>
    <rPh sb="28" eb="30">
      <t>ジュンイ</t>
    </rPh>
    <phoneticPr fontId="5"/>
  </si>
  <si>
    <t>建物火災のうち，焼損面積が10㎡以下に抑えられている火災の割合</t>
    <phoneticPr fontId="5"/>
  </si>
  <si>
    <t>同規模の政令指定都市（川崎市，大阪市，神戸市，福岡市）と比較して同等の建物火災の焼損状況に抑えることを目指す。
【４都市平均】
　H29:86.4%
　H30:85.3%
　R1:85.5%</t>
    <rPh sb="0" eb="3">
      <t>ドウキボ</t>
    </rPh>
    <rPh sb="4" eb="6">
      <t>セイレイ</t>
    </rPh>
    <rPh sb="6" eb="8">
      <t>シテイ</t>
    </rPh>
    <rPh sb="8" eb="10">
      <t>トシ</t>
    </rPh>
    <rPh sb="11" eb="13">
      <t>カワサキ</t>
    </rPh>
    <rPh sb="13" eb="14">
      <t>シ</t>
    </rPh>
    <rPh sb="15" eb="18">
      <t>オオサカシ</t>
    </rPh>
    <rPh sb="19" eb="22">
      <t>コウベシ</t>
    </rPh>
    <rPh sb="23" eb="26">
      <t>フクオカシ</t>
    </rPh>
    <rPh sb="28" eb="30">
      <t>ヒカク</t>
    </rPh>
    <rPh sb="32" eb="34">
      <t>ドウトウ</t>
    </rPh>
    <rPh sb="35" eb="37">
      <t>タテモノ</t>
    </rPh>
    <rPh sb="37" eb="39">
      <t>カサイ</t>
    </rPh>
    <rPh sb="40" eb="42">
      <t>ショウソン</t>
    </rPh>
    <rPh sb="42" eb="44">
      <t>ジョウキョウ</t>
    </rPh>
    <rPh sb="45" eb="46">
      <t>オサ</t>
    </rPh>
    <rPh sb="51" eb="52">
      <t>メ</t>
    </rPh>
    <rPh sb="52" eb="53">
      <t>サ</t>
    </rPh>
    <rPh sb="58" eb="60">
      <t>トシ</t>
    </rPh>
    <rPh sb="60" eb="62">
      <t>ヘイキン</t>
    </rPh>
    <phoneticPr fontId="5"/>
  </si>
  <si>
    <t>最新数値が
a：85％以上
b：75％以上～85％未満
c：65％以上～75％未満
d：55％以上～65％未満
e：55％未満</t>
    <phoneticPr fontId="5"/>
  </si>
  <si>
    <t>市民が応急手当を実施した割合</t>
    <phoneticPr fontId="5"/>
  </si>
  <si>
    <t>他の政令指定都市と比較してより高い応急手当実施率を目指す。
【他政令市平均】
　H29:59.8%
　H30:53.8%
　R1:55.4%</t>
    <rPh sb="0" eb="1">
      <t>ホカ</t>
    </rPh>
    <rPh sb="2" eb="4">
      <t>セイレイ</t>
    </rPh>
    <rPh sb="4" eb="6">
      <t>シテイ</t>
    </rPh>
    <rPh sb="6" eb="8">
      <t>トシ</t>
    </rPh>
    <rPh sb="9" eb="11">
      <t>ヒカク</t>
    </rPh>
    <rPh sb="15" eb="16">
      <t>タカ</t>
    </rPh>
    <rPh sb="17" eb="19">
      <t>オウキュウ</t>
    </rPh>
    <rPh sb="19" eb="21">
      <t>テアテ</t>
    </rPh>
    <rPh sb="21" eb="23">
      <t>ジッシ</t>
    </rPh>
    <rPh sb="23" eb="24">
      <t>リツ</t>
    </rPh>
    <rPh sb="25" eb="27">
      <t>メザ</t>
    </rPh>
    <rPh sb="31" eb="32">
      <t>ホカ</t>
    </rPh>
    <rPh sb="32" eb="35">
      <t>セイレイシ</t>
    </rPh>
    <rPh sb="35" eb="37">
      <t>ヘイキン</t>
    </rPh>
    <phoneticPr fontId="5"/>
  </si>
  <si>
    <t>最新数値が
a：70％以上
b：60％以上～70％未満
c：50％以上～60％未満
d：40％以上～50％未満
e：40％未満</t>
    <phoneticPr fontId="5"/>
  </si>
  <si>
    <t>消防団員の充足率</t>
    <phoneticPr fontId="5"/>
  </si>
  <si>
    <t>他の政令指定都市と比較してより高い充足率を目指す。
【他政令市平均】
　H29:90.3%
　H30:89.8%
　R1:87.3%</t>
    <rPh sb="0" eb="1">
      <t>タ</t>
    </rPh>
    <rPh sb="9" eb="11">
      <t>ヒカク</t>
    </rPh>
    <rPh sb="15" eb="16">
      <t>タカ</t>
    </rPh>
    <rPh sb="17" eb="20">
      <t>ジュウソクリツ</t>
    </rPh>
    <rPh sb="21" eb="23">
      <t>メザ</t>
    </rPh>
    <rPh sb="31" eb="33">
      <t>ヘイキン</t>
    </rPh>
    <phoneticPr fontId="5"/>
  </si>
  <si>
    <t>自主防災会の防災行動マニュアルに基づく訓練等の実施率</t>
    <phoneticPr fontId="5"/>
  </si>
  <si>
    <t>最新数値は令和3年度数値となるため，令和4年度からの評価となる。</t>
    <phoneticPr fontId="5"/>
  </si>
  <si>
    <t>きめ細かな緑のネットワークの形成を目指して，市民の満足度に寄与する緑の確保状況を示す指標</t>
    <rPh sb="17" eb="19">
      <t>メザ</t>
    </rPh>
    <phoneticPr fontId="5"/>
  </si>
  <si>
    <t>最新数値は令和3年度数値となるため，令和4年度からの評価となる。</t>
    <rPh sb="0" eb="2">
      <t>サイシン</t>
    </rPh>
    <rPh sb="2" eb="4">
      <t>スウチ</t>
    </rPh>
    <rPh sb="5" eb="7">
      <t>レイワ</t>
    </rPh>
    <rPh sb="8" eb="10">
      <t>ネンド</t>
    </rPh>
    <rPh sb="10" eb="12">
      <t>スウチ</t>
    </rPh>
    <rPh sb="18" eb="20">
      <t>レイワ</t>
    </rPh>
    <rPh sb="21" eb="23">
      <t>ネンド</t>
    </rPh>
    <rPh sb="26" eb="28">
      <t>ヒョウカ</t>
    </rPh>
    <phoneticPr fontId="5"/>
  </si>
  <si>
    <t>都市基盤河川改修率</t>
    <phoneticPr fontId="5"/>
  </si>
  <si>
    <t>車道左側通行をする自転車利用者の割合</t>
    <rPh sb="0" eb="2">
      <t>シャドウ</t>
    </rPh>
    <rPh sb="2" eb="4">
      <t>ヒダリガワ</t>
    </rPh>
    <rPh sb="4" eb="6">
      <t>ツウコウ</t>
    </rPh>
    <rPh sb="9" eb="12">
      <t>ジテンシャ</t>
    </rPh>
    <rPh sb="12" eb="15">
      <t>リヨウシャ</t>
    </rPh>
    <rPh sb="16" eb="18">
      <t>ワリアイ</t>
    </rPh>
    <phoneticPr fontId="5"/>
  </si>
  <si>
    <t>建設局</t>
    <phoneticPr fontId="5"/>
  </si>
  <si>
    <t>自転車政策推進室</t>
    <rPh sb="0" eb="3">
      <t>ジテンシャ</t>
    </rPh>
    <rPh sb="3" eb="5">
      <t>セイサク</t>
    </rPh>
    <rPh sb="5" eb="7">
      <t>スイシン</t>
    </rPh>
    <rPh sb="7" eb="8">
      <t>シツ</t>
    </rPh>
    <phoneticPr fontId="5"/>
  </si>
  <si>
    <t>222-3565</t>
    <phoneticPr fontId="5"/>
  </si>
  <si>
    <t>市民アンケートにおいて，自転車利用者のうち，歩道のある道路を自転車で走行する際，車道の左側を走ることが多いと回答した人の割合</t>
    <rPh sb="0" eb="2">
      <t>シミン</t>
    </rPh>
    <rPh sb="12" eb="15">
      <t>ジテンシャ</t>
    </rPh>
    <rPh sb="15" eb="18">
      <t>リヨウシャ</t>
    </rPh>
    <rPh sb="22" eb="24">
      <t>ホドウ</t>
    </rPh>
    <rPh sb="27" eb="29">
      <t>ドウロ</t>
    </rPh>
    <rPh sb="30" eb="33">
      <t>ジテンシャ</t>
    </rPh>
    <rPh sb="34" eb="36">
      <t>ソウコウ</t>
    </rPh>
    <rPh sb="38" eb="39">
      <t>サイ</t>
    </rPh>
    <rPh sb="40" eb="42">
      <t>シャドウ</t>
    </rPh>
    <rPh sb="43" eb="45">
      <t>ヒダリガワ</t>
    </rPh>
    <rPh sb="46" eb="47">
      <t>ハシ</t>
    </rPh>
    <rPh sb="51" eb="52">
      <t>オオ</t>
    </rPh>
    <rPh sb="54" eb="56">
      <t>カイトウ</t>
    </rPh>
    <rPh sb="58" eb="59">
      <t>ヒト</t>
    </rPh>
    <rPh sb="60" eb="62">
      <t>ワリアイ</t>
    </rPh>
    <phoneticPr fontId="5"/>
  </si>
  <si>
    <t>自転車の走行環境整備やルール・マナーの啓発に係る効果を把握する指標</t>
    <rPh sb="0" eb="3">
      <t>ジテンシャ</t>
    </rPh>
    <rPh sb="4" eb="6">
      <t>ソウコウ</t>
    </rPh>
    <rPh sb="6" eb="8">
      <t>カンキョウ</t>
    </rPh>
    <rPh sb="8" eb="10">
      <t>セイビ</t>
    </rPh>
    <rPh sb="19" eb="21">
      <t>ケイハツ</t>
    </rPh>
    <rPh sb="22" eb="23">
      <t>カカ</t>
    </rPh>
    <rPh sb="24" eb="26">
      <t>コウカ</t>
    </rPh>
    <rPh sb="27" eb="29">
      <t>ハアク</t>
    </rPh>
    <rPh sb="31" eb="33">
      <t>シヒョウ</t>
    </rPh>
    <phoneticPr fontId="5"/>
  </si>
  <si>
    <t>算出方法：市民アンケート調査結果
出典：事業担当課調べ</t>
    <rPh sb="0" eb="2">
      <t>サンシュツ</t>
    </rPh>
    <rPh sb="2" eb="4">
      <t>ホウホウ</t>
    </rPh>
    <rPh sb="5" eb="7">
      <t>シミン</t>
    </rPh>
    <rPh sb="12" eb="14">
      <t>チョウサ</t>
    </rPh>
    <rPh sb="14" eb="16">
      <t>ケッカ</t>
    </rPh>
    <rPh sb="17" eb="19">
      <t>シュッテン</t>
    </rPh>
    <rPh sb="20" eb="22">
      <t>ジギョウ</t>
    </rPh>
    <rPh sb="22" eb="24">
      <t>タントウ</t>
    </rPh>
    <rPh sb="24" eb="25">
      <t>カ</t>
    </rPh>
    <rPh sb="25" eb="26">
      <t>シラ</t>
    </rPh>
    <phoneticPr fontId="5"/>
  </si>
  <si>
    <t xml:space="preserve">R7 </t>
    <phoneticPr fontId="5"/>
  </si>
  <si>
    <t>自転車利用者の半数の方が，車道左側を走ることが多いと回答することを目標に設定し，令和2年度の数値から毎年1％ずつ増える想定とした。</t>
    <rPh sb="0" eb="3">
      <t>ジテンシャ</t>
    </rPh>
    <rPh sb="3" eb="6">
      <t>リヨウシャ</t>
    </rPh>
    <rPh sb="7" eb="9">
      <t>ハンスウ</t>
    </rPh>
    <rPh sb="10" eb="11">
      <t>ホウ</t>
    </rPh>
    <rPh sb="13" eb="15">
      <t>シャドウ</t>
    </rPh>
    <rPh sb="15" eb="17">
      <t>ヒダリガワ</t>
    </rPh>
    <rPh sb="18" eb="19">
      <t>ハシ</t>
    </rPh>
    <rPh sb="23" eb="24">
      <t>オオ</t>
    </rPh>
    <rPh sb="26" eb="28">
      <t>カイトウ</t>
    </rPh>
    <rPh sb="33" eb="35">
      <t>モクヒョウ</t>
    </rPh>
    <rPh sb="36" eb="38">
      <t>セッテイ</t>
    </rPh>
    <rPh sb="40" eb="42">
      <t>レイワ</t>
    </rPh>
    <rPh sb="43" eb="45">
      <t>ネンド</t>
    </rPh>
    <rPh sb="46" eb="48">
      <t>スウチ</t>
    </rPh>
    <rPh sb="50" eb="52">
      <t>マイトシ</t>
    </rPh>
    <rPh sb="56" eb="57">
      <t>フ</t>
    </rPh>
    <rPh sb="59" eb="61">
      <t>ソウテイ</t>
    </rPh>
    <phoneticPr fontId="5"/>
  </si>
  <si>
    <t>（参考）
H28：31.2％
H29：29.0％
H30：27.9％
R 1：30.3％</t>
    <rPh sb="1" eb="3">
      <t>サンコウ</t>
    </rPh>
    <phoneticPr fontId="5"/>
  </si>
  <si>
    <t>最新数値の目標値に対する達成度が
a：100％以上
b：85％以上～100％未満
c：70％以上～85％未満
d：55％以上～70％未満
e：55％未満</t>
    <phoneticPr fontId="5"/>
  </si>
  <si>
    <t>達成度100％以上をaとし，以下15％刻みで基準を設定した。</t>
    <phoneticPr fontId="5"/>
  </si>
  <si>
    <t>「いのちを守る橋りょう健全化プログラム」に掲げる緊急輸送道路における橋りょうの耐震補強</t>
    <phoneticPr fontId="5"/>
  </si>
  <si>
    <t>道路のり面維持保全計画に掲げる緊急輸送道路ののり面対策を完了させるために達成すべき数値</t>
    <phoneticPr fontId="5"/>
  </si>
  <si>
    <t>予算措置状況による影響を受けやすいため，80%以上の場合を最高のaとし，以下20%刻みで基準を設定した。</t>
    <rPh sb="0" eb="2">
      <t>ヨサン</t>
    </rPh>
    <rPh sb="2" eb="4">
      <t>ソチ</t>
    </rPh>
    <rPh sb="4" eb="6">
      <t>ジョウキョウ</t>
    </rPh>
    <rPh sb="9" eb="11">
      <t>エイキョウ</t>
    </rPh>
    <rPh sb="12" eb="13">
      <t>ウ</t>
    </rPh>
    <rPh sb="23" eb="25">
      <t>イジョウ</t>
    </rPh>
    <rPh sb="26" eb="28">
      <t>バアイ</t>
    </rPh>
    <rPh sb="29" eb="31">
      <t>サイコウ</t>
    </rPh>
    <rPh sb="36" eb="38">
      <t>イカ</t>
    </rPh>
    <rPh sb="41" eb="42">
      <t>キザ</t>
    </rPh>
    <rPh sb="44" eb="46">
      <t>キジュン</t>
    </rPh>
    <rPh sb="47" eb="49">
      <t>セッテイ</t>
    </rPh>
    <phoneticPr fontId="5"/>
  </si>
  <si>
    <t>公園の賑わいを創出する公民連携事例の累積値</t>
    <rPh sb="18" eb="20">
      <t>ルイセキ</t>
    </rPh>
    <rPh sb="20" eb="21">
      <t>チ</t>
    </rPh>
    <phoneticPr fontId="5"/>
  </si>
  <si>
    <t>令和元年度及び令和2年度の実績に基づき目標値を設定</t>
    <rPh sb="16" eb="17">
      <t>モト</t>
    </rPh>
    <rPh sb="19" eb="22">
      <t>モクヒョウチ</t>
    </rPh>
    <rPh sb="23" eb="25">
      <t>セッテイ</t>
    </rPh>
    <phoneticPr fontId="5"/>
  </si>
  <si>
    <t>適切な中長期目標値の設定にあたっては，令和2年度実績を考慮する必要があることから，令和3年度（評価対象：令和2年度末時点実績値）は評価せず，令和4年度から評価を実施する。</t>
    <rPh sb="0" eb="2">
      <t>テキセツ</t>
    </rPh>
    <rPh sb="3" eb="6">
      <t>チュウチョウキ</t>
    </rPh>
    <rPh sb="6" eb="9">
      <t>モクヒョウチ</t>
    </rPh>
    <rPh sb="10" eb="12">
      <t>セッテイ</t>
    </rPh>
    <rPh sb="19" eb="20">
      <t>レイ</t>
    </rPh>
    <rPh sb="20" eb="21">
      <t>ワ</t>
    </rPh>
    <rPh sb="22" eb="24">
      <t>ネンド</t>
    </rPh>
    <rPh sb="24" eb="26">
      <t>ジッセキ</t>
    </rPh>
    <rPh sb="27" eb="29">
      <t>コウリョ</t>
    </rPh>
    <rPh sb="31" eb="33">
      <t>ヒツヨウ</t>
    </rPh>
    <rPh sb="41" eb="42">
      <t>レイ</t>
    </rPh>
    <rPh sb="42" eb="43">
      <t>ワ</t>
    </rPh>
    <rPh sb="44" eb="46">
      <t>ネンド</t>
    </rPh>
    <rPh sb="47" eb="49">
      <t>ヒョウカ</t>
    </rPh>
    <rPh sb="49" eb="51">
      <t>タイショウ</t>
    </rPh>
    <rPh sb="52" eb="53">
      <t>レイ</t>
    </rPh>
    <rPh sb="53" eb="54">
      <t>ワ</t>
    </rPh>
    <rPh sb="55" eb="57">
      <t>ネンド</t>
    </rPh>
    <rPh sb="57" eb="58">
      <t>マツ</t>
    </rPh>
    <rPh sb="58" eb="60">
      <t>ジテン</t>
    </rPh>
    <rPh sb="60" eb="62">
      <t>ジッセキ</t>
    </rPh>
    <rPh sb="62" eb="63">
      <t>アタイ</t>
    </rPh>
    <rPh sb="65" eb="67">
      <t>ヒョウカ</t>
    </rPh>
    <rPh sb="70" eb="71">
      <t>レイ</t>
    </rPh>
    <rPh sb="71" eb="72">
      <t>ワ</t>
    </rPh>
    <rPh sb="73" eb="75">
      <t>ネンド</t>
    </rPh>
    <rPh sb="77" eb="79">
      <t>ヒョウカ</t>
    </rPh>
    <rPh sb="80" eb="82">
      <t>ジッシ</t>
    </rPh>
    <phoneticPr fontId="5"/>
  </si>
  <si>
    <t>直近5年間の実績に基づき設定</t>
    <rPh sb="9" eb="10">
      <t>モト</t>
    </rPh>
    <rPh sb="12" eb="14">
      <t>セッテイ</t>
    </rPh>
    <phoneticPr fontId="5"/>
  </si>
  <si>
    <t>（参考）
令和元年度　　870
平成30年度　　858
平成29年度　　840
平成28年度　　809
平成27年度　　779</t>
    <rPh sb="1" eb="3">
      <t>サンコウ</t>
    </rPh>
    <rPh sb="5" eb="7">
      <t>レイワ</t>
    </rPh>
    <rPh sb="7" eb="9">
      <t>ガンネン</t>
    </rPh>
    <rPh sb="9" eb="10">
      <t>ド</t>
    </rPh>
    <rPh sb="16" eb="18">
      <t>ヘイセイ</t>
    </rPh>
    <rPh sb="20" eb="22">
      <t>ネンド</t>
    </rPh>
    <rPh sb="28" eb="30">
      <t>ヘイセイ</t>
    </rPh>
    <rPh sb="32" eb="34">
      <t>ネンド</t>
    </rPh>
    <rPh sb="40" eb="42">
      <t>ヘイセイ</t>
    </rPh>
    <rPh sb="44" eb="46">
      <t>ネンド</t>
    </rPh>
    <rPh sb="52" eb="54">
      <t>ヘイセイ</t>
    </rPh>
    <rPh sb="56" eb="58">
      <t>ネンド</t>
    </rPh>
    <phoneticPr fontId="5"/>
  </si>
  <si>
    <t>令和7年度末までの目標とする仮換地指定面積を基に算出</t>
    <rPh sb="22" eb="23">
      <t>モト</t>
    </rPh>
    <phoneticPr fontId="5"/>
  </si>
  <si>
    <t>令和7年度末までの目標とする公共施設整備延長率を基に算出</t>
    <rPh sb="24" eb="25">
      <t>モト</t>
    </rPh>
    <phoneticPr fontId="5"/>
  </si>
  <si>
    <t>令和7年度末までの目標とする宅地化率を基に算出</t>
    <rPh sb="19" eb="20">
      <t>モト</t>
    </rPh>
    <phoneticPr fontId="5"/>
  </si>
  <si>
    <t>安心・安全な市民生活と社会経済活動の基礎となる道路ネットワーク機能確保と維持がされていることを示す指標</t>
    <rPh sb="0" eb="2">
      <t>アンシン</t>
    </rPh>
    <rPh sb="3" eb="5">
      <t>アンゼン</t>
    </rPh>
    <phoneticPr fontId="5"/>
  </si>
  <si>
    <t>京都市河川維持保全実施計画に基づく対策実施状況</t>
    <phoneticPr fontId="5"/>
  </si>
  <si>
    <t>非自動車分担率</t>
    <rPh sb="0" eb="1">
      <t>ヒ</t>
    </rPh>
    <rPh sb="1" eb="4">
      <t>ジドウシャ</t>
    </rPh>
    <rPh sb="4" eb="6">
      <t>ブンタン</t>
    </rPh>
    <rPh sb="6" eb="7">
      <t>リツ</t>
    </rPh>
    <phoneticPr fontId="5"/>
  </si>
  <si>
    <t>%</t>
    <phoneticPr fontId="5"/>
  </si>
  <si>
    <t>都市計画局</t>
    <phoneticPr fontId="5"/>
  </si>
  <si>
    <t>歩くまち京都推進室</t>
    <rPh sb="0" eb="1">
      <t>アル</t>
    </rPh>
    <rPh sb="4" eb="9">
      <t>キョウトスイシンシツ</t>
    </rPh>
    <phoneticPr fontId="5"/>
  </si>
  <si>
    <t>222-3483</t>
    <phoneticPr fontId="5"/>
  </si>
  <si>
    <t>交通手段における自動車以外を利用した割合。</t>
    <rPh sb="0" eb="2">
      <t>コウツウ</t>
    </rPh>
    <rPh sb="2" eb="4">
      <t>シュダン</t>
    </rPh>
    <rPh sb="8" eb="11">
      <t>ジドウシャ</t>
    </rPh>
    <rPh sb="11" eb="13">
      <t>イガイ</t>
    </rPh>
    <rPh sb="14" eb="16">
      <t>リヨウ</t>
    </rPh>
    <rPh sb="18" eb="20">
      <t>ワリアイ</t>
    </rPh>
    <phoneticPr fontId="5"/>
  </si>
  <si>
    <t>「歩くまち・京都」の推進状況全般を，端的・象徴的に示している指標</t>
    <phoneticPr fontId="5"/>
  </si>
  <si>
    <t>最新数値の単年度目標値に対する達成度が
a：80％以上
b：60％以上～80％未満
c：40％以上～60％未満
d：20％以上～40％未満
e：20％未満</t>
    <phoneticPr fontId="5"/>
  </si>
  <si>
    <t>必ずしも認定年度に適合証を交付するとは限らないため，単年度目標値に対する達成度が80％以上の場合をaとし，以下20％刻みで基準を設定した。</t>
    <phoneticPr fontId="5"/>
  </si>
  <si>
    <t>屋外広告物等に係る許可件数</t>
    <phoneticPr fontId="5"/>
  </si>
  <si>
    <t>地域の景観を形成する核となる建造物等の指定数</t>
    <phoneticPr fontId="5"/>
  </si>
  <si>
    <t>景観づくりに取り組む地域数</t>
    <phoneticPr fontId="5"/>
  </si>
  <si>
    <t>京都市建築物安心安全実施計画</t>
    <phoneticPr fontId="5"/>
  </si>
  <si>
    <t>目標値に対する達成度が
a：100％以上
b：90％以上～100％未満
c：80％以上～90％未満
d：70％以上～80％未満
e：70％未満</t>
    <phoneticPr fontId="5"/>
  </si>
  <si>
    <t>目標値以上であれば政策目的の達成として，100％以上をaとし，以下10％刻みで基準を設定した。</t>
    <phoneticPr fontId="5"/>
  </si>
  <si>
    <t>過去5箇年の平均値(約47％)から，毎年度1％ずつ増加し，5年後の令和7年度に52％となることを目指す。</t>
    <phoneticPr fontId="5"/>
  </si>
  <si>
    <t>%</t>
  </si>
  <si>
    <t>222-3483</t>
  </si>
  <si>
    <t>バリアフリー優良建築物の割合</t>
    <phoneticPr fontId="5"/>
  </si>
  <si>
    <t>実績値は令和３年度から出すため，評価は令和４年度からとなる。</t>
    <rPh sb="0" eb="2">
      <t>ジッセキ</t>
    </rPh>
    <rPh sb="2" eb="3">
      <t>アタイ</t>
    </rPh>
    <rPh sb="4" eb="6">
      <t>レイワ</t>
    </rPh>
    <rPh sb="7" eb="9">
      <t>ネンド</t>
    </rPh>
    <rPh sb="11" eb="12">
      <t>ダ</t>
    </rPh>
    <rPh sb="16" eb="18">
      <t>ヒョウカ</t>
    </rPh>
    <rPh sb="19" eb="21">
      <t>レイワ</t>
    </rPh>
    <rPh sb="22" eb="24">
      <t>ネンド</t>
    </rPh>
    <phoneticPr fontId="5"/>
  </si>
  <si>
    <t>222-3666</t>
    <phoneticPr fontId="5"/>
  </si>
  <si>
    <t>事業担当課（住宅政策課）調べ</t>
    <phoneticPr fontId="5"/>
  </si>
  <si>
    <t>断熱性など環境に配慮された住宅の割合</t>
    <rPh sb="0" eb="3">
      <t>ダンネツセイ</t>
    </rPh>
    <rPh sb="5" eb="7">
      <t>カンキョウ</t>
    </rPh>
    <rPh sb="8" eb="10">
      <t>ハイリョ</t>
    </rPh>
    <rPh sb="13" eb="15">
      <t>ジュウタク</t>
    </rPh>
    <phoneticPr fontId="5"/>
  </si>
  <si>
    <t>市内の住宅総数のうち，二重サッシ又は複層ガラスの窓を有する住宅の割合</t>
    <rPh sb="5" eb="7">
      <t>ソウスウ</t>
    </rPh>
    <phoneticPr fontId="5"/>
  </si>
  <si>
    <t>環境等に配慮した魅力的な住宅が普及していることを端的に示す指標に</t>
    <rPh sb="8" eb="11">
      <t>ミリョクテキ</t>
    </rPh>
    <phoneticPr fontId="5"/>
  </si>
  <si>
    <t>出典：
総務省「住宅・土地統計調査」</t>
    <rPh sb="4" eb="6">
      <t>ソウム</t>
    </rPh>
    <rPh sb="11" eb="13">
      <t>トチ</t>
    </rPh>
    <rPh sb="13" eb="15">
      <t>トウケイ</t>
    </rPh>
    <rPh sb="15" eb="17">
      <t>チョウサ</t>
    </rPh>
    <phoneticPr fontId="5"/>
  </si>
  <si>
    <t>R9</t>
    <phoneticPr fontId="5"/>
  </si>
  <si>
    <t>住宅確保要配慮者の入居を拒まない民間賃貸住宅戸数</t>
    <rPh sb="2" eb="4">
      <t>カクホ</t>
    </rPh>
    <rPh sb="4" eb="5">
      <t>ヨウ</t>
    </rPh>
    <rPh sb="5" eb="7">
      <t>ハイリョ</t>
    </rPh>
    <rPh sb="7" eb="8">
      <t>シャ</t>
    </rPh>
    <rPh sb="9" eb="11">
      <t>ニュウキョ</t>
    </rPh>
    <rPh sb="12" eb="13">
      <t>コバ</t>
    </rPh>
    <rPh sb="16" eb="18">
      <t>ミンカン</t>
    </rPh>
    <rPh sb="18" eb="20">
      <t>チンタイ</t>
    </rPh>
    <rPh sb="20" eb="22">
      <t>ジュウタク</t>
    </rPh>
    <rPh sb="22" eb="23">
      <t>ト</t>
    </rPh>
    <rPh sb="23" eb="24">
      <t>スウ</t>
    </rPh>
    <phoneticPr fontId="5"/>
  </si>
  <si>
    <t>住宅の確保に配慮を要する方の入居を拒まない住宅として登録を受けている民間賃貸住宅の件数</t>
    <rPh sb="0" eb="2">
      <t>ジュウタク</t>
    </rPh>
    <rPh sb="3" eb="5">
      <t>カクホ</t>
    </rPh>
    <rPh sb="6" eb="8">
      <t>ハイリョ</t>
    </rPh>
    <rPh sb="9" eb="10">
      <t>ヨウ</t>
    </rPh>
    <rPh sb="12" eb="13">
      <t>カタ</t>
    </rPh>
    <rPh sb="14" eb="16">
      <t>ニュウキョ</t>
    </rPh>
    <rPh sb="17" eb="18">
      <t>コバ</t>
    </rPh>
    <rPh sb="21" eb="23">
      <t>ジュウタク</t>
    </rPh>
    <rPh sb="26" eb="28">
      <t>トウロク</t>
    </rPh>
    <rPh sb="29" eb="30">
      <t>ウ</t>
    </rPh>
    <rPh sb="41" eb="43">
      <t>ケンスウ</t>
    </rPh>
    <phoneticPr fontId="5"/>
  </si>
  <si>
    <t>住宅確保要配慮者の入居を拒まない賃貸住宅が増えていることを示す指標</t>
    <rPh sb="0" eb="2">
      <t>ジュウタク</t>
    </rPh>
    <rPh sb="2" eb="4">
      <t>カクホ</t>
    </rPh>
    <rPh sb="4" eb="5">
      <t>ヨウ</t>
    </rPh>
    <rPh sb="5" eb="7">
      <t>ハイリョ</t>
    </rPh>
    <rPh sb="7" eb="8">
      <t>シャ</t>
    </rPh>
    <rPh sb="9" eb="11">
      <t>ニュウキョ</t>
    </rPh>
    <rPh sb="12" eb="13">
      <t>コバ</t>
    </rPh>
    <rPh sb="16" eb="18">
      <t>チンタイ</t>
    </rPh>
    <rPh sb="18" eb="20">
      <t>ジュウタク</t>
    </rPh>
    <rPh sb="21" eb="22">
      <t>フ</t>
    </rPh>
    <rPh sb="29" eb="30">
      <t>シメ</t>
    </rPh>
    <rPh sb="31" eb="33">
      <t>シヒョウ</t>
    </rPh>
    <phoneticPr fontId="5"/>
  </si>
  <si>
    <t>待機児童数0人を最高の目標とし，aとする。待機児童数が1人以上の場合には，b～eで段階的に基準を設定した。</t>
    <rPh sb="28" eb="29">
      <t>ニン</t>
    </rPh>
    <rPh sb="29" eb="31">
      <t>イジョウ</t>
    </rPh>
    <rPh sb="32" eb="34">
      <t>バアイ</t>
    </rPh>
    <phoneticPr fontId="5"/>
  </si>
  <si>
    <t>(参考)過去3年間の割合
H29：39.1％
H30：47.5％
R元：51.0％
最新値は令和元年度実績となる</t>
    <phoneticPr fontId="5"/>
  </si>
  <si>
    <t>算出方法：虐待相談・通告件数に対し，48時間以内に児童の安全確認ができなかった件数を差し引いた割合
※対象者が特定されないものを除く。
出典：事業担当課調べ</t>
    <phoneticPr fontId="5"/>
  </si>
  <si>
    <t>各年度の目標値(※端数切捨て)
R2：2,410人
R3：2,440人
R4：2,460人
R5：2,480人
R6：2,510人
R7：2,530人
(参考)過去3年の平均増加率
H28：2,461人
H29：2,647人(1.076)
H30：3,111人(1.175)
R元：2,393人(0.770)
平均1.007→約1.01(1％)</t>
    <rPh sb="164" eb="165">
      <t>ヤク</t>
    </rPh>
    <phoneticPr fontId="5"/>
  </si>
  <si>
    <t>令和元年度までの過去3年の平均増加率を基に，毎年1％ずつ利用者数が増えることを目標とし，当該年度の数値目標に対する達成度が90％以上をa，以下10％刻みで基準を設定した。
(基準変更理由)
令和元年度末頃～新型コロナウイルス感染症拡大防止のための利用人数制限や，緊急事態措置による休館等により，利用人数を予測することが困難なため，前回より評価基準を緩和している。</t>
    <phoneticPr fontId="5"/>
  </si>
  <si>
    <t>R1の実績を基に，毎年450件を各年度の目標値とする。</t>
    <rPh sb="6" eb="7">
      <t>モト</t>
    </rPh>
    <phoneticPr fontId="5"/>
  </si>
  <si>
    <t>各年度の目標値
R2：33,000件
R3：38,000件
R4：43,000件
R5：48,000件
R6：53.000件
(参考)過去3年のダウンロード数
H29：19,825件
H30：23,801件
R元：27,607件</t>
    <phoneticPr fontId="5"/>
  </si>
  <si>
    <t>a：達成度100％以上
b：達成度80～100％未満，
c：達成度60～80％未満，
d：達成度40～60％未満，
e：達成度40％未満</t>
    <phoneticPr fontId="5"/>
  </si>
  <si>
    <t>京都市はぐくみプラン（京都市子ども・若者総合計画）に掲げる令和6年度までの目標数値（53,000件）を目標値に設定し，各年度の中間目標値に対する達成度を評価基準とし，目標値の達成度が100%以上の場合をaとし，以下20%刻みで設定。</t>
    <rPh sb="0" eb="25">
      <t>プラン</t>
    </rPh>
    <rPh sb="59" eb="62">
      <t>カクネンド</t>
    </rPh>
    <rPh sb="63" eb="65">
      <t>チュウカン</t>
    </rPh>
    <phoneticPr fontId="5"/>
  </si>
  <si>
    <t>新型コロナウイルス感染症の影響を受けたR2の実績(44件)を基に，目標年度に過去最高値(66件)と同水準の65件となるよう目標値を設定。</t>
    <phoneticPr fontId="5"/>
  </si>
  <si>
    <t>(参考)過去3年の割合
H29：81％(133/164)
H30：82％(136/165)
R元：83％(135/163)</t>
    <phoneticPr fontId="5"/>
  </si>
  <si>
    <t xml:space="preserve">(参考)過去3年の満足度
H29：97.45％
H30：97％
R元：97.6％
</t>
    <phoneticPr fontId="5"/>
  </si>
  <si>
    <t>第5期京都市障害福祉計画
(平成30年度～令和2年度)</t>
    <rPh sb="14" eb="16">
      <t>ヘイセイ</t>
    </rPh>
    <rPh sb="18" eb="20">
      <t>ネンド</t>
    </rPh>
    <phoneticPr fontId="5"/>
  </si>
  <si>
    <t>令和２年度以降の最高値</t>
    <rPh sb="0" eb="2">
      <t>レイワ</t>
    </rPh>
    <rPh sb="3" eb="5">
      <t>ネンド</t>
    </rPh>
    <rPh sb="5" eb="7">
      <t>イコウ</t>
    </rPh>
    <rPh sb="8" eb="11">
      <t>サイタカネ</t>
    </rPh>
    <phoneticPr fontId="5"/>
  </si>
  <si>
    <t>令和２年度以降の最高値をaとし，以下10％刻みで基準を設定した。</t>
    <rPh sb="0" eb="2">
      <t>レイワ</t>
    </rPh>
    <rPh sb="3" eb="5">
      <t>ネンド</t>
    </rPh>
    <rPh sb="5" eb="7">
      <t>イコウ</t>
    </rPh>
    <rPh sb="8" eb="10">
      <t>サイコウ</t>
    </rPh>
    <rPh sb="10" eb="11">
      <t>チ</t>
    </rPh>
    <phoneticPr fontId="5"/>
  </si>
  <si>
    <t>地域における健康づくり事業</t>
    <phoneticPr fontId="5"/>
  </si>
  <si>
    <t>第7期京都市民長寿すこやかプラン
(平成30年度～令和2年度）</t>
    <rPh sb="0" eb="1">
      <t>ダイ</t>
    </rPh>
    <phoneticPr fontId="5"/>
  </si>
  <si>
    <t>設置実数が目標に対して100％以上の場合はaとし，以下20％刻みで基準を設定した。</t>
    <rPh sb="5" eb="7">
      <t>モクヒョウ</t>
    </rPh>
    <rPh sb="8" eb="9">
      <t>タイ</t>
    </rPh>
    <rPh sb="18" eb="20">
      <t>バアイ</t>
    </rPh>
    <phoneticPr fontId="5"/>
  </si>
  <si>
    <t>施設・居住系介護保険サービス定員数</t>
    <phoneticPr fontId="5"/>
  </si>
  <si>
    <t>第7期京都市民長寿すこやかプラン
(平成30年度～令和2年度）</t>
    <rPh sb="18" eb="20">
      <t>ヘイセイ</t>
    </rPh>
    <rPh sb="22" eb="24">
      <t>ネンド</t>
    </rPh>
    <rPh sb="25" eb="27">
      <t>レイワ</t>
    </rPh>
    <rPh sb="28" eb="30">
      <t>ネンド</t>
    </rPh>
    <phoneticPr fontId="5"/>
  </si>
  <si>
    <t>重篤又は大規模食中毒発生件数</t>
    <phoneticPr fontId="5"/>
  </si>
  <si>
    <t>第3期京都市食の安全安心推進計画(令和3年度～令和7年度)</t>
    <rPh sb="0" eb="1">
      <t>ダイ</t>
    </rPh>
    <rPh sb="2" eb="3">
      <t>キ</t>
    </rPh>
    <phoneticPr fontId="5"/>
  </si>
  <si>
    <t>飼い犬の引取数</t>
    <phoneticPr fontId="5"/>
  </si>
  <si>
    <t>日常生活自立支援事業(地域福祉権利擁護事業)契約件数</t>
    <phoneticPr fontId="5"/>
  </si>
  <si>
    <t>（参考：過去5年間の契約件数）
平成27年度　752人
平成28年度　802人
平成29年度　834人
平成30年度　834人
令和元年度　830人</t>
    <rPh sb="64" eb="66">
      <t>レイワ</t>
    </rPh>
    <rPh sb="66" eb="68">
      <t>ガンネン</t>
    </rPh>
    <rPh sb="68" eb="69">
      <t>ド</t>
    </rPh>
    <rPh sb="73" eb="74">
      <t>ニン</t>
    </rPh>
    <phoneticPr fontId="5"/>
  </si>
  <si>
    <t>当該指標については民間部門の寄与度が高いことから，過去5年間の数値を基に，最高値以上をa，平均値以上をcとし，最低値も含めた按分で基準を設定した。　　　　　　　　　　　　　　　
最高値：834件(平成29,30年度)
平均値：810件
最低値：752件(平成27年度)</t>
    <rPh sb="98" eb="100">
      <t>ヘイセイ</t>
    </rPh>
    <phoneticPr fontId="5"/>
  </si>
  <si>
    <t>R2以降の最高値</t>
    <rPh sb="2" eb="4">
      <t>イコウ</t>
    </rPh>
    <rPh sb="5" eb="7">
      <t>サイコウ</t>
    </rPh>
    <rPh sb="7" eb="8">
      <t>チ</t>
    </rPh>
    <phoneticPr fontId="5"/>
  </si>
  <si>
    <t>自立支援医療の受給者数</t>
    <phoneticPr fontId="5"/>
  </si>
  <si>
    <t>＜過去3年間の受給者数＞
令和元年度：37,251人
平成30年度：36,793人
平成29年度：34,807人</t>
    <rPh sb="1" eb="3">
      <t>カコ</t>
    </rPh>
    <rPh sb="4" eb="6">
      <t>ネンカン</t>
    </rPh>
    <rPh sb="7" eb="10">
      <t>ジュキュウシャ</t>
    </rPh>
    <rPh sb="10" eb="11">
      <t>スウ</t>
    </rPh>
    <rPh sb="13" eb="15">
      <t>レイワ</t>
    </rPh>
    <rPh sb="15" eb="17">
      <t>ガンネン</t>
    </rPh>
    <rPh sb="17" eb="18">
      <t>ド</t>
    </rPh>
    <rPh sb="25" eb="26">
      <t>ニン</t>
    </rPh>
    <rPh sb="27" eb="29">
      <t>ヘイセイ</t>
    </rPh>
    <rPh sb="31" eb="33">
      <t>ネンド</t>
    </rPh>
    <rPh sb="40" eb="41">
      <t>ニン</t>
    </rPh>
    <rPh sb="42" eb="44">
      <t>ヘイセイ</t>
    </rPh>
    <rPh sb="46" eb="48">
      <t>ネンド</t>
    </rPh>
    <rPh sb="55" eb="56">
      <t>ニン</t>
    </rPh>
    <phoneticPr fontId="5"/>
  </si>
  <si>
    <t>(参考)過去3年の人数
H29：2,984人
H30：3,042人
R元：2,789人</t>
    <rPh sb="9" eb="10">
      <t>ニン</t>
    </rPh>
    <phoneticPr fontId="5"/>
  </si>
  <si>
    <t>雇用情勢等外的要因により。毎年人数が変動するものであるため，過去3年間の最大値を目標値とする。目標値に対する達成度が100％以上をaとし，以下10％刻みで基準を設定した。</t>
    <phoneticPr fontId="5"/>
  </si>
  <si>
    <t>自殺による死亡者数</t>
    <rPh sb="7" eb="8">
      <t>シャ</t>
    </rPh>
    <rPh sb="8" eb="9">
      <t>スウ</t>
    </rPh>
    <phoneticPr fontId="5"/>
  </si>
  <si>
    <t>算出方法：京都市における年間自殺者数(1月～12月の年間統計値)
出典：厚生労働省人口動態統計</t>
    <phoneticPr fontId="5"/>
  </si>
  <si>
    <t>京都市自殺総合対策推進計画(改定)
（平成２９年度～令和３年度）</t>
    <phoneticPr fontId="5"/>
  </si>
  <si>
    <t>令和元年数値が最新値となる。</t>
    <rPh sb="0" eb="2">
      <t>レイワ</t>
    </rPh>
    <rPh sb="2" eb="4">
      <t>ガンネン</t>
    </rPh>
    <rPh sb="4" eb="6">
      <t>スウチ</t>
    </rPh>
    <rPh sb="7" eb="9">
      <t>サイシン</t>
    </rPh>
    <rPh sb="9" eb="10">
      <t>チ</t>
    </rPh>
    <phoneticPr fontId="5"/>
  </si>
  <si>
    <t>成年後見支援センターへの相談件数</t>
    <phoneticPr fontId="5"/>
  </si>
  <si>
    <t>第7期京都市民長寿すこやかプラン</t>
    <phoneticPr fontId="5"/>
  </si>
  <si>
    <t>コミュニティケアワーカー研修修了者数</t>
    <phoneticPr fontId="5"/>
  </si>
  <si>
    <t>‐</t>
    <phoneticPr fontId="5"/>
  </si>
  <si>
    <t>令和３年度から実施する事業であるため，令和２年度の実績はなし。</t>
    <rPh sb="0" eb="2">
      <t>レイワ</t>
    </rPh>
    <rPh sb="3" eb="5">
      <t>ネンド</t>
    </rPh>
    <rPh sb="7" eb="9">
      <t>ジッシ</t>
    </rPh>
    <rPh sb="11" eb="13">
      <t>ジギョウ</t>
    </rPh>
    <rPh sb="19" eb="21">
      <t>レイワ</t>
    </rPh>
    <rPh sb="22" eb="24">
      <t>ネンド</t>
    </rPh>
    <rPh sb="25" eb="27">
      <t>ジッセキ</t>
    </rPh>
    <phoneticPr fontId="5"/>
  </si>
  <si>
    <t>特別養護老人ホームの入所施設整備定員数</t>
    <phoneticPr fontId="5"/>
  </si>
  <si>
    <t>地方独立行政法人京都市立病院機構年度計画の達成割合</t>
    <phoneticPr fontId="5"/>
  </si>
  <si>
    <t>実績の確定時期の関係から，実績は，記入作業を行う年度の２年度前の数値が最新値となる。（R２実績値は，R１実績を記載）</t>
    <rPh sb="0" eb="2">
      <t>ジッセキ</t>
    </rPh>
    <rPh sb="3" eb="5">
      <t>カクテイ</t>
    </rPh>
    <rPh sb="5" eb="7">
      <t>ジキ</t>
    </rPh>
    <rPh sb="8" eb="10">
      <t>カンケイ</t>
    </rPh>
    <rPh sb="13" eb="15">
      <t>ジッセキ</t>
    </rPh>
    <rPh sb="17" eb="19">
      <t>キニュウ</t>
    </rPh>
    <rPh sb="19" eb="21">
      <t>サギョウ</t>
    </rPh>
    <rPh sb="22" eb="23">
      <t>オコナ</t>
    </rPh>
    <rPh sb="24" eb="26">
      <t>ネンド</t>
    </rPh>
    <rPh sb="28" eb="30">
      <t>ネンド</t>
    </rPh>
    <rPh sb="30" eb="31">
      <t>マエ</t>
    </rPh>
    <rPh sb="32" eb="34">
      <t>スウチ</t>
    </rPh>
    <rPh sb="35" eb="37">
      <t>サイシン</t>
    </rPh>
    <rPh sb="37" eb="38">
      <t>アタイ</t>
    </rPh>
    <rPh sb="45" eb="47">
      <t>ジッセキ</t>
    </rPh>
    <rPh sb="47" eb="48">
      <t>アタイ</t>
    </rPh>
    <rPh sb="52" eb="54">
      <t>ジッセキ</t>
    </rPh>
    <rPh sb="55" eb="57">
      <t>キサイ</t>
    </rPh>
    <phoneticPr fontId="5"/>
  </si>
  <si>
    <t>腸管出血性大腸菌による感染症の発生件数</t>
    <phoneticPr fontId="5"/>
  </si>
  <si>
    <t>(参考)過去5年の発生件数
H27：25件
H28：30件
H29：25件
H30：32件
H31(R1)：42件</t>
    <rPh sb="56" eb="57">
      <t>ケン</t>
    </rPh>
    <phoneticPr fontId="5"/>
  </si>
  <si>
    <t>最新の数値が過去5年間の
a：最低値未満
b：最低値以上～下中間値(最低値と平均値の間)未満
c：下中間値以上～平均値未満
d：平均値以上～上中間値(平均値と最高値の間)未満
e：上中間以上</t>
    <phoneticPr fontId="5"/>
  </si>
  <si>
    <t>HACCPに沿った衛生管理の監視指導率</t>
    <phoneticPr fontId="5"/>
  </si>
  <si>
    <t>営業許可の期限が５年から６年であり，許可の更新のタイミングで監視指導を実施することにより監視指導率を上げていく。</t>
    <rPh sb="5" eb="7">
      <t>キゲン</t>
    </rPh>
    <rPh sb="18" eb="20">
      <t>キョカ</t>
    </rPh>
    <rPh sb="21" eb="23">
      <t>コウシン</t>
    </rPh>
    <rPh sb="30" eb="32">
      <t>カンシ</t>
    </rPh>
    <rPh sb="32" eb="34">
      <t>シドウ</t>
    </rPh>
    <rPh sb="35" eb="37">
      <t>ジッシ</t>
    </rPh>
    <rPh sb="44" eb="46">
      <t>カンシ</t>
    </rPh>
    <rPh sb="46" eb="48">
      <t>シドウ</t>
    </rPh>
    <rPh sb="48" eb="49">
      <t>リツ</t>
    </rPh>
    <rPh sb="50" eb="51">
      <t>ア</t>
    </rPh>
    <phoneticPr fontId="5"/>
  </si>
  <si>
    <t>違法「民泊」に対する調査・指導率</t>
    <phoneticPr fontId="5"/>
  </si>
  <si>
    <t>京都市動物愛護事業推進基金への寄付件数</t>
    <phoneticPr fontId="5"/>
  </si>
  <si>
    <t>市内中小企業者の企業経営実績</t>
    <rPh sb="0" eb="2">
      <t>シナイ</t>
    </rPh>
    <rPh sb="2" eb="4">
      <t>チュウショウ</t>
    </rPh>
    <rPh sb="4" eb="6">
      <t>キギョウ</t>
    </rPh>
    <rPh sb="6" eb="7">
      <t>シャ</t>
    </rPh>
    <rPh sb="8" eb="10">
      <t>キギョウ</t>
    </rPh>
    <rPh sb="10" eb="12">
      <t>ケイエイ</t>
    </rPh>
    <rPh sb="12" eb="14">
      <t>ジッセキ</t>
    </rPh>
    <phoneticPr fontId="5"/>
  </si>
  <si>
    <t>産業観光局</t>
    <phoneticPr fontId="5"/>
  </si>
  <si>
    <t>産業企画室</t>
    <rPh sb="0" eb="2">
      <t>サンギョウ</t>
    </rPh>
    <rPh sb="2" eb="4">
      <t>キカク</t>
    </rPh>
    <rPh sb="4" eb="5">
      <t>シツ</t>
    </rPh>
    <phoneticPr fontId="5"/>
  </si>
  <si>
    <t>222-3371</t>
    <phoneticPr fontId="5"/>
  </si>
  <si>
    <t>京都市中小企業経営動向実態調査において，年間の企業経営実績について「非常に良かった」，「良かった」と回答した企業の割合</t>
    <rPh sb="0" eb="3">
      <t>キョウトシ</t>
    </rPh>
    <rPh sb="3" eb="13">
      <t>チュウショウキギョウケイエイドウコウジッタイ</t>
    </rPh>
    <rPh sb="13" eb="15">
      <t>チョウサ</t>
    </rPh>
    <rPh sb="20" eb="22">
      <t>ネンカン</t>
    </rPh>
    <rPh sb="23" eb="25">
      <t>キギョウ</t>
    </rPh>
    <rPh sb="25" eb="27">
      <t>ケイエイ</t>
    </rPh>
    <rPh sb="27" eb="29">
      <t>ジッセキ</t>
    </rPh>
    <rPh sb="34" eb="36">
      <t>ヒジョウ</t>
    </rPh>
    <rPh sb="37" eb="38">
      <t>ヨ</t>
    </rPh>
    <rPh sb="44" eb="45">
      <t>ヨ</t>
    </rPh>
    <rPh sb="50" eb="52">
      <t>カイトウ</t>
    </rPh>
    <rPh sb="54" eb="56">
      <t>キギョウ</t>
    </rPh>
    <rPh sb="57" eb="58">
      <t>ワリ</t>
    </rPh>
    <rPh sb="58" eb="59">
      <t>ゴウ</t>
    </rPh>
    <phoneticPr fontId="5"/>
  </si>
  <si>
    <t>市内中小企業者の企業経営実績から図る京都市の景況を示す指標</t>
    <rPh sb="2" eb="4">
      <t>チュウショウ</t>
    </rPh>
    <rPh sb="4" eb="6">
      <t>キギョウ</t>
    </rPh>
    <rPh sb="6" eb="7">
      <t>シャ</t>
    </rPh>
    <rPh sb="8" eb="10">
      <t>キギョウ</t>
    </rPh>
    <rPh sb="10" eb="12">
      <t>ケイエイ</t>
    </rPh>
    <rPh sb="12" eb="14">
      <t>ジッセキ</t>
    </rPh>
    <rPh sb="16" eb="17">
      <t>ハカ</t>
    </rPh>
    <rPh sb="18" eb="21">
      <t>キョウトシ</t>
    </rPh>
    <rPh sb="22" eb="24">
      <t>ケイキョウ</t>
    </rPh>
    <rPh sb="25" eb="26">
      <t>シメ</t>
    </rPh>
    <rPh sb="27" eb="29">
      <t>シヒョウ</t>
    </rPh>
    <phoneticPr fontId="5"/>
  </si>
  <si>
    <t>京都市中小企業経営動向実態調査（第三四半期付帯調査）</t>
    <rPh sb="0" eb="3">
      <t>キョウトシ</t>
    </rPh>
    <rPh sb="3" eb="7">
      <t>チュウショウキギョウ</t>
    </rPh>
    <rPh sb="7" eb="15">
      <t>ケイエイドウコウジッタイチョウサ</t>
    </rPh>
    <rPh sb="16" eb="25">
      <t>ダイサンシハンキフタイチョウサ</t>
    </rPh>
    <phoneticPr fontId="5"/>
  </si>
  <si>
    <t>コロナ禍により多大な影響を受けている市内景況を，令和6年度までにコロナ禍以前の水準に戻すことを目標とする（直近5年（平成27年度～令和元年度）の第三四半期調査平均：23.7）。
令和2年度目標は，過去大きく企業経営実績が下落した，リーマンショック時の数値（平成21年度第三四半期：11.9）で設定し，そこから徐々に目標値を上げていくよう設定した。</t>
    <rPh sb="3" eb="4">
      <t>カ</t>
    </rPh>
    <rPh sb="7" eb="9">
      <t>タダイ</t>
    </rPh>
    <rPh sb="10" eb="12">
      <t>エイキョウ</t>
    </rPh>
    <rPh sb="13" eb="14">
      <t>ウ</t>
    </rPh>
    <rPh sb="18" eb="20">
      <t>シナイ</t>
    </rPh>
    <rPh sb="20" eb="22">
      <t>ケイキョウ</t>
    </rPh>
    <rPh sb="24" eb="26">
      <t>レイワ</t>
    </rPh>
    <rPh sb="27" eb="29">
      <t>ネンド</t>
    </rPh>
    <rPh sb="35" eb="36">
      <t>カ</t>
    </rPh>
    <rPh sb="36" eb="38">
      <t>イゼン</t>
    </rPh>
    <rPh sb="39" eb="41">
      <t>スイジュン</t>
    </rPh>
    <rPh sb="42" eb="43">
      <t>モド</t>
    </rPh>
    <rPh sb="47" eb="49">
      <t>モクヒョウ</t>
    </rPh>
    <rPh sb="53" eb="55">
      <t>チョッキン</t>
    </rPh>
    <rPh sb="56" eb="57">
      <t>ネン</t>
    </rPh>
    <rPh sb="58" eb="60">
      <t>ヘイセイ</t>
    </rPh>
    <rPh sb="62" eb="64">
      <t>ネンド</t>
    </rPh>
    <rPh sb="65" eb="67">
      <t>レイワ</t>
    </rPh>
    <rPh sb="67" eb="69">
      <t>ガンネン</t>
    </rPh>
    <rPh sb="69" eb="70">
      <t>ド</t>
    </rPh>
    <rPh sb="72" eb="73">
      <t>ダイ</t>
    </rPh>
    <rPh sb="73" eb="74">
      <t>サン</t>
    </rPh>
    <rPh sb="74" eb="77">
      <t>シハンキ</t>
    </rPh>
    <rPh sb="77" eb="79">
      <t>チョウサ</t>
    </rPh>
    <rPh sb="79" eb="81">
      <t>ヘイキン</t>
    </rPh>
    <rPh sb="89" eb="91">
      <t>レイワ</t>
    </rPh>
    <rPh sb="92" eb="94">
      <t>ネンド</t>
    </rPh>
    <rPh sb="94" eb="96">
      <t>モクヒョウ</t>
    </rPh>
    <rPh sb="98" eb="100">
      <t>カコ</t>
    </rPh>
    <rPh sb="100" eb="101">
      <t>オオ</t>
    </rPh>
    <rPh sb="103" eb="105">
      <t>キギョウ</t>
    </rPh>
    <rPh sb="105" eb="107">
      <t>ケイエイ</t>
    </rPh>
    <rPh sb="107" eb="109">
      <t>ジッセキ</t>
    </rPh>
    <rPh sb="110" eb="112">
      <t>ゲラク</t>
    </rPh>
    <rPh sb="123" eb="124">
      <t>ジ</t>
    </rPh>
    <rPh sb="125" eb="127">
      <t>スウチ</t>
    </rPh>
    <rPh sb="128" eb="130">
      <t>ヘイセイ</t>
    </rPh>
    <rPh sb="132" eb="134">
      <t>ネンド</t>
    </rPh>
    <rPh sb="134" eb="135">
      <t>ダイ</t>
    </rPh>
    <rPh sb="135" eb="136">
      <t>サン</t>
    </rPh>
    <rPh sb="136" eb="139">
      <t>シハンキ</t>
    </rPh>
    <rPh sb="146" eb="148">
      <t>セッテイ</t>
    </rPh>
    <rPh sb="154" eb="156">
      <t>ジョジョ</t>
    </rPh>
    <rPh sb="157" eb="160">
      <t>モクヒョウチ</t>
    </rPh>
    <rPh sb="161" eb="162">
      <t>ア</t>
    </rPh>
    <rPh sb="168" eb="170">
      <t>セッテイ</t>
    </rPh>
    <phoneticPr fontId="5"/>
  </si>
  <si>
    <t>本市独自の調査に基づく目標値であるため，全国順位は算出不可</t>
    <rPh sb="0" eb="2">
      <t>ホンシ</t>
    </rPh>
    <rPh sb="2" eb="4">
      <t>ドクジ</t>
    </rPh>
    <rPh sb="5" eb="7">
      <t>チョウサ</t>
    </rPh>
    <rPh sb="8" eb="9">
      <t>モト</t>
    </rPh>
    <rPh sb="11" eb="14">
      <t>モクヒョウチ</t>
    </rPh>
    <rPh sb="20" eb="22">
      <t>ゼンコク</t>
    </rPh>
    <rPh sb="22" eb="24">
      <t>ジュンイ</t>
    </rPh>
    <rPh sb="25" eb="27">
      <t>サンシュツ</t>
    </rPh>
    <rPh sb="27" eb="29">
      <t>フカ</t>
    </rPh>
    <phoneticPr fontId="5"/>
  </si>
  <si>
    <t>当該指標については，目標達成（100％以上）をａ，以下20％刻みで基準を設定した。</t>
    <rPh sb="19" eb="21">
      <t>イジョウ</t>
    </rPh>
    <phoneticPr fontId="5"/>
  </si>
  <si>
    <t>京都府の完全失業率</t>
    <rPh sb="0" eb="3">
      <t>キョウトフ</t>
    </rPh>
    <rPh sb="4" eb="6">
      <t>カンゼン</t>
    </rPh>
    <rPh sb="6" eb="8">
      <t>シツギョウ</t>
    </rPh>
    <rPh sb="8" eb="9">
      <t>リツ</t>
    </rPh>
    <phoneticPr fontId="5"/>
  </si>
  <si>
    <t>222-3756</t>
    <phoneticPr fontId="5"/>
  </si>
  <si>
    <t>京都府域における労働力人口に占める完全失業者の割合を示す経済指標</t>
    <rPh sb="0" eb="3">
      <t>キョウトフ</t>
    </rPh>
    <rPh sb="3" eb="4">
      <t>イキ</t>
    </rPh>
    <rPh sb="8" eb="11">
      <t>ロウドウリョク</t>
    </rPh>
    <rPh sb="11" eb="13">
      <t>ジンコウ</t>
    </rPh>
    <rPh sb="14" eb="15">
      <t>シ</t>
    </rPh>
    <rPh sb="17" eb="19">
      <t>カンゼン</t>
    </rPh>
    <rPh sb="19" eb="21">
      <t>シツギョウ</t>
    </rPh>
    <rPh sb="21" eb="22">
      <t>シャ</t>
    </rPh>
    <rPh sb="23" eb="25">
      <t>ワリアイ</t>
    </rPh>
    <rPh sb="26" eb="27">
      <t>シメ</t>
    </rPh>
    <rPh sb="28" eb="30">
      <t>ケイザイ</t>
    </rPh>
    <rPh sb="30" eb="32">
      <t>シヒョウ</t>
    </rPh>
    <phoneticPr fontId="5"/>
  </si>
  <si>
    <t>働くことを希望するすべてのひとが就業し，その意欲と能力を最大限発揮できるまちをめざして，求人と求職の労働需給を示す指標</t>
    <rPh sb="0" eb="1">
      <t>ハタラ</t>
    </rPh>
    <rPh sb="5" eb="7">
      <t>キボウ</t>
    </rPh>
    <rPh sb="16" eb="18">
      <t>シュウギョウ</t>
    </rPh>
    <rPh sb="22" eb="24">
      <t>イヨク</t>
    </rPh>
    <rPh sb="25" eb="27">
      <t>ノウリョク</t>
    </rPh>
    <rPh sb="28" eb="31">
      <t>サイダイゲン</t>
    </rPh>
    <rPh sb="31" eb="33">
      <t>ハッキ</t>
    </rPh>
    <rPh sb="44" eb="46">
      <t>キュウジン</t>
    </rPh>
    <rPh sb="47" eb="49">
      <t>キュウショク</t>
    </rPh>
    <rPh sb="50" eb="52">
      <t>ロウドウ</t>
    </rPh>
    <rPh sb="52" eb="54">
      <t>ジュキュウ</t>
    </rPh>
    <rPh sb="55" eb="56">
      <t>シメ</t>
    </rPh>
    <rPh sb="57" eb="59">
      <t>シヒョウ</t>
    </rPh>
    <phoneticPr fontId="5"/>
  </si>
  <si>
    <t>算出方法：完全失業者（京都府）／労働力人口（京都府）
出典：総務省統計局「労働力調査」</t>
    <rPh sb="0" eb="2">
      <t>サンシュツ</t>
    </rPh>
    <rPh sb="2" eb="4">
      <t>ホウホウ</t>
    </rPh>
    <rPh sb="5" eb="7">
      <t>カンゼン</t>
    </rPh>
    <rPh sb="7" eb="9">
      <t>シツギョウ</t>
    </rPh>
    <rPh sb="9" eb="10">
      <t>シャ</t>
    </rPh>
    <rPh sb="11" eb="14">
      <t>キョウトフ</t>
    </rPh>
    <rPh sb="16" eb="19">
      <t>ロウドウリョク</t>
    </rPh>
    <rPh sb="19" eb="21">
      <t>ジンコウ</t>
    </rPh>
    <rPh sb="22" eb="25">
      <t>キョウトフ</t>
    </rPh>
    <rPh sb="27" eb="29">
      <t>シュッテン</t>
    </rPh>
    <rPh sb="30" eb="33">
      <t>ソウムショウ</t>
    </rPh>
    <rPh sb="33" eb="36">
      <t>トウケイキョク</t>
    </rPh>
    <rPh sb="37" eb="40">
      <t>ロウドウリョク</t>
    </rPh>
    <rPh sb="40" eb="42">
      <t>チョウサ</t>
    </rPh>
    <phoneticPr fontId="5"/>
  </si>
  <si>
    <t>R7
(年)</t>
    <rPh sb="4" eb="5">
      <t>ネン</t>
    </rPh>
    <phoneticPr fontId="5"/>
  </si>
  <si>
    <t>④　外的要因を踏まえた目標値</t>
    <phoneticPr fontId="5"/>
  </si>
  <si>
    <t>コロナ禍の影響を受ける以前の数値であり，かつ，都道府県別統計が公表されている平成9年以降で最も低い数値である令和元年の数値並み</t>
    <rPh sb="3" eb="4">
      <t>カ</t>
    </rPh>
    <rPh sb="5" eb="7">
      <t>エイキョウ</t>
    </rPh>
    <rPh sb="8" eb="9">
      <t>ウ</t>
    </rPh>
    <rPh sb="11" eb="13">
      <t>イゼン</t>
    </rPh>
    <rPh sb="14" eb="16">
      <t>スウチ</t>
    </rPh>
    <rPh sb="23" eb="27">
      <t>トドウフケン</t>
    </rPh>
    <rPh sb="27" eb="28">
      <t>ベツ</t>
    </rPh>
    <rPh sb="28" eb="30">
      <t>トウケイ</t>
    </rPh>
    <rPh sb="31" eb="33">
      <t>コウヒョウ</t>
    </rPh>
    <rPh sb="38" eb="40">
      <t>ヘイセイ</t>
    </rPh>
    <rPh sb="41" eb="42">
      <t>ネン</t>
    </rPh>
    <rPh sb="42" eb="44">
      <t>イコウ</t>
    </rPh>
    <rPh sb="45" eb="46">
      <t>モット</t>
    </rPh>
    <rPh sb="47" eb="48">
      <t>ヒク</t>
    </rPh>
    <rPh sb="49" eb="51">
      <t>スウチ</t>
    </rPh>
    <rPh sb="54" eb="56">
      <t>レイワ</t>
    </rPh>
    <rPh sb="56" eb="58">
      <t>ガンネン</t>
    </rPh>
    <rPh sb="59" eb="61">
      <t>スウチ</t>
    </rPh>
    <rPh sb="61" eb="62">
      <t>ナ</t>
    </rPh>
    <phoneticPr fontId="5"/>
  </si>
  <si>
    <t>32位</t>
    <rPh sb="2" eb="3">
      <t>イ</t>
    </rPh>
    <phoneticPr fontId="5"/>
  </si>
  <si>
    <t>当該指標については，景気の動向に左右される部分が大きいため，80％以上をａとし，以下20％刻みで評価基準を設定した。</t>
    <rPh sb="10" eb="12">
      <t>ケイキ</t>
    </rPh>
    <rPh sb="13" eb="15">
      <t>ドウコウ</t>
    </rPh>
    <rPh sb="16" eb="18">
      <t>サユウ</t>
    </rPh>
    <rPh sb="21" eb="23">
      <t>ブブン</t>
    </rPh>
    <rPh sb="24" eb="25">
      <t>オオ</t>
    </rPh>
    <phoneticPr fontId="5"/>
  </si>
  <si>
    <t>観光MICE推進室</t>
  </si>
  <si>
    <t>746-2255</t>
  </si>
  <si>
    <t>京都観光が目指す，観光が市民生活の調和の実現に向けた進捗状況を示す指標</t>
    <rPh sb="0" eb="2">
      <t>キョウト</t>
    </rPh>
    <rPh sb="2" eb="4">
      <t>カンコウ</t>
    </rPh>
    <rPh sb="5" eb="7">
      <t>メザ</t>
    </rPh>
    <rPh sb="9" eb="11">
      <t>カンコウ</t>
    </rPh>
    <rPh sb="12" eb="14">
      <t>シミン</t>
    </rPh>
    <rPh sb="14" eb="16">
      <t>セイカツ</t>
    </rPh>
    <rPh sb="17" eb="19">
      <t>チョウワ</t>
    </rPh>
    <rPh sb="20" eb="22">
      <t>ジツゲン</t>
    </rPh>
    <rPh sb="23" eb="24">
      <t>ム</t>
    </rPh>
    <rPh sb="26" eb="28">
      <t>シンチョク</t>
    </rPh>
    <rPh sb="28" eb="30">
      <t>ジョウキョウ</t>
    </rPh>
    <rPh sb="31" eb="32">
      <t>シメ</t>
    </rPh>
    <rPh sb="33" eb="35">
      <t>シヒョウ</t>
    </rPh>
    <phoneticPr fontId="5"/>
  </si>
  <si>
    <t>市民意識調査</t>
    <rPh sb="0" eb="2">
      <t>シミン</t>
    </rPh>
    <rPh sb="2" eb="4">
      <t>イシキ</t>
    </rPh>
    <rPh sb="4" eb="6">
      <t>チョウサ</t>
    </rPh>
    <phoneticPr fontId="5"/>
  </si>
  <si>
    <t>京都観光が目指す，観光の質の向上に向けた進捗状況を示す指標</t>
    <rPh sb="0" eb="2">
      <t>キョウト</t>
    </rPh>
    <rPh sb="2" eb="4">
      <t>カンコウ</t>
    </rPh>
    <rPh sb="5" eb="7">
      <t>メザ</t>
    </rPh>
    <rPh sb="9" eb="11">
      <t>カンコウ</t>
    </rPh>
    <rPh sb="12" eb="13">
      <t>シツ</t>
    </rPh>
    <rPh sb="14" eb="16">
      <t>コウジョウ</t>
    </rPh>
    <rPh sb="17" eb="18">
      <t>ム</t>
    </rPh>
    <rPh sb="20" eb="22">
      <t>シンチョク</t>
    </rPh>
    <rPh sb="22" eb="24">
      <t>ジョウキョウ</t>
    </rPh>
    <rPh sb="25" eb="26">
      <t>シメ</t>
    </rPh>
    <rPh sb="27" eb="29">
      <t>シヒョウ</t>
    </rPh>
    <phoneticPr fontId="5"/>
  </si>
  <si>
    <t>京都観光総合調査</t>
    <rPh sb="0" eb="2">
      <t>キョウト</t>
    </rPh>
    <rPh sb="2" eb="4">
      <t>カンコウ</t>
    </rPh>
    <rPh sb="4" eb="6">
      <t>ソウゴウ</t>
    </rPh>
    <rPh sb="6" eb="8">
      <t>チョウサ</t>
    </rPh>
    <phoneticPr fontId="5"/>
  </si>
  <si>
    <t>農林振興室</t>
  </si>
  <si>
    <t>222-3351</t>
    <phoneticPr fontId="5"/>
  </si>
  <si>
    <t>産業として魅力があり，環境や社会に貢献するとともに，市民参画が推進された農林業の構築状況を示す指標</t>
  </si>
  <si>
    <t>京都市農林行政基本方針</t>
  </si>
  <si>
    <t>算定に用いるデータの収集期間の関係から，令和元年度値が最新となる。</t>
    <rPh sb="20" eb="22">
      <t>レイワ</t>
    </rPh>
    <rPh sb="22" eb="23">
      <t>ガン</t>
    </rPh>
    <phoneticPr fontId="5"/>
  </si>
  <si>
    <t>最新数値の目標値に対する達成度が
a：80%以上
b：60%以上～80%未満
c：40%以上～60%未満
d：20%以上～40%未満
e：20%未満</t>
  </si>
  <si>
    <t>当該指標については，社会経済情勢及び自然環境条件の影響度が高いことから，80％以上をa，以下20％刻みで基準を設定した。</t>
  </si>
  <si>
    <t>林業産出額</t>
    <phoneticPr fontId="5"/>
  </si>
  <si>
    <t>地域企業イノベーション推進室</t>
    <rPh sb="0" eb="14">
      <t>チイ</t>
    </rPh>
    <phoneticPr fontId="5"/>
  </si>
  <si>
    <t>222-3329</t>
  </si>
  <si>
    <t>企業の課題解決に向けた取組状況を示す指標</t>
    <rPh sb="0" eb="2">
      <t>キギョウ</t>
    </rPh>
    <phoneticPr fontId="5"/>
  </si>
  <si>
    <t>直近３年間の実績件数の平均</t>
    <rPh sb="0" eb="2">
      <t>チョッキン</t>
    </rPh>
    <rPh sb="3" eb="5">
      <t>ネンカン</t>
    </rPh>
    <rPh sb="6" eb="8">
      <t>ジッセキ</t>
    </rPh>
    <rPh sb="8" eb="10">
      <t>ケンスウ</t>
    </rPh>
    <rPh sb="11" eb="13">
      <t>ヘイキン</t>
    </rPh>
    <phoneticPr fontId="5"/>
  </si>
  <si>
    <t>平成29年：19,219件
平成30年：22,703件
平成31年：21,635件
令和 2年：30,132件</t>
    <rPh sb="0" eb="2">
      <t>ヘイセイ</t>
    </rPh>
    <rPh sb="4" eb="5">
      <t>ネン</t>
    </rPh>
    <rPh sb="12" eb="13">
      <t>ケン</t>
    </rPh>
    <rPh sb="14" eb="16">
      <t>ヘイセイ</t>
    </rPh>
    <rPh sb="18" eb="19">
      <t>ネン</t>
    </rPh>
    <rPh sb="26" eb="27">
      <t>ケン</t>
    </rPh>
    <rPh sb="28" eb="30">
      <t>ヘイセイ</t>
    </rPh>
    <rPh sb="32" eb="33">
      <t>ネン</t>
    </rPh>
    <rPh sb="40" eb="41">
      <t>ケン</t>
    </rPh>
    <rPh sb="42" eb="44">
      <t>レイワ</t>
    </rPh>
    <rPh sb="46" eb="47">
      <t>ネン</t>
    </rPh>
    <rPh sb="54" eb="55">
      <t>ケン</t>
    </rPh>
    <phoneticPr fontId="5"/>
  </si>
  <si>
    <t>産業企画室</t>
  </si>
  <si>
    <t>222-3756</t>
  </si>
  <si>
    <t>京都の中小企業・地域企業の情報発信の取組状況を示す指標</t>
    <rPh sb="0" eb="2">
      <t>キョウト</t>
    </rPh>
    <rPh sb="3" eb="5">
      <t>チュウショウ</t>
    </rPh>
    <rPh sb="5" eb="7">
      <t>キギョウ</t>
    </rPh>
    <rPh sb="8" eb="10">
      <t>チイキ</t>
    </rPh>
    <rPh sb="10" eb="12">
      <t>キギョウ</t>
    </rPh>
    <rPh sb="13" eb="15">
      <t>ジョウホウ</t>
    </rPh>
    <rPh sb="15" eb="17">
      <t>ハッシン</t>
    </rPh>
    <rPh sb="18" eb="20">
      <t>トリクミ</t>
    </rPh>
    <rPh sb="20" eb="22">
      <t>ジョウキョウ</t>
    </rPh>
    <rPh sb="23" eb="24">
      <t>シメ</t>
    </rPh>
    <phoneticPr fontId="5"/>
  </si>
  <si>
    <t>各年度50,000PVの増加を目標とした場合の値</t>
    <rPh sb="0" eb="3">
      <t>カクネンド</t>
    </rPh>
    <rPh sb="12" eb="14">
      <t>ゾウカ</t>
    </rPh>
    <rPh sb="15" eb="17">
      <t>モクヒョウ</t>
    </rPh>
    <rPh sb="20" eb="22">
      <t>バアイ</t>
    </rPh>
    <rPh sb="23" eb="24">
      <t>アタイ</t>
    </rPh>
    <phoneticPr fontId="5"/>
  </si>
  <si>
    <t>市内中小企業の担い手確保の取組状況を示す指標</t>
    <rPh sb="0" eb="2">
      <t>シナイ</t>
    </rPh>
    <rPh sb="2" eb="4">
      <t>チュウショウ</t>
    </rPh>
    <rPh sb="4" eb="6">
      <t>キギョウ</t>
    </rPh>
    <rPh sb="7" eb="8">
      <t>ニナ</t>
    </rPh>
    <rPh sb="9" eb="10">
      <t>テ</t>
    </rPh>
    <rPh sb="10" eb="12">
      <t>カクホ</t>
    </rPh>
    <rPh sb="13" eb="15">
      <t>トリクミ</t>
    </rPh>
    <rPh sb="15" eb="17">
      <t>ジョウキョウ</t>
    </rPh>
    <rPh sb="18" eb="19">
      <t>シメ</t>
    </rPh>
    <rPh sb="20" eb="22">
      <t>シヒョウ</t>
    </rPh>
    <phoneticPr fontId="5"/>
  </si>
  <si>
    <t>各年度10人の増加を目標とした場合の値</t>
    <rPh sb="0" eb="3">
      <t>カクネンド</t>
    </rPh>
    <rPh sb="5" eb="6">
      <t>ニン</t>
    </rPh>
    <rPh sb="7" eb="9">
      <t>ゾウカ</t>
    </rPh>
    <rPh sb="10" eb="12">
      <t>モクヒョウ</t>
    </rPh>
    <rPh sb="15" eb="17">
      <t>バアイ</t>
    </rPh>
    <rPh sb="18" eb="19">
      <t>アタイ</t>
    </rPh>
    <phoneticPr fontId="5"/>
  </si>
  <si>
    <t>社</t>
    <rPh sb="0" eb="1">
      <t>シャ</t>
    </rPh>
    <phoneticPr fontId="5"/>
  </si>
  <si>
    <t>産業イノベーション推進室</t>
    <rPh sb="0" eb="2">
      <t>サン</t>
    </rPh>
    <phoneticPr fontId="5"/>
  </si>
  <si>
    <t>産技研が技術支援等を行い，「伝統技術と先進技術の融合」や「新たな気づき」といった知恵産業をキーワードに製品化・事業化に結び付き，知恵創出“目の輝き”企業として認定された企業数</t>
    <rPh sb="64" eb="66">
      <t>チエ</t>
    </rPh>
    <rPh sb="66" eb="68">
      <t>ソウシュツ</t>
    </rPh>
    <rPh sb="69" eb="70">
      <t>メ</t>
    </rPh>
    <rPh sb="71" eb="72">
      <t>カガヤ</t>
    </rPh>
    <rPh sb="79" eb="81">
      <t>ニンテイ</t>
    </rPh>
    <rPh sb="84" eb="86">
      <t>キギョウ</t>
    </rPh>
    <rPh sb="86" eb="87">
      <t>スウ</t>
    </rPh>
    <phoneticPr fontId="5"/>
  </si>
  <si>
    <t>京都の有する地域資源を生かした新産業・新事業の創出に向けた取組状況を示す指標</t>
    <phoneticPr fontId="5"/>
  </si>
  <si>
    <t>各年度4件を目標値とした場合における認定制度創設からの累積値
※令和元年度末実績値28件</t>
    <rPh sb="0" eb="3">
      <t>カクネンド</t>
    </rPh>
    <rPh sb="4" eb="5">
      <t>ケン</t>
    </rPh>
    <rPh sb="6" eb="8">
      <t>モクヒョウ</t>
    </rPh>
    <rPh sb="8" eb="9">
      <t>チ</t>
    </rPh>
    <rPh sb="12" eb="14">
      <t>バアイ</t>
    </rPh>
    <rPh sb="18" eb="20">
      <t>ニンテイ</t>
    </rPh>
    <rPh sb="27" eb="29">
      <t>ルイセキ</t>
    </rPh>
    <rPh sb="29" eb="30">
      <t>チ</t>
    </rPh>
    <rPh sb="32" eb="34">
      <t>レイワ</t>
    </rPh>
    <rPh sb="34" eb="36">
      <t>ガンネン</t>
    </rPh>
    <rPh sb="36" eb="37">
      <t>ド</t>
    </rPh>
    <rPh sb="37" eb="38">
      <t>マツ</t>
    </rPh>
    <rPh sb="38" eb="40">
      <t>ジッセキ</t>
    </rPh>
    <rPh sb="40" eb="41">
      <t>チ</t>
    </rPh>
    <rPh sb="43" eb="44">
      <t>ケン</t>
    </rPh>
    <phoneticPr fontId="5"/>
  </si>
  <si>
    <t>222-3324</t>
  </si>
  <si>
    <t>平成26年度から令和元年度までの「グリーン（環境・エネルギー）産業分野におけるプロジェクト創出数」の実績に基づき，設定
90件/6年＝15件/年
15件×5年＝75件</t>
    <rPh sb="0" eb="2">
      <t>ヘイセイ</t>
    </rPh>
    <rPh sb="4" eb="6">
      <t>ネンド</t>
    </rPh>
    <rPh sb="8" eb="10">
      <t>レイワ</t>
    </rPh>
    <rPh sb="10" eb="12">
      <t>ガンネン</t>
    </rPh>
    <rPh sb="12" eb="13">
      <t>ド</t>
    </rPh>
    <rPh sb="50" eb="52">
      <t>ジッセキ</t>
    </rPh>
    <rPh sb="53" eb="54">
      <t>モト</t>
    </rPh>
    <rPh sb="57" eb="59">
      <t>セッテイ</t>
    </rPh>
    <rPh sb="63" eb="64">
      <t>ケン</t>
    </rPh>
    <rPh sb="66" eb="67">
      <t>ネン</t>
    </rPh>
    <rPh sb="70" eb="71">
      <t>ケン</t>
    </rPh>
    <rPh sb="72" eb="73">
      <t>ネン</t>
    </rPh>
    <rPh sb="76" eb="77">
      <t>ケン</t>
    </rPh>
    <rPh sb="79" eb="80">
      <t>ネン</t>
    </rPh>
    <rPh sb="83" eb="84">
      <t>ケン</t>
    </rPh>
    <phoneticPr fontId="5"/>
  </si>
  <si>
    <t>当該指標については，目標達成をａ，
以下20％刻みで基準を設定した。</t>
  </si>
  <si>
    <t>クリエイティブ産業振興室</t>
    <rPh sb="1" eb="12">
      <t>サン</t>
    </rPh>
    <phoneticPr fontId="5"/>
  </si>
  <si>
    <t>222-3306</t>
    <phoneticPr fontId="5"/>
  </si>
  <si>
    <t>マンガ・アニメを中心とした京都のコンテンツ市場の構築に向け，コンテンツビジネスの促進度合いを示す指標</t>
    <phoneticPr fontId="5"/>
  </si>
  <si>
    <t>算出方法：過去の開発実績を参考に算出
(出典：事業担当課調べ）</t>
    <phoneticPr fontId="5"/>
  </si>
  <si>
    <t>2000
（累計）</t>
    <rPh sb="6" eb="8">
      <t>ルイケイ</t>
    </rPh>
    <phoneticPr fontId="5"/>
  </si>
  <si>
    <t>これまでの商品開発の年間実績（平均年100種類）を参考に算出</t>
  </si>
  <si>
    <t>令和２年度実績を基に目標設定するため，令和３年度からの評価となる。</t>
    <rPh sb="0" eb="2">
      <t>レイワ</t>
    </rPh>
    <rPh sb="3" eb="5">
      <t>ネンド</t>
    </rPh>
    <rPh sb="5" eb="7">
      <t>ジッセキ</t>
    </rPh>
    <rPh sb="8" eb="9">
      <t>モト</t>
    </rPh>
    <rPh sb="10" eb="12">
      <t>モクヒョウ</t>
    </rPh>
    <rPh sb="12" eb="14">
      <t>セッテイ</t>
    </rPh>
    <rPh sb="19" eb="21">
      <t>レイワ</t>
    </rPh>
    <rPh sb="22" eb="24">
      <t>ネンド</t>
    </rPh>
    <rPh sb="27" eb="29">
      <t>ヒョウカ</t>
    </rPh>
    <phoneticPr fontId="5"/>
  </si>
  <si>
    <t>222-4239</t>
    <phoneticPr fontId="5"/>
  </si>
  <si>
    <t>京都市内における企業の立地状況を示す指標</t>
    <rPh sb="0" eb="3">
      <t>キョウトシ</t>
    </rPh>
    <rPh sb="3" eb="4">
      <t>ナイ</t>
    </rPh>
    <rPh sb="8" eb="10">
      <t>キギョウ</t>
    </rPh>
    <rPh sb="11" eb="13">
      <t>リッチ</t>
    </rPh>
    <rPh sb="13" eb="15">
      <t>ジョウキョウ</t>
    </rPh>
    <rPh sb="18" eb="20">
      <t>シヒョウ</t>
    </rPh>
    <phoneticPr fontId="5"/>
  </si>
  <si>
    <t>京都市企業立地促進制度に係る補助対象事業の指定件数（出典：事業担当課調べ）</t>
  </si>
  <si>
    <t>各年度10件（※）を目標値とした場合における制度創設からの累積値
※制度創設からの指定件数の年平均
　なお，R元年度末実績値179件を開始数値と置く</t>
    <rPh sb="22" eb="24">
      <t>セイド</t>
    </rPh>
    <rPh sb="24" eb="26">
      <t>ソウセツ</t>
    </rPh>
    <rPh sb="34" eb="36">
      <t>セイド</t>
    </rPh>
    <rPh sb="36" eb="38">
      <t>ソウセツ</t>
    </rPh>
    <rPh sb="41" eb="43">
      <t>シテイ</t>
    </rPh>
    <rPh sb="43" eb="45">
      <t>ケンスウ</t>
    </rPh>
    <rPh sb="46" eb="47">
      <t>ネン</t>
    </rPh>
    <rPh sb="47" eb="49">
      <t>ヘイキン</t>
    </rPh>
    <rPh sb="55" eb="56">
      <t>モト</t>
    </rPh>
    <rPh sb="56" eb="57">
      <t>ネン</t>
    </rPh>
    <rPh sb="57" eb="58">
      <t>ド</t>
    </rPh>
    <rPh sb="58" eb="59">
      <t>マツ</t>
    </rPh>
    <rPh sb="59" eb="61">
      <t>ジッセキ</t>
    </rPh>
    <rPh sb="61" eb="62">
      <t>チ</t>
    </rPh>
    <rPh sb="65" eb="66">
      <t>ケン</t>
    </rPh>
    <rPh sb="67" eb="69">
      <t>カイシ</t>
    </rPh>
    <rPh sb="69" eb="71">
      <t>スウチ</t>
    </rPh>
    <rPh sb="72" eb="73">
      <t>オ</t>
    </rPh>
    <phoneticPr fontId="5"/>
  </si>
  <si>
    <t>制度創設（H14年度）～R2年度の指定件数：193件</t>
    <rPh sb="0" eb="2">
      <t>セイド</t>
    </rPh>
    <rPh sb="2" eb="4">
      <t>ソウセツ</t>
    </rPh>
    <rPh sb="8" eb="10">
      <t>ネンド</t>
    </rPh>
    <rPh sb="14" eb="16">
      <t>ネンド</t>
    </rPh>
    <rPh sb="17" eb="19">
      <t>シテイ</t>
    </rPh>
    <rPh sb="19" eb="21">
      <t>ケンスウ</t>
    </rPh>
    <rPh sb="25" eb="26">
      <t>ケン</t>
    </rPh>
    <phoneticPr fontId="5"/>
  </si>
  <si>
    <t>産業イノベーション推進室</t>
    <rPh sb="0" eb="12">
      <t>サンギョウイノベーションスイシンシツ</t>
    </rPh>
    <phoneticPr fontId="5"/>
  </si>
  <si>
    <t>222-3329</t>
    <phoneticPr fontId="5"/>
  </si>
  <si>
    <t>京都府下においてスタートアップが設立された件数</t>
    <phoneticPr fontId="5"/>
  </si>
  <si>
    <t>オール京都でのスタートアップ・エコシステム構築に向けた取組状況を示す指標</t>
    <rPh sb="3" eb="5">
      <t>キョウト</t>
    </rPh>
    <rPh sb="6" eb="7">
      <t>フカ</t>
    </rPh>
    <rPh sb="21" eb="23">
      <t>コウチク</t>
    </rPh>
    <rPh sb="24" eb="25">
      <t>ム</t>
    </rPh>
    <rPh sb="27" eb="29">
      <t>トリクミ</t>
    </rPh>
    <rPh sb="29" eb="31">
      <t>ジョウキョウ</t>
    </rPh>
    <rPh sb="32" eb="33">
      <t>シメ</t>
    </rPh>
    <rPh sb="34" eb="36">
      <t>シヒョウ</t>
    </rPh>
    <phoneticPr fontId="5"/>
  </si>
  <si>
    <t>出典：京都スタートアップ・エコシステム推進協議会調べ</t>
    <rPh sb="0" eb="2">
      <t>シュッテン</t>
    </rPh>
    <rPh sb="3" eb="5">
      <t>キョウト</t>
    </rPh>
    <rPh sb="19" eb="21">
      <t>スイシン</t>
    </rPh>
    <rPh sb="21" eb="24">
      <t>キョウギカイ</t>
    </rPh>
    <rPh sb="24" eb="25">
      <t>シラ</t>
    </rPh>
    <phoneticPr fontId="5"/>
  </si>
  <si>
    <t>国の「世界に伍するスタートアップ・エコシステム拠点形成戦略」に基づき，京都スタートアップ・エコシステム推進協議会で策定した5年間（R6年まで）の目標値（KPI）を設定</t>
    <rPh sb="0" eb="1">
      <t>クニ</t>
    </rPh>
    <rPh sb="3" eb="5">
      <t>セカイ</t>
    </rPh>
    <rPh sb="6" eb="7">
      <t>ゴ</t>
    </rPh>
    <rPh sb="23" eb="25">
      <t>キョテン</t>
    </rPh>
    <rPh sb="25" eb="27">
      <t>ケイセイ</t>
    </rPh>
    <rPh sb="27" eb="29">
      <t>センリャク</t>
    </rPh>
    <rPh sb="31" eb="32">
      <t>モト</t>
    </rPh>
    <rPh sb="35" eb="37">
      <t>キョウト</t>
    </rPh>
    <rPh sb="51" eb="53">
      <t>スイシン</t>
    </rPh>
    <rPh sb="53" eb="56">
      <t>キョウギカイ</t>
    </rPh>
    <rPh sb="57" eb="59">
      <t>サクテイ</t>
    </rPh>
    <rPh sb="62" eb="64">
      <t>ネンカン</t>
    </rPh>
    <rPh sb="67" eb="68">
      <t>ネン</t>
    </rPh>
    <rPh sb="72" eb="74">
      <t>モクヒョウ</t>
    </rPh>
    <rPh sb="74" eb="75">
      <t>チ</t>
    </rPh>
    <rPh sb="81" eb="83">
      <t>セッテイ</t>
    </rPh>
    <phoneticPr fontId="5"/>
  </si>
  <si>
    <t>703-2</t>
  </si>
  <si>
    <t>ソーシャルビジネスが生まれやすい環境の広がりを示す指標</t>
  </si>
  <si>
    <t>算出方法：京都市ソーシャルイノベーション研究所が連
携する組織・個人数
出典：京都市ソーシャルイノベーション研究所</t>
  </si>
  <si>
    <t>事業担当課で設定</t>
  </si>
  <si>
    <t>最新数値の目標値に対する達成度が
a：90%以上
b：70%以上～90%未満
c：50%以上～70%未満
d：30%以上～50%未満
e：30%未満</t>
  </si>
  <si>
    <t>90％以上をａ，以下20％刻みで基準を
設定した。</t>
  </si>
  <si>
    <t>222-3337</t>
    <phoneticPr fontId="5"/>
  </si>
  <si>
    <t>伝統産業の活性化の状況を示す指標</t>
    <phoneticPr fontId="5"/>
  </si>
  <si>
    <t>出典：業界アンケート調査</t>
    <phoneticPr fontId="5"/>
  </si>
  <si>
    <t>第３期京都市伝統産業活性化推進計画</t>
    <rPh sb="0" eb="1">
      <t>ダイ</t>
    </rPh>
    <rPh sb="2" eb="3">
      <t>キ</t>
    </rPh>
    <rPh sb="3" eb="13">
      <t>キョウトシデントウサンギョウカッセイカ</t>
    </rPh>
    <rPh sb="13" eb="15">
      <t>スイシン</t>
    </rPh>
    <rPh sb="15" eb="17">
      <t>ケイカク</t>
    </rPh>
    <phoneticPr fontId="5"/>
  </si>
  <si>
    <t>集計時期の関係上，最新数値は令和元年度数値となる。
また，最新数値の公表時に過年度数値を遡って修正することがある。</t>
    <rPh sb="14" eb="16">
      <t>レイワ</t>
    </rPh>
    <rPh sb="16" eb="17">
      <t>モト</t>
    </rPh>
    <phoneticPr fontId="5"/>
  </si>
  <si>
    <t>京都の商業の活性化に向けた商店街の振興状況を示す指標</t>
  </si>
  <si>
    <t>商店街の街区内にある商店は増減するものの，より多くの商店が商店街組織に加入することを目指し，前回設定時目標であった90％を引き続き目標として設定する。</t>
    <rPh sb="0" eb="3">
      <t>ショウテンガイ</t>
    </rPh>
    <rPh sb="4" eb="6">
      <t>ガイク</t>
    </rPh>
    <rPh sb="6" eb="7">
      <t>ナイ</t>
    </rPh>
    <rPh sb="10" eb="12">
      <t>ショウテン</t>
    </rPh>
    <rPh sb="13" eb="15">
      <t>ゾウゲン</t>
    </rPh>
    <rPh sb="23" eb="24">
      <t>オオ</t>
    </rPh>
    <rPh sb="26" eb="28">
      <t>ショウテン</t>
    </rPh>
    <rPh sb="29" eb="32">
      <t>ショウテンガイ</t>
    </rPh>
    <rPh sb="32" eb="34">
      <t>ソシキ</t>
    </rPh>
    <rPh sb="35" eb="37">
      <t>カニュウ</t>
    </rPh>
    <rPh sb="42" eb="44">
      <t>メユビ</t>
    </rPh>
    <rPh sb="46" eb="48">
      <t>ゼンカイ</t>
    </rPh>
    <rPh sb="48" eb="50">
      <t>セッテイ</t>
    </rPh>
    <rPh sb="50" eb="51">
      <t>ジ</t>
    </rPh>
    <rPh sb="51" eb="53">
      <t>モクヒョウ</t>
    </rPh>
    <rPh sb="61" eb="62">
      <t>ヒ</t>
    </rPh>
    <rPh sb="63" eb="64">
      <t>ツヅ</t>
    </rPh>
    <rPh sb="65" eb="67">
      <t>モクヒョウ</t>
    </rPh>
    <rPh sb="70" eb="72">
      <t>セッテイ</t>
    </rPh>
    <phoneticPr fontId="5"/>
  </si>
  <si>
    <t>（毎年2月調査）
平成27年：78.13％
平成28年：79.46％
平成29年：77.75％
平成30年：80.35％
平成31年：79.12％
令和２年：76.88％</t>
    <rPh sb="1" eb="3">
      <t>マイトシ</t>
    </rPh>
    <rPh sb="4" eb="5">
      <t>ガツ</t>
    </rPh>
    <rPh sb="5" eb="7">
      <t>チョウサ</t>
    </rPh>
    <rPh sb="9" eb="11">
      <t>ヘイセイ</t>
    </rPh>
    <rPh sb="13" eb="14">
      <t>ネン</t>
    </rPh>
    <rPh sb="22" eb="24">
      <t>ヘイセイ</t>
    </rPh>
    <rPh sb="26" eb="27">
      <t>ネン</t>
    </rPh>
    <rPh sb="35" eb="37">
      <t>ヘイセイ</t>
    </rPh>
    <rPh sb="39" eb="40">
      <t>ネン</t>
    </rPh>
    <rPh sb="48" eb="50">
      <t>ヘイセイ</t>
    </rPh>
    <rPh sb="52" eb="53">
      <t>ネン</t>
    </rPh>
    <rPh sb="61" eb="63">
      <t>ヘイセイ</t>
    </rPh>
    <rPh sb="65" eb="66">
      <t>ネン</t>
    </rPh>
    <rPh sb="66" eb="67">
      <t>ガンネン</t>
    </rPh>
    <rPh sb="74" eb="76">
      <t>レイワ</t>
    </rPh>
    <rPh sb="77" eb="78">
      <t>ネン</t>
    </rPh>
    <phoneticPr fontId="5"/>
  </si>
  <si>
    <t>最新数値の目標値に対する達成度が
a：80%以上
b：60%以上～80%未満
c：40%以上～60%未満
d：20%以上～40%未満
e：20%未満</t>
    <rPh sb="0" eb="2">
      <t>サイシン</t>
    </rPh>
    <rPh sb="2" eb="4">
      <t>スウチ</t>
    </rPh>
    <rPh sb="5" eb="8">
      <t>モクヒョウチ</t>
    </rPh>
    <rPh sb="9" eb="10">
      <t>タイ</t>
    </rPh>
    <rPh sb="12" eb="14">
      <t>タッセイ</t>
    </rPh>
    <rPh sb="14" eb="15">
      <t>ド</t>
    </rPh>
    <rPh sb="22" eb="24">
      <t>イジョウ</t>
    </rPh>
    <rPh sb="30" eb="32">
      <t>イジョウ</t>
    </rPh>
    <rPh sb="36" eb="38">
      <t>ミマン</t>
    </rPh>
    <rPh sb="44" eb="46">
      <t>イジョウ</t>
    </rPh>
    <rPh sb="50" eb="52">
      <t>ミマン</t>
    </rPh>
    <rPh sb="58" eb="60">
      <t>イジョウ</t>
    </rPh>
    <rPh sb="64" eb="66">
      <t>ミマン</t>
    </rPh>
    <rPh sb="72" eb="74">
      <t>ミマン</t>
    </rPh>
    <phoneticPr fontId="5"/>
  </si>
  <si>
    <t>当該指標については，民間部門の寄与度が比較的高いことや景気動向にも影響を受けるため，80％以上をａ，以下20％刻みで基準を設定した。</t>
    <phoneticPr fontId="5"/>
  </si>
  <si>
    <t xml:space="preserve">本市市域の商店街（約150商店街）を対象とした，商店街活動等に関するアンケート調査に対する有効回答のうち，「前年度に比べて来街者が増加した」と回答した商店街の割合
</t>
    <rPh sb="7" eb="8">
      <t>ガイ</t>
    </rPh>
    <rPh sb="9" eb="10">
      <t>ヤク</t>
    </rPh>
    <rPh sb="24" eb="27">
      <t>ショウテンガイ</t>
    </rPh>
    <rPh sb="39" eb="41">
      <t>チョウサ</t>
    </rPh>
    <rPh sb="45" eb="47">
      <t>ユウコウ</t>
    </rPh>
    <rPh sb="47" eb="49">
      <t>カイトウ</t>
    </rPh>
    <rPh sb="54" eb="57">
      <t>ゼンネンド</t>
    </rPh>
    <rPh sb="58" eb="59">
      <t>クラ</t>
    </rPh>
    <phoneticPr fontId="5"/>
  </si>
  <si>
    <t>商いによるにぎわいの創出に向けた商店街への来街状況を示す指標</t>
    <rPh sb="0" eb="1">
      <t>アキナ</t>
    </rPh>
    <rPh sb="10" eb="12">
      <t>ソウシュツ</t>
    </rPh>
    <rPh sb="13" eb="14">
      <t>ム</t>
    </rPh>
    <rPh sb="16" eb="19">
      <t>ショウテンガイ</t>
    </rPh>
    <rPh sb="21" eb="22">
      <t>ライ</t>
    </rPh>
    <rPh sb="22" eb="23">
      <t>ガイ</t>
    </rPh>
    <rPh sb="23" eb="25">
      <t>ジョウキョウ</t>
    </rPh>
    <rPh sb="26" eb="27">
      <t>シメ</t>
    </rPh>
    <rPh sb="28" eb="30">
      <t>シヒョウ</t>
    </rPh>
    <phoneticPr fontId="5"/>
  </si>
  <si>
    <t>消費者の日常の買い物環境が大きく変化している中で，アンケートに回答した過半数の商店街が来街者の増加を実感できることを目標として設定する。</t>
    <rPh sb="0" eb="3">
      <t>ショウヒシャ</t>
    </rPh>
    <rPh sb="4" eb="6">
      <t>ニチジョウ</t>
    </rPh>
    <rPh sb="7" eb="8">
      <t>カ</t>
    </rPh>
    <rPh sb="9" eb="10">
      <t>モノ</t>
    </rPh>
    <rPh sb="10" eb="12">
      <t>カンキョウ</t>
    </rPh>
    <rPh sb="13" eb="14">
      <t>オオ</t>
    </rPh>
    <rPh sb="16" eb="18">
      <t>ヘンカ</t>
    </rPh>
    <rPh sb="22" eb="23">
      <t>ナカ</t>
    </rPh>
    <rPh sb="31" eb="33">
      <t>カイトウ</t>
    </rPh>
    <rPh sb="35" eb="38">
      <t>カハンスウ</t>
    </rPh>
    <rPh sb="39" eb="42">
      <t>ショウテンガイ</t>
    </rPh>
    <rPh sb="43" eb="46">
      <t>ライガイシャ</t>
    </rPh>
    <rPh sb="47" eb="49">
      <t>ゾウカ</t>
    </rPh>
    <rPh sb="50" eb="52">
      <t>ジッカン</t>
    </rPh>
    <rPh sb="58" eb="60">
      <t>モクヒョウ</t>
    </rPh>
    <rPh sb="63" eb="65">
      <t>セッテイ</t>
    </rPh>
    <phoneticPr fontId="5"/>
  </si>
  <si>
    <t>新たに設定した指標であり，最新数値がないため，評価できず。</t>
    <rPh sb="0" eb="1">
      <t>アラ</t>
    </rPh>
    <rPh sb="3" eb="5">
      <t>セッテイ</t>
    </rPh>
    <rPh sb="7" eb="9">
      <t>シヒョウ</t>
    </rPh>
    <rPh sb="13" eb="15">
      <t>サイシン</t>
    </rPh>
    <rPh sb="15" eb="17">
      <t>スウチ</t>
    </rPh>
    <rPh sb="23" eb="26">
      <t>ジネンドヒョウカ</t>
    </rPh>
    <phoneticPr fontId="5"/>
  </si>
  <si>
    <t>特定伝統料理海外普及事業における外国人料理人の受入れ人数</t>
    <phoneticPr fontId="5"/>
  </si>
  <si>
    <t>222-3308</t>
    <phoneticPr fontId="5"/>
  </si>
  <si>
    <t>京料理，京の食文化の継承，海外への普及の程度を測る指標</t>
    <rPh sb="0" eb="1">
      <t>キョウ</t>
    </rPh>
    <rPh sb="1" eb="3">
      <t>リョウリ</t>
    </rPh>
    <rPh sb="4" eb="5">
      <t>キョウ</t>
    </rPh>
    <rPh sb="6" eb="9">
      <t>ショクブンカ</t>
    </rPh>
    <rPh sb="10" eb="12">
      <t>ケイショウ</t>
    </rPh>
    <rPh sb="13" eb="15">
      <t>カイガイ</t>
    </rPh>
    <rPh sb="17" eb="19">
      <t>フキュウ</t>
    </rPh>
    <rPh sb="20" eb="22">
      <t>テイド</t>
    </rPh>
    <rPh sb="23" eb="24">
      <t>ハカ</t>
    </rPh>
    <rPh sb="25" eb="27">
      <t>シヒョウ</t>
    </rPh>
    <phoneticPr fontId="5"/>
  </si>
  <si>
    <t>出典：事業担当課調べ</t>
    <rPh sb="3" eb="5">
      <t>ジギョウ</t>
    </rPh>
    <rPh sb="5" eb="7">
      <t>タントウ</t>
    </rPh>
    <rPh sb="7" eb="8">
      <t>カ</t>
    </rPh>
    <rPh sb="8" eb="9">
      <t>シラ</t>
    </rPh>
    <phoneticPr fontId="5"/>
  </si>
  <si>
    <t>地域活性化総合特別区域計画の中で設定している数値目標</t>
    <rPh sb="0" eb="2">
      <t>チイキ</t>
    </rPh>
    <rPh sb="2" eb="4">
      <t>カッセイ</t>
    </rPh>
    <rPh sb="4" eb="5">
      <t>カ</t>
    </rPh>
    <rPh sb="5" eb="7">
      <t>ソウゴウ</t>
    </rPh>
    <rPh sb="7" eb="9">
      <t>トクベツ</t>
    </rPh>
    <rPh sb="9" eb="11">
      <t>クイキ</t>
    </rPh>
    <rPh sb="11" eb="13">
      <t>ケイカク</t>
    </rPh>
    <rPh sb="14" eb="15">
      <t>ナカ</t>
    </rPh>
    <rPh sb="16" eb="18">
      <t>セッテイ</t>
    </rPh>
    <rPh sb="22" eb="24">
      <t>スウチ</t>
    </rPh>
    <rPh sb="24" eb="26">
      <t>モクヒョウ</t>
    </rPh>
    <phoneticPr fontId="5"/>
  </si>
  <si>
    <t>年度ごとの受入れ人数が，
a：3人以上
b：2人
c：1人
d：0人（受入調整中案件あり）
e：0人（受入調整中案件なし）</t>
    <rPh sb="0" eb="2">
      <t>ネンド</t>
    </rPh>
    <rPh sb="5" eb="7">
      <t>ウケイ</t>
    </rPh>
    <rPh sb="8" eb="10">
      <t>ニンズウ</t>
    </rPh>
    <rPh sb="16" eb="17">
      <t>ニン</t>
    </rPh>
    <rPh sb="17" eb="19">
      <t>イジョウ</t>
    </rPh>
    <rPh sb="23" eb="24">
      <t>ニン</t>
    </rPh>
    <rPh sb="28" eb="29">
      <t>ニン</t>
    </rPh>
    <rPh sb="33" eb="34">
      <t>ニン</t>
    </rPh>
    <rPh sb="35" eb="37">
      <t>ウケイレ</t>
    </rPh>
    <rPh sb="37" eb="38">
      <t>チョウ</t>
    </rPh>
    <rPh sb="39" eb="40">
      <t>チュウ</t>
    </rPh>
    <rPh sb="40" eb="42">
      <t>アンケン</t>
    </rPh>
    <rPh sb="48" eb="49">
      <t>ニン</t>
    </rPh>
    <rPh sb="50" eb="52">
      <t>ウケイレ</t>
    </rPh>
    <rPh sb="52" eb="54">
      <t>チョウセイ</t>
    </rPh>
    <rPh sb="55" eb="56">
      <t>チュウ</t>
    </rPh>
    <rPh sb="56" eb="58">
      <t>アンケン</t>
    </rPh>
    <phoneticPr fontId="5"/>
  </si>
  <si>
    <t>令和2年度末で19人の受入れ実績があり，令和7年度の目標値（30人）達成のためには，年間2～3人を受入れる必要があることから，3人以上をaとし，以下1人刻みで基準を設定した。
また，受入れまでに，外国人料理人と受入可能な料亭との各種調整が必要なことから，受入れ人数が0人の場合でも，受入調整案件の有無でd，eの評価基準を設定した。</t>
    <rPh sb="0" eb="2">
      <t>レイワ</t>
    </rPh>
    <rPh sb="3" eb="5">
      <t>ネンド</t>
    </rPh>
    <rPh sb="5" eb="6">
      <t>マツ</t>
    </rPh>
    <rPh sb="9" eb="10">
      <t>ニン</t>
    </rPh>
    <rPh sb="11" eb="13">
      <t>ウケイ</t>
    </rPh>
    <rPh sb="14" eb="16">
      <t>ジッセキ</t>
    </rPh>
    <rPh sb="20" eb="22">
      <t>レイワ</t>
    </rPh>
    <rPh sb="23" eb="25">
      <t>ネンド</t>
    </rPh>
    <rPh sb="26" eb="29">
      <t>モクヒョウチ</t>
    </rPh>
    <rPh sb="32" eb="33">
      <t>ニン</t>
    </rPh>
    <rPh sb="34" eb="36">
      <t>タッセイ</t>
    </rPh>
    <rPh sb="42" eb="44">
      <t>ネンカン</t>
    </rPh>
    <rPh sb="47" eb="48">
      <t>ニン</t>
    </rPh>
    <rPh sb="49" eb="51">
      <t>ウケイ</t>
    </rPh>
    <rPh sb="53" eb="55">
      <t>ヒツヨウ</t>
    </rPh>
    <rPh sb="64" eb="67">
      <t>ニンイジョウ</t>
    </rPh>
    <rPh sb="72" eb="74">
      <t>イカ</t>
    </rPh>
    <rPh sb="75" eb="76">
      <t>ニン</t>
    </rPh>
    <rPh sb="76" eb="77">
      <t>キザ</t>
    </rPh>
    <rPh sb="79" eb="81">
      <t>キジュン</t>
    </rPh>
    <rPh sb="82" eb="84">
      <t>セッテイ</t>
    </rPh>
    <rPh sb="91" eb="93">
      <t>ウケイ</t>
    </rPh>
    <rPh sb="98" eb="100">
      <t>ガイコク</t>
    </rPh>
    <rPh sb="100" eb="101">
      <t>ジン</t>
    </rPh>
    <rPh sb="101" eb="103">
      <t>リョウリ</t>
    </rPh>
    <rPh sb="103" eb="104">
      <t>ニン</t>
    </rPh>
    <rPh sb="105" eb="107">
      <t>ウケイレ</t>
    </rPh>
    <rPh sb="107" eb="109">
      <t>カノウ</t>
    </rPh>
    <rPh sb="110" eb="112">
      <t>リョウテイ</t>
    </rPh>
    <rPh sb="114" eb="116">
      <t>カクシュ</t>
    </rPh>
    <rPh sb="116" eb="118">
      <t>チョウセイ</t>
    </rPh>
    <rPh sb="119" eb="121">
      <t>ヒツヨウ</t>
    </rPh>
    <rPh sb="127" eb="129">
      <t>ウケイ</t>
    </rPh>
    <rPh sb="130" eb="132">
      <t>ニンズウ</t>
    </rPh>
    <rPh sb="134" eb="135">
      <t>ニン</t>
    </rPh>
    <rPh sb="136" eb="138">
      <t>バアイ</t>
    </rPh>
    <rPh sb="141" eb="143">
      <t>ウケイレ</t>
    </rPh>
    <rPh sb="143" eb="145">
      <t>チョウセイ</t>
    </rPh>
    <rPh sb="145" eb="147">
      <t>アンケン</t>
    </rPh>
    <rPh sb="148" eb="150">
      <t>ウム</t>
    </rPh>
    <rPh sb="155" eb="157">
      <t>ヒョウカ</t>
    </rPh>
    <rPh sb="157" eb="159">
      <t>キジュン</t>
    </rPh>
    <rPh sb="160" eb="162">
      <t>セッテイ</t>
    </rPh>
    <phoneticPr fontId="5"/>
  </si>
  <si>
    <t>あじわい館の事業参加者数（来館者数含む。）</t>
    <rPh sb="4" eb="5">
      <t>カン</t>
    </rPh>
    <rPh sb="6" eb="8">
      <t>ジギョウ</t>
    </rPh>
    <rPh sb="8" eb="11">
      <t>サンカシャ</t>
    </rPh>
    <rPh sb="11" eb="12">
      <t>スウ</t>
    </rPh>
    <rPh sb="13" eb="16">
      <t>ライカンシャ</t>
    </rPh>
    <rPh sb="16" eb="17">
      <t>スウ</t>
    </rPh>
    <rPh sb="17" eb="18">
      <t>フク</t>
    </rPh>
    <phoneticPr fontId="5"/>
  </si>
  <si>
    <t>中央卸売市場第一市場</t>
    <rPh sb="0" eb="2">
      <t>チュウオウ</t>
    </rPh>
    <rPh sb="2" eb="4">
      <t>オロシウリ</t>
    </rPh>
    <rPh sb="4" eb="6">
      <t>シジョウ</t>
    </rPh>
    <rPh sb="6" eb="10">
      <t>ダイイチシジョウ</t>
    </rPh>
    <phoneticPr fontId="5"/>
  </si>
  <si>
    <t>312-6564</t>
    <phoneticPr fontId="5"/>
  </si>
  <si>
    <t>あじわい館における１年間の事業参加者数（来館者数含む。）</t>
    <rPh sb="4" eb="5">
      <t>カン</t>
    </rPh>
    <rPh sb="10" eb="12">
      <t>ネンカン</t>
    </rPh>
    <rPh sb="13" eb="15">
      <t>ジギョウ</t>
    </rPh>
    <rPh sb="15" eb="18">
      <t>サンカシャ</t>
    </rPh>
    <rPh sb="18" eb="19">
      <t>スウ</t>
    </rPh>
    <rPh sb="20" eb="23">
      <t>ライカンシャ</t>
    </rPh>
    <rPh sb="23" eb="24">
      <t>スウ</t>
    </rPh>
    <rPh sb="24" eb="25">
      <t>フク</t>
    </rPh>
    <phoneticPr fontId="5"/>
  </si>
  <si>
    <t>京の食文化の継承・発展に向けて，あじわい館の利用状況を示す指標</t>
    <rPh sb="0" eb="1">
      <t>キョウ</t>
    </rPh>
    <rPh sb="2" eb="5">
      <t>ショクブンカ</t>
    </rPh>
    <rPh sb="6" eb="8">
      <t>ケイショウ</t>
    </rPh>
    <rPh sb="9" eb="11">
      <t>ハッテン</t>
    </rPh>
    <rPh sb="12" eb="13">
      <t>ム</t>
    </rPh>
    <rPh sb="20" eb="21">
      <t>カン</t>
    </rPh>
    <rPh sb="22" eb="24">
      <t>リヨウ</t>
    </rPh>
    <rPh sb="24" eb="26">
      <t>ジョウキョウ</t>
    </rPh>
    <phoneticPr fontId="5"/>
  </si>
  <si>
    <t>京都市中央卸売市場第一市場マスタープラン
※R2単年度目標については，コロナ禍の影響に伴う事業縮小を踏まえて設定</t>
    <rPh sb="0" eb="3">
      <t>キョウトシ</t>
    </rPh>
    <rPh sb="3" eb="9">
      <t>チュウオウオロシウリシジョウ</t>
    </rPh>
    <rPh sb="9" eb="11">
      <t>ダイイチ</t>
    </rPh>
    <rPh sb="11" eb="13">
      <t>シジョウ</t>
    </rPh>
    <rPh sb="24" eb="27">
      <t>タンネンド</t>
    </rPh>
    <rPh sb="27" eb="29">
      <t>モクヒョウ</t>
    </rPh>
    <rPh sb="38" eb="39">
      <t>カ</t>
    </rPh>
    <rPh sb="40" eb="42">
      <t>エイキョウ</t>
    </rPh>
    <rPh sb="43" eb="44">
      <t>トモナ</t>
    </rPh>
    <rPh sb="45" eb="47">
      <t>ジギョウ</t>
    </rPh>
    <rPh sb="47" eb="49">
      <t>シュクショウ</t>
    </rPh>
    <rPh sb="50" eb="51">
      <t>フ</t>
    </rPh>
    <rPh sb="54" eb="56">
      <t>セッテイ</t>
    </rPh>
    <phoneticPr fontId="5"/>
  </si>
  <si>
    <t>【あじわい館の事業参加者数（人）】　　H28 35,486　　　　　　　　　　　　　　　　　　　　　　　　H29 35,489　　　　　　　　　　　　　　　　　　　　　　　　　H30 35,493　　　　　　　　　　　　　　　　　　　　　　　　　　　　R1　32,178
※40万人（平成26年度からの累計）を目指すこととしていたが，R2,3についてはコロナの影響を目標値に反映した。</t>
    <rPh sb="5" eb="6">
      <t>カン</t>
    </rPh>
    <rPh sb="7" eb="9">
      <t>ジギョウ</t>
    </rPh>
    <rPh sb="9" eb="12">
      <t>サンカシャ</t>
    </rPh>
    <rPh sb="12" eb="13">
      <t>スウ</t>
    </rPh>
    <rPh sb="14" eb="15">
      <t>ニン</t>
    </rPh>
    <rPh sb="155" eb="157">
      <t>メザ</t>
    </rPh>
    <rPh sb="180" eb="182">
      <t>エイキョウ</t>
    </rPh>
    <rPh sb="183" eb="186">
      <t>モクヒョウチ</t>
    </rPh>
    <rPh sb="187" eb="189">
      <t>ハンエイ</t>
    </rPh>
    <phoneticPr fontId="5"/>
  </si>
  <si>
    <t>目標値を達成した場合をａとし，以下20％刻みで評価基準を設定した。</t>
    <rPh sb="0" eb="2">
      <t>モクヒョウ</t>
    </rPh>
    <rPh sb="2" eb="3">
      <t>チ</t>
    </rPh>
    <rPh sb="4" eb="6">
      <t>タッセイ</t>
    </rPh>
    <rPh sb="8" eb="10">
      <t>バアイ</t>
    </rPh>
    <phoneticPr fontId="5"/>
  </si>
  <si>
    <t>京都の産業・商業を支える流通体制の強化に向けて，第一市場の骨格を成す青果部及び水産物部の取引状況ないしは市場の経営状況を示す指標</t>
    <phoneticPr fontId="5"/>
  </si>
  <si>
    <t>京都市中央卸売市場第一市場マスタープラン</t>
    <rPh sb="0" eb="3">
      <t>キョウトシ</t>
    </rPh>
    <rPh sb="3" eb="9">
      <t>チュウオウオロシウリシジョウ</t>
    </rPh>
    <rPh sb="9" eb="11">
      <t>ダイイチ</t>
    </rPh>
    <rPh sb="11" eb="13">
      <t>シジョウ</t>
    </rPh>
    <phoneticPr fontId="5"/>
  </si>
  <si>
    <t>最新数値の目標値に対する達成度が
a：90%以上
b：70%以上～90%未満
c：50%以上～70%未満
d：30%以上～50%未満
e：30%未満</t>
    <phoneticPr fontId="5"/>
  </si>
  <si>
    <t>京都市民１人当たりの取扱数量（青果・水産物）</t>
    <rPh sb="0" eb="2">
      <t>キョウト</t>
    </rPh>
    <rPh sb="2" eb="4">
      <t>シミン</t>
    </rPh>
    <rPh sb="5" eb="6">
      <t>ニン</t>
    </rPh>
    <rPh sb="6" eb="7">
      <t>ア</t>
    </rPh>
    <rPh sb="10" eb="12">
      <t>トリアツカイ</t>
    </rPh>
    <rPh sb="12" eb="14">
      <t>スウリョウ</t>
    </rPh>
    <rPh sb="15" eb="17">
      <t>セイカ</t>
    </rPh>
    <rPh sb="18" eb="21">
      <t>スイサンブツ</t>
    </rPh>
    <phoneticPr fontId="5"/>
  </si>
  <si>
    <t>Kg</t>
    <phoneticPr fontId="5"/>
  </si>
  <si>
    <t>京都市民１人当たりの第一市場青果及び水産物の１年間の取扱数量</t>
    <rPh sb="0" eb="2">
      <t>キョウト</t>
    </rPh>
    <rPh sb="2" eb="4">
      <t>シミン</t>
    </rPh>
    <rPh sb="5" eb="6">
      <t>ニン</t>
    </rPh>
    <rPh sb="6" eb="7">
      <t>ア</t>
    </rPh>
    <rPh sb="28" eb="30">
      <t>スウリョウ</t>
    </rPh>
    <phoneticPr fontId="5"/>
  </si>
  <si>
    <t>人口減少や市場外流通の増加，食生活の変化等といった社会的背景のもと，取扱金額を増加させることは相当な困難を伴うため，90％以上をａとし，以下20％刻みで評価基準を設定した。</t>
    <phoneticPr fontId="5"/>
  </si>
  <si>
    <t>京都市民１人当たりの取扱金額（青果・水産物）</t>
    <rPh sb="0" eb="2">
      <t>キョウト</t>
    </rPh>
    <rPh sb="2" eb="4">
      <t>シミン</t>
    </rPh>
    <rPh sb="5" eb="6">
      <t>ニン</t>
    </rPh>
    <rPh sb="6" eb="7">
      <t>ア</t>
    </rPh>
    <rPh sb="10" eb="12">
      <t>トリアツカイ</t>
    </rPh>
    <rPh sb="12" eb="14">
      <t>キンガク</t>
    </rPh>
    <rPh sb="15" eb="17">
      <t>セイカ</t>
    </rPh>
    <rPh sb="18" eb="21">
      <t>スイサンブツ</t>
    </rPh>
    <phoneticPr fontId="5"/>
  </si>
  <si>
    <t>円</t>
    <phoneticPr fontId="5"/>
  </si>
  <si>
    <t>京都市民１人当たりの第一市場青果及び水産物の１年間の取扱金額</t>
    <rPh sb="0" eb="2">
      <t>キョウト</t>
    </rPh>
    <rPh sb="2" eb="4">
      <t>シミン</t>
    </rPh>
    <rPh sb="5" eb="6">
      <t>ニン</t>
    </rPh>
    <rPh sb="6" eb="7">
      <t>ア</t>
    </rPh>
    <rPh sb="28" eb="30">
      <t>キンガク</t>
    </rPh>
    <phoneticPr fontId="5"/>
  </si>
  <si>
    <t>中央卸売市場第二市場</t>
    <rPh sb="0" eb="2">
      <t>チュウオウ</t>
    </rPh>
    <rPh sb="2" eb="4">
      <t>オロシウリ</t>
    </rPh>
    <rPh sb="4" eb="6">
      <t>シジョウ</t>
    </rPh>
    <phoneticPr fontId="5"/>
  </si>
  <si>
    <t>681-5791</t>
    <phoneticPr fontId="5"/>
  </si>
  <si>
    <t>京都の産業・商業を支える流通体制の強化に向けて，第二市場の骨格を成す取扱頭数ないしは市場の経営状況を示す指標</t>
    <phoneticPr fontId="5"/>
  </si>
  <si>
    <t>出展：事業担当課調べ</t>
    <rPh sb="0" eb="2">
      <t>シュッテン</t>
    </rPh>
    <phoneticPr fontId="5"/>
  </si>
  <si>
    <t>3年ごとに策定する「京都市中央食肉市場運営方針」を基に設定</t>
    <rPh sb="1" eb="2">
      <t>ネン</t>
    </rPh>
    <rPh sb="5" eb="7">
      <t>サクテイ</t>
    </rPh>
    <rPh sb="10" eb="19">
      <t>ｔ</t>
    </rPh>
    <rPh sb="19" eb="21">
      <t>ウンエイ</t>
    </rPh>
    <rPh sb="21" eb="23">
      <t>ホウシン</t>
    </rPh>
    <rPh sb="25" eb="26">
      <t>モト</t>
    </rPh>
    <rPh sb="27" eb="29">
      <t>セッテイ</t>
    </rPh>
    <phoneticPr fontId="5"/>
  </si>
  <si>
    <t>目標値（頭）
平成29年度：27,000
平成30年度：30,000
令和元年度：33,000
令和2年度：36,000</t>
  </si>
  <si>
    <t>最新数値の目標値に対する達成度が
a：90%以上
b：80%以上～90%未満
c：70%以上～80%未満
d：60%以上～70%未満
e：60%未満</t>
  </si>
  <si>
    <t>「市民生活の豊かさの向上」に資する，市民生活と観光の調和の進ちょく状況を示す指標</t>
    <rPh sb="1" eb="3">
      <t>シミン</t>
    </rPh>
    <rPh sb="3" eb="5">
      <t>セイカツ</t>
    </rPh>
    <rPh sb="6" eb="7">
      <t>ユタ</t>
    </rPh>
    <rPh sb="10" eb="12">
      <t>コウジョウ</t>
    </rPh>
    <rPh sb="14" eb="15">
      <t>シ</t>
    </rPh>
    <rPh sb="18" eb="20">
      <t>シミン</t>
    </rPh>
    <rPh sb="20" eb="22">
      <t>セイカツ</t>
    </rPh>
    <rPh sb="23" eb="25">
      <t>カンコウ</t>
    </rPh>
    <rPh sb="26" eb="28">
      <t>チョウワ</t>
    </rPh>
    <rPh sb="29" eb="30">
      <t>シン</t>
    </rPh>
    <rPh sb="33" eb="35">
      <t>ジョウキョウ</t>
    </rPh>
    <rPh sb="36" eb="37">
      <t>シメ</t>
    </rPh>
    <rPh sb="38" eb="40">
      <t>シヒョウ</t>
    </rPh>
    <phoneticPr fontId="5"/>
  </si>
  <si>
    <t>「市民生活の豊かさの向上」に資する，市民自身が京都の魅力を存分に味わっていることを示す指標</t>
    <rPh sb="1" eb="3">
      <t>シミン</t>
    </rPh>
    <rPh sb="3" eb="5">
      <t>セイカツ</t>
    </rPh>
    <rPh sb="6" eb="7">
      <t>ユタ</t>
    </rPh>
    <rPh sb="10" eb="12">
      <t>コウジョウ</t>
    </rPh>
    <rPh sb="14" eb="15">
      <t>シ</t>
    </rPh>
    <rPh sb="18" eb="20">
      <t>シミン</t>
    </rPh>
    <rPh sb="20" eb="22">
      <t>ジシン</t>
    </rPh>
    <rPh sb="23" eb="25">
      <t>キョウト</t>
    </rPh>
    <rPh sb="26" eb="28">
      <t>ミリョク</t>
    </rPh>
    <rPh sb="29" eb="31">
      <t>ゾンブン</t>
    </rPh>
    <rPh sb="32" eb="33">
      <t>アジ</t>
    </rPh>
    <rPh sb="41" eb="42">
      <t>シメ</t>
    </rPh>
    <rPh sb="43" eb="45">
      <t>シヒョウ</t>
    </rPh>
    <phoneticPr fontId="5"/>
  </si>
  <si>
    <t>「京都観光の質の向上」に必要な受入環境の快適さや，楽しみ方の多様さを示す指標</t>
    <rPh sb="1" eb="3">
      <t>キョウト</t>
    </rPh>
    <rPh sb="3" eb="5">
      <t>カンコウ</t>
    </rPh>
    <rPh sb="6" eb="7">
      <t>シツ</t>
    </rPh>
    <rPh sb="8" eb="10">
      <t>コウジョウ</t>
    </rPh>
    <rPh sb="12" eb="14">
      <t>ヒツヨウ</t>
    </rPh>
    <rPh sb="15" eb="17">
      <t>ウケイレ</t>
    </rPh>
    <rPh sb="17" eb="19">
      <t>カンキョウ</t>
    </rPh>
    <rPh sb="20" eb="22">
      <t>カイテキ</t>
    </rPh>
    <rPh sb="25" eb="26">
      <t>タノ</t>
    </rPh>
    <rPh sb="28" eb="29">
      <t>カタ</t>
    </rPh>
    <rPh sb="30" eb="32">
      <t>タヨウ</t>
    </rPh>
    <rPh sb="34" eb="35">
      <t>シメ</t>
    </rPh>
    <rPh sb="36" eb="38">
      <t>シヒョウ</t>
    </rPh>
    <phoneticPr fontId="5"/>
  </si>
  <si>
    <t>「京都の観光を支える担い手の確保と育成」に資する，生産性向上・競争力強化に向けたデジタル化の進ちょく状況を示す指標</t>
    <rPh sb="1" eb="3">
      <t>キョウト</t>
    </rPh>
    <rPh sb="4" eb="6">
      <t>カンコウ</t>
    </rPh>
    <rPh sb="7" eb="8">
      <t>ササ</t>
    </rPh>
    <rPh sb="10" eb="11">
      <t>ニナ</t>
    </rPh>
    <rPh sb="12" eb="13">
      <t>テ</t>
    </rPh>
    <rPh sb="14" eb="16">
      <t>カクホ</t>
    </rPh>
    <rPh sb="17" eb="19">
      <t>イクセイ</t>
    </rPh>
    <rPh sb="21" eb="22">
      <t>シ</t>
    </rPh>
    <rPh sb="25" eb="28">
      <t>セイサンセイ</t>
    </rPh>
    <rPh sb="28" eb="30">
      <t>コウジョウ</t>
    </rPh>
    <rPh sb="31" eb="34">
      <t>キョウソウリョク</t>
    </rPh>
    <rPh sb="34" eb="36">
      <t>キョウカ</t>
    </rPh>
    <rPh sb="37" eb="38">
      <t>ム</t>
    </rPh>
    <rPh sb="44" eb="45">
      <t>カ</t>
    </rPh>
    <rPh sb="46" eb="47">
      <t>シン</t>
    </rPh>
    <rPh sb="50" eb="52">
      <t>ジョウキョウ</t>
    </rPh>
    <rPh sb="53" eb="54">
      <t>シメ</t>
    </rPh>
    <rPh sb="55" eb="57">
      <t>シヒョウ</t>
    </rPh>
    <phoneticPr fontId="5"/>
  </si>
  <si>
    <t>観光事業者調査（予定）</t>
    <rPh sb="0" eb="2">
      <t>カンコウ</t>
    </rPh>
    <rPh sb="2" eb="4">
      <t>ジギョウ</t>
    </rPh>
    <rPh sb="4" eb="5">
      <t>シャ</t>
    </rPh>
    <rPh sb="5" eb="7">
      <t>チョウサ</t>
    </rPh>
    <rPh sb="8" eb="10">
      <t>ヨテイ</t>
    </rPh>
    <phoneticPr fontId="5"/>
  </si>
  <si>
    <t>「安心・安全で持続可能な観光の実現」に資する，感染症や災害などの様々な危機に対応できる観光の進ちょく状況を示す指標</t>
    <rPh sb="1" eb="3">
      <t>アンシン</t>
    </rPh>
    <rPh sb="4" eb="6">
      <t>アンゼン</t>
    </rPh>
    <rPh sb="7" eb="9">
      <t>ジゾク</t>
    </rPh>
    <rPh sb="9" eb="11">
      <t>カノウ</t>
    </rPh>
    <rPh sb="12" eb="14">
      <t>カンコウ</t>
    </rPh>
    <rPh sb="15" eb="17">
      <t>ジツゲン</t>
    </rPh>
    <rPh sb="19" eb="20">
      <t>シ</t>
    </rPh>
    <rPh sb="43" eb="45">
      <t>カンコウ</t>
    </rPh>
    <rPh sb="46" eb="47">
      <t>シン</t>
    </rPh>
    <rPh sb="50" eb="52">
      <t>ジョウキョウ</t>
    </rPh>
    <rPh sb="53" eb="54">
      <t>シメ</t>
    </rPh>
    <rPh sb="55" eb="57">
      <t>シヒョウ</t>
    </rPh>
    <phoneticPr fontId="5"/>
  </si>
  <si>
    <t>「安心・安全で持続可能な観光の実現」に資する，環境により配慮した観光の進ちょく状況を示す指標</t>
    <rPh sb="19" eb="20">
      <t>シ</t>
    </rPh>
    <rPh sb="23" eb="25">
      <t>カンキョウ</t>
    </rPh>
    <rPh sb="28" eb="30">
      <t>ハイリョ</t>
    </rPh>
    <rPh sb="32" eb="34">
      <t>カンコウ</t>
    </rPh>
    <rPh sb="35" eb="36">
      <t>シン</t>
    </rPh>
    <rPh sb="39" eb="41">
      <t>ジョウキョウ</t>
    </rPh>
    <rPh sb="42" eb="43">
      <t>シメ</t>
    </rPh>
    <rPh sb="44" eb="46">
      <t>シヒョウ</t>
    </rPh>
    <phoneticPr fontId="5"/>
  </si>
  <si>
    <t>担い手の育成等により，農家の生産性・収益性が向上している状況を示す指標</t>
    <rPh sb="0" eb="1">
      <t>ニナ</t>
    </rPh>
    <rPh sb="2" eb="3">
      <t>テ</t>
    </rPh>
    <rPh sb="4" eb="6">
      <t>イクセイ</t>
    </rPh>
    <rPh sb="6" eb="7">
      <t>トウ</t>
    </rPh>
    <rPh sb="14" eb="17">
      <t>セイサンセイ</t>
    </rPh>
    <rPh sb="18" eb="21">
      <t>シュウエキセイ</t>
    </rPh>
    <rPh sb="22" eb="24">
      <t>コウジョウ</t>
    </rPh>
    <rPh sb="28" eb="30">
      <t>ジョウキョウ</t>
    </rPh>
    <rPh sb="31" eb="32">
      <t>シメ</t>
    </rPh>
    <rPh sb="33" eb="35">
      <t>シヒョウ</t>
    </rPh>
    <phoneticPr fontId="5"/>
  </si>
  <si>
    <t>京都市農林行政基本方針</t>
    <rPh sb="0" eb="3">
      <t>キョウトシ</t>
    </rPh>
    <rPh sb="3" eb="5">
      <t>ノウリン</t>
    </rPh>
    <rPh sb="5" eb="7">
      <t>ギョウセイ</t>
    </rPh>
    <rPh sb="7" eb="9">
      <t>キホン</t>
    </rPh>
    <rPh sb="9" eb="11">
      <t>ホウシン</t>
    </rPh>
    <phoneticPr fontId="5"/>
  </si>
  <si>
    <t>素材（丸太）生産量</t>
    <rPh sb="3" eb="5">
      <t>マルタ</t>
    </rPh>
    <phoneticPr fontId="5"/>
  </si>
  <si>
    <t>森林経営の大規模集約化の促進により，林家の生産性が向上している状況を示す指標</t>
    <rPh sb="21" eb="24">
      <t>セイサンセイ</t>
    </rPh>
    <rPh sb="25" eb="27">
      <t>コウジョウ</t>
    </rPh>
    <rPh sb="31" eb="33">
      <t>ジョウキョウ</t>
    </rPh>
    <rPh sb="34" eb="35">
      <t>シメ</t>
    </rPh>
    <rPh sb="36" eb="38">
      <t>シヒョウ</t>
    </rPh>
    <phoneticPr fontId="5"/>
  </si>
  <si>
    <t>農業用施設整備件数</t>
    <phoneticPr fontId="5"/>
  </si>
  <si>
    <t>222-3351</t>
  </si>
  <si>
    <t>農業基盤整備事業等を活用し，農業用施設の整備を行った件数（令和3年度からの累計）</t>
    <rPh sb="0" eb="2">
      <t>ノウギョウ</t>
    </rPh>
    <rPh sb="2" eb="4">
      <t>キバン</t>
    </rPh>
    <rPh sb="4" eb="6">
      <t>セイビ</t>
    </rPh>
    <rPh sb="6" eb="8">
      <t>ジギョウ</t>
    </rPh>
    <rPh sb="8" eb="9">
      <t>トウ</t>
    </rPh>
    <rPh sb="10" eb="12">
      <t>カツヨウ</t>
    </rPh>
    <rPh sb="14" eb="17">
      <t>ノウギョウヨウ</t>
    </rPh>
    <rPh sb="17" eb="19">
      <t>シセツ</t>
    </rPh>
    <rPh sb="20" eb="22">
      <t>セイビ</t>
    </rPh>
    <rPh sb="23" eb="24">
      <t>オコナ</t>
    </rPh>
    <rPh sb="26" eb="28">
      <t>ケンスウ</t>
    </rPh>
    <rPh sb="29" eb="31">
      <t>レイワ</t>
    </rPh>
    <rPh sb="32" eb="34">
      <t>ネンド</t>
    </rPh>
    <rPh sb="37" eb="39">
      <t>ルイケイ</t>
    </rPh>
    <phoneticPr fontId="5"/>
  </si>
  <si>
    <t>農業用施設の改修等が進み，自然災害や環境変化への対応能力が向上している状況を示す指標</t>
    <rPh sb="0" eb="3">
      <t>ノウギョウヨウ</t>
    </rPh>
    <rPh sb="3" eb="5">
      <t>シセツ</t>
    </rPh>
    <rPh sb="6" eb="8">
      <t>カイシュウ</t>
    </rPh>
    <rPh sb="8" eb="9">
      <t>トウ</t>
    </rPh>
    <rPh sb="10" eb="11">
      <t>スス</t>
    </rPh>
    <rPh sb="13" eb="15">
      <t>シゼン</t>
    </rPh>
    <rPh sb="15" eb="17">
      <t>サイガイ</t>
    </rPh>
    <rPh sb="18" eb="20">
      <t>カンキョウ</t>
    </rPh>
    <rPh sb="20" eb="22">
      <t>ヘンカ</t>
    </rPh>
    <rPh sb="24" eb="26">
      <t>タイオウ</t>
    </rPh>
    <rPh sb="26" eb="28">
      <t>ノウリョク</t>
    </rPh>
    <rPh sb="29" eb="31">
      <t>コウジョウ</t>
    </rPh>
    <rPh sb="35" eb="37">
      <t>ジョウキョウ</t>
    </rPh>
    <rPh sb="38" eb="39">
      <t>シメ</t>
    </rPh>
    <rPh sb="40" eb="42">
      <t>シヒョウ</t>
    </rPh>
    <phoneticPr fontId="5"/>
  </si>
  <si>
    <t>京都市農林行政基本方針
※令和3年度から令和12年度までの10年間で，500件の農業用施設の整備を目指す。</t>
    <rPh sb="0" eb="3">
      <t>キョウトシ</t>
    </rPh>
    <rPh sb="3" eb="5">
      <t>ノウリン</t>
    </rPh>
    <rPh sb="5" eb="7">
      <t>ギョウセイ</t>
    </rPh>
    <rPh sb="7" eb="9">
      <t>キホン</t>
    </rPh>
    <rPh sb="9" eb="11">
      <t>ホウシン</t>
    </rPh>
    <rPh sb="13" eb="15">
      <t>レイワ</t>
    </rPh>
    <rPh sb="16" eb="18">
      <t>ネンド</t>
    </rPh>
    <rPh sb="20" eb="22">
      <t>レイワ</t>
    </rPh>
    <rPh sb="24" eb="26">
      <t>ネンド</t>
    </rPh>
    <rPh sb="31" eb="33">
      <t>ネンカン</t>
    </rPh>
    <rPh sb="38" eb="39">
      <t>ケン</t>
    </rPh>
    <rPh sb="40" eb="43">
      <t>ノウギョウヨウ</t>
    </rPh>
    <rPh sb="43" eb="45">
      <t>シセツ</t>
    </rPh>
    <rPh sb="46" eb="48">
      <t>セイビ</t>
    </rPh>
    <rPh sb="49" eb="51">
      <t>メザ</t>
    </rPh>
    <phoneticPr fontId="5"/>
  </si>
  <si>
    <t>野生鳥獣への対策等が進み，自然災害や環境変化への対応能力が向上している状況を示す指標</t>
    <rPh sb="35" eb="37">
      <t>ジョウキョウ</t>
    </rPh>
    <rPh sb="38" eb="39">
      <t>シメ</t>
    </rPh>
    <rPh sb="40" eb="42">
      <t>シヒョウ</t>
    </rPh>
    <phoneticPr fontId="5"/>
  </si>
  <si>
    <t>環境に配慮した農作物の栽培や，持続的な森林資源の利用による二酸化炭素の排出量削減など，農林業が環境や社会に貢献している状況を示す指標</t>
    <rPh sb="59" eb="61">
      <t>ジョウキョウ</t>
    </rPh>
    <rPh sb="62" eb="63">
      <t>シメ</t>
    </rPh>
    <rPh sb="64" eb="66">
      <t>シヒョウ</t>
    </rPh>
    <phoneticPr fontId="5"/>
  </si>
  <si>
    <t>農林業の魅力を広く伝え，人と自然が共生するまちづくりが進んでいる状況を示す指標</t>
    <rPh sb="32" eb="34">
      <t>ジョウキョウ</t>
    </rPh>
    <rPh sb="35" eb="36">
      <t>シメ</t>
    </rPh>
    <rPh sb="37" eb="39">
      <t>シヒョウ</t>
    </rPh>
    <phoneticPr fontId="5"/>
  </si>
  <si>
    <t>「京のまち企業訪問」掲載企業に占める働き方改革取組企業の割合（％）</t>
    <rPh sb="1" eb="2">
      <t>キョウ</t>
    </rPh>
    <rPh sb="5" eb="7">
      <t>キギョウ</t>
    </rPh>
    <rPh sb="7" eb="9">
      <t>ホウモン</t>
    </rPh>
    <rPh sb="10" eb="12">
      <t>ケイサイ</t>
    </rPh>
    <rPh sb="12" eb="14">
      <t>キギョウ</t>
    </rPh>
    <rPh sb="15" eb="16">
      <t>シ</t>
    </rPh>
    <rPh sb="18" eb="19">
      <t>ハタラ</t>
    </rPh>
    <rPh sb="20" eb="21">
      <t>カタ</t>
    </rPh>
    <rPh sb="21" eb="23">
      <t>カイカク</t>
    </rPh>
    <rPh sb="23" eb="25">
      <t>トリクミ</t>
    </rPh>
    <rPh sb="25" eb="27">
      <t>キギョウ</t>
    </rPh>
    <rPh sb="28" eb="30">
      <t>ワリアイ</t>
    </rPh>
    <phoneticPr fontId="5"/>
  </si>
  <si>
    <t>社</t>
    <phoneticPr fontId="5"/>
  </si>
  <si>
    <t>産業観光局</t>
    <rPh sb="0" eb="2">
      <t>サンギョウ</t>
    </rPh>
    <rPh sb="2" eb="4">
      <t>カンコウ</t>
    </rPh>
    <phoneticPr fontId="5"/>
  </si>
  <si>
    <t>「京のまち企業訪問」掲載企業のうち，京の企業「働き方改革」自己診断制度を活用している企業の割合（％）</t>
    <rPh sb="1" eb="2">
      <t>キョウ</t>
    </rPh>
    <rPh sb="5" eb="7">
      <t>キギョウ</t>
    </rPh>
    <rPh sb="7" eb="9">
      <t>ホウモン</t>
    </rPh>
    <rPh sb="10" eb="12">
      <t>ケイサイ</t>
    </rPh>
    <rPh sb="12" eb="14">
      <t>キギョウ</t>
    </rPh>
    <rPh sb="18" eb="19">
      <t>キョウ</t>
    </rPh>
    <rPh sb="20" eb="22">
      <t>キギョウ</t>
    </rPh>
    <rPh sb="23" eb="24">
      <t>ハタラ</t>
    </rPh>
    <rPh sb="25" eb="28">
      <t>カタカイカク</t>
    </rPh>
    <rPh sb="29" eb="35">
      <t>ジコシンダンセイド</t>
    </rPh>
    <rPh sb="36" eb="38">
      <t>カツヨウ</t>
    </rPh>
    <rPh sb="42" eb="44">
      <t>キギョウ</t>
    </rPh>
    <rPh sb="45" eb="47">
      <t>ワリアイ</t>
    </rPh>
    <phoneticPr fontId="5"/>
  </si>
  <si>
    <t>企業における働き方改革の取組状況を示す指標</t>
    <rPh sb="0" eb="2">
      <t>キギョウ</t>
    </rPh>
    <rPh sb="6" eb="7">
      <t>ハタラ</t>
    </rPh>
    <rPh sb="8" eb="9">
      <t>カタ</t>
    </rPh>
    <rPh sb="9" eb="11">
      <t>カイカク</t>
    </rPh>
    <rPh sb="12" eb="14">
      <t>トリクミ</t>
    </rPh>
    <rPh sb="14" eb="16">
      <t>ジョウキョウ</t>
    </rPh>
    <rPh sb="17" eb="18">
      <t>シメ</t>
    </rPh>
    <rPh sb="19" eb="21">
      <t>シヒョウ</t>
    </rPh>
    <phoneticPr fontId="5"/>
  </si>
  <si>
    <t>算出方法：「京のまち企業訪問」掲載企業のうち，京の企業「働き方改革」自己診断制度を活用している企業の割合（％）
出典等：事業担当課調べ</t>
    <rPh sb="0" eb="2">
      <t>サンシュツ</t>
    </rPh>
    <rPh sb="2" eb="4">
      <t>ホウホウ</t>
    </rPh>
    <rPh sb="6" eb="7">
      <t>キョウ</t>
    </rPh>
    <rPh sb="10" eb="12">
      <t>キギョウ</t>
    </rPh>
    <rPh sb="12" eb="14">
      <t>ホウモン</t>
    </rPh>
    <rPh sb="15" eb="17">
      <t>ケイサイ</t>
    </rPh>
    <rPh sb="17" eb="19">
      <t>キギョウ</t>
    </rPh>
    <rPh sb="23" eb="24">
      <t>キョウ</t>
    </rPh>
    <rPh sb="25" eb="27">
      <t>キギョウ</t>
    </rPh>
    <rPh sb="28" eb="29">
      <t>ハタラ</t>
    </rPh>
    <rPh sb="30" eb="31">
      <t>カタ</t>
    </rPh>
    <rPh sb="31" eb="33">
      <t>カイカク</t>
    </rPh>
    <rPh sb="34" eb="36">
      <t>ジコ</t>
    </rPh>
    <rPh sb="36" eb="38">
      <t>シンダン</t>
    </rPh>
    <rPh sb="38" eb="40">
      <t>セイド</t>
    </rPh>
    <rPh sb="41" eb="43">
      <t>カツヨウ</t>
    </rPh>
    <rPh sb="47" eb="49">
      <t>キギョウ</t>
    </rPh>
    <rPh sb="50" eb="52">
      <t>ワリアイ</t>
    </rPh>
    <rPh sb="56" eb="58">
      <t>シュッテン</t>
    </rPh>
    <rPh sb="58" eb="59">
      <t>トウ</t>
    </rPh>
    <rPh sb="60" eb="62">
      <t>ジギョウ</t>
    </rPh>
    <rPh sb="62" eb="64">
      <t>タントウ</t>
    </rPh>
    <rPh sb="64" eb="65">
      <t>カ</t>
    </rPh>
    <rPh sb="65" eb="66">
      <t>シラ</t>
    </rPh>
    <phoneticPr fontId="5"/>
  </si>
  <si>
    <t>「京のまち企業訪問」掲載企業のうち，すべての企業が京の企業「働き方改革」自己診断制度を活用した場合の数値</t>
    <rPh sb="22" eb="24">
      <t>キギョウ</t>
    </rPh>
    <rPh sb="47" eb="49">
      <t>バアイ</t>
    </rPh>
    <rPh sb="50" eb="52">
      <t>スウチ</t>
    </rPh>
    <phoneticPr fontId="5"/>
  </si>
  <si>
    <t>主な文化施設の年間入場者数の合計値
・美術館
・動物園
・二条城</t>
    <rPh sb="0" eb="1">
      <t>オモ</t>
    </rPh>
    <rPh sb="2" eb="4">
      <t>ブンカ</t>
    </rPh>
    <rPh sb="4" eb="6">
      <t>シセツ</t>
    </rPh>
    <rPh sb="7" eb="9">
      <t>ネンカン</t>
    </rPh>
    <rPh sb="9" eb="12">
      <t>ニュウジョウシャ</t>
    </rPh>
    <rPh sb="12" eb="13">
      <t>スウ</t>
    </rPh>
    <rPh sb="14" eb="17">
      <t>ゴウケイチ</t>
    </rPh>
    <rPh sb="19" eb="22">
      <t>ビジュツカン</t>
    </rPh>
    <rPh sb="24" eb="27">
      <t>ドウブツエン</t>
    </rPh>
    <rPh sb="29" eb="32">
      <t>ニジョウジョウ</t>
    </rPh>
    <phoneticPr fontId="5"/>
  </si>
  <si>
    <t>令和2年度以降の年間入場者数の最高値</t>
    <rPh sb="0" eb="2">
      <t>レイワ</t>
    </rPh>
    <rPh sb="3" eb="5">
      <t>ネンド</t>
    </rPh>
    <rPh sb="5" eb="7">
      <t>イコウ</t>
    </rPh>
    <rPh sb="8" eb="10">
      <t>ネンカン</t>
    </rPh>
    <rPh sb="10" eb="13">
      <t>ニュウジョウシャ</t>
    </rPh>
    <rPh sb="13" eb="14">
      <t>スウ</t>
    </rPh>
    <rPh sb="15" eb="17">
      <t>サイコウ</t>
    </rPh>
    <rPh sb="17" eb="18">
      <t>チ</t>
    </rPh>
    <phoneticPr fontId="5"/>
  </si>
  <si>
    <t>最新の数値が最高値（※）の
a：100％以上
b：80％以上，100％未満
c：60％以上，80％未満
d：40％以上，60％未満
e：40％未満
※令和2年度以降の数値</t>
    <rPh sb="6" eb="8">
      <t>サイコウ</t>
    </rPh>
    <rPh sb="8" eb="9">
      <t>チ</t>
    </rPh>
    <rPh sb="20" eb="22">
      <t>イジョウ</t>
    </rPh>
    <rPh sb="28" eb="30">
      <t>イジョウ</t>
    </rPh>
    <rPh sb="35" eb="37">
      <t>ミマン</t>
    </rPh>
    <rPh sb="43" eb="45">
      <t>イジョウ</t>
    </rPh>
    <rPh sb="49" eb="51">
      <t>ミマン</t>
    </rPh>
    <rPh sb="57" eb="59">
      <t>イジョウ</t>
    </rPh>
    <rPh sb="63" eb="65">
      <t>ミマン</t>
    </rPh>
    <rPh sb="75" eb="77">
      <t>レイワ</t>
    </rPh>
    <rPh sb="78" eb="80">
      <t>ネンド</t>
    </rPh>
    <rPh sb="80" eb="82">
      <t>イコウ</t>
    </rPh>
    <rPh sb="83" eb="85">
      <t>スウチ</t>
    </rPh>
    <phoneticPr fontId="5"/>
  </si>
  <si>
    <t xml:space="preserve">
数値が増加することが好ましい指標であるため，令和2年度以降の最高値を基準値として設定する。
</t>
    <rPh sb="1" eb="3">
      <t>スウチ</t>
    </rPh>
    <rPh sb="4" eb="6">
      <t>ゾウカ</t>
    </rPh>
    <rPh sb="11" eb="12">
      <t>コノ</t>
    </rPh>
    <rPh sb="15" eb="17">
      <t>シヒョウ</t>
    </rPh>
    <rPh sb="23" eb="25">
      <t>レイワ</t>
    </rPh>
    <rPh sb="26" eb="28">
      <t>ネンド</t>
    </rPh>
    <rPh sb="28" eb="30">
      <t>イコウ</t>
    </rPh>
    <rPh sb="31" eb="33">
      <t>サイコウ</t>
    </rPh>
    <rPh sb="33" eb="34">
      <t>チ</t>
    </rPh>
    <rPh sb="35" eb="37">
      <t>キジュン</t>
    </rPh>
    <rPh sb="37" eb="38">
      <t>チ</t>
    </rPh>
    <rPh sb="41" eb="43">
      <t>セッテイ</t>
    </rPh>
    <phoneticPr fontId="5"/>
  </si>
  <si>
    <t>Social Work / Art Conferenceホームページの閲覧数</t>
    <phoneticPr fontId="5"/>
  </si>
  <si>
    <t>文化芸術による共生社会実現に向けた取組に関する相談窓口となるホームページの閲覧数（令和2年度以降の累計）</t>
    <rPh sb="41" eb="43">
      <t>レイワ</t>
    </rPh>
    <rPh sb="44" eb="46">
      <t>ネンド</t>
    </rPh>
    <phoneticPr fontId="5"/>
  </si>
  <si>
    <t>累計閲覧数が令和2年度(ホームページ開設年度)の実績（996件）ベースで増えることを目標値として設定。</t>
    <rPh sb="0" eb="2">
      <t>ルイケイ</t>
    </rPh>
    <rPh sb="2" eb="4">
      <t>エツラン</t>
    </rPh>
    <rPh sb="4" eb="5">
      <t>スウ</t>
    </rPh>
    <rPh sb="20" eb="22">
      <t>ネンド</t>
    </rPh>
    <rPh sb="24" eb="26">
      <t>ジッセキ</t>
    </rPh>
    <rPh sb="30" eb="31">
      <t>ケン</t>
    </rPh>
    <rPh sb="36" eb="37">
      <t>フ</t>
    </rPh>
    <rPh sb="42" eb="45">
      <t>モクヒョウチ</t>
    </rPh>
    <rPh sb="48" eb="50">
      <t>セッテイ</t>
    </rPh>
    <phoneticPr fontId="5"/>
  </si>
  <si>
    <t>最新数値の目標値に対する達成度が
a：100％以上
b：90％以上～100％未満
c：80％以上～90％未満
d：70％以上～80％未満
e：70％未満</t>
    <phoneticPr fontId="5"/>
  </si>
  <si>
    <t>目標値に対する達成度が100％以上であればa，以下10％刻みで基準を設定した。</t>
    <rPh sb="0" eb="3">
      <t>モクヒョウチ</t>
    </rPh>
    <phoneticPr fontId="5"/>
  </si>
  <si>
    <t>文化と経済の好循環の創出と京都・日本の文化の発信</t>
    <phoneticPr fontId="5"/>
  </si>
  <si>
    <t>文化庁京都移転に係る講座参加者が理解を深めた割合</t>
    <rPh sb="8" eb="9">
      <t>カカ</t>
    </rPh>
    <phoneticPr fontId="5"/>
  </si>
  <si>
    <t>文化庁京都移転に係る講座参加者に対するアンケート調査で理解が「深まった」と回答した人の割合</t>
    <rPh sb="8" eb="9">
      <t>カカ</t>
    </rPh>
    <rPh sb="10" eb="12">
      <t>コウザ</t>
    </rPh>
    <phoneticPr fontId="5"/>
  </si>
  <si>
    <t>文化庁京都移転に伴う京都・日本の文化への理解が深まっていることを示す指標</t>
    <rPh sb="0" eb="3">
      <t>ブンカチョウ</t>
    </rPh>
    <rPh sb="3" eb="5">
      <t>キョウト</t>
    </rPh>
    <rPh sb="5" eb="7">
      <t>イテン</t>
    </rPh>
    <rPh sb="8" eb="9">
      <t>トモナ</t>
    </rPh>
    <rPh sb="10" eb="12">
      <t>キョウト</t>
    </rPh>
    <rPh sb="13" eb="15">
      <t>ニホン</t>
    </rPh>
    <rPh sb="16" eb="18">
      <t>ブンカ</t>
    </rPh>
    <rPh sb="20" eb="22">
      <t>リカイ</t>
    </rPh>
    <rPh sb="23" eb="24">
      <t>フカ</t>
    </rPh>
    <rPh sb="32" eb="33">
      <t>シメ</t>
    </rPh>
    <rPh sb="34" eb="36">
      <t>シヒョウ</t>
    </rPh>
    <phoneticPr fontId="5"/>
  </si>
  <si>
    <t>目標値に対する達成度が100％以上をaとし，以下20％刻みで基準を設定した。</t>
    <phoneticPr fontId="5"/>
  </si>
  <si>
    <t>文化芸術授業(ようこそアーティスト)参加生徒数の文化芸術に対する興味・関心を深めた割合</t>
    <phoneticPr fontId="5"/>
  </si>
  <si>
    <t>京都コンサートホール，ロームシアター京都，京都市文化会館(北，東部，右京，西，呉竹)のホールの日数利用率</t>
    <rPh sb="0" eb="2">
      <t>キョウト</t>
    </rPh>
    <rPh sb="18" eb="20">
      <t>キョウト</t>
    </rPh>
    <rPh sb="21" eb="23">
      <t>キョウト</t>
    </rPh>
    <rPh sb="23" eb="24">
      <t>シ</t>
    </rPh>
    <rPh sb="24" eb="26">
      <t>ブンカ</t>
    </rPh>
    <phoneticPr fontId="5"/>
  </si>
  <si>
    <t>京都コンサートホール，ロームシアター京都，京都市文化会館(北，東部，右京，西，呉竹)のホールの日数利用率の平均</t>
    <rPh sb="0" eb="2">
      <t>キョウト</t>
    </rPh>
    <rPh sb="18" eb="20">
      <t>キョウト</t>
    </rPh>
    <rPh sb="21" eb="24">
      <t>キョウトシ</t>
    </rPh>
    <phoneticPr fontId="5"/>
  </si>
  <si>
    <t>文化芸術による地域のまちづくり活動が行われていることを示す指標</t>
    <rPh sb="7" eb="9">
      <t>チイキ</t>
    </rPh>
    <rPh sb="15" eb="17">
      <t>カツドウ</t>
    </rPh>
    <rPh sb="18" eb="19">
      <t>オコナ</t>
    </rPh>
    <rPh sb="27" eb="28">
      <t>シメ</t>
    </rPh>
    <rPh sb="29" eb="31">
      <t>シヒョウ</t>
    </rPh>
    <phoneticPr fontId="5"/>
  </si>
  <si>
    <t>R2以降の最高値</t>
    <phoneticPr fontId="5"/>
  </si>
  <si>
    <t>令和2年度以降の最高値である目標値に対する達成度が
a：100％以上
b：90％以上～100％未満
c：80％以上～90%未満
d：70％以上～80%未満
e：70％未満</t>
    <rPh sb="0" eb="2">
      <t>レイワ</t>
    </rPh>
    <rPh sb="3" eb="5">
      <t>ネンド</t>
    </rPh>
    <rPh sb="5" eb="7">
      <t>イコウ</t>
    </rPh>
    <rPh sb="8" eb="10">
      <t>サイコウ</t>
    </rPh>
    <rPh sb="10" eb="11">
      <t>チ</t>
    </rPh>
    <rPh sb="14" eb="17">
      <t>モクヒョウチ</t>
    </rPh>
    <rPh sb="18" eb="19">
      <t>タイ</t>
    </rPh>
    <rPh sb="21" eb="23">
      <t>タッセイ</t>
    </rPh>
    <rPh sb="23" eb="24">
      <t>ド</t>
    </rPh>
    <rPh sb="32" eb="34">
      <t>イジョウ</t>
    </rPh>
    <rPh sb="40" eb="42">
      <t>イジョウ</t>
    </rPh>
    <rPh sb="47" eb="49">
      <t>ミマン</t>
    </rPh>
    <rPh sb="55" eb="57">
      <t>イジョウ</t>
    </rPh>
    <rPh sb="61" eb="63">
      <t>ミマン</t>
    </rPh>
    <rPh sb="68" eb="71">
      <t>パーセントイジョウ</t>
    </rPh>
    <rPh sb="75" eb="77">
      <t>ミマン</t>
    </rPh>
    <rPh sb="83" eb="85">
      <t>ミマン</t>
    </rPh>
    <phoneticPr fontId="5"/>
  </si>
  <si>
    <t>目標を達成できれば，a評価とし，以下10％刻みで基準を設定した。</t>
    <rPh sb="0" eb="2">
      <t>モクヒョウ</t>
    </rPh>
    <rPh sb="3" eb="5">
      <t>タッセイ</t>
    </rPh>
    <rPh sb="11" eb="13">
      <t>ヒョウカ</t>
    </rPh>
    <rPh sb="16" eb="18">
      <t>イカ</t>
    </rPh>
    <rPh sb="21" eb="22">
      <t>キザ</t>
    </rPh>
    <rPh sb="24" eb="26">
      <t>キジュン</t>
    </rPh>
    <rPh sb="27" eb="29">
      <t>セッテイ</t>
    </rPh>
    <phoneticPr fontId="5"/>
  </si>
  <si>
    <t>環境政策局</t>
    <phoneticPr fontId="5"/>
  </si>
  <si>
    <t>文化市民局</t>
    <rPh sb="0" eb="2">
      <t>ブンカ</t>
    </rPh>
    <rPh sb="2" eb="4">
      <t>シミン</t>
    </rPh>
    <rPh sb="4" eb="5">
      <t>キョク</t>
    </rPh>
    <phoneticPr fontId="5"/>
  </si>
  <si>
    <t>産業観光局</t>
    <rPh sb="0" eb="2">
      <t>サンギョウ</t>
    </rPh>
    <rPh sb="2" eb="5">
      <t>カンコウキョク</t>
    </rPh>
    <phoneticPr fontId="5"/>
  </si>
  <si>
    <t>総合企画局</t>
    <rPh sb="0" eb="2">
      <t>ソウゴウ</t>
    </rPh>
    <rPh sb="2" eb="4">
      <t>キカク</t>
    </rPh>
    <rPh sb="4" eb="5">
      <t>キョク</t>
    </rPh>
    <phoneticPr fontId="5"/>
  </si>
  <si>
    <t>子ども若者
はぐくみ局</t>
    <phoneticPr fontId="5"/>
  </si>
  <si>
    <t>保健福祉局</t>
    <rPh sb="0" eb="2">
      <t>ホケン</t>
    </rPh>
    <rPh sb="2" eb="4">
      <t>フクシ</t>
    </rPh>
    <rPh sb="4" eb="5">
      <t>キョク</t>
    </rPh>
    <phoneticPr fontId="5"/>
  </si>
  <si>
    <t>教育委員会</t>
    <rPh sb="0" eb="2">
      <t>キョウイク</t>
    </rPh>
    <rPh sb="2" eb="5">
      <t>イインカイ</t>
    </rPh>
    <phoneticPr fontId="5"/>
  </si>
  <si>
    <t>行財政局</t>
    <rPh sb="0" eb="1">
      <t>ギョウ</t>
    </rPh>
    <rPh sb="1" eb="3">
      <t>ザイセイ</t>
    </rPh>
    <rPh sb="3" eb="4">
      <t>キョク</t>
    </rPh>
    <phoneticPr fontId="5"/>
  </si>
  <si>
    <t>都市計画局</t>
    <rPh sb="0" eb="2">
      <t>トシ</t>
    </rPh>
    <rPh sb="2" eb="4">
      <t>ケイカク</t>
    </rPh>
    <rPh sb="4" eb="5">
      <t>キョク</t>
    </rPh>
    <phoneticPr fontId="5"/>
  </si>
  <si>
    <t>建設局
交通局</t>
    <rPh sb="0" eb="2">
      <t>ケンセツ</t>
    </rPh>
    <rPh sb="2" eb="3">
      <t>キョク</t>
    </rPh>
    <rPh sb="4" eb="7">
      <t>コウツウキョク</t>
    </rPh>
    <phoneticPr fontId="5"/>
  </si>
  <si>
    <t xml:space="preserve">
建設局
</t>
    <rPh sb="1" eb="3">
      <t>ケンセツ</t>
    </rPh>
    <rPh sb="3" eb="4">
      <t>キョク</t>
    </rPh>
    <phoneticPr fontId="5"/>
  </si>
  <si>
    <t>建設局</t>
    <rPh sb="0" eb="3">
      <t>ケンセツキョク</t>
    </rPh>
    <phoneticPr fontId="5"/>
  </si>
  <si>
    <t>消防局</t>
    <rPh sb="0" eb="2">
      <t>ショウボウ</t>
    </rPh>
    <rPh sb="2" eb="3">
      <t>キョク</t>
    </rPh>
    <phoneticPr fontId="5"/>
  </si>
  <si>
    <t>上下水道局</t>
    <rPh sb="0" eb="2">
      <t>ジョウゲ</t>
    </rPh>
    <rPh sb="2" eb="5">
      <t>スイドウキョク</t>
    </rPh>
    <phoneticPr fontId="5"/>
  </si>
  <si>
    <t>建設局</t>
    <rPh sb="0" eb="2">
      <t>ケンセツ</t>
    </rPh>
    <rPh sb="2" eb="3">
      <t>キョク</t>
    </rPh>
    <phoneticPr fontId="5"/>
  </si>
  <si>
    <t>環境に配慮した行動を実践する社会になってきている。</t>
  </si>
  <si>
    <t>様々な生き物が生息する良好な自然環境が保たれている。</t>
  </si>
  <si>
    <t xml:space="preserve"> 障害のある人が住み慣れた地域でくらしやすくなってきている。</t>
  </si>
  <si>
    <t>高齢者が支援や介護が必要になっても住み慣れた地域で最期まで自分らしい生活を送ることができている。</t>
  </si>
  <si>
    <t>感染症や食中毒などが発生した時も市民の安全と安心が確保されている。</t>
  </si>
  <si>
    <t>災害時に市民や観光客などが的確に避難行動などを起こすことができている。</t>
  </si>
  <si>
    <t>災害時も安心・安全に通行できる道路網が整備されている。</t>
  </si>
  <si>
    <t>文化財や京都らしい町並みを火災などから守る取組が市民ぐるみで行われている。</t>
  </si>
  <si>
    <t>上下水道は便利で市民の役に立っている。</t>
  </si>
  <si>
    <t>総合企画局</t>
    <phoneticPr fontId="5"/>
  </si>
  <si>
    <t>保健福祉局</t>
    <phoneticPr fontId="5"/>
  </si>
  <si>
    <t>行財政局</t>
    <phoneticPr fontId="5"/>
  </si>
  <si>
    <t>上下水道局</t>
    <rPh sb="0" eb="5">
      <t>ジョウゲスイドウキョク</t>
    </rPh>
    <phoneticPr fontId="5"/>
  </si>
  <si>
    <t>コロナ禍の令和２年度の状況を踏まえて目標値を設定する必要があることから，
令和３年度（令和２年度実績）は評価しない。</t>
    <phoneticPr fontId="5"/>
  </si>
  <si>
    <t>・コロナ禍の令和２年度の状況を踏まえて目標値を設定する必要があることから，令和３年度（令和２年度実績）は評価しない。</t>
  </si>
  <si>
    <t>コロナ禍の令和２年度の状況を踏まえて目標値を設定する必要があることから，令和３年度（令和２年度実績）は評価しない。</t>
    <phoneticPr fontId="5"/>
  </si>
  <si>
    <t>品格のある市街地景観の形成</t>
    <phoneticPr fontId="5"/>
  </si>
  <si>
    <t>歴史的な町並みや京町家等の保全・継承</t>
    <phoneticPr fontId="5"/>
  </si>
  <si>
    <t>優良デザイン促進制度の利用数</t>
    <phoneticPr fontId="5"/>
  </si>
  <si>
    <t>総合評価の判断理由</t>
    <phoneticPr fontId="5"/>
  </si>
  <si>
    <t>ごみの発生抑制や再利用，資源物の回収及びエネルギー回収等，すぐには市民の実感につながりにくい部分が多いため，客観指標に重みを置く。</t>
    <rPh sb="54" eb="56">
      <t>キャッカン</t>
    </rPh>
    <rPh sb="56" eb="58">
      <t>シヒョウ</t>
    </rPh>
    <rPh sb="59" eb="60">
      <t>オモ</t>
    </rPh>
    <rPh sb="62" eb="63">
      <t>オ</t>
    </rPh>
    <phoneticPr fontId="5"/>
  </si>
  <si>
    <t>市民の実感は，国や府の施策を含めた雇用労働関係行政全般の影響を受けるものであるが，本施策はその一部である勤労者福祉施策であることから，客観指標総合評価を重視することとする。</t>
    <phoneticPr fontId="5"/>
  </si>
  <si>
    <t>市民の実感が向上して初めて施策目的が達成できる分野であり，評価指標としては，市民生活実感調査の方が客観指標より適しているため。</t>
    <phoneticPr fontId="5"/>
  </si>
  <si>
    <t>施策の直接的な対象者は配偶者等からの暴力を受けた者に限られ，市民の生活実態に施策の効果が直接反映されにくい性質であるため，客観指標総合評価を重視する。</t>
    <phoneticPr fontId="5"/>
  </si>
  <si>
    <t>ワーク・ライフ・バランスの内容は個人のライフスタイル，価値観によって異なるため，市民がどのように感じているのかがわかる市民生活実感調査の結果を重視する。</t>
    <phoneticPr fontId="5"/>
  </si>
  <si>
    <t>地域コミュニティは共同体意識を基礎とするため，「市民の実感」に重みを置く。</t>
    <phoneticPr fontId="5"/>
  </si>
  <si>
    <t>地域コミュニティは共同体意識を基礎とすることから，その活性化状況も実感されることに意義があるため。</t>
    <phoneticPr fontId="5"/>
  </si>
  <si>
    <t>地域コミュニティは共同体意識を基礎とすることから，その協力体制も実感されることに意義があるため，市民の実感に重みを置く。</t>
    <phoneticPr fontId="5"/>
  </si>
  <si>
    <t>京都人権擁護委員協議会における人権相談取扱件数</t>
    <phoneticPr fontId="5"/>
  </si>
  <si>
    <t>※新型コロナウイルス感染症の影響を受けた令和２年度の状況を踏まえて客観指標の目標値を設定する必要があることから，客観指標評価は行わない。</t>
    <rPh sb="1" eb="3">
      <t>シンガタ</t>
    </rPh>
    <rPh sb="10" eb="13">
      <t>カンセンショウ</t>
    </rPh>
    <rPh sb="14" eb="16">
      <t>エイキョウ</t>
    </rPh>
    <rPh sb="17" eb="18">
      <t>ウ</t>
    </rPh>
    <rPh sb="33" eb="37">
      <t>キャッカンシヒョウ</t>
    </rPh>
    <rPh sb="56" eb="58">
      <t>キャッカン</t>
    </rPh>
    <rPh sb="58" eb="60">
      <t>シヒョウ</t>
    </rPh>
    <rPh sb="63" eb="64">
      <t>オコナ</t>
    </rPh>
    <phoneticPr fontId="5"/>
  </si>
  <si>
    <t>関連する分野別計画等</t>
    <rPh sb="0" eb="2">
      <t>カンレン</t>
    </rPh>
    <rPh sb="4" eb="6">
      <t>ブンヤ</t>
    </rPh>
    <rPh sb="6" eb="7">
      <t>ベツ</t>
    </rPh>
    <rPh sb="7" eb="9">
      <t>ケイカク</t>
    </rPh>
    <rPh sb="9" eb="10">
      <t>トウ</t>
    </rPh>
    <phoneticPr fontId="5"/>
  </si>
  <si>
    <t>令和元年度(指標設定時点)以降で最も高い数値</t>
    <rPh sb="2" eb="3">
      <t>モト</t>
    </rPh>
    <phoneticPr fontId="5"/>
  </si>
  <si>
    <t>(参考)
R1：5,157,657㎡
R2：5,262,186㎡</t>
  </si>
  <si>
    <t>令和元年度(指標設定時点)以降で最も高い数値と比較し100％以上であればaとし，以下1％刻みで基準を設定した。</t>
    <rPh sb="2" eb="3">
      <t>モト</t>
    </rPh>
    <phoneticPr fontId="5"/>
  </si>
  <si>
    <t>(参考)
R1：6,825,532㎡
R2：7,018,255㎡</t>
  </si>
  <si>
    <t>住宅室住宅政策課</t>
    <rPh sb="0" eb="2">
      <t>ジュウタク</t>
    </rPh>
    <rPh sb="2" eb="3">
      <t>シツ</t>
    </rPh>
    <phoneticPr fontId="5"/>
  </si>
  <si>
    <t xml:space="preserve">景観・まちづくりセンタ－における過去10年間の年間相談件数の平均値と交流促進・まちづくりプラザにおける過去の年間相談件数の平均値の合計値とする。
</t>
    <rPh sb="0" eb="2">
      <t>ケイカン</t>
    </rPh>
    <rPh sb="23" eb="25">
      <t>ネンカン</t>
    </rPh>
    <rPh sb="25" eb="27">
      <t>ソウダン</t>
    </rPh>
    <rPh sb="51" eb="53">
      <t>カコ</t>
    </rPh>
    <rPh sb="54" eb="56">
      <t>ネンカン</t>
    </rPh>
    <rPh sb="56" eb="60">
      <t>ソウダンケンスウ</t>
    </rPh>
    <rPh sb="61" eb="64">
      <t>ヘイキンチ</t>
    </rPh>
    <rPh sb="65" eb="67">
      <t>ゴウケイ</t>
    </rPh>
    <rPh sb="67" eb="68">
      <t>チ</t>
    </rPh>
    <phoneticPr fontId="5"/>
  </si>
  <si>
    <t>目標値は，過去３年間の平均値
（参考）過去３年間の件数
H29　5,335
H30  4,426
R1   5,094</t>
    <rPh sb="0" eb="3">
      <t>モクヒョウチ</t>
    </rPh>
    <rPh sb="5" eb="7">
      <t>カコ</t>
    </rPh>
    <rPh sb="8" eb="10">
      <t>ネンカン</t>
    </rPh>
    <rPh sb="11" eb="14">
      <t>ヘイキンチ</t>
    </rPh>
    <phoneticPr fontId="5"/>
  </si>
  <si>
    <t>実績値は，該当年度を含む過去３年間の平均
（参考）該当年度を含む過去３年間の件数
H30  4,426
R1   5,094
R2   5,244</t>
    <rPh sb="0" eb="3">
      <t>ジッセキチ</t>
    </rPh>
    <rPh sb="5" eb="7">
      <t>ガイトウ</t>
    </rPh>
    <rPh sb="7" eb="9">
      <t>ネンド</t>
    </rPh>
    <rPh sb="10" eb="11">
      <t>フク</t>
    </rPh>
    <rPh sb="12" eb="14">
      <t>カコ</t>
    </rPh>
    <rPh sb="15" eb="17">
      <t>ネンカン</t>
    </rPh>
    <rPh sb="18" eb="20">
      <t>ヘイキン</t>
    </rPh>
    <rPh sb="23" eb="25">
      <t>サンコウ</t>
    </rPh>
    <rPh sb="26" eb="28">
      <t>ガイトウ</t>
    </rPh>
    <rPh sb="28" eb="30">
      <t>ネンド</t>
    </rPh>
    <rPh sb="31" eb="32">
      <t>フク</t>
    </rPh>
    <rPh sb="33" eb="35">
      <t>カコ</t>
    </rPh>
    <rPh sb="36" eb="38">
      <t>ネンカン</t>
    </rPh>
    <rPh sb="39" eb="41">
      <t>ケンスウ</t>
    </rPh>
    <phoneticPr fontId="5"/>
  </si>
  <si>
    <t>過去5年間の目標値を継続する。</t>
    <phoneticPr fontId="5"/>
  </si>
  <si>
    <t>耐震化率の算出に必要な調査は5年毎に実施しており，最新数値は令和２年度数値となる。</t>
    <rPh sb="25" eb="27">
      <t>サイシン</t>
    </rPh>
    <rPh sb="27" eb="29">
      <t>スウチ</t>
    </rPh>
    <rPh sb="30" eb="32">
      <t>レイワ</t>
    </rPh>
    <rPh sb="33" eb="35">
      <t>ネンド</t>
    </rPh>
    <rPh sb="35" eb="37">
      <t>スウチ</t>
    </rPh>
    <phoneticPr fontId="5"/>
  </si>
  <si>
    <t>(参考)
R1：6,825,532㎡
R2：7,018,255㎡</t>
    <phoneticPr fontId="5"/>
  </si>
  <si>
    <t>住宅室住宅政策課</t>
    <rPh sb="0" eb="2">
      <t>ジュウタク</t>
    </rPh>
    <rPh sb="2" eb="3">
      <t>シツ</t>
    </rPh>
    <rPh sb="3" eb="5">
      <t>ジュウタク</t>
    </rPh>
    <rPh sb="5" eb="7">
      <t>セイサク</t>
    </rPh>
    <rPh sb="7" eb="8">
      <t>カ</t>
    </rPh>
    <phoneticPr fontId="5"/>
  </si>
  <si>
    <t>景観・まちづくりセンタ－における過去10年間の年間相談件数の平均値と交流促進・まちづくりプラザにおける過去の年間相談件数の平均値の合計値とする。</t>
    <phoneticPr fontId="5"/>
  </si>
  <si>
    <t>実績値は，該当年度を含む過去３年間の平均値
（参考）該当年度を含む過去３年間の件数
H30  4,426
R1   5,094
R2   5,244</t>
    <rPh sb="0" eb="3">
      <t>ジッセキチ</t>
    </rPh>
    <rPh sb="5" eb="7">
      <t>ガイトウ</t>
    </rPh>
    <rPh sb="7" eb="9">
      <t>ネンド</t>
    </rPh>
    <rPh sb="10" eb="11">
      <t>フク</t>
    </rPh>
    <rPh sb="12" eb="14">
      <t>カコ</t>
    </rPh>
    <rPh sb="15" eb="17">
      <t>ネンカン</t>
    </rPh>
    <rPh sb="18" eb="21">
      <t>ヘイキンチ</t>
    </rPh>
    <phoneticPr fontId="5"/>
  </si>
  <si>
    <r>
      <t>目標値は，過去３年間の平均値</t>
    </r>
    <r>
      <rPr>
        <strike/>
        <sz val="11"/>
        <color theme="1"/>
        <rFont val="ＭＳ ゴシック"/>
        <family val="3"/>
        <charset val="128"/>
      </rPr>
      <t xml:space="preserve">
</t>
    </r>
    <r>
      <rPr>
        <sz val="11"/>
        <color theme="1"/>
        <rFont val="ＭＳ ゴシック"/>
        <family val="3"/>
        <charset val="128"/>
      </rPr>
      <t xml:space="preserve">
（参考）過去３年間の件数
H29　5,335
H30  4,426
R1   5,094</t>
    </r>
    <rPh sb="0" eb="3">
      <t>モクヒョウチ</t>
    </rPh>
    <rPh sb="5" eb="7">
      <t>カコ</t>
    </rPh>
    <rPh sb="8" eb="10">
      <t>ネンカン</t>
    </rPh>
    <rPh sb="11" eb="14">
      <t>ヘイキンチ</t>
    </rPh>
    <phoneticPr fontId="5"/>
  </si>
  <si>
    <t>2302-1</t>
  </si>
  <si>
    <t>2302-2</t>
  </si>
  <si>
    <t>京都市建築物安心安全実施計画（単年度目標値は，令和３年度以降について，前年度実績値の約1.1倍の数字を翌年度目標値と設定する。）</t>
    <phoneticPr fontId="5"/>
  </si>
  <si>
    <t>令和２年度目標値は設定できないため，令和３年度は評価しない。</t>
    <phoneticPr fontId="5"/>
  </si>
  <si>
    <t>「交通事故の死者数」などの客観指標の数値よりも，市民が安全を実感した「体感治安」の向上の方がより安全対策の効果の現れと言えることから，市民の実感に重みを置くこととする。</t>
    <phoneticPr fontId="5"/>
  </si>
  <si>
    <t>文化を基軸とした社会的・経済的価値観の発信や，京都・日本文化の発信は市民に実感されにくいものなので，客観指標を重視する。</t>
    <rPh sb="0" eb="2">
      <t>ブンカ</t>
    </rPh>
    <rPh sb="3" eb="5">
      <t>キジク</t>
    </rPh>
    <rPh sb="8" eb="11">
      <t>シャカイテキ</t>
    </rPh>
    <rPh sb="12" eb="15">
      <t>ケイザイテキ</t>
    </rPh>
    <rPh sb="15" eb="18">
      <t>カチカン</t>
    </rPh>
    <rPh sb="19" eb="21">
      <t>ハッシン</t>
    </rPh>
    <rPh sb="23" eb="25">
      <t>キョウト</t>
    </rPh>
    <rPh sb="26" eb="28">
      <t>ニホン</t>
    </rPh>
    <rPh sb="28" eb="30">
      <t>ブンカ</t>
    </rPh>
    <rPh sb="31" eb="33">
      <t>ハッシン</t>
    </rPh>
    <rPh sb="34" eb="36">
      <t>シミン</t>
    </rPh>
    <rPh sb="37" eb="39">
      <t>ジッカン</t>
    </rPh>
    <rPh sb="50" eb="52">
      <t>キャッカン</t>
    </rPh>
    <rPh sb="52" eb="54">
      <t>シヒョウ</t>
    </rPh>
    <rPh sb="55" eb="57">
      <t>ジュウシ</t>
    </rPh>
    <phoneticPr fontId="5"/>
  </si>
  <si>
    <t>文化財の適切な保護を実施することが肝要であるため，客観指標を重視する。</t>
    <phoneticPr fontId="5"/>
  </si>
  <si>
    <t>市民みずから健康のためにスポーツを「楽しむ」ことが施策の目的であるため，市民の実感を重視する。</t>
    <rPh sb="6" eb="8">
      <t>ケンコウ</t>
    </rPh>
    <phoneticPr fontId="5"/>
  </si>
  <si>
    <t>スポーツ活動の支え合い・共生社会の実現が身近に感じられることが重要であるため，市民の実感を重視する。　</t>
    <rPh sb="12" eb="14">
      <t>キョウセイ</t>
    </rPh>
    <rPh sb="14" eb="16">
      <t>シャカイ</t>
    </rPh>
    <rPh sb="17" eb="19">
      <t>ジツゲン</t>
    </rPh>
    <phoneticPr fontId="5"/>
  </si>
  <si>
    <t>市民がスポーツによるまちの魅力向上を実感することが重要であるため，市民の実感を重視する。</t>
    <rPh sb="13" eb="15">
      <t>ミリョク</t>
    </rPh>
    <rPh sb="15" eb="17">
      <t>コウジョウ</t>
    </rPh>
    <rPh sb="18" eb="20">
      <t>ジッカン</t>
    </rPh>
    <rPh sb="25" eb="27">
      <t>ジュウヨウ</t>
    </rPh>
    <phoneticPr fontId="5"/>
  </si>
  <si>
    <t>当該施策においては，企業ニーズに即した支援が重要であるため，企業課題の解決状況に係る客観指標を重視する。</t>
    <phoneticPr fontId="5"/>
  </si>
  <si>
    <t>当該施策においては，産学公の連携でものづくりの付加価値を高めることが重要であるため，市民の実感以上に客観指標を重視する。</t>
    <phoneticPr fontId="5"/>
  </si>
  <si>
    <t>本施策は，京都の強みを生かした事業環境の整備を目的としているため，市内企業への貢献度合いや雇用者の増加を重視して評価する方が妥当であると考えられるため客観指標を重視する。</t>
    <phoneticPr fontId="5"/>
  </si>
  <si>
    <t>伝統産業製品の出荷額や中小小売店舗の状況をよく反映している客観指標評価を重視して評価することが妥当であると考えるため</t>
    <rPh sb="0" eb="2">
      <t>デントウ</t>
    </rPh>
    <phoneticPr fontId="5"/>
  </si>
  <si>
    <t>流通体制の現状については，中央卸売市場の取扱数量をはじめとする指標により客観的に捉えることが重要であり，客観指標評価を重視して評価することが妥当であると考えるため</t>
    <phoneticPr fontId="5"/>
  </si>
  <si>
    <t>観光客だけでなく市民にとっても満足度の高い観光振興を図ることを目的としており，市民生活実感評価を重視して評価することが妥当であると考えるため。</t>
    <rPh sb="0" eb="3">
      <t>カンコウキャク</t>
    </rPh>
    <rPh sb="8" eb="10">
      <t>シミン</t>
    </rPh>
    <rPh sb="15" eb="18">
      <t>マンゾクド</t>
    </rPh>
    <rPh sb="19" eb="20">
      <t>タカ</t>
    </rPh>
    <rPh sb="21" eb="23">
      <t>カンコウ</t>
    </rPh>
    <rPh sb="23" eb="25">
      <t>シンコウ</t>
    </rPh>
    <rPh sb="26" eb="27">
      <t>ハカ</t>
    </rPh>
    <rPh sb="31" eb="33">
      <t>モクテキ</t>
    </rPh>
    <rPh sb="39" eb="41">
      <t>シミン</t>
    </rPh>
    <rPh sb="41" eb="43">
      <t>セイカツ</t>
    </rPh>
    <rPh sb="43" eb="45">
      <t>ジッカン</t>
    </rPh>
    <rPh sb="45" eb="47">
      <t>ヒョウカ</t>
    </rPh>
    <rPh sb="48" eb="50">
      <t>ジュウシ</t>
    </rPh>
    <rPh sb="52" eb="54">
      <t>ヒョウカ</t>
    </rPh>
    <rPh sb="59" eb="61">
      <t>ダトウ</t>
    </rPh>
    <rPh sb="65" eb="66">
      <t>カンガ</t>
    </rPh>
    <phoneticPr fontId="5"/>
  </si>
  <si>
    <t>災害や環境変化への対策については，市民生活において実感しづらく，客観指標評価を重視して評価することが妥当であると考えるため</t>
    <rPh sb="0" eb="2">
      <t>サイガイ</t>
    </rPh>
    <rPh sb="3" eb="5">
      <t>カンキョウ</t>
    </rPh>
    <rPh sb="5" eb="7">
      <t>ヘンカ</t>
    </rPh>
    <rPh sb="9" eb="11">
      <t>タイサク</t>
    </rPh>
    <phoneticPr fontId="5"/>
  </si>
  <si>
    <t>環境に負荷をかけない栽培を増やすための取組や森林の整備等は，市民生活において実感しにくい施策であり，客観指標評価を重視して評価することが妥当であると考えるため</t>
    <phoneticPr fontId="5"/>
  </si>
  <si>
    <t>農林業に関心のない市民にとっては，実感しにくい施策であり，客観指標評価を重視して評価することが妥当であると考えるため</t>
    <phoneticPr fontId="5"/>
  </si>
  <si>
    <t>学生や市民が京都で学び住み続けたくなることを目指す施策であるため，市民の実感を重視する。</t>
    <phoneticPr fontId="5"/>
  </si>
  <si>
    <t>大学の国際化については，市民に成果が実感されることが重要であるため，市民生活実感評価を重視する。</t>
    <phoneticPr fontId="5"/>
  </si>
  <si>
    <t>学生のパワーやまちの活気は実感されてこそ価値があるため，市民の実感を重視する。</t>
    <phoneticPr fontId="5"/>
  </si>
  <si>
    <t>学生の進路・社会進出の支援の取組は，市民に実感されにくいものであるため，客観指標を重視する。</t>
    <rPh sb="0" eb="2">
      <t>ガクセイ</t>
    </rPh>
    <rPh sb="3" eb="5">
      <t>シンロ</t>
    </rPh>
    <rPh sb="6" eb="8">
      <t>シャカイ</t>
    </rPh>
    <rPh sb="8" eb="10">
      <t>シンシュツ</t>
    </rPh>
    <rPh sb="11" eb="13">
      <t>シエン</t>
    </rPh>
    <rPh sb="14" eb="16">
      <t>トリクミ</t>
    </rPh>
    <rPh sb="18" eb="20">
      <t>シミン</t>
    </rPh>
    <rPh sb="21" eb="23">
      <t>ジッカン</t>
    </rPh>
    <rPh sb="36" eb="38">
      <t>キャッカン</t>
    </rPh>
    <rPh sb="38" eb="40">
      <t>シヒョウ</t>
    </rPh>
    <rPh sb="41" eb="43">
      <t>ジュウシ</t>
    </rPh>
    <phoneticPr fontId="5"/>
  </si>
  <si>
    <t>本施策は，大学が学外に出て，産業界や地域などと連携して活動を行うことにより，市民生活実感の向上に寄与するとともに，大学教育の充実を図ることを目的としているため，市民生活実感評価を重視する。</t>
    <phoneticPr fontId="5"/>
  </si>
  <si>
    <t>大学や学生の取組を市民に広くＰＲすることを目的としているため，市民生活実感評価を重視する。</t>
    <rPh sb="0" eb="2">
      <t>ダイガク</t>
    </rPh>
    <rPh sb="3" eb="5">
      <t>ガクセイ</t>
    </rPh>
    <rPh sb="6" eb="8">
      <t>トリクミ</t>
    </rPh>
    <rPh sb="9" eb="11">
      <t>シミン</t>
    </rPh>
    <rPh sb="12" eb="13">
      <t>ヒロ</t>
    </rPh>
    <rPh sb="21" eb="23">
      <t>モクテキ</t>
    </rPh>
    <rPh sb="31" eb="33">
      <t>シミン</t>
    </rPh>
    <rPh sb="33" eb="35">
      <t>セイカツ</t>
    </rPh>
    <rPh sb="35" eb="37">
      <t>ジッカン</t>
    </rPh>
    <rPh sb="37" eb="39">
      <t>ヒョウカ</t>
    </rPh>
    <rPh sb="40" eb="42">
      <t>ジュウシ</t>
    </rPh>
    <phoneticPr fontId="5"/>
  </si>
  <si>
    <t>世界への京都の魅力発信に対する評価は，市民の意識が重視されるべきであると考えるため，市民の実感を重視する。</t>
    <phoneticPr fontId="5"/>
  </si>
  <si>
    <t>多文化共生に対する評価は，市民の理解を得ているかが重視されるべきであると考えるため，市民の実感を重視する。</t>
    <phoneticPr fontId="5"/>
  </si>
  <si>
    <t>対象者が子育て世帯という限られた施策であり，市民の生活実感に施策の効果が反映されにくいと考えられるため，客観指標を重視する。</t>
    <phoneticPr fontId="5"/>
  </si>
  <si>
    <t>とくに支援を必要とする子ども・若者とその家庭という限られた施策であり，市民の生活実感に施策の効果が反映されにくいと考えられるため，客観指標を重視する。</t>
    <rPh sb="3" eb="5">
      <t>シエン</t>
    </rPh>
    <rPh sb="6" eb="8">
      <t>ヒツヨウ</t>
    </rPh>
    <rPh sb="11" eb="12">
      <t>コ</t>
    </rPh>
    <rPh sb="15" eb="17">
      <t>ワカモノ</t>
    </rPh>
    <rPh sb="20" eb="22">
      <t>カテイ</t>
    </rPh>
    <phoneticPr fontId="5"/>
  </si>
  <si>
    <t>京都ならではのはぐくみ文化がどれほど市民に浸透しているかが重要であるため，市民の実感を重視する。</t>
    <rPh sb="0" eb="2">
      <t>キョウト</t>
    </rPh>
    <rPh sb="11" eb="13">
      <t>ブンカ</t>
    </rPh>
    <rPh sb="18" eb="20">
      <t>シミン</t>
    </rPh>
    <rPh sb="21" eb="23">
      <t>シントウ</t>
    </rPh>
    <rPh sb="29" eb="31">
      <t>ジュウヨウ</t>
    </rPh>
    <rPh sb="37" eb="39">
      <t>シミン</t>
    </rPh>
    <rPh sb="40" eb="42">
      <t>ジッカン</t>
    </rPh>
    <rPh sb="43" eb="45">
      <t>ジュウシ</t>
    </rPh>
    <phoneticPr fontId="5"/>
  </si>
  <si>
    <t>障害のあるひとに対する日常生活やコミュニケーションの支援などの取組は，対象が限られた施策であり，市民の生活実感に施策の効果が反映されにくいと考えられるため，客観指標を重視する。</t>
    <phoneticPr fontId="5"/>
  </si>
  <si>
    <t>障害のあるひとの自立した地域生活移行を促進するという，対象が限られた施策であり，市民の生活実感に施策の効果が反映されにくいと考えられるため，客観指標を重視する。</t>
    <phoneticPr fontId="5"/>
  </si>
  <si>
    <t>障害のあるひとの社会参加や就労支援という対象者が限られた施策であり，市民の生活実感に施策の効果が反映されにくいと考えられるため，客観指標を重視する。</t>
    <rPh sb="8" eb="10">
      <t>シャカイ</t>
    </rPh>
    <rPh sb="10" eb="12">
      <t>サンカ</t>
    </rPh>
    <phoneticPr fontId="5"/>
  </si>
  <si>
    <t>ユニバーサルデザインの視点に基づく社会環境を整備することにより，全ての市民が生活しやすくなることが重要であり，その度合いを図る市民生活実感調査の方に重みを置く。</t>
    <phoneticPr fontId="5"/>
  </si>
  <si>
    <t>広く一般の市民の方に地域のボランティア活動に関心を持っていただくなど，地域における多様な主体の協働が重要であることから，市民生活実感調査を重視する。</t>
    <rPh sb="35" eb="37">
      <t>チイキ</t>
    </rPh>
    <rPh sb="41" eb="43">
      <t>タヨウ</t>
    </rPh>
    <rPh sb="44" eb="46">
      <t>シュタイ</t>
    </rPh>
    <rPh sb="47" eb="49">
      <t>キョウドウ</t>
    </rPh>
    <rPh sb="50" eb="52">
      <t>ジュウヨウ</t>
    </rPh>
    <phoneticPr fontId="5"/>
  </si>
  <si>
    <t>健康づくりの推進に当たっては，市民一人一人の意識を高める必要があるため，市民生活実感評価を重視する。</t>
    <rPh sb="0" eb="2">
      <t>ケンコウ</t>
    </rPh>
    <rPh sb="6" eb="8">
      <t>スイシン</t>
    </rPh>
    <rPh sb="9" eb="10">
      <t>ア</t>
    </rPh>
    <rPh sb="15" eb="17">
      <t>シミン</t>
    </rPh>
    <rPh sb="17" eb="19">
      <t>ヒトリ</t>
    </rPh>
    <rPh sb="19" eb="21">
      <t>ヒトリ</t>
    </rPh>
    <rPh sb="22" eb="24">
      <t>イシキ</t>
    </rPh>
    <rPh sb="25" eb="26">
      <t>タカ</t>
    </rPh>
    <rPh sb="28" eb="30">
      <t>ヒツヨウ</t>
    </rPh>
    <rPh sb="36" eb="38">
      <t>シミン</t>
    </rPh>
    <rPh sb="38" eb="40">
      <t>セイカツ</t>
    </rPh>
    <rPh sb="40" eb="42">
      <t>ジッカン</t>
    </rPh>
    <rPh sb="42" eb="44">
      <t>ヒョウカ</t>
    </rPh>
    <rPh sb="45" eb="47">
      <t>ジュウシ</t>
    </rPh>
    <phoneticPr fontId="5"/>
  </si>
  <si>
    <t>この施策は，対象となる市民が高齢者に限定されているため，効果が市民の生活実感に反映されにくいことから，客観指標総合評価を重視する。</t>
    <phoneticPr fontId="5"/>
  </si>
  <si>
    <t>この施策は，対象となる市民が高齢者や介護職員等に限定されているため，効果が市民の生活実感に反映されにくいことから，客観指標総合評価を重視する。</t>
    <rPh sb="18" eb="20">
      <t>カイゴ</t>
    </rPh>
    <rPh sb="20" eb="22">
      <t>ショクイン</t>
    </rPh>
    <rPh sb="22" eb="23">
      <t>ナド</t>
    </rPh>
    <phoneticPr fontId="5"/>
  </si>
  <si>
    <t>保健医療サービスは市民の日常生活に密着したものであり，市民において充実度を実感しやすいことを踏まえ，市民生活実感評価を重視する。</t>
    <phoneticPr fontId="5"/>
  </si>
  <si>
    <t>健康危機に対する安全・安心の確保は，市民生活に密接に関わる施策であることから，市民生活実感評価を重視する。</t>
    <rPh sb="45" eb="47">
      <t>ヒョウカ</t>
    </rPh>
    <phoneticPr fontId="5"/>
  </si>
  <si>
    <t>人と動物との共生社会の推進については，市民生活に密接に関わる施策であることから，市民生活実感評価を重視する。</t>
    <rPh sb="0" eb="1">
      <t>ヒト</t>
    </rPh>
    <rPh sb="2" eb="4">
      <t>ドウブツ</t>
    </rPh>
    <rPh sb="6" eb="8">
      <t>キョウセイ</t>
    </rPh>
    <rPh sb="8" eb="10">
      <t>シャカイ</t>
    </rPh>
    <rPh sb="11" eb="13">
      <t>スイシン</t>
    </rPh>
    <rPh sb="19" eb="21">
      <t>シミン</t>
    </rPh>
    <rPh sb="21" eb="23">
      <t>セイカツ</t>
    </rPh>
    <rPh sb="24" eb="26">
      <t>ミッセツ</t>
    </rPh>
    <rPh sb="27" eb="28">
      <t>カカ</t>
    </rPh>
    <rPh sb="30" eb="32">
      <t>セサク</t>
    </rPh>
    <rPh sb="40" eb="42">
      <t>シミン</t>
    </rPh>
    <rPh sb="42" eb="44">
      <t>セイカツ</t>
    </rPh>
    <rPh sb="44" eb="46">
      <t>ジッカン</t>
    </rPh>
    <rPh sb="46" eb="48">
      <t>ヒョウカ</t>
    </rPh>
    <rPh sb="49" eb="51">
      <t>ジュウシ</t>
    </rPh>
    <phoneticPr fontId="5"/>
  </si>
  <si>
    <t>子どもを共に育む社会になっていると市民に実感されることにより初めて目的が達成される施策であり，市民の実感に重みを付ける方が適切であるため</t>
    <phoneticPr fontId="5"/>
  </si>
  <si>
    <t>危機管理体制については，その状況が市民に実感されにくいものであるため，客観指標を重視する。</t>
    <rPh sb="0" eb="2">
      <t>キキ</t>
    </rPh>
    <rPh sb="2" eb="4">
      <t>カンリ</t>
    </rPh>
    <rPh sb="4" eb="6">
      <t>タイセイ</t>
    </rPh>
    <rPh sb="14" eb="16">
      <t>ジョウキョウ</t>
    </rPh>
    <rPh sb="17" eb="19">
      <t>シミン</t>
    </rPh>
    <rPh sb="20" eb="22">
      <t>ジッカン</t>
    </rPh>
    <rPh sb="35" eb="37">
      <t>キャッカン</t>
    </rPh>
    <rPh sb="37" eb="39">
      <t>シヒョウ</t>
    </rPh>
    <rPh sb="40" eb="42">
      <t>ジュウシ</t>
    </rPh>
    <phoneticPr fontId="5"/>
  </si>
  <si>
    <t>防災情報・災害時の情報等を市民が受け取りやすい環境となっているかが重要であり，市民の実感を重視する。</t>
    <rPh sb="0" eb="2">
      <t>ボウサイ</t>
    </rPh>
    <rPh sb="2" eb="4">
      <t>ジョウホウ</t>
    </rPh>
    <rPh sb="5" eb="7">
      <t>サイガイ</t>
    </rPh>
    <rPh sb="7" eb="8">
      <t>ジ</t>
    </rPh>
    <rPh sb="9" eb="11">
      <t>ジョウホウ</t>
    </rPh>
    <rPh sb="11" eb="12">
      <t>ナド</t>
    </rPh>
    <rPh sb="13" eb="15">
      <t>シミン</t>
    </rPh>
    <rPh sb="16" eb="17">
      <t>ウ</t>
    </rPh>
    <rPh sb="18" eb="19">
      <t>ト</t>
    </rPh>
    <rPh sb="23" eb="25">
      <t>カンキョウ</t>
    </rPh>
    <rPh sb="33" eb="35">
      <t>ジュウヨウ</t>
    </rPh>
    <rPh sb="39" eb="41">
      <t>シミン</t>
    </rPh>
    <rPh sb="42" eb="44">
      <t>ジッカン</t>
    </rPh>
    <rPh sb="45" eb="47">
      <t>ジュウシ</t>
    </rPh>
    <phoneticPr fontId="5"/>
  </si>
  <si>
    <t>自然災害の発生時における支援が必要な人に限定される施策であり，効果が市民の生活実感に反映されにくいことから，客観指標を重視する。</t>
    <rPh sb="0" eb="2">
      <t>シゼン</t>
    </rPh>
    <rPh sb="2" eb="4">
      <t>サイガイ</t>
    </rPh>
    <rPh sb="5" eb="7">
      <t>ハッセイ</t>
    </rPh>
    <rPh sb="7" eb="8">
      <t>ジ</t>
    </rPh>
    <rPh sb="12" eb="14">
      <t>シエン</t>
    </rPh>
    <rPh sb="15" eb="17">
      <t>ヒツヨウ</t>
    </rPh>
    <rPh sb="18" eb="19">
      <t>ヒト</t>
    </rPh>
    <rPh sb="20" eb="22">
      <t>ゲンテイ</t>
    </rPh>
    <rPh sb="25" eb="27">
      <t>セサク</t>
    </rPh>
    <phoneticPr fontId="5"/>
  </si>
  <si>
    <t>地域防災力の充実強化に当たっては，市民一人一人の意識を高める必要があるため，市民生活実感評価を重視する。</t>
    <rPh sb="0" eb="2">
      <t>チイキ</t>
    </rPh>
    <rPh sb="2" eb="5">
      <t>ボウサイリョク</t>
    </rPh>
    <rPh sb="6" eb="8">
      <t>ジュウジツ</t>
    </rPh>
    <rPh sb="8" eb="10">
      <t>キョウカ</t>
    </rPh>
    <rPh sb="11" eb="12">
      <t>ア</t>
    </rPh>
    <rPh sb="17" eb="19">
      <t>シミン</t>
    </rPh>
    <rPh sb="19" eb="21">
      <t>ヒトリ</t>
    </rPh>
    <rPh sb="21" eb="23">
      <t>ヒトリ</t>
    </rPh>
    <rPh sb="24" eb="26">
      <t>イシキ</t>
    </rPh>
    <rPh sb="27" eb="28">
      <t>タカ</t>
    </rPh>
    <rPh sb="30" eb="32">
      <t>ヒツヨウ</t>
    </rPh>
    <rPh sb="38" eb="40">
      <t>シミン</t>
    </rPh>
    <rPh sb="40" eb="42">
      <t>セイカツ</t>
    </rPh>
    <rPh sb="42" eb="44">
      <t>ジッカン</t>
    </rPh>
    <rPh sb="44" eb="46">
      <t>ヒョウカ</t>
    </rPh>
    <rPh sb="47" eb="49">
      <t>ジュウシ</t>
    </rPh>
    <phoneticPr fontId="5"/>
  </si>
  <si>
    <t>市民の生活実感に施策の効果がすぐ反映されにくい性質があるため，客観指標総合評価を重視する。</t>
    <phoneticPr fontId="5"/>
  </si>
  <si>
    <t>各地域で人々が集う拠点の周辺において，あらゆる世代の市民が安心・安全で快適に暮らし続け活動することができると実感することが重要であると考えるため</t>
    <rPh sb="0" eb="1">
      <t>カク</t>
    </rPh>
    <rPh sb="1" eb="3">
      <t>チイキ</t>
    </rPh>
    <rPh sb="4" eb="6">
      <t>ヒトビト</t>
    </rPh>
    <rPh sb="7" eb="8">
      <t>ツド</t>
    </rPh>
    <rPh sb="9" eb="11">
      <t>キョテン</t>
    </rPh>
    <rPh sb="23" eb="25">
      <t>セダイ</t>
    </rPh>
    <rPh sb="26" eb="28">
      <t>シミン</t>
    </rPh>
    <rPh sb="29" eb="31">
      <t>アンシン</t>
    </rPh>
    <rPh sb="32" eb="34">
      <t>アンゼン</t>
    </rPh>
    <rPh sb="35" eb="37">
      <t>カイテキ</t>
    </rPh>
    <rPh sb="38" eb="39">
      <t>ク</t>
    </rPh>
    <rPh sb="41" eb="42">
      <t>ツヅ</t>
    </rPh>
    <rPh sb="43" eb="45">
      <t>カツドウ</t>
    </rPh>
    <phoneticPr fontId="5"/>
  </si>
  <si>
    <t>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t>
    <phoneticPr fontId="5"/>
  </si>
  <si>
    <t>施策の性質として，市民の生活実感に施策の効果がすぐには反映されにくいものであるため，客観指標を重視する。</t>
    <phoneticPr fontId="5"/>
  </si>
  <si>
    <t>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t>
    <phoneticPr fontId="5"/>
  </si>
  <si>
    <t>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t>
    <phoneticPr fontId="5"/>
  </si>
  <si>
    <t>「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t>
    <phoneticPr fontId="5"/>
  </si>
  <si>
    <t>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t>
    <phoneticPr fontId="5"/>
  </si>
  <si>
    <t>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t>
    <phoneticPr fontId="5"/>
  </si>
  <si>
    <t>町並みの美しさは実感されてこそ価値があるので，市民生活実感評価を重視する。</t>
    <phoneticPr fontId="5"/>
  </si>
  <si>
    <t>地域の特性に応じた景観は，地域独自の景観に関する活動の中で徐々に形成されていくものであることから，客観指標を重視した。</t>
    <phoneticPr fontId="5"/>
  </si>
  <si>
    <t>地域ごとのビジョンに応じ，いきいきとしたくらしや営みによる新たな景観が創造されていることを市民が感じることが重要であることから，市民の実感に重み付を行った。</t>
    <rPh sb="0" eb="2">
      <t>チイキ</t>
    </rPh>
    <rPh sb="10" eb="11">
      <t>オウ</t>
    </rPh>
    <rPh sb="24" eb="25">
      <t>イトナ</t>
    </rPh>
    <rPh sb="29" eb="30">
      <t>アラ</t>
    </rPh>
    <rPh sb="32" eb="34">
      <t>ケイカン</t>
    </rPh>
    <rPh sb="35" eb="37">
      <t>ソウゾウ</t>
    </rPh>
    <rPh sb="45" eb="47">
      <t>シミン</t>
    </rPh>
    <rPh sb="48" eb="49">
      <t>カン</t>
    </rPh>
    <rPh sb="54" eb="56">
      <t>ジュウヨウ</t>
    </rPh>
    <rPh sb="64" eb="66">
      <t>シミン</t>
    </rPh>
    <rPh sb="67" eb="69">
      <t>ジッカン</t>
    </rPh>
    <rPh sb="70" eb="71">
      <t>オモ</t>
    </rPh>
    <rPh sb="72" eb="73">
      <t>ヅケ</t>
    </rPh>
    <rPh sb="74" eb="75">
      <t>オコナ</t>
    </rPh>
    <phoneticPr fontId="5"/>
  </si>
  <si>
    <t>既存ストックの安全性の向上は，すぐには市民に実感されにくいので客観指標評価を重視する。</t>
    <phoneticPr fontId="5"/>
  </si>
  <si>
    <t>細街路等の安全性確保の取組や防災まちづくりの推進は，すぐには市民に実感されにくいことから，客観指標評価を重視する。</t>
    <rPh sb="0" eb="3">
      <t>サイガイロ</t>
    </rPh>
    <rPh sb="3" eb="4">
      <t>ナド</t>
    </rPh>
    <rPh sb="5" eb="8">
      <t>アンゼンセイ</t>
    </rPh>
    <rPh sb="8" eb="10">
      <t>カクホ</t>
    </rPh>
    <rPh sb="11" eb="13">
      <t>トリクミ</t>
    </rPh>
    <rPh sb="14" eb="16">
      <t>ボウサイ</t>
    </rPh>
    <rPh sb="22" eb="24">
      <t>スイシン</t>
    </rPh>
    <phoneticPr fontId="5"/>
  </si>
  <si>
    <t>維持管理の最適化や，耐震化・防災機能の向上は，市民の実感に反映される要素が薄いことから，客観指標評価を重視する。</t>
    <rPh sb="0" eb="2">
      <t>イジ</t>
    </rPh>
    <rPh sb="2" eb="4">
      <t>カンリ</t>
    </rPh>
    <rPh sb="5" eb="8">
      <t>サイテキカ</t>
    </rPh>
    <rPh sb="10" eb="13">
      <t>タイシンカ</t>
    </rPh>
    <rPh sb="14" eb="16">
      <t>ボウサイ</t>
    </rPh>
    <rPh sb="16" eb="18">
      <t>キノウ</t>
    </rPh>
    <rPh sb="19" eb="21">
      <t>コウジョウ</t>
    </rPh>
    <phoneticPr fontId="5"/>
  </si>
  <si>
    <t>客観指標が，京都らしい住まい方を継承する仕組を構築するための取組状況の結果を具体的に数値で示しているため</t>
    <phoneticPr fontId="5"/>
  </si>
  <si>
    <t>客観指標が,住宅ストックの適正な維持管理や更新状況を具体的に数値で示しているため</t>
    <phoneticPr fontId="5"/>
  </si>
  <si>
    <t>客観指標が，市場での中古住宅の流通状況を具体的に数字で示しているため</t>
    <phoneticPr fontId="5"/>
  </si>
  <si>
    <t>客観指標は住宅の安全性を端的に示すものであるため</t>
    <phoneticPr fontId="5"/>
  </si>
  <si>
    <t>客観指標が，様々なライフステージ等の変化に対応するすまいの供給状況を具体的に数値で示しているため</t>
    <rPh sb="0" eb="2">
      <t>キャッカン</t>
    </rPh>
    <rPh sb="2" eb="4">
      <t>シヒョウ</t>
    </rPh>
    <rPh sb="29" eb="31">
      <t>キョウキュウ</t>
    </rPh>
    <rPh sb="31" eb="33">
      <t>ジョウキョウ</t>
    </rPh>
    <rPh sb="34" eb="37">
      <t>グタイテキ</t>
    </rPh>
    <rPh sb="38" eb="40">
      <t>スウチ</t>
    </rPh>
    <rPh sb="41" eb="42">
      <t>シメ</t>
    </rPh>
    <phoneticPr fontId="5"/>
  </si>
  <si>
    <t>公園整備や緑の創出の進捗を図るためには，客観的数値で判断できる客観指標評価を重視する。</t>
    <rPh sb="0" eb="2">
      <t>コウエン</t>
    </rPh>
    <rPh sb="2" eb="4">
      <t>セイビ</t>
    </rPh>
    <rPh sb="5" eb="6">
      <t>ミドリ</t>
    </rPh>
    <rPh sb="7" eb="9">
      <t>ソウシュツ</t>
    </rPh>
    <rPh sb="10" eb="12">
      <t>シンチョク</t>
    </rPh>
    <rPh sb="13" eb="14">
      <t>ハカ</t>
    </rPh>
    <phoneticPr fontId="5"/>
  </si>
  <si>
    <t>都市基盤を整備することが重要であるため，客観指標評価を重視する。</t>
    <phoneticPr fontId="5"/>
  </si>
  <si>
    <t>消防・救急施策については，市民にとって平常時には実感を得にくいものであることから，客観指標を重視する。</t>
    <rPh sb="3" eb="5">
      <t>キュウキュウ</t>
    </rPh>
    <phoneticPr fontId="5"/>
  </si>
  <si>
    <t>上下水道サービスを支えている浄水場や管路などの上下水道施設は，普段市民の皆様に意識されにくく，その整備の成果がすぐに市民実感につながりにくいものであるため</t>
    <phoneticPr fontId="5"/>
  </si>
  <si>
    <t>お客さまサービスの一層の推進に取り組むものであり，市民の実感を重視する。</t>
    <phoneticPr fontId="5"/>
  </si>
  <si>
    <t>当該施策は，水に関する市民意識の高いまちを目指すものであるため，市民生活実感評価を重視する。</t>
    <phoneticPr fontId="5"/>
  </si>
  <si>
    <t>本施策は，上下水道事業の財政の健全化・経営基盤の強化を目指すものであり，経営指標の数値の動向が重要となるため</t>
    <phoneticPr fontId="5"/>
  </si>
  <si>
    <t>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t>
    <phoneticPr fontId="5"/>
  </si>
  <si>
    <t>消費者の自立が当該施策における高次の目標であり，消費者である市民の自立意識の広がりが重要であるため，市民の実感を重視する。</t>
    <phoneticPr fontId="5"/>
  </si>
  <si>
    <t>農林業に従事しない市民や農林業に関心のない市民にとっては，実感しにくい施策であり，客観指標評価を重視して評価することが妥当であると考えるため</t>
    <phoneticPr fontId="5"/>
  </si>
  <si>
    <t>総合政策室</t>
    <rPh sb="0" eb="2">
      <t>ソウゴウ</t>
    </rPh>
    <rPh sb="2" eb="4">
      <t>セイサク</t>
    </rPh>
    <rPh sb="4" eb="5">
      <t>シツ</t>
    </rPh>
    <phoneticPr fontId="5"/>
  </si>
  <si>
    <t>産業観光局</t>
    <rPh sb="0" eb="5">
      <t>サンギョウカンコウキョク</t>
    </rPh>
    <phoneticPr fontId="5"/>
  </si>
  <si>
    <t>客観指標</t>
    <rPh sb="0" eb="4">
      <t>キャッカンシヒョウ</t>
    </rPh>
    <phoneticPr fontId="5"/>
  </si>
  <si>
    <t>交通局</t>
    <rPh sb="0" eb="3">
      <t>コウツウキョク</t>
    </rPh>
    <phoneticPr fontId="5"/>
  </si>
  <si>
    <t>まち再生・創造推進室</t>
    <phoneticPr fontId="5"/>
  </si>
  <si>
    <t>建築指導課</t>
    <phoneticPr fontId="5"/>
  </si>
  <si>
    <t>建築指導部</t>
    <rPh sb="4" eb="5">
      <t>ブ</t>
    </rPh>
    <phoneticPr fontId="5"/>
  </si>
  <si>
    <t>建築安全推進課</t>
    <phoneticPr fontId="5"/>
  </si>
  <si>
    <t>エネルギー消費量削減率</t>
    <phoneticPr fontId="5"/>
  </si>
  <si>
    <t>家庭部門における温室効果ガス排出量削減率</t>
    <phoneticPr fontId="5"/>
  </si>
  <si>
    <t>地球温暖化対策室</t>
    <rPh sb="0" eb="2">
      <t>チキュウ</t>
    </rPh>
    <rPh sb="2" eb="5">
      <t>オンダンカ</t>
    </rPh>
    <rPh sb="5" eb="7">
      <t>タイサク</t>
    </rPh>
    <rPh sb="7" eb="8">
      <t>シツ</t>
    </rPh>
    <phoneticPr fontId="5"/>
  </si>
  <si>
    <t>環境企画部</t>
    <rPh sb="0" eb="2">
      <t>カンキョウ</t>
    </rPh>
    <rPh sb="2" eb="4">
      <t>キカク</t>
    </rPh>
    <rPh sb="4" eb="5">
      <t>ブ</t>
    </rPh>
    <phoneticPr fontId="5"/>
  </si>
  <si>
    <t>循環型社会推進部</t>
    <rPh sb="0" eb="7">
      <t>ジュンカンガタシャカイスイシン</t>
    </rPh>
    <rPh sb="7" eb="8">
      <t>ブ</t>
    </rPh>
    <phoneticPr fontId="5"/>
  </si>
  <si>
    <t>市民の皆様や事業者の方々により展開されるエコドライブや環境に配慮した活動は，行政の取組だけでなく各々の意識啓発が大切であることから，市民の実感に重みを置く。</t>
    <rPh sb="30" eb="32">
      <t>ハイリョ</t>
    </rPh>
    <rPh sb="66" eb="68">
      <t>シミン</t>
    </rPh>
    <rPh sb="69" eb="71">
      <t>ジッカン</t>
    </rPh>
    <rPh sb="72" eb="73">
      <t>オモ</t>
    </rPh>
    <rPh sb="75" eb="76">
      <t>オ</t>
    </rPh>
    <phoneticPr fontId="5"/>
  </si>
  <si>
    <t>分野別計画等の方針に基づき，引き続き施策の取組を進めていく。</t>
  </si>
  <si>
    <t>京都市地球温暖化対策計画
https://www.city.kyoto.lg.jp/kankyo/cmsfiles/contents/0000000/328/keikaku2021-2030.pdf</t>
    <phoneticPr fontId="5"/>
  </si>
  <si>
    <t>生物多様性保全のためには，様々な主体が「自分ごと」として「行動」するこが重要であり，「行動」の指標となる客観指標に重みを置く。</t>
    <rPh sb="0" eb="2">
      <t>セイブツ</t>
    </rPh>
    <rPh sb="2" eb="5">
      <t>タヨウセイ</t>
    </rPh>
    <rPh sb="5" eb="7">
      <t>ホゼン</t>
    </rPh>
    <rPh sb="13" eb="15">
      <t>サマザマ</t>
    </rPh>
    <rPh sb="16" eb="18">
      <t>シュタイ</t>
    </rPh>
    <rPh sb="20" eb="22">
      <t>ジブン</t>
    </rPh>
    <rPh sb="29" eb="31">
      <t>コウドウ</t>
    </rPh>
    <rPh sb="36" eb="38">
      <t>ジュウヨウ</t>
    </rPh>
    <rPh sb="43" eb="45">
      <t>コウドウ</t>
    </rPh>
    <rPh sb="47" eb="49">
      <t>シヒョウ</t>
    </rPh>
    <rPh sb="52" eb="54">
      <t>キャッカン</t>
    </rPh>
    <rPh sb="54" eb="56">
      <t>シヒョウ</t>
    </rPh>
    <rPh sb="57" eb="58">
      <t>オモ</t>
    </rPh>
    <rPh sb="60" eb="61">
      <t>オ</t>
    </rPh>
    <phoneticPr fontId="5"/>
  </si>
  <si>
    <t>京・資源めぐるプラン
（京都市循環型社会推進基本計画）
https://www.city.kyoto.lg.jp/kankyo/cmsfiles/contents/0000282/282382/honsatsu.pdf</t>
    <phoneticPr fontId="5"/>
  </si>
  <si>
    <t>担い手育成に向け，環境教育・学習の機会の充実を図り，環境に配慮したくらしが根付くことを目的とした，中長期的な取組であり，その成果は市民にすぐには実感されにくいことから，客観指標に重みを置く。</t>
    <rPh sb="0" eb="1">
      <t>ニナ</t>
    </rPh>
    <rPh sb="2" eb="3">
      <t>テ</t>
    </rPh>
    <rPh sb="3" eb="5">
      <t>イクセイ</t>
    </rPh>
    <rPh sb="6" eb="7">
      <t>ム</t>
    </rPh>
    <rPh sb="9" eb="11">
      <t>カンキョウ</t>
    </rPh>
    <rPh sb="11" eb="13">
      <t>キョウイク</t>
    </rPh>
    <rPh sb="14" eb="16">
      <t>ガクシュウ</t>
    </rPh>
    <rPh sb="17" eb="19">
      <t>キカイ</t>
    </rPh>
    <rPh sb="20" eb="22">
      <t>ジュウジツ</t>
    </rPh>
    <rPh sb="23" eb="24">
      <t>ハカ</t>
    </rPh>
    <rPh sb="26" eb="28">
      <t>カンキョウ</t>
    </rPh>
    <rPh sb="29" eb="31">
      <t>ハイリョ</t>
    </rPh>
    <rPh sb="37" eb="39">
      <t>ネヅ</t>
    </rPh>
    <rPh sb="43" eb="45">
      <t>モクテキ</t>
    </rPh>
    <rPh sb="49" eb="53">
      <t>チュウチョウキテキ</t>
    </rPh>
    <rPh sb="54" eb="56">
      <t>トリクミ</t>
    </rPh>
    <rPh sb="62" eb="64">
      <t>セイカ</t>
    </rPh>
    <rPh sb="65" eb="67">
      <t>シミン</t>
    </rPh>
    <rPh sb="72" eb="74">
      <t>ジッカン</t>
    </rPh>
    <rPh sb="84" eb="86">
      <t>キャッカン</t>
    </rPh>
    <rPh sb="86" eb="88">
      <t>シヒョウ</t>
    </rPh>
    <rPh sb="89" eb="90">
      <t>オモ</t>
    </rPh>
    <rPh sb="92" eb="93">
      <t>オ</t>
    </rPh>
    <phoneticPr fontId="5"/>
  </si>
  <si>
    <t>新型コロナウイルス感染症防止の観点から，環境学習施設を一時閉館し，集合型の環境教育・学習プログラム（イベント）を中止したため参加者数が減少し，d評価になったと考えられる。</t>
    <rPh sb="0" eb="2">
      <t>シンガタ</t>
    </rPh>
    <rPh sb="9" eb="12">
      <t>カンセンショウ</t>
    </rPh>
    <rPh sb="12" eb="14">
      <t>ボウシ</t>
    </rPh>
    <rPh sb="15" eb="17">
      <t>カンテン</t>
    </rPh>
    <rPh sb="20" eb="22">
      <t>カンキョウ</t>
    </rPh>
    <rPh sb="22" eb="24">
      <t>ガクシュウ</t>
    </rPh>
    <rPh sb="24" eb="26">
      <t>シセツ</t>
    </rPh>
    <rPh sb="27" eb="29">
      <t>イチジ</t>
    </rPh>
    <rPh sb="29" eb="31">
      <t>ヘイカン</t>
    </rPh>
    <rPh sb="33" eb="36">
      <t>シュウゴウガタ</t>
    </rPh>
    <rPh sb="37" eb="39">
      <t>カンキョウ</t>
    </rPh>
    <rPh sb="39" eb="41">
      <t>キョウイク</t>
    </rPh>
    <rPh sb="42" eb="44">
      <t>ガクシュウ</t>
    </rPh>
    <rPh sb="56" eb="58">
      <t>チュウシ</t>
    </rPh>
    <rPh sb="62" eb="65">
      <t>サンカシャ</t>
    </rPh>
    <rPh sb="65" eb="66">
      <t>スウ</t>
    </rPh>
    <rPh sb="67" eb="69">
      <t>ゲンショウ</t>
    </rPh>
    <rPh sb="72" eb="74">
      <t>ヒョウカ</t>
    </rPh>
    <rPh sb="79" eb="80">
      <t>カンガ</t>
    </rPh>
    <phoneticPr fontId="5"/>
  </si>
  <si>
    <t xml:space="preserve">新型コロナウイルス感染症防止の観点から，環境学習施設を一時閉館し，環境教育・学習プログラム（イベント）を中止するなど，環境学習の機会が減少したため，c評価になったと考えられる。 </t>
    <rPh sb="67" eb="69">
      <t>ゲンショウ</t>
    </rPh>
    <phoneticPr fontId="5"/>
  </si>
  <si>
    <t xml:space="preserve">
京都市環境教育・学習基本指針
https://www.city.kyoto.lg.jp/kankyo/cmsfiles/contents/0000217/217019/sisinn.pdf</t>
    <rPh sb="1" eb="4">
      <t>キョウトシ</t>
    </rPh>
    <rPh sb="4" eb="6">
      <t>カンキョウ</t>
    </rPh>
    <rPh sb="6" eb="8">
      <t>キョウイク</t>
    </rPh>
    <rPh sb="9" eb="11">
      <t>ガクシュウ</t>
    </rPh>
    <rPh sb="11" eb="13">
      <t>キホン</t>
    </rPh>
    <rPh sb="13" eb="15">
      <t>シシン</t>
    </rPh>
    <phoneticPr fontId="5"/>
  </si>
  <si>
    <t>温室効果ガス排出量削減率</t>
    <phoneticPr fontId="5"/>
  </si>
  <si>
    <t>ごみ焼却量の削減量</t>
    <phoneticPr fontId="5"/>
  </si>
  <si>
    <t>　豊かな地球環境を未来へ引き継ぐために，地球温暖化対策，生物多様性保全，ごみ減量等の課題に対し市民，事業者，地域団体，行政等のオール京都で，これまでの延長にとどまらない取組を実践し，2050年までの二酸化炭素排出量「正味ゼロ」等の目標達成に向け，さまざまな政策分野において，自然との共生を楽しむ環境と調和した持続可能な社会の実現をめざす。</t>
    <phoneticPr fontId="5"/>
  </si>
  <si>
    <t>　２０５０年までの二酸化炭素排出量「正味ゼロ」等の目標達成を目指しており，効果測定に客観指標の数値が直結するため，客観指標評価を重視する。</t>
    <phoneticPr fontId="5"/>
  </si>
  <si>
    <t>　市民・事業者の皆様による節電をはじめとする省エネルギーの取組，太陽光発電等の再生可能エネルギーの導入拡大により，温室効果ガス排出量，エネルギー消費量共に前年度から削減が進み，ごみ量についても着実に減少したことからａ評価となったと考えられる。</t>
    <rPh sb="77" eb="78">
      <t>マエ</t>
    </rPh>
    <rPh sb="85" eb="86">
      <t>スス</t>
    </rPh>
    <rPh sb="90" eb="91">
      <t>リョウ</t>
    </rPh>
    <rPh sb="96" eb="98">
      <t>チャクジツ</t>
    </rPh>
    <rPh sb="99" eb="101">
      <t>ゲンショウ</t>
    </rPh>
    <rPh sb="115" eb="116">
      <t>カンガ</t>
    </rPh>
    <phoneticPr fontId="5"/>
  </si>
  <si>
    <t>　「マイバッグの利用やごみの分別・リサイクルの徹底など，ごみの出ないくらしと事業活動が広がっている。」という生活実感がｂ評価となっていることをはじめ，全体的に高い評価となっていることから，施策の周知が行き渡っており，またその効果が市民の実感にも表れていると考えられる。</t>
    <rPh sb="54" eb="56">
      <t>セイカツ</t>
    </rPh>
    <rPh sb="56" eb="58">
      <t>ジッカン</t>
    </rPh>
    <rPh sb="60" eb="62">
      <t>ヒョウカ</t>
    </rPh>
    <rPh sb="75" eb="78">
      <t>ゼンタイテキ</t>
    </rPh>
    <rPh sb="79" eb="80">
      <t>タカ</t>
    </rPh>
    <rPh sb="81" eb="83">
      <t>ヒョウカ</t>
    </rPh>
    <rPh sb="94" eb="96">
      <t>セサク</t>
    </rPh>
    <rPh sb="97" eb="99">
      <t>シュウチ</t>
    </rPh>
    <rPh sb="100" eb="101">
      <t>イ</t>
    </rPh>
    <rPh sb="102" eb="103">
      <t>ワタ</t>
    </rPh>
    <rPh sb="112" eb="114">
      <t>コウカ</t>
    </rPh>
    <rPh sb="115" eb="117">
      <t>シミン</t>
    </rPh>
    <rPh sb="118" eb="120">
      <t>ジッカン</t>
    </rPh>
    <rPh sb="122" eb="123">
      <t>アラワ</t>
    </rPh>
    <rPh sb="128" eb="129">
      <t>カンガ</t>
    </rPh>
    <phoneticPr fontId="5"/>
  </si>
  <si>
    <t>　激甚化する自然災害はもとより，新型コロナウイルス感染症のような経験したことのない新たな感染症，大規模停電，原子力災害，テロ災害など，あらゆる危機から市民のいのち，くらしを守るため，市民，地域団体，事業者，行政等の多様な主体のそれぞれが的確な行動を取り，相互に連携・協働するしくみをより強固にするとともに，より効果的な情報伝達体制の構築，避難体制の整備，地域防災力のさらなる充実強化により，都市のレジリエンスを向上させ，危機にしなやかに強く対応できるまちをめざす。</t>
    <phoneticPr fontId="5"/>
  </si>
  <si>
    <t>　防災情報・災害時の情報等を市民が受け取りやすい環境となっているか，市民一人一人の地域防災の意識が高まっているかなど，施策に係る市民の意識や生活実感が重要な分野であることから，市民生活実感評価を重視する。</t>
    <phoneticPr fontId="5"/>
  </si>
  <si>
    <t>　政策の指標である「自然災害による死傷者数」はｂ評価であるものの，新型コロナウイルス感染症の感染拡大により各防災訓練の開催を見合わせたことで，施策の指標である「京都市総合防災訓練及び各区総合防災訓練への参加人数」の評価が低くとどまったことなどから，ｃ評価となっている。</t>
    <rPh sb="1" eb="3">
      <t>セイサク</t>
    </rPh>
    <rPh sb="4" eb="6">
      <t>シヒョウ</t>
    </rPh>
    <rPh sb="33" eb="35">
      <t>シンガタ</t>
    </rPh>
    <rPh sb="42" eb="45">
      <t>カンセンショウ</t>
    </rPh>
    <rPh sb="74" eb="76">
      <t>シヒョウ</t>
    </rPh>
    <phoneticPr fontId="5"/>
  </si>
  <si>
    <t>　平時及び危機発生時における災害情報等の発信を積極的に進めているものの，「高齢者や障害のある人，子ども，外国籍の人なども災害時にスムーズに避難できる。」がｄ評価となっており，高齢者や障害のある人，子ども，外国人等の要配慮者をはじめとする市民に対して，それらの取組が生活実感に繋がっていないことなどから，ｃ評価となったと考えられる。</t>
    <rPh sb="3" eb="4">
      <t>オヨ</t>
    </rPh>
    <rPh sb="78" eb="80">
      <t>ヒョウカ</t>
    </rPh>
    <rPh sb="121" eb="122">
      <t>タイ</t>
    </rPh>
    <rPh sb="132" eb="134">
      <t>セイカツ</t>
    </rPh>
    <rPh sb="134" eb="136">
      <t>ジッカン</t>
    </rPh>
    <rPh sb="159" eb="160">
      <t>カンガ</t>
    </rPh>
    <phoneticPr fontId="5"/>
  </si>
  <si>
    <t>　客観指標評価と市民生活実感評価が共にｃ評価となったことから，総合評価結果はＣ評価となった。今後は，新型コロナウイルス感染症対策本部の運営をはじめ，コロナ対策を取り入れた総合防災訓練や避難所運営訓練の実施，マイタイムラインの普及，リニューアルした京都市防災ポータルサイトを活用した防災・危機管理情報の効果的な発信等を着実に進め，基本方針にある都市のレジリエンスの向上や危機にしなやかに強く対応できるまちの実現を目指していく。</t>
    <rPh sb="46" eb="48">
      <t>コンゴ</t>
    </rPh>
    <rPh sb="50" eb="52">
      <t>シンガタ</t>
    </rPh>
    <rPh sb="59" eb="62">
      <t>カンセンショウ</t>
    </rPh>
    <rPh sb="62" eb="64">
      <t>タイサク</t>
    </rPh>
    <rPh sb="64" eb="66">
      <t>ホンブ</t>
    </rPh>
    <rPh sb="67" eb="69">
      <t>ウンエイ</t>
    </rPh>
    <rPh sb="92" eb="95">
      <t>ヒナンショ</t>
    </rPh>
    <rPh sb="95" eb="97">
      <t>ウンエイ</t>
    </rPh>
    <rPh sb="97" eb="99">
      <t>クンレン</t>
    </rPh>
    <rPh sb="112" eb="114">
      <t>フキュウ</t>
    </rPh>
    <rPh sb="156" eb="157">
      <t>トウ</t>
    </rPh>
    <rPh sb="158" eb="160">
      <t>チャクジツ</t>
    </rPh>
    <rPh sb="161" eb="162">
      <t>スス</t>
    </rPh>
    <phoneticPr fontId="5"/>
  </si>
  <si>
    <t>本市の災害対応力を示す指標</t>
    <phoneticPr fontId="5"/>
  </si>
  <si>
    <t>最新数値が
a：0人
b：1人以上～15人以下
c：16人以上～30人以下
d：31人以上～45人以下
e：46人以上</t>
    <phoneticPr fontId="5"/>
  </si>
  <si>
    <t>自然災害等の発生時に支援が必要な人への避難支援体制の整備</t>
    <phoneticPr fontId="5"/>
  </si>
  <si>
    <t>防災危機
管理室</t>
    <rPh sb="0" eb="2">
      <t>ボウサイ</t>
    </rPh>
    <rPh sb="2" eb="4">
      <t>キキ</t>
    </rPh>
    <rPh sb="5" eb="7">
      <t>カンリ</t>
    </rPh>
    <rPh sb="7" eb="8">
      <t>シツ</t>
    </rPh>
    <phoneticPr fontId="5"/>
  </si>
  <si>
    <t>新型コロナウイルス感染拡大防止の観点から，京都市総合防災訓練及び多くの行政区で区総合防災訓練を中止したため，参加人数が大幅に減少したことが原因と考えられる。</t>
    <rPh sb="0" eb="2">
      <t>シンガタ</t>
    </rPh>
    <rPh sb="9" eb="11">
      <t>カンセン</t>
    </rPh>
    <rPh sb="11" eb="13">
      <t>カクダイ</t>
    </rPh>
    <rPh sb="13" eb="15">
      <t>ボウシ</t>
    </rPh>
    <rPh sb="16" eb="18">
      <t>カンテン</t>
    </rPh>
    <rPh sb="21" eb="24">
      <t>キョウトシ</t>
    </rPh>
    <rPh sb="24" eb="26">
      <t>ソウゴウ</t>
    </rPh>
    <rPh sb="26" eb="28">
      <t>ボウサイ</t>
    </rPh>
    <rPh sb="28" eb="30">
      <t>クンレン</t>
    </rPh>
    <rPh sb="30" eb="31">
      <t>オヨ</t>
    </rPh>
    <rPh sb="32" eb="33">
      <t>オオ</t>
    </rPh>
    <rPh sb="35" eb="38">
      <t>ギョウセイク</t>
    </rPh>
    <rPh sb="39" eb="40">
      <t>ク</t>
    </rPh>
    <rPh sb="40" eb="42">
      <t>ソウゴウ</t>
    </rPh>
    <rPh sb="42" eb="44">
      <t>ボウサイ</t>
    </rPh>
    <rPh sb="44" eb="46">
      <t>クンレン</t>
    </rPh>
    <rPh sb="47" eb="49">
      <t>チュウシ</t>
    </rPh>
    <rPh sb="54" eb="56">
      <t>サンカ</t>
    </rPh>
    <rPh sb="56" eb="58">
      <t>ニンズウ</t>
    </rPh>
    <rPh sb="59" eb="61">
      <t>オオハバ</t>
    </rPh>
    <rPh sb="62" eb="64">
      <t>ゲンショウ</t>
    </rPh>
    <rPh sb="69" eb="71">
      <t>ゲンイン</t>
    </rPh>
    <rPh sb="72" eb="73">
      <t>カンガ</t>
    </rPh>
    <phoneticPr fontId="5"/>
  </si>
  <si>
    <t>自治会・町内会と行政等が連携して実施している防災に関する取組が十分に浸透していないことが原因と考えられる。</t>
    <rPh sb="12" eb="14">
      <t>レンケイ</t>
    </rPh>
    <rPh sb="16" eb="18">
      <t>ジッシ</t>
    </rPh>
    <rPh sb="22" eb="24">
      <t>ボウサイ</t>
    </rPh>
    <rPh sb="25" eb="26">
      <t>カン</t>
    </rPh>
    <rPh sb="28" eb="30">
      <t>トリクミ</t>
    </rPh>
    <rPh sb="31" eb="33">
      <t>ジュウブン</t>
    </rPh>
    <rPh sb="34" eb="36">
      <t>シントウ</t>
    </rPh>
    <rPh sb="44" eb="46">
      <t>ゲンイン</t>
    </rPh>
    <rPh sb="47" eb="48">
      <t>カンガ</t>
    </rPh>
    <phoneticPr fontId="5"/>
  </si>
  <si>
    <t>分野別計画等の方針に基づき，引き続き施策の取組を進めていく。</t>
    <phoneticPr fontId="5"/>
  </si>
  <si>
    <t>地域防災計画
https://www.bousai.city.kyoto.lg.jp/0000000148.html</t>
    <rPh sb="0" eb="2">
      <t>チイキ</t>
    </rPh>
    <rPh sb="2" eb="4">
      <t>ボウサイ</t>
    </rPh>
    <rPh sb="4" eb="6">
      <t>ケイカク</t>
    </rPh>
    <phoneticPr fontId="5"/>
  </si>
  <si>
    <t>様々な手段で周知している避難に関する情報が，住民の適切な避難行動に結びついていないことが原因と考えられる。</t>
    <rPh sb="0" eb="2">
      <t>サマザマ</t>
    </rPh>
    <rPh sb="3" eb="5">
      <t>シュダン</t>
    </rPh>
    <rPh sb="6" eb="8">
      <t>シュウチ</t>
    </rPh>
    <rPh sb="12" eb="14">
      <t>ヒナン</t>
    </rPh>
    <rPh sb="15" eb="16">
      <t>カン</t>
    </rPh>
    <rPh sb="18" eb="20">
      <t>ジョウホウ</t>
    </rPh>
    <rPh sb="22" eb="24">
      <t>ジュウミン</t>
    </rPh>
    <rPh sb="25" eb="27">
      <t>テキセツ</t>
    </rPh>
    <rPh sb="28" eb="30">
      <t>ヒナン</t>
    </rPh>
    <rPh sb="30" eb="32">
      <t>コウドウ</t>
    </rPh>
    <rPh sb="33" eb="34">
      <t>ムス</t>
    </rPh>
    <rPh sb="44" eb="46">
      <t>ゲンイン</t>
    </rPh>
    <rPh sb="47" eb="48">
      <t>カンガ</t>
    </rPh>
    <phoneticPr fontId="5"/>
  </si>
  <si>
    <t>９割を超える要配慮者利用施設で避難確保計画の策定まで完了したが，多くの施設において同計画に基づく訓練の実施にまで至らなかったことが原因と考えられる。</t>
    <rPh sb="1" eb="2">
      <t>ワリ</t>
    </rPh>
    <rPh sb="3" eb="4">
      <t>コ</t>
    </rPh>
    <rPh sb="6" eb="7">
      <t>ヨウ</t>
    </rPh>
    <rPh sb="7" eb="9">
      <t>ハイリョ</t>
    </rPh>
    <rPh sb="9" eb="10">
      <t>シャ</t>
    </rPh>
    <rPh sb="10" eb="12">
      <t>リヨウ</t>
    </rPh>
    <rPh sb="12" eb="14">
      <t>シセツ</t>
    </rPh>
    <rPh sb="15" eb="17">
      <t>ヒナン</t>
    </rPh>
    <rPh sb="17" eb="19">
      <t>カクホ</t>
    </rPh>
    <rPh sb="19" eb="21">
      <t>ケイカク</t>
    </rPh>
    <rPh sb="22" eb="24">
      <t>サクテイ</t>
    </rPh>
    <rPh sb="26" eb="28">
      <t>カンリョウ</t>
    </rPh>
    <rPh sb="32" eb="33">
      <t>オオ</t>
    </rPh>
    <rPh sb="35" eb="37">
      <t>シセツ</t>
    </rPh>
    <rPh sb="41" eb="42">
      <t>ドウ</t>
    </rPh>
    <rPh sb="42" eb="44">
      <t>ケイカク</t>
    </rPh>
    <rPh sb="45" eb="46">
      <t>モト</t>
    </rPh>
    <rPh sb="48" eb="50">
      <t>クンレン</t>
    </rPh>
    <rPh sb="51" eb="53">
      <t>ジッシ</t>
    </rPh>
    <rPh sb="56" eb="57">
      <t>イタ</t>
    </rPh>
    <rPh sb="65" eb="67">
      <t>ゲンイン</t>
    </rPh>
    <rPh sb="68" eb="69">
      <t>カンガ</t>
    </rPh>
    <phoneticPr fontId="5"/>
  </si>
  <si>
    <t>自然災害の発生時における支援が必要な人に限定される施策であり，効果が市民の生活実感に反映されにくいことが原因と考えられる。</t>
    <rPh sb="52" eb="54">
      <t>ゲンイン</t>
    </rPh>
    <rPh sb="55" eb="56">
      <t>カンガ</t>
    </rPh>
    <phoneticPr fontId="5"/>
  </si>
  <si>
    <t>学区の第２，第３避難所での訓練の実施が少ないことが原因と考えられる。</t>
    <rPh sb="0" eb="2">
      <t>ガック</t>
    </rPh>
    <rPh sb="3" eb="4">
      <t>ダイ</t>
    </rPh>
    <rPh sb="6" eb="7">
      <t>ダイ</t>
    </rPh>
    <rPh sb="8" eb="11">
      <t>ヒナンショ</t>
    </rPh>
    <rPh sb="13" eb="15">
      <t>クンレン</t>
    </rPh>
    <rPh sb="16" eb="18">
      <t>ジッシ</t>
    </rPh>
    <rPh sb="19" eb="20">
      <t>スク</t>
    </rPh>
    <rPh sb="25" eb="27">
      <t>ゲンイン</t>
    </rPh>
    <rPh sb="28" eb="29">
      <t>カンガ</t>
    </rPh>
    <phoneticPr fontId="5"/>
  </si>
  <si>
    <t>災害の恐さや防災対策の必要性が，まだまだ十分に浸透していないことが原因と考えられる。</t>
    <rPh sb="0" eb="2">
      <t>サイガイ</t>
    </rPh>
    <rPh sb="3" eb="4">
      <t>コワ</t>
    </rPh>
    <rPh sb="6" eb="8">
      <t>ボウサイ</t>
    </rPh>
    <rPh sb="8" eb="10">
      <t>タイサク</t>
    </rPh>
    <rPh sb="11" eb="14">
      <t>ヒツヨウセイ</t>
    </rPh>
    <rPh sb="20" eb="22">
      <t>ジュウブン</t>
    </rPh>
    <rPh sb="23" eb="25">
      <t>シントウ</t>
    </rPh>
    <rPh sb="33" eb="35">
      <t>ゲンイン</t>
    </rPh>
    <rPh sb="36" eb="37">
      <t>カンガ</t>
    </rPh>
    <phoneticPr fontId="5"/>
  </si>
  <si>
    <t>要配慮者利用施設における災害対応力を示す指標</t>
    <phoneticPr fontId="5"/>
  </si>
  <si>
    <t>高度外国人材の人数</t>
    <rPh sb="1" eb="3">
      <t>ニンズウ</t>
    </rPh>
    <phoneticPr fontId="5"/>
  </si>
  <si>
    <t>人</t>
    <rPh sb="0" eb="1">
      <t>ヒト</t>
    </rPh>
    <phoneticPr fontId="5"/>
  </si>
  <si>
    <t>住民基本台帳に登録されている在留資格のうち，以下の項目の資格保有者の数
「教授」，「芸術」，「宗教」，「報道」，「経営・管理」，「法律・会計業務」，「医療，研究」，「教育，技術・人文知識・国際業務」，「企業内転勤」，「興行」，「技能」，「介護」及び「高度専門職1号，2号」</t>
    <rPh sb="34" eb="35">
      <t>カズ</t>
    </rPh>
    <phoneticPr fontId="5"/>
  </si>
  <si>
    <t xml:space="preserve">・コロナ禍の令和２年度の状況を踏まえて目標値を設定する必要があることから，令和３年度（令和２年度実績）は評価しない。
・実績値は，各年12月末時点の数値
</t>
    <phoneticPr fontId="5"/>
  </si>
  <si>
    <t>・コロナ禍の令和２年度の状況を踏まえて目標値を設定する必要があることから，令和２年度目標値は設定せず，令和３年度は評価しない。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
・R2の実績値は，令和元年度の数値（回答時点で令和2年度の数値が把握できないため）</t>
    <rPh sb="37" eb="39">
      <t>レイワ</t>
    </rPh>
    <rPh sb="40" eb="42">
      <t>ネンド</t>
    </rPh>
    <rPh sb="42" eb="45">
      <t>モクヒョウチ</t>
    </rPh>
    <rPh sb="46" eb="48">
      <t>セッテイ</t>
    </rPh>
    <rPh sb="126" eb="128">
      <t>レイワ</t>
    </rPh>
    <rPh sb="128" eb="130">
      <t>ガンネン</t>
    </rPh>
    <rPh sb="130" eb="131">
      <t>ド</t>
    </rPh>
    <rPh sb="132" eb="134">
      <t>スウチ</t>
    </rPh>
    <rPh sb="135" eb="137">
      <t>カイトウ</t>
    </rPh>
    <rPh sb="137" eb="139">
      <t>ジテン</t>
    </rPh>
    <rPh sb="140" eb="142">
      <t>レイワ</t>
    </rPh>
    <rPh sb="143" eb="145">
      <t>ネンド</t>
    </rPh>
    <rPh sb="146" eb="148">
      <t>スウチ</t>
    </rPh>
    <rPh sb="149" eb="151">
      <t>ハアク</t>
    </rPh>
    <phoneticPr fontId="5"/>
  </si>
  <si>
    <t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t>
    <phoneticPr fontId="5"/>
  </si>
  <si>
    <t>国際交流・共生推進室</t>
    <rPh sb="0" eb="4">
      <t>コクサイコウリュウ</t>
    </rPh>
    <rPh sb="5" eb="10">
      <t>キョウセイスイシンシツ</t>
    </rPh>
    <phoneticPr fontId="5"/>
  </si>
  <si>
    <t>大学のまち京都・学生のまち京都推進計画
https://www.city.kyoto.lg.jp/digitalbook/book_cmsfiles/658/book.html</t>
    <phoneticPr fontId="5"/>
  </si>
  <si>
    <t>新型コロナウイルス感染症の影響で「まちづくりや活動社会貢献をはじめとする未来の京都づくりにつながる活動を行う学生」の指標の数値が伸び悩んだため，e評価となった。</t>
    <phoneticPr fontId="5"/>
  </si>
  <si>
    <t>当該施策については，対象者が一定限定されており，普段施策に触れることが無い市民には実感しにくいため，c評価となったと考えられる。</t>
    <phoneticPr fontId="5"/>
  </si>
  <si>
    <t>学生の進路・社会進出の支援の取組は，市民に実感されにくいものであるため市民生活実感評価には反映され辛い。</t>
    <phoneticPr fontId="5"/>
  </si>
  <si>
    <t>「「大学のまち京都・学生のまち京都」の中高生等への魅力発信を表す」指標の数値が伸び悩んだため，e評価となった。対象者への更なる周知を図る必要がある。</t>
    <phoneticPr fontId="5"/>
  </si>
  <si>
    <t>観光MICE推進室</t>
    <phoneticPr fontId="5"/>
  </si>
  <si>
    <t>京都市国際都市ビジョン
https://www.city.kyoto.lg.jp/sogo/cmsfiles/contents/0000283/283160/vision_jp.pdf</t>
    <rPh sb="0" eb="3">
      <t>キョウトシ</t>
    </rPh>
    <rPh sb="3" eb="5">
      <t>コクサイ</t>
    </rPh>
    <rPh sb="5" eb="7">
      <t>トシ</t>
    </rPh>
    <phoneticPr fontId="5"/>
  </si>
  <si>
    <t>国際交流・国際協力はイベントや各種取組等，市民の目にふれ実際に体験するなどして認識されることが多いため，市民の実感を重視する。</t>
    <rPh sb="5" eb="7">
      <t>コクサイ</t>
    </rPh>
    <rPh sb="15" eb="17">
      <t>カクシュ</t>
    </rPh>
    <rPh sb="17" eb="19">
      <t>トリクミ</t>
    </rPh>
    <rPh sb="19" eb="20">
      <t>トウ</t>
    </rPh>
    <rPh sb="21" eb="23">
      <t>シミン</t>
    </rPh>
    <rPh sb="24" eb="25">
      <t>メ</t>
    </rPh>
    <rPh sb="28" eb="30">
      <t>ジッサイ</t>
    </rPh>
    <rPh sb="31" eb="33">
      <t>タイケン</t>
    </rPh>
    <rPh sb="39" eb="41">
      <t>ニンシキ</t>
    </rPh>
    <rPh sb="47" eb="48">
      <t>オオ</t>
    </rPh>
    <rPh sb="52" eb="54">
      <t>シミン</t>
    </rPh>
    <rPh sb="55" eb="57">
      <t>ジッカン</t>
    </rPh>
    <rPh sb="58" eb="60">
      <t>ジュウシ</t>
    </rPh>
    <phoneticPr fontId="5"/>
  </si>
  <si>
    <t>新型コロナウイルス感染症の影響などによる，外国籍市民の減少や多文化共生に寄与する催し等の縮小・中止などに伴い，異文化理解を深める機会が例年に比べて減少したことなどが，C評価となった原因として考えられる。</t>
    <rPh sb="0" eb="2">
      <t>シンガタ</t>
    </rPh>
    <rPh sb="9" eb="12">
      <t>カンセンショウ</t>
    </rPh>
    <rPh sb="13" eb="15">
      <t>エイキョウ</t>
    </rPh>
    <rPh sb="21" eb="24">
      <t>ガイコクセキ</t>
    </rPh>
    <rPh sb="24" eb="26">
      <t>シミン</t>
    </rPh>
    <rPh sb="27" eb="29">
      <t>ゲンショウ</t>
    </rPh>
    <rPh sb="30" eb="35">
      <t>タブンカキョウセイ</t>
    </rPh>
    <rPh sb="36" eb="38">
      <t>キヨ</t>
    </rPh>
    <rPh sb="40" eb="41">
      <t>モヨオ</t>
    </rPh>
    <rPh sb="42" eb="43">
      <t>トウ</t>
    </rPh>
    <rPh sb="44" eb="46">
      <t>シュクショウ</t>
    </rPh>
    <rPh sb="47" eb="49">
      <t>チュウシ</t>
    </rPh>
    <rPh sb="52" eb="53">
      <t>トモナ</t>
    </rPh>
    <rPh sb="55" eb="58">
      <t>イブンカ</t>
    </rPh>
    <rPh sb="58" eb="60">
      <t>リカイ</t>
    </rPh>
    <rPh sb="61" eb="62">
      <t>フカ</t>
    </rPh>
    <rPh sb="64" eb="66">
      <t>キカイ</t>
    </rPh>
    <rPh sb="67" eb="69">
      <t>レイネン</t>
    </rPh>
    <rPh sb="70" eb="71">
      <t>クラ</t>
    </rPh>
    <rPh sb="73" eb="75">
      <t>ゲンショウ</t>
    </rPh>
    <rPh sb="84" eb="86">
      <t>ヒョウカ</t>
    </rPh>
    <rPh sb="90" eb="92">
      <t>ゲンイン</t>
    </rPh>
    <rPh sb="95" eb="96">
      <t>カンガ</t>
    </rPh>
    <phoneticPr fontId="5"/>
  </si>
  <si>
    <t>　千年を超えて，都市の機能・文化が継承・発展しつつ，世界にも開かれた稀有な都市「京都」で学ぶ意義を再確認し，その魅力を高めるとともに，国内外に強力に発信することで，留学生，社会人を含む多様な学生を受け入れ，これからの社会の担い手を京都から輩出する。また，京都のすべての大学が個性・特色を生かしながら発展し続けられるよう，大学コンソーシアム京都と連携し，大学の取組を全面的にサポートするとともに，集積された大学の知・学生の力を最大限に生かした，産業・文化の創造・発展，地域の活性化をより一層進める。</t>
    <phoneticPr fontId="5"/>
  </si>
  <si>
    <t>　京都が世界に誇る歴史や伝統文化，産業，緑豊かな風土に加え，環境や景観等の先進的な取組など，京都の魅力を広く世界に発信するとともに，世界中から多種多様な人々を積極的に受け入れ，さまざまな交流を通して新しい価値を創造する世界の都市「KYOTO」をめざす。また，あらゆる市民が外国文化への理解を深めることにより，異なる文化的背景や価値観等の多様性が生かされるまちづくりを推進する。</t>
    <phoneticPr fontId="5"/>
  </si>
  <si>
    <t>　政策の指標である「市内の学生数が全国の学生数に占める割合」について，少子化が進む中であっても現状を維持でき，高評価となったこと，施策の「大学との連携による京都の経済・文化・地域の活性化」などで高評価が得られたことから，ａ評価となった。</t>
    <rPh sb="1" eb="3">
      <t>セイサク</t>
    </rPh>
    <rPh sb="4" eb="6">
      <t>シヒョウ</t>
    </rPh>
    <rPh sb="10" eb="12">
      <t>シナイ</t>
    </rPh>
    <rPh sb="13" eb="16">
      <t>ガクセイスウ</t>
    </rPh>
    <rPh sb="17" eb="19">
      <t>ゼンコク</t>
    </rPh>
    <rPh sb="20" eb="23">
      <t>ガクセイスウ</t>
    </rPh>
    <rPh sb="24" eb="25">
      <t>シ</t>
    </rPh>
    <rPh sb="27" eb="29">
      <t>ワリアイ</t>
    </rPh>
    <rPh sb="35" eb="38">
      <t>ショウシカ</t>
    </rPh>
    <rPh sb="39" eb="40">
      <t>スス</t>
    </rPh>
    <rPh sb="41" eb="42">
      <t>ナカ</t>
    </rPh>
    <rPh sb="47" eb="49">
      <t>ゲンジョウ</t>
    </rPh>
    <rPh sb="50" eb="52">
      <t>イジ</t>
    </rPh>
    <rPh sb="55" eb="58">
      <t>コウヒョウカ</t>
    </rPh>
    <rPh sb="65" eb="67">
      <t>シサク</t>
    </rPh>
    <rPh sb="69" eb="71">
      <t>ダイガク</t>
    </rPh>
    <rPh sb="73" eb="75">
      <t>レンケイ</t>
    </rPh>
    <rPh sb="78" eb="80">
      <t>キョウト</t>
    </rPh>
    <rPh sb="81" eb="83">
      <t>ケイザイ</t>
    </rPh>
    <rPh sb="84" eb="86">
      <t>ブンカ</t>
    </rPh>
    <rPh sb="87" eb="89">
      <t>チイキ</t>
    </rPh>
    <rPh sb="90" eb="93">
      <t>カッセイカ</t>
    </rPh>
    <rPh sb="97" eb="100">
      <t>コウヒョウカ</t>
    </rPh>
    <rPh sb="101" eb="102">
      <t>エ</t>
    </rPh>
    <rPh sb="111" eb="113">
      <t>ヒョウカ</t>
    </rPh>
    <phoneticPr fontId="5"/>
  </si>
  <si>
    <t>　学生の地域での活躍や，卒業後の市内企業への就職についての生活実感はｃ評価であるものの，「大学のまち」として国内外から様々な学生が集まっていることや，学びの環境が充実していることは高い評価を得ており，全体としてはｂ評価になっていることから，施策の効果が一定，市民実感に表れていると考えられる。</t>
    <rPh sb="1" eb="3">
      <t>ガクセイ</t>
    </rPh>
    <rPh sb="4" eb="6">
      <t>チイキ</t>
    </rPh>
    <rPh sb="8" eb="10">
      <t>カツヤク</t>
    </rPh>
    <rPh sb="12" eb="15">
      <t>ソツギョウゴ</t>
    </rPh>
    <rPh sb="16" eb="18">
      <t>シナイ</t>
    </rPh>
    <rPh sb="18" eb="20">
      <t>キギョウ</t>
    </rPh>
    <rPh sb="22" eb="24">
      <t>シュウショク</t>
    </rPh>
    <rPh sb="29" eb="31">
      <t>セイカツ</t>
    </rPh>
    <rPh sb="35" eb="37">
      <t>ヒョウカ</t>
    </rPh>
    <rPh sb="45" eb="47">
      <t>ダイガク</t>
    </rPh>
    <rPh sb="54" eb="57">
      <t>コクナイガイ</t>
    </rPh>
    <rPh sb="59" eb="61">
      <t>サマザマ</t>
    </rPh>
    <rPh sb="62" eb="64">
      <t>ガクセイ</t>
    </rPh>
    <rPh sb="65" eb="66">
      <t>アツ</t>
    </rPh>
    <rPh sb="75" eb="76">
      <t>マナ</t>
    </rPh>
    <rPh sb="78" eb="80">
      <t>カンキョウ</t>
    </rPh>
    <rPh sb="81" eb="83">
      <t>ジュウジツ</t>
    </rPh>
    <rPh sb="90" eb="91">
      <t>タカ</t>
    </rPh>
    <rPh sb="92" eb="94">
      <t>ヒョウカ</t>
    </rPh>
    <rPh sb="95" eb="96">
      <t>エ</t>
    </rPh>
    <rPh sb="100" eb="102">
      <t>ゼンタイ</t>
    </rPh>
    <rPh sb="107" eb="109">
      <t>ヒョウカ</t>
    </rPh>
    <rPh sb="120" eb="122">
      <t>シサク</t>
    </rPh>
    <rPh sb="123" eb="125">
      <t>コウカ</t>
    </rPh>
    <rPh sb="126" eb="128">
      <t>イッテイ</t>
    </rPh>
    <rPh sb="129" eb="131">
      <t>シミン</t>
    </rPh>
    <rPh sb="131" eb="133">
      <t>ジッカン</t>
    </rPh>
    <rPh sb="134" eb="135">
      <t>アラワ</t>
    </rPh>
    <rPh sb="140" eb="141">
      <t>カンガ</t>
    </rPh>
    <phoneticPr fontId="5"/>
  </si>
  <si>
    <t>　市民主体の国際交流や市民の多文化共生への理解など，施策に係る市民の意識や生活実感が重要な分野であることから，市民生活実感評価を重視する。</t>
    <phoneticPr fontId="5"/>
  </si>
  <si>
    <t>　学生や市民など誰もが学びたくなる環境の充実や学生の地域活動への参画，大学との連携による地域活性化など，施策に係る市民の意識や生活実感が重要な分野であることから，市民生活実感評価を重視する。</t>
    <phoneticPr fontId="5"/>
  </si>
  <si>
    <t>　多様性を生かしたまちづくりの推進がｃ評価であるものの，京都の魅力発信や海外の都市との様々な交流がｂ評価で，一定の評価が得られていることから，施策の周知や国際交流協会等との地道な協力が実を結び，市民の実感にも表れていると考えられる。</t>
    <rPh sb="36" eb="38">
      <t>カイガイ</t>
    </rPh>
    <rPh sb="39" eb="41">
      <t>トシ</t>
    </rPh>
    <rPh sb="43" eb="45">
      <t>サマザマ</t>
    </rPh>
    <rPh sb="46" eb="48">
      <t>コウリュウ</t>
    </rPh>
    <phoneticPr fontId="5"/>
  </si>
  <si>
    <t>　市民生活実感評価がｂ評価となったことから，総合評価結果はＢ評価となった。引き続き，「大学のまち」「学生のまち」の取組を進めるため，地域と連携したまちづくり活動等を行う学生数の増加，京都で学ぶ魅力発信を通じた国内外からの多様な学生の受け入れを図る。また，京都で学んだ学生が将来も京都に住み，活躍する好循環づくりに取り組む。これらの取組を実施することにより，基本方針に掲げる大学の知・学生の力を最大限に生かした，産業・文化の創造・発展，地域の活性化をより一層進めることにつなげていく。</t>
    <rPh sb="37" eb="38">
      <t>ヒ</t>
    </rPh>
    <rPh sb="39" eb="40">
      <t>ツヅ</t>
    </rPh>
    <rPh sb="60" eb="61">
      <t>スス</t>
    </rPh>
    <phoneticPr fontId="5"/>
  </si>
  <si>
    <t>　市民生活実感評価がｂ評価となったことから，総合評価結果はＢ評価となった。今後は，国際都市ビジョンに基づき，世界への魅力発信や市民主体の国際交流・協力の推進に向け，都市の成長に繋がる情報発信や環境整備，都市間交流や担い手育成を図っていく。また，多様性を生かしたまちづくりの推進に向け，コミュニケーション支援，教育環境や福祉，防災等の生活支援や，地域社会における異文化理解への促進により一層取り組む。これらにより，基本方針にある新しい文化を創造し続ける国際都市や多文化が息づくまちづくりの実現を目指していく。</t>
    <phoneticPr fontId="5"/>
  </si>
  <si>
    <t>　少子化，国際化，情報化，経済・雇用環境の変化などが進むなか，多様な考え方や生き方が迎え入れられ，個性と能力を十分に発揮でき，日々の交流のなかから一人一人が尊重され，より豊かな人間関係が育まれる誰一人取り残さない共生社会をめざす。</t>
    <phoneticPr fontId="5"/>
  </si>
  <si>
    <t>　自治会・町内会などの地域団体をはじめ，地域企業，市民活動団体等が地域のさまざまな課題に対して，連携して解決に取り組むとともに，地域におけるさまざまな居場所や活躍の場づくりなどを進め，これを行政が支えることで，多様な地域コミュニティの活性化に向けたまちづくりを進める。</t>
    <phoneticPr fontId="5"/>
  </si>
  <si>
    <t>　京都がもつ地域力を生かし，地域住民をはじめあらゆる関係機関と一層連携を深めながら，犯罪，交通事故，消費者被害・契約トラブルを予防し，被害拡大防止のために対応するとともに，被害に遭わないようよりよい防犯環境・交通安全環境を構築する。また，市民が地域における防犯活動・交通安全運動などの活動に積極的に参加し，取組の輪を大きくすることができるような施策を展開することで，すべての人が安心して安全にくらせるよりよい地域共生社会を実現する。</t>
    <phoneticPr fontId="5"/>
  </si>
  <si>
    <t>　「誰もが，いつでも，どこでも，する・みる・支える，さまざまなかたちでスポーツやレクリエーションに親しみ，その環境をみんなで支え合うまちづくり」を市民，関係団体等と行政とが一体となって進める。人生100 年時代を見据え，市民一人一人がスポーツを楽しむことで，健康や心の豊かさを享受するとともに，多様な仲間とつながる取組を推進する。スポーツと文化，産業，観光，環境，教育などとがつながることで，京都のまちをさまざまな分野からより魅力あるものにする。</t>
    <phoneticPr fontId="5"/>
  </si>
  <si>
    <t>　地域活動への参加のきっかけ・しくみづくりや，コミュニティの活性化支援など，施策に係る市民の意識や生活実感が重要な分野であることから，市民生活実感評価を重視する。</t>
    <phoneticPr fontId="5"/>
  </si>
  <si>
    <t>　単身世帯の増加やライフスタイルの変化などにより，地域活動に参加する住民が減少し，住民同士のつながりが希薄化していることに加えて，新型コロナウイルス感染症の影響により，人と人との交流機会が減少し，地域活動の中止や縮小を余儀なくされたことなどから，ｃ評価となったと考えられる。</t>
    <rPh sb="61" eb="62">
      <t>クワ</t>
    </rPh>
    <rPh sb="74" eb="77">
      <t>カンセンショウ</t>
    </rPh>
    <phoneticPr fontId="5"/>
  </si>
  <si>
    <t>　市民が安全を実感した「体感治安」の現れや消費者である市民の自立意識の広がりなど，施策に係る市民の意識や生活実感が重要な分野であることから，市民生活実感評価を重視する。</t>
    <phoneticPr fontId="5"/>
  </si>
  <si>
    <t>　消費生活相談件数に占める助言・あっせん解決率は過去５年間の平均値に届かなかったが，市民・行政・警察等が一体となった防犯の取組の展開による刑法犯認知件数の減少，新型コロナウイルス感染症による市民の外出機会減の影響に伴う交通事故死傷者数の減少，消費者問題やエシカル消費の概念について，年齢層に応じた様々な啓発手法を採り入れた事業を実施したことによる市民の理解・認知度の向上などから，ａ評価となったと考えられる。</t>
    <rPh sb="24" eb="26">
      <t>カコ</t>
    </rPh>
    <rPh sb="27" eb="29">
      <t>ネンカン</t>
    </rPh>
    <rPh sb="30" eb="33">
      <t>ヘイキンチ</t>
    </rPh>
    <rPh sb="34" eb="35">
      <t>トド</t>
    </rPh>
    <rPh sb="69" eb="72">
      <t>ケイホウハン</t>
    </rPh>
    <rPh sb="72" eb="74">
      <t>ニンチ</t>
    </rPh>
    <rPh sb="74" eb="76">
      <t>ケンスウ</t>
    </rPh>
    <rPh sb="77" eb="79">
      <t>ゲンショウ</t>
    </rPh>
    <rPh sb="104" eb="106">
      <t>エイキョウ</t>
    </rPh>
    <rPh sb="107" eb="108">
      <t>トモナ</t>
    </rPh>
    <rPh sb="109" eb="111">
      <t>コウツウ</t>
    </rPh>
    <rPh sb="111" eb="113">
      <t>ジコ</t>
    </rPh>
    <rPh sb="113" eb="115">
      <t>シショウ</t>
    </rPh>
    <rPh sb="115" eb="116">
      <t>シャ</t>
    </rPh>
    <rPh sb="116" eb="117">
      <t>スウ</t>
    </rPh>
    <rPh sb="118" eb="120">
      <t>ゲンショウ</t>
    </rPh>
    <rPh sb="173" eb="175">
      <t>シミン</t>
    </rPh>
    <rPh sb="176" eb="178">
      <t>リカイ</t>
    </rPh>
    <rPh sb="179" eb="182">
      <t>ニンチド</t>
    </rPh>
    <rPh sb="183" eb="185">
      <t>コウジョウ</t>
    </rPh>
    <phoneticPr fontId="5"/>
  </si>
  <si>
    <t>　犯罪や事故に関するニュースが日常的に報道されており，犯罪や事故が身近に起こりうるという感覚があること，コロナ禍によるデジタル化の加速度的進展等により，契約形態が複雑化・多様化したことに伴い，一部の消費者に不安が生じていることなどから，ｃ評価になったと考えられる。</t>
    <rPh sb="96" eb="98">
      <t>イチブ</t>
    </rPh>
    <rPh sb="106" eb="107">
      <t>ショウ</t>
    </rPh>
    <phoneticPr fontId="5"/>
  </si>
  <si>
    <t>　文化の発信や文化遺産の継承，文化芸術活動のしくみの構築などの施策の進捗や効果が市民実感に繋がりにくいことから，客観指標評価を重視する。</t>
    <phoneticPr fontId="5"/>
  </si>
  <si>
    <t>　政策及び施策の指標である「本市が指定，登録等をした京都文化遺産の数」が高評価となったこと，施策の指標である，文化庁京都移転に係る講座や文化芸術授業の参加者が理解や興味・関心を深めた割合に係る指標が，概ね高い評価となったことから，全体ではａ評価となっている。</t>
    <rPh sb="1" eb="3">
      <t>セイサク</t>
    </rPh>
    <rPh sb="3" eb="4">
      <t>オヨ</t>
    </rPh>
    <rPh sb="5" eb="7">
      <t>シサク</t>
    </rPh>
    <rPh sb="8" eb="10">
      <t>シヒョウ</t>
    </rPh>
    <rPh sb="14" eb="16">
      <t>ホンシ</t>
    </rPh>
    <rPh sb="26" eb="28">
      <t>キョウト</t>
    </rPh>
    <rPh sb="28" eb="30">
      <t>ブンカ</t>
    </rPh>
    <rPh sb="30" eb="32">
      <t>イサン</t>
    </rPh>
    <rPh sb="33" eb="34">
      <t>カズ</t>
    </rPh>
    <rPh sb="36" eb="39">
      <t>コウヒョウカ</t>
    </rPh>
    <rPh sb="46" eb="48">
      <t>シサク</t>
    </rPh>
    <rPh sb="49" eb="51">
      <t>シヒョウ</t>
    </rPh>
    <rPh sb="68" eb="70">
      <t>ブンカ</t>
    </rPh>
    <rPh sb="70" eb="72">
      <t>ゲイジュツ</t>
    </rPh>
    <rPh sb="72" eb="74">
      <t>ジュギョウ</t>
    </rPh>
    <rPh sb="75" eb="78">
      <t>サンカシャ</t>
    </rPh>
    <rPh sb="79" eb="81">
      <t>リカイ</t>
    </rPh>
    <rPh sb="82" eb="84">
      <t>キョウミ</t>
    </rPh>
    <rPh sb="85" eb="87">
      <t>カンシン</t>
    </rPh>
    <rPh sb="88" eb="89">
      <t>フカ</t>
    </rPh>
    <rPh sb="91" eb="93">
      <t>ワリアイ</t>
    </rPh>
    <rPh sb="94" eb="95">
      <t>カカ</t>
    </rPh>
    <rPh sb="96" eb="98">
      <t>シヒョウ</t>
    </rPh>
    <rPh sb="100" eb="101">
      <t>オオム</t>
    </rPh>
    <rPh sb="102" eb="103">
      <t>タカ</t>
    </rPh>
    <rPh sb="104" eb="106">
      <t>ヒョウカ</t>
    </rPh>
    <rPh sb="115" eb="117">
      <t>ゼンタイ</t>
    </rPh>
    <rPh sb="120" eb="122">
      <t>ヒョウカ</t>
    </rPh>
    <phoneticPr fontId="5"/>
  </si>
  <si>
    <t>　新型コロナウイルス感染症の影響で，各種文化事業の中止や文化施設の閉鎖を余儀なくされたことにより，文化芸術に触れる機会や文化芸術活動を行う機会が減少したことから，ｃ評価になったものと考えられる。</t>
    <rPh sb="1" eb="3">
      <t>シンガタ</t>
    </rPh>
    <rPh sb="10" eb="13">
      <t>カンセンショウ</t>
    </rPh>
    <rPh sb="14" eb="16">
      <t>エイキョウ</t>
    </rPh>
    <rPh sb="18" eb="20">
      <t>カクシュ</t>
    </rPh>
    <rPh sb="20" eb="22">
      <t>ブンカ</t>
    </rPh>
    <rPh sb="22" eb="24">
      <t>ジギョウ</t>
    </rPh>
    <rPh sb="25" eb="27">
      <t>チュウシ</t>
    </rPh>
    <rPh sb="28" eb="30">
      <t>ブンカ</t>
    </rPh>
    <rPh sb="30" eb="32">
      <t>シセツ</t>
    </rPh>
    <rPh sb="33" eb="35">
      <t>ヘイサ</t>
    </rPh>
    <rPh sb="36" eb="38">
      <t>ヨギ</t>
    </rPh>
    <rPh sb="49" eb="51">
      <t>ブンカ</t>
    </rPh>
    <rPh sb="51" eb="53">
      <t>ゲイジュツ</t>
    </rPh>
    <rPh sb="54" eb="55">
      <t>フ</t>
    </rPh>
    <rPh sb="57" eb="59">
      <t>キカイ</t>
    </rPh>
    <rPh sb="60" eb="62">
      <t>ブンカ</t>
    </rPh>
    <rPh sb="62" eb="64">
      <t>ゲイジュツ</t>
    </rPh>
    <rPh sb="64" eb="66">
      <t>カツドウ</t>
    </rPh>
    <rPh sb="67" eb="68">
      <t>オコナ</t>
    </rPh>
    <rPh sb="69" eb="71">
      <t>キカイ</t>
    </rPh>
    <rPh sb="72" eb="74">
      <t>ゲンショウ</t>
    </rPh>
    <rPh sb="82" eb="84">
      <t>ヒョウカ</t>
    </rPh>
    <rPh sb="91" eb="92">
      <t>カンガ</t>
    </rPh>
    <phoneticPr fontId="5"/>
  </si>
  <si>
    <t>　市民がスポーツを楽しむことができ，多様な人がつながり，まちの魅力が向上するなど，施策に係る市民の意識や生活実感が重要な分野であることから，市民生活実感評価を重視する。</t>
    <phoneticPr fontId="5"/>
  </si>
  <si>
    <t>　客観指標評価と市民生活実感評価が共にｃ評価となったことから，総合評価結果はＣ評価となった。コロナ禍にあっても，安心して地域活動に取り組んでいただけるよう，感染予防を講じて活動いただく「新しい地域活動スタイル」を普及させるとともに，地域におけるコミュニケーションの円滑化等につながるＩＣＴツールの導入支援を進める。また，地域団体とNPO等の市民活動団体，大学，地域企業など，あらゆる主体の連携を深める取組を推進する。これらにより，基本方針にある多様な地域コミュニティの活性化に向けたまちづくりを進めていく。</t>
    <rPh sb="1" eb="5">
      <t>キャッカンシヒョウ</t>
    </rPh>
    <rPh sb="5" eb="7">
      <t>ヒョウカ</t>
    </rPh>
    <rPh sb="17" eb="18">
      <t>トモ</t>
    </rPh>
    <rPh sb="35" eb="37">
      <t>ケッカ</t>
    </rPh>
    <phoneticPr fontId="5"/>
  </si>
  <si>
    <t>　客観指標評価がａ評価となったが，市民生活実感評価がｃ評価となったことから，総合評価結果はＢ評価となった。刑法犯認知件数は大幅に減少した一方で，犯罪の減少が市民の体感治安の向上に繋がっていない状況を踏まえ，令和３年度に策定する第３次京都市生活安全基本計画に基づき，「見せる防犯」の普及促進等の様々な取組を展開することで，市民が安心を実感できる安全な地域社会の実現を図っていく。また，消費生活相談件数に占める助言・解決率は直近５年間の平均値以下となっているため，令和３年度に策定する京都市消費生活基本計画に基づき，複雑化・多様化する消費者トラブルについて，様々な媒体を用いた注意喚起や各種セミナーを実施するなど，消費者被害が深刻化しないよう取り組む。</t>
    <rPh sb="1" eb="3">
      <t>キャッカン</t>
    </rPh>
    <rPh sb="3" eb="5">
      <t>シヒョウ</t>
    </rPh>
    <rPh sb="5" eb="7">
      <t>ヒョウカ</t>
    </rPh>
    <rPh sb="9" eb="11">
      <t>ヒョウカ</t>
    </rPh>
    <rPh sb="46" eb="48">
      <t>ヒョウカ</t>
    </rPh>
    <phoneticPr fontId="5"/>
  </si>
  <si>
    <t>コロナ禍の令和２年度の状況を踏まえて目標値を設定する必要があることから，
令和３年度（令和２年度実績）は評価しない。
(参考)
R02：1,512,388人
美術館： 328,861人
動物園： 586,037人
二条城： 597,490人</t>
    <rPh sb="80" eb="83">
      <t>ビジュツカン</t>
    </rPh>
    <rPh sb="94" eb="97">
      <t>ドウブツエン</t>
    </rPh>
    <rPh sb="108" eb="111">
      <t>ニジョウジョウ</t>
    </rPh>
    <phoneticPr fontId="5"/>
  </si>
  <si>
    <t>本市が指定，登録等をした京都文化遺産の数</t>
  </si>
  <si>
    <t>本市が指定，登録等をした文化財等(「京都市指定・登録文化財」，「京都を彩る建物や庭園」，「京都をつなぐ無形文化遺産」，「まち・ひと・こころが織り成す京都遺産」)の数</t>
    <phoneticPr fontId="5"/>
  </si>
  <si>
    <t>(参考)
H27：41件
H28：64件
H29：53件
H30：82件
R1：61件</t>
    <rPh sb="11" eb="12">
      <t>ケン</t>
    </rPh>
    <phoneticPr fontId="5"/>
  </si>
  <si>
    <t>最新数値の単年度目標値に対する達成度が
a：100％以上
b：80％以上，100％未満
c：60％以上，80％未満
d：40％以上，60％未満
e：40％未満</t>
    <rPh sb="4" eb="6">
      <t>ミマン</t>
    </rPh>
    <phoneticPr fontId="5"/>
  </si>
  <si>
    <t xml:space="preserve">指定・登録等の件数は毎年変動するものであり，一定安定的な数字と比較する必要があるため，過去5年間の数値をもとに基準値を設定した。
平均値：60件
</t>
    <rPh sb="0" eb="2">
      <t>シテイ</t>
    </rPh>
    <rPh sb="3" eb="5">
      <t>トウロク</t>
    </rPh>
    <rPh sb="5" eb="6">
      <t>トウ</t>
    </rPh>
    <rPh sb="7" eb="9">
      <t>ケンスウ</t>
    </rPh>
    <rPh sb="10" eb="12">
      <t>マイトシ</t>
    </rPh>
    <rPh sb="12" eb="14">
      <t>ヘンドウ</t>
    </rPh>
    <rPh sb="22" eb="24">
      <t>イッテイ</t>
    </rPh>
    <rPh sb="24" eb="26">
      <t>アンテイ</t>
    </rPh>
    <rPh sb="26" eb="27">
      <t>テキ</t>
    </rPh>
    <rPh sb="28" eb="30">
      <t>スウジ</t>
    </rPh>
    <rPh sb="31" eb="33">
      <t>ヒカク</t>
    </rPh>
    <rPh sb="35" eb="37">
      <t>ヒツヨウ</t>
    </rPh>
    <rPh sb="43" eb="45">
      <t>カコ</t>
    </rPh>
    <rPh sb="46" eb="48">
      <t>ネンカン</t>
    </rPh>
    <rPh sb="49" eb="51">
      <t>スウチ</t>
    </rPh>
    <rPh sb="55" eb="58">
      <t>キジュンチ</t>
    </rPh>
    <rPh sb="59" eb="61">
      <t>セッテイ</t>
    </rPh>
    <rPh sb="65" eb="68">
      <t>ヘイキンチ</t>
    </rPh>
    <rPh sb="71" eb="72">
      <t>ケン</t>
    </rPh>
    <phoneticPr fontId="5"/>
  </si>
  <si>
    <t>共生社会推進室</t>
    <rPh sb="0" eb="7">
      <t>キョウセイシャカイスイシンシツ</t>
    </rPh>
    <phoneticPr fontId="5"/>
  </si>
  <si>
    <t>一人一人の人権が尊重され，いきいきと暮らせるまちを目指し，人権尊重の理念の啓発等を行っているものの，一人一人が人権尊重の意識を生活実感やそれぞれの行動に結び付ける段階までには至っていないことが，ｃ評価となった原因と考えられる。</t>
    <rPh sb="0" eb="2">
      <t>ヒトリ</t>
    </rPh>
    <rPh sb="2" eb="4">
      <t>ヒトリ</t>
    </rPh>
    <rPh sb="50" eb="52">
      <t>ヒトリ</t>
    </rPh>
    <rPh sb="52" eb="54">
      <t>ヒトリ</t>
    </rPh>
    <rPh sb="98" eb="100">
      <t>ヒョウカ</t>
    </rPh>
    <rPh sb="104" eb="106">
      <t>ゲンイン</t>
    </rPh>
    <phoneticPr fontId="5"/>
  </si>
  <si>
    <t>人権文化推進計画https://www.city.kyoto.lg.jp/bunshi/cmsfiles/contents/0000266/266881/keikaku_kaitei.pdf</t>
    <rPh sb="0" eb="2">
      <t>ジンケン</t>
    </rPh>
    <rPh sb="2" eb="4">
      <t>ブンカ</t>
    </rPh>
    <rPh sb="4" eb="6">
      <t>スイシン</t>
    </rPh>
    <rPh sb="6" eb="8">
      <t>ケイカク</t>
    </rPh>
    <phoneticPr fontId="5"/>
  </si>
  <si>
    <t>新型コロナウイルス感染症の影響で，企業向け人権啓発講座の中止や人権啓発活動補助金の利用件数が減少したため，ｅ評価となった。</t>
    <rPh sb="17" eb="19">
      <t>キギョウム</t>
    </rPh>
    <rPh sb="19" eb="27">
      <t>ケジンケンケイハツコウザ</t>
    </rPh>
    <rPh sb="28" eb="30">
      <t>チュウシ</t>
    </rPh>
    <rPh sb="46" eb="48">
      <t>ゲンショウ</t>
    </rPh>
    <rPh sb="54" eb="56">
      <t>ヒョウカ</t>
    </rPh>
    <phoneticPr fontId="5"/>
  </si>
  <si>
    <t>制度面の改革は進んでいるものの，社会全体の意識改革はいまだ課題が多く，長時間労働などの課題があることや，自分の能力を発揮する場や自分に合った働き方のできる機会が必ずしも十分でないと感じている方が一定数いるため，ｃ評価で推移していると考えられる。</t>
    <rPh sb="0" eb="2">
      <t>セイド</t>
    </rPh>
    <rPh sb="2" eb="3">
      <t>メン</t>
    </rPh>
    <rPh sb="4" eb="6">
      <t>カイカク</t>
    </rPh>
    <rPh sb="7" eb="8">
      <t>スス</t>
    </rPh>
    <rPh sb="16" eb="18">
      <t>シャカイ</t>
    </rPh>
    <rPh sb="18" eb="20">
      <t>ゼンタイ</t>
    </rPh>
    <rPh sb="21" eb="23">
      <t>イシキ</t>
    </rPh>
    <rPh sb="23" eb="25">
      <t>カイカク</t>
    </rPh>
    <rPh sb="29" eb="31">
      <t>カダイ</t>
    </rPh>
    <rPh sb="32" eb="33">
      <t>オオ</t>
    </rPh>
    <rPh sb="35" eb="38">
      <t>チョウジカン</t>
    </rPh>
    <rPh sb="38" eb="40">
      <t>ロウドウ</t>
    </rPh>
    <rPh sb="43" eb="45">
      <t>カダイ</t>
    </rPh>
    <rPh sb="52" eb="54">
      <t>ジブン</t>
    </rPh>
    <rPh sb="55" eb="57">
      <t>ノウリョク</t>
    </rPh>
    <rPh sb="58" eb="60">
      <t>ハッキ</t>
    </rPh>
    <rPh sb="62" eb="63">
      <t>バ</t>
    </rPh>
    <rPh sb="64" eb="66">
      <t>ジブン</t>
    </rPh>
    <rPh sb="67" eb="68">
      <t>ア</t>
    </rPh>
    <rPh sb="70" eb="71">
      <t>ハタラ</t>
    </rPh>
    <rPh sb="72" eb="73">
      <t>カタ</t>
    </rPh>
    <rPh sb="77" eb="79">
      <t>キカイ</t>
    </rPh>
    <rPh sb="80" eb="81">
      <t>カナラ</t>
    </rPh>
    <rPh sb="84" eb="86">
      <t>ジュウブン</t>
    </rPh>
    <rPh sb="90" eb="91">
      <t>カン</t>
    </rPh>
    <rPh sb="95" eb="96">
      <t>カタ</t>
    </rPh>
    <rPh sb="97" eb="100">
      <t>イッテイスウ</t>
    </rPh>
    <rPh sb="109" eb="111">
      <t>スイイ</t>
    </rPh>
    <phoneticPr fontId="5"/>
  </si>
  <si>
    <t>第4次京都市男女共同参画計画https://www.city.kyoto.lg.jp/bunshi/cmsfiles/contents/0000197/197308/plan.pdf</t>
    <phoneticPr fontId="5"/>
  </si>
  <si>
    <t>普及啓発等により，DVやセクシュアル・ハラスメントが社会的に認知されてきていることから，被害の顕在化は進んでいるが，市民生活実感の「女性に対する暴力や性的いやがらせが根絶された社会になってきている。」という実感を得るには至っておらず，ｃ評価で推移していると考えられる。</t>
    <phoneticPr fontId="5"/>
  </si>
  <si>
    <t>企業の働き方改革は進みつつあるものの，長時間勤務を前提とした男性中心型労働慣行や「夫は外で働き，妻は家庭を守るべきである」といった固定的な性別役割分担意識が今なお根強いことから，ｃ評価になったと考えられる。</t>
    <phoneticPr fontId="5"/>
  </si>
  <si>
    <t>「真のワーク・ライフ・バランス」推進計画
https://www.city.kyoto.lg.jp/bunshi/cmsfiles/contents/0000217/217485/shinno_WLB_plan.pdf</t>
    <phoneticPr fontId="5"/>
  </si>
  <si>
    <t>新型コロナウイルスの感染拡大の影響による講座等の回数減や規模縮小等により，参加者数が大幅に減少し，Ｅ評価となったと考えられる。</t>
    <rPh sb="37" eb="40">
      <t>サンカシャ</t>
    </rPh>
    <rPh sb="40" eb="41">
      <t>スウ</t>
    </rPh>
    <rPh sb="42" eb="44">
      <t>オオハバ</t>
    </rPh>
    <rPh sb="45" eb="47">
      <t>ゲンショウ</t>
    </rPh>
    <phoneticPr fontId="5"/>
  </si>
  <si>
    <t>新型コロナウイルス感染症の影響により，人と人との交流機会が減少したことにより，Ｃ評価となったと考えられる。</t>
    <rPh sb="40" eb="42">
      <t>ヒョウカ</t>
    </rPh>
    <rPh sb="47" eb="48">
      <t>カンガ</t>
    </rPh>
    <phoneticPr fontId="5"/>
  </si>
  <si>
    <t>京都市地域コミュニティ活性化推進計画
https://www.city.kyoto.lg.jp/bunshi/cmsfiles/contents/0000230/230625/suisinkeikakukaiteiban.pdf</t>
    <phoneticPr fontId="5"/>
  </si>
  <si>
    <t>新型コロナウイルス感染症の影響により，多くの地域団体等がこれまでの活動の中止や縮小を余儀なくされたことにより，Ｃ評価となったと考えられる。</t>
    <rPh sb="26" eb="27">
      <t>トウ</t>
    </rPh>
    <rPh sb="39" eb="41">
      <t>シュクショウ</t>
    </rPh>
    <rPh sb="42" eb="44">
      <t>ヨギ</t>
    </rPh>
    <phoneticPr fontId="5"/>
  </si>
  <si>
    <t>くらし安全推進部</t>
    <rPh sb="3" eb="5">
      <t>アンゼン</t>
    </rPh>
    <rPh sb="5" eb="7">
      <t>スイシン</t>
    </rPh>
    <rPh sb="7" eb="8">
      <t>ブ</t>
    </rPh>
    <phoneticPr fontId="5"/>
  </si>
  <si>
    <t>文化芸術都市推進室</t>
    <rPh sb="0" eb="2">
      <t>ブンカ</t>
    </rPh>
    <rPh sb="2" eb="4">
      <t>ゲイジュツ</t>
    </rPh>
    <rPh sb="4" eb="9">
      <t>トシスイシンシツ</t>
    </rPh>
    <phoneticPr fontId="5"/>
  </si>
  <si>
    <t>市民スポーツ振興室</t>
    <rPh sb="0" eb="2">
      <t>シミン</t>
    </rPh>
    <rPh sb="6" eb="9">
      <t>シンコウシツ</t>
    </rPh>
    <phoneticPr fontId="5"/>
  </si>
  <si>
    <t>新型コロナウイルス感染症の影響で「本市スポーツ施設の利用件数」の指標の数値が伸び悩んだため，c評価となった。</t>
    <rPh sb="0" eb="2">
      <t>シンガタ</t>
    </rPh>
    <rPh sb="9" eb="12">
      <t>カンセンショウ</t>
    </rPh>
    <rPh sb="13" eb="15">
      <t>エイキョウ</t>
    </rPh>
    <rPh sb="32" eb="34">
      <t>シヒョウ</t>
    </rPh>
    <rPh sb="35" eb="37">
      <t>スウチ</t>
    </rPh>
    <rPh sb="38" eb="39">
      <t>ノ</t>
    </rPh>
    <rPh sb="40" eb="41">
      <t>ナヤ</t>
    </rPh>
    <rPh sb="47" eb="49">
      <t>ヒョウカ</t>
    </rPh>
    <phoneticPr fontId="5"/>
  </si>
  <si>
    <t>新型コロナウイルス感染症の影響で，スポーツ施設が閉鎖され，スポーツ活動自体が制限を受けたことによりC評価となったと考えられる。</t>
    <rPh sb="21" eb="23">
      <t>シセツ</t>
    </rPh>
    <rPh sb="24" eb="26">
      <t>ヘイサ</t>
    </rPh>
    <rPh sb="50" eb="52">
      <t>ヒョウカ</t>
    </rPh>
    <rPh sb="57" eb="58">
      <t>カンガ</t>
    </rPh>
    <phoneticPr fontId="5"/>
  </si>
  <si>
    <t xml:space="preserve">
京都市市民スポーツ振興計画改定版
スポーツの絆が生きるまち推進プラン
https://www.city.kyoto.lg.jp/bunshi/cmsfiles/contents/0000196/196048/keikakuhonnsatu.pdf</t>
    <phoneticPr fontId="5"/>
  </si>
  <si>
    <t>新型コロナウイルス感染症の影響で「市主催のスポーツ事業のボランティア参加者数」の指標の数値が伸び悩んだため，e評価となった。</t>
    <rPh sb="0" eb="2">
      <t>シンガタ</t>
    </rPh>
    <rPh sb="9" eb="12">
      <t>カンセンショウ</t>
    </rPh>
    <rPh sb="13" eb="15">
      <t>エイキョウ</t>
    </rPh>
    <rPh sb="40" eb="42">
      <t>シヒョウ</t>
    </rPh>
    <rPh sb="43" eb="45">
      <t>スウチ</t>
    </rPh>
    <rPh sb="46" eb="47">
      <t>ノ</t>
    </rPh>
    <rPh sb="48" eb="49">
      <t>ナヤ</t>
    </rPh>
    <rPh sb="55" eb="57">
      <t>ヒョウカ</t>
    </rPh>
    <phoneticPr fontId="5"/>
  </si>
  <si>
    <t>新型コロナウイルス感染症の影響で「プロスポーツ・全国規模大会の開催日数」の指標の数値が伸び悩んだため，e評価となった。</t>
    <rPh sb="0" eb="2">
      <t>シンガタ</t>
    </rPh>
    <rPh sb="9" eb="12">
      <t>カンセンショウ</t>
    </rPh>
    <rPh sb="13" eb="15">
      <t>エイキョウ</t>
    </rPh>
    <rPh sb="37" eb="39">
      <t>シヒョウ</t>
    </rPh>
    <rPh sb="40" eb="42">
      <t>スウチ</t>
    </rPh>
    <rPh sb="43" eb="44">
      <t>ノ</t>
    </rPh>
    <rPh sb="45" eb="46">
      <t>ナヤ</t>
    </rPh>
    <rPh sb="52" eb="54">
      <t>ヒョウカ</t>
    </rPh>
    <phoneticPr fontId="5"/>
  </si>
  <si>
    <t>新型コロナウイルス感染症の影響で，スポーツ施設が閉鎖され，スポーツ活動自体が制限を受けたことによりD評価となったと考えられる。</t>
    <rPh sb="21" eb="23">
      <t>シセツ</t>
    </rPh>
    <rPh sb="24" eb="26">
      <t>ヘイサ</t>
    </rPh>
    <rPh sb="50" eb="52">
      <t>ヒョウカ</t>
    </rPh>
    <rPh sb="57" eb="58">
      <t>カンガ</t>
    </rPh>
    <phoneticPr fontId="5"/>
  </si>
  <si>
    <t>文化に触れる機会や他者との共生が身近に感じられることが重要であるため，市民の実感を重視する。　</t>
    <rPh sb="0" eb="2">
      <t>ブンカ</t>
    </rPh>
    <rPh sb="3" eb="4">
      <t>フ</t>
    </rPh>
    <rPh sb="6" eb="8">
      <t>キカイ</t>
    </rPh>
    <rPh sb="9" eb="11">
      <t>タシャ</t>
    </rPh>
    <rPh sb="13" eb="15">
      <t>キョウセイ</t>
    </rPh>
    <rPh sb="16" eb="18">
      <t>ミジカ</t>
    </rPh>
    <rPh sb="19" eb="20">
      <t>カン</t>
    </rPh>
    <rPh sb="27" eb="29">
      <t>ジュウヨウ</t>
    </rPh>
    <phoneticPr fontId="5"/>
  </si>
  <si>
    <t>新型コロナウイルス感染症の影響により文化に触れる機会が得にくかったことからｃ評価になったと考えられる。</t>
    <rPh sb="0" eb="2">
      <t>シンガタ</t>
    </rPh>
    <rPh sb="9" eb="12">
      <t>カンセンショウ</t>
    </rPh>
    <rPh sb="13" eb="15">
      <t>エイキョウ</t>
    </rPh>
    <rPh sb="18" eb="20">
      <t>ブンカ</t>
    </rPh>
    <rPh sb="21" eb="22">
      <t>フ</t>
    </rPh>
    <rPh sb="24" eb="26">
      <t>キカイ</t>
    </rPh>
    <rPh sb="27" eb="28">
      <t>エ</t>
    </rPh>
    <rPh sb="38" eb="40">
      <t>ヒョウカ</t>
    </rPh>
    <rPh sb="45" eb="46">
      <t>カンガ</t>
    </rPh>
    <phoneticPr fontId="5"/>
  </si>
  <si>
    <t>第2期 京都文化芸術都市創生計画
https://www.city.kyoto.lg.jp/bunshi/cmsfiles/contents/0000004/4509/2souseikeikaku.pdf</t>
    <phoneticPr fontId="5"/>
  </si>
  <si>
    <t>新型コロナウイルス感染症の影響により海外との文化交流及び文化芸術に触れる機会が得にくかったことからｃ評価になったと考えられる。</t>
    <rPh sb="0" eb="2">
      <t>シンガタ</t>
    </rPh>
    <rPh sb="9" eb="12">
      <t>カンセンショウ</t>
    </rPh>
    <rPh sb="13" eb="15">
      <t>エイキョウ</t>
    </rPh>
    <rPh sb="18" eb="20">
      <t>カイガイ</t>
    </rPh>
    <rPh sb="22" eb="24">
      <t>ブンカ</t>
    </rPh>
    <rPh sb="24" eb="26">
      <t>コウリュウ</t>
    </rPh>
    <rPh sb="26" eb="27">
      <t>オヨ</t>
    </rPh>
    <rPh sb="33" eb="34">
      <t>フ</t>
    </rPh>
    <rPh sb="36" eb="38">
      <t>キカイ</t>
    </rPh>
    <rPh sb="39" eb="40">
      <t>エ</t>
    </rPh>
    <rPh sb="50" eb="52">
      <t>ヒョウカ</t>
    </rPh>
    <rPh sb="57" eb="58">
      <t>カンガ</t>
    </rPh>
    <phoneticPr fontId="5"/>
  </si>
  <si>
    <t>文化芸術活動を継続・発展させていくためのしくみの構築を重視しており，市民に実感されにくいため，客観指標を重視する。</t>
    <rPh sb="0" eb="2">
      <t>ブンカ</t>
    </rPh>
    <rPh sb="2" eb="4">
      <t>ゲイジュツ</t>
    </rPh>
    <rPh sb="4" eb="6">
      <t>カツドウ</t>
    </rPh>
    <rPh sb="7" eb="9">
      <t>ケイゾク</t>
    </rPh>
    <rPh sb="10" eb="12">
      <t>ハッテン</t>
    </rPh>
    <rPh sb="24" eb="26">
      <t>コウチク</t>
    </rPh>
    <rPh sb="27" eb="29">
      <t>ジュウシ</t>
    </rPh>
    <rPh sb="34" eb="36">
      <t>シミン</t>
    </rPh>
    <rPh sb="37" eb="39">
      <t>ジッカン</t>
    </rPh>
    <rPh sb="47" eb="49">
      <t>キャッカン</t>
    </rPh>
    <rPh sb="49" eb="51">
      <t>シヒョウ</t>
    </rPh>
    <rPh sb="52" eb="54">
      <t>ジュウシ</t>
    </rPh>
    <phoneticPr fontId="5"/>
  </si>
  <si>
    <t>新型コロナウイルス感染症の影響により，文化芸術活動への制限があったことによりｃ評価となったと考えられる</t>
    <rPh sb="0" eb="2">
      <t>シンガタ</t>
    </rPh>
    <rPh sb="9" eb="12">
      <t>カンセンショウ</t>
    </rPh>
    <rPh sb="13" eb="15">
      <t>エイキョウ</t>
    </rPh>
    <rPh sb="19" eb="21">
      <t>ブンカ</t>
    </rPh>
    <rPh sb="21" eb="23">
      <t>ゲイジュツ</t>
    </rPh>
    <rPh sb="23" eb="25">
      <t>カツドウ</t>
    </rPh>
    <rPh sb="27" eb="29">
      <t>セイゲン</t>
    </rPh>
    <rPh sb="39" eb="41">
      <t>ヒョウカ</t>
    </rPh>
    <rPh sb="46" eb="47">
      <t>カンガ</t>
    </rPh>
    <phoneticPr fontId="5"/>
  </si>
  <si>
    <t>犯罪や事故に関するニュースが日常的に報道されており，犯罪や事故が身近に起こりうるという感覚があることなどから，ｃ評価になったと考えられる。</t>
    <phoneticPr fontId="5"/>
  </si>
  <si>
    <t>コロナ禍によるデジタル化の加速度的進展等により，契約形態が複雑化・多様化したことに伴い，消費者の不安が解消されているという実感に至っていないことなどから，ｃ評価になったと考えられる。</t>
    <phoneticPr fontId="5"/>
  </si>
  <si>
    <t>第２次京都市消費生活基本計画
https://www.city.kyoto.lg.jp/bunshi/cmsfiles/contents/0000103/103049/00-dai2jikeikaku-sassi-zenbun.pdf</t>
    <phoneticPr fontId="5"/>
  </si>
  <si>
    <t>新型コロナウイルスの感染拡大の影響による講座等の回数減や規模縮小等により令和元年度実績（1,138名）に比べて大幅に減少</t>
    <rPh sb="0" eb="2">
      <t>シンガタ</t>
    </rPh>
    <rPh sb="10" eb="12">
      <t>カンセン</t>
    </rPh>
    <rPh sb="12" eb="14">
      <t>カクダイ</t>
    </rPh>
    <rPh sb="15" eb="17">
      <t>エイキョウ</t>
    </rPh>
    <rPh sb="20" eb="22">
      <t>コウザ</t>
    </rPh>
    <rPh sb="22" eb="23">
      <t>トウ</t>
    </rPh>
    <rPh sb="24" eb="26">
      <t>カイスウ</t>
    </rPh>
    <rPh sb="26" eb="27">
      <t>ゲン</t>
    </rPh>
    <rPh sb="28" eb="30">
      <t>キボ</t>
    </rPh>
    <rPh sb="30" eb="32">
      <t>シュクショウ</t>
    </rPh>
    <rPh sb="32" eb="33">
      <t>トウ</t>
    </rPh>
    <rPh sb="36" eb="38">
      <t>レイワ</t>
    </rPh>
    <rPh sb="38" eb="40">
      <t>ガンネン</t>
    </rPh>
    <rPh sb="40" eb="41">
      <t>ド</t>
    </rPh>
    <rPh sb="41" eb="43">
      <t>ジッセキ</t>
    </rPh>
    <rPh sb="49" eb="50">
      <t>メイ</t>
    </rPh>
    <rPh sb="52" eb="53">
      <t>クラ</t>
    </rPh>
    <rPh sb="55" eb="57">
      <t>オオハバ</t>
    </rPh>
    <rPh sb="58" eb="60">
      <t>ゲンショウ</t>
    </rPh>
    <phoneticPr fontId="5"/>
  </si>
  <si>
    <t>令和元年度の数値5％から段階的に増加させ，目標年次に50％となることを目指す。</t>
    <rPh sb="2" eb="4">
      <t>ガンネン</t>
    </rPh>
    <rPh sb="4" eb="5">
      <t>ド</t>
    </rPh>
    <rPh sb="6" eb="8">
      <t>スウチ</t>
    </rPh>
    <rPh sb="12" eb="15">
      <t>ダンカイテキ</t>
    </rPh>
    <rPh sb="16" eb="18">
      <t>ゾウカ</t>
    </rPh>
    <rPh sb="21" eb="23">
      <t>モクヒョウ</t>
    </rPh>
    <rPh sb="23" eb="25">
      <t>ネンジ</t>
    </rPh>
    <rPh sb="35" eb="37">
      <t>メザ</t>
    </rPh>
    <phoneticPr fontId="5"/>
  </si>
  <si>
    <t>回</t>
    <rPh sb="0" eb="1">
      <t>カイ</t>
    </rPh>
    <phoneticPr fontId="5"/>
  </si>
  <si>
    <t>最新の数値が直近5回実施分の平均値を上回ることを目標とする。</t>
    <rPh sb="0" eb="2">
      <t>サイシン</t>
    </rPh>
    <rPh sb="3" eb="5">
      <t>スウチ</t>
    </rPh>
    <rPh sb="14" eb="17">
      <t>ヘイキンチ</t>
    </rPh>
    <phoneticPr fontId="5"/>
  </si>
  <si>
    <t>（参考：直近5回の実績値）
11回目　68.8％
10回目  77％
９回目　72.3％
８回目　65％
７回目　72.2％</t>
    <rPh sb="1" eb="3">
      <t>サンコウ</t>
    </rPh>
    <rPh sb="4" eb="6">
      <t>チョッキン</t>
    </rPh>
    <rPh sb="7" eb="8">
      <t>カイ</t>
    </rPh>
    <rPh sb="9" eb="12">
      <t>ジッセキチ</t>
    </rPh>
    <phoneticPr fontId="5"/>
  </si>
  <si>
    <t>本市が指定，登録等をした京都文化遺産の数</t>
    <phoneticPr fontId="5"/>
  </si>
  <si>
    <t>文化財保護課</t>
    <rPh sb="0" eb="3">
      <t>ブンカザイ</t>
    </rPh>
    <rPh sb="3" eb="5">
      <t>ホゴ</t>
    </rPh>
    <rPh sb="5" eb="6">
      <t>カ</t>
    </rPh>
    <phoneticPr fontId="5"/>
  </si>
  <si>
    <t>最新数値の単年度目標値に対する達成度が
a：100％以上
b：80％以上，100％未満
c：60％以上，80％未満
d：40％以上，60％未満
e：40％未満</t>
    <rPh sb="34" eb="36">
      <t>イジョウ</t>
    </rPh>
    <rPh sb="41" eb="43">
      <t>ミマン</t>
    </rPh>
    <rPh sb="49" eb="51">
      <t>イジョウ</t>
    </rPh>
    <rPh sb="55" eb="57">
      <t>ミマン</t>
    </rPh>
    <rPh sb="63" eb="65">
      <t>イジョウ</t>
    </rPh>
    <rPh sb="69" eb="71">
      <t>ミマン</t>
    </rPh>
    <rPh sb="77" eb="79">
      <t>ミマン</t>
    </rPh>
    <phoneticPr fontId="5"/>
  </si>
  <si>
    <t xml:space="preserve">指定・登録等の件数は毎年変動するものであり，一定安定的な数字と比較する必要があるため，過去5年間の数値をもとに基準値を設定した。
平均値：60件
</t>
    <rPh sb="0" eb="2">
      <t>シテイ</t>
    </rPh>
    <rPh sb="3" eb="5">
      <t>トウロク</t>
    </rPh>
    <rPh sb="5" eb="6">
      <t>トウ</t>
    </rPh>
    <rPh sb="7" eb="9">
      <t>ケンスウ</t>
    </rPh>
    <rPh sb="10" eb="12">
      <t>マイトシ</t>
    </rPh>
    <rPh sb="12" eb="14">
      <t>ヘンドウ</t>
    </rPh>
    <rPh sb="22" eb="24">
      <t>イッテイ</t>
    </rPh>
    <rPh sb="24" eb="26">
      <t>アンテイ</t>
    </rPh>
    <rPh sb="26" eb="27">
      <t>テキ</t>
    </rPh>
    <rPh sb="28" eb="30">
      <t>スウジ</t>
    </rPh>
    <rPh sb="31" eb="33">
      <t>ヒカク</t>
    </rPh>
    <rPh sb="35" eb="37">
      <t>ヒツヨウ</t>
    </rPh>
    <rPh sb="43" eb="45">
      <t>カコ</t>
    </rPh>
    <rPh sb="46" eb="48">
      <t>ネンカン</t>
    </rPh>
    <rPh sb="49" eb="51">
      <t>スウチ</t>
    </rPh>
    <rPh sb="55" eb="58">
      <t>キジュンチ</t>
    </rPh>
    <rPh sb="59" eb="61">
      <t>セッテイ</t>
    </rPh>
    <rPh sb="66" eb="69">
      <t>ヘイキンチ</t>
    </rPh>
    <rPh sb="72" eb="73">
      <t>ケン</t>
    </rPh>
    <phoneticPr fontId="5"/>
  </si>
  <si>
    <t>目標値については，過去5年間の実績値の平均を設定している。</t>
    <rPh sb="0" eb="3">
      <t>モクヒョウチ</t>
    </rPh>
    <rPh sb="9" eb="11">
      <t>カコ</t>
    </rPh>
    <rPh sb="12" eb="14">
      <t>ネンカン</t>
    </rPh>
    <rPh sb="15" eb="17">
      <t>ジッセキ</t>
    </rPh>
    <rPh sb="17" eb="18">
      <t>チ</t>
    </rPh>
    <rPh sb="22" eb="24">
      <t>セッテイ</t>
    </rPh>
    <phoneticPr fontId="5"/>
  </si>
  <si>
    <t>(参考　過去の実績値)
H27：83％
H28：84％
H29：82％
H30：80％
R元：81.6％</t>
    <rPh sb="4" eb="6">
      <t>カコ</t>
    </rPh>
    <rPh sb="7" eb="9">
      <t>ジッセキ</t>
    </rPh>
    <rPh sb="9" eb="10">
      <t>チ</t>
    </rPh>
    <phoneticPr fontId="5"/>
  </si>
  <si>
    <t>　市民のいのちやくらしを支える重要なライフライン（生活に不可欠な施設）である上下水道は，河川とともに，都市の基盤施設であると同時に琵琶湖・淀川水系における水循環の一翼を担い，流域全体の水環境の保全に大きな役割を果たしている。安全・安心で良質な水道水を安定的に供給する水道，そして大雨による浸水被害を軽減し快適で衛生的な都市生活を支える下水道の整備を進めるとともに，近年多発している集中豪雨等からいのちとくらしを守り，水に親しむ空間を創出する河川整備を進めることなどにより，「くらしの水」を将来にわたって守り続けていく。</t>
    <phoneticPr fontId="5"/>
  </si>
  <si>
    <t>　老朽化した水道管路の改築更新・耐震化，河川改修や雨水幹線等整備による浸水対策が着実に進捗したこと，また，合流式下水道の改善や親しみやすい水辺空間の整備等の取組についても計画的に進められたことから，ａ評価となった。</t>
    <phoneticPr fontId="5"/>
  </si>
  <si>
    <t>　「上下水道は安全で安心していつでも利用できる。」という生活実感がａ評価となっていることをはじめ，全体的に高い評価となっていることから，施策の効果が市民の実感にも表れていると考えられる。</t>
    <rPh sb="28" eb="30">
      <t>セイカツ</t>
    </rPh>
    <phoneticPr fontId="5"/>
  </si>
  <si>
    <t>　客観指標評価と市民生活実感評価が共に高評価となったことから，総合評価結果はＡ評価となった。引き続き，市民の皆さまのライフラインである水道・下水道をいつまでも安心してご利用いただけるよう，「京都市上下水道事業経営ビジョン」等に基づき，老朽化した配水管の更新や雨水幹線の整備などについて着実に推進する。また，「京都市河川整備方針」及び「京都市水共生プラン」に基づき，河川改修や親しみやすい水辺空間の整備などを引き続き推進する。</t>
    <rPh sb="8" eb="10">
      <t>シミン</t>
    </rPh>
    <rPh sb="10" eb="12">
      <t>セイカツ</t>
    </rPh>
    <rPh sb="12" eb="14">
      <t>ジッカン</t>
    </rPh>
    <rPh sb="14" eb="16">
      <t>ヒョウカ</t>
    </rPh>
    <rPh sb="17" eb="18">
      <t>トモ</t>
    </rPh>
    <phoneticPr fontId="5"/>
  </si>
  <si>
    <t>算出方法：管理目標水質を達成した系列数/全高度処理系列数×100
出典：事業担当課調べ</t>
    <phoneticPr fontId="5"/>
  </si>
  <si>
    <t>企画総務部</t>
    <rPh sb="0" eb="5">
      <t>キカクソウムブ</t>
    </rPh>
    <phoneticPr fontId="5"/>
  </si>
  <si>
    <t>新型コロナウイルス感染症の影響により，市バス・地下鉄のお客様数が大幅に減少したことにより，客観指標の目標値から大きく乖離したため，e評価となった。</t>
    <rPh sb="0" eb="2">
      <t>シンガタ</t>
    </rPh>
    <rPh sb="9" eb="12">
      <t>カンセンショウ</t>
    </rPh>
    <rPh sb="13" eb="15">
      <t>エイキョウ</t>
    </rPh>
    <rPh sb="19" eb="20">
      <t>シ</t>
    </rPh>
    <rPh sb="23" eb="26">
      <t>チカテツ</t>
    </rPh>
    <rPh sb="28" eb="30">
      <t>キャクサマ</t>
    </rPh>
    <rPh sb="30" eb="31">
      <t>スウ</t>
    </rPh>
    <rPh sb="32" eb="34">
      <t>オオハバ</t>
    </rPh>
    <rPh sb="35" eb="37">
      <t>ゲンショウ</t>
    </rPh>
    <rPh sb="45" eb="47">
      <t>キャッカン</t>
    </rPh>
    <rPh sb="47" eb="49">
      <t>シヒョウ</t>
    </rPh>
    <rPh sb="50" eb="52">
      <t>モクヒョウ</t>
    </rPh>
    <rPh sb="55" eb="56">
      <t>オオ</t>
    </rPh>
    <rPh sb="58" eb="60">
      <t>カイリ</t>
    </rPh>
    <rPh sb="66" eb="68">
      <t>ヒョウカ</t>
    </rPh>
    <phoneticPr fontId="5"/>
  </si>
  <si>
    <t>将来にわたり「市民の足」としての役割を果たしていくためには，事業の根幹である運賃収入の増収を中心とした持続可能な財政運営に努めることが必要であることから，客観指標を重視する。</t>
    <rPh sb="0" eb="2">
      <t>ショウライ</t>
    </rPh>
    <rPh sb="7" eb="9">
      <t>シミン</t>
    </rPh>
    <rPh sb="10" eb="11">
      <t>アシ</t>
    </rPh>
    <rPh sb="16" eb="18">
      <t>ヤクワリ</t>
    </rPh>
    <rPh sb="19" eb="20">
      <t>ハ</t>
    </rPh>
    <rPh sb="30" eb="32">
      <t>ジギョウ</t>
    </rPh>
    <rPh sb="33" eb="35">
      <t>コンカン</t>
    </rPh>
    <rPh sb="38" eb="40">
      <t>ウンチン</t>
    </rPh>
    <rPh sb="40" eb="42">
      <t>シュウニュウ</t>
    </rPh>
    <rPh sb="43" eb="45">
      <t>ゾウシュウ</t>
    </rPh>
    <rPh sb="46" eb="48">
      <t>チュウシン</t>
    </rPh>
    <rPh sb="51" eb="53">
      <t>ジゾク</t>
    </rPh>
    <rPh sb="53" eb="55">
      <t>カノウ</t>
    </rPh>
    <rPh sb="56" eb="58">
      <t>ザイセイ</t>
    </rPh>
    <rPh sb="58" eb="60">
      <t>ウンエイ</t>
    </rPh>
    <rPh sb="61" eb="62">
      <t>ツト</t>
    </rPh>
    <rPh sb="67" eb="69">
      <t>ヒツヨウ</t>
    </rPh>
    <rPh sb="77" eb="79">
      <t>キャッカン</t>
    </rPh>
    <rPh sb="79" eb="81">
      <t>シヒョウ</t>
    </rPh>
    <rPh sb="82" eb="84">
      <t>ジュウシ</t>
    </rPh>
    <phoneticPr fontId="5"/>
  </si>
  <si>
    <t>　安心して市民がくらし，観光客が訪れることのできる「安心都市・京都」をめざし，火災の発生を未然に防ぎ，市民のいのちと京都の町並みや文化財などを火災から守るとともに，あらゆる災害に迅速的確に対応する消防・救急体制を確保する。また，市民・地域団体，事業所，消防団，行政が一体となった防火・防災活動を推進し，地域防災力の充実強化を図る。</t>
    <phoneticPr fontId="5"/>
  </si>
  <si>
    <t>　防火・防災対策や消防・救急体制の充実強化などの施策の進捗や効果が市民実感に繋がりにくいことから，客観指標評価を重視する。</t>
    <phoneticPr fontId="5"/>
  </si>
  <si>
    <t>　飲食店からの火災が減少したことや適正に消防活動が実施されたこと，また，これまでに取り組んできた救急隊の増隊などの救急需要対策や市民への応急手当の普及啓発などにより，火災が減少するとともに，その被害が抑制され，市民ぐるみで迅速的確な救急活動を実施できたことなどから，ａ評価となったと考えられる。</t>
    <rPh sb="1" eb="3">
      <t>インショク</t>
    </rPh>
    <rPh sb="3" eb="4">
      <t>テン</t>
    </rPh>
    <rPh sb="7" eb="9">
      <t>カサイ</t>
    </rPh>
    <rPh sb="10" eb="12">
      <t>ゲンショウ</t>
    </rPh>
    <rPh sb="25" eb="27">
      <t>ジッシ</t>
    </rPh>
    <rPh sb="41" eb="42">
      <t>ト</t>
    </rPh>
    <rPh sb="43" eb="44">
      <t>ク</t>
    </rPh>
    <rPh sb="61" eb="63">
      <t>タイサク</t>
    </rPh>
    <rPh sb="64" eb="66">
      <t>シミン</t>
    </rPh>
    <rPh sb="68" eb="70">
      <t>オウキュウ</t>
    </rPh>
    <rPh sb="70" eb="72">
      <t>テアテ</t>
    </rPh>
    <rPh sb="73" eb="75">
      <t>フキュウ</t>
    </rPh>
    <rPh sb="75" eb="77">
      <t>ケイハツ</t>
    </rPh>
    <rPh sb="83" eb="85">
      <t>カサイ</t>
    </rPh>
    <rPh sb="86" eb="88">
      <t>ゲンショウ</t>
    </rPh>
    <rPh sb="97" eb="99">
      <t>ヒガイ</t>
    </rPh>
    <rPh sb="100" eb="102">
      <t>ヨクセイ</t>
    </rPh>
    <rPh sb="105" eb="107">
      <t>シミン</t>
    </rPh>
    <rPh sb="111" eb="113">
      <t>ジンソク</t>
    </rPh>
    <rPh sb="113" eb="115">
      <t>テキカク</t>
    </rPh>
    <rPh sb="116" eb="118">
      <t>キュウキュウ</t>
    </rPh>
    <rPh sb="118" eb="120">
      <t>カツドウ</t>
    </rPh>
    <rPh sb="121" eb="123">
      <t>ジッシ</t>
    </rPh>
    <rPh sb="134" eb="136">
      <t>ヒョウカ</t>
    </rPh>
    <rPh sb="141" eb="142">
      <t>カンガ</t>
    </rPh>
    <phoneticPr fontId="5"/>
  </si>
  <si>
    <t>　新型コロナウイルス感染症の影響で地域での訓練や防火防災行事等の自粛や規模縮小があり，市民参加者が例年よりも大きく減少したため，地域ぐるみで防火・防災の備えが進んでいることに対する市民の実感は得られにくかった一方，「消防署は，様々な災害や事故などが発生した際に頼りになる。」という生活実感がａ評価であったことから，全体の評価はｂ評価となった。</t>
    <rPh sb="1" eb="3">
      <t>シンガタ</t>
    </rPh>
    <rPh sb="10" eb="13">
      <t>カンセンショウ</t>
    </rPh>
    <rPh sb="43" eb="45">
      <t>シミン</t>
    </rPh>
    <rPh sb="49" eb="51">
      <t>レイネン</t>
    </rPh>
    <rPh sb="54" eb="55">
      <t>オオ</t>
    </rPh>
    <rPh sb="90" eb="92">
      <t>シミン</t>
    </rPh>
    <rPh sb="93" eb="95">
      <t>ジッカン</t>
    </rPh>
    <rPh sb="96" eb="97">
      <t>エ</t>
    </rPh>
    <rPh sb="104" eb="106">
      <t>イッポウ</t>
    </rPh>
    <rPh sb="140" eb="142">
      <t>セイカツ</t>
    </rPh>
    <rPh sb="142" eb="144">
      <t>ジッカン</t>
    </rPh>
    <rPh sb="146" eb="148">
      <t>ヒョウカ</t>
    </rPh>
    <rPh sb="157" eb="159">
      <t>ゼンタイ</t>
    </rPh>
    <rPh sb="160" eb="162">
      <t>ヒョウカ</t>
    </rPh>
    <rPh sb="164" eb="166">
      <t>ヒョウカ</t>
    </rPh>
    <phoneticPr fontId="5"/>
  </si>
  <si>
    <t>予防部</t>
    <rPh sb="0" eb="2">
      <t>ヨボウ</t>
    </rPh>
    <rPh sb="2" eb="3">
      <t>ブ</t>
    </rPh>
    <phoneticPr fontId="5"/>
  </si>
  <si>
    <t>警防部</t>
    <rPh sb="0" eb="2">
      <t>ケイボウ</t>
    </rPh>
    <rPh sb="2" eb="3">
      <t>ブ</t>
    </rPh>
    <phoneticPr fontId="5"/>
  </si>
  <si>
    <t>警防部
消防学校</t>
    <rPh sb="0" eb="2">
      <t>ケイボウ</t>
    </rPh>
    <rPh sb="2" eb="3">
      <t>ブ</t>
    </rPh>
    <rPh sb="4" eb="6">
      <t>ショウボウ</t>
    </rPh>
    <rPh sb="6" eb="8">
      <t>ガッコウ</t>
    </rPh>
    <phoneticPr fontId="5"/>
  </si>
  <si>
    <t>総務部
予防部</t>
    <rPh sb="0" eb="2">
      <t>ソウム</t>
    </rPh>
    <rPh sb="2" eb="3">
      <t>ブ</t>
    </rPh>
    <rPh sb="4" eb="6">
      <t>ヨボウ</t>
    </rPh>
    <rPh sb="6" eb="7">
      <t>ブ</t>
    </rPh>
    <phoneticPr fontId="5"/>
  </si>
  <si>
    <t>コロナ禍の影響で地域での訓練や防火防災行事等の自粛や規模縮小があり，市民参加者が例年よりも大きく減少したため，地域ぐるみで防火・防災の備えが進んでいることに対する市民の実感は得られにくく，Ｃ評価となったと考えられる。</t>
    <phoneticPr fontId="5"/>
  </si>
  <si>
    <t>　水道の主要管路の耐震適合性管の割合，合流式下水道の改善率，都市基盤河川の改修率など，効果測定に客観指標の数値が直結するため，客観指標評価を重視する。</t>
    <phoneticPr fontId="5"/>
  </si>
  <si>
    <t>　急速な社会の変化やAI の飛躍的な進化など，絶え間なく進む技術革新により将来予測が困難な時代といわれるなかにあっても「一人一人の子どもを徹底的に大切にする」という京都市の教育理念の下，子どもたちが夢と希望をもって未来を切り拓いていけるよう，はぐくみ文化を基軸として，家庭・地域・大学・産業界・NPO などの参画を得ながら，市民ぐるみ・地域ぐるみで子どもたちの「生きる力」（確かな学力，豊かな心，健やかな体）を育む学校教育を推進する。</t>
    <phoneticPr fontId="5"/>
  </si>
  <si>
    <t>　人生100 年時代を見据え，豊かな人生の実現と生きがいをもってくらせる社会の創造の双方の観点から，京都ならではの市民力・地域力・文化力を結集し，子どもから高齢者，障害のある人など，あらゆる人々の学びや文化・芸術，スポーツ等に親しむ機会を創出するとともに，それらを通して得た豊かな知識・技術・経験を生かすことができ，健康長寿にもつながる生涯学習のまちづくりに取り組む。</t>
    <phoneticPr fontId="5"/>
  </si>
  <si>
    <t>　新型コロナウイルス感染症の影響により，保護者や地域の人々が学校の様々な活動に参画する機会が大幅に減少したことなどから，ｃ評価となったと考えられる。</t>
    <rPh sb="10" eb="13">
      <t>カンセンショウ</t>
    </rPh>
    <rPh sb="20" eb="23">
      <t>ホゴシャ</t>
    </rPh>
    <rPh sb="24" eb="26">
      <t>チイキ</t>
    </rPh>
    <rPh sb="27" eb="29">
      <t>ヒトビト</t>
    </rPh>
    <rPh sb="30" eb="32">
      <t>ガッコウ</t>
    </rPh>
    <rPh sb="33" eb="35">
      <t>サマザマ</t>
    </rPh>
    <rPh sb="36" eb="38">
      <t>カツドウ</t>
    </rPh>
    <rPh sb="39" eb="41">
      <t>サンカク</t>
    </rPh>
    <rPh sb="43" eb="45">
      <t>キカイ</t>
    </rPh>
    <rPh sb="46" eb="48">
      <t>オオハバ</t>
    </rPh>
    <rPh sb="49" eb="51">
      <t>ゲンショウ</t>
    </rPh>
    <rPh sb="61" eb="63">
      <t>ヒョウカ</t>
    </rPh>
    <rPh sb="68" eb="69">
      <t>カンガ</t>
    </rPh>
    <phoneticPr fontId="5"/>
  </si>
  <si>
    <t>　幼児・児童・生徒・教職員等を主な対象とする政策であり，保護者の方等を除き，市民全体の生活実感には政策の効果が反映されにくいと考えられるため，客観指標評価を重視する。</t>
    <phoneticPr fontId="5"/>
  </si>
  <si>
    <t>　政策の指標である「小学校と中学校の合同による学校運営協議会を設置する中学校区の割合」について，計画的に取組を推進できていることや，施策の「子どもたちが夢と志をもって可能性に挑戦するために必要な力を育む教育の推進」等の評価が高い評価となっていることなどから，ａ評価となっている。</t>
    <rPh sb="1" eb="3">
      <t>セイサク</t>
    </rPh>
    <rPh sb="4" eb="6">
      <t>シヒョウ</t>
    </rPh>
    <rPh sb="48" eb="51">
      <t>ケイカクテキ</t>
    </rPh>
    <rPh sb="55" eb="57">
      <t>スイシン</t>
    </rPh>
    <rPh sb="66" eb="67">
      <t>セ</t>
    </rPh>
    <rPh sb="67" eb="68">
      <t>サク</t>
    </rPh>
    <rPh sb="107" eb="108">
      <t>トウ</t>
    </rPh>
    <rPh sb="109" eb="111">
      <t>ヒョウカ</t>
    </rPh>
    <phoneticPr fontId="5"/>
  </si>
  <si>
    <t>　市民の学びのネットワークの拡充や学びや取組が社会に還元される環境づくりなど，施策に係る市民の意識や生活実感が重要な分野であることから，市民生活実感評価を重視する。</t>
    <phoneticPr fontId="5"/>
  </si>
  <si>
    <t>　政策の指標である「京都市図書館利用登録率」について，登録率が増加傾向にあることや，施策の「子どもを共に育む気運づくり」が高評価となっていることなどから，ａ評価となっている。</t>
    <rPh sb="61" eb="62">
      <t>タカ</t>
    </rPh>
    <phoneticPr fontId="5"/>
  </si>
  <si>
    <t>　新型コロナウイルス感染症の影響により，図書館サービスの制限や多くの生涯学習関連講座・イベント等が休止となり，子どもから高齢者まで様々な世代が交流し，学び合う機会が大幅に減少したことから，ｃ評価となったと考えられる。</t>
    <rPh sb="1" eb="3">
      <t>シンガタ</t>
    </rPh>
    <rPh sb="10" eb="13">
      <t>カンセンショウ</t>
    </rPh>
    <rPh sb="14" eb="16">
      <t>エイキョウ</t>
    </rPh>
    <rPh sb="28" eb="30">
      <t>セイゲン</t>
    </rPh>
    <rPh sb="31" eb="32">
      <t>オオ</t>
    </rPh>
    <rPh sb="34" eb="36">
      <t>ショウガイ</t>
    </rPh>
    <rPh sb="36" eb="38">
      <t>ガクシュウ</t>
    </rPh>
    <rPh sb="38" eb="40">
      <t>カンレン</t>
    </rPh>
    <rPh sb="40" eb="42">
      <t>コウザ</t>
    </rPh>
    <rPh sb="47" eb="48">
      <t>トウ</t>
    </rPh>
    <rPh sb="49" eb="51">
      <t>キュウシ</t>
    </rPh>
    <rPh sb="55" eb="56">
      <t>コ</t>
    </rPh>
    <rPh sb="60" eb="63">
      <t>コウレイシャ</t>
    </rPh>
    <rPh sb="65" eb="67">
      <t>サマザマ</t>
    </rPh>
    <rPh sb="68" eb="70">
      <t>セダイ</t>
    </rPh>
    <rPh sb="71" eb="73">
      <t>コウリュウ</t>
    </rPh>
    <rPh sb="75" eb="76">
      <t>マナ</t>
    </rPh>
    <rPh sb="77" eb="78">
      <t>ア</t>
    </rPh>
    <rPh sb="79" eb="81">
      <t>キカイ</t>
    </rPh>
    <rPh sb="82" eb="84">
      <t>オオハバ</t>
    </rPh>
    <rPh sb="85" eb="87">
      <t>ゲンショウ</t>
    </rPh>
    <rPh sb="95" eb="97">
      <t>ヒョウカ</t>
    </rPh>
    <rPh sb="102" eb="103">
      <t>カンガ</t>
    </rPh>
    <phoneticPr fontId="5"/>
  </si>
  <si>
    <t>・少子高齢化が進んでいく中で，児童生徒数が減少していくことを踏まえ，児童生徒1人当たりのボランティア数を基に設定した。
・コロナ禍の令和２年度の状況を踏まえて目標値を設定する必要があることから，令和３年度（令和２年度実績）は評価しない。</t>
    <phoneticPr fontId="5"/>
  </si>
  <si>
    <t>生涯学習部
指導部</t>
    <rPh sb="0" eb="5">
      <t>ショウガイガクシュウブ</t>
    </rPh>
    <rPh sb="6" eb="8">
      <t>シドウ</t>
    </rPh>
    <rPh sb="8" eb="9">
      <t>ブ</t>
    </rPh>
    <phoneticPr fontId="5"/>
  </si>
  <si>
    <t>教育環境整備室
体育健康教室
総合教育センター</t>
    <rPh sb="0" eb="2">
      <t>キョウイク</t>
    </rPh>
    <rPh sb="2" eb="4">
      <t>カンキョウ</t>
    </rPh>
    <rPh sb="4" eb="6">
      <t>セイビ</t>
    </rPh>
    <rPh sb="6" eb="7">
      <t>シツ</t>
    </rPh>
    <rPh sb="8" eb="10">
      <t>タイイク</t>
    </rPh>
    <rPh sb="10" eb="12">
      <t>ケンコウ</t>
    </rPh>
    <rPh sb="12" eb="14">
      <t>キョウシツ</t>
    </rPh>
    <rPh sb="15" eb="19">
      <t>ソウゴウキョウイク</t>
    </rPh>
    <phoneticPr fontId="5"/>
  </si>
  <si>
    <t>指導部
体育健康教育室</t>
    <rPh sb="0" eb="2">
      <t>シドウ</t>
    </rPh>
    <rPh sb="2" eb="3">
      <t>ブ</t>
    </rPh>
    <rPh sb="4" eb="6">
      <t>タイイク</t>
    </rPh>
    <rPh sb="6" eb="8">
      <t>ケンコウ</t>
    </rPh>
    <rPh sb="8" eb="10">
      <t>キョウイク</t>
    </rPh>
    <rPh sb="10" eb="11">
      <t>シツ</t>
    </rPh>
    <phoneticPr fontId="5"/>
  </si>
  <si>
    <t>総務部
総合教育センター
体育健康教育室</t>
    <rPh sb="0" eb="2">
      <t>ソウム</t>
    </rPh>
    <rPh sb="2" eb="3">
      <t>ブ</t>
    </rPh>
    <rPh sb="4" eb="8">
      <t>ソウゴウキョウイク</t>
    </rPh>
    <rPh sb="13" eb="15">
      <t>タイイク</t>
    </rPh>
    <rPh sb="15" eb="17">
      <t>ケンコウ</t>
    </rPh>
    <rPh sb="17" eb="19">
      <t>キョウイク</t>
    </rPh>
    <rPh sb="19" eb="20">
      <t>シツ</t>
    </rPh>
    <phoneticPr fontId="5"/>
  </si>
  <si>
    <t>本施策に係る事業については，効果がすぐには市民生活に反映されにくいため，客観指標を重視する。</t>
    <phoneticPr fontId="5"/>
  </si>
  <si>
    <t>本施策の対象が京都市立学校に在籍する幼児・児童・生徒に限定されており，保護者の方等を除き，多くの市民にはその効果が実感されにくいものであるため，客観指標を重視する。</t>
    <rPh sb="35" eb="38">
      <t>ホゴシャ</t>
    </rPh>
    <rPh sb="39" eb="40">
      <t>カタ</t>
    </rPh>
    <rPh sb="40" eb="41">
      <t>トウ</t>
    </rPh>
    <rPh sb="42" eb="43">
      <t>ノゾ</t>
    </rPh>
    <phoneticPr fontId="5"/>
  </si>
  <si>
    <t>本施策の対象が教職員に限定されており，多くの市民にはその効果が実感されにくいものであるため，客観指標を重視する。</t>
    <rPh sb="0" eb="1">
      <t>ホン</t>
    </rPh>
    <rPh sb="1" eb="2">
      <t>セ</t>
    </rPh>
    <rPh sb="2" eb="3">
      <t>サク</t>
    </rPh>
    <rPh sb="4" eb="6">
      <t>タイショウ</t>
    </rPh>
    <rPh sb="7" eb="10">
      <t>キョウショクイン</t>
    </rPh>
    <rPh sb="11" eb="13">
      <t>ゲンテイ</t>
    </rPh>
    <rPh sb="19" eb="20">
      <t>オオ</t>
    </rPh>
    <rPh sb="22" eb="24">
      <t>シミン</t>
    </rPh>
    <rPh sb="28" eb="30">
      <t>コウカ</t>
    </rPh>
    <rPh sb="31" eb="33">
      <t>ジッカン</t>
    </rPh>
    <rPh sb="46" eb="48">
      <t>キャッカン</t>
    </rPh>
    <rPh sb="48" eb="50">
      <t>シヒョウ</t>
    </rPh>
    <rPh sb="51" eb="53">
      <t>ジュウシ</t>
    </rPh>
    <phoneticPr fontId="5"/>
  </si>
  <si>
    <t>市立学校施設整備や学習環境整備等，対象が限られた施策であり，市民の生活実感に施策の効果がすぐには反映されにくい性質があるため客観指標を重視する。</t>
    <rPh sb="9" eb="11">
      <t>ガクシュウ</t>
    </rPh>
    <rPh sb="11" eb="13">
      <t>カンキョウ</t>
    </rPh>
    <rPh sb="13" eb="15">
      <t>セイビ</t>
    </rPh>
    <rPh sb="15" eb="16">
      <t>トウ</t>
    </rPh>
    <phoneticPr fontId="5"/>
  </si>
  <si>
    <t>当該施策については，対象者が一定限定されており，普段施策に触れることが無い市民には実感しにくいため，ｃ評価となったと考えられる。</t>
    <rPh sb="14" eb="16">
      <t>イッテイ</t>
    </rPh>
    <rPh sb="16" eb="18">
      <t>ゲンテイ</t>
    </rPh>
    <phoneticPr fontId="5"/>
  </si>
  <si>
    <t>学校教育の重点
https://www.city.kyoto.lg.jp/kyoiku/cmsfiles/contents/0000221/221834/R3jyuuten.pdf</t>
    <rPh sb="0" eb="2">
      <t>ガッコウ</t>
    </rPh>
    <rPh sb="2" eb="4">
      <t>キョウイク</t>
    </rPh>
    <rPh sb="5" eb="7">
      <t>ジュウテン</t>
    </rPh>
    <phoneticPr fontId="5"/>
  </si>
  <si>
    <t>京都市「学校・幼稚園における働き方改革」方針
https://www.city.kyoto.lg.jp/kyoiku/cmsfiles/contents/0000286/286715/R1_hatarakikatakaikakuho-sin(full).pdf</t>
    <rPh sb="0" eb="2">
      <t>キョウト</t>
    </rPh>
    <rPh sb="2" eb="3">
      <t>シ</t>
    </rPh>
    <phoneticPr fontId="5"/>
  </si>
  <si>
    <t>学校施設マネジメント基本計画
https://www.city.kyoto.lg.jp/kyoiku/cmsfiles/contents/0000218/218690/edu-management.pdf
京都市通学路・児童の移動経路交通安全プログラム
https://www.city.kyoto.lg.jp/kyoiku/cmsfiles/contents/0000219/219476/03tsugakuro.pdf</t>
    <rPh sb="0" eb="2">
      <t>ガッコウ</t>
    </rPh>
    <rPh sb="2" eb="4">
      <t>シセツ</t>
    </rPh>
    <rPh sb="10" eb="12">
      <t>キホン</t>
    </rPh>
    <rPh sb="12" eb="14">
      <t>ケイカク</t>
    </rPh>
    <rPh sb="104" eb="106">
      <t>キョウト</t>
    </rPh>
    <rPh sb="106" eb="107">
      <t>シ</t>
    </rPh>
    <phoneticPr fontId="5"/>
  </si>
  <si>
    <t>生涯学習部</t>
    <rPh sb="0" eb="5">
      <t>ショウガイガクシュウブ</t>
    </rPh>
    <phoneticPr fontId="5"/>
  </si>
  <si>
    <t>多彩な市民のニーズに応えられているかは，客観指標よりも実際に利用されている市民の実感に重みを付ける方が適切であるため市民実感評価を重視する。</t>
    <rPh sb="58" eb="60">
      <t>シミン</t>
    </rPh>
    <rPh sb="60" eb="62">
      <t>ジッカン</t>
    </rPh>
    <rPh sb="62" eb="64">
      <t>ヒョウカ</t>
    </rPh>
    <rPh sb="65" eb="67">
      <t>ジュウシ</t>
    </rPh>
    <phoneticPr fontId="5"/>
  </si>
  <si>
    <t>市民一人一人の学びが，それぞれの仕事や社会活動に生かされる機会そのものが少ないことや，実際には何らかの形で学びと仕事や社会活動が繋がっていても生活実感に反映されにくいため，客観指標を重視する。</t>
    <rPh sb="71" eb="73">
      <t>セイカツ</t>
    </rPh>
    <rPh sb="73" eb="75">
      <t>ジッカン</t>
    </rPh>
    <rPh sb="76" eb="78">
      <t>ハンエイ</t>
    </rPh>
    <rPh sb="86" eb="88">
      <t>キャッカン</t>
    </rPh>
    <phoneticPr fontId="5"/>
  </si>
  <si>
    <t xml:space="preserve">新型コロナウイルス感染症の影響で図書館サービスの制限や生涯学習総合センターの一部講座の中止等の影響のほか，市民が学びたいと思ったときにすぐに学べる環境にアクセスできない，また「京まなびネット」等を利用しても，自分の興味のあるイベントが見つからない等，学びの環境の満足感を十分実感するに至っていないため，C評価となったと考えられる。
</t>
    <rPh sb="53" eb="55">
      <t>シミン</t>
    </rPh>
    <rPh sb="56" eb="57">
      <t>マナ</t>
    </rPh>
    <rPh sb="61" eb="62">
      <t>オモ</t>
    </rPh>
    <rPh sb="70" eb="71">
      <t>マナ</t>
    </rPh>
    <rPh sb="73" eb="75">
      <t>カンキョウ</t>
    </rPh>
    <rPh sb="88" eb="89">
      <t>キョウ</t>
    </rPh>
    <rPh sb="96" eb="97">
      <t>ナド</t>
    </rPh>
    <rPh sb="98" eb="100">
      <t>リヨウ</t>
    </rPh>
    <rPh sb="104" eb="106">
      <t>ジブン</t>
    </rPh>
    <rPh sb="107" eb="109">
      <t>キョウミ</t>
    </rPh>
    <rPh sb="117" eb="118">
      <t>ミ</t>
    </rPh>
    <rPh sb="123" eb="124">
      <t>ナド</t>
    </rPh>
    <rPh sb="125" eb="126">
      <t>マナ</t>
    </rPh>
    <rPh sb="128" eb="130">
      <t>カンキョウ</t>
    </rPh>
    <rPh sb="131" eb="134">
      <t>マンゾクカン</t>
    </rPh>
    <rPh sb="135" eb="137">
      <t>ジュウブン</t>
    </rPh>
    <rPh sb="137" eb="139">
      <t>ジッカン</t>
    </rPh>
    <rPh sb="142" eb="143">
      <t>イタ</t>
    </rPh>
    <rPh sb="152" eb="154">
      <t>ヒョウカ</t>
    </rPh>
    <rPh sb="159" eb="160">
      <t>カンガ</t>
    </rPh>
    <phoneticPr fontId="5"/>
  </si>
  <si>
    <t>生涯学習の情報検索サイトのコンテンツの充実やSNSサービスの活用，生涯学習関係団体相互の連携と情報共有を進めるとともに，学校を活用した様々な事業の実施や，博物館や大学等と連携した多様な学習機会，また，図書館サービスや生涯学習総合センターでの各種講座等の提供・充実により，幅広い世代のだれもがいつでもどこでも学び続けることができる環境づくりを推進する。</t>
    <rPh sb="126" eb="128">
      <t>テイキョウ</t>
    </rPh>
    <rPh sb="129" eb="131">
      <t>ジュウジツ</t>
    </rPh>
    <phoneticPr fontId="5"/>
  </si>
  <si>
    <t>市民一人一人の学びが，それぞれの仕事や社会活動に生かされる機会そのものが少ないことや，実際には何らかの形で学びと仕事や社会活動が繋がっていてもそれを実感するに至っていないため，C評価となったと考えられる。</t>
    <rPh sb="0" eb="2">
      <t>シミン</t>
    </rPh>
    <rPh sb="2" eb="4">
      <t>ヒトリ</t>
    </rPh>
    <rPh sb="4" eb="6">
      <t>ヒトリ</t>
    </rPh>
    <rPh sb="7" eb="8">
      <t>マナ</t>
    </rPh>
    <rPh sb="16" eb="18">
      <t>シゴト</t>
    </rPh>
    <rPh sb="19" eb="21">
      <t>シャカイ</t>
    </rPh>
    <rPh sb="21" eb="23">
      <t>カツドウ</t>
    </rPh>
    <rPh sb="24" eb="25">
      <t>イ</t>
    </rPh>
    <rPh sb="29" eb="31">
      <t>キカイ</t>
    </rPh>
    <rPh sb="36" eb="37">
      <t>スク</t>
    </rPh>
    <rPh sb="43" eb="45">
      <t>ジッサイ</t>
    </rPh>
    <rPh sb="47" eb="48">
      <t>ナン</t>
    </rPh>
    <rPh sb="51" eb="52">
      <t>カタチ</t>
    </rPh>
    <rPh sb="53" eb="54">
      <t>マナ</t>
    </rPh>
    <rPh sb="56" eb="58">
      <t>シゴト</t>
    </rPh>
    <rPh sb="59" eb="61">
      <t>シャカイ</t>
    </rPh>
    <rPh sb="61" eb="63">
      <t>カツドウ</t>
    </rPh>
    <rPh sb="64" eb="65">
      <t>ツナ</t>
    </rPh>
    <rPh sb="74" eb="76">
      <t>ジッカン</t>
    </rPh>
    <rPh sb="79" eb="80">
      <t>イタ</t>
    </rPh>
    <rPh sb="89" eb="91">
      <t>ヒョウカ</t>
    </rPh>
    <rPh sb="96" eb="97">
      <t>カンガ</t>
    </rPh>
    <phoneticPr fontId="5"/>
  </si>
  <si>
    <t>ボランティア活動の更なる機会拡充を図り，学びの成果を十分に発揮して生きがいや充実感を得られる活動となるよう，引き続き，関係機関と連携し，ボランティア養成講座の実施や継続的なボランティア活用に努めるとともに，生涯学習の場所・機械・人材のネットワークづくり，市民の多様な学習活動の支援，地域・学校運営協議会・PTA等が連携した地域コミュニティづくりなどを推進する。</t>
    <rPh sb="6" eb="8">
      <t>カツドウ</t>
    </rPh>
    <rPh sb="9" eb="10">
      <t>サラ</t>
    </rPh>
    <rPh sb="12" eb="14">
      <t>キカイ</t>
    </rPh>
    <rPh sb="14" eb="16">
      <t>カクジュウ</t>
    </rPh>
    <rPh sb="17" eb="18">
      <t>ハカ</t>
    </rPh>
    <rPh sb="20" eb="21">
      <t>マナ</t>
    </rPh>
    <rPh sb="23" eb="25">
      <t>セイカ</t>
    </rPh>
    <rPh sb="26" eb="28">
      <t>ジュウブン</t>
    </rPh>
    <rPh sb="29" eb="31">
      <t>ハッキ</t>
    </rPh>
    <rPh sb="33" eb="34">
      <t>イ</t>
    </rPh>
    <rPh sb="38" eb="41">
      <t>ジュウジツカン</t>
    </rPh>
    <rPh sb="42" eb="43">
      <t>エ</t>
    </rPh>
    <rPh sb="46" eb="48">
      <t>カツドウ</t>
    </rPh>
    <rPh sb="54" eb="55">
      <t>ヒ</t>
    </rPh>
    <rPh sb="56" eb="57">
      <t>ツヅ</t>
    </rPh>
    <rPh sb="59" eb="61">
      <t>カンケイ</t>
    </rPh>
    <rPh sb="61" eb="63">
      <t>キカン</t>
    </rPh>
    <rPh sb="64" eb="66">
      <t>レンケイ</t>
    </rPh>
    <rPh sb="74" eb="76">
      <t>ヨウセイ</t>
    </rPh>
    <rPh sb="76" eb="78">
      <t>コウザ</t>
    </rPh>
    <rPh sb="79" eb="81">
      <t>ジッシ</t>
    </rPh>
    <rPh sb="82" eb="85">
      <t>ケイゾクテキ</t>
    </rPh>
    <rPh sb="92" eb="94">
      <t>カツヨウ</t>
    </rPh>
    <rPh sb="95" eb="96">
      <t>ツト</t>
    </rPh>
    <rPh sb="103" eb="105">
      <t>ショウガイ</t>
    </rPh>
    <rPh sb="105" eb="107">
      <t>ガクシュウ</t>
    </rPh>
    <rPh sb="108" eb="110">
      <t>バショ</t>
    </rPh>
    <rPh sb="111" eb="113">
      <t>キカイ</t>
    </rPh>
    <rPh sb="114" eb="116">
      <t>ジンザイ</t>
    </rPh>
    <rPh sb="127" eb="129">
      <t>シミン</t>
    </rPh>
    <rPh sb="130" eb="132">
      <t>タヨウ</t>
    </rPh>
    <rPh sb="133" eb="135">
      <t>ガクシュウ</t>
    </rPh>
    <rPh sb="135" eb="137">
      <t>カツドウ</t>
    </rPh>
    <rPh sb="138" eb="140">
      <t>シエン</t>
    </rPh>
    <rPh sb="141" eb="143">
      <t>チイキ</t>
    </rPh>
    <rPh sb="144" eb="146">
      <t>ガッコウ</t>
    </rPh>
    <rPh sb="146" eb="148">
      <t>ウンエイ</t>
    </rPh>
    <rPh sb="148" eb="151">
      <t>キョウギカイ</t>
    </rPh>
    <rPh sb="155" eb="156">
      <t>トウ</t>
    </rPh>
    <rPh sb="157" eb="159">
      <t>レンケイ</t>
    </rPh>
    <rPh sb="161" eb="163">
      <t>チイキ</t>
    </rPh>
    <rPh sb="175" eb="177">
      <t>スイシン</t>
    </rPh>
    <phoneticPr fontId="5"/>
  </si>
  <si>
    <t>32項目※の7割程度の項目数
(体力・能力数値に際限があること，及びテストを受ける対象，人数が毎年変わることなどから，悉皆調査となった平成25年以降の平均値と最新数値を比較し，7割程度の項目で向上を目指す。)
※令和2年度は26項目の7割の項目数（小5上体起こし・20ｍシャトルラン，中2上体起こし未実施）</t>
    <rPh sb="8" eb="10">
      <t>テイド</t>
    </rPh>
    <rPh sb="90" eb="92">
      <t>テイド</t>
    </rPh>
    <rPh sb="93" eb="95">
      <t>コウモク</t>
    </rPh>
    <rPh sb="96" eb="98">
      <t>コウジョウ</t>
    </rPh>
    <rPh sb="99" eb="101">
      <t>メザ</t>
    </rPh>
    <rPh sb="107" eb="109">
      <t>レイワ</t>
    </rPh>
    <rPh sb="110" eb="112">
      <t>ネンド</t>
    </rPh>
    <rPh sb="115" eb="117">
      <t>コウモク</t>
    </rPh>
    <rPh sb="119" eb="120">
      <t>ワリ</t>
    </rPh>
    <rPh sb="121" eb="124">
      <t>コウモクスウ</t>
    </rPh>
    <phoneticPr fontId="5"/>
  </si>
  <si>
    <t>小5，中2の男女，体力調査8項目
2学年×2(性別)×8項目＝32項目
算用に用いるデータ収集時期の関係から，最新値が前年度の数値になる。</t>
    <phoneticPr fontId="5"/>
  </si>
  <si>
    <t>最新数値の目標値に対する達成度が
a：80％以上
b：60％以上～80％未満
c：40％以上～60％未満
d：20％以上～40％未満
e：20％未満</t>
    <rPh sb="0" eb="2">
      <t>サイシン</t>
    </rPh>
    <rPh sb="2" eb="4">
      <t>スウチ</t>
    </rPh>
    <rPh sb="5" eb="8">
      <t>モクヒョウチ</t>
    </rPh>
    <rPh sb="9" eb="10">
      <t>タイ</t>
    </rPh>
    <rPh sb="12" eb="14">
      <t>タッセイ</t>
    </rPh>
    <rPh sb="14" eb="15">
      <t>ド</t>
    </rPh>
    <phoneticPr fontId="5"/>
  </si>
  <si>
    <t>目標値を設定したうえで，目標値に対する達成度が80％以上をaとし，以下20％刻みで基準を設定した。</t>
    <rPh sb="0" eb="3">
      <t>モクヒョウチ</t>
    </rPh>
    <rPh sb="4" eb="6">
      <t>セッテイ</t>
    </rPh>
    <rPh sb="12" eb="15">
      <t>モクヒョウチ</t>
    </rPh>
    <rPh sb="16" eb="17">
      <t>タイ</t>
    </rPh>
    <rPh sb="19" eb="21">
      <t>タッセイ</t>
    </rPh>
    <rPh sb="21" eb="22">
      <t>ド</t>
    </rPh>
    <phoneticPr fontId="5"/>
  </si>
  <si>
    <t>令和3年3月から新・総合教材ポータルサイトが稼働したため，令和2年度作成コンテンツを移行した数を現況値とし，令和7年度には1.5倍を目標値とする。</t>
    <rPh sb="64" eb="65">
      <t>バイ</t>
    </rPh>
    <phoneticPr fontId="5"/>
  </si>
  <si>
    <t>　妊娠前から子ども・若者までの切れ目ない支援をさらに推進し，京都ならではの市民力・地域力・文化力を結集して市民の生き合う力を高めることで，子ども・若者が将来の展望をもって成長するとともに，子育て家庭をはじめ，結婚・出産・子育ての希望をもつすべての人が幸せを感じ，くらし続けたいと思えるまちを実現する。</t>
    <phoneticPr fontId="5"/>
  </si>
  <si>
    <t>　子育て世帯を主な対象とする政策であり，市民全体の生活実感には政策の効果が反映されにくいと考えられるため，客観指標評価を重視する。</t>
    <phoneticPr fontId="5"/>
  </si>
  <si>
    <t>　新たな受入枠の確保や関係機関の協力による保育所等及び学童クラブ事業の待機児童数ゼロの達成，妊娠・出産に係る産科医療機関等との密な連携の推進，各局区等が設置する附属機関等への青少年登用の促進により，ａ評価になったと考えられる。</t>
    <rPh sb="76" eb="78">
      <t>セッチ</t>
    </rPh>
    <phoneticPr fontId="5"/>
  </si>
  <si>
    <t>　「身近な地域で子どもとの交流や子育て支援の取組が進んでいる」という生活実感はｂ評価と，概ね肯定的に評価されているが，コロナ禍における事業や活動等の制限又は中止等により，子ども・若者や子育て家庭が交流する機会が減少したため，その他の生活実感はｃ評価になったと考えられる。</t>
    <rPh sb="34" eb="36">
      <t>セイカツ</t>
    </rPh>
    <rPh sb="36" eb="38">
      <t>ジッカン</t>
    </rPh>
    <rPh sb="114" eb="115">
      <t>タ</t>
    </rPh>
    <rPh sb="116" eb="118">
      <t>セイカツ</t>
    </rPh>
    <rPh sb="118" eb="120">
      <t>ジッカン</t>
    </rPh>
    <rPh sb="129" eb="130">
      <t>カンガ</t>
    </rPh>
    <phoneticPr fontId="5"/>
  </si>
  <si>
    <t>　客観指標評価はａ評価となったが，市民生活実感評価がｃ評価となったため，総合評価結果はＢ評価となった。ウィズコロナ社会に対応していくため，感染症対策については，引き続き全力で取り組んでいく。そして，子どもたちの健全な育成と，安心して子育てができる環境づくり，持続可能なまちづくりといった各取組について進めていくことにより，基本方針にある切れ目のない支援を一層推進し，子ども・若者が将来の展望をもって成長するとともに，子育て家庭をはじめ，結婚・出産・子育ての希望をもつすべての人が幸せを感じ，くらし続けたいと思えるまちの実現を目指していく。</t>
    <rPh sb="1" eb="5">
      <t>キャッカンシヒョウ</t>
    </rPh>
    <rPh sb="5" eb="7">
      <t>ヒョウカ</t>
    </rPh>
    <rPh sb="9" eb="11">
      <t>ヒョウカ</t>
    </rPh>
    <rPh sb="17" eb="23">
      <t>シミンセイカツジッカン</t>
    </rPh>
    <rPh sb="23" eb="25">
      <t>ヒョウカ</t>
    </rPh>
    <rPh sb="27" eb="29">
      <t>ヒョウカ</t>
    </rPh>
    <rPh sb="44" eb="46">
      <t>ヒョウカ</t>
    </rPh>
    <phoneticPr fontId="5"/>
  </si>
  <si>
    <t>子ども若者未来部育成推進課，子ども家庭支援課
幼保総合支援室</t>
    <rPh sb="0" eb="1">
      <t>コ</t>
    </rPh>
    <rPh sb="3" eb="8">
      <t>ワカモノミライブ</t>
    </rPh>
    <rPh sb="8" eb="13">
      <t>イクセイスイシンカ</t>
    </rPh>
    <rPh sb="14" eb="15">
      <t>コ</t>
    </rPh>
    <rPh sb="17" eb="22">
      <t>カテイシエンカ</t>
    </rPh>
    <rPh sb="23" eb="30">
      <t>ヨウホソウゴウシエンシツ</t>
    </rPh>
    <phoneticPr fontId="5"/>
  </si>
  <si>
    <t>子ども若者未来部育成推進課，子ども家庭支援課</t>
    <rPh sb="0" eb="1">
      <t>コ</t>
    </rPh>
    <rPh sb="3" eb="8">
      <t>ワカモノミライブ</t>
    </rPh>
    <rPh sb="8" eb="13">
      <t>イクセイスイシンカ</t>
    </rPh>
    <rPh sb="14" eb="15">
      <t>コ</t>
    </rPh>
    <rPh sb="17" eb="22">
      <t>カテイシエンカ</t>
    </rPh>
    <phoneticPr fontId="5"/>
  </si>
  <si>
    <t>子ども若者未来部育成推進課</t>
    <rPh sb="8" eb="13">
      <t>イクセイスイシンカ</t>
    </rPh>
    <phoneticPr fontId="5"/>
  </si>
  <si>
    <t>コロナ禍において，子どもや若者が未来に希望を持ちにくい状況にあった中，支援活動等も制限されことから，ｃ評価となったと考えられる。</t>
    <rPh sb="3" eb="4">
      <t>カ</t>
    </rPh>
    <phoneticPr fontId="5"/>
  </si>
  <si>
    <t>とくに支援を必要とする子ども・若者とその家庭を主な対象者としていることから，普段施策に触れることが無い市民には実感しにくいため，ｃ評価となったと考えられる。</t>
    <rPh sb="23" eb="24">
      <t>オモ</t>
    </rPh>
    <phoneticPr fontId="5"/>
  </si>
  <si>
    <t>コロナ禍において，イベント等が中止又は制限され，子ども・若者や子育て家庭が交流する機会が減ったことから本市のはぐくみ文化を実感しにくい状況にあったため，c評価になったと考えられる。</t>
    <rPh sb="3" eb="4">
      <t>カ</t>
    </rPh>
    <rPh sb="77" eb="79">
      <t>ヒョウカ</t>
    </rPh>
    <rPh sb="84" eb="85">
      <t>カンガ</t>
    </rPh>
    <phoneticPr fontId="5"/>
  </si>
  <si>
    <t>はぐくみ創造推進室
子ども若者未来部育成推進課</t>
    <rPh sb="4" eb="9">
      <t>ソウゾウスイシンシツ</t>
    </rPh>
    <rPh sb="10" eb="11">
      <t>コ</t>
    </rPh>
    <rPh sb="13" eb="17">
      <t>ワカモノミライ</t>
    </rPh>
    <rPh sb="17" eb="18">
      <t>ブ</t>
    </rPh>
    <rPh sb="18" eb="23">
      <t>イクセイスイシンカ</t>
    </rPh>
    <phoneticPr fontId="5"/>
  </si>
  <si>
    <t>コロナ禍において，イベント等が中止又は制限され，子ども・若者や子育て家庭が交流する機会が減ったことから本市のはぐくみ文化を実感しにくい状況にあったため，ｃ評価になったと考えられる。</t>
    <rPh sb="10" eb="12">
      <t>ヒョウカ</t>
    </rPh>
    <rPh sb="13" eb="14">
      <t>トウ</t>
    </rPh>
    <rPh sb="17" eb="18">
      <t>マタ</t>
    </rPh>
    <rPh sb="19" eb="21">
      <t>セイゲン</t>
    </rPh>
    <rPh sb="28" eb="30">
      <t>ワカモノ</t>
    </rPh>
    <rPh sb="31" eb="33">
      <t>コソダ</t>
    </rPh>
    <rPh sb="34" eb="36">
      <t>カテイ</t>
    </rPh>
    <rPh sb="41" eb="43">
      <t>キカイ</t>
    </rPh>
    <phoneticPr fontId="5"/>
  </si>
  <si>
    <t>・コロナ禍の令和２年度の状況を踏まえて目標値を設定する必要があることから，令和２年度目標値は設定せず，令和３年度は評価しない。
各年度の目標値
R3：48件
R4：52件
R5：57件
R6：61件
R7：65件
(参考)過去3年間の事業数
H29：64件
H30：63件
R元：66件</t>
    <phoneticPr fontId="5"/>
  </si>
  <si>
    <t>令和元年度までの過去3年の平均増加数を基に，毎年50件ずつ登録団体数が増えることを目標とする。</t>
    <phoneticPr fontId="5"/>
  </si>
  <si>
    <t>　障害のある人が，地域で自立した生活を営み，社会のさまざまな分野の活動に参加できるよう，障害者施策の総合的，分野横断的な展開を図る。これにより，障害のある人もない人も，すべての人が尊重し合い，地域社会のなかで，お互いに認め合い，支え合い，安心してくらせるまちづくりを推進していく。</t>
    <phoneticPr fontId="5"/>
  </si>
  <si>
    <t>　家族形態や雇用形態の変化など，社会経済情勢の変化を背景に，複雑化，多様化する地域の福祉的課題に対して，地域住民が主体となり，地域の関係機関との連携の下，課題を共有し，それぞれの強みを生かしながら解決につなげる協働の取組を推進する。また，地域だけでは対応が困難な複合的な課題を行政や専門支援機関等がしっかりと受け止め，分野横断的に支援を行う。これらの取組を通じて，世代や分野を超えて，すべての人や団体が，地域，くらし，生きがいをともにつくり，高め合うことで，地域住民が安心して生活し続けることのできる地域共生社会の実現をめざす。</t>
    <phoneticPr fontId="5"/>
  </si>
  <si>
    <t>　人生100 年時代を見据え，京都ならではの地域や人とのつながりのなかで，市民が主役となって楽しみながら健康づくりに取り組むとともに，社会や地域全体で健康づくりに取り組んでいく環境づくりを進める。また，高齢期を迎えても介護予防に主体的に取り組み，働き手や地域活動の担い手として活躍できる環境づくりを推進する。さらに，支援が必要になっても，医療や介護をはじめとする多職種の専門職や関係機関，地域住民との協働による，医療・介護・生活支援サービスが切れ目なく提供される地域づくりを進める。</t>
    <phoneticPr fontId="5"/>
  </si>
  <si>
    <t>　市民が安心してくらせる社会を実現するため，適切な医療サービスが受けられる体制を構築するとともに，感染症や食中毒等の健康危機事案が発生した際には，迅速かつ的確に対応できる体制を確立し，また，食品の安全や衛生的な生活環境を確保する。あわせて，人と動物が共生できるうるおいのある豊かな社会を実現する。</t>
    <phoneticPr fontId="5"/>
  </si>
  <si>
    <t xml:space="preserve">　新型コロナウイルス感染症の影響により，地域住民等による活動が困難となる中で，地域内で住民同士等の交流機会が減少し地域のつながりを実感する機会が減っていることから，ｃ評価となったと考えられる。
</t>
    <phoneticPr fontId="5"/>
  </si>
  <si>
    <t>　障害のあるひとを主な対象とする政策であり，市民全体の生活実感には政策の効果が反映されにくいと考えられるため，客観指標評価を重視する。</t>
    <phoneticPr fontId="5"/>
  </si>
  <si>
    <t>　政策の指標である「障害者福祉施設からの地域生活移行人数」は，重度の障害のある方が多く，受入体制が十分でない等の理由から地域移行が進みにくく，ｄ評価になったと考えられるが，「福祉施設からの一般就労移行人数」は目標を達成し，また，施策の評価の平均もａ評価となったことから，全体ではｂ評価となっている。</t>
    <rPh sb="1" eb="3">
      <t>セイサク</t>
    </rPh>
    <rPh sb="4" eb="6">
      <t>シヒョウ</t>
    </rPh>
    <rPh sb="31" eb="33">
      <t>ジュウド</t>
    </rPh>
    <rPh sb="34" eb="36">
      <t>ショウガイ</t>
    </rPh>
    <rPh sb="39" eb="40">
      <t>カタ</t>
    </rPh>
    <rPh sb="41" eb="42">
      <t>オオ</t>
    </rPh>
    <rPh sb="44" eb="46">
      <t>ウケイレ</t>
    </rPh>
    <rPh sb="46" eb="48">
      <t>タイセイ</t>
    </rPh>
    <rPh sb="49" eb="51">
      <t>ジュウブン</t>
    </rPh>
    <rPh sb="54" eb="55">
      <t>トウ</t>
    </rPh>
    <rPh sb="56" eb="58">
      <t>リユウ</t>
    </rPh>
    <rPh sb="60" eb="62">
      <t>チイキ</t>
    </rPh>
    <rPh sb="62" eb="64">
      <t>イコウ</t>
    </rPh>
    <rPh sb="65" eb="66">
      <t>スス</t>
    </rPh>
    <rPh sb="72" eb="74">
      <t>ヒョウカ</t>
    </rPh>
    <rPh sb="79" eb="80">
      <t>カンガ</t>
    </rPh>
    <rPh sb="104" eb="106">
      <t>モクヒョウ</t>
    </rPh>
    <rPh sb="107" eb="109">
      <t>タッセイ</t>
    </rPh>
    <rPh sb="114" eb="116">
      <t>シサク</t>
    </rPh>
    <rPh sb="117" eb="119">
      <t>ヒョウカ</t>
    </rPh>
    <rPh sb="120" eb="122">
      <t>ヘイキン</t>
    </rPh>
    <rPh sb="124" eb="126">
      <t>ヒョウカ</t>
    </rPh>
    <rPh sb="135" eb="137">
      <t>ゼンタイ</t>
    </rPh>
    <rPh sb="140" eb="142">
      <t>ヒョウカ</t>
    </rPh>
    <phoneticPr fontId="5"/>
  </si>
  <si>
    <t>　障害のある人への理解が，社会全体に十分に広がっているとは言えないことから，全ての生活実感においてｃ評価になったと考えられる。</t>
    <rPh sb="1" eb="3">
      <t>ショウガイ</t>
    </rPh>
    <rPh sb="6" eb="7">
      <t>ヒト</t>
    </rPh>
    <rPh sb="9" eb="11">
      <t>リカイ</t>
    </rPh>
    <rPh sb="13" eb="15">
      <t>シャカイ</t>
    </rPh>
    <rPh sb="15" eb="17">
      <t>ゼンタイ</t>
    </rPh>
    <rPh sb="18" eb="20">
      <t>ジュウブン</t>
    </rPh>
    <rPh sb="21" eb="22">
      <t>ヒロ</t>
    </rPh>
    <rPh sb="29" eb="30">
      <t>イ</t>
    </rPh>
    <rPh sb="38" eb="39">
      <t>スベ</t>
    </rPh>
    <rPh sb="41" eb="43">
      <t>セイカツ</t>
    </rPh>
    <rPh sb="43" eb="45">
      <t>ジッカン</t>
    </rPh>
    <rPh sb="50" eb="52">
      <t>ヒョウカ</t>
    </rPh>
    <rPh sb="57" eb="58">
      <t>カンガ</t>
    </rPh>
    <phoneticPr fontId="5"/>
  </si>
  <si>
    <t>　地域福祉活動における市民をはじめとする多様な主体の協働や，地域生活における多様な課題への対応など，施策に係る市民の意識や生活実感が重要な分野であることから，市民生活実感評価を重視する。</t>
    <phoneticPr fontId="5"/>
  </si>
  <si>
    <t xml:space="preserve">　コロナ禍における地域活動の状況の把握や取組の共有等を行うなど，各区地域福祉推進委員会の活動件数が大幅に増加したこと，また，制度の狭間や複合的課題を抱える世帯に対して，地域あんしん支援員が継続して支援を行い，支援世帯数が目標値に達したことなどから，ａ評価となっている。
</t>
    <rPh sb="44" eb="46">
      <t>カツドウ</t>
    </rPh>
    <rPh sb="46" eb="48">
      <t>ケンスウ</t>
    </rPh>
    <rPh sb="49" eb="51">
      <t>オオハバ</t>
    </rPh>
    <rPh sb="52" eb="54">
      <t>ゾウカ</t>
    </rPh>
    <rPh sb="104" eb="106">
      <t>シエン</t>
    </rPh>
    <rPh sb="106" eb="109">
      <t>セタイスウ</t>
    </rPh>
    <rPh sb="110" eb="113">
      <t>モクヒョウチ</t>
    </rPh>
    <rPh sb="114" eb="115">
      <t>タッ</t>
    </rPh>
    <phoneticPr fontId="5"/>
  </si>
  <si>
    <t>　医療サービスの充実や健康危機管理，食の安全や動物との共生など，施策に係る市民の意識や生活実感が重要な分野であることから，市民生活実感評価を重視する。</t>
    <phoneticPr fontId="5"/>
  </si>
  <si>
    <t>　特別養護老人ホーム，認知症高齢者グループホーム，介護専用型特定施設の各施設の整備を着実に推進し，政策の指標である「施設・居住系介護保険サービス定員数」が高評価になったことなどから，ａ評価となっている。</t>
    <rPh sb="35" eb="38">
      <t>カクシセツ</t>
    </rPh>
    <rPh sb="39" eb="41">
      <t>セイビ</t>
    </rPh>
    <rPh sb="42" eb="44">
      <t>チャクジツ</t>
    </rPh>
    <rPh sb="45" eb="47">
      <t>スイシン</t>
    </rPh>
    <rPh sb="49" eb="51">
      <t>セイサク</t>
    </rPh>
    <rPh sb="92" eb="94">
      <t>ヒョウカ</t>
    </rPh>
    <phoneticPr fontId="5"/>
  </si>
  <si>
    <t xml:space="preserve">　新型コロナウイルス感染症の影響により，高齢者の地域活動など社会参加の場が大きく制限されたこと及び健康づくりに関する事業やイベント等の開催が制限されたことから，ｃ評価となったと考えられる。
</t>
    <rPh sb="1" eb="3">
      <t>シンガタ</t>
    </rPh>
    <rPh sb="10" eb="13">
      <t>カンセンショウ</t>
    </rPh>
    <rPh sb="14" eb="16">
      <t>エイキョウ</t>
    </rPh>
    <rPh sb="47" eb="48">
      <t>オヨ</t>
    </rPh>
    <rPh sb="49" eb="51">
      <t>ケンコウ</t>
    </rPh>
    <rPh sb="55" eb="56">
      <t>カン</t>
    </rPh>
    <rPh sb="58" eb="60">
      <t>ジギョウ</t>
    </rPh>
    <rPh sb="65" eb="66">
      <t>トウ</t>
    </rPh>
    <rPh sb="67" eb="69">
      <t>カイサイ</t>
    </rPh>
    <rPh sb="70" eb="72">
      <t>セイゲン</t>
    </rPh>
    <rPh sb="81" eb="83">
      <t>ヒョウカ</t>
    </rPh>
    <rPh sb="88" eb="89">
      <t>カンガ</t>
    </rPh>
    <phoneticPr fontId="5"/>
  </si>
  <si>
    <t>　市立病院及び市立京北病院による充実した医療サービスが提供されていることを示す「市立病院機構年度計画の達成割合」が，コロナ禍においても高い割合となったことや「重篤又は大規模食中毒発生件数」を０件に抑えられたことなどから，全体としてａ評価となっている。</t>
    <rPh sb="79" eb="81">
      <t>ジュウトク</t>
    </rPh>
    <rPh sb="81" eb="82">
      <t>マタ</t>
    </rPh>
    <rPh sb="83" eb="86">
      <t>ダイキボ</t>
    </rPh>
    <rPh sb="86" eb="89">
      <t>ショクチュウドク</t>
    </rPh>
    <rPh sb="89" eb="91">
      <t>ハッセイ</t>
    </rPh>
    <rPh sb="91" eb="93">
      <t>ケンスウ</t>
    </rPh>
    <rPh sb="96" eb="97">
      <t>ケン</t>
    </rPh>
    <rPh sb="98" eb="99">
      <t>オサ</t>
    </rPh>
    <rPh sb="110" eb="112">
      <t>ゼンタイ</t>
    </rPh>
    <rPh sb="116" eb="118">
      <t>ヒョウカ</t>
    </rPh>
    <phoneticPr fontId="5"/>
  </si>
  <si>
    <t>　「感染症や食中毒などが発生した時も市民の安全と安心が確保されている」という生活実感は，新型コロナウイルス感染症の影響による安全・安心の確保についての不安からｃ評価になったと考えられるが，「頼れる医療機関があり，必要なときに利用しやすい」などの生活実感が概ね評価されていることから，全体ではｂ評価となっている。</t>
    <rPh sb="38" eb="40">
      <t>セイカツ</t>
    </rPh>
    <rPh sb="40" eb="42">
      <t>ジッカン</t>
    </rPh>
    <rPh sb="44" eb="46">
      <t>シンガタ</t>
    </rPh>
    <rPh sb="53" eb="56">
      <t>カンセンショウ</t>
    </rPh>
    <rPh sb="57" eb="59">
      <t>エイキョウ</t>
    </rPh>
    <rPh sb="80" eb="82">
      <t>ヒョウカ</t>
    </rPh>
    <rPh sb="87" eb="88">
      <t>カンガ</t>
    </rPh>
    <rPh sb="95" eb="96">
      <t>タヨ</t>
    </rPh>
    <rPh sb="98" eb="100">
      <t>イリョウ</t>
    </rPh>
    <rPh sb="100" eb="102">
      <t>キカン</t>
    </rPh>
    <rPh sb="106" eb="108">
      <t>ヒツヨウ</t>
    </rPh>
    <rPh sb="112" eb="114">
      <t>リヨウ</t>
    </rPh>
    <rPh sb="122" eb="124">
      <t>セイカツ</t>
    </rPh>
    <rPh sb="124" eb="126">
      <t>ジッカン</t>
    </rPh>
    <rPh sb="127" eb="128">
      <t>オオム</t>
    </rPh>
    <rPh sb="129" eb="131">
      <t>ヒョウカ</t>
    </rPh>
    <rPh sb="141" eb="143">
      <t>ゼンタイ</t>
    </rPh>
    <rPh sb="146" eb="148">
      <t>ヒョウカ</t>
    </rPh>
    <phoneticPr fontId="5"/>
  </si>
  <si>
    <t>　客観指標評価がｂ評価となったことから，総合評価結果はＢ評価となった。引き続き，分野別計画である「はぐくみ支え合うまち・京都ほほえみプラン」に基づき，関係機関や障害者団体等と連携のもと，各施策の目標達成に向けて取り組んでいくことで，基本方針にある障害のある人もない人もお互いに認め合い，支え合い，安心してくらせるまちづくりの実現を目指していく。</t>
    <rPh sb="20" eb="22">
      <t>ソウゴウ</t>
    </rPh>
    <rPh sb="22" eb="24">
      <t>ヒョウカ</t>
    </rPh>
    <rPh sb="24" eb="26">
      <t>ケッカ</t>
    </rPh>
    <rPh sb="28" eb="30">
      <t>ヒョウカ</t>
    </rPh>
    <rPh sb="35" eb="36">
      <t>ヒ</t>
    </rPh>
    <rPh sb="37" eb="38">
      <t>ツヅ</t>
    </rPh>
    <rPh sb="40" eb="42">
      <t>ブンヤ</t>
    </rPh>
    <rPh sb="42" eb="43">
      <t>ベツ</t>
    </rPh>
    <rPh sb="43" eb="45">
      <t>ケイカク</t>
    </rPh>
    <rPh sb="71" eb="72">
      <t>モト</t>
    </rPh>
    <rPh sb="75" eb="77">
      <t>カンケイ</t>
    </rPh>
    <rPh sb="77" eb="79">
      <t>キカン</t>
    </rPh>
    <rPh sb="80" eb="82">
      <t>ショウガイ</t>
    </rPh>
    <rPh sb="82" eb="83">
      <t>シャ</t>
    </rPh>
    <rPh sb="83" eb="85">
      <t>ダンタイ</t>
    </rPh>
    <rPh sb="85" eb="86">
      <t>トウ</t>
    </rPh>
    <rPh sb="87" eb="89">
      <t>レンケイ</t>
    </rPh>
    <rPh sb="93" eb="94">
      <t>カク</t>
    </rPh>
    <rPh sb="94" eb="96">
      <t>シサク</t>
    </rPh>
    <rPh sb="97" eb="99">
      <t>モクヒョウ</t>
    </rPh>
    <rPh sb="99" eb="101">
      <t>タッセイ</t>
    </rPh>
    <rPh sb="102" eb="103">
      <t>ム</t>
    </rPh>
    <rPh sb="105" eb="106">
      <t>ト</t>
    </rPh>
    <rPh sb="107" eb="108">
      <t>ク</t>
    </rPh>
    <rPh sb="116" eb="118">
      <t>キホン</t>
    </rPh>
    <rPh sb="118" eb="120">
      <t>ホウシン</t>
    </rPh>
    <rPh sb="123" eb="125">
      <t>ショウガイ</t>
    </rPh>
    <rPh sb="128" eb="129">
      <t>ヒト</t>
    </rPh>
    <rPh sb="132" eb="133">
      <t>ヒト</t>
    </rPh>
    <rPh sb="162" eb="164">
      <t>ジツゲン</t>
    </rPh>
    <rPh sb="165" eb="167">
      <t>メザ</t>
    </rPh>
    <phoneticPr fontId="5"/>
  </si>
  <si>
    <t>　客観指標評価はａ評価となったが，市民生活実感評価がｃ評価となったため，総合評価結果はＢ評価となった。引き続き「京・地域福祉推進指針」に基づき，区地域福祉推進委員会の取組の充実・強化に取り組み，地域で主体的に取り組まれている活動の把握や共有等を図ることで，コロナ禍を踏まえた地域活動の支援や新たな活動の創出につなげていく。また，複合的な課題を抱える世帯等への支援にあたっては，地域あんしん支援員の取組等により，引き続き行政や専門支援機関等との連携による分野横断的に支援に取り組み，地域住民が安心して生活し続けることのできる地域共生社会の実現につなげる。</t>
    <rPh sb="36" eb="38">
      <t>ソウゴウ</t>
    </rPh>
    <rPh sb="38" eb="40">
      <t>ヒョウカ</t>
    </rPh>
    <rPh sb="40" eb="42">
      <t>ケッカ</t>
    </rPh>
    <rPh sb="44" eb="46">
      <t>ヒョウカ</t>
    </rPh>
    <rPh sb="68" eb="69">
      <t>モト</t>
    </rPh>
    <rPh sb="92" eb="93">
      <t>ト</t>
    </rPh>
    <rPh sb="94" eb="95">
      <t>ク</t>
    </rPh>
    <rPh sb="97" eb="99">
      <t>チイキ</t>
    </rPh>
    <rPh sb="100" eb="102">
      <t>シュタイ</t>
    </rPh>
    <rPh sb="102" eb="103">
      <t>テキ</t>
    </rPh>
    <rPh sb="104" eb="105">
      <t>ト</t>
    </rPh>
    <rPh sb="106" eb="107">
      <t>ク</t>
    </rPh>
    <rPh sb="112" eb="114">
      <t>カツドウ</t>
    </rPh>
    <rPh sb="115" eb="117">
      <t>ハアク</t>
    </rPh>
    <rPh sb="118" eb="120">
      <t>キョウユウ</t>
    </rPh>
    <rPh sb="120" eb="121">
      <t>トウ</t>
    </rPh>
    <rPh sb="122" eb="123">
      <t>ハカ</t>
    </rPh>
    <rPh sb="131" eb="132">
      <t>カ</t>
    </rPh>
    <rPh sb="133" eb="134">
      <t>フ</t>
    </rPh>
    <rPh sb="137" eb="139">
      <t>チイキ</t>
    </rPh>
    <rPh sb="139" eb="141">
      <t>カツドウ</t>
    </rPh>
    <rPh sb="142" eb="144">
      <t>シエン</t>
    </rPh>
    <rPh sb="145" eb="146">
      <t>アラ</t>
    </rPh>
    <rPh sb="148" eb="150">
      <t>カツドウ</t>
    </rPh>
    <rPh sb="151" eb="153">
      <t>ソウシュツ</t>
    </rPh>
    <rPh sb="164" eb="167">
      <t>フクゴウテキ</t>
    </rPh>
    <rPh sb="168" eb="170">
      <t>カダイ</t>
    </rPh>
    <rPh sb="171" eb="172">
      <t>カカ</t>
    </rPh>
    <rPh sb="174" eb="176">
      <t>セタイ</t>
    </rPh>
    <rPh sb="176" eb="177">
      <t>トウ</t>
    </rPh>
    <rPh sb="179" eb="181">
      <t>シエン</t>
    </rPh>
    <rPh sb="188" eb="190">
      <t>チイキ</t>
    </rPh>
    <rPh sb="194" eb="196">
      <t>シエン</t>
    </rPh>
    <rPh sb="196" eb="197">
      <t>イン</t>
    </rPh>
    <rPh sb="198" eb="200">
      <t>トリクミ</t>
    </rPh>
    <rPh sb="200" eb="201">
      <t>トウ</t>
    </rPh>
    <rPh sb="205" eb="206">
      <t>ヒ</t>
    </rPh>
    <rPh sb="207" eb="208">
      <t>ツヅ</t>
    </rPh>
    <rPh sb="221" eb="223">
      <t>レンケイ</t>
    </rPh>
    <rPh sb="235" eb="236">
      <t>ト</t>
    </rPh>
    <rPh sb="237" eb="238">
      <t>ク</t>
    </rPh>
    <phoneticPr fontId="5"/>
  </si>
  <si>
    <t xml:space="preserve">最新数値の目標値に対する達成度が
a：70％以下
b：70％超～90％以下
c：90％超～110％以下　
d：110％超～140％未満
e：140％以上
</t>
    <phoneticPr fontId="5"/>
  </si>
  <si>
    <t>本指標については本人の病状によって長期化することがあることから，70％以下をaとし，以下20％刻みで基準を設定した。</t>
    <rPh sb="35" eb="37">
      <t>イカ</t>
    </rPh>
    <phoneticPr fontId="5"/>
  </si>
  <si>
    <t>第7期プランにおいて目標値に含めていた介護老人保健施設及び介護療養型医療施設については整備を進めていく施設ではないため目標値を見直し，特別養護老人ホーム，認知症高齢者グループホーム，介護専用型特定施設の3施設の合計とした。</t>
    <phoneticPr fontId="5"/>
  </si>
  <si>
    <t>医療衛生推進室</t>
    <phoneticPr fontId="5"/>
  </si>
  <si>
    <t>746-2866</t>
    <phoneticPr fontId="5"/>
  </si>
  <si>
    <t>医療サービスの充実のうち，「市立病院及び市立京北病院による充実した医療サービスの提供」の取組について示す指標</t>
    <phoneticPr fontId="5"/>
  </si>
  <si>
    <t>出典：地方独立行政法人京都市立病院機構評価委員会による年度計画の業務実績評価結果</t>
    <phoneticPr fontId="5"/>
  </si>
  <si>
    <t>評価結果については，外的要因も影響するなかで，39項目と多岐にわたる評価項目の総合結果の数値を，90％以上維持することは，当該年度計画を十分に達成したものと言えることができるため，90％以上達成をaとし，以下10％刻みで基準を設定した。</t>
    <phoneticPr fontId="5"/>
  </si>
  <si>
    <t>障害保健福祉推進室</t>
    <rPh sb="0" eb="9">
      <t>ショウガイホケンフクシスイシンシツ</t>
    </rPh>
    <phoneticPr fontId="5"/>
  </si>
  <si>
    <t>障害のある人への理解が，社会全体に広がっているとは言えないことから，「どちらとも言えない」とする回答が多くなり，c評価で推移していると考えられる。</t>
    <phoneticPr fontId="5"/>
  </si>
  <si>
    <t>はぐくみ支え合うまち・京都ほほえみプラン＜中間見直し版＞
https://www.city.kyoto.lg.jp/hokenfukushi/cmsfiles/contents/0000282/282408/plan_honsatu.pdf</t>
    <rPh sb="4" eb="5">
      <t>ササ</t>
    </rPh>
    <rPh sb="6" eb="7">
      <t>ア</t>
    </rPh>
    <rPh sb="11" eb="13">
      <t>キョウト</t>
    </rPh>
    <rPh sb="21" eb="23">
      <t>チュウカン</t>
    </rPh>
    <rPh sb="23" eb="25">
      <t>ミナオ</t>
    </rPh>
    <rPh sb="26" eb="27">
      <t>バン</t>
    </rPh>
    <phoneticPr fontId="5"/>
  </si>
  <si>
    <t>障害者就業・生活支援センターにおける相談・支援件数は，令和２年度はコロナの影響等を受け，減少していることなどから，c評価となったと考えられる。</t>
    <rPh sb="58" eb="60">
      <t>ヒョウカ</t>
    </rPh>
    <rPh sb="65" eb="66">
      <t>カンガ</t>
    </rPh>
    <phoneticPr fontId="5"/>
  </si>
  <si>
    <t>健康長寿のまち・京都推進室</t>
    <phoneticPr fontId="5"/>
  </si>
  <si>
    <t>生活福祉部</t>
    <rPh sb="0" eb="2">
      <t>セイカツ</t>
    </rPh>
    <rPh sb="2" eb="4">
      <t>フクシ</t>
    </rPh>
    <rPh sb="4" eb="5">
      <t>ブ</t>
    </rPh>
    <phoneticPr fontId="5"/>
  </si>
  <si>
    <t>対象者が生活保護受給者及び生活困窮者という限られた政策であり，市民全体の生活実感には政策の効果が反映されにくいと考えられるため，客観指標評価を重視する。</t>
    <rPh sb="11" eb="12">
      <t>オヨ</t>
    </rPh>
    <phoneticPr fontId="5"/>
  </si>
  <si>
    <t xml:space="preserve">
新型コロナウイルス感染症の影響により，地域住民等による活動が困難となる中で，地域内で住民同士等の交流機会が減少し地域のつながりを実感する機会が減っていること，また，地域あんしん支援員の活動は個別性が強く，広く市民に認知されていないことから，ｃ評価となったと考えられる。</t>
    <rPh sb="14" eb="15">
      <t>トウ</t>
    </rPh>
    <rPh sb="20" eb="22">
      <t>チイキ</t>
    </rPh>
    <rPh sb="22" eb="24">
      <t>ジュウミン</t>
    </rPh>
    <rPh sb="24" eb="25">
      <t>トウ</t>
    </rPh>
    <rPh sb="36" eb="37">
      <t>ナカ</t>
    </rPh>
    <rPh sb="41" eb="42">
      <t>ナイ</t>
    </rPh>
    <rPh sb="43" eb="45">
      <t>ジュウミン</t>
    </rPh>
    <rPh sb="45" eb="47">
      <t>ドウシ</t>
    </rPh>
    <rPh sb="47" eb="48">
      <t>トウ</t>
    </rPh>
    <rPh sb="49" eb="51">
      <t>コウリュウ</t>
    </rPh>
    <rPh sb="54" eb="56">
      <t>ゲンショウ</t>
    </rPh>
    <rPh sb="57" eb="59">
      <t>チイキ</t>
    </rPh>
    <rPh sb="65" eb="67">
      <t>ジッカン</t>
    </rPh>
    <rPh sb="69" eb="71">
      <t>キカイ</t>
    </rPh>
    <rPh sb="72" eb="73">
      <t>ヘ</t>
    </rPh>
    <rPh sb="82" eb="83">
      <t>カンガ</t>
    </rPh>
    <rPh sb="93" eb="95">
      <t>カツドウ</t>
    </rPh>
    <rPh sb="96" eb="98">
      <t>コベツ</t>
    </rPh>
    <rPh sb="98" eb="99">
      <t>セイ</t>
    </rPh>
    <rPh sb="100" eb="101">
      <t>ツヨ</t>
    </rPh>
    <rPh sb="103" eb="104">
      <t>ヒロ</t>
    </rPh>
    <rPh sb="105" eb="107">
      <t>シミン</t>
    </rPh>
    <rPh sb="108" eb="110">
      <t>ニンチ</t>
    </rPh>
    <phoneticPr fontId="5"/>
  </si>
  <si>
    <t>「京（みやこ）・地域福祉推進指針」
https://www.city.kyoto.lg.jp/digitalbook/book_cmsfiles/705/book.html</t>
    <phoneticPr fontId="5"/>
  </si>
  <si>
    <t>新型コロナウイルス感染症の影響に伴い，面談等を控えたことにより，生活保護受給者を就労支援及び就労準備支援に繋ぐ件数が伸び悩んだため，Ｃ評価となった。</t>
    <rPh sb="0" eb="2">
      <t>シンガタ</t>
    </rPh>
    <rPh sb="9" eb="12">
      <t>カンセンショウ</t>
    </rPh>
    <rPh sb="13" eb="15">
      <t>エイキョウ</t>
    </rPh>
    <rPh sb="16" eb="17">
      <t>トモナ</t>
    </rPh>
    <rPh sb="19" eb="21">
      <t>メンダン</t>
    </rPh>
    <rPh sb="21" eb="22">
      <t>トウ</t>
    </rPh>
    <rPh sb="23" eb="24">
      <t>ヒカ</t>
    </rPh>
    <rPh sb="32" eb="34">
      <t>セイカツ</t>
    </rPh>
    <rPh sb="34" eb="36">
      <t>ホゴ</t>
    </rPh>
    <rPh sb="36" eb="39">
      <t>ジュキュウシャ</t>
    </rPh>
    <rPh sb="53" eb="54">
      <t>ツナ</t>
    </rPh>
    <rPh sb="55" eb="57">
      <t>ケンスウ</t>
    </rPh>
    <rPh sb="58" eb="59">
      <t>ノ</t>
    </rPh>
    <rPh sb="60" eb="61">
      <t>ナヤ</t>
    </rPh>
    <rPh sb="67" eb="69">
      <t>ヒョウカ</t>
    </rPh>
    <phoneticPr fontId="5"/>
  </si>
  <si>
    <t>当該施策については，対象者が限定されており，普段施策に触れることが無い市民には実感しにくいため，Ｃ評価となった。</t>
    <rPh sb="0" eb="2">
      <t>トウガイ</t>
    </rPh>
    <rPh sb="2" eb="4">
      <t>シサク</t>
    </rPh>
    <rPh sb="10" eb="13">
      <t>タイショウシャ</t>
    </rPh>
    <rPh sb="14" eb="16">
      <t>ゲンテイ</t>
    </rPh>
    <rPh sb="22" eb="24">
      <t>フダン</t>
    </rPh>
    <rPh sb="24" eb="26">
      <t>シサク</t>
    </rPh>
    <rPh sb="27" eb="28">
      <t>フ</t>
    </rPh>
    <rPh sb="33" eb="34">
      <t>ナ</t>
    </rPh>
    <rPh sb="35" eb="37">
      <t>シミン</t>
    </rPh>
    <rPh sb="39" eb="41">
      <t>ジッカン</t>
    </rPh>
    <rPh sb="49" eb="51">
      <t>ヒョウカ</t>
    </rPh>
    <phoneticPr fontId="5"/>
  </si>
  <si>
    <t>引き続き，生活保護受給者及び生活困窮者の就労支援及び就労準備支援を積極的に実施していくことにより，自立した生活に繋げていく。</t>
    <rPh sb="0" eb="1">
      <t>ヒ</t>
    </rPh>
    <rPh sb="2" eb="3">
      <t>ツヅ</t>
    </rPh>
    <rPh sb="12" eb="13">
      <t>オヨ</t>
    </rPh>
    <rPh sb="33" eb="36">
      <t>セッキョクテキ</t>
    </rPh>
    <rPh sb="37" eb="39">
      <t>ジッシ</t>
    </rPh>
    <rPh sb="49" eb="51">
      <t>ジリツ</t>
    </rPh>
    <rPh sb="53" eb="55">
      <t>セイカツ</t>
    </rPh>
    <rPh sb="56" eb="57">
      <t>ツナ</t>
    </rPh>
    <phoneticPr fontId="5"/>
  </si>
  <si>
    <t>新型コロナウイルス感染症対策の影響で，外出を自ら制限する市民が多かったこと等から，ｃ評価となったと考えられる。</t>
    <rPh sb="28" eb="30">
      <t>シミン</t>
    </rPh>
    <phoneticPr fontId="5"/>
  </si>
  <si>
    <t>健康長寿・笑顔のまち・推進プラン
https://www.city.kyoto.lg.jp/digitalbook/book_cmsfiles/373/book.html</t>
    <rPh sb="0" eb="2">
      <t>ケンコウ</t>
    </rPh>
    <rPh sb="2" eb="4">
      <t>チョウジュ</t>
    </rPh>
    <rPh sb="5" eb="7">
      <t>エガオ</t>
    </rPh>
    <rPh sb="11" eb="13">
      <t>スイシン</t>
    </rPh>
    <phoneticPr fontId="5"/>
  </si>
  <si>
    <t xml:space="preserve">
※新型コロナウイルス感染症の影響により客観指標評価は行わない。</t>
    <rPh sb="15" eb="17">
      <t>エイキョウ</t>
    </rPh>
    <phoneticPr fontId="5"/>
  </si>
  <si>
    <t>コロナの影響により，高齢者の地域活動など社会参加の場が大きく制限されたため，ｃ評価となったと考えられる。</t>
    <phoneticPr fontId="5"/>
  </si>
  <si>
    <t xml:space="preserve">
介護予防や在宅療養に係る施策やサービスの充実については，自身または身近な人が高齢者でない場合は実感しにくいため，「どちらとも言えない」との回答が多くなったことから，ｃ評価になったと考えられる。
</t>
    <rPh sb="1" eb="3">
      <t>カイゴ</t>
    </rPh>
    <rPh sb="3" eb="5">
      <t>ヨボウ</t>
    </rPh>
    <rPh sb="6" eb="8">
      <t>ザイタク</t>
    </rPh>
    <rPh sb="8" eb="10">
      <t>リョウヨウ</t>
    </rPh>
    <rPh sb="11" eb="12">
      <t>カカ</t>
    </rPh>
    <rPh sb="13" eb="15">
      <t>シサク</t>
    </rPh>
    <rPh sb="21" eb="23">
      <t>ジュウジツ</t>
    </rPh>
    <rPh sb="29" eb="31">
      <t>ジシン</t>
    </rPh>
    <rPh sb="34" eb="36">
      <t>ミヂカ</t>
    </rPh>
    <rPh sb="37" eb="38">
      <t>ヒト</t>
    </rPh>
    <rPh sb="39" eb="42">
      <t>コウレイシャ</t>
    </rPh>
    <rPh sb="45" eb="47">
      <t>バアイ</t>
    </rPh>
    <rPh sb="48" eb="50">
      <t>ジッカン</t>
    </rPh>
    <rPh sb="63" eb="64">
      <t>イ</t>
    </rPh>
    <rPh sb="70" eb="72">
      <t>カイトウ</t>
    </rPh>
    <rPh sb="73" eb="74">
      <t>オオ</t>
    </rPh>
    <rPh sb="84" eb="86">
      <t>ヒョウカ</t>
    </rPh>
    <rPh sb="91" eb="92">
      <t>カンガ</t>
    </rPh>
    <phoneticPr fontId="5"/>
  </si>
  <si>
    <t>医療衛生推進室</t>
    <rPh sb="0" eb="2">
      <t>イリョウ</t>
    </rPh>
    <rPh sb="2" eb="7">
      <t>エイセイスイシンシツ</t>
    </rPh>
    <phoneticPr fontId="5"/>
  </si>
  <si>
    <t>食品に対する安心感や衛生的な生活環境については，全ての市民の生活に密接に関わる施策であるため，市民生活実感評価を重視する。</t>
    <phoneticPr fontId="5"/>
  </si>
  <si>
    <t>新型コロナウイルス感染症のまん延により，感染症に対する不安を感じる市民が増加したため，Ｃ評価となったと考えられる。</t>
    <rPh sb="0" eb="2">
      <t>シンガタ</t>
    </rPh>
    <rPh sb="9" eb="12">
      <t>カンセンショウ</t>
    </rPh>
    <rPh sb="15" eb="16">
      <t>エン</t>
    </rPh>
    <rPh sb="20" eb="23">
      <t>カンセンショウ</t>
    </rPh>
    <rPh sb="24" eb="25">
      <t>タイ</t>
    </rPh>
    <rPh sb="27" eb="29">
      <t>フアン</t>
    </rPh>
    <rPh sb="30" eb="31">
      <t>カン</t>
    </rPh>
    <rPh sb="33" eb="35">
      <t>シミン</t>
    </rPh>
    <rPh sb="36" eb="38">
      <t>ゾウカ</t>
    </rPh>
    <rPh sb="44" eb="46">
      <t>ヒョウカ</t>
    </rPh>
    <rPh sb="51" eb="52">
      <t>カンガ</t>
    </rPh>
    <phoneticPr fontId="5"/>
  </si>
  <si>
    <t>引き続き，調査及び必要な措置を迅速に講じることで二次感染者を未然に防止するなど，感染症のまん延防止に努めるとともに，予防思想の普及啓発に取り組むことによって，感染拡大防止の実現を目指していく。</t>
    <phoneticPr fontId="5"/>
  </si>
  <si>
    <t>コロナ禍で動物愛護センター等で実施しているイベントの多くが中止，縮小となり，市民に適切な啓発を行う機会が減少したため，Ｃ評価となったと考えられる。</t>
    <rPh sb="3" eb="4">
      <t>カ</t>
    </rPh>
    <rPh sb="5" eb="7">
      <t>ドウブツ</t>
    </rPh>
    <rPh sb="7" eb="9">
      <t>アイゴ</t>
    </rPh>
    <rPh sb="13" eb="14">
      <t>トウ</t>
    </rPh>
    <rPh sb="15" eb="17">
      <t>ジッシ</t>
    </rPh>
    <rPh sb="26" eb="27">
      <t>オオ</t>
    </rPh>
    <rPh sb="29" eb="31">
      <t>チュウシ</t>
    </rPh>
    <rPh sb="32" eb="34">
      <t>シュクショウ</t>
    </rPh>
    <rPh sb="38" eb="40">
      <t>シミン</t>
    </rPh>
    <rPh sb="41" eb="43">
      <t>テキセツ</t>
    </rPh>
    <rPh sb="44" eb="46">
      <t>ケイハツ</t>
    </rPh>
    <rPh sb="47" eb="48">
      <t>オコナ</t>
    </rPh>
    <rPh sb="49" eb="51">
      <t>キカイ</t>
    </rPh>
    <rPh sb="52" eb="54">
      <t>ゲンショウ</t>
    </rPh>
    <rPh sb="60" eb="62">
      <t>ヒョウカ</t>
    </rPh>
    <rPh sb="67" eb="68">
      <t>カンガ</t>
    </rPh>
    <phoneticPr fontId="5"/>
  </si>
  <si>
    <t>（過去3年間の受給者数）
令和元年度：11,982人
平成30年度：11,780人
平成29年度：11,000人</t>
    <rPh sb="1" eb="3">
      <t>カコ</t>
    </rPh>
    <rPh sb="4" eb="6">
      <t>ネンカン</t>
    </rPh>
    <rPh sb="7" eb="10">
      <t>ジュキュウシャ</t>
    </rPh>
    <rPh sb="10" eb="11">
      <t>スウ</t>
    </rPh>
    <rPh sb="13" eb="15">
      <t>レイワ</t>
    </rPh>
    <rPh sb="15" eb="16">
      <t>ガン</t>
    </rPh>
    <rPh sb="16" eb="18">
      <t>ネンド</t>
    </rPh>
    <rPh sb="25" eb="26">
      <t>ニン</t>
    </rPh>
    <rPh sb="26" eb="27">
      <t>ド</t>
    </rPh>
    <rPh sb="27" eb="29">
      <t>ヘイセイ</t>
    </rPh>
    <rPh sb="35" eb="36">
      <t>ニン</t>
    </rPh>
    <rPh sb="37" eb="39">
      <t>ヘイセイ</t>
    </rPh>
    <rPh sb="41" eb="43">
      <t>ネンド</t>
    </rPh>
    <rPh sb="50" eb="51">
      <t>ニン</t>
    </rPh>
    <phoneticPr fontId="5"/>
  </si>
  <si>
    <t xml:space="preserve">
コロナ禍の令和２年度の状況を踏まえて目標値を設定する必要があることから，令和３年度（令和２年度実績）は評価しない。
（参考）会員数
H27：5,158人
H28：5,064人
H29：5,128人
H30：5,131人
R1 ：5,182人
</t>
    <rPh sb="77" eb="78">
      <t>ニン</t>
    </rPh>
    <rPh sb="88" eb="89">
      <t>ニン</t>
    </rPh>
    <rPh sb="99" eb="100">
      <t>ニン</t>
    </rPh>
    <rPh sb="110" eb="111">
      <t>ニン</t>
    </rPh>
    <phoneticPr fontId="5"/>
  </si>
  <si>
    <t>令和２年度以降の過去最高値と設定し，目標値の100％以上をa，以下5％刻みで基準を設定した。</t>
    <rPh sb="0" eb="2">
      <t>レイワ</t>
    </rPh>
    <rPh sb="3" eb="5">
      <t>ネンド</t>
    </rPh>
    <rPh sb="5" eb="7">
      <t>イコウ</t>
    </rPh>
    <rPh sb="8" eb="10">
      <t>カコ</t>
    </rPh>
    <rPh sb="10" eb="12">
      <t>サイコウ</t>
    </rPh>
    <rPh sb="12" eb="13">
      <t>チ</t>
    </rPh>
    <phoneticPr fontId="5"/>
  </si>
  <si>
    <t>　都市の活力やレジリエンスの向上に向けた道路整備と地球温暖化の防止や都市環境の向上，地域コミュニティの活性化等を図る公園整備・緑の創出を進めるとともに，膨大な数に上る社会資本について，市民協働の下，着実に維持管理を実施することで，安心・安全で持続可能な都市の発展を支える道と公園・緑を創造する。</t>
    <phoneticPr fontId="5"/>
  </si>
  <si>
    <t>　道路及び橋りょうの点検とその結果に基づく対策により，社会資本の維持管理を計画的に推進するとともに，魅力と活力のある市街地の整備に向け，土地区画整理事業による都市基盤の整備を着実に推進することができたことからａ評価になったと考えられる。</t>
    <phoneticPr fontId="5"/>
  </si>
  <si>
    <t>　道路・公園整備や緑の創出，社会資本の維持管理などの施策の進捗や効果が市民実感に繋がりにくいことから，客観指標評価を重視する。</t>
    <phoneticPr fontId="5"/>
  </si>
  <si>
    <t>　道路整備や土地区画整理事業等に係る生活実感がｃ評価となった一方，「市内の道路や橋が安心安全な状態で管理されている。」,「四季を感じさせ，まちのにぎわいに華を添えるような街路樹や公園が身近にある。」について概ね評価されたことから，ｂ評価になっている。</t>
    <rPh sb="18" eb="20">
      <t>セイカツ</t>
    </rPh>
    <rPh sb="20" eb="22">
      <t>ジッカン</t>
    </rPh>
    <rPh sb="103" eb="104">
      <t>オオム</t>
    </rPh>
    <phoneticPr fontId="5"/>
  </si>
  <si>
    <t>　客観指標評価が高評価となったことから，総合評価結果はＡ評価となった。引き続き，橋りょう等の点検・診断とその結果に基づく対策を着実に推進するとともに，道路整備や道路ネットワークの強化に取り組むことで，都市の活力・レジリエンスの向上を図る。
　また，それぞれの公園の特色を生かした整備・利活用や街路樹をはじめ市街地の緑化を進めることで，快適な都市環境の創出や地域コミュニティの活性化等を図るとともに，魅力と活力のある市街地の整備を推進する。
　これらにより，安心・安全で持続可能な都市の発展を支える道と公園・緑を創造する。</t>
    <rPh sb="1" eb="3">
      <t>キャッカン</t>
    </rPh>
    <rPh sb="3" eb="5">
      <t>シヒョウ</t>
    </rPh>
    <rPh sb="8" eb="11">
      <t>コウヒョウカ</t>
    </rPh>
    <phoneticPr fontId="5"/>
  </si>
  <si>
    <t>「無電柱化の進め方」実施計画では，平成30年12月から今後概ね10年間で整備を目指す道路を対象としていたが，「今後の行財政改革の視点及び主な改革事項」において，無電柱化事業(景観系路線)が予算計上を見送る事業となったため，今後，策定される行財政改革計画の内容等を踏まえ，中長期目標を検討していく。</t>
    <phoneticPr fontId="5"/>
  </si>
  <si>
    <t>安心・安全な自転車の利用環境は，市民に実感されることが重要であるため，市民生活実感評価を重視する。</t>
    <rPh sb="0" eb="2">
      <t>アンシン</t>
    </rPh>
    <rPh sb="3" eb="5">
      <t>アンゼン</t>
    </rPh>
    <rPh sb="6" eb="9">
      <t>ジテンシャ</t>
    </rPh>
    <rPh sb="10" eb="12">
      <t>リヨウ</t>
    </rPh>
    <rPh sb="12" eb="14">
      <t>カンキョウ</t>
    </rPh>
    <phoneticPr fontId="5"/>
  </si>
  <si>
    <t>ルール・マナーを守らない自転車利用者が散見されることや更なる自転車走行環境整備が求められていること，放置自転車の分散化の傾向などによりｄ評価となったと考えられる。</t>
    <phoneticPr fontId="5"/>
  </si>
  <si>
    <t>道路建設部</t>
    <rPh sb="0" eb="2">
      <t>ドウロ</t>
    </rPh>
    <rPh sb="2" eb="4">
      <t>ケンセツ</t>
    </rPh>
    <rPh sb="4" eb="5">
      <t>ブ</t>
    </rPh>
    <phoneticPr fontId="5"/>
  </si>
  <si>
    <t>土木管理部
道路建設部</t>
    <rPh sb="0" eb="2">
      <t>ドボク</t>
    </rPh>
    <rPh sb="2" eb="4">
      <t>カンリ</t>
    </rPh>
    <rPh sb="4" eb="5">
      <t>ブ</t>
    </rPh>
    <rPh sb="6" eb="8">
      <t>ドウロ</t>
    </rPh>
    <rPh sb="8" eb="10">
      <t>ケンセツ</t>
    </rPh>
    <rPh sb="10" eb="11">
      <t>ブ</t>
    </rPh>
    <phoneticPr fontId="5"/>
  </si>
  <si>
    <t>みどり政策推進室</t>
    <rPh sb="3" eb="5">
      <t>セイサク</t>
    </rPh>
    <rPh sb="5" eb="7">
      <t>スイシン</t>
    </rPh>
    <rPh sb="7" eb="8">
      <t>シツ</t>
    </rPh>
    <phoneticPr fontId="5"/>
  </si>
  <si>
    <t>都市整備部</t>
    <rPh sb="0" eb="2">
      <t>トシ</t>
    </rPh>
    <rPh sb="2" eb="4">
      <t>セイビ</t>
    </rPh>
    <rPh sb="4" eb="5">
      <t>ブ</t>
    </rPh>
    <phoneticPr fontId="5"/>
  </si>
  <si>
    <t>土木管理部</t>
    <rPh sb="0" eb="2">
      <t>ドボク</t>
    </rPh>
    <rPh sb="2" eb="4">
      <t>カンリ</t>
    </rPh>
    <rPh sb="4" eb="5">
      <t>ブ</t>
    </rPh>
    <phoneticPr fontId="5"/>
  </si>
  <si>
    <t>この施策には，整備後でなければ，市民に成果が実感されにくい道路整備や，より大きな地震に耐え得るよう実施する橋りょう補強等が含まれるため，客観指標評価を重視する。</t>
    <rPh sb="7" eb="9">
      <t>セイビ</t>
    </rPh>
    <rPh sb="9" eb="10">
      <t>ゴ</t>
    </rPh>
    <rPh sb="29" eb="31">
      <t>ドウロ</t>
    </rPh>
    <rPh sb="31" eb="33">
      <t>セイビ</t>
    </rPh>
    <rPh sb="37" eb="38">
      <t>オオ</t>
    </rPh>
    <rPh sb="40" eb="42">
      <t>ジシン</t>
    </rPh>
    <rPh sb="43" eb="44">
      <t>タ</t>
    </rPh>
    <rPh sb="45" eb="46">
      <t>ウ</t>
    </rPh>
    <rPh sb="49" eb="51">
      <t>ジッシ</t>
    </rPh>
    <rPh sb="53" eb="54">
      <t>ハシ</t>
    </rPh>
    <rPh sb="57" eb="59">
      <t>ホキョウ</t>
    </rPh>
    <rPh sb="59" eb="60">
      <t>トウ</t>
    </rPh>
    <rPh sb="61" eb="62">
      <t>フク</t>
    </rPh>
    <phoneticPr fontId="5"/>
  </si>
  <si>
    <t>この施策には，普段は目に見えない橋りょうの下部を中心に行われる老朽化修繕等が含まれ，市民に成果が実感されにくいため，客観指標評価を重視する。</t>
    <rPh sb="2" eb="3">
      <t>セ</t>
    </rPh>
    <rPh sb="3" eb="4">
      <t>サク</t>
    </rPh>
    <rPh sb="7" eb="9">
      <t>フダン</t>
    </rPh>
    <rPh sb="10" eb="11">
      <t>メ</t>
    </rPh>
    <rPh sb="12" eb="13">
      <t>ミ</t>
    </rPh>
    <rPh sb="16" eb="17">
      <t>ハシ</t>
    </rPh>
    <rPh sb="21" eb="23">
      <t>カブ</t>
    </rPh>
    <rPh sb="24" eb="26">
      <t>チュウシン</t>
    </rPh>
    <rPh sb="27" eb="28">
      <t>オコナ</t>
    </rPh>
    <rPh sb="31" eb="34">
      <t>ロウキュウカ</t>
    </rPh>
    <rPh sb="34" eb="36">
      <t>シュウゼン</t>
    </rPh>
    <rPh sb="36" eb="37">
      <t>トウ</t>
    </rPh>
    <rPh sb="38" eb="39">
      <t>フク</t>
    </rPh>
    <rPh sb="42" eb="44">
      <t>シミン</t>
    </rPh>
    <rPh sb="45" eb="47">
      <t>セイカ</t>
    </rPh>
    <rPh sb="48" eb="50">
      <t>ジッカン</t>
    </rPh>
    <phoneticPr fontId="5"/>
  </si>
  <si>
    <t>道路整備は，道路完成に至るまでは市民に成果が実感されにくいため，ｃ評価になったと考えられる。</t>
    <phoneticPr fontId="5"/>
  </si>
  <si>
    <t>都市基盤である公共施設整備は順調に進んでいるが，民間開発のタイムラグが生じているため，宅地化率の達成状況が低く，総合的にｃ評価となった。</t>
    <rPh sb="0" eb="2">
      <t>トシ</t>
    </rPh>
    <rPh sb="2" eb="4">
      <t>キバン</t>
    </rPh>
    <rPh sb="7" eb="9">
      <t>コウキョウ</t>
    </rPh>
    <rPh sb="9" eb="11">
      <t>シセツ</t>
    </rPh>
    <rPh sb="11" eb="13">
      <t>セイビ</t>
    </rPh>
    <rPh sb="14" eb="16">
      <t>ジュンチョウ</t>
    </rPh>
    <rPh sb="17" eb="18">
      <t>スス</t>
    </rPh>
    <rPh sb="24" eb="26">
      <t>ミンカン</t>
    </rPh>
    <rPh sb="26" eb="28">
      <t>カイハツ</t>
    </rPh>
    <rPh sb="35" eb="36">
      <t>ショウ</t>
    </rPh>
    <rPh sb="43" eb="46">
      <t>タクチカ</t>
    </rPh>
    <rPh sb="46" eb="47">
      <t>リツ</t>
    </rPh>
    <rPh sb="48" eb="50">
      <t>タッセイ</t>
    </rPh>
    <rPh sb="50" eb="52">
      <t>ジョウキョウ</t>
    </rPh>
    <rPh sb="53" eb="54">
      <t>ヒク</t>
    </rPh>
    <rPh sb="56" eb="59">
      <t>ソウゴウテキ</t>
    </rPh>
    <rPh sb="61" eb="63">
      <t>ヒョウカ</t>
    </rPh>
    <phoneticPr fontId="5"/>
  </si>
  <si>
    <t>施策の市民に対する広報・周知が十分でなかったため，ｃ評価となったと考えられる。</t>
    <rPh sb="0" eb="1">
      <t>セ</t>
    </rPh>
    <rPh sb="1" eb="2">
      <t>サク</t>
    </rPh>
    <rPh sb="3" eb="5">
      <t>シミン</t>
    </rPh>
    <rPh sb="6" eb="7">
      <t>タイ</t>
    </rPh>
    <rPh sb="9" eb="11">
      <t>コウホウ</t>
    </rPh>
    <rPh sb="12" eb="14">
      <t>シュウチ</t>
    </rPh>
    <rPh sb="15" eb="17">
      <t>ジュウブン</t>
    </rPh>
    <rPh sb="26" eb="28">
      <t>ヒョウカ</t>
    </rPh>
    <rPh sb="33" eb="34">
      <t>カンガ</t>
    </rPh>
    <phoneticPr fontId="5"/>
  </si>
  <si>
    <t>引き続き，土地区画整理事業による都市基盤の整備を着実に推進し「魅力ある都市空間の形成」に向け，バランスの良い公共施設整備及び宅地の利用の増進を目指していく。</t>
    <rPh sb="0" eb="1">
      <t>ヒ</t>
    </rPh>
    <rPh sb="2" eb="3">
      <t>ツヅ</t>
    </rPh>
    <rPh sb="16" eb="18">
      <t>トシ</t>
    </rPh>
    <rPh sb="18" eb="20">
      <t>キバン</t>
    </rPh>
    <rPh sb="21" eb="23">
      <t>セイビ</t>
    </rPh>
    <rPh sb="24" eb="26">
      <t>チャクジツ</t>
    </rPh>
    <rPh sb="27" eb="29">
      <t>スイシン</t>
    </rPh>
    <rPh sb="71" eb="73">
      <t>メザ</t>
    </rPh>
    <phoneticPr fontId="5"/>
  </si>
  <si>
    <t>河川管理施設の計画的で持続可能な維持管理を進めており，たとえ実際に洪水が起きず，市民が浸水被害の発生を実感しなくとも，行政の責任において遂行すべき取組であるため，客観指標評価を重視する。</t>
    <rPh sb="0" eb="2">
      <t>カセン</t>
    </rPh>
    <rPh sb="2" eb="4">
      <t>カンリ</t>
    </rPh>
    <rPh sb="4" eb="6">
      <t>シセツ</t>
    </rPh>
    <phoneticPr fontId="5"/>
  </si>
  <si>
    <t>ほぼ完全整備(0.79km)を目指す。</t>
    <phoneticPr fontId="5"/>
  </si>
  <si>
    <t>　自然景観，歴史的景観，品格ある景観，京都独自の風情ある町並み景観が守られていることについての生活実感がｂ評価と概ね高い評価となっており，施策の効果が市民の実感にも表れていると考えられる。</t>
    <rPh sb="1" eb="3">
      <t>シゼン</t>
    </rPh>
    <rPh sb="3" eb="5">
      <t>ケイカン</t>
    </rPh>
    <rPh sb="6" eb="9">
      <t>レキシテキ</t>
    </rPh>
    <rPh sb="9" eb="11">
      <t>ケイカン</t>
    </rPh>
    <rPh sb="12" eb="14">
      <t>ヒンカク</t>
    </rPh>
    <rPh sb="16" eb="18">
      <t>ケイカン</t>
    </rPh>
    <rPh sb="19" eb="21">
      <t>キョウト</t>
    </rPh>
    <rPh sb="21" eb="23">
      <t>ドクジ</t>
    </rPh>
    <rPh sb="24" eb="26">
      <t>フゼイ</t>
    </rPh>
    <rPh sb="28" eb="30">
      <t>マチナ</t>
    </rPh>
    <rPh sb="31" eb="33">
      <t>ケイカン</t>
    </rPh>
    <rPh sb="34" eb="35">
      <t>マモ</t>
    </rPh>
    <rPh sb="47" eb="49">
      <t>セイカツ</t>
    </rPh>
    <rPh sb="49" eb="51">
      <t>ジッカン</t>
    </rPh>
    <rPh sb="53" eb="55">
      <t>ヒョウカ</t>
    </rPh>
    <rPh sb="56" eb="57">
      <t>オオム</t>
    </rPh>
    <rPh sb="58" eb="59">
      <t>タカ</t>
    </rPh>
    <rPh sb="60" eb="62">
      <t>ヒョウカ</t>
    </rPh>
    <rPh sb="69" eb="70">
      <t>セ</t>
    </rPh>
    <rPh sb="70" eb="71">
      <t>サク</t>
    </rPh>
    <rPh sb="72" eb="74">
      <t>コウカ</t>
    </rPh>
    <rPh sb="75" eb="77">
      <t>シミン</t>
    </rPh>
    <rPh sb="78" eb="80">
      <t>ジッカン</t>
    </rPh>
    <rPh sb="82" eb="83">
      <t>アラワ</t>
    </rPh>
    <rPh sb="88" eb="89">
      <t>カンガ</t>
    </rPh>
    <phoneticPr fontId="5"/>
  </si>
  <si>
    <t>三山森林景観保全・再生ガイドラインに基づく，市民等との協働による森づくり活動の回数</t>
    <rPh sb="0" eb="2">
      <t>サンザン</t>
    </rPh>
    <rPh sb="2" eb="4">
      <t>シンリン</t>
    </rPh>
    <rPh sb="4" eb="6">
      <t>ケイカン</t>
    </rPh>
    <rPh sb="5" eb="7">
      <t>サイセイ</t>
    </rPh>
    <rPh sb="14" eb="15">
      <t>モト</t>
    </rPh>
    <rPh sb="18" eb="20">
      <t>シミン</t>
    </rPh>
    <rPh sb="20" eb="21">
      <t>トウ</t>
    </rPh>
    <rPh sb="23" eb="25">
      <t>キョウドウ</t>
    </rPh>
    <rPh sb="28" eb="29">
      <t>モリ</t>
    </rPh>
    <rPh sb="32" eb="34">
      <t>カツドウ</t>
    </rPh>
    <rPh sb="35" eb="37">
      <t>カイスウ</t>
    </rPh>
    <phoneticPr fontId="5"/>
  </si>
  <si>
    <t>222-3476</t>
  </si>
  <si>
    <t>本市所有林において，三山森林景観保全・再生ガイドラインに基づき，市民やＮＰＯ，事業者等との協働による森づくり活動を行った回数</t>
    <rPh sb="0" eb="2">
      <t>ホンシ</t>
    </rPh>
    <rPh sb="2" eb="4">
      <t>ショユウ</t>
    </rPh>
    <rPh sb="4" eb="5">
      <t>リン</t>
    </rPh>
    <rPh sb="28" eb="29">
      <t>モト</t>
    </rPh>
    <rPh sb="32" eb="34">
      <t>シミン</t>
    </rPh>
    <rPh sb="39" eb="42">
      <t>ジギョウシャ</t>
    </rPh>
    <rPh sb="42" eb="43">
      <t>トウ</t>
    </rPh>
    <rPh sb="45" eb="47">
      <t>キョウドウ</t>
    </rPh>
    <rPh sb="50" eb="51">
      <t>モリ</t>
    </rPh>
    <rPh sb="54" eb="56">
      <t>カツドウ</t>
    </rPh>
    <rPh sb="57" eb="58">
      <t>オコナ</t>
    </rPh>
    <rPh sb="60" eb="62">
      <t>カイスウ</t>
    </rPh>
    <phoneticPr fontId="5"/>
  </si>
  <si>
    <t>三山の景観を守り続けるため，三山森林景観保全・再生ガイドラインに基づき，市民やＮＰＯ，事業者等とともに森づくり活動を行った回数を示す指標</t>
    <rPh sb="0" eb="2">
      <t>サンザン</t>
    </rPh>
    <rPh sb="3" eb="5">
      <t>ケイカン</t>
    </rPh>
    <rPh sb="6" eb="7">
      <t>マモ</t>
    </rPh>
    <rPh sb="8" eb="9">
      <t>ツヅ</t>
    </rPh>
    <rPh sb="32" eb="33">
      <t>モト</t>
    </rPh>
    <rPh sb="36" eb="38">
      <t>シミン</t>
    </rPh>
    <rPh sb="43" eb="46">
      <t>ジギョウシャ</t>
    </rPh>
    <rPh sb="46" eb="47">
      <t>トウ</t>
    </rPh>
    <rPh sb="55" eb="57">
      <t>カツドウ</t>
    </rPh>
    <rPh sb="58" eb="59">
      <t>オコナ</t>
    </rPh>
    <rPh sb="61" eb="63">
      <t>カイスウ</t>
    </rPh>
    <rPh sb="64" eb="65">
      <t>シメ</t>
    </rPh>
    <rPh sb="66" eb="68">
      <t>シヒョウ</t>
    </rPh>
    <phoneticPr fontId="5"/>
  </si>
  <si>
    <t>概ね2か月に一回の活動を想定し，単年度目標値を6回とし，6回×6年＝36回を目標値とする。</t>
    <rPh sb="9" eb="11">
      <t>カツドウ</t>
    </rPh>
    <rPh sb="12" eb="14">
      <t>ソウテイ</t>
    </rPh>
    <rPh sb="24" eb="25">
      <t>カイ</t>
    </rPh>
    <rPh sb="29" eb="30">
      <t>カイ</t>
    </rPh>
    <rPh sb="36" eb="37">
      <t>カイ</t>
    </rPh>
    <phoneticPr fontId="5"/>
  </si>
  <si>
    <t>各年度の単年度目標値に対する達成度が
a：6回以上
b：5回
c：4回
d：3回
e：2回以下</t>
    <rPh sb="22" eb="23">
      <t>カイ</t>
    </rPh>
    <rPh sb="29" eb="30">
      <t>カイ</t>
    </rPh>
    <rPh sb="34" eb="35">
      <t>カイ</t>
    </rPh>
    <rPh sb="39" eb="40">
      <t>カイ</t>
    </rPh>
    <rPh sb="44" eb="45">
      <t>カイ</t>
    </rPh>
    <rPh sb="45" eb="47">
      <t>イカ</t>
    </rPh>
    <phoneticPr fontId="5"/>
  </si>
  <si>
    <t>概ね2か月に一回の活動を想定し，単年度目標値を6回とし，以下1回刻みで基準を設定した</t>
    <rPh sb="0" eb="1">
      <t>オオム</t>
    </rPh>
    <rPh sb="4" eb="5">
      <t>ゲツ</t>
    </rPh>
    <rPh sb="6" eb="8">
      <t>イッカイ</t>
    </rPh>
    <rPh sb="9" eb="11">
      <t>カツドウ</t>
    </rPh>
    <rPh sb="12" eb="14">
      <t>ソウテイ</t>
    </rPh>
    <rPh sb="28" eb="30">
      <t>イカ</t>
    </rPh>
    <rPh sb="31" eb="32">
      <t>カイ</t>
    </rPh>
    <rPh sb="32" eb="33">
      <t>キザ</t>
    </rPh>
    <rPh sb="35" eb="37">
      <t>キジュン</t>
    </rPh>
    <rPh sb="38" eb="40">
      <t>セッテイ</t>
    </rPh>
    <phoneticPr fontId="5"/>
  </si>
  <si>
    <t>市街地における建築物及び工作物の形態意匠制限適合割合</t>
    <phoneticPr fontId="5"/>
  </si>
  <si>
    <t xml:space="preserve">
本来目標を100％とすべきであるが，認定申請されたものの未着手や工期の遅延等の理由により完了届が提出できない計画を考慮し，10％低減した90％を目標値とした。</t>
    <phoneticPr fontId="5"/>
  </si>
  <si>
    <t>最新数値の単年度目標値に対する達成度が
a：100％以上
b：95％以上～100％未満
c：90％以上～95％未満
d：85％以上～90％未満
e：85％未満</t>
    <phoneticPr fontId="5"/>
  </si>
  <si>
    <t>単年度目標に対する達成度が100％以上の場合をaとし，以下5％刻みで基準を設定した。</t>
    <phoneticPr fontId="5"/>
  </si>
  <si>
    <t>都市景観部</t>
    <rPh sb="0" eb="2">
      <t>トシ</t>
    </rPh>
    <rPh sb="2" eb="4">
      <t>ケイカン</t>
    </rPh>
    <rPh sb="4" eb="5">
      <t>ブ</t>
    </rPh>
    <phoneticPr fontId="5"/>
  </si>
  <si>
    <t xml:space="preserve">京都市三山森林景観保全・再生ガイドライン
https://www.city.kyoto.lg.jp/tokei/cmsfiles/contents/0000103/103346/sanzangaidorain_gaiyoban20110623.pdf
</t>
    <rPh sb="0" eb="11">
      <t>キョウトシサンザンシンリンケイカンホゼン</t>
    </rPh>
    <rPh sb="12" eb="14">
      <t>サイセイ</t>
    </rPh>
    <phoneticPr fontId="5"/>
  </si>
  <si>
    <t>京都市景観計画
https://www.city.kyoto.lg.jp/tokei/cmsfiles/contents/0000281/281258/1.pdf</t>
    <phoneticPr fontId="5"/>
  </si>
  <si>
    <t>優良デザイン促進制度は建築主や設計者の利用申し込みにより実施されるが，申込件数が想定を大幅に下回り，専門家からアドバイスを受ける回数が減少したものである。</t>
    <rPh sb="0" eb="2">
      <t>ユウリョウ</t>
    </rPh>
    <rPh sb="6" eb="8">
      <t>ソクシン</t>
    </rPh>
    <rPh sb="8" eb="10">
      <t>セイド</t>
    </rPh>
    <rPh sb="11" eb="13">
      <t>ケンチク</t>
    </rPh>
    <rPh sb="13" eb="14">
      <t>ヌシ</t>
    </rPh>
    <rPh sb="15" eb="18">
      <t>セッケイシャ</t>
    </rPh>
    <rPh sb="19" eb="21">
      <t>リヨウ</t>
    </rPh>
    <rPh sb="21" eb="22">
      <t>モウ</t>
    </rPh>
    <rPh sb="23" eb="24">
      <t>コ</t>
    </rPh>
    <rPh sb="28" eb="30">
      <t>ジッシ</t>
    </rPh>
    <rPh sb="35" eb="37">
      <t>モウシコミ</t>
    </rPh>
    <rPh sb="37" eb="39">
      <t>ケンスウ</t>
    </rPh>
    <rPh sb="40" eb="42">
      <t>ソウテイ</t>
    </rPh>
    <rPh sb="43" eb="45">
      <t>オオハバ</t>
    </rPh>
    <rPh sb="46" eb="48">
      <t>シタマワ</t>
    </rPh>
    <rPh sb="50" eb="53">
      <t>センモンカ</t>
    </rPh>
    <rPh sb="61" eb="62">
      <t>ウ</t>
    </rPh>
    <rPh sb="64" eb="66">
      <t>カイスウ</t>
    </rPh>
    <rPh sb="67" eb="69">
      <t>ゲンショウ</t>
    </rPh>
    <phoneticPr fontId="5"/>
  </si>
  <si>
    <t>市街地における景観政策が市民に理解されておらず，まだまだ浸透していない。市民に向けてわかりやすい情報の発信が必要。</t>
    <rPh sb="0" eb="3">
      <t>シガイチ</t>
    </rPh>
    <rPh sb="7" eb="9">
      <t>ケイカン</t>
    </rPh>
    <rPh sb="9" eb="11">
      <t>セイサク</t>
    </rPh>
    <rPh sb="12" eb="14">
      <t>シミン</t>
    </rPh>
    <rPh sb="15" eb="17">
      <t>リカイ</t>
    </rPh>
    <rPh sb="28" eb="30">
      <t>シントウ</t>
    </rPh>
    <rPh sb="36" eb="38">
      <t>シミン</t>
    </rPh>
    <rPh sb="39" eb="40">
      <t>ム</t>
    </rPh>
    <rPh sb="48" eb="50">
      <t>ジョウホウ</t>
    </rPh>
    <rPh sb="51" eb="53">
      <t>ハッシン</t>
    </rPh>
    <rPh sb="54" eb="56">
      <t>ヒツヨウ</t>
    </rPh>
    <phoneticPr fontId="5"/>
  </si>
  <si>
    <t>新型コロナウイルスの感染拡大によってまちづくり活動等が自粛を余儀なくされたことが影響している可能性がある。</t>
    <rPh sb="0" eb="2">
      <t>シンガタ</t>
    </rPh>
    <rPh sb="10" eb="12">
      <t>カンセン</t>
    </rPh>
    <rPh sb="12" eb="14">
      <t>カクダイ</t>
    </rPh>
    <rPh sb="23" eb="25">
      <t>カツドウ</t>
    </rPh>
    <rPh sb="25" eb="26">
      <t>トウ</t>
    </rPh>
    <rPh sb="27" eb="29">
      <t>ジシュク</t>
    </rPh>
    <rPh sb="30" eb="32">
      <t>ヨギ</t>
    </rPh>
    <rPh sb="40" eb="42">
      <t>エイキョウ</t>
    </rPh>
    <rPh sb="46" eb="49">
      <t>カノウセイ</t>
    </rPh>
    <phoneticPr fontId="5"/>
  </si>
  <si>
    <t>回</t>
    <phoneticPr fontId="5"/>
  </si>
  <si>
    <t>222-3476</t>
    <phoneticPr fontId="5"/>
  </si>
  <si>
    <t>本来目標を100％とすべきであるが，認定申請されたものの未着手や工期の遅延等の理由により完了届が提出できない計画を考慮し，10％低減した90％を目標値とした。</t>
    <phoneticPr fontId="5"/>
  </si>
  <si>
    <t>　誰もが安心してくらすことができ，充実した社会経済活動を展開できる，歴史都市・京都ならではの，しなやかに強く持続可能なまちの実現をめざし，市民と行政の役割分担と協働の下，市内の建築物を安心・安全で良質なものにしていく。また，市有建築物においては，これらに先導的に取り組むとともに，最適な維持管理の取組を進めていく。</t>
    <phoneticPr fontId="5"/>
  </si>
  <si>
    <t>　建築物に係る耐震化支援制度等を実施してきたことや，市民・事業者等の機運が高まったことにより，住宅及び特定建築物（不特定多数の者が利用する建築物等）の耐震化率が上昇し，目標を達成できたことなどから，ａ評価となったと考えられる。</t>
    <rPh sb="80" eb="82">
      <t>ジョウショウ</t>
    </rPh>
    <phoneticPr fontId="5"/>
  </si>
  <si>
    <t>　「新しく建てられた建築物は，バリアフリーや環境に配慮されている。」という生活実感がｂ評価になっていることなど，これまで実施してきた建築物の良質なストックへの誘導や既存ストックの安全性確保に対する取組及びその効果が市民の実感にも表れていると考えられる。</t>
    <rPh sb="37" eb="39">
      <t>セイカツ</t>
    </rPh>
    <rPh sb="107" eb="109">
      <t>シミン</t>
    </rPh>
    <phoneticPr fontId="5"/>
  </si>
  <si>
    <t>　客観指標評価が高評価となったことから，総合評価結果はＡ評価となった。引き続き，ＰＤＣＡサイクルに基づく適切な進行管理の実施等により，京都市建築物安心安全実施計画等に掲げる施策の着実な実行を図るとともに，市民・事業者・関係団体等と協力・連携して，取組を推進する。
　また，良質な市有建築物の建設を着実に推進し，最適な維持管理に取り組む。これらにより，基本方針にある歴史都市・京都ならではの，しなやかに強く持続可能なまちの実現を目指していく。</t>
    <phoneticPr fontId="5"/>
  </si>
  <si>
    <t>建築指導部</t>
    <rPh sb="0" eb="2">
      <t>ケンチク</t>
    </rPh>
    <rPh sb="2" eb="4">
      <t>シドウ</t>
    </rPh>
    <rPh sb="4" eb="5">
      <t>ブ</t>
    </rPh>
    <phoneticPr fontId="5"/>
  </si>
  <si>
    <t>公共建築部</t>
    <rPh sb="0" eb="2">
      <t>コウキョウ</t>
    </rPh>
    <rPh sb="2" eb="4">
      <t>ケンチク</t>
    </rPh>
    <rPh sb="4" eb="5">
      <t>ブ</t>
    </rPh>
    <phoneticPr fontId="5"/>
  </si>
  <si>
    <t>新築建築物の中で，最低基準よりも高い水準を満たす良質な建築物の占める割合が増えることを目標としているため，客観評価指標を重視する。</t>
    <phoneticPr fontId="5"/>
  </si>
  <si>
    <t>京都市建築物安心安全実施計画
https://www.city.kyoto.lg.jp/tokei/cmsfiles/contents/0000282/282185/keikaku.pdf</t>
    <phoneticPr fontId="5"/>
  </si>
  <si>
    <t>京都市建築物安心安全実施計画
https://www.city.kyoto.lg.jp/tokei/cmsfiles/contents/0000282/282185/keikaku.pdf
京都市建築物耐震改修促進計画
https://www.city.kyoto.lg.jp/tokei/cmsfiles/contents/0000194/194879/keikaku_honpen.pdf</t>
    <phoneticPr fontId="5"/>
  </si>
  <si>
    <t>細街路対策については，対象者が一定限定されており，普段施策に触れることがない市民には実感しにくいため，ｃ評価になったと考えられる。</t>
    <phoneticPr fontId="5"/>
  </si>
  <si>
    <t>引き続き，良質な市有建築物の建設を着実に推進していくとともに，最適な維持管理に取り組むことによって，災害に強いまちづくりの実現を目指していく。</t>
    <phoneticPr fontId="5"/>
  </si>
  <si>
    <t>　多様な魅力あるすまいの供給の状況や既存住宅の流通促進などの施策の進捗や効果が市民実感に繋がりにくいことから，客観指標評価を重視する。</t>
    <phoneticPr fontId="5"/>
  </si>
  <si>
    <t>　住宅の省エネ化，耐震化に向けた取組及び「すこやか賃貸住宅」登録制度など住宅確保要配慮者向け住宅の取組を進めたことで，断熱性など環境に配慮された住宅の割合，住宅の耐震化率及び高齢者等の入居を拒まない民間賃貸住宅の戸数などが増加したため，ａ評価になったと考えられる。</t>
    <rPh sb="1" eb="3">
      <t>ジュウタク</t>
    </rPh>
    <rPh sb="4" eb="5">
      <t>ショウ</t>
    </rPh>
    <rPh sb="7" eb="8">
      <t>カ</t>
    </rPh>
    <rPh sb="9" eb="12">
      <t>タイシンカ</t>
    </rPh>
    <rPh sb="13" eb="14">
      <t>ム</t>
    </rPh>
    <rPh sb="16" eb="18">
      <t>トリクミ</t>
    </rPh>
    <rPh sb="18" eb="19">
      <t>オヨ</t>
    </rPh>
    <rPh sb="25" eb="27">
      <t>チンタイ</t>
    </rPh>
    <rPh sb="27" eb="29">
      <t>ジュウタク</t>
    </rPh>
    <rPh sb="30" eb="32">
      <t>トウロク</t>
    </rPh>
    <rPh sb="32" eb="34">
      <t>セイド</t>
    </rPh>
    <rPh sb="36" eb="38">
      <t>ジュウタク</t>
    </rPh>
    <rPh sb="38" eb="44">
      <t>カクホヨウハイリョシャ</t>
    </rPh>
    <rPh sb="44" eb="45">
      <t>ム</t>
    </rPh>
    <rPh sb="46" eb="48">
      <t>ジュウタク</t>
    </rPh>
    <rPh sb="49" eb="51">
      <t>トリクミ</t>
    </rPh>
    <rPh sb="52" eb="53">
      <t>スス</t>
    </rPh>
    <rPh sb="59" eb="62">
      <t>ダンネツセイ</t>
    </rPh>
    <rPh sb="64" eb="66">
      <t>カンキョウ</t>
    </rPh>
    <rPh sb="67" eb="69">
      <t>ハイリョ</t>
    </rPh>
    <rPh sb="72" eb="74">
      <t>ジュウタク</t>
    </rPh>
    <rPh sb="75" eb="77">
      <t>ワリアイ</t>
    </rPh>
    <rPh sb="78" eb="80">
      <t>ジュウタク</t>
    </rPh>
    <rPh sb="81" eb="84">
      <t>タイシンカ</t>
    </rPh>
    <rPh sb="84" eb="85">
      <t>リツ</t>
    </rPh>
    <rPh sb="85" eb="86">
      <t>オヨ</t>
    </rPh>
    <rPh sb="87" eb="89">
      <t>コウレイ</t>
    </rPh>
    <rPh sb="89" eb="90">
      <t>シャ</t>
    </rPh>
    <rPh sb="90" eb="91">
      <t>ナド</t>
    </rPh>
    <rPh sb="92" eb="94">
      <t>ニュウキョ</t>
    </rPh>
    <rPh sb="95" eb="96">
      <t>コバ</t>
    </rPh>
    <rPh sb="99" eb="101">
      <t>ミンカン</t>
    </rPh>
    <rPh sb="101" eb="105">
      <t>チンタイジュウタク</t>
    </rPh>
    <rPh sb="106" eb="108">
      <t>コスウ</t>
    </rPh>
    <rPh sb="111" eb="113">
      <t>ゾウカ</t>
    </rPh>
    <rPh sb="119" eb="121">
      <t>ヒョウカ</t>
    </rPh>
    <rPh sb="126" eb="127">
      <t>カンガ</t>
    </rPh>
    <phoneticPr fontId="5"/>
  </si>
  <si>
    <t>　京都に住み続けたいと考える人が多いものの，適切にリフォームされた中古住宅や高齢者向け住宅の供給などが十分に認識されていないこと，また，地域とのつながりや環境・景観に配慮した京都らしいすまい方が大切にされているという実感が十分得られていないことから，ｃ評価になったと考えられる。</t>
    <rPh sb="1" eb="3">
      <t>キョウト</t>
    </rPh>
    <rPh sb="4" eb="5">
      <t>ス</t>
    </rPh>
    <rPh sb="6" eb="7">
      <t>ツヅ</t>
    </rPh>
    <rPh sb="11" eb="12">
      <t>カンガ</t>
    </rPh>
    <rPh sb="14" eb="15">
      <t>ヒト</t>
    </rPh>
    <rPh sb="16" eb="17">
      <t>オオ</t>
    </rPh>
    <rPh sb="22" eb="24">
      <t>テキセツ</t>
    </rPh>
    <rPh sb="33" eb="37">
      <t>チュウコジュウタク</t>
    </rPh>
    <rPh sb="38" eb="41">
      <t>コウレイシャ</t>
    </rPh>
    <rPh sb="41" eb="42">
      <t>ム</t>
    </rPh>
    <rPh sb="43" eb="45">
      <t>ジュウタク</t>
    </rPh>
    <rPh sb="46" eb="48">
      <t>キョウキュウ</t>
    </rPh>
    <rPh sb="51" eb="53">
      <t>ジュウブン</t>
    </rPh>
    <rPh sb="54" eb="56">
      <t>ニンシキ</t>
    </rPh>
    <rPh sb="87" eb="89">
      <t>キョウト</t>
    </rPh>
    <rPh sb="95" eb="96">
      <t>カタ</t>
    </rPh>
    <rPh sb="97" eb="99">
      <t>タイセツ</t>
    </rPh>
    <rPh sb="108" eb="110">
      <t>ジッカン</t>
    </rPh>
    <rPh sb="111" eb="113">
      <t>ジュウブン</t>
    </rPh>
    <rPh sb="113" eb="114">
      <t>エ</t>
    </rPh>
    <phoneticPr fontId="5"/>
  </si>
  <si>
    <t>　客観指標評価はａ評価となったが，市民生活実感評価がｃ評価となったため，総合評価はＢ評価となった。令和３年度に策定する，新たな「京都市住宅マスタープラン」をもとに，引き続き，民間事業者等と連携のうえ，伝わる・伝える住情報の発信を強化するなど，くらしやすく魅力のある，持続可能なすまい・まちづくりを推進していく。</t>
    <rPh sb="49" eb="51">
      <t>レイワ</t>
    </rPh>
    <rPh sb="52" eb="54">
      <t>ネンド</t>
    </rPh>
    <rPh sb="55" eb="57">
      <t>サクテイ</t>
    </rPh>
    <rPh sb="60" eb="61">
      <t>アラ</t>
    </rPh>
    <rPh sb="64" eb="69">
      <t>キョウトシジュウタク</t>
    </rPh>
    <rPh sb="82" eb="83">
      <t>ヒ</t>
    </rPh>
    <rPh sb="84" eb="85">
      <t>ツヅ</t>
    </rPh>
    <rPh sb="87" eb="92">
      <t>ミンカンジギョウシャ</t>
    </rPh>
    <rPh sb="92" eb="93">
      <t>ナド</t>
    </rPh>
    <rPh sb="94" eb="96">
      <t>レンケイ</t>
    </rPh>
    <rPh sb="100" eb="101">
      <t>ツタ</t>
    </rPh>
    <rPh sb="104" eb="105">
      <t>ツタ</t>
    </rPh>
    <rPh sb="107" eb="108">
      <t>ジュウ</t>
    </rPh>
    <rPh sb="108" eb="110">
      <t>ジョウホウ</t>
    </rPh>
    <rPh sb="111" eb="113">
      <t>ハッシン</t>
    </rPh>
    <rPh sb="114" eb="116">
      <t>キョウカ</t>
    </rPh>
    <rPh sb="148" eb="150">
      <t>スイシン</t>
    </rPh>
    <phoneticPr fontId="5"/>
  </si>
  <si>
    <t>近郊都市へ転出する子育て世帯の受け皿となる住宅の増加数</t>
    <rPh sb="0" eb="2">
      <t>キンコウ</t>
    </rPh>
    <rPh sb="2" eb="4">
      <t>トシ</t>
    </rPh>
    <rPh sb="5" eb="7">
      <t>テンシュツ</t>
    </rPh>
    <rPh sb="15" eb="16">
      <t>ウ</t>
    </rPh>
    <rPh sb="17" eb="18">
      <t>ザラ</t>
    </rPh>
    <rPh sb="24" eb="26">
      <t>ゾウカ</t>
    </rPh>
    <rPh sb="26" eb="27">
      <t>スウ</t>
    </rPh>
    <phoneticPr fontId="5"/>
  </si>
  <si>
    <t>戸</t>
    <rPh sb="0" eb="1">
      <t>コ</t>
    </rPh>
    <phoneticPr fontId="5"/>
  </si>
  <si>
    <t>住宅室
住宅政策課</t>
    <rPh sb="0" eb="2">
      <t>ジュウタク</t>
    </rPh>
    <rPh sb="2" eb="3">
      <t>シツ</t>
    </rPh>
    <phoneticPr fontId="5"/>
  </si>
  <si>
    <t>近郊都市へ転出する子育て世帯（30代）の受け皿となる，床面積61㎡以上の新築住宅の増加数</t>
    <rPh sb="9" eb="11">
      <t>コソダ</t>
    </rPh>
    <rPh sb="12" eb="14">
      <t>セタイ</t>
    </rPh>
    <rPh sb="17" eb="18">
      <t>ダイ</t>
    </rPh>
    <rPh sb="20" eb="21">
      <t>ウ</t>
    </rPh>
    <rPh sb="22" eb="23">
      <t>ザラ</t>
    </rPh>
    <rPh sb="36" eb="38">
      <t>シンチク</t>
    </rPh>
    <rPh sb="41" eb="43">
      <t>ゾウカ</t>
    </rPh>
    <rPh sb="43" eb="44">
      <t>スウ</t>
    </rPh>
    <phoneticPr fontId="5"/>
  </si>
  <si>
    <t>近郊都市へ転出する子育て世帯の受け皿となる，子育て世帯に適した広さ（床面積61㎡以上）の住宅の供給が増加していることを示す指標</t>
    <rPh sb="31" eb="32">
      <t>ヒロ</t>
    </rPh>
    <rPh sb="50" eb="52">
      <t>ゾウカ</t>
    </rPh>
    <phoneticPr fontId="5"/>
  </si>
  <si>
    <t>出典：住宅着工統計及び事業担当課調べ</t>
    <phoneticPr fontId="5"/>
  </si>
  <si>
    <t>平成28年～令和2年度の30代の近郊都市への転出超過人口のうち，子育て世帯が約370世帯と想定されるため，その受け皿となる61㎡以上の住戸数を，令和2年度の住戸数より約400戸増やすことを，単年度の目標値に設定する。</t>
    <rPh sb="0" eb="2">
      <t>ヘイセイ</t>
    </rPh>
    <rPh sb="4" eb="5">
      <t>ネン</t>
    </rPh>
    <rPh sb="6" eb="8">
      <t>レイワ</t>
    </rPh>
    <rPh sb="9" eb="11">
      <t>ネンド</t>
    </rPh>
    <rPh sb="16" eb="18">
      <t>キンコウ</t>
    </rPh>
    <rPh sb="18" eb="20">
      <t>トシ</t>
    </rPh>
    <rPh sb="22" eb="24">
      <t>テンシュツ</t>
    </rPh>
    <rPh sb="24" eb="26">
      <t>チョウカ</t>
    </rPh>
    <rPh sb="26" eb="28">
      <t>ジンコウ</t>
    </rPh>
    <rPh sb="32" eb="34">
      <t>コソダ</t>
    </rPh>
    <rPh sb="35" eb="37">
      <t>セタイ</t>
    </rPh>
    <rPh sb="38" eb="39">
      <t>ヤク</t>
    </rPh>
    <rPh sb="42" eb="44">
      <t>セタイ</t>
    </rPh>
    <rPh sb="45" eb="47">
      <t>ソウテイ</t>
    </rPh>
    <rPh sb="55" eb="56">
      <t>ウ</t>
    </rPh>
    <rPh sb="57" eb="58">
      <t>ザラ</t>
    </rPh>
    <rPh sb="64" eb="66">
      <t>イジョウ</t>
    </rPh>
    <rPh sb="69" eb="70">
      <t>スウ</t>
    </rPh>
    <rPh sb="72" eb="74">
      <t>レイワ</t>
    </rPh>
    <rPh sb="75" eb="76">
      <t>ネン</t>
    </rPh>
    <rPh sb="76" eb="77">
      <t>ド</t>
    </rPh>
    <rPh sb="78" eb="80">
      <t>ジュウコ</t>
    </rPh>
    <rPh sb="80" eb="81">
      <t>スウ</t>
    </rPh>
    <rPh sb="87" eb="88">
      <t>コ</t>
    </rPh>
    <rPh sb="88" eb="89">
      <t>フ</t>
    </rPh>
    <rPh sb="95" eb="98">
      <t>タンネンド</t>
    </rPh>
    <rPh sb="99" eb="101">
      <t>モクヒョウ</t>
    </rPh>
    <rPh sb="101" eb="102">
      <t>チ</t>
    </rPh>
    <rPh sb="103" eb="105">
      <t>セッテイ</t>
    </rPh>
    <phoneticPr fontId="5"/>
  </si>
  <si>
    <t>実績値は令和3年度から算出するため，評価は令和4年度から実施する。</t>
    <rPh sb="0" eb="2">
      <t>ジッセキ</t>
    </rPh>
    <rPh sb="2" eb="3">
      <t>アタイ</t>
    </rPh>
    <rPh sb="4" eb="6">
      <t>レイワ</t>
    </rPh>
    <rPh sb="7" eb="9">
      <t>ネンド</t>
    </rPh>
    <rPh sb="11" eb="13">
      <t>サンシュツ</t>
    </rPh>
    <rPh sb="12" eb="13">
      <t>ダ</t>
    </rPh>
    <rPh sb="18" eb="20">
      <t>ヒョウカ</t>
    </rPh>
    <rPh sb="21" eb="23">
      <t>レイワ</t>
    </rPh>
    <rPh sb="24" eb="26">
      <t>ネンド</t>
    </rPh>
    <rPh sb="28" eb="30">
      <t>ジッシ</t>
    </rPh>
    <phoneticPr fontId="5"/>
  </si>
  <si>
    <t>住宅室</t>
    <rPh sb="0" eb="2">
      <t>ジュウタク</t>
    </rPh>
    <rPh sb="2" eb="3">
      <t>シツ</t>
    </rPh>
    <phoneticPr fontId="5"/>
  </si>
  <si>
    <t>事業担当課（住宅政策課）調べ</t>
  </si>
  <si>
    <t>過去の実績値(毎年約350件ずつ増加)から，今後，毎年500件ずつ増加し，令和7年度に17200戸となることを目指す。（令和3年度は別途5000件増加予定。）</t>
    <rPh sb="0" eb="2">
      <t>カコ</t>
    </rPh>
    <rPh sb="7" eb="9">
      <t>マイトシ</t>
    </rPh>
    <rPh sb="13" eb="14">
      <t>ケン</t>
    </rPh>
    <rPh sb="16" eb="18">
      <t>ゾウカ</t>
    </rPh>
    <rPh sb="22" eb="24">
      <t>コンゴ</t>
    </rPh>
    <rPh sb="25" eb="27">
      <t>マイトシ</t>
    </rPh>
    <rPh sb="30" eb="31">
      <t>ケン</t>
    </rPh>
    <rPh sb="48" eb="49">
      <t>ト</t>
    </rPh>
    <rPh sb="60" eb="62">
      <t>レイワ</t>
    </rPh>
    <rPh sb="66" eb="68">
      <t>ベット</t>
    </rPh>
    <phoneticPr fontId="5"/>
  </si>
  <si>
    <t>目標値に対する達成度が
a：100％以上
b：90％以上～100％未満
c：80％以上～90％未満
d：70％以上～80％未満
e：70％未満</t>
  </si>
  <si>
    <t>目標値以上であれば政策目的の達成として，100％以上をaとし，以下10％刻みで基準を設定した。</t>
  </si>
  <si>
    <t>まち再生・創造推進室，都市景観部</t>
    <rPh sb="11" eb="13">
      <t>トシ</t>
    </rPh>
    <rPh sb="13" eb="15">
      <t>ケイカン</t>
    </rPh>
    <rPh sb="15" eb="16">
      <t>ブ</t>
    </rPh>
    <phoneticPr fontId="5"/>
  </si>
  <si>
    <t>客観指標は，高齢者や低所得者等に対して，安全な住まいの供給状況を十分に確保できているかをより直接的に示すものであるため</t>
    <rPh sb="50" eb="51">
      <t>シメ</t>
    </rPh>
    <phoneticPr fontId="5"/>
  </si>
  <si>
    <t>客観指標は，市営住宅団地における計画的な再生に向けた取組の進ちょくを端的に示すものであるため。</t>
    <rPh sb="0" eb="4">
      <t>キャッカンシヒョウ</t>
    </rPh>
    <rPh sb="6" eb="10">
      <t>シエイジュウタク</t>
    </rPh>
    <rPh sb="10" eb="12">
      <t>ダンチ</t>
    </rPh>
    <rPh sb="16" eb="19">
      <t>ケイカクテキ</t>
    </rPh>
    <rPh sb="20" eb="22">
      <t>サイセイ</t>
    </rPh>
    <rPh sb="23" eb="24">
      <t>ム</t>
    </rPh>
    <rPh sb="26" eb="28">
      <t>トリクミ</t>
    </rPh>
    <rPh sb="29" eb="30">
      <t>シン</t>
    </rPh>
    <rPh sb="34" eb="36">
      <t>タンテキ</t>
    </rPh>
    <rPh sb="37" eb="38">
      <t>シメ</t>
    </rPh>
    <phoneticPr fontId="5"/>
  </si>
  <si>
    <t>新型コロナウイルス感染症の影響で地域活動が減少し，地域とのつながりが希薄化したことなどから，ｃ評価となったと考えられる。</t>
    <rPh sb="16" eb="18">
      <t>チイキ</t>
    </rPh>
    <rPh sb="18" eb="20">
      <t>カツドウ</t>
    </rPh>
    <rPh sb="21" eb="23">
      <t>ゲンショウ</t>
    </rPh>
    <rPh sb="25" eb="27">
      <t>チイキ</t>
    </rPh>
    <rPh sb="34" eb="37">
      <t>キハクカ</t>
    </rPh>
    <rPh sb="47" eb="49">
      <t>ヒョウカ</t>
    </rPh>
    <rPh sb="54" eb="55">
      <t>カンガ</t>
    </rPh>
    <phoneticPr fontId="5"/>
  </si>
  <si>
    <t>京都市住宅マスタープラン（中間見直し）
https://www.city.kyoto.lg.jp/tokei/cmsfiles/contents/0000196/196128/plan.pdf</t>
    <rPh sb="0" eb="3">
      <t>キョウトシ</t>
    </rPh>
    <rPh sb="3" eb="5">
      <t>ジュウタク</t>
    </rPh>
    <rPh sb="13" eb="15">
      <t>チュウカン</t>
    </rPh>
    <rPh sb="15" eb="17">
      <t>ミナオ</t>
    </rPh>
    <phoneticPr fontId="5"/>
  </si>
  <si>
    <t>既存住宅や空き家の活用事例の周知が十分で無かったため，ｃ評価となったと考えられる。</t>
    <rPh sb="0" eb="4">
      <t>キゾンジュウタク</t>
    </rPh>
    <rPh sb="5" eb="6">
      <t>ア</t>
    </rPh>
    <rPh sb="7" eb="8">
      <t>ヤ</t>
    </rPh>
    <rPh sb="9" eb="11">
      <t>カツヨウ</t>
    </rPh>
    <rPh sb="11" eb="13">
      <t>ジレイ</t>
    </rPh>
    <rPh sb="14" eb="16">
      <t>シュウチ</t>
    </rPh>
    <phoneticPr fontId="5"/>
  </si>
  <si>
    <t>自治組織や市民活動団体等がまちづくり活動として，新たに行った京町家の保全継承に関する活動数</t>
  </si>
  <si>
    <t>自治組織や市民活動団体等が行うまちづくり活動の中で京町家の保全・継承の視点を取り入れた活動が，新たに行われた数</t>
  </si>
  <si>
    <t>京町家の保全 ・継承に向けたまちづくり活動状況を示す指標</t>
  </si>
  <si>
    <t>「京都市​京町家保全・継承推進計画」（平成31年2月策定）で，平成30年度から令和9年度までの期間で40件を目指すこととしている。そのため，令和2年～令和9年度に年間5件ずつの増加見込みで目標値を設定する。</t>
    <rPh sb="70" eb="72">
      <t>レイワ</t>
    </rPh>
    <rPh sb="75" eb="77">
      <t>レイワ</t>
    </rPh>
    <phoneticPr fontId="5"/>
  </si>
  <si>
    <t>コロナ禍の令和２年度の状況を踏まえて目標値を設定する必要があることから，令和3年度（令和2年度実績）は評価しない。</t>
    <phoneticPr fontId="5"/>
  </si>
  <si>
    <t>地球温暖化対策計画の令和12年度の住宅の省エネ基準達成率27%をもとに，住宅・土地統計調査の調査項目「二重サッシ又は複層ガラスの窓を有する住宅」の平成30年調査時の実績値及び過去7年間の省エネ改修件数から，令和10年度の目標値を設定する。</t>
    <rPh sb="0" eb="5">
      <t>チキュウオンダンカ</t>
    </rPh>
    <rPh sb="5" eb="9">
      <t>タイサクケイカク</t>
    </rPh>
    <rPh sb="10" eb="12">
      <t>レイワ</t>
    </rPh>
    <rPh sb="14" eb="15">
      <t>ネン</t>
    </rPh>
    <rPh sb="15" eb="16">
      <t>ド</t>
    </rPh>
    <rPh sb="17" eb="19">
      <t>ジュウタク</t>
    </rPh>
    <rPh sb="20" eb="21">
      <t>ショウ</t>
    </rPh>
    <rPh sb="23" eb="25">
      <t>キジュン</t>
    </rPh>
    <rPh sb="25" eb="27">
      <t>タッセイ</t>
    </rPh>
    <rPh sb="27" eb="28">
      <t>リツ</t>
    </rPh>
    <rPh sb="36" eb="38">
      <t>ジュウタク</t>
    </rPh>
    <rPh sb="39" eb="41">
      <t>トチ</t>
    </rPh>
    <rPh sb="41" eb="43">
      <t>トウケイ</t>
    </rPh>
    <rPh sb="43" eb="45">
      <t>チョウサ</t>
    </rPh>
    <rPh sb="46" eb="48">
      <t>チョウサ</t>
    </rPh>
    <rPh sb="48" eb="50">
      <t>コウモク</t>
    </rPh>
    <rPh sb="73" eb="75">
      <t>ヘイセイ</t>
    </rPh>
    <rPh sb="77" eb="78">
      <t>ネン</t>
    </rPh>
    <rPh sb="78" eb="80">
      <t>チョウサ</t>
    </rPh>
    <rPh sb="80" eb="81">
      <t>ジ</t>
    </rPh>
    <rPh sb="82" eb="85">
      <t>ジッセキチ</t>
    </rPh>
    <rPh sb="85" eb="86">
      <t>オヨ</t>
    </rPh>
    <rPh sb="87" eb="89">
      <t>カコ</t>
    </rPh>
    <rPh sb="90" eb="92">
      <t>ネンカン</t>
    </rPh>
    <rPh sb="93" eb="94">
      <t>ショウ</t>
    </rPh>
    <rPh sb="96" eb="98">
      <t>カイシュウ</t>
    </rPh>
    <rPh sb="98" eb="100">
      <t>ケンスウ</t>
    </rPh>
    <rPh sb="103" eb="105">
      <t>レイワ</t>
    </rPh>
    <rPh sb="107" eb="108">
      <t>ネン</t>
    </rPh>
    <rPh sb="108" eb="109">
      <t>ド</t>
    </rPh>
    <rPh sb="110" eb="112">
      <t>モクヒョウ</t>
    </rPh>
    <rPh sb="112" eb="113">
      <t>チ</t>
    </rPh>
    <rPh sb="114" eb="116">
      <t>セッテイ</t>
    </rPh>
    <phoneticPr fontId="1"/>
  </si>
  <si>
    <t>算出に必要な調査は国において5年毎（直近は平成30年）に実施しているため，毎年度の評価はできない。次回評価は，令和5年の調査数値（令和6年10月頃公表）により実施する。</t>
    <rPh sb="9" eb="10">
      <t>クニ</t>
    </rPh>
    <rPh sb="18" eb="20">
      <t>チョッキン</t>
    </rPh>
    <rPh sb="21" eb="23">
      <t>ヘイセイ</t>
    </rPh>
    <rPh sb="25" eb="26">
      <t>ネン</t>
    </rPh>
    <rPh sb="58" eb="59">
      <t>ネン</t>
    </rPh>
    <rPh sb="60" eb="62">
      <t>チョウサ</t>
    </rPh>
    <rPh sb="65" eb="67">
      <t>レイワ</t>
    </rPh>
    <rPh sb="68" eb="69">
      <t>ネン</t>
    </rPh>
    <rPh sb="71" eb="72">
      <t>ガツ</t>
    </rPh>
    <rPh sb="72" eb="73">
      <t>ゴロ</t>
    </rPh>
    <rPh sb="73" eb="75">
      <t>コウヒョウ</t>
    </rPh>
    <phoneticPr fontId="1"/>
  </si>
  <si>
    <t>要支援マンションの件数</t>
  </si>
  <si>
    <t>築30年以上の高経年分譲マンションのうち，管理組合が機能しておらず，建物に深刻な劣化状況が認められるなど，管理組合への支援が必要なマンション（要支援マンション）の数</t>
  </si>
  <si>
    <t>分譲マンションの管理状況が改善していることを示す指標</t>
  </si>
  <si>
    <t>平成23年度の高経年マンション実態調査時点の要支援マンション数をもとに，最新の調査時令和元年時点の実績値から，目標値を設定する。</t>
    <rPh sb="7" eb="10">
      <t>コウケイネン</t>
    </rPh>
    <rPh sb="15" eb="17">
      <t>ジッタイ</t>
    </rPh>
    <rPh sb="19" eb="20">
      <t>ジ</t>
    </rPh>
    <rPh sb="20" eb="21">
      <t>テン</t>
    </rPh>
    <rPh sb="22" eb="25">
      <t>ヨウシエン</t>
    </rPh>
    <rPh sb="30" eb="31">
      <t>カズ</t>
    </rPh>
    <rPh sb="36" eb="38">
      <t>サイシン</t>
    </rPh>
    <rPh sb="39" eb="41">
      <t>チョウサ</t>
    </rPh>
    <rPh sb="41" eb="42">
      <t>ジ</t>
    </rPh>
    <rPh sb="42" eb="44">
      <t>レイワ</t>
    </rPh>
    <rPh sb="44" eb="45">
      <t>モト</t>
    </rPh>
    <rPh sb="45" eb="46">
      <t>ネン</t>
    </rPh>
    <rPh sb="46" eb="48">
      <t>ジテン</t>
    </rPh>
    <rPh sb="49" eb="52">
      <t>ジッセキチ</t>
    </rPh>
    <phoneticPr fontId="5"/>
  </si>
  <si>
    <t>最新実績値は，令和元年度の25件</t>
    <rPh sb="0" eb="2">
      <t>サイシン</t>
    </rPh>
    <rPh sb="2" eb="4">
      <t>ジッセキ</t>
    </rPh>
    <rPh sb="4" eb="5">
      <t>チ</t>
    </rPh>
    <rPh sb="7" eb="9">
      <t>レイワ</t>
    </rPh>
    <rPh sb="9" eb="10">
      <t>モト</t>
    </rPh>
    <rPh sb="10" eb="11">
      <t>ネン</t>
    </rPh>
    <rPh sb="11" eb="12">
      <t>ド</t>
    </rPh>
    <rPh sb="15" eb="16">
      <t>ケン</t>
    </rPh>
    <phoneticPr fontId="5"/>
  </si>
  <si>
    <t>最新数値の目標値に対する達成度が
a：目標値以下
直近の調査数値より
b：2件以下
c：4件以下
d：6件以下
e：8件以下</t>
    <rPh sb="19" eb="21">
      <t>モクヒョウ</t>
    </rPh>
    <rPh sb="21" eb="22">
      <t>チ</t>
    </rPh>
    <rPh sb="22" eb="24">
      <t>イカ</t>
    </rPh>
    <rPh sb="38" eb="39">
      <t>ケン</t>
    </rPh>
    <rPh sb="39" eb="41">
      <t>イカ</t>
    </rPh>
    <rPh sb="45" eb="46">
      <t>ケン</t>
    </rPh>
    <rPh sb="46" eb="48">
      <t>イカ</t>
    </rPh>
    <rPh sb="52" eb="53">
      <t>ケン</t>
    </rPh>
    <rPh sb="53" eb="55">
      <t>イカ</t>
    </rPh>
    <rPh sb="59" eb="60">
      <t>ケン</t>
    </rPh>
    <rPh sb="60" eb="62">
      <t>イカ</t>
    </rPh>
    <phoneticPr fontId="5"/>
  </si>
  <si>
    <t>現在の要支援マンションだけでなく，新たに要支援マンションが増加する可能性もあるため，目標値以下であれば政策目的の達成として，以下2件ずつ設定した。</t>
    <rPh sb="45" eb="47">
      <t>イカ</t>
    </rPh>
    <rPh sb="62" eb="64">
      <t>イカ</t>
    </rPh>
    <rPh sb="65" eb="66">
      <t>ケン</t>
    </rPh>
    <rPh sb="68" eb="70">
      <t>セッテイ</t>
    </rPh>
    <phoneticPr fontId="5"/>
  </si>
  <si>
    <t>2407-1</t>
  </si>
  <si>
    <t>団地再生に向けた取組を進めている市営住宅の団地数</t>
    <rPh sb="0" eb="2">
      <t>ダンチ</t>
    </rPh>
    <rPh sb="2" eb="4">
      <t>サイセイ</t>
    </rPh>
    <rPh sb="5" eb="6">
      <t>ム</t>
    </rPh>
    <rPh sb="8" eb="10">
      <t>トリクミ</t>
    </rPh>
    <rPh sb="11" eb="12">
      <t>スス</t>
    </rPh>
    <rPh sb="21" eb="23">
      <t>ダンチ</t>
    </rPh>
    <rPh sb="23" eb="24">
      <t>スウ</t>
    </rPh>
    <phoneticPr fontId="1"/>
  </si>
  <si>
    <t>団地</t>
    <rPh sb="0" eb="2">
      <t>ダンチ</t>
    </rPh>
    <phoneticPr fontId="1"/>
  </si>
  <si>
    <t>住宅室
すまいまちづくり課</t>
    <rPh sb="0" eb="2">
      <t>ジュウタク</t>
    </rPh>
    <rPh sb="2" eb="3">
      <t>シツ</t>
    </rPh>
    <rPh sb="12" eb="13">
      <t>カ</t>
    </rPh>
    <phoneticPr fontId="1"/>
  </si>
  <si>
    <t>222-3635</t>
  </si>
  <si>
    <t>団地再生計画を策定済又は検討中の団地数</t>
    <rPh sb="0" eb="2">
      <t>ダンチ</t>
    </rPh>
    <rPh sb="2" eb="4">
      <t>サイセイ</t>
    </rPh>
    <rPh sb="4" eb="6">
      <t>ケイカク</t>
    </rPh>
    <rPh sb="7" eb="9">
      <t>サクテイ</t>
    </rPh>
    <rPh sb="9" eb="10">
      <t>ズ</t>
    </rPh>
    <rPh sb="10" eb="11">
      <t>マタ</t>
    </rPh>
    <rPh sb="12" eb="15">
      <t>ケントウチュウ</t>
    </rPh>
    <rPh sb="16" eb="18">
      <t>ダンチ</t>
    </rPh>
    <rPh sb="18" eb="19">
      <t>スウ</t>
    </rPh>
    <phoneticPr fontId="1"/>
  </si>
  <si>
    <t>団地再生計画を策定済又は検討中の団地数により，進捗状況を示す指標</t>
    <rPh sb="4" eb="6">
      <t>ケイカク</t>
    </rPh>
    <rPh sb="7" eb="9">
      <t>サクテイ</t>
    </rPh>
    <rPh sb="9" eb="10">
      <t>ズ</t>
    </rPh>
    <rPh sb="10" eb="11">
      <t>マタ</t>
    </rPh>
    <rPh sb="12" eb="14">
      <t>ケントウ</t>
    </rPh>
    <rPh sb="14" eb="15">
      <t>チュウ</t>
    </rPh>
    <rPh sb="16" eb="18">
      <t>ダンチ</t>
    </rPh>
    <rPh sb="18" eb="19">
      <t>スウ</t>
    </rPh>
    <phoneticPr fontId="1"/>
  </si>
  <si>
    <t>事業担当課（すまいまちづくり課）調べ</t>
  </si>
  <si>
    <t>毎年度1団地の取組開始を目標値とする。</t>
    <rPh sb="0" eb="3">
      <t>マイネンド</t>
    </rPh>
    <rPh sb="4" eb="6">
      <t>ダンチ</t>
    </rPh>
    <rPh sb="7" eb="9">
      <t>トリクミ</t>
    </rPh>
    <rPh sb="9" eb="11">
      <t>カイシ</t>
    </rPh>
    <rPh sb="12" eb="14">
      <t>モクヒョウ</t>
    </rPh>
    <rPh sb="14" eb="15">
      <t>チ</t>
    </rPh>
    <phoneticPr fontId="1"/>
  </si>
  <si>
    <t>団地再生計画の策定に向けた検討とは，住宅室内または業務委託などにより，再生後の計画案，スケジュール，費用等の具体的な検討や調査を開始したこと。</t>
  </si>
  <si>
    <t>　人口減少や少子化といったさまざまな社会経済情勢の変化を見通し，「保全・再生・創造」の都市づくりを基本としながら，多様な地域で受け継がれてきた伝統や文化，景観，産業や知恵などの資源や特性を生かして，まちの魅力や強みを守り，さらに高めていくため，オフィスや産業用地・研究開発拠点の創出，若年・子育て層の定住促進など都市の魅力の継承・創造につながる積極的な土地利用や都市機能の誘導を図ることで，市民の豊かなくらし・活動を支え，新たな価値を創造する持続可能な都市を構築する。</t>
    <phoneticPr fontId="5"/>
  </si>
  <si>
    <t>　地域の特性を生かした魅力的な拠点づくりや，地域のまちづくりを支えるしくみづくりなど，施策に係る市民の意識や生活実感が重要な分野であることから，市民生活実感評価を重視する。</t>
    <phoneticPr fontId="5"/>
  </si>
  <si>
    <t>　新型コロナウイルス感染症の影響により，京都の新たな活力を担う地域への産業集積の促進や地域のまちづくり活動が制限されたことから，ｃ評価になったと考えられる。</t>
    <rPh sb="10" eb="13">
      <t>カンセンショウ</t>
    </rPh>
    <rPh sb="14" eb="16">
      <t>エイキョウ</t>
    </rPh>
    <rPh sb="20" eb="22">
      <t>キョウト</t>
    </rPh>
    <rPh sb="23" eb="24">
      <t>アラ</t>
    </rPh>
    <rPh sb="26" eb="28">
      <t>カツリョク</t>
    </rPh>
    <rPh sb="29" eb="30">
      <t>ニナ</t>
    </rPh>
    <rPh sb="31" eb="33">
      <t>チイキ</t>
    </rPh>
    <rPh sb="35" eb="37">
      <t>サンギョウ</t>
    </rPh>
    <rPh sb="37" eb="39">
      <t>シュウセキ</t>
    </rPh>
    <rPh sb="40" eb="42">
      <t>ソクシン</t>
    </rPh>
    <rPh sb="54" eb="56">
      <t>セイゲン</t>
    </rPh>
    <rPh sb="65" eb="67">
      <t>ヒョウカ</t>
    </rPh>
    <rPh sb="71" eb="72">
      <t>カンガ</t>
    </rPh>
    <phoneticPr fontId="5"/>
  </si>
  <si>
    <t>　市民生活実感評価がｃ評価となったことから，総合評価結果はＣ評価となった。引き続き，都市計画マスタープラン等の分野別計画等の方針に基づき，取組を推進していくとともに，地区計画や建築協定の数の伸び悩みについては，（公財）京都市景観・まちづくりセンターや各区役所など関係機関が連携し，まちづくりに関する情報提供や，まちづくり活動の支援及び仕組みづくりを推進していく。これらにより，市民の豊かなくらし・活動を支え，新たな価値を創造する持続可能な都市の実現を目指していく。</t>
    <rPh sb="1" eb="9">
      <t>シミンセイカツジッカンヒョウカ</t>
    </rPh>
    <rPh sb="11" eb="13">
      <t>ヒョウカ</t>
    </rPh>
    <rPh sb="22" eb="24">
      <t>ソウゴウ</t>
    </rPh>
    <rPh sb="24" eb="26">
      <t>ヒョウカ</t>
    </rPh>
    <rPh sb="26" eb="28">
      <t>ケッカ</t>
    </rPh>
    <rPh sb="30" eb="32">
      <t>ヒョウカ</t>
    </rPh>
    <rPh sb="37" eb="38">
      <t>ヒ</t>
    </rPh>
    <rPh sb="39" eb="40">
      <t>ツヅ</t>
    </rPh>
    <rPh sb="42" eb="46">
      <t>トシケイカク</t>
    </rPh>
    <rPh sb="53" eb="54">
      <t>トウ</t>
    </rPh>
    <rPh sb="69" eb="71">
      <t>トリクミ</t>
    </rPh>
    <rPh sb="72" eb="74">
      <t>スイシン</t>
    </rPh>
    <rPh sb="83" eb="85">
      <t>チク</t>
    </rPh>
    <rPh sb="85" eb="87">
      <t>ケイカク</t>
    </rPh>
    <rPh sb="88" eb="90">
      <t>ケンチク</t>
    </rPh>
    <rPh sb="90" eb="92">
      <t>キョウテイ</t>
    </rPh>
    <rPh sb="93" eb="94">
      <t>スウ</t>
    </rPh>
    <rPh sb="95" eb="96">
      <t>ノ</t>
    </rPh>
    <rPh sb="97" eb="98">
      <t>ナヤ</t>
    </rPh>
    <rPh sb="111" eb="112">
      <t>カン</t>
    </rPh>
    <rPh sb="114" eb="116">
      <t>ジョウホウ</t>
    </rPh>
    <rPh sb="116" eb="118">
      <t>テイキョウ</t>
    </rPh>
    <rPh sb="125" eb="127">
      <t>カツドウ</t>
    </rPh>
    <rPh sb="145" eb="147">
      <t>スイシン</t>
    </rPh>
    <rPh sb="185" eb="187">
      <t>ジゾク</t>
    </rPh>
    <rPh sb="187" eb="189">
      <t>カノウ</t>
    </rPh>
    <rPh sb="190" eb="192">
      <t>トシ</t>
    </rPh>
    <rPh sb="193" eb="195">
      <t>ジツゲン</t>
    </rPh>
    <rPh sb="196" eb="198">
      <t>メザ</t>
    </rPh>
    <phoneticPr fontId="5"/>
  </si>
  <si>
    <t>地域中核拠点(27箇所)における商業・業務・医療施設の面積</t>
    <phoneticPr fontId="5"/>
  </si>
  <si>
    <t>多様な地域の特性を生かした魅力的な拠点づくりに向けて，地域中核拠点における商業・業務・医療施設の面積の増減を示す指標</t>
    <phoneticPr fontId="5"/>
  </si>
  <si>
    <t>都市機能誘導区域(歴史的都心地区周辺や，京都駅周辺，二条・丹波口・梅小路周辺)における商業・業務施設の面積</t>
    <phoneticPr fontId="5"/>
  </si>
  <si>
    <t>にぎわいあるまちづくりに向けて，都市機能誘導区域(歴史的都心地区周辺や，京都駅周辺，二条・丹波口・梅小路周辺)における商業・業務施設の面積の増減を示す指標</t>
    <phoneticPr fontId="5"/>
  </si>
  <si>
    <t>直近10年間で最も高い数値に設定</t>
    <rPh sb="0" eb="2">
      <t>チョッキン</t>
    </rPh>
    <phoneticPr fontId="5"/>
  </si>
  <si>
    <t>R2実績値は，R1実績を記載</t>
    <phoneticPr fontId="5"/>
  </si>
  <si>
    <t>（参考）
R1：147件
R2：147件</t>
    <rPh sb="1" eb="3">
      <t>サンコウ</t>
    </rPh>
    <rPh sb="11" eb="12">
      <t>ケン</t>
    </rPh>
    <phoneticPr fontId="1"/>
  </si>
  <si>
    <t>洛西ニュータウンアクションプログラム及び向島ニュータウンまちづくりビジョンの継続取組数</t>
    <rPh sb="18" eb="19">
      <t>オヨ</t>
    </rPh>
    <rPh sb="20" eb="22">
      <t>ムカイジマ</t>
    </rPh>
    <rPh sb="38" eb="40">
      <t>ケイゾク</t>
    </rPh>
    <rPh sb="40" eb="42">
      <t>トリクミ</t>
    </rPh>
    <rPh sb="42" eb="43">
      <t>スウ</t>
    </rPh>
    <phoneticPr fontId="5"/>
  </si>
  <si>
    <t>洛西ニュータウンアクションプログラム及び向島ニュータウまちづくりビジョンに掲げられている取組で，計画期間後も引き続き取り組んでいるものの数</t>
    <rPh sb="18" eb="19">
      <t>オヨ</t>
    </rPh>
    <rPh sb="20" eb="22">
      <t>ムカイジマ</t>
    </rPh>
    <rPh sb="37" eb="38">
      <t>カカ</t>
    </rPh>
    <rPh sb="44" eb="46">
      <t>トリクミ</t>
    </rPh>
    <rPh sb="48" eb="50">
      <t>ケイカク</t>
    </rPh>
    <rPh sb="50" eb="52">
      <t>キカン</t>
    </rPh>
    <rPh sb="52" eb="53">
      <t>ゴ</t>
    </rPh>
    <rPh sb="54" eb="55">
      <t>ヒ</t>
    </rPh>
    <rPh sb="56" eb="57">
      <t>ツヅ</t>
    </rPh>
    <rPh sb="58" eb="59">
      <t>ト</t>
    </rPh>
    <rPh sb="60" eb="61">
      <t>ク</t>
    </rPh>
    <rPh sb="68" eb="69">
      <t>カズ</t>
    </rPh>
    <phoneticPr fontId="5"/>
  </si>
  <si>
    <t>ニュータウンの活性化策の推進により地域の魅力の高まりを示す指標</t>
    <phoneticPr fontId="5"/>
  </si>
  <si>
    <t>同プログラム及びビジョンに掲げる活動分野・ワーキンググループの数を基に設定</t>
    <rPh sb="0" eb="1">
      <t>ドウ</t>
    </rPh>
    <rPh sb="6" eb="7">
      <t>オヨ</t>
    </rPh>
    <rPh sb="13" eb="14">
      <t>カカ</t>
    </rPh>
    <rPh sb="16" eb="18">
      <t>カツドウ</t>
    </rPh>
    <rPh sb="18" eb="20">
      <t>ブンヤ</t>
    </rPh>
    <rPh sb="31" eb="32">
      <t>スウ</t>
    </rPh>
    <rPh sb="33" eb="34">
      <t>モト</t>
    </rPh>
    <rPh sb="35" eb="37">
      <t>セッテイ</t>
    </rPh>
    <phoneticPr fontId="5"/>
  </si>
  <si>
    <t>目標値に対する達成度が
a：100％以上
b：80％以上～100％未満
c：60％以上～80％未満
d：40％以上～60％未満
e：40％未満</t>
    <phoneticPr fontId="5"/>
  </si>
  <si>
    <t>目標値以上であれば政策目的の達成として，100％以上をaとし，以下20％刻みで基準を設定した。</t>
    <phoneticPr fontId="5"/>
  </si>
  <si>
    <t>都市計画課</t>
    <rPh sb="4" eb="5">
      <t>カ</t>
    </rPh>
    <phoneticPr fontId="5"/>
  </si>
  <si>
    <t>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t>
    <rPh sb="0" eb="2">
      <t>ラクサイ</t>
    </rPh>
    <rPh sb="2" eb="3">
      <t>オヨ</t>
    </rPh>
    <rPh sb="4" eb="6">
      <t>ムカイジマ</t>
    </rPh>
    <rPh sb="13" eb="14">
      <t>カギ</t>
    </rPh>
    <rPh sb="16" eb="18">
      <t>シサク</t>
    </rPh>
    <rPh sb="31" eb="33">
      <t>シミン</t>
    </rPh>
    <rPh sb="33" eb="35">
      <t>ジッカン</t>
    </rPh>
    <rPh sb="36" eb="37">
      <t>エ</t>
    </rPh>
    <rPh sb="43" eb="44">
      <t>カンガ</t>
    </rPh>
    <rPh sb="51" eb="53">
      <t>キャッカン</t>
    </rPh>
    <rPh sb="53" eb="55">
      <t>シヒョウ</t>
    </rPh>
    <rPh sb="58" eb="61">
      <t>カッセイカ</t>
    </rPh>
    <rPh sb="61" eb="62">
      <t>サク</t>
    </rPh>
    <rPh sb="63" eb="65">
      <t>トリクミ</t>
    </rPh>
    <rPh sb="65" eb="66">
      <t>スウ</t>
    </rPh>
    <rPh sb="67" eb="69">
      <t>セッテイ</t>
    </rPh>
    <rPh sb="71" eb="74">
      <t>キャッカンテキ</t>
    </rPh>
    <rPh sb="75" eb="77">
      <t>チイキ</t>
    </rPh>
    <rPh sb="84" eb="85">
      <t>スス</t>
    </rPh>
    <rPh sb="94" eb="96">
      <t>ヒョウカ</t>
    </rPh>
    <phoneticPr fontId="5"/>
  </si>
  <si>
    <t>市内周辺部の公共交通の拠点周辺に生活利便施設や働く場など必要な都市機能の集積等を図るため，土地利用の動向や人口の動態等を把握・分析し，必要に応じて都市計画手法を活用した対応を検討する。</t>
  </si>
  <si>
    <t>都心部に広域的な商業機能やオフィスなどの業務機能の集積を図るため，土地利用の動向や地域のニーズ等を把握・分析し，必要に応じて都市計画手法を活用した対応を検討する。</t>
  </si>
  <si>
    <t>新型コロナウイルス感染症拡大により，市民生活に影響があり，市民が南部・西部地域を身近に感じる機会が減少したためC評価に至ったと考える。</t>
    <rPh sb="0" eb="2">
      <t>シンガタ</t>
    </rPh>
    <rPh sb="9" eb="14">
      <t>カンセンショウカクダイ</t>
    </rPh>
    <rPh sb="18" eb="20">
      <t>シミン</t>
    </rPh>
    <rPh sb="20" eb="22">
      <t>セイカツ</t>
    </rPh>
    <rPh sb="23" eb="25">
      <t>エイキョウ</t>
    </rPh>
    <rPh sb="29" eb="31">
      <t>シミン</t>
    </rPh>
    <rPh sb="32" eb="34">
      <t>ナンブ</t>
    </rPh>
    <rPh sb="37" eb="39">
      <t>チイキ</t>
    </rPh>
    <rPh sb="40" eb="42">
      <t>ミジカ</t>
    </rPh>
    <rPh sb="43" eb="44">
      <t>カン</t>
    </rPh>
    <rPh sb="46" eb="48">
      <t>キカイ</t>
    </rPh>
    <rPh sb="49" eb="51">
      <t>ゲンショウ</t>
    </rPh>
    <rPh sb="56" eb="58">
      <t>ヒョウカ</t>
    </rPh>
    <rPh sb="59" eb="60">
      <t>イタ</t>
    </rPh>
    <rPh sb="63" eb="64">
      <t>カンガ</t>
    </rPh>
    <phoneticPr fontId="5"/>
  </si>
  <si>
    <t>新型コロナウイルス感染拡大の影響により，地域のまちづくり活動が制限されたことで，地区計画，建築協定，景観協定等の締結数が伸び悩み，e評価となった。</t>
    <rPh sb="0" eb="2">
      <t>シンガタ</t>
    </rPh>
    <rPh sb="9" eb="11">
      <t>カンセン</t>
    </rPh>
    <rPh sb="11" eb="13">
      <t>カクダイ</t>
    </rPh>
    <rPh sb="14" eb="16">
      <t>エイキョウ</t>
    </rPh>
    <rPh sb="20" eb="22">
      <t>チイキ</t>
    </rPh>
    <rPh sb="28" eb="30">
      <t>カツドウ</t>
    </rPh>
    <rPh sb="31" eb="33">
      <t>セイゲン</t>
    </rPh>
    <rPh sb="40" eb="42">
      <t>チク</t>
    </rPh>
    <rPh sb="42" eb="44">
      <t>ケイカク</t>
    </rPh>
    <rPh sb="45" eb="47">
      <t>ケンチク</t>
    </rPh>
    <rPh sb="47" eb="49">
      <t>キョウテイ</t>
    </rPh>
    <rPh sb="50" eb="52">
      <t>ケイカン</t>
    </rPh>
    <rPh sb="52" eb="54">
      <t>キョウテイ</t>
    </rPh>
    <rPh sb="54" eb="55">
      <t>トウ</t>
    </rPh>
    <rPh sb="56" eb="58">
      <t>テイケツ</t>
    </rPh>
    <rPh sb="58" eb="59">
      <t>スウ</t>
    </rPh>
    <rPh sb="60" eb="61">
      <t>ノ</t>
    </rPh>
    <rPh sb="62" eb="63">
      <t>ナヤ</t>
    </rPh>
    <rPh sb="66" eb="68">
      <t>ヒョウカ</t>
    </rPh>
    <phoneticPr fontId="5"/>
  </si>
  <si>
    <t>市内各地で都市計画手法の活用を含めた多様な施策を総合的に推進しているが，新型コロナウイルス感染拡大の影響により，地域のまちづくり活動が制限されたことで，市民の実感を得るには至らず，c評価となった。</t>
    <rPh sb="0" eb="2">
      <t>シナイ</t>
    </rPh>
    <rPh sb="2" eb="4">
      <t>カクチ</t>
    </rPh>
    <rPh sb="5" eb="7">
      <t>トシ</t>
    </rPh>
    <rPh sb="7" eb="9">
      <t>ケイカク</t>
    </rPh>
    <rPh sb="9" eb="11">
      <t>シュホウ</t>
    </rPh>
    <rPh sb="12" eb="14">
      <t>カツヨウ</t>
    </rPh>
    <rPh sb="15" eb="16">
      <t>フク</t>
    </rPh>
    <rPh sb="18" eb="20">
      <t>タヨウ</t>
    </rPh>
    <rPh sb="21" eb="23">
      <t>シサク</t>
    </rPh>
    <rPh sb="24" eb="27">
      <t>ソウゴウテキ</t>
    </rPh>
    <rPh sb="28" eb="30">
      <t>スイシン</t>
    </rPh>
    <rPh sb="76" eb="78">
      <t>シミン</t>
    </rPh>
    <rPh sb="79" eb="81">
      <t>ジッカン</t>
    </rPh>
    <rPh sb="82" eb="83">
      <t>エ</t>
    </rPh>
    <rPh sb="86" eb="87">
      <t>イタ</t>
    </rPh>
    <rPh sb="91" eb="93">
      <t>ヒョウカ</t>
    </rPh>
    <phoneticPr fontId="5"/>
  </si>
  <si>
    <t>洛西及び向島ニュータウンに限定された取組であるため，ニュータウン外の方々には関心が薄いと考えられる。</t>
    <rPh sb="0" eb="2">
      <t>ラクサイ</t>
    </rPh>
    <rPh sb="2" eb="3">
      <t>オヨ</t>
    </rPh>
    <rPh sb="4" eb="6">
      <t>ムカイジマ</t>
    </rPh>
    <rPh sb="13" eb="15">
      <t>ゲンテイ</t>
    </rPh>
    <rPh sb="18" eb="20">
      <t>トリクミ</t>
    </rPh>
    <rPh sb="32" eb="33">
      <t>ガイ</t>
    </rPh>
    <rPh sb="34" eb="36">
      <t>カタガタ</t>
    </rPh>
    <rPh sb="38" eb="40">
      <t>カンシン</t>
    </rPh>
    <rPh sb="41" eb="42">
      <t>ウス</t>
    </rPh>
    <rPh sb="44" eb="45">
      <t>カンガ</t>
    </rPh>
    <phoneticPr fontId="5"/>
  </si>
  <si>
    <t>緊急事態宣言期間中，まちづくりに関する相談を受け付ける施設を閉館したことに伴い，全体の相談件数が伸び悩んだものと考える。</t>
    <rPh sb="0" eb="2">
      <t>キンキュウ</t>
    </rPh>
    <rPh sb="2" eb="4">
      <t>ジタイ</t>
    </rPh>
    <rPh sb="4" eb="6">
      <t>センゲン</t>
    </rPh>
    <rPh sb="6" eb="9">
      <t>キカンチュウ</t>
    </rPh>
    <rPh sb="16" eb="17">
      <t>カン</t>
    </rPh>
    <rPh sb="19" eb="21">
      <t>ソウダン</t>
    </rPh>
    <rPh sb="22" eb="23">
      <t>ウ</t>
    </rPh>
    <rPh sb="24" eb="25">
      <t>ツ</t>
    </rPh>
    <rPh sb="27" eb="29">
      <t>シセツ</t>
    </rPh>
    <rPh sb="30" eb="32">
      <t>ヘイカン</t>
    </rPh>
    <rPh sb="37" eb="38">
      <t>トモナ</t>
    </rPh>
    <rPh sb="40" eb="42">
      <t>ゼンタイ</t>
    </rPh>
    <rPh sb="43" eb="45">
      <t>ソウダン</t>
    </rPh>
    <rPh sb="45" eb="47">
      <t>ケンスウ</t>
    </rPh>
    <rPh sb="48" eb="49">
      <t>ノ</t>
    </rPh>
    <rPh sb="50" eb="51">
      <t>ナヤ</t>
    </rPh>
    <rPh sb="56" eb="57">
      <t>カンガ</t>
    </rPh>
    <phoneticPr fontId="5"/>
  </si>
  <si>
    <t>当該年度に相談があり支援を実施した地域と相談がなかった地域によって，市民の実感に差が生じたものと考える。</t>
    <rPh sb="0" eb="2">
      <t>トウガイ</t>
    </rPh>
    <rPh sb="2" eb="4">
      <t>ネンド</t>
    </rPh>
    <rPh sb="5" eb="7">
      <t>ソウダン</t>
    </rPh>
    <rPh sb="10" eb="12">
      <t>シエン</t>
    </rPh>
    <rPh sb="13" eb="15">
      <t>ジッシ</t>
    </rPh>
    <rPh sb="17" eb="19">
      <t>チイキ</t>
    </rPh>
    <rPh sb="20" eb="22">
      <t>ソウダン</t>
    </rPh>
    <rPh sb="27" eb="29">
      <t>チイキ</t>
    </rPh>
    <rPh sb="34" eb="36">
      <t>シミン</t>
    </rPh>
    <rPh sb="37" eb="39">
      <t>ジッカン</t>
    </rPh>
    <rPh sb="40" eb="41">
      <t>サ</t>
    </rPh>
    <rPh sb="42" eb="43">
      <t>ショウ</t>
    </rPh>
    <rPh sb="48" eb="49">
      <t>カンガ</t>
    </rPh>
    <phoneticPr fontId="5"/>
  </si>
  <si>
    <t>引き続き，地域のまちづくりに関する支援を着実に推進していくとともに，施策内容の周知に取り組むことにより，自主的なまちづくりの実現を目指す。</t>
    <rPh sb="0" eb="1">
      <t>ヒ</t>
    </rPh>
    <rPh sb="2" eb="3">
      <t>ツヅ</t>
    </rPh>
    <rPh sb="5" eb="7">
      <t>チイキ</t>
    </rPh>
    <rPh sb="14" eb="15">
      <t>カン</t>
    </rPh>
    <rPh sb="17" eb="19">
      <t>シエン</t>
    </rPh>
    <rPh sb="20" eb="22">
      <t>チャクジツ</t>
    </rPh>
    <rPh sb="23" eb="25">
      <t>スイシン</t>
    </rPh>
    <rPh sb="34" eb="36">
      <t>シサク</t>
    </rPh>
    <rPh sb="36" eb="38">
      <t>ナイヨウ</t>
    </rPh>
    <rPh sb="39" eb="41">
      <t>シュウチ</t>
    </rPh>
    <rPh sb="42" eb="43">
      <t>ト</t>
    </rPh>
    <rPh sb="44" eb="45">
      <t>ク</t>
    </rPh>
    <rPh sb="52" eb="55">
      <t>ジシュテキ</t>
    </rPh>
    <rPh sb="62" eb="64">
      <t>ジツゲン</t>
    </rPh>
    <rPh sb="65" eb="67">
      <t>メザ</t>
    </rPh>
    <phoneticPr fontId="5"/>
  </si>
  <si>
    <t>京都市持続可能な都市構築プランに位置付けのある地域中核拠点(27箇所)における商業・業務・医療施設の延べ床面積</t>
    <phoneticPr fontId="5"/>
  </si>
  <si>
    <t>都市機能誘導区域(歴史的都心地区周辺や，京都駅周辺，二条・丹波口・梅小路周辺)における商業・業務施設の延べ床面積</t>
    <phoneticPr fontId="5"/>
  </si>
  <si>
    <t>地区計画，建築協定及び景観協定等の締結数</t>
    <phoneticPr fontId="5"/>
  </si>
  <si>
    <t>洛西ニュータウンアクションプログラムの継続取組数</t>
    <rPh sb="19" eb="21">
      <t>ケイゾク</t>
    </rPh>
    <rPh sb="21" eb="23">
      <t>トリクミ</t>
    </rPh>
    <rPh sb="23" eb="24">
      <t>スウ</t>
    </rPh>
    <phoneticPr fontId="5"/>
  </si>
  <si>
    <t>洛西ニュータウンアクションプログラムに掲げられている取組で，計画期間後も引き続き取り組んでいるものの数</t>
    <rPh sb="19" eb="20">
      <t>カカ</t>
    </rPh>
    <rPh sb="26" eb="28">
      <t>トリクミ</t>
    </rPh>
    <rPh sb="30" eb="32">
      <t>ケイカク</t>
    </rPh>
    <rPh sb="32" eb="34">
      <t>キカン</t>
    </rPh>
    <rPh sb="34" eb="35">
      <t>ゴ</t>
    </rPh>
    <rPh sb="36" eb="37">
      <t>ヒ</t>
    </rPh>
    <rPh sb="38" eb="39">
      <t>ツヅ</t>
    </rPh>
    <rPh sb="40" eb="41">
      <t>ト</t>
    </rPh>
    <rPh sb="42" eb="43">
      <t>ク</t>
    </rPh>
    <rPh sb="50" eb="51">
      <t>カズ</t>
    </rPh>
    <phoneticPr fontId="5"/>
  </si>
  <si>
    <t>洛西ニュータウンの活性化策の推進により地域の魅力の高まりを示す指標</t>
    <phoneticPr fontId="5"/>
  </si>
  <si>
    <t>同プログラムに掲げる活動方針・ワーキンググループの数を基に設定</t>
    <rPh sb="0" eb="1">
      <t>ドウ</t>
    </rPh>
    <rPh sb="7" eb="8">
      <t>カカ</t>
    </rPh>
    <rPh sb="10" eb="12">
      <t>カツドウ</t>
    </rPh>
    <rPh sb="12" eb="14">
      <t>ホウシン</t>
    </rPh>
    <rPh sb="25" eb="26">
      <t>スウ</t>
    </rPh>
    <rPh sb="27" eb="28">
      <t>モト</t>
    </rPh>
    <rPh sb="29" eb="31">
      <t>セッテイ</t>
    </rPh>
    <phoneticPr fontId="5"/>
  </si>
  <si>
    <t>向島ニュータウンまちづくりビジョンの継続取組数</t>
    <rPh sb="18" eb="20">
      <t>ケイゾク</t>
    </rPh>
    <rPh sb="20" eb="22">
      <t>トリクミ</t>
    </rPh>
    <rPh sb="22" eb="23">
      <t>スウ</t>
    </rPh>
    <phoneticPr fontId="5"/>
  </si>
  <si>
    <t>向島ニュータウンまちづくりビジョンに掲げられている取組で，計画期間後も引き続き取り組んでいるものの数</t>
    <rPh sb="0" eb="2">
      <t>ムカイジマ</t>
    </rPh>
    <rPh sb="18" eb="19">
      <t>カカ</t>
    </rPh>
    <rPh sb="25" eb="27">
      <t>トリクミ</t>
    </rPh>
    <rPh sb="29" eb="31">
      <t>ケイカク</t>
    </rPh>
    <rPh sb="31" eb="33">
      <t>キカン</t>
    </rPh>
    <rPh sb="33" eb="34">
      <t>ゴ</t>
    </rPh>
    <rPh sb="35" eb="36">
      <t>ヒ</t>
    </rPh>
    <rPh sb="37" eb="38">
      <t>ツヅ</t>
    </rPh>
    <rPh sb="39" eb="40">
      <t>ト</t>
    </rPh>
    <rPh sb="41" eb="42">
      <t>ク</t>
    </rPh>
    <rPh sb="49" eb="50">
      <t>カズ</t>
    </rPh>
    <phoneticPr fontId="5"/>
  </si>
  <si>
    <t>向島ニュータウンの活性化策の推進により地域の魅力の高まりを示す指標</t>
    <phoneticPr fontId="5"/>
  </si>
  <si>
    <t>同ビジョンに掲げる活動方針・ワーキンググループの数を基に設定</t>
    <rPh sb="0" eb="1">
      <t>ドウ</t>
    </rPh>
    <rPh sb="6" eb="7">
      <t>カカ</t>
    </rPh>
    <rPh sb="9" eb="11">
      <t>カツドウ</t>
    </rPh>
    <rPh sb="11" eb="13">
      <t>ホウシン</t>
    </rPh>
    <rPh sb="24" eb="25">
      <t>スウ</t>
    </rPh>
    <rPh sb="26" eb="27">
      <t>モト</t>
    </rPh>
    <rPh sb="28" eb="30">
      <t>セッテイ</t>
    </rPh>
    <phoneticPr fontId="5"/>
  </si>
  <si>
    <t>地区計画，建築協定，景観協定等の締結数</t>
    <phoneticPr fontId="5"/>
  </si>
  <si>
    <t>目標値に対する達成度が100％の場合をcの中心とし，20％刻みで基準を設定した。</t>
    <phoneticPr fontId="5"/>
  </si>
  <si>
    <t>　市民，事業者，行政の協働の下，「歩いて楽しいまちづくり」をより一層推進するとともに，持続可能な公共交通ネットワークを形成していくことで，市民や京都を訪れる人々が「出かけたくなる」魅力と活力あふれるまちとくらしを実現していく。さらに，近隣市を含めた創造的な都市圏の創出に向け，誰もが安心・便利・快適に移動できる未来の交通システム実現を見据えた新技術の活用を進める。</t>
    <phoneticPr fontId="5"/>
  </si>
  <si>
    <t>　自転車のルールやマナーに関する生活実感はｄ評価となった一方，「京都のまちを出歩くことは楽しく，健康にもよい」「市バス・地下鉄は，市民生活に役立っている」はａ評価となり，全体ではｂ評価となっていることから，施策の効果が一定，市民の実感にも表れていると考えられる。</t>
    <rPh sb="13" eb="14">
      <t>カン</t>
    </rPh>
    <rPh sb="16" eb="18">
      <t>セイカツ</t>
    </rPh>
    <rPh sb="18" eb="20">
      <t>ジッカン</t>
    </rPh>
    <rPh sb="22" eb="24">
      <t>ヒョウカ</t>
    </rPh>
    <rPh sb="28" eb="30">
      <t>イッポウ</t>
    </rPh>
    <rPh sb="85" eb="87">
      <t>ゼンタイ</t>
    </rPh>
    <rPh sb="90" eb="92">
      <t>ヒョウカ</t>
    </rPh>
    <rPh sb="103" eb="105">
      <t>シサク</t>
    </rPh>
    <rPh sb="106" eb="108">
      <t>コウカ</t>
    </rPh>
    <rPh sb="109" eb="111">
      <t>イッテイ</t>
    </rPh>
    <rPh sb="112" eb="114">
      <t>シミン</t>
    </rPh>
    <rPh sb="115" eb="117">
      <t>ジッカン</t>
    </rPh>
    <rPh sb="119" eb="120">
      <t>アラワ</t>
    </rPh>
    <rPh sb="125" eb="126">
      <t>カンガ</t>
    </rPh>
    <phoneticPr fontId="5"/>
  </si>
  <si>
    <t>　公共交通ネットワークの形成や歩行空間の創出などの施策の進捗や効果が市民実感に繋がりにくいことから，客観指標評価を重視する。</t>
    <phoneticPr fontId="5"/>
  </si>
  <si>
    <t>　客観指標評価がｃ評価となったことから，総合評価結果はＣ評価となった。引き続き，誰もが出かけたくなる歩行空間の創出をはじめとする魅力的なまちづくりの取組等を推進し，持続可能な公共交通ネットワークを形成していくことで，市民や京都を訪れる人々が「出かけたくなる」魅力と活力あふれるまちとくらしの実現を目指していく。</t>
    <rPh sb="68" eb="70">
      <t>トリクミ</t>
    </rPh>
    <rPh sb="70" eb="71">
      <t>ナド</t>
    </rPh>
    <rPh sb="72" eb="74">
      <t>スイシン</t>
    </rPh>
    <phoneticPr fontId="5"/>
  </si>
  <si>
    <t xml:space="preserve">現行の「「歩くまち・京都」総合交通戦略」における非自動車分担率80%超に向け，令和元年度非自動車分担率調査実績を単年度目標として設定。なお，現行計画では目標年度は設定していないため，空欄としている。
</t>
    <rPh sb="70" eb="72">
      <t>ゲンコウ</t>
    </rPh>
    <rPh sb="72" eb="74">
      <t>ケイカク</t>
    </rPh>
    <rPh sb="76" eb="78">
      <t>モクヒョウ</t>
    </rPh>
    <rPh sb="78" eb="80">
      <t>ネンド</t>
    </rPh>
    <rPh sb="81" eb="83">
      <t>セッテイ</t>
    </rPh>
    <rPh sb="91" eb="93">
      <t>クウラン</t>
    </rPh>
    <phoneticPr fontId="5"/>
  </si>
  <si>
    <t>新型コロナウイルス感染症の影響により，非自動車分担率に係る調査が実施できなかったことから，令和２年度の実績値は把握できず，令和３年度は評価しない。</t>
    <rPh sb="65" eb="67">
      <t>ジッセキ</t>
    </rPh>
    <rPh sb="67" eb="68">
      <t>アタイレイワネンドヒョウカ</t>
    </rPh>
    <phoneticPr fontId="5"/>
  </si>
  <si>
    <t>現行の「「歩くまち・京都」総合交通戦略」における非自動車分担率80%超に向け，単年度目標に対する達成度が100％以上の場合をaとし，以下10％刻みで基準を設定した。</t>
    <phoneticPr fontId="5"/>
  </si>
  <si>
    <t>「歩くまち・京都」総合交通戦略
https://www.city.kyoto.lg.jp/tokei/page/0000094578.html</t>
    <phoneticPr fontId="5"/>
  </si>
  <si>
    <t>バス・鉄道分担率</t>
    <rPh sb="3" eb="5">
      <t>テツドウ</t>
    </rPh>
    <rPh sb="5" eb="7">
      <t>ブンタン</t>
    </rPh>
    <rPh sb="7" eb="8">
      <t>リツ</t>
    </rPh>
    <phoneticPr fontId="5"/>
  </si>
  <si>
    <t>交通手段におけるバス・鉄道の割合。</t>
    <rPh sb="0" eb="2">
      <t>コウツウ</t>
    </rPh>
    <rPh sb="2" eb="4">
      <t>シュダン</t>
    </rPh>
    <rPh sb="11" eb="13">
      <t>テツドウ</t>
    </rPh>
    <rPh sb="14" eb="16">
      <t>ワリアイ</t>
    </rPh>
    <phoneticPr fontId="5"/>
  </si>
  <si>
    <t>公共交通ネットワークの形成を重視した指標</t>
    <rPh sb="11" eb="13">
      <t>ケイセイ</t>
    </rPh>
    <phoneticPr fontId="5"/>
  </si>
  <si>
    <t xml:space="preserve">現行の「「歩くまち・京都」総合交通戦略」におけるバス・鉄道分担率30%に向け，令和元年度調査実績を単年度目標として設定。なお，現行計画では目標年度は設定していないため，空欄としている。
</t>
    <rPh sb="0" eb="2">
      <t>ゲンコウ</t>
    </rPh>
    <rPh sb="27" eb="29">
      <t>テツドウ</t>
    </rPh>
    <rPh sb="35" eb="36">
      <t>ド</t>
    </rPh>
    <rPh sb="36" eb="38">
      <t>ジッセキ</t>
    </rPh>
    <rPh sb="39" eb="40">
      <t>モト</t>
    </rPh>
    <rPh sb="41" eb="43">
      <t>ギャクサン</t>
    </rPh>
    <rPh sb="44" eb="46">
      <t>チョウサ</t>
    </rPh>
    <rPh sb="46" eb="48">
      <t>チョウサ</t>
    </rPh>
    <rPh sb="50" eb="52">
      <t>セッテイ</t>
    </rPh>
    <phoneticPr fontId="5"/>
  </si>
  <si>
    <t>単年度目標に対する達成度が100％以上の場合をaとし，以下10％刻みで基準を設定した。</t>
    <phoneticPr fontId="5"/>
  </si>
  <si>
    <t>誰もが「出かけたくなる」歩行空間の創出をはじめとする魅力的なまちづくり</t>
    <phoneticPr fontId="5"/>
  </si>
  <si>
    <t>バス・鉄道・徒歩分担率</t>
    <rPh sb="3" eb="4">
      <t>テツ</t>
    </rPh>
    <rPh sb="6" eb="8">
      <t>トホ</t>
    </rPh>
    <rPh sb="8" eb="10">
      <t>ブンタン</t>
    </rPh>
    <rPh sb="9" eb="10">
      <t>リツ</t>
    </rPh>
    <phoneticPr fontId="5"/>
  </si>
  <si>
    <t>交通手段におけるバス・鉄道・徒歩の割合。</t>
    <rPh sb="0" eb="2">
      <t>コウツウ</t>
    </rPh>
    <rPh sb="2" eb="4">
      <t>シュダン</t>
    </rPh>
    <rPh sb="11" eb="13">
      <t>テツドウ</t>
    </rPh>
    <rPh sb="14" eb="16">
      <t>トホ</t>
    </rPh>
    <rPh sb="17" eb="19">
      <t>ワリアイ</t>
    </rPh>
    <phoneticPr fontId="5"/>
  </si>
  <si>
    <t>誰もが「出かけたくなる」歩行空間の創出を重視した指標</t>
    <rPh sb="20" eb="22">
      <t>ジュウシ</t>
    </rPh>
    <rPh sb="24" eb="26">
      <t>シヒョウ</t>
    </rPh>
    <phoneticPr fontId="5"/>
  </si>
  <si>
    <t xml:space="preserve">現行の「「歩くまち・京都」総合交通戦略」におけるバス・鉄道・徒歩分担率54%に向け，令和元年度調査実績を単年度目標として設定。なお，現行計画では目標年度は設定していないため，空欄としている。
</t>
    <rPh sb="0" eb="2">
      <t>ゲンコウ</t>
    </rPh>
    <rPh sb="30" eb="32">
      <t>トホ</t>
    </rPh>
    <rPh sb="38" eb="39">
      <t>ド</t>
    </rPh>
    <rPh sb="39" eb="41">
      <t>ジッセキ</t>
    </rPh>
    <rPh sb="42" eb="43">
      <t>モト</t>
    </rPh>
    <rPh sb="44" eb="46">
      <t>ギャクサン</t>
    </rPh>
    <rPh sb="47" eb="49">
      <t>チョウサ</t>
    </rPh>
    <rPh sb="49" eb="51">
      <t>チョウサ</t>
    </rPh>
    <rPh sb="53" eb="55">
      <t>セッテイ</t>
    </rPh>
    <phoneticPr fontId="5"/>
  </si>
  <si>
    <t>歩いて楽しいくらしを大切にするスマートなライフスタイルのさらなる促進</t>
    <phoneticPr fontId="5"/>
  </si>
  <si>
    <t>バス・鉄道・徒歩・自転車分担率</t>
    <rPh sb="3" eb="5">
      <t>テツドウ</t>
    </rPh>
    <rPh sb="6" eb="8">
      <t>トホ</t>
    </rPh>
    <rPh sb="9" eb="12">
      <t>ジテンシャ</t>
    </rPh>
    <rPh sb="12" eb="13">
      <t>ブン</t>
    </rPh>
    <rPh sb="13" eb="14">
      <t>タン</t>
    </rPh>
    <rPh sb="14" eb="15">
      <t>リツ</t>
    </rPh>
    <phoneticPr fontId="5"/>
  </si>
  <si>
    <t>交通手段におけるバス・鉄道・徒歩・自転車の割合。</t>
    <rPh sb="0" eb="2">
      <t>コウツウ</t>
    </rPh>
    <rPh sb="2" eb="4">
      <t>シュダン</t>
    </rPh>
    <rPh sb="11" eb="13">
      <t>テツドウ</t>
    </rPh>
    <rPh sb="14" eb="16">
      <t>トホ</t>
    </rPh>
    <rPh sb="17" eb="20">
      <t>ジテンシャ</t>
    </rPh>
    <rPh sb="21" eb="23">
      <t>ワリアイ</t>
    </rPh>
    <phoneticPr fontId="5"/>
  </si>
  <si>
    <t>歩いて楽しいくらしを大切にするスマートなライフスタイルを重視した指標</t>
    <rPh sb="28" eb="30">
      <t>ジュウシ</t>
    </rPh>
    <rPh sb="32" eb="34">
      <t>シヒョウ</t>
    </rPh>
    <phoneticPr fontId="5"/>
  </si>
  <si>
    <t>現行の「「歩くまち・京都」総合交通戦略」におけるバス・鉄道・徒歩・自転車分担率73%に向け，令和元年度調査実績を単年度目標として設定。なお，現行計画では目標年度は設定していないため，空欄としている。</t>
    <rPh sb="0" eb="2">
      <t>ゲンコウ</t>
    </rPh>
    <rPh sb="42" eb="43">
      <t>ド</t>
    </rPh>
    <rPh sb="43" eb="45">
      <t>ジッセキ</t>
    </rPh>
    <rPh sb="46" eb="47">
      <t>モト</t>
    </rPh>
    <rPh sb="48" eb="50">
      <t>ギャクサン</t>
    </rPh>
    <rPh sb="51" eb="53">
      <t>チョウサ</t>
    </rPh>
    <rPh sb="53" eb="55">
      <t>チョウサ</t>
    </rPh>
    <rPh sb="57" eb="59">
      <t>セッテイ</t>
    </rPh>
    <phoneticPr fontId="5"/>
  </si>
  <si>
    <t>1日当たりの旅客数について，目標値の達成をcとし，2千人の増減の範囲をbまたはd，それらを上回る(下回る)増減をa(e)とする。</t>
    <phoneticPr fontId="5"/>
  </si>
  <si>
    <t>　客観指標評価がａ評価となったが，市民生活実感評価がｃ評価となったことから，総合評価結果はＢ評価となった。今後，「農林行政基本方針」及び「四方よし！京都市木の文化・森林活性化SDGs」等に基づき，農林業の生産性・収益性の向上やレジリエンスの向上等に取り組むことで，農林業の成長産業化や農地・森林・河川の多面的機能の発揮に繋がる施策を着実に推進していく。また，市民生活実感評価については，農林業施策の効果は農林業に従事しない市民には実感しにくいことから，ｃ評価となっているが，今後，農林業施策や市内農林産物の魅力の発信，農業体験や森林に触れ合う機会を充実すること等により，市民生活実感評価が向上するよう取り組む。これらにより，ひとと農地・森林をいかした持続可能な「新しい農林業」の実現を目指していく。</t>
    <rPh sb="9" eb="11">
      <t>ヒョウカ</t>
    </rPh>
    <rPh sb="17" eb="25">
      <t>シミンセイカツジッカンヒョウカ</t>
    </rPh>
    <rPh sb="27" eb="29">
      <t>ヒョウカ</t>
    </rPh>
    <rPh sb="53" eb="55">
      <t>コンゴ</t>
    </rPh>
    <rPh sb="57" eb="59">
      <t>ノウリン</t>
    </rPh>
    <rPh sb="59" eb="61">
      <t>ギョウセイ</t>
    </rPh>
    <rPh sb="61" eb="63">
      <t>キホン</t>
    </rPh>
    <rPh sb="63" eb="65">
      <t>ホウシン</t>
    </rPh>
    <rPh sb="66" eb="67">
      <t>オヨ</t>
    </rPh>
    <rPh sb="69" eb="71">
      <t>シホウ</t>
    </rPh>
    <rPh sb="74" eb="77">
      <t>キョウトシ</t>
    </rPh>
    <rPh sb="77" eb="78">
      <t>キ</t>
    </rPh>
    <rPh sb="79" eb="81">
      <t>ブンカ</t>
    </rPh>
    <rPh sb="82" eb="84">
      <t>シンリン</t>
    </rPh>
    <rPh sb="84" eb="87">
      <t>カッセイカ</t>
    </rPh>
    <rPh sb="92" eb="93">
      <t>トウ</t>
    </rPh>
    <rPh sb="98" eb="101">
      <t>ノウリンギョウ</t>
    </rPh>
    <rPh sb="102" eb="105">
      <t>セイサンセイ</t>
    </rPh>
    <rPh sb="106" eb="109">
      <t>シュウエキセイ</t>
    </rPh>
    <rPh sb="110" eb="112">
      <t>コウジョウ</t>
    </rPh>
    <rPh sb="120" eb="122">
      <t>コウジョウ</t>
    </rPh>
    <rPh sb="122" eb="123">
      <t>トウ</t>
    </rPh>
    <rPh sb="132" eb="135">
      <t>ノウリンギョウ</t>
    </rPh>
    <rPh sb="136" eb="138">
      <t>セイチョウ</t>
    </rPh>
    <rPh sb="138" eb="141">
      <t>サンギョウカ</t>
    </rPh>
    <rPh sb="142" eb="144">
      <t>ノウチ</t>
    </rPh>
    <rPh sb="145" eb="147">
      <t>シンリン</t>
    </rPh>
    <rPh sb="148" eb="150">
      <t>カセン</t>
    </rPh>
    <rPh sb="151" eb="154">
      <t>タメンテキ</t>
    </rPh>
    <rPh sb="154" eb="156">
      <t>キノウ</t>
    </rPh>
    <rPh sb="157" eb="159">
      <t>ハッキ</t>
    </rPh>
    <rPh sb="160" eb="161">
      <t>ツナ</t>
    </rPh>
    <rPh sb="163" eb="164">
      <t>セ</t>
    </rPh>
    <rPh sb="164" eb="165">
      <t>サク</t>
    </rPh>
    <rPh sb="179" eb="181">
      <t>シミン</t>
    </rPh>
    <rPh sb="181" eb="183">
      <t>セイカツ</t>
    </rPh>
    <rPh sb="183" eb="185">
      <t>ジッカン</t>
    </rPh>
    <rPh sb="185" eb="187">
      <t>ヒョウカ</t>
    </rPh>
    <rPh sb="193" eb="196">
      <t>ノウリンギョウ</t>
    </rPh>
    <rPh sb="196" eb="197">
      <t>セ</t>
    </rPh>
    <rPh sb="197" eb="198">
      <t>サク</t>
    </rPh>
    <rPh sb="199" eb="201">
      <t>コウカ</t>
    </rPh>
    <rPh sb="202" eb="205">
      <t>ノウリンギョウ</t>
    </rPh>
    <rPh sb="206" eb="208">
      <t>ジュウジ</t>
    </rPh>
    <rPh sb="227" eb="229">
      <t>ヒョウカ</t>
    </rPh>
    <rPh sb="237" eb="239">
      <t>コンゴ</t>
    </rPh>
    <rPh sb="240" eb="243">
      <t>ノウリンギョウ</t>
    </rPh>
    <rPh sb="243" eb="244">
      <t>セ</t>
    </rPh>
    <rPh sb="244" eb="245">
      <t>サク</t>
    </rPh>
    <rPh sb="246" eb="248">
      <t>シナイ</t>
    </rPh>
    <rPh sb="248" eb="250">
      <t>ノウリン</t>
    </rPh>
    <rPh sb="250" eb="252">
      <t>サンブツ</t>
    </rPh>
    <rPh sb="253" eb="255">
      <t>ミリョク</t>
    </rPh>
    <rPh sb="256" eb="258">
      <t>ハッシン</t>
    </rPh>
    <rPh sb="259" eb="261">
      <t>ノウギョウ</t>
    </rPh>
    <rPh sb="261" eb="263">
      <t>タイケン</t>
    </rPh>
    <rPh sb="264" eb="266">
      <t>シンリン</t>
    </rPh>
    <rPh sb="267" eb="268">
      <t>フ</t>
    </rPh>
    <rPh sb="269" eb="270">
      <t>ア</t>
    </rPh>
    <rPh sb="271" eb="273">
      <t>キカイ</t>
    </rPh>
    <rPh sb="274" eb="276">
      <t>ジュウジツ</t>
    </rPh>
    <rPh sb="280" eb="281">
      <t>トウ</t>
    </rPh>
    <rPh sb="285" eb="287">
      <t>シミン</t>
    </rPh>
    <rPh sb="287" eb="289">
      <t>セイカツ</t>
    </rPh>
    <rPh sb="289" eb="291">
      <t>ジッカン</t>
    </rPh>
    <rPh sb="291" eb="293">
      <t>ヒョウカ</t>
    </rPh>
    <rPh sb="294" eb="296">
      <t>コウジョウ</t>
    </rPh>
    <rPh sb="315" eb="317">
      <t>ノウチ</t>
    </rPh>
    <rPh sb="318" eb="320">
      <t>シンリン</t>
    </rPh>
    <rPh sb="325" eb="327">
      <t>ジゾク</t>
    </rPh>
    <rPh sb="327" eb="329">
      <t>カノウ</t>
    </rPh>
    <rPh sb="331" eb="332">
      <t>アタラ</t>
    </rPh>
    <rPh sb="334" eb="337">
      <t>ノウリンギョウ</t>
    </rPh>
    <phoneticPr fontId="5"/>
  </si>
  <si>
    <t>　京都市の農林業は，市民に食料や木材を供給するとともに，食文化，文化財，伝統芸能や伝統産業等，京都の人々のくらしや文化を支える産業として発展してきた。二酸化炭素吸収源としての機能をはじめ，生物多様性の保全や美しい景観の形成等の多面的な機能を有する農地や森林が今後も適切に保全されるよう，産業としての魅力を高めて担い手を確保し，持続可能な農林業をめざす。さらに，台風や集中豪雨等の自然災害の多発や環境の変化に対して高い対応能力を備えた農林業を推進し，市民生活の安全・安心の確保につなげる。また，京都市の文化芸術の継承・発展を支える京都ならではの農林業の振興を図るとともに，市民が自然とふれあう機会を創出する。</t>
    <phoneticPr fontId="5"/>
  </si>
  <si>
    <t>　農林業機械の導入促進や農林産物の需要拡大等の取組により，農林業の生産性・収益性が向上するとともに，継続的な有害鳥獣対策により，農林産物被害額も着実に減少している。さらに，農林業に関心のある人数も堅調に増加したことから，ａ評価となったと考えられる。</t>
    <rPh sb="1" eb="4">
      <t>ノウリンギョウ</t>
    </rPh>
    <rPh sb="4" eb="6">
      <t>キカイ</t>
    </rPh>
    <rPh sb="7" eb="9">
      <t>ドウニュウ</t>
    </rPh>
    <rPh sb="9" eb="11">
      <t>ソクシン</t>
    </rPh>
    <rPh sb="12" eb="14">
      <t>ノウリン</t>
    </rPh>
    <rPh sb="14" eb="16">
      <t>サンブツ</t>
    </rPh>
    <rPh sb="17" eb="19">
      <t>ジュヨウ</t>
    </rPh>
    <rPh sb="19" eb="21">
      <t>カクダイ</t>
    </rPh>
    <rPh sb="21" eb="22">
      <t>トウ</t>
    </rPh>
    <rPh sb="23" eb="25">
      <t>トリクミ</t>
    </rPh>
    <rPh sb="29" eb="32">
      <t>ノウリンギョウ</t>
    </rPh>
    <rPh sb="33" eb="36">
      <t>セイサンセイ</t>
    </rPh>
    <rPh sb="37" eb="39">
      <t>シュウエキ</t>
    </rPh>
    <rPh sb="39" eb="40">
      <t>セイ</t>
    </rPh>
    <rPh sb="41" eb="43">
      <t>コウジョウ</t>
    </rPh>
    <rPh sb="50" eb="53">
      <t>ケイゾクテキ</t>
    </rPh>
    <rPh sb="54" eb="56">
      <t>ユウガイ</t>
    </rPh>
    <rPh sb="56" eb="58">
      <t>チョウジュウ</t>
    </rPh>
    <rPh sb="58" eb="60">
      <t>タイサク</t>
    </rPh>
    <rPh sb="72" eb="74">
      <t>チャクジツ</t>
    </rPh>
    <rPh sb="75" eb="77">
      <t>ゲンショウ</t>
    </rPh>
    <rPh sb="86" eb="89">
      <t>ノウリンギョウ</t>
    </rPh>
    <rPh sb="90" eb="92">
      <t>カンシン</t>
    </rPh>
    <rPh sb="95" eb="97">
      <t>ニンズウ</t>
    </rPh>
    <rPh sb="98" eb="100">
      <t>ケンチョウ</t>
    </rPh>
    <rPh sb="101" eb="103">
      <t>ゾウカ</t>
    </rPh>
    <rPh sb="111" eb="113">
      <t>ヒョウカ</t>
    </rPh>
    <rPh sb="118" eb="119">
      <t>カンガ</t>
    </rPh>
    <phoneticPr fontId="5"/>
  </si>
  <si>
    <t>　農林業従事者の減少や市民と森林との関係性の希薄化等によって，農林業施策の効果が市民には実感しにくくなっていることから，ｃ評価となったと考えられる。</t>
    <rPh sb="1" eb="4">
      <t>ノウリンギョウ</t>
    </rPh>
    <rPh sb="4" eb="7">
      <t>ジュウジシャ</t>
    </rPh>
    <rPh sb="8" eb="10">
      <t>ゲンショウ</t>
    </rPh>
    <rPh sb="11" eb="13">
      <t>シミン</t>
    </rPh>
    <rPh sb="14" eb="16">
      <t>シンリン</t>
    </rPh>
    <rPh sb="18" eb="20">
      <t>カンケイ</t>
    </rPh>
    <rPh sb="20" eb="21">
      <t>セイ</t>
    </rPh>
    <rPh sb="22" eb="24">
      <t>キハク</t>
    </rPh>
    <rPh sb="24" eb="25">
      <t>カ</t>
    </rPh>
    <rPh sb="25" eb="26">
      <t>トウ</t>
    </rPh>
    <rPh sb="31" eb="34">
      <t>ノウリンギョウ</t>
    </rPh>
    <rPh sb="34" eb="35">
      <t>セ</t>
    </rPh>
    <rPh sb="35" eb="36">
      <t>サク</t>
    </rPh>
    <rPh sb="37" eb="39">
      <t>コウカ</t>
    </rPh>
    <rPh sb="40" eb="42">
      <t>シミン</t>
    </rPh>
    <rPh sb="44" eb="46">
      <t>ジッカン</t>
    </rPh>
    <rPh sb="61" eb="63">
      <t>ヒョウカ</t>
    </rPh>
    <rPh sb="68" eb="69">
      <t>カンガ</t>
    </rPh>
    <phoneticPr fontId="5"/>
  </si>
  <si>
    <t>　京都のまちに息づく伝統文化とそれを支える匠のわざ，人々の生活文化や美意識，さらには地域企業の優れた技術力，大学の集積といった京都の「強み」を生かすとともに，国内外からの起業家の呼び込みやクリエイティブな企業の進出によって，文化と経済の融合，異分野との交流による新たなイノベーションを加速し，世界に羽ばたく企業を生み出す等，Society5.0 を先導する産業創造都市をめざす。また，地域コミュニティを支える地域企業の感染症をはじめとするさまざまなリスクへの対応力の強化とともに，担い手の確保や，伝統産業，商店街の振興，京都の豊かな食生活を支える流通体制の整備等によって，持続可能な京都経済の好循環を生み出し，市民生活の豊かさにつなげていく。</t>
    <phoneticPr fontId="5"/>
  </si>
  <si>
    <t>　市民生活と観光との調和の下，地域や社会の課題解決に貢献するとともに，感染症や災害などの危機や環境問題への対応力を強化することで持続可能な観光を実現し，市民が温かく観光客を迎え入れ，市民と国内外からの観光客との交流が盛んになり，観光が市民生活の豊かさにつながるまちをめざす。そのために，観光地域づくりの推進を担う京都市DMO はもとより，観光関連業界と連携し，観光課題の解決をはじめ市民生活を最優先に，安心・安全，豊かさの向上，地域文化・コミュニティの継承・発展等につながる観光の京都モデルを全力を挙げて推進する。そして，引き続き観光の質を高めることで，市民，観光客，観光事業者の満足度を向上させるとともに，観光とMICE による経済効果を京都経済全体に波及させ，市民生活の豊かさ，文化の継承・創造につなげ，将来にわたり京都が発展する好循環を構築する。</t>
    <phoneticPr fontId="5"/>
  </si>
  <si>
    <t>　政策の客観指標である「市内中小企業者の企業経営実績」は，新型コロナウイルス感染症の影響により前年度比減であるが，企業経営実績が大きく下落したリーマンショック時をベースとする目標値からは，あまり乖離せず評価が下がらなかったこと，施策の客観指標では半数以上がａ評価となったことから，総合でａ評価となった。</t>
    <rPh sb="12" eb="14">
      <t>シナイ</t>
    </rPh>
    <rPh sb="14" eb="16">
      <t>チュウショウ</t>
    </rPh>
    <rPh sb="16" eb="18">
      <t>キギョウ</t>
    </rPh>
    <rPh sb="18" eb="19">
      <t>シャ</t>
    </rPh>
    <rPh sb="20" eb="22">
      <t>キギョウ</t>
    </rPh>
    <rPh sb="22" eb="24">
      <t>ケイエイ</t>
    </rPh>
    <rPh sb="24" eb="26">
      <t>ジッセキ</t>
    </rPh>
    <rPh sb="38" eb="41">
      <t>カンセンショウ</t>
    </rPh>
    <rPh sb="51" eb="52">
      <t>ゲン</t>
    </rPh>
    <rPh sb="64" eb="65">
      <t>オオ</t>
    </rPh>
    <rPh sb="79" eb="80">
      <t>ジ</t>
    </rPh>
    <rPh sb="87" eb="90">
      <t>モクヒョウチ</t>
    </rPh>
    <rPh sb="97" eb="99">
      <t>カイリ</t>
    </rPh>
    <rPh sb="101" eb="103">
      <t>ヒョウカ</t>
    </rPh>
    <rPh sb="104" eb="105">
      <t>サ</t>
    </rPh>
    <rPh sb="140" eb="142">
      <t>ソウゴウ</t>
    </rPh>
    <phoneticPr fontId="5"/>
  </si>
  <si>
    <t>　新型コロナウイルス感染症の影響により「京都は活気ある商店が地域のにぎわいを生み出し，快適に買い物ができるまちである」等がｃ評価になったと考えられるが，「地域とともに発展し，大切にされている企業やお店が沢山ある」等はｂ評価となっており，これまでの地域企業への支援の成果が一定，市民の実感にも表れていると考えられる。</t>
    <rPh sb="1" eb="3">
      <t>シンガタ</t>
    </rPh>
    <rPh sb="10" eb="13">
      <t>カンセンショウ</t>
    </rPh>
    <rPh sb="14" eb="16">
      <t>エイキョウ</t>
    </rPh>
    <rPh sb="59" eb="60">
      <t>トウ</t>
    </rPh>
    <rPh sb="62" eb="64">
      <t>ヒョウカ</t>
    </rPh>
    <rPh sb="69" eb="70">
      <t>カンガ</t>
    </rPh>
    <rPh sb="135" eb="137">
      <t>イッテイ</t>
    </rPh>
    <phoneticPr fontId="5"/>
  </si>
  <si>
    <t>※令和３年度に開催する「観光振興計画2025」マネジメント会議において，新型コロナウイルス感染症の状況を踏まえて客観指標の目標値を設定する予定であることから，客観指標評価は行わない。</t>
    <rPh sb="7" eb="9">
      <t>カイサイ</t>
    </rPh>
    <phoneticPr fontId="5"/>
  </si>
  <si>
    <t>　新型コロナウイルス感染症の影響により「国際会議，イベント，企業ミーティングや研修旅行等が盛んに開かれ，世界中から多様な人々が集まっている」等がｃ評価になったと考えられるが，「観光は産業振興や雇用拡大，文化や景観の維持・向上，公共交通の充実など，地域に恩恵をもたらしている」等がｂ評価となっていることから，観光が市民生活の豊かさの向上につながっており，その効果が市民の実感にも一定表れていると考えられる。</t>
    <rPh sb="1" eb="3">
      <t>シンガタ</t>
    </rPh>
    <rPh sb="10" eb="13">
      <t>カンセンショウ</t>
    </rPh>
    <rPh sb="14" eb="16">
      <t>エイキョウ</t>
    </rPh>
    <rPh sb="70" eb="71">
      <t>トウ</t>
    </rPh>
    <rPh sb="73" eb="75">
      <t>ヒョウカ</t>
    </rPh>
    <rPh sb="80" eb="81">
      <t>カンガ</t>
    </rPh>
    <rPh sb="137" eb="138">
      <t>トウ</t>
    </rPh>
    <rPh sb="140" eb="142">
      <t>ヒョウカ</t>
    </rPh>
    <rPh sb="153" eb="155">
      <t>カンコウ</t>
    </rPh>
    <rPh sb="156" eb="158">
      <t>シミン</t>
    </rPh>
    <rPh sb="158" eb="160">
      <t>セイカツ</t>
    </rPh>
    <rPh sb="161" eb="162">
      <t>ユタ</t>
    </rPh>
    <rPh sb="165" eb="167">
      <t>コウジョウ</t>
    </rPh>
    <rPh sb="178" eb="180">
      <t>コウカ</t>
    </rPh>
    <rPh sb="181" eb="183">
      <t>シミン</t>
    </rPh>
    <rPh sb="184" eb="186">
      <t>ジッカン</t>
    </rPh>
    <rPh sb="188" eb="190">
      <t>イッテイ</t>
    </rPh>
    <rPh sb="190" eb="191">
      <t>アラワ</t>
    </rPh>
    <rPh sb="196" eb="197">
      <t>カンガ</t>
    </rPh>
    <phoneticPr fontId="5"/>
  </si>
  <si>
    <t>　客観指標評価が高評価となったことから，総合評価はＡ評価となった。新型コロナウイルス感染症の影響が長引く中，事業者がコロナ禍を乗り越えられるよう，今後も，事業者の生の声をお聞きしながら，まずは下支え支援にしっかりと取り組む。
　また，あらゆる業種でのデジタル化の推進による生産性の向上を図るとともに，社会課題の解決に挑戦するスタートアップや第二創業企業を一層支援するなど，中長期的な観点からも京都経済の活性化につなげていく。
　併せて，中央市場の再整備を着実に進めるなど，市民の皆様に安全・安心な生鮮食料品等を安定的に供給できるよう，引き続き取り組んでいく。</t>
    <rPh sb="20" eb="22">
      <t>ソウゴウ</t>
    </rPh>
    <rPh sb="22" eb="24">
      <t>ヒョウカ</t>
    </rPh>
    <rPh sb="26" eb="28">
      <t>ヒョウカ</t>
    </rPh>
    <rPh sb="214" eb="215">
      <t>アワ</t>
    </rPh>
    <rPh sb="248" eb="250">
      <t>セイセン</t>
    </rPh>
    <rPh sb="253" eb="254">
      <t>トウ</t>
    </rPh>
    <rPh sb="255" eb="258">
      <t>アンテイテキ</t>
    </rPh>
    <phoneticPr fontId="5"/>
  </si>
  <si>
    <t>　市民生活実感評価がｂ評価となったことから，総合評価結果はＢ評価となった。現在，新型コロナウイルス感染症の影響により観光需要が激減し，京都観光はかつて経験したことのない危機的な状況にある。
　今後，令和3年3月に策定した「京都観光振興計画2025」に基づく取組を進めることにより，コロナ禍からの力強い回復を図り，市民生活と観光の調和の下，観光の力によって市民の暮らしの豊かさの向上，地域や社会の課題解決，さらには，SDGsの達成に貢献し，感染症や災害などの様々な危機や環境問題に対応していく持続可能な観光の実現を目指していく。</t>
    <rPh sb="1" eb="3">
      <t>シミン</t>
    </rPh>
    <rPh sb="3" eb="5">
      <t>セイカツ</t>
    </rPh>
    <rPh sb="5" eb="7">
      <t>ジッカン</t>
    </rPh>
    <rPh sb="7" eb="9">
      <t>ヒョウカ</t>
    </rPh>
    <rPh sb="11" eb="13">
      <t>ヒョウカ</t>
    </rPh>
    <rPh sb="22" eb="24">
      <t>ソウゴウ</t>
    </rPh>
    <rPh sb="24" eb="26">
      <t>ヒョウカ</t>
    </rPh>
    <rPh sb="26" eb="28">
      <t>ケッカ</t>
    </rPh>
    <rPh sb="30" eb="32">
      <t>ヒョウカ</t>
    </rPh>
    <rPh sb="37" eb="39">
      <t>ゲンザイ</t>
    </rPh>
    <rPh sb="40" eb="42">
      <t>シンガタ</t>
    </rPh>
    <rPh sb="49" eb="52">
      <t>カンセンショウ</t>
    </rPh>
    <rPh sb="53" eb="55">
      <t>エイキョウ</t>
    </rPh>
    <rPh sb="58" eb="60">
      <t>カンコウ</t>
    </rPh>
    <rPh sb="60" eb="62">
      <t>ジュヨウ</t>
    </rPh>
    <rPh sb="63" eb="65">
      <t>ゲキゲン</t>
    </rPh>
    <rPh sb="67" eb="71">
      <t>キョウトカンコウ</t>
    </rPh>
    <rPh sb="75" eb="77">
      <t>ケイケン</t>
    </rPh>
    <rPh sb="84" eb="87">
      <t>キキテキ</t>
    </rPh>
    <rPh sb="88" eb="90">
      <t>ジョウキョウ</t>
    </rPh>
    <phoneticPr fontId="5"/>
  </si>
  <si>
    <t>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t>
    <rPh sb="0" eb="2">
      <t>シミン</t>
    </rPh>
    <rPh sb="2" eb="4">
      <t>イシキ</t>
    </rPh>
    <rPh sb="4" eb="6">
      <t>チョウサ</t>
    </rPh>
    <rPh sb="10" eb="11">
      <t>カ</t>
    </rPh>
    <rPh sb="15" eb="17">
      <t>レイワ</t>
    </rPh>
    <rPh sb="18" eb="20">
      <t>ネンド</t>
    </rPh>
    <rPh sb="22" eb="24">
      <t>ジッシ</t>
    </rPh>
    <rPh sb="26" eb="28">
      <t>チョウサ</t>
    </rPh>
    <rPh sb="32" eb="34">
      <t>レイワ</t>
    </rPh>
    <rPh sb="35" eb="37">
      <t>ネンド</t>
    </rPh>
    <rPh sb="38" eb="40">
      <t>ジッセキ</t>
    </rPh>
    <rPh sb="46" eb="48">
      <t>レイワ</t>
    </rPh>
    <rPh sb="49" eb="51">
      <t>ネンド</t>
    </rPh>
    <rPh sb="54" eb="56">
      <t>ヒョウカ</t>
    </rPh>
    <rPh sb="61" eb="64">
      <t>モクヒョウチ</t>
    </rPh>
    <rPh sb="64" eb="65">
      <t>ナド</t>
    </rPh>
    <rPh sb="71" eb="73">
      <t>レイワ</t>
    </rPh>
    <rPh sb="74" eb="76">
      <t>ネンド</t>
    </rPh>
    <rPh sb="77" eb="79">
      <t>カイサイ</t>
    </rPh>
    <rPh sb="82" eb="84">
      <t>カンコウ</t>
    </rPh>
    <rPh sb="84" eb="86">
      <t>シンコウ</t>
    </rPh>
    <rPh sb="86" eb="88">
      <t>ケイカク</t>
    </rPh>
    <rPh sb="99" eb="101">
      <t>カイギ</t>
    </rPh>
    <rPh sb="113" eb="115">
      <t>セッテイ</t>
    </rPh>
    <rPh sb="115" eb="117">
      <t>ヨテイ</t>
    </rPh>
    <phoneticPr fontId="5"/>
  </si>
  <si>
    <t>コロナ禍で令和２年度の調査が例年どおり実施できておらず，数値把握ができない。
目標値等についても，令和３年度に開催する「観光振興計画2025」マネジメント会議においてコロナ禍をふまえ設定予定。</t>
    <rPh sb="55" eb="57">
      <t>カイサイ</t>
    </rPh>
    <rPh sb="86" eb="87">
      <t>カ</t>
    </rPh>
    <phoneticPr fontId="5"/>
  </si>
  <si>
    <t>産業企画室，地域企業イノベーション推進室</t>
    <rPh sb="0" eb="2">
      <t>サンギョウ</t>
    </rPh>
    <rPh sb="2" eb="4">
      <t>キカク</t>
    </rPh>
    <rPh sb="4" eb="5">
      <t>シツ</t>
    </rPh>
    <rPh sb="6" eb="8">
      <t>チイキ</t>
    </rPh>
    <rPh sb="8" eb="10">
      <t>キギョウ</t>
    </rPh>
    <phoneticPr fontId="5"/>
  </si>
  <si>
    <t>産業イノベーション推進室，クリエイティブ産業振興室</t>
    <rPh sb="0" eb="2">
      <t>サンギョウ</t>
    </rPh>
    <rPh sb="9" eb="11">
      <t>スイシン</t>
    </rPh>
    <rPh sb="11" eb="12">
      <t>シツ</t>
    </rPh>
    <rPh sb="20" eb="22">
      <t>サンギョウ</t>
    </rPh>
    <rPh sb="22" eb="24">
      <t>シンコウ</t>
    </rPh>
    <rPh sb="24" eb="25">
      <t>シツ</t>
    </rPh>
    <phoneticPr fontId="5"/>
  </si>
  <si>
    <t>産業イノベーション推進室，地域企業イノベーション推進室</t>
    <rPh sb="0" eb="12">
      <t>サンギョウイノベーションスイシンシツ</t>
    </rPh>
    <rPh sb="13" eb="15">
      <t>チイキ</t>
    </rPh>
    <rPh sb="15" eb="17">
      <t>キギョウイ</t>
    </rPh>
    <rPh sb="18" eb="27">
      <t>シンシツ</t>
    </rPh>
    <phoneticPr fontId="5"/>
  </si>
  <si>
    <t>地域企業イノベーション推進室，クリエイティブ産業振興室</t>
    <rPh sb="0" eb="2">
      <t>チイキ</t>
    </rPh>
    <rPh sb="2" eb="4">
      <t>キギョウイ</t>
    </rPh>
    <rPh sb="5" eb="14">
      <t>シンシツ</t>
    </rPh>
    <rPh sb="22" eb="24">
      <t>サンギョウ</t>
    </rPh>
    <rPh sb="24" eb="26">
      <t>シンコウ</t>
    </rPh>
    <rPh sb="26" eb="27">
      <t>シツ</t>
    </rPh>
    <phoneticPr fontId="5"/>
  </si>
  <si>
    <t>産業企画室，第一市場，第二市場</t>
    <rPh sb="0" eb="2">
      <t>サンギョウ</t>
    </rPh>
    <rPh sb="2" eb="4">
      <t>キカク</t>
    </rPh>
    <rPh sb="4" eb="5">
      <t>シツ</t>
    </rPh>
    <rPh sb="6" eb="8">
      <t>ダイイチ</t>
    </rPh>
    <rPh sb="8" eb="10">
      <t>シジョウ</t>
    </rPh>
    <rPh sb="11" eb="13">
      <t>ダイニ</t>
    </rPh>
    <rPh sb="13" eb="15">
      <t>シジョウ</t>
    </rPh>
    <phoneticPr fontId="5"/>
  </si>
  <si>
    <t>観光ＭＩＣＥ推進室</t>
    <rPh sb="0" eb="2">
      <t>カンコウ</t>
    </rPh>
    <rPh sb="6" eb="9">
      <t>スイシンシツ</t>
    </rPh>
    <phoneticPr fontId="5"/>
  </si>
  <si>
    <t>農林振興室</t>
    <rPh sb="0" eb="2">
      <t>ノウリン</t>
    </rPh>
    <rPh sb="2" eb="4">
      <t>シンコウ</t>
    </rPh>
    <rPh sb="4" eb="5">
      <t>シツ</t>
    </rPh>
    <phoneticPr fontId="5"/>
  </si>
  <si>
    <t>分野別計画等の方針に基づき，引き続き施策の取組を進めていく。</t>
    <phoneticPr fontId="5"/>
  </si>
  <si>
    <t>　引き続き，わかもの就職支援センターによる学生等の地域企業への就職支援や，「京のまち企業訪問」による地域企業の魅力発信などに取り組み，地域企業を支える担い手確保を推進するとともに，企業課題の解決につながる下支え支援に取り組むことによって，地域企業の持続的発展を目指していく。</t>
    <rPh sb="1" eb="2">
      <t>ヒ</t>
    </rPh>
    <rPh sb="3" eb="4">
      <t>ツヅ</t>
    </rPh>
    <rPh sb="10" eb="14">
      <t>シュウショクシエン</t>
    </rPh>
    <rPh sb="21" eb="23">
      <t>ガクセイ</t>
    </rPh>
    <rPh sb="23" eb="24">
      <t>トウ</t>
    </rPh>
    <rPh sb="25" eb="27">
      <t>チイキ</t>
    </rPh>
    <rPh sb="27" eb="29">
      <t>キギョウ</t>
    </rPh>
    <rPh sb="31" eb="33">
      <t>シュウショク</t>
    </rPh>
    <rPh sb="33" eb="35">
      <t>シエン</t>
    </rPh>
    <rPh sb="38" eb="39">
      <t>キョウ</t>
    </rPh>
    <rPh sb="42" eb="44">
      <t>キギョウ</t>
    </rPh>
    <rPh sb="44" eb="46">
      <t>ホウモン</t>
    </rPh>
    <rPh sb="50" eb="52">
      <t>チイキ</t>
    </rPh>
    <rPh sb="52" eb="54">
      <t>キギョウ</t>
    </rPh>
    <rPh sb="55" eb="57">
      <t>ミリョク</t>
    </rPh>
    <rPh sb="57" eb="59">
      <t>ハッシン</t>
    </rPh>
    <rPh sb="62" eb="63">
      <t>ト</t>
    </rPh>
    <rPh sb="64" eb="65">
      <t>ク</t>
    </rPh>
    <rPh sb="67" eb="69">
      <t>チイキ</t>
    </rPh>
    <rPh sb="69" eb="71">
      <t>キギョウ</t>
    </rPh>
    <rPh sb="72" eb="73">
      <t>ササ</t>
    </rPh>
    <rPh sb="75" eb="76">
      <t>ニナ</t>
    </rPh>
    <rPh sb="77" eb="78">
      <t>テ</t>
    </rPh>
    <rPh sb="78" eb="80">
      <t>カクホ</t>
    </rPh>
    <rPh sb="81" eb="83">
      <t>スイシン</t>
    </rPh>
    <phoneticPr fontId="5"/>
  </si>
  <si>
    <t>　引き続き，産学公の取組や知恵産業の推進，マンガアニメを中心としたコンテンツ市場の構築等により，成長産業分野における付加価値の高い産業を創出していくとともに，新たな産業集積を生み出す事業環境を整備し，市内企業の事業拡大や新たな企業の誘致に取り組むことによって，新たな価値を創造し続けるものづくり都市の実現を目指していく。</t>
    <rPh sb="6" eb="7">
      <t>サン</t>
    </rPh>
    <rPh sb="7" eb="8">
      <t>ガク</t>
    </rPh>
    <rPh sb="8" eb="9">
      <t>コウ</t>
    </rPh>
    <rPh sb="10" eb="12">
      <t>トリクミ</t>
    </rPh>
    <rPh sb="13" eb="15">
      <t>チエ</t>
    </rPh>
    <rPh sb="15" eb="17">
      <t>サンギョウ</t>
    </rPh>
    <rPh sb="18" eb="20">
      <t>スイシン</t>
    </rPh>
    <rPh sb="28" eb="30">
      <t>チュウシン</t>
    </rPh>
    <rPh sb="38" eb="40">
      <t>シジョウ</t>
    </rPh>
    <rPh sb="41" eb="43">
      <t>コウチク</t>
    </rPh>
    <rPh sb="43" eb="44">
      <t>トウ</t>
    </rPh>
    <rPh sb="48" eb="50">
      <t>セイチョウ</t>
    </rPh>
    <rPh sb="50" eb="52">
      <t>サンギョウ</t>
    </rPh>
    <rPh sb="52" eb="54">
      <t>ブンヤ</t>
    </rPh>
    <rPh sb="58" eb="60">
      <t>フカ</t>
    </rPh>
    <rPh sb="60" eb="62">
      <t>カチ</t>
    </rPh>
    <rPh sb="63" eb="64">
      <t>タカ</t>
    </rPh>
    <rPh sb="65" eb="67">
      <t>サンギョウ</t>
    </rPh>
    <rPh sb="68" eb="70">
      <t>ソウシュツ</t>
    </rPh>
    <rPh sb="79" eb="80">
      <t>アラ</t>
    </rPh>
    <rPh sb="82" eb="84">
      <t>サンギョウ</t>
    </rPh>
    <rPh sb="84" eb="86">
      <t>シュウセキ</t>
    </rPh>
    <rPh sb="87" eb="88">
      <t>ウ</t>
    </rPh>
    <rPh sb="89" eb="90">
      <t>ダ</t>
    </rPh>
    <rPh sb="91" eb="93">
      <t>ジギョウ</t>
    </rPh>
    <rPh sb="93" eb="95">
      <t>カンキョウ</t>
    </rPh>
    <rPh sb="96" eb="98">
      <t>セイビ</t>
    </rPh>
    <rPh sb="100" eb="102">
      <t>シナイ</t>
    </rPh>
    <rPh sb="102" eb="104">
      <t>キギョウ</t>
    </rPh>
    <rPh sb="105" eb="107">
      <t>ジギョウ</t>
    </rPh>
    <rPh sb="107" eb="109">
      <t>カクダイ</t>
    </rPh>
    <rPh sb="110" eb="111">
      <t>アラ</t>
    </rPh>
    <rPh sb="113" eb="115">
      <t>キギョウ</t>
    </rPh>
    <rPh sb="116" eb="118">
      <t>ユウチ</t>
    </rPh>
    <rPh sb="130" eb="131">
      <t>アラ</t>
    </rPh>
    <rPh sb="133" eb="135">
      <t>カチ</t>
    </rPh>
    <rPh sb="136" eb="138">
      <t>ソウゾウ</t>
    </rPh>
    <rPh sb="139" eb="140">
      <t>ツヅ</t>
    </rPh>
    <rPh sb="147" eb="149">
      <t>トシ</t>
    </rPh>
    <phoneticPr fontId="5"/>
  </si>
  <si>
    <t>当該施策については，対象者がスタートアップ等に一定限定されており，普段施策に触れることが無い市民には実感しにくいため，c評価となったと考えられる。</t>
    <rPh sb="21" eb="22">
      <t>トウ</t>
    </rPh>
    <phoneticPr fontId="5"/>
  </si>
  <si>
    <t>　引き続き，「グローバル拠点都市」として，京都府や産業界，大学，金融機関，支援機関等，オール京都で連携し，スタートアップの情報発信や資金調達支援等に取り組み，起業家やクリエイティブな方が国内外から京都に集まり，次々にイノベーションが起こるエコシステムを形成することで，京都から世界に羽ばたくスタートアップが生まれる「スタートアップの都・京都」を目指していく。
　併せて，これからの1000年を紡ぐ企業認定制度の認定企業を中心に，ソーシャルビジネスに取組む事業者に対する多面的な支援を行うことで，京都市内へ社会的企業や起業家を呼込むことを目指すとともに，1200年の歴史に培われた京都から，過度の効率性や競争原理とは異なる価値観を日本はもとより，世界に向けて発信していく。</t>
    <rPh sb="181" eb="182">
      <t>アワ</t>
    </rPh>
    <phoneticPr fontId="5"/>
  </si>
  <si>
    <t>施策の市民に対する広報・周知が十分で無かったため，c評価となったと考えられる。</t>
    <rPh sb="33" eb="34">
      <t>カンガ</t>
    </rPh>
    <phoneticPr fontId="5"/>
  </si>
  <si>
    <t>　伝統産業を魅力的な産業として継承・発展させるため，分野別計画等の方針に基づき，引き続き施策の取組を進めていく。
　また，商業によるにぎわいの創出等に向けては，引き続き，商店街等が実施する地域の活性化・魅力向上に資する事業や，地域・団体等との連携による地域資源を活用した取組等を支援し，地域コミュニティの核となっている商店街の維持と地域との絆の強化を目指していく。</t>
    <phoneticPr fontId="5"/>
  </si>
  <si>
    <t>　分野別計画等の方針に基づき，引き続き施策の取組を進める。また，全国から良質な牛・豚の集荷に努め，市民への安全・安心・高品質で美味しい食肉の安定供給に取り組む。
　併せて，引き続き，特定伝統料理海外普及事業により，外国人料理人の受入れを通じても，京の食文化の継承・発展を推進していく。</t>
    <rPh sb="1" eb="3">
      <t>ブンヤ</t>
    </rPh>
    <rPh sb="82" eb="83">
      <t>アワ</t>
    </rPh>
    <rPh sb="86" eb="87">
      <t>ヒ</t>
    </rPh>
    <rPh sb="88" eb="89">
      <t>ツヅ</t>
    </rPh>
    <rPh sb="114" eb="116">
      <t>ウケイ</t>
    </rPh>
    <rPh sb="118" eb="119">
      <t>ツウ</t>
    </rPh>
    <phoneticPr fontId="5"/>
  </si>
  <si>
    <t>新型コロナウイルス感染症の影響により，京都市内の宿泊客数が大きく減少するなど，災害や感染症などの様々な危機に対応できる安心・安全な観光が実現していると市民には実感しにくかったため，C評価となったと考えられる。</t>
    <rPh sb="0" eb="2">
      <t>シンガタ</t>
    </rPh>
    <rPh sb="9" eb="12">
      <t>カンセンショウ</t>
    </rPh>
    <rPh sb="13" eb="15">
      <t>エイキョウ</t>
    </rPh>
    <rPh sb="19" eb="23">
      <t>キョウトシナイ</t>
    </rPh>
    <rPh sb="24" eb="27">
      <t>シュクハクキャク</t>
    </rPh>
    <rPh sb="27" eb="28">
      <t>スウ</t>
    </rPh>
    <rPh sb="29" eb="30">
      <t>オオ</t>
    </rPh>
    <rPh sb="32" eb="34">
      <t>ゲンショウ</t>
    </rPh>
    <rPh sb="39" eb="41">
      <t>サイガイ</t>
    </rPh>
    <rPh sb="75" eb="77">
      <t>シミン</t>
    </rPh>
    <rPh sb="79" eb="81">
      <t>ジッカン</t>
    </rPh>
    <rPh sb="91" eb="93">
      <t>ヒョウカ</t>
    </rPh>
    <rPh sb="98" eb="99">
      <t>カンガ</t>
    </rPh>
    <phoneticPr fontId="5"/>
  </si>
  <si>
    <t>新型コロナウイルス感染症の影響により，海外からの入国が制限されるなど，MICE誘致・開催が難しい状況が続いたため，C評価となったと考えられる。</t>
    <rPh sb="0" eb="2">
      <t>シンガタ</t>
    </rPh>
    <rPh sb="9" eb="12">
      <t>カンセンショウ</t>
    </rPh>
    <rPh sb="13" eb="15">
      <t>エイキョウ</t>
    </rPh>
    <rPh sb="19" eb="21">
      <t>カイガイ</t>
    </rPh>
    <rPh sb="24" eb="26">
      <t>ニュウコク</t>
    </rPh>
    <rPh sb="27" eb="29">
      <t>セイゲン</t>
    </rPh>
    <rPh sb="39" eb="41">
      <t>ユウチ</t>
    </rPh>
    <rPh sb="42" eb="44">
      <t>カイサイ</t>
    </rPh>
    <rPh sb="45" eb="46">
      <t>ムズカ</t>
    </rPh>
    <rPh sb="48" eb="50">
      <t>ジョウキョウ</t>
    </rPh>
    <rPh sb="51" eb="52">
      <t>ツヅ</t>
    </rPh>
    <rPh sb="58" eb="60">
      <t>ヒョウカ</t>
    </rPh>
    <rPh sb="65" eb="66">
      <t>カンガ</t>
    </rPh>
    <phoneticPr fontId="5"/>
  </si>
  <si>
    <t>当該施策については，対象者が一定限定されており，普段施策に触れることが無い市民には実感しにくいため，d評価となったと考えられる。</t>
    <rPh sb="58" eb="59">
      <t>カンガ</t>
    </rPh>
    <phoneticPr fontId="5"/>
  </si>
  <si>
    <t>当該施策については，対象者が一定限定されており，普段施策に触れることが無い市民には実感しにくいため，c評価となったと考えられる。</t>
  </si>
  <si>
    <t>当該指標については，経済状況によって対応数が増減するなど，外的要因によるところが比較的高いことから，80%以上をａ，以下20%刻みで基準を設定した。</t>
    <rPh sb="18" eb="20">
      <t>タイオウ</t>
    </rPh>
    <phoneticPr fontId="5"/>
  </si>
  <si>
    <t>当該指標については，経済状況によって数が増減するなど，外的な要因に影響を受けるため，90％以上をａとし，以下20％刻みで評価基準を設定した。</t>
    <rPh sb="18" eb="19">
      <t>スウ</t>
    </rPh>
    <rPh sb="30" eb="32">
      <t>ヨウイン</t>
    </rPh>
    <rPh sb="33" eb="35">
      <t>エイキョウ</t>
    </rPh>
    <rPh sb="36" eb="37">
      <t>ウ</t>
    </rPh>
    <phoneticPr fontId="5"/>
  </si>
  <si>
    <t>民間部門の寄与度が比較的高いことや景気動向の影響を受けるため，80％以上の達成をａ評価とし，以下20％刻みで基準を設定した。</t>
    <phoneticPr fontId="5"/>
  </si>
  <si>
    <t>当該指標については，経済状況によって起業や設立数が増減するなど，外的要因によるところが比較的高いことから，80%以上をａ，以下20%刻みで基準
を設定した。</t>
    <rPh sb="18" eb="20">
      <t>キギョウ</t>
    </rPh>
    <rPh sb="21" eb="23">
      <t>セツリツ</t>
    </rPh>
    <phoneticPr fontId="5"/>
  </si>
  <si>
    <t>伝統産業製品の出荷額</t>
    <phoneticPr fontId="5"/>
  </si>
  <si>
    <t>民間部門の寄与度が比較的高いことや景気動向にも大きく影響を受けるため，80％以上の達成をａ評価とし，以下20％刻みで基準を設定した。</t>
    <phoneticPr fontId="5"/>
  </si>
  <si>
    <t>人口減少や市場外流通の増加，食生活の変化等といった社会的背景のもと，取扱数量を増加させることは相当な困難を伴うため，90％以上をａとし，以下20％刻みで評価基準を設定した。</t>
    <phoneticPr fontId="5"/>
  </si>
  <si>
    <t>当該指標については，卸売会社の経営努力によるところが大きいことから，90％以上をａ，以下10%刻みで基準を設定した。</t>
    <phoneticPr fontId="5"/>
  </si>
  <si>
    <t>㎥</t>
    <phoneticPr fontId="5"/>
  </si>
  <si>
    <t>　京都の個性や魅力の源は，歴史や文化であり，そしてそれらを表象する美しい景観である。豊かな歴史的資産を保全・再生しつつ，時代に応じて新たな価値を創造することにより，新旧が融合した，多様性と重層性を備えた京都固有の景観を形成し，歴史都市・京都の魅力や価値を高め，50 年後，100 年後も京都が京都であり続けるため，市民と行政との協働により，時を超え光り輝く京都の景観づくりを推進していく。</t>
    <phoneticPr fontId="5"/>
  </si>
  <si>
    <t>　市民，企業・事業者，行政が一体となって，京都がこれまで培ってきた環境，景観，コミュニティ, 生活文化を大切にしながら，防災・減災，住宅セーフティネット（安全網）機能の充実を図ることにより，くらしやすく魅力のある，持続可能なすまい・まちづくりを推進していく。</t>
    <phoneticPr fontId="5"/>
  </si>
  <si>
    <t>　企業への支援や事業環境の整備，伝統産業，商店街の振興，流通体制の整備など，効果測定に客観指標の数値が直結するため，客観指標評価を重視する。</t>
    <phoneticPr fontId="5"/>
  </si>
  <si>
    <t>　市民生活と観光が調和し，市民が豊かさを感じられる，持続可能な観光を目的とするなど，施策に係る市民の意識や生活実感が重要な分野であることから，市民生活実感評価を重視する。</t>
    <phoneticPr fontId="5"/>
  </si>
  <si>
    <t>　農林業関係者を主な対象とする政策であり，市民全体の生活実感には政策の効果が反映されにくいと考えられるため，客観指標評価を重視する。</t>
    <phoneticPr fontId="5"/>
  </si>
  <si>
    <t>　客観指標評価はａ評価となったが，市民生活実感評価がｃ評価となったため，総合評価結果はＢ評価となった。引き続き「健康長寿・笑顔のまち・京都推進プラン」，「京都市民長寿すこやかプラン」に基づき，健康の増進，生活習慣病やフレイル予防，介護基盤の整備などを着実に推進していく。
　また，令和３年度においても，新型コロナウイルス感染症対策を十分講じたうえで，取組方針にある地域や人とのつながりの中で市民が主体的に健康づくりに取り組むまちづくりの推進，高齢者が地域活動に参加できる環境の整備を進めていく。　</t>
    <rPh sb="40" eb="42">
      <t>ケッカ</t>
    </rPh>
    <rPh sb="115" eb="117">
      <t>カイゴ</t>
    </rPh>
    <rPh sb="117" eb="119">
      <t>キバン</t>
    </rPh>
    <rPh sb="120" eb="122">
      <t>セイビ</t>
    </rPh>
    <rPh sb="193" eb="194">
      <t>ナカ</t>
    </rPh>
    <rPh sb="221" eb="224">
      <t>コウレイシャ</t>
    </rPh>
    <rPh sb="230" eb="232">
      <t>サンカ</t>
    </rPh>
    <phoneticPr fontId="5"/>
  </si>
  <si>
    <t>　市民生活実感評価がｂ評価となったことから，総合評価結果はＢ評価となった。引き続き，京都市景観計画や京都市三山森林景観保全・再生ガイドライン等に基づき，森林保全活動，市街地における建築物及び工作物の形態意匠制限の適合，屋外広告物等に係る許可，建造物等の指定，無電柱化事業，景観づくりに取り組む地域への支援等を，市民，事業者及び行政との協働により推進させていく。また，客観指標に対し市民生活実感が低い評価であるため，本市の景観政策が市民に伝わるよう，より分かりやすい情報の発信を目指す。</t>
    <rPh sb="1" eb="3">
      <t>シミン</t>
    </rPh>
    <rPh sb="3" eb="5">
      <t>セイカツ</t>
    </rPh>
    <rPh sb="5" eb="7">
      <t>ジッカン</t>
    </rPh>
    <rPh sb="11" eb="13">
      <t>ヒョウカ</t>
    </rPh>
    <rPh sb="22" eb="24">
      <t>ソウゴウ</t>
    </rPh>
    <rPh sb="24" eb="26">
      <t>ヒョウカ</t>
    </rPh>
    <rPh sb="26" eb="28">
      <t>ケッカ</t>
    </rPh>
    <rPh sb="30" eb="32">
      <t>ヒョウカ</t>
    </rPh>
    <rPh sb="78" eb="80">
      <t>ホゼン</t>
    </rPh>
    <rPh sb="80" eb="82">
      <t>カツドウ</t>
    </rPh>
    <rPh sb="188" eb="189">
      <t>タイ</t>
    </rPh>
    <rPh sb="190" eb="192">
      <t>シミン</t>
    </rPh>
    <rPh sb="192" eb="194">
      <t>セイカツ</t>
    </rPh>
    <rPh sb="194" eb="196">
      <t>ジッカン</t>
    </rPh>
    <rPh sb="197" eb="198">
      <t>ヒク</t>
    </rPh>
    <rPh sb="199" eb="201">
      <t>ヒョウカ</t>
    </rPh>
    <rPh sb="207" eb="209">
      <t>ホンシ</t>
    </rPh>
    <rPh sb="210" eb="212">
      <t>ケイカン</t>
    </rPh>
    <rPh sb="212" eb="214">
      <t>セイサク</t>
    </rPh>
    <rPh sb="218" eb="219">
      <t>ツタ</t>
    </rPh>
    <rPh sb="238" eb="240">
      <t>メザ</t>
    </rPh>
    <phoneticPr fontId="5"/>
  </si>
  <si>
    <t>第10次京都市交通安全計画
https://www.city.kyoto.lg.jp/bunshi/cmsfiles/contents/0000216/216953/honnsatsu.pdf</t>
    <rPh sb="0" eb="1">
      <t>ダイ</t>
    </rPh>
    <rPh sb="3" eb="4">
      <t>ジ</t>
    </rPh>
    <rPh sb="4" eb="7">
      <t>キョウトシ</t>
    </rPh>
    <rPh sb="7" eb="9">
      <t>コウツウ</t>
    </rPh>
    <rPh sb="9" eb="11">
      <t>アンゼン</t>
    </rPh>
    <rPh sb="11" eb="13">
      <t>ケイカク</t>
    </rPh>
    <phoneticPr fontId="5"/>
  </si>
  <si>
    <t>第3期京都市伝統産業活性化推進計画
https://www.city.kyoto.lg.jp/sankan/cmsfiles/contents/0000217/217005/dai3kikeikaku.pdf</t>
    <phoneticPr fontId="5"/>
  </si>
  <si>
    <t>京都市中央卸売市場第一市場マスタープラン
https://www.city.kyoto.lg.jp/sankan/cmsfiles/contents/0000196/196993/masterplan28.pdf</t>
    <rPh sb="0" eb="3">
      <t>キョウトシ</t>
    </rPh>
    <rPh sb="3" eb="5">
      <t>チュウオウ</t>
    </rPh>
    <rPh sb="5" eb="7">
      <t>オロシウリ</t>
    </rPh>
    <rPh sb="7" eb="9">
      <t>シジョウ</t>
    </rPh>
    <rPh sb="9" eb="11">
      <t>ダイイチ</t>
    </rPh>
    <rPh sb="11" eb="13">
      <t>シジョウ</t>
    </rPh>
    <phoneticPr fontId="5"/>
  </si>
  <si>
    <t>京都観光振興計画2025
https://www.city.kyoto.lg.jp/sankan/cmsfiles/contents/0000283/283682/keikaku2025.pdf</t>
    <rPh sb="0" eb="8">
      <t>キョウトカンコウシンコウケイカク</t>
    </rPh>
    <phoneticPr fontId="5"/>
  </si>
  <si>
    <t>農林行政基本方針
https://www.city.kyoto.lg.jp/sankan/cmsfiles/contents/0000282/282492/kihonhosin.pdf</t>
    <rPh sb="0" eb="2">
      <t>ノウリン</t>
    </rPh>
    <rPh sb="2" eb="4">
      <t>ギョウセイ</t>
    </rPh>
    <rPh sb="4" eb="6">
      <t>キホン</t>
    </rPh>
    <rPh sb="6" eb="8">
      <t>ホウシン</t>
    </rPh>
    <phoneticPr fontId="5"/>
  </si>
  <si>
    <t>京都市民長寿すこやかプラン
https://www.city.kyoto.lg.jp/hokenfukushi/cmsfiles/contents/0000283/283522/honsatsu.pdf</t>
    <phoneticPr fontId="5"/>
  </si>
  <si>
    <t>京都市交通局市バス・地下鉄事業経営ビジョン
https://www.city.kyoto.lg.jp/kotsu/page/0000249338.html</t>
    <rPh sb="0" eb="3">
      <t>キョウトシ</t>
    </rPh>
    <rPh sb="3" eb="6">
      <t>コウツウキョク</t>
    </rPh>
    <rPh sb="6" eb="7">
      <t>シ</t>
    </rPh>
    <rPh sb="10" eb="13">
      <t>チカテツ</t>
    </rPh>
    <rPh sb="13" eb="15">
      <t>ジギョウ</t>
    </rPh>
    <rPh sb="15" eb="17">
      <t>ケイエイ</t>
    </rPh>
    <phoneticPr fontId="5"/>
  </si>
  <si>
    <t>京都・新自転車計画
https://www.city.kyoto.lg.jp/kensetu/page/0000179704.html</t>
    <phoneticPr fontId="5"/>
  </si>
  <si>
    <t>京都市橋りょう長寿命化修繕計画https://www.city.kyoto.lg.jp/kensetu/cmsfiles/contents/0000214/214806/kyoutoshichoujumyoukashuuzennekikaku_kaiteibanH2902.pdf
のり面維持保全計画（第1期）
https://www.city.kyoto.lg.jp/kensetu/cmsfiles/contents/0000215/215485/keikaku.pdf
「今後の無電柱化の進め方」
https://www.city.kyoto.lg.jp/kensetu/page/0000250605.html
今後の道路整備事業の進め方
https://www.city.kyoto.lg.jp/kensetu/cmsfiles/contents/0000284/284645/kouhousiryou.pdf</t>
    <phoneticPr fontId="5"/>
  </si>
  <si>
    <t>「いのちを守る 橋りょう健全化プログラム」
https://www.city.kyoto.lg.jp/kensetu/cmsfiles/contents/0000214/214808/kyouryoukenzenkapuroguramudai2ki.pdf
舗装長寿命化修繕計画
https://www.city.kyoto.lg.jp/kensetu/cmsfiles/contents/0000233/233944/hosouchoujumyoukashuzenkeikaku.pdf
トンネル長寿命化修繕計画
https://www.city.kyoto.lg.jp/kensetu/cmsfiles/contents/0000282/282308/202106tonneru.pdf
道路付属施設長寿命化修繕計画【実施計画】
https://www.city.kyoto.lg.jp/kensetu/cmsfiles/contents/0000282/282308/030331_jissikeikaku.pdf</t>
    <phoneticPr fontId="5"/>
  </si>
  <si>
    <t>京都市地域防災計画
https://www.bousai.city.kyoto.lg.jp/0000000148.html</t>
    <phoneticPr fontId="5"/>
  </si>
  <si>
    <t>京都市生物多様性プラン
https://www.city.kyoto.lg.jp/digitalbook/book_cmsfiles/1310/book.html
京都市環境基本計画
https://www.city.kyoto.lg.jp/kankyo/cmsfiles/contents/0000195/195329/R3_plan.pdf</t>
    <rPh sb="0" eb="3">
      <t>キョウトシ</t>
    </rPh>
    <rPh sb="3" eb="5">
      <t>セイブツ</t>
    </rPh>
    <rPh sb="5" eb="8">
      <t>タヨウセイ</t>
    </rPh>
    <phoneticPr fontId="5"/>
  </si>
  <si>
    <t>京都市はぐくみプラン(京都市子ども・若者総合計画)
https://www.city.kyoto.lg.jp/hagukumi/page/0000260990.html</t>
    <rPh sb="0" eb="3">
      <t>キョウトシ</t>
    </rPh>
    <phoneticPr fontId="5"/>
  </si>
  <si>
    <t>地方独立行政法人京都市立病院機構年度計画
https://www.kch-org.jp/kcho/johokokai/keiei-zaimu/cyuukimokuhyou</t>
    <phoneticPr fontId="5"/>
  </si>
  <si>
    <t>第3期京都市食の安全安心推進計画(令和3年度～令和7年度)
https://www.city.kyoto.lg.jp/hokenfukushi/page/0000282439.html
京都市食品衛生監視指導計画(毎年度策定)
https://www.city.kyoto.lg.jp/hokenfukushi/page/0000279254.html</t>
    <rPh sb="0" eb="1">
      <t>ダイ</t>
    </rPh>
    <phoneticPr fontId="5"/>
  </si>
  <si>
    <t>第二期動物愛護行動計画　https://www.city.kyoto.lg.jp/hokenfukushi/cmsfiles/contents/0000281/281387/keikaku.pdf</t>
    <phoneticPr fontId="5"/>
  </si>
  <si>
    <t>らくなん進都（高度集積地区）まちづくり推進プログラム
https://www.city.kyoto.lg.jp/tokei/page/0000062712.html
らくなん進都まちづくりの取組方針
https://www.city.kyoto.lg.jp/tokei/page/0000220769.html</t>
    <phoneticPr fontId="5"/>
  </si>
  <si>
    <t>京都市都市計画マスタープラン
https://www.city.kyoto.lg.jp/tokei/page/0000115733.html
職住共存地区整備ガイドプラン
https://www.city.kyoto.lg.jp/tokei/page/0000047605.html
新・京都市南部創造まちづくり推進プラン
https://www.city.kyoto.lg.jp/tokei/page/0000005044.html
らくなん進都（高度集積地区）まちづくり推進プログラム
https://www.city.kyoto.lg.jp/tokei/page/0000062712.html
京都駅南口周辺地区まちづくり方針
https://www.city.kyoto.lg.jp/tokei/page/0000004308.html</t>
    <rPh sb="0" eb="3">
      <t>キョウトシ</t>
    </rPh>
    <rPh sb="3" eb="5">
      <t>トシ</t>
    </rPh>
    <rPh sb="5" eb="7">
      <t>ケイカク</t>
    </rPh>
    <rPh sb="72" eb="74">
      <t>ショクジュウ</t>
    </rPh>
    <rPh sb="74" eb="76">
      <t>キョウゾン</t>
    </rPh>
    <rPh sb="76" eb="78">
      <t>チク</t>
    </rPh>
    <rPh sb="78" eb="80">
      <t>セイビ</t>
    </rPh>
    <rPh sb="144" eb="145">
      <t>シン</t>
    </rPh>
    <rPh sb="146" eb="148">
      <t>キョウト</t>
    </rPh>
    <rPh sb="148" eb="149">
      <t>シ</t>
    </rPh>
    <rPh sb="149" eb="151">
      <t>ナンブ</t>
    </rPh>
    <rPh sb="151" eb="153">
      <t>ソウゾウ</t>
    </rPh>
    <rPh sb="158" eb="160">
      <t>スイシン</t>
    </rPh>
    <rPh sb="225" eb="226">
      <t>スス</t>
    </rPh>
    <rPh sb="226" eb="227">
      <t>ト</t>
    </rPh>
    <rPh sb="228" eb="230">
      <t>コウド</t>
    </rPh>
    <rPh sb="230" eb="232">
      <t>シュウセキ</t>
    </rPh>
    <rPh sb="232" eb="234">
      <t>チク</t>
    </rPh>
    <rPh sb="240" eb="242">
      <t>スイシン</t>
    </rPh>
    <rPh sb="305" eb="308">
      <t>キョウトエキ</t>
    </rPh>
    <rPh sb="308" eb="310">
      <t>ミナミグチ</t>
    </rPh>
    <rPh sb="310" eb="312">
      <t>シュウヘン</t>
    </rPh>
    <rPh sb="312" eb="314">
      <t>チク</t>
    </rPh>
    <rPh sb="319" eb="321">
      <t>ホウシン</t>
    </rPh>
    <phoneticPr fontId="5"/>
  </si>
  <si>
    <t>洛西ニュータウンアクションプログラム
https://www.city.kyoto.lg.jp/tokei/page/0000217435.html
向島ニュータウンまちづくりビジョン
https://www.city.kyoto.lg.jp/tokei/page/0000217436.html</t>
    <rPh sb="0" eb="2">
      <t>ラクサイ</t>
    </rPh>
    <rPh sb="76" eb="78">
      <t>ムカイジマ</t>
    </rPh>
    <phoneticPr fontId="5"/>
  </si>
  <si>
    <t>京都市住宅マスタープラン（中間見直し）
https://www.city.kyoto.lg.jp/tokei/cmsfiles/contents/0000196/196128/plan.pdf
京都市市営住宅ストック総合活用計画
https://www.city.kyoto.lg.jp/tokei/cmsfiles/contents/0000095/95813/sutokkukeikakuhonbun.pdf</t>
    <rPh sb="0" eb="3">
      <t>キョウトシ</t>
    </rPh>
    <rPh sb="3" eb="5">
      <t>ジュウタク</t>
    </rPh>
    <rPh sb="13" eb="15">
      <t>チュウカン</t>
    </rPh>
    <rPh sb="15" eb="17">
      <t>ミナオ</t>
    </rPh>
    <phoneticPr fontId="5"/>
  </si>
  <si>
    <t>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t>
    <rPh sb="0" eb="3">
      <t>キョウトシ</t>
    </rPh>
    <rPh sb="3" eb="7">
      <t>ジョウゲスイドウ</t>
    </rPh>
    <rPh sb="7" eb="9">
      <t>ジギョウ</t>
    </rPh>
    <rPh sb="9" eb="11">
      <t>ケイエイ</t>
    </rPh>
    <rPh sb="16" eb="17">
      <t>キョウ</t>
    </rPh>
    <rPh sb="18" eb="19">
      <t>ミズ</t>
    </rPh>
    <rPh sb="102" eb="105">
      <t>キョウトシ</t>
    </rPh>
    <rPh sb="105" eb="111">
      <t>ジョウゲスイドウジギョウ</t>
    </rPh>
    <rPh sb="111" eb="115">
      <t>チュウキケイエイ</t>
    </rPh>
    <phoneticPr fontId="5"/>
  </si>
  <si>
    <t>水共生プラン
https://www.city.kyoto.lg.jp/kensetu/page/0000109305.html</t>
    <rPh sb="0" eb="3">
      <t>ミズキョウセイ</t>
    </rPh>
    <phoneticPr fontId="5"/>
  </si>
  <si>
    <t>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t>
    <rPh sb="2" eb="6">
      <t>ジョウゲスイドウ</t>
    </rPh>
    <rPh sb="6" eb="8">
      <t>ジギョウ</t>
    </rPh>
    <rPh sb="8" eb="10">
      <t>ケイエイ</t>
    </rPh>
    <rPh sb="15" eb="16">
      <t>キョウ</t>
    </rPh>
    <rPh sb="17" eb="18">
      <t>ミズ</t>
    </rPh>
    <rPh sb="104" eb="110">
      <t>ジョウゲスイドウジギョウ</t>
    </rPh>
    <rPh sb="110" eb="114">
      <t>チュウキケイエイ</t>
    </rPh>
    <phoneticPr fontId="5"/>
  </si>
  <si>
    <t>京都市上下水道事業経営ビジョン 京の水ビジョン －あすをつくる－ （2018-2027）
https://www.city.kyoto.lg.jp/suido/page/0000233138.html
京都市上下水道事業中期経営プラン（2018-2022）
https://www.city.kyoto.lg.jp/suido/page/0000233138.html</t>
    <rPh sb="0" eb="3">
      <t>キョウトシ</t>
    </rPh>
    <rPh sb="3" eb="7">
      <t>ジョウゲスイドウ</t>
    </rPh>
    <rPh sb="7" eb="9">
      <t>ジギョウ</t>
    </rPh>
    <rPh sb="9" eb="11">
      <t>ケイエイ</t>
    </rPh>
    <rPh sb="16" eb="17">
      <t>キョウ</t>
    </rPh>
    <rPh sb="18" eb="19">
      <t>ミズ</t>
    </rPh>
    <rPh sb="102" eb="105">
      <t>キョウトシ</t>
    </rPh>
    <rPh sb="105" eb="111">
      <t>ジョウゲスイドウジギョウ</t>
    </rPh>
    <rPh sb="111" eb="115">
      <t>チュウキケイエイ</t>
    </rPh>
    <phoneticPr fontId="5"/>
  </si>
  <si>
    <r>
      <t>京都市循環型社会推進基本計画(2021-2030)に掲げる再生利用率の目標（令和12年度39%）の達成に向けては，平成30年度(30%)～令和12年度の12年間で9%引き上げる必要がある。そのため，平成30年度の再生利用率から0.75％/年(＝9％/12年)ずつ引き上げることを単年度目標としている。
例)令和7年度：30%+0.75%×7年=35.25％
【評価基準】
評価年度における再生利用率が，(30+0.75×t</t>
    </r>
    <r>
      <rPr>
        <vertAlign val="superscript"/>
        <sz val="11"/>
        <color theme="1"/>
        <rFont val="ＭＳ ゴシック"/>
        <family val="3"/>
        <charset val="128"/>
      </rPr>
      <t>※</t>
    </r>
    <r>
      <rPr>
        <sz val="11"/>
        <color theme="1"/>
        <rFont val="ＭＳ ゴシック"/>
        <family val="3"/>
        <charset val="128"/>
      </rPr>
      <t>)％以上の場合をa，30％未満(基準年度よりリサイクル率が低下した場合)をeとし，b～dは均等割で基準を設定した。
※t＝基準年度(平成30年度)からの経過年数</t>
    </r>
    <rPh sb="26" eb="27">
      <t>カカ</t>
    </rPh>
    <rPh sb="35" eb="37">
      <t>モクヒョウ</t>
    </rPh>
    <rPh sb="38" eb="40">
      <t>レイワ</t>
    </rPh>
    <rPh sb="42" eb="44">
      <t>ネンド</t>
    </rPh>
    <rPh sb="49" eb="51">
      <t>タッセイ</t>
    </rPh>
    <rPh sb="52" eb="53">
      <t>ム</t>
    </rPh>
    <rPh sb="57" eb="59">
      <t>ヘイセイ</t>
    </rPh>
    <rPh sb="61" eb="63">
      <t>ネンド</t>
    </rPh>
    <rPh sb="66" eb="68">
      <t>レイワ</t>
    </rPh>
    <rPh sb="69" eb="71">
      <t>ネンド</t>
    </rPh>
    <rPh sb="77" eb="79">
      <t>ゾウカ</t>
    </rPh>
    <rPh sb="97" eb="99">
      <t>ヘイセイ</t>
    </rPh>
    <rPh sb="101" eb="103">
      <t>ネンド</t>
    </rPh>
    <rPh sb="104" eb="106">
      <t>サイセイ</t>
    </rPh>
    <rPh sb="106" eb="108">
      <t>リヨウ</t>
    </rPh>
    <rPh sb="108" eb="109">
      <t>リツ</t>
    </rPh>
    <rPh sb="119" eb="120">
      <t>ネン</t>
    </rPh>
    <rPh sb="127" eb="128">
      <t>ネン</t>
    </rPh>
    <rPh sb="129" eb="130">
      <t>ヒ</t>
    </rPh>
    <rPh sb="131" eb="132">
      <t>ア</t>
    </rPh>
    <rPh sb="137" eb="139">
      <t>モクヒョウ</t>
    </rPh>
    <rPh sb="139" eb="142">
      <t>タンネンド</t>
    </rPh>
    <rPh sb="170" eb="171">
      <t>ネン</t>
    </rPh>
    <rPh sb="181" eb="183">
      <t>ヒョウカ</t>
    </rPh>
    <rPh sb="183" eb="185">
      <t>キジュン</t>
    </rPh>
    <phoneticPr fontId="5"/>
  </si>
  <si>
    <r>
      <t>京都市循環型社会推進基本計画(2021-2030)に掲げる市最終処分量の目標(令和12年度4.4万トン)の達成に向けては，令和元年度（5.1万トン）～令和12年度の11年間で0.7万トン削減する必要がある。そのため，令和元年度から0.07万トン/年（0.7万トン÷10年）ずつ削減することを単年度目標としている。(令和11年度に目標達成するように単年度の削減量を設定)
例)令和7年度：0.07万トン×6年=0.42万トン削減（令和元年度比）
【評価基準】
評価年度における令和元年度からの削減量が，0.07×t</t>
    </r>
    <r>
      <rPr>
        <vertAlign val="superscript"/>
        <sz val="11"/>
        <color theme="1"/>
        <rFont val="ＭＳ ゴシック"/>
        <family val="3"/>
        <charset val="128"/>
      </rPr>
      <t>※</t>
    </r>
    <r>
      <rPr>
        <sz val="11"/>
        <color theme="1"/>
        <rFont val="ＭＳ ゴシック"/>
        <family val="3"/>
        <charset val="128"/>
      </rPr>
      <t>万トン以上の場合をa，0トン未満(基準年度より最終処分量が増加した場合)をeとし，b～dは概ね均等割で基準を設定した。
※t＝基準年度(2019(令和元)年度)からの経過年数</t>
    </r>
    <rPh sb="70" eb="71">
      <t>マン</t>
    </rPh>
    <rPh sb="108" eb="110">
      <t>レイワ</t>
    </rPh>
    <rPh sb="110" eb="112">
      <t>ガンネン</t>
    </rPh>
    <rPh sb="112" eb="113">
      <t>ド</t>
    </rPh>
    <rPh sb="123" eb="124">
      <t>ネン</t>
    </rPh>
    <rPh sb="128" eb="129">
      <t>マン</t>
    </rPh>
    <rPh sb="134" eb="135">
      <t>ネン</t>
    </rPh>
    <rPh sb="145" eb="148">
      <t>タンネンド</t>
    </rPh>
    <rPh sb="148" eb="150">
      <t>モクヒョウ</t>
    </rPh>
    <rPh sb="157" eb="159">
      <t>レイワ</t>
    </rPh>
    <rPh sb="161" eb="163">
      <t>ネンド</t>
    </rPh>
    <rPh sb="164" eb="166">
      <t>モクヒョウ</t>
    </rPh>
    <rPh sb="166" eb="168">
      <t>タッセイ</t>
    </rPh>
    <rPh sb="173" eb="176">
      <t>タンネンド</t>
    </rPh>
    <rPh sb="177" eb="179">
      <t>サクゲン</t>
    </rPh>
    <rPh sb="179" eb="180">
      <t>リョウ</t>
    </rPh>
    <rPh sb="181" eb="183">
      <t>セッテイ</t>
    </rPh>
    <rPh sb="197" eb="198">
      <t>マン</t>
    </rPh>
    <rPh sb="202" eb="203">
      <t>ネン</t>
    </rPh>
    <rPh sb="224" eb="226">
      <t>ヒョウカ</t>
    </rPh>
    <rPh sb="226" eb="228">
      <t>キジュン</t>
    </rPh>
    <rPh sb="248" eb="249">
      <t>リョウ</t>
    </rPh>
    <phoneticPr fontId="5"/>
  </si>
  <si>
    <t>観光事業者調査はコロナ禍をふまえ令和３年度から実施する調査であり，令和４年度からの評価となる。
目標値等についても，令和３年度に開催する「観光振興計画2025」マネジメント会議においてコロナ禍をふまえ設定予定。</t>
    <rPh sb="0" eb="2">
      <t>カンコウ</t>
    </rPh>
    <rPh sb="2" eb="4">
      <t>ジギョウ</t>
    </rPh>
    <rPh sb="4" eb="5">
      <t>シャ</t>
    </rPh>
    <rPh sb="5" eb="7">
      <t>チョウサ</t>
    </rPh>
    <rPh sb="11" eb="12">
      <t>カ</t>
    </rPh>
    <rPh sb="16" eb="18">
      <t>レイワ</t>
    </rPh>
    <rPh sb="19" eb="21">
      <t>ネンド</t>
    </rPh>
    <rPh sb="23" eb="25">
      <t>ジッシ</t>
    </rPh>
    <rPh sb="27" eb="29">
      <t>チョウサ</t>
    </rPh>
    <rPh sb="33" eb="35">
      <t>レイワ</t>
    </rPh>
    <rPh sb="36" eb="38">
      <t>ネンド</t>
    </rPh>
    <rPh sb="41" eb="43">
      <t>ヒョウカ</t>
    </rPh>
    <rPh sb="48" eb="51">
      <t>モクヒョウチ</t>
    </rPh>
    <rPh sb="51" eb="52">
      <t>ナド</t>
    </rPh>
    <rPh sb="58" eb="60">
      <t>レイワ</t>
    </rPh>
    <rPh sb="61" eb="63">
      <t>ネンド</t>
    </rPh>
    <rPh sb="64" eb="66">
      <t>カイサイ</t>
    </rPh>
    <rPh sb="69" eb="71">
      <t>カンコウ</t>
    </rPh>
    <rPh sb="71" eb="73">
      <t>シンコウ</t>
    </rPh>
    <rPh sb="73" eb="75">
      <t>ケイカク</t>
    </rPh>
    <rPh sb="86" eb="88">
      <t>カイギ</t>
    </rPh>
    <rPh sb="100" eb="102">
      <t>セッテイ</t>
    </rPh>
    <rPh sb="102" eb="104">
      <t>ヨテイ</t>
    </rPh>
    <phoneticPr fontId="5"/>
  </si>
  <si>
    <t>コロナ禍で令和２年度の数値把握ができない。
目標値等についても，令和３年度に開催する「観光振興計画2025」マネジメント会議においてコロナ禍をふまえ設定予定。</t>
    <rPh sb="38" eb="40">
      <t>カイサイ</t>
    </rPh>
    <rPh sb="69" eb="70">
      <t>カ</t>
    </rPh>
    <phoneticPr fontId="5"/>
  </si>
  <si>
    <t>過去5年間の数値を基に，過去5年間最低値未満をa，平均値未満をcとし，最高値も含めた按分で基準を設定した。
最低値：25件(平成27年度，平成29年度)
平均値：31件
最高値：42件(平成31（令和元）年度)</t>
    <rPh sb="93" eb="95">
      <t>ヘイセイ</t>
    </rPh>
    <rPh sb="98" eb="100">
      <t>レイワ</t>
    </rPh>
    <rPh sb="100" eb="101">
      <t>ガン</t>
    </rPh>
    <phoneticPr fontId="5"/>
  </si>
  <si>
    <r>
      <t>中長期目標値よりも単年度目標値の方が高いが，単年度目標値は京都市上下水道事業　中期経営プラン(2018-2022)の</t>
    </r>
    <r>
      <rPr>
        <strike/>
        <sz val="11"/>
        <color theme="1"/>
        <rFont val="ＭＳ ゴシック"/>
        <family val="3"/>
        <charset val="128"/>
      </rPr>
      <t>令和3</t>
    </r>
    <r>
      <rPr>
        <sz val="11"/>
        <color theme="1"/>
        <rFont val="ＭＳ ゴシック"/>
        <family val="3"/>
        <charset val="128"/>
      </rPr>
      <t>単年度計画に基づき，その累積値を記載。
中長期目標達成度は，中長期目標（R4までの累計:45,000）に対するH30年度以降の累計額の達成度
H30：11762
R元：21862
R2：25613
H30年度以降の累計：59,237</t>
    </r>
    <rPh sb="58" eb="60">
      <t>レイワ</t>
    </rPh>
    <rPh sb="61" eb="62">
      <t>タン</t>
    </rPh>
    <rPh sb="73" eb="75">
      <t>ルイセキ</t>
    </rPh>
    <rPh sb="75" eb="76">
      <t>アタイ</t>
    </rPh>
    <rPh sb="77" eb="79">
      <t>キサイ</t>
    </rPh>
    <phoneticPr fontId="5"/>
  </si>
  <si>
    <t>中長期目標達成度は，中長期目標（R4までの累計:100億円）に対するH30年度以降の累計額の達成度
H30：22.2億円
R元：21.0億円
R2：16.6億円
H30年度以降の累計：59.8億円</t>
    <rPh sb="0" eb="8">
      <t>チュウチョウキモクヒョウタッセイド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9" eb="61">
      <t>オクエン</t>
    </rPh>
    <rPh sb="63" eb="64">
      <t>モト</t>
    </rPh>
    <rPh sb="69" eb="71">
      <t>オクエン</t>
    </rPh>
    <rPh sb="79" eb="81">
      <t>オクエン</t>
    </rPh>
    <rPh sb="85" eb="87">
      <t>ネンド</t>
    </rPh>
    <rPh sb="87" eb="89">
      <t>イコウ</t>
    </rPh>
    <rPh sb="90" eb="92">
      <t>ルイケイ</t>
    </rPh>
    <rPh sb="98" eb="99">
      <t>エン</t>
    </rPh>
    <phoneticPr fontId="5"/>
  </si>
  <si>
    <t>c</t>
    <phoneticPr fontId="5"/>
  </si>
  <si>
    <t>　長時間労働や固定的な性別役割分担意識が根強く残っていること，ＤＶ被害者支援の取組は進んでいるものの，男女間等における暴力が根絶されているという実感には至っていないことなどから，ｃ評価になったと考えられる。</t>
    <rPh sb="20" eb="22">
      <t>ネヅヨ</t>
    </rPh>
    <rPh sb="23" eb="24">
      <t>ノコ</t>
    </rPh>
    <rPh sb="35" eb="36">
      <t>シャ</t>
    </rPh>
    <rPh sb="36" eb="38">
      <t>シエン</t>
    </rPh>
    <rPh sb="39" eb="41">
      <t>トリクミ</t>
    </rPh>
    <rPh sb="51" eb="53">
      <t>ダンジョ</t>
    </rPh>
    <rPh sb="53" eb="54">
      <t>アイダ</t>
    </rPh>
    <rPh sb="54" eb="55">
      <t>トウ</t>
    </rPh>
    <phoneticPr fontId="5"/>
  </si>
  <si>
    <t>　市民生活実感評価がｃ評価となったことから，総合評価結果はＣ評価となった。引き続き，様々な広報媒体を活用して人権啓発に取り組み，全ての人の人権を尊重する人権文化の構築を着実に推進していく。また，「真のワーク・ライフ・バランス」の推進のために企業啓発等を行うとともに，男女間等におけるあらゆる暴力を根絶するため，市民啓発やきめ細やかで切れ目のない相談・支援を行い，誰もがあらゆる分野で活躍でき，安心・安全に暮らせる男女共同参画社会の実現に向けて取り組む。これらにより，基本方針にある誰一人取り残さない共生社会の実現を目指していく。</t>
    <rPh sb="1" eb="3">
      <t>シミン</t>
    </rPh>
    <rPh sb="3" eb="5">
      <t>セイカツ</t>
    </rPh>
    <rPh sb="5" eb="7">
      <t>ジッカン</t>
    </rPh>
    <rPh sb="7" eb="9">
      <t>ヒョウカ</t>
    </rPh>
    <rPh sb="11" eb="13">
      <t>ヒョウカ</t>
    </rPh>
    <rPh sb="22" eb="24">
      <t>ソウゴウ</t>
    </rPh>
    <rPh sb="24" eb="26">
      <t>ヒョウカ</t>
    </rPh>
    <rPh sb="26" eb="28">
      <t>ケッカ</t>
    </rPh>
    <rPh sb="30" eb="32">
      <t>ヒョウカ</t>
    </rPh>
    <rPh sb="37" eb="38">
      <t>ヒ</t>
    </rPh>
    <rPh sb="39" eb="40">
      <t>ツヅ</t>
    </rPh>
    <rPh sb="42" eb="44">
      <t>サマザマ</t>
    </rPh>
    <rPh sb="45" eb="47">
      <t>コウホウ</t>
    </rPh>
    <rPh sb="47" eb="49">
      <t>バイタイ</t>
    </rPh>
    <rPh sb="50" eb="52">
      <t>カツヨウ</t>
    </rPh>
    <rPh sb="54" eb="56">
      <t>ジンケン</t>
    </rPh>
    <rPh sb="56" eb="58">
      <t>ケイハツ</t>
    </rPh>
    <rPh sb="59" eb="60">
      <t>ト</t>
    </rPh>
    <rPh sb="61" eb="62">
      <t>ク</t>
    </rPh>
    <rPh sb="64" eb="65">
      <t>スベ</t>
    </rPh>
    <rPh sb="67" eb="68">
      <t>ヒト</t>
    </rPh>
    <rPh sb="84" eb="86">
      <t>チャクジツ</t>
    </rPh>
    <rPh sb="87" eb="89">
      <t>スイシン</t>
    </rPh>
    <rPh sb="98" eb="99">
      <t>シン</t>
    </rPh>
    <rPh sb="114" eb="116">
      <t>スイシン</t>
    </rPh>
    <rPh sb="120" eb="122">
      <t>キギョウ</t>
    </rPh>
    <rPh sb="122" eb="124">
      <t>ケイハツ</t>
    </rPh>
    <rPh sb="124" eb="125">
      <t>トウ</t>
    </rPh>
    <rPh sb="126" eb="127">
      <t>オコナ</t>
    </rPh>
    <rPh sb="133" eb="136">
      <t>ダンジョカン</t>
    </rPh>
    <rPh sb="136" eb="137">
      <t>トウ</t>
    </rPh>
    <rPh sb="145" eb="147">
      <t>ボウリョク</t>
    </rPh>
    <rPh sb="148" eb="150">
      <t>コンゼツ</t>
    </rPh>
    <rPh sb="155" eb="157">
      <t>シミン</t>
    </rPh>
    <rPh sb="157" eb="159">
      <t>ケイハツ</t>
    </rPh>
    <rPh sb="162" eb="163">
      <t>コマ</t>
    </rPh>
    <rPh sb="166" eb="167">
      <t>キ</t>
    </rPh>
    <rPh sb="168" eb="169">
      <t>メ</t>
    </rPh>
    <rPh sb="172" eb="174">
      <t>ソウダン</t>
    </rPh>
    <rPh sb="175" eb="177">
      <t>シエン</t>
    </rPh>
    <rPh sb="178" eb="179">
      <t>オコナ</t>
    </rPh>
    <rPh sb="181" eb="182">
      <t>ダレ</t>
    </rPh>
    <rPh sb="188" eb="190">
      <t>ブンヤ</t>
    </rPh>
    <rPh sb="191" eb="193">
      <t>カツヤク</t>
    </rPh>
    <rPh sb="196" eb="198">
      <t>アンシン</t>
    </rPh>
    <rPh sb="199" eb="201">
      <t>アンゼン</t>
    </rPh>
    <rPh sb="202" eb="203">
      <t>ク</t>
    </rPh>
    <rPh sb="206" eb="208">
      <t>ダンジョ</t>
    </rPh>
    <rPh sb="208" eb="210">
      <t>キョウドウ</t>
    </rPh>
    <rPh sb="210" eb="212">
      <t>サンカク</t>
    </rPh>
    <rPh sb="212" eb="214">
      <t>シャカイ</t>
    </rPh>
    <rPh sb="215" eb="217">
      <t>ジツゲン</t>
    </rPh>
    <rPh sb="218" eb="219">
      <t>ム</t>
    </rPh>
    <rPh sb="221" eb="222">
      <t>ト</t>
    </rPh>
    <rPh sb="223" eb="224">
      <t>ク</t>
    </rPh>
    <rPh sb="233" eb="235">
      <t>キホン</t>
    </rPh>
    <rPh sb="235" eb="237">
      <t>ホウシン</t>
    </rPh>
    <rPh sb="240" eb="243">
      <t>ダレヒトリ</t>
    </rPh>
    <rPh sb="243" eb="244">
      <t>ト</t>
    </rPh>
    <rPh sb="245" eb="246">
      <t>ノコ</t>
    </rPh>
    <rPh sb="249" eb="251">
      <t>キョウセイ</t>
    </rPh>
    <rPh sb="251" eb="253">
      <t>シャカイ</t>
    </rPh>
    <rPh sb="254" eb="256">
      <t>ジツゲン</t>
    </rPh>
    <rPh sb="257" eb="259">
      <t>メザ</t>
    </rPh>
    <phoneticPr fontId="5"/>
  </si>
  <si>
    <t>　政策の客観指標である「自治会等加入率」及び「ＮＰＯ法人数」が伸び悩んだことに加え，新型コロナウイルス感染症の影響で，施策の客観指標である「地域活動の担い手づくりを主目的とした講座等への参加者数」が少なかったことなどから，ｃ評価となったと考えられる。</t>
    <phoneticPr fontId="5"/>
  </si>
  <si>
    <t>　附属機関等における男女委員の登用に関する指標や，ワーク・ライフ・バランスを推進する認証企業数の指標では高評価となったが，人権相談件数の指標については，新型コロナウイルス感染症に関する不当な差別や偏見等の影響により悪化したと考えられ，全体ではｂ評価となった。</t>
    <rPh sb="1" eb="3">
      <t>フゾク</t>
    </rPh>
    <rPh sb="3" eb="5">
      <t>キカン</t>
    </rPh>
    <rPh sb="5" eb="6">
      <t>トウ</t>
    </rPh>
    <rPh sb="10" eb="12">
      <t>ダンジョ</t>
    </rPh>
    <rPh sb="12" eb="14">
      <t>イイン</t>
    </rPh>
    <rPh sb="15" eb="17">
      <t>トウヨウ</t>
    </rPh>
    <rPh sb="18" eb="19">
      <t>カン</t>
    </rPh>
    <rPh sb="21" eb="23">
      <t>シヒョウ</t>
    </rPh>
    <rPh sb="38" eb="40">
      <t>スイシン</t>
    </rPh>
    <rPh sb="48" eb="50">
      <t>シヒョウ</t>
    </rPh>
    <rPh sb="52" eb="55">
      <t>コウヒョウカ</t>
    </rPh>
    <rPh sb="68" eb="70">
      <t>シヒョウ</t>
    </rPh>
    <rPh sb="76" eb="78">
      <t>シンガタ</t>
    </rPh>
    <rPh sb="85" eb="88">
      <t>カンセンショウ</t>
    </rPh>
    <rPh sb="89" eb="90">
      <t>カン</t>
    </rPh>
    <rPh sb="92" eb="94">
      <t>フトウ</t>
    </rPh>
    <rPh sb="95" eb="97">
      <t>サベツ</t>
    </rPh>
    <rPh sb="98" eb="100">
      <t>ヘンケン</t>
    </rPh>
    <rPh sb="100" eb="101">
      <t>トウ</t>
    </rPh>
    <rPh sb="102" eb="104">
      <t>エイキョウ</t>
    </rPh>
    <rPh sb="107" eb="109">
      <t>アッカ</t>
    </rPh>
    <rPh sb="112" eb="113">
      <t>カンガ</t>
    </rPh>
    <rPh sb="117" eb="119">
      <t>ゼンタイ</t>
    </rPh>
    <rPh sb="122" eb="124">
      <t>ヒョウカ</t>
    </rPh>
    <phoneticPr fontId="5"/>
  </si>
  <si>
    <t>　人権，男女共同参画，真のワーク・ライフ・バランスなど，施策に係る市民の意識や生活実感が重要な分野であることから，市民生活実感評価を重視する。</t>
    <phoneticPr fontId="5"/>
  </si>
  <si>
    <t>　市民生活実感評価がｂ評価となったことから，総合評価結果はＢ評価となった。今後，第３期京都市食の安全安心推進計画に基づき，食品等事業者に対するHACCPに沿った衛生管理に関する監視指導を進め，食の安全性の確保に努めていく。また，引き続きコロナ禍でも，充実した医療サービスの提供を推進するほか，O157等の感染症発生件数の減少や，やむを得ない事情により飼えなくなった犬猫の引き取り件数の減少等を目指すことで，市民が安心してくらせる社会，人と動物が共生できるうるおいのある豊かな社会の実現に向けて取組を進めていく。</t>
    <rPh sb="22" eb="24">
      <t>ソウゴウ</t>
    </rPh>
    <rPh sb="24" eb="26">
      <t>ヒョウカ</t>
    </rPh>
    <rPh sb="26" eb="28">
      <t>ケッカ</t>
    </rPh>
    <rPh sb="30" eb="32">
      <t>ヒョウカ</t>
    </rPh>
    <rPh sb="37" eb="39">
      <t>コンゴ</t>
    </rPh>
    <rPh sb="40" eb="41">
      <t>ダイ</t>
    </rPh>
    <rPh sb="42" eb="43">
      <t>キ</t>
    </rPh>
    <rPh sb="43" eb="46">
      <t>キョウトシ</t>
    </rPh>
    <rPh sb="46" eb="47">
      <t>ショク</t>
    </rPh>
    <rPh sb="48" eb="50">
      <t>アンゼン</t>
    </rPh>
    <rPh sb="50" eb="52">
      <t>アンシン</t>
    </rPh>
    <rPh sb="52" eb="54">
      <t>スイシン</t>
    </rPh>
    <rPh sb="54" eb="56">
      <t>ケイカク</t>
    </rPh>
    <rPh sb="57" eb="58">
      <t>モト</t>
    </rPh>
    <rPh sb="68" eb="69">
      <t>タイ</t>
    </rPh>
    <rPh sb="77" eb="78">
      <t>ソ</t>
    </rPh>
    <rPh sb="80" eb="82">
      <t>エイセイ</t>
    </rPh>
    <rPh sb="82" eb="84">
      <t>カンリ</t>
    </rPh>
    <rPh sb="85" eb="86">
      <t>カン</t>
    </rPh>
    <rPh sb="88" eb="90">
      <t>カンシ</t>
    </rPh>
    <rPh sb="90" eb="92">
      <t>シドウ</t>
    </rPh>
    <rPh sb="93" eb="94">
      <t>スス</t>
    </rPh>
    <rPh sb="96" eb="97">
      <t>ショク</t>
    </rPh>
    <rPh sb="98" eb="101">
      <t>アンゼンセイ</t>
    </rPh>
    <rPh sb="102" eb="104">
      <t>カクホ</t>
    </rPh>
    <rPh sb="105" eb="106">
      <t>ツト</t>
    </rPh>
    <rPh sb="114" eb="115">
      <t>ヒ</t>
    </rPh>
    <rPh sb="116" eb="117">
      <t>ツヅ</t>
    </rPh>
    <rPh sb="150" eb="151">
      <t>トウ</t>
    </rPh>
    <rPh sb="152" eb="155">
      <t>カンセンショウ</t>
    </rPh>
    <rPh sb="155" eb="157">
      <t>ハッセイ</t>
    </rPh>
    <rPh sb="157" eb="159">
      <t>ケンスウ</t>
    </rPh>
    <rPh sb="160" eb="162">
      <t>ゲンショウ</t>
    </rPh>
    <rPh sb="167" eb="168">
      <t>エ</t>
    </rPh>
    <rPh sb="170" eb="172">
      <t>ジジョウ</t>
    </rPh>
    <rPh sb="175" eb="176">
      <t>カ</t>
    </rPh>
    <rPh sb="182" eb="183">
      <t>イヌ</t>
    </rPh>
    <rPh sb="183" eb="184">
      <t>ネコ</t>
    </rPh>
    <rPh sb="185" eb="186">
      <t>ヒ</t>
    </rPh>
    <rPh sb="187" eb="188">
      <t>ト</t>
    </rPh>
    <rPh sb="189" eb="191">
      <t>ケンスウ</t>
    </rPh>
    <rPh sb="192" eb="194">
      <t>ゲンショウ</t>
    </rPh>
    <rPh sb="194" eb="195">
      <t>トウ</t>
    </rPh>
    <rPh sb="196" eb="198">
      <t>メザ</t>
    </rPh>
    <rPh sb="203" eb="205">
      <t>シミン</t>
    </rPh>
    <rPh sb="206" eb="208">
      <t>アンシン</t>
    </rPh>
    <rPh sb="243" eb="244">
      <t>ム</t>
    </rPh>
    <rPh sb="246" eb="247">
      <t>ト</t>
    </rPh>
    <rPh sb="247" eb="248">
      <t>ク</t>
    </rPh>
    <rPh sb="249" eb="250">
      <t>スス</t>
    </rPh>
    <phoneticPr fontId="5"/>
  </si>
  <si>
    <t>認知症の早期発見・早期対応に向けた支援体制の構築状況を示す指標</t>
    <rPh sb="11" eb="13">
      <t>タイオウ</t>
    </rPh>
    <phoneticPr fontId="5"/>
  </si>
  <si>
    <t>これまでの「ライフサイエンス分野における産学公連携プロジェクト創出数」の実績に基づき，設定
（目標値：10件／年）</t>
    <phoneticPr fontId="5"/>
  </si>
  <si>
    <t>-</t>
    <phoneticPr fontId="5"/>
  </si>
  <si>
    <t>c</t>
    <phoneticPr fontId="5"/>
  </si>
  <si>
    <t>(参考)
H27：41件
H28：64件
H29：53件
H30：82件
R1：61件</t>
    <phoneticPr fontId="5"/>
  </si>
  <si>
    <t>％</t>
    <phoneticPr fontId="5"/>
  </si>
  <si>
    <t>　市民の生活に息づくくらしの文化や，伝統文化から現代芸術まで幅広い文化，有形無形の文化遺産をはじめとする多様な文化を，新しい生活スタイルに合わせて維持，継承，活用しつつ，創造的に発展させていくため，持続可能な文化施策を展開する。また，文化とあらゆる政策の融合を推進し，そこから生まれる新たな価値が相乗効果を生み，文化芸術が経済や社会の発展を牽引する「地方創生のモデル都市」となるとともに，新・文化庁と連携し，日本の文化GDPの拡大や「文化芸術立国」に貢献する。</t>
    <phoneticPr fontId="5"/>
  </si>
  <si>
    <r>
      <rPr>
        <b/>
        <sz val="11"/>
        <color theme="1"/>
        <rFont val="ＭＳ ゴシック"/>
        <family val="3"/>
        <charset val="128"/>
      </rPr>
      <t>　</t>
    </r>
    <r>
      <rPr>
        <sz val="11"/>
        <color theme="1"/>
        <rFont val="ＭＳ ゴシック"/>
        <family val="3"/>
        <charset val="128"/>
      </rPr>
      <t>自然景観や歴史的な町並み，京町家等の保全・継承，市民とともに推進する景観まちづくりなど施策に係る市民の意識や生活実感が重要な分野であることから，市民生活実感評価を重視する。</t>
    </r>
    <rPh sb="1" eb="3">
      <t>シゼン</t>
    </rPh>
    <rPh sb="3" eb="5">
      <t>ケイカン</t>
    </rPh>
    <phoneticPr fontId="5"/>
  </si>
  <si>
    <t>　市民等との協働による森づくり活動や，市街地における建築物及び工作物の形態意匠制限適合，地域の景観を形成する核となる建造物等の指定数が増加したことや，無電柱化事業に早期着手したことにより，これらの指標が高評価となったことから，ａ評価となっている。</t>
    <rPh sb="3" eb="4">
      <t>トウ</t>
    </rPh>
    <rPh sb="11" eb="12">
      <t>モリ</t>
    </rPh>
    <rPh sb="15" eb="17">
      <t>カツドウ</t>
    </rPh>
    <rPh sb="19" eb="22">
      <t>シガイチ</t>
    </rPh>
    <rPh sb="26" eb="29">
      <t>ケンチクブツ</t>
    </rPh>
    <rPh sb="29" eb="30">
      <t>オヨ</t>
    </rPh>
    <rPh sb="31" eb="34">
      <t>コウサクブツ</t>
    </rPh>
    <rPh sb="35" eb="39">
      <t>ケイタイイショウ</t>
    </rPh>
    <rPh sb="39" eb="41">
      <t>セイゲン</t>
    </rPh>
    <rPh sb="41" eb="43">
      <t>テキゴウ</t>
    </rPh>
    <rPh sb="44" eb="46">
      <t>チイキ</t>
    </rPh>
    <rPh sb="47" eb="49">
      <t>ケイカン</t>
    </rPh>
    <rPh sb="50" eb="52">
      <t>ケイセイ</t>
    </rPh>
    <rPh sb="54" eb="55">
      <t>カク</t>
    </rPh>
    <rPh sb="58" eb="61">
      <t>ケンゾウブツ</t>
    </rPh>
    <rPh sb="61" eb="62">
      <t>トウ</t>
    </rPh>
    <rPh sb="63" eb="65">
      <t>シテイ</t>
    </rPh>
    <rPh sb="65" eb="66">
      <t>スウ</t>
    </rPh>
    <rPh sb="67" eb="69">
      <t>ゾウカ</t>
    </rPh>
    <rPh sb="75" eb="79">
      <t>ムデンチュウカ</t>
    </rPh>
    <rPh sb="79" eb="81">
      <t>ジギョウ</t>
    </rPh>
    <rPh sb="82" eb="84">
      <t>ソウキ</t>
    </rPh>
    <rPh sb="84" eb="86">
      <t>チャクシュ</t>
    </rPh>
    <rPh sb="98" eb="100">
      <t>シヒョウ</t>
    </rPh>
    <rPh sb="101" eb="104">
      <t>コウヒョウカ</t>
    </rPh>
    <phoneticPr fontId="5"/>
  </si>
  <si>
    <t>自然景観や地域の町並みと調和した屋外広告物等として許可した件数を示す指標</t>
    <rPh sb="21" eb="22">
      <t>ナド</t>
    </rPh>
    <phoneticPr fontId="5"/>
  </si>
  <si>
    <t>自然景観や地域の町並みと調和した屋外広告物等として許可した件数を示す指標</t>
    <rPh sb="21" eb="22">
      <t>トウ</t>
    </rPh>
    <phoneticPr fontId="5"/>
  </si>
  <si>
    <t>　商業施設等が増えたことにより，地域中核拠点(27箇所)では，魅力的な拠点づくりが進み，都市機能誘導区域ではにぎわいが創出された一方，新型コロナウイルス感染症の影響により，地域のまちづくり活動が制限されたこともあり，ｂ評価となったと考えられる。</t>
    <rPh sb="1" eb="3">
      <t>ショウギョウ</t>
    </rPh>
    <rPh sb="3" eb="5">
      <t>シセツ</t>
    </rPh>
    <rPh sb="5" eb="6">
      <t>トウ</t>
    </rPh>
    <rPh sb="7" eb="8">
      <t>フ</t>
    </rPh>
    <rPh sb="77" eb="80">
      <t>カンセンショウ</t>
    </rPh>
    <phoneticPr fontId="5"/>
  </si>
  <si>
    <t>本指標は過去からの推移によって評価されるべきものであるので，単年度目標値以上のものをa，直近過去10年間の平均値以上をc，最低値以下をeとし，各基準を設定した。
平均値  66.9％(平成21年～平成30年)
最低値  64.1％(平成23年)</t>
    <phoneticPr fontId="5"/>
  </si>
  <si>
    <t>当該指標は過去からの推移によって評価されるべきものであるので，単年度目標値以上のものをa，直近過去10年間の平均値以上をc，最低値以下をeとし，各基準を設定した。
平均値  66.9％(平成21年～平成30年)
最低値  64.1％(平成23年)</t>
    <phoneticPr fontId="5"/>
  </si>
  <si>
    <t>ＮＰＯ法人数</t>
    <phoneticPr fontId="5"/>
  </si>
  <si>
    <t>　客観指標評価が高評価となったことから，総合評価結果はＡ評価となった。引き続き，地域への防火指導や防災訓練の指導を行うとともに，消防団の定員充足，教育訓練や装備を充実させるほか，京都市自主防災会連絡会を通じて自主防災組織相互のネットワークをより発展させ，災害に対して，地域がみずから備え，しなやかに対応することができる体制づくりを支援し，地域防災力の充実強化を図る。また，災害の態様に応じた消防装備・資器材の導入やICTの活用，救急要請前の相談体制の普及を図るとともに効率的に救急隊を編成・配置することにより消防・救急体制の充実強化を図る。これらにより，基本方針にある安心して市民が暮らし，観光客が訪れることのできる「安心都市・京都」を目指す。</t>
    <rPh sb="20" eb="22">
      <t>ソウゴウ</t>
    </rPh>
    <rPh sb="22" eb="24">
      <t>ヒョウカ</t>
    </rPh>
    <rPh sb="24" eb="26">
      <t>ケッカ</t>
    </rPh>
    <rPh sb="28" eb="30">
      <t>ヒョウカ</t>
    </rPh>
    <rPh sb="35" eb="36">
      <t>ヒ</t>
    </rPh>
    <rPh sb="37" eb="38">
      <t>ツヅ</t>
    </rPh>
    <rPh sb="40" eb="42">
      <t>チイキ</t>
    </rPh>
    <rPh sb="44" eb="46">
      <t>ボウカ</t>
    </rPh>
    <rPh sb="46" eb="48">
      <t>シドウ</t>
    </rPh>
    <rPh sb="49" eb="51">
      <t>ボウサイ</t>
    </rPh>
    <rPh sb="51" eb="53">
      <t>クンレン</t>
    </rPh>
    <rPh sb="54" eb="56">
      <t>シドウ</t>
    </rPh>
    <rPh sb="57" eb="58">
      <t>オコナ</t>
    </rPh>
    <rPh sb="73" eb="75">
      <t>キョウイク</t>
    </rPh>
    <rPh sb="75" eb="77">
      <t>クンレン</t>
    </rPh>
    <rPh sb="78" eb="80">
      <t>ソウビ</t>
    </rPh>
    <rPh sb="81" eb="83">
      <t>ジュウジツ</t>
    </rPh>
    <rPh sb="127" eb="129">
      <t>サイガイ</t>
    </rPh>
    <rPh sb="211" eb="213">
      <t>カツヨウ</t>
    </rPh>
    <rPh sb="254" eb="256">
      <t>ショウボウ</t>
    </rPh>
    <rPh sb="257" eb="259">
      <t>キュウキュウ</t>
    </rPh>
    <rPh sb="259" eb="261">
      <t>タイセイ</t>
    </rPh>
    <rPh sb="262" eb="264">
      <t>ジュウジツ</t>
    </rPh>
    <rPh sb="264" eb="266">
      <t>キョウカ</t>
    </rPh>
    <rPh sb="267" eb="268">
      <t>ハカ</t>
    </rPh>
    <rPh sb="277" eb="279">
      <t>キホン</t>
    </rPh>
    <rPh sb="279" eb="281">
      <t>ホウシン</t>
    </rPh>
    <rPh sb="291" eb="292">
      <t>ク</t>
    </rPh>
    <rPh sb="318" eb="320">
      <t>メザ</t>
    </rPh>
    <phoneticPr fontId="5"/>
  </si>
  <si>
    <t>　住宅や特定建築物の耐震化率，定期報告制度により安全に点検された既存建築物の件数など，効果の測定に客観指標の数値が直結するため，客観指標評価を重視する。</t>
    <phoneticPr fontId="5"/>
  </si>
  <si>
    <t>暮らしの中で，環境について学び，実践する人が世代を問わず増えてきている。</t>
  </si>
  <si>
    <t>一人一人が互いを認め合い，多様な考え方や生き方を迎え入れて交流している。</t>
  </si>
  <si>
    <t>様々な人に，いきいきと活動して自分の能力を発揮する場所や，自分に合った働き方を見つける機会がある。</t>
  </si>
  <si>
    <t>近所で日頃からあいさつが行われるなど，人と人とがつながり，安心して暮らせる地域になっている。</t>
  </si>
  <si>
    <t>自治会・町内会等が，防災，防犯，見守り活動，町内美化等，地域のための取組を行っている。</t>
  </si>
  <si>
    <t>地域活動に，NPOやボランティア，大学，企業などの様々な団体が関わり，協力している。</t>
  </si>
  <si>
    <t>市民・事業者等により，地域の防犯・交通安全活動が盛んに行われている。</t>
  </si>
  <si>
    <t>地域のつながり・交流が深まり，犯罪等の心配が少なく，安心して安全にくらせるまちとなっている。</t>
  </si>
  <si>
    <t>消費生活に関する情報や知識を備え，みずから考え行動する消費者が増えている。</t>
  </si>
  <si>
    <t>日々のくらしに文化がとけ込み，市民が文化に触れることが出来ている。</t>
  </si>
  <si>
    <t>文化芸術活動によって，社会や経済が活気づいている。</t>
  </si>
  <si>
    <t>市民がスポーツを楽しみ，健康で心豊かにくらしている。</t>
  </si>
  <si>
    <t>市民がスポーツを楽しんだり，スポーツを支える活動を通じて，様々な人と人とがつながっている。</t>
  </si>
  <si>
    <t>市民がスポーツに身近に触れる機会があり，スポーツがまちの魅力を高めている。</t>
  </si>
  <si>
    <t>京都には，地域とともに発展し，大切にされている企業やお店が沢山ある。</t>
  </si>
  <si>
    <t>京都では，独自性の高い製品が生み出され，世界で活躍する企業が多く集まっている。</t>
  </si>
  <si>
    <t>国内外から起業家など様々な人が集まり，世界に羽ばたく企業が生まれている。</t>
  </si>
  <si>
    <t>現代のライフスタイルにも対応した伝統産業製品が生み出され，次世代を担う，つくり手が育ってきている。</t>
  </si>
  <si>
    <t>京都は活気ある商店が地域のにぎわいを生み出し，快適に買い物ができるまちである。</t>
  </si>
  <si>
    <t>京の食文化が受け継がれ，発展し続けている。</t>
  </si>
  <si>
    <t>観光は産業振興や雇用拡大，文化や景観の維持・向上，公共交通の充実など，地域に恩恵をもたらしている。</t>
  </si>
  <si>
    <t>文化財や街並み，食，買い物等の多様な魅力が高まり，観光客が高い満足を感じている。</t>
  </si>
  <si>
    <t>京都では，観光業に携わる人たちが，やりがいと誇りをもって活躍している。</t>
  </si>
  <si>
    <t>京都では，災害や感染症などの様々な危機に対応できる安心・安全な観光が実現している。</t>
  </si>
  <si>
    <t>国際会議，イベント，企業ミーティングや研修旅行等が盛んに開かれ，世界中から多様な人々が集まっている。</t>
  </si>
  <si>
    <t>農林業が魅力的な産業となり，後継者や新たな担い手が育っている。</t>
  </si>
  <si>
    <t>災害や自然環境の変化，野生鳥獣などによる農林業被害への未然防止対策が進んでいる。</t>
  </si>
  <si>
    <t>農林業が京の食文化や伝統産業を支え，環境や健康づくりなどの様々な分野にも役立っている。</t>
  </si>
  <si>
    <t>農地や森林と身近に触れ合える機会が増え，自然が大切にされている。</t>
  </si>
  <si>
    <t>「大学のまち」として学びの環境が充実し，京都ならではの学びと出会うことができる。</t>
  </si>
  <si>
    <t>世界中から集まる留学生や研究者が京都で学び，国際社会で活躍する人材が育っている。</t>
  </si>
  <si>
    <t>学生が地域活動などで活躍，成長し，地域を活性化している。</t>
  </si>
  <si>
    <t>京都で学んだ学生が，市内企業に就職するなど，卒業後も京都で活躍している。</t>
  </si>
  <si>
    <t>京都には，世界から留学，ビジネス等を目的として訪れる人々を引き寄せる魅力がある。</t>
  </si>
  <si>
    <t>京都は，海外の都市と文化のみならず経済・芸術など様々な分野で活発に交流し，国際社会にも貢献している。</t>
  </si>
  <si>
    <t>市民，民間主体の国際交流が行われ，様々な世代で外国文化への関心や理解が高まっている。</t>
  </si>
  <si>
    <t>国籍，民族，文化等が違っても互いに理解し合い，文化の多様さを感じられるまちとなっている。</t>
  </si>
  <si>
    <t>子どもが尊重され，希望を持って健やかにたくましく育っている。</t>
  </si>
  <si>
    <t>若者に様々な可能性が開かれ，自分が希望する将来像に向けて行動している。</t>
  </si>
  <si>
    <t>子育て家庭がともに学び相談し合うことで，子育ての楽しさや素晴らしさを実感している。</t>
  </si>
  <si>
    <t>子どもの見守り活動など，身近な地域で子どもとの交流や子育て支援の取組が進んでいる</t>
  </si>
  <si>
    <t>障害への理解が進み，障害のある人もない人も，認め合い，支え合って安心してくらしている。</t>
  </si>
  <si>
    <t>バリアフリーの建物や，誰もが使いやすいデザインの製品が普及し，くらしやすくなってきている。</t>
  </si>
  <si>
    <t>地域の住民が互いにそれぞれの多様性を認め合い，支え合うことで，安心して過ごせる地域になっている。</t>
  </si>
  <si>
    <t>様々な団体が地域の活動に参加しており，地域における支え合いの活動が活発になっている。</t>
  </si>
  <si>
    <t>ごみ屋敷や地域社会からの孤立など，個人が抱える課題を行政や関係機関が受け止め，支援につなげている。</t>
  </si>
  <si>
    <t>高齢者が元気に社会に参加し，仕事や地域活動などで活躍している。</t>
  </si>
  <si>
    <t>頼れる医療機関があり，必要なときに利用しやすい。</t>
  </si>
  <si>
    <t>安全な食品が手に入り，清潔で安心な公衆浴場や理・美容所など，衛生的な生活環境が整っている。</t>
  </si>
  <si>
    <t>違法民泊が根絶され，安全で安心な生活環境になっている。</t>
  </si>
  <si>
    <t>動物を思いやり，動物との正しい関わりを考えることなどにより，人と動物が共にくらすことができている。</t>
  </si>
  <si>
    <t>保護者や地域の人々が学校の様々な活動に参画するなど，地域ぐるみの教育が進んでいる。</t>
  </si>
  <si>
    <t>京都ならではの伝統文化や環境の教育が，持続可能な社会を担える人材の育成に役立っている。</t>
  </si>
  <si>
    <t>障害や不登校等，支援を必要とする子どものために，様々なニーズに応じた教育が展開されている。</t>
  </si>
  <si>
    <t>働き方改革が進み，教職員が子どもといきいきと向き合っている。</t>
  </si>
  <si>
    <t>図書館をはじめ多様な機関が学びの機会を豊富に提供し，市民が様々な場で学んでいる。</t>
  </si>
  <si>
    <t>子どもから高齢者までが，学ぶ機会と，学びの成果を生かして活動する機会を有している。</t>
  </si>
  <si>
    <t>子どもから高齢者まで様々な世代が交流し，学び合っている。</t>
  </si>
  <si>
    <t>自治会・町内会や行政等がしっかり連携し，災害などが発生した際にしなやかに強く対応できている。</t>
  </si>
  <si>
    <t>高齢者や障害のある人，子ども，外国籍の人なども災害時にスムーズに避難できる。</t>
  </si>
  <si>
    <t>自宅の防災対策や備蓄，防災訓練への参加など，災害などに自主的に備えている人が増えている。</t>
  </si>
  <si>
    <t>自動車の利用を控え，公共交通，徒歩，自転車を組み合わせて出かけるライフスタイルが定着している。</t>
  </si>
  <si>
    <t>京都のまちを出歩くことは楽しく，健康にもよい。</t>
  </si>
  <si>
    <t>市バス・地下鉄は，市民生活に役立っている。</t>
  </si>
  <si>
    <t>徒歩や公共交通で移動できる範囲に生活に必要な施設や働く場があり，様々な世代がくらしやすい。</t>
  </si>
  <si>
    <t>京都市中心部や京都駅周辺，二条・丹波口・梅小路周辺は，にぎわいのある魅力的な地域である。</t>
  </si>
  <si>
    <t>「らくなん進都」をはじめとする，京都の新たな活力を担う地域に産業の集積が進むなど，発展してきている。</t>
  </si>
  <si>
    <t>市内の様々な地域が，その地域の文化や資源をいかした魅力的なまちになっている。</t>
  </si>
  <si>
    <t>洛西や向島のニュータウンに新たなにぎわいが生まれ，魅力的になっている。</t>
  </si>
  <si>
    <t>身近な地域で，町並み保全やにぎわいづくりなどの自主的なまちづくり活動が進んでいる。</t>
  </si>
  <si>
    <t>豊かな自然的景観，歴史的景観が守られている。</t>
  </si>
  <si>
    <t>京都の魅力ともなる細い道は，その風情を生かしつつ，地震や火災で被害が広がらないよう改善されている。</t>
  </si>
  <si>
    <t>日々の生活の中で，地域とのつながりや環境・景観に配慮されたすまいの工夫と知恵が大切にされている。</t>
  </si>
  <si>
    <t>幅広い世代の人々が安心・安全で快適に暮らし，京都に住み続けたいと思っている。</t>
  </si>
  <si>
    <t>適切にリフォーム・リノベーションされ，長く使える良質な中古住宅が増え，活用が進んでいる。</t>
  </si>
  <si>
    <t>高齢者向け住宅など，様々なニーズに応じた住宅の選択肢が広がり，すまいに困っている人が少ない。</t>
  </si>
  <si>
    <t>公園が，快適な都市環境の創出・向上のほか，地域活動や健康づくりなど，様々な用途で活用されている。</t>
  </si>
  <si>
    <t>四季を感じさせ，まちのにぎわいに華を添えるような街路樹や公園が身近にある。</t>
  </si>
  <si>
    <t>道路や公園などがバランスよく整備され，安心・安全で魅力と活気にあふれた市街地が増えている。</t>
  </si>
  <si>
    <t>防火の取組が市民ぐるみで進み，火災の心配が少ないまちになっている。</t>
  </si>
  <si>
    <t>消防署は，様々な災害や事故などが発生した際に頼りになる。</t>
  </si>
  <si>
    <t>災害が起こっても被害が抑えられるよう，地域ぐるみでの備えが進んでいる。</t>
  </si>
  <si>
    <t>大雨が降っても，身近な地域で浸水の被害は起こっていない。</t>
  </si>
  <si>
    <t>水や水辺環境が大切にされるなど，水と共に生きる意識が高まっている。</t>
  </si>
  <si>
    <t>上下水道は，経営が安定しており，将来も安心して使い続けることができる。</t>
  </si>
  <si>
    <t>　客観指標評価が高評価となったことから，総合評価結果はＡ評価となった。温室効果ガス排出量については，京都市地球温暖化対策計画に基づき，ライフスタイル，ビジネス，エネルギー，モビリティの４つの分野の転換や，森林・農地等の二酸化炭素の吸収源対策の強化等を図ることで，2050年「正味ゼロ」を目指す。また，ごみ焼却量については，引き続き，京都市循環型社会推進基本計画に基づき，市民・事業者の皆様と共に２Ｒ及び分別リサイクルの推進等に取り組むことで，更なる削減を進める。これらにより，基本方針にある環境と調和した持続可能な社会の実現を目指していく。</t>
    <rPh sb="1" eb="3">
      <t>キャッカン</t>
    </rPh>
    <rPh sb="3" eb="5">
      <t>シヒョウ</t>
    </rPh>
    <rPh sb="5" eb="7">
      <t>ヒョウカ</t>
    </rPh>
    <rPh sb="8" eb="11">
      <t>コウヒョウカ</t>
    </rPh>
    <rPh sb="20" eb="22">
      <t>ソウゴウ</t>
    </rPh>
    <rPh sb="22" eb="24">
      <t>ヒョウカ</t>
    </rPh>
    <rPh sb="24" eb="26">
      <t>ケッカ</t>
    </rPh>
    <rPh sb="28" eb="30">
      <t>ヒョウカ</t>
    </rPh>
    <rPh sb="41" eb="43">
      <t>ハイシュツ</t>
    </rPh>
    <rPh sb="43" eb="44">
      <t>リョウ</t>
    </rPh>
    <rPh sb="123" eb="124">
      <t>トウ</t>
    </rPh>
    <rPh sb="143" eb="145">
      <t>メザ</t>
    </rPh>
    <rPh sb="161" eb="162">
      <t>ヒ</t>
    </rPh>
    <rPh sb="163" eb="164">
      <t>ツヅ</t>
    </rPh>
    <rPh sb="166" eb="169">
      <t>キョウトシ</t>
    </rPh>
    <rPh sb="169" eb="174">
      <t>ジュンカンガタシャカイ</t>
    </rPh>
    <rPh sb="174" eb="176">
      <t>スイシン</t>
    </rPh>
    <rPh sb="176" eb="178">
      <t>キホン</t>
    </rPh>
    <rPh sb="178" eb="180">
      <t>ケイカク</t>
    </rPh>
    <rPh sb="181" eb="182">
      <t>モト</t>
    </rPh>
    <rPh sb="185" eb="187">
      <t>シミン</t>
    </rPh>
    <rPh sb="188" eb="191">
      <t>ジギョウシャ</t>
    </rPh>
    <rPh sb="192" eb="194">
      <t>ミナサマ</t>
    </rPh>
    <rPh sb="195" eb="196">
      <t>トモ</t>
    </rPh>
    <rPh sb="209" eb="211">
      <t>スイシン</t>
    </rPh>
    <rPh sb="211" eb="212">
      <t>トウ</t>
    </rPh>
    <rPh sb="213" eb="214">
      <t>ト</t>
    </rPh>
    <rPh sb="215" eb="216">
      <t>ク</t>
    </rPh>
    <rPh sb="221" eb="222">
      <t>サラ</t>
    </rPh>
    <rPh sb="224" eb="226">
      <t>サクゲン</t>
    </rPh>
    <rPh sb="227" eb="228">
      <t>スス</t>
    </rPh>
    <rPh sb="238" eb="240">
      <t>キホン</t>
    </rPh>
    <rPh sb="240" eb="242">
      <t>ホウシン</t>
    </rPh>
    <rPh sb="263" eb="265">
      <t>メザ</t>
    </rPh>
    <phoneticPr fontId="5"/>
  </si>
  <si>
    <t>　新型コロナウイルス感染症の影響により，政策の指標である非自動車分担率の正確な調査ができないため，今回は施策のみの評価となった。施策評価の指標の一つである市バス・地下鉄のお客様数がコロナ禍により大幅に減少した影響で，施策の評価がｃ評価となったことから，全体でもｃ評価となっている。</t>
    <rPh sb="1" eb="3">
      <t>シンガタ</t>
    </rPh>
    <rPh sb="10" eb="13">
      <t>カンセンショウ</t>
    </rPh>
    <rPh sb="14" eb="16">
      <t>エイキョウ</t>
    </rPh>
    <rPh sb="20" eb="22">
      <t>セイサク</t>
    </rPh>
    <rPh sb="23" eb="25">
      <t>シヒョウ</t>
    </rPh>
    <rPh sb="28" eb="29">
      <t>リツ</t>
    </rPh>
    <rPh sb="30" eb="32">
      <t>ジッセキ</t>
    </rPh>
    <rPh sb="33" eb="34">
      <t>デ</t>
    </rPh>
    <rPh sb="36" eb="38">
      <t>セイカク</t>
    </rPh>
    <rPh sb="39" eb="41">
      <t>チョウサ</t>
    </rPh>
    <rPh sb="46" eb="48">
      <t>シサク</t>
    </rPh>
    <rPh sb="64" eb="65">
      <t>セ</t>
    </rPh>
    <rPh sb="65" eb="66">
      <t>サク</t>
    </rPh>
    <rPh sb="66" eb="68">
      <t>ヒョウカ</t>
    </rPh>
    <rPh sb="69" eb="71">
      <t>シヒョウ</t>
    </rPh>
    <rPh sb="93" eb="94">
      <t>カ</t>
    </rPh>
    <rPh sb="98" eb="100">
      <t>シサク</t>
    </rPh>
    <rPh sb="101" eb="103">
      <t>ヒョウカ</t>
    </rPh>
    <rPh sb="104" eb="106">
      <t>エイキョウ</t>
    </rPh>
    <rPh sb="109" eb="111">
      <t>ヒョウカ</t>
    </rPh>
    <rPh sb="120" eb="122">
      <t>ゼンタイ</t>
    </rPh>
    <rPh sb="125" eb="127">
      <t>ヒョウカ</t>
    </rPh>
    <phoneticPr fontId="5"/>
  </si>
  <si>
    <t>　客観指標評価がａ評価となったが，市民生活実感評価がｃ評価となったことから，総合評価結果はＢ評価となった。これを踏まえ，文化を基軸としたまちづくりをこれまで以上に推進し，文化に関わる担い手の育成や創造環境の整備，文化の活用と伝承などの取組を進めていくとともに，新型コロナウイルス感染症の影響により文化芸術発表・制作等の機会を失っている文化芸術関係者を支えていく。また，「文化芸術都市創生計画」に基づき，京都に全面的に移転する，機能強化された文化庁との連携の下，「世界の文化首都・京都」へのさらなる飛躍を目指していく。</t>
    <rPh sb="38" eb="40">
      <t>ソウゴウ</t>
    </rPh>
    <rPh sb="40" eb="42">
      <t>ヒョウカ</t>
    </rPh>
    <rPh sb="42" eb="44">
      <t>ケッカ</t>
    </rPh>
    <rPh sb="46" eb="48">
      <t>ヒョウカ</t>
    </rPh>
    <rPh sb="56" eb="57">
      <t>フ</t>
    </rPh>
    <rPh sb="60" eb="62">
      <t>ブンカ</t>
    </rPh>
    <rPh sb="85" eb="87">
      <t>ブンカ</t>
    </rPh>
    <rPh sb="88" eb="89">
      <t>カカ</t>
    </rPh>
    <rPh sb="91" eb="92">
      <t>ニナ</t>
    </rPh>
    <rPh sb="93" eb="94">
      <t>テ</t>
    </rPh>
    <rPh sb="106" eb="108">
      <t>ブンカ</t>
    </rPh>
    <rPh sb="109" eb="111">
      <t>カツヨウ</t>
    </rPh>
    <rPh sb="112" eb="114">
      <t>デンショウ</t>
    </rPh>
    <rPh sb="123" eb="124">
      <t>ナカ</t>
    </rPh>
    <rPh sb="131" eb="133">
      <t>ゲイジュツ</t>
    </rPh>
    <rPh sb="175" eb="176">
      <t>ササ</t>
    </rPh>
    <rPh sb="230" eb="232">
      <t>メザ</t>
    </rPh>
    <phoneticPr fontId="5"/>
  </si>
  <si>
    <t>　客観指標評価はａ評価となったが，市民生活実感評価がｃ評価となったため，総合評価結果はＢ評価となった。引き続き，学校運営協議会を核とした学校・家庭・地域の協働体制のもとで，市民ぐるみ・地域ぐるみの教育の推進を図る。また，子どもたちに「生きる力」を育むため，心身ともに健全でたくましい子どもを育成する取組の他，教職員の資質・指導力向上や教育環境整備等を推進する。これらにより，基本方針にある市民ぐるみ・地域ぐるみで子どもたちの「生きる力」（確かな学力，豊かな心，健やかな体）を育む学校教育の推進を目指していく。</t>
    <rPh sb="1" eb="3">
      <t>キャッカン</t>
    </rPh>
    <rPh sb="3" eb="5">
      <t>シヒョウ</t>
    </rPh>
    <rPh sb="5" eb="7">
      <t>ヒョウカ</t>
    </rPh>
    <rPh sb="9" eb="11">
      <t>ヒョウカ</t>
    </rPh>
    <rPh sb="17" eb="21">
      <t>シミンセイカツ</t>
    </rPh>
    <rPh sb="21" eb="23">
      <t>ジッカン</t>
    </rPh>
    <rPh sb="23" eb="25">
      <t>ヒョウカ</t>
    </rPh>
    <rPh sb="27" eb="29">
      <t>ヒョウカ</t>
    </rPh>
    <rPh sb="36" eb="38">
      <t>ソウゴウ</t>
    </rPh>
    <rPh sb="38" eb="40">
      <t>ヒョウカ</t>
    </rPh>
    <rPh sb="40" eb="42">
      <t>ケッカ</t>
    </rPh>
    <rPh sb="44" eb="46">
      <t>ヒョウカ</t>
    </rPh>
    <rPh sb="51" eb="52">
      <t>ヒ</t>
    </rPh>
    <rPh sb="53" eb="54">
      <t>ツヅ</t>
    </rPh>
    <rPh sb="56" eb="58">
      <t>ガッコウ</t>
    </rPh>
    <rPh sb="58" eb="60">
      <t>ウンエイ</t>
    </rPh>
    <rPh sb="60" eb="63">
      <t>キョウギカイ</t>
    </rPh>
    <rPh sb="64" eb="65">
      <t>カク</t>
    </rPh>
    <rPh sb="68" eb="70">
      <t>ガッコウ</t>
    </rPh>
    <rPh sb="71" eb="73">
      <t>カテイ</t>
    </rPh>
    <rPh sb="74" eb="76">
      <t>チイキ</t>
    </rPh>
    <rPh sb="77" eb="79">
      <t>キョウドウ</t>
    </rPh>
    <rPh sb="79" eb="81">
      <t>タイセイ</t>
    </rPh>
    <rPh sb="86" eb="88">
      <t>シミン</t>
    </rPh>
    <rPh sb="92" eb="94">
      <t>チイキ</t>
    </rPh>
    <rPh sb="98" eb="100">
      <t>キョウイク</t>
    </rPh>
    <rPh sb="101" eb="103">
      <t>スイシン</t>
    </rPh>
    <rPh sb="104" eb="105">
      <t>ハカ</t>
    </rPh>
    <rPh sb="152" eb="153">
      <t>ホカ</t>
    </rPh>
    <rPh sb="173" eb="174">
      <t>トウ</t>
    </rPh>
    <rPh sb="175" eb="177">
      <t>スイシン</t>
    </rPh>
    <rPh sb="187" eb="189">
      <t>キホン</t>
    </rPh>
    <rPh sb="189" eb="191">
      <t>ホウシン</t>
    </rPh>
    <rPh sb="194" eb="196">
      <t>シミン</t>
    </rPh>
    <rPh sb="200" eb="202">
      <t>チイキ</t>
    </rPh>
    <rPh sb="206" eb="207">
      <t>コ</t>
    </rPh>
    <rPh sb="213" eb="214">
      <t>イ</t>
    </rPh>
    <rPh sb="216" eb="217">
      <t>チカラ</t>
    </rPh>
    <rPh sb="219" eb="220">
      <t>タシ</t>
    </rPh>
    <rPh sb="222" eb="224">
      <t>ガクリョク</t>
    </rPh>
    <rPh sb="225" eb="226">
      <t>ユタ</t>
    </rPh>
    <rPh sb="228" eb="229">
      <t>ココロ</t>
    </rPh>
    <rPh sb="230" eb="231">
      <t>スコ</t>
    </rPh>
    <rPh sb="234" eb="235">
      <t>カラダ</t>
    </rPh>
    <rPh sb="237" eb="238">
      <t>ハグク</t>
    </rPh>
    <rPh sb="239" eb="241">
      <t>ガッコウ</t>
    </rPh>
    <rPh sb="241" eb="243">
      <t>キョウイク</t>
    </rPh>
    <rPh sb="244" eb="246">
      <t>スイシン</t>
    </rPh>
    <rPh sb="247" eb="249">
      <t>メザ</t>
    </rPh>
    <phoneticPr fontId="5"/>
  </si>
  <si>
    <t>　客観指標評価はａ評価となったが，市民生活実感評価がｃ評価となったため，総合評価結果はＢ評価となった。引き続き，コロナ禍において自宅でも気軽に生涯学習ができるよう生涯学習の情報検索サイトのコンテンツの充実や，生涯学習関係団体相互の連携を進めるとともに，新型コロナウイルス感染防止対策を講じながら，博物館，大学等と連携した多様な学習や図書館サービス，各種講座等の提供・充実等を推進していく。これらにより，基本方針にあるあらゆる人々の学びや文化・芸術，スポーツ等に親しむ機会の創出とそれらを通して得た豊かな知識・技術・経験を活かすことができ，健康長寿にもつながる生涯学習のまちの実現を目指していく。</t>
    <rPh sb="51" eb="52">
      <t>ヒ</t>
    </rPh>
    <rPh sb="53" eb="54">
      <t>ツヅ</t>
    </rPh>
    <rPh sb="59" eb="60">
      <t>カ</t>
    </rPh>
    <rPh sb="126" eb="128">
      <t>シンガタ</t>
    </rPh>
    <rPh sb="135" eb="137">
      <t>カンセン</t>
    </rPh>
    <rPh sb="137" eb="139">
      <t>ボウシ</t>
    </rPh>
    <rPh sb="139" eb="141">
      <t>タイサク</t>
    </rPh>
    <rPh sb="142" eb="143">
      <t>コウ</t>
    </rPh>
    <rPh sb="185" eb="186">
      <t>トウ</t>
    </rPh>
    <rPh sb="201" eb="203">
      <t>キホン</t>
    </rPh>
    <rPh sb="203" eb="205">
      <t>ホウシン</t>
    </rPh>
    <rPh sb="212" eb="214">
      <t>ヒトビト</t>
    </rPh>
    <rPh sb="215" eb="216">
      <t>マナ</t>
    </rPh>
    <rPh sb="218" eb="220">
      <t>ブンカ</t>
    </rPh>
    <rPh sb="221" eb="223">
      <t>ゲイジュツ</t>
    </rPh>
    <rPh sb="228" eb="229">
      <t>トウ</t>
    </rPh>
    <rPh sb="230" eb="231">
      <t>シタ</t>
    </rPh>
    <rPh sb="233" eb="235">
      <t>キカイ</t>
    </rPh>
    <rPh sb="236" eb="238">
      <t>ソウシュツ</t>
    </rPh>
    <rPh sb="243" eb="244">
      <t>トオ</t>
    </rPh>
    <rPh sb="246" eb="247">
      <t>エ</t>
    </rPh>
    <rPh sb="248" eb="249">
      <t>ユタ</t>
    </rPh>
    <rPh sb="251" eb="253">
      <t>チシキ</t>
    </rPh>
    <rPh sb="254" eb="256">
      <t>ギジュツ</t>
    </rPh>
    <rPh sb="257" eb="259">
      <t>ケイケン</t>
    </rPh>
    <rPh sb="260" eb="261">
      <t>イ</t>
    </rPh>
    <rPh sb="269" eb="271">
      <t>ケンコウ</t>
    </rPh>
    <rPh sb="271" eb="273">
      <t>チョウジュ</t>
    </rPh>
    <rPh sb="279" eb="281">
      <t>ショウガイ</t>
    </rPh>
    <rPh sb="281" eb="283">
      <t>ガクシュウ</t>
    </rPh>
    <rPh sb="287" eb="289">
      <t>ジツゲン</t>
    </rPh>
    <rPh sb="290" eb="292">
      <t>メザ</t>
    </rPh>
    <phoneticPr fontId="5"/>
  </si>
  <si>
    <t>　高齢者や介護職員等を主な対象とする政策であり，市民全体の生活実感には政策の効果が反映されにくいと考えられるため，客観指標評価を重視する。</t>
    <phoneticPr fontId="5"/>
  </si>
  <si>
    <t>成年後見制度の利用が必要な身寄りのない重度の認知症高齢者等に係る成年後見支援センターへの相談件数(累計)</t>
    <rPh sb="28" eb="29">
      <t>トウ</t>
    </rPh>
    <phoneticPr fontId="5"/>
  </si>
  <si>
    <t>目標達成度90％以上をaとし，以下10％刻みで基準を設定した。</t>
    <rPh sb="0" eb="2">
      <t>モクヒョウ</t>
    </rPh>
    <rPh sb="2" eb="4">
      <t>タッセイ</t>
    </rPh>
    <rPh sb="4" eb="5">
      <t>ド</t>
    </rPh>
    <phoneticPr fontId="5"/>
  </si>
  <si>
    <t>a：目標値以下
b：目標値＋１～５頭
c：目標値＋６～１０頭
d：目標値＋１５～２０頭
e：目標値＋２０頭以上</t>
    <rPh sb="10" eb="13">
      <t>モクヒョウチ</t>
    </rPh>
    <rPh sb="17" eb="18">
      <t>アタマ</t>
    </rPh>
    <rPh sb="21" eb="24">
      <t>モクヒョウチ</t>
    </rPh>
    <rPh sb="33" eb="36">
      <t>モクヒョウチ</t>
    </rPh>
    <rPh sb="46" eb="49">
      <t>モクヒョウチ</t>
    </rPh>
    <rPh sb="53" eb="55">
      <t>イジョウ</t>
    </rPh>
    <phoneticPr fontId="5"/>
  </si>
  <si>
    <t>目標値以下をaとし，以下，５頭刻みで基準を設定した。</t>
    <phoneticPr fontId="5"/>
  </si>
  <si>
    <t>a：目標値以下
b：目標値＋１～５頭
c：目標値＋６～１０頭
d：目標値＋１５～２０頭
e：目標値＋２０頭以上</t>
    <rPh sb="10" eb="13">
      <t>モクヒョウチ</t>
    </rPh>
    <rPh sb="21" eb="24">
      <t>モクヒョウチ</t>
    </rPh>
    <rPh sb="33" eb="36">
      <t>モクヒョウチ</t>
    </rPh>
    <rPh sb="46" eb="49">
      <t>モクヒョウチ</t>
    </rPh>
    <rPh sb="53" eb="55">
      <t>イジョウ</t>
    </rPh>
    <phoneticPr fontId="5"/>
  </si>
  <si>
    <t xml:space="preserve">令和3年度目標値を令和2年度実績値の約1.2倍で設定する。また，中長期目標である令和7年度目標値を令和3年度目標値の1.4倍とし，その達成に向け，各年度の目標を等差的に設定する。
</t>
    <rPh sb="24" eb="26">
      <t>セッテイ</t>
    </rPh>
    <rPh sb="32" eb="35">
      <t>チュウチョウキ</t>
    </rPh>
    <rPh sb="35" eb="37">
      <t>モクヒョウ</t>
    </rPh>
    <rPh sb="67" eb="69">
      <t>タッセイ</t>
    </rPh>
    <rPh sb="70" eb="71">
      <t>ム</t>
    </rPh>
    <rPh sb="73" eb="76">
      <t>カクネンド</t>
    </rPh>
    <rPh sb="77" eb="79">
      <t>モクヒョウ</t>
    </rPh>
    <rPh sb="80" eb="82">
      <t>トウサ</t>
    </rPh>
    <rPh sb="82" eb="83">
      <t>テキ</t>
    </rPh>
    <rPh sb="84" eb="86">
      <t>セッテイ</t>
    </rPh>
    <phoneticPr fontId="5"/>
  </si>
  <si>
    <t>令和3年度目標値を令和2年度実績値の約1.2倍で設定する。また，中長期目標である令和7年度目標値を令和3年度目標値の約1.3倍とし，その達成に向け，各年度の目標を等差的に設定する。</t>
    <rPh sb="0" eb="2">
      <t>レイワ</t>
    </rPh>
    <rPh sb="3" eb="5">
      <t>ネンド</t>
    </rPh>
    <rPh sb="5" eb="8">
      <t>モクヒョウチ</t>
    </rPh>
    <rPh sb="14" eb="16">
      <t>ジッセキ</t>
    </rPh>
    <rPh sb="16" eb="17">
      <t>アタイ</t>
    </rPh>
    <rPh sb="24" eb="26">
      <t>セッテイ</t>
    </rPh>
    <rPh sb="32" eb="35">
      <t>チュウチョウキ</t>
    </rPh>
    <rPh sb="35" eb="37">
      <t>モクヒョウ</t>
    </rPh>
    <rPh sb="45" eb="48">
      <t>モクヒョウチ</t>
    </rPh>
    <rPh sb="81" eb="83">
      <t>トウサ</t>
    </rPh>
    <phoneticPr fontId="5"/>
  </si>
  <si>
    <t>　政策の指標である「週１回以上運動やスポーツをする市民の割合」はｂ評価となったが，新型コロナウイルス感染症の影響でスポーツ施設が一時的な閉鎖を余儀なくされるとともに，京都マラソンのオンラインによる開催や多くのスポーツ大会が中止となったこと等により「直接スポーツを観戦した市民の割合」や「スポーツ活動にボランティアとして参加した市民の割合」の指標がｅ評価となったことなどから，全体でもｅ評価となった。</t>
    <rPh sb="1" eb="3">
      <t>セイサク</t>
    </rPh>
    <rPh sb="4" eb="6">
      <t>シヒョウ</t>
    </rPh>
    <rPh sb="10" eb="11">
      <t>シュウ</t>
    </rPh>
    <rPh sb="12" eb="13">
      <t>カイ</t>
    </rPh>
    <rPh sb="13" eb="15">
      <t>イジョウ</t>
    </rPh>
    <rPh sb="15" eb="17">
      <t>ウンドウ</t>
    </rPh>
    <rPh sb="25" eb="27">
      <t>シミン</t>
    </rPh>
    <rPh sb="28" eb="30">
      <t>ワリアイ</t>
    </rPh>
    <rPh sb="33" eb="35">
      <t>ヒョウカ</t>
    </rPh>
    <rPh sb="41" eb="43">
      <t>シンガタ</t>
    </rPh>
    <rPh sb="50" eb="53">
      <t>カンセンショウ</t>
    </rPh>
    <rPh sb="54" eb="56">
      <t>エイキョウ</t>
    </rPh>
    <rPh sb="61" eb="63">
      <t>シセツ</t>
    </rPh>
    <rPh sb="64" eb="67">
      <t>イチジテキ</t>
    </rPh>
    <rPh sb="68" eb="70">
      <t>ヘイサ</t>
    </rPh>
    <rPh sb="71" eb="73">
      <t>ヨギ</t>
    </rPh>
    <rPh sb="83" eb="85">
      <t>キョウト</t>
    </rPh>
    <rPh sb="98" eb="100">
      <t>カイサイ</t>
    </rPh>
    <rPh sb="101" eb="102">
      <t>オオ</t>
    </rPh>
    <rPh sb="108" eb="110">
      <t>タイカイ</t>
    </rPh>
    <rPh sb="111" eb="113">
      <t>チュウシ</t>
    </rPh>
    <rPh sb="119" eb="120">
      <t>トウ</t>
    </rPh>
    <rPh sb="124" eb="126">
      <t>チョクセツ</t>
    </rPh>
    <rPh sb="131" eb="133">
      <t>カンセン</t>
    </rPh>
    <rPh sb="135" eb="137">
      <t>シミン</t>
    </rPh>
    <rPh sb="138" eb="140">
      <t>ワリアイ</t>
    </rPh>
    <rPh sb="147" eb="149">
      <t>カツドウ</t>
    </rPh>
    <rPh sb="159" eb="161">
      <t>サンカ</t>
    </rPh>
    <rPh sb="163" eb="165">
      <t>シミン</t>
    </rPh>
    <rPh sb="166" eb="168">
      <t>ワリアイ</t>
    </rPh>
    <rPh sb="170" eb="172">
      <t>シヒョウ</t>
    </rPh>
    <rPh sb="174" eb="176">
      <t>ヒョウカ</t>
    </rPh>
    <rPh sb="187" eb="189">
      <t>ゼンタイ</t>
    </rPh>
    <rPh sb="192" eb="194">
      <t>ヒョウカ</t>
    </rPh>
    <phoneticPr fontId="5"/>
  </si>
  <si>
    <t>　新型コロナウイルス感染症の影響で，スポーツ施設が一時的に閉鎖されるとともに多くのスポーツ大会が中止となり，スポーツ活動自体が制限を受けたため，「するスポーツ」，「みるスポーツ」，「支えるスポーツ」が十分に実施できているという実感には至っていないことなどから，ｃ評価になったと考えられる。</t>
    <rPh sb="1" eb="3">
      <t>シンガタ</t>
    </rPh>
    <rPh sb="10" eb="13">
      <t>カンセンショウ</t>
    </rPh>
    <rPh sb="14" eb="16">
      <t>エイキョウ</t>
    </rPh>
    <rPh sb="22" eb="24">
      <t>シセツ</t>
    </rPh>
    <rPh sb="25" eb="28">
      <t>イチジテキ</t>
    </rPh>
    <rPh sb="29" eb="31">
      <t>ヘイサ</t>
    </rPh>
    <rPh sb="38" eb="39">
      <t>オオ</t>
    </rPh>
    <rPh sb="45" eb="47">
      <t>タイカイ</t>
    </rPh>
    <rPh sb="48" eb="50">
      <t>チュウシ</t>
    </rPh>
    <rPh sb="58" eb="60">
      <t>カツドウ</t>
    </rPh>
    <rPh sb="60" eb="62">
      <t>ジタイ</t>
    </rPh>
    <rPh sb="63" eb="65">
      <t>セイゲン</t>
    </rPh>
    <rPh sb="66" eb="67">
      <t>ウ</t>
    </rPh>
    <rPh sb="91" eb="92">
      <t>ササ</t>
    </rPh>
    <rPh sb="100" eb="102">
      <t>ジュウブン</t>
    </rPh>
    <rPh sb="103" eb="105">
      <t>ジッシ</t>
    </rPh>
    <rPh sb="113" eb="115">
      <t>ジッカン</t>
    </rPh>
    <rPh sb="117" eb="118">
      <t>イタ</t>
    </rPh>
    <phoneticPr fontId="5"/>
  </si>
  <si>
    <t>　客観指標評価がｅ評価となったが，市民生活実感評価がｃ評価となったことから，総合評価結果はＤ評価となった。引き続き，新型コロナウイルス感染症対策を徹底しつつ，関係団体等と連携して，市民がスポーツやレクリエーションに親しむ環境づくりを進め，スポーツが身近にある健康で心豊かなくらしの実現，スポーツの絆が生きる社会の推進，スポーツによるまちの魅力向上に取り組んでいく。</t>
    <rPh sb="53" eb="54">
      <t>ヒ</t>
    </rPh>
    <rPh sb="55" eb="56">
      <t>ツヅ</t>
    </rPh>
    <rPh sb="58" eb="60">
      <t>シンガタ</t>
    </rPh>
    <rPh sb="67" eb="70">
      <t>カンセンショウ</t>
    </rPh>
    <rPh sb="70" eb="72">
      <t>タイサク</t>
    </rPh>
    <rPh sb="73" eb="75">
      <t>テッテイ</t>
    </rPh>
    <rPh sb="79" eb="83">
      <t>カンケイダンタイ</t>
    </rPh>
    <rPh sb="83" eb="84">
      <t>トウ</t>
    </rPh>
    <rPh sb="85" eb="87">
      <t>レンケイ</t>
    </rPh>
    <rPh sb="90" eb="92">
      <t>シミン</t>
    </rPh>
    <rPh sb="107" eb="108">
      <t>シタ</t>
    </rPh>
    <rPh sb="110" eb="112">
      <t>カンキョウ</t>
    </rPh>
    <rPh sb="116" eb="117">
      <t>スス</t>
    </rPh>
    <rPh sb="124" eb="126">
      <t>ミジカ</t>
    </rPh>
    <rPh sb="129" eb="131">
      <t>ケンコウ</t>
    </rPh>
    <rPh sb="132" eb="133">
      <t>ココロ</t>
    </rPh>
    <rPh sb="133" eb="134">
      <t>ユタ</t>
    </rPh>
    <rPh sb="140" eb="142">
      <t>ジツゲン</t>
    </rPh>
    <rPh sb="148" eb="149">
      <t>キズナ</t>
    </rPh>
    <rPh sb="150" eb="151">
      <t>イ</t>
    </rPh>
    <rPh sb="153" eb="155">
      <t>シャカイ</t>
    </rPh>
    <rPh sb="156" eb="158">
      <t>スイシン</t>
    </rPh>
    <rPh sb="169" eb="171">
      <t>ミリョク</t>
    </rPh>
    <rPh sb="171" eb="173">
      <t>コウジョウ</t>
    </rPh>
    <rPh sb="174" eb="175">
      <t>ト</t>
    </rPh>
    <rPh sb="176" eb="177">
      <t>ク</t>
    </rPh>
    <phoneticPr fontId="5"/>
  </si>
  <si>
    <t>公園・緑地整備を予定している場所における緑視率10％以上の箇所数</t>
    <rPh sb="0" eb="2">
      <t>コウエン</t>
    </rPh>
    <rPh sb="3" eb="5">
      <t>リョクチ</t>
    </rPh>
    <rPh sb="5" eb="7">
      <t>セイビ</t>
    </rPh>
    <rPh sb="8" eb="10">
      <t>ヨテイ</t>
    </rPh>
    <rPh sb="14" eb="16">
      <t>バショ</t>
    </rPh>
    <phoneticPr fontId="5"/>
  </si>
  <si>
    <t>公園・緑地の整備予定箇所における緑視率(沿道からの人の目の高さにおける目に見える範囲の緑の割合)が10％以上の箇所数</t>
    <rPh sb="0" eb="2">
      <t>コウエン</t>
    </rPh>
    <rPh sb="3" eb="5">
      <t>リョクチ</t>
    </rPh>
    <rPh sb="6" eb="8">
      <t>セイビ</t>
    </rPh>
    <rPh sb="8" eb="10">
      <t>ヨテイ</t>
    </rPh>
    <rPh sb="10" eb="12">
      <t>カショ</t>
    </rPh>
    <phoneticPr fontId="5"/>
  </si>
  <si>
    <t>令和7年度までに公園・緑地整備を予定している箇所において，緑視率10％の達成を目指す。</t>
    <phoneticPr fontId="5"/>
  </si>
  <si>
    <t>計画的な点検を実施し，各計画に示されている点検を全て完了させる（京都市橋りょう長寿命化修繕計画）。</t>
    <phoneticPr fontId="5"/>
  </si>
  <si>
    <r>
      <rPr>
        <sz val="11"/>
        <color theme="1"/>
        <rFont val="ＭＳ ゴシック"/>
        <family val="3"/>
        <charset val="128"/>
      </rPr>
      <t>今後の無電柱化の進め方</t>
    </r>
    <r>
      <rPr>
        <u/>
        <sz val="11"/>
        <color theme="1"/>
        <rFont val="ＭＳ ゴシック"/>
        <family val="3"/>
        <charset val="128"/>
      </rPr>
      <t xml:space="preserve">
</t>
    </r>
    <r>
      <rPr>
        <sz val="11"/>
        <color theme="1"/>
        <rFont val="ＭＳ ゴシック"/>
        <family val="3"/>
        <charset val="128"/>
      </rPr>
      <t>https://www.city.kyoto.lg.jp/kensetu/page/0000250605.html</t>
    </r>
    <phoneticPr fontId="5"/>
  </si>
  <si>
    <t>緑の基本計画
https://www.city.kyoto.lg.jp/kensetu/page/0000077122.html
京の公園魅力向上指針
https://www.city.kyoto.lg.jp/kensetu/page/0000274398.html</t>
    <rPh sb="0" eb="1">
      <t>ミドリ</t>
    </rPh>
    <rPh sb="2" eb="4">
      <t>キホン</t>
    </rPh>
    <rPh sb="4" eb="6">
      <t>ケイカク</t>
    </rPh>
    <phoneticPr fontId="5"/>
  </si>
  <si>
    <t>本指標については，第7期京都市民長寿すこやかプランに掲げた整備目標数を目指すものであり，90％以上をaとし，以下10％刻みで基準を設定した。</t>
    <phoneticPr fontId="5"/>
  </si>
  <si>
    <t xml:space="preserve">
政策
番号</t>
    <rPh sb="1" eb="3">
      <t>セイサク</t>
    </rPh>
    <rPh sb="4" eb="6">
      <t>バンゴウ</t>
    </rPh>
    <phoneticPr fontId="5"/>
  </si>
  <si>
    <t>各年度の実績値が
a：6回以上
b：5回
c：4回
d：3回
e：2回以下</t>
    <rPh sb="4" eb="6">
      <t>ジッセキ</t>
    </rPh>
    <rPh sb="6" eb="7">
      <t>アタイ</t>
    </rPh>
    <rPh sb="12" eb="13">
      <t>カイ</t>
    </rPh>
    <rPh sb="19" eb="20">
      <t>カイ</t>
    </rPh>
    <rPh sb="24" eb="25">
      <t>カイ</t>
    </rPh>
    <rPh sb="29" eb="30">
      <t>カイ</t>
    </rPh>
    <rPh sb="34" eb="35">
      <t>カイ</t>
    </rPh>
    <rPh sb="35" eb="37">
      <t>イカ</t>
    </rPh>
    <phoneticPr fontId="5"/>
  </si>
  <si>
    <t>最新の実績値についてはまだ公開されていないため，最新数値は令和元年度数値となる。</t>
    <rPh sb="0" eb="2">
      <t>サイシン</t>
    </rPh>
    <rPh sb="3" eb="6">
      <t>ジッセキチ</t>
    </rPh>
    <rPh sb="13" eb="15">
      <t>コウカイ</t>
    </rPh>
    <rPh sb="24" eb="26">
      <t>サイシン</t>
    </rPh>
    <rPh sb="26" eb="28">
      <t>スウチ</t>
    </rPh>
    <rPh sb="29" eb="31">
      <t>レイワ</t>
    </rPh>
    <rPh sb="31" eb="33">
      <t>ガンネン</t>
    </rPh>
    <rPh sb="33" eb="34">
      <t>ド</t>
    </rPh>
    <rPh sb="34" eb="36">
      <t>スウチ</t>
    </rPh>
    <phoneticPr fontId="5"/>
  </si>
  <si>
    <t>未来を創る京都文化遺産継承プラン～京都市文化財保存活用地域計画～
https://www.city.kyoto.lg.jp/bunshi/cmsfiles/contents/0000285/285296/mainplan.pdf</t>
    <rPh sb="0" eb="2">
      <t>ミライ</t>
    </rPh>
    <rPh sb="3" eb="4">
      <t>ツク</t>
    </rPh>
    <rPh sb="5" eb="13">
      <t>キョウトブンカイサンケイショウ</t>
    </rPh>
    <rPh sb="17" eb="20">
      <t>キョウトシ</t>
    </rPh>
    <rPh sb="20" eb="31">
      <t>ブンカザイホゾンカツヨウチイキケイカク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</si>
</sst>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00_ "/>
    <numFmt numFmtId="178" formatCode="0.0%"/>
    <numFmt numFmtId="179" formatCode="0.0_ "/>
    <numFmt numFmtId="180" formatCode="&quot;施&quot;&quot;策&quot;0"/>
    <numFmt numFmtId="181" formatCode="&quot;指&quot;&quot;標&quot;0"/>
    <numFmt numFmtId="182" formatCode="&quot;設&quot;&quot;問&quot;0"/>
    <numFmt numFmtId="183" formatCode="#,##0_);[Red]\(#,##0\)"/>
    <numFmt numFmtId="184" formatCode="#,##0.0_);[Red]\(#,##0.0\)"/>
    <numFmt numFmtId="185" formatCode="0_ "/>
    <numFmt numFmtId="186" formatCode="#,##0.0;[Red]\-#,##0.0"/>
    <numFmt numFmtId="187" formatCode="0.0_);[Red]\(0.0\)"/>
    <numFmt numFmtId="188" formatCode="0.0"/>
    <numFmt numFmtId="189" formatCode="#,##0_ "/>
    <numFmt numFmtId="190" formatCode="0_);[Red]\(0\)"/>
  </numFmts>
  <fonts count="28">
    <font>
      <sz val="11"/>
      <color theme="1"/>
      <name val="ＭＳ 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u/>
      <sz val="11"/>
      <color rgb="FF0000CC"/>
      <name val="ＭＳ ゴシック"/>
      <family val="2"/>
      <charset val="128"/>
    </font>
    <font>
      <u/>
      <sz val="11"/>
      <color theme="10"/>
      <name val="ＭＳ ゴシック"/>
      <family val="2"/>
      <charset val="128"/>
    </font>
    <font>
      <sz val="11"/>
      <color theme="1"/>
      <name val="ＭＳ ゴシック"/>
      <family val="2"/>
      <charset val="128"/>
    </font>
    <font>
      <sz val="11"/>
      <color rgb="FFFF0000"/>
      <name val="ＭＳ ゴシック"/>
      <family val="3"/>
      <charset val="128"/>
    </font>
    <font>
      <sz val="11"/>
      <color theme="1"/>
      <name val="ＭＳ ゴシック"/>
      <family val="3"/>
      <charset val="128"/>
    </font>
    <font>
      <sz val="11"/>
      <name val="ＭＳ ゴシック"/>
      <family val="3"/>
      <charset val="128"/>
    </font>
    <font>
      <sz val="9"/>
      <color indexed="81"/>
      <name val="MS P ゴシック"/>
      <family val="3"/>
      <charset val="128"/>
    </font>
    <font>
      <sz val="12"/>
      <color theme="1"/>
      <name val="ＭＳ ゴシック"/>
      <family val="3"/>
      <charset val="128"/>
    </font>
    <font>
      <sz val="11"/>
      <name val="ＭＳ ゴシック"/>
      <family val="2"/>
      <charset val="128"/>
    </font>
    <font>
      <strike/>
      <sz val="11"/>
      <name val="ＭＳ ゴシック"/>
      <family val="3"/>
      <charset val="128"/>
    </font>
    <font>
      <sz val="10"/>
      <color theme="1"/>
      <name val="ＭＳ ゴシック"/>
      <family val="3"/>
      <charset val="128"/>
    </font>
    <font>
      <b/>
      <sz val="11"/>
      <color indexed="81"/>
      <name val="MS P ゴシック"/>
      <family val="3"/>
      <charset val="128"/>
    </font>
    <font>
      <strike/>
      <sz val="11"/>
      <color theme="1"/>
      <name val="ＭＳ ゴシック"/>
      <family val="3"/>
      <charset val="128"/>
    </font>
    <font>
      <b/>
      <sz val="11"/>
      <color theme="1"/>
      <name val="ＭＳ ゴシック"/>
      <family val="3"/>
      <charset val="128"/>
    </font>
    <font>
      <b/>
      <sz val="11"/>
      <name val="ＭＳ ゴシック"/>
      <family val="3"/>
      <charset val="128"/>
    </font>
    <font>
      <sz val="14"/>
      <color theme="1"/>
      <name val="ＭＳ ゴシック"/>
      <family val="3"/>
      <charset val="128"/>
    </font>
    <font>
      <sz val="20"/>
      <color theme="1"/>
      <name val="ＭＳ ゴシック"/>
      <family val="3"/>
      <charset val="128"/>
    </font>
    <font>
      <sz val="10.5"/>
      <color theme="1"/>
      <name val="ＭＳ ゴシック"/>
      <family val="3"/>
      <charset val="128"/>
    </font>
    <font>
      <sz val="11"/>
      <color rgb="FF0000CC"/>
      <name val="ＭＳ ゴシック"/>
      <family val="3"/>
      <charset val="128"/>
    </font>
    <font>
      <vertAlign val="superscript"/>
      <sz val="11"/>
      <color theme="1"/>
      <name val="ＭＳ ゴシック"/>
      <family val="3"/>
      <charset val="128"/>
    </font>
    <font>
      <u/>
      <sz val="11"/>
      <color theme="1"/>
      <name val="ＭＳ ゴシック"/>
      <family val="3"/>
      <charset val="128"/>
    </font>
    <font>
      <b/>
      <sz val="9"/>
      <color indexed="81"/>
      <name val="MS P ゴシック"/>
      <family val="3"/>
      <charset val="128"/>
    </font>
  </fonts>
  <fills count="12">
    <fill>
      <patternFill patternType="none"/>
    </fill>
    <fill>
      <patternFill patternType="gray125"/>
    </fill>
    <fill>
      <patternFill patternType="solid">
        <fgColor rgb="FFFFFF99"/>
        <bgColor indexed="64"/>
      </patternFill>
    </fill>
    <fill>
      <patternFill patternType="solid">
        <fgColor rgb="FFCCFFCC"/>
        <bgColor indexed="64"/>
      </patternFill>
    </fill>
    <fill>
      <patternFill patternType="solid">
        <fgColor rgb="FFFFCCFF"/>
        <bgColor indexed="64"/>
      </patternFill>
    </fill>
    <fill>
      <patternFill patternType="solid">
        <fgColor rgb="FFCCCCFF"/>
        <bgColor indexed="64"/>
      </patternFill>
    </fill>
    <fill>
      <patternFill patternType="solid">
        <fgColor theme="0" tint="-0.14999847407452621"/>
        <bgColor indexed="64"/>
      </patternFill>
    </fill>
    <fill>
      <patternFill patternType="solid">
        <fgColor theme="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FF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ck">
        <color rgb="FF7030A0"/>
      </left>
      <right style="thick">
        <color rgb="FF7030A0"/>
      </right>
      <top style="thick">
        <color rgb="FF7030A0"/>
      </top>
      <bottom style="thick">
        <color rgb="FF7030A0"/>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style="hair">
        <color rgb="FFFF0000"/>
      </left>
      <right style="hair">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top style="thin">
        <color theme="1"/>
      </top>
      <bottom style="thin">
        <color theme="1"/>
      </bottom>
      <diagonal/>
    </border>
    <border>
      <left style="thin">
        <color indexed="64"/>
      </left>
      <right style="thin">
        <color indexed="64"/>
      </right>
      <top style="thin">
        <color theme="1"/>
      </top>
      <bottom style="thin">
        <color theme="1"/>
      </bottom>
      <diagonal/>
    </border>
    <border>
      <left/>
      <right style="hair">
        <color indexed="64"/>
      </right>
      <top style="thin">
        <color theme="1"/>
      </top>
      <bottom style="thin">
        <color theme="1"/>
      </bottom>
      <diagonal/>
    </border>
    <border>
      <left style="hair">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hair">
        <color indexed="64"/>
      </right>
      <top/>
      <bottom style="thin">
        <color theme="1"/>
      </bottom>
      <diagonal/>
    </border>
    <border>
      <left style="hair">
        <color indexed="64"/>
      </left>
      <right style="hair">
        <color indexed="64"/>
      </right>
      <top/>
      <bottom style="thin">
        <color theme="1"/>
      </bottom>
      <diagonal/>
    </border>
    <border>
      <left style="hair">
        <color indexed="64"/>
      </left>
      <right/>
      <top/>
      <bottom style="thin">
        <color theme="1"/>
      </bottom>
      <diagonal/>
    </border>
    <border>
      <left style="thin">
        <color indexed="64"/>
      </left>
      <right style="thin">
        <color indexed="64"/>
      </right>
      <top/>
      <bottom style="thin">
        <color theme="1"/>
      </bottom>
      <diagonal/>
    </border>
    <border>
      <left/>
      <right style="hair">
        <color indexed="64"/>
      </right>
      <top/>
      <bottom style="thin">
        <color theme="1"/>
      </bottom>
      <diagonal/>
    </border>
    <border>
      <left style="hair">
        <color indexed="64"/>
      </left>
      <right style="thin">
        <color theme="1"/>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hair">
        <color indexed="64"/>
      </right>
      <top style="thin">
        <color indexed="64"/>
      </top>
      <bottom style="thin">
        <color theme="1"/>
      </bottom>
      <diagonal/>
    </border>
    <border>
      <left style="hair">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hair">
        <color indexed="64"/>
      </left>
      <right style="hair">
        <color indexed="64"/>
      </right>
      <top style="thin">
        <color indexed="64"/>
      </top>
      <bottom style="thin">
        <color theme="1"/>
      </bottom>
      <diagonal/>
    </border>
    <border>
      <left style="hair">
        <color indexed="64"/>
      </left>
      <right/>
      <top style="thin">
        <color indexed="64"/>
      </top>
      <bottom style="thin">
        <color theme="1"/>
      </bottom>
      <diagonal/>
    </border>
    <border>
      <left/>
      <right style="hair">
        <color indexed="64"/>
      </right>
      <top style="thin">
        <color indexed="64"/>
      </top>
      <bottom style="thin">
        <color theme="1"/>
      </bottom>
      <diagonal/>
    </border>
    <border>
      <left/>
      <right style="double">
        <color indexed="64"/>
      </right>
      <top style="thin">
        <color indexed="64"/>
      </top>
      <bottom style="thin">
        <color theme="1"/>
      </bottom>
      <diagonal/>
    </border>
    <border>
      <left style="hair">
        <color theme="1"/>
      </left>
      <right style="thin">
        <color indexed="64"/>
      </right>
      <top style="thin">
        <color indexed="64"/>
      </top>
      <bottom style="thin">
        <color indexed="64"/>
      </bottom>
      <diagonal/>
    </border>
    <border>
      <left style="thin">
        <color indexed="64"/>
      </left>
      <right style="hair">
        <color theme="1"/>
      </right>
      <top style="thin">
        <color indexed="64"/>
      </top>
      <bottom style="thin">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4" fillId="0" borderId="0">
      <alignment vertical="center"/>
    </xf>
    <xf numFmtId="38" fontId="8" fillId="0" borderId="0" applyFont="0" applyFill="0" applyBorder="0" applyAlignment="0" applyProtection="0">
      <alignment vertical="center"/>
    </xf>
    <xf numFmtId="9" fontId="8" fillId="0" borderId="0" applyFont="0" applyFill="0" applyBorder="0" applyAlignment="0" applyProtection="0">
      <alignment vertical="center"/>
    </xf>
    <xf numFmtId="0" fontId="2" fillId="0" borderId="0">
      <alignment vertical="center"/>
    </xf>
  </cellStyleXfs>
  <cellXfs count="723">
    <xf numFmtId="0" fontId="0" fillId="0" borderId="0" xfId="0">
      <alignment vertical="center"/>
    </xf>
    <xf numFmtId="0" fontId="0" fillId="0" borderId="0" xfId="0" applyAlignment="1">
      <alignment horizontal="center" vertical="center"/>
    </xf>
    <xf numFmtId="0" fontId="0" fillId="0" borderId="0" xfId="0" applyAlignment="1">
      <alignment vertical="center" wrapText="1"/>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lignment vertical="center"/>
    </xf>
    <xf numFmtId="0" fontId="0" fillId="0" borderId="4" xfId="0" applyBorder="1">
      <alignment vertical="center"/>
    </xf>
    <xf numFmtId="0" fontId="0" fillId="0" borderId="2" xfId="0" applyBorder="1" applyAlignment="1">
      <alignment vertical="center" wrapText="1"/>
    </xf>
    <xf numFmtId="0" fontId="0" fillId="0" borderId="4" xfId="0" applyBorder="1" applyAlignment="1">
      <alignment vertical="center" wrapText="1"/>
    </xf>
    <xf numFmtId="0" fontId="0" fillId="0" borderId="1" xfId="0" applyBorder="1" applyAlignment="1">
      <alignment horizontal="center" vertical="center"/>
    </xf>
    <xf numFmtId="176" fontId="0" fillId="0" borderId="0" xfId="0" applyNumberFormat="1">
      <alignment vertical="center"/>
    </xf>
    <xf numFmtId="0" fontId="0" fillId="0" borderId="3" xfId="0" applyBorder="1">
      <alignment vertical="center"/>
    </xf>
    <xf numFmtId="176" fontId="0" fillId="0" borderId="3" xfId="0" applyNumberFormat="1" applyBorder="1">
      <alignment vertical="center"/>
    </xf>
    <xf numFmtId="0" fontId="0" fillId="2" borderId="4" xfId="0" applyFill="1" applyBorder="1" applyAlignment="1">
      <alignment horizontal="center" vertical="center"/>
    </xf>
    <xf numFmtId="177" fontId="0" fillId="0" borderId="1" xfId="0" applyNumberFormat="1" applyBorder="1" applyAlignment="1">
      <alignment horizontal="center" vertical="center" wrapText="1"/>
    </xf>
    <xf numFmtId="177" fontId="0" fillId="0" borderId="0" xfId="0" applyNumberFormat="1" applyAlignment="1">
      <alignment horizontal="center" vertical="center" wrapText="1"/>
    </xf>
    <xf numFmtId="0" fontId="0" fillId="0" borderId="7" xfId="0" applyBorder="1" applyAlignment="1">
      <alignment vertical="center" wrapText="1"/>
    </xf>
    <xf numFmtId="0" fontId="0" fillId="0" borderId="0" xfId="0" applyAlignment="1">
      <alignment vertical="center"/>
    </xf>
    <xf numFmtId="0" fontId="6" fillId="0" borderId="7" xfId="0" applyFont="1" applyBorder="1" applyAlignment="1">
      <alignment horizontal="center" vertical="center" wrapText="1"/>
    </xf>
    <xf numFmtId="177" fontId="0" fillId="0" borderId="1" xfId="0" applyNumberFormat="1" applyFill="1" applyBorder="1" applyAlignment="1">
      <alignment horizontal="center" vertical="center" wrapText="1"/>
    </xf>
    <xf numFmtId="0" fontId="0" fillId="0" borderId="1" xfId="0" applyFill="1" applyBorder="1" applyAlignment="1">
      <alignment vertical="center" wrapText="1"/>
    </xf>
    <xf numFmtId="178" fontId="0" fillId="0" borderId="0" xfId="0" applyNumberFormat="1">
      <alignment vertical="center"/>
    </xf>
    <xf numFmtId="0" fontId="0" fillId="0" borderId="2" xfId="0" applyBorder="1" applyAlignment="1">
      <alignment horizontal="center" vertical="center" wrapText="1"/>
    </xf>
    <xf numFmtId="178" fontId="0" fillId="0" borderId="2" xfId="0" applyNumberFormat="1" applyBorder="1">
      <alignment vertical="center"/>
    </xf>
    <xf numFmtId="178" fontId="0" fillId="0" borderId="3" xfId="0" applyNumberFormat="1" applyBorder="1">
      <alignment vertical="center"/>
    </xf>
    <xf numFmtId="178" fontId="0" fillId="0" borderId="4" xfId="0" applyNumberFormat="1" applyBorder="1">
      <alignment vertical="center"/>
    </xf>
    <xf numFmtId="0" fontId="0" fillId="0" borderId="6" xfId="0" applyFill="1" applyBorder="1" applyAlignment="1">
      <alignment horizontal="center" vertical="center"/>
    </xf>
    <xf numFmtId="0" fontId="0" fillId="0" borderId="0" xfId="0" applyFill="1" applyAlignment="1">
      <alignment horizontal="center" vertical="center"/>
    </xf>
    <xf numFmtId="0" fontId="0" fillId="0" borderId="0" xfId="0" applyFill="1">
      <alignment vertical="center"/>
    </xf>
    <xf numFmtId="176" fontId="0" fillId="0" borderId="6" xfId="0" applyNumberFormat="1" applyFill="1" applyBorder="1" applyAlignment="1">
      <alignment horizontal="center" vertical="center"/>
    </xf>
    <xf numFmtId="176" fontId="0" fillId="0" borderId="0" xfId="0" applyNumberFormat="1" applyFill="1" applyAlignment="1">
      <alignment horizontal="center" vertical="center"/>
    </xf>
    <xf numFmtId="176" fontId="0" fillId="0" borderId="0" xfId="0" applyNumberFormat="1" applyFill="1">
      <alignment vertical="center"/>
    </xf>
    <xf numFmtId="0" fontId="0" fillId="2"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15" xfId="0" applyBorder="1" applyAlignment="1">
      <alignment vertical="center"/>
    </xf>
    <xf numFmtId="176" fontId="0" fillId="0" borderId="4" xfId="0" applyNumberFormat="1" applyFill="1" applyBorder="1" applyAlignment="1">
      <alignment horizontal="center" vertical="center"/>
    </xf>
    <xf numFmtId="176" fontId="0" fillId="0"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4" fontId="0" fillId="0" borderId="0" xfId="0" applyNumberFormat="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2" xfId="0" applyBorder="1" applyAlignment="1">
      <alignment horizontal="center" vertical="center"/>
    </xf>
    <xf numFmtId="0" fontId="0" fillId="2" borderId="4" xfId="0" applyFill="1" applyBorder="1" applyAlignment="1">
      <alignment horizontal="center" vertical="center"/>
    </xf>
    <xf numFmtId="177" fontId="0" fillId="0" borderId="0" xfId="0" applyNumberFormat="1">
      <alignment vertical="center"/>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2" xfId="0" applyFill="1" applyBorder="1" applyAlignment="1">
      <alignment horizontal="center" vertical="center" wrapText="1"/>
    </xf>
    <xf numFmtId="0" fontId="0" fillId="3" borderId="1" xfId="0"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3" xfId="0" applyFill="1" applyBorder="1" applyAlignment="1">
      <alignment horizontal="center" vertical="center" wrapText="1"/>
    </xf>
    <xf numFmtId="176" fontId="0" fillId="4" borderId="3" xfId="0" applyNumberFormat="1" applyFill="1" applyBorder="1" applyAlignment="1">
      <alignment horizontal="center" vertical="center"/>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181" fontId="0" fillId="3" borderId="2" xfId="0" applyNumberFormat="1" applyFill="1" applyBorder="1" applyAlignment="1">
      <alignment horizontal="center" vertical="center" textRotation="255"/>
    </xf>
    <xf numFmtId="181" fontId="0" fillId="3" borderId="3" xfId="0" applyNumberFormat="1" applyFill="1" applyBorder="1" applyAlignment="1">
      <alignment horizontal="center" vertical="center" textRotation="255"/>
    </xf>
    <xf numFmtId="0" fontId="0" fillId="3" borderId="4" xfId="0" applyFill="1" applyBorder="1" applyAlignment="1">
      <alignment horizontal="center" vertical="center" textRotation="255" wrapText="1"/>
    </xf>
    <xf numFmtId="182" fontId="0" fillId="3" borderId="2" xfId="0" applyNumberFormat="1" applyFill="1" applyBorder="1" applyAlignment="1">
      <alignment horizontal="center" vertical="center" textRotation="255"/>
    </xf>
    <xf numFmtId="182" fontId="0" fillId="3" borderId="3" xfId="0" applyNumberFormat="1" applyFill="1" applyBorder="1" applyAlignment="1">
      <alignment horizontal="center" vertical="center" textRotation="255"/>
    </xf>
    <xf numFmtId="182" fontId="0" fillId="3" borderId="4" xfId="0" applyNumberFormat="1" applyFill="1" applyBorder="1" applyAlignment="1">
      <alignment horizontal="center" vertical="center" textRotation="255"/>
    </xf>
    <xf numFmtId="0" fontId="0" fillId="3" borderId="1" xfId="0" applyFill="1" applyBorder="1" applyAlignment="1">
      <alignment horizontal="center" vertical="center" wrapText="1"/>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2" xfId="0" applyFill="1" applyBorder="1" applyAlignment="1">
      <alignment horizontal="center" vertical="center" wrapText="1"/>
    </xf>
    <xf numFmtId="181" fontId="0" fillId="5" borderId="2" xfId="0" applyNumberFormat="1" applyFill="1" applyBorder="1" applyAlignment="1">
      <alignment horizontal="center" vertical="center" textRotation="255"/>
    </xf>
    <xf numFmtId="181" fontId="0" fillId="5" borderId="3" xfId="0" applyNumberFormat="1" applyFill="1" applyBorder="1" applyAlignment="1">
      <alignment horizontal="center" vertical="center" textRotation="255"/>
    </xf>
    <xf numFmtId="182" fontId="0" fillId="5" borderId="2" xfId="0" applyNumberFormat="1" applyFill="1" applyBorder="1" applyAlignment="1">
      <alignment horizontal="center" vertical="center" textRotation="255"/>
    </xf>
    <xf numFmtId="182" fontId="0" fillId="5" borderId="3" xfId="0" applyNumberFormat="1" applyFill="1" applyBorder="1" applyAlignment="1">
      <alignment horizontal="center" vertical="center" textRotation="255"/>
    </xf>
    <xf numFmtId="176" fontId="0" fillId="0" borderId="1" xfId="0" applyNumberFormat="1" applyBorder="1" applyAlignment="1">
      <alignment horizontal="center" vertical="center"/>
    </xf>
    <xf numFmtId="0" fontId="0" fillId="0" borderId="4" xfId="0" applyFill="1" applyBorder="1" applyAlignment="1">
      <alignment horizontal="center" vertical="center"/>
    </xf>
    <xf numFmtId="0" fontId="8" fillId="0" borderId="2" xfId="1" applyFont="1" applyBorder="1" applyAlignment="1">
      <alignment horizontal="center" vertical="center"/>
    </xf>
    <xf numFmtId="0" fontId="8" fillId="0" borderId="3" xfId="0" applyFont="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4" borderId="4" xfId="0" applyFill="1" applyBorder="1" applyAlignment="1">
      <alignment horizontal="center" vertical="center"/>
    </xf>
    <xf numFmtId="183" fontId="0" fillId="0" borderId="2" xfId="0" applyNumberFormat="1" applyBorder="1">
      <alignment vertical="center"/>
    </xf>
    <xf numFmtId="184" fontId="0" fillId="0" borderId="4" xfId="0" applyNumberFormat="1" applyBorder="1">
      <alignment vertical="center"/>
    </xf>
    <xf numFmtId="185" fontId="0" fillId="0" borderId="2" xfId="0" applyNumberFormat="1" applyBorder="1" applyAlignment="1">
      <alignment horizontal="center" vertical="center"/>
    </xf>
    <xf numFmtId="185" fontId="0" fillId="0" borderId="0" xfId="0" applyNumberFormat="1" applyAlignment="1">
      <alignment horizontal="center" vertical="center"/>
    </xf>
    <xf numFmtId="179" fontId="0" fillId="0" borderId="4" xfId="0" applyNumberFormat="1" applyBorder="1" applyAlignment="1">
      <alignment horizontal="center" vertical="center"/>
    </xf>
    <xf numFmtId="179" fontId="0" fillId="0" borderId="0" xfId="0" applyNumberFormat="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181" fontId="0" fillId="3" borderId="15" xfId="0" applyNumberFormat="1" applyFill="1" applyBorder="1" applyAlignment="1">
      <alignment horizontal="center" vertical="center" textRotation="255"/>
    </xf>
    <xf numFmtId="181" fontId="0" fillId="5" borderId="15" xfId="0" applyNumberFormat="1" applyFill="1" applyBorder="1" applyAlignment="1">
      <alignment horizontal="center" vertical="center" textRotation="255"/>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5" borderId="4" xfId="0" applyFill="1" applyBorder="1" applyAlignment="1">
      <alignment horizontal="center" vertical="center" wrapText="1"/>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181" fontId="0" fillId="3" borderId="28" xfId="0" applyNumberFormat="1" applyFill="1" applyBorder="1" applyAlignment="1">
      <alignment horizontal="center" vertical="center" textRotation="255"/>
    </xf>
    <xf numFmtId="0" fontId="0" fillId="0" borderId="28" xfId="0" applyBorder="1" applyAlignment="1">
      <alignment horizontal="center" vertical="center"/>
    </xf>
    <xf numFmtId="0" fontId="0" fillId="0" borderId="30" xfId="0" applyBorder="1" applyAlignment="1">
      <alignment vertical="center" wrapText="1"/>
    </xf>
    <xf numFmtId="0" fontId="0" fillId="5" borderId="4" xfId="0" applyFill="1" applyBorder="1" applyAlignment="1">
      <alignment horizontal="center" vertical="center" textRotation="255" wrapText="1"/>
    </xf>
    <xf numFmtId="0" fontId="8" fillId="0" borderId="1" xfId="1" applyFont="1" applyBorder="1" applyAlignment="1">
      <alignment vertical="center" wrapText="1"/>
    </xf>
    <xf numFmtId="0" fontId="10" fillId="0" borderId="0" xfId="0" applyFont="1">
      <alignment vertical="center"/>
    </xf>
    <xf numFmtId="181" fontId="10" fillId="5" borderId="2" xfId="0" applyNumberFormat="1" applyFont="1" applyFill="1" applyBorder="1" applyAlignment="1">
      <alignment horizontal="center" vertical="center" textRotation="255"/>
    </xf>
    <xf numFmtId="181" fontId="10" fillId="5" borderId="3" xfId="0" applyNumberFormat="1" applyFont="1" applyFill="1" applyBorder="1" applyAlignment="1">
      <alignment horizontal="center" vertical="center" textRotation="255"/>
    </xf>
    <xf numFmtId="181" fontId="10" fillId="5" borderId="15" xfId="0" applyNumberFormat="1" applyFont="1" applyFill="1" applyBorder="1" applyAlignment="1">
      <alignment horizontal="center" vertical="center" textRotation="255"/>
    </xf>
    <xf numFmtId="0" fontId="10" fillId="5" borderId="4" xfId="0" applyFont="1" applyFill="1" applyBorder="1" applyAlignment="1">
      <alignment horizontal="center" vertical="center" wrapText="1"/>
    </xf>
    <xf numFmtId="181" fontId="10" fillId="6" borderId="2" xfId="0" applyNumberFormat="1" applyFont="1" applyFill="1" applyBorder="1" applyAlignment="1">
      <alignment horizontal="center" vertical="center" textRotation="255"/>
    </xf>
    <xf numFmtId="181" fontId="10" fillId="6" borderId="3" xfId="0" applyNumberFormat="1" applyFont="1" applyFill="1" applyBorder="1" applyAlignment="1">
      <alignment horizontal="center" vertical="center" textRotation="255"/>
    </xf>
    <xf numFmtId="181" fontId="10" fillId="6" borderId="6" xfId="0" applyNumberFormat="1" applyFont="1" applyFill="1" applyBorder="1" applyAlignment="1">
      <alignment horizontal="center" vertical="center" textRotation="255"/>
    </xf>
    <xf numFmtId="176" fontId="10" fillId="6" borderId="6" xfId="0" applyNumberFormat="1" applyFont="1" applyFill="1" applyBorder="1" applyAlignment="1">
      <alignment horizontal="center" vertical="center"/>
    </xf>
    <xf numFmtId="180" fontId="10" fillId="5" borderId="2" xfId="0" applyNumberFormat="1" applyFont="1" applyFill="1" applyBorder="1" applyAlignment="1">
      <alignment horizontal="center" vertical="center" textRotation="255"/>
    </xf>
    <xf numFmtId="180" fontId="10" fillId="5" borderId="3" xfId="0" applyNumberFormat="1" applyFont="1" applyFill="1" applyBorder="1" applyAlignment="1">
      <alignment horizontal="center" vertical="center" textRotation="255"/>
    </xf>
    <xf numFmtId="180" fontId="10" fillId="6" borderId="2" xfId="0" applyNumberFormat="1" applyFont="1" applyFill="1" applyBorder="1" applyAlignment="1">
      <alignment horizontal="center" vertical="center" textRotation="255"/>
    </xf>
    <xf numFmtId="180" fontId="10" fillId="6" borderId="3" xfId="0" applyNumberFormat="1" applyFont="1" applyFill="1" applyBorder="1" applyAlignment="1">
      <alignment horizontal="center" vertical="center" textRotation="255"/>
    </xf>
    <xf numFmtId="176" fontId="10" fillId="6" borderId="4" xfId="0" applyNumberFormat="1"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176" fontId="10" fillId="6" borderId="4" xfId="0" applyNumberFormat="1" applyFont="1" applyFill="1" applyBorder="1" applyAlignment="1">
      <alignment horizontal="center" vertical="center" wrapText="1"/>
    </xf>
    <xf numFmtId="182" fontId="10" fillId="5" borderId="2" xfId="0" applyNumberFormat="1" applyFont="1" applyFill="1" applyBorder="1" applyAlignment="1">
      <alignment horizontal="center" vertical="center" textRotation="255"/>
    </xf>
    <xf numFmtId="182" fontId="10" fillId="5" borderId="3" xfId="0" applyNumberFormat="1" applyFont="1" applyFill="1" applyBorder="1" applyAlignment="1">
      <alignment horizontal="center" vertical="center" textRotation="255"/>
    </xf>
    <xf numFmtId="0" fontId="10" fillId="5" borderId="4" xfId="0" applyFont="1" applyFill="1" applyBorder="1" applyAlignment="1">
      <alignment horizontal="center" vertical="center"/>
    </xf>
    <xf numFmtId="182" fontId="10" fillId="6" borderId="2" xfId="0" applyNumberFormat="1" applyFont="1" applyFill="1" applyBorder="1" applyAlignment="1">
      <alignment horizontal="center" vertical="center" textRotation="255"/>
    </xf>
    <xf numFmtId="182" fontId="10" fillId="6" borderId="3" xfId="0" applyNumberFormat="1" applyFont="1" applyFill="1" applyBorder="1" applyAlignment="1">
      <alignment horizontal="center" vertical="center" textRotation="255"/>
    </xf>
    <xf numFmtId="185" fontId="10" fillId="5" borderId="2" xfId="0" applyNumberFormat="1" applyFont="1" applyFill="1" applyBorder="1" applyAlignment="1">
      <alignment horizontal="center" vertical="center"/>
    </xf>
    <xf numFmtId="179" fontId="10" fillId="5" borderId="4" xfId="0" applyNumberFormat="1" applyFont="1" applyFill="1" applyBorder="1" applyAlignment="1">
      <alignment horizontal="center" vertical="center"/>
    </xf>
    <xf numFmtId="0" fontId="10" fillId="5" borderId="2" xfId="0" applyFont="1" applyFill="1" applyBorder="1" applyAlignment="1">
      <alignment horizontal="center" vertical="center"/>
    </xf>
    <xf numFmtId="180" fontId="10" fillId="5" borderId="4" xfId="0" applyNumberFormat="1" applyFont="1" applyFill="1" applyBorder="1" applyAlignment="1">
      <alignment horizontal="center" vertical="center" textRotation="255"/>
    </xf>
    <xf numFmtId="181" fontId="10" fillId="5" borderId="28" xfId="0" applyNumberFormat="1" applyFont="1" applyFill="1" applyBorder="1" applyAlignment="1">
      <alignment horizontal="center" vertical="center" textRotation="255"/>
    </xf>
    <xf numFmtId="0" fontId="8" fillId="0" borderId="28" xfId="1" applyFont="1" applyBorder="1" applyAlignment="1">
      <alignment horizontal="center" vertical="center"/>
    </xf>
    <xf numFmtId="0" fontId="11" fillId="0" borderId="1" xfId="0" applyFont="1" applyBorder="1" applyAlignment="1">
      <alignment horizontal="center" vertical="center"/>
    </xf>
    <xf numFmtId="0" fontId="11" fillId="0" borderId="1" xfId="1" applyFont="1" applyBorder="1" applyAlignment="1">
      <alignment vertical="center" wrapText="1"/>
    </xf>
    <xf numFmtId="0" fontId="11" fillId="0" borderId="1" xfId="0" applyFont="1" applyBorder="1" applyAlignment="1">
      <alignment vertical="center" wrapText="1"/>
    </xf>
    <xf numFmtId="0" fontId="11" fillId="0" borderId="1" xfId="0" applyFont="1" applyBorder="1">
      <alignment vertical="center"/>
    </xf>
    <xf numFmtId="0" fontId="11" fillId="0" borderId="2" xfId="0" applyFont="1" applyBorder="1">
      <alignment vertical="center"/>
    </xf>
    <xf numFmtId="0" fontId="11" fillId="0" borderId="4" xfId="0" applyFont="1" applyBorder="1" applyAlignment="1">
      <alignment horizontal="center" vertical="center"/>
    </xf>
    <xf numFmtId="0" fontId="11" fillId="0" borderId="7" xfId="0" applyFont="1"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0" xfId="0" applyFont="1">
      <alignment vertical="center"/>
    </xf>
    <xf numFmtId="0" fontId="11" fillId="0" borderId="15" xfId="0" applyFont="1" applyBorder="1" applyAlignment="1">
      <alignment vertical="center" wrapText="1"/>
    </xf>
    <xf numFmtId="0" fontId="11" fillId="0" borderId="2" xfId="0" applyFont="1" applyFill="1" applyBorder="1" applyAlignment="1">
      <alignment vertical="center" wrapText="1"/>
    </xf>
    <xf numFmtId="0" fontId="10" fillId="0" borderId="2" xfId="0" applyFont="1" applyBorder="1">
      <alignment vertical="center"/>
    </xf>
    <xf numFmtId="0" fontId="10" fillId="0" borderId="7" xfId="0" applyFont="1" applyBorder="1" applyAlignment="1">
      <alignment horizontal="center" vertical="center" wrapText="1"/>
    </xf>
    <xf numFmtId="0" fontId="10" fillId="0" borderId="1" xfId="0" applyFont="1" applyBorder="1" applyAlignment="1">
      <alignment vertical="center" wrapText="1"/>
    </xf>
    <xf numFmtId="0" fontId="10" fillId="0" borderId="4" xfId="0" applyFont="1" applyBorder="1" applyAlignment="1">
      <alignment horizontal="center" vertical="center"/>
    </xf>
    <xf numFmtId="0" fontId="10" fillId="0" borderId="1" xfId="0" applyFont="1" applyBorder="1" applyAlignment="1">
      <alignment horizontal="center" vertical="center"/>
    </xf>
    <xf numFmtId="186" fontId="11" fillId="0" borderId="2" xfId="3" applyNumberFormat="1" applyFont="1" applyFill="1" applyBorder="1">
      <alignment vertical="center"/>
    </xf>
    <xf numFmtId="38" fontId="13" fillId="0" borderId="2" xfId="3" applyFont="1" applyFill="1" applyBorder="1" applyAlignment="1">
      <alignment horizontal="center" vertical="center"/>
    </xf>
    <xf numFmtId="38" fontId="13" fillId="0" borderId="4" xfId="3" applyFont="1" applyFill="1" applyBorder="1" applyAlignment="1">
      <alignment horizontal="center" vertical="center" shrinkToFit="1"/>
    </xf>
    <xf numFmtId="38" fontId="13" fillId="0" borderId="7" xfId="3" applyFont="1" applyFill="1" applyBorder="1" applyAlignment="1">
      <alignment horizontal="center" vertical="center" wrapText="1"/>
    </xf>
    <xf numFmtId="0" fontId="14" fillId="0" borderId="1" xfId="0" applyFont="1" applyBorder="1" applyAlignment="1">
      <alignment vertical="center" wrapText="1"/>
    </xf>
    <xf numFmtId="0" fontId="11" fillId="0" borderId="1" xfId="1" applyFont="1" applyFill="1" applyBorder="1" applyAlignment="1">
      <alignment vertical="center" wrapText="1"/>
    </xf>
    <xf numFmtId="0" fontId="11" fillId="0" borderId="7" xfId="0" applyFont="1" applyBorder="1" applyAlignment="1">
      <alignment vertical="center" wrapText="1"/>
    </xf>
    <xf numFmtId="38" fontId="10" fillId="0" borderId="2" xfId="3" applyFont="1" applyFill="1" applyBorder="1">
      <alignment vertical="center"/>
    </xf>
    <xf numFmtId="38" fontId="10" fillId="0" borderId="3" xfId="3" applyFont="1" applyFill="1" applyBorder="1">
      <alignment vertical="center"/>
    </xf>
    <xf numFmtId="38" fontId="10" fillId="0" borderId="4" xfId="3" applyFont="1" applyFill="1" applyBorder="1">
      <alignment vertical="center"/>
    </xf>
    <xf numFmtId="38" fontId="13" fillId="0" borderId="1" xfId="3" applyFont="1" applyFill="1" applyBorder="1" applyAlignment="1">
      <alignment vertical="center" wrapText="1"/>
    </xf>
    <xf numFmtId="0" fontId="10" fillId="0" borderId="1" xfId="0" applyFont="1" applyBorder="1">
      <alignment vertical="center"/>
    </xf>
    <xf numFmtId="0" fontId="10" fillId="0" borderId="2" xfId="0" applyFont="1" applyBorder="1" applyAlignment="1">
      <alignment vertical="center" wrapText="1"/>
    </xf>
    <xf numFmtId="0" fontId="10" fillId="0" borderId="15" xfId="0" applyFont="1" applyBorder="1" applyAlignment="1">
      <alignment vertical="center" wrapText="1"/>
    </xf>
    <xf numFmtId="0" fontId="10" fillId="0" borderId="0" xfId="0" applyFont="1" applyFill="1" applyAlignment="1">
      <alignment horizontal="center" vertical="center"/>
    </xf>
    <xf numFmtId="38" fontId="10" fillId="0" borderId="2" xfId="3" applyFont="1" applyFill="1" applyBorder="1" applyAlignment="1">
      <alignment vertical="center" shrinkToFit="1"/>
    </xf>
    <xf numFmtId="38" fontId="16" fillId="0" borderId="3" xfId="3" applyFont="1" applyFill="1" applyBorder="1" applyAlignment="1">
      <alignment vertical="center" wrapText="1" shrinkToFit="1"/>
    </xf>
    <xf numFmtId="38" fontId="10" fillId="0" borderId="4" xfId="3" applyFont="1" applyFill="1" applyBorder="1" applyAlignment="1">
      <alignment horizontal="center" vertical="center" shrinkToFit="1"/>
    </xf>
    <xf numFmtId="0" fontId="0" fillId="7" borderId="4" xfId="0" applyFill="1" applyBorder="1" applyAlignment="1">
      <alignment horizontal="center" vertical="center"/>
    </xf>
    <xf numFmtId="0" fontId="10" fillId="0" borderId="4" xfId="0" applyFont="1" applyBorder="1" applyAlignment="1">
      <alignment horizontal="center" vertical="center" shrinkToFit="1"/>
    </xf>
    <xf numFmtId="0" fontId="18" fillId="0" borderId="1" xfId="0" applyFont="1" applyBorder="1" applyAlignment="1">
      <alignment vertical="center" wrapText="1"/>
    </xf>
    <xf numFmtId="0" fontId="10" fillId="0" borderId="2" xfId="0" applyFont="1" applyBorder="1" applyAlignment="1">
      <alignment horizontal="center" vertical="center" wrapText="1"/>
    </xf>
    <xf numFmtId="0" fontId="10" fillId="0" borderId="3" xfId="0" applyFont="1" applyFill="1" applyBorder="1">
      <alignment vertical="center"/>
    </xf>
    <xf numFmtId="38" fontId="10" fillId="0" borderId="2" xfId="3" applyFont="1" applyFill="1" applyBorder="1" applyAlignment="1">
      <alignment horizontal="right" vertical="center"/>
    </xf>
    <xf numFmtId="38" fontId="10" fillId="0" borderId="3" xfId="3" applyFont="1" applyFill="1" applyBorder="1" applyAlignment="1">
      <alignment horizontal="right" vertical="center"/>
    </xf>
    <xf numFmtId="38" fontId="10" fillId="0" borderId="15" xfId="3" applyFont="1" applyFill="1" applyBorder="1" applyAlignment="1">
      <alignment horizontal="right" vertical="center"/>
    </xf>
    <xf numFmtId="38" fontId="10" fillId="0" borderId="4" xfId="3" applyFont="1" applyFill="1" applyBorder="1" applyAlignment="1">
      <alignment horizontal="right" vertical="center"/>
    </xf>
    <xf numFmtId="38" fontId="10" fillId="0" borderId="5" xfId="3" applyFont="1" applyFill="1" applyBorder="1">
      <alignment vertical="center"/>
    </xf>
    <xf numFmtId="190" fontId="10" fillId="0" borderId="4" xfId="3" applyNumberFormat="1" applyFont="1" applyFill="1" applyBorder="1" applyAlignment="1">
      <alignment horizontal="right" vertical="center"/>
    </xf>
    <xf numFmtId="38" fontId="10" fillId="0" borderId="4" xfId="3" applyFont="1" applyFill="1" applyBorder="1" applyAlignment="1">
      <alignment vertical="center" shrinkToFit="1"/>
    </xf>
    <xf numFmtId="0" fontId="0" fillId="3" borderId="7" xfId="0" applyFill="1" applyBorder="1" applyAlignment="1">
      <alignment horizontal="center" vertical="center" wrapText="1"/>
    </xf>
    <xf numFmtId="0" fontId="10" fillId="0" borderId="7" xfId="0" applyFont="1" applyBorder="1" applyAlignment="1">
      <alignment vertical="center" wrapText="1"/>
    </xf>
    <xf numFmtId="38" fontId="10" fillId="0" borderId="2" xfId="3" applyFont="1" applyFill="1" applyBorder="1" applyAlignment="1">
      <alignment horizontal="center" vertical="center"/>
    </xf>
    <xf numFmtId="38" fontId="10" fillId="0" borderId="7" xfId="3" applyFont="1" applyFill="1" applyBorder="1" applyAlignment="1">
      <alignment horizontal="center" vertical="center" wrapText="1"/>
    </xf>
    <xf numFmtId="38" fontId="10" fillId="0" borderId="1" xfId="3" applyFont="1" applyFill="1" applyBorder="1" applyAlignment="1">
      <alignment vertical="center" wrapText="1"/>
    </xf>
    <xf numFmtId="38" fontId="10" fillId="0" borderId="4" xfId="3" applyFont="1" applyFill="1" applyBorder="1" applyAlignment="1">
      <alignment horizontal="center" vertical="center"/>
    </xf>
    <xf numFmtId="38" fontId="10" fillId="0" borderId="4" xfId="3" applyFont="1" applyFill="1" applyBorder="1" applyAlignment="1">
      <alignment horizontal="center" vertical="center" wrapText="1" shrinkToFit="1"/>
    </xf>
    <xf numFmtId="38" fontId="10" fillId="0" borderId="4" xfId="3" applyFont="1" applyFill="1" applyBorder="1" applyAlignment="1">
      <alignment horizontal="center" vertical="center" wrapText="1"/>
    </xf>
    <xf numFmtId="38" fontId="10" fillId="0" borderId="12" xfId="3" applyFont="1" applyFill="1" applyBorder="1" applyAlignment="1">
      <alignment horizontal="center" vertical="center" shrinkToFit="1"/>
    </xf>
    <xf numFmtId="10" fontId="10" fillId="0" borderId="4" xfId="4" applyNumberFormat="1" applyFont="1" applyFill="1" applyBorder="1" applyAlignment="1">
      <alignment horizontal="center" vertical="center" shrinkToFit="1"/>
    </xf>
    <xf numFmtId="10" fontId="10" fillId="0" borderId="4" xfId="4" applyNumberFormat="1" applyFont="1" applyFill="1" applyBorder="1" applyAlignment="1">
      <alignment horizontal="center" vertical="center" wrapText="1" shrinkToFit="1"/>
    </xf>
    <xf numFmtId="38" fontId="10" fillId="0" borderId="14" xfId="3" applyFont="1" applyFill="1" applyBorder="1" applyAlignment="1">
      <alignment horizontal="center" vertical="center" shrinkToFit="1"/>
    </xf>
    <xf numFmtId="179" fontId="10" fillId="0" borderId="7" xfId="0" applyNumberFormat="1" applyFont="1" applyBorder="1" applyAlignment="1">
      <alignment horizontal="center" vertical="center" wrapText="1"/>
    </xf>
    <xf numFmtId="38" fontId="10" fillId="0" borderId="4" xfId="3" applyFont="1" applyFill="1" applyBorder="1" applyAlignment="1">
      <alignment vertical="center" wrapText="1"/>
    </xf>
    <xf numFmtId="40" fontId="10" fillId="0" borderId="2" xfId="3" applyNumberFormat="1" applyFont="1" applyFill="1" applyBorder="1">
      <alignment vertical="center"/>
    </xf>
    <xf numFmtId="38" fontId="10" fillId="0" borderId="3" xfId="3" applyFont="1" applyFill="1" applyBorder="1" applyAlignment="1">
      <alignment vertical="center" shrinkToFit="1"/>
    </xf>
    <xf numFmtId="38" fontId="10" fillId="0" borderId="2" xfId="3" applyFont="1" applyFill="1" applyBorder="1" applyAlignment="1">
      <alignment horizontal="center" vertical="center" shrinkToFit="1"/>
    </xf>
    <xf numFmtId="0" fontId="11" fillId="0" borderId="1" xfId="0" applyFont="1" applyFill="1" applyBorder="1" applyAlignment="1">
      <alignment horizontal="center" vertical="center"/>
    </xf>
    <xf numFmtId="0" fontId="11" fillId="0" borderId="1" xfId="0" applyFont="1" applyFill="1" applyBorder="1" applyAlignment="1">
      <alignment vertical="center" wrapText="1"/>
    </xf>
    <xf numFmtId="0" fontId="11" fillId="0" borderId="2" xfId="0" applyFont="1" applyFill="1" applyBorder="1">
      <alignment vertical="center"/>
    </xf>
    <xf numFmtId="0" fontId="11" fillId="0" borderId="4"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3" xfId="0" applyFont="1" applyFill="1" applyBorder="1">
      <alignment vertical="center"/>
    </xf>
    <xf numFmtId="0" fontId="11" fillId="0" borderId="4" xfId="0" applyFont="1" applyFill="1" applyBorder="1">
      <alignment vertical="center"/>
    </xf>
    <xf numFmtId="0" fontId="11" fillId="0" borderId="2" xfId="0" applyFont="1" applyFill="1" applyBorder="1" applyAlignment="1">
      <alignment horizontal="center" vertical="center"/>
    </xf>
    <xf numFmtId="178" fontId="11" fillId="0" borderId="2" xfId="0" applyNumberFormat="1" applyFont="1" applyFill="1" applyBorder="1">
      <alignment vertical="center"/>
    </xf>
    <xf numFmtId="178" fontId="11" fillId="0" borderId="3" xfId="0" applyNumberFormat="1" applyFont="1" applyFill="1" applyBorder="1">
      <alignment vertical="center"/>
    </xf>
    <xf numFmtId="178" fontId="11" fillId="0" borderId="4" xfId="0" applyNumberFormat="1" applyFont="1" applyFill="1" applyBorder="1">
      <alignment vertical="center"/>
    </xf>
    <xf numFmtId="0" fontId="10" fillId="0" borderId="1" xfId="0" applyFont="1" applyFill="1" applyBorder="1" applyAlignment="1">
      <alignment horizontal="center" vertical="center"/>
    </xf>
    <xf numFmtId="177" fontId="10"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2" xfId="0" applyFont="1" applyFill="1" applyBorder="1">
      <alignment vertical="center"/>
    </xf>
    <xf numFmtId="0" fontId="10" fillId="0" borderId="15" xfId="0" applyFont="1" applyFill="1" applyBorder="1">
      <alignment vertical="center"/>
    </xf>
    <xf numFmtId="0" fontId="10" fillId="0" borderId="4"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2" xfId="0" applyFont="1" applyFill="1" applyBorder="1" applyAlignment="1">
      <alignment horizontal="left" vertical="center"/>
    </xf>
    <xf numFmtId="0" fontId="10" fillId="0" borderId="4" xfId="0" applyFont="1" applyFill="1" applyBorder="1">
      <alignment vertical="center"/>
    </xf>
    <xf numFmtId="178" fontId="10" fillId="0" borderId="2" xfId="0" applyNumberFormat="1" applyFont="1" applyFill="1" applyBorder="1">
      <alignment vertical="center"/>
    </xf>
    <xf numFmtId="178" fontId="10" fillId="0" borderId="3" xfId="0" applyNumberFormat="1" applyFont="1" applyFill="1" applyBorder="1">
      <alignment vertical="center"/>
    </xf>
    <xf numFmtId="178" fontId="10" fillId="0" borderId="4" xfId="0" applyNumberFormat="1" applyFont="1" applyFill="1" applyBorder="1">
      <alignment vertical="center"/>
    </xf>
    <xf numFmtId="0" fontId="10" fillId="0" borderId="3" xfId="0" applyFont="1" applyFill="1" applyBorder="1" applyAlignment="1">
      <alignment horizontal="center" vertical="center"/>
    </xf>
    <xf numFmtId="0" fontId="10" fillId="0" borderId="2" xfId="0" applyFont="1" applyFill="1" applyBorder="1" applyAlignment="1">
      <alignment horizontal="center" vertical="center"/>
    </xf>
    <xf numFmtId="0" fontId="0" fillId="2" borderId="4" xfId="0" applyFill="1" applyBorder="1" applyAlignment="1">
      <alignment horizontal="center" vertical="center"/>
    </xf>
    <xf numFmtId="178" fontId="0" fillId="0" borderId="4" xfId="0" applyNumberFormat="1" applyBorder="1" applyAlignment="1">
      <alignment horizontal="center" vertical="center"/>
    </xf>
    <xf numFmtId="0" fontId="11" fillId="0" borderId="3" xfId="0" applyFont="1" applyFill="1" applyBorder="1" applyAlignment="1">
      <alignment horizontal="center" vertical="center"/>
    </xf>
    <xf numFmtId="0" fontId="11" fillId="0" borderId="7" xfId="0" applyFont="1" applyFill="1" applyBorder="1" applyAlignment="1">
      <alignment vertical="center" wrapText="1"/>
    </xf>
    <xf numFmtId="0" fontId="10" fillId="0" borderId="7" xfId="0" applyFont="1" applyFill="1" applyBorder="1" applyAlignment="1">
      <alignment vertical="center" wrapText="1"/>
    </xf>
    <xf numFmtId="0" fontId="13" fillId="0" borderId="1" xfId="0" applyFont="1" applyFill="1" applyBorder="1" applyAlignment="1">
      <alignment vertical="center" wrapText="1"/>
    </xf>
    <xf numFmtId="0" fontId="13" fillId="0" borderId="7" xfId="0" applyFont="1" applyFill="1" applyBorder="1" applyAlignment="1">
      <alignment vertical="center" wrapText="1"/>
    </xf>
    <xf numFmtId="177" fontId="0" fillId="7" borderId="1" xfId="0" applyNumberFormat="1" applyFill="1" applyBorder="1" applyAlignment="1">
      <alignment horizontal="center" vertical="center" wrapText="1"/>
    </xf>
    <xf numFmtId="0" fontId="0" fillId="7" borderId="3" xfId="0" applyFill="1" applyBorder="1" applyAlignment="1">
      <alignment horizontal="center" vertical="center"/>
    </xf>
    <xf numFmtId="0" fontId="0" fillId="8" borderId="0" xfId="0" applyFill="1">
      <alignment vertical="center"/>
    </xf>
    <xf numFmtId="0" fontId="0" fillId="0" borderId="2" xfId="0" applyFont="1" applyBorder="1">
      <alignment vertical="center"/>
    </xf>
    <xf numFmtId="0" fontId="10" fillId="0" borderId="2" xfId="0" applyFont="1" applyFill="1" applyBorder="1" applyAlignment="1">
      <alignment horizontal="right" vertical="center"/>
    </xf>
    <xf numFmtId="0" fontId="10" fillId="0" borderId="3" xfId="0" applyFont="1" applyFill="1" applyBorder="1" applyAlignment="1">
      <alignment horizontal="right" vertical="center"/>
    </xf>
    <xf numFmtId="0" fontId="10" fillId="0" borderId="4" xfId="0" applyFont="1" applyFill="1" applyBorder="1" applyAlignment="1">
      <alignment horizontal="right" vertical="center"/>
    </xf>
    <xf numFmtId="0" fontId="0" fillId="0" borderId="32" xfId="0" applyBorder="1" applyAlignment="1">
      <alignment horizontal="center" vertical="center"/>
    </xf>
    <xf numFmtId="0" fontId="0" fillId="0" borderId="32" xfId="0" applyBorder="1">
      <alignment vertical="center"/>
    </xf>
    <xf numFmtId="0" fontId="0" fillId="0" borderId="22" xfId="0" applyFill="1" applyBorder="1" applyAlignment="1">
      <alignment horizontal="center" vertical="center"/>
    </xf>
    <xf numFmtId="0" fontId="0" fillId="0" borderId="15" xfId="0" applyFill="1" applyBorder="1" applyAlignment="1">
      <alignment horizontal="center" vertical="center"/>
    </xf>
    <xf numFmtId="0" fontId="0" fillId="3" borderId="12" xfId="0" applyFill="1" applyBorder="1" applyAlignment="1">
      <alignment horizontal="center" vertical="center" textRotation="255" wrapText="1"/>
    </xf>
    <xf numFmtId="0" fontId="0" fillId="7" borderId="22" xfId="0" applyFill="1" applyBorder="1" applyAlignment="1">
      <alignment horizontal="center" vertical="center"/>
    </xf>
    <xf numFmtId="0" fontId="0" fillId="0" borderId="22" xfId="0" applyBorder="1" applyAlignment="1">
      <alignment horizontal="center" vertical="center"/>
    </xf>
    <xf numFmtId="0" fontId="10" fillId="6" borderId="23" xfId="0" applyFont="1" applyFill="1" applyBorder="1" applyAlignment="1">
      <alignment horizontal="center" vertical="center" wrapText="1"/>
    </xf>
    <xf numFmtId="176" fontId="10" fillId="6" borderId="12" xfId="0" applyNumberFormat="1" applyFont="1" applyFill="1" applyBorder="1" applyAlignment="1">
      <alignment horizontal="center" vertical="center" wrapText="1"/>
    </xf>
    <xf numFmtId="0" fontId="14" fillId="0" borderId="2" xfId="0" applyFont="1" applyBorder="1" applyAlignment="1">
      <alignment vertical="center" wrapText="1"/>
    </xf>
    <xf numFmtId="0" fontId="10" fillId="0" borderId="4" xfId="0" applyFont="1" applyFill="1" applyBorder="1" applyAlignment="1">
      <alignment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vertical="center" wrapText="1"/>
    </xf>
    <xf numFmtId="0" fontId="10" fillId="0" borderId="30" xfId="0"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left" vertical="center" wrapText="1"/>
    </xf>
    <xf numFmtId="0" fontId="10" fillId="0" borderId="2" xfId="0" applyFont="1" applyFill="1" applyBorder="1" applyAlignment="1">
      <alignment horizontal="right" vertical="center" wrapText="1"/>
    </xf>
    <xf numFmtId="0" fontId="10" fillId="0" borderId="4" xfId="0" applyFont="1" applyFill="1" applyBorder="1" applyAlignment="1">
      <alignment horizontal="left" vertical="center"/>
    </xf>
    <xf numFmtId="1" fontId="10" fillId="0" borderId="2" xfId="0" applyNumberFormat="1" applyFont="1" applyFill="1" applyBorder="1">
      <alignment vertical="center"/>
    </xf>
    <xf numFmtId="1" fontId="10" fillId="0" borderId="3" xfId="0" applyNumberFormat="1" applyFont="1" applyFill="1" applyBorder="1">
      <alignment vertical="center"/>
    </xf>
    <xf numFmtId="1" fontId="10" fillId="0" borderId="4" xfId="0" applyNumberFormat="1" applyFont="1" applyFill="1" applyBorder="1">
      <alignment vertical="center"/>
    </xf>
    <xf numFmtId="0" fontId="13" fillId="0" borderId="15" xfId="0" applyFont="1" applyFill="1" applyBorder="1" applyAlignment="1">
      <alignment vertical="center" wrapText="1"/>
    </xf>
    <xf numFmtId="0" fontId="13" fillId="0" borderId="4" xfId="0" applyFont="1" applyFill="1" applyBorder="1" applyAlignment="1">
      <alignment horizontal="center" vertical="center" shrinkToFit="1"/>
    </xf>
    <xf numFmtId="179" fontId="13" fillId="0" borderId="7" xfId="0" applyNumberFormat="1" applyFont="1" applyFill="1" applyBorder="1" applyAlignment="1">
      <alignment horizontal="center" vertical="center" wrapText="1"/>
    </xf>
    <xf numFmtId="3" fontId="10" fillId="0" borderId="2" xfId="0" applyNumberFormat="1" applyFont="1" applyFill="1" applyBorder="1">
      <alignment vertical="center"/>
    </xf>
    <xf numFmtId="0" fontId="0" fillId="0" borderId="1" xfId="0" applyFill="1" applyBorder="1" applyAlignment="1">
      <alignment horizontal="center" vertical="center" wrapText="1"/>
    </xf>
    <xf numFmtId="0" fontId="14" fillId="0" borderId="2" xfId="0" applyFont="1" applyFill="1" applyBorder="1" applyAlignment="1">
      <alignment vertical="center" wrapText="1"/>
    </xf>
    <xf numFmtId="0" fontId="11" fillId="0" borderId="1" xfId="0" applyFont="1" applyFill="1" applyBorder="1" applyAlignment="1">
      <alignment horizontal="center" vertical="center" wrapText="1"/>
    </xf>
    <xf numFmtId="0" fontId="10" fillId="0" borderId="1" xfId="1" applyFont="1" applyBorder="1" applyAlignment="1">
      <alignment vertical="center" wrapText="1"/>
    </xf>
    <xf numFmtId="0" fontId="9" fillId="0" borderId="2" xfId="0" applyFont="1" applyBorder="1" applyAlignment="1">
      <alignment vertical="center" wrapText="1"/>
    </xf>
    <xf numFmtId="0" fontId="10" fillId="0" borderId="1" xfId="0" applyFont="1" applyBorder="1" applyAlignment="1">
      <alignment horizontal="left" vertical="center" wrapText="1"/>
    </xf>
    <xf numFmtId="0" fontId="10" fillId="0" borderId="30" xfId="0" applyFont="1" applyBorder="1" applyAlignment="1">
      <alignment vertical="center" wrapText="1"/>
    </xf>
    <xf numFmtId="0" fontId="10" fillId="0" borderId="15" xfId="0" applyFont="1" applyFill="1" applyBorder="1" applyAlignment="1">
      <alignment vertical="center" wrapText="1"/>
    </xf>
    <xf numFmtId="179" fontId="10" fillId="0" borderId="2" xfId="0" applyNumberFormat="1" applyFont="1" applyFill="1" applyBorder="1">
      <alignment vertical="center"/>
    </xf>
    <xf numFmtId="178" fontId="10" fillId="0" borderId="2" xfId="0" applyNumberFormat="1" applyFont="1" applyFill="1" applyBorder="1" applyAlignment="1">
      <alignment vertical="center" shrinkToFit="1"/>
    </xf>
    <xf numFmtId="189" fontId="10" fillId="0" borderId="2" xfId="0" applyNumberFormat="1" applyFont="1" applyFill="1" applyBorder="1" applyAlignment="1">
      <alignment vertical="center" shrinkToFit="1"/>
    </xf>
    <xf numFmtId="189" fontId="10" fillId="0" borderId="3" xfId="0" applyNumberFormat="1" applyFont="1" applyFill="1" applyBorder="1" applyAlignment="1">
      <alignment vertical="center" shrinkToFit="1"/>
    </xf>
    <xf numFmtId="189" fontId="10" fillId="0" borderId="4" xfId="0" applyNumberFormat="1" applyFont="1" applyFill="1" applyBorder="1" applyAlignment="1">
      <alignment vertical="center" shrinkToFit="1"/>
    </xf>
    <xf numFmtId="178" fontId="10" fillId="0" borderId="3" xfId="0" applyNumberFormat="1" applyFont="1" applyFill="1" applyBorder="1" applyAlignment="1">
      <alignment vertical="center" shrinkToFit="1"/>
    </xf>
    <xf numFmtId="178" fontId="10" fillId="0" borderId="4" xfId="0" applyNumberFormat="1" applyFont="1" applyFill="1" applyBorder="1" applyAlignment="1">
      <alignment vertical="center" shrinkToFit="1"/>
    </xf>
    <xf numFmtId="0" fontId="18" fillId="0" borderId="1" xfId="0" applyFont="1" applyFill="1" applyBorder="1" applyAlignment="1">
      <alignment vertical="center" wrapText="1"/>
    </xf>
    <xf numFmtId="0" fontId="10" fillId="0" borderId="4"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9" fillId="0" borderId="1" xfId="0" applyFont="1" applyBorder="1" applyAlignment="1">
      <alignment vertical="center" wrapText="1"/>
    </xf>
    <xf numFmtId="0" fontId="13" fillId="0" borderId="2" xfId="0" applyFont="1" applyFill="1" applyBorder="1" applyAlignment="1">
      <alignment vertical="center" wrapText="1"/>
    </xf>
    <xf numFmtId="0" fontId="10" fillId="0" borderId="2" xfId="0" applyFont="1" applyBorder="1" applyAlignment="1">
      <alignment horizontal="left" vertical="center" wrapText="1"/>
    </xf>
    <xf numFmtId="0" fontId="10" fillId="0" borderId="7" xfId="0" applyFont="1" applyBorder="1" applyAlignment="1">
      <alignment horizontal="left" vertical="center" wrapText="1"/>
    </xf>
    <xf numFmtId="3" fontId="21" fillId="0" borderId="2" xfId="0" applyNumberFormat="1" applyFont="1" applyFill="1" applyBorder="1" applyAlignment="1">
      <alignment horizontal="right" vertical="center" shrinkToFit="1"/>
    </xf>
    <xf numFmtId="0" fontId="10" fillId="0" borderId="3" xfId="0" applyFont="1" applyFill="1" applyBorder="1" applyAlignment="1">
      <alignment vertical="center" wrapText="1"/>
    </xf>
    <xf numFmtId="0" fontId="10" fillId="0" borderId="1" xfId="0" applyFont="1" applyFill="1" applyBorder="1">
      <alignment vertical="center"/>
    </xf>
    <xf numFmtId="0" fontId="23" fillId="0" borderId="0" xfId="0" applyFont="1" applyAlignment="1">
      <alignment horizontal="justify" vertical="center"/>
    </xf>
    <xf numFmtId="0" fontId="10" fillId="0" borderId="1" xfId="1" applyFont="1" applyFill="1" applyBorder="1" applyAlignment="1">
      <alignment vertical="center" wrapText="1"/>
    </xf>
    <xf numFmtId="186" fontId="10" fillId="0" borderId="7" xfId="3" applyNumberFormat="1" applyFont="1" applyFill="1" applyBorder="1" applyAlignment="1">
      <alignment horizontal="center" vertical="center" wrapText="1"/>
    </xf>
    <xf numFmtId="186" fontId="10" fillId="0" borderId="1" xfId="3" applyNumberFormat="1" applyFont="1" applyFill="1" applyBorder="1" applyAlignment="1">
      <alignment vertical="center" wrapText="1"/>
    </xf>
    <xf numFmtId="0" fontId="10" fillId="0" borderId="4" xfId="3" applyNumberFormat="1" applyFont="1" applyFill="1" applyBorder="1">
      <alignment vertical="center"/>
    </xf>
    <xf numFmtId="179" fontId="10" fillId="0" borderId="3" xfId="0" applyNumberFormat="1" applyFont="1" applyFill="1" applyBorder="1">
      <alignment vertical="center"/>
    </xf>
    <xf numFmtId="179" fontId="10" fillId="0" borderId="4" xfId="0" applyNumberFormat="1" applyFont="1" applyFill="1" applyBorder="1">
      <alignment vertical="center"/>
    </xf>
    <xf numFmtId="0" fontId="10" fillId="0" borderId="4" xfId="0" applyFont="1" applyFill="1" applyBorder="1" applyAlignment="1">
      <alignment horizontal="center" vertical="center" shrinkToFit="1"/>
    </xf>
    <xf numFmtId="179" fontId="10" fillId="0" borderId="7" xfId="0" applyNumberFormat="1" applyFont="1" applyFill="1" applyBorder="1" applyAlignment="1">
      <alignment horizontal="center" vertical="center" wrapText="1"/>
    </xf>
    <xf numFmtId="0" fontId="10" fillId="0" borderId="2" xfId="0" applyFont="1" applyFill="1" applyBorder="1" applyAlignment="1">
      <alignment vertical="center" shrinkToFit="1"/>
    </xf>
    <xf numFmtId="0" fontId="20" fillId="0" borderId="2" xfId="0" applyFont="1" applyFill="1" applyBorder="1" applyAlignment="1">
      <alignment horizontal="center" vertical="center"/>
    </xf>
    <xf numFmtId="2" fontId="11" fillId="0" borderId="3" xfId="0" applyNumberFormat="1" applyFont="1" applyFill="1" applyBorder="1" applyAlignment="1">
      <alignment vertical="center" shrinkToFit="1"/>
    </xf>
    <xf numFmtId="178" fontId="11" fillId="0" borderId="2" xfId="0" applyNumberFormat="1" applyFont="1" applyFill="1" applyBorder="1" applyAlignment="1">
      <alignment vertical="center" shrinkToFit="1"/>
    </xf>
    <xf numFmtId="10" fontId="10" fillId="0" borderId="2" xfId="0" applyNumberFormat="1" applyFont="1" applyFill="1" applyBorder="1">
      <alignment vertical="center"/>
    </xf>
    <xf numFmtId="178" fontId="10" fillId="0" borderId="2" xfId="0" applyNumberFormat="1" applyFont="1" applyFill="1" applyBorder="1" applyAlignment="1">
      <alignment vertical="center" wrapText="1"/>
    </xf>
    <xf numFmtId="9" fontId="10" fillId="0" borderId="4" xfId="0" applyNumberFormat="1" applyFont="1" applyFill="1" applyBorder="1">
      <alignment vertical="center"/>
    </xf>
    <xf numFmtId="186" fontId="11" fillId="0" borderId="3" xfId="0" applyNumberFormat="1" applyFont="1" applyFill="1" applyBorder="1">
      <alignment vertical="center"/>
    </xf>
    <xf numFmtId="186" fontId="11" fillId="0" borderId="4" xfId="0" applyNumberFormat="1" applyFont="1" applyFill="1" applyBorder="1">
      <alignment vertical="center"/>
    </xf>
    <xf numFmtId="3" fontId="11" fillId="0" borderId="2" xfId="0" applyNumberFormat="1" applyFont="1" applyFill="1" applyBorder="1">
      <alignment vertical="center"/>
    </xf>
    <xf numFmtId="0" fontId="19" fillId="0" borderId="3"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11" fillId="0" borderId="2" xfId="0" applyFont="1" applyFill="1" applyBorder="1" applyAlignment="1">
      <alignment vertical="center" shrinkToFit="1"/>
    </xf>
    <xf numFmtId="9" fontId="10" fillId="0" borderId="2" xfId="0" applyNumberFormat="1" applyFont="1" applyFill="1" applyBorder="1">
      <alignment vertical="center"/>
    </xf>
    <xf numFmtId="0" fontId="10" fillId="0" borderId="2" xfId="0" applyFont="1" applyBorder="1" applyAlignment="1">
      <alignment vertical="center"/>
    </xf>
    <xf numFmtId="0" fontId="9" fillId="0" borderId="1" xfId="0" applyFont="1" applyFill="1" applyBorder="1" applyAlignment="1">
      <alignment horizontal="center" vertical="center"/>
    </xf>
    <xf numFmtId="0" fontId="9" fillId="0" borderId="7" xfId="0" applyFont="1" applyBorder="1" applyAlignment="1">
      <alignment vertical="center" wrapText="1"/>
    </xf>
    <xf numFmtId="0" fontId="10" fillId="0" borderId="1" xfId="0" applyFont="1" applyFill="1" applyBorder="1" applyAlignment="1">
      <alignment horizontal="left" vertical="center" wrapText="1"/>
    </xf>
    <xf numFmtId="0" fontId="10" fillId="0" borderId="7" xfId="1" applyFont="1" applyFill="1" applyBorder="1" applyAlignment="1">
      <alignment horizontal="left" vertical="center" wrapText="1"/>
    </xf>
    <xf numFmtId="0" fontId="11" fillId="0" borderId="7" xfId="0" applyFont="1" applyBorder="1" applyAlignment="1">
      <alignment horizontal="left" vertical="center" wrapText="1"/>
    </xf>
    <xf numFmtId="0" fontId="14" fillId="0" borderId="7" xfId="0" applyFont="1" applyBorder="1" applyAlignment="1">
      <alignment vertical="center" wrapText="1"/>
    </xf>
    <xf numFmtId="0" fontId="14" fillId="0" borderId="7" xfId="0" applyFont="1" applyFill="1" applyBorder="1" applyAlignment="1">
      <alignment vertical="center" wrapText="1"/>
    </xf>
    <xf numFmtId="0" fontId="10" fillId="0" borderId="22" xfId="0" applyFont="1" applyBorder="1" applyAlignment="1">
      <alignment horizontal="left" vertical="center" wrapText="1"/>
    </xf>
    <xf numFmtId="0" fontId="10" fillId="0" borderId="7" xfId="0" applyFont="1" applyFill="1" applyBorder="1" applyAlignment="1">
      <alignment horizontal="left" vertical="center" wrapText="1"/>
    </xf>
    <xf numFmtId="0" fontId="10" fillId="0" borderId="1" xfId="1" applyFont="1" applyFill="1" applyBorder="1" applyAlignment="1">
      <alignment horizontal="left" vertical="center" wrapText="1"/>
    </xf>
    <xf numFmtId="0" fontId="11" fillId="0" borderId="7" xfId="0" applyFont="1" applyFill="1" applyBorder="1" applyAlignment="1">
      <alignment horizontal="left" vertical="center" wrapText="1"/>
    </xf>
    <xf numFmtId="0" fontId="24" fillId="0" borderId="7" xfId="0" applyFont="1" applyBorder="1" applyAlignment="1">
      <alignment horizontal="left" vertical="center" wrapText="1"/>
    </xf>
    <xf numFmtId="49" fontId="10" fillId="0" borderId="7" xfId="0" applyNumberFormat="1" applyFont="1" applyBorder="1" applyAlignment="1" applyProtection="1">
      <alignment horizontal="left" vertical="center" wrapText="1"/>
      <protection locked="0"/>
    </xf>
    <xf numFmtId="0" fontId="7" fillId="0" borderId="0" xfId="1">
      <alignment vertical="center"/>
    </xf>
    <xf numFmtId="9" fontId="10" fillId="0" borderId="3" xfId="0" applyNumberFormat="1" applyFont="1" applyFill="1" applyBorder="1">
      <alignment vertical="center"/>
    </xf>
    <xf numFmtId="9" fontId="10" fillId="0" borderId="7" xfId="0" applyNumberFormat="1" applyFont="1" applyFill="1" applyBorder="1">
      <alignment vertical="center"/>
    </xf>
    <xf numFmtId="3" fontId="10" fillId="0" borderId="4" xfId="0" applyNumberFormat="1" applyFont="1" applyFill="1" applyBorder="1">
      <alignment vertical="center"/>
    </xf>
    <xf numFmtId="176" fontId="10" fillId="0" borderId="1" xfId="0" applyNumberFormat="1" applyFont="1" applyFill="1" applyBorder="1" applyAlignment="1">
      <alignment horizontal="center" vertical="center"/>
    </xf>
    <xf numFmtId="190" fontId="10" fillId="0" borderId="2" xfId="0" applyNumberFormat="1" applyFont="1" applyFill="1" applyBorder="1">
      <alignment vertical="center"/>
    </xf>
    <xf numFmtId="10" fontId="10" fillId="0" borderId="2" xfId="4" applyNumberFormat="1" applyFont="1" applyFill="1" applyBorder="1">
      <alignment vertical="center"/>
    </xf>
    <xf numFmtId="10" fontId="10" fillId="0" borderId="3" xfId="4" applyNumberFormat="1" applyFont="1" applyFill="1" applyBorder="1">
      <alignment vertical="center"/>
    </xf>
    <xf numFmtId="10" fontId="10" fillId="0" borderId="4" xfId="4" applyNumberFormat="1" applyFont="1" applyFill="1" applyBorder="1">
      <alignment vertical="center"/>
    </xf>
    <xf numFmtId="10" fontId="10" fillId="0" borderId="2" xfId="0" applyNumberFormat="1" applyFont="1" applyFill="1" applyBorder="1" applyAlignment="1">
      <alignment horizontal="center" vertical="center"/>
    </xf>
    <xf numFmtId="0" fontId="10" fillId="0" borderId="1" xfId="0" applyFont="1" applyFill="1" applyBorder="1" applyAlignment="1">
      <alignment horizontal="center" vertical="center" shrinkToFit="1"/>
    </xf>
    <xf numFmtId="0" fontId="10" fillId="0" borderId="3" xfId="0" applyFont="1" applyFill="1" applyBorder="1" applyAlignment="1">
      <alignment vertical="center" shrinkToFit="1"/>
    </xf>
    <xf numFmtId="0" fontId="10" fillId="0" borderId="4" xfId="0" applyFont="1" applyFill="1" applyBorder="1" applyAlignment="1">
      <alignment vertical="center" shrinkToFit="1"/>
    </xf>
    <xf numFmtId="0" fontId="10" fillId="0" borderId="2" xfId="0" applyFont="1" applyFill="1" applyBorder="1" applyAlignment="1">
      <alignment horizontal="right" vertical="center" shrinkToFit="1"/>
    </xf>
    <xf numFmtId="3" fontId="10" fillId="0" borderId="2" xfId="0" applyNumberFormat="1" applyFont="1" applyFill="1" applyBorder="1" applyAlignment="1">
      <alignment vertical="center" shrinkToFit="1"/>
    </xf>
    <xf numFmtId="3" fontId="21" fillId="0" borderId="2" xfId="0" applyNumberFormat="1" applyFont="1" applyFill="1" applyBorder="1" applyAlignment="1">
      <alignment vertical="center" shrinkToFit="1"/>
    </xf>
    <xf numFmtId="0" fontId="22" fillId="0" borderId="2" xfId="0" applyFont="1" applyFill="1" applyBorder="1" applyAlignment="1">
      <alignment horizontal="center" vertical="center"/>
    </xf>
    <xf numFmtId="185" fontId="10" fillId="0" borderId="3" xfId="0" applyNumberFormat="1" applyFont="1" applyFill="1" applyBorder="1">
      <alignment vertical="center"/>
    </xf>
    <xf numFmtId="185" fontId="10" fillId="0" borderId="4" xfId="0" applyNumberFormat="1" applyFont="1" applyFill="1" applyBorder="1">
      <alignment vertical="center"/>
    </xf>
    <xf numFmtId="188" fontId="10" fillId="0" borderId="2" xfId="0" applyNumberFormat="1" applyFont="1" applyFill="1" applyBorder="1">
      <alignment vertical="center"/>
    </xf>
    <xf numFmtId="0" fontId="10" fillId="0" borderId="5" xfId="0" applyFont="1" applyFill="1" applyBorder="1">
      <alignment vertical="center"/>
    </xf>
    <xf numFmtId="0" fontId="10" fillId="0" borderId="22" xfId="0" applyFont="1" applyFill="1" applyBorder="1">
      <alignment vertical="center"/>
    </xf>
    <xf numFmtId="188" fontId="10" fillId="0" borderId="3" xfId="0" applyNumberFormat="1" applyFont="1" applyFill="1" applyBorder="1">
      <alignment vertical="center"/>
    </xf>
    <xf numFmtId="179" fontId="10" fillId="0" borderId="2" xfId="0" applyNumberFormat="1" applyFont="1" applyFill="1" applyBorder="1" applyAlignment="1">
      <alignment horizontal="right" vertical="center"/>
    </xf>
    <xf numFmtId="0" fontId="10" fillId="0" borderId="5" xfId="0" applyFont="1" applyFill="1" applyBorder="1" applyAlignment="1">
      <alignment vertical="center" wrapText="1"/>
    </xf>
    <xf numFmtId="0" fontId="10" fillId="0" borderId="2" xfId="0" applyFont="1" applyFill="1" applyBorder="1" applyAlignment="1">
      <alignment vertical="center" wrapText="1" shrinkToFit="1"/>
    </xf>
    <xf numFmtId="38" fontId="10" fillId="0" borderId="2" xfId="3" applyFont="1" applyFill="1" applyBorder="1" applyAlignment="1">
      <alignment vertical="center" wrapText="1"/>
    </xf>
    <xf numFmtId="0" fontId="10" fillId="0" borderId="4" xfId="0" applyFont="1" applyFill="1" applyBorder="1" applyAlignment="1">
      <alignment horizontal="center" vertical="center" wrapText="1"/>
    </xf>
    <xf numFmtId="3" fontId="10" fillId="0" borderId="3" xfId="0" applyNumberFormat="1" applyFont="1" applyFill="1" applyBorder="1" applyAlignment="1">
      <alignment vertical="center" shrinkToFit="1"/>
    </xf>
    <xf numFmtId="3" fontId="10" fillId="0" borderId="4" xfId="0" applyNumberFormat="1" applyFont="1" applyFill="1" applyBorder="1" applyAlignment="1">
      <alignment vertical="center" shrinkToFit="1"/>
    </xf>
    <xf numFmtId="0" fontId="10" fillId="0" borderId="2" xfId="0" applyFont="1" applyFill="1" applyBorder="1" applyAlignment="1">
      <alignment vertical="center"/>
    </xf>
    <xf numFmtId="0" fontId="10" fillId="0" borderId="3" xfId="0" applyFont="1" applyFill="1" applyBorder="1" applyAlignment="1">
      <alignment vertical="center"/>
    </xf>
    <xf numFmtId="0" fontId="10" fillId="0" borderId="4" xfId="0" applyFont="1" applyFill="1" applyBorder="1" applyAlignment="1">
      <alignment vertical="center"/>
    </xf>
    <xf numFmtId="10" fontId="10" fillId="0" borderId="2" xfId="4" applyNumberFormat="1" applyFont="1" applyFill="1" applyBorder="1" applyAlignment="1">
      <alignment horizontal="right" vertical="center"/>
    </xf>
    <xf numFmtId="10" fontId="10" fillId="0" borderId="3" xfId="4" applyNumberFormat="1" applyFont="1" applyFill="1" applyBorder="1" applyAlignment="1">
      <alignment horizontal="right" vertical="center" wrapText="1"/>
    </xf>
    <xf numFmtId="10" fontId="10" fillId="0" borderId="4" xfId="4" applyNumberFormat="1" applyFont="1" applyFill="1" applyBorder="1" applyAlignment="1">
      <alignment horizontal="right" vertical="center" wrapText="1"/>
    </xf>
    <xf numFmtId="0" fontId="19" fillId="0" borderId="4"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2" xfId="0" applyFont="1" applyFill="1" applyBorder="1" applyAlignment="1">
      <alignment horizontal="center" vertical="center"/>
    </xf>
    <xf numFmtId="9" fontId="10" fillId="0" borderId="7" xfId="0" applyNumberFormat="1" applyFont="1" applyFill="1" applyBorder="1" applyAlignment="1">
      <alignment horizontal="center" vertical="center"/>
    </xf>
    <xf numFmtId="38" fontId="10" fillId="0" borderId="5" xfId="3" applyFont="1" applyFill="1" applyBorder="1" applyAlignment="1">
      <alignment vertical="center" wrapText="1"/>
    </xf>
    <xf numFmtId="38" fontId="10" fillId="0" borderId="15" xfId="3" applyFont="1" applyFill="1" applyBorder="1" applyAlignment="1">
      <alignment vertical="center" wrapText="1"/>
    </xf>
    <xf numFmtId="38" fontId="10" fillId="0" borderId="3" xfId="3" applyFont="1" applyFill="1" applyBorder="1" applyAlignment="1">
      <alignment vertical="center" wrapText="1"/>
    </xf>
    <xf numFmtId="38" fontId="10" fillId="0" borderId="6" xfId="3" applyFont="1" applyFill="1" applyBorder="1" applyAlignment="1">
      <alignment vertical="center" wrapText="1"/>
    </xf>
    <xf numFmtId="0" fontId="10" fillId="0" borderId="7"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15" xfId="0" applyFont="1" applyFill="1" applyBorder="1" applyAlignment="1">
      <alignment horizontal="center" vertical="center"/>
    </xf>
    <xf numFmtId="176" fontId="0" fillId="0" borderId="15" xfId="0" applyNumberFormat="1" applyFill="1" applyBorder="1" applyAlignment="1">
      <alignment horizontal="center" vertical="center"/>
    </xf>
    <xf numFmtId="0" fontId="0" fillId="0" borderId="33" xfId="0" applyFill="1" applyBorder="1" applyAlignment="1">
      <alignment horizontal="center" vertical="center"/>
    </xf>
    <xf numFmtId="0" fontId="0" fillId="0" borderId="23" xfId="0" applyFill="1" applyBorder="1" applyAlignment="1">
      <alignment horizontal="center" vertical="center"/>
    </xf>
    <xf numFmtId="0" fontId="0" fillId="0" borderId="12" xfId="0" applyFill="1" applyBorder="1" applyAlignment="1">
      <alignment horizontal="center" vertical="center"/>
    </xf>
    <xf numFmtId="0" fontId="0" fillId="0" borderId="13" xfId="0" applyBorder="1" applyAlignment="1">
      <alignment horizontal="center" vertical="center"/>
    </xf>
    <xf numFmtId="0" fontId="0" fillId="0" borderId="34" xfId="0" applyFill="1" applyBorder="1" applyAlignment="1">
      <alignment horizontal="center" vertical="center"/>
    </xf>
    <xf numFmtId="0" fontId="0" fillId="0" borderId="24" xfId="0" applyFill="1" applyBorder="1" applyAlignment="1">
      <alignment horizontal="center" vertical="center"/>
    </xf>
    <xf numFmtId="0" fontId="0" fillId="0" borderId="14" xfId="0" applyFill="1" applyBorder="1" applyAlignment="1">
      <alignment horizontal="center" vertical="center"/>
    </xf>
    <xf numFmtId="0" fontId="0" fillId="0" borderId="38" xfId="0" applyFill="1" applyBorder="1" applyAlignment="1">
      <alignment horizontal="center" vertical="center"/>
    </xf>
    <xf numFmtId="0" fontId="0" fillId="0" borderId="36" xfId="0" applyFill="1" applyBorder="1" applyAlignment="1">
      <alignment horizontal="center" vertical="center"/>
    </xf>
    <xf numFmtId="0" fontId="0" fillId="0" borderId="39" xfId="0" applyFill="1" applyBorder="1" applyAlignment="1">
      <alignment horizontal="center" vertical="center"/>
    </xf>
    <xf numFmtId="0" fontId="13" fillId="0" borderId="3" xfId="0" applyFont="1" applyFill="1" applyBorder="1" applyAlignment="1">
      <alignment vertical="center" wrapText="1"/>
    </xf>
    <xf numFmtId="178" fontId="0" fillId="0" borderId="2" xfId="0" applyNumberFormat="1" applyFont="1" applyFill="1" applyBorder="1">
      <alignment vertical="center"/>
    </xf>
    <xf numFmtId="178" fontId="0" fillId="0" borderId="3" xfId="0" applyNumberFormat="1" applyFont="1" applyFill="1" applyBorder="1">
      <alignment vertical="center"/>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vertical="center"/>
    </xf>
    <xf numFmtId="0" fontId="0" fillId="0" borderId="11" xfId="0" applyFill="1" applyBorder="1" applyAlignment="1">
      <alignment horizontal="center" vertical="center"/>
    </xf>
    <xf numFmtId="0" fontId="0" fillId="0" borderId="16" xfId="0" applyFill="1" applyBorder="1" applyAlignment="1">
      <alignment horizontal="center" vertical="center"/>
    </xf>
    <xf numFmtId="176" fontId="0" fillId="0" borderId="8" xfId="0" applyNumberFormat="1" applyBorder="1" applyAlignment="1">
      <alignment horizontal="center" vertical="center"/>
    </xf>
    <xf numFmtId="0" fontId="0" fillId="0" borderId="13" xfId="0" applyFill="1" applyBorder="1" applyAlignment="1">
      <alignment horizontal="center" vertical="center"/>
    </xf>
    <xf numFmtId="0" fontId="0" fillId="0" borderId="17" xfId="0" applyFill="1" applyBorder="1" applyAlignment="1">
      <alignment horizontal="center" vertical="center"/>
    </xf>
    <xf numFmtId="176" fontId="0" fillId="0" borderId="10" xfId="0" applyNumberFormat="1" applyBorder="1" applyAlignment="1">
      <alignment horizontal="center" vertical="center"/>
    </xf>
    <xf numFmtId="0" fontId="0" fillId="0" borderId="15" xfId="0" applyBorder="1" applyAlignment="1">
      <alignment vertical="center" wrapText="1"/>
    </xf>
    <xf numFmtId="176" fontId="10" fillId="0" borderId="5" xfId="0" applyNumberFormat="1"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vertical="center" wrapText="1"/>
    </xf>
    <xf numFmtId="0" fontId="10" fillId="0" borderId="42" xfId="0" applyFont="1" applyFill="1" applyBorder="1" applyAlignment="1">
      <alignment vertical="center" wrapText="1"/>
    </xf>
    <xf numFmtId="0" fontId="0" fillId="0" borderId="47" xfId="0" applyFill="1" applyBorder="1" applyAlignment="1">
      <alignment horizontal="center" vertical="center"/>
    </xf>
    <xf numFmtId="0" fontId="0" fillId="0" borderId="44" xfId="0" applyFill="1" applyBorder="1" applyAlignment="1">
      <alignment horizontal="center" vertical="center"/>
    </xf>
    <xf numFmtId="0" fontId="0" fillId="0" borderId="48" xfId="0" applyFill="1" applyBorder="1" applyAlignment="1">
      <alignment horizontal="center" vertical="center"/>
    </xf>
    <xf numFmtId="0" fontId="0" fillId="0" borderId="45" xfId="0" applyFill="1" applyBorder="1" applyAlignment="1">
      <alignment horizontal="center" vertical="center"/>
    </xf>
    <xf numFmtId="176" fontId="0" fillId="0" borderId="49" xfId="0" applyNumberFormat="1" applyBorder="1" applyAlignment="1">
      <alignment horizontal="center" vertical="center"/>
    </xf>
    <xf numFmtId="177" fontId="0" fillId="0" borderId="10" xfId="0" applyNumberFormat="1" applyBorder="1" applyAlignment="1">
      <alignment horizontal="center" vertical="center" wrapText="1"/>
    </xf>
    <xf numFmtId="0" fontId="0" fillId="0" borderId="10"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76" fontId="0" fillId="0" borderId="13" xfId="0" applyNumberFormat="1" applyFill="1" applyBorder="1" applyAlignment="1">
      <alignment horizontal="center" vertical="center"/>
    </xf>
    <xf numFmtId="176" fontId="0" fillId="0" borderId="24" xfId="0" applyNumberFormat="1" applyFill="1" applyBorder="1" applyAlignment="1">
      <alignment horizontal="center" vertical="center"/>
    </xf>
    <xf numFmtId="176" fontId="0" fillId="0" borderId="17" xfId="0" applyNumberFormat="1" applyFill="1" applyBorder="1" applyAlignment="1">
      <alignment horizontal="center" vertical="center"/>
    </xf>
    <xf numFmtId="0" fontId="0" fillId="0" borderId="54" xfId="0" applyFill="1" applyBorder="1" applyAlignment="1">
      <alignment horizontal="center" vertical="center"/>
    </xf>
    <xf numFmtId="0" fontId="0" fillId="0" borderId="51" xfId="0" applyFill="1" applyBorder="1" applyAlignment="1">
      <alignment horizontal="center" vertical="center"/>
    </xf>
    <xf numFmtId="0" fontId="0" fillId="0" borderId="55" xfId="0" applyFill="1" applyBorder="1" applyAlignment="1">
      <alignment horizontal="center" vertical="center"/>
    </xf>
    <xf numFmtId="176" fontId="0" fillId="0" borderId="14" xfId="0" applyNumberFormat="1" applyFill="1" applyBorder="1" applyAlignment="1">
      <alignment horizontal="center" vertical="center"/>
    </xf>
    <xf numFmtId="0" fontId="10" fillId="0" borderId="13" xfId="0" applyFont="1" applyBorder="1" applyAlignment="1">
      <alignment vertical="center" wrapText="1"/>
    </xf>
    <xf numFmtId="0" fontId="10" fillId="0" borderId="21" xfId="0" applyFont="1" applyBorder="1" applyAlignment="1">
      <alignment vertical="center" wrapText="1"/>
    </xf>
    <xf numFmtId="0" fontId="10" fillId="0" borderId="10" xfId="0" applyFont="1" applyBorder="1" applyAlignment="1">
      <alignment vertical="center" wrapText="1"/>
    </xf>
    <xf numFmtId="0" fontId="10" fillId="0" borderId="21" xfId="0" applyFont="1" applyFill="1" applyBorder="1" applyAlignment="1">
      <alignment horizontal="left" vertical="center" wrapText="1"/>
    </xf>
    <xf numFmtId="177" fontId="0" fillId="0" borderId="56" xfId="0" applyNumberFormat="1" applyBorder="1" applyAlignment="1">
      <alignment horizontal="center" vertical="center" wrapText="1"/>
    </xf>
    <xf numFmtId="0" fontId="0" fillId="0" borderId="56"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wrapText="1"/>
    </xf>
    <xf numFmtId="0" fontId="0" fillId="0" borderId="57" xfId="0" applyBorder="1" applyAlignment="1">
      <alignment vertical="center" wrapText="1"/>
    </xf>
    <xf numFmtId="0" fontId="0" fillId="0" borderId="59" xfId="0" applyBorder="1" applyAlignment="1">
      <alignment vertical="center" wrapText="1"/>
    </xf>
    <xf numFmtId="176" fontId="0" fillId="0" borderId="57" xfId="0" applyNumberFormat="1" applyFill="1" applyBorder="1" applyAlignment="1">
      <alignment horizontal="center" vertical="center"/>
    </xf>
    <xf numFmtId="176" fontId="0" fillId="0" borderId="60" xfId="0" applyNumberFormat="1" applyFill="1" applyBorder="1" applyAlignment="1">
      <alignment horizontal="center" vertical="center"/>
    </xf>
    <xf numFmtId="176" fontId="0" fillId="0" borderId="58" xfId="0" applyNumberFormat="1" applyFill="1" applyBorder="1" applyAlignment="1">
      <alignment horizontal="center" vertical="center"/>
    </xf>
    <xf numFmtId="0" fontId="0" fillId="0" borderId="62" xfId="0" applyFill="1" applyBorder="1" applyAlignment="1">
      <alignment horizontal="center" vertical="center"/>
    </xf>
    <xf numFmtId="0" fontId="0" fillId="0" borderId="60" xfId="0" applyFill="1" applyBorder="1" applyAlignment="1">
      <alignment horizontal="center" vertical="center"/>
    </xf>
    <xf numFmtId="0" fontId="0" fillId="0" borderId="58" xfId="0" applyFill="1" applyBorder="1" applyAlignment="1">
      <alignment horizontal="center" vertical="center"/>
    </xf>
    <xf numFmtId="0" fontId="0" fillId="0" borderId="57" xfId="0" applyFill="1" applyBorder="1" applyAlignment="1">
      <alignment horizontal="center" vertical="center"/>
    </xf>
    <xf numFmtId="0" fontId="0" fillId="0" borderId="61" xfId="0" applyFill="1" applyBorder="1" applyAlignment="1">
      <alignment horizontal="center" vertical="center"/>
    </xf>
    <xf numFmtId="176" fontId="0" fillId="0" borderId="56" xfId="0" applyNumberFormat="1" applyBorder="1" applyAlignment="1">
      <alignment horizontal="center" vertical="center"/>
    </xf>
    <xf numFmtId="0" fontId="10" fillId="0" borderId="57" xfId="0" applyFont="1" applyBorder="1" applyAlignment="1">
      <alignment vertical="center" wrapText="1"/>
    </xf>
    <xf numFmtId="0" fontId="10" fillId="0" borderId="56" xfId="0" applyFont="1" applyBorder="1" applyAlignment="1">
      <alignment vertical="center" wrapText="1"/>
    </xf>
    <xf numFmtId="0" fontId="10" fillId="0" borderId="63" xfId="0" applyFont="1" applyBorder="1" applyAlignment="1">
      <alignment horizontal="left" vertical="center" wrapText="1"/>
    </xf>
    <xf numFmtId="0" fontId="11" fillId="0" borderId="13" xfId="0" applyFont="1" applyBorder="1" applyAlignment="1">
      <alignment vertical="center" wrapText="1"/>
    </xf>
    <xf numFmtId="0" fontId="11" fillId="0" borderId="21" xfId="0" applyFont="1" applyBorder="1" applyAlignment="1">
      <alignment vertical="center" wrapText="1"/>
    </xf>
    <xf numFmtId="0" fontId="0" fillId="0" borderId="10" xfId="0" applyFill="1" applyBorder="1" applyAlignment="1">
      <alignment horizontal="center" vertical="center" wrapText="1"/>
    </xf>
    <xf numFmtId="0" fontId="0" fillId="0" borderId="10" xfId="0" applyFill="1" applyBorder="1" applyAlignment="1">
      <alignment vertical="center" wrapText="1"/>
    </xf>
    <xf numFmtId="0" fontId="11" fillId="0" borderId="13" xfId="0" applyFont="1" applyFill="1" applyBorder="1" applyAlignment="1">
      <alignment vertical="center" wrapText="1"/>
    </xf>
    <xf numFmtId="0" fontId="11" fillId="0" borderId="21" xfId="0" applyFont="1" applyFill="1" applyBorder="1" applyAlignment="1">
      <alignment vertical="center" wrapText="1"/>
    </xf>
    <xf numFmtId="0" fontId="11" fillId="0" borderId="10" xfId="0" applyFont="1" applyFill="1" applyBorder="1" applyAlignment="1">
      <alignment vertical="center" wrapText="1"/>
    </xf>
    <xf numFmtId="0" fontId="11" fillId="0" borderId="21" xfId="0" applyFont="1" applyFill="1" applyBorder="1" applyAlignment="1">
      <alignment horizontal="left" vertical="center" wrapText="1"/>
    </xf>
    <xf numFmtId="0" fontId="11" fillId="0" borderId="57" xfId="0" applyFont="1" applyBorder="1" applyAlignment="1">
      <alignment vertical="center" wrapText="1"/>
    </xf>
    <xf numFmtId="0" fontId="11" fillId="0" borderId="59" xfId="0" applyFont="1" applyBorder="1" applyAlignment="1">
      <alignment vertical="center" wrapText="1"/>
    </xf>
    <xf numFmtId="0" fontId="0" fillId="0" borderId="56" xfId="0" applyFill="1" applyBorder="1" applyAlignment="1">
      <alignment horizontal="center" vertical="center" wrapText="1"/>
    </xf>
    <xf numFmtId="0" fontId="0" fillId="0" borderId="56" xfId="0" applyFill="1" applyBorder="1" applyAlignment="1">
      <alignment vertical="center" wrapText="1"/>
    </xf>
    <xf numFmtId="0" fontId="11" fillId="0" borderId="57" xfId="0" applyFont="1" applyFill="1" applyBorder="1" applyAlignment="1">
      <alignment vertical="center" wrapText="1"/>
    </xf>
    <xf numFmtId="0" fontId="11" fillId="0" borderId="59" xfId="0" applyFont="1" applyFill="1" applyBorder="1" applyAlignment="1">
      <alignment vertical="center" wrapText="1"/>
    </xf>
    <xf numFmtId="0" fontId="11" fillId="0" borderId="56" xfId="0" applyFont="1" applyFill="1" applyBorder="1" applyAlignment="1">
      <alignment vertical="center" wrapText="1"/>
    </xf>
    <xf numFmtId="0" fontId="11" fillId="0" borderId="63" xfId="0" applyFont="1" applyFill="1" applyBorder="1" applyAlignment="1">
      <alignment horizontal="left" vertical="center" wrapText="1"/>
    </xf>
    <xf numFmtId="0" fontId="11" fillId="0" borderId="41" xfId="0" applyFont="1" applyBorder="1" applyAlignment="1">
      <alignment vertical="center" wrapText="1"/>
    </xf>
    <xf numFmtId="0" fontId="10" fillId="0" borderId="64" xfId="0" applyFont="1" applyFill="1" applyBorder="1">
      <alignment vertical="center"/>
    </xf>
    <xf numFmtId="38" fontId="10" fillId="0" borderId="64" xfId="3" applyFont="1" applyFill="1" applyBorder="1">
      <alignment vertical="center"/>
    </xf>
    <xf numFmtId="0" fontId="10" fillId="0" borderId="65" xfId="0" applyFont="1" applyFill="1" applyBorder="1" applyAlignment="1">
      <alignment horizontal="center" vertical="center"/>
    </xf>
    <xf numFmtId="0" fontId="10" fillId="0" borderId="6" xfId="0" applyFont="1" applyFill="1" applyBorder="1">
      <alignment vertical="center"/>
    </xf>
    <xf numFmtId="0" fontId="10" fillId="0" borderId="42" xfId="0" applyFont="1" applyFill="1" applyBorder="1" applyAlignment="1">
      <alignment horizontal="center" vertical="center" wrapText="1"/>
    </xf>
    <xf numFmtId="0" fontId="10" fillId="0" borderId="2" xfId="0" applyNumberFormat="1" applyFont="1" applyFill="1" applyBorder="1">
      <alignment vertical="center"/>
    </xf>
    <xf numFmtId="0" fontId="0" fillId="2" borderId="4" xfId="0" applyFill="1" applyBorder="1" applyAlignment="1">
      <alignment horizontal="center" vertical="center"/>
    </xf>
    <xf numFmtId="0" fontId="10" fillId="0" borderId="2" xfId="0" applyFont="1" applyBorder="1" applyAlignment="1">
      <alignment horizontal="center" vertical="center"/>
    </xf>
    <xf numFmtId="0" fontId="10" fillId="0" borderId="15" xfId="0" applyFont="1" applyBorder="1">
      <alignment vertical="center"/>
    </xf>
    <xf numFmtId="0" fontId="10" fillId="0" borderId="3" xfId="0" applyFont="1" applyBorder="1">
      <alignment vertical="center"/>
    </xf>
    <xf numFmtId="0" fontId="10" fillId="0" borderId="4" xfId="0" applyFont="1" applyBorder="1">
      <alignment vertical="center"/>
    </xf>
    <xf numFmtId="178" fontId="10" fillId="0" borderId="2" xfId="0" applyNumberFormat="1" applyFont="1" applyBorder="1">
      <alignment vertical="center"/>
    </xf>
    <xf numFmtId="178" fontId="10" fillId="0" borderId="3" xfId="0" applyNumberFormat="1" applyFont="1" applyBorder="1">
      <alignment vertical="center"/>
    </xf>
    <xf numFmtId="178" fontId="10" fillId="0" borderId="4" xfId="0" applyNumberFormat="1" applyFont="1" applyBorder="1">
      <alignment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187" fontId="10" fillId="0" borderId="2" xfId="0" applyNumberFormat="1" applyFont="1" applyBorder="1" applyAlignment="1">
      <alignment horizontal="right" vertical="center"/>
    </xf>
    <xf numFmtId="187" fontId="10" fillId="0" borderId="3" xfId="0" applyNumberFormat="1" applyFont="1" applyBorder="1" applyAlignment="1">
      <alignment horizontal="right" vertical="center"/>
    </xf>
    <xf numFmtId="187" fontId="10" fillId="0" borderId="4" xfId="0" applyNumberFormat="1" applyFont="1" applyBorder="1" applyAlignment="1">
      <alignment horizontal="right" vertical="center"/>
    </xf>
    <xf numFmtId="179" fontId="10" fillId="0" borderId="2" xfId="0" applyNumberFormat="1" applyFont="1" applyBorder="1">
      <alignment vertical="center"/>
    </xf>
    <xf numFmtId="0" fontId="26" fillId="0" borderId="7" xfId="0" applyFont="1" applyBorder="1" applyAlignment="1">
      <alignment horizontal="center" vertical="center" wrapText="1"/>
    </xf>
    <xf numFmtId="0" fontId="26" fillId="0" borderId="7" xfId="0" applyFont="1" applyBorder="1" applyAlignment="1">
      <alignment horizontal="left" vertical="center" wrapText="1"/>
    </xf>
    <xf numFmtId="0" fontId="10" fillId="0" borderId="4" xfId="0" applyFont="1" applyBorder="1" applyAlignment="1">
      <alignment vertical="center" wrapText="1"/>
    </xf>
    <xf numFmtId="177" fontId="11" fillId="0" borderId="1" xfId="0" applyNumberFormat="1" applyFont="1" applyFill="1" applyBorder="1" applyAlignment="1">
      <alignment horizontal="center" vertical="center" wrapText="1"/>
    </xf>
    <xf numFmtId="0" fontId="11" fillId="0" borderId="15" xfId="0" applyFont="1" applyFill="1" applyBorder="1">
      <alignment vertical="center"/>
    </xf>
    <xf numFmtId="176" fontId="0" fillId="0" borderId="1" xfId="0" applyNumberFormat="1" applyFill="1" applyBorder="1" applyAlignment="1">
      <alignment horizontal="center" vertical="center"/>
    </xf>
    <xf numFmtId="176" fontId="11" fillId="0" borderId="1" xfId="0" applyNumberFormat="1"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4" xfId="0" applyFont="1"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0" borderId="6" xfId="0"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3" borderId="7" xfId="0" applyFill="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1" xfId="0" applyFill="1" applyBorder="1" applyAlignment="1">
      <alignment horizontal="center" vertical="center"/>
    </xf>
    <xf numFmtId="0" fontId="0" fillId="0" borderId="6" xfId="0" applyBorder="1" applyAlignment="1">
      <alignment horizontal="center" vertical="center"/>
    </xf>
    <xf numFmtId="0" fontId="0" fillId="3" borderId="1" xfId="0" applyFill="1" applyBorder="1" applyAlignment="1">
      <alignment horizontal="center" vertical="center" wrapText="1"/>
    </xf>
    <xf numFmtId="181" fontId="10" fillId="9" borderId="2" xfId="0" applyNumberFormat="1" applyFont="1" applyFill="1" applyBorder="1" applyAlignment="1">
      <alignment horizontal="center" vertical="center" textRotation="255"/>
    </xf>
    <xf numFmtId="181" fontId="10" fillId="9" borderId="3" xfId="0" applyNumberFormat="1" applyFont="1" applyFill="1" applyBorder="1" applyAlignment="1">
      <alignment horizontal="center" vertical="center" textRotation="255"/>
    </xf>
    <xf numFmtId="181" fontId="10" fillId="9" borderId="15" xfId="0" applyNumberFormat="1" applyFont="1" applyFill="1" applyBorder="1" applyAlignment="1">
      <alignment horizontal="center" vertical="center" textRotation="255"/>
    </xf>
    <xf numFmtId="0" fontId="10" fillId="9" borderId="12" xfId="0" applyFont="1" applyFill="1" applyBorder="1" applyAlignment="1">
      <alignment horizontal="center" vertical="center" wrapText="1"/>
    </xf>
    <xf numFmtId="181" fontId="10" fillId="9" borderId="6" xfId="0" applyNumberFormat="1" applyFont="1" applyFill="1" applyBorder="1" applyAlignment="1">
      <alignment horizontal="center" vertical="center" textRotation="255"/>
    </xf>
    <xf numFmtId="176" fontId="10" fillId="9" borderId="19" xfId="0" applyNumberFormat="1" applyFont="1" applyFill="1" applyBorder="1" applyAlignment="1">
      <alignment horizontal="center" vertical="center"/>
    </xf>
    <xf numFmtId="180" fontId="10" fillId="9" borderId="2" xfId="0" applyNumberFormat="1" applyFont="1" applyFill="1" applyBorder="1" applyAlignment="1">
      <alignment horizontal="center" vertical="center" textRotation="255"/>
    </xf>
    <xf numFmtId="180" fontId="10" fillId="9" borderId="3" xfId="0" applyNumberFormat="1" applyFont="1" applyFill="1" applyBorder="1" applyAlignment="1">
      <alignment horizontal="center" vertical="center" textRotation="255"/>
    </xf>
    <xf numFmtId="176" fontId="10" fillId="9" borderId="12" xfId="0" applyNumberFormat="1" applyFont="1" applyFill="1" applyBorder="1" applyAlignment="1">
      <alignment horizontal="center" vertical="center"/>
    </xf>
    <xf numFmtId="0" fontId="8" fillId="9" borderId="2" xfId="1" applyFont="1" applyFill="1" applyBorder="1" applyAlignment="1">
      <alignment horizontal="center" vertical="center"/>
    </xf>
    <xf numFmtId="0" fontId="8" fillId="9" borderId="3" xfId="0" applyFont="1" applyFill="1" applyBorder="1" applyAlignment="1">
      <alignment horizontal="center" vertical="center"/>
    </xf>
    <xf numFmtId="0" fontId="8" fillId="9" borderId="15" xfId="0" applyFont="1" applyFill="1" applyBorder="1" applyAlignment="1">
      <alignment horizontal="center" vertical="center"/>
    </xf>
    <xf numFmtId="0" fontId="0" fillId="9" borderId="1" xfId="0" applyFont="1" applyFill="1" applyBorder="1" applyAlignment="1">
      <alignment horizontal="center" vertical="center"/>
    </xf>
    <xf numFmtId="0" fontId="0" fillId="9" borderId="6" xfId="0" applyFill="1" applyBorder="1" applyAlignment="1">
      <alignment horizontal="center" vertical="center"/>
    </xf>
    <xf numFmtId="176" fontId="0" fillId="9" borderId="1" xfId="0" applyNumberFormat="1" applyFont="1" applyFill="1" applyBorder="1" applyAlignment="1">
      <alignment horizontal="center" vertical="center"/>
    </xf>
    <xf numFmtId="0" fontId="0" fillId="9" borderId="22" xfId="0" applyFill="1" applyBorder="1" applyAlignment="1">
      <alignment horizontal="center" vertical="center"/>
    </xf>
    <xf numFmtId="0" fontId="0" fillId="9" borderId="3" xfId="0" applyFill="1" applyBorder="1" applyAlignment="1">
      <alignment horizontal="center" vertical="center"/>
    </xf>
    <xf numFmtId="0" fontId="0" fillId="9" borderId="15" xfId="0" applyFill="1" applyBorder="1" applyAlignment="1">
      <alignment horizontal="center" vertical="center"/>
    </xf>
    <xf numFmtId="176" fontId="0" fillId="9" borderId="5" xfId="0" applyNumberFormat="1" applyFont="1" applyFill="1" applyBorder="1" applyAlignment="1">
      <alignment horizontal="center" vertical="center"/>
    </xf>
    <xf numFmtId="182" fontId="10" fillId="10" borderId="2" xfId="0" applyNumberFormat="1" applyFont="1" applyFill="1" applyBorder="1" applyAlignment="1">
      <alignment horizontal="center" vertical="center" textRotation="255"/>
    </xf>
    <xf numFmtId="182" fontId="10" fillId="10" borderId="3" xfId="0" applyNumberFormat="1" applyFont="1" applyFill="1" applyBorder="1" applyAlignment="1">
      <alignment horizontal="center" vertical="center" textRotation="255"/>
    </xf>
    <xf numFmtId="0" fontId="10" fillId="10" borderId="4" xfId="0" applyFont="1" applyFill="1" applyBorder="1" applyAlignment="1">
      <alignment horizontal="center" vertical="center"/>
    </xf>
    <xf numFmtId="0" fontId="0" fillId="10" borderId="22" xfId="0" applyFill="1" applyBorder="1" applyAlignment="1">
      <alignment horizontal="center" vertical="center"/>
    </xf>
    <xf numFmtId="0" fontId="0" fillId="10" borderId="3" xfId="0" applyFill="1" applyBorder="1" applyAlignment="1">
      <alignment horizontal="center" vertical="center"/>
    </xf>
    <xf numFmtId="0" fontId="0" fillId="10" borderId="4" xfId="0" applyFill="1" applyBorder="1" applyAlignment="1">
      <alignment horizontal="center" vertical="center"/>
    </xf>
    <xf numFmtId="0" fontId="10" fillId="11" borderId="2"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4" xfId="0" applyFont="1" applyFill="1" applyBorder="1" applyAlignment="1">
      <alignment vertical="center" wrapText="1"/>
    </xf>
    <xf numFmtId="0" fontId="11" fillId="11" borderId="2" xfId="0" applyFont="1" applyFill="1" applyBorder="1" applyAlignment="1">
      <alignment horizontal="center" vertical="center"/>
    </xf>
    <xf numFmtId="0" fontId="11" fillId="11" borderId="4" xfId="0" applyFont="1" applyFill="1" applyBorder="1" applyAlignment="1">
      <alignment vertical="center" wrapText="1"/>
    </xf>
    <xf numFmtId="181" fontId="0" fillId="9" borderId="2" xfId="0" applyNumberFormat="1" applyFill="1" applyBorder="1" applyAlignment="1">
      <alignment horizontal="center" vertical="center" textRotation="255"/>
    </xf>
    <xf numFmtId="181" fontId="0" fillId="9" borderId="3" xfId="0" applyNumberFormat="1" applyFill="1" applyBorder="1" applyAlignment="1">
      <alignment horizontal="center" vertical="center" textRotation="255"/>
    </xf>
    <xf numFmtId="181" fontId="0" fillId="9" borderId="15" xfId="0" applyNumberFormat="1" applyFill="1" applyBorder="1" applyAlignment="1">
      <alignment horizontal="center" vertical="center" textRotation="255"/>
    </xf>
    <xf numFmtId="0" fontId="0" fillId="9" borderId="12" xfId="0" applyFill="1" applyBorder="1" applyAlignment="1">
      <alignment horizontal="center" vertical="center" wrapText="1"/>
    </xf>
    <xf numFmtId="0" fontId="0" fillId="9" borderId="2" xfId="0" applyFill="1" applyBorder="1" applyAlignment="1">
      <alignment horizontal="center" vertical="center"/>
    </xf>
    <xf numFmtId="0" fontId="0" fillId="9" borderId="1" xfId="0" applyFill="1" applyBorder="1" applyAlignment="1">
      <alignment horizontal="center" vertical="center"/>
    </xf>
    <xf numFmtId="0" fontId="0" fillId="9" borderId="11" xfId="0" applyFill="1" applyBorder="1" applyAlignment="1">
      <alignment horizontal="center" vertical="center"/>
    </xf>
    <xf numFmtId="0" fontId="0" fillId="9" borderId="23" xfId="0" applyFill="1" applyBorder="1" applyAlignment="1">
      <alignment horizontal="center" vertical="center"/>
    </xf>
    <xf numFmtId="0" fontId="0" fillId="9" borderId="16" xfId="0" applyFill="1" applyBorder="1" applyAlignment="1">
      <alignment horizontal="center" vertical="center"/>
    </xf>
    <xf numFmtId="0" fontId="0" fillId="9" borderId="8" xfId="0" applyFill="1" applyBorder="1" applyAlignment="1">
      <alignment horizontal="center" vertical="center"/>
    </xf>
    <xf numFmtId="0" fontId="0" fillId="9" borderId="13" xfId="0" applyFill="1" applyBorder="1" applyAlignment="1">
      <alignment horizontal="center" vertical="center"/>
    </xf>
    <xf numFmtId="0" fontId="0" fillId="9" borderId="24" xfId="0" applyFill="1" applyBorder="1" applyAlignment="1">
      <alignment horizontal="center" vertical="center"/>
    </xf>
    <xf numFmtId="0" fontId="0" fillId="9" borderId="17" xfId="0" applyFill="1" applyBorder="1" applyAlignment="1">
      <alignment horizontal="center" vertical="center"/>
    </xf>
    <xf numFmtId="0" fontId="0" fillId="9" borderId="10" xfId="0" applyFill="1" applyBorder="1" applyAlignment="1">
      <alignment horizontal="center" vertical="center"/>
    </xf>
    <xf numFmtId="0" fontId="0" fillId="9" borderId="43" xfId="0" applyFill="1" applyBorder="1" applyAlignment="1">
      <alignment horizontal="center" vertical="center"/>
    </xf>
    <xf numFmtId="0" fontId="0" fillId="9" borderId="44" xfId="0" applyFill="1" applyBorder="1" applyAlignment="1">
      <alignment horizontal="center" vertical="center"/>
    </xf>
    <xf numFmtId="0" fontId="0" fillId="9" borderId="45" xfId="0" applyFill="1" applyBorder="1" applyAlignment="1">
      <alignment horizontal="center" vertical="center"/>
    </xf>
    <xf numFmtId="0" fontId="0" fillId="9" borderId="46" xfId="0" applyFill="1" applyBorder="1" applyAlignment="1">
      <alignment horizontal="center" vertical="center"/>
    </xf>
    <xf numFmtId="0" fontId="0" fillId="9" borderId="57" xfId="0" applyFill="1" applyBorder="1" applyAlignment="1">
      <alignment horizontal="center" vertical="center"/>
    </xf>
    <xf numFmtId="0" fontId="0" fillId="9" borderId="60" xfId="0" applyFill="1" applyBorder="1" applyAlignment="1">
      <alignment horizontal="center" vertical="center"/>
    </xf>
    <xf numFmtId="0" fontId="0" fillId="9" borderId="61" xfId="0" applyFill="1" applyBorder="1" applyAlignment="1">
      <alignment horizontal="center" vertical="center"/>
    </xf>
    <xf numFmtId="0" fontId="0" fillId="9" borderId="56" xfId="0" applyFill="1" applyBorder="1" applyAlignment="1">
      <alignment horizontal="center" vertical="center"/>
    </xf>
    <xf numFmtId="0" fontId="0" fillId="9" borderId="50" xfId="0" applyFill="1" applyBorder="1" applyAlignment="1">
      <alignment horizontal="center" vertical="center"/>
    </xf>
    <xf numFmtId="0" fontId="0" fillId="9" borderId="51" xfId="0" applyFill="1" applyBorder="1" applyAlignment="1">
      <alignment horizontal="center" vertical="center"/>
    </xf>
    <xf numFmtId="0" fontId="0" fillId="9" borderId="52" xfId="0" applyFill="1" applyBorder="1" applyAlignment="1">
      <alignment horizontal="center" vertical="center"/>
    </xf>
    <xf numFmtId="0" fontId="0" fillId="9" borderId="53" xfId="0" applyFill="1" applyBorder="1" applyAlignment="1">
      <alignment horizontal="center" vertical="center"/>
    </xf>
    <xf numFmtId="0" fontId="0" fillId="9" borderId="35" xfId="0" applyFill="1" applyBorder="1" applyAlignment="1">
      <alignment horizontal="center" vertical="center"/>
    </xf>
    <xf numFmtId="0" fontId="0" fillId="9" borderId="36" xfId="0" applyFill="1" applyBorder="1" applyAlignment="1">
      <alignment horizontal="center" vertical="center"/>
    </xf>
    <xf numFmtId="0" fontId="0" fillId="9" borderId="37" xfId="0" applyFill="1" applyBorder="1" applyAlignment="1">
      <alignment horizontal="center" vertical="center"/>
    </xf>
    <xf numFmtId="0" fontId="0" fillId="9" borderId="9" xfId="0" applyFill="1" applyBorder="1" applyAlignment="1">
      <alignment horizontal="center" vertical="center"/>
    </xf>
    <xf numFmtId="0" fontId="0" fillId="10" borderId="3" xfId="0" applyFill="1" applyBorder="1" applyAlignment="1">
      <alignment horizontal="center" vertical="center"/>
    </xf>
    <xf numFmtId="0" fontId="0" fillId="10" borderId="4" xfId="0" applyFill="1" applyBorder="1" applyAlignment="1">
      <alignment horizontal="center" vertical="center"/>
    </xf>
    <xf numFmtId="182" fontId="0" fillId="10" borderId="2" xfId="0" applyNumberFormat="1" applyFill="1" applyBorder="1" applyAlignment="1">
      <alignment horizontal="center" vertical="center" textRotation="255"/>
    </xf>
    <xf numFmtId="182" fontId="0" fillId="10" borderId="3" xfId="0" applyNumberFormat="1" applyFill="1" applyBorder="1" applyAlignment="1">
      <alignment horizontal="center" vertical="center" textRotation="255"/>
    </xf>
    <xf numFmtId="0" fontId="0" fillId="10" borderId="4" xfId="0" applyFill="1" applyBorder="1" applyAlignment="1">
      <alignment horizontal="center" vertical="center" wrapText="1"/>
    </xf>
    <xf numFmtId="0" fontId="0" fillId="10" borderId="62" xfId="0" applyFill="1" applyBorder="1" applyAlignment="1">
      <alignment horizontal="center" vertical="center"/>
    </xf>
    <xf numFmtId="0" fontId="0" fillId="10" borderId="60" xfId="0" applyFill="1" applyBorder="1" applyAlignment="1">
      <alignment horizontal="center" vertical="center"/>
    </xf>
    <xf numFmtId="0" fontId="0" fillId="10" borderId="58" xfId="0" applyFill="1" applyBorder="1" applyAlignment="1">
      <alignment horizontal="center" vertical="center"/>
    </xf>
    <xf numFmtId="0" fontId="0" fillId="10" borderId="34" xfId="0" applyFill="1" applyBorder="1" applyAlignment="1">
      <alignment horizontal="center" vertical="center"/>
    </xf>
    <xf numFmtId="0" fontId="0" fillId="10" borderId="24" xfId="0" applyFill="1" applyBorder="1" applyAlignment="1">
      <alignment horizontal="center" vertical="center"/>
    </xf>
    <xf numFmtId="0" fontId="0" fillId="10" borderId="14" xfId="0" applyFill="1" applyBorder="1" applyAlignment="1">
      <alignment horizontal="center" vertical="center"/>
    </xf>
    <xf numFmtId="0" fontId="0" fillId="10" borderId="2" xfId="0" applyFill="1" applyBorder="1" applyAlignment="1">
      <alignment horizontal="center" vertical="center"/>
    </xf>
    <xf numFmtId="0" fontId="0" fillId="11" borderId="11" xfId="0" applyFill="1" applyBorder="1" applyAlignment="1">
      <alignment horizontal="center" vertical="center"/>
    </xf>
    <xf numFmtId="0" fontId="0" fillId="11" borderId="4" xfId="0" applyFill="1" applyBorder="1" applyAlignment="1">
      <alignment horizontal="center" vertical="center"/>
    </xf>
    <xf numFmtId="0" fontId="0" fillId="11" borderId="2" xfId="0" applyFill="1" applyBorder="1" applyAlignment="1">
      <alignment horizontal="center" vertical="center"/>
    </xf>
    <xf numFmtId="0" fontId="0" fillId="11" borderId="7" xfId="0" applyFill="1" applyBorder="1" applyAlignment="1">
      <alignment vertical="center" wrapText="1"/>
    </xf>
    <xf numFmtId="0" fontId="10" fillId="11" borderId="7" xfId="0" applyFont="1" applyFill="1" applyBorder="1" applyAlignment="1">
      <alignment vertical="center" wrapText="1"/>
    </xf>
    <xf numFmtId="0" fontId="0" fillId="11" borderId="57" xfId="0" applyFill="1" applyBorder="1" applyAlignment="1">
      <alignment horizontal="center" vertical="center"/>
    </xf>
    <xf numFmtId="0" fontId="0" fillId="11" borderId="59" xfId="0" applyFill="1" applyBorder="1" applyAlignment="1">
      <alignment vertical="center" wrapText="1"/>
    </xf>
    <xf numFmtId="0" fontId="0" fillId="11" borderId="13" xfId="0" applyFill="1" applyBorder="1" applyAlignment="1">
      <alignment horizontal="center" vertical="center"/>
    </xf>
    <xf numFmtId="0" fontId="0" fillId="11" borderId="21" xfId="0" applyFill="1" applyBorder="1" applyAlignment="1">
      <alignment vertical="center" wrapText="1"/>
    </xf>
    <xf numFmtId="176" fontId="0" fillId="0" borderId="0" xfId="0" applyNumberFormat="1" applyAlignment="1">
      <alignment horizontal="center" vertical="center"/>
    </xf>
    <xf numFmtId="176" fontId="0" fillId="0" borderId="6" xfId="0" applyNumberFormat="1" applyBorder="1" applyAlignment="1">
      <alignment horizontal="center" vertical="center"/>
    </xf>
    <xf numFmtId="176" fontId="0" fillId="0" borderId="4" xfId="0" applyNumberFormat="1" applyBorder="1" applyAlignment="1">
      <alignment horizontal="center" vertical="center"/>
    </xf>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10" fillId="5" borderId="30" xfId="0" applyFont="1" applyFill="1" applyBorder="1" applyAlignment="1">
      <alignment horizontal="center" vertical="center"/>
    </xf>
    <xf numFmtId="0" fontId="10" fillId="5" borderId="18" xfId="0" applyFont="1" applyFill="1" applyBorder="1" applyAlignment="1">
      <alignment horizontal="center" vertical="center"/>
    </xf>
    <xf numFmtId="0" fontId="10" fillId="5" borderId="20" xfId="0" applyFont="1" applyFill="1" applyBorder="1" applyAlignment="1">
      <alignment horizontal="center" vertical="center"/>
    </xf>
    <xf numFmtId="0" fontId="10" fillId="5" borderId="25"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0" fontId="10"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6" borderId="5"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7" xfId="0" applyFont="1" applyFill="1" applyBorder="1" applyAlignment="1">
      <alignment horizontal="center" vertical="center"/>
    </xf>
    <xf numFmtId="0" fontId="10" fillId="5" borderId="31"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10" fillId="9" borderId="3" xfId="0" applyFont="1" applyFill="1" applyBorder="1" applyAlignment="1">
      <alignment horizontal="center" vertical="center"/>
    </xf>
    <xf numFmtId="0" fontId="10" fillId="9" borderId="4" xfId="0" applyFont="1" applyFill="1" applyBorder="1" applyAlignment="1">
      <alignment horizontal="center" vertical="center"/>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4" xfId="0" applyFont="1" applyFill="1" applyBorder="1" applyAlignment="1">
      <alignment horizontal="center" vertical="center"/>
    </xf>
    <xf numFmtId="0" fontId="10" fillId="11" borderId="1" xfId="0" applyFont="1" applyFill="1" applyBorder="1" applyAlignment="1">
      <alignment horizontal="center" vertical="center"/>
    </xf>
    <xf numFmtId="0" fontId="10" fillId="9" borderId="1"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0" fillId="9" borderId="5" xfId="0" applyFont="1" applyFill="1" applyBorder="1" applyAlignment="1">
      <alignment horizontal="center" vertical="center"/>
    </xf>
    <xf numFmtId="0" fontId="10" fillId="9" borderId="6" xfId="0" applyFont="1" applyFill="1" applyBorder="1" applyAlignment="1">
      <alignment horizontal="center" vertical="center"/>
    </xf>
    <xf numFmtId="0" fontId="10" fillId="9" borderId="7" xfId="0" applyFont="1"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8"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20" xfId="0" applyFill="1" applyBorder="1" applyAlignment="1">
      <alignment horizontal="center" vertical="center" wrapText="1"/>
    </xf>
    <xf numFmtId="0" fontId="0" fillId="5" borderId="21" xfId="0" applyFill="1" applyBorder="1" applyAlignment="1">
      <alignment horizontal="center" vertical="center" wrapText="1"/>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11" xfId="0" applyFill="1" applyBorder="1" applyAlignment="1">
      <alignment horizontal="center" vertical="center"/>
    </xf>
    <xf numFmtId="0" fontId="0" fillId="5" borderId="13" xfId="0" applyFill="1" applyBorder="1" applyAlignment="1">
      <alignment horizontal="center" vertical="center"/>
    </xf>
    <xf numFmtId="0" fontId="0" fillId="5" borderId="16" xfId="0" applyFill="1" applyBorder="1" applyAlignment="1">
      <alignment horizontal="center" vertical="center"/>
    </xf>
    <xf numFmtId="0" fontId="0" fillId="5" borderId="17" xfId="0" applyFill="1" applyBorder="1" applyAlignment="1">
      <alignment horizontal="center" vertical="center"/>
    </xf>
    <xf numFmtId="0" fontId="0" fillId="5" borderId="12" xfId="0" applyFill="1" applyBorder="1" applyAlignment="1">
      <alignment horizontal="center" vertical="center"/>
    </xf>
    <xf numFmtId="0" fontId="0" fillId="5" borderId="14"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5" borderId="8" xfId="0"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0" fillId="5" borderId="5"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3"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8" xfId="0" applyFill="1" applyBorder="1" applyAlignment="1">
      <alignment horizontal="center" vertical="center"/>
    </xf>
    <xf numFmtId="0" fontId="0" fillId="3" borderId="10" xfId="0" applyFill="1" applyBorder="1" applyAlignment="1">
      <alignment horizontal="center" vertical="center"/>
    </xf>
    <xf numFmtId="0" fontId="0" fillId="5" borderId="15"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15" xfId="0" applyFill="1" applyBorder="1" applyAlignment="1">
      <alignment horizontal="center" vertical="center"/>
    </xf>
    <xf numFmtId="0" fontId="0" fillId="3" borderId="25" xfId="0" applyFill="1" applyBorder="1" applyAlignment="1">
      <alignment horizontal="center" vertical="center"/>
    </xf>
    <xf numFmtId="0" fontId="0" fillId="3" borderId="6" xfId="0" applyFill="1" applyBorder="1" applyAlignment="1">
      <alignment horizontal="center" vertical="center"/>
    </xf>
    <xf numFmtId="0" fontId="0" fillId="3" borderId="27" xfId="0" applyFill="1" applyBorder="1" applyAlignment="1">
      <alignment horizontal="center" vertical="center"/>
    </xf>
    <xf numFmtId="0" fontId="0" fillId="3" borderId="29" xfId="0" applyFill="1" applyBorder="1" applyAlignment="1">
      <alignment horizontal="center" vertical="center"/>
    </xf>
    <xf numFmtId="0" fontId="0" fillId="11" borderId="1" xfId="0" applyFill="1" applyBorder="1" applyAlignment="1">
      <alignment horizontal="center" vertical="center"/>
    </xf>
    <xf numFmtId="0" fontId="0" fillId="3" borderId="20"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wrapText="1"/>
    </xf>
    <xf numFmtId="0" fontId="0" fillId="3" borderId="1" xfId="0" applyFill="1" applyBorder="1" applyAlignment="1">
      <alignment horizontal="center" vertical="center" wrapText="1"/>
    </xf>
    <xf numFmtId="0" fontId="0" fillId="9" borderId="5" xfId="0" applyFill="1" applyBorder="1" applyAlignment="1">
      <alignment horizontal="center" vertical="center"/>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3" borderId="26" xfId="0" applyFill="1" applyBorder="1" applyAlignment="1">
      <alignment horizontal="center" vertical="center" wrapText="1"/>
    </xf>
    <xf numFmtId="177" fontId="0" fillId="3" borderId="8" xfId="0" applyNumberFormat="1" applyFill="1" applyBorder="1" applyAlignment="1">
      <alignment horizontal="center" vertical="center" wrapText="1"/>
    </xf>
    <xf numFmtId="177" fontId="0" fillId="3" borderId="9" xfId="0" applyNumberFormat="1" applyFill="1" applyBorder="1" applyAlignment="1">
      <alignment horizontal="center" vertical="center" wrapText="1"/>
    </xf>
    <xf numFmtId="177" fontId="0" fillId="3" borderId="10" xfId="0" applyNumberFormat="1" applyFill="1" applyBorder="1" applyAlignment="1">
      <alignment horizontal="center" vertical="center" wrapText="1"/>
    </xf>
    <xf numFmtId="0" fontId="0" fillId="3" borderId="9" xfId="0" applyFill="1" applyBorder="1" applyAlignment="1">
      <alignment horizontal="center" vertical="center" wrapText="1"/>
    </xf>
    <xf numFmtId="0" fontId="0" fillId="0" borderId="6" xfId="0" applyBorder="1" applyAlignment="1">
      <alignment horizontal="center" vertical="center"/>
    </xf>
    <xf numFmtId="0" fontId="0" fillId="0" borderId="26" xfId="0" applyBorder="1" applyAlignment="1">
      <alignment horizontal="center" vertical="center"/>
    </xf>
    <xf numFmtId="0" fontId="0" fillId="0" borderId="26" xfId="0" applyBorder="1" applyAlignment="1">
      <alignment horizontal="center" vertical="center" wrapText="1"/>
    </xf>
    <xf numFmtId="0" fontId="0" fillId="10" borderId="2" xfId="0" applyFill="1" applyBorder="1" applyAlignment="1">
      <alignment horizontal="center" vertical="center"/>
    </xf>
    <xf numFmtId="0" fontId="0" fillId="10" borderId="3" xfId="0" applyFill="1" applyBorder="1" applyAlignment="1">
      <alignment horizontal="center" vertical="center"/>
    </xf>
    <xf numFmtId="0" fontId="0" fillId="10" borderId="4" xfId="0" applyFill="1" applyBorder="1" applyAlignment="1">
      <alignment horizontal="center" vertical="center"/>
    </xf>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0" fillId="3" borderId="14" xfId="0" applyFill="1" applyBorder="1" applyAlignment="1">
      <alignment horizontal="center" vertical="center"/>
    </xf>
    <xf numFmtId="0" fontId="0" fillId="3" borderId="23" xfId="0" applyFill="1" applyBorder="1" applyAlignment="1">
      <alignment horizontal="center" vertical="center"/>
    </xf>
    <xf numFmtId="0" fontId="0" fillId="3" borderId="24" xfId="0" applyFill="1" applyBorder="1" applyAlignment="1">
      <alignment horizontal="center" vertical="center"/>
    </xf>
    <xf numFmtId="0" fontId="0" fillId="3" borderId="15" xfId="0" applyFill="1" applyBorder="1" applyAlignment="1">
      <alignment horizontal="center" vertical="center" wrapText="1"/>
    </xf>
    <xf numFmtId="0" fontId="0" fillId="3" borderId="11" xfId="0" applyFill="1" applyBorder="1" applyAlignment="1">
      <alignment horizontal="center" vertical="center"/>
    </xf>
    <xf numFmtId="0" fontId="0" fillId="3" borderId="13" xfId="0" applyFill="1" applyBorder="1" applyAlignment="1">
      <alignment horizontal="center" vertical="center"/>
    </xf>
    <xf numFmtId="0" fontId="0" fillId="3" borderId="9" xfId="0" applyFill="1" applyBorder="1" applyAlignment="1">
      <alignment horizontal="center" vertical="center"/>
    </xf>
    <xf numFmtId="176" fontId="0" fillId="3" borderId="1" xfId="0" applyNumberForma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wrapText="1"/>
    </xf>
    <xf numFmtId="0" fontId="0" fillId="4" borderId="10" xfId="0" applyFill="1" applyBorder="1" applyAlignment="1">
      <alignment horizontal="center" vertical="center" wrapText="1"/>
    </xf>
  </cellXfs>
  <cellStyles count="6">
    <cellStyle name="パーセント" xfId="4" builtinId="5"/>
    <cellStyle name="ハイパーリンク" xfId="1" builtinId="8"/>
    <cellStyle name="桁区切り" xfId="3" builtinId="6"/>
    <cellStyle name="標準" xfId="0" builtinId="0"/>
    <cellStyle name="標準 2" xfId="2" xr:uid="{68AA5FF5-A5A7-48E4-81CA-1CFB2AF5AD7B}"/>
    <cellStyle name="標準 2 2" xfId="5" xr:uid="{A9DEACAE-48B8-489B-8E90-BFFDAFAA3A7F}"/>
  </cellStyles>
  <dxfs count="0"/>
  <tableStyles count="0" defaultTableStyle="TableStyleMedium2" defaultPivotStyle="PivotStyleLight16"/>
  <colors>
    <mruColors>
      <color rgb="FFFFFF99"/>
      <color rgb="FFCCFFCC"/>
      <color rgb="FF0000CC"/>
      <color rgb="FFFFC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220915</xdr:colOff>
      <xdr:row>5</xdr:row>
      <xdr:rowOff>195303</xdr:rowOff>
    </xdr:from>
    <xdr:to>
      <xdr:col>15</xdr:col>
      <xdr:colOff>71236</xdr:colOff>
      <xdr:row>5</xdr:row>
      <xdr:rowOff>1086971</xdr:rowOff>
    </xdr:to>
    <xdr:sp macro="" textlink="">
      <xdr:nvSpPr>
        <xdr:cNvPr id="2" name="テキスト ボックス 1">
          <a:extLst>
            <a:ext uri="{FF2B5EF4-FFF2-40B4-BE49-F238E27FC236}">
              <a16:creationId xmlns:a16="http://schemas.microsoft.com/office/drawing/2014/main" id="{B78F08C6-737B-4CC1-BE3D-2BD868DCBDA3}"/>
            </a:ext>
          </a:extLst>
        </xdr:cNvPr>
        <xdr:cNvSpPr txBox="1"/>
      </xdr:nvSpPr>
      <xdr:spPr>
        <a:xfrm>
          <a:off x="7919356" y="2436479"/>
          <a:ext cx="2976762" cy="891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a:t>
          </a:r>
          <a:r>
            <a:rPr kumimoji="1" lang="en-US" altLang="ja-JP" sz="1800" b="1">
              <a:solidFill>
                <a:srgbClr val="FF0000"/>
              </a:solidFill>
              <a:latin typeface="ＭＳ ゴシック" panose="020B0609070205080204" pitchFamily="49" charset="-128"/>
              <a:ea typeface="ＭＳ ゴシック" panose="020B0609070205080204" pitchFamily="49" charset="-128"/>
            </a:rPr>
            <a:t>02</a:t>
          </a:r>
          <a:r>
            <a:rPr kumimoji="1" lang="ja-JP" altLang="en-US" sz="1800" b="1">
              <a:solidFill>
                <a:srgbClr val="FF0000"/>
              </a:solidFill>
              <a:latin typeface="ＭＳ ゴシック" panose="020B0609070205080204" pitchFamily="49" charset="-128"/>
              <a:ea typeface="ＭＳ ゴシック" panose="020B0609070205080204" pitchFamily="49" charset="-128"/>
            </a:rPr>
            <a:t>政策の客観指標」シートの評価結果が自動で反映</a:t>
          </a:r>
        </a:p>
      </xdr:txBody>
    </xdr:sp>
    <xdr:clientData/>
  </xdr:twoCellAnchor>
  <xdr:twoCellAnchor>
    <xdr:from>
      <xdr:col>26</xdr:col>
      <xdr:colOff>45624</xdr:colOff>
      <xdr:row>5</xdr:row>
      <xdr:rowOff>130470</xdr:rowOff>
    </xdr:from>
    <xdr:to>
      <xdr:col>34</xdr:col>
      <xdr:colOff>236124</xdr:colOff>
      <xdr:row>5</xdr:row>
      <xdr:rowOff>1176617</xdr:rowOff>
    </xdr:to>
    <xdr:sp macro="" textlink="">
      <xdr:nvSpPr>
        <xdr:cNvPr id="3" name="テキスト ボックス 2">
          <a:extLst>
            <a:ext uri="{FF2B5EF4-FFF2-40B4-BE49-F238E27FC236}">
              <a16:creationId xmlns:a16="http://schemas.microsoft.com/office/drawing/2014/main" id="{DDAE480B-7EE6-4945-A956-98C87434216D}"/>
            </a:ext>
          </a:extLst>
        </xdr:cNvPr>
        <xdr:cNvSpPr txBox="1"/>
      </xdr:nvSpPr>
      <xdr:spPr>
        <a:xfrm>
          <a:off x="11217889" y="2371646"/>
          <a:ext cx="2969559" cy="1046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a:t>
          </a:r>
          <a:r>
            <a:rPr kumimoji="1" lang="en-US" altLang="ja-JP" sz="1800" b="1">
              <a:solidFill>
                <a:srgbClr val="FF0000"/>
              </a:solidFill>
              <a:latin typeface="ＭＳ ゴシック" panose="020B0609070205080204" pitchFamily="49" charset="-128"/>
              <a:ea typeface="ＭＳ ゴシック" panose="020B0609070205080204" pitchFamily="49" charset="-128"/>
            </a:rPr>
            <a:t>03</a:t>
          </a:r>
          <a:r>
            <a:rPr kumimoji="1" lang="ja-JP" altLang="en-US" sz="1800" b="1">
              <a:solidFill>
                <a:srgbClr val="FF0000"/>
              </a:solidFill>
              <a:latin typeface="ＭＳ ゴシック" panose="020B0609070205080204" pitchFamily="49" charset="-128"/>
              <a:ea typeface="ＭＳ ゴシック" panose="020B0609070205080204" pitchFamily="49" charset="-128"/>
            </a:rPr>
            <a:t>施策評価」シートの客観指標の評価結果が自動で反映</a:t>
          </a:r>
        </a:p>
      </xdr:txBody>
    </xdr:sp>
    <xdr:clientData/>
  </xdr:twoCellAnchor>
  <xdr:twoCellAnchor>
    <xdr:from>
      <xdr:col>48</xdr:col>
      <xdr:colOff>182495</xdr:colOff>
      <xdr:row>5</xdr:row>
      <xdr:rowOff>228773</xdr:rowOff>
    </xdr:from>
    <xdr:to>
      <xdr:col>66</xdr:col>
      <xdr:colOff>33618</xdr:colOff>
      <xdr:row>5</xdr:row>
      <xdr:rowOff>1008530</xdr:rowOff>
    </xdr:to>
    <xdr:sp macro="" textlink="">
      <xdr:nvSpPr>
        <xdr:cNvPr id="4" name="テキスト ボックス 3">
          <a:extLst>
            <a:ext uri="{FF2B5EF4-FFF2-40B4-BE49-F238E27FC236}">
              <a16:creationId xmlns:a16="http://schemas.microsoft.com/office/drawing/2014/main" id="{28269AB1-90B6-41DD-A666-6B0FDA01736A}"/>
            </a:ext>
          </a:extLst>
        </xdr:cNvPr>
        <xdr:cNvSpPr txBox="1"/>
      </xdr:nvSpPr>
      <xdr:spPr>
        <a:xfrm>
          <a:off x="15523348" y="2469949"/>
          <a:ext cx="2977564" cy="779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市民生活実感調査」シートの評価結果が自動で反映</a:t>
          </a:r>
        </a:p>
      </xdr:txBody>
    </xdr:sp>
    <xdr:clientData/>
  </xdr:twoCellAnchor>
  <xdr:twoCellAnchor>
    <xdr:from>
      <xdr:col>0</xdr:col>
      <xdr:colOff>22414</xdr:colOff>
      <xdr:row>5</xdr:row>
      <xdr:rowOff>217235</xdr:rowOff>
    </xdr:from>
    <xdr:to>
      <xdr:col>2</xdr:col>
      <xdr:colOff>3350559</xdr:colOff>
      <xdr:row>5</xdr:row>
      <xdr:rowOff>1109384</xdr:rowOff>
    </xdr:to>
    <xdr:sp macro="" textlink="">
      <xdr:nvSpPr>
        <xdr:cNvPr id="5" name="テキスト ボックス 4">
          <a:extLst>
            <a:ext uri="{FF2B5EF4-FFF2-40B4-BE49-F238E27FC236}">
              <a16:creationId xmlns:a16="http://schemas.microsoft.com/office/drawing/2014/main" id="{0BB010A3-A580-4D9E-97AF-2E8FAA6CBA47}"/>
            </a:ext>
          </a:extLst>
        </xdr:cNvPr>
        <xdr:cNvSpPr txBox="1"/>
      </xdr:nvSpPr>
      <xdr:spPr>
        <a:xfrm>
          <a:off x="22414" y="2458411"/>
          <a:ext cx="5255557" cy="8921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「はばたけ未来へ！　京プラン２０２５」に掲載の，政策番号・政策分野名・基本方針を記載</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27214</xdr:colOff>
      <xdr:row>0</xdr:row>
      <xdr:rowOff>108857</xdr:rowOff>
    </xdr:from>
    <xdr:to>
      <xdr:col>4</xdr:col>
      <xdr:colOff>530679</xdr:colOff>
      <xdr:row>0</xdr:row>
      <xdr:rowOff>761999</xdr:rowOff>
    </xdr:to>
    <xdr:sp macro="" textlink="">
      <xdr:nvSpPr>
        <xdr:cNvPr id="6" name="テキスト ボックス 5">
          <a:extLst>
            <a:ext uri="{FF2B5EF4-FFF2-40B4-BE49-F238E27FC236}">
              <a16:creationId xmlns:a16="http://schemas.microsoft.com/office/drawing/2014/main" id="{6C7E2FEF-E42F-4B9B-9F15-68A541E83B8B}"/>
            </a:ext>
          </a:extLst>
        </xdr:cNvPr>
        <xdr:cNvSpPr txBox="1"/>
      </xdr:nvSpPr>
      <xdr:spPr>
        <a:xfrm>
          <a:off x="27214" y="108857"/>
          <a:ext cx="7285265" cy="65314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solidFill>
                <a:schemeClr val="tx1"/>
              </a:solidFill>
              <a:latin typeface="ＭＳ ゴシック" panose="020B0609070205080204" pitchFamily="49" charset="-128"/>
              <a:ea typeface="ＭＳ ゴシック" panose="020B0609070205080204" pitchFamily="49" charset="-128"/>
            </a:rPr>
            <a:t>「</a:t>
          </a:r>
          <a:r>
            <a:rPr kumimoji="1" lang="en-US" altLang="ja-JP" sz="3200" b="1">
              <a:solidFill>
                <a:schemeClr val="tx1"/>
              </a:solidFill>
              <a:latin typeface="ＭＳ ゴシック" panose="020B0609070205080204" pitchFamily="49" charset="-128"/>
              <a:ea typeface="ＭＳ ゴシック" panose="020B0609070205080204" pitchFamily="49" charset="-128"/>
            </a:rPr>
            <a:t>01</a:t>
          </a:r>
          <a:r>
            <a:rPr kumimoji="1" lang="ja-JP" altLang="en-US" sz="3200" b="1">
              <a:solidFill>
                <a:schemeClr val="tx1"/>
              </a:solidFill>
              <a:latin typeface="ＭＳ ゴシック" panose="020B0609070205080204" pitchFamily="49" charset="-128"/>
              <a:ea typeface="ＭＳ ゴシック" panose="020B0609070205080204" pitchFamily="49" charset="-128"/>
            </a:rPr>
            <a:t>政策評価」シート</a:t>
          </a:r>
          <a:r>
            <a:rPr kumimoji="1" lang="ja-JP" altLang="en-US" sz="3200" b="0">
              <a:solidFill>
                <a:schemeClr val="tx1"/>
              </a:solidFill>
              <a:latin typeface="ＭＳ ゴシック" panose="020B0609070205080204" pitchFamily="49" charset="-128"/>
              <a:ea typeface="ＭＳ ゴシック" panose="020B0609070205080204" pitchFamily="49" charset="-128"/>
            </a:rPr>
            <a:t>の見方</a:t>
          </a:r>
        </a:p>
      </xdr:txBody>
    </xdr:sp>
    <xdr:clientData/>
  </xdr:twoCellAnchor>
  <xdr:twoCellAnchor>
    <xdr:from>
      <xdr:col>72</xdr:col>
      <xdr:colOff>1275071</xdr:colOff>
      <xdr:row>5</xdr:row>
      <xdr:rowOff>207309</xdr:rowOff>
    </xdr:from>
    <xdr:to>
      <xdr:col>73</xdr:col>
      <xdr:colOff>1411142</xdr:colOff>
      <xdr:row>6</xdr:row>
      <xdr:rowOff>411416</xdr:rowOff>
    </xdr:to>
    <xdr:sp macro="" textlink="">
      <xdr:nvSpPr>
        <xdr:cNvPr id="22" name="テキスト ボックス 21">
          <a:extLst>
            <a:ext uri="{FF2B5EF4-FFF2-40B4-BE49-F238E27FC236}">
              <a16:creationId xmlns:a16="http://schemas.microsoft.com/office/drawing/2014/main" id="{CBE71E7B-5262-429F-A00B-CCAD089665C3}"/>
            </a:ext>
          </a:extLst>
        </xdr:cNvPr>
        <xdr:cNvSpPr txBox="1"/>
      </xdr:nvSpPr>
      <xdr:spPr>
        <a:xfrm>
          <a:off x="25726306" y="2448485"/>
          <a:ext cx="2567748" cy="15039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政策の客観指標総合評価結果及び市民生活実感評価結果に係る現状・原因分析を記載</a:t>
          </a:r>
        </a:p>
      </xdr:txBody>
    </xdr:sp>
    <xdr:clientData/>
  </xdr:twoCellAnchor>
  <xdr:twoCellAnchor>
    <xdr:from>
      <xdr:col>82</xdr:col>
      <xdr:colOff>122463</xdr:colOff>
      <xdr:row>5</xdr:row>
      <xdr:rowOff>176893</xdr:rowOff>
    </xdr:from>
    <xdr:to>
      <xdr:col>82</xdr:col>
      <xdr:colOff>3510642</xdr:colOff>
      <xdr:row>6</xdr:row>
      <xdr:rowOff>459441</xdr:rowOff>
    </xdr:to>
    <xdr:sp macro="" textlink="">
      <xdr:nvSpPr>
        <xdr:cNvPr id="23" name="テキスト ボックス 22">
          <a:extLst>
            <a:ext uri="{FF2B5EF4-FFF2-40B4-BE49-F238E27FC236}">
              <a16:creationId xmlns:a16="http://schemas.microsoft.com/office/drawing/2014/main" id="{E9715DF8-80DA-4EAE-BA41-06A8D6C65FD2}"/>
            </a:ext>
          </a:extLst>
        </xdr:cNvPr>
        <xdr:cNvSpPr txBox="1"/>
      </xdr:nvSpPr>
      <xdr:spPr>
        <a:xfrm>
          <a:off x="29437051" y="2418069"/>
          <a:ext cx="3388179" cy="158243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政策の</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客観指標総合評価結果と市民生活実感評価結果</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の</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総合評価結果を踏まえ，今後の方向性を記載</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146693</xdr:colOff>
      <xdr:row>5</xdr:row>
      <xdr:rowOff>1199031</xdr:rowOff>
    </xdr:from>
    <xdr:to>
      <xdr:col>68</xdr:col>
      <xdr:colOff>168088</xdr:colOff>
      <xdr:row>6</xdr:row>
      <xdr:rowOff>1053354</xdr:rowOff>
    </xdr:to>
    <xdr:sp macro="" textlink="">
      <xdr:nvSpPr>
        <xdr:cNvPr id="25" name="テキスト ボックス 24">
          <a:extLst>
            <a:ext uri="{FF2B5EF4-FFF2-40B4-BE49-F238E27FC236}">
              <a16:creationId xmlns:a16="http://schemas.microsoft.com/office/drawing/2014/main" id="{8709754C-986A-4C39-A819-5C8D644D60EC}"/>
            </a:ext>
          </a:extLst>
        </xdr:cNvPr>
        <xdr:cNvSpPr txBox="1"/>
      </xdr:nvSpPr>
      <xdr:spPr>
        <a:xfrm>
          <a:off x="18266605" y="3440207"/>
          <a:ext cx="1287659" cy="1154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市民生活実感調査における市民の重要度を記載</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68</xdr:col>
      <xdr:colOff>224118</xdr:colOff>
      <xdr:row>5</xdr:row>
      <xdr:rowOff>67235</xdr:rowOff>
    </xdr:from>
    <xdr:to>
      <xdr:col>69</xdr:col>
      <xdr:colOff>1311088</xdr:colOff>
      <xdr:row>6</xdr:row>
      <xdr:rowOff>369794</xdr:rowOff>
    </xdr:to>
    <xdr:sp macro="" textlink="">
      <xdr:nvSpPr>
        <xdr:cNvPr id="26" name="テキスト ボックス 25">
          <a:extLst>
            <a:ext uri="{FF2B5EF4-FFF2-40B4-BE49-F238E27FC236}">
              <a16:creationId xmlns:a16="http://schemas.microsoft.com/office/drawing/2014/main" id="{4649035A-897D-49C0-B73F-0FCDE4F8C844}"/>
            </a:ext>
          </a:extLst>
        </xdr:cNvPr>
        <xdr:cNvSpPr txBox="1"/>
      </xdr:nvSpPr>
      <xdr:spPr>
        <a:xfrm>
          <a:off x="19610294" y="2308411"/>
          <a:ext cx="1512794" cy="16024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政策の</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客観指標総合評価</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結果</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と市民生活実感評価結果を踏まえ</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た，総合評価結果を記載</a:t>
          </a:r>
          <a:endParaRPr lang="en-US" altLang="ja-JP" sz="1400" b="1">
            <a:solidFill>
              <a:srgbClr val="FF0000"/>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70</xdr:col>
      <xdr:colOff>324971</xdr:colOff>
      <xdr:row>5</xdr:row>
      <xdr:rowOff>78441</xdr:rowOff>
    </xdr:from>
    <xdr:to>
      <xdr:col>71</xdr:col>
      <xdr:colOff>2095500</xdr:colOff>
      <xdr:row>6</xdr:row>
      <xdr:rowOff>1053353</xdr:rowOff>
    </xdr:to>
    <xdr:sp macro="" textlink="">
      <xdr:nvSpPr>
        <xdr:cNvPr id="27" name="テキスト ボックス 26">
          <a:extLst>
            <a:ext uri="{FF2B5EF4-FFF2-40B4-BE49-F238E27FC236}">
              <a16:creationId xmlns:a16="http://schemas.microsoft.com/office/drawing/2014/main" id="{6C18EA7C-EA7C-47D3-B3AE-A279DC11BF9E}"/>
            </a:ext>
          </a:extLst>
        </xdr:cNvPr>
        <xdr:cNvSpPr txBox="1"/>
      </xdr:nvSpPr>
      <xdr:spPr>
        <a:xfrm>
          <a:off x="21616147" y="2319617"/>
          <a:ext cx="2498912" cy="22747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政策の客観指標総合評価結果と市民生活実感評価結果の間に開きがあり，かつ，中間値が取れない場合（例：客観指標総合評価結果がＡ，市民生活実感評価結果がＤ），総合評価結果としてどちら寄りの値を取るか予め定めた「重みづけ」と，その理由を記載</a:t>
          </a:r>
        </a:p>
      </xdr:txBody>
    </xdr:sp>
    <xdr:clientData/>
  </xdr:twoCellAnchor>
  <xdr:twoCellAnchor>
    <xdr:from>
      <xdr:col>32</xdr:col>
      <xdr:colOff>291353</xdr:colOff>
      <xdr:row>6</xdr:row>
      <xdr:rowOff>201705</xdr:rowOff>
    </xdr:from>
    <xdr:to>
      <xdr:col>51</xdr:col>
      <xdr:colOff>134471</xdr:colOff>
      <xdr:row>6</xdr:row>
      <xdr:rowOff>1255059</xdr:rowOff>
    </xdr:to>
    <xdr:sp macro="" textlink="">
      <xdr:nvSpPr>
        <xdr:cNvPr id="28" name="テキスト ボックス 27">
          <a:extLst>
            <a:ext uri="{FF2B5EF4-FFF2-40B4-BE49-F238E27FC236}">
              <a16:creationId xmlns:a16="http://schemas.microsoft.com/office/drawing/2014/main" id="{33B06126-940E-43C0-838D-46A16FAB5F6E}"/>
            </a:ext>
          </a:extLst>
        </xdr:cNvPr>
        <xdr:cNvSpPr txBox="1"/>
      </xdr:nvSpPr>
      <xdr:spPr>
        <a:xfrm>
          <a:off x="13547912" y="3742764"/>
          <a:ext cx="2969559" cy="1053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政策の客観指標評価の平均と施策の客観指標評価の平均の比重を</a:t>
          </a:r>
          <a:r>
            <a:rPr kumimoji="1" lang="en-US" altLang="ja-JP" sz="1400" b="1">
              <a:solidFill>
                <a:srgbClr val="FF0000"/>
              </a:solidFill>
              <a:latin typeface="ＭＳ ゴシック" panose="020B0609070205080204" pitchFamily="49" charset="-128"/>
              <a:ea typeface="ＭＳ ゴシック" panose="020B0609070205080204" pitchFamily="49" charset="-128"/>
            </a:rPr>
            <a:t>1:0.5</a:t>
          </a:r>
          <a:r>
            <a:rPr kumimoji="1" lang="ja-JP" altLang="en-US" sz="1400" b="1">
              <a:solidFill>
                <a:srgbClr val="FF0000"/>
              </a:solidFill>
              <a:latin typeface="ＭＳ ゴシック" panose="020B0609070205080204" pitchFamily="49" charset="-128"/>
              <a:ea typeface="ＭＳ ゴシック" panose="020B0609070205080204" pitchFamily="49" charset="-128"/>
            </a:rPr>
            <a:t>とした，政策の客観指標総合評価結果を記載</a:t>
          </a:r>
        </a:p>
      </xdr:txBody>
    </xdr:sp>
    <xdr:clientData/>
  </xdr:twoCellAnchor>
  <xdr:twoCellAnchor>
    <xdr:from>
      <xdr:col>44</xdr:col>
      <xdr:colOff>437029</xdr:colOff>
      <xdr:row>5</xdr:row>
      <xdr:rowOff>818030</xdr:rowOff>
    </xdr:from>
    <xdr:to>
      <xdr:col>44</xdr:col>
      <xdr:colOff>437029</xdr:colOff>
      <xdr:row>6</xdr:row>
      <xdr:rowOff>201706</xdr:rowOff>
    </xdr:to>
    <xdr:cxnSp macro="">
      <xdr:nvCxnSpPr>
        <xdr:cNvPr id="30" name="直線矢印コネクタ 29">
          <a:extLst>
            <a:ext uri="{FF2B5EF4-FFF2-40B4-BE49-F238E27FC236}">
              <a16:creationId xmlns:a16="http://schemas.microsoft.com/office/drawing/2014/main" id="{1187D0DA-E035-4AAB-9825-DAC921E147C4}"/>
            </a:ext>
          </a:extLst>
        </xdr:cNvPr>
        <xdr:cNvCxnSpPr/>
      </xdr:nvCxnSpPr>
      <xdr:spPr>
        <a:xfrm flipV="1">
          <a:off x="14735735" y="3059206"/>
          <a:ext cx="0" cy="683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342899</xdr:colOff>
      <xdr:row>5</xdr:row>
      <xdr:rowOff>510989</xdr:rowOff>
    </xdr:from>
    <xdr:to>
      <xdr:col>66</xdr:col>
      <xdr:colOff>342899</xdr:colOff>
      <xdr:row>5</xdr:row>
      <xdr:rowOff>1194548</xdr:rowOff>
    </xdr:to>
    <xdr:cxnSp macro="">
      <xdr:nvCxnSpPr>
        <xdr:cNvPr id="31" name="直線矢印コネクタ 30">
          <a:extLst>
            <a:ext uri="{FF2B5EF4-FFF2-40B4-BE49-F238E27FC236}">
              <a16:creationId xmlns:a16="http://schemas.microsoft.com/office/drawing/2014/main" id="{491A163C-0EC1-4EB9-AA0D-5B210E75D466}"/>
            </a:ext>
          </a:extLst>
        </xdr:cNvPr>
        <xdr:cNvCxnSpPr/>
      </xdr:nvCxnSpPr>
      <xdr:spPr>
        <a:xfrm flipV="1">
          <a:off x="18810193" y="2752165"/>
          <a:ext cx="0" cy="683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127000</xdr:rowOff>
    </xdr:from>
    <xdr:to>
      <xdr:col>6</xdr:col>
      <xdr:colOff>814917</xdr:colOff>
      <xdr:row>0</xdr:row>
      <xdr:rowOff>780142</xdr:rowOff>
    </xdr:to>
    <xdr:sp macro="" textlink="">
      <xdr:nvSpPr>
        <xdr:cNvPr id="10" name="テキスト ボックス 9">
          <a:extLst>
            <a:ext uri="{FF2B5EF4-FFF2-40B4-BE49-F238E27FC236}">
              <a16:creationId xmlns:a16="http://schemas.microsoft.com/office/drawing/2014/main" id="{536F0931-0746-4519-AF66-DBB2D22A6EBC}"/>
            </a:ext>
          </a:extLst>
        </xdr:cNvPr>
        <xdr:cNvSpPr txBox="1"/>
      </xdr:nvSpPr>
      <xdr:spPr>
        <a:xfrm>
          <a:off x="47625" y="127000"/>
          <a:ext cx="6101292" cy="65314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solidFill>
                <a:schemeClr val="tx1"/>
              </a:solidFill>
              <a:latin typeface="ＭＳ ゴシック" panose="020B0609070205080204" pitchFamily="49" charset="-128"/>
              <a:ea typeface="ＭＳ ゴシック" panose="020B0609070205080204" pitchFamily="49" charset="-128"/>
            </a:rPr>
            <a:t>「</a:t>
          </a:r>
          <a:r>
            <a:rPr kumimoji="1" lang="en-US" altLang="ja-JP" sz="3200" b="1">
              <a:solidFill>
                <a:schemeClr val="tx1"/>
              </a:solidFill>
              <a:latin typeface="ＭＳ ゴシック" panose="020B0609070205080204" pitchFamily="49" charset="-128"/>
              <a:ea typeface="ＭＳ ゴシック" panose="020B0609070205080204" pitchFamily="49" charset="-128"/>
            </a:rPr>
            <a:t>03</a:t>
          </a:r>
          <a:r>
            <a:rPr kumimoji="1" lang="ja-JP" altLang="en-US" sz="3200" b="1">
              <a:solidFill>
                <a:schemeClr val="tx1"/>
              </a:solidFill>
              <a:latin typeface="ＭＳ ゴシック" panose="020B0609070205080204" pitchFamily="49" charset="-128"/>
              <a:ea typeface="ＭＳ ゴシック" panose="020B0609070205080204" pitchFamily="49" charset="-128"/>
            </a:rPr>
            <a:t>施策評価」シート</a:t>
          </a:r>
          <a:r>
            <a:rPr kumimoji="1" lang="ja-JP" altLang="en-US" sz="3200" b="0">
              <a:solidFill>
                <a:schemeClr val="tx1"/>
              </a:solidFill>
              <a:latin typeface="ＭＳ ゴシック" panose="020B0609070205080204" pitchFamily="49" charset="-128"/>
              <a:ea typeface="ＭＳ ゴシック" panose="020B0609070205080204" pitchFamily="49" charset="-128"/>
            </a:rPr>
            <a:t>の見方</a:t>
          </a:r>
        </a:p>
      </xdr:txBody>
    </xdr:sp>
    <xdr:clientData/>
  </xdr:twoCellAnchor>
  <xdr:twoCellAnchor>
    <xdr:from>
      <xdr:col>73</xdr:col>
      <xdr:colOff>84667</xdr:colOff>
      <xdr:row>4</xdr:row>
      <xdr:rowOff>318710</xdr:rowOff>
    </xdr:from>
    <xdr:to>
      <xdr:col>73</xdr:col>
      <xdr:colOff>1905001</xdr:colOff>
      <xdr:row>6</xdr:row>
      <xdr:rowOff>656167</xdr:rowOff>
    </xdr:to>
    <xdr:sp macro="" textlink="">
      <xdr:nvSpPr>
        <xdr:cNvPr id="21" name="テキスト ボックス 20">
          <a:extLst>
            <a:ext uri="{FF2B5EF4-FFF2-40B4-BE49-F238E27FC236}">
              <a16:creationId xmlns:a16="http://schemas.microsoft.com/office/drawing/2014/main" id="{055BBBCB-808A-4BC9-A968-AC05478FACC9}"/>
            </a:ext>
          </a:extLst>
        </xdr:cNvPr>
        <xdr:cNvSpPr txBox="1"/>
      </xdr:nvSpPr>
      <xdr:spPr>
        <a:xfrm>
          <a:off x="34882667" y="2107293"/>
          <a:ext cx="1820334" cy="159687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・関連する分野別計画や指針等の名称を記載。</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r>
            <a:rPr kumimoji="1" lang="ja-JP" altLang="en-US" sz="1400" b="1">
              <a:solidFill>
                <a:srgbClr val="FF0000"/>
              </a:solidFill>
              <a:latin typeface="ＭＳ ゴシック" panose="020B0609070205080204" pitchFamily="49" charset="-128"/>
              <a:ea typeface="ＭＳ ゴシック" panose="020B0609070205080204" pitchFamily="49" charset="-128"/>
            </a:rPr>
            <a:t>・計画や指針等のホームページの</a:t>
          </a:r>
          <a:r>
            <a:rPr kumimoji="1" lang="en-US" altLang="ja-JP" sz="1400" b="1">
              <a:solidFill>
                <a:srgbClr val="FF0000"/>
              </a:solidFill>
              <a:latin typeface="ＭＳ ゴシック" panose="020B0609070205080204" pitchFamily="49" charset="-128"/>
              <a:ea typeface="ＭＳ ゴシック" panose="020B0609070205080204" pitchFamily="49" charset="-128"/>
            </a:rPr>
            <a:t>URL</a:t>
          </a:r>
          <a:r>
            <a:rPr kumimoji="1" lang="ja-JP" altLang="en-US" sz="1400" b="1">
              <a:solidFill>
                <a:srgbClr val="FF0000"/>
              </a:solidFill>
              <a:latin typeface="ＭＳ ゴシック" panose="020B0609070205080204" pitchFamily="49" charset="-128"/>
              <a:ea typeface="ＭＳ ゴシック" panose="020B0609070205080204" pitchFamily="49" charset="-128"/>
            </a:rPr>
            <a:t>を貼付</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497418</xdr:rowOff>
    </xdr:from>
    <xdr:to>
      <xdr:col>1</xdr:col>
      <xdr:colOff>1778000</xdr:colOff>
      <xdr:row>6</xdr:row>
      <xdr:rowOff>532317</xdr:rowOff>
    </xdr:to>
    <xdr:sp macro="" textlink="">
      <xdr:nvSpPr>
        <xdr:cNvPr id="22" name="テキスト ボックス 21">
          <a:extLst>
            <a:ext uri="{FF2B5EF4-FFF2-40B4-BE49-F238E27FC236}">
              <a16:creationId xmlns:a16="http://schemas.microsoft.com/office/drawing/2014/main" id="{7C3408A3-B5F1-4E84-8419-97B0EC8113C7}"/>
            </a:ext>
          </a:extLst>
        </xdr:cNvPr>
        <xdr:cNvSpPr txBox="1"/>
      </xdr:nvSpPr>
      <xdr:spPr>
        <a:xfrm>
          <a:off x="0" y="2286001"/>
          <a:ext cx="2497667" cy="129431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「はばたけ未来へ！　京プラン２０２５」に掲載の，施策番号・施策名を記載</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95250</xdr:colOff>
      <xdr:row>5</xdr:row>
      <xdr:rowOff>84666</xdr:rowOff>
    </xdr:from>
    <xdr:to>
      <xdr:col>17</xdr:col>
      <xdr:colOff>278814</xdr:colOff>
      <xdr:row>6</xdr:row>
      <xdr:rowOff>730249</xdr:rowOff>
    </xdr:to>
    <xdr:sp macro="" textlink="">
      <xdr:nvSpPr>
        <xdr:cNvPr id="23" name="テキスト ボックス 22">
          <a:extLst>
            <a:ext uri="{FF2B5EF4-FFF2-40B4-BE49-F238E27FC236}">
              <a16:creationId xmlns:a16="http://schemas.microsoft.com/office/drawing/2014/main" id="{2028CEDE-C7AD-4C32-BAE1-CB6C8D39E2D9}"/>
            </a:ext>
          </a:extLst>
        </xdr:cNvPr>
        <xdr:cNvSpPr txBox="1"/>
      </xdr:nvSpPr>
      <xdr:spPr>
        <a:xfrm>
          <a:off x="8223250" y="2402416"/>
          <a:ext cx="2628314" cy="1375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市民生活実感調査」シートに掲載の，上位政策に関する設問のどれを評価に用いるのか明示</a:t>
          </a:r>
        </a:p>
      </xdr:txBody>
    </xdr:sp>
    <xdr:clientData/>
  </xdr:twoCellAnchor>
  <xdr:twoCellAnchor>
    <xdr:from>
      <xdr:col>18</xdr:col>
      <xdr:colOff>275166</xdr:colOff>
      <xdr:row>5</xdr:row>
      <xdr:rowOff>158750</xdr:rowOff>
    </xdr:from>
    <xdr:to>
      <xdr:col>27</xdr:col>
      <xdr:colOff>196725</xdr:colOff>
      <xdr:row>6</xdr:row>
      <xdr:rowOff>474647</xdr:rowOff>
    </xdr:to>
    <xdr:sp macro="" textlink="">
      <xdr:nvSpPr>
        <xdr:cNvPr id="24" name="テキスト ボックス 23">
          <a:extLst>
            <a:ext uri="{FF2B5EF4-FFF2-40B4-BE49-F238E27FC236}">
              <a16:creationId xmlns:a16="http://schemas.microsoft.com/office/drawing/2014/main" id="{E4509116-8A0F-45F1-B2CA-E88206398C67}"/>
            </a:ext>
          </a:extLst>
        </xdr:cNvPr>
        <xdr:cNvSpPr txBox="1"/>
      </xdr:nvSpPr>
      <xdr:spPr>
        <a:xfrm>
          <a:off x="11197166" y="2476500"/>
          <a:ext cx="2969559" cy="1046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04</a:t>
          </a:r>
          <a:r>
            <a:rPr kumimoji="1" lang="ja-JP" altLang="en-US" sz="1600" b="1">
              <a:solidFill>
                <a:srgbClr val="FF0000"/>
              </a:solidFill>
              <a:latin typeface="ＭＳ ゴシック" panose="020B0609070205080204" pitchFamily="49" charset="-128"/>
              <a:ea typeface="ＭＳ ゴシック" panose="020B0609070205080204" pitchFamily="49" charset="-128"/>
            </a:rPr>
            <a:t>施策の客観指標」シートの評価結果が自動で反映</a:t>
          </a:r>
        </a:p>
      </xdr:txBody>
    </xdr:sp>
    <xdr:clientData/>
  </xdr:twoCellAnchor>
  <xdr:twoCellAnchor>
    <xdr:from>
      <xdr:col>49</xdr:col>
      <xdr:colOff>21167</xdr:colOff>
      <xdr:row>5</xdr:row>
      <xdr:rowOff>148167</xdr:rowOff>
    </xdr:from>
    <xdr:to>
      <xdr:col>56</xdr:col>
      <xdr:colOff>278814</xdr:colOff>
      <xdr:row>6</xdr:row>
      <xdr:rowOff>518583</xdr:rowOff>
    </xdr:to>
    <xdr:sp macro="" textlink="">
      <xdr:nvSpPr>
        <xdr:cNvPr id="25" name="テキスト ボックス 24">
          <a:extLst>
            <a:ext uri="{FF2B5EF4-FFF2-40B4-BE49-F238E27FC236}">
              <a16:creationId xmlns:a16="http://schemas.microsoft.com/office/drawing/2014/main" id="{FC2DD098-5B35-468E-A39F-1C263AF63262}"/>
            </a:ext>
          </a:extLst>
        </xdr:cNvPr>
        <xdr:cNvSpPr txBox="1"/>
      </xdr:nvSpPr>
      <xdr:spPr>
        <a:xfrm>
          <a:off x="14784917" y="2465917"/>
          <a:ext cx="2628314" cy="1100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市民生活実感調査」シートの評価結果が自動で反映</a:t>
          </a:r>
        </a:p>
      </xdr:txBody>
    </xdr:sp>
    <xdr:clientData/>
  </xdr:twoCellAnchor>
  <xdr:twoCellAnchor>
    <xdr:from>
      <xdr:col>66</xdr:col>
      <xdr:colOff>158750</xdr:colOff>
      <xdr:row>4</xdr:row>
      <xdr:rowOff>349252</xdr:rowOff>
    </xdr:from>
    <xdr:to>
      <xdr:col>67</xdr:col>
      <xdr:colOff>2349499</xdr:colOff>
      <xdr:row>6</xdr:row>
      <xdr:rowOff>613834</xdr:rowOff>
    </xdr:to>
    <xdr:sp macro="" textlink="">
      <xdr:nvSpPr>
        <xdr:cNvPr id="26" name="テキスト ボックス 25">
          <a:extLst>
            <a:ext uri="{FF2B5EF4-FFF2-40B4-BE49-F238E27FC236}">
              <a16:creationId xmlns:a16="http://schemas.microsoft.com/office/drawing/2014/main" id="{E3DD95AF-EAF4-43CB-AD0E-81185F0FF613}"/>
            </a:ext>
          </a:extLst>
        </xdr:cNvPr>
        <xdr:cNvSpPr txBox="1"/>
      </xdr:nvSpPr>
      <xdr:spPr>
        <a:xfrm>
          <a:off x="17631833" y="2137835"/>
          <a:ext cx="2910416" cy="1523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施策の客観指標評価結果と市民生活実感評価結果の間に開きがあり，かつ，中間値が取れない場合（例：客観指標評価結果がＡ，市民生活実感評価結果がＤ），施策の総合評価結果としてどちら寄りの値を取るか予め定めた「重みづけ」と，その理由を記載</a:t>
          </a:r>
        </a:p>
      </xdr:txBody>
    </xdr:sp>
    <xdr:clientData/>
  </xdr:twoCellAnchor>
  <xdr:twoCellAnchor>
    <xdr:from>
      <xdr:col>68</xdr:col>
      <xdr:colOff>582083</xdr:colOff>
      <xdr:row>5</xdr:row>
      <xdr:rowOff>74083</xdr:rowOff>
    </xdr:from>
    <xdr:to>
      <xdr:col>69</xdr:col>
      <xdr:colOff>1332877</xdr:colOff>
      <xdr:row>6</xdr:row>
      <xdr:rowOff>550333</xdr:rowOff>
    </xdr:to>
    <xdr:sp macro="" textlink="">
      <xdr:nvSpPr>
        <xdr:cNvPr id="27" name="テキスト ボックス 26">
          <a:extLst>
            <a:ext uri="{FF2B5EF4-FFF2-40B4-BE49-F238E27FC236}">
              <a16:creationId xmlns:a16="http://schemas.microsoft.com/office/drawing/2014/main" id="{1BEC4252-8EA5-4DA1-9F0D-87D67B0AA142}"/>
            </a:ext>
          </a:extLst>
        </xdr:cNvPr>
        <xdr:cNvSpPr txBox="1"/>
      </xdr:nvSpPr>
      <xdr:spPr>
        <a:xfrm>
          <a:off x="21209000" y="2391833"/>
          <a:ext cx="2274794" cy="120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施策の</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客観指標評価</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結果</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と市民生活実感評価結果を踏まえ</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た，施策の総合評価結果を記載</a:t>
          </a:r>
          <a:endParaRPr lang="en-US" altLang="ja-JP" sz="1400" b="1">
            <a:solidFill>
              <a:srgbClr val="FF0000"/>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70</xdr:col>
      <xdr:colOff>687915</xdr:colOff>
      <xdr:row>5</xdr:row>
      <xdr:rowOff>21166</xdr:rowOff>
    </xdr:from>
    <xdr:to>
      <xdr:col>71</xdr:col>
      <xdr:colOff>1682750</xdr:colOff>
      <xdr:row>6</xdr:row>
      <xdr:rowOff>518583</xdr:rowOff>
    </xdr:to>
    <xdr:sp macro="" textlink="">
      <xdr:nvSpPr>
        <xdr:cNvPr id="28" name="テキスト ボックス 27">
          <a:extLst>
            <a:ext uri="{FF2B5EF4-FFF2-40B4-BE49-F238E27FC236}">
              <a16:creationId xmlns:a16="http://schemas.microsoft.com/office/drawing/2014/main" id="{DC895900-89B4-4C37-B051-68E6813F6A5A}"/>
            </a:ext>
          </a:extLst>
        </xdr:cNvPr>
        <xdr:cNvSpPr txBox="1"/>
      </xdr:nvSpPr>
      <xdr:spPr>
        <a:xfrm>
          <a:off x="24743832" y="2338916"/>
          <a:ext cx="3429001"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施策の客観指標評価結果及び市民生活実感評価結果について，それぞれｃ評価以下の場合，原因分析を記載</a:t>
          </a:r>
        </a:p>
      </xdr:txBody>
    </xdr:sp>
    <xdr:clientData/>
  </xdr:twoCellAnchor>
  <xdr:twoCellAnchor>
    <xdr:from>
      <xdr:col>72</xdr:col>
      <xdr:colOff>571500</xdr:colOff>
      <xdr:row>5</xdr:row>
      <xdr:rowOff>296334</xdr:rowOff>
    </xdr:from>
    <xdr:to>
      <xdr:col>72</xdr:col>
      <xdr:colOff>3959679</xdr:colOff>
      <xdr:row>6</xdr:row>
      <xdr:rowOff>359834</xdr:rowOff>
    </xdr:to>
    <xdr:sp macro="" textlink="">
      <xdr:nvSpPr>
        <xdr:cNvPr id="29" name="テキスト ボックス 28">
          <a:extLst>
            <a:ext uri="{FF2B5EF4-FFF2-40B4-BE49-F238E27FC236}">
              <a16:creationId xmlns:a16="http://schemas.microsoft.com/office/drawing/2014/main" id="{F9090431-1D6D-4D6D-A454-13FCF129AEDC}"/>
            </a:ext>
          </a:extLst>
        </xdr:cNvPr>
        <xdr:cNvSpPr txBox="1"/>
      </xdr:nvSpPr>
      <xdr:spPr>
        <a:xfrm>
          <a:off x="29495750" y="2614084"/>
          <a:ext cx="3388179" cy="7937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施策の総合評価結果を踏まえ，今後の方向性を記載</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koch198/Desktop/&#27425;&#26399;&#12503;&#12521;&#12531;&#19979;&#12391;&#12398;&#25919;&#31574;&#35413;&#20385;/&#35413;&#20385;&#31080;&#12524;&#12452;&#12450;&#12454;&#12488;&#20462;&#27491;&#2669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9_&#23376;&#33509;&#12288;&#8251;&#27770;&#35009;&#20013;&#9733;&#28187;&#23569;&#25351;&#27161;&#12354;&#12426;&#65288;&#20462;&#27491;&#28168;&#12415;&#65289;03&#26045;&#31574;&#35413;&#20385;&#12471;&#12540;&#12488;R4&#20197;&#38477;&#21066;&#38500;/0820_&#23616;&#36820;&#12375;&#65288;&#37325;&#12415;&#12389;&#12369;&#25991;&#31456;&#12394;&#12393;&#20462;&#27491;&#65289;/0820&#25919;&#35519;&#30906;&#35469;&#65288;&#23376;&#33509;&#65289;03_&#12304;&#22238;&#31572;&#27096;&#24335;&#65297;&#12305;&#65330;&#65299;&#25919;&#31574;&#35413;&#20385;&#12487;&#12540;&#12479;&#12505;&#12540;&#12473;&#12539;&#35413;&#20385;&#31080;&#65288;&#24046;&#2636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8_&#20445;&#31119;&#9679;&#9733;&#28187;&#23569;&#25351;&#27161;&#12354;&#12426;&#65288;&#20462;&#27491;&#28168;&#12415;&#65289;03&#26045;&#31574;&#35413;&#20385;&#12471;&#12540;&#12488;R4&#20197;&#38477;&#21066;&#38500;/0820_&#23616;&#36820;&#12375;&#65288;&#37325;&#12415;&#12389;&#12369;&#25991;&#31456;&#12394;&#12393;&#20462;&#27491;&#65289;/0820&#25919;&#35519;&#20462;&#27491;&#65288;&#20445;&#31119;&#65289;02_&#12304;&#20445;&#31119;&#22238;&#31572;&#27096;&#24335;&#65297;&#12305;&#65330;&#65299;&#25919;&#31574;&#35413;&#20385;&#12487;&#12540;&#12479;&#12505;&#12540;&#12473;&#12539;&#35413;&#20385;&#31080;&#12288;&#32207;&#21209;&#20462;&#27491;2.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13_&#25945;&#32946;&#9679;&#9733;&#28187;&#23569;&#25351;&#27161;&#12354;&#12426;&#65288;&#20462;&#27491;&#28168;&#12415;&#65289;03&#26045;&#31574;&#35413;&#20385;&#12471;&#12540;&#12488;R4&#20197;&#38477;&#21066;&#38500;\0819_&#23616;&#36820;&#12375;&#65288;&#37325;&#12415;&#12389;&#12369;&#25991;&#31456;&#12394;&#12393;&#20462;&#27491;&#65289;\0819&#25919;&#35519;&#30906;&#35469;&#20381;&#38972;&#12304;&#25945;&#32946;&#12305;&#65288;0712&#20462;&#27491;&#65289;02_&#12304;&#22238;&#31572;&#27096;&#24335;&#65297;&#12305;&#65330;&#65299;&#25919;&#31574;&#35413;&#20385;&#12487;&#12540;&#12479;&#12505;&#12540;&#12473;&#12539;&#35413;&#20385;&#31080;.xlsx?72100B9F" TargetMode="External"/><Relationship Id="rId1" Type="http://schemas.openxmlformats.org/officeDocument/2006/relationships/externalLinkPath" Target="file:///\\72100B9F\0819&#25919;&#35519;&#30906;&#35469;&#20381;&#38972;&#12304;&#25945;&#32946;&#12305;&#65288;0712&#20462;&#27491;&#65289;02_&#12304;&#22238;&#31572;&#27096;&#24335;&#65297;&#12305;&#65330;&#65299;&#25919;&#31574;&#35413;&#20385;&#12487;&#12540;&#12479;&#12505;&#12540;&#12473;&#12539;&#35413;&#20385;&#31080;.xlsx"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2_&#34892;&#36001;&#9651;&#12288;&#8251;&#27770;&#35009;&#20013;&#9733;&#28187;&#23569;&#25351;&#27161;&#12354;&#12426;&#65288;&#20462;&#27491;&#28168;&#12415;&#65289;03&#26045;&#31574;&#35413;&#20385;&#12471;&#12540;&#12488;R4&#20197;&#38477;&#21066;&#38500;\0820_&#23616;&#36820;&#12375;&#65288;&#37325;&#12415;&#12389;&#12369;&#25991;&#31456;&#12394;&#12393;&#20462;&#27491;&#65289;\0820&#25919;&#35519;&#30906;&#35469;&#20381;&#38972;&#12304;&#34892;&#36001;&#25919;&#23616;&#22238;&#31572;&#12305;02_&#12304;&#22238;&#31572;&#27096;&#24335;&#65297;&#12305;&#65330;&#65299;&#25919;&#31574;&#35413;&#20385;&#12487;&#12540;&#12479;&#12505;&#12540;&#12473;&#12539;&#35413;&#20385;&#31080;25.xlsx?6D6BB795" TargetMode="External"/><Relationship Id="rId1" Type="http://schemas.openxmlformats.org/officeDocument/2006/relationships/externalLinkPath" Target="file:///\\6D6BB795\0820&#25919;&#35519;&#30906;&#35469;&#20381;&#38972;&#12304;&#34892;&#36001;&#25919;&#23616;&#22238;&#31572;&#12305;02_&#12304;&#22238;&#31572;&#27096;&#24335;&#65297;&#12305;&#65330;&#65299;&#25919;&#31574;&#35413;&#20385;&#12487;&#12540;&#12479;&#12505;&#12540;&#12473;&#12539;&#35413;&#20385;&#31080;25.xlsx"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12304;&#27497;&#12367;&#12414;&#12385;&#22238;&#31572;&#26696;&#12305;02_&#12304;&#22238;&#31572;&#27096;&#24335;&#65297;&#12305;&#65330;&#65299;&#25919;&#31574;&#35413;&#20385;&#12487;&#12540;&#12479;&#12505;&#12540;&#12473;&#12539;&#35413;&#20385;&#31080;.xlsx?B43067A4" TargetMode="External"/><Relationship Id="rId1" Type="http://schemas.openxmlformats.org/officeDocument/2006/relationships/externalLinkPath" Target="file:///\\B43067A4\0820&#25919;&#35519;&#30906;&#35469;&#12304;&#27497;&#12367;&#12414;&#12385;&#22238;&#31572;&#26696;&#12305;02_&#12304;&#22238;&#31572;&#27096;&#24335;&#65297;&#12305;&#65330;&#65299;&#25919;&#31574;&#35413;&#20385;&#12487;&#12540;&#12479;&#12505;&#12540;&#12473;&#12539;&#35413;&#20385;&#31080;.xlsx"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37117;&#35336;&#35506;&#65289;02_&#12304;&#22238;&#31572;&#27096;&#24335;&#65297;&#12305;&#65330;&#65299;&#25919;&#31574;&#35413;&#20385;&#12487;&#12540;&#12479;&#12505;&#12540;&#12473;&#12539;&#35413;&#20385;&#31080;&#12288;0805&#20462;&#27491;.xlsx?B43067A4" TargetMode="External"/><Relationship Id="rId1" Type="http://schemas.openxmlformats.org/officeDocument/2006/relationships/externalLinkPath" Target="file:///\\B43067A4\0820&#25919;&#35519;&#30906;&#35469;&#65288;&#37117;&#35336;&#35506;&#65289;02_&#12304;&#22238;&#31572;&#27096;&#24335;&#65297;&#12305;&#65330;&#65299;&#25919;&#31574;&#35413;&#20385;&#12487;&#12540;&#12479;&#12505;&#12540;&#12473;&#12539;&#35413;&#20385;&#31080;&#12288;0805&#20462;&#27491;.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26223;&#35251;&#37096;&#22238;&#31572;&#65289;02_&#12304;&#22238;&#31572;&#27096;&#24335;&#65297;&#12305;&#65330;&#65299;&#25919;&#31574;&#35413;&#20385;&#12487;&#12540;&#12479;&#12505;&#12540;&#12473;&#12539;&#35413;&#20385;&#31080;0726&#20462;&#27491;.xlsx?B43067A4" TargetMode="External"/><Relationship Id="rId1" Type="http://schemas.openxmlformats.org/officeDocument/2006/relationships/externalLinkPath" Target="file:///\\B43067A4\0820&#25919;&#35519;&#30906;&#35469;&#65288;&#26223;&#35251;&#37096;&#22238;&#31572;&#65289;02_&#12304;&#22238;&#31572;&#27096;&#24335;&#65297;&#12305;&#65330;&#65299;&#25919;&#31574;&#35413;&#20385;&#12487;&#12540;&#12479;&#12505;&#12540;&#12473;&#12539;&#35413;&#20385;&#31080;0726&#20462;&#27491;.xlsx"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24314;&#31689;&#29289;&#65289;02_&#12304;&#22238;&#31572;&#27096;&#24335;&#65297;&#12305;&#65330;&#65299;&#25919;&#31574;&#35413;&#20385;&#12487;&#12540;&#12479;&#12505;&#12540;&#12473;&#12539;&#35413;&#20385;&#31080;&#65288;&#25351;&#23566;&#35506;&#26045;&#31574;&#25351;&#27161;&#25152;&#31649;&#36861;&#35352;&#65289;&#65288;&#24314;&#25351;&#65289;&#27770;&#23450;.xlsx?B43067A4" TargetMode="External"/><Relationship Id="rId1" Type="http://schemas.openxmlformats.org/officeDocument/2006/relationships/externalLinkPath" Target="file:///\\B43067A4\0820&#25919;&#35519;&#30906;&#35469;&#65288;&#24314;&#31689;&#29289;&#65289;02_&#12304;&#22238;&#31572;&#27096;&#24335;&#65297;&#12305;&#65330;&#65299;&#25919;&#31574;&#35413;&#20385;&#12487;&#12540;&#12479;&#12505;&#12540;&#12473;&#12539;&#35413;&#20385;&#31080;&#65288;&#25351;&#23566;&#35506;&#26045;&#31574;&#25351;&#27161;&#25152;&#31649;&#36861;&#35352;&#65289;&#65288;&#24314;&#25351;&#65289;&#27770;&#23450;.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20303;&#23429;&#65289;02_&#12304;&#22238;&#31572;&#27096;&#24335;&#65297;&#12305;&#65330;&#65299;&#25919;&#31574;&#35413;&#20385;&#12487;&#12540;&#12479;&#12505;&#12540;&#12473;&#12539;&#35413;&#20385;&#31080;&#65288;&#20303;&#23429;&#23460;&#65289;&#27770;&#35009;&#28168;.xlsx?B43067A4" TargetMode="External"/><Relationship Id="rId1" Type="http://schemas.openxmlformats.org/officeDocument/2006/relationships/externalLinkPath" Target="file:///\\B43067A4\0820&#25919;&#35519;&#30906;&#35469;(&#20303;&#23429;&#65289;02_&#12304;&#22238;&#31572;&#27096;&#24335;&#65297;&#12305;&#65330;&#65299;&#25919;&#31574;&#35413;&#20385;&#12487;&#12540;&#12479;&#12505;&#12540;&#12473;&#12539;&#35413;&#20385;&#31080;&#65288;&#20303;&#23429;&#23460;&#65289;&#27770;&#35009;&#2816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7_&#24314;&#35373;&#9679;&#9733;&#28187;&#23569;&#25351;&#27161;&#12394;&#12375;&#65292;03&#26045;&#31574;&#35413;&#20385;&#12471;&#12540;&#12488;R4&#20197;&#38477;&#21066;&#38500;/0820_&#23616;&#36820;&#12375;&#65288;&#37325;&#12415;&#12389;&#12369;&#25991;&#31456;&#12394;&#12393;&#20462;&#27491;&#65289;/0820&#25919;&#35519;&#30906;&#35469;&#12304;&#24314;&#35373;&#23616;&#25244;&#31883;&#12305;&#65288;0712&#20462;&#27491;&#65289;02_&#12304;&#22238;&#31572;&#27096;&#24335;&#65297;&#12305;&#65330;&#65299;&#25919;&#31574;&#35413;&#20385;&#12487;&#12540;&#12479;&#12505;&#12540;&#12473;&#12539;&#35413;&#20385;&#3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9733;&#25919;&#31574;&#12539;&#26045;&#31574;&#35413;&#20385;&#31080;&#65288;&#21508;&#23616;&#29031;&#20250;&#12394;&#12393;&#65289;/03_&#21508;&#23616;&#29031;&#20250;&#65288;&#65298;&#22238;&#30446;&#65289;7&#26376;&#12539;&#22238;&#31572;&#12539;&#21491;&#36817;&#20418;&#38263;&#12456;&#12463;&#12475;&#12523;&#20462;&#27491;/01_&#21508;&#23616;&#29031;&#20250;/02_&#65288;0713&#20462;&#27491;&#65289;02_&#12304;&#22238;&#31572;&#27096;&#24335;&#65297;&#12305;&#65330;&#65299;&#25919;&#31574;&#35413;&#20385;&#12487;&#12540;&#12479;&#12505;&#12540;&#12473;&#12539;&#35413;&#20385;&#3108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0_&#28040;&#38450;&#9679;&#9733;&#28187;&#23569;&#25351;&#27161;&#12354;&#12426;&#65288;&#20462;&#27491;&#28168;&#12415;&#65289;03&#26045;&#31574;&#35413;&#20385;&#12471;&#12540;&#12488;R4&#20197;&#38477;&#21066;&#38500;/0820_&#23616;&#36820;&#12375;&#65288;&#37325;&#12415;&#12389;&#12369;&#25991;&#31456;&#12394;&#12393;&#20462;&#27491;&#65289;/0820&#25919;&#35519;&#30906;&#35469;&#65288;&#28040;&#38450;&#23616;&#22238;&#31572;&#65289;02_&#12304;&#22238;&#31572;&#27096;&#24335;&#65297;&#12305;&#65330;&#65299;&#25919;&#31574;&#35413;&#20385;&#12487;&#12540;&#12479;&#12505;&#12540;&#12473;&#12539;&#35413;&#20385;&#3108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2_&#19978;&#19979;&#27700;&#9679;&#9733;&#28187;&#23569;&#25351;&#27161;&#12394;&#12375;&#65292;03&#26045;&#31574;&#35413;&#20385;&#12471;&#12540;&#12488;R4&#20197;&#38477;&#21066;&#38500;/0819_&#9313;&#23616;&#36820;&#12375;&#65288;&#37325;&#12415;&#12389;&#12369;&#25991;&#31456;&#12394;&#12393;&#20462;&#27491;&#65289;/0819&#25919;&#35519;&#24494;&#20462;&#27491;&#65288;&#19978;&#19979;&#27700;&#65291;&#24314;&#35373;&#65289;&#12304;&#22238;&#31572;&#27096;&#24335;&#65297;&#12305;&#65330;&#65299;&#25919;&#31574;&#35413;&#20385;&#12487;&#12540;&#12479;&#12505;&#12540;&#12473;&#12539;&#35413;&#20385;&#3108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aqbb840/Desktop/&#12487;&#12540;&#12479;&#12505;&#12540;&#12473;&#12539;&#35413;&#20385;&#3108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serve\account$\Users\taqbb840\Desktop\&#12487;&#12540;&#12479;&#12505;&#12540;&#12473;&#12539;&#35413;&#20385;&#3108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kaqbd303/Desktop/&#12304;&#25919;&#31574;&#35413;&#20385;&#31080;&#20316;&#26989;&#12305;02_&#12304;&#22238;&#31572;&#27096;&#24335;&#65297;&#12305;&#65330;&#65299;&#25919;&#31574;&#35413;&#20385;&#12487;&#12540;&#12479;&#12505;&#12540;&#12473;&#12539;&#35413;&#20385;&#3108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2_&#9316;&#25919;&#31574;&#35413;&#20385;&#12539;&#26045;&#31574;&#35413;&#20385;&#12471;&#12540;&#12488;&#12398;&#12454;&#12455;&#12452;&#12488;&#12398;&#12456;&#12521;&#12540;&#20462;&#27491;&#12304;&#21491;&#36817;&#20418;&#38263;&#12305;/0730&#25919;&#35519;&#30906;&#35469;&#12304;&#32207;&#20225;&#22238;&#31572;&#12305;&#65288;0712&#20462;&#27491;&#65289;02_&#12304;&#22238;&#31572;&#27096;&#24335;&#65297;&#12305;&#65330;&#65299;&#25919;&#31574;&#35413;&#20385;&#12487;&#12540;&#12479;&#12505;&#12540;&#12473;&#12539;&#35413;&#20385;&#3108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1_&#20132;&#36890;&#9679;&#9733;&#28187;&#23569;&#25351;&#27161;&#12394;&#12375;/0727_&#25919;&#35519;&#30906;&#35469;&#9312;&#12304;&#27827;&#26449;&#20462;&#27491;&#12394;&#12375;&#12305;/0727&#25919;&#35519;&#30906;&#35469;&#20132;&#36890;02_&#12304;&#22238;&#31572;&#27096;&#24335;&#65297;&#12305;&#65330;&#65299;&#25919;&#31574;&#35413;&#20385;&#12487;&#12540;&#12479;&#12505;&#12540;&#12473;&#12539;&#35413;&#20385;&#31080;&#65288;0712&#20462;&#27491;&#65289;.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1_&#29872;&#22659;&#9679;&#9733;&#28187;&#23569;&#25351;&#27161;&#12394;&#12375;&#65292;03&#26045;&#31574;&#35413;&#20385;&#12471;&#12540;&#12488;R4&#20197;&#38477;&#21066;&#38500;\0819_&#23616;&#36820;&#12375;&#65288;&#37325;&#12415;&#12389;&#12369;&#25991;&#31456;&#12394;&#12393;&#20462;&#27491;&#65289;\0819&#25919;&#35519;&#30906;&#35469;&#20381;&#38972;&#12304;&#29872;&#22659;&#12305;0730&#22238;&#31572;&#65288;0712&#20462;&#27491;&#65289;02_&#12304;&#22238;&#31572;&#27096;&#24335;&#65297;&#12305;&#65330;&#65299;&#25919;&#31574;&#35413;&#20385;&#12487;&#12540;&#12479;&#12505;&#12540;&#12473;&#12539;&#35413;&#20385;&#31080;&#65288;&#29031;&#20250;&#29992;&#65289;.xlsx?2DB70D43" TargetMode="External"/><Relationship Id="rId1" Type="http://schemas.openxmlformats.org/officeDocument/2006/relationships/externalLinkPath" Target="file:///\\2DB70D43\0819&#25919;&#35519;&#30906;&#35469;&#20381;&#38972;&#12304;&#29872;&#22659;&#12305;0730&#22238;&#31572;&#65288;0712&#20462;&#27491;&#65289;02_&#12304;&#22238;&#31572;&#27096;&#24335;&#65297;&#12305;&#65330;&#65299;&#25919;&#31574;&#35413;&#20385;&#12487;&#12540;&#12479;&#12505;&#12540;&#12473;&#12539;&#35413;&#20385;&#31080;&#65288;&#29031;&#20250;&#29992;&#65289;.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4_&#25991;&#24066;&#9679;&#9733;&#28187;&#23569;&#25351;&#27161;&#12354;&#12426;&#65288;&#20462;&#27491;&#28168;&#12415;&#65289;03&#26045;&#31574;&#35413;&#20385;&#12471;&#12540;&#12488;R4&#20197;&#38477;&#21066;&#38500;\0820_&#23616;&#36820;&#12375;&#65288;&#37325;&#12415;&#12389;&#12369;&#25991;&#31456;&#12394;&#12393;&#20462;&#27491;&#65289;\0820&#25919;&#35519;&#30906;&#35469;&#12304;&#25991;&#24066;&#22238;&#31572;&#12305;&#65288;0713&#20462;&#27491;&#65289;02_&#12304;&#22238;&#31572;&#27096;&#24335;&#65297;&#12305;&#65330;&#65299;&#25919;&#31574;&#35413;&#20385;&#12487;&#12540;&#12479;&#12505;&#12540;&#12473;&#12539;&#35413;&#20385;&#31080;%20&#65291;.xlsx?485AB659" TargetMode="External"/><Relationship Id="rId1" Type="http://schemas.openxmlformats.org/officeDocument/2006/relationships/externalLinkPath" Target="file:///\\485AB659\0820&#25919;&#35519;&#30906;&#35469;&#12304;&#25991;&#24066;&#22238;&#31572;&#12305;&#65288;0713&#20462;&#27491;&#65289;02_&#12304;&#22238;&#31572;&#27096;&#24335;&#65297;&#12305;&#65330;&#65299;&#25919;&#31574;&#35413;&#20385;&#12487;&#12540;&#12479;&#12505;&#12540;&#12473;&#12539;&#35413;&#20385;&#31080;%20&#65291;.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5_&#29987;&#35251;&#9679;&#9733;&#28187;&#23569;&#25351;&#27161;&#12354;&#12426;&#65288;&#20462;&#27491;&#28168;&#12415;&#65289;03&#26045;&#31574;&#35413;&#20385;&#12471;&#12540;&#12488;R4&#20197;&#38477;&#21066;&#38500;\0819_&#23616;&#36820;&#12375;&#65288;&#37325;&#12415;&#12389;&#12369;&#25991;&#31456;&#12394;&#12393;&#20462;&#27491;&#65289;\0819&#25919;&#35519;&#30906;&#35469;&#20381;&#38972;&#12304;0719&#25919;&#35519;&#25351;&#25688;&#21453;&#26144;&#12305;&#29987;&#35251;&#65288;0712&#20462;&#27491;&#65289;02_&#12304;&#22238;&#31572;&#27096;&#24335;&#65297;&#12305;&#65330;&#65299;&#25919;&#31574;&#35413;&#20385;&#12487;&#12540;&#12479;&#12505;&#12540;&#12473;&#12539;&#35413;&#20385;&#31080;++.xlsx?BFB08670" TargetMode="External"/><Relationship Id="rId1" Type="http://schemas.openxmlformats.org/officeDocument/2006/relationships/externalLinkPath" Target="file:///\\BFB08670\0819&#25919;&#35519;&#30906;&#35469;&#20381;&#38972;&#12304;0719&#25919;&#35519;&#25351;&#25688;&#21453;&#26144;&#12305;&#29987;&#35251;&#65288;0712&#20462;&#27491;&#65289;02_&#12304;&#22238;&#31572;&#27096;&#24335;&#65297;&#12305;&#65330;&#65299;&#25919;&#31574;&#35413;&#20385;&#12487;&#12540;&#12479;&#12505;&#12540;&#12473;&#12539;&#35413;&#20385;&#310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ree_space(1710010000)/01&#32207;&#21209;&#25285;&#24403;/&#9734;&#35519;&#26619;&#25285;&#24403;/03_&#25919;&#31574;&#35413;&#20385;/R3/&#12304;7&#65295;26&#12294;&#12305;&#20196;&#21644;&#65299;&#24180;&#24230;&#25919;&#31574;&#35413;&#20385;&#12395;&#20418;&#12427;&#25919;&#31574;&#35413;&#20385;&#12487;&#12540;&#12479;&#12505;&#12540;&#12473;&#12398;&#20316;&#25104;&#31561;&#12395;&#12388;&#12356;&#12390;&#65288;&#20381;&#38972;&#65289;-&#27827;&#26449;&#12288;&#26234;&#31298;/03_&#22238;&#31572;/&#35251;&#20809;/&#35251;&#20809;+&#29987;&#35251;%2002_&#12304;&#22238;&#31572;&#27096;&#24335;&#65297;&#12305;&#65330;&#65299;&#25919;&#31574;&#35413;&#20385;&#12487;&#12540;&#12479;&#12505;&#12540;&#12473;&#12539;&#35413;&#20385;&#31080;.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5_&#29987;&#35251;&#9679;&#9733;&#28187;&#23569;&#25351;&#27161;&#12354;&#12426;&#65288;&#20462;&#27491;&#28168;&#12415;&#65289;03&#26045;&#31574;&#35413;&#20385;&#12471;&#12540;&#12488;R4&#20197;&#38477;&#21066;&#38500;\0820_&#36786;&#26519;&#20462;&#27491;\0819&#25919;&#35519;&#30906;&#35469;&#20381;&#38972;&#12304;0719&#25919;&#35519;&#25351;&#25688;&#21453;&#26144;&#12305;&#29987;&#35251;&#65288;0712&#20462;&#27491;&#65289;02_&#12304;&#22238;&#31572;&#27096;&#24335;&#65297;&#12305;&#65330;&#65299;&#25919;&#31574;&#35413;&#20385;&#12487;&#12540;&#12479;&#12505;&#12540;&#12473;&#12539;&#35413;&#20385;&#31080;++.xlsx?FBCCC2B2" TargetMode="External"/><Relationship Id="rId1" Type="http://schemas.openxmlformats.org/officeDocument/2006/relationships/externalLinkPath" Target="file:///\\FBCCC2B2\0819&#25919;&#35519;&#30906;&#35469;&#20381;&#38972;&#12304;0719&#25919;&#35519;&#25351;&#25688;&#21453;&#26144;&#12305;&#29987;&#35251;&#65288;0712&#20462;&#27491;&#65289;02_&#12304;&#22238;&#31572;&#27096;&#24335;&#65297;&#12305;&#65330;&#65299;&#25919;&#31574;&#35413;&#20385;&#12487;&#12540;&#12479;&#12505;&#12540;&#12473;&#12539;&#35413;&#20385;&#310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eqbd754/Desktop/20210727_165120-&#20877;&#65306;Re&#65306;&#20877;&#65306;&#12304;7&#65295;20(&#28779;)&#12294;&#12305;&#20196;&#21644;&#65299;&#24180;&#24230;&#25919;&#31574;&#35413;&#20385;&#12395;&#20418;&#12427;&#25919;&#31574;&#35413;&#20385;&#12487;&#12540;&#12479;&#12505;&#12540;&#12473;&#12398;&#20316;&#25104;&#31561;&#12395;&#12388;&#12356;&#12390;&#65288;&#20381;&#38972;&#65289;-&#22492;&#26449;&#12288;&#33521;&#26126;/&#12304;&#36786;&#26519;&#22238;&#31572;&#12305;&#29987;&#35251;&#65288;0727&#20462;&#27491;&#65289;02_&#12304;&#22238;&#31572;&#27096;&#24335;&#65297;&#12305;&#65330;&#65299;&#25919;&#31574;&#35413;&#20385;&#12487;&#12540;&#12479;&#12505;&#12540;&#12473;&#12539;&#35413;&#20385;&#3108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3_&#32207;&#20225;&#9679;&#9733;&#28187;&#23569;&#25351;&#27161;&#12394;&#12375;&#65292;03&#26045;&#31574;&#35413;&#20385;&#12471;&#12540;&#12488;R4&#20197;&#38477;&#21066;&#38500;/0819_&#23616;&#36820;&#12375;&#65288;&#37325;&#12415;&#12389;&#12369;&#25991;&#31456;&#12394;&#12393;&#20462;&#27491;&#65289;/0819&#25919;&#35519;&#30906;&#35469;&#20381;&#38972;&#12304;&#32207;&#20225;&#22238;&#31572;&#12305;&#65288;0712&#20462;&#27491;&#65289;02_&#12304;&#22238;&#31572;&#27096;&#24335;&#65297;&#12305;&#65330;&#65299;&#25919;&#31574;&#35413;&#20385;&#12487;&#12540;&#12479;&#12505;&#12540;&#12473;&#12539;&#35413;&#20385;&#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政策評価票"/>
      <sheetName val="政策評価票 (2)"/>
      <sheetName val="客観指標"/>
      <sheetName val="市民生活実感"/>
      <sheetName val="DB指標"/>
      <sheetName val="DB施策評価"/>
      <sheetName val="DB政策評価"/>
      <sheetName val="プルダウン"/>
      <sheetName val="エラー確認"/>
    </sheetNames>
    <sheetDataSet>
      <sheetData sheetId="0"/>
      <sheetData sheetId="1"/>
      <sheetData sheetId="2"/>
      <sheetData sheetId="3"/>
      <sheetData sheetId="4"/>
      <sheetData sheetId="5"/>
      <sheetData sheetId="6"/>
      <sheetData sheetId="7">
        <row r="2">
          <cell r="C2">
            <v>1</v>
          </cell>
          <cell r="D2" t="str">
            <v>客観指標評価</v>
          </cell>
          <cell r="E2" t="str">
            <v>ａ</v>
          </cell>
        </row>
        <row r="3">
          <cell r="C3">
            <v>0.5</v>
          </cell>
          <cell r="D3" t="str">
            <v>市民生活実感評価</v>
          </cell>
          <cell r="E3" t="str">
            <v>ｂ</v>
          </cell>
        </row>
        <row r="4">
          <cell r="C4">
            <v>0.25</v>
          </cell>
          <cell r="E4" t="str">
            <v>ｃ</v>
          </cell>
        </row>
        <row r="5">
          <cell r="E5" t="str">
            <v>ｄ</v>
          </cell>
        </row>
        <row r="6">
          <cell r="E6" t="str">
            <v>ｅ</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Sheet1"/>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sheetData sheetId="1"/>
      <sheetData sheetId="2"/>
      <sheetData sheetId="3"/>
      <sheetData sheetId="4"/>
      <sheetData sheetId="5"/>
      <sheetData sheetId="6"/>
      <sheetData sheetId="7"/>
      <sheetData sheetId="8"/>
      <sheetData sheetId="9">
        <row r="1">
          <cell r="A1" t="str">
            <v>-</v>
          </cell>
          <cell r="B1" t="str">
            <v>-</v>
          </cell>
        </row>
        <row r="2">
          <cell r="A2" t="str">
            <v>A</v>
          </cell>
          <cell r="B2" t="str">
            <v>政策の目的が十分に達成されている</v>
          </cell>
          <cell r="L2">
            <v>1</v>
          </cell>
          <cell r="M2" t="str">
            <v>環境</v>
          </cell>
          <cell r="N2">
            <v>1</v>
          </cell>
        </row>
        <row r="3">
          <cell r="A3" t="str">
            <v>B</v>
          </cell>
          <cell r="B3" t="str">
            <v>政策の目的がかなり達成されている</v>
          </cell>
          <cell r="L3">
            <v>2</v>
          </cell>
          <cell r="M3" t="str">
            <v>人権・男女共同参画</v>
          </cell>
          <cell r="N3">
            <v>2</v>
          </cell>
        </row>
        <row r="4">
          <cell r="A4" t="str">
            <v>C</v>
          </cell>
          <cell r="B4" t="str">
            <v>政策の目的がそこそこ達成されている</v>
          </cell>
          <cell r="L4">
            <v>3</v>
          </cell>
          <cell r="M4" t="str">
            <v>市民生活とコミュニティ</v>
          </cell>
          <cell r="N4">
            <v>3</v>
          </cell>
        </row>
        <row r="5">
          <cell r="A5" t="str">
            <v>D</v>
          </cell>
          <cell r="B5" t="str">
            <v>政策の目的があまり達成されていない</v>
          </cell>
          <cell r="L5">
            <v>4</v>
          </cell>
          <cell r="M5" t="str">
            <v>市民生活の安全</v>
          </cell>
          <cell r="N5">
            <v>4</v>
          </cell>
        </row>
        <row r="6">
          <cell r="A6" t="str">
            <v>E</v>
          </cell>
          <cell r="B6" t="str">
            <v>政策の目的が達成されていない</v>
          </cell>
          <cell r="L6">
            <v>5</v>
          </cell>
          <cell r="M6" t="str">
            <v>文化</v>
          </cell>
          <cell r="N6">
            <v>5</v>
          </cell>
        </row>
        <row r="7">
          <cell r="L7">
            <v>6</v>
          </cell>
          <cell r="M7" t="str">
            <v>スポーツ</v>
          </cell>
          <cell r="N7">
            <v>6</v>
          </cell>
        </row>
        <row r="8">
          <cell r="L8">
            <v>7</v>
          </cell>
          <cell r="M8" t="str">
            <v>産業・商業</v>
          </cell>
          <cell r="N8">
            <v>7</v>
          </cell>
        </row>
        <row r="9">
          <cell r="L9">
            <v>8</v>
          </cell>
          <cell r="M9" t="str">
            <v>観光</v>
          </cell>
          <cell r="N9">
            <v>8</v>
          </cell>
        </row>
        <row r="10">
          <cell r="L10">
            <v>9</v>
          </cell>
          <cell r="M10" t="str">
            <v>農林業</v>
          </cell>
          <cell r="N10">
            <v>9</v>
          </cell>
        </row>
        <row r="11">
          <cell r="L11">
            <v>10</v>
          </cell>
          <cell r="M11" t="str">
            <v>大学</v>
          </cell>
          <cell r="N11">
            <v>10</v>
          </cell>
        </row>
        <row r="12">
          <cell r="L12">
            <v>11</v>
          </cell>
          <cell r="M12" t="str">
            <v>国際</v>
          </cell>
          <cell r="N12">
            <v>11</v>
          </cell>
        </row>
        <row r="13">
          <cell r="L13">
            <v>12</v>
          </cell>
          <cell r="M13" t="str">
            <v>子ども・若者支援</v>
          </cell>
          <cell r="N13">
            <v>12</v>
          </cell>
        </row>
        <row r="14">
          <cell r="L14">
            <v>13</v>
          </cell>
          <cell r="M14" t="str">
            <v>障害者福祉</v>
          </cell>
          <cell r="N14">
            <v>13</v>
          </cell>
        </row>
        <row r="15">
          <cell r="L15">
            <v>14</v>
          </cell>
          <cell r="M15" t="str">
            <v>地域福祉</v>
          </cell>
          <cell r="N15">
            <v>14</v>
          </cell>
        </row>
        <row r="16">
          <cell r="L16">
            <v>15</v>
          </cell>
          <cell r="M16" t="str">
            <v>健康長寿</v>
          </cell>
          <cell r="N16">
            <v>15</v>
          </cell>
        </row>
        <row r="17">
          <cell r="L17">
            <v>16</v>
          </cell>
          <cell r="M17" t="str">
            <v>保健衛生・医療</v>
          </cell>
          <cell r="N17">
            <v>16</v>
          </cell>
        </row>
        <row r="18">
          <cell r="L18">
            <v>17</v>
          </cell>
          <cell r="M18" t="str">
            <v>学校教育</v>
          </cell>
          <cell r="N18">
            <v>17</v>
          </cell>
        </row>
        <row r="19">
          <cell r="L19">
            <v>18</v>
          </cell>
          <cell r="M19" t="str">
            <v>生涯学習</v>
          </cell>
          <cell r="N19">
            <v>18</v>
          </cell>
        </row>
        <row r="20">
          <cell r="L20">
            <v>19</v>
          </cell>
          <cell r="M20" t="str">
            <v>危機管理・防災・減災</v>
          </cell>
          <cell r="N20">
            <v>19</v>
          </cell>
        </row>
        <row r="21">
          <cell r="L21">
            <v>20</v>
          </cell>
          <cell r="M21" t="str">
            <v>歩くまち</v>
          </cell>
          <cell r="N21">
            <v>20</v>
          </cell>
        </row>
        <row r="22">
          <cell r="L22">
            <v>21</v>
          </cell>
          <cell r="M22" t="str">
            <v>土地・空間利用と都市機能配置</v>
          </cell>
          <cell r="N22">
            <v>21</v>
          </cell>
        </row>
        <row r="23">
          <cell r="L23">
            <v>22</v>
          </cell>
          <cell r="M23" t="str">
            <v>景観</v>
          </cell>
          <cell r="N23">
            <v>22</v>
          </cell>
        </row>
        <row r="24">
          <cell r="L24">
            <v>23</v>
          </cell>
          <cell r="M24" t="str">
            <v>建築物</v>
          </cell>
          <cell r="N24">
            <v>23</v>
          </cell>
        </row>
        <row r="25">
          <cell r="L25">
            <v>24</v>
          </cell>
          <cell r="M25" t="str">
            <v>住宅</v>
          </cell>
          <cell r="N25">
            <v>24</v>
          </cell>
        </row>
        <row r="26">
          <cell r="L26">
            <v>25</v>
          </cell>
          <cell r="M26" t="str">
            <v>道と公園・緑</v>
          </cell>
          <cell r="N26">
            <v>25</v>
          </cell>
        </row>
        <row r="27">
          <cell r="L27">
            <v>26</v>
          </cell>
          <cell r="M27" t="str">
            <v>消防・救急</v>
          </cell>
          <cell r="N27">
            <v>26</v>
          </cell>
        </row>
        <row r="28">
          <cell r="L28">
            <v>27</v>
          </cell>
          <cell r="M28" t="str">
            <v>くらしの水</v>
          </cell>
          <cell r="N28">
            <v>27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L2">
            <v>1</v>
          </cell>
          <cell r="M2" t="str">
            <v>環境</v>
          </cell>
        </row>
        <row r="3">
          <cell r="A3" t="str">
            <v>B</v>
          </cell>
          <cell r="B3" t="str">
            <v>政策の目的がかなり達成されている</v>
          </cell>
          <cell r="L3">
            <v>2</v>
          </cell>
          <cell r="M3" t="str">
            <v>人権・男女共同参画</v>
          </cell>
        </row>
        <row r="4">
          <cell r="A4" t="str">
            <v>C</v>
          </cell>
          <cell r="B4" t="str">
            <v>政策の目的がそこそこ達成されている</v>
          </cell>
          <cell r="L4">
            <v>3</v>
          </cell>
          <cell r="M4" t="str">
            <v>市民生活とコミュニティ</v>
          </cell>
        </row>
        <row r="5">
          <cell r="A5" t="str">
            <v>D</v>
          </cell>
          <cell r="B5" t="str">
            <v>政策の目的があまり達成されていない</v>
          </cell>
          <cell r="L5">
            <v>4</v>
          </cell>
          <cell r="M5" t="str">
            <v>市民生活の安全</v>
          </cell>
        </row>
        <row r="6">
          <cell r="A6" t="str">
            <v>E</v>
          </cell>
          <cell r="B6" t="str">
            <v>政策の目的が達成されていない</v>
          </cell>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sheetData sheetId="1"/>
      <sheetData sheetId="2"/>
      <sheetData sheetId="3">
        <row r="2">
          <cell r="AQ2" t="str">
            <v>R4</v>
          </cell>
          <cell r="AR2" t="str">
            <v>R5</v>
          </cell>
          <cell r="AS2" t="str">
            <v>R6</v>
          </cell>
          <cell r="AT2" t="str">
            <v>R7</v>
          </cell>
        </row>
        <row r="4">
          <cell r="A4" t="str">
            <v>1-1</v>
          </cell>
          <cell r="B4">
            <v>1</v>
          </cell>
          <cell r="C4" t="str">
            <v>環境</v>
          </cell>
          <cell r="D4">
            <v>1</v>
          </cell>
          <cell r="E4" t="str">
            <v>温室効果ガス排出量削減率</v>
          </cell>
          <cell r="F4" t="str">
            <v>％</v>
          </cell>
          <cell r="G4" t="str">
            <v>環境政策局</v>
          </cell>
          <cell r="H4" t="str">
            <v>地球温暖化対策室</v>
          </cell>
          <cell r="I4" t="str">
            <v>222-4555</v>
          </cell>
          <cell r="J4" t="str">
            <v>京都市域からの温室効果ガス排出量の，2013(平成25)年度比における削減率</v>
          </cell>
          <cell r="K4" t="str">
            <v>環境と調和した持続可能な社会の実現に向けた進捗状況を示す指標</v>
          </cell>
          <cell r="L4" t="str">
            <v>算出方法：｛1-対象年度排出量(万トン)/2013年度排出量(万トン)｝×100
出典：事業担当課調べ</v>
          </cell>
          <cell r="M4" t="str">
            <v>増加する方が良い指標</v>
          </cell>
          <cell r="N4">
            <v>21.3</v>
          </cell>
          <cell r="O4">
            <v>23.1</v>
          </cell>
          <cell r="P4">
            <v>24.9</v>
          </cell>
          <cell r="Q4">
            <v>26.7</v>
          </cell>
          <cell r="R4">
            <v>28.5</v>
          </cell>
          <cell r="S4" t="str">
            <v>R12</v>
          </cell>
          <cell r="T4">
            <v>40</v>
          </cell>
          <cell r="U4" t="str">
            <v>①既存計画に基づいて算出する目標値</v>
          </cell>
          <cell r="V4" t="str">
            <v>京都市地球温暖化対策条例及び京都市地球温暖化対策計画＜2021-2030＞</v>
          </cell>
          <cell r="W4" t="str">
            <v>-</v>
          </cell>
          <cell r="X4" t="str">
            <v>-</v>
          </cell>
          <cell r="Y4" t="str">
            <v>-</v>
          </cell>
          <cell r="Z4" t="str">
            <v>-</v>
          </cell>
          <cell r="AA4" t="str">
            <v>-</v>
          </cell>
          <cell r="AB4" t="str">
            <v>7月判明</v>
          </cell>
          <cell r="AC4" t="str">
            <v>-</v>
          </cell>
          <cell r="AD4" t="str">
            <v>-</v>
          </cell>
          <cell r="AE4" t="str">
            <v>-</v>
          </cell>
          <cell r="AF4" t="str">
            <v>-</v>
          </cell>
          <cell r="AG4" t="str">
            <v>-</v>
          </cell>
          <cell r="AH4" t="str">
            <v>-</v>
          </cell>
          <cell r="AI4" t="str">
            <v>-</v>
          </cell>
          <cell r="AJ4" t="str">
            <v>-</v>
          </cell>
          <cell r="AK4" t="str">
            <v>-</v>
          </cell>
          <cell r="AL4" t="str">
            <v>-</v>
          </cell>
          <cell r="AM4" t="str">
            <v>算定に用いるデータの公表時期の関係から，実績は，記入作業を行う年度の2年度前の数値が最新となる。
R2実績値は，R1実績を記載</v>
          </cell>
          <cell r="AN4" t="str">
            <v>評価年度における温室効果ガス排出量の削減率(基準年度比)が
a：(19.5+1.8×t)％以上
b：(19.5+1.2×t)％以上～(19.5+1.8×t)％未満
c：(19.5+0.6×t)％以上～(19.5+1.2×t)％未満
d：19.5％以上～(19.5+0.6×t)％未満
e：19.5％未満
※t＝評価基準年度(2018年度)からの経過年数</v>
          </cell>
          <cell r="AO4" t="str">
            <v>地球温暖化対策計画＜2021-2030＞において，2013(平成25)年度を基準年度とし，2030(令和12)年度までの12年間で温室効果ガス排出量を40％以上削減することを目標としている。目標達成に向けて2018(平成30)年度削減率(19.5％)から更に各年度1.8(＝(41.1(※)-19.5)/12)×ｔ)％を目安として削減していく必要がある。
※地球温暖化対策計画＜2021-2030＞に掲げる2030年度見込値に対する2013年度比削減率
各年度の評価に当たっては，(19.5+1.8t)％以上の場合をa，19.5％未満(2018年度より温室効果ガス排出量が増加した場合)をeとし，b～dは等間隔で基準を設定した。</v>
          </cell>
          <cell r="AP4" t="str">
            <v>-</v>
          </cell>
          <cell r="AQ4" t="str">
            <v>-</v>
          </cell>
          <cell r="AR4" t="str">
            <v>-</v>
          </cell>
          <cell r="AS4" t="str">
            <v>-</v>
          </cell>
          <cell r="AT4" t="str">
            <v>-</v>
          </cell>
        </row>
        <row r="5">
          <cell r="A5" t="str">
            <v>1-2</v>
          </cell>
          <cell r="B5">
            <v>1</v>
          </cell>
          <cell r="C5" t="str">
            <v>環境</v>
          </cell>
          <cell r="D5">
            <v>2</v>
          </cell>
          <cell r="E5" t="str">
            <v>ごみ焼却量の削減量</v>
          </cell>
          <cell r="F5" t="str">
            <v>万トン</v>
          </cell>
          <cell r="G5" t="str">
            <v>環境政策局</v>
          </cell>
          <cell r="H5" t="str">
            <v>循環型社会推進部</v>
          </cell>
          <cell r="I5" t="str">
            <v>213-4930</v>
          </cell>
          <cell r="J5" t="str">
            <v>本市が1年間に焼却するごみの量の削減量(令和元年度比)</v>
          </cell>
          <cell r="K5" t="str">
            <v>持続可能な循環型社会の実現に向けた進捗状況を示す指標</v>
          </cell>
          <cell r="L5" t="str">
            <v>出典：事業担当課調べ</v>
          </cell>
          <cell r="M5" t="str">
            <v>増加する方が良い指標</v>
          </cell>
          <cell r="N5">
            <v>0.53</v>
          </cell>
          <cell r="O5">
            <v>1.07</v>
          </cell>
          <cell r="P5">
            <v>1.6</v>
          </cell>
          <cell r="Q5">
            <v>2.13</v>
          </cell>
          <cell r="R5">
            <v>2.67</v>
          </cell>
          <cell r="S5" t="str">
            <v>R12</v>
          </cell>
          <cell r="T5">
            <v>5.2</v>
          </cell>
          <cell r="U5" t="str">
            <v>①既存計画に基づいて算出する目標値</v>
          </cell>
          <cell r="V5" t="str">
            <v>京都市循環型社会推進基本計画(2021-2030)</v>
          </cell>
          <cell r="W5" t="str">
            <v>-</v>
          </cell>
          <cell r="X5" t="str">
            <v>-</v>
          </cell>
          <cell r="Y5" t="str">
            <v>-</v>
          </cell>
          <cell r="Z5" t="str">
            <v>-</v>
          </cell>
          <cell r="AA5" t="str">
            <v>-</v>
          </cell>
          <cell r="AB5" t="str">
            <v>7月判明</v>
          </cell>
          <cell r="AC5" t="str">
            <v>-</v>
          </cell>
          <cell r="AD5" t="str">
            <v>-</v>
          </cell>
          <cell r="AE5" t="str">
            <v>-</v>
          </cell>
          <cell r="AF5" t="str">
            <v>-</v>
          </cell>
          <cell r="AG5" t="str">
            <v>-</v>
          </cell>
          <cell r="AH5" t="str">
            <v>-</v>
          </cell>
          <cell r="AI5" t="str">
            <v>-</v>
          </cell>
          <cell r="AJ5" t="str">
            <v>-</v>
          </cell>
          <cell r="AK5" t="str">
            <v>-</v>
          </cell>
          <cell r="AL5" t="str">
            <v>-</v>
          </cell>
          <cell r="AM5" t="str">
            <v>-</v>
          </cell>
          <cell r="AN5" t="str">
            <v>【評価基準(令和2年度～令和7年度)】
評価年度のごみ焼却量の削減量(令和元年度比)が単年度目標の
a：100％以上
b： 66％以上～100％未満
c： 33％以上～ 66％未満
d：　0％以上～ 33％未満
e：　0％未満</v>
          </cell>
          <cell r="AO5" t="str">
            <v>京都市循環型社会推進基本計画(2021-2030)に掲げるごみ焼却量の目標(令和12年度33万トン)の達成に向けては，令和元年度(38.2万トン)～令和12年度の11年間で5.2万トン削減する必要がある。さらに，北部クリーンセンター大規模改修工事を予定している令和7年度には35万トンまで削減している必要がある。
これを踏まえ，令和元年度～令和7年度の6年間で3.2万トン，令和8年度～令和12年度までの期間に約2万トンの削減に取り組むこととする。
そのため，令和2年度～令和7年度は，令和元年度から約0.53万トン/年（3.2万トン÷6年）ずつ削減することを単年度目標としている。
【単年度目標】
R2:0.53万トン
R3:1.07万トン
R4:1.60万トン
R5:2.13万トン
R6:2.67万トン
【評価基準（令和2年度～令和7年度）】
評価年度における令和元年度からの削減量が，単年度目標以上の場合をa，0トン未満(基準年度より最終処分量が増加した場合)をeとし，b～dは均等割で基準を設定した。</v>
          </cell>
          <cell r="AP5" t="str">
            <v>-</v>
          </cell>
          <cell r="AQ5" t="str">
            <v>-</v>
          </cell>
          <cell r="AR5" t="str">
            <v>-</v>
          </cell>
          <cell r="AS5" t="str">
            <v>-</v>
          </cell>
          <cell r="AT5" t="str">
            <v>-</v>
          </cell>
        </row>
        <row r="6">
          <cell r="A6" t="str">
            <v>1-3</v>
          </cell>
          <cell r="B6">
            <v>1</v>
          </cell>
          <cell r="C6" t="str">
            <v>環境</v>
          </cell>
          <cell r="D6">
            <v>3</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row>
        <row r="7">
          <cell r="A7" t="str">
            <v>1-4</v>
          </cell>
          <cell r="B7">
            <v>1</v>
          </cell>
          <cell r="C7" t="str">
            <v>環境</v>
          </cell>
          <cell r="D7">
            <v>4</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row>
        <row r="8">
          <cell r="A8" t="str">
            <v>1-5</v>
          </cell>
          <cell r="B8">
            <v>1</v>
          </cell>
          <cell r="C8" t="str">
            <v>環境</v>
          </cell>
          <cell r="D8">
            <v>5</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row>
        <row r="9">
          <cell r="A9" t="str">
            <v>1-6</v>
          </cell>
          <cell r="B9">
            <v>1</v>
          </cell>
          <cell r="C9" t="str">
            <v>環境</v>
          </cell>
          <cell r="D9">
            <v>6</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row>
        <row r="10">
          <cell r="A10" t="str">
            <v>1-7</v>
          </cell>
          <cell r="B10">
            <v>1</v>
          </cell>
          <cell r="C10" t="str">
            <v>環境</v>
          </cell>
          <cell r="D10">
            <v>7</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row>
        <row r="11">
          <cell r="A11" t="str">
            <v>1-8</v>
          </cell>
          <cell r="B11">
            <v>1</v>
          </cell>
          <cell r="C11" t="str">
            <v>環境</v>
          </cell>
          <cell r="D11">
            <v>8</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row>
        <row r="12">
          <cell r="A12" t="str">
            <v>1-9</v>
          </cell>
          <cell r="B12">
            <v>1</v>
          </cell>
          <cell r="C12" t="str">
            <v>環境</v>
          </cell>
          <cell r="D12">
            <v>9</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row>
        <row r="13">
          <cell r="A13" t="str">
            <v>2-1</v>
          </cell>
          <cell r="B13">
            <v>2</v>
          </cell>
          <cell r="C13" t="str">
            <v>人権・男女共同参画</v>
          </cell>
          <cell r="D13">
            <v>1</v>
          </cell>
          <cell r="E13" t="str">
            <v>京都人権擁護委員協議会における人権相談取扱件数</v>
          </cell>
          <cell r="F13" t="str">
            <v>件</v>
          </cell>
          <cell r="G13" t="str">
            <v>文化市民局</v>
          </cell>
          <cell r="H13" t="str">
            <v>共生社会推進室</v>
          </cell>
          <cell r="I13" t="str">
            <v>366-0322</v>
          </cell>
          <cell r="J13" t="str">
            <v>京都人権擁護委員協議会が取り扱った常設人権相談の件数</v>
          </cell>
          <cell r="K13" t="str">
            <v>「ひとりひとりが尊重される社会」を目指した取組の進捗状況を示す指標</v>
          </cell>
          <cell r="L13" t="str">
            <v>出典：京都人権擁護委員協議会調べ</v>
          </cell>
          <cell r="M13" t="str">
            <v>減少する方が良い指標</v>
          </cell>
          <cell r="N13">
            <v>2195.6666666666665</v>
          </cell>
          <cell r="O13" t="str">
            <v>-</v>
          </cell>
          <cell r="P13" t="str">
            <v>-</v>
          </cell>
          <cell r="Q13" t="str">
            <v>-</v>
          </cell>
          <cell r="R13" t="str">
            <v>-</v>
          </cell>
          <cell r="S13" t="str">
            <v>-</v>
          </cell>
          <cell r="T13" t="str">
            <v>-</v>
          </cell>
          <cell r="U13" t="str">
            <v>②トレンド(すう勢値)による目標値</v>
          </cell>
          <cell r="V13" t="str">
            <v>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する。</v>
          </cell>
          <cell r="W13">
            <v>3263</v>
          </cell>
          <cell r="X13" t="str">
            <v>-</v>
          </cell>
          <cell r="Y13" t="str">
            <v>-</v>
          </cell>
          <cell r="Z13" t="str">
            <v>-</v>
          </cell>
          <cell r="AA13" t="str">
            <v>-</v>
          </cell>
          <cell r="AB13">
            <v>1.4861090025808412</v>
          </cell>
          <cell r="AC13" t="str">
            <v>-</v>
          </cell>
          <cell r="AD13" t="str">
            <v>-</v>
          </cell>
          <cell r="AE13" t="str">
            <v>-</v>
          </cell>
          <cell r="AF13" t="str">
            <v>-</v>
          </cell>
          <cell r="AG13" t="str">
            <v>-</v>
          </cell>
          <cell r="AH13" t="str">
            <v>-</v>
          </cell>
          <cell r="AI13" t="str">
            <v>-</v>
          </cell>
          <cell r="AJ13" t="str">
            <v>-</v>
          </cell>
          <cell r="AK13" t="str">
            <v>-</v>
          </cell>
          <cell r="AL13" t="str">
            <v>-</v>
          </cell>
          <cell r="AM13" t="str">
            <v xml:space="preserve">(参考)
H29：1,927件
H30：2,904件
 R1：1,756件 </v>
          </cell>
          <cell r="AN13" t="str">
            <v>直近3箇年の平均件数より
a：減少率15％以上
b：減少率5％以上～減少率15％未満
c：増加率5％未満～減少率5％未満
d：増加率5％以上～増加率15％未満
e：増加率15％以上</v>
          </cell>
          <cell r="AO13" t="str">
            <v>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し，減少率が15％以上の達成をaとし，以下10％刻みで基準を設定した。</v>
          </cell>
          <cell r="AP13" t="str">
            <v>e</v>
          </cell>
          <cell r="AQ13" t="str">
            <v>-</v>
          </cell>
          <cell r="AR13" t="str">
            <v>-</v>
          </cell>
          <cell r="AS13" t="str">
            <v>-</v>
          </cell>
          <cell r="AT13" t="str">
            <v>-</v>
          </cell>
        </row>
        <row r="14">
          <cell r="A14" t="str">
            <v>2-2</v>
          </cell>
          <cell r="B14">
            <v>2</v>
          </cell>
          <cell r="C14" t="str">
            <v>人権・男女共同参画</v>
          </cell>
          <cell r="D14">
            <v>2</v>
          </cell>
          <cell r="E14" t="str">
            <v>男女いずれの委員の登用率も35％以上の附属機関等の割合</v>
          </cell>
          <cell r="F14" t="str">
            <v>％</v>
          </cell>
          <cell r="G14" t="str">
            <v>文化市民局</v>
          </cell>
          <cell r="H14" t="str">
            <v>共生社会推進室</v>
          </cell>
          <cell r="I14" t="str">
            <v>222-3091</v>
          </cell>
          <cell r="J14" t="str">
            <v>男女いずれの委員の登用率も35％以上の附属機関等の割合</v>
          </cell>
          <cell r="K14" t="str">
            <v>京都市の附属機関等における男性及び女性委員の登用率の状況を示す指標</v>
          </cell>
          <cell r="L14" t="str">
            <v>出典：事業担当課調べ</v>
          </cell>
          <cell r="M14" t="str">
            <v>増加する方が良い指標</v>
          </cell>
          <cell r="N14">
            <v>65</v>
          </cell>
          <cell r="O14" t="str">
            <v>-</v>
          </cell>
          <cell r="P14" t="str">
            <v>-</v>
          </cell>
          <cell r="Q14" t="str">
            <v>-</v>
          </cell>
          <cell r="R14" t="str">
            <v>-</v>
          </cell>
          <cell r="S14" t="str">
            <v>R2</v>
          </cell>
          <cell r="T14">
            <v>65</v>
          </cell>
          <cell r="U14" t="str">
            <v>①既存計画に基づいて算出する目標値</v>
          </cell>
          <cell r="V14" t="str">
            <v>第4次京都市男女共同参画計画に掲げる目標値</v>
          </cell>
          <cell r="W14">
            <v>69.900000000000006</v>
          </cell>
          <cell r="X14" t="str">
            <v>-</v>
          </cell>
          <cell r="Y14" t="str">
            <v>-</v>
          </cell>
          <cell r="Z14" t="str">
            <v>-</v>
          </cell>
          <cell r="AA14" t="str">
            <v>-</v>
          </cell>
          <cell r="AB14">
            <v>1.0753846153846154</v>
          </cell>
          <cell r="AC14" t="str">
            <v>-</v>
          </cell>
          <cell r="AD14" t="str">
            <v>-</v>
          </cell>
          <cell r="AE14" t="str">
            <v>-</v>
          </cell>
          <cell r="AF14" t="str">
            <v>-</v>
          </cell>
          <cell r="AG14">
            <v>1.0753846153846154</v>
          </cell>
          <cell r="AH14" t="str">
            <v>-</v>
          </cell>
          <cell r="AI14" t="str">
            <v>-</v>
          </cell>
          <cell r="AJ14" t="str">
            <v>-</v>
          </cell>
          <cell r="AK14" t="str">
            <v>-</v>
          </cell>
          <cell r="AL14" t="str">
            <v>-</v>
          </cell>
          <cell r="AN14" t="str">
            <v>最新数値の単年度目標値に対する達成度が
a：100％以上
b：80％以上～100％未満
c：60％以上～80％未満
d：40％以上～60％未満
e：40％未満</v>
          </cell>
          <cell r="AO14" t="str">
            <v>単年度目標値に対する達成度が100％以上をaとし，以下20％刻みで基準を設定した。</v>
          </cell>
          <cell r="AP14" t="str">
            <v>a</v>
          </cell>
          <cell r="AQ14" t="str">
            <v>-</v>
          </cell>
          <cell r="AR14" t="str">
            <v>-</v>
          </cell>
          <cell r="AS14" t="str">
            <v>-</v>
          </cell>
          <cell r="AT14" t="str">
            <v>-</v>
          </cell>
        </row>
        <row r="15">
          <cell r="A15" t="str">
            <v>2-3</v>
          </cell>
          <cell r="B15">
            <v>2</v>
          </cell>
          <cell r="C15" t="str">
            <v>人権・男女共同参画</v>
          </cell>
          <cell r="D15">
            <v>3</v>
          </cell>
          <cell r="E15" t="str">
            <v>京都市DV相談支援センターにおける「課題解決」の割合</v>
          </cell>
          <cell r="F15" t="str">
            <v>％</v>
          </cell>
          <cell r="G15" t="str">
            <v>文化市民局</v>
          </cell>
          <cell r="H15" t="str">
            <v>共生社会推進室</v>
          </cell>
          <cell r="I15" t="str">
            <v>222-3091</v>
          </cell>
          <cell r="J15" t="str">
            <v>京都市DV相談支援センターへの相談者のうち，課題解決(関係整理，施設入所，保護避難，制度利用，生活安定，機関支援，他支援有)となった人の割合</v>
          </cell>
          <cell r="K15" t="str">
            <v>重大な人権侵害であるDVの相談を行った人の課題解決割合を示す指標</v>
          </cell>
          <cell r="L15" t="str">
            <v>出典：京都市DV相談支援センター調べ</v>
          </cell>
          <cell r="M15" t="str">
            <v>増加する方が良い指標</v>
          </cell>
          <cell r="N15">
            <v>65</v>
          </cell>
          <cell r="O15">
            <v>66</v>
          </cell>
          <cell r="P15">
            <v>67</v>
          </cell>
          <cell r="Q15">
            <v>68</v>
          </cell>
          <cell r="R15">
            <v>69</v>
          </cell>
          <cell r="S15" t="str">
            <v>R7</v>
          </cell>
          <cell r="T15">
            <v>70</v>
          </cell>
          <cell r="U15" t="str">
            <v>②トレンド（すう勢値）による目標値</v>
          </cell>
          <cell r="V15" t="str">
            <v>平成27年度～令和元年度の5年間の平均数値（62.0％）と直近の最高数値（平成29年度66.2％）から算出</v>
          </cell>
          <cell r="W15">
            <v>63.2</v>
          </cell>
          <cell r="X15" t="str">
            <v>-</v>
          </cell>
          <cell r="Y15" t="str">
            <v>-</v>
          </cell>
          <cell r="Z15" t="str">
            <v>-</v>
          </cell>
          <cell r="AA15" t="str">
            <v>-</v>
          </cell>
          <cell r="AB15">
            <v>0.97230769230769232</v>
          </cell>
          <cell r="AC15" t="str">
            <v>-</v>
          </cell>
          <cell r="AD15" t="str">
            <v>-</v>
          </cell>
          <cell r="AE15" t="str">
            <v>-</v>
          </cell>
          <cell r="AF15" t="str">
            <v>-</v>
          </cell>
          <cell r="AG15">
            <v>0.90285714285714291</v>
          </cell>
          <cell r="AH15" t="str">
            <v>-</v>
          </cell>
          <cell r="AI15" t="str">
            <v>-</v>
          </cell>
          <cell r="AJ15" t="str">
            <v>-</v>
          </cell>
          <cell r="AK15" t="str">
            <v>-</v>
          </cell>
          <cell r="AL15" t="str">
            <v>-</v>
          </cell>
          <cell r="AM15" t="str">
            <v>-</v>
          </cell>
          <cell r="AN15" t="str">
            <v>最新数値の単年度目標値に対する達成度が
a：100％以上
b：80％以上～100％未満
c：60％以上～80％未満
d：40％以上～60％未満
e：40％未満</v>
          </cell>
          <cell r="AO15" t="str">
            <v>単年度目標値に対する達成度が100％以上をaとし，以下20％刻みで基準を設定した。</v>
          </cell>
          <cell r="AP15" t="str">
            <v>b</v>
          </cell>
          <cell r="AQ15" t="str">
            <v>-</v>
          </cell>
          <cell r="AR15" t="str">
            <v>-</v>
          </cell>
          <cell r="AS15" t="str">
            <v>-</v>
          </cell>
          <cell r="AT15" t="str">
            <v>-</v>
          </cell>
        </row>
        <row r="16">
          <cell r="A16" t="str">
            <v>2-4</v>
          </cell>
          <cell r="B16">
            <v>2</v>
          </cell>
          <cell r="C16" t="str">
            <v>人権・男女共同参画</v>
          </cell>
          <cell r="D16">
            <v>4</v>
          </cell>
          <cell r="E16" t="str">
            <v>「京都モデル」ワーク・ライフ・バランス推進企業認証制度の認証企業数</v>
          </cell>
          <cell r="F16" t="str">
            <v>社</v>
          </cell>
          <cell r="G16" t="str">
            <v>文化市民局</v>
          </cell>
          <cell r="H16" t="str">
            <v>共生社会推進室</v>
          </cell>
          <cell r="I16" t="str">
            <v>222-3091</v>
          </cell>
          <cell r="J16" t="str">
            <v>「京都モデル」ワーク・ライフ・バランス推進企業認証制度の宣言企業のうち，認証企業として認定されている京都市内の企業数</v>
          </cell>
          <cell r="K16" t="str">
            <v>企業における仕事と子育て両立支援の状況を示す指標</v>
          </cell>
          <cell r="L16" t="str">
            <v>算出方法：「京都モデル」ワーク・ライフ・バランス推進企業認証制度の宣言企業のうち，認証企業として認定されている京都市内の企業の数
出典：事業担当課調べ</v>
          </cell>
          <cell r="M16" t="str">
            <v>増加する方が良い指標</v>
          </cell>
          <cell r="N16">
            <v>350</v>
          </cell>
          <cell r="O16">
            <v>383</v>
          </cell>
          <cell r="P16">
            <v>416</v>
          </cell>
          <cell r="Q16">
            <v>449</v>
          </cell>
          <cell r="R16">
            <v>482</v>
          </cell>
          <cell r="S16" t="str">
            <v>R7</v>
          </cell>
          <cell r="T16">
            <v>515</v>
          </cell>
          <cell r="U16" t="str">
            <v>②トレンド(すう勢値)による目標値</v>
          </cell>
          <cell r="V16" t="str">
            <v>平成29年～令和元年の3年間の京都市内認証企業数の平均増加率を令和7年までの5年間分で算出</v>
          </cell>
          <cell r="W16">
            <v>352</v>
          </cell>
          <cell r="X16" t="str">
            <v>-</v>
          </cell>
          <cell r="Y16" t="str">
            <v>-</v>
          </cell>
          <cell r="Z16" t="str">
            <v>-</v>
          </cell>
          <cell r="AA16" t="str">
            <v>-</v>
          </cell>
          <cell r="AB16">
            <v>1.0057142857142858</v>
          </cell>
          <cell r="AC16" t="str">
            <v>-</v>
          </cell>
          <cell r="AD16" t="str">
            <v>-</v>
          </cell>
          <cell r="AE16" t="str">
            <v>-</v>
          </cell>
          <cell r="AF16" t="str">
            <v>-</v>
          </cell>
          <cell r="AG16">
            <v>0.68349514563106795</v>
          </cell>
          <cell r="AH16" t="str">
            <v>-</v>
          </cell>
          <cell r="AI16" t="str">
            <v>-</v>
          </cell>
          <cell r="AJ16" t="str">
            <v>-</v>
          </cell>
          <cell r="AK16" t="str">
            <v>-</v>
          </cell>
          <cell r="AL16" t="str">
            <v>-</v>
          </cell>
          <cell r="AM16" t="str">
            <v>(参考)
H29：264社
H30：300社
R元：331社
⇒平均増加数33社/年
R2：350社(従前目標設定値)
R3：383社
R4：416社
R5：449社
R6：482社</v>
          </cell>
          <cell r="AN16" t="str">
            <v>単年度目標値の達成度が
a：100％以上
b：80％以上～100％未満
c：60％以上～80％未満
d：40％以上～60％未満
e：40％未満</v>
          </cell>
          <cell r="AO16" t="str">
            <v>単年度目標値に対する達成度が100％以上をaとし，以下20％刻みで基準を設定した。</v>
          </cell>
          <cell r="AP16" t="str">
            <v>a</v>
          </cell>
          <cell r="AQ16" t="str">
            <v>-</v>
          </cell>
          <cell r="AR16" t="str">
            <v>-</v>
          </cell>
          <cell r="AS16" t="str">
            <v>-</v>
          </cell>
          <cell r="AT16" t="str">
            <v>-</v>
          </cell>
        </row>
        <row r="17">
          <cell r="A17" t="str">
            <v>2-5</v>
          </cell>
          <cell r="B17">
            <v>2</v>
          </cell>
          <cell r="C17" t="str">
            <v>人権・男女共同参画</v>
          </cell>
          <cell r="D17">
            <v>5</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row>
        <row r="18">
          <cell r="A18" t="str">
            <v>2-6</v>
          </cell>
          <cell r="B18">
            <v>2</v>
          </cell>
          <cell r="C18" t="str">
            <v>人権・男女共同参画</v>
          </cell>
          <cell r="D18">
            <v>6</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row>
        <row r="19">
          <cell r="A19" t="str">
            <v>2-7</v>
          </cell>
          <cell r="B19">
            <v>2</v>
          </cell>
          <cell r="C19" t="str">
            <v>人権・男女共同参画</v>
          </cell>
          <cell r="D19">
            <v>7</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row>
        <row r="20">
          <cell r="A20" t="str">
            <v>2-8</v>
          </cell>
          <cell r="B20">
            <v>2</v>
          </cell>
          <cell r="C20" t="str">
            <v>人権・男女共同参画</v>
          </cell>
          <cell r="D20">
            <v>8</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row>
        <row r="21">
          <cell r="A21" t="str">
            <v>2-9</v>
          </cell>
          <cell r="B21">
            <v>2</v>
          </cell>
          <cell r="C21" t="str">
            <v>人権・男女共同参画</v>
          </cell>
          <cell r="D21">
            <v>9</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row>
        <row r="22">
          <cell r="A22" t="str">
            <v>3-1</v>
          </cell>
          <cell r="B22">
            <v>3</v>
          </cell>
          <cell r="C22" t="str">
            <v>市民生活とコミュニティ</v>
          </cell>
          <cell r="D22">
            <v>1</v>
          </cell>
          <cell r="E22" t="str">
            <v>自治会等加入率</v>
          </cell>
          <cell r="F22" t="str">
            <v>％</v>
          </cell>
          <cell r="G22" t="str">
            <v>文化市民局</v>
          </cell>
          <cell r="H22" t="str">
            <v>地域自治推進室</v>
          </cell>
          <cell r="I22" t="str">
            <v>222-3049</v>
          </cell>
          <cell r="J22" t="str">
            <v>自治会等に加入している世帯の割合</v>
          </cell>
          <cell r="K22" t="str">
            <v>住民が主体的に課題に取り組む「くらしやすいまちづくり」の進み具合を示す指標</v>
          </cell>
          <cell r="L22" t="str">
            <v>平成22年度：各区役所・支所区民部まちづくり推進課調べ
平成24年度～：自治会・町内会アンケート</v>
          </cell>
          <cell r="M22" t="str">
            <v>増加する方が良い指標</v>
          </cell>
          <cell r="N22">
            <v>77</v>
          </cell>
          <cell r="O22" t="str">
            <v>-</v>
          </cell>
          <cell r="P22" t="str">
            <v>-</v>
          </cell>
          <cell r="Q22" t="str">
            <v>-</v>
          </cell>
          <cell r="R22" t="str">
            <v>-</v>
          </cell>
          <cell r="S22" t="str">
            <v>R2</v>
          </cell>
          <cell r="T22">
            <v>77</v>
          </cell>
          <cell r="U22" t="str">
            <v>①既存計画に基づいて算出する目標値</v>
          </cell>
          <cell r="V22" t="str">
            <v>地域コミュニティ活性化推進計画改定版</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・自治会等加入率については，平成26年度以降，隔年での調査としている（次回は令和3年度下半期に実施予定）。最新数値は平成30年度。</v>
          </cell>
          <cell r="AN22" t="str">
            <v>目標値に対する達成度が
ａ：100％以上
ｂ：95％以上～100％未満
ｃ：90％以上～95％未満
ｄ：85％以上～90％未満
ｅ：85％未満</v>
          </cell>
          <cell r="AO22" t="str">
            <v>達成度100%以上をａとし，以下5％刻みで基準を設定</v>
          </cell>
          <cell r="AP22" t="str">
            <v>-</v>
          </cell>
          <cell r="AQ22" t="str">
            <v>-</v>
          </cell>
          <cell r="AR22" t="str">
            <v>-</v>
          </cell>
          <cell r="AS22" t="str">
            <v>-</v>
          </cell>
          <cell r="AT22" t="str">
            <v>-</v>
          </cell>
        </row>
        <row r="23">
          <cell r="A23" t="str">
            <v>3-2</v>
          </cell>
          <cell r="B23">
            <v>3</v>
          </cell>
          <cell r="C23" t="str">
            <v>市民生活とコミュニティ</v>
          </cell>
          <cell r="D23">
            <v>2</v>
          </cell>
          <cell r="E23" t="str">
            <v>ＮＰＯ法人数（件）</v>
          </cell>
          <cell r="F23" t="str">
            <v>件</v>
          </cell>
          <cell r="G23" t="str">
            <v>文化市民局</v>
          </cell>
          <cell r="H23" t="str">
            <v>地域自治推進室</v>
          </cell>
          <cell r="I23" t="str">
            <v>222-4072</v>
          </cell>
          <cell r="J23" t="str">
            <v>京都市所管のＮＰＯ法人数</v>
          </cell>
          <cell r="K23" t="str">
            <v>ＮＰＯが活発に活動する「くらしやすいまちづくり」の進み具合を示す指標</v>
          </cell>
          <cell r="L23" t="str">
            <v>内閣府ポータルサイト</v>
          </cell>
          <cell r="M23" t="str">
            <v>増加する方が良い指標</v>
          </cell>
          <cell r="N23">
            <v>920</v>
          </cell>
          <cell r="O23" t="str">
            <v>-</v>
          </cell>
          <cell r="P23" t="str">
            <v>-</v>
          </cell>
          <cell r="Q23" t="str">
            <v>-</v>
          </cell>
          <cell r="R23" t="str">
            <v>-</v>
          </cell>
          <cell r="S23" t="str">
            <v>R2</v>
          </cell>
          <cell r="T23">
            <v>920</v>
          </cell>
          <cell r="U23" t="str">
            <v>①既存計画に基づいて算出する目標値</v>
          </cell>
          <cell r="V23" t="str">
            <v>地域コミュニティ活性化推進計画改定版</v>
          </cell>
          <cell r="W23">
            <v>827</v>
          </cell>
          <cell r="X23" t="str">
            <v>-</v>
          </cell>
          <cell r="Y23" t="str">
            <v>-</v>
          </cell>
          <cell r="Z23" t="str">
            <v>-</v>
          </cell>
          <cell r="AA23" t="str">
            <v>-</v>
          </cell>
          <cell r="AB23">
            <v>0.89891304347826084</v>
          </cell>
          <cell r="AC23" t="str">
            <v>-</v>
          </cell>
          <cell r="AD23" t="str">
            <v>-</v>
          </cell>
          <cell r="AE23" t="str">
            <v>-</v>
          </cell>
          <cell r="AF23" t="str">
            <v>-</v>
          </cell>
          <cell r="AG23">
            <v>0.89891304347826084</v>
          </cell>
          <cell r="AH23" t="str">
            <v>-</v>
          </cell>
          <cell r="AI23" t="str">
            <v>-</v>
          </cell>
          <cell r="AJ23" t="str">
            <v>-</v>
          </cell>
          <cell r="AK23" t="str">
            <v>-</v>
          </cell>
          <cell r="AL23" t="str">
            <v>-</v>
          </cell>
          <cell r="AN23" t="str">
            <v>目標値に対する達成度が
ａ：100％以上
ｂ：90％以上～100％未満
ｃ：80％以上～90％未満
ｄ：70％以上～80％未満
ｅ：70％未満</v>
          </cell>
          <cell r="AO23" t="str">
            <v>達成度100%以上をａとし，以下10％刻みで基準を設定</v>
          </cell>
          <cell r="AP23" t="str">
            <v>C</v>
          </cell>
          <cell r="AQ23" t="str">
            <v>-</v>
          </cell>
          <cell r="AR23" t="str">
            <v>-</v>
          </cell>
          <cell r="AS23" t="str">
            <v>-</v>
          </cell>
          <cell r="AT23" t="str">
            <v>-</v>
          </cell>
        </row>
        <row r="24">
          <cell r="A24" t="str">
            <v>3-3</v>
          </cell>
          <cell r="B24">
            <v>3</v>
          </cell>
          <cell r="C24" t="str">
            <v>市民生活とコミュニティ</v>
          </cell>
          <cell r="D24">
            <v>3</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row>
        <row r="25">
          <cell r="A25" t="str">
            <v>3-4</v>
          </cell>
          <cell r="B25">
            <v>3</v>
          </cell>
          <cell r="C25" t="str">
            <v>市民生活とコミュニティ</v>
          </cell>
          <cell r="D25">
            <v>4</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row>
        <row r="26">
          <cell r="A26" t="str">
            <v>3-5</v>
          </cell>
          <cell r="B26">
            <v>3</v>
          </cell>
          <cell r="C26" t="str">
            <v>市民生活とコミュニティ</v>
          </cell>
          <cell r="D26">
            <v>5</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row>
        <row r="27">
          <cell r="A27" t="str">
            <v>3-6</v>
          </cell>
          <cell r="B27">
            <v>3</v>
          </cell>
          <cell r="C27" t="str">
            <v>市民生活とコミュニティ</v>
          </cell>
          <cell r="D27">
            <v>6</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row>
        <row r="28">
          <cell r="A28" t="str">
            <v>3-7</v>
          </cell>
          <cell r="B28">
            <v>3</v>
          </cell>
          <cell r="C28" t="str">
            <v>市民生活とコミュニティ</v>
          </cell>
          <cell r="D28">
            <v>7</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row>
        <row r="29">
          <cell r="A29" t="str">
            <v>3-8</v>
          </cell>
          <cell r="B29">
            <v>3</v>
          </cell>
          <cell r="C29" t="str">
            <v>市民生活とコミュニティ</v>
          </cell>
          <cell r="D29">
            <v>8</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row>
        <row r="30">
          <cell r="A30" t="str">
            <v>3-9</v>
          </cell>
          <cell r="B30">
            <v>3</v>
          </cell>
          <cell r="C30" t="str">
            <v>市民生活とコミュニティ</v>
          </cell>
          <cell r="D30">
            <v>9</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row>
        <row r="31">
          <cell r="A31" t="str">
            <v>4-1</v>
          </cell>
          <cell r="B31">
            <v>4</v>
          </cell>
          <cell r="C31" t="str">
            <v>市民生活の安全</v>
          </cell>
          <cell r="D31">
            <v>1</v>
          </cell>
          <cell r="E31" t="str">
            <v>犯罪発生(刑法犯)認知件数</v>
          </cell>
          <cell r="F31" t="str">
            <v>件</v>
          </cell>
          <cell r="G31" t="str">
            <v>文化市民局</v>
          </cell>
          <cell r="H31" t="str">
            <v>くらし安全推進部</v>
          </cell>
          <cell r="I31" t="str">
            <v>222-3193</v>
          </cell>
          <cell r="J31" t="str">
            <v>発生を認知した刑法犯罪の件数</v>
          </cell>
          <cell r="K31" t="str">
            <v>犯罪が少ない安心・安全なまちづくりの進捗状況を示す指標</v>
          </cell>
          <cell r="L31" t="str">
            <v>出典：事業担当課調べ</v>
          </cell>
          <cell r="M31" t="str">
            <v>減少する方が良い指標</v>
          </cell>
          <cell r="N31">
            <v>15000</v>
          </cell>
          <cell r="O31" t="str">
            <v>-</v>
          </cell>
          <cell r="P31" t="str">
            <v>-</v>
          </cell>
          <cell r="Q31" t="str">
            <v>-</v>
          </cell>
          <cell r="R31" t="str">
            <v>-</v>
          </cell>
          <cell r="S31" t="str">
            <v>R2</v>
          </cell>
          <cell r="T31">
            <v>15000</v>
          </cell>
          <cell r="U31" t="str">
            <v>①既存計画に基づいて算出する目標値</v>
          </cell>
          <cell r="V31" t="str">
            <v>第2次京都市生活安全（防犯・事故防止）基本計画【改訂版】</v>
          </cell>
          <cell r="W31">
            <v>8155</v>
          </cell>
          <cell r="X31" t="str">
            <v>-</v>
          </cell>
          <cell r="Y31" t="str">
            <v>-</v>
          </cell>
          <cell r="Z31" t="str">
            <v>-</v>
          </cell>
          <cell r="AA31" t="str">
            <v>-</v>
          </cell>
          <cell r="AB31">
            <v>0.54366666666666663</v>
          </cell>
          <cell r="AC31" t="str">
            <v>-</v>
          </cell>
          <cell r="AD31" t="str">
            <v>-</v>
          </cell>
          <cell r="AE31" t="str">
            <v>-</v>
          </cell>
          <cell r="AF31" t="str">
            <v>-</v>
          </cell>
          <cell r="AG31">
            <v>0.54366666666666663</v>
          </cell>
          <cell r="AH31" t="str">
            <v>-</v>
          </cell>
          <cell r="AI31" t="str">
            <v>-</v>
          </cell>
          <cell r="AJ31" t="str">
            <v>-</v>
          </cell>
          <cell r="AK31" t="str">
            <v>-</v>
          </cell>
          <cell r="AL31" t="str">
            <v>-</v>
          </cell>
          <cell r="AN31" t="str">
            <v>最新数値の目標値に対する達成度が
a：80%以上
b：60%以上～80%未満
c：40%以上～60%未満
d：20%以上～40%未満
e：20%未満</v>
          </cell>
          <cell r="AO31" t="str">
            <v>達成度80％以上をaとし，以下20％刻みで基準を設定した。</v>
          </cell>
          <cell r="AP31" t="str">
            <v>a</v>
          </cell>
          <cell r="AQ31" t="str">
            <v>-</v>
          </cell>
          <cell r="AR31" t="str">
            <v>-</v>
          </cell>
          <cell r="AS31" t="str">
            <v>-</v>
          </cell>
          <cell r="AT31" t="str">
            <v>-</v>
          </cell>
        </row>
        <row r="32">
          <cell r="A32" t="str">
            <v>4-2</v>
          </cell>
          <cell r="B32">
            <v>4</v>
          </cell>
          <cell r="C32" t="str">
            <v>市民生活の安全</v>
          </cell>
          <cell r="D32">
            <v>2</v>
          </cell>
          <cell r="E32" t="str">
            <v>消費生活相談件数に占める助言・あっせん解決率</v>
          </cell>
          <cell r="F32" t="str">
            <v>件</v>
          </cell>
          <cell r="G32" t="str">
            <v>文化市民局</v>
          </cell>
          <cell r="H32" t="str">
            <v>くらし安全推進部</v>
          </cell>
          <cell r="I32" t="str">
            <v>256-1110</v>
          </cell>
          <cell r="J32" t="str">
            <v>消費生活相談件数に占める助言・あっせん解決率</v>
          </cell>
          <cell r="K32" t="str">
            <v>全世代からの消費生活相談に対し，消費生活相談員のきめ細かな対応によって，消費者被害に係る未然防止及び被害救済を示す指標</v>
          </cell>
          <cell r="L32" t="str">
            <v>算出方法：助言＋あっせん（解決）/助言＋あっせん（解決＋不調）
出典：事業担当課調べ</v>
          </cell>
          <cell r="M32" t="str">
            <v>増加する方が良い指標</v>
          </cell>
          <cell r="N32">
            <v>0.99639999999999995</v>
          </cell>
          <cell r="O32" t="str">
            <v>-</v>
          </cell>
          <cell r="P32" t="str">
            <v>-</v>
          </cell>
          <cell r="Q32" t="str">
            <v>-</v>
          </cell>
          <cell r="R32" t="str">
            <v>-</v>
          </cell>
          <cell r="S32" t="str">
            <v>-</v>
          </cell>
          <cell r="T32" t="str">
            <v>-</v>
          </cell>
          <cell r="U32" t="str">
            <v>②トレンド(すう勢値)による目標値</v>
          </cell>
          <cell r="V32" t="str">
            <v>過去5年間の最高値</v>
          </cell>
          <cell r="W32">
            <v>0.99450000000000005</v>
          </cell>
          <cell r="X32" t="str">
            <v>-</v>
          </cell>
          <cell r="Y32" t="str">
            <v>-</v>
          </cell>
          <cell r="Z32" t="str">
            <v>-</v>
          </cell>
          <cell r="AA32" t="str">
            <v>-</v>
          </cell>
          <cell r="AB32">
            <v>0.99809313528703347</v>
          </cell>
          <cell r="AC32" t="str">
            <v>-</v>
          </cell>
          <cell r="AD32" t="str">
            <v>-</v>
          </cell>
          <cell r="AE32" t="str">
            <v>-</v>
          </cell>
          <cell r="AF32" t="str">
            <v>-</v>
          </cell>
          <cell r="AG32" t="str">
            <v>-</v>
          </cell>
          <cell r="AH32" t="str">
            <v>-</v>
          </cell>
          <cell r="AI32" t="str">
            <v>-</v>
          </cell>
          <cell r="AJ32" t="str">
            <v>-</v>
          </cell>
          <cell r="AK32" t="str">
            <v>-</v>
          </cell>
          <cell r="AL32" t="str">
            <v>-</v>
          </cell>
          <cell r="AM32" t="str">
            <v>（参考）
R2：99.45％
R1：99.41％（最低値）
H30：99.53％
H29：99.54％
H28：99.64％（最高値）
平均値：99.51％</v>
          </cell>
          <cell r="AN32" t="str">
            <v>最新の数値が，過去5年間の
a：最高値以上
b：平均値以上～最高値未満
c：平均値
d：最低値以上～平均値未満
e：最低値未満</v>
          </cell>
          <cell r="AO32" t="str">
            <v>消費生活相談件数は毎年変動するものであり，一定安定的な数字と比較する必要があるため，過去
5年間の数値をもとに，基準を設定した。</v>
          </cell>
          <cell r="AP32" t="str">
            <v>d</v>
          </cell>
          <cell r="AQ32" t="str">
            <v>-</v>
          </cell>
          <cell r="AR32" t="str">
            <v>-</v>
          </cell>
          <cell r="AS32" t="str">
            <v>-</v>
          </cell>
        </row>
        <row r="33">
          <cell r="A33" t="str">
            <v>4-3</v>
          </cell>
          <cell r="B33">
            <v>4</v>
          </cell>
          <cell r="C33" t="str">
            <v>市民生活の安全</v>
          </cell>
          <cell r="D33">
            <v>3</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row>
        <row r="34">
          <cell r="A34" t="str">
            <v>4-4</v>
          </cell>
          <cell r="B34">
            <v>4</v>
          </cell>
          <cell r="C34" t="str">
            <v>市民生活の安全</v>
          </cell>
          <cell r="D34">
            <v>4</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row>
        <row r="35">
          <cell r="A35" t="str">
            <v>4-5</v>
          </cell>
          <cell r="B35">
            <v>4</v>
          </cell>
          <cell r="C35" t="str">
            <v>市民生活の安全</v>
          </cell>
          <cell r="D35">
            <v>5</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row>
        <row r="36">
          <cell r="A36" t="str">
            <v>4-6</v>
          </cell>
          <cell r="B36">
            <v>4</v>
          </cell>
          <cell r="C36" t="str">
            <v>市民生活の安全</v>
          </cell>
          <cell r="D36">
            <v>6</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row>
        <row r="37">
          <cell r="A37" t="str">
            <v>4-7</v>
          </cell>
          <cell r="B37">
            <v>4</v>
          </cell>
          <cell r="C37" t="str">
            <v>市民生活の安全</v>
          </cell>
          <cell r="D37">
            <v>7</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row>
        <row r="38">
          <cell r="A38" t="str">
            <v>4-8</v>
          </cell>
          <cell r="B38">
            <v>4</v>
          </cell>
          <cell r="C38" t="str">
            <v>市民生活の安全</v>
          </cell>
          <cell r="D38">
            <v>8</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row>
        <row r="39">
          <cell r="A39" t="str">
            <v>4-9</v>
          </cell>
          <cell r="B39">
            <v>4</v>
          </cell>
          <cell r="C39" t="str">
            <v>市民生活の安全</v>
          </cell>
          <cell r="D39">
            <v>9</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row>
        <row r="40">
          <cell r="A40" t="str">
            <v>5-1</v>
          </cell>
          <cell r="B40">
            <v>5</v>
          </cell>
          <cell r="C40" t="str">
            <v>文化</v>
          </cell>
          <cell r="D40">
            <v>1</v>
          </cell>
          <cell r="E40" t="str">
            <v>文化施設の年間入場者数</v>
          </cell>
          <cell r="F40" t="str">
            <v>人</v>
          </cell>
          <cell r="G40" t="str">
            <v>文化市民局</v>
          </cell>
          <cell r="H40" t="str">
            <v>文化芸術都市推進室</v>
          </cell>
          <cell r="I40" t="str">
            <v>366-0033</v>
          </cell>
          <cell r="J40" t="str">
            <v>主な文化施設の年間入場者数の合計値
・美術館
・動物園
・二条城</v>
          </cell>
          <cell r="K40" t="str">
            <v>幅広い市民が多彩な文化芸術に親しんでいることを示す指標</v>
          </cell>
          <cell r="L40" t="str">
            <v>出典：事業担当課調べ</v>
          </cell>
          <cell r="M40" t="str">
            <v>増加する方が良い指標</v>
          </cell>
          <cell r="N40" t="str">
            <v>-</v>
          </cell>
          <cell r="O40">
            <v>1512388</v>
          </cell>
          <cell r="P40" t="str">
            <v>-</v>
          </cell>
          <cell r="Q40" t="str">
            <v>-</v>
          </cell>
          <cell r="R40" t="str">
            <v>-</v>
          </cell>
          <cell r="S40" t="str">
            <v>-</v>
          </cell>
          <cell r="T40" t="str">
            <v>-</v>
          </cell>
          <cell r="U40" t="str">
            <v>③財政状況や市民ニーズを踏まえて設定する目標値</v>
          </cell>
          <cell r="V40" t="str">
            <v>令和2年度以降の年間入場者数の最高値</v>
          </cell>
          <cell r="W40">
            <v>1512388</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コロナ禍の令和２年度の状況を踏まえて目標値を設定する必要があることから，
令和３年度（令和２年度実績）は評価しない。
(参考)
R02：1,512,388人
美術館： 328,861人
動物園： 586,037人
二条城： 597,490人</v>
          </cell>
          <cell r="AN40" t="str">
            <v>最新の数値が最高値（※）の
a：100％以上
b：80％以上，100％未満
c：60％以上，80％未満
d：40％以上，60％未満
e：40％未満
※令和2年度以降の数値</v>
          </cell>
          <cell r="AO40" t="str">
            <v xml:space="preserve">
数値が増加することが好ましい指標であるため，令和2年度以降の最高値を基準値として設定する。
</v>
          </cell>
          <cell r="AP40" t="str">
            <v>-</v>
          </cell>
          <cell r="AQ40" t="str">
            <v>-</v>
          </cell>
          <cell r="AR40" t="str">
            <v>-</v>
          </cell>
          <cell r="AS40" t="str">
            <v>-</v>
          </cell>
          <cell r="AT40" t="str">
            <v>-</v>
          </cell>
        </row>
        <row r="41">
          <cell r="A41" t="str">
            <v>5-2</v>
          </cell>
          <cell r="B41">
            <v>5</v>
          </cell>
          <cell r="C41" t="str">
            <v>文化</v>
          </cell>
          <cell r="D41">
            <v>2</v>
          </cell>
          <cell r="E41" t="str">
            <v>本市が指定，登録等をした文化財等の数</v>
          </cell>
          <cell r="F41" t="str">
            <v>件</v>
          </cell>
          <cell r="G41" t="str">
            <v>文化市民局</v>
          </cell>
          <cell r="H41" t="str">
            <v>文化芸術都市推進室</v>
          </cell>
          <cell r="I41" t="str">
            <v>366-1498</v>
          </cell>
          <cell r="J41" t="str">
            <v>本市が指定，登録等をした文化財等(「京都市指定・登録文化財」，「京都を彩る建物や庭園」，「京都をつなぐ無形文化遺産」)の数</v>
          </cell>
          <cell r="K41" t="str">
            <v>かけがえのない文化財が保護されていることを示す指標</v>
          </cell>
          <cell r="L41" t="str">
            <v>出典：事業担当課調べ</v>
          </cell>
          <cell r="M41" t="str">
            <v>増加する方が良い指標</v>
          </cell>
          <cell r="N41">
            <v>58</v>
          </cell>
          <cell r="O41">
            <v>58</v>
          </cell>
          <cell r="P41">
            <v>58</v>
          </cell>
          <cell r="Q41">
            <v>58</v>
          </cell>
          <cell r="R41">
            <v>58</v>
          </cell>
          <cell r="S41" t="str">
            <v>Ｒ7</v>
          </cell>
          <cell r="T41">
            <v>58</v>
          </cell>
          <cell r="U41" t="str">
            <v>③財政状況や市民ニーズを踏まえて設定する目標値</v>
          </cell>
          <cell r="V41" t="str">
            <v>過去5年間の平均値</v>
          </cell>
          <cell r="W41">
            <v>70</v>
          </cell>
          <cell r="X41" t="str">
            <v>-</v>
          </cell>
          <cell r="Y41" t="str">
            <v>-</v>
          </cell>
          <cell r="Z41" t="str">
            <v>-</v>
          </cell>
          <cell r="AA41" t="str">
            <v>-</v>
          </cell>
          <cell r="AB41">
            <v>1.2068965517241379</v>
          </cell>
          <cell r="AC41" t="str">
            <v>-</v>
          </cell>
          <cell r="AD41" t="str">
            <v>-</v>
          </cell>
          <cell r="AE41" t="str">
            <v>-</v>
          </cell>
          <cell r="AF41" t="str">
            <v>-</v>
          </cell>
          <cell r="AG41">
            <v>1.2068965517241379</v>
          </cell>
          <cell r="AH41" t="str">
            <v>-</v>
          </cell>
          <cell r="AI41" t="str">
            <v>-</v>
          </cell>
          <cell r="AJ41" t="str">
            <v>-</v>
          </cell>
          <cell r="AK41" t="str">
            <v>-</v>
          </cell>
          <cell r="AL41" t="str">
            <v>-</v>
          </cell>
          <cell r="AM41" t="str">
            <v>(参考)
H27：41件
H28：63件
H29：50件
H30：80件
R1：59件</v>
          </cell>
          <cell r="AN41" t="str">
            <v>最新の数値が，過去5年間の
a：100％以上
b：80％以上，100％未満
c：60％以上，80％未満
d：40％以上，60％未満
e：40％未満</v>
          </cell>
          <cell r="AO41" t="str">
            <v>指定・登録等の件数は毎年変動するものであり，一定安定的な数字と比較する必要があるため，過去5年間の数値をもとに基準値を設定した。
最高値：80件（平成30年度）
平均値：58件
最小値：41件（平成27年度）</v>
          </cell>
          <cell r="AP41" t="str">
            <v>a</v>
          </cell>
          <cell r="AQ41" t="str">
            <v>-</v>
          </cell>
          <cell r="AR41" t="str">
            <v>-</v>
          </cell>
          <cell r="AS41" t="str">
            <v>-</v>
          </cell>
          <cell r="AT41" t="str">
            <v>-</v>
          </cell>
        </row>
        <row r="42">
          <cell r="A42" t="str">
            <v>5-3</v>
          </cell>
          <cell r="B42">
            <v>5</v>
          </cell>
          <cell r="C42" t="str">
            <v>文化</v>
          </cell>
          <cell r="D42">
            <v>3</v>
          </cell>
          <cell r="N42" t="str">
            <v>-</v>
          </cell>
          <cell r="O42" t="str">
            <v>-</v>
          </cell>
          <cell r="P42" t="str">
            <v>-</v>
          </cell>
          <cell r="Q42" t="str">
            <v>-</v>
          </cell>
          <cell r="R42" t="str">
            <v>-</v>
          </cell>
          <cell r="S42" t="str">
            <v>-</v>
          </cell>
          <cell r="T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P42" t="str">
            <v>-</v>
          </cell>
          <cell r="AQ42" t="str">
            <v>-</v>
          </cell>
          <cell r="AR42" t="str">
            <v>-</v>
          </cell>
          <cell r="AS42" t="str">
            <v>-</v>
          </cell>
          <cell r="AT42" t="str">
            <v>-</v>
          </cell>
        </row>
        <row r="43">
          <cell r="A43" t="str">
            <v>5-4</v>
          </cell>
          <cell r="B43">
            <v>5</v>
          </cell>
          <cell r="C43" t="str">
            <v>文化</v>
          </cell>
          <cell r="D43">
            <v>4</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row>
        <row r="44">
          <cell r="A44" t="str">
            <v>5-5</v>
          </cell>
          <cell r="B44">
            <v>5</v>
          </cell>
          <cell r="C44" t="str">
            <v>文化</v>
          </cell>
          <cell r="D44">
            <v>5</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row>
        <row r="45">
          <cell r="A45" t="str">
            <v>5-6</v>
          </cell>
          <cell r="B45">
            <v>5</v>
          </cell>
          <cell r="C45" t="str">
            <v>文化</v>
          </cell>
          <cell r="D45">
            <v>6</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row>
        <row r="46">
          <cell r="A46" t="str">
            <v>5-7</v>
          </cell>
          <cell r="B46">
            <v>5</v>
          </cell>
          <cell r="C46" t="str">
            <v>文化</v>
          </cell>
          <cell r="D46">
            <v>7</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row>
        <row r="47">
          <cell r="A47" t="str">
            <v>5-8</v>
          </cell>
          <cell r="B47">
            <v>5</v>
          </cell>
          <cell r="C47" t="str">
            <v>文化</v>
          </cell>
          <cell r="D47">
            <v>8</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row>
        <row r="48">
          <cell r="A48" t="str">
            <v>5-9</v>
          </cell>
          <cell r="B48">
            <v>5</v>
          </cell>
          <cell r="C48" t="str">
            <v>文化</v>
          </cell>
          <cell r="D48">
            <v>9</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row>
        <row r="49">
          <cell r="A49" t="str">
            <v>6-1</v>
          </cell>
          <cell r="B49">
            <v>6</v>
          </cell>
          <cell r="C49" t="str">
            <v>スポーツ</v>
          </cell>
          <cell r="D49">
            <v>1</v>
          </cell>
          <cell r="E49" t="str">
            <v>週1回以上運動やスポーツをする市民の割合</v>
          </cell>
          <cell r="F49" t="str">
            <v>％</v>
          </cell>
          <cell r="G49" t="str">
            <v>文化市民局</v>
          </cell>
          <cell r="H49" t="str">
            <v>市民スポーツ振興室</v>
          </cell>
          <cell r="I49" t="str">
            <v>366-0168</v>
          </cell>
          <cell r="J49" t="str">
            <v>週1回以上運動やスポーツをする市民の割合</v>
          </cell>
          <cell r="K49" t="str">
            <v>「するスポーツ」をいろんな形で楽しめる環境が作られていることを示す指標</v>
          </cell>
          <cell r="L49" t="str">
            <v>算出方法：18歳以上の市民3,000人を対象としたアンケートで1年間に週1回以上運動やスポーツをしたことがあると回答した市民の割合
出典：事業担当課調べ</v>
          </cell>
          <cell r="M49" t="str">
            <v>増加する方が良い指標</v>
          </cell>
          <cell r="N49">
            <v>65</v>
          </cell>
          <cell r="O49" t="str">
            <v xml:space="preserve">― </v>
          </cell>
          <cell r="P49" t="str">
            <v xml:space="preserve">― </v>
          </cell>
          <cell r="Q49" t="str">
            <v xml:space="preserve">― </v>
          </cell>
          <cell r="R49" t="str">
            <v xml:space="preserve">― </v>
          </cell>
          <cell r="S49" t="str">
            <v>R2</v>
          </cell>
          <cell r="T49">
            <v>0.65</v>
          </cell>
          <cell r="U49" t="str">
            <v>①既存計画に基づいて算出する目標値</v>
          </cell>
          <cell r="V49" t="str">
            <v>京都市市民スポーツ振興計画</v>
          </cell>
          <cell r="W49">
            <v>58.1</v>
          </cell>
          <cell r="X49" t="str">
            <v>-</v>
          </cell>
          <cell r="Y49" t="str">
            <v>-</v>
          </cell>
          <cell r="Z49" t="str">
            <v>-</v>
          </cell>
          <cell r="AA49" t="str">
            <v>-</v>
          </cell>
          <cell r="AB49">
            <v>0.89384615384615385</v>
          </cell>
          <cell r="AC49" t="str">
            <v>-</v>
          </cell>
          <cell r="AD49" t="str">
            <v>-</v>
          </cell>
          <cell r="AE49" t="str">
            <v>-</v>
          </cell>
          <cell r="AF49" t="str">
            <v>-</v>
          </cell>
          <cell r="AG49">
            <v>0.89384615384615385</v>
          </cell>
          <cell r="AH49" t="str">
            <v>-</v>
          </cell>
          <cell r="AI49" t="str">
            <v>-</v>
          </cell>
          <cell r="AJ49" t="str">
            <v>-</v>
          </cell>
          <cell r="AK49" t="str">
            <v>-</v>
          </cell>
          <cell r="AL49" t="str">
            <v>-</v>
          </cell>
          <cell r="AM49">
            <v>0</v>
          </cell>
          <cell r="AN49" t="str">
            <v>最新数値の目標値に対する達成度が
a：100%以上
b：80%以上～100%未満
c：60%以上～80%未満
d：40%以上～60%未満
e：40%未満</v>
          </cell>
          <cell r="AO49" t="str">
            <v>当該指標については，目標達成以上をａとし，以下を20％刻みで基準を設定した。</v>
          </cell>
          <cell r="AP49" t="str">
            <v>b</v>
          </cell>
          <cell r="AQ49" t="str">
            <v>-</v>
          </cell>
          <cell r="AR49" t="str">
            <v>-</v>
          </cell>
          <cell r="AS49" t="str">
            <v>-</v>
          </cell>
          <cell r="AT49" t="str">
            <v>-</v>
          </cell>
        </row>
        <row r="50">
          <cell r="A50" t="str">
            <v>6-2</v>
          </cell>
          <cell r="B50">
            <v>6</v>
          </cell>
          <cell r="C50" t="str">
            <v>スポーツ</v>
          </cell>
          <cell r="D50">
            <v>2</v>
          </cell>
          <cell r="E50" t="str">
            <v>市内で直接スポーツを観戦した市民の割合</v>
          </cell>
          <cell r="F50" t="str">
            <v>％</v>
          </cell>
          <cell r="G50" t="str">
            <v>文化市民局</v>
          </cell>
          <cell r="H50" t="str">
            <v>市民スポーツ振興室</v>
          </cell>
          <cell r="I50" t="str">
            <v>366-0168</v>
          </cell>
          <cell r="J50" t="str">
            <v>市内で直接スポーツを観戦した市民の割合</v>
          </cell>
          <cell r="K50" t="str">
            <v>トップレベルのスポーツをはじめ様々なスポーツイベントに身近に触れられ，「みるスポーツ」をいろんな形で楽しめる環境が作られていることを示す指標</v>
          </cell>
          <cell r="L50" t="str">
            <v>算出方法：18歳以上の市民3,000人を対象としたアンケートで1年間に市内で直接スポーツを観戦したことがあると回答した市民の割合
出典：事業担当課調べ</v>
          </cell>
          <cell r="M50" t="str">
            <v>増加する方が良い指標</v>
          </cell>
          <cell r="N50">
            <v>50</v>
          </cell>
          <cell r="O50" t="str">
            <v xml:space="preserve">― </v>
          </cell>
          <cell r="P50" t="str">
            <v xml:space="preserve">― </v>
          </cell>
          <cell r="Q50" t="str">
            <v xml:space="preserve">― </v>
          </cell>
          <cell r="R50" t="str">
            <v xml:space="preserve">― </v>
          </cell>
          <cell r="S50" t="str">
            <v>R2</v>
          </cell>
          <cell r="T50">
            <v>0.5</v>
          </cell>
          <cell r="U50" t="str">
            <v>①既存計画に基づいて算出する目標値</v>
          </cell>
          <cell r="V50" t="str">
            <v>京都市市民スポーツ振興計画</v>
          </cell>
          <cell r="W50">
            <v>7.5</v>
          </cell>
          <cell r="X50" t="str">
            <v>-</v>
          </cell>
          <cell r="Y50" t="str">
            <v>-</v>
          </cell>
          <cell r="Z50" t="str">
            <v>-</v>
          </cell>
          <cell r="AA50" t="str">
            <v>-</v>
          </cell>
          <cell r="AB50">
            <v>0.15</v>
          </cell>
          <cell r="AC50" t="str">
            <v>-</v>
          </cell>
          <cell r="AD50" t="str">
            <v>-</v>
          </cell>
          <cell r="AE50" t="str">
            <v>-</v>
          </cell>
          <cell r="AF50" t="str">
            <v>-</v>
          </cell>
          <cell r="AG50">
            <v>0.15</v>
          </cell>
          <cell r="AH50" t="str">
            <v>-</v>
          </cell>
          <cell r="AI50" t="str">
            <v>-</v>
          </cell>
          <cell r="AJ50" t="str">
            <v>-</v>
          </cell>
          <cell r="AK50" t="str">
            <v>-</v>
          </cell>
          <cell r="AL50" t="str">
            <v>-</v>
          </cell>
          <cell r="AM50">
            <v>0</v>
          </cell>
          <cell r="AN50" t="str">
            <v>最新数値の目標値に対する達成度が
a：100%以上
b：80%以上～100%未満
c：60%以上～80%未満
d：40%以上～60%未満
e：40%未満</v>
          </cell>
          <cell r="AO50" t="str">
            <v>当該指標については，目標達成以上をａとし，以下を20％刻みで基準を設定した。</v>
          </cell>
          <cell r="AP50" t="str">
            <v>e</v>
          </cell>
          <cell r="AQ50" t="str">
            <v>-</v>
          </cell>
          <cell r="AR50" t="str">
            <v>-</v>
          </cell>
          <cell r="AS50" t="str">
            <v>-</v>
          </cell>
          <cell r="AT50" t="str">
            <v>-</v>
          </cell>
        </row>
        <row r="51">
          <cell r="A51" t="str">
            <v>6-3</v>
          </cell>
          <cell r="B51">
            <v>6</v>
          </cell>
          <cell r="C51" t="str">
            <v>スポーツ</v>
          </cell>
          <cell r="D51">
            <v>3</v>
          </cell>
          <cell r="E51" t="str">
            <v>スポーツ活動にボランティアとして参加した市民の割合</v>
          </cell>
          <cell r="F51" t="str">
            <v>％</v>
          </cell>
          <cell r="G51" t="str">
            <v>文化市民局</v>
          </cell>
          <cell r="H51" t="str">
            <v>市民スポーツ振興室</v>
          </cell>
          <cell r="I51" t="str">
            <v>366-0169</v>
          </cell>
          <cell r="J51" t="str">
            <v>スポーツ活動にボランティアとして参加した市民の割合</v>
          </cell>
          <cell r="K51" t="str">
            <v>市民の間で多様なスポーツ活動を支え合う動きが活発化する状況を示す指標(支えるスポーツ)</v>
          </cell>
          <cell r="L51" t="str">
            <v>算出方法：18歳以上の市民3,000人を対象としたアンケートで1年間にスポーツ活動に運営ボランティアとして参加したことがあると回答した市民の割合
出典：事業担当課調べ</v>
          </cell>
          <cell r="M51" t="str">
            <v>増加する方が良い指標</v>
          </cell>
          <cell r="N51">
            <v>10</v>
          </cell>
          <cell r="O51" t="str">
            <v xml:space="preserve">― </v>
          </cell>
          <cell r="P51" t="str">
            <v xml:space="preserve">― </v>
          </cell>
          <cell r="Q51" t="str">
            <v xml:space="preserve">― </v>
          </cell>
          <cell r="R51" t="str">
            <v xml:space="preserve">― </v>
          </cell>
          <cell r="S51" t="str">
            <v>R2</v>
          </cell>
          <cell r="T51">
            <v>0.1</v>
          </cell>
          <cell r="U51" t="str">
            <v>①既存計画に基づいて算出する目標値</v>
          </cell>
          <cell r="V51" t="str">
            <v>京都市市民スポーツ振興計画</v>
          </cell>
          <cell r="W51">
            <v>2.2999999999999998</v>
          </cell>
          <cell r="X51" t="str">
            <v>-</v>
          </cell>
          <cell r="Y51" t="str">
            <v>-</v>
          </cell>
          <cell r="Z51" t="str">
            <v>-</v>
          </cell>
          <cell r="AA51" t="str">
            <v>-</v>
          </cell>
          <cell r="AB51">
            <v>0.22999999999999998</v>
          </cell>
          <cell r="AC51" t="str">
            <v>-</v>
          </cell>
          <cell r="AD51" t="str">
            <v>-</v>
          </cell>
          <cell r="AE51" t="str">
            <v>-</v>
          </cell>
          <cell r="AF51" t="str">
            <v>-</v>
          </cell>
          <cell r="AG51">
            <v>0.22999999999999998</v>
          </cell>
          <cell r="AH51" t="str">
            <v>-</v>
          </cell>
          <cell r="AI51" t="str">
            <v>-</v>
          </cell>
          <cell r="AJ51" t="str">
            <v>-</v>
          </cell>
          <cell r="AK51" t="str">
            <v>-</v>
          </cell>
          <cell r="AL51" t="str">
            <v>-</v>
          </cell>
          <cell r="AM51">
            <v>0</v>
          </cell>
          <cell r="AN51" t="str">
            <v>最新数値の目標値に対する達成度が
a：100%以上
b：90%以上～100%未満
c：70%以上～90%未満
d：70%以上～80%未満
e：70%未満</v>
          </cell>
          <cell r="AO51" t="str">
            <v>当該指標については，目標達成以上をａとし，以下を10％刻みで基準を設定した。</v>
          </cell>
          <cell r="AP51" t="str">
            <v>e</v>
          </cell>
          <cell r="AQ51" t="str">
            <v>-</v>
          </cell>
          <cell r="AR51" t="str">
            <v>-</v>
          </cell>
          <cell r="AS51" t="str">
            <v>-</v>
          </cell>
          <cell r="AT51" t="str">
            <v>-</v>
          </cell>
        </row>
        <row r="52">
          <cell r="A52" t="str">
            <v>6-4</v>
          </cell>
          <cell r="B52">
            <v>6</v>
          </cell>
          <cell r="C52" t="str">
            <v>スポーツ</v>
          </cell>
          <cell r="D52">
            <v>4</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row>
        <row r="53">
          <cell r="A53" t="str">
            <v>6-5</v>
          </cell>
          <cell r="B53">
            <v>6</v>
          </cell>
          <cell r="C53" t="str">
            <v>スポーツ</v>
          </cell>
          <cell r="D53">
            <v>5</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row>
        <row r="54">
          <cell r="A54" t="str">
            <v>6-6</v>
          </cell>
          <cell r="B54">
            <v>6</v>
          </cell>
          <cell r="C54" t="str">
            <v>スポーツ</v>
          </cell>
          <cell r="D54">
            <v>6</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row>
        <row r="55">
          <cell r="A55" t="str">
            <v>6-7</v>
          </cell>
          <cell r="B55">
            <v>6</v>
          </cell>
          <cell r="C55" t="str">
            <v>スポーツ</v>
          </cell>
          <cell r="D55">
            <v>7</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row>
        <row r="56">
          <cell r="A56" t="str">
            <v>6-8</v>
          </cell>
          <cell r="B56">
            <v>6</v>
          </cell>
          <cell r="C56" t="str">
            <v>スポーツ</v>
          </cell>
          <cell r="D56">
            <v>8</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row>
        <row r="57">
          <cell r="A57" t="str">
            <v>6-9</v>
          </cell>
          <cell r="B57">
            <v>6</v>
          </cell>
          <cell r="C57" t="str">
            <v>スポーツ</v>
          </cell>
          <cell r="D57">
            <v>9</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row>
        <row r="58">
          <cell r="A58" t="str">
            <v>7-1</v>
          </cell>
          <cell r="B58">
            <v>7</v>
          </cell>
          <cell r="C58" t="str">
            <v>産業・商業</v>
          </cell>
          <cell r="D58">
            <v>1</v>
          </cell>
          <cell r="E58" t="str">
            <v>市内中小企業者の企業経営実績</v>
          </cell>
          <cell r="F58" t="str">
            <v>％</v>
          </cell>
          <cell r="G58" t="str">
            <v>産業観光局</v>
          </cell>
          <cell r="H58" t="str">
            <v>産業企画室</v>
          </cell>
          <cell r="I58" t="str">
            <v>222-3371</v>
          </cell>
          <cell r="J58" t="str">
            <v>京都市中小企業経営動向実態調査において，年間の企業経営実績について「非常に良かった」，「良かった」と回答した企業の割合</v>
          </cell>
          <cell r="K58" t="str">
            <v>市内中小企業者の企業経営実績から図る京都市の景況を示す指標</v>
          </cell>
          <cell r="L58" t="str">
            <v>京都市中小企業経営動向実態調査（第三四半期付帯調査）</v>
          </cell>
          <cell r="M58" t="str">
            <v>増加する方が良い指標</v>
          </cell>
          <cell r="N58">
            <v>11.9</v>
          </cell>
          <cell r="O58">
            <v>14.9</v>
          </cell>
          <cell r="P58">
            <v>17.8</v>
          </cell>
          <cell r="Q58">
            <v>20.8</v>
          </cell>
          <cell r="R58">
            <v>23.7</v>
          </cell>
          <cell r="S58" t="str">
            <v>-</v>
          </cell>
          <cell r="T58" t="str">
            <v>-</v>
          </cell>
          <cell r="U58" t="str">
            <v>-</v>
          </cell>
          <cell r="V58" t="str">
            <v>コロナ禍により多大な影響を受けている市内景況を，令和6年度までにコロナ禍以前の水準に戻すことを目標とする（直近5年（平成27年度～令和元年度）の第三四半期調査平均：23.7）。
令和2年度目標は，過去大きく企業経営実績が下落した，リーマンショック時の数値（平成21年度第三四半期：11.9）で設定し，そこから徐々に目標値を上げていくよう設定した。</v>
          </cell>
          <cell r="W58">
            <v>9.8000000000000007</v>
          </cell>
          <cell r="X58" t="str">
            <v>-</v>
          </cell>
          <cell r="Y58" t="str">
            <v>-</v>
          </cell>
          <cell r="Z58" t="str">
            <v>-</v>
          </cell>
          <cell r="AA58" t="str">
            <v>-</v>
          </cell>
          <cell r="AB58">
            <v>0.82352941176470595</v>
          </cell>
          <cell r="AC58" t="str">
            <v>-</v>
          </cell>
          <cell r="AD58" t="str">
            <v>-</v>
          </cell>
          <cell r="AE58" t="str">
            <v>-</v>
          </cell>
          <cell r="AF58" t="str">
            <v>-</v>
          </cell>
          <cell r="AG58" t="str">
            <v>-</v>
          </cell>
          <cell r="AH58" t="str">
            <v>-</v>
          </cell>
          <cell r="AI58" t="str">
            <v>-</v>
          </cell>
          <cell r="AJ58" t="str">
            <v>-</v>
          </cell>
          <cell r="AK58" t="str">
            <v>-</v>
          </cell>
          <cell r="AL58" t="str">
            <v>-</v>
          </cell>
          <cell r="AM58" t="str">
            <v>本市独自の調査に基づく目標値であるため，全国順位は算出不可</v>
          </cell>
          <cell r="AN58" t="str">
            <v>最新数値の目標値に対する達成度が
a：100％以上
b：80％以上～100％未満
c：60％以上～80％未満
d：40％以上～60％未満
e：40％未満</v>
          </cell>
          <cell r="AO58" t="str">
            <v>当該指標については，目標達成（100％以上）をａ，以下20％刻みで基準を設定した。</v>
          </cell>
          <cell r="AP58" t="str">
            <v>b</v>
          </cell>
          <cell r="AQ58" t="str">
            <v>-</v>
          </cell>
          <cell r="AR58" t="str">
            <v>-</v>
          </cell>
          <cell r="AS58" t="str">
            <v>-</v>
          </cell>
          <cell r="AT58" t="str">
            <v>-</v>
          </cell>
        </row>
        <row r="59">
          <cell r="A59" t="str">
            <v>7-2</v>
          </cell>
          <cell r="B59">
            <v>7</v>
          </cell>
          <cell r="C59" t="str">
            <v>産業・商業</v>
          </cell>
          <cell r="D59">
            <v>2</v>
          </cell>
          <cell r="E59" t="str">
            <v>京都府の完全失業率</v>
          </cell>
          <cell r="F59" t="str">
            <v>％</v>
          </cell>
          <cell r="G59" t="str">
            <v>産業観光局</v>
          </cell>
          <cell r="H59" t="str">
            <v>産業企画室</v>
          </cell>
          <cell r="I59" t="str">
            <v>222-3756</v>
          </cell>
          <cell r="J59" t="str">
            <v>京都府域における労働力人口に占める完全失業者の割合を示す経済指標</v>
          </cell>
          <cell r="K59" t="str">
            <v>働くことを希望するすべてのひとが就業し，その意欲と能力を最大限発揮できるまちをめざして，求人と求職の労働需給を示す指標</v>
          </cell>
          <cell r="L59" t="str">
            <v>算出方法：完全失業者（京都府）／労働力人口（京都府）
出典：総務省統計局「労働力調査」</v>
          </cell>
          <cell r="M59" t="str">
            <v>減少する方が良い指標</v>
          </cell>
          <cell r="N59" t="str">
            <v>-</v>
          </cell>
          <cell r="O59">
            <v>2.56</v>
          </cell>
          <cell r="P59">
            <v>2.52</v>
          </cell>
          <cell r="Q59">
            <v>2.48</v>
          </cell>
          <cell r="R59">
            <v>2.44</v>
          </cell>
          <cell r="S59" t="str">
            <v>R7
(年)</v>
          </cell>
          <cell r="T59">
            <v>2.4</v>
          </cell>
          <cell r="U59" t="str">
            <v>④　外的要因を踏まえた目標値</v>
          </cell>
          <cell r="V59" t="str">
            <v>コロナ禍の影響を受ける以前の数値であり，かつ，都道府県別統計が公表されている平成9年以降で最も低い数値である令和元年の数値並み</v>
          </cell>
          <cell r="W59">
            <v>2.6</v>
          </cell>
          <cell r="X59" t="str">
            <v>-</v>
          </cell>
          <cell r="Y59" t="str">
            <v>-</v>
          </cell>
          <cell r="Z59" t="str">
            <v>-</v>
          </cell>
          <cell r="AA59" t="str">
            <v>-</v>
          </cell>
          <cell r="AB59" t="str">
            <v>-</v>
          </cell>
          <cell r="AC59" t="str">
            <v>-</v>
          </cell>
          <cell r="AD59" t="str">
            <v>-</v>
          </cell>
          <cell r="AE59" t="str">
            <v>-</v>
          </cell>
          <cell r="AF59" t="str">
            <v>-</v>
          </cell>
          <cell r="AG59">
            <v>1.0833333333333335</v>
          </cell>
          <cell r="AH59" t="str">
            <v>-</v>
          </cell>
          <cell r="AI59" t="str">
            <v>-</v>
          </cell>
          <cell r="AJ59" t="str">
            <v>-</v>
          </cell>
          <cell r="AK59" t="str">
            <v>-</v>
          </cell>
          <cell r="AL59" t="str">
            <v>32位</v>
          </cell>
          <cell r="AM59" t="str">
            <v>コロナ禍の令和２年度の状況を踏まえて目標値を設定する必要があることから，
令和３年度（令和２年度実績）は評価しない。</v>
          </cell>
          <cell r="AN59" t="str">
            <v>最新数値の目標値に対する達成度が
a：80%以上
b：60%以上～80%未満
c：40%以上～60%未満
d：20%以上～40%未満
e：20%未満</v>
          </cell>
          <cell r="AO59" t="str">
            <v>当該指標については，景気の動向に左右される部分が大きいため，80％以上をａとし，以下20％刻みで評価基準を設定した。</v>
          </cell>
          <cell r="AP59" t="str">
            <v>-</v>
          </cell>
          <cell r="AQ59" t="str">
            <v>-</v>
          </cell>
          <cell r="AR59" t="str">
            <v>-</v>
          </cell>
          <cell r="AS59" t="str">
            <v>-</v>
          </cell>
          <cell r="AT59" t="str">
            <v>-</v>
          </cell>
        </row>
        <row r="60">
          <cell r="A60" t="str">
            <v>7-3</v>
          </cell>
          <cell r="B60">
            <v>7</v>
          </cell>
          <cell r="C60" t="str">
            <v>産業・商業</v>
          </cell>
          <cell r="D60">
            <v>3</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row>
        <row r="61">
          <cell r="A61" t="str">
            <v>7-4</v>
          </cell>
          <cell r="B61">
            <v>7</v>
          </cell>
          <cell r="C61" t="str">
            <v>産業・商業</v>
          </cell>
          <cell r="D61">
            <v>4</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row>
        <row r="62">
          <cell r="A62" t="str">
            <v>7-5</v>
          </cell>
          <cell r="B62">
            <v>7</v>
          </cell>
          <cell r="C62" t="str">
            <v>産業・商業</v>
          </cell>
          <cell r="D62">
            <v>5</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row>
        <row r="63">
          <cell r="A63" t="str">
            <v>7-6</v>
          </cell>
          <cell r="B63">
            <v>7</v>
          </cell>
          <cell r="C63" t="str">
            <v>産業・商業</v>
          </cell>
          <cell r="D63">
            <v>6</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row>
        <row r="64">
          <cell r="A64" t="str">
            <v>7-7</v>
          </cell>
          <cell r="B64">
            <v>7</v>
          </cell>
          <cell r="C64" t="str">
            <v>産業・商業</v>
          </cell>
          <cell r="D64">
            <v>7</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row>
        <row r="65">
          <cell r="A65" t="str">
            <v>7-8</v>
          </cell>
          <cell r="B65">
            <v>7</v>
          </cell>
          <cell r="C65" t="str">
            <v>産業・商業</v>
          </cell>
          <cell r="D65">
            <v>8</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row>
        <row r="66">
          <cell r="A66" t="str">
            <v>7-9</v>
          </cell>
          <cell r="B66">
            <v>7</v>
          </cell>
          <cell r="C66" t="str">
            <v>産業・商業</v>
          </cell>
          <cell r="D66">
            <v>9</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row>
        <row r="67">
          <cell r="A67" t="str">
            <v>8-1</v>
          </cell>
          <cell r="B67">
            <v>8</v>
          </cell>
          <cell r="C67" t="str">
            <v>観光</v>
          </cell>
          <cell r="D67">
            <v>1</v>
          </cell>
          <cell r="E67" t="str">
            <v>市民生活への観光の影響</v>
          </cell>
          <cell r="F67" t="str">
            <v>％</v>
          </cell>
          <cell r="G67" t="str">
            <v>産業観光局</v>
          </cell>
          <cell r="H67" t="str">
            <v>観光MICE推進室</v>
          </cell>
          <cell r="I67" t="str">
            <v>746-2255</v>
          </cell>
          <cell r="J67" t="str">
            <v>市民意識調査において，公共交通機関の混雑，観光客のマナー等の影響を経験していると回答した市民の割合(予定)</v>
          </cell>
          <cell r="K67" t="str">
            <v>京都観光が目指す，観光が市民生活の調和の実現に向けた進捗状況を示す指標</v>
          </cell>
          <cell r="L67" t="str">
            <v>市民意識調査</v>
          </cell>
          <cell r="M67" t="str">
            <v>減少する方が良い指標</v>
          </cell>
          <cell r="N67" t="str">
            <v>-</v>
          </cell>
          <cell r="O67" t="str">
            <v>-</v>
          </cell>
          <cell r="P67" t="str">
            <v>-</v>
          </cell>
          <cell r="Q67" t="str">
            <v>-</v>
          </cell>
          <cell r="R67" t="str">
            <v>-</v>
          </cell>
          <cell r="S67" t="str">
            <v>-</v>
          </cell>
          <cell r="T67" t="str">
            <v>-</v>
          </cell>
          <cell r="U67" t="str">
            <v>-</v>
          </cell>
          <cell r="V67" t="str">
            <v>京都観光振興計画2025</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67" t="str">
            <v>-</v>
          </cell>
          <cell r="AO67" t="str">
            <v>-</v>
          </cell>
          <cell r="AP67" t="str">
            <v>-</v>
          </cell>
          <cell r="AQ67" t="str">
            <v>-</v>
          </cell>
          <cell r="AR67" t="str">
            <v>-</v>
          </cell>
          <cell r="AS67" t="str">
            <v>-</v>
          </cell>
          <cell r="AT67" t="str">
            <v>-</v>
          </cell>
        </row>
        <row r="68">
          <cell r="A68" t="str">
            <v>8-2</v>
          </cell>
          <cell r="B68">
            <v>8</v>
          </cell>
          <cell r="C68" t="str">
            <v>観光</v>
          </cell>
          <cell r="D68">
            <v>2</v>
          </cell>
          <cell r="E68" t="str">
            <v>観光消費額単価</v>
          </cell>
          <cell r="F68" t="str">
            <v>円</v>
          </cell>
          <cell r="G68" t="str">
            <v>産業観光局</v>
          </cell>
          <cell r="H68" t="str">
            <v>観光MICE推進室</v>
          </cell>
          <cell r="I68" t="str">
            <v>746-2255</v>
          </cell>
          <cell r="J68" t="str">
            <v>京都観光総合調査における観光客1人当たりの観光消費額</v>
          </cell>
          <cell r="K68" t="str">
            <v>京都観光が目指す，観光の質の向上に向けた進捗状況を示す指標</v>
          </cell>
          <cell r="L68" t="str">
            <v>京都観光総合調査</v>
          </cell>
          <cell r="M68" t="str">
            <v>増加する方が良い指標</v>
          </cell>
          <cell r="N68" t="str">
            <v>-</v>
          </cell>
          <cell r="O68" t="str">
            <v>-</v>
          </cell>
          <cell r="P68" t="str">
            <v>-</v>
          </cell>
          <cell r="Q68" t="str">
            <v>-</v>
          </cell>
          <cell r="R68" t="str">
            <v>-</v>
          </cell>
          <cell r="S68" t="str">
            <v>-</v>
          </cell>
          <cell r="T68" t="str">
            <v>-</v>
          </cell>
          <cell r="U68" t="str">
            <v>-</v>
          </cell>
          <cell r="V68" t="str">
            <v>京都観光振興計画2025</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コロナ禍で令和２年度の調査が例年どおり実施できておらず，数値把握ができない。
目標値等についても，令和３年度に実施する「観光振興計画2025」マネジメント会議においてコロナ禍をふまえ設定予定。</v>
          </cell>
          <cell r="AN68" t="str">
            <v>-</v>
          </cell>
          <cell r="AO68" t="str">
            <v>-</v>
          </cell>
          <cell r="AP68" t="str">
            <v>-</v>
          </cell>
          <cell r="AQ68" t="str">
            <v>-</v>
          </cell>
          <cell r="AR68" t="str">
            <v>-</v>
          </cell>
          <cell r="AS68" t="str">
            <v>-</v>
          </cell>
          <cell r="AT68" t="str">
            <v>-</v>
          </cell>
        </row>
        <row r="69">
          <cell r="A69" t="str">
            <v>8-3</v>
          </cell>
          <cell r="B69">
            <v>8</v>
          </cell>
          <cell r="C69" t="str">
            <v>観光</v>
          </cell>
          <cell r="D69">
            <v>3</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row>
        <row r="70">
          <cell r="A70" t="str">
            <v>8-4</v>
          </cell>
          <cell r="B70">
            <v>8</v>
          </cell>
          <cell r="C70" t="str">
            <v>観光</v>
          </cell>
          <cell r="D70">
            <v>4</v>
          </cell>
          <cell r="E70" t="str">
            <v>-</v>
          </cell>
          <cell r="F70" t="str">
            <v>-</v>
          </cell>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row>
        <row r="71">
          <cell r="A71" t="str">
            <v>8-5</v>
          </cell>
          <cell r="B71">
            <v>8</v>
          </cell>
          <cell r="C71" t="str">
            <v>観光</v>
          </cell>
          <cell r="D71">
            <v>5</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row>
        <row r="72">
          <cell r="A72" t="str">
            <v>8-6</v>
          </cell>
          <cell r="B72">
            <v>8</v>
          </cell>
          <cell r="C72" t="str">
            <v>観光</v>
          </cell>
          <cell r="D72">
            <v>6</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row>
        <row r="73">
          <cell r="A73" t="str">
            <v>8-7</v>
          </cell>
          <cell r="B73">
            <v>8</v>
          </cell>
          <cell r="C73" t="str">
            <v>観光</v>
          </cell>
          <cell r="D73">
            <v>7</v>
          </cell>
          <cell r="E73" t="str">
            <v>-</v>
          </cell>
          <cell r="F73" t="str">
            <v>-</v>
          </cell>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row>
        <row r="74">
          <cell r="A74" t="str">
            <v>8-8</v>
          </cell>
          <cell r="B74">
            <v>8</v>
          </cell>
          <cell r="C74" t="str">
            <v>観光</v>
          </cell>
          <cell r="D74">
            <v>8</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row>
        <row r="75">
          <cell r="A75" t="str">
            <v>8-9</v>
          </cell>
          <cell r="B75">
            <v>8</v>
          </cell>
          <cell r="C75" t="str">
            <v>観光</v>
          </cell>
          <cell r="D75">
            <v>9</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row>
        <row r="76">
          <cell r="A76" t="str">
            <v>9-1</v>
          </cell>
          <cell r="B76">
            <v>9</v>
          </cell>
          <cell r="C76" t="str">
            <v>農林業</v>
          </cell>
          <cell r="D76">
            <v>1</v>
          </cell>
          <cell r="E76" t="str">
            <v>単位面積当たりの農業産出額</v>
          </cell>
          <cell r="F76" t="str">
            <v>万円</v>
          </cell>
          <cell r="G76" t="str">
            <v>産業観光局</v>
          </cell>
          <cell r="H76" t="str">
            <v>農林振興室</v>
          </cell>
          <cell r="I76" t="str">
            <v>222-3351</v>
          </cell>
          <cell r="J76" t="str">
            <v>市内農業によって得られた単位面積当たりの年間の産出額</v>
          </cell>
          <cell r="K76" t="str">
            <v>産業として魅力があり，環境や社会に貢献するとともに，市民参画が推進された農林業の構築状況を示す指標</v>
          </cell>
          <cell r="L76" t="str">
            <v>出典：事業担当課調べ</v>
          </cell>
          <cell r="M76" t="str">
            <v>増加する方が良い指標</v>
          </cell>
          <cell r="N76">
            <v>363.1</v>
          </cell>
          <cell r="O76">
            <v>367.20000000000005</v>
          </cell>
          <cell r="P76">
            <v>371.30000000000007</v>
          </cell>
          <cell r="Q76">
            <v>375.40000000000003</v>
          </cell>
          <cell r="R76">
            <v>379.5</v>
          </cell>
          <cell r="S76" t="str">
            <v>R7</v>
          </cell>
          <cell r="T76">
            <v>383.6</v>
          </cell>
          <cell r="U76" t="str">
            <v>①既存計画に基づいて算出する目標値</v>
          </cell>
          <cell r="V76" t="str">
            <v>京都市農林行政基本方針</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t="str">
            <v>-</v>
          </cell>
          <cell r="AM76" t="str">
            <v>算定に用いるデータの収集期間の関係から，令和元年度値が最新となる。</v>
          </cell>
          <cell r="AN76" t="str">
            <v>最新数値の目標値に対する達成度が
a：80%以上
b：60%以上～80%未満
c：40%以上～60%未満
d：20%以上～40%未満
e：20%未満</v>
          </cell>
          <cell r="AO76" t="str">
            <v>当該指標については，社会経済情勢及び自然環境条件の影響度が高いことから，80％以上をa，以下20％刻みで基準を設定した。</v>
          </cell>
          <cell r="AP76" t="str">
            <v>-</v>
          </cell>
          <cell r="AQ76" t="str">
            <v>-</v>
          </cell>
          <cell r="AR76" t="str">
            <v>-</v>
          </cell>
          <cell r="AS76" t="str">
            <v>-</v>
          </cell>
          <cell r="AT76" t="str">
            <v>-</v>
          </cell>
        </row>
        <row r="77">
          <cell r="A77" t="str">
            <v>9-2</v>
          </cell>
          <cell r="B77">
            <v>9</v>
          </cell>
          <cell r="C77" t="str">
            <v>農林業</v>
          </cell>
          <cell r="D77">
            <v>2</v>
          </cell>
          <cell r="E77" t="str">
            <v>林業産出額</v>
          </cell>
          <cell r="F77" t="str">
            <v>百万円</v>
          </cell>
          <cell r="G77" t="str">
            <v>産業観光局</v>
          </cell>
          <cell r="H77" t="str">
            <v>農林振興室</v>
          </cell>
          <cell r="I77" t="str">
            <v>222-3351</v>
          </cell>
          <cell r="J77" t="str">
            <v>市内林業によって得られた年間の産出額</v>
          </cell>
          <cell r="K77" t="str">
            <v>産業として魅力があり，環境や社会に貢献するとともに，市民参画が推進された農林業の構築状況を示す指標</v>
          </cell>
          <cell r="L77" t="str">
            <v>出典：事業担当課調べ</v>
          </cell>
          <cell r="M77" t="str">
            <v>増加する方が良い指標</v>
          </cell>
          <cell r="N77">
            <v>746</v>
          </cell>
          <cell r="O77">
            <v>752</v>
          </cell>
          <cell r="P77">
            <v>758</v>
          </cell>
          <cell r="Q77">
            <v>764</v>
          </cell>
          <cell r="R77">
            <v>770</v>
          </cell>
          <cell r="S77" t="str">
            <v>R7</v>
          </cell>
          <cell r="T77">
            <v>776</v>
          </cell>
          <cell r="U77" t="str">
            <v>①既存計画に基づいて算出する目標値</v>
          </cell>
          <cell r="V77" t="str">
            <v>京都市農林行政基本方針</v>
          </cell>
          <cell r="W77">
            <v>1082</v>
          </cell>
          <cell r="X77" t="str">
            <v>-</v>
          </cell>
          <cell r="Y77" t="str">
            <v>-</v>
          </cell>
          <cell r="Z77" t="str">
            <v>-</v>
          </cell>
          <cell r="AA77" t="str">
            <v>-</v>
          </cell>
          <cell r="AB77">
            <v>1.450402144772118</v>
          </cell>
          <cell r="AC77" t="str">
            <v>-</v>
          </cell>
          <cell r="AD77" t="str">
            <v>-</v>
          </cell>
          <cell r="AE77" t="str">
            <v>-</v>
          </cell>
          <cell r="AF77" t="str">
            <v>-</v>
          </cell>
          <cell r="AG77">
            <v>1.3943298969072164</v>
          </cell>
          <cell r="AH77" t="str">
            <v>-</v>
          </cell>
          <cell r="AI77" t="str">
            <v>-</v>
          </cell>
          <cell r="AJ77" t="str">
            <v>-</v>
          </cell>
          <cell r="AK77" t="str">
            <v>-</v>
          </cell>
          <cell r="AL77" t="str">
            <v>-</v>
          </cell>
          <cell r="AM77" t="str">
            <v>算定に用いるデータの収集期間の関係から，令和元年度値が最新となる。</v>
          </cell>
          <cell r="AN77" t="str">
            <v>最新数値の目標値に対する達成度が
a：80%以上
b：60%以上～80%未満
c：40%以上～60%未満
d：20%以上～40%未満
e：20%未満</v>
          </cell>
          <cell r="AO77" t="str">
            <v>当該指標については，社会経済情勢及び自然環境条件の影響度が高いことから，80％以上をa，以下20％刻みで基準を設定した。</v>
          </cell>
          <cell r="AP77" t="str">
            <v>a</v>
          </cell>
          <cell r="AQ77" t="str">
            <v>-</v>
          </cell>
          <cell r="AR77" t="str">
            <v>-</v>
          </cell>
          <cell r="AS77" t="str">
            <v>-</v>
          </cell>
          <cell r="AT77" t="str">
            <v>-</v>
          </cell>
        </row>
        <row r="78">
          <cell r="A78" t="str">
            <v>9-3</v>
          </cell>
          <cell r="B78">
            <v>9</v>
          </cell>
          <cell r="C78" t="str">
            <v>農林業</v>
          </cell>
          <cell r="D78">
            <v>3</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row>
        <row r="79">
          <cell r="A79" t="str">
            <v>9-4</v>
          </cell>
          <cell r="B79">
            <v>9</v>
          </cell>
          <cell r="C79" t="str">
            <v>農林業</v>
          </cell>
          <cell r="D79">
            <v>4</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row>
        <row r="80">
          <cell r="A80" t="str">
            <v>9-5</v>
          </cell>
          <cell r="B80">
            <v>9</v>
          </cell>
          <cell r="C80" t="str">
            <v>農林業</v>
          </cell>
          <cell r="D80">
            <v>5</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row>
        <row r="81">
          <cell r="A81" t="str">
            <v>9-6</v>
          </cell>
          <cell r="B81">
            <v>9</v>
          </cell>
          <cell r="C81" t="str">
            <v>農林業</v>
          </cell>
          <cell r="D81">
            <v>6</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row>
        <row r="82">
          <cell r="A82" t="str">
            <v>9-7</v>
          </cell>
          <cell r="B82">
            <v>9</v>
          </cell>
          <cell r="C82" t="str">
            <v>農林業</v>
          </cell>
          <cell r="D82">
            <v>7</v>
          </cell>
          <cell r="E82" t="str">
            <v>-</v>
          </cell>
          <cell r="F82" t="str">
            <v>-</v>
          </cell>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row>
        <row r="83">
          <cell r="A83" t="str">
            <v>9-8</v>
          </cell>
          <cell r="B83">
            <v>9</v>
          </cell>
          <cell r="C83" t="str">
            <v>農林業</v>
          </cell>
          <cell r="D83">
            <v>8</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row>
        <row r="84">
          <cell r="A84" t="str">
            <v>9-9</v>
          </cell>
          <cell r="B84">
            <v>9</v>
          </cell>
          <cell r="C84" t="str">
            <v>農林業</v>
          </cell>
          <cell r="D84">
            <v>9</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row>
        <row r="85">
          <cell r="A85" t="str">
            <v>10-1</v>
          </cell>
          <cell r="B85">
            <v>10</v>
          </cell>
          <cell r="C85" t="str">
            <v>大学</v>
          </cell>
          <cell r="D85">
            <v>1</v>
          </cell>
          <cell r="E85" t="str">
            <v>市内の学生数が全国の学生数に占める割合</v>
          </cell>
          <cell r="F85" t="str">
            <v>％</v>
          </cell>
          <cell r="G85" t="str">
            <v>総合企画局</v>
          </cell>
          <cell r="H85" t="str">
            <v>総合政策室</v>
          </cell>
          <cell r="I85" t="str">
            <v>222-3103</v>
          </cell>
          <cell r="J85" t="str">
            <v>市内の大学・短期大学の学生数が全国の学生数に占める割合</v>
          </cell>
          <cell r="K85" t="str">
            <v>「大学のまち京都・学生のまち京都」として，大学や学生の集積状況を示す指標</v>
          </cell>
          <cell r="L85" t="str">
            <v>出典：文部科学省「学校基本調査」</v>
          </cell>
          <cell r="M85" t="str">
            <v>増加する方が良い指標</v>
          </cell>
          <cell r="N85">
            <v>4.9000000000000004</v>
          </cell>
          <cell r="O85">
            <v>4.9000000000000004</v>
          </cell>
          <cell r="P85">
            <v>4.9000000000000004</v>
          </cell>
          <cell r="Q85">
            <v>4.9000000000000004</v>
          </cell>
          <cell r="R85">
            <v>4.9000000000000004</v>
          </cell>
          <cell r="S85" t="str">
            <v>R7</v>
          </cell>
          <cell r="T85">
            <v>5</v>
          </cell>
          <cell r="U85" t="str">
            <v>①既存計画に基づいて算出する目標値</v>
          </cell>
          <cell r="V85" t="str">
            <v>18歳人口の減少等による大学間の学生の獲得に向けた競争が激化する中，過去の実績を維持しながら，少しでも割合が増加することを目指す。</v>
          </cell>
          <cell r="W85">
            <v>4.9000000000000004</v>
          </cell>
          <cell r="X85" t="str">
            <v>-</v>
          </cell>
          <cell r="Y85" t="str">
            <v>-</v>
          </cell>
          <cell r="Z85" t="str">
            <v>-</v>
          </cell>
          <cell r="AA85" t="str">
            <v>-</v>
          </cell>
          <cell r="AB85">
            <v>1</v>
          </cell>
          <cell r="AC85" t="str">
            <v>-</v>
          </cell>
          <cell r="AD85" t="str">
            <v>-</v>
          </cell>
          <cell r="AE85" t="str">
            <v>-</v>
          </cell>
          <cell r="AF85" t="str">
            <v>-</v>
          </cell>
          <cell r="AG85">
            <v>0.98000000000000009</v>
          </cell>
          <cell r="AH85" t="str">
            <v>-</v>
          </cell>
          <cell r="AI85" t="str">
            <v>-</v>
          </cell>
          <cell r="AJ85" t="str">
            <v>-</v>
          </cell>
          <cell r="AK85" t="str">
            <v>-</v>
          </cell>
          <cell r="AL85" t="str">
            <v>-</v>
          </cell>
          <cell r="AM85" t="str">
            <v>（参考）
H29　4.9％
H30　4.9％
R1　 4.9％</v>
          </cell>
          <cell r="AN85" t="str">
            <v>最新数値の単年度目標値に対する達成度が
a：100％以上
b：95％以上～100％未満
c：90％以上～95％未満
d：85％以上～90％未満
e：85％未満</v>
          </cell>
          <cell r="AO85" t="str">
            <v>単年度目標値を達成すればaとし，以下5％刻みで基準を設定した。</v>
          </cell>
          <cell r="AP85" t="str">
            <v>a</v>
          </cell>
          <cell r="AQ85" t="str">
            <v>-</v>
          </cell>
          <cell r="AR85" t="str">
            <v>-</v>
          </cell>
          <cell r="AS85" t="str">
            <v>-</v>
          </cell>
          <cell r="AT85" t="str">
            <v>-</v>
          </cell>
        </row>
        <row r="86">
          <cell r="A86" t="str">
            <v>10-2</v>
          </cell>
          <cell r="B86">
            <v>10</v>
          </cell>
          <cell r="C86" t="str">
            <v>大学</v>
          </cell>
          <cell r="D86">
            <v>2</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row>
        <row r="87">
          <cell r="A87" t="str">
            <v>10-3</v>
          </cell>
          <cell r="B87">
            <v>10</v>
          </cell>
          <cell r="C87" t="str">
            <v>大学</v>
          </cell>
          <cell r="D87">
            <v>3</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t="str">
            <v>-</v>
          </cell>
        </row>
        <row r="88">
          <cell r="A88" t="str">
            <v>10-4</v>
          </cell>
          <cell r="B88">
            <v>10</v>
          </cell>
          <cell r="C88" t="str">
            <v>大学</v>
          </cell>
          <cell r="D88">
            <v>4</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row>
        <row r="89">
          <cell r="A89" t="str">
            <v>10-5</v>
          </cell>
          <cell r="B89">
            <v>10</v>
          </cell>
          <cell r="C89" t="str">
            <v>大学</v>
          </cell>
          <cell r="D89">
            <v>5</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row>
        <row r="90">
          <cell r="A90" t="str">
            <v>10-6</v>
          </cell>
          <cell r="B90">
            <v>10</v>
          </cell>
          <cell r="C90" t="str">
            <v>大学</v>
          </cell>
          <cell r="D90">
            <v>6</v>
          </cell>
          <cell r="E90" t="str">
            <v>-</v>
          </cell>
          <cell r="F90" t="str">
            <v>-</v>
          </cell>
          <cell r="G90" t="str">
            <v>-</v>
          </cell>
          <cell r="H90" t="str">
            <v>-</v>
          </cell>
          <cell r="I90" t="str">
            <v>-</v>
          </cell>
          <cell r="J90" t="str">
            <v>-</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row>
        <row r="91">
          <cell r="A91" t="str">
            <v>10-7</v>
          </cell>
          <cell r="B91">
            <v>10</v>
          </cell>
          <cell r="C91" t="str">
            <v>大学</v>
          </cell>
          <cell r="D91">
            <v>7</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row>
        <row r="92">
          <cell r="A92" t="str">
            <v>10-8</v>
          </cell>
          <cell r="B92">
            <v>10</v>
          </cell>
          <cell r="C92" t="str">
            <v>大学</v>
          </cell>
          <cell r="D92">
            <v>8</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row>
        <row r="93">
          <cell r="A93" t="str">
            <v>10-9</v>
          </cell>
          <cell r="B93">
            <v>10</v>
          </cell>
          <cell r="C93" t="str">
            <v>大学</v>
          </cell>
          <cell r="D93">
            <v>9</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row>
        <row r="94">
          <cell r="A94" t="str">
            <v>11-1</v>
          </cell>
          <cell r="B94">
            <v>11</v>
          </cell>
          <cell r="C94" t="str">
            <v>国際</v>
          </cell>
          <cell r="D94">
            <v>1</v>
          </cell>
          <cell r="E94" t="str">
            <v>外国籍の住民基本台帳登録者総数</v>
          </cell>
          <cell r="F94" t="str">
            <v>人</v>
          </cell>
          <cell r="G94" t="str">
            <v>総合企画局</v>
          </cell>
          <cell r="H94" t="str">
            <v>国際交流・共生推進室</v>
          </cell>
          <cell r="I94" t="str">
            <v>222-3072</v>
          </cell>
          <cell r="J94" t="str">
            <v>市内に在住する外国籍市民の数</v>
          </cell>
          <cell r="K94" t="str">
            <v>多様性を生かしたまちづくりに向けた外国籍市民の暮らしやすさを示す指標</v>
          </cell>
          <cell r="L94" t="str">
            <v>出典：住民基本台帳人口</v>
          </cell>
          <cell r="M94" t="str">
            <v>増加する方が良い指標</v>
          </cell>
          <cell r="N94" t="str">
            <v>-</v>
          </cell>
          <cell r="O94" t="str">
            <v>-</v>
          </cell>
          <cell r="P94" t="str">
            <v>-</v>
          </cell>
          <cell r="Q94" t="str">
            <v>-</v>
          </cell>
          <cell r="R94" t="str">
            <v>-</v>
          </cell>
          <cell r="S94" t="str">
            <v>-</v>
          </cell>
          <cell r="T94" t="str">
            <v>-</v>
          </cell>
          <cell r="U94" t="str">
            <v>④外的要因を踏まえた目標値</v>
          </cell>
          <cell r="V94" t="str">
            <v>令和2年度以降の最高値</v>
          </cell>
          <cell r="W94">
            <v>45637</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v>
          </cell>
          <cell r="AN94" t="str">
            <v>最新数値の目標値に対する達成度が
a：100％以上
b：80％以上～100％未満
c：60％以上～80％未満
d：40％以上～60％未満
e：40％未満</v>
          </cell>
          <cell r="AO94" t="str">
            <v>目標値を達成できればaとし，以下20％刻みで基準を設定した。</v>
          </cell>
          <cell r="AP94" t="str">
            <v>-</v>
          </cell>
          <cell r="AQ94" t="str">
            <v>-</v>
          </cell>
          <cell r="AR94" t="str">
            <v>-</v>
          </cell>
          <cell r="AS94" t="str">
            <v>-</v>
          </cell>
          <cell r="AT94" t="str">
            <v>-</v>
          </cell>
        </row>
        <row r="95">
          <cell r="A95" t="str">
            <v>11-2</v>
          </cell>
          <cell r="B95">
            <v>11</v>
          </cell>
          <cell r="C95" t="str">
            <v>国際</v>
          </cell>
          <cell r="D95">
            <v>2</v>
          </cell>
          <cell r="E95" t="str">
            <v>国際会議開催件数</v>
          </cell>
          <cell r="F95" t="str">
            <v>件</v>
          </cell>
          <cell r="G95" t="str">
            <v>産業観光局</v>
          </cell>
          <cell r="H95" t="str">
            <v>観光MICE推進室</v>
          </cell>
          <cell r="I95" t="str">
            <v>746-2255</v>
          </cell>
          <cell r="J95" t="str">
            <v>京都市内における国際会議開催件数</v>
          </cell>
          <cell r="K95" t="str">
            <v>京都観光が目指す，「MICE都市としての魅力を確立し，世界の人々が集い，多様性を認め合い，世界平和に貢献するまち」に向けた進み具合を示す指標</v>
          </cell>
          <cell r="L95" t="str">
            <v>出展：JNTO発出の国際会議統計</v>
          </cell>
          <cell r="M95" t="str">
            <v>増加する方が良い指標</v>
          </cell>
          <cell r="S95" t="str">
            <v>-</v>
          </cell>
          <cell r="T95" t="str">
            <v>-</v>
          </cell>
          <cell r="U95" t="str">
            <v>-</v>
          </cell>
          <cell r="V95" t="str">
            <v>京都観光振興計画2025</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コロナ禍で令和２年度の数値把握ができない。
目標値等についても，令和３年度に実施する「観光振興計画2025」マネジメント会議においてコロナ禍をふまえ設定予定。</v>
          </cell>
          <cell r="AN95" t="str">
            <v>-</v>
          </cell>
          <cell r="AO95" t="str">
            <v>-</v>
          </cell>
          <cell r="AP95" t="str">
            <v>-</v>
          </cell>
          <cell r="AQ95" t="str">
            <v>-</v>
          </cell>
          <cell r="AR95" t="str">
            <v>-</v>
          </cell>
          <cell r="AS95" t="str">
            <v>-</v>
          </cell>
          <cell r="AT95" t="str">
            <v>-</v>
          </cell>
        </row>
        <row r="96">
          <cell r="A96" t="str">
            <v>11-3</v>
          </cell>
          <cell r="B96">
            <v>11</v>
          </cell>
          <cell r="C96" t="str">
            <v>国際</v>
          </cell>
          <cell r="D96">
            <v>3</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row>
        <row r="97">
          <cell r="A97" t="str">
            <v>11-4</v>
          </cell>
          <cell r="B97">
            <v>11</v>
          </cell>
          <cell r="C97" t="str">
            <v>国際</v>
          </cell>
          <cell r="D97">
            <v>4</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row>
        <row r="98">
          <cell r="A98" t="str">
            <v>11-5</v>
          </cell>
          <cell r="B98">
            <v>11</v>
          </cell>
          <cell r="C98" t="str">
            <v>国際</v>
          </cell>
          <cell r="D98">
            <v>5</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row>
        <row r="99">
          <cell r="A99" t="str">
            <v>11-6</v>
          </cell>
          <cell r="B99">
            <v>11</v>
          </cell>
          <cell r="C99" t="str">
            <v>国際</v>
          </cell>
          <cell r="D99">
            <v>6</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row>
        <row r="100">
          <cell r="A100" t="str">
            <v>11-7</v>
          </cell>
          <cell r="B100">
            <v>11</v>
          </cell>
          <cell r="C100" t="str">
            <v>国際</v>
          </cell>
          <cell r="D100">
            <v>7</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row>
        <row r="101">
          <cell r="A101" t="str">
            <v>11-8</v>
          </cell>
          <cell r="B101">
            <v>11</v>
          </cell>
          <cell r="C101" t="str">
            <v>国際</v>
          </cell>
          <cell r="D101">
            <v>8</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row>
        <row r="102">
          <cell r="A102" t="str">
            <v>11-9</v>
          </cell>
          <cell r="B102">
            <v>11</v>
          </cell>
          <cell r="C102" t="str">
            <v>国際</v>
          </cell>
          <cell r="D102">
            <v>9</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row>
        <row r="103">
          <cell r="A103" t="str">
            <v>12-1</v>
          </cell>
          <cell r="B103">
            <v>12</v>
          </cell>
          <cell r="C103" t="str">
            <v>子ども・若者支援</v>
          </cell>
          <cell r="D103">
            <v>1</v>
          </cell>
          <cell r="E103" t="str">
            <v>妊娠11週以下での妊娠の届出率</v>
          </cell>
          <cell r="F103" t="str">
            <v>％</v>
          </cell>
          <cell r="G103" t="str">
            <v>子ども若者はぐくみ局</v>
          </cell>
          <cell r="H103" t="str">
            <v>子ども若者未来部</v>
          </cell>
          <cell r="I103" t="str">
            <v>746-7625</v>
          </cell>
          <cell r="J103" t="str">
            <v>妊娠11週以下での，各区役所・支所子どもはぐくみ室へ妊娠届を提出する割合</v>
          </cell>
          <cell r="K103" t="str">
            <v>早期からの妊婦に対する必要な支援の実施状況を示す指標</v>
          </cell>
          <cell r="L103" t="str">
            <v>算出方法：妊娠11週以下での妊娠届出件数/全妊娠届出件数×100
出典：厚生労働省「地域保健・健康増進事業報告」</v>
          </cell>
          <cell r="M103" t="str">
            <v>増加する方が良い指標</v>
          </cell>
          <cell r="N103">
            <v>95.6</v>
          </cell>
          <cell r="O103">
            <v>96.7</v>
          </cell>
          <cell r="P103">
            <v>97.8</v>
          </cell>
          <cell r="Q103">
            <v>98.9</v>
          </cell>
          <cell r="R103">
            <v>100</v>
          </cell>
          <cell r="S103" t="str">
            <v>R6</v>
          </cell>
          <cell r="T103">
            <v>100</v>
          </cell>
          <cell r="U103" t="str">
            <v>①既存計画に基づいて算出する目標値</v>
          </cell>
          <cell r="V103" t="str">
            <v>京都市はぐくみプラン(京都市子ども・若者総合計画)</v>
          </cell>
          <cell r="W103">
            <v>94.6</v>
          </cell>
          <cell r="X103" t="str">
            <v>-</v>
          </cell>
          <cell r="Y103" t="str">
            <v>-</v>
          </cell>
          <cell r="Z103" t="str">
            <v>-</v>
          </cell>
          <cell r="AA103" t="str">
            <v>-</v>
          </cell>
          <cell r="AB103">
            <v>0.9895397489539749</v>
          </cell>
          <cell r="AC103" t="str">
            <v>-</v>
          </cell>
          <cell r="AD103" t="str">
            <v>-</v>
          </cell>
          <cell r="AE103" t="str">
            <v>-</v>
          </cell>
          <cell r="AF103" t="str">
            <v>-</v>
          </cell>
          <cell r="AG103">
            <v>0.94599999999999995</v>
          </cell>
          <cell r="AH103" t="str">
            <v>-</v>
          </cell>
          <cell r="AI103" t="str">
            <v>-</v>
          </cell>
          <cell r="AJ103" t="str">
            <v>-</v>
          </cell>
          <cell r="AK103" t="str">
            <v>-</v>
          </cell>
          <cell r="AL103" t="str">
            <v>-</v>
          </cell>
          <cell r="AM103" t="str">
            <v>(参考)過去3年間の届出率
H29：93.1％
H30：93.4％
R元：93.9％</v>
          </cell>
          <cell r="AN103" t="str">
            <v>最新数値が
a：95％以上～100％
b：90％以上～95％未満
c：85％以上～90％未満
d：80％以上～85％未満
e：80％未満</v>
          </cell>
          <cell r="AO103" t="str">
            <v>届出率95％以上をaとし，以下5％刻みで基準を設定した。</v>
          </cell>
          <cell r="AP103" t="str">
            <v>a</v>
          </cell>
          <cell r="AQ103" t="str">
            <v>-</v>
          </cell>
          <cell r="AR103" t="str">
            <v>-</v>
          </cell>
          <cell r="AS103" t="str">
            <v>-</v>
          </cell>
          <cell r="AT103" t="str">
            <v>-</v>
          </cell>
        </row>
        <row r="104">
          <cell r="A104" t="str">
            <v>12-2</v>
          </cell>
          <cell r="B104">
            <v>12</v>
          </cell>
          <cell r="C104" t="str">
            <v>子ども・若者支援</v>
          </cell>
          <cell r="D104">
            <v>2</v>
          </cell>
          <cell r="E104" t="str">
            <v>保育所等待機児童数</v>
          </cell>
          <cell r="F104" t="str">
            <v>人</v>
          </cell>
          <cell r="G104" t="str">
            <v>子ども若者はぐくみ局</v>
          </cell>
          <cell r="H104" t="str">
            <v>幼保総合支援室</v>
          </cell>
          <cell r="I104" t="str">
            <v>251-2390</v>
          </cell>
          <cell r="J104" t="str">
            <v>保育の必要性の認定がされ，特定教育・保育施設(保育所又は認定こども園)又は特定地域型保育事業(小規模保育等)の利用申込がされているが，利用していない児童数(国定義の保育所等待機児童数)</v>
          </cell>
          <cell r="K104" t="str">
            <v>仕事と子育ての両立に資する子育てサービスの充実状況を示す指標</v>
          </cell>
          <cell r="L104" t="str">
            <v>算出方法：年度当初の待機児童数合計
出典：事業担当課調べ</v>
          </cell>
          <cell r="M104" t="str">
            <v>減少する方が良い指標</v>
          </cell>
          <cell r="N104">
            <v>0</v>
          </cell>
          <cell r="O104">
            <v>0</v>
          </cell>
          <cell r="P104">
            <v>0</v>
          </cell>
          <cell r="Q104">
            <v>0</v>
          </cell>
          <cell r="R104">
            <v>0</v>
          </cell>
          <cell r="S104" t="str">
            <v>R6</v>
          </cell>
          <cell r="T104">
            <v>0</v>
          </cell>
          <cell r="U104" t="str">
            <v>①既存計画に基づいて算出する目標値</v>
          </cell>
          <cell r="V104" t="str">
            <v>京都市はぐくみプラン(京都市子ども・若者総合計画)</v>
          </cell>
          <cell r="W104">
            <v>0</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v>1</v>
          </cell>
          <cell r="AM104" t="str">
            <v>(参考)過去3年間の待機児童数
H29：0人
H30：0人
R元：0人</v>
          </cell>
          <cell r="AN104" t="str">
            <v>最新数値が
a：待機児童数0人
b：待機児童数1人以上～10人未満
c：待機児童数10人以上～50人未満
d：待機児童数50人以上～100人未満
e：待機児童数100人以上</v>
          </cell>
          <cell r="AO104" t="str">
            <v>待機児童数0人を最高の目標とし，aとする。待機児童数が1人以上の場合には，b～eで段階的に基準を設定した。</v>
          </cell>
          <cell r="AP104" t="str">
            <v>a</v>
          </cell>
          <cell r="AQ104" t="str">
            <v>-</v>
          </cell>
          <cell r="AR104" t="str">
            <v>-</v>
          </cell>
          <cell r="AS104" t="str">
            <v>-</v>
          </cell>
          <cell r="AT104" t="str">
            <v>-</v>
          </cell>
        </row>
        <row r="105">
          <cell r="A105" t="str">
            <v>12-3</v>
          </cell>
          <cell r="B105">
            <v>12</v>
          </cell>
          <cell r="C105" t="str">
            <v>子ども・若者支援</v>
          </cell>
          <cell r="D105">
            <v>3</v>
          </cell>
          <cell r="E105" t="str">
            <v>学童クラブ事業待機児童数</v>
          </cell>
          <cell r="F105" t="str">
            <v>人</v>
          </cell>
          <cell r="G105" t="str">
            <v>子ども若者はぐくみ局</v>
          </cell>
          <cell r="H105" t="str">
            <v>子ども若者未来部</v>
          </cell>
          <cell r="I105" t="str">
            <v>746-7610</v>
          </cell>
          <cell r="J105" t="str">
            <v>放課後児童健全育成事業の対象児童で，利用申込みをしたが利用(登録)できなかった児童数(国定義の待機児童数)</v>
          </cell>
          <cell r="K105" t="str">
            <v>仕事と子育ての両立に資する子育てサービスの充実状況を示す指標</v>
          </cell>
          <cell r="L105" t="str">
            <v>算出方法：年度当初の待機児童数合計
出典：事業担当課調べ</v>
          </cell>
          <cell r="M105" t="str">
            <v>減少する方が良い指標</v>
          </cell>
          <cell r="N105">
            <v>0</v>
          </cell>
          <cell r="O105">
            <v>0</v>
          </cell>
          <cell r="P105">
            <v>0</v>
          </cell>
          <cell r="Q105">
            <v>0</v>
          </cell>
          <cell r="R105">
            <v>0</v>
          </cell>
          <cell r="S105" t="str">
            <v>R6</v>
          </cell>
          <cell r="T105">
            <v>0</v>
          </cell>
          <cell r="U105" t="str">
            <v>①既存計画に基づいて算出する目標値</v>
          </cell>
          <cell r="V105" t="str">
            <v>京都市はぐくみプラン(京都市子ども・若者総合計画)</v>
          </cell>
          <cell r="W105">
            <v>0</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(参考)過去3年間の待機児童数
H29：0人
H30：0人
R元：0人</v>
          </cell>
          <cell r="AN105" t="str">
            <v>最新数値が
a：待機児童数0人
b：待機児童数1人以上～10人未満
c：待機児童数10人以上～50人未満
d：待機児童数50人以上～100人未満
e：待機児童数100人以上</v>
          </cell>
          <cell r="AO105" t="str">
            <v>待機児童数0人を最高の目標とし，aとする。待機児童数が1人以上の場合には，b～eで段階的に基準を設定した。</v>
          </cell>
          <cell r="AP105" t="str">
            <v>a</v>
          </cell>
          <cell r="AQ105" t="str">
            <v>-</v>
          </cell>
          <cell r="AR105" t="str">
            <v>-</v>
          </cell>
          <cell r="AS105" t="str">
            <v>-</v>
          </cell>
          <cell r="AT105" t="str">
            <v>-</v>
          </cell>
        </row>
        <row r="106">
          <cell r="A106" t="str">
            <v>12-4</v>
          </cell>
          <cell r="B106">
            <v>12</v>
          </cell>
          <cell r="C106" t="str">
            <v>子ども・若者支援</v>
          </cell>
          <cell r="D106">
            <v>4</v>
          </cell>
          <cell r="E106" t="str">
            <v>青少年(13歳～30歳)が参画している附属機関等の割合</v>
          </cell>
          <cell r="F106" t="str">
            <v>％</v>
          </cell>
          <cell r="G106" t="str">
            <v>子ども若者はぐくみ局</v>
          </cell>
          <cell r="H106" t="str">
            <v>子ども若者未来部</v>
          </cell>
          <cell r="I106" t="str">
            <v>748-0016</v>
          </cell>
          <cell r="J106" t="str">
            <v>青少年の登用が困難な附属機関等を除いた附属機関等のうち，青少年(13歳～30歳)が1人以上参画している附属機関等の割合</v>
          </cell>
          <cell r="K106" t="str">
            <v>社会の幅広い分野において，意思決定の過程に積極的に青少年の力が生かされていることを示す指標</v>
          </cell>
          <cell r="L106" t="str">
            <v>算出方法：青少年の登用が困難な附属機関等を除いた附属機関等のうち，青少年(13歳～30歳)が1人以上参画している附属機関等の割合
出典：事業担当課調べ</v>
          </cell>
          <cell r="M106" t="str">
            <v>増加する方が良い指標</v>
          </cell>
          <cell r="N106">
            <v>50</v>
          </cell>
          <cell r="O106">
            <v>50</v>
          </cell>
          <cell r="P106">
            <v>50</v>
          </cell>
          <cell r="Q106">
            <v>50</v>
          </cell>
          <cell r="R106">
            <v>50</v>
          </cell>
          <cell r="S106" t="str">
            <v>R6</v>
          </cell>
          <cell r="T106">
            <v>50</v>
          </cell>
          <cell r="U106" t="str">
            <v>①既存計画に基づいて算出する目標値</v>
          </cell>
          <cell r="V106" t="str">
            <v>京都市はぐくみプラン(京都市子ども・若者総合計画)</v>
          </cell>
          <cell r="W106">
            <v>51</v>
          </cell>
          <cell r="X106" t="str">
            <v>-</v>
          </cell>
          <cell r="Y106" t="str">
            <v>-</v>
          </cell>
          <cell r="Z106" t="str">
            <v>-</v>
          </cell>
          <cell r="AA106" t="str">
            <v>-</v>
          </cell>
          <cell r="AB106">
            <v>1.02</v>
          </cell>
          <cell r="AC106" t="str">
            <v>-</v>
          </cell>
          <cell r="AD106" t="str">
            <v>-</v>
          </cell>
          <cell r="AE106" t="str">
            <v>-</v>
          </cell>
          <cell r="AF106" t="str">
            <v>-</v>
          </cell>
          <cell r="AG106">
            <v>1.02</v>
          </cell>
          <cell r="AH106" t="str">
            <v>-</v>
          </cell>
          <cell r="AI106" t="str">
            <v>-</v>
          </cell>
          <cell r="AJ106" t="str">
            <v>-</v>
          </cell>
          <cell r="AK106" t="str">
            <v>-</v>
          </cell>
          <cell r="AL106" t="str">
            <v>-</v>
          </cell>
          <cell r="AM106" t="str">
            <v>(参考)過去3年間の割合
H29：39.1％
H30：47.5％
R元：51.0％
最新値は令和元年度実績となる</v>
          </cell>
          <cell r="AN106" t="str">
            <v>目標値に対する達成度が
a：100％以上
b：80％以上～100％未満
c：60％以上～80％未満
d：40％以上～60％未満
e：40％未満</v>
          </cell>
          <cell r="AO106" t="str">
            <v>中長期目標である50％を各年度の目標値とし，目標値に対する達成度が100％以上の場合をaとし，以下20％刻みで基準を設定した。</v>
          </cell>
          <cell r="AP106" t="str">
            <v>a</v>
          </cell>
          <cell r="AQ106" t="str">
            <v>-</v>
          </cell>
          <cell r="AR106" t="str">
            <v>-</v>
          </cell>
          <cell r="AS106" t="str">
            <v>-</v>
          </cell>
          <cell r="AT106" t="str">
            <v>-</v>
          </cell>
        </row>
        <row r="107">
          <cell r="A107" t="str">
            <v>12-5</v>
          </cell>
          <cell r="B107">
            <v>12</v>
          </cell>
          <cell r="C107" t="str">
            <v>子ども・若者支援</v>
          </cell>
          <cell r="D107">
            <v>5</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row>
        <row r="108">
          <cell r="A108" t="str">
            <v>12-6</v>
          </cell>
          <cell r="B108">
            <v>12</v>
          </cell>
          <cell r="C108" t="str">
            <v>子ども・若者支援</v>
          </cell>
          <cell r="D108">
            <v>6</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row>
        <row r="109">
          <cell r="A109" t="str">
            <v>12-7</v>
          </cell>
          <cell r="B109">
            <v>12</v>
          </cell>
          <cell r="C109" t="str">
            <v>子ども・若者支援</v>
          </cell>
          <cell r="D109">
            <v>7</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row>
        <row r="110">
          <cell r="A110" t="str">
            <v>12-8</v>
          </cell>
          <cell r="B110">
            <v>12</v>
          </cell>
          <cell r="C110" t="str">
            <v>子ども・若者支援</v>
          </cell>
          <cell r="D110">
            <v>8</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row>
        <row r="111">
          <cell r="A111" t="str">
            <v>12-9</v>
          </cell>
          <cell r="B111">
            <v>12</v>
          </cell>
          <cell r="C111" t="str">
            <v>子ども・若者支援</v>
          </cell>
          <cell r="D111">
            <v>9</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row>
        <row r="112">
          <cell r="A112" t="str">
            <v>13-1</v>
          </cell>
          <cell r="B112">
            <v>13</v>
          </cell>
          <cell r="C112" t="str">
            <v>障害者福祉</v>
          </cell>
          <cell r="D112">
            <v>1</v>
          </cell>
          <cell r="E112" t="str">
            <v>障害者福祉施設からの地域生活移行人数</v>
          </cell>
          <cell r="F112" t="str">
            <v>人</v>
          </cell>
          <cell r="G112" t="str">
            <v>保健福祉局</v>
          </cell>
          <cell r="H112" t="str">
            <v>障害保健福祉推進室</v>
          </cell>
          <cell r="I112" t="str">
            <v>222-4161</v>
          </cell>
          <cell r="J112" t="str">
            <v>障害者福祉施設を退所し，自立した地域生活に移行した人数(平成30年度以降の累計)</v>
          </cell>
          <cell r="K112" t="str">
            <v>障害がある方の，自立した地域生活への移行状況を示す指標</v>
          </cell>
          <cell r="L112" t="str">
            <v>算出方法：年間の地域生活移行人数合計
出典：事業担当課調べ</v>
          </cell>
          <cell r="M112" t="str">
            <v>増加する方が良い指標</v>
          </cell>
          <cell r="N112">
            <v>45</v>
          </cell>
          <cell r="O112" t="str">
            <v>-</v>
          </cell>
          <cell r="P112" t="str">
            <v>-</v>
          </cell>
          <cell r="Q112" t="str">
            <v>-</v>
          </cell>
          <cell r="R112" t="str">
            <v>-</v>
          </cell>
          <cell r="S112" t="str">
            <v>R2</v>
          </cell>
          <cell r="T112">
            <v>45</v>
          </cell>
          <cell r="U112" t="str">
            <v>①既存計画に基づいて算出する目標値</v>
          </cell>
          <cell r="V112" t="str">
            <v>第5期京都市障害福祉計画
(平成30年度～令和2年度)</v>
          </cell>
          <cell r="W112">
            <v>3</v>
          </cell>
          <cell r="X112" t="str">
            <v>-</v>
          </cell>
          <cell r="Y112" t="str">
            <v>-</v>
          </cell>
          <cell r="Z112" t="str">
            <v>-</v>
          </cell>
          <cell r="AA112" t="str">
            <v>-</v>
          </cell>
          <cell r="AB112">
            <v>6.6666666666666666E-2</v>
          </cell>
          <cell r="AC112" t="str">
            <v>-</v>
          </cell>
          <cell r="AD112" t="str">
            <v>-</v>
          </cell>
          <cell r="AE112" t="str">
            <v>-</v>
          </cell>
          <cell r="AF112" t="str">
            <v>-</v>
          </cell>
          <cell r="AG112">
            <v>6.6666666666666666E-2</v>
          </cell>
          <cell r="AH112" t="str">
            <v>-</v>
          </cell>
          <cell r="AI112" t="str">
            <v>-</v>
          </cell>
          <cell r="AJ112" t="str">
            <v>-</v>
          </cell>
          <cell r="AK112" t="str">
            <v>-</v>
          </cell>
          <cell r="AL112" t="str">
            <v>-</v>
          </cell>
          <cell r="AM112" t="str">
            <v>-</v>
          </cell>
          <cell r="AN112" t="str">
            <v>最新数値の目標値に対する達成度が
a：80％以上
b：60％以上～80％未満
c：40％以上～60％未満
d：20％以上～40％未満
e：20％未満</v>
          </cell>
          <cell r="AO112" t="str">
            <v>本指標については本人の障害状況の寄与度が高いことから，80％以上をaとし，以下20％刻みで基準を設定した。</v>
          </cell>
          <cell r="AP112" t="str">
            <v>e</v>
          </cell>
          <cell r="AQ112" t="str">
            <v>-</v>
          </cell>
          <cell r="AR112" t="str">
            <v>-</v>
          </cell>
          <cell r="AS112" t="str">
            <v>-</v>
          </cell>
          <cell r="AT112" t="str">
            <v>-</v>
          </cell>
        </row>
        <row r="113">
          <cell r="A113" t="str">
            <v>13-2</v>
          </cell>
          <cell r="B113">
            <v>13</v>
          </cell>
          <cell r="C113" t="str">
            <v>障害者福祉</v>
          </cell>
          <cell r="D113">
            <v>2</v>
          </cell>
          <cell r="E113" t="str">
            <v>精神科病院に長期入院している患者数</v>
          </cell>
          <cell r="F113" t="str">
            <v>人</v>
          </cell>
          <cell r="G113" t="str">
            <v>保健福祉局</v>
          </cell>
          <cell r="H113" t="str">
            <v>障害保健福祉推進室</v>
          </cell>
          <cell r="I113" t="str">
            <v>222-4161</v>
          </cell>
          <cell r="J113" t="str">
            <v>精神病床における1年以上長期入院患者数</v>
          </cell>
          <cell r="K113" t="str">
            <v>精神病床における入院後，1年以上の長期の入院状況を示す指標</v>
          </cell>
          <cell r="L113" t="str">
            <v>算出方法：精神病床における1年以上長期入院患者数
出典：厚生労働省「精神保健福祉資料」</v>
          </cell>
          <cell r="M113" t="str">
            <v>減少する方が良い指標</v>
          </cell>
          <cell r="N113">
            <v>1445</v>
          </cell>
          <cell r="O113" t="str">
            <v>-</v>
          </cell>
          <cell r="P113" t="str">
            <v>-</v>
          </cell>
          <cell r="Q113" t="str">
            <v>-</v>
          </cell>
          <cell r="R113" t="str">
            <v>-</v>
          </cell>
          <cell r="S113" t="str">
            <v>R2</v>
          </cell>
          <cell r="T113">
            <v>1445</v>
          </cell>
          <cell r="U113" t="str">
            <v>①既存計画に基づいて算出する目標値</v>
          </cell>
          <cell r="V113" t="str">
            <v>第5期京都市障害福祉計画
(平成30年度～令和2年度)</v>
          </cell>
          <cell r="W113">
            <v>1569</v>
          </cell>
          <cell r="X113" t="str">
            <v>-</v>
          </cell>
          <cell r="Y113" t="str">
            <v>-</v>
          </cell>
          <cell r="Z113" t="str">
            <v>-</v>
          </cell>
          <cell r="AA113" t="str">
            <v>-</v>
          </cell>
          <cell r="AB113">
            <v>1.0858131487889273</v>
          </cell>
          <cell r="AC113" t="str">
            <v>-</v>
          </cell>
          <cell r="AD113" t="str">
            <v>-</v>
          </cell>
          <cell r="AE113" t="str">
            <v>-</v>
          </cell>
          <cell r="AF113" t="str">
            <v>-</v>
          </cell>
          <cell r="AG113">
            <v>1.0858131487889273</v>
          </cell>
          <cell r="AH113" t="str">
            <v>-</v>
          </cell>
          <cell r="AI113" t="str">
            <v>-</v>
          </cell>
          <cell r="AJ113" t="str">
            <v>-</v>
          </cell>
          <cell r="AK113" t="str">
            <v>-</v>
          </cell>
          <cell r="AL113" t="str">
            <v>-</v>
          </cell>
          <cell r="AM113" t="str">
            <v>-</v>
          </cell>
          <cell r="AN113" t="str">
            <v>最新数値の目標値に対する達成度が
a：80％以上
b：60％以上～80％未満
c：40％以上～60％未満
d：20％以上～40％未満
e：20％未満</v>
          </cell>
          <cell r="AO113" t="str">
            <v>本指標については本人の病状によって長期化することがあることから，80％以上をaとし，以下20％刻みで基準を設定した。</v>
          </cell>
          <cell r="AP113" t="str">
            <v>a</v>
          </cell>
          <cell r="AQ113" t="str">
            <v>-</v>
          </cell>
          <cell r="AR113" t="str">
            <v>-</v>
          </cell>
          <cell r="AS113" t="str">
            <v>-</v>
          </cell>
          <cell r="AT113" t="str">
            <v>-</v>
          </cell>
        </row>
        <row r="114">
          <cell r="A114" t="str">
            <v>13-3</v>
          </cell>
          <cell r="B114">
            <v>13</v>
          </cell>
          <cell r="C114" t="str">
            <v>障害者福祉</v>
          </cell>
          <cell r="D114">
            <v>3</v>
          </cell>
          <cell r="E114" t="str">
            <v>福祉施設からの一般就労移行人数</v>
          </cell>
          <cell r="F114" t="str">
            <v>人</v>
          </cell>
          <cell r="G114" t="str">
            <v>保健福祉局</v>
          </cell>
          <cell r="H114" t="str">
            <v>障害保健福祉推進室</v>
          </cell>
          <cell r="I114" t="str">
            <v>222-4161</v>
          </cell>
          <cell r="J114" t="str">
            <v>就労移行支援施設や就労継続支援施設等の福祉施設を退所し，一般就労に移行した人数</v>
          </cell>
          <cell r="K114" t="str">
            <v>働く意欲のある障害のある方が生きがいをもって働ける社会への進捗状況を示す指標</v>
          </cell>
          <cell r="L114" t="str">
            <v>出典：事業担当課調べ</v>
          </cell>
          <cell r="M114" t="str">
            <v>増加する方が良い指標</v>
          </cell>
          <cell r="N114">
            <v>243</v>
          </cell>
          <cell r="O114" t="str">
            <v>-</v>
          </cell>
          <cell r="P114" t="str">
            <v>-</v>
          </cell>
          <cell r="Q114" t="str">
            <v>-</v>
          </cell>
          <cell r="R114" t="str">
            <v>-</v>
          </cell>
          <cell r="S114" t="str">
            <v>R2</v>
          </cell>
          <cell r="T114">
            <v>243</v>
          </cell>
          <cell r="U114" t="str">
            <v>①既存計画に基づいて算出する目標値</v>
          </cell>
          <cell r="V114" t="str">
            <v>第5期京都市障害福祉計画
(平成30年度～令和2年度)</v>
          </cell>
          <cell r="W114" t="str">
            <v>7月上旬ごろ判明</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最新数値の目標値に対する達成度が
a：80％以上
b：60％以上～80％未満
c：40％以上～60％未満
d：20％以上～40％未満
e：20％未満</v>
          </cell>
          <cell r="AO114" t="str">
            <v>一般就労の移行については，経済情勢等，様々な社会的要因による影響が大きいことから，80％以上をaとし，以下20％刻みで基準を設定した。</v>
          </cell>
          <cell r="AP114" t="str">
            <v>-</v>
          </cell>
          <cell r="AQ114" t="str">
            <v>-</v>
          </cell>
          <cell r="AR114" t="str">
            <v>-</v>
          </cell>
          <cell r="AS114" t="str">
            <v>-</v>
          </cell>
          <cell r="AT114" t="str">
            <v>-</v>
          </cell>
        </row>
        <row r="115">
          <cell r="A115" t="str">
            <v>13-4</v>
          </cell>
          <cell r="B115">
            <v>13</v>
          </cell>
          <cell r="C115" t="str">
            <v>障害者福祉</v>
          </cell>
          <cell r="D115">
            <v>4</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row>
        <row r="116">
          <cell r="A116" t="str">
            <v>13-5</v>
          </cell>
          <cell r="B116">
            <v>13</v>
          </cell>
          <cell r="C116" t="str">
            <v>障害者福祉</v>
          </cell>
          <cell r="D116">
            <v>5</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row>
        <row r="117">
          <cell r="A117" t="str">
            <v>13-6</v>
          </cell>
          <cell r="B117">
            <v>13</v>
          </cell>
          <cell r="C117" t="str">
            <v>障害者福祉</v>
          </cell>
          <cell r="D117">
            <v>6</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row>
        <row r="118">
          <cell r="A118" t="str">
            <v>13-7</v>
          </cell>
          <cell r="B118">
            <v>13</v>
          </cell>
          <cell r="C118" t="str">
            <v>障害者福祉</v>
          </cell>
          <cell r="D118">
            <v>7</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row>
        <row r="119">
          <cell r="A119" t="str">
            <v>13-8</v>
          </cell>
          <cell r="B119">
            <v>13</v>
          </cell>
          <cell r="C119" t="str">
            <v>障害者福祉</v>
          </cell>
          <cell r="D119">
            <v>8</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row>
        <row r="120">
          <cell r="A120" t="str">
            <v>13-9</v>
          </cell>
          <cell r="B120">
            <v>13</v>
          </cell>
          <cell r="C120" t="str">
            <v>障害者福祉</v>
          </cell>
          <cell r="D120">
            <v>9</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row>
        <row r="121">
          <cell r="A121" t="str">
            <v>14-1</v>
          </cell>
          <cell r="B121">
            <v>14</v>
          </cell>
          <cell r="C121" t="str">
            <v>地域福祉</v>
          </cell>
          <cell r="D121">
            <v>1</v>
          </cell>
          <cell r="E121" t="str">
            <v>区ボランティアセンター相談対応件数</v>
          </cell>
          <cell r="F121" t="str">
            <v>件</v>
          </cell>
          <cell r="G121" t="str">
            <v>保健福祉局</v>
          </cell>
          <cell r="H121" t="str">
            <v>健康長寿のまち・京都推進室</v>
          </cell>
          <cell r="I121" t="str">
            <v>746-7713</v>
          </cell>
          <cell r="J121" t="str">
            <v>各区にある区ボランティアセンターの相談対応延べ件数</v>
          </cell>
          <cell r="K121" t="str">
            <v>地域住民主体の活動を通した地域の福祉力の向上を示す指標</v>
          </cell>
          <cell r="L121" t="str">
            <v>算出方法：当該年度の相談対応の延べ件数の集計
出典：事業担当課調べ</v>
          </cell>
          <cell r="M121" t="str">
            <v>増加する方が良い指標</v>
          </cell>
          <cell r="N121" t="str">
            <v>-</v>
          </cell>
          <cell r="O121" t="str">
            <v>-</v>
          </cell>
          <cell r="P121" t="str">
            <v>-</v>
          </cell>
          <cell r="Q121" t="str">
            <v>-</v>
          </cell>
          <cell r="R121" t="str">
            <v>-</v>
          </cell>
          <cell r="S121" t="str">
            <v>-</v>
          </cell>
          <cell r="T121" t="str">
            <v>-</v>
          </cell>
          <cell r="U121" t="str">
            <v>②トレンド(すう勢値)による目標値</v>
          </cell>
          <cell r="V121" t="str">
            <v>令和２年度以降の最高値</v>
          </cell>
          <cell r="W121">
            <v>2541</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cell r="AJ121" t="str">
            <v>-</v>
          </cell>
          <cell r="AK121" t="str">
            <v>-</v>
          </cell>
          <cell r="AL121" t="str">
            <v>-</v>
          </cell>
          <cell r="AN121" t="str">
            <v>最新数値の目標値に対する達成度が
a：100％以上
b：90％以上～100％未満
c：80％以上～90％未満
d：70％以上～80％未満
e：70％未満</v>
          </cell>
          <cell r="AO121" t="str">
            <v>令和２年度以降の最高値をaとし，以下10％刻みで基準を設定した。</v>
          </cell>
          <cell r="AP121" t="str">
            <v>-</v>
          </cell>
          <cell r="AQ121" t="str">
            <v>-</v>
          </cell>
          <cell r="AR121" t="str">
            <v>-</v>
          </cell>
          <cell r="AS121" t="str">
            <v>-</v>
          </cell>
          <cell r="AT121" t="str">
            <v>-</v>
          </cell>
        </row>
        <row r="122">
          <cell r="A122" t="str">
            <v>14-2</v>
          </cell>
          <cell r="B122">
            <v>14</v>
          </cell>
          <cell r="C122" t="str">
            <v>地域福祉</v>
          </cell>
          <cell r="D122">
            <v>2</v>
          </cell>
          <cell r="E122" t="str">
            <v>各区地域福祉推進委員会の活動件数</v>
          </cell>
          <cell r="F122" t="str">
            <v>件</v>
          </cell>
          <cell r="G122" t="str">
            <v>保健福祉局</v>
          </cell>
          <cell r="H122" t="str">
            <v>健康長寿のまち・京都推進室</v>
          </cell>
          <cell r="I122" t="str">
            <v>746-7713</v>
          </cell>
          <cell r="J122" t="str">
            <v>民生児童委員や学区社会福祉協議会，社会福祉施設の代表者等と行政で構成される各区地域福祉推進委員会の活動件数</v>
          </cell>
          <cell r="K122" t="str">
            <v>地域に関わる多様な主体の協働による取組の広がりを示す指標</v>
          </cell>
          <cell r="L122" t="str">
            <v>算出方法：当該年度の各区地域福祉推進委員会の活動件数の集計
出典：事業担当課調べ</v>
          </cell>
          <cell r="M122" t="str">
            <v>増加する方が良い指標</v>
          </cell>
          <cell r="N122">
            <v>52</v>
          </cell>
          <cell r="O122" t="str">
            <v>-</v>
          </cell>
          <cell r="P122" t="str">
            <v>-</v>
          </cell>
          <cell r="Q122" t="str">
            <v>-</v>
          </cell>
          <cell r="R122" t="str">
            <v>-</v>
          </cell>
          <cell r="S122" t="str">
            <v>-</v>
          </cell>
          <cell r="T122" t="str">
            <v>-</v>
          </cell>
          <cell r="U122" t="str">
            <v>②トレンド(すう勢値)による目標値</v>
          </cell>
          <cell r="V122" t="str">
            <v>過去3年間の平均値</v>
          </cell>
          <cell r="W122">
            <v>180</v>
          </cell>
          <cell r="X122" t="str">
            <v>-</v>
          </cell>
          <cell r="Y122" t="str">
            <v>-</v>
          </cell>
          <cell r="Z122" t="str">
            <v>-</v>
          </cell>
          <cell r="AA122" t="str">
            <v>-</v>
          </cell>
          <cell r="AB122">
            <v>3.4615384615384617</v>
          </cell>
          <cell r="AC122" t="str">
            <v>-</v>
          </cell>
          <cell r="AD122" t="str">
            <v>-</v>
          </cell>
          <cell r="AE122" t="str">
            <v>-</v>
          </cell>
          <cell r="AF122" t="str">
            <v>-</v>
          </cell>
          <cell r="AG122" t="str">
            <v>-</v>
          </cell>
          <cell r="AH122" t="str">
            <v>-</v>
          </cell>
          <cell r="AI122" t="str">
            <v>-</v>
          </cell>
          <cell r="AJ122" t="str">
            <v>-</v>
          </cell>
          <cell r="AK122" t="str">
            <v>-</v>
          </cell>
          <cell r="AL122" t="str">
            <v>-</v>
          </cell>
          <cell r="AM122" t="str">
            <v>(参考)過去3年の活動件数
H29：39件
H30：38件
R元：79件</v>
          </cell>
          <cell r="AN122" t="str">
            <v>最新数値の目標値に対する達成度が
a：100％以上
b：90％以上～100％未満
c：80％以上～90％未満
d：70％以上～80％未満
e：70％未満</v>
          </cell>
          <cell r="AO122" t="str">
            <v>過去3年間の数値を基に，平均値以上をaとし，以下10％刻みで基準を設定した。</v>
          </cell>
          <cell r="AP122" t="str">
            <v>a</v>
          </cell>
          <cell r="AQ122" t="str">
            <v>-</v>
          </cell>
          <cell r="AR122" t="str">
            <v>-</v>
          </cell>
          <cell r="AS122" t="str">
            <v>-</v>
          </cell>
          <cell r="AT122" t="str">
            <v>-</v>
          </cell>
        </row>
        <row r="123">
          <cell r="A123" t="str">
            <v>14-3</v>
          </cell>
          <cell r="B123">
            <v>14</v>
          </cell>
          <cell r="C123" t="str">
            <v>地域福祉</v>
          </cell>
          <cell r="D123">
            <v>3</v>
          </cell>
          <cell r="E123" t="str">
            <v>地域あんしん支援員設置事業の支援世帯数</v>
          </cell>
          <cell r="F123" t="str">
            <v>世帯</v>
          </cell>
          <cell r="G123" t="str">
            <v>保健福祉局</v>
          </cell>
          <cell r="H123" t="str">
            <v>健康長寿のまち・京都推進室</v>
          </cell>
          <cell r="I123" t="str">
            <v>746-7713</v>
          </cell>
          <cell r="J123" t="str">
            <v>社会的孤立等の状態にあり，制度の狭間や支援拒否等，福祉的な支援が必要であるにもかかわらず，適切な支援につながっていない方等を支援対象者とする地域あんしん支援員設置事業の支援世帯数</v>
          </cell>
          <cell r="K123" t="str">
            <v>複合的な福祉的課題を抱える方を地域や関係機関，行政等が連携・協働し，支援に結びつける活動を示す指標</v>
          </cell>
          <cell r="L123" t="str">
            <v>算出方法：当該年度の地域あんしん支援員設置事業の支援世帯数の合計
出典：事業担当課調べ</v>
          </cell>
          <cell r="M123" t="str">
            <v>増加する方が良い指標</v>
          </cell>
          <cell r="N123">
            <v>123</v>
          </cell>
          <cell r="O123" t="str">
            <v>-</v>
          </cell>
          <cell r="P123" t="str">
            <v>-</v>
          </cell>
          <cell r="Q123" t="str">
            <v>-</v>
          </cell>
          <cell r="R123" t="str">
            <v>-</v>
          </cell>
          <cell r="S123" t="str">
            <v>-</v>
          </cell>
          <cell r="T123" t="str">
            <v>-</v>
          </cell>
          <cell r="U123" t="str">
            <v>②トレンド(すう勢値)による目標値</v>
          </cell>
          <cell r="V123" t="str">
            <v>過去3年間の平均値</v>
          </cell>
          <cell r="W123">
            <v>123</v>
          </cell>
          <cell r="X123" t="str">
            <v>-</v>
          </cell>
          <cell r="Y123" t="str">
            <v>-</v>
          </cell>
          <cell r="Z123" t="str">
            <v>-</v>
          </cell>
          <cell r="AA123" t="str">
            <v>-</v>
          </cell>
          <cell r="AB123">
            <v>1</v>
          </cell>
          <cell r="AC123" t="str">
            <v>-</v>
          </cell>
          <cell r="AD123" t="str">
            <v>-</v>
          </cell>
          <cell r="AE123" t="str">
            <v>-</v>
          </cell>
          <cell r="AF123" t="str">
            <v>-</v>
          </cell>
          <cell r="AG123" t="str">
            <v>-</v>
          </cell>
          <cell r="AH123" t="str">
            <v>-</v>
          </cell>
          <cell r="AI123" t="str">
            <v>-</v>
          </cell>
          <cell r="AJ123" t="str">
            <v>-</v>
          </cell>
          <cell r="AK123" t="str">
            <v>-</v>
          </cell>
          <cell r="AL123" t="str">
            <v>-</v>
          </cell>
          <cell r="AM123" t="str">
            <v>(参考)過去3年の支援世帯数
H29：121世帯
H30：123世帯
R元：127世帯</v>
          </cell>
          <cell r="AN123" t="str">
            <v>最新数値の目標値に対する達成度が
a：100％以上
b：90％以上～100％未満
c：80％以上～90％未満
d：70％以上～80％未満
e：70％未満</v>
          </cell>
          <cell r="AO123" t="str">
            <v>過去3年間の数値を基に，平均値以上をaとし，以下10％刻みで基準を設定した。</v>
          </cell>
          <cell r="AP123" t="str">
            <v>a</v>
          </cell>
          <cell r="AQ123" t="str">
            <v>-</v>
          </cell>
          <cell r="AR123" t="str">
            <v>-</v>
          </cell>
          <cell r="AS123" t="str">
            <v>-</v>
          </cell>
          <cell r="AT123" t="str">
            <v>-</v>
          </cell>
        </row>
        <row r="124">
          <cell r="A124" t="str">
            <v>14-4</v>
          </cell>
          <cell r="B124">
            <v>14</v>
          </cell>
          <cell r="C124" t="str">
            <v>地域福祉</v>
          </cell>
          <cell r="D124">
            <v>4</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row>
        <row r="125">
          <cell r="A125" t="str">
            <v>14-5</v>
          </cell>
          <cell r="B125">
            <v>14</v>
          </cell>
          <cell r="C125" t="str">
            <v>地域福祉</v>
          </cell>
          <cell r="D125">
            <v>5</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row>
        <row r="126">
          <cell r="A126" t="str">
            <v>14-6</v>
          </cell>
          <cell r="B126">
            <v>14</v>
          </cell>
          <cell r="C126" t="str">
            <v>地域福祉</v>
          </cell>
          <cell r="D126">
            <v>6</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row>
        <row r="127">
          <cell r="A127" t="str">
            <v>14-7</v>
          </cell>
          <cell r="B127">
            <v>14</v>
          </cell>
          <cell r="C127" t="str">
            <v>地域福祉</v>
          </cell>
          <cell r="D127">
            <v>7</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row>
        <row r="128">
          <cell r="A128" t="str">
            <v>14-8</v>
          </cell>
          <cell r="B128">
            <v>14</v>
          </cell>
          <cell r="C128" t="str">
            <v>地域福祉</v>
          </cell>
          <cell r="D128">
            <v>8</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row>
        <row r="129">
          <cell r="A129" t="str">
            <v>14-9</v>
          </cell>
          <cell r="B129">
            <v>14</v>
          </cell>
          <cell r="C129" t="str">
            <v>地域福祉</v>
          </cell>
          <cell r="D129">
            <v>9</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row>
        <row r="130">
          <cell r="A130" t="str">
            <v>15-1</v>
          </cell>
          <cell r="B130">
            <v>15</v>
          </cell>
          <cell r="C130" t="str">
            <v>健康長寿</v>
          </cell>
          <cell r="D130">
            <v>1</v>
          </cell>
          <cell r="E130" t="str">
            <v>地域における健康づくり事業</v>
          </cell>
          <cell r="F130" t="str">
            <v>回</v>
          </cell>
          <cell r="G130" t="str">
            <v>保健福祉局</v>
          </cell>
          <cell r="H130" t="str">
            <v>健康長寿のまち・京都推進室</v>
          </cell>
          <cell r="I130" t="str">
            <v>222-3419</v>
          </cell>
          <cell r="J130" t="str">
            <v>地域における健康づくり事業の実施回数</v>
          </cell>
          <cell r="K130" t="str">
            <v>市民ぐるみによる健康づくりの成果を示す指標</v>
          </cell>
          <cell r="L130" t="str">
            <v>算出方法：当該年度の地域における健康づくり事業の実施回数の合計
出典：事業担当課調べ</v>
          </cell>
          <cell r="M130" t="str">
            <v>増加する方が良い指標</v>
          </cell>
          <cell r="N130" t="str">
            <v>-</v>
          </cell>
          <cell r="O130" t="str">
            <v>-</v>
          </cell>
          <cell r="P130" t="str">
            <v>-</v>
          </cell>
          <cell r="Q130" t="str">
            <v>-</v>
          </cell>
          <cell r="R130" t="str">
            <v>-</v>
          </cell>
          <cell r="S130" t="str">
            <v>-</v>
          </cell>
          <cell r="T130" t="str">
            <v>-</v>
          </cell>
          <cell r="U130" t="str">
            <v>②トレンド(すう勢値)による目標値</v>
          </cell>
          <cell r="V130" t="str">
            <v>令和２年度以降の最高値</v>
          </cell>
          <cell r="W130">
            <v>288</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コロナ禍の令和２年度の状況を踏まえて目標値を設定する必要があることから，
令和３年度（令和２年度実績）は評価しない。</v>
          </cell>
          <cell r="AN130" t="str">
            <v>最新数値の目標値に対する達成度が
a：100％以上
b：90％以上～100％未満
c：80％以上～90％未満
d：70％以上～80％未満
e：70％未満</v>
          </cell>
          <cell r="AO130" t="str">
            <v>令和２年度以降の最高値をaとし，以下10％刻みで基準を設定した。</v>
          </cell>
          <cell r="AP130" t="str">
            <v>-</v>
          </cell>
          <cell r="AQ130" t="str">
            <v>-</v>
          </cell>
          <cell r="AR130" t="str">
            <v>-</v>
          </cell>
          <cell r="AS130" t="str">
            <v>-</v>
          </cell>
          <cell r="AT130" t="str">
            <v>-</v>
          </cell>
        </row>
        <row r="131">
          <cell r="A131" t="str">
            <v>15-2</v>
          </cell>
          <cell r="B131">
            <v>15</v>
          </cell>
          <cell r="C131" t="str">
            <v>健康長寿</v>
          </cell>
          <cell r="D131">
            <v>2</v>
          </cell>
          <cell r="E131" t="str">
            <v>通いの場の箇所数</v>
          </cell>
          <cell r="F131" t="str">
            <v>箇所</v>
          </cell>
          <cell r="G131" t="str">
            <v>保健福祉局</v>
          </cell>
          <cell r="H131" t="str">
            <v>健康長寿のまち・京都推進室</v>
          </cell>
          <cell r="I131" t="str">
            <v>222-3419</v>
          </cell>
          <cell r="J131" t="str">
            <v>健康長寿サロン，健康すこやか学級，介護予防を行う自主グループや，健康づくりサポーターの活動，その他本市が把握する通いの場の箇所数</v>
          </cell>
          <cell r="K131" t="str">
            <v>高齢者の孤立化防止や地域での見守り活動など，高齢者の地域での福祉向上を示す指標</v>
          </cell>
          <cell r="L131" t="str">
            <v>算出方法：当該年度の通いの場の合計
出典：事業担当課調べ</v>
          </cell>
          <cell r="M131" t="str">
            <v>増加する方が良い指標</v>
          </cell>
          <cell r="N131">
            <v>950</v>
          </cell>
          <cell r="O131" t="str">
            <v>-</v>
          </cell>
          <cell r="P131" t="str">
            <v>-</v>
          </cell>
          <cell r="Q131" t="str">
            <v>-</v>
          </cell>
          <cell r="R131" t="str">
            <v>-</v>
          </cell>
          <cell r="S131" t="str">
            <v>R2</v>
          </cell>
          <cell r="T131">
            <v>950</v>
          </cell>
          <cell r="U131" t="str">
            <v>①既存計画に基づいて算出する目標値</v>
          </cell>
          <cell r="V131" t="str">
            <v>第7期京都市民長寿すこやかプラン
(平成30年度～令和2年度）</v>
          </cell>
          <cell r="W131">
            <v>803</v>
          </cell>
          <cell r="X131" t="str">
            <v>-</v>
          </cell>
          <cell r="Y131" t="str">
            <v>-</v>
          </cell>
          <cell r="Z131" t="str">
            <v>-</v>
          </cell>
          <cell r="AA131" t="str">
            <v>-</v>
          </cell>
          <cell r="AB131">
            <v>0.84526315789473683</v>
          </cell>
          <cell r="AC131" t="str">
            <v>-</v>
          </cell>
          <cell r="AD131" t="str">
            <v>-</v>
          </cell>
          <cell r="AE131" t="str">
            <v>-</v>
          </cell>
          <cell r="AF131" t="str">
            <v>-</v>
          </cell>
          <cell r="AG131">
            <v>0.84526315789473683</v>
          </cell>
          <cell r="AH131" t="str">
            <v>-</v>
          </cell>
          <cell r="AI131" t="str">
            <v>-</v>
          </cell>
          <cell r="AJ131" t="str">
            <v>-</v>
          </cell>
          <cell r="AK131" t="str">
            <v>-</v>
          </cell>
          <cell r="AL131" t="str">
            <v>-</v>
          </cell>
          <cell r="AN131" t="str">
            <v>最新数値の目標値に対する達成度が
a：100％以上
b：80％以上～100％未満
c：60％以上～80％未満
d：40％以上～60％未満
e：40％未満</v>
          </cell>
          <cell r="AO131" t="str">
            <v>設置実数が目標に対して100％以上の場合はaとし，以下20％刻みで基準を設定した。</v>
          </cell>
          <cell r="AP131" t="str">
            <v>b</v>
          </cell>
          <cell r="AQ131" t="str">
            <v>-</v>
          </cell>
          <cell r="AR131" t="str">
            <v>-</v>
          </cell>
          <cell r="AS131" t="str">
            <v>-</v>
          </cell>
          <cell r="AT131" t="str">
            <v>-</v>
          </cell>
        </row>
        <row r="132">
          <cell r="A132" t="str">
            <v>15-3</v>
          </cell>
          <cell r="B132">
            <v>15</v>
          </cell>
          <cell r="C132" t="str">
            <v>健康長寿</v>
          </cell>
          <cell r="D132">
            <v>3</v>
          </cell>
          <cell r="E132" t="str">
            <v>施設・居住系介護保険サービス定員数</v>
          </cell>
          <cell r="F132" t="str">
            <v>人分</v>
          </cell>
          <cell r="G132" t="str">
            <v>保健福祉局</v>
          </cell>
          <cell r="H132" t="str">
            <v>健康長寿のまち・京都推進室</v>
          </cell>
          <cell r="I132" t="str">
            <v>213-5871</v>
          </cell>
          <cell r="J132" t="str">
            <v>介護保険施設及び介護専用居住系サービスの定員数</v>
          </cell>
          <cell r="K132" t="str">
            <v>介護サービスの充実度を示す指標</v>
          </cell>
          <cell r="L132" t="str">
            <v>算出方法：当該年度末時点の介護保険施設等の実定員数
出典：事業担当課調べ</v>
          </cell>
          <cell r="M132" t="str">
            <v>増加する方が良い指標</v>
          </cell>
          <cell r="N132">
            <v>18151</v>
          </cell>
          <cell r="O132" t="str">
            <v>-</v>
          </cell>
          <cell r="P132" t="str">
            <v>-</v>
          </cell>
          <cell r="Q132" t="str">
            <v>-</v>
          </cell>
          <cell r="R132" t="str">
            <v>-</v>
          </cell>
          <cell r="S132" t="str">
            <v>R2</v>
          </cell>
          <cell r="T132">
            <v>18151</v>
          </cell>
          <cell r="U132" t="str">
            <v>①既存計画に基づいて算出する目標値</v>
          </cell>
          <cell r="V132" t="str">
            <v>第7期京都市民長寿すこやかプラン
(平成30年度～令和2年度）</v>
          </cell>
          <cell r="W132">
            <v>11437</v>
          </cell>
          <cell r="X132" t="str">
            <v>-</v>
          </cell>
          <cell r="Y132" t="str">
            <v>-</v>
          </cell>
          <cell r="Z132" t="str">
            <v>-</v>
          </cell>
          <cell r="AA132" t="str">
            <v>-</v>
          </cell>
          <cell r="AB132">
            <v>0.63010302462674228</v>
          </cell>
          <cell r="AC132" t="str">
            <v>-</v>
          </cell>
          <cell r="AD132" t="str">
            <v>-</v>
          </cell>
          <cell r="AE132" t="str">
            <v>-</v>
          </cell>
          <cell r="AF132" t="str">
            <v>-</v>
          </cell>
          <cell r="AG132">
            <v>0.63010302462674228</v>
          </cell>
          <cell r="AH132" t="str">
            <v>-</v>
          </cell>
          <cell r="AI132" t="str">
            <v>-</v>
          </cell>
          <cell r="AJ132" t="str">
            <v>-</v>
          </cell>
          <cell r="AK132" t="str">
            <v>-</v>
          </cell>
          <cell r="AL132" t="str">
            <v>-</v>
          </cell>
          <cell r="AM132" t="str">
            <v>第7期プランにおいて目標値に含めていた介護老人保健施設及び介護療養型医療施設については整備を進めていく施設ではないため目標値を見直し，特別養護老人ホーム，認知症高齢者グループホーム，介護専用型特定施設の3施設の合計とした。</v>
          </cell>
          <cell r="AN132" t="str">
            <v>最新数値が，目標値に対して
a：90％以上
b：80％以上～90％未満
c：70％以上～80％未満
d：60％以上～70％未満
e：60％未満</v>
          </cell>
          <cell r="AO132" t="str">
            <v>本指標については，第8期京都市民長寿すこやかプランに掲げた整備目標数を目指すものであり，90％以上をaとし，以下10％刻みで基準を設定した。</v>
          </cell>
          <cell r="AP132" t="str">
            <v>a</v>
          </cell>
          <cell r="AQ132" t="str">
            <v>-</v>
          </cell>
          <cell r="AR132" t="str">
            <v>-</v>
          </cell>
          <cell r="AS132" t="str">
            <v>-</v>
          </cell>
          <cell r="AT132" t="str">
            <v>-</v>
          </cell>
        </row>
        <row r="133">
          <cell r="A133" t="str">
            <v>15-4</v>
          </cell>
          <cell r="B133">
            <v>15</v>
          </cell>
          <cell r="C133" t="str">
            <v>健康長寿</v>
          </cell>
          <cell r="D133">
            <v>4</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row>
        <row r="134">
          <cell r="A134" t="str">
            <v>15-5</v>
          </cell>
          <cell r="B134">
            <v>15</v>
          </cell>
          <cell r="C134" t="str">
            <v>健康長寿</v>
          </cell>
          <cell r="D134">
            <v>5</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row>
        <row r="135">
          <cell r="A135" t="str">
            <v>15-6</v>
          </cell>
          <cell r="B135">
            <v>15</v>
          </cell>
          <cell r="C135" t="str">
            <v>健康長寿</v>
          </cell>
          <cell r="D135">
            <v>6</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row>
        <row r="136">
          <cell r="A136" t="str">
            <v>15-7</v>
          </cell>
          <cell r="B136">
            <v>15</v>
          </cell>
          <cell r="C136" t="str">
            <v>健康長寿</v>
          </cell>
          <cell r="D136">
            <v>7</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row>
        <row r="137">
          <cell r="A137" t="str">
            <v>15-8</v>
          </cell>
          <cell r="B137">
            <v>15</v>
          </cell>
          <cell r="C137" t="str">
            <v>健康長寿</v>
          </cell>
          <cell r="D137">
            <v>8</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row>
        <row r="138">
          <cell r="A138" t="str">
            <v>15-9</v>
          </cell>
          <cell r="B138">
            <v>15</v>
          </cell>
          <cell r="C138" t="str">
            <v>健康長寿</v>
          </cell>
          <cell r="D138">
            <v>9</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row>
        <row r="139">
          <cell r="A139" t="str">
            <v>16-1</v>
          </cell>
          <cell r="B139">
            <v>16</v>
          </cell>
          <cell r="C139" t="str">
            <v>保健衛生・医療</v>
          </cell>
          <cell r="D139">
            <v>1</v>
          </cell>
          <cell r="E139" t="str">
            <v>重篤又は大規模食中毒発生件数</v>
          </cell>
          <cell r="F139" t="str">
            <v>件</v>
          </cell>
          <cell r="G139" t="str">
            <v>保健福祉局</v>
          </cell>
          <cell r="H139" t="str">
            <v>医療衛生推進室</v>
          </cell>
          <cell r="I139" t="str">
            <v>222-3429</v>
          </cell>
          <cell r="J139" t="str">
            <v>重篤(重体又は死亡に至る健康被害)又は大規模(患者数50人以上)食中毒の発生件数</v>
          </cell>
          <cell r="K139" t="str">
            <v>食の安全性を確保できていることを示す指標</v>
          </cell>
          <cell r="L139" t="str">
            <v>算出方法：食中毒事件として報告した件数のうち，重体若しくは死亡又は患者数50人以上の食中毒件数
出典：事業担当課調べ</v>
          </cell>
          <cell r="M139" t="str">
            <v>減少する方が良い指標</v>
          </cell>
          <cell r="N139">
            <v>0</v>
          </cell>
          <cell r="O139">
            <v>0</v>
          </cell>
          <cell r="P139">
            <v>0</v>
          </cell>
          <cell r="Q139">
            <v>0</v>
          </cell>
          <cell r="R139">
            <v>0</v>
          </cell>
          <cell r="S139" t="str">
            <v xml:space="preserve">R7 </v>
          </cell>
          <cell r="T139">
            <v>0</v>
          </cell>
          <cell r="U139" t="str">
            <v>①既存計画に基づいて算出する目標値</v>
          </cell>
          <cell r="V139" t="str">
            <v>第3期京都市食の安全安心推進計画(令和3年度～令和7年度)</v>
          </cell>
          <cell r="W139">
            <v>0</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cell r="AJ139" t="str">
            <v>-</v>
          </cell>
          <cell r="AK139" t="str">
            <v>-</v>
          </cell>
          <cell r="AL139" t="str">
            <v>-</v>
          </cell>
          <cell r="AM139" t="str">
            <v>-</v>
          </cell>
          <cell r="AN139" t="str">
            <v>最新数値が
a：0件
b：1件以上～2件以下
c：3件以上～4件以下
d：5件以上～6件以下
e：7件以上</v>
          </cell>
          <cell r="AO139" t="str">
            <v>過去10年間の平均件数である2件刻みで基準を設定した。</v>
          </cell>
          <cell r="AP139" t="str">
            <v>a</v>
          </cell>
          <cell r="AQ139" t="str">
            <v>-</v>
          </cell>
          <cell r="AR139" t="str">
            <v>-</v>
          </cell>
          <cell r="AS139" t="str">
            <v>-</v>
          </cell>
          <cell r="AT139" t="str">
            <v>-</v>
          </cell>
        </row>
        <row r="140">
          <cell r="A140" t="str">
            <v>16-2</v>
          </cell>
          <cell r="B140">
            <v>16</v>
          </cell>
          <cell r="C140" t="str">
            <v>保健衛生・医療</v>
          </cell>
          <cell r="D140">
            <v>2</v>
          </cell>
          <cell r="E140" t="str">
            <v>飼い犬の引取数</v>
          </cell>
          <cell r="F140" t="str">
            <v>頭</v>
          </cell>
          <cell r="G140" t="str">
            <v>保健福祉局</v>
          </cell>
          <cell r="H140" t="str">
            <v>医療衛生推進室</v>
          </cell>
          <cell r="I140" t="str">
            <v>222-4271</v>
          </cell>
          <cell r="J140" t="str">
            <v>やむを得ない事情により飼えなくなった犬を飼い主から引き取った頭数</v>
          </cell>
          <cell r="K140" t="str">
            <v>社会問題となっている，多頭飼育崩壊やペットを飼っている独居高齢者への対策により，犬猫を引き取らなければならない状況を未然に防ぐ取組の進捗を示す指標</v>
          </cell>
          <cell r="L140" t="str">
            <v>出典：事業担当課調べ</v>
          </cell>
          <cell r="M140" t="str">
            <v>減少する方が良い指標</v>
          </cell>
          <cell r="N140">
            <v>16</v>
          </cell>
          <cell r="O140">
            <v>15</v>
          </cell>
          <cell r="P140">
            <v>14</v>
          </cell>
          <cell r="Q140">
            <v>13</v>
          </cell>
          <cell r="R140">
            <v>12</v>
          </cell>
          <cell r="S140" t="str">
            <v xml:space="preserve">R12 </v>
          </cell>
          <cell r="T140">
            <v>6</v>
          </cell>
          <cell r="U140" t="str">
            <v>①既存計画に基づいて算出する目標値</v>
          </cell>
          <cell r="V140" t="str">
            <v>第二期　京都市動物愛護行動計画(令和3年度～令和12年度)</v>
          </cell>
          <cell r="W140">
            <v>16</v>
          </cell>
          <cell r="X140" t="str">
            <v>-</v>
          </cell>
          <cell r="Y140" t="str">
            <v>-</v>
          </cell>
          <cell r="Z140" t="str">
            <v>-</v>
          </cell>
          <cell r="AA140" t="str">
            <v>-</v>
          </cell>
          <cell r="AB140">
            <v>1</v>
          </cell>
          <cell r="AC140" t="str">
            <v>-</v>
          </cell>
          <cell r="AD140" t="str">
            <v>-</v>
          </cell>
          <cell r="AE140" t="str">
            <v>-</v>
          </cell>
          <cell r="AF140" t="str">
            <v>-</v>
          </cell>
          <cell r="AG140">
            <v>2.6666666666666665</v>
          </cell>
          <cell r="AH140" t="str">
            <v>-</v>
          </cell>
          <cell r="AI140" t="str">
            <v>-</v>
          </cell>
          <cell r="AJ140" t="str">
            <v>-</v>
          </cell>
          <cell r="AK140" t="str">
            <v>-</v>
          </cell>
          <cell r="AL140" t="str">
            <v>-</v>
          </cell>
          <cell r="AM140" t="str">
            <v>-</v>
          </cell>
          <cell r="AN140" t="str">
            <v>最新数値が，基準年度の実績に対して
a：60％以上減
b：40％以上減～60％未満減
c：20％以上減～40％未満減
d：20％未満減
e：減少していない</v>
          </cell>
          <cell r="AO140" t="str">
            <v>基準年度（平成30年度）の実績値に対し，目標値の60％以上減をaとし，以下20％刻みで基準を設定した。</v>
          </cell>
          <cell r="AP140" t="str">
            <v>e</v>
          </cell>
          <cell r="AQ140" t="str">
            <v>-</v>
          </cell>
          <cell r="AR140" t="str">
            <v>-</v>
          </cell>
          <cell r="AS140" t="str">
            <v>-</v>
          </cell>
          <cell r="AT140" t="str">
            <v>-</v>
          </cell>
        </row>
        <row r="141">
          <cell r="A141" t="str">
            <v>16-3</v>
          </cell>
          <cell r="B141">
            <v>16</v>
          </cell>
          <cell r="C141" t="str">
            <v>保健衛生・医療</v>
          </cell>
          <cell r="D141">
            <v>3</v>
          </cell>
          <cell r="E141" t="str">
            <v>飼い猫の引取数</v>
          </cell>
          <cell r="F141" t="str">
            <v>頭</v>
          </cell>
          <cell r="G141" t="str">
            <v>保健福祉局</v>
          </cell>
          <cell r="H141" t="str">
            <v>医療衛生推進室</v>
          </cell>
          <cell r="I141" t="str">
            <v>222-4271</v>
          </cell>
          <cell r="J141" t="str">
            <v>やむを得ない事情により飼えなくなった猫を飼い主から引き取った頭数</v>
          </cell>
          <cell r="K141" t="str">
            <v>社会問題となっている，多頭飼育崩壊やペットを飼っている独居高齢者への対策により，犬猫を引き取らなければならない状況を未然に防ぐ取組の進捗を示す指標</v>
          </cell>
          <cell r="L141" t="str">
            <v>出典：事業担当課調べ</v>
          </cell>
          <cell r="M141" t="str">
            <v>減少する方が良い指標</v>
          </cell>
          <cell r="N141">
            <v>42</v>
          </cell>
          <cell r="O141">
            <v>39</v>
          </cell>
          <cell r="P141">
            <v>37</v>
          </cell>
          <cell r="Q141">
            <v>34</v>
          </cell>
          <cell r="R141">
            <v>31</v>
          </cell>
          <cell r="S141" t="str">
            <v xml:space="preserve">R12 </v>
          </cell>
          <cell r="T141">
            <v>15</v>
          </cell>
          <cell r="U141" t="str">
            <v>①既存計画に基づいて算出する目標値</v>
          </cell>
          <cell r="V141" t="str">
            <v>第二期　京都市動物愛護行動計画(令和3年度～令和12年度)</v>
          </cell>
          <cell r="W141">
            <v>52</v>
          </cell>
          <cell r="X141" t="str">
            <v>-</v>
          </cell>
          <cell r="Y141" t="str">
            <v>-</v>
          </cell>
          <cell r="Z141" t="str">
            <v>-</v>
          </cell>
          <cell r="AA141" t="str">
            <v>-</v>
          </cell>
          <cell r="AB141">
            <v>1.2380952380952381</v>
          </cell>
          <cell r="AC141" t="str">
            <v>-</v>
          </cell>
          <cell r="AD141" t="str">
            <v>-</v>
          </cell>
          <cell r="AE141" t="str">
            <v>-</v>
          </cell>
          <cell r="AF141" t="str">
            <v>-</v>
          </cell>
          <cell r="AG141">
            <v>3.4666666666666668</v>
          </cell>
          <cell r="AH141" t="str">
            <v>-</v>
          </cell>
          <cell r="AI141" t="str">
            <v>-</v>
          </cell>
          <cell r="AJ141" t="str">
            <v>-</v>
          </cell>
          <cell r="AK141" t="str">
            <v>-</v>
          </cell>
          <cell r="AL141" t="str">
            <v>-</v>
          </cell>
          <cell r="AM141" t="str">
            <v>-</v>
          </cell>
          <cell r="AN141" t="str">
            <v>最新数値が，基準年度の実績に対して
a：60％以上減
b：40％以上減～60％未満減
c：20％以上減～40％未満減
d：20％未満減
e：減少していない</v>
          </cell>
          <cell r="AO141" t="str">
            <v>基準年度（平成30年度）の実績値に対し，目標値の60％以上減をaとし，以下20％刻みで基準を設定した。</v>
          </cell>
          <cell r="AP141" t="str">
            <v>e</v>
          </cell>
          <cell r="AQ141" t="str">
            <v>-</v>
          </cell>
          <cell r="AR141" t="str">
            <v>-</v>
          </cell>
          <cell r="AS141" t="str">
            <v>-</v>
          </cell>
          <cell r="AT141" t="str">
            <v>-</v>
          </cell>
        </row>
        <row r="142">
          <cell r="A142" t="str">
            <v>16-4</v>
          </cell>
          <cell r="B142">
            <v>16</v>
          </cell>
          <cell r="C142" t="str">
            <v>保健衛生・医療</v>
          </cell>
          <cell r="D142">
            <v>4</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row>
        <row r="143">
          <cell r="A143" t="str">
            <v>16-5</v>
          </cell>
          <cell r="B143">
            <v>16</v>
          </cell>
          <cell r="C143" t="str">
            <v>保健衛生・医療</v>
          </cell>
          <cell r="D143">
            <v>5</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row>
        <row r="144">
          <cell r="A144" t="str">
            <v>16-6</v>
          </cell>
          <cell r="B144">
            <v>16</v>
          </cell>
          <cell r="C144" t="str">
            <v>保健衛生・医療</v>
          </cell>
          <cell r="D144">
            <v>6</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row>
        <row r="145">
          <cell r="A145" t="str">
            <v>16-7</v>
          </cell>
          <cell r="B145">
            <v>16</v>
          </cell>
          <cell r="C145" t="str">
            <v>保健衛生・医療</v>
          </cell>
          <cell r="D145">
            <v>7</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row>
        <row r="146">
          <cell r="A146" t="str">
            <v>16-8</v>
          </cell>
          <cell r="B146">
            <v>16</v>
          </cell>
          <cell r="C146" t="str">
            <v>保健衛生・医療</v>
          </cell>
          <cell r="D146">
            <v>8</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row>
        <row r="147">
          <cell r="A147" t="str">
            <v>16-9</v>
          </cell>
          <cell r="B147">
            <v>16</v>
          </cell>
          <cell r="C147" t="str">
            <v>保健衛生・医療</v>
          </cell>
          <cell r="D147">
            <v>9</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row>
        <row r="148">
          <cell r="A148" t="str">
            <v>17-1</v>
          </cell>
          <cell r="B148">
            <v>17</v>
          </cell>
          <cell r="C148" t="str">
            <v>学校教育</v>
          </cell>
          <cell r="D148">
            <v>1</v>
          </cell>
          <cell r="E148" t="str">
            <v>児童生徒1人当たりの学校教育に参画するボランティア数</v>
          </cell>
          <cell r="F148" t="str">
            <v>人</v>
          </cell>
          <cell r="G148" t="str">
            <v>教育委員会事務局</v>
          </cell>
          <cell r="H148" t="str">
            <v>総務部</v>
          </cell>
          <cell r="I148" t="str">
            <v>222-3768</v>
          </cell>
          <cell r="J148" t="str">
            <v>学校支援ボランティア，学生ボランティア，総合育成支援教育ボランティア，生き方探究館学習支援ボランティア，青少年科学センターボランティア，学校図書館ボランティア等の学校教育に参画するボランティアの人数</v>
          </cell>
          <cell r="K148" t="str">
            <v>市民の学校教育への参画の推進を示す指標</v>
          </cell>
          <cell r="L148" t="str">
            <v>出典：事業担当課調べ</v>
          </cell>
          <cell r="M148" t="str">
            <v>増加する方が良い指標</v>
          </cell>
          <cell r="N148" t="str">
            <v>-</v>
          </cell>
          <cell r="O148">
            <v>0.25</v>
          </cell>
          <cell r="P148">
            <v>0.27</v>
          </cell>
          <cell r="Q148">
            <v>0.28999999999999998</v>
          </cell>
          <cell r="R148">
            <v>0.3</v>
          </cell>
          <cell r="S148" t="str">
            <v>R7</v>
          </cell>
          <cell r="T148">
            <v>0.3</v>
          </cell>
          <cell r="U148" t="str">
            <v>②トレンド(すう勢値)による目標値</v>
          </cell>
          <cell r="V148" t="str">
            <v>令和2年度の実績（0.246）の20％増を達成する。</v>
          </cell>
          <cell r="W148">
            <v>0.246</v>
          </cell>
          <cell r="X148" t="str">
            <v>-</v>
          </cell>
          <cell r="Y148" t="str">
            <v>-</v>
          </cell>
          <cell r="Z148" t="str">
            <v>-</v>
          </cell>
          <cell r="AA148" t="str">
            <v>-</v>
          </cell>
          <cell r="AB148" t="str">
            <v>-</v>
          </cell>
          <cell r="AC148" t="str">
            <v>-</v>
          </cell>
          <cell r="AD148" t="str">
            <v>-</v>
          </cell>
          <cell r="AE148" t="str">
            <v>-</v>
          </cell>
          <cell r="AF148" t="str">
            <v>-</v>
          </cell>
          <cell r="AG148">
            <v>0.82000000000000006</v>
          </cell>
          <cell r="AH148" t="str">
            <v>-</v>
          </cell>
          <cell r="AI148" t="str">
            <v>-</v>
          </cell>
          <cell r="AJ148" t="str">
            <v>-</v>
          </cell>
          <cell r="AK148" t="str">
            <v>-</v>
          </cell>
          <cell r="AL148" t="str">
            <v>-</v>
          </cell>
          <cell r="AM148" t="str">
            <v>・少子高齢化が進んでいく中で，児童生徒数が減少していくことを踏まえ，児童生徒1人当たりのボランティア数を基に設定した。
・コロナ禍の令和２年度の状況を踏まえて目標値を設定する必要があることから，令和３年度（令和２年度実績）は評価しない。</v>
          </cell>
          <cell r="AN148" t="str">
            <v>最新数値の目標値に対する達成度が
a：100％以上
b：80％以上～100％未満
c：60％以上～80％未満
d：40％以上～60％未満
e：40％未満</v>
          </cell>
          <cell r="AO148" t="str">
            <v>100％以上をaとし，以下20％刻みで基準を設定した。</v>
          </cell>
          <cell r="AP148" t="str">
            <v>-</v>
          </cell>
          <cell r="AQ148" t="str">
            <v>-</v>
          </cell>
          <cell r="AR148" t="str">
            <v>-</v>
          </cell>
          <cell r="AS148" t="str">
            <v>-</v>
          </cell>
          <cell r="AT148" t="str">
            <v>-</v>
          </cell>
        </row>
        <row r="149">
          <cell r="A149" t="str">
            <v>17-2</v>
          </cell>
          <cell r="B149">
            <v>17</v>
          </cell>
          <cell r="C149" t="str">
            <v>学校教育</v>
          </cell>
          <cell r="D149">
            <v>2</v>
          </cell>
          <cell r="E149" t="str">
            <v>小学校と中学校の合同による学校運営協議会を設置する中学校区の割合</v>
          </cell>
          <cell r="F149" t="str">
            <v>％</v>
          </cell>
          <cell r="G149" t="str">
            <v>教育委員会事務局</v>
          </cell>
          <cell r="H149" t="str">
            <v>生涯学習部</v>
          </cell>
          <cell r="I149" t="str">
            <v>251-0456</v>
          </cell>
          <cell r="J149" t="str">
            <v>「小中一貫教育」，「地域とともにある学校づくり」の観点から小学校と中学校の合同による学校運営協議会を設置する中学校区の割合</v>
          </cell>
          <cell r="K149" t="str">
            <v>校種間で連携した地域ぐるみの教育の推進状況を示す指標</v>
          </cell>
          <cell r="L149" t="str">
            <v>出典：事業担当課調べ</v>
          </cell>
          <cell r="M149" t="str">
            <v>増加する方が良い指標</v>
          </cell>
          <cell r="N149">
            <v>0.65700000000000003</v>
          </cell>
          <cell r="O149">
            <v>0.72499999999999998</v>
          </cell>
          <cell r="P149">
            <v>0.79700000000000004</v>
          </cell>
          <cell r="Q149">
            <v>0.87</v>
          </cell>
          <cell r="R149">
            <v>0.94199999999999995</v>
          </cell>
          <cell r="S149" t="str">
            <v>R7</v>
          </cell>
          <cell r="T149">
            <v>100</v>
          </cell>
          <cell r="U149" t="str">
            <v>③財政状況や市民ニーズを踏まえて設定する目標値</v>
          </cell>
          <cell r="V149" t="str">
            <v>45中学校区(洛風・洛友・西京附属を除く全中学校区)で設置している状況</v>
          </cell>
          <cell r="W149">
            <v>0.65700000000000003</v>
          </cell>
          <cell r="X149" t="str">
            <v>-</v>
          </cell>
          <cell r="Y149" t="str">
            <v>-</v>
          </cell>
          <cell r="Z149" t="str">
            <v>-</v>
          </cell>
          <cell r="AA149" t="str">
            <v>-</v>
          </cell>
          <cell r="AB149">
            <v>1</v>
          </cell>
          <cell r="AC149" t="str">
            <v>-</v>
          </cell>
          <cell r="AD149" t="str">
            <v>-</v>
          </cell>
          <cell r="AE149" t="str">
            <v>-</v>
          </cell>
          <cell r="AF149" t="str">
            <v>-</v>
          </cell>
          <cell r="AG149">
            <v>6.5700000000000003E-3</v>
          </cell>
          <cell r="AH149" t="str">
            <v>-</v>
          </cell>
          <cell r="AI149" t="str">
            <v>-</v>
          </cell>
          <cell r="AJ149" t="str">
            <v>-</v>
          </cell>
          <cell r="AK149" t="str">
            <v>-</v>
          </cell>
          <cell r="AL149" t="str">
            <v>-</v>
          </cell>
          <cell r="AM149" t="str">
            <v>-</v>
          </cell>
          <cell r="AN149" t="str">
            <v>達成度が
a：100％以上
b：90％以上～100％未満
c：80％以上～90％未満
d：70％以上～80％未満
e：70％未満</v>
          </cell>
          <cell r="AO149" t="str">
            <v>100％以上をaとし，以下10％刻みで基準を設定した。</v>
          </cell>
          <cell r="AP149" t="str">
            <v>a</v>
          </cell>
          <cell r="AQ149" t="str">
            <v>-</v>
          </cell>
          <cell r="AR149" t="str">
            <v>-</v>
          </cell>
          <cell r="AS149" t="str">
            <v>-</v>
          </cell>
          <cell r="AT149" t="str">
            <v>-</v>
          </cell>
        </row>
        <row r="150">
          <cell r="A150" t="str">
            <v>17-3</v>
          </cell>
          <cell r="B150">
            <v>17</v>
          </cell>
          <cell r="C150" t="str">
            <v>学校教育</v>
          </cell>
          <cell r="D150">
            <v>3</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row>
        <row r="151">
          <cell r="A151" t="str">
            <v>17-4</v>
          </cell>
          <cell r="B151">
            <v>17</v>
          </cell>
          <cell r="C151" t="str">
            <v>学校教育</v>
          </cell>
          <cell r="D151">
            <v>4</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row>
        <row r="152">
          <cell r="A152" t="str">
            <v>17-5</v>
          </cell>
          <cell r="B152">
            <v>17</v>
          </cell>
          <cell r="C152" t="str">
            <v>学校教育</v>
          </cell>
          <cell r="D152">
            <v>5</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row>
        <row r="153">
          <cell r="A153" t="str">
            <v>17-6</v>
          </cell>
          <cell r="B153">
            <v>17</v>
          </cell>
          <cell r="C153" t="str">
            <v>学校教育</v>
          </cell>
          <cell r="D153">
            <v>6</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row>
        <row r="154">
          <cell r="A154" t="str">
            <v>17-7</v>
          </cell>
          <cell r="B154">
            <v>17</v>
          </cell>
          <cell r="C154" t="str">
            <v>学校教育</v>
          </cell>
          <cell r="D154">
            <v>7</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row>
        <row r="155">
          <cell r="A155" t="str">
            <v>17-8</v>
          </cell>
          <cell r="B155">
            <v>17</v>
          </cell>
          <cell r="C155" t="str">
            <v>学校教育</v>
          </cell>
          <cell r="D155">
            <v>8</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row>
        <row r="156">
          <cell r="A156" t="str">
            <v>17-9</v>
          </cell>
          <cell r="B156">
            <v>17</v>
          </cell>
          <cell r="C156" t="str">
            <v>学校教育</v>
          </cell>
          <cell r="D156">
            <v>9</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row>
        <row r="157">
          <cell r="A157" t="str">
            <v>18-1</v>
          </cell>
          <cell r="B157">
            <v>18</v>
          </cell>
          <cell r="C157" t="str">
            <v>生涯学習</v>
          </cell>
          <cell r="D157">
            <v>1</v>
          </cell>
          <cell r="E157" t="str">
            <v>京都のまち全体で創りだされる生涯学習情報(講座・イベント等)の数</v>
          </cell>
          <cell r="F157" t="str">
            <v>企画</v>
          </cell>
          <cell r="G157" t="str">
            <v>教育委員会事務局</v>
          </cell>
          <cell r="H157" t="str">
            <v>生涯学習部</v>
          </cell>
          <cell r="I157" t="str">
            <v>251-0410</v>
          </cell>
          <cell r="J157" t="str">
            <v>京都市のホームページ上で公開されている，「京まなびネット」において登録されている講座・イベント等の情報数(企画数)</v>
          </cell>
          <cell r="K157" t="str">
            <v>京都のまち全体が学びの場となることをめざして，その進捗状況を示す指標</v>
          </cell>
          <cell r="L157" t="str">
            <v>出典：事業担当課調べ</v>
          </cell>
          <cell r="M157" t="str">
            <v>増加する方が良い指標</v>
          </cell>
          <cell r="N157" t="str">
            <v>-</v>
          </cell>
          <cell r="O157">
            <v>2200</v>
          </cell>
          <cell r="P157">
            <v>2310</v>
          </cell>
          <cell r="Q157">
            <v>2420</v>
          </cell>
          <cell r="R157">
            <v>2530</v>
          </cell>
          <cell r="S157" t="str">
            <v>R7</v>
          </cell>
          <cell r="T157">
            <v>2640</v>
          </cell>
          <cell r="U157" t="str">
            <v>②トレンド(すう勢値)による目標値</v>
          </cell>
          <cell r="V157" t="str">
            <v>令和3年度目標値を令和2年度実績値の約1.2倍で設定する。また，中長期目標である令和7年度目標値を令和3年度目標値の約1.2倍とし，その達成に向け，各年度の目標を等差的に設定する。</v>
          </cell>
          <cell r="W157">
            <v>1812</v>
          </cell>
          <cell r="X157" t="str">
            <v>-</v>
          </cell>
          <cell r="Y157" t="str">
            <v>-</v>
          </cell>
          <cell r="Z157" t="str">
            <v>-</v>
          </cell>
          <cell r="AA157" t="str">
            <v>-</v>
          </cell>
          <cell r="AB157" t="str">
            <v>-</v>
          </cell>
          <cell r="AC157" t="str">
            <v>-</v>
          </cell>
          <cell r="AD157" t="str">
            <v>-</v>
          </cell>
          <cell r="AE157" t="str">
            <v>-</v>
          </cell>
          <cell r="AF157" t="str">
            <v>-</v>
          </cell>
          <cell r="AG157">
            <v>0.6863636363636364</v>
          </cell>
          <cell r="AH157" t="str">
            <v>-</v>
          </cell>
          <cell r="AI157" t="str">
            <v>-</v>
          </cell>
          <cell r="AJ157" t="str">
            <v>-</v>
          </cell>
          <cell r="AK157" t="str">
            <v>-</v>
          </cell>
          <cell r="AL157" t="str">
            <v>-</v>
          </cell>
          <cell r="AM157" t="str">
            <v>・コロナ禍の令和２年度の状況を踏まえて目標値を設定する必要があることから，令和３年度（令和２年度実績）は評価しない。</v>
          </cell>
          <cell r="AN157" t="str">
            <v>最新数値の目標値に対する達成度が
a：100％以上
b：80％以上～100％未満
c：60％以上～80％未満
d：40％以上～60％未満
e：40％未満</v>
          </cell>
          <cell r="AO157" t="str">
            <v>100％以上をaとし，以下20％刻みで基準を設定した。</v>
          </cell>
          <cell r="AP157" t="str">
            <v>-</v>
          </cell>
          <cell r="AQ157" t="str">
            <v>-</v>
          </cell>
          <cell r="AR157" t="str">
            <v>-</v>
          </cell>
          <cell r="AS157" t="str">
            <v>-</v>
          </cell>
          <cell r="AT157" t="str">
            <v>-</v>
          </cell>
        </row>
        <row r="158">
          <cell r="A158" t="str">
            <v>18-2</v>
          </cell>
          <cell r="B158">
            <v>18</v>
          </cell>
          <cell r="C158" t="str">
            <v>生涯学習</v>
          </cell>
          <cell r="D158">
            <v>2</v>
          </cell>
          <cell r="E158" t="str">
            <v>京都市図書館利用登録率</v>
          </cell>
          <cell r="F158" t="str">
            <v>％</v>
          </cell>
          <cell r="G158" t="str">
            <v>教育委員会事務局</v>
          </cell>
          <cell r="H158" t="str">
            <v>生涯学習部</v>
          </cell>
          <cell r="I158" t="str">
            <v>801-8822</v>
          </cell>
          <cell r="J158" t="str">
            <v>京都市人口における，京都市立図書館20館で利用登録している人数の占める割合</v>
          </cell>
          <cell r="K158" t="str">
            <v>京都のまち全体が学びの場となることをめざして，市民に最も身近な学びの拠点である図書館の活用状況を示す指標</v>
          </cell>
          <cell r="L158" t="str">
            <v>算出方法：京都市人口における，京都市立図書館20館で利用登録している人数の占める割合
出典：
○京都市人口 住民基本台帳人口
○登録者数 事業担当課調べ</v>
          </cell>
          <cell r="M158" t="str">
            <v>増加する方が良い指標</v>
          </cell>
          <cell r="N158">
            <v>28.9</v>
          </cell>
          <cell r="O158">
            <v>29.3</v>
          </cell>
          <cell r="P158">
            <v>29.8</v>
          </cell>
          <cell r="Q158">
            <v>30.3</v>
          </cell>
          <cell r="R158">
            <v>30.8</v>
          </cell>
          <cell r="S158" t="str">
            <v>R7</v>
          </cell>
          <cell r="T158">
            <v>31.4</v>
          </cell>
          <cell r="U158" t="str">
            <v>②トレンド(すう勢値)による目標値</v>
          </cell>
          <cell r="V158" t="str">
            <v>令和元年度の登録率(28.5％)の1.1倍の登録率を達成する。</v>
          </cell>
          <cell r="W158">
            <v>28.7</v>
          </cell>
          <cell r="X158" t="str">
            <v>-</v>
          </cell>
          <cell r="Y158" t="str">
            <v>-</v>
          </cell>
          <cell r="Z158" t="str">
            <v>-</v>
          </cell>
          <cell r="AA158" t="str">
            <v>-</v>
          </cell>
          <cell r="AB158">
            <v>0.99307958477508651</v>
          </cell>
          <cell r="AC158" t="str">
            <v>-</v>
          </cell>
          <cell r="AD158" t="str">
            <v>-</v>
          </cell>
          <cell r="AE158" t="str">
            <v>-</v>
          </cell>
          <cell r="AF158" t="str">
            <v>-</v>
          </cell>
          <cell r="AG158">
            <v>0.9140127388535032</v>
          </cell>
          <cell r="AH158" t="str">
            <v>-</v>
          </cell>
          <cell r="AI158" t="str">
            <v>-</v>
          </cell>
          <cell r="AJ158" t="str">
            <v>-</v>
          </cell>
          <cell r="AK158" t="str">
            <v>-</v>
          </cell>
          <cell r="AL158" t="str">
            <v>-</v>
          </cell>
          <cell r="AM158" t="str">
            <v>-</v>
          </cell>
          <cell r="AN158" t="str">
            <v>最新数値の目標値に対する達成度が
a：100％以上
b：80％以上～100％未満
c：60％以上～80％未満
d：40％以上～60％未満
e：40％未満</v>
          </cell>
          <cell r="AO158" t="str">
            <v>100％以上をaとし，以下20％刻みで基準を設定した。</v>
          </cell>
          <cell r="AP158" t="str">
            <v>b</v>
          </cell>
          <cell r="AQ158" t="str">
            <v>-</v>
          </cell>
          <cell r="AR158" t="str">
            <v>-</v>
          </cell>
          <cell r="AS158" t="str">
            <v>-</v>
          </cell>
          <cell r="AT158" t="str">
            <v>-</v>
          </cell>
        </row>
        <row r="159">
          <cell r="A159" t="str">
            <v>18-3</v>
          </cell>
          <cell r="B159">
            <v>18</v>
          </cell>
          <cell r="C159" t="str">
            <v>生涯学習</v>
          </cell>
          <cell r="D159">
            <v>3</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row>
        <row r="160">
          <cell r="A160" t="str">
            <v>18-4</v>
          </cell>
          <cell r="B160">
            <v>18</v>
          </cell>
          <cell r="C160" t="str">
            <v>生涯学習</v>
          </cell>
          <cell r="D160">
            <v>4</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row>
        <row r="161">
          <cell r="A161" t="str">
            <v>18-5</v>
          </cell>
          <cell r="B161">
            <v>18</v>
          </cell>
          <cell r="C161" t="str">
            <v>生涯学習</v>
          </cell>
          <cell r="D161">
            <v>5</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row>
        <row r="162">
          <cell r="A162" t="str">
            <v>18-6</v>
          </cell>
          <cell r="B162">
            <v>18</v>
          </cell>
          <cell r="C162" t="str">
            <v>生涯学習</v>
          </cell>
          <cell r="D162">
            <v>6</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row>
        <row r="163">
          <cell r="A163" t="str">
            <v>18-7</v>
          </cell>
          <cell r="B163">
            <v>18</v>
          </cell>
          <cell r="C163" t="str">
            <v>生涯学習</v>
          </cell>
          <cell r="D163">
            <v>7</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row>
        <row r="164">
          <cell r="A164" t="str">
            <v>18-8</v>
          </cell>
          <cell r="B164">
            <v>18</v>
          </cell>
          <cell r="C164" t="str">
            <v>生涯学習</v>
          </cell>
          <cell r="D164">
            <v>8</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row>
        <row r="165">
          <cell r="A165" t="str">
            <v>18-9</v>
          </cell>
          <cell r="B165">
            <v>18</v>
          </cell>
          <cell r="C165" t="str">
            <v>生涯学習</v>
          </cell>
          <cell r="D165">
            <v>9</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row>
        <row r="166">
          <cell r="A166" t="str">
            <v>19-1</v>
          </cell>
          <cell r="B166">
            <v>19</v>
          </cell>
          <cell r="C166" t="str">
            <v>危機管理・防災・減災</v>
          </cell>
          <cell r="D166">
            <v>1</v>
          </cell>
          <cell r="E166" t="str">
            <v>自然災害による死傷者数</v>
          </cell>
          <cell r="F166" t="str">
            <v>人</v>
          </cell>
          <cell r="G166" t="str">
            <v>行財政局</v>
          </cell>
          <cell r="H166" t="str">
            <v>防災危機管理室</v>
          </cell>
          <cell r="I166" t="str">
            <v>222-3210</v>
          </cell>
          <cell r="J166" t="str">
            <v>自然災害による死傷者数</v>
          </cell>
          <cell r="K166" t="str">
            <v>本市の災害対応力を示す指標</v>
          </cell>
          <cell r="L166" t="str">
            <v>出典：京都市災害対策本部発表値</v>
          </cell>
          <cell r="M166" t="str">
            <v>減少する方が良い指標</v>
          </cell>
          <cell r="N166">
            <v>0</v>
          </cell>
          <cell r="O166">
            <v>0</v>
          </cell>
          <cell r="P166">
            <v>0</v>
          </cell>
          <cell r="Q166">
            <v>0</v>
          </cell>
          <cell r="R166">
            <v>0</v>
          </cell>
          <cell r="S166" t="str">
            <v>R7</v>
          </cell>
          <cell r="T166">
            <v>0</v>
          </cell>
          <cell r="U166" t="str">
            <v>②トレンド(すう勢値)による目標値</v>
          </cell>
          <cell r="V166" t="str">
            <v>過去の10年の最小値</v>
          </cell>
          <cell r="W166">
            <v>2</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cell r="AJ166" t="str">
            <v>-</v>
          </cell>
          <cell r="AK166" t="str">
            <v>-</v>
          </cell>
          <cell r="AL166" t="str">
            <v>-</v>
          </cell>
          <cell r="AM166" t="str">
            <v>(参考)
　　死者　負傷者等
H22：0     0
H23：0     7
H24：0     5
H25：0     3
H26：1     5
H27：0     3
H28：0     0
H29：0     9
H30：0    45
R元：0     8
R 2：0     2</v>
          </cell>
          <cell r="AN166" t="str">
            <v>達成度(最新数値/単年度目標値)が
a：0人
b：1人以上～15人以下
c：16人以上～30人以下
d：31人以上～45人以下
e：46人以上</v>
          </cell>
          <cell r="AO166" t="str">
            <v>0人をa，直近10年で最も多い死傷者数(H30，45人)を超える場合をeとし，15人刻みで基準を設定した。</v>
          </cell>
          <cell r="AP166" t="str">
            <v>b</v>
          </cell>
          <cell r="AQ166" t="str">
            <v>-</v>
          </cell>
          <cell r="AR166" t="str">
            <v>-</v>
          </cell>
          <cell r="AS166" t="str">
            <v>-</v>
          </cell>
          <cell r="AT166" t="str">
            <v>-</v>
          </cell>
        </row>
        <row r="167">
          <cell r="A167" t="str">
            <v>19-2</v>
          </cell>
          <cell r="B167">
            <v>19</v>
          </cell>
          <cell r="C167" t="str">
            <v>危機管理・防災・減災</v>
          </cell>
          <cell r="D167">
            <v>2</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row>
        <row r="168">
          <cell r="A168" t="str">
            <v>19-3</v>
          </cell>
          <cell r="B168">
            <v>19</v>
          </cell>
          <cell r="C168" t="str">
            <v>危機管理・防災・減災</v>
          </cell>
          <cell r="D168">
            <v>3</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row>
        <row r="169">
          <cell r="A169" t="str">
            <v>19-4</v>
          </cell>
          <cell r="B169">
            <v>19</v>
          </cell>
          <cell r="C169" t="str">
            <v>危機管理・防災・減災</v>
          </cell>
          <cell r="D169">
            <v>4</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row>
        <row r="170">
          <cell r="A170" t="str">
            <v>19-5</v>
          </cell>
          <cell r="B170">
            <v>19</v>
          </cell>
          <cell r="C170" t="str">
            <v>危機管理・防災・減災</v>
          </cell>
          <cell r="D170">
            <v>5</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row>
        <row r="171">
          <cell r="A171" t="str">
            <v>19-6</v>
          </cell>
          <cell r="B171">
            <v>19</v>
          </cell>
          <cell r="C171" t="str">
            <v>危機管理・防災・減災</v>
          </cell>
          <cell r="D171">
            <v>6</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t="str">
            <v>-</v>
          </cell>
        </row>
        <row r="172">
          <cell r="A172" t="str">
            <v>19-7</v>
          </cell>
          <cell r="B172">
            <v>19</v>
          </cell>
          <cell r="C172" t="str">
            <v>危機管理・防災・減災</v>
          </cell>
          <cell r="D172">
            <v>7</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t="str">
            <v>-</v>
          </cell>
          <cell r="AF172" t="str">
            <v>-</v>
          </cell>
          <cell r="AG172" t="str">
            <v>-</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t="str">
            <v>-</v>
          </cell>
        </row>
        <row r="173">
          <cell r="A173" t="str">
            <v>19-8</v>
          </cell>
          <cell r="B173">
            <v>19</v>
          </cell>
          <cell r="C173" t="str">
            <v>危機管理・防災・減災</v>
          </cell>
          <cell r="D173">
            <v>8</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t="str">
            <v>-</v>
          </cell>
        </row>
        <row r="174">
          <cell r="A174" t="str">
            <v>19-9</v>
          </cell>
          <cell r="B174">
            <v>19</v>
          </cell>
          <cell r="C174" t="str">
            <v>危機管理・防災・減災</v>
          </cell>
          <cell r="D174">
            <v>9</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row>
        <row r="175">
          <cell r="A175" t="str">
            <v>20-1</v>
          </cell>
          <cell r="B175">
            <v>20</v>
          </cell>
          <cell r="C175" t="str">
            <v>歩くまち</v>
          </cell>
          <cell r="D175">
            <v>1</v>
          </cell>
          <cell r="E175" t="str">
            <v>非自動車分担率</v>
          </cell>
          <cell r="F175" t="str">
            <v>%</v>
          </cell>
          <cell r="G175" t="str">
            <v>都市計画局</v>
          </cell>
          <cell r="H175" t="str">
            <v>歩くまち京都推進室</v>
          </cell>
          <cell r="I175" t="str">
            <v>222-3483</v>
          </cell>
          <cell r="J175" t="str">
            <v>交通手段における自動車以外を利用した割合。</v>
          </cell>
          <cell r="K175" t="str">
            <v>「歩くまち・京都」の推進状況全般を，端的・象徴的に示している指標</v>
          </cell>
          <cell r="L175" t="str">
            <v>出典：事業担当課調べ</v>
          </cell>
          <cell r="M175" t="str">
            <v>増加する方が良い指標</v>
          </cell>
          <cell r="N175">
            <v>78</v>
          </cell>
          <cell r="O175">
            <v>78.349999999999994</v>
          </cell>
          <cell r="P175">
            <v>78.7</v>
          </cell>
          <cell r="Q175">
            <v>80.05</v>
          </cell>
          <cell r="R175">
            <v>80.400000000000006</v>
          </cell>
          <cell r="S175" t="str">
            <v>R22</v>
          </cell>
          <cell r="T175">
            <v>85</v>
          </cell>
          <cell r="U175" t="str">
            <v>④外的要因を踏まえた目標値</v>
          </cell>
          <cell r="V175" t="str">
            <v>「「歩くまち・京都」総合交通戦略」審議会において議論した目標数値2040年非自動車分担率85%に向け，令和元年度実績を基に逆算し，単年度目標を設定。</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cell r="AJ175" t="str">
            <v>-</v>
          </cell>
          <cell r="AK175" t="str">
            <v>-</v>
          </cell>
          <cell r="AL175" t="str">
            <v>-</v>
          </cell>
          <cell r="AM175" t="str">
            <v>新型コロナウイルス感染症拡大の影響で道路交通センサスの実施が令和３年度に延期となったことから，令和２年度の実績値は把握できず，令和３年度は評価しない。</v>
          </cell>
          <cell r="AN175" t="str">
            <v>最新数値が
a：80％以上
b：77.5％以上～80％未満
c：75％以上～77.5％未満
d：72.5％以上～75％未満
e：72.5％未満</v>
          </cell>
          <cell r="AO175" t="str">
            <v>当面の目標である80%以上をaとし，以下2.5％刻みで基準を設定した。
※85%は20年程度の長期目標であり，また，新型コロナウイルス感染症の拡大で自動車利用が増えている状況も踏まえ，a評価を80%以上とする。</v>
          </cell>
          <cell r="AP175" t="str">
            <v>-</v>
          </cell>
          <cell r="AQ175" t="str">
            <v>-</v>
          </cell>
          <cell r="AR175" t="str">
            <v>-</v>
          </cell>
          <cell r="AS175" t="str">
            <v>-</v>
          </cell>
          <cell r="AT175" t="str">
            <v>-</v>
          </cell>
        </row>
        <row r="176">
          <cell r="A176" t="str">
            <v>20-2</v>
          </cell>
          <cell r="B176">
            <v>20</v>
          </cell>
          <cell r="C176" t="str">
            <v>歩くまち</v>
          </cell>
          <cell r="D176">
            <v>2</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t="str">
            <v>-</v>
          </cell>
        </row>
        <row r="177">
          <cell r="A177" t="str">
            <v>20-3</v>
          </cell>
          <cell r="B177">
            <v>20</v>
          </cell>
          <cell r="C177" t="str">
            <v>歩くまち</v>
          </cell>
          <cell r="D177">
            <v>3</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t="str">
            <v>-</v>
          </cell>
        </row>
        <row r="178">
          <cell r="A178" t="str">
            <v>20-4</v>
          </cell>
          <cell r="B178">
            <v>20</v>
          </cell>
          <cell r="C178" t="str">
            <v>歩くまち</v>
          </cell>
          <cell r="D178">
            <v>4</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cell r="AA178" t="str">
            <v>-</v>
          </cell>
          <cell r="AB178" t="str">
            <v>-</v>
          </cell>
          <cell r="AC178" t="str">
            <v>-</v>
          </cell>
          <cell r="AD178" t="str">
            <v>-</v>
          </cell>
          <cell r="AE178" t="str">
            <v>-</v>
          </cell>
          <cell r="AF178" t="str">
            <v>-</v>
          </cell>
          <cell r="AG178" t="str">
            <v>-</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row>
        <row r="179">
          <cell r="A179" t="str">
            <v>20-5</v>
          </cell>
          <cell r="B179">
            <v>20</v>
          </cell>
          <cell r="C179" t="str">
            <v>歩くまち</v>
          </cell>
          <cell r="D179">
            <v>5</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t="str">
            <v>-</v>
          </cell>
        </row>
        <row r="180">
          <cell r="A180" t="str">
            <v>20-6</v>
          </cell>
          <cell r="B180">
            <v>20</v>
          </cell>
          <cell r="C180" t="str">
            <v>歩くまち</v>
          </cell>
          <cell r="D180">
            <v>6</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row>
        <row r="181">
          <cell r="A181" t="str">
            <v>20-7</v>
          </cell>
          <cell r="B181">
            <v>20</v>
          </cell>
          <cell r="C181" t="str">
            <v>歩くまち</v>
          </cell>
          <cell r="D181">
            <v>7</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t="str">
            <v>-</v>
          </cell>
          <cell r="AF181" t="str">
            <v>-</v>
          </cell>
          <cell r="AG181" t="str">
            <v>-</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t="str">
            <v>-</v>
          </cell>
        </row>
        <row r="182">
          <cell r="A182" t="str">
            <v>20-8</v>
          </cell>
          <cell r="B182">
            <v>20</v>
          </cell>
          <cell r="C182" t="str">
            <v>歩くまち</v>
          </cell>
          <cell r="D182">
            <v>8</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t="str">
            <v>-</v>
          </cell>
        </row>
        <row r="183">
          <cell r="A183" t="str">
            <v>20-9</v>
          </cell>
          <cell r="B183">
            <v>20</v>
          </cell>
          <cell r="C183" t="str">
            <v>歩くまち</v>
          </cell>
          <cell r="D183">
            <v>9</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t="str">
            <v>-</v>
          </cell>
          <cell r="AF183" t="str">
            <v>-</v>
          </cell>
          <cell r="AG183" t="str">
            <v>-</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t="str">
            <v>-</v>
          </cell>
        </row>
        <row r="184">
          <cell r="A184" t="str">
            <v>21-1</v>
          </cell>
          <cell r="B184">
            <v>21</v>
          </cell>
          <cell r="C184" t="str">
            <v>土地・空間利用と都市機能配置</v>
          </cell>
          <cell r="D184">
            <v>1</v>
          </cell>
          <cell r="E184" t="str">
            <v>地域中核拠点(27箇所)における商業・業務・医療施設の面積</v>
          </cell>
          <cell r="F184" t="str">
            <v>百㎥</v>
          </cell>
          <cell r="G184" t="str">
            <v>都市計画局</v>
          </cell>
          <cell r="H184" t="str">
            <v>都市企画部都市計画課</v>
          </cell>
          <cell r="I184" t="str">
            <v>222-3505</v>
          </cell>
          <cell r="J184" t="str">
            <v>京都市持続可能な都市構築プランに位置付けのある地域中核拠点(27箇所)における商業・業務・医療施設の延べ床面積</v>
          </cell>
          <cell r="K184" t="str">
            <v>多様な地域の特性を生かした魅力的な拠点づくりに向けて，地域中核拠点における商業・業務・医療施設の面積の増減を示す指標</v>
          </cell>
          <cell r="L184" t="str">
            <v>出典：事業担当課調べ</v>
          </cell>
          <cell r="M184" t="str">
            <v>増加する方が良い指標</v>
          </cell>
          <cell r="N184">
            <v>51577</v>
          </cell>
          <cell r="O184" t="str">
            <v>-</v>
          </cell>
          <cell r="P184" t="str">
            <v>-</v>
          </cell>
          <cell r="Q184" t="str">
            <v>-</v>
          </cell>
          <cell r="R184" t="str">
            <v>-</v>
          </cell>
          <cell r="S184" t="str">
            <v>-</v>
          </cell>
          <cell r="T184" t="str">
            <v>-</v>
          </cell>
          <cell r="U184" t="str">
            <v>③財政状況や市民ニーズを踏まえて設定する目標値</v>
          </cell>
          <cell r="V184" t="str">
            <v>令和元年度(指標設定時点)以降で最も高い数値</v>
          </cell>
          <cell r="W184">
            <v>52622</v>
          </cell>
          <cell r="X184" t="str">
            <v>-</v>
          </cell>
          <cell r="Y184" t="str">
            <v>-</v>
          </cell>
          <cell r="Z184" t="str">
            <v>-</v>
          </cell>
          <cell r="AA184" t="str">
            <v>-</v>
          </cell>
          <cell r="AB184">
            <v>1.020260969036586</v>
          </cell>
          <cell r="AC184" t="str">
            <v>-</v>
          </cell>
          <cell r="AD184" t="str">
            <v>-</v>
          </cell>
          <cell r="AE184" t="str">
            <v>-</v>
          </cell>
          <cell r="AF184" t="str">
            <v>-</v>
          </cell>
          <cell r="AG184">
            <v>1.020260969036586</v>
          </cell>
          <cell r="AH184" t="str">
            <v>-</v>
          </cell>
          <cell r="AI184" t="str">
            <v>-</v>
          </cell>
          <cell r="AJ184" t="str">
            <v>-</v>
          </cell>
          <cell r="AK184" t="str">
            <v>-</v>
          </cell>
          <cell r="AL184" t="str">
            <v>-</v>
          </cell>
          <cell r="AM184" t="str">
            <v>(参考)
R1：5,157,657㎡
R2：5,262,186㎡</v>
          </cell>
          <cell r="AN184" t="str">
            <v>単年度目標値に対する達成度が
a：100％以上
b：99％以上～100％未満
c：98％以上～99％未満
d：97％以上～98％未満
e：97％未満</v>
          </cell>
          <cell r="AO184" t="str">
            <v>令和元年度(指標設定時点)以降で最も高い数値と比較し100％以上であればaとし，以下1％刻みで基準を設定した。</v>
          </cell>
          <cell r="AP184" t="str">
            <v>a</v>
          </cell>
          <cell r="AQ184" t="str">
            <v>-</v>
          </cell>
          <cell r="AR184" t="str">
            <v>-</v>
          </cell>
          <cell r="AS184" t="str">
            <v>-</v>
          </cell>
          <cell r="AT184" t="str">
            <v>-</v>
          </cell>
        </row>
        <row r="185">
          <cell r="A185" t="str">
            <v>21-2</v>
          </cell>
          <cell r="B185">
            <v>21</v>
          </cell>
          <cell r="C185" t="str">
            <v>土地・空間利用と都市機能配置</v>
          </cell>
          <cell r="D185">
            <v>2</v>
          </cell>
          <cell r="E185" t="str">
            <v>都市機能誘導区域(歴史的都心地区周辺や，京都駅周辺，二条・丹波口・梅小路周辺)における商業・業務施設の面積</v>
          </cell>
          <cell r="F185" t="str">
            <v>百㎥</v>
          </cell>
          <cell r="G185" t="str">
            <v>都市計画局</v>
          </cell>
          <cell r="H185" t="str">
            <v>都市企画部都市計画課</v>
          </cell>
          <cell r="I185" t="str">
            <v>222-3503</v>
          </cell>
          <cell r="J185" t="str">
            <v>都市機能誘導区域(歴史的都心地区周辺や，京都駅周辺，二条・丹波口・梅小路周辺)における商業・業務施設の延べ床面積</v>
          </cell>
          <cell r="K185" t="str">
            <v>にぎわいあるまちづくりに向けて，都市機能誘導区域(歴史的都心地区周辺や，京都駅周辺，二条・丹波口・梅小路周辺)における商業・業務施設の面積の増減を示す指標</v>
          </cell>
          <cell r="L185" t="str">
            <v>出典：事業担当課調べ</v>
          </cell>
          <cell r="M185" t="str">
            <v>増加する方が良い指標</v>
          </cell>
          <cell r="N185">
            <v>68255</v>
          </cell>
          <cell r="O185" t="str">
            <v>-</v>
          </cell>
          <cell r="P185" t="str">
            <v>-</v>
          </cell>
          <cell r="Q185" t="str">
            <v>-</v>
          </cell>
          <cell r="R185" t="str">
            <v>-</v>
          </cell>
          <cell r="S185" t="str">
            <v>-</v>
          </cell>
          <cell r="T185" t="str">
            <v>-</v>
          </cell>
          <cell r="U185" t="str">
            <v>③財政状況や市民ニーズを踏まえて設定する目標値</v>
          </cell>
          <cell r="V185" t="str">
            <v>令和元年度(指標設定時点)以降で最も高い数値</v>
          </cell>
          <cell r="W185">
            <v>70183</v>
          </cell>
          <cell r="X185" t="str">
            <v>-</v>
          </cell>
          <cell r="Y185" t="str">
            <v>-</v>
          </cell>
          <cell r="Z185" t="str">
            <v>-</v>
          </cell>
          <cell r="AA185" t="str">
            <v>-</v>
          </cell>
          <cell r="AB185">
            <v>1.0282470148707055</v>
          </cell>
          <cell r="AC185" t="str">
            <v>-</v>
          </cell>
          <cell r="AD185" t="str">
            <v>-</v>
          </cell>
          <cell r="AE185" t="str">
            <v>-</v>
          </cell>
          <cell r="AF185" t="str">
            <v>-</v>
          </cell>
          <cell r="AG185">
            <v>1.0282470148707055</v>
          </cell>
          <cell r="AH185" t="str">
            <v>-</v>
          </cell>
          <cell r="AI185" t="str">
            <v>-</v>
          </cell>
          <cell r="AJ185" t="str">
            <v>-</v>
          </cell>
          <cell r="AK185" t="str">
            <v>-</v>
          </cell>
          <cell r="AL185" t="str">
            <v>-</v>
          </cell>
          <cell r="AM185" t="str">
            <v>(参考)
R1：6,825,532㎡
R2：7,018,255㎡</v>
          </cell>
          <cell r="AN185" t="str">
            <v>単年度目標値に対する達成度が
a：100％以上
b：99％以上～100％未満
c：98％以上～99％未満
d：97％以上～98％未満
e：97％未満</v>
          </cell>
          <cell r="AO185" t="str">
            <v>令和元年度(指標設定時点)以降で最も高い数値と比較し100％以上であればaとし，以下1％刻みで基準を設定した。</v>
          </cell>
          <cell r="AP185" t="str">
            <v>a</v>
          </cell>
          <cell r="AQ185" t="str">
            <v>-</v>
          </cell>
          <cell r="AR185" t="str">
            <v>-</v>
          </cell>
          <cell r="AS185" t="str">
            <v>-</v>
          </cell>
          <cell r="AT185" t="str">
            <v>-</v>
          </cell>
        </row>
        <row r="186">
          <cell r="A186" t="str">
            <v>21-3</v>
          </cell>
          <cell r="B186">
            <v>21</v>
          </cell>
          <cell r="C186" t="str">
            <v>土地・空間利用と都市機能配置</v>
          </cell>
          <cell r="D186">
            <v>3</v>
          </cell>
          <cell r="E186" t="str">
            <v>製造品出荷額等に占める南部地域・西部地域等の割合</v>
          </cell>
          <cell r="F186" t="str">
            <v>％</v>
          </cell>
          <cell r="G186" t="str">
            <v>都市計画局</v>
          </cell>
          <cell r="H186" t="str">
            <v>まち再生・創造推進室</v>
          </cell>
          <cell r="I186" t="str">
            <v>222-3503</v>
          </cell>
          <cell r="J186" t="str">
            <v>市域全体の製造品出荷額等に占める南部地域・西部地域等の企業の製造品出荷額等の割合</v>
          </cell>
          <cell r="K186" t="str">
            <v>南部地域・西部地域等においてものづくり企業が集積していることを示す指標</v>
          </cell>
          <cell r="L186" t="str">
            <v>出典：工業統計調査，経済センサス-活動調査</v>
          </cell>
          <cell r="M186" t="str">
            <v>増加する方が良い指標</v>
          </cell>
          <cell r="N186">
            <v>70.599999999999994</v>
          </cell>
          <cell r="O186" t="str">
            <v>-</v>
          </cell>
          <cell r="P186" t="str">
            <v>-</v>
          </cell>
          <cell r="Q186" t="str">
            <v>-</v>
          </cell>
          <cell r="R186" t="str">
            <v>-</v>
          </cell>
          <cell r="S186" t="str">
            <v>R7</v>
          </cell>
          <cell r="T186">
            <v>70.599999999999994</v>
          </cell>
          <cell r="U186" t="str">
            <v>③財政状況や市民ニーズを踏まえて設定する目標値</v>
          </cell>
          <cell r="V186" t="str">
            <v>過去10年間(平成21年～平成30年)で最も高い数値に設定</v>
          </cell>
          <cell r="W186">
            <v>68.2</v>
          </cell>
          <cell r="X186" t="str">
            <v>-</v>
          </cell>
          <cell r="Y186" t="str">
            <v>-</v>
          </cell>
          <cell r="Z186" t="str">
            <v>-</v>
          </cell>
          <cell r="AA186" t="str">
            <v>-</v>
          </cell>
          <cell r="AB186">
            <v>0.96600566572237967</v>
          </cell>
          <cell r="AC186" t="str">
            <v>-</v>
          </cell>
          <cell r="AD186" t="str">
            <v>-</v>
          </cell>
          <cell r="AE186" t="str">
            <v>-</v>
          </cell>
          <cell r="AF186" t="str">
            <v>-</v>
          </cell>
          <cell r="AG186">
            <v>0.96600566572237967</v>
          </cell>
          <cell r="AH186" t="str">
            <v>-</v>
          </cell>
          <cell r="AI186" t="str">
            <v>-</v>
          </cell>
          <cell r="AJ186" t="str">
            <v>-</v>
          </cell>
          <cell r="AK186" t="str">
            <v>-</v>
          </cell>
          <cell r="AL186" t="str">
            <v>-</v>
          </cell>
          <cell r="AM186" t="str">
            <v>最新数値は前年度のデータを用いて算出するため，1年遅れとなっている。
※令和元年度のデータが現在未発表の為，参考値としてH30の数値を入力している。</v>
          </cell>
          <cell r="AN186" t="str">
            <v>最新数値が
a：単年度目標値以上
b：平均値超～単年度目標値未満
c：平均値
d：最低値超～平均値未満
e：最低値以下</v>
          </cell>
          <cell r="AO186" t="str">
            <v>本指標は過去からの推移によって評価されるべきものであるので，単年度目標値以上のものをa，過去10年間(平成21年～平成30年)の平均値以上をc，最低値以下をeとし，各基準を設定した。
平均値  66.9％(平成21年～平成30年)
最低値  64.1％(平成23年)</v>
          </cell>
          <cell r="AP186" t="str">
            <v>b</v>
          </cell>
          <cell r="AQ186" t="str">
            <v>-</v>
          </cell>
          <cell r="AR186" t="str">
            <v>-</v>
          </cell>
          <cell r="AS186" t="str">
            <v>-</v>
          </cell>
          <cell r="AT186" t="str">
            <v>-</v>
          </cell>
        </row>
        <row r="187">
          <cell r="A187" t="str">
            <v>21-4</v>
          </cell>
          <cell r="B187">
            <v>21</v>
          </cell>
          <cell r="C187" t="str">
            <v>土地・空間利用と都市機能配置</v>
          </cell>
          <cell r="D187">
            <v>4</v>
          </cell>
          <cell r="E187" t="str">
            <v>地区計画，建築協定，景観協定等の締結数</v>
          </cell>
          <cell r="F187" t="str">
            <v>件</v>
          </cell>
          <cell r="G187" t="str">
            <v>都市計画局</v>
          </cell>
          <cell r="H187" t="str">
            <v>都市企画部都市計画課</v>
          </cell>
          <cell r="I187" t="str">
            <v>222-3503</v>
          </cell>
          <cell r="J187" t="str">
            <v>地区計画，建築協定及び景観協定等の締結数</v>
          </cell>
          <cell r="K187" t="str">
            <v>地域の魅力の高まりにつながる地域まちづくり活動の活性化状況を示す指標</v>
          </cell>
          <cell r="L187" t="str">
            <v>出典：事業担当課調べ</v>
          </cell>
          <cell r="M187" t="str">
            <v>増加する方が良い指標</v>
          </cell>
          <cell r="N187" t="str">
            <v>-</v>
          </cell>
          <cell r="O187" t="str">
            <v>-</v>
          </cell>
          <cell r="P187" t="str">
            <v>-</v>
          </cell>
          <cell r="Q187" t="str">
            <v>-</v>
          </cell>
          <cell r="R187" t="str">
            <v>-</v>
          </cell>
          <cell r="S187" t="str">
            <v>R7</v>
          </cell>
          <cell r="T187">
            <v>170</v>
          </cell>
          <cell r="U187" t="str">
            <v>②トレンド(すう勢値)による目標値</v>
          </cell>
          <cell r="V187" t="str">
            <v>全学区(222)で平均一つの取組を目指しており，令和7年度までの目標値は170件とする。</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cell r="AJ187" t="str">
            <v>-</v>
          </cell>
          <cell r="AK187" t="str">
            <v>-</v>
          </cell>
          <cell r="AL187" t="str">
            <v>-</v>
          </cell>
          <cell r="AM187" t="str">
            <v>（参考）
R1：6件増</v>
          </cell>
          <cell r="AN187" t="str">
            <v>前回数値と比較し
a：4件以上増
b：3件増
c：2件増
d：1件増
e：0件以下</v>
          </cell>
          <cell r="AO187" t="str">
            <v>単年度目標値を達成すればaとし，以下1件刻みで基準を設定した。
※協定の更新に伴い複数の地区を統合した場合，地区数が減少することになるが，協定の区域は変わらないため，地区数の減はカウントしない。</v>
          </cell>
          <cell r="AP187" t="str">
            <v>-</v>
          </cell>
          <cell r="AQ187" t="str">
            <v>-</v>
          </cell>
          <cell r="AR187" t="str">
            <v>-</v>
          </cell>
          <cell r="AS187" t="str">
            <v>-</v>
          </cell>
          <cell r="AT187" t="str">
            <v>-</v>
          </cell>
        </row>
        <row r="188">
          <cell r="A188" t="str">
            <v>21-5</v>
          </cell>
          <cell r="B188">
            <v>21</v>
          </cell>
          <cell r="C188" t="str">
            <v>土地・空間利用と都市機能配置</v>
          </cell>
          <cell r="D188">
            <v>5</v>
          </cell>
          <cell r="E188" t="str">
            <v>ニュータウンにおける人口推移</v>
          </cell>
          <cell r="F188" t="str">
            <v>％</v>
          </cell>
          <cell r="G188" t="str">
            <v>都市計画局</v>
          </cell>
          <cell r="H188" t="str">
            <v>住宅室住宅政策課</v>
          </cell>
          <cell r="I188" t="str">
            <v>222-3777</v>
          </cell>
          <cell r="J188" t="str">
            <v>ニュータウンにおける人口推移</v>
          </cell>
          <cell r="K188" t="str">
            <v>ニュータウンの活性化策の推進により地域の魅力の高まりを示す指標</v>
          </cell>
          <cell r="L188" t="str">
            <v>出典：住民基本台帳人口</v>
          </cell>
          <cell r="M188" t="str">
            <v>増加する方が良い指標</v>
          </cell>
          <cell r="N188">
            <v>99.8</v>
          </cell>
          <cell r="O188" t="str">
            <v>-</v>
          </cell>
          <cell r="P188" t="str">
            <v>-</v>
          </cell>
          <cell r="Q188" t="str">
            <v>-</v>
          </cell>
          <cell r="R188" t="str">
            <v>-</v>
          </cell>
          <cell r="S188" t="str">
            <v>R7</v>
          </cell>
          <cell r="T188">
            <v>99.8</v>
          </cell>
          <cell r="U188" t="str">
            <v>②トレンド(すう勢値)による目標値</v>
          </cell>
          <cell r="V188" t="str">
            <v>過去の京都市全体の人口推移の平均値(99.8％)を基に設定
H29.4：1,414,910人
H30.4：1,412,293人
H31.4：1,409,061人
R2.4：1,406,328人</v>
          </cell>
          <cell r="W188">
            <v>98.16</v>
          </cell>
          <cell r="X188" t="str">
            <v>-</v>
          </cell>
          <cell r="Y188" t="str">
            <v>-</v>
          </cell>
          <cell r="Z188" t="str">
            <v>-</v>
          </cell>
          <cell r="AA188" t="str">
            <v>-</v>
          </cell>
          <cell r="AB188">
            <v>0.98356713426853704</v>
          </cell>
          <cell r="AC188" t="str">
            <v>-</v>
          </cell>
          <cell r="AD188" t="str">
            <v>-</v>
          </cell>
          <cell r="AE188" t="str">
            <v>-</v>
          </cell>
          <cell r="AF188" t="str">
            <v>-</v>
          </cell>
          <cell r="AG188">
            <v>0.98356713426853704</v>
          </cell>
          <cell r="AH188" t="str">
            <v>-</v>
          </cell>
          <cell r="AI188" t="str">
            <v>-</v>
          </cell>
          <cell r="AJ188" t="str">
            <v>-</v>
          </cell>
          <cell r="AK188" t="str">
            <v>-</v>
          </cell>
          <cell r="AL188" t="str">
            <v>-</v>
          </cell>
          <cell r="AM188" t="str">
            <v>過去のニュータウンの人口推移の平均値(98.5％)
H29.4：37,858人 
H30.4：37,171人
H31.4：36,671人
R2.4：36,148人</v>
          </cell>
          <cell r="AN188" t="str">
            <v>最新数値が
a：99.8％以上
b：99.15％以上～99.8％未満
c：98.5％以上～99.15％未満
d：97.85％以上～98.5％未満
e：97.85％未満</v>
          </cell>
          <cell r="AO188" t="str">
            <v>人口の増加率が現状以上の場合をc，本市全体の数値以上をaとし，以下0.65％刻みで基準を設定した。</v>
          </cell>
          <cell r="AP188" t="str">
            <v>d</v>
          </cell>
          <cell r="AQ188" t="str">
            <v>-</v>
          </cell>
          <cell r="AR188" t="str">
            <v>-</v>
          </cell>
          <cell r="AS188" t="str">
            <v>-</v>
          </cell>
          <cell r="AT188" t="str">
            <v>-</v>
          </cell>
        </row>
        <row r="189">
          <cell r="A189" t="str">
            <v>21-6</v>
          </cell>
          <cell r="B189">
            <v>21</v>
          </cell>
          <cell r="C189" t="str">
            <v>土地・空間利用と都市機能配置</v>
          </cell>
          <cell r="D189">
            <v>6</v>
          </cell>
          <cell r="E189" t="str">
            <v>景観・まちづくりに関する相談件数</v>
          </cell>
          <cell r="F189" t="str">
            <v>件</v>
          </cell>
          <cell r="G189" t="str">
            <v>都市計画局</v>
          </cell>
          <cell r="H189" t="str">
            <v>まち再生・創造推進室</v>
          </cell>
          <cell r="I189" t="str">
            <v>222-3503</v>
          </cell>
          <cell r="J189" t="str">
            <v>京都市景観・まちづくりセンターで受け付けた景観・まちづくり活動相談及び京町家なんでも相談並びに京都市交流促進・まちづくりプラザで受け付けたまちづくり相談の合計件数</v>
          </cell>
          <cell r="K189" t="str">
            <v>市内各地域における地域まちづくりの機運の高まりを示す指標</v>
          </cell>
          <cell r="L189" t="str">
            <v>出典：事業担当課調べ</v>
          </cell>
          <cell r="M189" t="str">
            <v>増加する方が良い指標</v>
          </cell>
          <cell r="N189">
            <v>930</v>
          </cell>
          <cell r="O189" t="str">
            <v>-</v>
          </cell>
          <cell r="P189" t="str">
            <v>-</v>
          </cell>
          <cell r="Q189" t="str">
            <v>-</v>
          </cell>
          <cell r="R189" t="str">
            <v>-</v>
          </cell>
          <cell r="S189" t="str">
            <v>R7</v>
          </cell>
          <cell r="T189">
            <v>972</v>
          </cell>
          <cell r="U189" t="str">
            <v>③財政状況や市民ニーズを踏まえて設定する目標値</v>
          </cell>
          <cell r="V189" t="str">
            <v xml:space="preserve">景観・まちづくりセンタ－における過去10年間の年間相談件数の平均値と交流促進・まちづくりプラザにおける過去の年間相談件数の平均値の合計値とする。
</v>
          </cell>
          <cell r="W189">
            <v>909</v>
          </cell>
          <cell r="X189" t="str">
            <v>-</v>
          </cell>
          <cell r="Y189" t="str">
            <v>-</v>
          </cell>
          <cell r="Z189" t="str">
            <v>-</v>
          </cell>
          <cell r="AA189" t="str">
            <v>-</v>
          </cell>
          <cell r="AB189">
            <v>0.97741935483870968</v>
          </cell>
          <cell r="AC189" t="str">
            <v>-</v>
          </cell>
          <cell r="AD189" t="str">
            <v>-</v>
          </cell>
          <cell r="AE189" t="str">
            <v>-</v>
          </cell>
          <cell r="AF189" t="str">
            <v>-</v>
          </cell>
          <cell r="AG189">
            <v>0.93518518518518523</v>
          </cell>
          <cell r="AH189" t="str">
            <v>-</v>
          </cell>
          <cell r="AI189" t="str">
            <v>-</v>
          </cell>
          <cell r="AJ189" t="str">
            <v>-</v>
          </cell>
          <cell r="AK189" t="str">
            <v>-</v>
          </cell>
          <cell r="AL189" t="str">
            <v>-</v>
          </cell>
          <cell r="AM189" t="str">
            <v>-</v>
          </cell>
          <cell r="AN189" t="str">
            <v>目標数値と比較し
a：130％以上
b：110％以上～130％未満
c：90％以上～110％未満
d：70％以上～90％未満
e：70％未満</v>
          </cell>
          <cell r="AO189" t="str">
            <v>目標値に対する達成度が100％の場合をcの中心とし，20％刻みで基準を設定した。</v>
          </cell>
          <cell r="AP189" t="str">
            <v>c</v>
          </cell>
          <cell r="AQ189" t="str">
            <v>-</v>
          </cell>
          <cell r="AR189" t="str">
            <v>-</v>
          </cell>
          <cell r="AS189" t="str">
            <v>-</v>
          </cell>
          <cell r="AT189" t="str">
            <v>-</v>
          </cell>
        </row>
        <row r="190">
          <cell r="A190" t="str">
            <v>21-7</v>
          </cell>
          <cell r="B190">
            <v>21</v>
          </cell>
          <cell r="C190" t="str">
            <v>土地・空間利用と都市機能配置</v>
          </cell>
          <cell r="D190">
            <v>7</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t="str">
            <v>-</v>
          </cell>
        </row>
        <row r="191">
          <cell r="A191" t="str">
            <v>21-8</v>
          </cell>
          <cell r="B191">
            <v>21</v>
          </cell>
          <cell r="C191" t="str">
            <v>土地・空間利用と都市機能配置</v>
          </cell>
          <cell r="D191">
            <v>8</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t="str">
            <v>-</v>
          </cell>
        </row>
        <row r="192">
          <cell r="A192" t="str">
            <v>21-9</v>
          </cell>
          <cell r="B192">
            <v>21</v>
          </cell>
          <cell r="C192" t="str">
            <v>土地・空間利用と都市機能配置</v>
          </cell>
          <cell r="D192">
            <v>9</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t="str">
            <v>-</v>
          </cell>
        </row>
        <row r="193">
          <cell r="A193" t="str">
            <v>22-1</v>
          </cell>
          <cell r="B193">
            <v>22</v>
          </cell>
          <cell r="C193" t="str">
            <v>景観</v>
          </cell>
          <cell r="D193">
            <v>1</v>
          </cell>
          <cell r="E193" t="str">
            <v>三山森林景観保全・再生ガイドラインに基づく森林整備面積</v>
          </cell>
          <cell r="F193" t="str">
            <v>ha</v>
          </cell>
          <cell r="G193" t="str">
            <v>都市計画局</v>
          </cell>
          <cell r="H193" t="str">
            <v>都市景観部</v>
          </cell>
          <cell r="I193" t="str">
            <v>222-3475</v>
          </cell>
          <cell r="J193" t="str">
            <v>国有林及び民有林(本市所有林を含む。)における森林景観を保全・再生するために整備した面積（令和2年度以降の累計）</v>
          </cell>
          <cell r="K193" t="str">
            <v>森林の景観を保全する重要な要素となっている国有林及び民有林(本市所有林を含む。)の整備面積を示す指標</v>
          </cell>
          <cell r="L193" t="str">
            <v>出典：事業担当課調べ</v>
          </cell>
          <cell r="M193" t="str">
            <v>増加する方が良い指標</v>
          </cell>
          <cell r="N193">
            <v>60</v>
          </cell>
          <cell r="O193">
            <v>120</v>
          </cell>
          <cell r="P193">
            <v>180</v>
          </cell>
          <cell r="Q193">
            <v>240</v>
          </cell>
          <cell r="R193">
            <v>300</v>
          </cell>
          <cell r="S193" t="str">
            <v>R7</v>
          </cell>
          <cell r="T193">
            <v>360</v>
          </cell>
          <cell r="U193" t="str">
            <v>②トレンド(すう勢値)による目標値</v>
          </cell>
          <cell r="V193" t="str">
            <v>平成23年度から令和元年度までの9年間の実績より，単年度目標値を60haとし，60ha×5年＝300haを目標値とする。</v>
          </cell>
          <cell r="W193">
            <v>13.13</v>
          </cell>
          <cell r="X193" t="str">
            <v>-</v>
          </cell>
          <cell r="Y193" t="str">
            <v>-</v>
          </cell>
          <cell r="Z193" t="str">
            <v>-</v>
          </cell>
          <cell r="AA193" t="str">
            <v>-</v>
          </cell>
          <cell r="AB193">
            <v>0.21883333333333335</v>
          </cell>
          <cell r="AC193" t="str">
            <v>-</v>
          </cell>
          <cell r="AD193" t="str">
            <v>-</v>
          </cell>
          <cell r="AE193" t="str">
            <v>-</v>
          </cell>
          <cell r="AF193" t="str">
            <v>-</v>
          </cell>
          <cell r="AG193">
            <v>3.6472222222222225E-2</v>
          </cell>
          <cell r="AH193" t="str">
            <v>-</v>
          </cell>
          <cell r="AI193" t="str">
            <v>-</v>
          </cell>
          <cell r="AJ193" t="str">
            <v>-</v>
          </cell>
          <cell r="AK193" t="str">
            <v>-</v>
          </cell>
          <cell r="AL193" t="str">
            <v>-</v>
          </cell>
          <cell r="AM193" t="str">
            <v>-</v>
          </cell>
          <cell r="AN193" t="str">
            <v>各年度の単年度目標値に対する達成度が
a：80％以上
b：60％以上～80％未満
c：40％以上～60％未満
d：20％以上～40％未満
e：20％未満</v>
          </cell>
          <cell r="AO193" t="str">
            <v>民有林の整備は，所有者の金銭的な負担の発生や民有地同士の境界等の個別の事情によるところが大きいことを踏まえ，単年度目標値に対する達成度が80％以上の場合をaとし，以下20％刻みで基準を設定した。</v>
          </cell>
          <cell r="AP193" t="str">
            <v>d</v>
          </cell>
          <cell r="AQ193" t="str">
            <v>-</v>
          </cell>
          <cell r="AR193" t="str">
            <v>-</v>
          </cell>
          <cell r="AS193" t="str">
            <v>-</v>
          </cell>
          <cell r="AT193" t="str">
            <v>-</v>
          </cell>
        </row>
        <row r="194">
          <cell r="A194" t="str">
            <v>22-2</v>
          </cell>
          <cell r="B194">
            <v>22</v>
          </cell>
          <cell r="C194" t="str">
            <v>景観</v>
          </cell>
          <cell r="D194">
            <v>2</v>
          </cell>
          <cell r="E194" t="str">
            <v>景観に関する適合率</v>
          </cell>
          <cell r="F194" t="str">
            <v>％</v>
          </cell>
          <cell r="G194" t="str">
            <v>都市計画局</v>
          </cell>
          <cell r="H194" t="str">
            <v>都市景観部</v>
          </cell>
          <cell r="I194" t="str">
            <v>222-3474</v>
          </cell>
          <cell r="J194" t="str">
            <v>景観法及び京都市市街地景観整備条例に基づく景観地区内の認定申請件数及び景観計画区域内(建造物修景地区)における行為届の件数のうち，各々の形態意匠制限に適合している件数の割合</v>
          </cell>
          <cell r="K194" t="str">
            <v>自然景観や地域の町並みと調和した建築物及び工作物として当該地域の形態意匠の制限に適合している割合を示す指標</v>
          </cell>
          <cell r="L194" t="str">
            <v>算出方法：(検査の結果発行した認定内容適合証交付件数+(建造物修景地区内の行為届の届出件数-勧告件数))/(景観地区内の計画の認定件数+建造物修景地区内の行為届の届出件数)×100
出典：事業担当課調べ</v>
          </cell>
          <cell r="M194" t="str">
            <v>増加する方が良い指標</v>
          </cell>
          <cell r="N194">
            <v>80</v>
          </cell>
          <cell r="O194">
            <v>82</v>
          </cell>
          <cell r="P194">
            <v>84</v>
          </cell>
          <cell r="Q194">
            <v>86</v>
          </cell>
          <cell r="R194">
            <v>88</v>
          </cell>
          <cell r="S194" t="str">
            <v>R7</v>
          </cell>
          <cell r="T194">
            <v>90</v>
          </cell>
          <cell r="U194" t="str">
            <v>①既存計画に基づいて算出する目標値</v>
          </cell>
          <cell r="V194" t="str">
            <v>景観法及び市街地景観整備条例に基づく景観規制区域において，建築物の新築等の際に，町並みと調和したデザインとなるよう，基準に基づき規制と誘導を行い，良好な市街地景観の形成を図る。</v>
          </cell>
          <cell r="W194">
            <v>83.3</v>
          </cell>
          <cell r="X194" t="str">
            <v>-</v>
          </cell>
          <cell r="Y194" t="str">
            <v>-</v>
          </cell>
          <cell r="Z194" t="str">
            <v>-</v>
          </cell>
          <cell r="AA194" t="str">
            <v>-</v>
          </cell>
          <cell r="AB194">
            <v>1.04125</v>
          </cell>
          <cell r="AC194" t="str">
            <v>-</v>
          </cell>
          <cell r="AD194" t="str">
            <v>-</v>
          </cell>
          <cell r="AE194" t="str">
            <v>-</v>
          </cell>
          <cell r="AF194" t="str">
            <v>-</v>
          </cell>
          <cell r="AG194">
            <v>0.92555555555555558</v>
          </cell>
          <cell r="AH194" t="str">
            <v>-</v>
          </cell>
          <cell r="AI194" t="str">
            <v>-</v>
          </cell>
          <cell r="AJ194" t="str">
            <v>-</v>
          </cell>
          <cell r="AK194" t="str">
            <v>-</v>
          </cell>
          <cell r="AL194" t="str">
            <v>-</v>
          </cell>
          <cell r="AM194" t="str">
            <v>-</v>
          </cell>
          <cell r="AN194" t="str">
            <v>最新数値の単年度目標値に対する達成度が
a：80％以上
b：60％以上～80％未満
c：40％以上～60％未満
d：20％以上～40％未満
e：20％未満</v>
          </cell>
          <cell r="AO194" t="str">
            <v>必ずしも認定年度に適合証を交付するとは限らないため，単年度目標値に対する達成度が80％以上の場合をaとし，以下20％刻みで基準を設定した。</v>
          </cell>
          <cell r="AP194" t="str">
            <v>a</v>
          </cell>
          <cell r="AQ194" t="str">
            <v>-</v>
          </cell>
          <cell r="AR194" t="str">
            <v>-</v>
          </cell>
          <cell r="AS194" t="str">
            <v>-</v>
          </cell>
          <cell r="AT194" t="str">
            <v>-</v>
          </cell>
        </row>
        <row r="195">
          <cell r="A195" t="str">
            <v>22-3</v>
          </cell>
          <cell r="B195">
            <v>22</v>
          </cell>
          <cell r="C195" t="str">
            <v>景観</v>
          </cell>
          <cell r="D195">
            <v>3</v>
          </cell>
          <cell r="E195" t="str">
            <v>屋外広告物等に係る許可件数</v>
          </cell>
          <cell r="F195" t="str">
            <v>件</v>
          </cell>
          <cell r="G195" t="str">
            <v>都市計画局</v>
          </cell>
          <cell r="H195" t="str">
            <v>都市景観部</v>
          </cell>
          <cell r="I195" t="str">
            <v>222-4136</v>
          </cell>
          <cell r="J195" t="str">
            <v>京都市屋外広告物等に関する条例による屋外広告物等の許可件数</v>
          </cell>
          <cell r="K195" t="str">
            <v>自然景観や地域の町並みと調和した屋外広告物として許可された件数を示す指標</v>
          </cell>
          <cell r="L195" t="str">
            <v>出典：事業担当課調べ</v>
          </cell>
          <cell r="M195" t="str">
            <v>増加する方が良い指標</v>
          </cell>
          <cell r="N195">
            <v>4952</v>
          </cell>
          <cell r="O195" t="str">
            <v>-</v>
          </cell>
          <cell r="P195" t="str">
            <v>-</v>
          </cell>
          <cell r="Q195" t="str">
            <v>-</v>
          </cell>
          <cell r="R195" t="str">
            <v>-</v>
          </cell>
          <cell r="S195" t="str">
            <v>R7</v>
          </cell>
          <cell r="T195" t="str">
            <v>-</v>
          </cell>
          <cell r="U195" t="str">
            <v>②トレンド(すう勢値)による目標値</v>
          </cell>
          <cell r="V195" t="str">
            <v>目標値は，過去３年間の平均値
（参考）過去３年間の件数
H29　5,335
H30  4,426
R1   5,094</v>
          </cell>
          <cell r="W195">
            <v>4921</v>
          </cell>
          <cell r="X195" t="str">
            <v>-</v>
          </cell>
          <cell r="Y195" t="str">
            <v>-</v>
          </cell>
          <cell r="Z195" t="str">
            <v>-</v>
          </cell>
          <cell r="AA195" t="str">
            <v>-</v>
          </cell>
          <cell r="AB195">
            <v>0.99373990306946691</v>
          </cell>
          <cell r="AC195" t="str">
            <v>-</v>
          </cell>
          <cell r="AD195" t="str">
            <v>-</v>
          </cell>
          <cell r="AE195" t="str">
            <v>-</v>
          </cell>
          <cell r="AF195" t="str">
            <v>-</v>
          </cell>
          <cell r="AG195" t="str">
            <v>-</v>
          </cell>
          <cell r="AH195" t="str">
            <v>-</v>
          </cell>
          <cell r="AI195" t="str">
            <v>-</v>
          </cell>
          <cell r="AJ195" t="str">
            <v>-</v>
          </cell>
          <cell r="AK195" t="str">
            <v>-</v>
          </cell>
          <cell r="AM195" t="str">
            <v>実績値は，該当年度を含む過去３年間の平均
（参考）該当年度を含む過去３年間の件数
H30  4,426
R1   5,094
R2   5,244</v>
          </cell>
          <cell r="AN195" t="str">
            <v>最新数値の単年度目標値に対する達成度が
a：115％以上
b：105％以上～115％未満
c：95％以上～105％未満
d：85％以上～95％未満
e：85％未満</v>
          </cell>
          <cell r="AO195" t="str">
            <v>単年度目標値に対する達成度が100％の場合をcの中心とし，10％刻みで基準を設定した。</v>
          </cell>
          <cell r="AP195" t="str">
            <v>c</v>
          </cell>
          <cell r="AQ195" t="str">
            <v>-</v>
          </cell>
          <cell r="AR195" t="str">
            <v>-</v>
          </cell>
          <cell r="AS195" t="str">
            <v>-</v>
          </cell>
          <cell r="AT195" t="str">
            <v>-</v>
          </cell>
        </row>
        <row r="196">
          <cell r="A196" t="str">
            <v>22-4</v>
          </cell>
          <cell r="B196">
            <v>22</v>
          </cell>
          <cell r="C196" t="str">
            <v>景観</v>
          </cell>
          <cell r="D196">
            <v>4</v>
          </cell>
          <cell r="E196" t="str">
            <v>地域の景観を形成する核となる建造物等の指定数</v>
          </cell>
          <cell r="F196" t="str">
            <v>件</v>
          </cell>
          <cell r="G196" t="str">
            <v>都市計画局</v>
          </cell>
          <cell r="H196" t="str">
            <v>都市景観部</v>
          </cell>
          <cell r="I196" t="str">
            <v>222-3397</v>
          </cell>
          <cell r="J196" t="str">
            <v>地域の景観を形成する重要な要素となっている建造物について，景観重要建造物及び歴史的風致形成建造物等として新たに指定された数（令和2年度以降の累計）</v>
          </cell>
          <cell r="K196" t="str">
            <v>地域の景観を形成する重要な要素となっている建造物の保全数を示す指標</v>
          </cell>
          <cell r="L196" t="str">
            <v>出典：事業担当課調べ</v>
          </cell>
          <cell r="M196" t="str">
            <v>増加する方が良い指標</v>
          </cell>
          <cell r="N196">
            <v>15</v>
          </cell>
          <cell r="O196">
            <v>30</v>
          </cell>
          <cell r="P196">
            <v>45</v>
          </cell>
          <cell r="Q196">
            <v>60</v>
          </cell>
          <cell r="R196">
            <v>75</v>
          </cell>
          <cell r="S196" t="str">
            <v>R7</v>
          </cell>
          <cell r="T196">
            <v>90</v>
          </cell>
          <cell r="U196" t="str">
            <v>①既存計画に基づいて算出する目標値</v>
          </cell>
          <cell r="V196" t="str">
            <v>過去5年間の目標値を継続する。</v>
          </cell>
          <cell r="W196">
            <v>29</v>
          </cell>
          <cell r="X196" t="str">
            <v>-</v>
          </cell>
          <cell r="Y196" t="str">
            <v>-</v>
          </cell>
          <cell r="Z196" t="str">
            <v>-</v>
          </cell>
          <cell r="AA196" t="str">
            <v>-</v>
          </cell>
          <cell r="AB196">
            <v>1.9333333333333333</v>
          </cell>
          <cell r="AC196" t="str">
            <v>-</v>
          </cell>
          <cell r="AD196" t="str">
            <v>-</v>
          </cell>
          <cell r="AE196" t="str">
            <v>-</v>
          </cell>
          <cell r="AF196" t="str">
            <v>-</v>
          </cell>
          <cell r="AG196">
            <v>0.32222222222222224</v>
          </cell>
          <cell r="AH196" t="str">
            <v>-</v>
          </cell>
          <cell r="AI196" t="str">
            <v>-</v>
          </cell>
          <cell r="AJ196" t="str">
            <v>-</v>
          </cell>
          <cell r="AK196" t="str">
            <v>-</v>
          </cell>
          <cell r="AL196" t="str">
            <v>-</v>
          </cell>
          <cell r="AM196" t="str">
            <v>-</v>
          </cell>
          <cell r="AN196" t="str">
            <v>目標値に対する達成度が
a：100％以上
b：80％以上～100％未満
c：60％以上～80％未満
d：40％以上～60％未満
e：40％未満</v>
          </cell>
          <cell r="AO196" t="str">
            <v>単年度目標に対する達成度が100％以上の場合をaとし，以下20％刻みで基準を設定した。</v>
          </cell>
          <cell r="AP196" t="str">
            <v>a</v>
          </cell>
          <cell r="AQ196" t="str">
            <v>-</v>
          </cell>
          <cell r="AR196" t="str">
            <v>-</v>
          </cell>
          <cell r="AS196" t="str">
            <v>-</v>
          </cell>
          <cell r="AT196" t="str">
            <v>-</v>
          </cell>
        </row>
        <row r="197">
          <cell r="A197" t="str">
            <v>22-5</v>
          </cell>
          <cell r="B197">
            <v>22</v>
          </cell>
          <cell r="C197" t="str">
            <v>景観</v>
          </cell>
          <cell r="D197">
            <v>5</v>
          </cell>
          <cell r="E197" t="str">
            <v>景観の保全・再生に資する道路の無電柱化事業着手率</v>
          </cell>
          <cell r="F197" t="str">
            <v>％</v>
          </cell>
          <cell r="G197" t="str">
            <v>建設局</v>
          </cell>
          <cell r="H197" t="str">
            <v>道路建設部</v>
          </cell>
          <cell r="I197" t="str">
            <v>222-3570</v>
          </cell>
          <cell r="J197" t="str">
            <v>無電柱化の整備方針として策定した「今後の無電柱化の進め方」実施計画に記載のある無電柱化を行う整備対象道路のうち景観の保全・再生の分類に該当する道路の無電柱化着手率</v>
          </cell>
          <cell r="K197" t="str">
            <v>良好な都市景観の創造状況を示す指標</v>
          </cell>
          <cell r="L197" t="str">
            <v>算出方法：景観の保全・再生に該当する24路線の道路の無電柱化に係る総延長と着手済延長との割合を算出(着手済延長/総延長×100)
出典：事業担当課調べ</v>
          </cell>
          <cell r="M197" t="str">
            <v>増加する方が良い指標</v>
          </cell>
          <cell r="N197">
            <v>17.399999999999999</v>
          </cell>
          <cell r="O197">
            <v>17.399999999999999</v>
          </cell>
          <cell r="P197">
            <v>17.399999999999999</v>
          </cell>
          <cell r="Q197">
            <v>17.399999999999999</v>
          </cell>
          <cell r="R197">
            <v>33.9</v>
          </cell>
          <cell r="S197" t="str">
            <v>R10</v>
          </cell>
          <cell r="T197">
            <v>100</v>
          </cell>
          <cell r="U197" t="str">
            <v>①既存計画に基づいて算出する目標値</v>
          </cell>
          <cell r="V197" t="str">
            <v>「無電柱化の進め方」実施計画に記載する事業の原則100％着手</v>
          </cell>
          <cell r="W197">
            <v>17.399999999999999</v>
          </cell>
          <cell r="X197" t="str">
            <v>-</v>
          </cell>
          <cell r="Y197" t="str">
            <v>-</v>
          </cell>
          <cell r="Z197" t="str">
            <v>-</v>
          </cell>
          <cell r="AA197" t="str">
            <v>-</v>
          </cell>
          <cell r="AB197">
            <v>1</v>
          </cell>
          <cell r="AC197" t="str">
            <v>-</v>
          </cell>
          <cell r="AD197" t="str">
            <v>-</v>
          </cell>
          <cell r="AE197" t="str">
            <v>-</v>
          </cell>
          <cell r="AF197" t="str">
            <v>-</v>
          </cell>
          <cell r="AG197">
            <v>0.17399999999999999</v>
          </cell>
          <cell r="AH197" t="str">
            <v>-</v>
          </cell>
          <cell r="AI197" t="str">
            <v>-</v>
          </cell>
          <cell r="AJ197" t="str">
            <v>-</v>
          </cell>
          <cell r="AK197" t="str">
            <v>-</v>
          </cell>
          <cell r="AL197" t="str">
            <v>-</v>
          </cell>
          <cell r="AM197" t="str">
            <v>「無電柱化の進め方」実施計画では，平成30年12月から今後概ね10年間で整備を目指す道路を対象としていたが，「今後の行財政改革の視点及び主な改革事項」において，無電柱化事業(景観系路線)が予算計上を見送る事業とされたため，今後，策定される行財政改革計画の内容等を踏まえ，中長期目標を検討していく。</v>
          </cell>
          <cell r="AN197" t="str">
            <v>単年度目標に対する達成度が
a：80％以上
b：60％以上～80％未満
c：40％以上～60％未満
d：20％以上～40％未満
e：20％未満</v>
          </cell>
          <cell r="AO197" t="str">
            <v>本指標については，電線管理者や地元の合意形成・協力が必要不可欠であることから，80％以上をaとし，以下20％刻みで基準を設定した。</v>
          </cell>
          <cell r="AP197" t="str">
            <v>a</v>
          </cell>
          <cell r="AQ197" t="str">
            <v>-</v>
          </cell>
          <cell r="AR197" t="str">
            <v>-</v>
          </cell>
          <cell r="AS197" t="str">
            <v>-</v>
          </cell>
          <cell r="AT197" t="str">
            <v>-</v>
          </cell>
        </row>
        <row r="198">
          <cell r="A198" t="str">
            <v>22-6</v>
          </cell>
          <cell r="B198">
            <v>22</v>
          </cell>
          <cell r="C198" t="str">
            <v>景観</v>
          </cell>
          <cell r="D198">
            <v>6</v>
          </cell>
          <cell r="E198" t="str">
            <v>景観づくりに取り組む地域数</v>
          </cell>
          <cell r="F198" t="str">
            <v>件</v>
          </cell>
          <cell r="G198" t="str">
            <v>都市計画局</v>
          </cell>
          <cell r="H198" t="str">
            <v>都市景観部</v>
          </cell>
          <cell r="I198" t="str">
            <v>222-3397</v>
          </cell>
          <cell r="J198" t="str">
            <v>市街地景観整備条例に基づく地域景観づくり協議会として認定を受けた地域等の数</v>
          </cell>
          <cell r="K198" t="str">
            <v>景観を観点としたまちづくりの拡がりを示す指標</v>
          </cell>
          <cell r="L198" t="str">
            <v>出典：事業担当課調べ</v>
          </cell>
          <cell r="M198" t="str">
            <v>増加する方が良い指標</v>
          </cell>
          <cell r="N198" t="str">
            <v>-</v>
          </cell>
          <cell r="O198">
            <v>13</v>
          </cell>
          <cell r="P198">
            <v>14</v>
          </cell>
          <cell r="Q198">
            <v>15</v>
          </cell>
          <cell r="R198">
            <v>16</v>
          </cell>
          <cell r="S198" t="str">
            <v>R7</v>
          </cell>
          <cell r="T198">
            <v>17</v>
          </cell>
          <cell r="U198" t="str">
            <v>①既存計画に基づいて算出する目標値</v>
          </cell>
          <cell r="V198" t="str">
            <v>毎年度1地域の認定を目標値とする。</v>
          </cell>
          <cell r="W198">
            <v>12</v>
          </cell>
          <cell r="X198" t="str">
            <v>-</v>
          </cell>
          <cell r="Y198" t="str">
            <v>-</v>
          </cell>
          <cell r="Z198" t="str">
            <v>-</v>
          </cell>
          <cell r="AA198" t="str">
            <v>-</v>
          </cell>
          <cell r="AB198" t="str">
            <v>-</v>
          </cell>
          <cell r="AC198" t="str">
            <v>-</v>
          </cell>
          <cell r="AD198" t="str">
            <v>-</v>
          </cell>
          <cell r="AE198" t="str">
            <v>-</v>
          </cell>
          <cell r="AF198" t="str">
            <v>-</v>
          </cell>
          <cell r="AG198">
            <v>0.70588235294117652</v>
          </cell>
          <cell r="AH198" t="str">
            <v>-</v>
          </cell>
          <cell r="AI198" t="str">
            <v>-</v>
          </cell>
          <cell r="AJ198" t="str">
            <v>-</v>
          </cell>
          <cell r="AK198" t="str">
            <v>-</v>
          </cell>
          <cell r="AL198" t="str">
            <v>-</v>
          </cell>
          <cell r="AM198" t="str">
            <v>-</v>
          </cell>
          <cell r="AN198" t="str">
            <v>目標に対する達成度が
a：100％以上
b：90％以上～100％未満
c：80％以上～90％未満
d：70％以上～80％未満
e：70％未満</v>
          </cell>
          <cell r="AO198" t="str">
            <v>単年度目標に対する達成度が100％以上の場合をaとし，以下10％刻みで基準を設定した。</v>
          </cell>
          <cell r="AP198" t="str">
            <v>-</v>
          </cell>
          <cell r="AQ198" t="str">
            <v>-</v>
          </cell>
          <cell r="AR198" t="str">
            <v>-</v>
          </cell>
          <cell r="AS198" t="str">
            <v>-</v>
          </cell>
          <cell r="AT198" t="str">
            <v>-</v>
          </cell>
        </row>
        <row r="199">
          <cell r="A199" t="str">
            <v>22-7</v>
          </cell>
          <cell r="B199">
            <v>22</v>
          </cell>
          <cell r="C199" t="str">
            <v>景観</v>
          </cell>
          <cell r="D199">
            <v>7</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t="str">
            <v>-</v>
          </cell>
        </row>
        <row r="200">
          <cell r="A200" t="str">
            <v>22-8</v>
          </cell>
          <cell r="B200">
            <v>22</v>
          </cell>
          <cell r="C200" t="str">
            <v>景観</v>
          </cell>
          <cell r="D200">
            <v>8</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t="str">
            <v>-</v>
          </cell>
        </row>
        <row r="201">
          <cell r="A201" t="str">
            <v>22-9</v>
          </cell>
          <cell r="B201">
            <v>22</v>
          </cell>
          <cell r="C201" t="str">
            <v>景観</v>
          </cell>
          <cell r="D201">
            <v>9</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t="str">
            <v>-</v>
          </cell>
        </row>
        <row r="202">
          <cell r="A202" t="str">
            <v>23-1</v>
          </cell>
          <cell r="B202">
            <v>23</v>
          </cell>
          <cell r="C202" t="str">
            <v>建築物</v>
          </cell>
          <cell r="D202">
            <v>1</v>
          </cell>
          <cell r="E202" t="str">
            <v>定期的に安全点検された建築物の割合</v>
          </cell>
          <cell r="F202" t="str">
            <v>％</v>
          </cell>
          <cell r="G202" t="str">
            <v>都市計画局</v>
          </cell>
          <cell r="H202" t="str">
            <v>建築指導部</v>
          </cell>
          <cell r="I202" t="str">
            <v>222-3613</v>
          </cell>
          <cell r="J202" t="str">
            <v>不特定又は多数の人が利用する定期報告対象建築物における報告及び査察等の実施済の割合</v>
          </cell>
          <cell r="K202" t="str">
            <v>定期報告及び行政による査察等によって，安全性と適法性の状況が点検された定期報告対象建築物の増加状況を示す指標</v>
          </cell>
          <cell r="L202" t="str">
            <v>算出方法：定期報告対象建築物における，報告があった建築物及び査察等を行った建築物の割合
出典：事業担当課調べ</v>
          </cell>
          <cell r="M202" t="str">
            <v>増加する方が良い指標</v>
          </cell>
          <cell r="N202">
            <v>35</v>
          </cell>
          <cell r="O202">
            <v>55</v>
          </cell>
          <cell r="P202">
            <v>85</v>
          </cell>
          <cell r="Q202">
            <v>90</v>
          </cell>
          <cell r="R202">
            <v>95</v>
          </cell>
          <cell r="S202" t="str">
            <v>R7</v>
          </cell>
          <cell r="T202">
            <v>100</v>
          </cell>
          <cell r="U202" t="str">
            <v>①既存計画に基づいて算出する目標値</v>
          </cell>
          <cell r="V202" t="str">
            <v>京都市建築物安心安全実施計画</v>
          </cell>
          <cell r="W202">
            <v>32.6</v>
          </cell>
          <cell r="X202" t="str">
            <v>-</v>
          </cell>
          <cell r="Y202" t="str">
            <v>-</v>
          </cell>
          <cell r="Z202" t="str">
            <v>-</v>
          </cell>
          <cell r="AA202" t="str">
            <v>-</v>
          </cell>
          <cell r="AB202">
            <v>0.93142857142857149</v>
          </cell>
          <cell r="AC202" t="str">
            <v>-</v>
          </cell>
          <cell r="AD202" t="str">
            <v>-</v>
          </cell>
          <cell r="AE202" t="str">
            <v>-</v>
          </cell>
          <cell r="AF202" t="str">
            <v>-</v>
          </cell>
          <cell r="AG202">
            <v>0.32600000000000001</v>
          </cell>
          <cell r="AH202" t="str">
            <v>-</v>
          </cell>
          <cell r="AI202" t="str">
            <v>-</v>
          </cell>
          <cell r="AJ202" t="str">
            <v>-</v>
          </cell>
          <cell r="AK202" t="str">
            <v>-</v>
          </cell>
          <cell r="AL202" t="str">
            <v>-</v>
          </cell>
          <cell r="AM202" t="str">
            <v>定期報告制度は3年を1周期とする制度であるため，令和2年から令和7年の2周期の累計値により評価する。</v>
          </cell>
          <cell r="AN202" t="str">
            <v>最新数値の単年度目標値に対する達成度が
a：90％以上
b：85％以上～90％未満
c：80％以上～85％未満
d：75％以上～80％未満
e：75％未満</v>
          </cell>
          <cell r="AO202" t="str">
            <v>全ての定期報告対象建築物において安全性と適法性の状況の点検がされることを目標にし，達成度(単年度目標に対する最新数値の割合)が90％以上をaとし，以下5％刻みで基準を設定した。</v>
          </cell>
          <cell r="AP202" t="str">
            <v>a</v>
          </cell>
          <cell r="AQ202" t="str">
            <v>-</v>
          </cell>
          <cell r="AR202" t="str">
            <v>-</v>
          </cell>
          <cell r="AS202" t="str">
            <v>-</v>
          </cell>
          <cell r="AT202" t="str">
            <v>-</v>
          </cell>
        </row>
        <row r="203">
          <cell r="A203" t="str">
            <v>23-2</v>
          </cell>
          <cell r="B203">
            <v>23</v>
          </cell>
          <cell r="C203" t="str">
            <v>建築物</v>
          </cell>
          <cell r="D203">
            <v>2</v>
          </cell>
          <cell r="E203" t="str">
            <v>良質な建築物の割合</v>
          </cell>
          <cell r="F203" t="str">
            <v>％</v>
          </cell>
          <cell r="G203" t="str">
            <v>都市計画局</v>
          </cell>
          <cell r="H203" t="str">
            <v>建築指導部</v>
          </cell>
          <cell r="I203" t="str">
            <v>222-3616</v>
          </cell>
          <cell r="J203" t="str">
            <v>バリアフリー対応や環境配慮がなされた建築物のうち，義務よりも高い水準を満たしたものとして，みやこユニバーサルデザイン優良プレートの交付を受けた又はCASBEE京都で高評価を得た建築物の割合</v>
          </cell>
          <cell r="K203" t="str">
            <v>義務よりも高い水準のバリアフリー対応や環境配慮を行った良質な建築物が増えていることを示す指標</v>
          </cell>
          <cell r="L203" t="str">
            <v>算出方法：優良プレートの交付を受けた又はCASBEE京都で高評価を得た件数/バリアフリーの検査済証の交付を受けた又はCASBEE京都の完了届が提出された件数×100(重複を除く。)
出典：事業担当課調べ</v>
          </cell>
          <cell r="M203" t="str">
            <v>増加する方が良い指標</v>
          </cell>
          <cell r="N203">
            <v>20</v>
          </cell>
          <cell r="O203">
            <v>20</v>
          </cell>
          <cell r="P203">
            <v>20</v>
          </cell>
          <cell r="Q203">
            <v>20</v>
          </cell>
          <cell r="R203">
            <v>20</v>
          </cell>
          <cell r="S203" t="str">
            <v>R7</v>
          </cell>
          <cell r="T203">
            <v>20</v>
          </cell>
          <cell r="U203" t="str">
            <v>①既存計画に基づいて算出する目標値</v>
          </cell>
          <cell r="V203" t="str">
            <v>京都市建築物安心安全実施計画</v>
          </cell>
          <cell r="W203">
            <v>8.4</v>
          </cell>
          <cell r="X203" t="str">
            <v>-</v>
          </cell>
          <cell r="Y203" t="str">
            <v>-</v>
          </cell>
          <cell r="Z203" t="str">
            <v>-</v>
          </cell>
          <cell r="AA203" t="str">
            <v>-</v>
          </cell>
          <cell r="AB203">
            <v>0.42000000000000004</v>
          </cell>
          <cell r="AC203" t="str">
            <v>-</v>
          </cell>
          <cell r="AD203" t="str">
            <v>-</v>
          </cell>
          <cell r="AE203" t="str">
            <v>-</v>
          </cell>
          <cell r="AF203" t="str">
            <v>-</v>
          </cell>
          <cell r="AG203">
            <v>0.42000000000000004</v>
          </cell>
          <cell r="AH203" t="str">
            <v>-</v>
          </cell>
          <cell r="AI203" t="str">
            <v>-</v>
          </cell>
          <cell r="AJ203" t="str">
            <v>-</v>
          </cell>
          <cell r="AK203" t="str">
            <v>-</v>
          </cell>
          <cell r="AL203" t="str">
            <v>-</v>
          </cell>
          <cell r="AM203" t="str">
            <v>過去5年間(H27～R1)の実績の平均値の2倍を目標とする。</v>
          </cell>
          <cell r="AN203" t="str">
            <v>最新数値の目標値に対する達成度が
a：100％以上
b：75％以上～100％未満
c：50％以上～75％未満
d：25％以上～50％未満
e：25％未満</v>
          </cell>
          <cell r="AO203" t="str">
            <v>目標値の達成となる100％以上をaとし，以下25％刻みで基準を設定した。</v>
          </cell>
          <cell r="AP203" t="str">
            <v>d</v>
          </cell>
          <cell r="AQ203" t="str">
            <v>-</v>
          </cell>
          <cell r="AR203" t="str">
            <v>-</v>
          </cell>
          <cell r="AS203" t="str">
            <v>-</v>
          </cell>
          <cell r="AT203" t="str">
            <v>-</v>
          </cell>
        </row>
        <row r="204">
          <cell r="A204" t="str">
            <v>23-3</v>
          </cell>
          <cell r="B204">
            <v>23</v>
          </cell>
          <cell r="C204" t="str">
            <v>建築物</v>
          </cell>
          <cell r="D204">
            <v>3</v>
          </cell>
          <cell r="E204" t="str">
            <v>特定建築物の耐震化率</v>
          </cell>
          <cell r="F204" t="str">
            <v>％</v>
          </cell>
          <cell r="G204" t="str">
            <v>都市計画局</v>
          </cell>
          <cell r="H204" t="str">
            <v>建築指導部</v>
          </cell>
          <cell r="I204" t="str">
            <v>222-3613</v>
          </cell>
          <cell r="J204" t="str">
            <v>多数の者が利用する建築物等のうち耐震性能を有するものの割合</v>
          </cell>
          <cell r="K204" t="str">
            <v>地震に対する安全が確保された建築物が増えていることを示す指標</v>
          </cell>
          <cell r="L204" t="str">
            <v>算出方法：特定建築物のうち耐震性能を有するものの数/特定建築物の全数×100
出典：事業担当課調べ</v>
          </cell>
          <cell r="M204" t="str">
            <v>増加する方が良い指標</v>
          </cell>
          <cell r="N204">
            <v>90</v>
          </cell>
          <cell r="O204" t="str">
            <v>-</v>
          </cell>
          <cell r="P204" t="str">
            <v>-</v>
          </cell>
          <cell r="Q204" t="str">
            <v>-</v>
          </cell>
          <cell r="R204" t="str">
            <v>-</v>
          </cell>
          <cell r="S204" t="str">
            <v>R7</v>
          </cell>
          <cell r="T204">
            <v>95</v>
          </cell>
          <cell r="U204" t="str">
            <v>①既存計画に基づいて算出する目標値</v>
          </cell>
          <cell r="V204" t="str">
            <v>耐震改修促進法に基づく国の基本方針
京都市建築物耐震改修促進計画</v>
          </cell>
          <cell r="W204">
            <v>90.8</v>
          </cell>
          <cell r="X204" t="str">
            <v>-</v>
          </cell>
          <cell r="Y204" t="str">
            <v>-</v>
          </cell>
          <cell r="Z204" t="str">
            <v>-</v>
          </cell>
          <cell r="AA204" t="str">
            <v>-</v>
          </cell>
          <cell r="AB204">
            <v>1.0088888888888889</v>
          </cell>
          <cell r="AC204" t="str">
            <v>-</v>
          </cell>
          <cell r="AD204" t="str">
            <v>-</v>
          </cell>
          <cell r="AE204" t="str">
            <v>-</v>
          </cell>
          <cell r="AF204" t="str">
            <v>-</v>
          </cell>
          <cell r="AG204">
            <v>0.95578947368421052</v>
          </cell>
          <cell r="AH204" t="str">
            <v>-</v>
          </cell>
          <cell r="AI204" t="str">
            <v>-</v>
          </cell>
          <cell r="AJ204" t="str">
            <v>-</v>
          </cell>
          <cell r="AK204" t="str">
            <v>-</v>
          </cell>
          <cell r="AL204" t="str">
            <v>-</v>
          </cell>
          <cell r="AM204" t="str">
            <v>耐震化率の算出に必要な調査は5年毎に実施しており，最新数値は令和２年度数値となる。</v>
          </cell>
          <cell r="AN204" t="str">
            <v>最新数値の既存計画目標値に対する達成度が
a：100％以上
b：98％以上～100％未満
c：96％以上～98％未満
d：94％以上～96％未満
e：94％未満</v>
          </cell>
          <cell r="AO204" t="str">
            <v>目標値以上であれば政策目的の達成として，100％以上をa，以下2％刻みで基準を設定した。</v>
          </cell>
          <cell r="AP204" t="str">
            <v>a</v>
          </cell>
          <cell r="AQ204" t="str">
            <v>-</v>
          </cell>
          <cell r="AR204" t="str">
            <v>-</v>
          </cell>
          <cell r="AS204" t="str">
            <v>-</v>
          </cell>
          <cell r="AT204" t="str">
            <v>-</v>
          </cell>
        </row>
        <row r="205">
          <cell r="A205" t="str">
            <v>23-4</v>
          </cell>
          <cell r="B205">
            <v>23</v>
          </cell>
          <cell r="C205" t="str">
            <v>建築物</v>
          </cell>
          <cell r="D205">
            <v>4</v>
          </cell>
          <cell r="E205" t="str">
            <v>住宅の耐震化率</v>
          </cell>
          <cell r="F205" t="str">
            <v>％</v>
          </cell>
          <cell r="G205" t="str">
            <v>都市計画局</v>
          </cell>
          <cell r="H205" t="str">
            <v>建築指導部</v>
          </cell>
          <cell r="I205" t="str">
            <v>222-3613</v>
          </cell>
          <cell r="J205" t="str">
            <v>住宅のうち耐震性能を有するものの割合</v>
          </cell>
          <cell r="K205" t="str">
            <v>地震に対する安全が確保された建築物が増えていることを示す指標</v>
          </cell>
          <cell r="L205" t="str">
            <v>算出方法：住宅のうち耐震性能を有するものの数/住宅総数×100
出典：事業担当課調べ</v>
          </cell>
          <cell r="M205" t="str">
            <v>増加する方が良い指標</v>
          </cell>
          <cell r="N205">
            <v>90</v>
          </cell>
          <cell r="O205" t="str">
            <v>-</v>
          </cell>
          <cell r="P205" t="str">
            <v>-</v>
          </cell>
          <cell r="Q205" t="str">
            <v>-</v>
          </cell>
          <cell r="R205" t="str">
            <v>-</v>
          </cell>
          <cell r="S205" t="str">
            <v>R7</v>
          </cell>
          <cell r="T205">
            <v>95</v>
          </cell>
          <cell r="U205" t="str">
            <v>①既存計画に基づいて算出する目標値</v>
          </cell>
          <cell r="V205" t="str">
            <v>耐震改修促進法に基づく国の基本方針
京都市建築物耐震改修促進計画</v>
          </cell>
          <cell r="W205">
            <v>90</v>
          </cell>
          <cell r="X205" t="str">
            <v>-</v>
          </cell>
          <cell r="Y205" t="str">
            <v>-</v>
          </cell>
          <cell r="Z205" t="str">
            <v>-</v>
          </cell>
          <cell r="AA205" t="str">
            <v>-</v>
          </cell>
          <cell r="AB205">
            <v>1</v>
          </cell>
          <cell r="AC205" t="str">
            <v>-</v>
          </cell>
          <cell r="AD205" t="str">
            <v>-</v>
          </cell>
          <cell r="AE205" t="str">
            <v>-</v>
          </cell>
          <cell r="AF205" t="str">
            <v>-</v>
          </cell>
          <cell r="AG205">
            <v>0.94736842105263153</v>
          </cell>
          <cell r="AH205" t="str">
            <v>-</v>
          </cell>
          <cell r="AI205" t="str">
            <v>-</v>
          </cell>
          <cell r="AJ205" t="str">
            <v>-</v>
          </cell>
          <cell r="AK205" t="str">
            <v>-</v>
          </cell>
          <cell r="AL205" t="str">
            <v>-</v>
          </cell>
          <cell r="AM205" t="str">
            <v>耐震化率の算出に必要な調査は5年毎に実施しており，最新数値は令和２年度数値となる。</v>
          </cell>
          <cell r="AN205" t="str">
            <v>最新数値の既存計画目標値に対する達成度が
a：100％以上
b：98％以上～100％未満
c：96％以上～98％未満
d：94％以上～96％未満
e：94％未満</v>
          </cell>
          <cell r="AO205" t="str">
            <v>目標値以上であれば政策目的の達成として，100％以上をa，以下2％刻みで基準を設定した。</v>
          </cell>
          <cell r="AP205" t="str">
            <v>a</v>
          </cell>
          <cell r="AQ205" t="str">
            <v>-</v>
          </cell>
          <cell r="AR205" t="str">
            <v>-</v>
          </cell>
          <cell r="AS205" t="str">
            <v>-</v>
          </cell>
          <cell r="AT205" t="str">
            <v>-</v>
          </cell>
        </row>
        <row r="206">
          <cell r="A206" t="str">
            <v>23-5</v>
          </cell>
          <cell r="B206">
            <v>23</v>
          </cell>
          <cell r="C206" t="str">
            <v>建築物</v>
          </cell>
          <cell r="D206">
            <v>5</v>
          </cell>
          <cell r="E206" t="str">
            <v>-</v>
          </cell>
          <cell r="F206" t="str">
            <v>-</v>
          </cell>
          <cell r="G206" t="str">
            <v>-</v>
          </cell>
          <cell r="H206" t="str">
            <v>-</v>
          </cell>
          <cell r="I206" t="str">
            <v>-</v>
          </cell>
          <cell r="J206" t="str">
            <v>-</v>
          </cell>
          <cell r="K206" t="str">
            <v>-</v>
          </cell>
          <cell r="L206" t="str">
            <v>-</v>
          </cell>
          <cell r="M206" t="str">
            <v>-</v>
          </cell>
          <cell r="N206" t="str">
            <v>-</v>
          </cell>
          <cell r="O206" t="str">
            <v>-</v>
          </cell>
          <cell r="P206" t="str">
            <v>-</v>
          </cell>
          <cell r="Q206" t="str">
            <v>-</v>
          </cell>
          <cell r="R206" t="str">
            <v>-</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t="str">
            <v>-</v>
          </cell>
          <cell r="AF206" t="str">
            <v>-</v>
          </cell>
          <cell r="AG206" t="str">
            <v>-</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t="str">
            <v>-</v>
          </cell>
        </row>
        <row r="207">
          <cell r="A207" t="str">
            <v>23-6</v>
          </cell>
          <cell r="B207">
            <v>23</v>
          </cell>
          <cell r="C207" t="str">
            <v>建築物</v>
          </cell>
          <cell r="D207">
            <v>6</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t="str">
            <v>-</v>
          </cell>
        </row>
        <row r="208">
          <cell r="A208" t="str">
            <v>23-7</v>
          </cell>
          <cell r="B208">
            <v>23</v>
          </cell>
          <cell r="C208" t="str">
            <v>建築物</v>
          </cell>
          <cell r="D208">
            <v>7</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t="str">
            <v>-</v>
          </cell>
        </row>
        <row r="209">
          <cell r="A209" t="str">
            <v>23-8</v>
          </cell>
          <cell r="B209">
            <v>23</v>
          </cell>
          <cell r="C209" t="str">
            <v>建築物</v>
          </cell>
          <cell r="D209">
            <v>8</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t="str">
            <v>-</v>
          </cell>
        </row>
        <row r="210">
          <cell r="A210" t="str">
            <v>23-9</v>
          </cell>
          <cell r="B210">
            <v>23</v>
          </cell>
          <cell r="C210" t="str">
            <v>建築物</v>
          </cell>
          <cell r="D210">
            <v>9</v>
          </cell>
          <cell r="E210" t="str">
            <v>-</v>
          </cell>
          <cell r="F210" t="str">
            <v>-</v>
          </cell>
          <cell r="G210" t="str">
            <v>-</v>
          </cell>
          <cell r="H210" t="str">
            <v>-</v>
          </cell>
          <cell r="I210" t="str">
            <v>-</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t="str">
            <v>-</v>
          </cell>
        </row>
        <row r="211">
          <cell r="A211" t="str">
            <v>24-1</v>
          </cell>
          <cell r="B211">
            <v>24</v>
          </cell>
          <cell r="C211" t="str">
            <v>住宅</v>
          </cell>
          <cell r="D211">
            <v>1</v>
          </cell>
          <cell r="E211" t="str">
            <v>認定長期優良住宅のストック数</v>
          </cell>
          <cell r="F211" t="str">
            <v>％</v>
          </cell>
          <cell r="G211" t="str">
            <v>都市計画局</v>
          </cell>
          <cell r="H211" t="str">
            <v>住宅室</v>
          </cell>
          <cell r="I211" t="str">
            <v>222-3666</v>
          </cell>
          <cell r="J211" t="str">
            <v>高耐久な認定長期優良住宅の認定件数</v>
          </cell>
          <cell r="K211" t="str">
            <v>様々なライフステージ等の変化に対応する高耐久な住宅が普及していることを端的に示す指標</v>
          </cell>
          <cell r="L211" t="str">
            <v>出典：住宅着工統計及び事業担当課調べ</v>
          </cell>
          <cell r="M211" t="str">
            <v>増加する方が良い指標</v>
          </cell>
          <cell r="N211">
            <v>8079</v>
          </cell>
          <cell r="O211">
            <v>8960</v>
          </cell>
          <cell r="P211">
            <v>9840</v>
          </cell>
          <cell r="Q211">
            <v>10720</v>
          </cell>
          <cell r="R211">
            <v>11600</v>
          </cell>
          <cell r="S211" t="str">
            <v>R12</v>
          </cell>
          <cell r="T211">
            <v>18000</v>
          </cell>
          <cell r="U211" t="str">
            <v>①既存計画に基づいて算出する目標値</v>
          </cell>
          <cell r="V211" t="str">
            <v>国の住生活基本計画が掲げる「認定長期優良住宅のストック数」(令和元年度:約113万戸⇒令和12年度:約250万戸)の増加率を元に設定</v>
          </cell>
          <cell r="W211">
            <v>8079</v>
          </cell>
          <cell r="X211" t="str">
            <v>-</v>
          </cell>
          <cell r="Y211" t="str">
            <v>-</v>
          </cell>
          <cell r="Z211" t="str">
            <v>-</v>
          </cell>
          <cell r="AA211" t="str">
            <v>-</v>
          </cell>
          <cell r="AB211">
            <v>1</v>
          </cell>
          <cell r="AC211" t="str">
            <v>-</v>
          </cell>
          <cell r="AD211" t="str">
            <v>-</v>
          </cell>
          <cell r="AE211" t="str">
            <v>-</v>
          </cell>
          <cell r="AF211" t="str">
            <v>-</v>
          </cell>
          <cell r="AG211">
            <v>0.44883333333333331</v>
          </cell>
          <cell r="AH211" t="str">
            <v>-</v>
          </cell>
          <cell r="AI211" t="str">
            <v>-</v>
          </cell>
          <cell r="AJ211" t="str">
            <v>-</v>
          </cell>
          <cell r="AK211" t="str">
            <v>-</v>
          </cell>
          <cell r="AL211" t="str">
            <v>-</v>
          </cell>
          <cell r="AM211" t="str">
            <v>最新の実績値についてはまだ集計されていないため，令和元年度数値を仮に記載している</v>
          </cell>
          <cell r="AN211" t="str">
            <v>目標値に対する達成度が
a：100％以上
b：90％以上～100％未満
c：80％以上～90％未満
d：70％以上～80％未満
e：70％未満</v>
          </cell>
          <cell r="AO211" t="str">
            <v>目標値以上であれば政策目的の達成として，100％以上をaとし，以下10％刻みで基準を設定した。</v>
          </cell>
          <cell r="AP211" t="str">
            <v>-</v>
          </cell>
          <cell r="AQ211" t="str">
            <v>-</v>
          </cell>
          <cell r="AR211" t="str">
            <v>-</v>
          </cell>
          <cell r="AS211" t="str">
            <v>-</v>
          </cell>
          <cell r="AT211" t="str">
            <v>-</v>
          </cell>
        </row>
        <row r="212">
          <cell r="A212" t="str">
            <v>24-2</v>
          </cell>
          <cell r="B212">
            <v>24</v>
          </cell>
          <cell r="C212" t="str">
            <v>住宅</v>
          </cell>
          <cell r="D212">
            <v>2</v>
          </cell>
          <cell r="E212" t="str">
            <v>既存住宅の流通件数が新築分譲住宅の着工件数を含めた件数に占める割合</v>
          </cell>
          <cell r="F212" t="str">
            <v>％</v>
          </cell>
          <cell r="G212" t="str">
            <v>都市計画局</v>
          </cell>
          <cell r="H212" t="str">
            <v>住宅室</v>
          </cell>
          <cell r="I212" t="str">
            <v>222-3666</v>
          </cell>
          <cell r="J212" t="str">
            <v>市内で媒介契約として不動産仲介業者に依頼があり，売買が行われた既存住宅(戸建て及びマンション)の取引件数が，当該年度に新築された分譲住宅の着工件数を含めた件数に占める割合</v>
          </cell>
          <cell r="K212" t="str">
            <v>空き家を含めた既存住宅の流通が活性化していることを示す指標</v>
          </cell>
          <cell r="L212" t="str">
            <v>出典：
○既存住宅の取引件数
社団法人近畿圏不動産流通機構「中古戸建成約データ及び中古マンション成約データ」
○新築分譲住宅の着工件数
国土交通省「住宅着工統計」</v>
          </cell>
          <cell r="M212" t="str">
            <v>増加する方が良い指標</v>
          </cell>
          <cell r="N212">
            <v>47</v>
          </cell>
          <cell r="O212">
            <v>48</v>
          </cell>
          <cell r="P212">
            <v>49</v>
          </cell>
          <cell r="Q212">
            <v>50</v>
          </cell>
          <cell r="R212">
            <v>51</v>
          </cell>
          <cell r="S212" t="str">
            <v>R7</v>
          </cell>
          <cell r="T212">
            <v>52</v>
          </cell>
          <cell r="U212" t="str">
            <v>②トレンド(すう勢値)による目標値</v>
          </cell>
          <cell r="V212" t="str">
            <v>過去5箇年の平均値(約47％)から，毎年度1％ずつ増加し，5年後の令和7年度に52％となることを目指す。</v>
          </cell>
          <cell r="W212">
            <v>45.2</v>
          </cell>
          <cell r="X212" t="str">
            <v>-</v>
          </cell>
          <cell r="Y212" t="str">
            <v>-</v>
          </cell>
          <cell r="Z212" t="str">
            <v>-</v>
          </cell>
          <cell r="AA212" t="str">
            <v>-</v>
          </cell>
          <cell r="AB212">
            <v>0.96170212765957452</v>
          </cell>
          <cell r="AC212" t="str">
            <v>-</v>
          </cell>
          <cell r="AD212" t="str">
            <v>-</v>
          </cell>
          <cell r="AE212" t="str">
            <v>-</v>
          </cell>
          <cell r="AF212" t="str">
            <v>-</v>
          </cell>
          <cell r="AG212">
            <v>0.86923076923076925</v>
          </cell>
          <cell r="AH212" t="str">
            <v>-</v>
          </cell>
          <cell r="AI212" t="str">
            <v>-</v>
          </cell>
          <cell r="AJ212" t="str">
            <v>-</v>
          </cell>
          <cell r="AK212" t="str">
            <v>-</v>
          </cell>
          <cell r="AL212" t="str">
            <v>-</v>
          </cell>
          <cell r="AM212" t="str">
            <v>最新の実績値についてはまだ公開されていないため，令和元年度数値を仮に記載している</v>
          </cell>
          <cell r="AN212" t="str">
            <v>目標値に対する達成度が
a：100％以上
b：90％以上～100％未満
c：80％以上～90％未満
d：70％以上～80％未満
e：70％未満</v>
          </cell>
          <cell r="AO212" t="str">
            <v>目標値以上であれば政策目的の達成として，100％以上をaとし，以下10％刻みで基準を設定した。</v>
          </cell>
          <cell r="AP212" t="str">
            <v>-</v>
          </cell>
          <cell r="AQ212" t="str">
            <v>-</v>
          </cell>
          <cell r="AR212" t="str">
            <v>-</v>
          </cell>
          <cell r="AS212" t="str">
            <v>-</v>
          </cell>
          <cell r="AT212" t="str">
            <v>-</v>
          </cell>
        </row>
        <row r="213">
          <cell r="A213" t="str">
            <v>24-3</v>
          </cell>
          <cell r="B213">
            <v>24</v>
          </cell>
          <cell r="C213" t="str">
            <v>住宅</v>
          </cell>
          <cell r="D213">
            <v>3</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t="str">
            <v>-</v>
          </cell>
        </row>
        <row r="214">
          <cell r="A214" t="str">
            <v>24-4</v>
          </cell>
          <cell r="B214">
            <v>24</v>
          </cell>
          <cell r="C214" t="str">
            <v>住宅</v>
          </cell>
          <cell r="D214">
            <v>4</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row>
        <row r="215">
          <cell r="A215" t="str">
            <v>24-5</v>
          </cell>
          <cell r="B215">
            <v>24</v>
          </cell>
          <cell r="C215" t="str">
            <v>住宅</v>
          </cell>
          <cell r="D215">
            <v>5</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t="str">
            <v>-</v>
          </cell>
        </row>
        <row r="216">
          <cell r="A216" t="str">
            <v>24-6</v>
          </cell>
          <cell r="B216">
            <v>24</v>
          </cell>
          <cell r="C216" t="str">
            <v>住宅</v>
          </cell>
          <cell r="D216">
            <v>6</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t="str">
            <v>-</v>
          </cell>
        </row>
        <row r="217">
          <cell r="A217" t="str">
            <v>24-7</v>
          </cell>
          <cell r="B217">
            <v>24</v>
          </cell>
          <cell r="C217" t="str">
            <v>住宅</v>
          </cell>
          <cell r="D217">
            <v>7</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cell r="AJ217" t="str">
            <v>-</v>
          </cell>
          <cell r="AK217" t="str">
            <v>-</v>
          </cell>
          <cell r="AL217" t="str">
            <v>-</v>
          </cell>
          <cell r="AM217" t="str">
            <v>-</v>
          </cell>
          <cell r="AN217" t="str">
            <v>-</v>
          </cell>
          <cell r="AO217" t="str">
            <v>-</v>
          </cell>
          <cell r="AP217" t="str">
            <v>-</v>
          </cell>
          <cell r="AQ217" t="str">
            <v>-</v>
          </cell>
          <cell r="AR217" t="str">
            <v>-</v>
          </cell>
          <cell r="AS217" t="str">
            <v>-</v>
          </cell>
          <cell r="AT217" t="str">
            <v>-</v>
          </cell>
        </row>
        <row r="218">
          <cell r="A218" t="str">
            <v>24-8</v>
          </cell>
          <cell r="B218">
            <v>24</v>
          </cell>
          <cell r="C218" t="str">
            <v>住宅</v>
          </cell>
          <cell r="D218">
            <v>8</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t="str">
            <v>-</v>
          </cell>
        </row>
        <row r="219">
          <cell r="A219" t="str">
            <v>24-9</v>
          </cell>
          <cell r="B219">
            <v>24</v>
          </cell>
          <cell r="C219" t="str">
            <v>住宅</v>
          </cell>
          <cell r="D219">
            <v>9</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S219" t="str">
            <v>-</v>
          </cell>
          <cell r="AT219" t="str">
            <v>-</v>
          </cell>
        </row>
        <row r="220">
          <cell r="A220" t="str">
            <v>25-1</v>
          </cell>
          <cell r="B220">
            <v>25</v>
          </cell>
          <cell r="C220" t="str">
            <v>道と公園・緑</v>
          </cell>
          <cell r="D220">
            <v>1</v>
          </cell>
          <cell r="E220" t="str">
            <v>第1次緊急輸送路における道路改良延長</v>
          </cell>
          <cell r="F220" t="str">
            <v>km</v>
          </cell>
          <cell r="G220" t="str">
            <v>建設局</v>
          </cell>
          <cell r="H220" t="str">
            <v>道路建設部</v>
          </cell>
          <cell r="I220" t="str">
            <v>222-3577</v>
          </cell>
          <cell r="J220" t="str">
            <v>災害などの緊急時に他の府県からの輸送ルートとなる高規格道路，直轄国道等と京都府庁，京都市役所を結ぶ路線(第一次緊急輸送路)における道路改良延長(都市計画道路を除く。)</v>
          </cell>
          <cell r="K220" t="str">
            <v>真に必要な緊急輸送路における改良率を示す指標</v>
          </cell>
          <cell r="L220" t="str">
            <v>算出方法：(執行事業費/総事業費)×計画総延長　　　　　
出典：事業担当課調べ</v>
          </cell>
          <cell r="M220" t="str">
            <v>増加する方が良い指標</v>
          </cell>
          <cell r="N220">
            <v>6.4000000000000001E-2</v>
          </cell>
          <cell r="O220">
            <v>0.17399999999999999</v>
          </cell>
          <cell r="P220">
            <v>0.34100000000000003</v>
          </cell>
          <cell r="Q220">
            <v>0.46</v>
          </cell>
          <cell r="R220">
            <v>0.59</v>
          </cell>
          <cell r="S220" t="str">
            <v>R7</v>
          </cell>
          <cell r="T220">
            <v>0.8</v>
          </cell>
          <cell r="U220" t="str">
            <v>③財政状況や市民ニーズを踏まえて設定する目標値</v>
          </cell>
          <cell r="V220" t="str">
            <v>ほぼ完全整備(99.9％)を目指す。</v>
          </cell>
          <cell r="W220">
            <v>5.0999999999999997E-2</v>
          </cell>
          <cell r="X220" t="str">
            <v>-</v>
          </cell>
          <cell r="Y220" t="str">
            <v>-</v>
          </cell>
          <cell r="Z220" t="str">
            <v>-</v>
          </cell>
          <cell r="AA220" t="str">
            <v>-</v>
          </cell>
          <cell r="AB220">
            <v>0.79687499999999989</v>
          </cell>
          <cell r="AC220" t="str">
            <v>-</v>
          </cell>
          <cell r="AD220" t="str">
            <v>-</v>
          </cell>
          <cell r="AE220" t="str">
            <v>-</v>
          </cell>
          <cell r="AF220" t="str">
            <v>-</v>
          </cell>
          <cell r="AG220">
            <v>6.3749999999999987E-2</v>
          </cell>
          <cell r="AH220" t="str">
            <v>-</v>
          </cell>
          <cell r="AI220" t="str">
            <v>-</v>
          </cell>
          <cell r="AJ220" t="str">
            <v>-</v>
          </cell>
          <cell r="AK220" t="str">
            <v>-</v>
          </cell>
          <cell r="AL220" t="str">
            <v>-</v>
          </cell>
          <cell r="AM220" t="str">
            <v>-</v>
          </cell>
          <cell r="AN220" t="str">
            <v>単年度目標に対する達成度が
a：80％以上
b：60％以上～80％未満
c：40％以上～60％未満
d：20％以上～40％未満
e：20％未満</v>
          </cell>
          <cell r="AO220" t="str">
            <v>道路改良延長を進めるに当たって，事業対象地の地権者及び地域住民の合意形成・協力が必要不可欠であることから，当該年度の目標整備延長と比較して達成度が80％以上の場合をaとし，以下20％刻みで基準を設定した。　　　　　　　　　　　　　　　　　　　　　　　　　　　　　　　　　　　　　　　　　　　　　　　　　　　　　　　　　　　　　　　　　　　　　　　　　　　　　　　　　　　　　　　　　　　　　　　　　　　　　　　　　　　　　　　　　　　　　　　　　　　　　　　　　　　　　　　　　　　　　　　　　　　　　　　　　　　　　　　　　　　　　　　　　　　　　　　　　　　　　　　　　　</v>
          </cell>
          <cell r="AP220" t="str">
            <v>b</v>
          </cell>
          <cell r="AQ220" t="str">
            <v>-</v>
          </cell>
          <cell r="AR220" t="str">
            <v>-</v>
          </cell>
          <cell r="AS220" t="str">
            <v>-</v>
          </cell>
          <cell r="AT220" t="str">
            <v>-</v>
          </cell>
        </row>
        <row r="221">
          <cell r="A221" t="str">
            <v>25-2</v>
          </cell>
          <cell r="B221">
            <v>25</v>
          </cell>
          <cell r="C221" t="str">
            <v>道と公園・緑</v>
          </cell>
          <cell r="D221">
            <v>2</v>
          </cell>
          <cell r="E221" t="str">
            <v>施設整備を予定している場所における緑視率10％以上の箇所数</v>
          </cell>
          <cell r="F221" t="str">
            <v>箇所</v>
          </cell>
          <cell r="G221" t="str">
            <v>建設局</v>
          </cell>
          <cell r="H221" t="str">
            <v>みどり政策推進室</v>
          </cell>
          <cell r="I221" t="str">
            <v>222-4114</v>
          </cell>
          <cell r="J221" t="str">
            <v>施設整備箇所における緑視率(沿道からの人の目の高さにおける目に見える範囲の緑の割合)が10％以上の箇所数</v>
          </cell>
          <cell r="K221" t="str">
            <v>きめ細かな緑のネットワークの形成を目指して，市民の満足度に寄与する緑の確保状況を示す指標</v>
          </cell>
          <cell r="L221" t="str">
            <v>算出方法：高さ1.5mに据えたカメラを用いて水平に撮影した写真の視野にある緑の割合を計測(単位は％)
出典：事業担当課調べ</v>
          </cell>
          <cell r="M221" t="str">
            <v>増加する方が良い指標</v>
          </cell>
          <cell r="N221" t="str">
            <v>-</v>
          </cell>
          <cell r="O221">
            <v>4</v>
          </cell>
          <cell r="P221">
            <v>7</v>
          </cell>
          <cell r="Q221">
            <v>10</v>
          </cell>
          <cell r="R221">
            <v>12</v>
          </cell>
          <cell r="S221" t="str">
            <v>R7</v>
          </cell>
          <cell r="T221">
            <v>15</v>
          </cell>
          <cell r="U221" t="str">
            <v>③財政状況や市民ニーズを踏まえて設定する目標値</v>
          </cell>
          <cell r="V221" t="str">
            <v>令和7年度までに施設整備を予定している箇所において，緑視率10％の達成を目指す。</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cell r="AJ221" t="str">
            <v>-</v>
          </cell>
          <cell r="AK221" t="str">
            <v>-</v>
          </cell>
          <cell r="AL221" t="str">
            <v>-</v>
          </cell>
          <cell r="AM221" t="str">
            <v>最新数値は令和3年度数値となるため，令和4年度からの評価となる。</v>
          </cell>
          <cell r="AN221" t="str">
            <v>最新数値の中長期目標値に対する達成度が
a：80％以上
b：60％以上～80％未満
c：40％以上～60％未満
d：20％以上～40％未満
e：20％未満</v>
          </cell>
          <cell r="AO221" t="str">
            <v>「年3箇所×令和3年度からの経過年数」を分母として，「緑視率10％以上達成できた当該年度末までの累積実施箇所」を分子に当てはめた場合の割合に応じて，達成度が80％以上の場合をaとし，以下20％刻みで基準を設定した。</v>
          </cell>
          <cell r="AP221" t="str">
            <v>-</v>
          </cell>
          <cell r="AQ221" t="str">
            <v>-</v>
          </cell>
          <cell r="AR221" t="str">
            <v>-</v>
          </cell>
          <cell r="AS221" t="str">
            <v>-</v>
          </cell>
          <cell r="AT221" t="str">
            <v>-</v>
          </cell>
        </row>
        <row r="222">
          <cell r="A222" t="str">
            <v>25-3</v>
          </cell>
          <cell r="B222">
            <v>25</v>
          </cell>
          <cell r="C222" t="str">
            <v>道と公園・緑</v>
          </cell>
          <cell r="D222">
            <v>3</v>
          </cell>
          <cell r="E222" t="str">
            <v>道路，橋りょうにおける点検率</v>
          </cell>
          <cell r="F222" t="str">
            <v>％</v>
          </cell>
          <cell r="G222" t="str">
            <v>建設局</v>
          </cell>
          <cell r="H222" t="str">
            <v>土木管理部</v>
          </cell>
          <cell r="I222" t="str">
            <v>222-3561</v>
          </cell>
          <cell r="J222" t="str">
            <v>道路(舗装，トンネル，横断歩道橋，カルバート等及び門型標識)，橋りょうの計画的，効率的な維持管理に必要となる定期点検を実施した道路と橋りょうの割合</v>
          </cell>
          <cell r="K222" t="str">
            <v>長寿命化修繕計画に基づいた道路や橋りょうの計画的，効率的な維持管理を行っていくための指標</v>
          </cell>
          <cell r="L222" t="str">
            <v>算出方法：(点検済道路延長/定期点検対象道路延長)*1/4+(点検済トンネル数/定期点検対象トンネル数)*1/4+｛(点検済横断歩道橋数/定期点検対象歩道橋数)+(点検済カルバート数/定期点検対象カルバート数)+(点検済シェッド数/定期点検対象シェッド数)+(点検済門型標識数/定期点検対象門型標識数)}*1/4*1/4+(点検済橋りょう数/定期点検対象橋りょう数)*1/4×100
出典：事業担当課調べ</v>
          </cell>
          <cell r="M222" t="str">
            <v>増加する方が良い指標</v>
          </cell>
          <cell r="N222">
            <v>49.4</v>
          </cell>
          <cell r="O222">
            <v>57.5</v>
          </cell>
          <cell r="P222">
            <v>91.1</v>
          </cell>
          <cell r="Q222">
            <v>100</v>
          </cell>
          <cell r="R222">
            <v>100</v>
          </cell>
          <cell r="S222" t="str">
            <v>R5</v>
          </cell>
          <cell r="T222">
            <v>100</v>
          </cell>
          <cell r="U222" t="str">
            <v>①既存計画に基づいて算出する目標値</v>
          </cell>
          <cell r="V222" t="str">
            <v>計画的な点検を実施し，各計画に示されている点検を全て完了させる。</v>
          </cell>
          <cell r="W222">
            <v>50</v>
          </cell>
          <cell r="X222" t="str">
            <v>-</v>
          </cell>
          <cell r="Y222" t="str">
            <v>-</v>
          </cell>
          <cell r="Z222" t="str">
            <v>-</v>
          </cell>
          <cell r="AA222" t="str">
            <v>-</v>
          </cell>
          <cell r="AB222">
            <v>1.0121457489878543</v>
          </cell>
          <cell r="AC222" t="str">
            <v>-</v>
          </cell>
          <cell r="AD222" t="str">
            <v>-</v>
          </cell>
          <cell r="AE222" t="str">
            <v>-</v>
          </cell>
          <cell r="AF222" t="str">
            <v>-</v>
          </cell>
          <cell r="AG222">
            <v>0.5</v>
          </cell>
          <cell r="AH222" t="str">
            <v>-</v>
          </cell>
          <cell r="AI222" t="str">
            <v>-</v>
          </cell>
          <cell r="AJ222" t="str">
            <v>-</v>
          </cell>
          <cell r="AK222" t="str">
            <v>-</v>
          </cell>
          <cell r="AL222" t="str">
            <v>-</v>
          </cell>
          <cell r="AM222" t="str">
            <v>-</v>
          </cell>
          <cell r="AN222" t="str">
            <v>単年度目標値に対する達成度が
a：80％以上
b：60％以上～80％未満
c：40％以上～60％未満
d：20％以上～40％未満
e：20％未満</v>
          </cell>
          <cell r="AO222" t="str">
            <v>当該指標については，財政状況の寄与度が比較的高いことから，道路・橋りょうの状況により単年度目標値に対する達成度が80％以上をaとし，以下20％刻みで基準を設定した。</v>
          </cell>
          <cell r="AP222" t="str">
            <v>a</v>
          </cell>
          <cell r="AQ222" t="str">
            <v>-</v>
          </cell>
          <cell r="AR222" t="str">
            <v>-</v>
          </cell>
          <cell r="AS222" t="str">
            <v>-</v>
          </cell>
          <cell r="AT222" t="str">
            <v>-</v>
          </cell>
        </row>
        <row r="223">
          <cell r="A223" t="str">
            <v>25-4</v>
          </cell>
          <cell r="B223">
            <v>25</v>
          </cell>
          <cell r="C223" t="str">
            <v>道と公園・緑</v>
          </cell>
          <cell r="D223">
            <v>4</v>
          </cell>
          <cell r="E223" t="str">
            <v>土地区画整理事業によるまちなみ整備率</v>
          </cell>
          <cell r="F223" t="str">
            <v>％</v>
          </cell>
          <cell r="G223" t="str">
            <v>建設局</v>
          </cell>
          <cell r="H223" t="str">
            <v>都市整備部</v>
          </cell>
          <cell r="I223" t="str">
            <v>213-3537</v>
          </cell>
          <cell r="J223" t="str">
            <v>施行中の土地区画整理事業地区において，事業が進み良好なまちなみが形成された区域の面積を，事業費の執行状況により示したもの</v>
          </cell>
          <cell r="K223" t="str">
            <v>「魅力ある都市空間の形成」に向けた土地区画整理事業の進み具合を示す指標</v>
          </cell>
          <cell r="L223" t="str">
            <v>算出方法：施行中地区で，各年度の事業費執行額を施行済面積に換算して事業当初から積み上げた累計値を全体地区面積で割った値
出典：事業担当課調べ</v>
          </cell>
          <cell r="M223" t="str">
            <v>増加する方が良い指標</v>
          </cell>
          <cell r="N223">
            <v>72.8</v>
          </cell>
          <cell r="O223">
            <v>79.2</v>
          </cell>
          <cell r="P223">
            <v>81.2</v>
          </cell>
          <cell r="Q223">
            <v>82.7</v>
          </cell>
          <cell r="R223">
            <v>84.2</v>
          </cell>
          <cell r="S223" t="str">
            <v>R7</v>
          </cell>
          <cell r="T223">
            <v>85.7</v>
          </cell>
          <cell r="U223" t="str">
            <v>③財政状況や市民ニーズを踏まえて設定する目標値</v>
          </cell>
          <cell r="V223" t="str">
            <v>施行中土地区画整理事業481ha(4地区)のうち，151ha(1地区)の施行完了及び残り3地区について一定の事業進捗を目指す。</v>
          </cell>
          <cell r="W223">
            <v>73.900000000000006</v>
          </cell>
          <cell r="X223" t="str">
            <v>-</v>
          </cell>
          <cell r="Y223" t="str">
            <v>-</v>
          </cell>
          <cell r="Z223" t="str">
            <v>-</v>
          </cell>
          <cell r="AA223" t="str">
            <v>-</v>
          </cell>
          <cell r="AB223">
            <v>2.3750000000000155</v>
          </cell>
          <cell r="AC223" t="str">
            <v>-</v>
          </cell>
          <cell r="AD223" t="str">
            <v>-</v>
          </cell>
          <cell r="AE223" t="str">
            <v>-</v>
          </cell>
          <cell r="AF223" t="str">
            <v>-</v>
          </cell>
          <cell r="AG223">
            <v>0.83211678832117031</v>
          </cell>
          <cell r="AH223" t="str">
            <v>-</v>
          </cell>
          <cell r="AI223" t="str">
            <v>-</v>
          </cell>
          <cell r="AJ223" t="str">
            <v>-</v>
          </cell>
          <cell r="AK223" t="str">
            <v>-</v>
          </cell>
          <cell r="AL223" t="str">
            <v>-</v>
          </cell>
          <cell r="AM223" t="str">
            <v>-</v>
          </cell>
          <cell r="AN223" t="str">
            <v>単年度の目標値に対する達成度が
a：80％以上
b：60％以上～80％未満
c：40％以上～60％未満
d：20％以上～40％未満
e：20％未満</v>
          </cell>
          <cell r="AO223" t="str">
            <v>当該指標については，住民との合意形成が前提となることから，これが80％以上となる場合をaとし，以下20％刻みで基準を設定した。
※達成度＝(最新数値-前回数値)/((目標値-前回数値)/中長期目標までの残年数)×100</v>
          </cell>
          <cell r="AP223" t="str">
            <v>a</v>
          </cell>
          <cell r="AQ223" t="str">
            <v>-</v>
          </cell>
          <cell r="AR223" t="str">
            <v>-</v>
          </cell>
          <cell r="AS223" t="str">
            <v>-</v>
          </cell>
          <cell r="AT223" t="str">
            <v>-</v>
          </cell>
        </row>
        <row r="224">
          <cell r="A224" t="str">
            <v>25-5</v>
          </cell>
          <cell r="B224">
            <v>25</v>
          </cell>
          <cell r="C224" t="str">
            <v>道と公園・緑</v>
          </cell>
          <cell r="D224">
            <v>5</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row>
        <row r="225">
          <cell r="A225" t="str">
            <v>25-6</v>
          </cell>
          <cell r="B225">
            <v>25</v>
          </cell>
          <cell r="C225" t="str">
            <v>道と公園・緑</v>
          </cell>
          <cell r="D225">
            <v>6</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row>
        <row r="226">
          <cell r="A226" t="str">
            <v>25-7</v>
          </cell>
          <cell r="B226">
            <v>25</v>
          </cell>
          <cell r="C226" t="str">
            <v>道と公園・緑</v>
          </cell>
          <cell r="D226">
            <v>7</v>
          </cell>
          <cell r="E226" t="str">
            <v>-</v>
          </cell>
          <cell r="F226" t="str">
            <v>-</v>
          </cell>
          <cell r="G226" t="str">
            <v>-</v>
          </cell>
          <cell r="H226" t="str">
            <v>-</v>
          </cell>
          <cell r="I226" t="str">
            <v>-</v>
          </cell>
          <cell r="J226" t="str">
            <v>-</v>
          </cell>
          <cell r="K226" t="str">
            <v>-</v>
          </cell>
          <cell r="L226" t="str">
            <v>-</v>
          </cell>
          <cell r="M226" t="str">
            <v>-</v>
          </cell>
          <cell r="N226" t="str">
            <v>-</v>
          </cell>
          <cell r="O226" t="str">
            <v>-</v>
          </cell>
          <cell r="P226" t="str">
            <v>-</v>
          </cell>
          <cell r="Q226" t="str">
            <v>-</v>
          </cell>
          <cell r="R226" t="str">
            <v>-</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row>
        <row r="227">
          <cell r="A227" t="str">
            <v>25-8</v>
          </cell>
          <cell r="B227">
            <v>25</v>
          </cell>
          <cell r="C227" t="str">
            <v>道と公園・緑</v>
          </cell>
          <cell r="D227">
            <v>8</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row>
        <row r="228">
          <cell r="A228" t="str">
            <v>25-9</v>
          </cell>
          <cell r="B228">
            <v>25</v>
          </cell>
          <cell r="C228" t="str">
            <v>道と公園・緑</v>
          </cell>
          <cell r="D228">
            <v>9</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row>
        <row r="229">
          <cell r="A229" t="str">
            <v>26-1</v>
          </cell>
          <cell r="B229">
            <v>26</v>
          </cell>
          <cell r="C229" t="str">
            <v>消防・救急</v>
          </cell>
          <cell r="D229">
            <v>1</v>
          </cell>
          <cell r="E229" t="str">
            <v>火災による死者(放火自殺者等を除く)の割合(過去の平均値との比較)</v>
          </cell>
          <cell r="F229" t="str">
            <v>％</v>
          </cell>
          <cell r="G229" t="str">
            <v>消防局</v>
          </cell>
          <cell r="H229" t="str">
            <v>予防部</v>
          </cell>
          <cell r="I229" t="str">
            <v>212-6672</v>
          </cell>
          <cell r="J229" t="str">
            <v>火災による死者(放火自殺者等を除く)の数を過去の平均値と比較した割合</v>
          </cell>
          <cell r="K229" t="str">
            <v>火災による死者低減に向けた取組の進捗状況を示す指標</v>
          </cell>
          <cell r="L229" t="str">
            <v>算出方法：火災による死者数/過去10年間の火災による死者数の平均値(10人)×100
出典：事業担当課調べ</v>
          </cell>
          <cell r="M229" t="str">
            <v>減少する方が良い指標</v>
          </cell>
          <cell r="N229">
            <v>70</v>
          </cell>
          <cell r="O229">
            <v>70</v>
          </cell>
          <cell r="P229">
            <v>70</v>
          </cell>
          <cell r="Q229">
            <v>70</v>
          </cell>
          <cell r="R229">
            <v>70</v>
          </cell>
          <cell r="S229" t="str">
            <v>-</v>
          </cell>
          <cell r="T229" t="str">
            <v>-</v>
          </cell>
          <cell r="U229" t="str">
            <v>②トレンド(すう勢値)による目標値</v>
          </cell>
          <cell r="V229" t="str">
            <v>過去10年間(平成23年～令和元年)の平均値の3割減</v>
          </cell>
          <cell r="W229">
            <v>80</v>
          </cell>
          <cell r="X229" t="str">
            <v>-</v>
          </cell>
          <cell r="Y229" t="str">
            <v>-</v>
          </cell>
          <cell r="Z229" t="str">
            <v>-</v>
          </cell>
          <cell r="AA229" t="str">
            <v>-</v>
          </cell>
          <cell r="AB229">
            <v>1.1428571428571428</v>
          </cell>
          <cell r="AC229" t="str">
            <v>-</v>
          </cell>
          <cell r="AD229" t="str">
            <v>-</v>
          </cell>
          <cell r="AE229" t="str">
            <v>-</v>
          </cell>
          <cell r="AF229" t="str">
            <v>-</v>
          </cell>
          <cell r="AG229" t="str">
            <v>-</v>
          </cell>
          <cell r="AH229" t="str">
            <v>-</v>
          </cell>
          <cell r="AI229" t="str">
            <v>-</v>
          </cell>
          <cell r="AJ229" t="str">
            <v>-</v>
          </cell>
          <cell r="AK229" t="str">
            <v>-</v>
          </cell>
          <cell r="AL229" t="str">
            <v>-</v>
          </cell>
          <cell r="AM229" t="str">
            <v>-</v>
          </cell>
          <cell r="AN229" t="str">
            <v>最新数値が
a：70％以下
b：70％超～90％以下
c：90％超～110％以下
d：110％超～140％未満
e：140％以上</v>
          </cell>
          <cell r="AO229" t="str">
            <v>過去10年間の平均値である10人(100％)を基準とし，3割減70％(7人)以下の数値をaとした。過去10年間で最も死者数が多い年(平成25年及び28年)の140％(14人)以上をeとし，aとeの間をほぼ均等に分割し設定した。</v>
          </cell>
          <cell r="AP229" t="str">
            <v>b</v>
          </cell>
          <cell r="AQ229" t="str">
            <v>-</v>
          </cell>
          <cell r="AR229" t="str">
            <v>-</v>
          </cell>
          <cell r="AS229" t="str">
            <v>-</v>
          </cell>
          <cell r="AT229" t="str">
            <v>-</v>
          </cell>
        </row>
        <row r="230">
          <cell r="A230" t="str">
            <v>26-2</v>
          </cell>
          <cell r="B230">
            <v>26</v>
          </cell>
          <cell r="C230" t="str">
            <v>消防・救急</v>
          </cell>
          <cell r="D230">
            <v>2</v>
          </cell>
          <cell r="E230" t="str">
            <v>救急車の現場到着時間</v>
          </cell>
          <cell r="F230" t="str">
            <v>分秒</v>
          </cell>
          <cell r="G230" t="str">
            <v>消防局</v>
          </cell>
          <cell r="H230" t="str">
            <v>警防部</v>
          </cell>
          <cell r="I230" t="str">
            <v>212-6702</v>
          </cell>
          <cell r="J230" t="str">
            <v>救急車の現場到着時間</v>
          </cell>
          <cell r="K230" t="str">
            <v>増加傾向にある救急需要に的確に対応するための救急体制充実度を示す指標</v>
          </cell>
          <cell r="L230" t="str">
            <v>出典：事業担当課調べ</v>
          </cell>
          <cell r="M230" t="str">
            <v>減少する方が良い指標</v>
          </cell>
          <cell r="N230" t="str">
            <v>6分台</v>
          </cell>
          <cell r="O230" t="str">
            <v>6分台</v>
          </cell>
          <cell r="P230" t="str">
            <v>6分台</v>
          </cell>
          <cell r="Q230" t="str">
            <v>6分台</v>
          </cell>
          <cell r="R230" t="str">
            <v>6分台</v>
          </cell>
          <cell r="S230" t="str">
            <v>-</v>
          </cell>
          <cell r="T230" t="str">
            <v>-</v>
          </cell>
          <cell r="U230" t="str">
            <v>③財政状況や市民ニーズを踏まえて設定する目標値</v>
          </cell>
          <cell r="V230" t="str">
            <v>救急出動件数が増加傾向にある中でも6分台の現場到着時間を確保する。</v>
          </cell>
          <cell r="W230" t="str">
            <v>6分48秒</v>
          </cell>
          <cell r="X230" t="str">
            <v>-</v>
          </cell>
          <cell r="Y230" t="str">
            <v>-</v>
          </cell>
          <cell r="Z230" t="str">
            <v>-</v>
          </cell>
          <cell r="AA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評価基準のとおり，目標達成度（％）ではなく，単年度目標（到着時間）に対する達成で評価</v>
          </cell>
          <cell r="AN230" t="str">
            <v>最新数値が
a：6分台以下
b：7分以上～7分30秒未満
c：7分30秒以上～8分未満
d：8分以上～8分30秒未満
e：8分30秒以上</v>
          </cell>
          <cell r="AO230" t="str">
            <v>単年度目標値を達成すればaとし，以下30秒刻みで基準を設定した。</v>
          </cell>
          <cell r="AP230" t="str">
            <v>a</v>
          </cell>
          <cell r="AQ230" t="str">
            <v>-</v>
          </cell>
          <cell r="AR230" t="str">
            <v>-</v>
          </cell>
          <cell r="AS230" t="str">
            <v>-</v>
          </cell>
          <cell r="AT230" t="str">
            <v>-</v>
          </cell>
        </row>
        <row r="231">
          <cell r="A231" t="str">
            <v>26-3</v>
          </cell>
          <cell r="B231">
            <v>26</v>
          </cell>
          <cell r="C231" t="str">
            <v>消防・救急</v>
          </cell>
          <cell r="D231">
            <v>3</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t="str">
            <v>-</v>
          </cell>
        </row>
        <row r="232">
          <cell r="A232" t="str">
            <v>26-4</v>
          </cell>
          <cell r="B232">
            <v>26</v>
          </cell>
          <cell r="C232" t="str">
            <v>消防・救急</v>
          </cell>
          <cell r="D232">
            <v>4</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t="str">
            <v>-</v>
          </cell>
        </row>
        <row r="233">
          <cell r="A233" t="str">
            <v>26-5</v>
          </cell>
          <cell r="B233">
            <v>26</v>
          </cell>
          <cell r="C233" t="str">
            <v>消防・救急</v>
          </cell>
          <cell r="D233">
            <v>5</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t="str">
            <v>-</v>
          </cell>
        </row>
        <row r="234">
          <cell r="A234" t="str">
            <v>26-6</v>
          </cell>
          <cell r="B234">
            <v>26</v>
          </cell>
          <cell r="C234" t="str">
            <v>消防・救急</v>
          </cell>
          <cell r="D234">
            <v>6</v>
          </cell>
          <cell r="E234" t="str">
            <v>-</v>
          </cell>
          <cell r="F234" t="str">
            <v>-</v>
          </cell>
          <cell r="G234" t="str">
            <v>-</v>
          </cell>
          <cell r="H234" t="str">
            <v>-</v>
          </cell>
          <cell r="I234" t="str">
            <v>-</v>
          </cell>
          <cell r="J234" t="str">
            <v>-</v>
          </cell>
          <cell r="K234" t="str">
            <v>-</v>
          </cell>
          <cell r="L234" t="str">
            <v>-</v>
          </cell>
          <cell r="M234" t="str">
            <v>-</v>
          </cell>
          <cell r="N234" t="str">
            <v>-</v>
          </cell>
          <cell r="O234" t="str">
            <v>-</v>
          </cell>
          <cell r="P234" t="str">
            <v>-</v>
          </cell>
          <cell r="Q234" t="str">
            <v>-</v>
          </cell>
          <cell r="R234" t="str">
            <v>-</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t="str">
            <v>-</v>
          </cell>
          <cell r="AF234" t="str">
            <v>-</v>
          </cell>
          <cell r="AG234" t="str">
            <v>-</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t="str">
            <v>-</v>
          </cell>
        </row>
        <row r="235">
          <cell r="A235" t="str">
            <v>26-7</v>
          </cell>
          <cell r="B235">
            <v>26</v>
          </cell>
          <cell r="C235" t="str">
            <v>消防・救急</v>
          </cell>
          <cell r="D235">
            <v>7</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t="str">
            <v>-</v>
          </cell>
        </row>
        <row r="236">
          <cell r="A236" t="str">
            <v>26-8</v>
          </cell>
          <cell r="B236">
            <v>26</v>
          </cell>
          <cell r="C236" t="str">
            <v>消防・救急</v>
          </cell>
          <cell r="D236">
            <v>8</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row>
        <row r="237">
          <cell r="A237" t="str">
            <v>26-9</v>
          </cell>
          <cell r="B237">
            <v>26</v>
          </cell>
          <cell r="C237" t="str">
            <v>消防・救急</v>
          </cell>
          <cell r="D237">
            <v>9</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t="str">
            <v>-</v>
          </cell>
        </row>
        <row r="238">
          <cell r="A238" t="str">
            <v>27-1</v>
          </cell>
          <cell r="B238">
            <v>27</v>
          </cell>
          <cell r="C238" t="str">
            <v>くらしの水</v>
          </cell>
          <cell r="D238">
            <v>1</v>
          </cell>
          <cell r="E238" t="str">
            <v>事業に対する総合満足度</v>
          </cell>
          <cell r="F238" t="str">
            <v>％</v>
          </cell>
          <cell r="G238" t="str">
            <v>上下水道局</v>
          </cell>
          <cell r="H238" t="str">
            <v>経営戦略室</v>
          </cell>
          <cell r="I238" t="str">
            <v>672-3114</v>
          </cell>
          <cell r="J238" t="str">
            <v>「水に関する意識調査」において，水道・下水道全般の満足度について「満足」，「やや満足」と回答いただいた方々の割合</v>
          </cell>
          <cell r="K238" t="str">
            <v>水道事業・公共下水道事業全般に対しての満足度を示す指標</v>
          </cell>
          <cell r="L238" t="str">
            <v>出典：水に関する意識調査</v>
          </cell>
          <cell r="M238" t="str">
            <v>増加する方が良い指標</v>
          </cell>
          <cell r="N238">
            <v>79.7</v>
          </cell>
          <cell r="O238">
            <v>79.7</v>
          </cell>
          <cell r="P238" t="str">
            <v>-</v>
          </cell>
          <cell r="Q238" t="str">
            <v>-</v>
          </cell>
          <cell r="R238" t="str">
            <v>-</v>
          </cell>
          <cell r="S238" t="str">
            <v>R4</v>
          </cell>
          <cell r="T238">
            <v>70</v>
          </cell>
          <cell r="U238" t="str">
            <v>①既存計画に基づいて算出する目標値</v>
          </cell>
          <cell r="V238" t="str">
            <v>京都市上下水道事業　中期経営プラン(2018-2022)</v>
          </cell>
          <cell r="W238">
            <v>77.900000000000006</v>
          </cell>
          <cell r="X238" t="str">
            <v>-</v>
          </cell>
          <cell r="Y238" t="str">
            <v>-</v>
          </cell>
          <cell r="Z238" t="str">
            <v>-</v>
          </cell>
          <cell r="AA238" t="str">
            <v>-</v>
          </cell>
          <cell r="AB238">
            <v>0.97741530740276039</v>
          </cell>
          <cell r="AC238" t="str">
            <v>-</v>
          </cell>
          <cell r="AD238" t="str">
            <v>-</v>
          </cell>
          <cell r="AE238" t="str">
            <v>-</v>
          </cell>
          <cell r="AF238" t="str">
            <v>-</v>
          </cell>
          <cell r="AG238">
            <v>1.112857142857143</v>
          </cell>
          <cell r="AH238" t="str">
            <v>-</v>
          </cell>
          <cell r="AI238" t="str">
            <v>-</v>
          </cell>
          <cell r="AJ238" t="str">
            <v>-</v>
          </cell>
          <cell r="AK238" t="str">
            <v>-</v>
          </cell>
          <cell r="AL238" t="str">
            <v>-</v>
          </cell>
          <cell r="AM238" t="str">
            <v>中長期目標値よりも単年度目標値の方が高いが，単年度目標値は京都市上下水道事業　中期経営プラン(2018-2022)の単年度計画に基づくもの</v>
          </cell>
          <cell r="AN238" t="str">
            <v>単年度目標に対する達成度が
a：100％以上 
b：90％以上～100％未満
c：80％以上～90％未満
d：70％以上～80％未満
e：70％未満</v>
          </cell>
          <cell r="AO238" t="str">
            <v>達成度100％以上をaとし，以下10％刻みに基準を設定した。</v>
          </cell>
          <cell r="AP238" t="str">
            <v>b</v>
          </cell>
          <cell r="AQ238" t="str">
            <v>-</v>
          </cell>
          <cell r="AR238" t="str">
            <v>-</v>
          </cell>
          <cell r="AS238" t="str">
            <v>-</v>
          </cell>
          <cell r="AT238" t="str">
            <v>-</v>
          </cell>
        </row>
        <row r="239">
          <cell r="A239" t="str">
            <v>27-2</v>
          </cell>
          <cell r="B239">
            <v>27</v>
          </cell>
          <cell r="C239" t="str">
            <v>くらしの水</v>
          </cell>
          <cell r="D239">
            <v>2</v>
          </cell>
          <cell r="E239" t="str">
            <v>主要管路の耐震適合性管の割合</v>
          </cell>
          <cell r="F239" t="str">
            <v>％</v>
          </cell>
          <cell r="G239" t="str">
            <v>上下水道局</v>
          </cell>
          <cell r="H239" t="str">
            <v>水道部</v>
          </cell>
          <cell r="I239" t="str">
            <v>672-7743</v>
          </cell>
          <cell r="J239" t="str">
            <v>主要管路(導水管，送水管及び配水管(口径200mm以上))の総延長に対する耐震適合性のある主要管路の延長の割合</v>
          </cell>
          <cell r="K239" t="str">
            <v>安全・安心な水を安定供給するための水道主要管路の耐震化状況を示す指標</v>
          </cell>
          <cell r="L239" t="str">
            <v>算出方法：主要管路のうち耐震適合性のある管路延長/主要管路延長×100
出典：事業担当課調べ</v>
          </cell>
          <cell r="M239" t="str">
            <v>増加する方が良い指標</v>
          </cell>
          <cell r="N239">
            <v>55.5</v>
          </cell>
          <cell r="O239">
            <v>57</v>
          </cell>
          <cell r="P239">
            <v>58</v>
          </cell>
          <cell r="Q239" t="str">
            <v>-</v>
          </cell>
          <cell r="R239" t="str">
            <v>-</v>
          </cell>
          <cell r="S239" t="str">
            <v>R4</v>
          </cell>
          <cell r="T239">
            <v>58</v>
          </cell>
          <cell r="U239" t="str">
            <v>①既存計画に基づいて算出する目標値</v>
          </cell>
          <cell r="V239" t="str">
            <v>京都市上下水道事業　中期経営プラン(2018-2022)</v>
          </cell>
          <cell r="W239">
            <v>56.1</v>
          </cell>
          <cell r="X239" t="str">
            <v>-</v>
          </cell>
          <cell r="Y239" t="str">
            <v>-</v>
          </cell>
          <cell r="Z239" t="str">
            <v>-</v>
          </cell>
          <cell r="AA239" t="str">
            <v>-</v>
          </cell>
          <cell r="AB239">
            <v>1.6000000000000014</v>
          </cell>
          <cell r="AC239" t="str">
            <v>-</v>
          </cell>
          <cell r="AD239" t="str">
            <v>-</v>
          </cell>
          <cell r="AE239" t="str">
            <v>-</v>
          </cell>
          <cell r="AF239" t="str">
            <v>-</v>
          </cell>
          <cell r="AG239">
            <v>0.45714285714285757</v>
          </cell>
          <cell r="AH239" t="str">
            <v>-</v>
          </cell>
          <cell r="AI239" t="str">
            <v>-</v>
          </cell>
          <cell r="AJ239" t="str">
            <v>-</v>
          </cell>
          <cell r="AK239" t="str">
            <v>-</v>
          </cell>
          <cell r="AL239" t="str">
            <v>-</v>
          </cell>
          <cell r="AM239" t="str">
            <v>目標達成度欄の数値は達成度ではなく，独自で算出する改善度</v>
          </cell>
          <cell r="AN239" t="str">
            <v>最新数値と目標値を比較して
a：目標値以上
b：目標値未満で改善度80％以上～100％未満
c：目標値未満で改善度50％以上～80％未満
d：目標値未満で改善度50％未満
e：現状維持</v>
          </cell>
          <cell r="AO239" t="str">
            <v>目標値以上をaとし，目標値に達しなくても改善度によりそれぞれb，c，dに，現状維持であればeと設定した。
※改善度＝(最新数値-前回数値)/(目標値-前回数値)×100</v>
          </cell>
          <cell r="AP239" t="str">
            <v>a</v>
          </cell>
          <cell r="AQ239" t="str">
            <v>-</v>
          </cell>
          <cell r="AR239" t="str">
            <v>-</v>
          </cell>
          <cell r="AS239" t="str">
            <v>-</v>
          </cell>
          <cell r="AT239" t="str">
            <v>-</v>
          </cell>
        </row>
        <row r="240">
          <cell r="A240" t="str">
            <v>27-3</v>
          </cell>
          <cell r="B240">
            <v>27</v>
          </cell>
          <cell r="C240" t="str">
            <v>くらしの水</v>
          </cell>
          <cell r="D240">
            <v>3</v>
          </cell>
          <cell r="E240" t="str">
            <v>雨水整備率(10年確率降雨対応)</v>
          </cell>
          <cell r="F240" t="str">
            <v>％</v>
          </cell>
          <cell r="G240" t="str">
            <v>上下水道局</v>
          </cell>
          <cell r="H240" t="str">
            <v>下水道部</v>
          </cell>
          <cell r="I240" t="str">
            <v>672-7839</v>
          </cell>
          <cell r="J240" t="str">
            <v>事業計画区域面積に対する10年確率降雨対応浸水対策済区域面積の割合(大雨でも浸水がなく，安心して暮らせるまちにするため，10年確率降雨(62mm/時)に対応した浸水対策を進めている。)</v>
          </cell>
          <cell r="K240" t="str">
            <v>大雨による浸水被害からまちを守る下水道事業(浸水対策)の進捗状況を示す指標</v>
          </cell>
          <cell r="L240" t="str">
            <v>算出方法：浸水対策済区域面積/公共下水道事業計画区域面積×100
出典：事業担当課調べ</v>
          </cell>
          <cell r="M240" t="str">
            <v>増加する方が良い指標</v>
          </cell>
          <cell r="N240">
            <v>29.3</v>
          </cell>
          <cell r="O240">
            <v>29.6</v>
          </cell>
          <cell r="P240">
            <v>33</v>
          </cell>
          <cell r="Q240" t="str">
            <v>-</v>
          </cell>
          <cell r="R240" t="str">
            <v>-</v>
          </cell>
          <cell r="S240" t="str">
            <v>R4</v>
          </cell>
          <cell r="T240">
            <v>33</v>
          </cell>
          <cell r="U240" t="str">
            <v>①既存計画に基づいて算出する目標値</v>
          </cell>
          <cell r="V240" t="str">
            <v>京都市上下水道事業　中期経営プラン(2018-2022)</v>
          </cell>
          <cell r="W240">
            <v>29.3</v>
          </cell>
          <cell r="X240" t="str">
            <v>-</v>
          </cell>
          <cell r="Y240" t="str">
            <v>-</v>
          </cell>
          <cell r="Z240" t="str">
            <v>-</v>
          </cell>
          <cell r="AA240" t="str">
            <v>-</v>
          </cell>
          <cell r="AB240">
            <v>1</v>
          </cell>
          <cell r="AC240" t="str">
            <v>-</v>
          </cell>
          <cell r="AD240" t="str">
            <v>-</v>
          </cell>
          <cell r="AE240" t="str">
            <v>-</v>
          </cell>
          <cell r="AF240" t="str">
            <v>-</v>
          </cell>
          <cell r="AG240">
            <v>2.631578947368458E-2</v>
          </cell>
          <cell r="AH240" t="str">
            <v>-</v>
          </cell>
          <cell r="AI240" t="str">
            <v>-</v>
          </cell>
          <cell r="AJ240" t="str">
            <v>-</v>
          </cell>
          <cell r="AK240" t="str">
            <v>-</v>
          </cell>
          <cell r="AL240" t="str">
            <v>-</v>
          </cell>
          <cell r="AM240" t="str">
            <v>目標達成度欄の数値は達成度ではなく，独自で算出する改善度</v>
          </cell>
          <cell r="AN240" t="str">
            <v>最新数値と目標値を比較して
a：目標値以上
b：目標値未満で改善度80％以上～100％未満
c：目標値未満で改善度50％以上～80％未満
d：目標値未満で改善度50％未満
e：現状維持</v>
          </cell>
          <cell r="AO240" t="str">
            <v>目標値以上をaとし，目標値に達しなくても改善度によりそれぞれb，c，dに，現状維持であればeと設定した。
※改善度＝(最新数値-前回数値)/(目標値-前回数値)×100</v>
          </cell>
          <cell r="AP240" t="str">
            <v>a</v>
          </cell>
          <cell r="AQ240" t="str">
            <v>-</v>
          </cell>
          <cell r="AR240" t="str">
            <v>-</v>
          </cell>
          <cell r="AS240" t="str">
            <v>-</v>
          </cell>
          <cell r="AT240" t="str">
            <v>-</v>
          </cell>
        </row>
        <row r="241">
          <cell r="A241" t="str">
            <v>27-4</v>
          </cell>
          <cell r="B241">
            <v>27</v>
          </cell>
          <cell r="C241" t="str">
            <v>くらしの水</v>
          </cell>
          <cell r="D241">
            <v>4</v>
          </cell>
          <cell r="E241" t="str">
            <v>合流式下水道改善率</v>
          </cell>
          <cell r="F241" t="str">
            <v>％</v>
          </cell>
          <cell r="G241" t="str">
            <v>上下水道局</v>
          </cell>
          <cell r="H241" t="str">
            <v>下水道部</v>
          </cell>
          <cell r="I241" t="str">
            <v>672-7839</v>
          </cell>
          <cell r="J241" t="str">
            <v>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v>
          </cell>
          <cell r="K241" t="str">
            <v>雨の日に河川へ未処理下水やごみ等が流出するのを防ぐ下水道整備の状況を示す指標</v>
          </cell>
          <cell r="L241" t="str">
            <v>算出方法：合流式下水道改善済面積/合流式区域面積×100
出典：事業担当課調べ</v>
          </cell>
          <cell r="M241" t="str">
            <v>増加する方が良い指標</v>
          </cell>
          <cell r="N241">
            <v>70</v>
          </cell>
          <cell r="O241">
            <v>75.900000000000006</v>
          </cell>
          <cell r="P241">
            <v>96</v>
          </cell>
          <cell r="Q241" t="str">
            <v>-</v>
          </cell>
          <cell r="R241" t="str">
            <v>-</v>
          </cell>
          <cell r="S241" t="str">
            <v>R4</v>
          </cell>
          <cell r="T241">
            <v>96</v>
          </cell>
          <cell r="U241" t="str">
            <v>①既存計画に基づいて算出する目標値</v>
          </cell>
          <cell r="V241" t="str">
            <v>京都市上下水道事業　中期経営プラン(2018-2022)</v>
          </cell>
          <cell r="W241">
            <v>70</v>
          </cell>
          <cell r="X241" t="str">
            <v>-</v>
          </cell>
          <cell r="Y241" t="str">
            <v>-</v>
          </cell>
          <cell r="Z241" t="str">
            <v>-</v>
          </cell>
          <cell r="AA241" t="str">
            <v>-</v>
          </cell>
          <cell r="AB241">
            <v>1</v>
          </cell>
          <cell r="AC241" t="str">
            <v>-</v>
          </cell>
          <cell r="AD241" t="str">
            <v>-</v>
          </cell>
          <cell r="AE241" t="str">
            <v>-</v>
          </cell>
          <cell r="AF241" t="str">
            <v>-</v>
          </cell>
          <cell r="AG241">
            <v>0.12751677852348986</v>
          </cell>
          <cell r="AH241" t="str">
            <v>-</v>
          </cell>
          <cell r="AI241" t="str">
            <v>-</v>
          </cell>
          <cell r="AJ241" t="str">
            <v>-</v>
          </cell>
          <cell r="AK241" t="str">
            <v>-</v>
          </cell>
          <cell r="AL241" t="str">
            <v>-</v>
          </cell>
          <cell r="AM241" t="str">
            <v>目標達成度欄の数値は達成度ではなく，独自で算出する改善度</v>
          </cell>
          <cell r="AN241" t="str">
            <v>最新数値と目標値を比較して
a：目標値以上
b：目標値未満で改善度80％以上～100％未満
c：目標値未満で改善度50％以上～80％未満
d：目標値未満で改善度50％未満
e：現状維持</v>
          </cell>
          <cell r="AO241" t="str">
            <v>目標値以上をaとし，目標値に達しなくても改善度によりそれぞれb，c，dに，現状維持であればeと設定した。
※改善度＝(最新数値-前回数値)/(目標値-前回数値)×100</v>
          </cell>
          <cell r="AP241" t="str">
            <v>a</v>
          </cell>
          <cell r="AQ241" t="str">
            <v>-</v>
          </cell>
          <cell r="AR241" t="str">
            <v>-</v>
          </cell>
          <cell r="AS241" t="str">
            <v>-</v>
          </cell>
          <cell r="AT241" t="str">
            <v>-</v>
          </cell>
        </row>
        <row r="242">
          <cell r="A242" t="str">
            <v>27-5</v>
          </cell>
          <cell r="B242">
            <v>27</v>
          </cell>
          <cell r="C242" t="str">
            <v>くらしの水</v>
          </cell>
          <cell r="D242">
            <v>5</v>
          </cell>
          <cell r="E242" t="str">
            <v>都市基盤河川改修率</v>
          </cell>
          <cell r="F242" t="str">
            <v>％</v>
          </cell>
          <cell r="G242" t="str">
            <v>建設局</v>
          </cell>
          <cell r="H242" t="str">
            <v>土木管理部</v>
          </cell>
          <cell r="I242" t="str">
            <v>222-3591</v>
          </cell>
          <cell r="J242" t="str">
            <v>都市基盤河川(※)の改修率
※国や府が維持管理を行う一級河川の中で，周辺地域における市街地整備と関連した治水対策を実施する必要がある等，一定の要件を満たした河川。本来の河川管理者に代わり，京都市が改修工事などを実施する。</v>
          </cell>
          <cell r="K242" t="str">
            <v>水との共生に向けた治水対策の推進状況を示す指標</v>
          </cell>
          <cell r="L242" t="str">
            <v>算出方法：都市基盤河川整備延長/都市基盤河川計画延長×100
出典：事業担当課調べ</v>
          </cell>
          <cell r="M242" t="str">
            <v>増加する方が良い指標</v>
          </cell>
          <cell r="N242">
            <v>62.9</v>
          </cell>
          <cell r="O242">
            <v>63.1</v>
          </cell>
          <cell r="P242">
            <v>63.5</v>
          </cell>
          <cell r="Q242">
            <v>63.7</v>
          </cell>
          <cell r="R242">
            <v>63.9</v>
          </cell>
          <cell r="S242" t="str">
            <v>R6</v>
          </cell>
          <cell r="T242">
            <v>63.9</v>
          </cell>
          <cell r="U242" t="str">
            <v>①既存計画に基づいて算出する目標値</v>
          </cell>
          <cell r="V242" t="str">
            <v>令和6年度末までの目標とする整備延長を基に算出</v>
          </cell>
          <cell r="W242">
            <v>63</v>
          </cell>
          <cell r="X242" t="str">
            <v>-</v>
          </cell>
          <cell r="Y242" t="str">
            <v>-</v>
          </cell>
          <cell r="Z242" t="str">
            <v>-</v>
          </cell>
          <cell r="AA242" t="str">
            <v>-</v>
          </cell>
          <cell r="AB242">
            <v>1.001589825119237</v>
          </cell>
          <cell r="AC242" t="str">
            <v>-</v>
          </cell>
          <cell r="AD242" t="str">
            <v>-</v>
          </cell>
          <cell r="AE242" t="str">
            <v>-</v>
          </cell>
          <cell r="AF242" t="str">
            <v>-</v>
          </cell>
          <cell r="AG242">
            <v>0.9859154929577465</v>
          </cell>
          <cell r="AH242" t="str">
            <v>-</v>
          </cell>
          <cell r="AI242" t="str">
            <v>-</v>
          </cell>
          <cell r="AJ242" t="str">
            <v>-</v>
          </cell>
          <cell r="AK242" t="str">
            <v>-</v>
          </cell>
          <cell r="AL242" t="str">
            <v>-</v>
          </cell>
          <cell r="AM242" t="str">
            <v>-</v>
          </cell>
          <cell r="AN242" t="str">
            <v>最新数値の目標値に対する達成度が
a：100％以上
b：80％以上～100％未満
c：60％以上～80％未満
d：40％以上～60％未満
e：40％未満</v>
          </cell>
          <cell r="AO242" t="str">
            <v>100％以上の達成をaとし，以下20％刻みで基準を設定した。</v>
          </cell>
          <cell r="AP242" t="str">
            <v>a</v>
          </cell>
          <cell r="AQ242" t="str">
            <v>-</v>
          </cell>
          <cell r="AR242" t="str">
            <v>-</v>
          </cell>
          <cell r="AS242" t="str">
            <v>-</v>
          </cell>
          <cell r="AT242" t="str">
            <v>-</v>
          </cell>
        </row>
        <row r="243">
          <cell r="A243" t="str">
            <v>27-6</v>
          </cell>
          <cell r="B243">
            <v>27</v>
          </cell>
          <cell r="C243" t="str">
            <v>くらしの水</v>
          </cell>
          <cell r="D243">
            <v>6</v>
          </cell>
          <cell r="E243" t="str">
            <v>親水性のある水辺空間の整備率</v>
          </cell>
          <cell r="F243" t="str">
            <v>％</v>
          </cell>
          <cell r="G243" t="str">
            <v>建設局</v>
          </cell>
          <cell r="H243" t="str">
            <v>土木管理部</v>
          </cell>
          <cell r="I243" t="str">
            <v>222-3591</v>
          </cell>
          <cell r="J243" t="str">
            <v>親水性のある水辺空間(※)の整備率
※人が水に親しみやすい水辺空間のこと</v>
          </cell>
          <cell r="K243" t="str">
            <v>水との共生に向けた良好な水環境実現の推進状況を示す指標</v>
          </cell>
          <cell r="L243" t="str">
            <v>算出方法：親水性のある水辺空間の整備延長/目標整備延長(※)×100
※令和元年度に比べて整備延長を15％増加させる
出典：事業担当課調べ</v>
          </cell>
          <cell r="M243" t="str">
            <v>増加する方が良い指標</v>
          </cell>
          <cell r="N243">
            <v>85</v>
          </cell>
          <cell r="O243">
            <v>85.3</v>
          </cell>
          <cell r="P243">
            <v>90.5</v>
          </cell>
          <cell r="Q243">
            <v>96</v>
          </cell>
          <cell r="R243">
            <v>99.1</v>
          </cell>
          <cell r="S243" t="str">
            <v>R7</v>
          </cell>
          <cell r="T243">
            <v>100</v>
          </cell>
          <cell r="U243" t="str">
            <v>①既存計画に基づいて算出する目標値</v>
          </cell>
          <cell r="V243" t="str">
            <v>令和7年度末までの目標とする整備延長を基に算出</v>
          </cell>
          <cell r="W243">
            <v>85</v>
          </cell>
          <cell r="X243" t="str">
            <v>-</v>
          </cell>
          <cell r="Y243" t="str">
            <v>-</v>
          </cell>
          <cell r="Z243" t="str">
            <v>-</v>
          </cell>
          <cell r="AA243" t="str">
            <v>-</v>
          </cell>
          <cell r="AB243">
            <v>1</v>
          </cell>
          <cell r="AC243" t="str">
            <v>-</v>
          </cell>
          <cell r="AD243" t="str">
            <v>-</v>
          </cell>
          <cell r="AE243" t="str">
            <v>-</v>
          </cell>
          <cell r="AF243" t="str">
            <v>-</v>
          </cell>
          <cell r="AG243">
            <v>0.85</v>
          </cell>
          <cell r="AH243" t="str">
            <v>-</v>
          </cell>
          <cell r="AI243" t="str">
            <v>-</v>
          </cell>
          <cell r="AJ243" t="str">
            <v>-</v>
          </cell>
          <cell r="AK243" t="str">
            <v>-</v>
          </cell>
          <cell r="AL243" t="str">
            <v>-</v>
          </cell>
          <cell r="AM243" t="str">
            <v>-</v>
          </cell>
          <cell r="AN243" t="str">
            <v>最新数値の目標値に対する達成度が
a：100％以上
b：80％以上～100％未満
c：60％以上～80％未満
d：40％以上～60％未満
e：40％未満</v>
          </cell>
          <cell r="AO243" t="str">
            <v>100％以上の達成をaとし，以下20％刻みで基準を設定した。</v>
          </cell>
          <cell r="AP243" t="str">
            <v>a</v>
          </cell>
          <cell r="AQ243" t="str">
            <v>-</v>
          </cell>
          <cell r="AR243" t="str">
            <v>-</v>
          </cell>
          <cell r="AS243" t="str">
            <v>-</v>
          </cell>
          <cell r="AT243" t="str">
            <v>-</v>
          </cell>
        </row>
        <row r="244">
          <cell r="A244" t="str">
            <v>27-7</v>
          </cell>
          <cell r="B244">
            <v>27</v>
          </cell>
          <cell r="C244" t="str">
            <v>くらしの水</v>
          </cell>
          <cell r="D244">
            <v>7</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t="str">
            <v>-</v>
          </cell>
        </row>
        <row r="245">
          <cell r="A245" t="str">
            <v>27-8</v>
          </cell>
          <cell r="B245">
            <v>27</v>
          </cell>
          <cell r="C245" t="str">
            <v>くらしの水</v>
          </cell>
          <cell r="D245">
            <v>8</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t="str">
            <v>-</v>
          </cell>
        </row>
        <row r="246">
          <cell r="A246" t="str">
            <v>27-9</v>
          </cell>
          <cell r="B246">
            <v>27</v>
          </cell>
          <cell r="C246" t="str">
            <v>くらしの水</v>
          </cell>
          <cell r="D246">
            <v>9</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t="str">
            <v>-</v>
          </cell>
        </row>
      </sheetData>
      <sheetData sheetId="4">
        <row r="3">
          <cell r="DU3" t="str">
            <v>総合評価</v>
          </cell>
          <cell r="FY3" t="str">
            <v>総合評価</v>
          </cell>
          <cell r="IC3" t="str">
            <v>総合評価</v>
          </cell>
          <cell r="KG3" t="str">
            <v>総合評価</v>
          </cell>
        </row>
        <row r="4">
          <cell r="CF4" t="str">
            <v>平均</v>
          </cell>
          <cell r="DU4" t="str">
            <v>評価</v>
          </cell>
          <cell r="EJ4" t="str">
            <v>平均</v>
          </cell>
          <cell r="FY4" t="str">
            <v>評価</v>
          </cell>
          <cell r="GN4" t="str">
            <v>平均</v>
          </cell>
          <cell r="IC4" t="str">
            <v>評価</v>
          </cell>
          <cell r="IR4" t="str">
            <v>平均</v>
          </cell>
          <cell r="KG4" t="str">
            <v>評価</v>
          </cell>
        </row>
        <row r="5">
          <cell r="A5">
            <v>101</v>
          </cell>
          <cell r="B5" t="str">
            <v>脱炭素型のくらしや持続可能なエネルギー社会の実現</v>
          </cell>
          <cell r="C5">
            <v>1</v>
          </cell>
          <cell r="D5" t="str">
            <v>環境</v>
          </cell>
          <cell r="F5" t="str">
            <v>環境政策局</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e</v>
          </cell>
          <cell r="AC5">
            <v>1</v>
          </cell>
          <cell r="AD5">
            <v>1</v>
          </cell>
          <cell r="AE5">
            <v>1</v>
          </cell>
          <cell r="AF5" t="str">
            <v>-</v>
          </cell>
          <cell r="AG5" t="str">
            <v>-</v>
          </cell>
          <cell r="AH5" t="str">
            <v>-</v>
          </cell>
          <cell r="AI5" t="str">
            <v>-</v>
          </cell>
          <cell r="AJ5" t="str">
            <v>-</v>
          </cell>
          <cell r="AK5" t="str">
            <v>-</v>
          </cell>
          <cell r="AL5">
            <v>3</v>
          </cell>
          <cell r="AM5" t="str">
            <v/>
          </cell>
          <cell r="AN5" t="str">
            <v/>
          </cell>
          <cell r="AO5" t="str">
            <v/>
          </cell>
          <cell r="AP5" t="str">
            <v/>
          </cell>
          <cell r="AQ5" t="str">
            <v/>
          </cell>
          <cell r="AR5" t="str">
            <v/>
          </cell>
          <cell r="AS5" t="str">
            <v/>
          </cell>
          <cell r="AT5" t="str">
            <v/>
          </cell>
          <cell r="AU5" t="str">
            <v/>
          </cell>
          <cell r="AV5">
            <v>0</v>
          </cell>
          <cell r="AW5" t="str">
            <v>b</v>
          </cell>
          <cell r="AX5" t="str">
            <v>-</v>
          </cell>
          <cell r="AY5" t="str">
            <v>-</v>
          </cell>
          <cell r="AZ5" t="str">
            <v>-</v>
          </cell>
          <cell r="BA5" t="str">
            <v>-</v>
          </cell>
          <cell r="BB5" t="str">
            <v>-</v>
          </cell>
          <cell r="BC5" t="str">
            <v>-</v>
          </cell>
          <cell r="BD5" t="str">
            <v>-</v>
          </cell>
          <cell r="BE5" t="str">
            <v>b</v>
          </cell>
          <cell r="BF5">
            <v>3</v>
          </cell>
          <cell r="BG5" t="str">
            <v/>
          </cell>
          <cell r="BH5" t="str">
            <v/>
          </cell>
          <cell r="BI5" t="str">
            <v/>
          </cell>
          <cell r="BJ5" t="str">
            <v/>
          </cell>
          <cell r="BK5" t="str">
            <v/>
          </cell>
          <cell r="BL5" t="str">
            <v/>
          </cell>
          <cell r="BM5" t="str">
            <v/>
          </cell>
          <cell r="BN5">
            <v>0.75</v>
          </cell>
          <cell r="BO5" t="str">
            <v>市民実感</v>
          </cell>
          <cell r="BP5" t="str">
            <v>市民の皆様や事業者の方々により展開されるエコドライブや環境にやさしい活動は，行政の取組だけでなく各々の意識啓発が大切であることから，市民の実感に重みを置く。</v>
          </cell>
          <cell r="BQ5" t="str">
            <v>C</v>
          </cell>
          <cell r="BR5" t="str">
            <v>政策の目的がそこそこ達成されている</v>
          </cell>
          <cell r="BW5" t="str">
            <v>-</v>
          </cell>
          <cell r="BX5" t="str">
            <v>-</v>
          </cell>
          <cell r="BY5" t="str">
            <v>-</v>
          </cell>
          <cell r="BZ5" t="str">
            <v>-</v>
          </cell>
          <cell r="CA5" t="str">
            <v>-</v>
          </cell>
          <cell r="CB5" t="str">
            <v>-</v>
          </cell>
          <cell r="CC5" t="str">
            <v>-</v>
          </cell>
          <cell r="CD5" t="str">
            <v>-</v>
          </cell>
          <cell r="CE5" t="str">
            <v>-</v>
          </cell>
          <cell r="CF5" t="str">
            <v>e</v>
          </cell>
          <cell r="CG5">
            <v>1</v>
          </cell>
          <cell r="CH5">
            <v>1</v>
          </cell>
          <cell r="CI5">
            <v>1</v>
          </cell>
          <cell r="CJ5" t="str">
            <v>-</v>
          </cell>
          <cell r="CK5" t="str">
            <v>-</v>
          </cell>
          <cell r="CL5" t="str">
            <v>-</v>
          </cell>
          <cell r="CM5" t="str">
            <v>-</v>
          </cell>
          <cell r="CN5" t="str">
            <v>-</v>
          </cell>
          <cell r="CO5" t="str">
            <v>-</v>
          </cell>
          <cell r="CP5">
            <v>3</v>
          </cell>
          <cell r="CQ5" t="str">
            <v/>
          </cell>
          <cell r="CR5" t="str">
            <v/>
          </cell>
          <cell r="CS5" t="str">
            <v/>
          </cell>
          <cell r="CT5" t="str">
            <v/>
          </cell>
          <cell r="CU5" t="str">
            <v/>
          </cell>
          <cell r="CV5" t="str">
            <v/>
          </cell>
          <cell r="CW5" t="str">
            <v/>
          </cell>
          <cell r="CX5" t="str">
            <v/>
          </cell>
          <cell r="CY5" t="str">
            <v/>
          </cell>
          <cell r="CZ5">
            <v>0</v>
          </cell>
          <cell r="DA5" t="str">
            <v>-</v>
          </cell>
          <cell r="DB5" t="str">
            <v>-</v>
          </cell>
          <cell r="DC5" t="str">
            <v>-</v>
          </cell>
          <cell r="DD5" t="str">
            <v>-</v>
          </cell>
          <cell r="DE5" t="str">
            <v>-</v>
          </cell>
          <cell r="DF5" t="str">
            <v>-</v>
          </cell>
          <cell r="DG5" t="str">
            <v>-</v>
          </cell>
          <cell r="DH5" t="str">
            <v>-</v>
          </cell>
          <cell r="DI5" t="e">
            <v>#DIV/0!</v>
          </cell>
          <cell r="DJ5" t="str">
            <v/>
          </cell>
          <cell r="DK5" t="str">
            <v/>
          </cell>
          <cell r="DL5" t="str">
            <v/>
          </cell>
          <cell r="DM5" t="str">
            <v/>
          </cell>
          <cell r="DN5" t="str">
            <v/>
          </cell>
          <cell r="DO5" t="str">
            <v/>
          </cell>
          <cell r="DP5" t="str">
            <v/>
          </cell>
          <cell r="DQ5" t="str">
            <v/>
          </cell>
          <cell r="DR5" t="e">
            <v>#DIV/0!</v>
          </cell>
          <cell r="DS5" t="str">
            <v>市民実感</v>
          </cell>
          <cell r="DT5" t="str">
            <v>市民の皆様や事業者の方々により展開されるエコドライブや環境にやさしい活動は，行政の取組だけでなく各々の意識啓発が大切であることから，市民の実感に重みを置く。</v>
          </cell>
          <cell r="DU5" t="e">
            <v>#DIV/0!</v>
          </cell>
          <cell r="DV5" t="e">
            <v>#DIV/0!</v>
          </cell>
          <cell r="DY5" t="str">
            <v>リンク</v>
          </cell>
          <cell r="EA5" t="str">
            <v>-</v>
          </cell>
          <cell r="EB5" t="str">
            <v>-</v>
          </cell>
          <cell r="EC5" t="str">
            <v>-</v>
          </cell>
          <cell r="ED5" t="str">
            <v>-</v>
          </cell>
          <cell r="EE5" t="str">
            <v>-</v>
          </cell>
          <cell r="EF5" t="str">
            <v>-</v>
          </cell>
          <cell r="EG5" t="str">
            <v>-</v>
          </cell>
          <cell r="EH5" t="str">
            <v>-</v>
          </cell>
          <cell r="EI5" t="str">
            <v>-</v>
          </cell>
          <cell r="EJ5" t="str">
            <v>e</v>
          </cell>
          <cell r="EK5">
            <v>1</v>
          </cell>
          <cell r="EL5">
            <v>1</v>
          </cell>
          <cell r="EM5">
            <v>1</v>
          </cell>
          <cell r="EN5" t="str">
            <v>-</v>
          </cell>
          <cell r="EO5" t="str">
            <v>-</v>
          </cell>
          <cell r="EP5" t="str">
            <v>-</v>
          </cell>
          <cell r="EQ5" t="str">
            <v>-</v>
          </cell>
          <cell r="ER5" t="str">
            <v>-</v>
          </cell>
          <cell r="ES5" t="str">
            <v>-</v>
          </cell>
          <cell r="ET5">
            <v>3</v>
          </cell>
          <cell r="EU5" t="str">
            <v/>
          </cell>
          <cell r="EV5" t="str">
            <v/>
          </cell>
          <cell r="EW5" t="str">
            <v/>
          </cell>
          <cell r="EX5" t="str">
            <v/>
          </cell>
          <cell r="EY5" t="str">
            <v/>
          </cell>
          <cell r="EZ5" t="str">
            <v/>
          </cell>
          <cell r="FA5" t="str">
            <v/>
          </cell>
          <cell r="FB5" t="str">
            <v/>
          </cell>
          <cell r="FC5" t="str">
            <v/>
          </cell>
          <cell r="FD5">
            <v>0</v>
          </cell>
          <cell r="FE5" t="str">
            <v>-</v>
          </cell>
          <cell r="FF5" t="str">
            <v>-</v>
          </cell>
          <cell r="FG5" t="str">
            <v>-</v>
          </cell>
          <cell r="FH5" t="str">
            <v>-</v>
          </cell>
          <cell r="FI5" t="str">
            <v>-</v>
          </cell>
          <cell r="FJ5" t="str">
            <v>-</v>
          </cell>
          <cell r="FK5" t="str">
            <v>-</v>
          </cell>
          <cell r="FL5" t="str">
            <v>-</v>
          </cell>
          <cell r="FM5" t="e">
            <v>#DIV/0!</v>
          </cell>
          <cell r="FN5" t="str">
            <v/>
          </cell>
          <cell r="FO5" t="str">
            <v/>
          </cell>
          <cell r="FP5" t="str">
            <v/>
          </cell>
          <cell r="FQ5" t="str">
            <v/>
          </cell>
          <cell r="FR5" t="str">
            <v/>
          </cell>
          <cell r="FS5" t="str">
            <v/>
          </cell>
          <cell r="FT5" t="str">
            <v/>
          </cell>
          <cell r="FU5" t="str">
            <v/>
          </cell>
          <cell r="FV5" t="e">
            <v>#DIV/0!</v>
          </cell>
          <cell r="FW5" t="str">
            <v>市民実感</v>
          </cell>
          <cell r="FX5" t="str">
            <v>市民の皆様や事業者の方々により展開されるエコドライブや環境にやさしい活動は，行政の取組だけでなく各々の意識啓発が大切であることから，市民の実感に重みを置く。</v>
          </cell>
          <cell r="FY5" t="e">
            <v>#DIV/0!</v>
          </cell>
          <cell r="FZ5" t="e">
            <v>#DIV/0!</v>
          </cell>
          <cell r="GC5" t="str">
            <v>リンク</v>
          </cell>
          <cell r="GE5" t="str">
            <v>-</v>
          </cell>
          <cell r="GF5" t="str">
            <v>-</v>
          </cell>
          <cell r="GG5" t="str">
            <v>-</v>
          </cell>
          <cell r="GH5" t="str">
            <v>-</v>
          </cell>
          <cell r="GI5" t="str">
            <v>-</v>
          </cell>
          <cell r="GJ5" t="str">
            <v>-</v>
          </cell>
          <cell r="GK5" t="str">
            <v>-</v>
          </cell>
          <cell r="GL5" t="str">
            <v>-</v>
          </cell>
          <cell r="GM5" t="str">
            <v>-</v>
          </cell>
          <cell r="GN5" t="str">
            <v>e</v>
          </cell>
          <cell r="GO5">
            <v>1</v>
          </cell>
          <cell r="GP5">
            <v>1</v>
          </cell>
          <cell r="GQ5">
            <v>1</v>
          </cell>
          <cell r="GR5" t="str">
            <v>-</v>
          </cell>
          <cell r="GS5" t="str">
            <v>-</v>
          </cell>
          <cell r="GT5" t="str">
            <v>-</v>
          </cell>
          <cell r="GU5" t="str">
            <v>-</v>
          </cell>
          <cell r="GV5" t="str">
            <v>-</v>
          </cell>
          <cell r="GW5" t="str">
            <v>-</v>
          </cell>
          <cell r="GX5">
            <v>3</v>
          </cell>
          <cell r="GY5" t="str">
            <v/>
          </cell>
          <cell r="GZ5" t="str">
            <v/>
          </cell>
          <cell r="HA5" t="str">
            <v/>
          </cell>
          <cell r="HB5" t="str">
            <v/>
          </cell>
          <cell r="HC5" t="str">
            <v/>
          </cell>
          <cell r="HD5" t="str">
            <v/>
          </cell>
          <cell r="HE5" t="str">
            <v/>
          </cell>
          <cell r="HF5" t="str">
            <v/>
          </cell>
          <cell r="HG5" t="str">
            <v/>
          </cell>
          <cell r="HH5">
            <v>0</v>
          </cell>
          <cell r="HI5" t="str">
            <v>-</v>
          </cell>
          <cell r="HJ5" t="str">
            <v>-</v>
          </cell>
          <cell r="HK5" t="str">
            <v>-</v>
          </cell>
          <cell r="HL5" t="str">
            <v>-</v>
          </cell>
          <cell r="HM5" t="str">
            <v>-</v>
          </cell>
          <cell r="HN5" t="str">
            <v>-</v>
          </cell>
          <cell r="HO5" t="str">
            <v>-</v>
          </cell>
          <cell r="HP5" t="str">
            <v>-</v>
          </cell>
          <cell r="HQ5" t="e">
            <v>#DIV/0!</v>
          </cell>
          <cell r="HR5" t="str">
            <v/>
          </cell>
          <cell r="HS5" t="str">
            <v/>
          </cell>
          <cell r="HT5" t="str">
            <v/>
          </cell>
          <cell r="HU5" t="str">
            <v/>
          </cell>
          <cell r="HV5" t="str">
            <v/>
          </cell>
          <cell r="HW5" t="str">
            <v/>
          </cell>
          <cell r="HX5" t="str">
            <v/>
          </cell>
          <cell r="HY5" t="str">
            <v/>
          </cell>
          <cell r="HZ5" t="e">
            <v>#DIV/0!</v>
          </cell>
          <cell r="IA5" t="str">
            <v>市民実感</v>
          </cell>
          <cell r="IB5" t="str">
            <v>市民の皆様や事業者の方々により展開されるエコドライブや環境にやさしい活動は，行政の取組だけでなく各々の意識啓発が大切であることから，市民の実感に重みを置く。</v>
          </cell>
          <cell r="IC5" t="e">
            <v>#DIV/0!</v>
          </cell>
          <cell r="ID5" t="e">
            <v>#DIV/0!</v>
          </cell>
          <cell r="IG5" t="str">
            <v>リンク</v>
          </cell>
          <cell r="II5" t="str">
            <v>-</v>
          </cell>
          <cell r="IJ5" t="str">
            <v>-</v>
          </cell>
          <cell r="IK5" t="str">
            <v>-</v>
          </cell>
          <cell r="IL5" t="str">
            <v>-</v>
          </cell>
          <cell r="IM5" t="str">
            <v>-</v>
          </cell>
          <cell r="IN5" t="str">
            <v>-</v>
          </cell>
          <cell r="IO5" t="str">
            <v>-</v>
          </cell>
          <cell r="IP5" t="str">
            <v>-</v>
          </cell>
          <cell r="IQ5" t="str">
            <v>-</v>
          </cell>
          <cell r="IR5" t="str">
            <v>e</v>
          </cell>
          <cell r="IS5">
            <v>1</v>
          </cell>
          <cell r="IT5">
            <v>1</v>
          </cell>
          <cell r="IU5">
            <v>1</v>
          </cell>
          <cell r="IV5" t="str">
            <v>-</v>
          </cell>
          <cell r="IW5" t="str">
            <v>-</v>
          </cell>
          <cell r="IX5" t="str">
            <v>-</v>
          </cell>
          <cell r="IY5" t="str">
            <v>-</v>
          </cell>
          <cell r="IZ5" t="str">
            <v>-</v>
          </cell>
          <cell r="JA5" t="str">
            <v>-</v>
          </cell>
          <cell r="JB5">
            <v>3</v>
          </cell>
          <cell r="JC5" t="str">
            <v/>
          </cell>
          <cell r="JD5" t="str">
            <v/>
          </cell>
          <cell r="JE5" t="str">
            <v/>
          </cell>
          <cell r="JF5" t="str">
            <v/>
          </cell>
          <cell r="JG5" t="str">
            <v/>
          </cell>
          <cell r="JH5" t="str">
            <v/>
          </cell>
          <cell r="JI5" t="str">
            <v/>
          </cell>
          <cell r="JJ5" t="str">
            <v/>
          </cell>
          <cell r="JK5" t="str">
            <v/>
          </cell>
          <cell r="JL5">
            <v>0</v>
          </cell>
          <cell r="JM5" t="str">
            <v>-</v>
          </cell>
          <cell r="JN5" t="str">
            <v>-</v>
          </cell>
          <cell r="JO5" t="str">
            <v>-</v>
          </cell>
          <cell r="JP5" t="str">
            <v>-</v>
          </cell>
          <cell r="JQ5" t="str">
            <v>-</v>
          </cell>
          <cell r="JR5" t="str">
            <v>-</v>
          </cell>
          <cell r="JS5" t="str">
            <v>-</v>
          </cell>
          <cell r="JT5" t="str">
            <v>-</v>
          </cell>
          <cell r="JU5" t="e">
            <v>#DIV/0!</v>
          </cell>
          <cell r="JV5" t="str">
            <v/>
          </cell>
          <cell r="JW5" t="str">
            <v/>
          </cell>
          <cell r="JX5" t="str">
            <v/>
          </cell>
          <cell r="JY5" t="str">
            <v/>
          </cell>
          <cell r="JZ5" t="str">
            <v/>
          </cell>
          <cell r="KA5" t="str">
            <v/>
          </cell>
          <cell r="KB5" t="str">
            <v/>
          </cell>
          <cell r="KC5" t="str">
            <v/>
          </cell>
          <cell r="KD5" t="e">
            <v>#DIV/0!</v>
          </cell>
          <cell r="KE5" t="str">
            <v>市民実感</v>
          </cell>
          <cell r="KF5" t="str">
            <v>市民の皆様や事業者の方々により展開されるエコドライブや環境にやさしい活動は，行政の取組だけでなく各々の意識啓発が大切であることから，市民の実感に重みを置く。</v>
          </cell>
          <cell r="KG5" t="e">
            <v>#DIV/0!</v>
          </cell>
          <cell r="KH5" t="e">
            <v>#DIV/0!</v>
          </cell>
          <cell r="KK5" t="str">
            <v>リンク</v>
          </cell>
        </row>
        <row r="6">
          <cell r="A6">
            <v>102</v>
          </cell>
          <cell r="B6" t="str">
            <v>生物多様性豊かな自然と調和した快適で安心・安全なまちの実現</v>
          </cell>
          <cell r="C6">
            <v>1</v>
          </cell>
          <cell r="D6" t="str">
            <v>環境</v>
          </cell>
          <cell r="F6" t="str">
            <v>環境政策局</v>
          </cell>
          <cell r="K6" t="str">
            <v>-</v>
          </cell>
          <cell r="L6" t="str">
            <v>○</v>
          </cell>
          <cell r="M6" t="str">
            <v>-</v>
          </cell>
          <cell r="N6" t="str">
            <v>-</v>
          </cell>
          <cell r="O6" t="str">
            <v>-</v>
          </cell>
          <cell r="P6" t="str">
            <v>-</v>
          </cell>
          <cell r="Q6" t="str">
            <v>-</v>
          </cell>
          <cell r="R6" t="str">
            <v>-</v>
          </cell>
          <cell r="S6" t="str">
            <v>c</v>
          </cell>
          <cell r="T6" t="str">
            <v>a</v>
          </cell>
          <cell r="U6" t="str">
            <v>-</v>
          </cell>
          <cell r="V6" t="str">
            <v>-</v>
          </cell>
          <cell r="W6" t="str">
            <v>-</v>
          </cell>
          <cell r="X6" t="str">
            <v>-</v>
          </cell>
          <cell r="Y6" t="str">
            <v>-</v>
          </cell>
          <cell r="Z6" t="str">
            <v>-</v>
          </cell>
          <cell r="AA6" t="str">
            <v>-</v>
          </cell>
          <cell r="AB6" t="str">
            <v>d</v>
          </cell>
          <cell r="AC6">
            <v>1</v>
          </cell>
          <cell r="AD6">
            <v>1</v>
          </cell>
          <cell r="AE6">
            <v>1</v>
          </cell>
          <cell r="AF6">
            <v>1</v>
          </cell>
          <cell r="AG6" t="str">
            <v>-</v>
          </cell>
          <cell r="AH6" t="str">
            <v>-</v>
          </cell>
          <cell r="AI6" t="str">
            <v>-</v>
          </cell>
          <cell r="AJ6" t="str">
            <v>-</v>
          </cell>
          <cell r="AK6" t="str">
            <v>-</v>
          </cell>
          <cell r="AL6">
            <v>4</v>
          </cell>
          <cell r="AM6">
            <v>2</v>
          </cell>
          <cell r="AN6">
            <v>4</v>
          </cell>
          <cell r="AO6" t="str">
            <v/>
          </cell>
          <cell r="AP6" t="str">
            <v/>
          </cell>
          <cell r="AQ6" t="str">
            <v/>
          </cell>
          <cell r="AR6" t="str">
            <v/>
          </cell>
          <cell r="AS6" t="str">
            <v/>
          </cell>
          <cell r="AT6" t="str">
            <v/>
          </cell>
          <cell r="AU6" t="str">
            <v/>
          </cell>
          <cell r="AV6">
            <v>0.375</v>
          </cell>
          <cell r="AW6" t="str">
            <v>-</v>
          </cell>
          <cell r="AX6" t="str">
            <v>b</v>
          </cell>
          <cell r="AY6" t="str">
            <v>-</v>
          </cell>
          <cell r="AZ6" t="str">
            <v>-</v>
          </cell>
          <cell r="BA6" t="str">
            <v>-</v>
          </cell>
          <cell r="BB6" t="str">
            <v>-</v>
          </cell>
          <cell r="BC6" t="str">
            <v>-</v>
          </cell>
          <cell r="BD6" t="str">
            <v>-</v>
          </cell>
          <cell r="BE6" t="str">
            <v>b</v>
          </cell>
          <cell r="BF6" t="str">
            <v/>
          </cell>
          <cell r="BG6">
            <v>3</v>
          </cell>
          <cell r="BH6" t="str">
            <v/>
          </cell>
          <cell r="BI6" t="str">
            <v/>
          </cell>
          <cell r="BJ6" t="str">
            <v/>
          </cell>
          <cell r="BK6" t="str">
            <v/>
          </cell>
          <cell r="BL6" t="str">
            <v/>
          </cell>
          <cell r="BM6" t="str">
            <v/>
          </cell>
          <cell r="BN6">
            <v>0.75</v>
          </cell>
          <cell r="BO6" t="str">
            <v>市民実感</v>
          </cell>
          <cell r="BP6" t="str">
            <v>生物多様性が重要であることが，市民をはじめとした主体に再認識されることが重要であるため。</v>
          </cell>
          <cell r="BQ6" t="str">
            <v>C</v>
          </cell>
          <cell r="BR6" t="str">
            <v>政策の目的がそこそこ達成されている</v>
          </cell>
          <cell r="BW6" t="str">
            <v>-</v>
          </cell>
          <cell r="BX6" t="str">
            <v>-</v>
          </cell>
          <cell r="BY6" t="str">
            <v>-</v>
          </cell>
          <cell r="BZ6" t="str">
            <v>-</v>
          </cell>
          <cell r="CA6" t="str">
            <v>-</v>
          </cell>
          <cell r="CB6" t="str">
            <v>-</v>
          </cell>
          <cell r="CC6" t="str">
            <v>-</v>
          </cell>
          <cell r="CD6" t="str">
            <v>-</v>
          </cell>
          <cell r="CE6" t="str">
            <v>-</v>
          </cell>
          <cell r="CF6" t="str">
            <v>e</v>
          </cell>
          <cell r="CG6">
            <v>1</v>
          </cell>
          <cell r="CH6">
            <v>1</v>
          </cell>
          <cell r="CI6">
            <v>1</v>
          </cell>
          <cell r="CJ6">
            <v>1</v>
          </cell>
          <cell r="CK6" t="str">
            <v>-</v>
          </cell>
          <cell r="CL6" t="str">
            <v>-</v>
          </cell>
          <cell r="CM6" t="str">
            <v>-</v>
          </cell>
          <cell r="CN6" t="str">
            <v>-</v>
          </cell>
          <cell r="CO6" t="str">
            <v>-</v>
          </cell>
          <cell r="CP6">
            <v>4</v>
          </cell>
          <cell r="CQ6" t="str">
            <v/>
          </cell>
          <cell r="CR6" t="str">
            <v/>
          </cell>
          <cell r="CS6" t="str">
            <v/>
          </cell>
          <cell r="CT6" t="str">
            <v/>
          </cell>
          <cell r="CU6" t="str">
            <v/>
          </cell>
          <cell r="CV6" t="str">
            <v/>
          </cell>
          <cell r="CW6" t="str">
            <v/>
          </cell>
          <cell r="CX6" t="str">
            <v/>
          </cell>
          <cell r="CY6" t="str">
            <v/>
          </cell>
          <cell r="CZ6">
            <v>0</v>
          </cell>
          <cell r="DA6" t="str">
            <v>-</v>
          </cell>
          <cell r="DB6" t="str">
            <v>-</v>
          </cell>
          <cell r="DC6" t="str">
            <v>-</v>
          </cell>
          <cell r="DD6" t="str">
            <v>-</v>
          </cell>
          <cell r="DE6" t="str">
            <v>-</v>
          </cell>
          <cell r="DF6" t="str">
            <v>-</v>
          </cell>
          <cell r="DG6" t="str">
            <v>-</v>
          </cell>
          <cell r="DH6" t="str">
            <v>-</v>
          </cell>
          <cell r="DI6" t="e">
            <v>#DIV/0!</v>
          </cell>
          <cell r="DJ6" t="str">
            <v/>
          </cell>
          <cell r="DK6" t="str">
            <v/>
          </cell>
          <cell r="DL6" t="str">
            <v/>
          </cell>
          <cell r="DM6" t="str">
            <v/>
          </cell>
          <cell r="DN6" t="str">
            <v/>
          </cell>
          <cell r="DO6" t="str">
            <v/>
          </cell>
          <cell r="DP6" t="str">
            <v/>
          </cell>
          <cell r="DQ6" t="str">
            <v/>
          </cell>
          <cell r="DR6" t="e">
            <v>#DIV/0!</v>
          </cell>
          <cell r="DS6" t="str">
            <v>市民実感</v>
          </cell>
          <cell r="DT6" t="str">
            <v>生物多様性が重要であることが，市民をはじめとした主体に再認識されることが重要であるため。</v>
          </cell>
          <cell r="DU6" t="e">
            <v>#DIV/0!</v>
          </cell>
          <cell r="DV6" t="e">
            <v>#DIV/0!</v>
          </cell>
          <cell r="DY6" t="str">
            <v>リンク</v>
          </cell>
          <cell r="EA6" t="str">
            <v>-</v>
          </cell>
          <cell r="EB6" t="str">
            <v>-</v>
          </cell>
          <cell r="EC6" t="str">
            <v>-</v>
          </cell>
          <cell r="ED6" t="str">
            <v>-</v>
          </cell>
          <cell r="EE6" t="str">
            <v>-</v>
          </cell>
          <cell r="EF6" t="str">
            <v>-</v>
          </cell>
          <cell r="EG6" t="str">
            <v>-</v>
          </cell>
          <cell r="EH6" t="str">
            <v>-</v>
          </cell>
          <cell r="EI6" t="str">
            <v>-</v>
          </cell>
          <cell r="EJ6" t="str">
            <v>e</v>
          </cell>
          <cell r="EK6">
            <v>1</v>
          </cell>
          <cell r="EL6">
            <v>1</v>
          </cell>
          <cell r="EM6">
            <v>1</v>
          </cell>
          <cell r="EN6">
            <v>1</v>
          </cell>
          <cell r="EO6" t="str">
            <v>-</v>
          </cell>
          <cell r="EP6" t="str">
            <v>-</v>
          </cell>
          <cell r="EQ6" t="str">
            <v>-</v>
          </cell>
          <cell r="ER6" t="str">
            <v>-</v>
          </cell>
          <cell r="ES6" t="str">
            <v>-</v>
          </cell>
          <cell r="ET6">
            <v>4</v>
          </cell>
          <cell r="EU6" t="str">
            <v/>
          </cell>
          <cell r="EV6" t="str">
            <v/>
          </cell>
          <cell r="EW6" t="str">
            <v/>
          </cell>
          <cell r="EX6" t="str">
            <v/>
          </cell>
          <cell r="EY6" t="str">
            <v/>
          </cell>
          <cell r="EZ6" t="str">
            <v/>
          </cell>
          <cell r="FA6" t="str">
            <v/>
          </cell>
          <cell r="FB6" t="str">
            <v/>
          </cell>
          <cell r="FC6" t="str">
            <v/>
          </cell>
          <cell r="FD6">
            <v>0</v>
          </cell>
          <cell r="FE6" t="str">
            <v>-</v>
          </cell>
          <cell r="FF6" t="str">
            <v>-</v>
          </cell>
          <cell r="FG6" t="str">
            <v>-</v>
          </cell>
          <cell r="FH6" t="str">
            <v>-</v>
          </cell>
          <cell r="FI6" t="str">
            <v>-</v>
          </cell>
          <cell r="FJ6" t="str">
            <v>-</v>
          </cell>
          <cell r="FK6" t="str">
            <v>-</v>
          </cell>
          <cell r="FL6" t="str">
            <v>-</v>
          </cell>
          <cell r="FM6" t="e">
            <v>#DIV/0!</v>
          </cell>
          <cell r="FN6" t="str">
            <v/>
          </cell>
          <cell r="FO6" t="str">
            <v/>
          </cell>
          <cell r="FP6" t="str">
            <v/>
          </cell>
          <cell r="FQ6" t="str">
            <v/>
          </cell>
          <cell r="FR6" t="str">
            <v/>
          </cell>
          <cell r="FS6" t="str">
            <v/>
          </cell>
          <cell r="FT6" t="str">
            <v/>
          </cell>
          <cell r="FU6" t="str">
            <v/>
          </cell>
          <cell r="FV6" t="e">
            <v>#DIV/0!</v>
          </cell>
          <cell r="FW6" t="str">
            <v>市民実感</v>
          </cell>
          <cell r="FX6" t="str">
            <v>生物多様性が重要であることが，市民をはじめとした主体に再認識されることが重要であるため。</v>
          </cell>
          <cell r="FY6" t="e">
            <v>#DIV/0!</v>
          </cell>
          <cell r="FZ6" t="e">
            <v>#DIV/0!</v>
          </cell>
          <cell r="GC6" t="str">
            <v>リンク</v>
          </cell>
          <cell r="GE6" t="str">
            <v>-</v>
          </cell>
          <cell r="GF6" t="str">
            <v>-</v>
          </cell>
          <cell r="GG6" t="str">
            <v>-</v>
          </cell>
          <cell r="GH6" t="str">
            <v>-</v>
          </cell>
          <cell r="GI6" t="str">
            <v>-</v>
          </cell>
          <cell r="GJ6" t="str">
            <v>-</v>
          </cell>
          <cell r="GK6" t="str">
            <v>-</v>
          </cell>
          <cell r="GL6" t="str">
            <v>-</v>
          </cell>
          <cell r="GM6" t="str">
            <v>-</v>
          </cell>
          <cell r="GN6" t="str">
            <v>e</v>
          </cell>
          <cell r="GO6">
            <v>1</v>
          </cell>
          <cell r="GP6">
            <v>1</v>
          </cell>
          <cell r="GQ6">
            <v>1</v>
          </cell>
          <cell r="GR6">
            <v>1</v>
          </cell>
          <cell r="GS6" t="str">
            <v>-</v>
          </cell>
          <cell r="GT6" t="str">
            <v>-</v>
          </cell>
          <cell r="GU6" t="str">
            <v>-</v>
          </cell>
          <cell r="GV6" t="str">
            <v>-</v>
          </cell>
          <cell r="GW6" t="str">
            <v>-</v>
          </cell>
          <cell r="GX6">
            <v>4</v>
          </cell>
          <cell r="GY6" t="str">
            <v/>
          </cell>
          <cell r="GZ6" t="str">
            <v/>
          </cell>
          <cell r="HA6" t="str">
            <v/>
          </cell>
          <cell r="HB6" t="str">
            <v/>
          </cell>
          <cell r="HC6" t="str">
            <v/>
          </cell>
          <cell r="HD6" t="str">
            <v/>
          </cell>
          <cell r="HE6" t="str">
            <v/>
          </cell>
          <cell r="HF6" t="str">
            <v/>
          </cell>
          <cell r="HG6" t="str">
            <v/>
          </cell>
          <cell r="HH6">
            <v>0</v>
          </cell>
          <cell r="HI6" t="str">
            <v>-</v>
          </cell>
          <cell r="HJ6" t="str">
            <v>-</v>
          </cell>
          <cell r="HK6" t="str">
            <v>-</v>
          </cell>
          <cell r="HL6" t="str">
            <v>-</v>
          </cell>
          <cell r="HM6" t="str">
            <v>-</v>
          </cell>
          <cell r="HN6" t="str">
            <v>-</v>
          </cell>
          <cell r="HO6" t="str">
            <v>-</v>
          </cell>
          <cell r="HP6" t="str">
            <v>-</v>
          </cell>
          <cell r="HQ6" t="e">
            <v>#DIV/0!</v>
          </cell>
          <cell r="HR6" t="str">
            <v/>
          </cell>
          <cell r="HS6" t="str">
            <v/>
          </cell>
          <cell r="HT6" t="str">
            <v/>
          </cell>
          <cell r="HU6" t="str">
            <v/>
          </cell>
          <cell r="HV6" t="str">
            <v/>
          </cell>
          <cell r="HW6" t="str">
            <v/>
          </cell>
          <cell r="HX6" t="str">
            <v/>
          </cell>
          <cell r="HY6" t="str">
            <v/>
          </cell>
          <cell r="HZ6" t="e">
            <v>#DIV/0!</v>
          </cell>
          <cell r="IA6" t="str">
            <v>市民実感</v>
          </cell>
          <cell r="IB6" t="str">
            <v>生物多様性が重要であることが，市民をはじめとした主体に再認識されることが重要であるため。</v>
          </cell>
          <cell r="IC6" t="e">
            <v>#DIV/0!</v>
          </cell>
          <cell r="ID6" t="e">
            <v>#DIV/0!</v>
          </cell>
          <cell r="IG6" t="str">
            <v>リンク</v>
          </cell>
          <cell r="II6" t="str">
            <v>-</v>
          </cell>
          <cell r="IJ6" t="str">
            <v>-</v>
          </cell>
          <cell r="IK6" t="str">
            <v>-</v>
          </cell>
          <cell r="IL6" t="str">
            <v>-</v>
          </cell>
          <cell r="IM6" t="str">
            <v>-</v>
          </cell>
          <cell r="IN6" t="str">
            <v>-</v>
          </cell>
          <cell r="IO6" t="str">
            <v>-</v>
          </cell>
          <cell r="IP6" t="str">
            <v>-</v>
          </cell>
          <cell r="IQ6" t="str">
            <v>-</v>
          </cell>
          <cell r="IR6" t="str">
            <v>e</v>
          </cell>
          <cell r="IS6">
            <v>1</v>
          </cell>
          <cell r="IT6">
            <v>1</v>
          </cell>
          <cell r="IU6">
            <v>1</v>
          </cell>
          <cell r="IV6">
            <v>1</v>
          </cell>
          <cell r="IW6" t="str">
            <v>-</v>
          </cell>
          <cell r="IX6" t="str">
            <v>-</v>
          </cell>
          <cell r="IY6" t="str">
            <v>-</v>
          </cell>
          <cell r="IZ6" t="str">
            <v>-</v>
          </cell>
          <cell r="JA6" t="str">
            <v>-</v>
          </cell>
          <cell r="JB6">
            <v>4</v>
          </cell>
          <cell r="JC6" t="str">
            <v/>
          </cell>
          <cell r="JD6" t="str">
            <v/>
          </cell>
          <cell r="JE6" t="str">
            <v/>
          </cell>
          <cell r="JF6" t="str">
            <v/>
          </cell>
          <cell r="JG6" t="str">
            <v/>
          </cell>
          <cell r="JH6" t="str">
            <v/>
          </cell>
          <cell r="JI6" t="str">
            <v/>
          </cell>
          <cell r="JJ6" t="str">
            <v/>
          </cell>
          <cell r="JK6" t="str">
            <v/>
          </cell>
          <cell r="JL6">
            <v>0</v>
          </cell>
          <cell r="JM6" t="str">
            <v>-</v>
          </cell>
          <cell r="JN6" t="str">
            <v>-</v>
          </cell>
          <cell r="JO6" t="str">
            <v>-</v>
          </cell>
          <cell r="JP6" t="str">
            <v>-</v>
          </cell>
          <cell r="JQ6" t="str">
            <v>-</v>
          </cell>
          <cell r="JR6" t="str">
            <v>-</v>
          </cell>
          <cell r="JS6" t="str">
            <v>-</v>
          </cell>
          <cell r="JT6" t="str">
            <v>-</v>
          </cell>
          <cell r="JU6" t="e">
            <v>#DIV/0!</v>
          </cell>
          <cell r="JV6" t="str">
            <v/>
          </cell>
          <cell r="JW6" t="str">
            <v/>
          </cell>
          <cell r="JX6" t="str">
            <v/>
          </cell>
          <cell r="JY6" t="str">
            <v/>
          </cell>
          <cell r="JZ6" t="str">
            <v/>
          </cell>
          <cell r="KA6" t="str">
            <v/>
          </cell>
          <cell r="KB6" t="str">
            <v/>
          </cell>
          <cell r="KC6" t="str">
            <v/>
          </cell>
          <cell r="KD6" t="e">
            <v>#DIV/0!</v>
          </cell>
          <cell r="KE6" t="str">
            <v>市民実感</v>
          </cell>
          <cell r="KF6" t="str">
            <v>生物多様性が重要であることが，市民をはじめとした主体に再認識されることが重要であるため。</v>
          </cell>
          <cell r="KG6" t="e">
            <v>#DIV/0!</v>
          </cell>
          <cell r="KH6" t="e">
            <v>#DIV/0!</v>
          </cell>
          <cell r="KK6" t="str">
            <v>リンク</v>
          </cell>
        </row>
        <row r="7">
          <cell r="A7">
            <v>103</v>
          </cell>
          <cell r="B7" t="str">
            <v>ごみの出ない循環型社会の構築</v>
          </cell>
          <cell r="C7">
            <v>1</v>
          </cell>
          <cell r="D7" t="str">
            <v>環境</v>
          </cell>
          <cell r="F7" t="str">
            <v>環境政策局</v>
          </cell>
          <cell r="K7" t="str">
            <v>-</v>
          </cell>
          <cell r="L7" t="str">
            <v>-</v>
          </cell>
          <cell r="M7" t="str">
            <v>○</v>
          </cell>
          <cell r="N7" t="str">
            <v>-</v>
          </cell>
          <cell r="O7" t="str">
            <v>-</v>
          </cell>
          <cell r="P7" t="str">
            <v>-</v>
          </cell>
          <cell r="Q7" t="str">
            <v>-</v>
          </cell>
          <cell r="R7" t="str">
            <v>-</v>
          </cell>
          <cell r="S7" t="str">
            <v>-</v>
          </cell>
          <cell r="T7" t="str">
            <v>a</v>
          </cell>
          <cell r="U7" t="str">
            <v>-</v>
          </cell>
          <cell r="V7" t="str">
            <v>-</v>
          </cell>
          <cell r="W7" t="str">
            <v>-</v>
          </cell>
          <cell r="X7" t="str">
            <v>-</v>
          </cell>
          <cell r="Y7" t="str">
            <v>-</v>
          </cell>
          <cell r="Z7" t="str">
            <v>-</v>
          </cell>
          <cell r="AA7" t="str">
            <v>-</v>
          </cell>
          <cell r="AB7" t="str">
            <v>d</v>
          </cell>
          <cell r="AC7">
            <v>1</v>
          </cell>
          <cell r="AD7">
            <v>1</v>
          </cell>
          <cell r="AE7">
            <v>1</v>
          </cell>
          <cell r="AF7" t="str">
            <v>-</v>
          </cell>
          <cell r="AG7" t="str">
            <v>-</v>
          </cell>
          <cell r="AH7" t="str">
            <v>-</v>
          </cell>
          <cell r="AI7" t="str">
            <v>-</v>
          </cell>
          <cell r="AJ7" t="str">
            <v>-</v>
          </cell>
          <cell r="AK7" t="str">
            <v>-</v>
          </cell>
          <cell r="AL7">
            <v>3</v>
          </cell>
          <cell r="AM7" t="str">
            <v/>
          </cell>
          <cell r="AN7">
            <v>4</v>
          </cell>
          <cell r="AO7" t="str">
            <v/>
          </cell>
          <cell r="AP7" t="str">
            <v/>
          </cell>
          <cell r="AQ7" t="str">
            <v/>
          </cell>
          <cell r="AR7" t="str">
            <v/>
          </cell>
          <cell r="AS7" t="str">
            <v/>
          </cell>
          <cell r="AT7" t="str">
            <v/>
          </cell>
          <cell r="AU7" t="str">
            <v/>
          </cell>
          <cell r="AV7">
            <v>0.33333333333333331</v>
          </cell>
          <cell r="AW7" t="str">
            <v>-</v>
          </cell>
          <cell r="AX7" t="str">
            <v>-</v>
          </cell>
          <cell r="AY7" t="str">
            <v>b</v>
          </cell>
          <cell r="AZ7" t="str">
            <v>-</v>
          </cell>
          <cell r="BA7" t="str">
            <v>-</v>
          </cell>
          <cell r="BB7" t="str">
            <v>-</v>
          </cell>
          <cell r="BC7" t="str">
            <v>-</v>
          </cell>
          <cell r="BD7" t="str">
            <v>-</v>
          </cell>
          <cell r="BE7" t="str">
            <v>b</v>
          </cell>
          <cell r="BF7" t="str">
            <v/>
          </cell>
          <cell r="BG7" t="str">
            <v/>
          </cell>
          <cell r="BH7">
            <v>3</v>
          </cell>
          <cell r="BI7" t="str">
            <v/>
          </cell>
          <cell r="BJ7" t="str">
            <v/>
          </cell>
          <cell r="BK7" t="str">
            <v/>
          </cell>
          <cell r="BL7" t="str">
            <v/>
          </cell>
          <cell r="BM7" t="str">
            <v/>
          </cell>
          <cell r="BN7">
            <v>0.75</v>
          </cell>
          <cell r="BO7" t="str">
            <v>客観指標</v>
          </cell>
          <cell r="BP7" t="str">
            <v>ごみの発生抑制や再利用，資源物の回収及びエネルギー回収等，すぐには市民の実感につながりにくい部分が多いため，客観指標に重みを置く。</v>
          </cell>
          <cell r="BQ7" t="str">
            <v>C</v>
          </cell>
          <cell r="BR7" t="str">
            <v>政策の目的がそこそこ達成されている</v>
          </cell>
          <cell r="BW7" t="str">
            <v>-</v>
          </cell>
          <cell r="BX7" t="str">
            <v>-</v>
          </cell>
          <cell r="BY7" t="str">
            <v>-</v>
          </cell>
          <cell r="BZ7" t="str">
            <v>-</v>
          </cell>
          <cell r="CA7" t="str">
            <v>-</v>
          </cell>
          <cell r="CB7" t="str">
            <v>-</v>
          </cell>
          <cell r="CC7" t="str">
            <v>-</v>
          </cell>
          <cell r="CD7" t="str">
            <v>-</v>
          </cell>
          <cell r="CE7" t="str">
            <v>-</v>
          </cell>
          <cell r="CF7" t="str">
            <v>e</v>
          </cell>
          <cell r="CG7">
            <v>1</v>
          </cell>
          <cell r="CH7">
            <v>1</v>
          </cell>
          <cell r="CI7">
            <v>1</v>
          </cell>
          <cell r="CJ7" t="str">
            <v>-</v>
          </cell>
          <cell r="CK7" t="str">
            <v>-</v>
          </cell>
          <cell r="CL7" t="str">
            <v>-</v>
          </cell>
          <cell r="CM7" t="str">
            <v>-</v>
          </cell>
          <cell r="CN7" t="str">
            <v>-</v>
          </cell>
          <cell r="CO7" t="str">
            <v>-</v>
          </cell>
          <cell r="CP7">
            <v>3</v>
          </cell>
          <cell r="CQ7" t="str">
            <v/>
          </cell>
          <cell r="CR7" t="str">
            <v/>
          </cell>
          <cell r="CS7" t="str">
            <v/>
          </cell>
          <cell r="CT7" t="str">
            <v/>
          </cell>
          <cell r="CU7" t="str">
            <v/>
          </cell>
          <cell r="CV7" t="str">
            <v/>
          </cell>
          <cell r="CW7" t="str">
            <v/>
          </cell>
          <cell r="CX7" t="str">
            <v/>
          </cell>
          <cell r="CY7" t="str">
            <v/>
          </cell>
          <cell r="CZ7">
            <v>0</v>
          </cell>
          <cell r="DA7" t="str">
            <v>-</v>
          </cell>
          <cell r="DB7" t="str">
            <v>-</v>
          </cell>
          <cell r="DC7" t="str">
            <v>-</v>
          </cell>
          <cell r="DD7" t="str">
            <v>-</v>
          </cell>
          <cell r="DE7" t="str">
            <v>-</v>
          </cell>
          <cell r="DF7" t="str">
            <v>-</v>
          </cell>
          <cell r="DG7" t="str">
            <v>-</v>
          </cell>
          <cell r="DH7" t="str">
            <v>-</v>
          </cell>
          <cell r="DI7" t="e">
            <v>#DIV/0!</v>
          </cell>
          <cell r="DJ7" t="str">
            <v/>
          </cell>
          <cell r="DK7" t="str">
            <v/>
          </cell>
          <cell r="DL7" t="str">
            <v/>
          </cell>
          <cell r="DM7" t="str">
            <v/>
          </cell>
          <cell r="DN7" t="str">
            <v/>
          </cell>
          <cell r="DO7" t="str">
            <v/>
          </cell>
          <cell r="DP7" t="str">
            <v/>
          </cell>
          <cell r="DQ7" t="str">
            <v/>
          </cell>
          <cell r="DR7" t="e">
            <v>#DIV/0!</v>
          </cell>
          <cell r="DS7" t="str">
            <v>客観指標</v>
          </cell>
          <cell r="DT7" t="str">
            <v>ごみの発生抑制や再利用，資源物の回収及びエネルギー回収等，すぐには市民の実感につながりにくい部分が多いため，客観指標に重みを置く。</v>
          </cell>
          <cell r="DU7" t="e">
            <v>#DIV/0!</v>
          </cell>
          <cell r="DV7" t="e">
            <v>#DIV/0!</v>
          </cell>
          <cell r="DY7" t="str">
            <v>リンク</v>
          </cell>
          <cell r="EA7" t="str">
            <v>-</v>
          </cell>
          <cell r="EB7" t="str">
            <v>-</v>
          </cell>
          <cell r="EC7" t="str">
            <v>-</v>
          </cell>
          <cell r="ED7" t="str">
            <v>-</v>
          </cell>
          <cell r="EE7" t="str">
            <v>-</v>
          </cell>
          <cell r="EF7" t="str">
            <v>-</v>
          </cell>
          <cell r="EG7" t="str">
            <v>-</v>
          </cell>
          <cell r="EH7" t="str">
            <v>-</v>
          </cell>
          <cell r="EI7" t="str">
            <v>-</v>
          </cell>
          <cell r="EJ7" t="str">
            <v>e</v>
          </cell>
          <cell r="EK7">
            <v>1</v>
          </cell>
          <cell r="EL7">
            <v>1</v>
          </cell>
          <cell r="EM7">
            <v>1</v>
          </cell>
          <cell r="EN7" t="str">
            <v>-</v>
          </cell>
          <cell r="EO7" t="str">
            <v>-</v>
          </cell>
          <cell r="EP7" t="str">
            <v>-</v>
          </cell>
          <cell r="EQ7" t="str">
            <v>-</v>
          </cell>
          <cell r="ER7" t="str">
            <v>-</v>
          </cell>
          <cell r="ES7" t="str">
            <v>-</v>
          </cell>
          <cell r="ET7">
            <v>3</v>
          </cell>
          <cell r="EU7" t="str">
            <v/>
          </cell>
          <cell r="EV7" t="str">
            <v/>
          </cell>
          <cell r="EW7" t="str">
            <v/>
          </cell>
          <cell r="EX7" t="str">
            <v/>
          </cell>
          <cell r="EY7" t="str">
            <v/>
          </cell>
          <cell r="EZ7" t="str">
            <v/>
          </cell>
          <cell r="FA7" t="str">
            <v/>
          </cell>
          <cell r="FB7" t="str">
            <v/>
          </cell>
          <cell r="FC7" t="str">
            <v/>
          </cell>
          <cell r="FD7">
            <v>0</v>
          </cell>
          <cell r="FE7" t="str">
            <v>-</v>
          </cell>
          <cell r="FF7" t="str">
            <v>-</v>
          </cell>
          <cell r="FG7" t="str">
            <v>-</v>
          </cell>
          <cell r="FH7" t="str">
            <v>-</v>
          </cell>
          <cell r="FI7" t="str">
            <v>-</v>
          </cell>
          <cell r="FJ7" t="str">
            <v>-</v>
          </cell>
          <cell r="FK7" t="str">
            <v>-</v>
          </cell>
          <cell r="FL7" t="str">
            <v>-</v>
          </cell>
          <cell r="FM7" t="e">
            <v>#DIV/0!</v>
          </cell>
          <cell r="FN7" t="str">
            <v/>
          </cell>
          <cell r="FO7" t="str">
            <v/>
          </cell>
          <cell r="FP7" t="str">
            <v/>
          </cell>
          <cell r="FQ7" t="str">
            <v/>
          </cell>
          <cell r="FR7" t="str">
            <v/>
          </cell>
          <cell r="FS7" t="str">
            <v/>
          </cell>
          <cell r="FT7" t="str">
            <v/>
          </cell>
          <cell r="FU7" t="str">
            <v/>
          </cell>
          <cell r="FV7" t="e">
            <v>#DIV/0!</v>
          </cell>
          <cell r="FW7" t="str">
            <v>客観指標</v>
          </cell>
          <cell r="FX7" t="str">
            <v>ごみの発生抑制や再利用，資源物の回収及びエネルギー回収等，すぐには市民の実感につながりにくい部分が多いため，客観指標に重みを置く。</v>
          </cell>
          <cell r="FY7" t="e">
            <v>#DIV/0!</v>
          </cell>
          <cell r="FZ7" t="e">
            <v>#DIV/0!</v>
          </cell>
          <cell r="GC7" t="str">
            <v>リンク</v>
          </cell>
          <cell r="GE7" t="str">
            <v>-</v>
          </cell>
          <cell r="GF7" t="str">
            <v>-</v>
          </cell>
          <cell r="GG7" t="str">
            <v>-</v>
          </cell>
          <cell r="GH7" t="str">
            <v>-</v>
          </cell>
          <cell r="GI7" t="str">
            <v>-</v>
          </cell>
          <cell r="GJ7" t="str">
            <v>-</v>
          </cell>
          <cell r="GK7" t="str">
            <v>-</v>
          </cell>
          <cell r="GL7" t="str">
            <v>-</v>
          </cell>
          <cell r="GM7" t="str">
            <v>-</v>
          </cell>
          <cell r="GN7" t="str">
            <v>e</v>
          </cell>
          <cell r="GO7">
            <v>1</v>
          </cell>
          <cell r="GP7">
            <v>1</v>
          </cell>
          <cell r="GQ7">
            <v>1</v>
          </cell>
          <cell r="GR7" t="str">
            <v>-</v>
          </cell>
          <cell r="GS7" t="str">
            <v>-</v>
          </cell>
          <cell r="GT7" t="str">
            <v>-</v>
          </cell>
          <cell r="GU7" t="str">
            <v>-</v>
          </cell>
          <cell r="GV7" t="str">
            <v>-</v>
          </cell>
          <cell r="GW7" t="str">
            <v>-</v>
          </cell>
          <cell r="GX7">
            <v>3</v>
          </cell>
          <cell r="GY7" t="str">
            <v/>
          </cell>
          <cell r="GZ7" t="str">
            <v/>
          </cell>
          <cell r="HA7" t="str">
            <v/>
          </cell>
          <cell r="HB7" t="str">
            <v/>
          </cell>
          <cell r="HC7" t="str">
            <v/>
          </cell>
          <cell r="HD7" t="str">
            <v/>
          </cell>
          <cell r="HE7" t="str">
            <v/>
          </cell>
          <cell r="HF7" t="str">
            <v/>
          </cell>
          <cell r="HG7" t="str">
            <v/>
          </cell>
          <cell r="HH7">
            <v>0</v>
          </cell>
          <cell r="HI7" t="str">
            <v>-</v>
          </cell>
          <cell r="HJ7" t="str">
            <v>-</v>
          </cell>
          <cell r="HK7" t="str">
            <v>-</v>
          </cell>
          <cell r="HL7" t="str">
            <v>-</v>
          </cell>
          <cell r="HM7" t="str">
            <v>-</v>
          </cell>
          <cell r="HN7" t="str">
            <v>-</v>
          </cell>
          <cell r="HO7" t="str">
            <v>-</v>
          </cell>
          <cell r="HP7" t="str">
            <v>-</v>
          </cell>
          <cell r="HQ7" t="e">
            <v>#DIV/0!</v>
          </cell>
          <cell r="HR7" t="str">
            <v/>
          </cell>
          <cell r="HS7" t="str">
            <v/>
          </cell>
          <cell r="HT7" t="str">
            <v/>
          </cell>
          <cell r="HU7" t="str">
            <v/>
          </cell>
          <cell r="HV7" t="str">
            <v/>
          </cell>
          <cell r="HW7" t="str">
            <v/>
          </cell>
          <cell r="HX7" t="str">
            <v/>
          </cell>
          <cell r="HY7" t="str">
            <v/>
          </cell>
          <cell r="HZ7" t="e">
            <v>#DIV/0!</v>
          </cell>
          <cell r="IA7" t="str">
            <v>客観指標</v>
          </cell>
          <cell r="IB7" t="str">
            <v>ごみの発生抑制や再利用，資源物の回収及びエネルギー回収等，すぐには市民の実感につながりにくい部分が多いため，客観指標に重みを置く。</v>
          </cell>
          <cell r="IC7" t="e">
            <v>#DIV/0!</v>
          </cell>
          <cell r="ID7" t="e">
            <v>#DIV/0!</v>
          </cell>
          <cell r="IG7" t="str">
            <v>リンク</v>
          </cell>
          <cell r="II7" t="str">
            <v>-</v>
          </cell>
          <cell r="IJ7" t="str">
            <v>-</v>
          </cell>
          <cell r="IK7" t="str">
            <v>-</v>
          </cell>
          <cell r="IL7" t="str">
            <v>-</v>
          </cell>
          <cell r="IM7" t="str">
            <v>-</v>
          </cell>
          <cell r="IN7" t="str">
            <v>-</v>
          </cell>
          <cell r="IO7" t="str">
            <v>-</v>
          </cell>
          <cell r="IP7" t="str">
            <v>-</v>
          </cell>
          <cell r="IQ7" t="str">
            <v>-</v>
          </cell>
          <cell r="IR7" t="str">
            <v>e</v>
          </cell>
          <cell r="IS7">
            <v>1</v>
          </cell>
          <cell r="IT7">
            <v>1</v>
          </cell>
          <cell r="IU7">
            <v>1</v>
          </cell>
          <cell r="IV7" t="str">
            <v>-</v>
          </cell>
          <cell r="IW7" t="str">
            <v>-</v>
          </cell>
          <cell r="IX7" t="str">
            <v>-</v>
          </cell>
          <cell r="IY7" t="str">
            <v>-</v>
          </cell>
          <cell r="IZ7" t="str">
            <v>-</v>
          </cell>
          <cell r="JA7" t="str">
            <v>-</v>
          </cell>
          <cell r="JB7">
            <v>3</v>
          </cell>
          <cell r="JC7" t="str">
            <v/>
          </cell>
          <cell r="JD7" t="str">
            <v/>
          </cell>
          <cell r="JE7" t="str">
            <v/>
          </cell>
          <cell r="JF7" t="str">
            <v/>
          </cell>
          <cell r="JG7" t="str">
            <v/>
          </cell>
          <cell r="JH7" t="str">
            <v/>
          </cell>
          <cell r="JI7" t="str">
            <v/>
          </cell>
          <cell r="JJ7" t="str">
            <v/>
          </cell>
          <cell r="JK7" t="str">
            <v/>
          </cell>
          <cell r="JL7">
            <v>0</v>
          </cell>
          <cell r="JM7" t="str">
            <v>-</v>
          </cell>
          <cell r="JN7" t="str">
            <v>-</v>
          </cell>
          <cell r="JO7" t="str">
            <v>-</v>
          </cell>
          <cell r="JP7" t="str">
            <v>-</v>
          </cell>
          <cell r="JQ7" t="str">
            <v>-</v>
          </cell>
          <cell r="JR7" t="str">
            <v>-</v>
          </cell>
          <cell r="JS7" t="str">
            <v>-</v>
          </cell>
          <cell r="JT7" t="str">
            <v>-</v>
          </cell>
          <cell r="JU7" t="e">
            <v>#DIV/0!</v>
          </cell>
          <cell r="JV7" t="str">
            <v/>
          </cell>
          <cell r="JW7" t="str">
            <v/>
          </cell>
          <cell r="JX7" t="str">
            <v/>
          </cell>
          <cell r="JY7" t="str">
            <v/>
          </cell>
          <cell r="JZ7" t="str">
            <v/>
          </cell>
          <cell r="KA7" t="str">
            <v/>
          </cell>
          <cell r="KB7" t="str">
            <v/>
          </cell>
          <cell r="KC7" t="str">
            <v/>
          </cell>
          <cell r="KD7" t="e">
            <v>#DIV/0!</v>
          </cell>
          <cell r="KE7" t="str">
            <v>客観指標</v>
          </cell>
          <cell r="KF7" t="str">
            <v>ごみの発生抑制や再利用，資源物の回収及びエネルギー回収等，すぐには市民の実感につながりにくい部分が多いため，客観指標に重みを置く。</v>
          </cell>
          <cell r="KG7" t="e">
            <v>#DIV/0!</v>
          </cell>
          <cell r="KH7" t="e">
            <v>#DIV/0!</v>
          </cell>
          <cell r="KK7" t="str">
            <v>リンク</v>
          </cell>
        </row>
        <row r="8">
          <cell r="A8">
            <v>104</v>
          </cell>
          <cell r="B8" t="str">
            <v>環境と調和した持続可能な社会を構築する担い手が育つまちの実現</v>
          </cell>
          <cell r="C8">
            <v>1</v>
          </cell>
          <cell r="D8" t="str">
            <v>環境</v>
          </cell>
          <cell r="F8" t="str">
            <v>環境政策局</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e</v>
          </cell>
          <cell r="AC8">
            <v>1</v>
          </cell>
          <cell r="AD8" t="str">
            <v>-</v>
          </cell>
          <cell r="AE8" t="str">
            <v>-</v>
          </cell>
          <cell r="AF8" t="str">
            <v>-</v>
          </cell>
          <cell r="AG8" t="str">
            <v>-</v>
          </cell>
          <cell r="AH8" t="str">
            <v>-</v>
          </cell>
          <cell r="AI8" t="str">
            <v>-</v>
          </cell>
          <cell r="AJ8" t="str">
            <v>-</v>
          </cell>
          <cell r="AK8" t="str">
            <v>-</v>
          </cell>
          <cell r="AL8">
            <v>1</v>
          </cell>
          <cell r="AM8" t="str">
            <v/>
          </cell>
          <cell r="AN8" t="str">
            <v/>
          </cell>
          <cell r="AO8" t="str">
            <v/>
          </cell>
          <cell r="AP8" t="str">
            <v/>
          </cell>
          <cell r="AQ8" t="str">
            <v/>
          </cell>
          <cell r="AR8" t="str">
            <v/>
          </cell>
          <cell r="AS8" t="str">
            <v/>
          </cell>
          <cell r="AT8" t="str">
            <v/>
          </cell>
          <cell r="AU8" t="str">
            <v/>
          </cell>
          <cell r="AV8">
            <v>0</v>
          </cell>
          <cell r="AW8" t="str">
            <v>-</v>
          </cell>
          <cell r="AX8" t="str">
            <v>-</v>
          </cell>
          <cell r="AY8" t="str">
            <v>-</v>
          </cell>
          <cell r="AZ8" t="str">
            <v>c</v>
          </cell>
          <cell r="BA8" t="str">
            <v>-</v>
          </cell>
          <cell r="BB8" t="str">
            <v>-</v>
          </cell>
          <cell r="BC8" t="str">
            <v>-</v>
          </cell>
          <cell r="BD8" t="str">
            <v>-</v>
          </cell>
          <cell r="BE8" t="str">
            <v>c</v>
          </cell>
          <cell r="BF8" t="str">
            <v/>
          </cell>
          <cell r="BG8" t="str">
            <v/>
          </cell>
          <cell r="BH8" t="str">
            <v/>
          </cell>
          <cell r="BI8">
            <v>2</v>
          </cell>
          <cell r="BJ8" t="str">
            <v/>
          </cell>
          <cell r="BK8" t="str">
            <v/>
          </cell>
          <cell r="BL8" t="str">
            <v/>
          </cell>
          <cell r="BM8" t="str">
            <v/>
          </cell>
          <cell r="BN8">
            <v>0.5</v>
          </cell>
          <cell r="BO8" t="str">
            <v>客観指標</v>
          </cell>
          <cell r="BP8" t="str">
            <v>環境学習等担い手育成の取組は，環境に優しい行動が根付くことを目的とした長期的な取組であり，その成果はすぐには市民に実感されにくいことから，客観指標に重みを置く。</v>
          </cell>
          <cell r="BQ8" t="str">
            <v>D</v>
          </cell>
          <cell r="BR8" t="str">
            <v>政策の目的があまり達成されていない</v>
          </cell>
          <cell r="BW8" t="str">
            <v>-</v>
          </cell>
          <cell r="BX8" t="str">
            <v>-</v>
          </cell>
          <cell r="BY8" t="str">
            <v>-</v>
          </cell>
          <cell r="BZ8" t="str">
            <v>-</v>
          </cell>
          <cell r="CA8" t="str">
            <v>-</v>
          </cell>
          <cell r="CB8" t="str">
            <v>-</v>
          </cell>
          <cell r="CC8" t="str">
            <v>-</v>
          </cell>
          <cell r="CD8" t="str">
            <v>-</v>
          </cell>
          <cell r="CE8" t="str">
            <v>-</v>
          </cell>
          <cell r="CF8" t="str">
            <v>e</v>
          </cell>
          <cell r="CG8">
            <v>1</v>
          </cell>
          <cell r="CH8" t="str">
            <v>-</v>
          </cell>
          <cell r="CI8" t="str">
            <v>-</v>
          </cell>
          <cell r="CJ8" t="str">
            <v>-</v>
          </cell>
          <cell r="CK8" t="str">
            <v>-</v>
          </cell>
          <cell r="CL8" t="str">
            <v>-</v>
          </cell>
          <cell r="CM8" t="str">
            <v>-</v>
          </cell>
          <cell r="CN8" t="str">
            <v>-</v>
          </cell>
          <cell r="CO8" t="str">
            <v>-</v>
          </cell>
          <cell r="CP8">
            <v>1</v>
          </cell>
          <cell r="CQ8" t="str">
            <v/>
          </cell>
          <cell r="CR8" t="str">
            <v/>
          </cell>
          <cell r="CS8" t="str">
            <v/>
          </cell>
          <cell r="CT8" t="str">
            <v/>
          </cell>
          <cell r="CU8" t="str">
            <v/>
          </cell>
          <cell r="CV8" t="str">
            <v/>
          </cell>
          <cell r="CW8" t="str">
            <v/>
          </cell>
          <cell r="CX8" t="str">
            <v/>
          </cell>
          <cell r="CY8" t="str">
            <v/>
          </cell>
          <cell r="CZ8">
            <v>0</v>
          </cell>
          <cell r="DA8" t="str">
            <v>-</v>
          </cell>
          <cell r="DB8" t="str">
            <v>-</v>
          </cell>
          <cell r="DC8" t="str">
            <v>-</v>
          </cell>
          <cell r="DD8" t="str">
            <v>-</v>
          </cell>
          <cell r="DE8" t="str">
            <v>-</v>
          </cell>
          <cell r="DF8" t="str">
            <v>-</v>
          </cell>
          <cell r="DG8" t="str">
            <v>-</v>
          </cell>
          <cell r="DH8" t="str">
            <v>-</v>
          </cell>
          <cell r="DI8" t="e">
            <v>#DIV/0!</v>
          </cell>
          <cell r="DJ8" t="str">
            <v/>
          </cell>
          <cell r="DK8" t="str">
            <v/>
          </cell>
          <cell r="DL8" t="str">
            <v/>
          </cell>
          <cell r="DM8" t="str">
            <v/>
          </cell>
          <cell r="DN8" t="str">
            <v/>
          </cell>
          <cell r="DO8" t="str">
            <v/>
          </cell>
          <cell r="DP8" t="str">
            <v/>
          </cell>
          <cell r="DQ8" t="str">
            <v/>
          </cell>
          <cell r="DR8" t="e">
            <v>#DIV/0!</v>
          </cell>
          <cell r="DS8" t="str">
            <v>客観指標</v>
          </cell>
          <cell r="DT8" t="str">
            <v>環境学習等担い手育成の取組は，環境に優しい行動が根付くことを目的とした長期的な取組であり，その成果はすぐには市民に実感されにくいことから，客観指標に重みを置く。</v>
          </cell>
          <cell r="DU8" t="e">
            <v>#DIV/0!</v>
          </cell>
          <cell r="DV8" t="e">
            <v>#DIV/0!</v>
          </cell>
          <cell r="DY8" t="str">
            <v>リンク</v>
          </cell>
          <cell r="EA8" t="str">
            <v>-</v>
          </cell>
          <cell r="EB8" t="str">
            <v>-</v>
          </cell>
          <cell r="EC8" t="str">
            <v>-</v>
          </cell>
          <cell r="ED8" t="str">
            <v>-</v>
          </cell>
          <cell r="EE8" t="str">
            <v>-</v>
          </cell>
          <cell r="EF8" t="str">
            <v>-</v>
          </cell>
          <cell r="EG8" t="str">
            <v>-</v>
          </cell>
          <cell r="EH8" t="str">
            <v>-</v>
          </cell>
          <cell r="EI8" t="str">
            <v>-</v>
          </cell>
          <cell r="EJ8" t="str">
            <v>e</v>
          </cell>
          <cell r="EK8">
            <v>1</v>
          </cell>
          <cell r="EL8" t="str">
            <v>-</v>
          </cell>
          <cell r="EM8" t="str">
            <v>-</v>
          </cell>
          <cell r="EN8" t="str">
            <v>-</v>
          </cell>
          <cell r="EO8" t="str">
            <v>-</v>
          </cell>
          <cell r="EP8" t="str">
            <v>-</v>
          </cell>
          <cell r="EQ8" t="str">
            <v>-</v>
          </cell>
          <cell r="ER8" t="str">
            <v>-</v>
          </cell>
          <cell r="ES8" t="str">
            <v>-</v>
          </cell>
          <cell r="ET8">
            <v>1</v>
          </cell>
          <cell r="EU8" t="str">
            <v/>
          </cell>
          <cell r="EV8" t="str">
            <v/>
          </cell>
          <cell r="EW8" t="str">
            <v/>
          </cell>
          <cell r="EX8" t="str">
            <v/>
          </cell>
          <cell r="EY8" t="str">
            <v/>
          </cell>
          <cell r="EZ8" t="str">
            <v/>
          </cell>
          <cell r="FA8" t="str">
            <v/>
          </cell>
          <cell r="FB8" t="str">
            <v/>
          </cell>
          <cell r="FC8" t="str">
            <v/>
          </cell>
          <cell r="FD8">
            <v>0</v>
          </cell>
          <cell r="FE8" t="str">
            <v>-</v>
          </cell>
          <cell r="FF8" t="str">
            <v>-</v>
          </cell>
          <cell r="FG8" t="str">
            <v>-</v>
          </cell>
          <cell r="FH8" t="str">
            <v>-</v>
          </cell>
          <cell r="FI8" t="str">
            <v>-</v>
          </cell>
          <cell r="FJ8" t="str">
            <v>-</v>
          </cell>
          <cell r="FK8" t="str">
            <v>-</v>
          </cell>
          <cell r="FL8" t="str">
            <v>-</v>
          </cell>
          <cell r="FM8" t="e">
            <v>#DIV/0!</v>
          </cell>
          <cell r="FN8" t="str">
            <v/>
          </cell>
          <cell r="FO8" t="str">
            <v/>
          </cell>
          <cell r="FP8" t="str">
            <v/>
          </cell>
          <cell r="FQ8" t="str">
            <v/>
          </cell>
          <cell r="FR8" t="str">
            <v/>
          </cell>
          <cell r="FS8" t="str">
            <v/>
          </cell>
          <cell r="FT8" t="str">
            <v/>
          </cell>
          <cell r="FU8" t="str">
            <v/>
          </cell>
          <cell r="FV8" t="e">
            <v>#DIV/0!</v>
          </cell>
          <cell r="FW8" t="str">
            <v>客観指標</v>
          </cell>
          <cell r="FX8" t="str">
            <v>環境学習等担い手育成の取組は，環境に優しい行動が根付くことを目的とした長期的な取組であり，その成果はすぐには市民に実感されにくいことから，客観指標に重みを置く。</v>
          </cell>
          <cell r="FY8" t="e">
            <v>#DIV/0!</v>
          </cell>
          <cell r="FZ8" t="e">
            <v>#DIV/0!</v>
          </cell>
          <cell r="GC8" t="str">
            <v>リンク</v>
          </cell>
          <cell r="GE8" t="str">
            <v>-</v>
          </cell>
          <cell r="GF8" t="str">
            <v>-</v>
          </cell>
          <cell r="GG8" t="str">
            <v>-</v>
          </cell>
          <cell r="GH8" t="str">
            <v>-</v>
          </cell>
          <cell r="GI8" t="str">
            <v>-</v>
          </cell>
          <cell r="GJ8" t="str">
            <v>-</v>
          </cell>
          <cell r="GK8" t="str">
            <v>-</v>
          </cell>
          <cell r="GL8" t="str">
            <v>-</v>
          </cell>
          <cell r="GM8" t="str">
            <v>-</v>
          </cell>
          <cell r="GN8" t="str">
            <v>e</v>
          </cell>
          <cell r="GO8">
            <v>1</v>
          </cell>
          <cell r="GP8" t="str">
            <v>-</v>
          </cell>
          <cell r="GQ8" t="str">
            <v>-</v>
          </cell>
          <cell r="GR8" t="str">
            <v>-</v>
          </cell>
          <cell r="GS8" t="str">
            <v>-</v>
          </cell>
          <cell r="GT8" t="str">
            <v>-</v>
          </cell>
          <cell r="GU8" t="str">
            <v>-</v>
          </cell>
          <cell r="GV8" t="str">
            <v>-</v>
          </cell>
          <cell r="GW8" t="str">
            <v>-</v>
          </cell>
          <cell r="GX8">
            <v>1</v>
          </cell>
          <cell r="GY8" t="str">
            <v/>
          </cell>
          <cell r="GZ8" t="str">
            <v/>
          </cell>
          <cell r="HA8" t="str">
            <v/>
          </cell>
          <cell r="HB8" t="str">
            <v/>
          </cell>
          <cell r="HC8" t="str">
            <v/>
          </cell>
          <cell r="HD8" t="str">
            <v/>
          </cell>
          <cell r="HE8" t="str">
            <v/>
          </cell>
          <cell r="HF8" t="str">
            <v/>
          </cell>
          <cell r="HG8" t="str">
            <v/>
          </cell>
          <cell r="HH8">
            <v>0</v>
          </cell>
          <cell r="HI8" t="str">
            <v>-</v>
          </cell>
          <cell r="HJ8" t="str">
            <v>-</v>
          </cell>
          <cell r="HK8" t="str">
            <v>-</v>
          </cell>
          <cell r="HL8" t="str">
            <v>-</v>
          </cell>
          <cell r="HM8" t="str">
            <v>-</v>
          </cell>
          <cell r="HN8" t="str">
            <v>-</v>
          </cell>
          <cell r="HO8" t="str">
            <v>-</v>
          </cell>
          <cell r="HP8" t="str">
            <v>-</v>
          </cell>
          <cell r="HQ8" t="e">
            <v>#DIV/0!</v>
          </cell>
          <cell r="HR8" t="str">
            <v/>
          </cell>
          <cell r="HS8" t="str">
            <v/>
          </cell>
          <cell r="HT8" t="str">
            <v/>
          </cell>
          <cell r="HU8" t="str">
            <v/>
          </cell>
          <cell r="HV8" t="str">
            <v/>
          </cell>
          <cell r="HW8" t="str">
            <v/>
          </cell>
          <cell r="HX8" t="str">
            <v/>
          </cell>
          <cell r="HY8" t="str">
            <v/>
          </cell>
          <cell r="HZ8" t="e">
            <v>#DIV/0!</v>
          </cell>
          <cell r="IA8" t="str">
            <v>客観指標</v>
          </cell>
          <cell r="IB8" t="str">
            <v>環境学習等担い手育成の取組は，環境に優しい行動が根付くことを目的とした長期的な取組であり，その成果はすぐには市民に実感されにくいことから，客観指標に重みを置く。</v>
          </cell>
          <cell r="IC8" t="e">
            <v>#DIV/0!</v>
          </cell>
          <cell r="ID8" t="e">
            <v>#DIV/0!</v>
          </cell>
          <cell r="IG8" t="str">
            <v>リンク</v>
          </cell>
          <cell r="II8" t="str">
            <v>-</v>
          </cell>
          <cell r="IJ8" t="str">
            <v>-</v>
          </cell>
          <cell r="IK8" t="str">
            <v>-</v>
          </cell>
          <cell r="IL8" t="str">
            <v>-</v>
          </cell>
          <cell r="IM8" t="str">
            <v>-</v>
          </cell>
          <cell r="IN8" t="str">
            <v>-</v>
          </cell>
          <cell r="IO8" t="str">
            <v>-</v>
          </cell>
          <cell r="IP8" t="str">
            <v>-</v>
          </cell>
          <cell r="IQ8" t="str">
            <v>-</v>
          </cell>
          <cell r="IR8" t="str">
            <v>e</v>
          </cell>
          <cell r="IS8">
            <v>1</v>
          </cell>
          <cell r="IT8" t="str">
            <v>-</v>
          </cell>
          <cell r="IU8" t="str">
            <v>-</v>
          </cell>
          <cell r="IV8" t="str">
            <v>-</v>
          </cell>
          <cell r="IW8" t="str">
            <v>-</v>
          </cell>
          <cell r="IX8" t="str">
            <v>-</v>
          </cell>
          <cell r="IY8" t="str">
            <v>-</v>
          </cell>
          <cell r="IZ8" t="str">
            <v>-</v>
          </cell>
          <cell r="JA8" t="str">
            <v>-</v>
          </cell>
          <cell r="JB8">
            <v>1</v>
          </cell>
          <cell r="JC8" t="str">
            <v/>
          </cell>
          <cell r="JD8" t="str">
            <v/>
          </cell>
          <cell r="JE8" t="str">
            <v/>
          </cell>
          <cell r="JF8" t="str">
            <v/>
          </cell>
          <cell r="JG8" t="str">
            <v/>
          </cell>
          <cell r="JH8" t="str">
            <v/>
          </cell>
          <cell r="JI8" t="str">
            <v/>
          </cell>
          <cell r="JJ8" t="str">
            <v/>
          </cell>
          <cell r="JK8" t="str">
            <v/>
          </cell>
          <cell r="JL8">
            <v>0</v>
          </cell>
          <cell r="JM8" t="str">
            <v>-</v>
          </cell>
          <cell r="JN8" t="str">
            <v>-</v>
          </cell>
          <cell r="JO8" t="str">
            <v>-</v>
          </cell>
          <cell r="JP8" t="str">
            <v>-</v>
          </cell>
          <cell r="JQ8" t="str">
            <v>-</v>
          </cell>
          <cell r="JR8" t="str">
            <v>-</v>
          </cell>
          <cell r="JS8" t="str">
            <v>-</v>
          </cell>
          <cell r="JT8" t="str">
            <v>-</v>
          </cell>
          <cell r="JU8" t="e">
            <v>#DIV/0!</v>
          </cell>
          <cell r="JV8" t="str">
            <v/>
          </cell>
          <cell r="JW8" t="str">
            <v/>
          </cell>
          <cell r="JX8" t="str">
            <v/>
          </cell>
          <cell r="JY8" t="str">
            <v/>
          </cell>
          <cell r="JZ8" t="str">
            <v/>
          </cell>
          <cell r="KA8" t="str">
            <v/>
          </cell>
          <cell r="KB8" t="str">
            <v/>
          </cell>
          <cell r="KC8" t="str">
            <v/>
          </cell>
          <cell r="KD8" t="e">
            <v>#DIV/0!</v>
          </cell>
          <cell r="KE8" t="str">
            <v>客観指標</v>
          </cell>
          <cell r="KF8" t="str">
            <v>環境学習等担い手育成の取組は，環境に優しい行動が根付くことを目的とした長期的な取組であり，その成果はすぐには市民に実感されにくいことから，客観指標に重みを置く。</v>
          </cell>
          <cell r="KG8" t="e">
            <v>#DIV/0!</v>
          </cell>
          <cell r="KH8" t="e">
            <v>#DIV/0!</v>
          </cell>
          <cell r="KK8" t="str">
            <v>リンク</v>
          </cell>
        </row>
        <row r="9">
          <cell r="A9">
            <v>201</v>
          </cell>
          <cell r="B9" t="str">
            <v>すべての人の人権を尊重する人権文化の構築</v>
          </cell>
          <cell r="C9">
            <v>2</v>
          </cell>
          <cell r="D9" t="str">
            <v>人権・男女共同参画</v>
          </cell>
          <cell r="F9" t="str">
            <v>文化市民局</v>
          </cell>
          <cell r="K9" t="str">
            <v>○</v>
          </cell>
          <cell r="L9" t="str">
            <v>-</v>
          </cell>
          <cell r="M9" t="str">
            <v>-</v>
          </cell>
          <cell r="N9" t="str">
            <v>-</v>
          </cell>
          <cell r="O9" t="str">
            <v>-</v>
          </cell>
          <cell r="P9" t="str">
            <v>-</v>
          </cell>
          <cell r="Q9" t="str">
            <v>-</v>
          </cell>
          <cell r="R9" t="str">
            <v>-</v>
          </cell>
          <cell r="S9" t="str">
            <v>a</v>
          </cell>
          <cell r="T9" t="str">
            <v>-</v>
          </cell>
          <cell r="U9" t="str">
            <v>-</v>
          </cell>
          <cell r="V9" t="str">
            <v>-</v>
          </cell>
          <cell r="W9" t="str">
            <v>-</v>
          </cell>
          <cell r="X9" t="str">
            <v>-</v>
          </cell>
          <cell r="Y9" t="str">
            <v>-</v>
          </cell>
          <cell r="Z9" t="str">
            <v>-</v>
          </cell>
          <cell r="AA9" t="str">
            <v>-</v>
          </cell>
          <cell r="AB9" t="str">
            <v>a</v>
          </cell>
          <cell r="AC9">
            <v>1</v>
          </cell>
          <cell r="AD9" t="str">
            <v>-</v>
          </cell>
          <cell r="AE9" t="str">
            <v>-</v>
          </cell>
          <cell r="AF9" t="str">
            <v>-</v>
          </cell>
          <cell r="AG9" t="str">
            <v>-</v>
          </cell>
          <cell r="AH9" t="str">
            <v>-</v>
          </cell>
          <cell r="AI9" t="str">
            <v>-</v>
          </cell>
          <cell r="AJ9" t="str">
            <v>-</v>
          </cell>
          <cell r="AK9" t="str">
            <v>-</v>
          </cell>
          <cell r="AL9">
            <v>1</v>
          </cell>
          <cell r="AM9">
            <v>4</v>
          </cell>
          <cell r="AN9" t="str">
            <v/>
          </cell>
          <cell r="AO9" t="str">
            <v/>
          </cell>
          <cell r="AP9" t="str">
            <v/>
          </cell>
          <cell r="AQ9" t="str">
            <v/>
          </cell>
          <cell r="AR9" t="str">
            <v/>
          </cell>
          <cell r="AS9" t="str">
            <v/>
          </cell>
          <cell r="AT9" t="str">
            <v/>
          </cell>
          <cell r="AU9" t="str">
            <v/>
          </cell>
          <cell r="AV9">
            <v>1</v>
          </cell>
          <cell r="AW9" t="str">
            <v>c</v>
          </cell>
          <cell r="AX9" t="str">
            <v>-</v>
          </cell>
          <cell r="AY9" t="str">
            <v>-</v>
          </cell>
          <cell r="AZ9" t="str">
            <v>-</v>
          </cell>
          <cell r="BA9" t="str">
            <v>-</v>
          </cell>
          <cell r="BB9" t="str">
            <v>-</v>
          </cell>
          <cell r="BC9" t="str">
            <v>-</v>
          </cell>
          <cell r="BD9" t="str">
            <v>-</v>
          </cell>
          <cell r="BE9" t="str">
            <v>c</v>
          </cell>
          <cell r="BF9">
            <v>2</v>
          </cell>
          <cell r="BG9" t="str">
            <v/>
          </cell>
          <cell r="BH9" t="str">
            <v/>
          </cell>
          <cell r="BI9" t="str">
            <v/>
          </cell>
          <cell r="BJ9" t="str">
            <v/>
          </cell>
          <cell r="BK9" t="str">
            <v/>
          </cell>
          <cell r="BL9" t="str">
            <v/>
          </cell>
          <cell r="BM9" t="str">
            <v/>
          </cell>
          <cell r="BN9">
            <v>0.5</v>
          </cell>
          <cell r="BO9" t="str">
            <v>市民実感</v>
          </cell>
          <cell r="BP9" t="str">
            <v>市民の実感が向上して初めて施策目的が達成できる分野であり，評価指標としては，市民生活実感調査の方が客観指標より適しているため。</v>
          </cell>
          <cell r="BQ9" t="str">
            <v>B</v>
          </cell>
          <cell r="BR9" t="str">
            <v>政策の目的がかなり達成されている</v>
          </cell>
          <cell r="BW9" t="str">
            <v>-</v>
          </cell>
          <cell r="BX9" t="str">
            <v>-</v>
          </cell>
          <cell r="BY9" t="str">
            <v>-</v>
          </cell>
          <cell r="BZ9" t="str">
            <v>-</v>
          </cell>
          <cell r="CA9" t="str">
            <v>-</v>
          </cell>
          <cell r="CB9" t="str">
            <v>-</v>
          </cell>
          <cell r="CC9" t="str">
            <v>-</v>
          </cell>
          <cell r="CD9" t="str">
            <v>-</v>
          </cell>
          <cell r="CE9" t="str">
            <v>-</v>
          </cell>
          <cell r="CF9" t="str">
            <v>e</v>
          </cell>
          <cell r="CG9">
            <v>1</v>
          </cell>
          <cell r="CH9" t="str">
            <v>-</v>
          </cell>
          <cell r="CI9" t="str">
            <v>-</v>
          </cell>
          <cell r="CJ9" t="str">
            <v>-</v>
          </cell>
          <cell r="CK9" t="str">
            <v>-</v>
          </cell>
          <cell r="CL9" t="str">
            <v>-</v>
          </cell>
          <cell r="CM9" t="str">
            <v>-</v>
          </cell>
          <cell r="CN9" t="str">
            <v>-</v>
          </cell>
          <cell r="CO9" t="str">
            <v>-</v>
          </cell>
          <cell r="CP9">
            <v>1</v>
          </cell>
          <cell r="CQ9" t="str">
            <v/>
          </cell>
          <cell r="CR9" t="str">
            <v/>
          </cell>
          <cell r="CS9" t="str">
            <v/>
          </cell>
          <cell r="CT9" t="str">
            <v/>
          </cell>
          <cell r="CU9" t="str">
            <v/>
          </cell>
          <cell r="CV9" t="str">
            <v/>
          </cell>
          <cell r="CW9" t="str">
            <v/>
          </cell>
          <cell r="CX9" t="str">
            <v/>
          </cell>
          <cell r="CY9" t="str">
            <v/>
          </cell>
          <cell r="CZ9">
            <v>0</v>
          </cell>
          <cell r="DA9" t="str">
            <v>-</v>
          </cell>
          <cell r="DB9" t="str">
            <v>-</v>
          </cell>
          <cell r="DC9" t="str">
            <v>-</v>
          </cell>
          <cell r="DD9" t="str">
            <v>-</v>
          </cell>
          <cell r="DE9" t="str">
            <v>-</v>
          </cell>
          <cell r="DF9" t="str">
            <v>-</v>
          </cell>
          <cell r="DG9" t="str">
            <v>-</v>
          </cell>
          <cell r="DH9" t="str">
            <v>-</v>
          </cell>
          <cell r="DI9" t="e">
            <v>#DIV/0!</v>
          </cell>
          <cell r="DJ9" t="str">
            <v/>
          </cell>
          <cell r="DK9" t="str">
            <v/>
          </cell>
          <cell r="DL9" t="str">
            <v/>
          </cell>
          <cell r="DM9" t="str">
            <v/>
          </cell>
          <cell r="DN9" t="str">
            <v/>
          </cell>
          <cell r="DO9" t="str">
            <v/>
          </cell>
          <cell r="DP9" t="str">
            <v/>
          </cell>
          <cell r="DQ9" t="str">
            <v/>
          </cell>
          <cell r="DR9" t="e">
            <v>#DIV/0!</v>
          </cell>
          <cell r="DS9" t="str">
            <v>市民実感</v>
          </cell>
          <cell r="DT9" t="str">
            <v>市民の実感が向上して初めて施策目的が達成できる分野であり，評価指標としては，市民生活実感調査の方が客観指標より適しているため。</v>
          </cell>
          <cell r="DU9" t="e">
            <v>#DIV/0!</v>
          </cell>
          <cell r="DV9" t="e">
            <v>#DIV/0!</v>
          </cell>
          <cell r="DY9" t="str">
            <v>リンク</v>
          </cell>
          <cell r="EA9" t="str">
            <v>-</v>
          </cell>
          <cell r="EB9" t="str">
            <v>-</v>
          </cell>
          <cell r="EC9" t="str">
            <v>-</v>
          </cell>
          <cell r="ED9" t="str">
            <v>-</v>
          </cell>
          <cell r="EE9" t="str">
            <v>-</v>
          </cell>
          <cell r="EF9" t="str">
            <v>-</v>
          </cell>
          <cell r="EG9" t="str">
            <v>-</v>
          </cell>
          <cell r="EH9" t="str">
            <v>-</v>
          </cell>
          <cell r="EI9" t="str">
            <v>-</v>
          </cell>
          <cell r="EJ9" t="str">
            <v>e</v>
          </cell>
          <cell r="EK9">
            <v>1</v>
          </cell>
          <cell r="EL9" t="str">
            <v>-</v>
          </cell>
          <cell r="EM9" t="str">
            <v>-</v>
          </cell>
          <cell r="EN9" t="str">
            <v>-</v>
          </cell>
          <cell r="EO9" t="str">
            <v>-</v>
          </cell>
          <cell r="EP9" t="str">
            <v>-</v>
          </cell>
          <cell r="EQ9" t="str">
            <v>-</v>
          </cell>
          <cell r="ER9" t="str">
            <v>-</v>
          </cell>
          <cell r="ES9" t="str">
            <v>-</v>
          </cell>
          <cell r="ET9">
            <v>1</v>
          </cell>
          <cell r="EU9" t="str">
            <v/>
          </cell>
          <cell r="EV9" t="str">
            <v/>
          </cell>
          <cell r="EW9" t="str">
            <v/>
          </cell>
          <cell r="EX9" t="str">
            <v/>
          </cell>
          <cell r="EY9" t="str">
            <v/>
          </cell>
          <cell r="EZ9" t="str">
            <v/>
          </cell>
          <cell r="FA9" t="str">
            <v/>
          </cell>
          <cell r="FB9" t="str">
            <v/>
          </cell>
          <cell r="FC9" t="str">
            <v/>
          </cell>
          <cell r="FD9">
            <v>0</v>
          </cell>
          <cell r="FE9" t="str">
            <v>-</v>
          </cell>
          <cell r="FF9" t="str">
            <v>-</v>
          </cell>
          <cell r="FG9" t="str">
            <v>-</v>
          </cell>
          <cell r="FH9" t="str">
            <v>-</v>
          </cell>
          <cell r="FI9" t="str">
            <v>-</v>
          </cell>
          <cell r="FJ9" t="str">
            <v>-</v>
          </cell>
          <cell r="FK9" t="str">
            <v>-</v>
          </cell>
          <cell r="FL9" t="str">
            <v>-</v>
          </cell>
          <cell r="FM9" t="e">
            <v>#DIV/0!</v>
          </cell>
          <cell r="FN9" t="str">
            <v/>
          </cell>
          <cell r="FO9" t="str">
            <v/>
          </cell>
          <cell r="FP9" t="str">
            <v/>
          </cell>
          <cell r="FQ9" t="str">
            <v/>
          </cell>
          <cell r="FR9" t="str">
            <v/>
          </cell>
          <cell r="FS9" t="str">
            <v/>
          </cell>
          <cell r="FT9" t="str">
            <v/>
          </cell>
          <cell r="FU9" t="str">
            <v/>
          </cell>
          <cell r="FV9" t="e">
            <v>#DIV/0!</v>
          </cell>
          <cell r="FW9" t="str">
            <v>市民実感</v>
          </cell>
          <cell r="FX9" t="str">
            <v>市民の実感が向上して初めて施策目的が達成できる分野であり，評価指標としては，市民生活実感調査の方が客観指標より適しているため。</v>
          </cell>
          <cell r="FY9" t="e">
            <v>#DIV/0!</v>
          </cell>
          <cell r="FZ9" t="e">
            <v>#DIV/0!</v>
          </cell>
          <cell r="GC9" t="str">
            <v>リンク</v>
          </cell>
          <cell r="GE9" t="str">
            <v>-</v>
          </cell>
          <cell r="GF9" t="str">
            <v>-</v>
          </cell>
          <cell r="GG9" t="str">
            <v>-</v>
          </cell>
          <cell r="GH9" t="str">
            <v>-</v>
          </cell>
          <cell r="GI9" t="str">
            <v>-</v>
          </cell>
          <cell r="GJ9" t="str">
            <v>-</v>
          </cell>
          <cell r="GK9" t="str">
            <v>-</v>
          </cell>
          <cell r="GL9" t="str">
            <v>-</v>
          </cell>
          <cell r="GM9" t="str">
            <v>-</v>
          </cell>
          <cell r="GN9" t="str">
            <v>e</v>
          </cell>
          <cell r="GO9">
            <v>1</v>
          </cell>
          <cell r="GP9" t="str">
            <v>-</v>
          </cell>
          <cell r="GQ9" t="str">
            <v>-</v>
          </cell>
          <cell r="GR9" t="str">
            <v>-</v>
          </cell>
          <cell r="GS9" t="str">
            <v>-</v>
          </cell>
          <cell r="GT9" t="str">
            <v>-</v>
          </cell>
          <cell r="GU9" t="str">
            <v>-</v>
          </cell>
          <cell r="GV9" t="str">
            <v>-</v>
          </cell>
          <cell r="GW9" t="str">
            <v>-</v>
          </cell>
          <cell r="GX9">
            <v>1</v>
          </cell>
          <cell r="GY9" t="str">
            <v/>
          </cell>
          <cell r="GZ9" t="str">
            <v/>
          </cell>
          <cell r="HA9" t="str">
            <v/>
          </cell>
          <cell r="HB9" t="str">
            <v/>
          </cell>
          <cell r="HC9" t="str">
            <v/>
          </cell>
          <cell r="HD9" t="str">
            <v/>
          </cell>
          <cell r="HE9" t="str">
            <v/>
          </cell>
          <cell r="HF9" t="str">
            <v/>
          </cell>
          <cell r="HG9" t="str">
            <v/>
          </cell>
          <cell r="HH9">
            <v>0</v>
          </cell>
          <cell r="HI9" t="str">
            <v>-</v>
          </cell>
          <cell r="HJ9" t="str">
            <v>-</v>
          </cell>
          <cell r="HK9" t="str">
            <v>-</v>
          </cell>
          <cell r="HL9" t="str">
            <v>-</v>
          </cell>
          <cell r="HM9" t="str">
            <v>-</v>
          </cell>
          <cell r="HN9" t="str">
            <v>-</v>
          </cell>
          <cell r="HO9" t="str">
            <v>-</v>
          </cell>
          <cell r="HP9" t="str">
            <v>-</v>
          </cell>
          <cell r="HQ9" t="e">
            <v>#DIV/0!</v>
          </cell>
          <cell r="HR9" t="str">
            <v/>
          </cell>
          <cell r="HS9" t="str">
            <v/>
          </cell>
          <cell r="HT9" t="str">
            <v/>
          </cell>
          <cell r="HU9" t="str">
            <v/>
          </cell>
          <cell r="HV9" t="str">
            <v/>
          </cell>
          <cell r="HW9" t="str">
            <v/>
          </cell>
          <cell r="HX9" t="str">
            <v/>
          </cell>
          <cell r="HY9" t="str">
            <v/>
          </cell>
          <cell r="HZ9" t="e">
            <v>#DIV/0!</v>
          </cell>
          <cell r="IA9" t="str">
            <v>市民実感</v>
          </cell>
          <cell r="IB9" t="str">
            <v>市民の実感が向上して初めて施策目的が達成できる分野であり，評価指標としては，市民生活実感調査の方が客観指標より適しているため。</v>
          </cell>
          <cell r="IC9" t="e">
            <v>#DIV/0!</v>
          </cell>
          <cell r="ID9" t="e">
            <v>#DIV/0!</v>
          </cell>
          <cell r="IG9" t="str">
            <v>リンク</v>
          </cell>
          <cell r="II9" t="str">
            <v>-</v>
          </cell>
          <cell r="IJ9" t="str">
            <v>-</v>
          </cell>
          <cell r="IK9" t="str">
            <v>-</v>
          </cell>
          <cell r="IL9" t="str">
            <v>-</v>
          </cell>
          <cell r="IM9" t="str">
            <v>-</v>
          </cell>
          <cell r="IN9" t="str">
            <v>-</v>
          </cell>
          <cell r="IO9" t="str">
            <v>-</v>
          </cell>
          <cell r="IP9" t="str">
            <v>-</v>
          </cell>
          <cell r="IQ9" t="str">
            <v>-</v>
          </cell>
          <cell r="IR9" t="str">
            <v>e</v>
          </cell>
          <cell r="IS9">
            <v>1</v>
          </cell>
          <cell r="IT9" t="str">
            <v>-</v>
          </cell>
          <cell r="IU9" t="str">
            <v>-</v>
          </cell>
          <cell r="IV9" t="str">
            <v>-</v>
          </cell>
          <cell r="IW9" t="str">
            <v>-</v>
          </cell>
          <cell r="IX9" t="str">
            <v>-</v>
          </cell>
          <cell r="IY9" t="str">
            <v>-</v>
          </cell>
          <cell r="IZ9" t="str">
            <v>-</v>
          </cell>
          <cell r="JA9" t="str">
            <v>-</v>
          </cell>
          <cell r="JB9">
            <v>1</v>
          </cell>
          <cell r="JC9" t="str">
            <v/>
          </cell>
          <cell r="JD9" t="str">
            <v/>
          </cell>
          <cell r="JE9" t="str">
            <v/>
          </cell>
          <cell r="JF9" t="str">
            <v/>
          </cell>
          <cell r="JG9" t="str">
            <v/>
          </cell>
          <cell r="JH9" t="str">
            <v/>
          </cell>
          <cell r="JI9" t="str">
            <v/>
          </cell>
          <cell r="JJ9" t="str">
            <v/>
          </cell>
          <cell r="JK9" t="str">
            <v/>
          </cell>
          <cell r="JL9">
            <v>0</v>
          </cell>
          <cell r="JM9" t="str">
            <v>-</v>
          </cell>
          <cell r="JN9" t="str">
            <v>-</v>
          </cell>
          <cell r="JO9" t="str">
            <v>-</v>
          </cell>
          <cell r="JP9" t="str">
            <v>-</v>
          </cell>
          <cell r="JQ9" t="str">
            <v>-</v>
          </cell>
          <cell r="JR9" t="str">
            <v>-</v>
          </cell>
          <cell r="JS9" t="str">
            <v>-</v>
          </cell>
          <cell r="JT9" t="str">
            <v>-</v>
          </cell>
          <cell r="JU9" t="e">
            <v>#DIV/0!</v>
          </cell>
          <cell r="JV9" t="str">
            <v/>
          </cell>
          <cell r="JW9" t="str">
            <v/>
          </cell>
          <cell r="JX9" t="str">
            <v/>
          </cell>
          <cell r="JY9" t="str">
            <v/>
          </cell>
          <cell r="JZ9" t="str">
            <v/>
          </cell>
          <cell r="KA9" t="str">
            <v/>
          </cell>
          <cell r="KB9" t="str">
            <v/>
          </cell>
          <cell r="KC9" t="str">
            <v/>
          </cell>
          <cell r="KD9" t="e">
            <v>#DIV/0!</v>
          </cell>
          <cell r="KE9" t="str">
            <v>市民実感</v>
          </cell>
          <cell r="KF9" t="str">
            <v>市民の実感が向上して初めて施策目的が達成できる分野であり，評価指標としては，市民生活実感調査の方が客観指標より適しているため。</v>
          </cell>
          <cell r="KG9" t="e">
            <v>#DIV/0!</v>
          </cell>
          <cell r="KH9" t="e">
            <v>#DIV/0!</v>
          </cell>
          <cell r="KK9" t="str">
            <v>リンク</v>
          </cell>
        </row>
        <row r="10">
          <cell r="A10">
            <v>202</v>
          </cell>
          <cell r="B10" t="str">
            <v>人権尊重の理念を主体的な行動につなげる取組の推進</v>
          </cell>
          <cell r="C10">
            <v>2</v>
          </cell>
          <cell r="D10" t="str">
            <v>人権・男女共同参画</v>
          </cell>
          <cell r="F10" t="str">
            <v>文化市民局</v>
          </cell>
          <cell r="K10" t="str">
            <v>○</v>
          </cell>
          <cell r="L10" t="str">
            <v>-</v>
          </cell>
          <cell r="M10" t="str">
            <v>-</v>
          </cell>
          <cell r="N10" t="str">
            <v>-</v>
          </cell>
          <cell r="O10" t="str">
            <v>-</v>
          </cell>
          <cell r="P10" t="str">
            <v>-</v>
          </cell>
          <cell r="Q10" t="str">
            <v>-</v>
          </cell>
          <cell r="R10" t="str">
            <v>-</v>
          </cell>
          <cell r="S10" t="str">
            <v>e</v>
          </cell>
          <cell r="T10" t="str">
            <v>e</v>
          </cell>
          <cell r="U10" t="str">
            <v>-</v>
          </cell>
          <cell r="V10" t="str">
            <v>-</v>
          </cell>
          <cell r="W10" t="str">
            <v>-</v>
          </cell>
          <cell r="X10" t="str">
            <v>-</v>
          </cell>
          <cell r="Y10" t="str">
            <v>-</v>
          </cell>
          <cell r="Z10" t="str">
            <v>-</v>
          </cell>
          <cell r="AA10" t="str">
            <v>-</v>
          </cell>
          <cell r="AB10" t="str">
            <v>e</v>
          </cell>
          <cell r="AC10">
            <v>1</v>
          </cell>
          <cell r="AD10">
            <v>1</v>
          </cell>
          <cell r="AE10" t="str">
            <v>-</v>
          </cell>
          <cell r="AF10" t="str">
            <v>-</v>
          </cell>
          <cell r="AG10" t="str">
            <v>-</v>
          </cell>
          <cell r="AH10" t="str">
            <v>-</v>
          </cell>
          <cell r="AI10" t="str">
            <v>-</v>
          </cell>
          <cell r="AJ10" t="str">
            <v>-</v>
          </cell>
          <cell r="AK10" t="str">
            <v>-</v>
          </cell>
          <cell r="AL10">
            <v>2</v>
          </cell>
          <cell r="AM10">
            <v>0</v>
          </cell>
          <cell r="AN10">
            <v>0</v>
          </cell>
          <cell r="AO10" t="str">
            <v/>
          </cell>
          <cell r="AP10" t="str">
            <v/>
          </cell>
          <cell r="AQ10" t="str">
            <v/>
          </cell>
          <cell r="AR10" t="str">
            <v/>
          </cell>
          <cell r="AS10" t="str">
            <v/>
          </cell>
          <cell r="AT10" t="str">
            <v/>
          </cell>
          <cell r="AU10" t="str">
            <v/>
          </cell>
          <cell r="AV10">
            <v>0</v>
          </cell>
          <cell r="AW10" t="str">
            <v>c</v>
          </cell>
          <cell r="AX10" t="str">
            <v>-</v>
          </cell>
          <cell r="AY10" t="str">
            <v>-</v>
          </cell>
          <cell r="AZ10" t="str">
            <v>-</v>
          </cell>
          <cell r="BA10" t="str">
            <v>-</v>
          </cell>
          <cell r="BB10" t="str">
            <v>-</v>
          </cell>
          <cell r="BC10" t="str">
            <v>-</v>
          </cell>
          <cell r="BD10" t="str">
            <v>-</v>
          </cell>
          <cell r="BE10" t="str">
            <v>c</v>
          </cell>
          <cell r="BF10">
            <v>2</v>
          </cell>
          <cell r="BG10" t="str">
            <v/>
          </cell>
          <cell r="BH10" t="str">
            <v/>
          </cell>
          <cell r="BI10" t="str">
            <v/>
          </cell>
          <cell r="BJ10" t="str">
            <v/>
          </cell>
          <cell r="BK10" t="str">
            <v/>
          </cell>
          <cell r="BL10" t="str">
            <v/>
          </cell>
          <cell r="BM10" t="str">
            <v/>
          </cell>
          <cell r="BN10">
            <v>0.5</v>
          </cell>
          <cell r="BO10" t="str">
            <v>市民実感</v>
          </cell>
          <cell r="BP10" t="str">
            <v>市民の実感が向上して初めて施策目的が達成できる分野であり，評価指標としては，市民生活実感調査の方が客観指標より適しているため。</v>
          </cell>
          <cell r="BQ10" t="str">
            <v>D</v>
          </cell>
          <cell r="BR10" t="str">
            <v>政策の目的があまり達成されていない</v>
          </cell>
          <cell r="BW10" t="str">
            <v>-</v>
          </cell>
          <cell r="BX10" t="str">
            <v>-</v>
          </cell>
          <cell r="BY10" t="str">
            <v>-</v>
          </cell>
          <cell r="BZ10" t="str">
            <v>-</v>
          </cell>
          <cell r="CA10" t="str">
            <v>-</v>
          </cell>
          <cell r="CB10" t="str">
            <v>-</v>
          </cell>
          <cell r="CC10" t="str">
            <v>-</v>
          </cell>
          <cell r="CD10" t="str">
            <v>-</v>
          </cell>
          <cell r="CE10" t="str">
            <v>-</v>
          </cell>
          <cell r="CF10" t="str">
            <v>e</v>
          </cell>
          <cell r="CG10">
            <v>1</v>
          </cell>
          <cell r="CH10">
            <v>1</v>
          </cell>
          <cell r="CI10" t="str">
            <v>-</v>
          </cell>
          <cell r="CJ10" t="str">
            <v>-</v>
          </cell>
          <cell r="CK10" t="str">
            <v>-</v>
          </cell>
          <cell r="CL10" t="str">
            <v>-</v>
          </cell>
          <cell r="CM10" t="str">
            <v>-</v>
          </cell>
          <cell r="CN10" t="str">
            <v>-</v>
          </cell>
          <cell r="CO10" t="str">
            <v>-</v>
          </cell>
          <cell r="CP10">
            <v>2</v>
          </cell>
          <cell r="CQ10" t="str">
            <v/>
          </cell>
          <cell r="CR10" t="str">
            <v/>
          </cell>
          <cell r="CS10" t="str">
            <v/>
          </cell>
          <cell r="CT10" t="str">
            <v/>
          </cell>
          <cell r="CU10" t="str">
            <v/>
          </cell>
          <cell r="CV10" t="str">
            <v/>
          </cell>
          <cell r="CW10" t="str">
            <v/>
          </cell>
          <cell r="CX10" t="str">
            <v/>
          </cell>
          <cell r="CY10" t="str">
            <v/>
          </cell>
          <cell r="CZ10">
            <v>0</v>
          </cell>
          <cell r="DA10" t="str">
            <v>-</v>
          </cell>
          <cell r="DB10" t="str">
            <v>-</v>
          </cell>
          <cell r="DC10" t="str">
            <v>-</v>
          </cell>
          <cell r="DD10" t="str">
            <v>-</v>
          </cell>
          <cell r="DE10" t="str">
            <v>-</v>
          </cell>
          <cell r="DF10" t="str">
            <v>-</v>
          </cell>
          <cell r="DG10" t="str">
            <v>-</v>
          </cell>
          <cell r="DH10" t="str">
            <v>-</v>
          </cell>
          <cell r="DI10" t="e">
            <v>#DIV/0!</v>
          </cell>
          <cell r="DJ10" t="str">
            <v/>
          </cell>
          <cell r="DK10" t="str">
            <v/>
          </cell>
          <cell r="DL10" t="str">
            <v/>
          </cell>
          <cell r="DM10" t="str">
            <v/>
          </cell>
          <cell r="DN10" t="str">
            <v/>
          </cell>
          <cell r="DO10" t="str">
            <v/>
          </cell>
          <cell r="DP10" t="str">
            <v/>
          </cell>
          <cell r="DQ10" t="str">
            <v/>
          </cell>
          <cell r="DR10" t="e">
            <v>#DIV/0!</v>
          </cell>
          <cell r="DS10" t="str">
            <v>市民実感</v>
          </cell>
          <cell r="DT10" t="str">
            <v>市民の実感が向上して初めて施策目的が達成できる分野であり，評価指標としては，市民生活実感調査の方が客観指標より適しているため。</v>
          </cell>
          <cell r="DU10" t="e">
            <v>#DIV/0!</v>
          </cell>
          <cell r="DV10" t="e">
            <v>#DIV/0!</v>
          </cell>
          <cell r="DY10" t="str">
            <v>リンク</v>
          </cell>
          <cell r="EA10" t="str">
            <v>-</v>
          </cell>
          <cell r="EB10" t="str">
            <v>-</v>
          </cell>
          <cell r="EC10" t="str">
            <v>-</v>
          </cell>
          <cell r="ED10" t="str">
            <v>-</v>
          </cell>
          <cell r="EE10" t="str">
            <v>-</v>
          </cell>
          <cell r="EF10" t="str">
            <v>-</v>
          </cell>
          <cell r="EG10" t="str">
            <v>-</v>
          </cell>
          <cell r="EH10" t="str">
            <v>-</v>
          </cell>
          <cell r="EI10" t="str">
            <v>-</v>
          </cell>
          <cell r="EJ10" t="str">
            <v>e</v>
          </cell>
          <cell r="EK10">
            <v>1</v>
          </cell>
          <cell r="EL10">
            <v>1</v>
          </cell>
          <cell r="EM10" t="str">
            <v>-</v>
          </cell>
          <cell r="EN10" t="str">
            <v>-</v>
          </cell>
          <cell r="EO10" t="str">
            <v>-</v>
          </cell>
          <cell r="EP10" t="str">
            <v>-</v>
          </cell>
          <cell r="EQ10" t="str">
            <v>-</v>
          </cell>
          <cell r="ER10" t="str">
            <v>-</v>
          </cell>
          <cell r="ES10" t="str">
            <v>-</v>
          </cell>
          <cell r="ET10">
            <v>2</v>
          </cell>
          <cell r="EU10" t="str">
            <v/>
          </cell>
          <cell r="EV10" t="str">
            <v/>
          </cell>
          <cell r="EW10" t="str">
            <v/>
          </cell>
          <cell r="EX10" t="str">
            <v/>
          </cell>
          <cell r="EY10" t="str">
            <v/>
          </cell>
          <cell r="EZ10" t="str">
            <v/>
          </cell>
          <cell r="FA10" t="str">
            <v/>
          </cell>
          <cell r="FB10" t="str">
            <v/>
          </cell>
          <cell r="FC10" t="str">
            <v/>
          </cell>
          <cell r="FD10">
            <v>0</v>
          </cell>
          <cell r="FE10" t="str">
            <v>-</v>
          </cell>
          <cell r="FF10" t="str">
            <v>-</v>
          </cell>
          <cell r="FG10" t="str">
            <v>-</v>
          </cell>
          <cell r="FH10" t="str">
            <v>-</v>
          </cell>
          <cell r="FI10" t="str">
            <v>-</v>
          </cell>
          <cell r="FJ10" t="str">
            <v>-</v>
          </cell>
          <cell r="FK10" t="str">
            <v>-</v>
          </cell>
          <cell r="FL10" t="str">
            <v>-</v>
          </cell>
          <cell r="FM10" t="e">
            <v>#DIV/0!</v>
          </cell>
          <cell r="FN10" t="str">
            <v/>
          </cell>
          <cell r="FO10" t="str">
            <v/>
          </cell>
          <cell r="FP10" t="str">
            <v/>
          </cell>
          <cell r="FQ10" t="str">
            <v/>
          </cell>
          <cell r="FR10" t="str">
            <v/>
          </cell>
          <cell r="FS10" t="str">
            <v/>
          </cell>
          <cell r="FT10" t="str">
            <v/>
          </cell>
          <cell r="FU10" t="str">
            <v/>
          </cell>
          <cell r="FV10" t="e">
            <v>#DIV/0!</v>
          </cell>
          <cell r="FW10" t="str">
            <v>市民実感</v>
          </cell>
          <cell r="FX10" t="str">
            <v>市民の実感が向上して初めて施策目的が達成できる分野であり，評価指標としては，市民生活実感調査の方が客観指標より適しているため。</v>
          </cell>
          <cell r="FY10" t="e">
            <v>#DIV/0!</v>
          </cell>
          <cell r="FZ10" t="e">
            <v>#DIV/0!</v>
          </cell>
          <cell r="GC10" t="str">
            <v>リンク</v>
          </cell>
          <cell r="GE10" t="str">
            <v>-</v>
          </cell>
          <cell r="GF10" t="str">
            <v>-</v>
          </cell>
          <cell r="GG10" t="str">
            <v>-</v>
          </cell>
          <cell r="GH10" t="str">
            <v>-</v>
          </cell>
          <cell r="GI10" t="str">
            <v>-</v>
          </cell>
          <cell r="GJ10" t="str">
            <v>-</v>
          </cell>
          <cell r="GK10" t="str">
            <v>-</v>
          </cell>
          <cell r="GL10" t="str">
            <v>-</v>
          </cell>
          <cell r="GM10" t="str">
            <v>-</v>
          </cell>
          <cell r="GN10" t="str">
            <v>e</v>
          </cell>
          <cell r="GO10">
            <v>1</v>
          </cell>
          <cell r="GP10">
            <v>1</v>
          </cell>
          <cell r="GQ10" t="str">
            <v>-</v>
          </cell>
          <cell r="GR10" t="str">
            <v>-</v>
          </cell>
          <cell r="GS10" t="str">
            <v>-</v>
          </cell>
          <cell r="GT10" t="str">
            <v>-</v>
          </cell>
          <cell r="GU10" t="str">
            <v>-</v>
          </cell>
          <cell r="GV10" t="str">
            <v>-</v>
          </cell>
          <cell r="GW10" t="str">
            <v>-</v>
          </cell>
          <cell r="GX10">
            <v>2</v>
          </cell>
          <cell r="GY10" t="str">
            <v/>
          </cell>
          <cell r="GZ10" t="str">
            <v/>
          </cell>
          <cell r="HA10" t="str">
            <v/>
          </cell>
          <cell r="HB10" t="str">
            <v/>
          </cell>
          <cell r="HC10" t="str">
            <v/>
          </cell>
          <cell r="HD10" t="str">
            <v/>
          </cell>
          <cell r="HE10" t="str">
            <v/>
          </cell>
          <cell r="HF10" t="str">
            <v/>
          </cell>
          <cell r="HG10" t="str">
            <v/>
          </cell>
          <cell r="HH10">
            <v>0</v>
          </cell>
          <cell r="HI10" t="str">
            <v>-</v>
          </cell>
          <cell r="HJ10" t="str">
            <v>-</v>
          </cell>
          <cell r="HK10" t="str">
            <v>-</v>
          </cell>
          <cell r="HL10" t="str">
            <v>-</v>
          </cell>
          <cell r="HM10" t="str">
            <v>-</v>
          </cell>
          <cell r="HN10" t="str">
            <v>-</v>
          </cell>
          <cell r="HO10" t="str">
            <v>-</v>
          </cell>
          <cell r="HP10" t="str">
            <v>-</v>
          </cell>
          <cell r="HQ10" t="e">
            <v>#DIV/0!</v>
          </cell>
          <cell r="HR10" t="str">
            <v/>
          </cell>
          <cell r="HS10" t="str">
            <v/>
          </cell>
          <cell r="HT10" t="str">
            <v/>
          </cell>
          <cell r="HU10" t="str">
            <v/>
          </cell>
          <cell r="HV10" t="str">
            <v/>
          </cell>
          <cell r="HW10" t="str">
            <v/>
          </cell>
          <cell r="HX10" t="str">
            <v/>
          </cell>
          <cell r="HY10" t="str">
            <v/>
          </cell>
          <cell r="HZ10" t="e">
            <v>#DIV/0!</v>
          </cell>
          <cell r="IA10" t="str">
            <v>市民実感</v>
          </cell>
          <cell r="IB10" t="str">
            <v>市民の実感が向上して初めて施策目的が達成できる分野であり，評価指標としては，市民生活実感調査の方が客観指標より適しているため。</v>
          </cell>
          <cell r="IC10" t="e">
            <v>#DIV/0!</v>
          </cell>
          <cell r="ID10" t="e">
            <v>#DIV/0!</v>
          </cell>
          <cell r="IG10" t="str">
            <v>リンク</v>
          </cell>
          <cell r="II10" t="str">
            <v>-</v>
          </cell>
          <cell r="IJ10" t="str">
            <v>-</v>
          </cell>
          <cell r="IK10" t="str">
            <v>-</v>
          </cell>
          <cell r="IL10" t="str">
            <v>-</v>
          </cell>
          <cell r="IM10" t="str">
            <v>-</v>
          </cell>
          <cell r="IN10" t="str">
            <v>-</v>
          </cell>
          <cell r="IO10" t="str">
            <v>-</v>
          </cell>
          <cell r="IP10" t="str">
            <v>-</v>
          </cell>
          <cell r="IQ10" t="str">
            <v>-</v>
          </cell>
          <cell r="IR10" t="str">
            <v>e</v>
          </cell>
          <cell r="IS10">
            <v>1</v>
          </cell>
          <cell r="IT10">
            <v>1</v>
          </cell>
          <cell r="IU10" t="str">
            <v>-</v>
          </cell>
          <cell r="IV10" t="str">
            <v>-</v>
          </cell>
          <cell r="IW10" t="str">
            <v>-</v>
          </cell>
          <cell r="IX10" t="str">
            <v>-</v>
          </cell>
          <cell r="IY10" t="str">
            <v>-</v>
          </cell>
          <cell r="IZ10" t="str">
            <v>-</v>
          </cell>
          <cell r="JA10" t="str">
            <v>-</v>
          </cell>
          <cell r="JB10">
            <v>2</v>
          </cell>
          <cell r="JC10" t="str">
            <v/>
          </cell>
          <cell r="JD10" t="str">
            <v/>
          </cell>
          <cell r="JE10" t="str">
            <v/>
          </cell>
          <cell r="JF10" t="str">
            <v/>
          </cell>
          <cell r="JG10" t="str">
            <v/>
          </cell>
          <cell r="JH10" t="str">
            <v/>
          </cell>
          <cell r="JI10" t="str">
            <v/>
          </cell>
          <cell r="JJ10" t="str">
            <v/>
          </cell>
          <cell r="JK10" t="str">
            <v/>
          </cell>
          <cell r="JL10">
            <v>0</v>
          </cell>
          <cell r="JM10" t="str">
            <v>-</v>
          </cell>
          <cell r="JN10" t="str">
            <v>-</v>
          </cell>
          <cell r="JO10" t="str">
            <v>-</v>
          </cell>
          <cell r="JP10" t="str">
            <v>-</v>
          </cell>
          <cell r="JQ10" t="str">
            <v>-</v>
          </cell>
          <cell r="JR10" t="str">
            <v>-</v>
          </cell>
          <cell r="JS10" t="str">
            <v>-</v>
          </cell>
          <cell r="JT10" t="str">
            <v>-</v>
          </cell>
          <cell r="JU10" t="e">
            <v>#DIV/0!</v>
          </cell>
          <cell r="JV10" t="str">
            <v/>
          </cell>
          <cell r="JW10" t="str">
            <v/>
          </cell>
          <cell r="JX10" t="str">
            <v/>
          </cell>
          <cell r="JY10" t="str">
            <v/>
          </cell>
          <cell r="JZ10" t="str">
            <v/>
          </cell>
          <cell r="KA10" t="str">
            <v/>
          </cell>
          <cell r="KB10" t="str">
            <v/>
          </cell>
          <cell r="KC10" t="str">
            <v/>
          </cell>
          <cell r="KD10" t="e">
            <v>#DIV/0!</v>
          </cell>
          <cell r="KE10" t="str">
            <v>市民実感</v>
          </cell>
          <cell r="KF10" t="str">
            <v>市民の実感が向上して初めて施策目的が達成できる分野であり，評価指標としては，市民生活実感調査の方が客観指標より適しているため。</v>
          </cell>
          <cell r="KG10" t="e">
            <v>#DIV/0!</v>
          </cell>
          <cell r="KH10" t="e">
            <v>#DIV/0!</v>
          </cell>
          <cell r="KK10" t="str">
            <v>リンク</v>
          </cell>
        </row>
        <row r="11">
          <cell r="A11">
            <v>203</v>
          </cell>
          <cell r="B11" t="str">
            <v>すべての市民がいきいきと活動できる取組の推進</v>
          </cell>
          <cell r="C11">
            <v>2</v>
          </cell>
          <cell r="D11" t="str">
            <v>人権・男女共同参画</v>
          </cell>
          <cell r="F11" t="str">
            <v>文化市民局</v>
          </cell>
          <cell r="K11" t="str">
            <v>-</v>
          </cell>
          <cell r="L11" t="str">
            <v>○</v>
          </cell>
          <cell r="M11" t="str">
            <v>-</v>
          </cell>
          <cell r="N11" t="str">
            <v>-</v>
          </cell>
          <cell r="O11" t="str">
            <v>-</v>
          </cell>
          <cell r="P11" t="str">
            <v>-</v>
          </cell>
          <cell r="Q11" t="str">
            <v>-</v>
          </cell>
          <cell r="R11" t="str">
            <v>-</v>
          </cell>
          <cell r="S11" t="str">
            <v>b</v>
          </cell>
          <cell r="T11" t="str">
            <v>-</v>
          </cell>
          <cell r="U11" t="str">
            <v>-</v>
          </cell>
          <cell r="V11" t="str">
            <v>-</v>
          </cell>
          <cell r="W11" t="str">
            <v>-</v>
          </cell>
          <cell r="X11" t="str">
            <v>-</v>
          </cell>
          <cell r="Y11" t="str">
            <v>-</v>
          </cell>
          <cell r="Z11" t="str">
            <v>-</v>
          </cell>
          <cell r="AA11" t="str">
            <v>-</v>
          </cell>
          <cell r="AB11" t="str">
            <v>b</v>
          </cell>
          <cell r="AC11">
            <v>1</v>
          </cell>
          <cell r="AD11" t="str">
            <v>-</v>
          </cell>
          <cell r="AE11" t="str">
            <v>-</v>
          </cell>
          <cell r="AF11" t="str">
            <v>-</v>
          </cell>
          <cell r="AG11" t="str">
            <v>-</v>
          </cell>
          <cell r="AH11" t="str">
            <v>-</v>
          </cell>
          <cell r="AI11" t="str">
            <v>-</v>
          </cell>
          <cell r="AJ11" t="str">
            <v>-</v>
          </cell>
          <cell r="AK11" t="str">
            <v>-</v>
          </cell>
          <cell r="AL11">
            <v>1</v>
          </cell>
          <cell r="AM11">
            <v>3</v>
          </cell>
          <cell r="AN11" t="str">
            <v/>
          </cell>
          <cell r="AO11" t="str">
            <v/>
          </cell>
          <cell r="AP11" t="str">
            <v/>
          </cell>
          <cell r="AQ11" t="str">
            <v/>
          </cell>
          <cell r="AR11" t="str">
            <v/>
          </cell>
          <cell r="AS11" t="str">
            <v/>
          </cell>
          <cell r="AT11" t="str">
            <v/>
          </cell>
          <cell r="AU11" t="str">
            <v/>
          </cell>
          <cell r="AV11">
            <v>0.75</v>
          </cell>
          <cell r="AW11" t="str">
            <v>-</v>
          </cell>
          <cell r="AX11" t="str">
            <v>c</v>
          </cell>
          <cell r="AY11" t="str">
            <v>-</v>
          </cell>
          <cell r="AZ11" t="str">
            <v>-</v>
          </cell>
          <cell r="BA11" t="str">
            <v>-</v>
          </cell>
          <cell r="BB11" t="str">
            <v>-</v>
          </cell>
          <cell r="BC11" t="str">
            <v>-</v>
          </cell>
          <cell r="BD11" t="str">
            <v>-</v>
          </cell>
          <cell r="BE11" t="str">
            <v>c</v>
          </cell>
          <cell r="BF11" t="str">
            <v/>
          </cell>
          <cell r="BG11">
            <v>2</v>
          </cell>
          <cell r="BH11" t="str">
            <v/>
          </cell>
          <cell r="BI11" t="str">
            <v/>
          </cell>
          <cell r="BJ11" t="str">
            <v/>
          </cell>
          <cell r="BK11" t="str">
            <v/>
          </cell>
          <cell r="BL11" t="str">
            <v/>
          </cell>
          <cell r="BM11" t="str">
            <v/>
          </cell>
          <cell r="BN11">
            <v>0.5</v>
          </cell>
          <cell r="BO11" t="str">
            <v>客観指標</v>
          </cell>
          <cell r="BP11" t="str">
            <v>市民の実感は，国や府の施策を含めた雇用労働関係行政全般の影響を受けるものであるが，本施策はその一部である勤労者福祉施策であることから，客観指標総合評価を重視することとする。</v>
          </cell>
          <cell r="BQ11" t="str">
            <v>B</v>
          </cell>
          <cell r="BR11" t="str">
            <v>政策の目的がかなり達成されている</v>
          </cell>
          <cell r="BW11" t="str">
            <v>-</v>
          </cell>
          <cell r="BX11" t="str">
            <v>-</v>
          </cell>
          <cell r="BY11" t="str">
            <v>-</v>
          </cell>
          <cell r="BZ11" t="str">
            <v>-</v>
          </cell>
          <cell r="CA11" t="str">
            <v>-</v>
          </cell>
          <cell r="CB11" t="str">
            <v>-</v>
          </cell>
          <cell r="CC11" t="str">
            <v>-</v>
          </cell>
          <cell r="CD11" t="str">
            <v>-</v>
          </cell>
          <cell r="CE11" t="str">
            <v>-</v>
          </cell>
          <cell r="CF11" t="str">
            <v>e</v>
          </cell>
          <cell r="CG11">
            <v>1</v>
          </cell>
          <cell r="CH11" t="str">
            <v>-</v>
          </cell>
          <cell r="CI11" t="str">
            <v>-</v>
          </cell>
          <cell r="CJ11" t="str">
            <v>-</v>
          </cell>
          <cell r="CK11" t="str">
            <v>-</v>
          </cell>
          <cell r="CL11" t="str">
            <v>-</v>
          </cell>
          <cell r="CM11" t="str">
            <v>-</v>
          </cell>
          <cell r="CN11" t="str">
            <v>-</v>
          </cell>
          <cell r="CO11" t="str">
            <v>-</v>
          </cell>
          <cell r="CP11">
            <v>1</v>
          </cell>
          <cell r="CQ11" t="str">
            <v/>
          </cell>
          <cell r="CR11" t="str">
            <v/>
          </cell>
          <cell r="CS11" t="str">
            <v/>
          </cell>
          <cell r="CT11" t="str">
            <v/>
          </cell>
          <cell r="CU11" t="str">
            <v/>
          </cell>
          <cell r="CV11" t="str">
            <v/>
          </cell>
          <cell r="CW11" t="str">
            <v/>
          </cell>
          <cell r="CX11" t="str">
            <v/>
          </cell>
          <cell r="CY11" t="str">
            <v/>
          </cell>
          <cell r="CZ11">
            <v>0</v>
          </cell>
          <cell r="DA11" t="str">
            <v>-</v>
          </cell>
          <cell r="DB11" t="str">
            <v>-</v>
          </cell>
          <cell r="DC11" t="str">
            <v>-</v>
          </cell>
          <cell r="DD11" t="str">
            <v>-</v>
          </cell>
          <cell r="DE11" t="str">
            <v>-</v>
          </cell>
          <cell r="DF11" t="str">
            <v>-</v>
          </cell>
          <cell r="DG11" t="str">
            <v>-</v>
          </cell>
          <cell r="DH11" t="str">
            <v>-</v>
          </cell>
          <cell r="DI11" t="e">
            <v>#DIV/0!</v>
          </cell>
          <cell r="DJ11" t="str">
            <v/>
          </cell>
          <cell r="DK11" t="str">
            <v/>
          </cell>
          <cell r="DL11" t="str">
            <v/>
          </cell>
          <cell r="DM11" t="str">
            <v/>
          </cell>
          <cell r="DN11" t="str">
            <v/>
          </cell>
          <cell r="DO11" t="str">
            <v/>
          </cell>
          <cell r="DP11" t="str">
            <v/>
          </cell>
          <cell r="DQ11" t="str">
            <v/>
          </cell>
          <cell r="DR11" t="e">
            <v>#DIV/0!</v>
          </cell>
          <cell r="DS11" t="str">
            <v>客観指標</v>
          </cell>
          <cell r="DT11" t="str">
            <v>市民の実感は，国や府の施策を含めた雇用労働関係行政全般の影響を受けるものであるが，本施策はその一部である勤労者福祉施策であることから，客観指標総合評価を重視することとする。</v>
          </cell>
          <cell r="DU11" t="e">
            <v>#DIV/0!</v>
          </cell>
          <cell r="DV11" t="e">
            <v>#DIV/0!</v>
          </cell>
          <cell r="DY11" t="str">
            <v>リンク</v>
          </cell>
          <cell r="EA11" t="str">
            <v>-</v>
          </cell>
          <cell r="EB11" t="str">
            <v>-</v>
          </cell>
          <cell r="EC11" t="str">
            <v>-</v>
          </cell>
          <cell r="ED11" t="str">
            <v>-</v>
          </cell>
          <cell r="EE11" t="str">
            <v>-</v>
          </cell>
          <cell r="EF11" t="str">
            <v>-</v>
          </cell>
          <cell r="EG11" t="str">
            <v>-</v>
          </cell>
          <cell r="EH11" t="str">
            <v>-</v>
          </cell>
          <cell r="EI11" t="str">
            <v>-</v>
          </cell>
          <cell r="EJ11" t="str">
            <v>e</v>
          </cell>
          <cell r="EK11">
            <v>1</v>
          </cell>
          <cell r="EL11" t="str">
            <v>-</v>
          </cell>
          <cell r="EM11" t="str">
            <v>-</v>
          </cell>
          <cell r="EN11" t="str">
            <v>-</v>
          </cell>
          <cell r="EO11" t="str">
            <v>-</v>
          </cell>
          <cell r="EP11" t="str">
            <v>-</v>
          </cell>
          <cell r="EQ11" t="str">
            <v>-</v>
          </cell>
          <cell r="ER11" t="str">
            <v>-</v>
          </cell>
          <cell r="ES11" t="str">
            <v>-</v>
          </cell>
          <cell r="ET11">
            <v>1</v>
          </cell>
          <cell r="EU11" t="str">
            <v/>
          </cell>
          <cell r="EV11" t="str">
            <v/>
          </cell>
          <cell r="EW11" t="str">
            <v/>
          </cell>
          <cell r="EX11" t="str">
            <v/>
          </cell>
          <cell r="EY11" t="str">
            <v/>
          </cell>
          <cell r="EZ11" t="str">
            <v/>
          </cell>
          <cell r="FA11" t="str">
            <v/>
          </cell>
          <cell r="FB11" t="str">
            <v/>
          </cell>
          <cell r="FC11" t="str">
            <v/>
          </cell>
          <cell r="FD11">
            <v>0</v>
          </cell>
          <cell r="FE11" t="str">
            <v>-</v>
          </cell>
          <cell r="FF11" t="str">
            <v>-</v>
          </cell>
          <cell r="FG11" t="str">
            <v>-</v>
          </cell>
          <cell r="FH11" t="str">
            <v>-</v>
          </cell>
          <cell r="FI11" t="str">
            <v>-</v>
          </cell>
          <cell r="FJ11" t="str">
            <v>-</v>
          </cell>
          <cell r="FK11" t="str">
            <v>-</v>
          </cell>
          <cell r="FL11" t="str">
            <v>-</v>
          </cell>
          <cell r="FM11" t="e">
            <v>#DIV/0!</v>
          </cell>
          <cell r="FN11" t="str">
            <v/>
          </cell>
          <cell r="FO11" t="str">
            <v/>
          </cell>
          <cell r="FP11" t="str">
            <v/>
          </cell>
          <cell r="FQ11" t="str">
            <v/>
          </cell>
          <cell r="FR11" t="str">
            <v/>
          </cell>
          <cell r="FS11" t="str">
            <v/>
          </cell>
          <cell r="FT11" t="str">
            <v/>
          </cell>
          <cell r="FU11" t="str">
            <v/>
          </cell>
          <cell r="FV11" t="e">
            <v>#DIV/0!</v>
          </cell>
          <cell r="FW11" t="str">
            <v>客観指標</v>
          </cell>
          <cell r="FX11" t="str">
            <v>市民の実感は，国や府の施策を含めた雇用労働関係行政全般の影響を受けるものであるが，本施策はその一部である勤労者福祉施策であることから，客観指標総合評価を重視することとする。</v>
          </cell>
          <cell r="FY11" t="e">
            <v>#DIV/0!</v>
          </cell>
          <cell r="FZ11" t="e">
            <v>#DIV/0!</v>
          </cell>
          <cell r="GC11" t="str">
            <v>リンク</v>
          </cell>
          <cell r="GE11" t="str">
            <v>-</v>
          </cell>
          <cell r="GF11" t="str">
            <v>-</v>
          </cell>
          <cell r="GG11" t="str">
            <v>-</v>
          </cell>
          <cell r="GH11" t="str">
            <v>-</v>
          </cell>
          <cell r="GI11" t="str">
            <v>-</v>
          </cell>
          <cell r="GJ11" t="str">
            <v>-</v>
          </cell>
          <cell r="GK11" t="str">
            <v>-</v>
          </cell>
          <cell r="GL11" t="str">
            <v>-</v>
          </cell>
          <cell r="GM11" t="str">
            <v>-</v>
          </cell>
          <cell r="GN11" t="str">
            <v>e</v>
          </cell>
          <cell r="GO11">
            <v>1</v>
          </cell>
          <cell r="GP11" t="str">
            <v>-</v>
          </cell>
          <cell r="GQ11" t="str">
            <v>-</v>
          </cell>
          <cell r="GR11" t="str">
            <v>-</v>
          </cell>
          <cell r="GS11" t="str">
            <v>-</v>
          </cell>
          <cell r="GT11" t="str">
            <v>-</v>
          </cell>
          <cell r="GU11" t="str">
            <v>-</v>
          </cell>
          <cell r="GV11" t="str">
            <v>-</v>
          </cell>
          <cell r="GW11" t="str">
            <v>-</v>
          </cell>
          <cell r="GX11">
            <v>1</v>
          </cell>
          <cell r="GY11" t="str">
            <v/>
          </cell>
          <cell r="GZ11" t="str">
            <v/>
          </cell>
          <cell r="HA11" t="str">
            <v/>
          </cell>
          <cell r="HB11" t="str">
            <v/>
          </cell>
          <cell r="HC11" t="str">
            <v/>
          </cell>
          <cell r="HD11" t="str">
            <v/>
          </cell>
          <cell r="HE11" t="str">
            <v/>
          </cell>
          <cell r="HF11" t="str">
            <v/>
          </cell>
          <cell r="HG11" t="str">
            <v/>
          </cell>
          <cell r="HH11">
            <v>0</v>
          </cell>
          <cell r="HI11" t="str">
            <v>-</v>
          </cell>
          <cell r="HJ11" t="str">
            <v>-</v>
          </cell>
          <cell r="HK11" t="str">
            <v>-</v>
          </cell>
          <cell r="HL11" t="str">
            <v>-</v>
          </cell>
          <cell r="HM11" t="str">
            <v>-</v>
          </cell>
          <cell r="HN11" t="str">
            <v>-</v>
          </cell>
          <cell r="HO11" t="str">
            <v>-</v>
          </cell>
          <cell r="HP11" t="str">
            <v>-</v>
          </cell>
          <cell r="HQ11" t="e">
            <v>#DIV/0!</v>
          </cell>
          <cell r="HR11" t="str">
            <v/>
          </cell>
          <cell r="HS11" t="str">
            <v/>
          </cell>
          <cell r="HT11" t="str">
            <v/>
          </cell>
          <cell r="HU11" t="str">
            <v/>
          </cell>
          <cell r="HV11" t="str">
            <v/>
          </cell>
          <cell r="HW11" t="str">
            <v/>
          </cell>
          <cell r="HX11" t="str">
            <v/>
          </cell>
          <cell r="HY11" t="str">
            <v/>
          </cell>
          <cell r="HZ11" t="e">
            <v>#DIV/0!</v>
          </cell>
          <cell r="IA11" t="str">
            <v>客観指標</v>
          </cell>
          <cell r="IB11" t="str">
            <v>市民の実感は，国や府の施策を含めた雇用労働関係行政全般の影響を受けるものであるが，本施策はその一部である勤労者福祉施策であることから，客観指標総合評価を重視することとする。</v>
          </cell>
          <cell r="IC11" t="e">
            <v>#DIV/0!</v>
          </cell>
          <cell r="ID11" t="e">
            <v>#DIV/0!</v>
          </cell>
          <cell r="IG11" t="str">
            <v>リンク</v>
          </cell>
          <cell r="II11" t="str">
            <v>-</v>
          </cell>
          <cell r="IJ11" t="str">
            <v>-</v>
          </cell>
          <cell r="IK11" t="str">
            <v>-</v>
          </cell>
          <cell r="IL11" t="str">
            <v>-</v>
          </cell>
          <cell r="IM11" t="str">
            <v>-</v>
          </cell>
          <cell r="IN11" t="str">
            <v>-</v>
          </cell>
          <cell r="IO11" t="str">
            <v>-</v>
          </cell>
          <cell r="IP11" t="str">
            <v>-</v>
          </cell>
          <cell r="IQ11" t="str">
            <v>-</v>
          </cell>
          <cell r="IR11" t="str">
            <v>e</v>
          </cell>
          <cell r="IS11">
            <v>1</v>
          </cell>
          <cell r="IT11" t="str">
            <v>-</v>
          </cell>
          <cell r="IU11" t="str">
            <v>-</v>
          </cell>
          <cell r="IV11" t="str">
            <v>-</v>
          </cell>
          <cell r="IW11" t="str">
            <v>-</v>
          </cell>
          <cell r="IX11" t="str">
            <v>-</v>
          </cell>
          <cell r="IY11" t="str">
            <v>-</v>
          </cell>
          <cell r="IZ11" t="str">
            <v>-</v>
          </cell>
          <cell r="JA11" t="str">
            <v>-</v>
          </cell>
          <cell r="JB11">
            <v>1</v>
          </cell>
          <cell r="JC11" t="str">
            <v/>
          </cell>
          <cell r="JD11" t="str">
            <v/>
          </cell>
          <cell r="JE11" t="str">
            <v/>
          </cell>
          <cell r="JF11" t="str">
            <v/>
          </cell>
          <cell r="JG11" t="str">
            <v/>
          </cell>
          <cell r="JH11" t="str">
            <v/>
          </cell>
          <cell r="JI11" t="str">
            <v/>
          </cell>
          <cell r="JJ11" t="str">
            <v/>
          </cell>
          <cell r="JK11" t="str">
            <v/>
          </cell>
          <cell r="JL11">
            <v>0</v>
          </cell>
          <cell r="JM11" t="str">
            <v>-</v>
          </cell>
          <cell r="JN11" t="str">
            <v>-</v>
          </cell>
          <cell r="JO11" t="str">
            <v>-</v>
          </cell>
          <cell r="JP11" t="str">
            <v>-</v>
          </cell>
          <cell r="JQ11" t="str">
            <v>-</v>
          </cell>
          <cell r="JR11" t="str">
            <v>-</v>
          </cell>
          <cell r="JS11" t="str">
            <v>-</v>
          </cell>
          <cell r="JT11" t="str">
            <v>-</v>
          </cell>
          <cell r="JU11" t="e">
            <v>#DIV/0!</v>
          </cell>
          <cell r="JV11" t="str">
            <v/>
          </cell>
          <cell r="JW11" t="str">
            <v/>
          </cell>
          <cell r="JX11" t="str">
            <v/>
          </cell>
          <cell r="JY11" t="str">
            <v/>
          </cell>
          <cell r="JZ11" t="str">
            <v/>
          </cell>
          <cell r="KA11" t="str">
            <v/>
          </cell>
          <cell r="KB11" t="str">
            <v/>
          </cell>
          <cell r="KC11" t="str">
            <v/>
          </cell>
          <cell r="KD11" t="e">
            <v>#DIV/0!</v>
          </cell>
          <cell r="KE11" t="str">
            <v>客観指標</v>
          </cell>
          <cell r="KF11" t="str">
            <v>市民の実感は，国や府の施策を含めた雇用労働関係行政全般の影響を受けるものであるが，本施策はその一部である勤労者福祉施策であることから，客観指標総合評価を重視することとする。</v>
          </cell>
          <cell r="KG11" t="e">
            <v>#DIV/0!</v>
          </cell>
          <cell r="KH11" t="e">
            <v>#DIV/0!</v>
          </cell>
          <cell r="KK11" t="str">
            <v>リンク</v>
          </cell>
        </row>
        <row r="12">
          <cell r="A12">
            <v>204</v>
          </cell>
          <cell r="B12" t="str">
            <v>男女間等におけるあらゆる暴力の根絶</v>
          </cell>
          <cell r="C12">
            <v>2</v>
          </cell>
          <cell r="D12" t="str">
            <v>人権・男女共同参画</v>
          </cell>
          <cell r="F12" t="str">
            <v>文化市民局</v>
          </cell>
          <cell r="K12" t="str">
            <v>-</v>
          </cell>
          <cell r="L12" t="str">
            <v>-</v>
          </cell>
          <cell r="M12" t="str">
            <v>○</v>
          </cell>
          <cell r="N12" t="str">
            <v>-</v>
          </cell>
          <cell r="O12" t="str">
            <v>-</v>
          </cell>
          <cell r="P12" t="str">
            <v>-</v>
          </cell>
          <cell r="Q12" t="str">
            <v>-</v>
          </cell>
          <cell r="R12" t="str">
            <v>-</v>
          </cell>
          <cell r="S12" t="str">
            <v>b</v>
          </cell>
          <cell r="T12" t="str">
            <v>-</v>
          </cell>
          <cell r="U12" t="str">
            <v>-</v>
          </cell>
          <cell r="V12" t="str">
            <v>-</v>
          </cell>
          <cell r="W12" t="str">
            <v>-</v>
          </cell>
          <cell r="X12" t="str">
            <v>-</v>
          </cell>
          <cell r="Y12" t="str">
            <v>-</v>
          </cell>
          <cell r="Z12" t="str">
            <v>-</v>
          </cell>
          <cell r="AA12" t="str">
            <v>-</v>
          </cell>
          <cell r="AB12" t="str">
            <v>b</v>
          </cell>
          <cell r="AC12">
            <v>1</v>
          </cell>
          <cell r="AD12" t="str">
            <v>-</v>
          </cell>
          <cell r="AE12" t="str">
            <v>-</v>
          </cell>
          <cell r="AF12" t="str">
            <v>-</v>
          </cell>
          <cell r="AG12" t="str">
            <v>-</v>
          </cell>
          <cell r="AH12" t="str">
            <v>-</v>
          </cell>
          <cell r="AI12" t="str">
            <v>-</v>
          </cell>
          <cell r="AJ12" t="str">
            <v>-</v>
          </cell>
          <cell r="AK12" t="str">
            <v>-</v>
          </cell>
          <cell r="AL12">
            <v>1</v>
          </cell>
          <cell r="AM12">
            <v>3</v>
          </cell>
          <cell r="AN12" t="str">
            <v/>
          </cell>
          <cell r="AO12" t="str">
            <v/>
          </cell>
          <cell r="AP12" t="str">
            <v/>
          </cell>
          <cell r="AQ12" t="str">
            <v/>
          </cell>
          <cell r="AR12" t="str">
            <v/>
          </cell>
          <cell r="AS12" t="str">
            <v/>
          </cell>
          <cell r="AT12" t="str">
            <v/>
          </cell>
          <cell r="AU12" t="str">
            <v/>
          </cell>
          <cell r="AV12">
            <v>0.75</v>
          </cell>
          <cell r="AW12" t="str">
            <v>-</v>
          </cell>
          <cell r="AX12" t="str">
            <v>-</v>
          </cell>
          <cell r="AY12" t="str">
            <v>d</v>
          </cell>
          <cell r="AZ12" t="str">
            <v>-</v>
          </cell>
          <cell r="BA12" t="str">
            <v>-</v>
          </cell>
          <cell r="BB12" t="str">
            <v>-</v>
          </cell>
          <cell r="BC12" t="str">
            <v>-</v>
          </cell>
          <cell r="BD12" t="str">
            <v>-</v>
          </cell>
          <cell r="BE12" t="str">
            <v>d</v>
          </cell>
          <cell r="BF12" t="str">
            <v/>
          </cell>
          <cell r="BG12" t="str">
            <v/>
          </cell>
          <cell r="BH12">
            <v>1</v>
          </cell>
          <cell r="BI12" t="str">
            <v/>
          </cell>
          <cell r="BJ12" t="str">
            <v/>
          </cell>
          <cell r="BK12" t="str">
            <v/>
          </cell>
          <cell r="BL12" t="str">
            <v/>
          </cell>
          <cell r="BM12" t="str">
            <v/>
          </cell>
          <cell r="BN12">
            <v>0.25</v>
          </cell>
          <cell r="BO12" t="str">
            <v>客観指標</v>
          </cell>
          <cell r="BP12" t="str">
            <v>施策の直接的な対象者は配偶者等からの暴力を受けた者に限られ，市民の生活実態に施策の効果が直接反映されにくい性質であるため，客観指標総合評価を重視する。</v>
          </cell>
          <cell r="BQ12" t="str">
            <v>C</v>
          </cell>
          <cell r="BR12" t="str">
            <v>政策の目的がそこそこ達成されている</v>
          </cell>
          <cell r="BW12" t="str">
            <v>-</v>
          </cell>
          <cell r="BX12" t="str">
            <v>-</v>
          </cell>
          <cell r="BY12" t="str">
            <v>-</v>
          </cell>
          <cell r="BZ12" t="str">
            <v>-</v>
          </cell>
          <cell r="CA12" t="str">
            <v>-</v>
          </cell>
          <cell r="CB12" t="str">
            <v>-</v>
          </cell>
          <cell r="CC12" t="str">
            <v>-</v>
          </cell>
          <cell r="CD12" t="str">
            <v>-</v>
          </cell>
          <cell r="CE12" t="str">
            <v>-</v>
          </cell>
          <cell r="CF12" t="str">
            <v>e</v>
          </cell>
          <cell r="CG12">
            <v>1</v>
          </cell>
          <cell r="CH12" t="str">
            <v>-</v>
          </cell>
          <cell r="CI12" t="str">
            <v>-</v>
          </cell>
          <cell r="CJ12" t="str">
            <v>-</v>
          </cell>
          <cell r="CK12" t="str">
            <v>-</v>
          </cell>
          <cell r="CL12" t="str">
            <v>-</v>
          </cell>
          <cell r="CM12" t="str">
            <v>-</v>
          </cell>
          <cell r="CN12" t="str">
            <v>-</v>
          </cell>
          <cell r="CO12" t="str">
            <v>-</v>
          </cell>
          <cell r="CP12">
            <v>1</v>
          </cell>
          <cell r="CQ12" t="str">
            <v/>
          </cell>
          <cell r="CR12" t="str">
            <v/>
          </cell>
          <cell r="CS12" t="str">
            <v/>
          </cell>
          <cell r="CT12" t="str">
            <v/>
          </cell>
          <cell r="CU12" t="str">
            <v/>
          </cell>
          <cell r="CV12" t="str">
            <v/>
          </cell>
          <cell r="CW12" t="str">
            <v/>
          </cell>
          <cell r="CX12" t="str">
            <v/>
          </cell>
          <cell r="CY12" t="str">
            <v/>
          </cell>
          <cell r="CZ12">
            <v>0</v>
          </cell>
          <cell r="DA12" t="str">
            <v>-</v>
          </cell>
          <cell r="DB12" t="str">
            <v>-</v>
          </cell>
          <cell r="DC12" t="str">
            <v>-</v>
          </cell>
          <cell r="DD12" t="str">
            <v>-</v>
          </cell>
          <cell r="DE12" t="str">
            <v>-</v>
          </cell>
          <cell r="DF12" t="str">
            <v>-</v>
          </cell>
          <cell r="DG12" t="str">
            <v>-</v>
          </cell>
          <cell r="DH12" t="str">
            <v>-</v>
          </cell>
          <cell r="DI12" t="e">
            <v>#DIV/0!</v>
          </cell>
          <cell r="DJ12" t="str">
            <v/>
          </cell>
          <cell r="DK12" t="str">
            <v/>
          </cell>
          <cell r="DL12" t="str">
            <v/>
          </cell>
          <cell r="DM12" t="str">
            <v/>
          </cell>
          <cell r="DN12" t="str">
            <v/>
          </cell>
          <cell r="DO12" t="str">
            <v/>
          </cell>
          <cell r="DP12" t="str">
            <v/>
          </cell>
          <cell r="DQ12" t="str">
            <v/>
          </cell>
          <cell r="DR12" t="e">
            <v>#DIV/0!</v>
          </cell>
          <cell r="DS12" t="str">
            <v>客観指標</v>
          </cell>
          <cell r="DT12" t="str">
            <v>施策の直接的な対象者は配偶者等からの暴力を受けた者に限られ，市民の生活実態に施策の効果が直接反映されにくい性質であるため，客観指標総合評価を重視する。</v>
          </cell>
          <cell r="DU12" t="e">
            <v>#DIV/0!</v>
          </cell>
          <cell r="DV12" t="e">
            <v>#DIV/0!</v>
          </cell>
          <cell r="DY12" t="str">
            <v>リンク</v>
          </cell>
          <cell r="EA12" t="str">
            <v>-</v>
          </cell>
          <cell r="EB12" t="str">
            <v>-</v>
          </cell>
          <cell r="EC12" t="str">
            <v>-</v>
          </cell>
          <cell r="ED12" t="str">
            <v>-</v>
          </cell>
          <cell r="EE12" t="str">
            <v>-</v>
          </cell>
          <cell r="EF12" t="str">
            <v>-</v>
          </cell>
          <cell r="EG12" t="str">
            <v>-</v>
          </cell>
          <cell r="EH12" t="str">
            <v>-</v>
          </cell>
          <cell r="EI12" t="str">
            <v>-</v>
          </cell>
          <cell r="EJ12" t="str">
            <v>e</v>
          </cell>
          <cell r="EK12">
            <v>1</v>
          </cell>
          <cell r="EL12" t="str">
            <v>-</v>
          </cell>
          <cell r="EM12" t="str">
            <v>-</v>
          </cell>
          <cell r="EN12" t="str">
            <v>-</v>
          </cell>
          <cell r="EO12" t="str">
            <v>-</v>
          </cell>
          <cell r="EP12" t="str">
            <v>-</v>
          </cell>
          <cell r="EQ12" t="str">
            <v>-</v>
          </cell>
          <cell r="ER12" t="str">
            <v>-</v>
          </cell>
          <cell r="ES12" t="str">
            <v>-</v>
          </cell>
          <cell r="ET12">
            <v>1</v>
          </cell>
          <cell r="EU12" t="str">
            <v/>
          </cell>
          <cell r="EV12" t="str">
            <v/>
          </cell>
          <cell r="EW12" t="str">
            <v/>
          </cell>
          <cell r="EX12" t="str">
            <v/>
          </cell>
          <cell r="EY12" t="str">
            <v/>
          </cell>
          <cell r="EZ12" t="str">
            <v/>
          </cell>
          <cell r="FA12" t="str">
            <v/>
          </cell>
          <cell r="FB12" t="str">
            <v/>
          </cell>
          <cell r="FC12" t="str">
            <v/>
          </cell>
          <cell r="FD12">
            <v>0</v>
          </cell>
          <cell r="FE12" t="str">
            <v>-</v>
          </cell>
          <cell r="FF12" t="str">
            <v>-</v>
          </cell>
          <cell r="FG12" t="str">
            <v>-</v>
          </cell>
          <cell r="FH12" t="str">
            <v>-</v>
          </cell>
          <cell r="FI12" t="str">
            <v>-</v>
          </cell>
          <cell r="FJ12" t="str">
            <v>-</v>
          </cell>
          <cell r="FK12" t="str">
            <v>-</v>
          </cell>
          <cell r="FL12" t="str">
            <v>-</v>
          </cell>
          <cell r="FM12" t="e">
            <v>#DIV/0!</v>
          </cell>
          <cell r="FN12" t="str">
            <v/>
          </cell>
          <cell r="FO12" t="str">
            <v/>
          </cell>
          <cell r="FP12" t="str">
            <v/>
          </cell>
          <cell r="FQ12" t="str">
            <v/>
          </cell>
          <cell r="FR12" t="str">
            <v/>
          </cell>
          <cell r="FS12" t="str">
            <v/>
          </cell>
          <cell r="FT12" t="str">
            <v/>
          </cell>
          <cell r="FU12" t="str">
            <v/>
          </cell>
          <cell r="FV12" t="e">
            <v>#DIV/0!</v>
          </cell>
          <cell r="FW12" t="str">
            <v>客観指標</v>
          </cell>
          <cell r="FX12" t="str">
            <v>施策の直接的な対象者は配偶者等からの暴力を受けた者に限られ，市民の生活実態に施策の効果が直接反映されにくい性質であるため，客観指標総合評価を重視する。</v>
          </cell>
          <cell r="FY12" t="e">
            <v>#DIV/0!</v>
          </cell>
          <cell r="FZ12" t="e">
            <v>#DIV/0!</v>
          </cell>
          <cell r="GC12" t="str">
            <v>リンク</v>
          </cell>
          <cell r="GE12" t="str">
            <v>-</v>
          </cell>
          <cell r="GF12" t="str">
            <v>-</v>
          </cell>
          <cell r="GG12" t="str">
            <v>-</v>
          </cell>
          <cell r="GH12" t="str">
            <v>-</v>
          </cell>
          <cell r="GI12" t="str">
            <v>-</v>
          </cell>
          <cell r="GJ12" t="str">
            <v>-</v>
          </cell>
          <cell r="GK12" t="str">
            <v>-</v>
          </cell>
          <cell r="GL12" t="str">
            <v>-</v>
          </cell>
          <cell r="GM12" t="str">
            <v>-</v>
          </cell>
          <cell r="GN12" t="str">
            <v>e</v>
          </cell>
          <cell r="GO12">
            <v>1</v>
          </cell>
          <cell r="GP12" t="str">
            <v>-</v>
          </cell>
          <cell r="GQ12" t="str">
            <v>-</v>
          </cell>
          <cell r="GR12" t="str">
            <v>-</v>
          </cell>
          <cell r="GS12" t="str">
            <v>-</v>
          </cell>
          <cell r="GT12" t="str">
            <v>-</v>
          </cell>
          <cell r="GU12" t="str">
            <v>-</v>
          </cell>
          <cell r="GV12" t="str">
            <v>-</v>
          </cell>
          <cell r="GW12" t="str">
            <v>-</v>
          </cell>
          <cell r="GX12">
            <v>1</v>
          </cell>
          <cell r="GY12" t="str">
            <v/>
          </cell>
          <cell r="GZ12" t="str">
            <v/>
          </cell>
          <cell r="HA12" t="str">
            <v/>
          </cell>
          <cell r="HB12" t="str">
            <v/>
          </cell>
          <cell r="HC12" t="str">
            <v/>
          </cell>
          <cell r="HD12" t="str">
            <v/>
          </cell>
          <cell r="HE12" t="str">
            <v/>
          </cell>
          <cell r="HF12" t="str">
            <v/>
          </cell>
          <cell r="HG12" t="str">
            <v/>
          </cell>
          <cell r="HH12">
            <v>0</v>
          </cell>
          <cell r="HI12" t="str">
            <v>-</v>
          </cell>
          <cell r="HJ12" t="str">
            <v>-</v>
          </cell>
          <cell r="HK12" t="str">
            <v>-</v>
          </cell>
          <cell r="HL12" t="str">
            <v>-</v>
          </cell>
          <cell r="HM12" t="str">
            <v>-</v>
          </cell>
          <cell r="HN12" t="str">
            <v>-</v>
          </cell>
          <cell r="HO12" t="str">
            <v>-</v>
          </cell>
          <cell r="HP12" t="str">
            <v>-</v>
          </cell>
          <cell r="HQ12" t="e">
            <v>#DIV/0!</v>
          </cell>
          <cell r="HR12" t="str">
            <v/>
          </cell>
          <cell r="HS12" t="str">
            <v/>
          </cell>
          <cell r="HT12" t="str">
            <v/>
          </cell>
          <cell r="HU12" t="str">
            <v/>
          </cell>
          <cell r="HV12" t="str">
            <v/>
          </cell>
          <cell r="HW12" t="str">
            <v/>
          </cell>
          <cell r="HX12" t="str">
            <v/>
          </cell>
          <cell r="HY12" t="str">
            <v/>
          </cell>
          <cell r="HZ12" t="e">
            <v>#DIV/0!</v>
          </cell>
          <cell r="IA12" t="str">
            <v>客観指標</v>
          </cell>
          <cell r="IB12" t="str">
            <v>施策の直接的な対象者は配偶者等からの暴力を受けた者に限られ，市民の生活実態に施策の効果が直接反映されにくい性質であるため，客観指標総合評価を重視する。</v>
          </cell>
          <cell r="IC12" t="e">
            <v>#DIV/0!</v>
          </cell>
          <cell r="ID12" t="e">
            <v>#DIV/0!</v>
          </cell>
          <cell r="IG12" t="str">
            <v>リンク</v>
          </cell>
          <cell r="II12" t="str">
            <v>-</v>
          </cell>
          <cell r="IJ12" t="str">
            <v>-</v>
          </cell>
          <cell r="IK12" t="str">
            <v>-</v>
          </cell>
          <cell r="IL12" t="str">
            <v>-</v>
          </cell>
          <cell r="IM12" t="str">
            <v>-</v>
          </cell>
          <cell r="IN12" t="str">
            <v>-</v>
          </cell>
          <cell r="IO12" t="str">
            <v>-</v>
          </cell>
          <cell r="IP12" t="str">
            <v>-</v>
          </cell>
          <cell r="IQ12" t="str">
            <v>-</v>
          </cell>
          <cell r="IR12" t="str">
            <v>e</v>
          </cell>
          <cell r="IS12">
            <v>1</v>
          </cell>
          <cell r="IT12" t="str">
            <v>-</v>
          </cell>
          <cell r="IU12" t="str">
            <v>-</v>
          </cell>
          <cell r="IV12" t="str">
            <v>-</v>
          </cell>
          <cell r="IW12" t="str">
            <v>-</v>
          </cell>
          <cell r="IX12" t="str">
            <v>-</v>
          </cell>
          <cell r="IY12" t="str">
            <v>-</v>
          </cell>
          <cell r="IZ12" t="str">
            <v>-</v>
          </cell>
          <cell r="JA12" t="str">
            <v>-</v>
          </cell>
          <cell r="JB12">
            <v>1</v>
          </cell>
          <cell r="JC12" t="str">
            <v/>
          </cell>
          <cell r="JD12" t="str">
            <v/>
          </cell>
          <cell r="JE12" t="str">
            <v/>
          </cell>
          <cell r="JF12" t="str">
            <v/>
          </cell>
          <cell r="JG12" t="str">
            <v/>
          </cell>
          <cell r="JH12" t="str">
            <v/>
          </cell>
          <cell r="JI12" t="str">
            <v/>
          </cell>
          <cell r="JJ12" t="str">
            <v/>
          </cell>
          <cell r="JK12" t="str">
            <v/>
          </cell>
          <cell r="JL12">
            <v>0</v>
          </cell>
          <cell r="JM12" t="str">
            <v>-</v>
          </cell>
          <cell r="JN12" t="str">
            <v>-</v>
          </cell>
          <cell r="JO12" t="str">
            <v>-</v>
          </cell>
          <cell r="JP12" t="str">
            <v>-</v>
          </cell>
          <cell r="JQ12" t="str">
            <v>-</v>
          </cell>
          <cell r="JR12" t="str">
            <v>-</v>
          </cell>
          <cell r="JS12" t="str">
            <v>-</v>
          </cell>
          <cell r="JT12" t="str">
            <v>-</v>
          </cell>
          <cell r="JU12" t="e">
            <v>#DIV/0!</v>
          </cell>
          <cell r="JV12" t="str">
            <v/>
          </cell>
          <cell r="JW12" t="str">
            <v/>
          </cell>
          <cell r="JX12" t="str">
            <v/>
          </cell>
          <cell r="JY12" t="str">
            <v/>
          </cell>
          <cell r="JZ12" t="str">
            <v/>
          </cell>
          <cell r="KA12" t="str">
            <v/>
          </cell>
          <cell r="KB12" t="str">
            <v/>
          </cell>
          <cell r="KC12" t="str">
            <v/>
          </cell>
          <cell r="KD12" t="e">
            <v>#DIV/0!</v>
          </cell>
          <cell r="KE12" t="str">
            <v>客観指標</v>
          </cell>
          <cell r="KF12" t="str">
            <v>施策の直接的な対象者は配偶者等からの暴力を受けた者に限られ，市民の生活実態に施策の効果が直接反映されにくい性質であるため，客観指標総合評価を重視する。</v>
          </cell>
          <cell r="KG12" t="e">
            <v>#DIV/0!</v>
          </cell>
          <cell r="KH12" t="e">
            <v>#DIV/0!</v>
          </cell>
          <cell r="KK12" t="str">
            <v>リンク</v>
          </cell>
        </row>
        <row r="13">
          <cell r="A13">
            <v>205</v>
          </cell>
          <cell r="B13" t="str">
            <v>真のワーク・ライフ・バランスの推進</v>
          </cell>
          <cell r="C13">
            <v>2</v>
          </cell>
          <cell r="D13" t="str">
            <v>人権・男女共同参画</v>
          </cell>
          <cell r="F13" t="str">
            <v>文化市民局</v>
          </cell>
          <cell r="H13" t="str">
            <v>産業観光局</v>
          </cell>
          <cell r="K13" t="str">
            <v>-</v>
          </cell>
          <cell r="L13" t="str">
            <v>-</v>
          </cell>
          <cell r="M13" t="str">
            <v>-</v>
          </cell>
          <cell r="N13" t="str">
            <v>○</v>
          </cell>
          <cell r="O13" t="str">
            <v>-</v>
          </cell>
          <cell r="P13" t="str">
            <v>-</v>
          </cell>
          <cell r="Q13" t="str">
            <v>-</v>
          </cell>
          <cell r="R13" t="str">
            <v>-</v>
          </cell>
          <cell r="S13" t="str">
            <v>a</v>
          </cell>
          <cell r="T13" t="str">
            <v>b</v>
          </cell>
          <cell r="U13" t="str">
            <v>-</v>
          </cell>
          <cell r="V13" t="str">
            <v>-</v>
          </cell>
          <cell r="W13" t="str">
            <v>-</v>
          </cell>
          <cell r="X13" t="str">
            <v>-</v>
          </cell>
          <cell r="Y13" t="str">
            <v>-</v>
          </cell>
          <cell r="Z13" t="str">
            <v>-</v>
          </cell>
          <cell r="AA13" t="str">
            <v>-</v>
          </cell>
          <cell r="AB13" t="str">
            <v>a</v>
          </cell>
          <cell r="AC13">
            <v>1</v>
          </cell>
          <cell r="AD13">
            <v>1</v>
          </cell>
          <cell r="AE13" t="str">
            <v>-</v>
          </cell>
          <cell r="AF13" t="str">
            <v>-</v>
          </cell>
          <cell r="AG13" t="str">
            <v>-</v>
          </cell>
          <cell r="AH13" t="str">
            <v>-</v>
          </cell>
          <cell r="AI13" t="str">
            <v>-</v>
          </cell>
          <cell r="AJ13" t="str">
            <v>-</v>
          </cell>
          <cell r="AK13" t="str">
            <v>-</v>
          </cell>
          <cell r="AL13">
            <v>2</v>
          </cell>
          <cell r="AM13">
            <v>4</v>
          </cell>
          <cell r="AN13">
            <v>3</v>
          </cell>
          <cell r="AO13" t="str">
            <v/>
          </cell>
          <cell r="AP13" t="str">
            <v/>
          </cell>
          <cell r="AQ13" t="str">
            <v/>
          </cell>
          <cell r="AR13" t="str">
            <v/>
          </cell>
          <cell r="AS13" t="str">
            <v/>
          </cell>
          <cell r="AT13" t="str">
            <v/>
          </cell>
          <cell r="AU13" t="str">
            <v/>
          </cell>
          <cell r="AV13">
            <v>0.875</v>
          </cell>
          <cell r="AW13" t="str">
            <v>-</v>
          </cell>
          <cell r="AX13" t="str">
            <v>-</v>
          </cell>
          <cell r="AY13" t="str">
            <v>-</v>
          </cell>
          <cell r="AZ13" t="str">
            <v>c</v>
          </cell>
          <cell r="BA13" t="str">
            <v>-</v>
          </cell>
          <cell r="BB13" t="str">
            <v>-</v>
          </cell>
          <cell r="BC13" t="str">
            <v>-</v>
          </cell>
          <cell r="BD13" t="str">
            <v>-</v>
          </cell>
          <cell r="BE13" t="str">
            <v>c</v>
          </cell>
          <cell r="BF13" t="str">
            <v/>
          </cell>
          <cell r="BG13" t="str">
            <v/>
          </cell>
          <cell r="BH13" t="str">
            <v/>
          </cell>
          <cell r="BI13">
            <v>2</v>
          </cell>
          <cell r="BJ13" t="str">
            <v/>
          </cell>
          <cell r="BK13" t="str">
            <v/>
          </cell>
          <cell r="BL13" t="str">
            <v/>
          </cell>
          <cell r="BM13" t="str">
            <v/>
          </cell>
          <cell r="BN13">
            <v>0.5</v>
          </cell>
          <cell r="BO13" t="str">
            <v>市民実感</v>
          </cell>
          <cell r="BP13" t="str">
            <v>ワーク・ライフ・バランスの内容は個人のライフスタイル，価値観によって異なるため，市民がどのように感じているのかがわかる市民生活実感調査の結果を重視する。</v>
          </cell>
          <cell r="BQ13" t="str">
            <v>B</v>
          </cell>
          <cell r="BR13" t="str">
            <v>政策の目的がかなり達成されている</v>
          </cell>
          <cell r="BW13" t="str">
            <v>-</v>
          </cell>
          <cell r="BX13" t="str">
            <v>-</v>
          </cell>
          <cell r="BY13" t="str">
            <v>-</v>
          </cell>
          <cell r="BZ13" t="str">
            <v>-</v>
          </cell>
          <cell r="CA13" t="str">
            <v>-</v>
          </cell>
          <cell r="CB13" t="str">
            <v>-</v>
          </cell>
          <cell r="CC13" t="str">
            <v>-</v>
          </cell>
          <cell r="CD13" t="str">
            <v>-</v>
          </cell>
          <cell r="CE13" t="str">
            <v>-</v>
          </cell>
          <cell r="CF13" t="str">
            <v>e</v>
          </cell>
          <cell r="CG13">
            <v>1</v>
          </cell>
          <cell r="CH13">
            <v>1</v>
          </cell>
          <cell r="CI13" t="str">
            <v>-</v>
          </cell>
          <cell r="CJ13" t="str">
            <v>-</v>
          </cell>
          <cell r="CK13" t="str">
            <v>-</v>
          </cell>
          <cell r="CL13" t="str">
            <v>-</v>
          </cell>
          <cell r="CM13" t="str">
            <v>-</v>
          </cell>
          <cell r="CN13" t="str">
            <v>-</v>
          </cell>
          <cell r="CO13" t="str">
            <v>-</v>
          </cell>
          <cell r="CP13">
            <v>2</v>
          </cell>
          <cell r="CQ13" t="str">
            <v/>
          </cell>
          <cell r="CR13" t="str">
            <v/>
          </cell>
          <cell r="CS13" t="str">
            <v/>
          </cell>
          <cell r="CT13" t="str">
            <v/>
          </cell>
          <cell r="CU13" t="str">
            <v/>
          </cell>
          <cell r="CV13" t="str">
            <v/>
          </cell>
          <cell r="CW13" t="str">
            <v/>
          </cell>
          <cell r="CX13" t="str">
            <v/>
          </cell>
          <cell r="CY13" t="str">
            <v/>
          </cell>
          <cell r="CZ13">
            <v>0</v>
          </cell>
          <cell r="DA13" t="str">
            <v>-</v>
          </cell>
          <cell r="DB13" t="str">
            <v>-</v>
          </cell>
          <cell r="DC13" t="str">
            <v>-</v>
          </cell>
          <cell r="DD13" t="str">
            <v>-</v>
          </cell>
          <cell r="DE13" t="str">
            <v>-</v>
          </cell>
          <cell r="DF13" t="str">
            <v>-</v>
          </cell>
          <cell r="DG13" t="str">
            <v>-</v>
          </cell>
          <cell r="DH13" t="str">
            <v>-</v>
          </cell>
          <cell r="DI13" t="e">
            <v>#DIV/0!</v>
          </cell>
          <cell r="DJ13" t="str">
            <v/>
          </cell>
          <cell r="DK13" t="str">
            <v/>
          </cell>
          <cell r="DL13" t="str">
            <v/>
          </cell>
          <cell r="DM13" t="str">
            <v/>
          </cell>
          <cell r="DN13" t="str">
            <v/>
          </cell>
          <cell r="DO13" t="str">
            <v/>
          </cell>
          <cell r="DP13" t="str">
            <v/>
          </cell>
          <cell r="DQ13" t="str">
            <v/>
          </cell>
          <cell r="DR13" t="e">
            <v>#DIV/0!</v>
          </cell>
          <cell r="DS13" t="str">
            <v>市民実感</v>
          </cell>
          <cell r="DT13" t="str">
            <v>ワーク・ライフ・バランスの内容は個人のライフスタイル，価値観によって異なるため，市民がどのように感じているのかがわかる市民生活実感調査の結果を重視する。</v>
          </cell>
          <cell r="DU13" t="e">
            <v>#DIV/0!</v>
          </cell>
          <cell r="DV13" t="e">
            <v>#DIV/0!</v>
          </cell>
          <cell r="DY13" t="str">
            <v>リンク</v>
          </cell>
          <cell r="EA13" t="str">
            <v>-</v>
          </cell>
          <cell r="EB13" t="str">
            <v>-</v>
          </cell>
          <cell r="EC13" t="str">
            <v>-</v>
          </cell>
          <cell r="ED13" t="str">
            <v>-</v>
          </cell>
          <cell r="EE13" t="str">
            <v>-</v>
          </cell>
          <cell r="EF13" t="str">
            <v>-</v>
          </cell>
          <cell r="EG13" t="str">
            <v>-</v>
          </cell>
          <cell r="EH13" t="str">
            <v>-</v>
          </cell>
          <cell r="EI13" t="str">
            <v>-</v>
          </cell>
          <cell r="EJ13" t="str">
            <v>e</v>
          </cell>
          <cell r="EK13">
            <v>1</v>
          </cell>
          <cell r="EL13">
            <v>1</v>
          </cell>
          <cell r="EM13" t="str">
            <v>-</v>
          </cell>
          <cell r="EN13" t="str">
            <v>-</v>
          </cell>
          <cell r="EO13" t="str">
            <v>-</v>
          </cell>
          <cell r="EP13" t="str">
            <v>-</v>
          </cell>
          <cell r="EQ13" t="str">
            <v>-</v>
          </cell>
          <cell r="ER13" t="str">
            <v>-</v>
          </cell>
          <cell r="ES13" t="str">
            <v>-</v>
          </cell>
          <cell r="ET13">
            <v>2</v>
          </cell>
          <cell r="EU13" t="str">
            <v/>
          </cell>
          <cell r="EV13" t="str">
            <v/>
          </cell>
          <cell r="EW13" t="str">
            <v/>
          </cell>
          <cell r="EX13" t="str">
            <v/>
          </cell>
          <cell r="EY13" t="str">
            <v/>
          </cell>
          <cell r="EZ13" t="str">
            <v/>
          </cell>
          <cell r="FA13" t="str">
            <v/>
          </cell>
          <cell r="FB13" t="str">
            <v/>
          </cell>
          <cell r="FC13" t="str">
            <v/>
          </cell>
          <cell r="FD13">
            <v>0</v>
          </cell>
          <cell r="FE13" t="str">
            <v>-</v>
          </cell>
          <cell r="FF13" t="str">
            <v>-</v>
          </cell>
          <cell r="FG13" t="str">
            <v>-</v>
          </cell>
          <cell r="FH13" t="str">
            <v>-</v>
          </cell>
          <cell r="FI13" t="str">
            <v>-</v>
          </cell>
          <cell r="FJ13" t="str">
            <v>-</v>
          </cell>
          <cell r="FK13" t="str">
            <v>-</v>
          </cell>
          <cell r="FL13" t="str">
            <v>-</v>
          </cell>
          <cell r="FM13" t="e">
            <v>#DIV/0!</v>
          </cell>
          <cell r="FN13" t="str">
            <v/>
          </cell>
          <cell r="FO13" t="str">
            <v/>
          </cell>
          <cell r="FP13" t="str">
            <v/>
          </cell>
          <cell r="FQ13" t="str">
            <v/>
          </cell>
          <cell r="FR13" t="str">
            <v/>
          </cell>
          <cell r="FS13" t="str">
            <v/>
          </cell>
          <cell r="FT13" t="str">
            <v/>
          </cell>
          <cell r="FU13" t="str">
            <v/>
          </cell>
          <cell r="FV13" t="e">
            <v>#DIV/0!</v>
          </cell>
          <cell r="FW13" t="str">
            <v>市民実感</v>
          </cell>
          <cell r="FX13" t="str">
            <v>ワーク・ライフ・バランスの内容は個人のライフスタイル，価値観によって異なるため，市民がどのように感じているのかがわかる市民生活実感調査の結果を重視する。</v>
          </cell>
          <cell r="FY13" t="e">
            <v>#DIV/0!</v>
          </cell>
          <cell r="FZ13" t="e">
            <v>#DIV/0!</v>
          </cell>
          <cell r="GC13" t="str">
            <v>リンク</v>
          </cell>
          <cell r="GE13" t="str">
            <v>-</v>
          </cell>
          <cell r="GF13" t="str">
            <v>-</v>
          </cell>
          <cell r="GG13" t="str">
            <v>-</v>
          </cell>
          <cell r="GH13" t="str">
            <v>-</v>
          </cell>
          <cell r="GI13" t="str">
            <v>-</v>
          </cell>
          <cell r="GJ13" t="str">
            <v>-</v>
          </cell>
          <cell r="GK13" t="str">
            <v>-</v>
          </cell>
          <cell r="GL13" t="str">
            <v>-</v>
          </cell>
          <cell r="GM13" t="str">
            <v>-</v>
          </cell>
          <cell r="GN13" t="str">
            <v>e</v>
          </cell>
          <cell r="GO13">
            <v>1</v>
          </cell>
          <cell r="GP13">
            <v>1</v>
          </cell>
          <cell r="GQ13" t="str">
            <v>-</v>
          </cell>
          <cell r="GR13" t="str">
            <v>-</v>
          </cell>
          <cell r="GS13" t="str">
            <v>-</v>
          </cell>
          <cell r="GT13" t="str">
            <v>-</v>
          </cell>
          <cell r="GU13" t="str">
            <v>-</v>
          </cell>
          <cell r="GV13" t="str">
            <v>-</v>
          </cell>
          <cell r="GW13" t="str">
            <v>-</v>
          </cell>
          <cell r="GX13">
            <v>2</v>
          </cell>
          <cell r="GY13" t="str">
            <v/>
          </cell>
          <cell r="GZ13" t="str">
            <v/>
          </cell>
          <cell r="HA13" t="str">
            <v/>
          </cell>
          <cell r="HB13" t="str">
            <v/>
          </cell>
          <cell r="HC13" t="str">
            <v/>
          </cell>
          <cell r="HD13" t="str">
            <v/>
          </cell>
          <cell r="HE13" t="str">
            <v/>
          </cell>
          <cell r="HF13" t="str">
            <v/>
          </cell>
          <cell r="HG13" t="str">
            <v/>
          </cell>
          <cell r="HH13">
            <v>0</v>
          </cell>
          <cell r="HI13" t="str">
            <v>-</v>
          </cell>
          <cell r="HJ13" t="str">
            <v>-</v>
          </cell>
          <cell r="HK13" t="str">
            <v>-</v>
          </cell>
          <cell r="HL13" t="str">
            <v>-</v>
          </cell>
          <cell r="HM13" t="str">
            <v>-</v>
          </cell>
          <cell r="HN13" t="str">
            <v>-</v>
          </cell>
          <cell r="HO13" t="str">
            <v>-</v>
          </cell>
          <cell r="HP13" t="str">
            <v>-</v>
          </cell>
          <cell r="HQ13" t="e">
            <v>#DIV/0!</v>
          </cell>
          <cell r="HR13" t="str">
            <v/>
          </cell>
          <cell r="HS13" t="str">
            <v/>
          </cell>
          <cell r="HT13" t="str">
            <v/>
          </cell>
          <cell r="HU13" t="str">
            <v/>
          </cell>
          <cell r="HV13" t="str">
            <v/>
          </cell>
          <cell r="HW13" t="str">
            <v/>
          </cell>
          <cell r="HX13" t="str">
            <v/>
          </cell>
          <cell r="HY13" t="str">
            <v/>
          </cell>
          <cell r="HZ13" t="e">
            <v>#DIV/0!</v>
          </cell>
          <cell r="IA13" t="str">
            <v>市民実感</v>
          </cell>
          <cell r="IB13" t="str">
            <v>ワーク・ライフ・バランスの内容は個人のライフスタイル，価値観によって異なるため，市民がどのように感じているのかがわかる市民生活実感調査の結果を重視する。</v>
          </cell>
          <cell r="IC13" t="e">
            <v>#DIV/0!</v>
          </cell>
          <cell r="ID13" t="e">
            <v>#DIV/0!</v>
          </cell>
          <cell r="IG13" t="str">
            <v>リンク</v>
          </cell>
          <cell r="II13" t="str">
            <v>-</v>
          </cell>
          <cell r="IJ13" t="str">
            <v>-</v>
          </cell>
          <cell r="IK13" t="str">
            <v>-</v>
          </cell>
          <cell r="IL13" t="str">
            <v>-</v>
          </cell>
          <cell r="IM13" t="str">
            <v>-</v>
          </cell>
          <cell r="IN13" t="str">
            <v>-</v>
          </cell>
          <cell r="IO13" t="str">
            <v>-</v>
          </cell>
          <cell r="IP13" t="str">
            <v>-</v>
          </cell>
          <cell r="IQ13" t="str">
            <v>-</v>
          </cell>
          <cell r="IR13" t="str">
            <v>e</v>
          </cell>
          <cell r="IS13">
            <v>1</v>
          </cell>
          <cell r="IT13">
            <v>1</v>
          </cell>
          <cell r="IU13" t="str">
            <v>-</v>
          </cell>
          <cell r="IV13" t="str">
            <v>-</v>
          </cell>
          <cell r="IW13" t="str">
            <v>-</v>
          </cell>
          <cell r="IX13" t="str">
            <v>-</v>
          </cell>
          <cell r="IY13" t="str">
            <v>-</v>
          </cell>
          <cell r="IZ13" t="str">
            <v>-</v>
          </cell>
          <cell r="JA13" t="str">
            <v>-</v>
          </cell>
          <cell r="JB13">
            <v>2</v>
          </cell>
          <cell r="JC13" t="str">
            <v/>
          </cell>
          <cell r="JD13" t="str">
            <v/>
          </cell>
          <cell r="JE13" t="str">
            <v/>
          </cell>
          <cell r="JF13" t="str">
            <v/>
          </cell>
          <cell r="JG13" t="str">
            <v/>
          </cell>
          <cell r="JH13" t="str">
            <v/>
          </cell>
          <cell r="JI13" t="str">
            <v/>
          </cell>
          <cell r="JJ13" t="str">
            <v/>
          </cell>
          <cell r="JK13" t="str">
            <v/>
          </cell>
          <cell r="JL13">
            <v>0</v>
          </cell>
          <cell r="JM13" t="str">
            <v>-</v>
          </cell>
          <cell r="JN13" t="str">
            <v>-</v>
          </cell>
          <cell r="JO13" t="str">
            <v>-</v>
          </cell>
          <cell r="JP13" t="str">
            <v>-</v>
          </cell>
          <cell r="JQ13" t="str">
            <v>-</v>
          </cell>
          <cell r="JR13" t="str">
            <v>-</v>
          </cell>
          <cell r="JS13" t="str">
            <v>-</v>
          </cell>
          <cell r="JT13" t="str">
            <v>-</v>
          </cell>
          <cell r="JU13" t="e">
            <v>#DIV/0!</v>
          </cell>
          <cell r="JV13" t="str">
            <v/>
          </cell>
          <cell r="JW13" t="str">
            <v/>
          </cell>
          <cell r="JX13" t="str">
            <v/>
          </cell>
          <cell r="JY13" t="str">
            <v/>
          </cell>
          <cell r="JZ13" t="str">
            <v/>
          </cell>
          <cell r="KA13" t="str">
            <v/>
          </cell>
          <cell r="KB13" t="str">
            <v/>
          </cell>
          <cell r="KC13" t="str">
            <v/>
          </cell>
          <cell r="KD13" t="e">
            <v>#DIV/0!</v>
          </cell>
          <cell r="KE13" t="str">
            <v>市民実感</v>
          </cell>
          <cell r="KF13" t="str">
            <v>ワーク・ライフ・バランスの内容は個人のライフスタイル，価値観によって異なるため，市民がどのように感じているのかがわかる市民生活実感調査の結果を重視する。</v>
          </cell>
          <cell r="KG13" t="e">
            <v>#DIV/0!</v>
          </cell>
          <cell r="KH13" t="e">
            <v>#DIV/0!</v>
          </cell>
          <cell r="KK13" t="str">
            <v>リンク</v>
          </cell>
        </row>
        <row r="14">
          <cell r="A14">
            <v>301</v>
          </cell>
          <cell r="B14" t="str">
            <v>誰もが地域活動に参加しやすくなるきっかけ・しくみづくり</v>
          </cell>
          <cell r="C14">
            <v>3</v>
          </cell>
          <cell r="D14" t="str">
            <v>市民生活とコミュニティ</v>
          </cell>
          <cell r="F14" t="str">
            <v>文化市民局</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v>0</v>
          </cell>
          <cell r="AE14">
            <v>0</v>
          </cell>
          <cell r="AF14" t="str">
            <v>-</v>
          </cell>
          <cell r="AG14" t="str">
            <v>-</v>
          </cell>
          <cell r="AH14" t="str">
            <v>-</v>
          </cell>
          <cell r="AI14" t="str">
            <v>-</v>
          </cell>
          <cell r="AJ14" t="str">
            <v>-</v>
          </cell>
          <cell r="AK14" t="str">
            <v>-</v>
          </cell>
          <cell r="AL14">
            <v>0</v>
          </cell>
          <cell r="AM14" t="str">
            <v/>
          </cell>
          <cell r="AN14" t="str">
            <v/>
          </cell>
          <cell r="AO14" t="str">
            <v/>
          </cell>
          <cell r="AP14" t="str">
            <v/>
          </cell>
          <cell r="AQ14" t="str">
            <v/>
          </cell>
          <cell r="AR14" t="str">
            <v/>
          </cell>
          <cell r="AS14" t="str">
            <v/>
          </cell>
          <cell r="AT14" t="str">
            <v/>
          </cell>
          <cell r="AU14" t="str">
            <v/>
          </cell>
          <cell r="AV14" t="e">
            <v>#DIV/0!</v>
          </cell>
          <cell r="AW14" t="str">
            <v>c</v>
          </cell>
          <cell r="AX14" t="str">
            <v>-</v>
          </cell>
          <cell r="AY14" t="str">
            <v>-</v>
          </cell>
          <cell r="AZ14" t="str">
            <v>-</v>
          </cell>
          <cell r="BA14" t="str">
            <v>-</v>
          </cell>
          <cell r="BB14" t="str">
            <v>-</v>
          </cell>
          <cell r="BC14" t="str">
            <v>-</v>
          </cell>
          <cell r="BD14" t="str">
            <v>-</v>
          </cell>
          <cell r="BE14" t="str">
            <v>c</v>
          </cell>
          <cell r="BF14">
            <v>2</v>
          </cell>
          <cell r="BG14" t="str">
            <v/>
          </cell>
          <cell r="BH14" t="str">
            <v/>
          </cell>
          <cell r="BI14" t="str">
            <v/>
          </cell>
          <cell r="BJ14" t="str">
            <v/>
          </cell>
          <cell r="BK14" t="str">
            <v/>
          </cell>
          <cell r="BL14" t="str">
            <v/>
          </cell>
          <cell r="BM14" t="str">
            <v/>
          </cell>
          <cell r="BN14">
            <v>0.5</v>
          </cell>
          <cell r="BO14" t="str">
            <v>市民実感</v>
          </cell>
          <cell r="BP14" t="str">
            <v>地域コミュニティは共同体意識を基礎とするため，「市民の実感」に重みを置く。</v>
          </cell>
          <cell r="BQ14" t="str">
            <v>C</v>
          </cell>
          <cell r="BR14" t="str">
            <v>政策の目的がそこそこ達成されている</v>
          </cell>
          <cell r="BW14" t="str">
            <v>-</v>
          </cell>
          <cell r="BX14">
            <v>0</v>
          </cell>
          <cell r="BY14">
            <v>0</v>
          </cell>
          <cell r="BZ14" t="str">
            <v>-</v>
          </cell>
          <cell r="CA14" t="str">
            <v>-</v>
          </cell>
          <cell r="CB14" t="str">
            <v>-</v>
          </cell>
          <cell r="CC14" t="str">
            <v>-</v>
          </cell>
          <cell r="CD14" t="str">
            <v>-</v>
          </cell>
          <cell r="CE14" t="str">
            <v>-</v>
          </cell>
          <cell r="CF14" t="e">
            <v>#N/A</v>
          </cell>
          <cell r="CG14" t="str">
            <v>-</v>
          </cell>
          <cell r="CH14">
            <v>0</v>
          </cell>
          <cell r="CI14">
            <v>0</v>
          </cell>
          <cell r="CJ14" t="str">
            <v>-</v>
          </cell>
          <cell r="CK14" t="str">
            <v>-</v>
          </cell>
          <cell r="CL14" t="str">
            <v>-</v>
          </cell>
          <cell r="CM14" t="str">
            <v>-</v>
          </cell>
          <cell r="CN14" t="str">
            <v>-</v>
          </cell>
          <cell r="CO14" t="str">
            <v>-</v>
          </cell>
          <cell r="CP14">
            <v>0</v>
          </cell>
          <cell r="CQ14" t="str">
            <v/>
          </cell>
          <cell r="CR14" t="e">
            <v>#N/A</v>
          </cell>
          <cell r="CS14" t="e">
            <v>#N/A</v>
          </cell>
          <cell r="CT14" t="str">
            <v/>
          </cell>
          <cell r="CU14" t="str">
            <v/>
          </cell>
          <cell r="CV14" t="str">
            <v/>
          </cell>
          <cell r="CW14" t="str">
            <v/>
          </cell>
          <cell r="CX14" t="str">
            <v/>
          </cell>
          <cell r="CY14" t="str">
            <v/>
          </cell>
          <cell r="CZ14" t="e">
            <v>#N/A</v>
          </cell>
          <cell r="DA14" t="str">
            <v>-</v>
          </cell>
          <cell r="DB14" t="str">
            <v>-</v>
          </cell>
          <cell r="DC14" t="str">
            <v>-</v>
          </cell>
          <cell r="DD14" t="str">
            <v>-</v>
          </cell>
          <cell r="DE14" t="str">
            <v>-</v>
          </cell>
          <cell r="DF14" t="str">
            <v>-</v>
          </cell>
          <cell r="DG14" t="str">
            <v>-</v>
          </cell>
          <cell r="DH14" t="str">
            <v>-</v>
          </cell>
          <cell r="DI14" t="e">
            <v>#DIV/0!</v>
          </cell>
          <cell r="DJ14" t="str">
            <v/>
          </cell>
          <cell r="DK14" t="str">
            <v/>
          </cell>
          <cell r="DL14" t="str">
            <v/>
          </cell>
          <cell r="DM14" t="str">
            <v/>
          </cell>
          <cell r="DN14" t="str">
            <v/>
          </cell>
          <cell r="DO14" t="str">
            <v/>
          </cell>
          <cell r="DP14" t="str">
            <v/>
          </cell>
          <cell r="DQ14" t="str">
            <v/>
          </cell>
          <cell r="DR14" t="e">
            <v>#DIV/0!</v>
          </cell>
          <cell r="DS14" t="str">
            <v>市民実感</v>
          </cell>
          <cell r="DT14" t="str">
            <v>地域コミュニティは共同体意識を基礎とするため，「市民の実感」に重みを置く。</v>
          </cell>
          <cell r="DU14" t="e">
            <v>#N/A</v>
          </cell>
          <cell r="DV14" t="e">
            <v>#N/A</v>
          </cell>
          <cell r="DY14" t="str">
            <v>リンク</v>
          </cell>
          <cell r="EA14" t="str">
            <v>-</v>
          </cell>
          <cell r="EB14">
            <v>0</v>
          </cell>
          <cell r="EC14">
            <v>0</v>
          </cell>
          <cell r="ED14" t="str">
            <v>-</v>
          </cell>
          <cell r="EE14" t="str">
            <v>-</v>
          </cell>
          <cell r="EF14" t="str">
            <v>-</v>
          </cell>
          <cell r="EG14" t="str">
            <v>-</v>
          </cell>
          <cell r="EH14" t="str">
            <v>-</v>
          </cell>
          <cell r="EI14" t="str">
            <v>-</v>
          </cell>
          <cell r="EJ14" t="e">
            <v>#N/A</v>
          </cell>
          <cell r="EK14" t="str">
            <v>-</v>
          </cell>
          <cell r="EL14">
            <v>0</v>
          </cell>
          <cell r="EM14">
            <v>0</v>
          </cell>
          <cell r="EN14" t="str">
            <v>-</v>
          </cell>
          <cell r="EO14" t="str">
            <v>-</v>
          </cell>
          <cell r="EP14" t="str">
            <v>-</v>
          </cell>
          <cell r="EQ14" t="str">
            <v>-</v>
          </cell>
          <cell r="ER14" t="str">
            <v>-</v>
          </cell>
          <cell r="ES14" t="str">
            <v>-</v>
          </cell>
          <cell r="ET14">
            <v>0</v>
          </cell>
          <cell r="EU14" t="str">
            <v/>
          </cell>
          <cell r="EV14" t="e">
            <v>#N/A</v>
          </cell>
          <cell r="EW14" t="e">
            <v>#N/A</v>
          </cell>
          <cell r="EX14" t="str">
            <v/>
          </cell>
          <cell r="EY14" t="str">
            <v/>
          </cell>
          <cell r="EZ14" t="str">
            <v/>
          </cell>
          <cell r="FA14" t="str">
            <v/>
          </cell>
          <cell r="FB14" t="str">
            <v/>
          </cell>
          <cell r="FC14" t="str">
            <v/>
          </cell>
          <cell r="FD14" t="e">
            <v>#N/A</v>
          </cell>
          <cell r="FE14" t="str">
            <v>-</v>
          </cell>
          <cell r="FF14" t="str">
            <v>-</v>
          </cell>
          <cell r="FG14" t="str">
            <v>-</v>
          </cell>
          <cell r="FH14" t="str">
            <v>-</v>
          </cell>
          <cell r="FI14" t="str">
            <v>-</v>
          </cell>
          <cell r="FJ14" t="str">
            <v>-</v>
          </cell>
          <cell r="FK14" t="str">
            <v>-</v>
          </cell>
          <cell r="FL14" t="str">
            <v>-</v>
          </cell>
          <cell r="FM14" t="e">
            <v>#DIV/0!</v>
          </cell>
          <cell r="FN14" t="str">
            <v/>
          </cell>
          <cell r="FO14" t="str">
            <v/>
          </cell>
          <cell r="FP14" t="str">
            <v/>
          </cell>
          <cell r="FQ14" t="str">
            <v/>
          </cell>
          <cell r="FR14" t="str">
            <v/>
          </cell>
          <cell r="FS14" t="str">
            <v/>
          </cell>
          <cell r="FT14" t="str">
            <v/>
          </cell>
          <cell r="FU14" t="str">
            <v/>
          </cell>
          <cell r="FV14" t="e">
            <v>#DIV/0!</v>
          </cell>
          <cell r="FW14" t="str">
            <v>市民実感</v>
          </cell>
          <cell r="FX14" t="str">
            <v>地域コミュニティは共同体意識を基礎とするため，「市民の実感」に重みを置く。</v>
          </cell>
          <cell r="FY14" t="e">
            <v>#N/A</v>
          </cell>
          <cell r="FZ14" t="e">
            <v>#N/A</v>
          </cell>
          <cell r="GC14" t="str">
            <v>リンク</v>
          </cell>
          <cell r="GE14" t="str">
            <v>-</v>
          </cell>
          <cell r="GF14">
            <v>0</v>
          </cell>
          <cell r="GG14">
            <v>0</v>
          </cell>
          <cell r="GH14" t="str">
            <v>-</v>
          </cell>
          <cell r="GI14" t="str">
            <v>-</v>
          </cell>
          <cell r="GJ14" t="str">
            <v>-</v>
          </cell>
          <cell r="GK14" t="str">
            <v>-</v>
          </cell>
          <cell r="GL14" t="str">
            <v>-</v>
          </cell>
          <cell r="GM14" t="str">
            <v>-</v>
          </cell>
          <cell r="GN14" t="e">
            <v>#N/A</v>
          </cell>
          <cell r="GO14" t="str">
            <v>-</v>
          </cell>
          <cell r="GP14">
            <v>0</v>
          </cell>
          <cell r="GQ14">
            <v>0</v>
          </cell>
          <cell r="GR14" t="str">
            <v>-</v>
          </cell>
          <cell r="GS14" t="str">
            <v>-</v>
          </cell>
          <cell r="GT14" t="str">
            <v>-</v>
          </cell>
          <cell r="GU14" t="str">
            <v>-</v>
          </cell>
          <cell r="GV14" t="str">
            <v>-</v>
          </cell>
          <cell r="GW14" t="str">
            <v>-</v>
          </cell>
          <cell r="GX14">
            <v>0</v>
          </cell>
          <cell r="GY14" t="str">
            <v/>
          </cell>
          <cell r="GZ14" t="e">
            <v>#N/A</v>
          </cell>
          <cell r="HA14" t="e">
            <v>#N/A</v>
          </cell>
          <cell r="HB14" t="str">
            <v/>
          </cell>
          <cell r="HC14" t="str">
            <v/>
          </cell>
          <cell r="HD14" t="str">
            <v/>
          </cell>
          <cell r="HE14" t="str">
            <v/>
          </cell>
          <cell r="HF14" t="str">
            <v/>
          </cell>
          <cell r="HG14" t="str">
            <v/>
          </cell>
          <cell r="HH14" t="e">
            <v>#N/A</v>
          </cell>
          <cell r="HI14" t="str">
            <v>-</v>
          </cell>
          <cell r="HJ14" t="str">
            <v>-</v>
          </cell>
          <cell r="HK14" t="str">
            <v>-</v>
          </cell>
          <cell r="HL14" t="str">
            <v>-</v>
          </cell>
          <cell r="HM14" t="str">
            <v>-</v>
          </cell>
          <cell r="HN14" t="str">
            <v>-</v>
          </cell>
          <cell r="HO14" t="str">
            <v>-</v>
          </cell>
          <cell r="HP14" t="str">
            <v>-</v>
          </cell>
          <cell r="HQ14" t="e">
            <v>#DIV/0!</v>
          </cell>
          <cell r="HR14" t="str">
            <v/>
          </cell>
          <cell r="HS14" t="str">
            <v/>
          </cell>
          <cell r="HT14" t="str">
            <v/>
          </cell>
          <cell r="HU14" t="str">
            <v/>
          </cell>
          <cell r="HV14" t="str">
            <v/>
          </cell>
          <cell r="HW14" t="str">
            <v/>
          </cell>
          <cell r="HX14" t="str">
            <v/>
          </cell>
          <cell r="HY14" t="str">
            <v/>
          </cell>
          <cell r="HZ14" t="e">
            <v>#DIV/0!</v>
          </cell>
          <cell r="IA14" t="str">
            <v>市民実感</v>
          </cell>
          <cell r="IB14" t="str">
            <v>地域コミュニティは共同体意識を基礎とするため，「市民の実感」に重みを置く。</v>
          </cell>
          <cell r="IC14" t="e">
            <v>#N/A</v>
          </cell>
          <cell r="ID14" t="e">
            <v>#N/A</v>
          </cell>
          <cell r="IG14" t="str">
            <v>リンク</v>
          </cell>
          <cell r="II14" t="str">
            <v>-</v>
          </cell>
          <cell r="IJ14">
            <v>0</v>
          </cell>
          <cell r="IK14">
            <v>0</v>
          </cell>
          <cell r="IL14" t="str">
            <v>-</v>
          </cell>
          <cell r="IM14" t="str">
            <v>-</v>
          </cell>
          <cell r="IN14" t="str">
            <v>-</v>
          </cell>
          <cell r="IO14" t="str">
            <v>-</v>
          </cell>
          <cell r="IP14" t="str">
            <v>-</v>
          </cell>
          <cell r="IQ14" t="str">
            <v>-</v>
          </cell>
          <cell r="IR14" t="e">
            <v>#N/A</v>
          </cell>
          <cell r="IS14" t="str">
            <v>-</v>
          </cell>
          <cell r="IT14">
            <v>0</v>
          </cell>
          <cell r="IU14">
            <v>0</v>
          </cell>
          <cell r="IV14" t="str">
            <v>-</v>
          </cell>
          <cell r="IW14" t="str">
            <v>-</v>
          </cell>
          <cell r="IX14" t="str">
            <v>-</v>
          </cell>
          <cell r="IY14" t="str">
            <v>-</v>
          </cell>
          <cell r="IZ14" t="str">
            <v>-</v>
          </cell>
          <cell r="JA14" t="str">
            <v>-</v>
          </cell>
          <cell r="JB14">
            <v>0</v>
          </cell>
          <cell r="JC14" t="str">
            <v/>
          </cell>
          <cell r="JD14" t="e">
            <v>#N/A</v>
          </cell>
          <cell r="JE14" t="e">
            <v>#N/A</v>
          </cell>
          <cell r="JF14" t="str">
            <v/>
          </cell>
          <cell r="JG14" t="str">
            <v/>
          </cell>
          <cell r="JH14" t="str">
            <v/>
          </cell>
          <cell r="JI14" t="str">
            <v/>
          </cell>
          <cell r="JJ14" t="str">
            <v/>
          </cell>
          <cell r="JK14" t="str">
            <v/>
          </cell>
          <cell r="JL14" t="e">
            <v>#N/A</v>
          </cell>
          <cell r="JM14" t="str">
            <v>-</v>
          </cell>
          <cell r="JN14" t="str">
            <v>-</v>
          </cell>
          <cell r="JO14" t="str">
            <v>-</v>
          </cell>
          <cell r="JP14" t="str">
            <v>-</v>
          </cell>
          <cell r="JQ14" t="str">
            <v>-</v>
          </cell>
          <cell r="JR14" t="str">
            <v>-</v>
          </cell>
          <cell r="JS14" t="str">
            <v>-</v>
          </cell>
          <cell r="JT14" t="str">
            <v>-</v>
          </cell>
          <cell r="JU14" t="e">
            <v>#DIV/0!</v>
          </cell>
          <cell r="JV14" t="str">
            <v/>
          </cell>
          <cell r="JW14" t="str">
            <v/>
          </cell>
          <cell r="JX14" t="str">
            <v/>
          </cell>
          <cell r="JY14" t="str">
            <v/>
          </cell>
          <cell r="JZ14" t="str">
            <v/>
          </cell>
          <cell r="KA14" t="str">
            <v/>
          </cell>
          <cell r="KB14" t="str">
            <v/>
          </cell>
          <cell r="KC14" t="str">
            <v/>
          </cell>
          <cell r="KD14" t="e">
            <v>#DIV/0!</v>
          </cell>
          <cell r="KE14" t="str">
            <v>市民実感</v>
          </cell>
          <cell r="KF14" t="str">
            <v>地域コミュニティは共同体意識を基礎とするため，「市民の実感」に重みを置く。</v>
          </cell>
          <cell r="KG14" t="e">
            <v>#N/A</v>
          </cell>
          <cell r="KH14" t="e">
            <v>#N/A</v>
          </cell>
          <cell r="KK14" t="str">
            <v>リンク</v>
          </cell>
        </row>
        <row r="15">
          <cell r="A15">
            <v>302</v>
          </cell>
          <cell r="B15" t="str">
            <v>地域の多様なコミュニティの活性化に向けた支援</v>
          </cell>
          <cell r="C15">
            <v>3</v>
          </cell>
          <cell r="D15" t="str">
            <v>市民生活とコミュニティ</v>
          </cell>
          <cell r="F15" t="str">
            <v>文化市民局</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v>0</v>
          </cell>
          <cell r="AM15" t="str">
            <v/>
          </cell>
          <cell r="AN15" t="str">
            <v/>
          </cell>
          <cell r="AO15" t="str">
            <v/>
          </cell>
          <cell r="AP15" t="str">
            <v/>
          </cell>
          <cell r="AQ15" t="str">
            <v/>
          </cell>
          <cell r="AR15" t="str">
            <v/>
          </cell>
          <cell r="AS15" t="str">
            <v/>
          </cell>
          <cell r="AT15" t="str">
            <v/>
          </cell>
          <cell r="AU15" t="str">
            <v/>
          </cell>
          <cell r="AV15" t="e">
            <v>#DIV/0!</v>
          </cell>
          <cell r="AW15" t="str">
            <v>-</v>
          </cell>
          <cell r="AX15" t="str">
            <v>b</v>
          </cell>
          <cell r="AY15" t="str">
            <v>-</v>
          </cell>
          <cell r="AZ15" t="str">
            <v>-</v>
          </cell>
          <cell r="BA15" t="str">
            <v>-</v>
          </cell>
          <cell r="BB15" t="str">
            <v>-</v>
          </cell>
          <cell r="BC15" t="str">
            <v>-</v>
          </cell>
          <cell r="BD15" t="str">
            <v>-</v>
          </cell>
          <cell r="BE15" t="str">
            <v>b</v>
          </cell>
          <cell r="BF15" t="str">
            <v/>
          </cell>
          <cell r="BG15">
            <v>3</v>
          </cell>
          <cell r="BH15" t="str">
            <v/>
          </cell>
          <cell r="BI15" t="str">
            <v/>
          </cell>
          <cell r="BJ15" t="str">
            <v/>
          </cell>
          <cell r="BK15" t="str">
            <v/>
          </cell>
          <cell r="BL15" t="str">
            <v/>
          </cell>
          <cell r="BM15" t="str">
            <v/>
          </cell>
          <cell r="BN15">
            <v>0.75</v>
          </cell>
          <cell r="BO15" t="str">
            <v>市民実感</v>
          </cell>
          <cell r="BP15" t="str">
            <v>地域コミュニティは共同体意識を基礎とすることから，その活性化状況も実感されることに意義があるため。</v>
          </cell>
          <cell r="BQ15" t="str">
            <v>B</v>
          </cell>
          <cell r="BR15" t="str">
            <v>政策の目的がかなり達成されている</v>
          </cell>
          <cell r="BW15" t="str">
            <v>-</v>
          </cell>
          <cell r="BX15" t="str">
            <v>-</v>
          </cell>
          <cell r="BY15" t="str">
            <v>-</v>
          </cell>
          <cell r="BZ15" t="str">
            <v>-</v>
          </cell>
          <cell r="CA15" t="str">
            <v>-</v>
          </cell>
          <cell r="CB15" t="str">
            <v>-</v>
          </cell>
          <cell r="CC15" t="str">
            <v>-</v>
          </cell>
          <cell r="CD15" t="str">
            <v>-</v>
          </cell>
          <cell r="CE15" t="str">
            <v>-</v>
          </cell>
          <cell r="CF15" t="e">
            <v>#DIV/0!</v>
          </cell>
          <cell r="CG15" t="str">
            <v>-</v>
          </cell>
          <cell r="CH15" t="str">
            <v>-</v>
          </cell>
          <cell r="CI15" t="str">
            <v>-</v>
          </cell>
          <cell r="CJ15" t="str">
            <v>-</v>
          </cell>
          <cell r="CK15" t="str">
            <v>-</v>
          </cell>
          <cell r="CL15" t="str">
            <v>-</v>
          </cell>
          <cell r="CM15" t="str">
            <v>-</v>
          </cell>
          <cell r="CN15" t="str">
            <v>-</v>
          </cell>
          <cell r="CO15" t="str">
            <v>-</v>
          </cell>
          <cell r="CP15">
            <v>0</v>
          </cell>
          <cell r="CQ15" t="str">
            <v/>
          </cell>
          <cell r="CR15" t="str">
            <v/>
          </cell>
          <cell r="CS15" t="str">
            <v/>
          </cell>
          <cell r="CT15" t="str">
            <v/>
          </cell>
          <cell r="CU15" t="str">
            <v/>
          </cell>
          <cell r="CV15" t="str">
            <v/>
          </cell>
          <cell r="CW15" t="str">
            <v/>
          </cell>
          <cell r="CX15" t="str">
            <v/>
          </cell>
          <cell r="CY15" t="str">
            <v/>
          </cell>
          <cell r="CZ15" t="e">
            <v>#DIV/0!</v>
          </cell>
          <cell r="DA15" t="str">
            <v>-</v>
          </cell>
          <cell r="DB15" t="str">
            <v>-</v>
          </cell>
          <cell r="DC15" t="str">
            <v>-</v>
          </cell>
          <cell r="DD15" t="str">
            <v>-</v>
          </cell>
          <cell r="DE15" t="str">
            <v>-</v>
          </cell>
          <cell r="DF15" t="str">
            <v>-</v>
          </cell>
          <cell r="DG15" t="str">
            <v>-</v>
          </cell>
          <cell r="DH15" t="str">
            <v>-</v>
          </cell>
          <cell r="DI15" t="e">
            <v>#DIV/0!</v>
          </cell>
          <cell r="DJ15" t="str">
            <v/>
          </cell>
          <cell r="DK15" t="str">
            <v/>
          </cell>
          <cell r="DL15" t="str">
            <v/>
          </cell>
          <cell r="DM15" t="str">
            <v/>
          </cell>
          <cell r="DN15" t="str">
            <v/>
          </cell>
          <cell r="DO15" t="str">
            <v/>
          </cell>
          <cell r="DP15" t="str">
            <v/>
          </cell>
          <cell r="DQ15" t="str">
            <v/>
          </cell>
          <cell r="DR15" t="e">
            <v>#DIV/0!</v>
          </cell>
          <cell r="DS15" t="str">
            <v>市民実感</v>
          </cell>
          <cell r="DT15" t="str">
            <v>地域コミュニティは共同体意識を基礎とすることから，その活性化状況も実感されることに意義があるため。</v>
          </cell>
          <cell r="DU15" t="e">
            <v>#DIV/0!</v>
          </cell>
          <cell r="DV15" t="e">
            <v>#DIV/0!</v>
          </cell>
          <cell r="DY15" t="str">
            <v>リンク</v>
          </cell>
          <cell r="EA15" t="str">
            <v>-</v>
          </cell>
          <cell r="EB15" t="str">
            <v>-</v>
          </cell>
          <cell r="EC15" t="str">
            <v>-</v>
          </cell>
          <cell r="ED15" t="str">
            <v>-</v>
          </cell>
          <cell r="EE15" t="str">
            <v>-</v>
          </cell>
          <cell r="EF15" t="str">
            <v>-</v>
          </cell>
          <cell r="EG15" t="str">
            <v>-</v>
          </cell>
          <cell r="EH15" t="str">
            <v>-</v>
          </cell>
          <cell r="EI15" t="str">
            <v>-</v>
          </cell>
          <cell r="EJ15" t="e">
            <v>#DIV/0!</v>
          </cell>
          <cell r="EK15" t="str">
            <v>-</v>
          </cell>
          <cell r="EL15" t="str">
            <v>-</v>
          </cell>
          <cell r="EM15" t="str">
            <v>-</v>
          </cell>
          <cell r="EN15" t="str">
            <v>-</v>
          </cell>
          <cell r="EO15" t="str">
            <v>-</v>
          </cell>
          <cell r="EP15" t="str">
            <v>-</v>
          </cell>
          <cell r="EQ15" t="str">
            <v>-</v>
          </cell>
          <cell r="ER15" t="str">
            <v>-</v>
          </cell>
          <cell r="ES15" t="str">
            <v>-</v>
          </cell>
          <cell r="ET15">
            <v>0</v>
          </cell>
          <cell r="EU15" t="str">
            <v/>
          </cell>
          <cell r="EV15" t="str">
            <v/>
          </cell>
          <cell r="EW15" t="str">
            <v/>
          </cell>
          <cell r="EX15" t="str">
            <v/>
          </cell>
          <cell r="EY15" t="str">
            <v/>
          </cell>
          <cell r="EZ15" t="str">
            <v/>
          </cell>
          <cell r="FA15" t="str">
            <v/>
          </cell>
          <cell r="FB15" t="str">
            <v/>
          </cell>
          <cell r="FC15" t="str">
            <v/>
          </cell>
          <cell r="FD15" t="e">
            <v>#DIV/0!</v>
          </cell>
          <cell r="FE15" t="str">
            <v>-</v>
          </cell>
          <cell r="FF15" t="str">
            <v>-</v>
          </cell>
          <cell r="FG15" t="str">
            <v>-</v>
          </cell>
          <cell r="FH15" t="str">
            <v>-</v>
          </cell>
          <cell r="FI15" t="str">
            <v>-</v>
          </cell>
          <cell r="FJ15" t="str">
            <v>-</v>
          </cell>
          <cell r="FK15" t="str">
            <v>-</v>
          </cell>
          <cell r="FL15" t="str">
            <v>-</v>
          </cell>
          <cell r="FM15" t="e">
            <v>#DIV/0!</v>
          </cell>
          <cell r="FN15" t="str">
            <v/>
          </cell>
          <cell r="FO15" t="str">
            <v/>
          </cell>
          <cell r="FP15" t="str">
            <v/>
          </cell>
          <cell r="FQ15" t="str">
            <v/>
          </cell>
          <cell r="FR15" t="str">
            <v/>
          </cell>
          <cell r="FS15" t="str">
            <v/>
          </cell>
          <cell r="FT15" t="str">
            <v/>
          </cell>
          <cell r="FU15" t="str">
            <v/>
          </cell>
          <cell r="FV15" t="e">
            <v>#DIV/0!</v>
          </cell>
          <cell r="FW15" t="str">
            <v>市民実感</v>
          </cell>
          <cell r="FX15" t="str">
            <v>地域コミュニティは共同体意識を基礎とすることから，その活性化状況も実感されることに意義があるため。</v>
          </cell>
          <cell r="FY15" t="e">
            <v>#DIV/0!</v>
          </cell>
          <cell r="FZ15" t="e">
            <v>#DIV/0!</v>
          </cell>
          <cell r="GC15" t="str">
            <v>リンク</v>
          </cell>
          <cell r="GE15" t="str">
            <v>-</v>
          </cell>
          <cell r="GF15" t="str">
            <v>-</v>
          </cell>
          <cell r="GG15" t="str">
            <v>-</v>
          </cell>
          <cell r="GH15" t="str">
            <v>-</v>
          </cell>
          <cell r="GI15" t="str">
            <v>-</v>
          </cell>
          <cell r="GJ15" t="str">
            <v>-</v>
          </cell>
          <cell r="GK15" t="str">
            <v>-</v>
          </cell>
          <cell r="GL15" t="str">
            <v>-</v>
          </cell>
          <cell r="GM15" t="str">
            <v>-</v>
          </cell>
          <cell r="GN15" t="e">
            <v>#DIV/0!</v>
          </cell>
          <cell r="GO15" t="str">
            <v>-</v>
          </cell>
          <cell r="GP15" t="str">
            <v>-</v>
          </cell>
          <cell r="GQ15" t="str">
            <v>-</v>
          </cell>
          <cell r="GR15" t="str">
            <v>-</v>
          </cell>
          <cell r="GS15" t="str">
            <v>-</v>
          </cell>
          <cell r="GT15" t="str">
            <v>-</v>
          </cell>
          <cell r="GU15" t="str">
            <v>-</v>
          </cell>
          <cell r="GV15" t="str">
            <v>-</v>
          </cell>
          <cell r="GW15" t="str">
            <v>-</v>
          </cell>
          <cell r="GX15">
            <v>0</v>
          </cell>
          <cell r="GY15" t="str">
            <v/>
          </cell>
          <cell r="GZ15" t="str">
            <v/>
          </cell>
          <cell r="HA15" t="str">
            <v/>
          </cell>
          <cell r="HB15" t="str">
            <v/>
          </cell>
          <cell r="HC15" t="str">
            <v/>
          </cell>
          <cell r="HD15" t="str">
            <v/>
          </cell>
          <cell r="HE15" t="str">
            <v/>
          </cell>
          <cell r="HF15" t="str">
            <v/>
          </cell>
          <cell r="HG15" t="str">
            <v/>
          </cell>
          <cell r="HH15" t="e">
            <v>#DIV/0!</v>
          </cell>
          <cell r="HI15" t="str">
            <v>-</v>
          </cell>
          <cell r="HJ15" t="str">
            <v>-</v>
          </cell>
          <cell r="HK15" t="str">
            <v>-</v>
          </cell>
          <cell r="HL15" t="str">
            <v>-</v>
          </cell>
          <cell r="HM15" t="str">
            <v>-</v>
          </cell>
          <cell r="HN15" t="str">
            <v>-</v>
          </cell>
          <cell r="HO15" t="str">
            <v>-</v>
          </cell>
          <cell r="HP15" t="str">
            <v>-</v>
          </cell>
          <cell r="HQ15" t="e">
            <v>#DIV/0!</v>
          </cell>
          <cell r="HR15" t="str">
            <v/>
          </cell>
          <cell r="HS15" t="str">
            <v/>
          </cell>
          <cell r="HT15" t="str">
            <v/>
          </cell>
          <cell r="HU15" t="str">
            <v/>
          </cell>
          <cell r="HV15" t="str">
            <v/>
          </cell>
          <cell r="HW15" t="str">
            <v/>
          </cell>
          <cell r="HX15" t="str">
            <v/>
          </cell>
          <cell r="HY15" t="str">
            <v/>
          </cell>
          <cell r="HZ15" t="e">
            <v>#DIV/0!</v>
          </cell>
          <cell r="IA15" t="str">
            <v>市民実感</v>
          </cell>
          <cell r="IB15" t="str">
            <v>地域コミュニティは共同体意識を基礎とすることから，その活性化状況も実感されることに意義があるため。</v>
          </cell>
          <cell r="IC15" t="e">
            <v>#DIV/0!</v>
          </cell>
          <cell r="ID15" t="e">
            <v>#DIV/0!</v>
          </cell>
          <cell r="IG15" t="str">
            <v>リンク</v>
          </cell>
          <cell r="II15" t="str">
            <v>-</v>
          </cell>
          <cell r="IJ15" t="str">
            <v>-</v>
          </cell>
          <cell r="IK15" t="str">
            <v>-</v>
          </cell>
          <cell r="IL15" t="str">
            <v>-</v>
          </cell>
          <cell r="IM15" t="str">
            <v>-</v>
          </cell>
          <cell r="IN15" t="str">
            <v>-</v>
          </cell>
          <cell r="IO15" t="str">
            <v>-</v>
          </cell>
          <cell r="IP15" t="str">
            <v>-</v>
          </cell>
          <cell r="IQ15" t="str">
            <v>-</v>
          </cell>
          <cell r="IR15" t="e">
            <v>#DIV/0!</v>
          </cell>
          <cell r="IS15" t="str">
            <v>-</v>
          </cell>
          <cell r="IT15" t="str">
            <v>-</v>
          </cell>
          <cell r="IU15" t="str">
            <v>-</v>
          </cell>
          <cell r="IV15" t="str">
            <v>-</v>
          </cell>
          <cell r="IW15" t="str">
            <v>-</v>
          </cell>
          <cell r="IX15" t="str">
            <v>-</v>
          </cell>
          <cell r="IY15" t="str">
            <v>-</v>
          </cell>
          <cell r="IZ15" t="str">
            <v>-</v>
          </cell>
          <cell r="JA15" t="str">
            <v>-</v>
          </cell>
          <cell r="JB15">
            <v>0</v>
          </cell>
          <cell r="JC15" t="str">
            <v/>
          </cell>
          <cell r="JD15" t="str">
            <v/>
          </cell>
          <cell r="JE15" t="str">
            <v/>
          </cell>
          <cell r="JF15" t="str">
            <v/>
          </cell>
          <cell r="JG15" t="str">
            <v/>
          </cell>
          <cell r="JH15" t="str">
            <v/>
          </cell>
          <cell r="JI15" t="str">
            <v/>
          </cell>
          <cell r="JJ15" t="str">
            <v/>
          </cell>
          <cell r="JK15" t="str">
            <v/>
          </cell>
          <cell r="JL15" t="e">
            <v>#DIV/0!</v>
          </cell>
          <cell r="JM15" t="str">
            <v>-</v>
          </cell>
          <cell r="JN15" t="str">
            <v>-</v>
          </cell>
          <cell r="JO15" t="str">
            <v>-</v>
          </cell>
          <cell r="JP15" t="str">
            <v>-</v>
          </cell>
          <cell r="JQ15" t="str">
            <v>-</v>
          </cell>
          <cell r="JR15" t="str">
            <v>-</v>
          </cell>
          <cell r="JS15" t="str">
            <v>-</v>
          </cell>
          <cell r="JT15" t="str">
            <v>-</v>
          </cell>
          <cell r="JU15" t="e">
            <v>#DIV/0!</v>
          </cell>
          <cell r="JV15" t="str">
            <v/>
          </cell>
          <cell r="JW15" t="str">
            <v/>
          </cell>
          <cell r="JX15" t="str">
            <v/>
          </cell>
          <cell r="JY15" t="str">
            <v/>
          </cell>
          <cell r="JZ15" t="str">
            <v/>
          </cell>
          <cell r="KA15" t="str">
            <v/>
          </cell>
          <cell r="KB15" t="str">
            <v/>
          </cell>
          <cell r="KC15" t="str">
            <v/>
          </cell>
          <cell r="KD15" t="e">
            <v>#DIV/0!</v>
          </cell>
          <cell r="KF15" t="str">
            <v>地域コミュニティは共同体意識を基礎とすることから，その活性化状況も実感されることに意義があるため。</v>
          </cell>
          <cell r="KG15" t="e">
            <v>#DIV/0!</v>
          </cell>
          <cell r="KH15" t="e">
            <v>#DIV/0!</v>
          </cell>
          <cell r="KK15" t="str">
            <v>リンク</v>
          </cell>
        </row>
        <row r="16">
          <cell r="A16">
            <v>303</v>
          </cell>
          <cell r="B16" t="str">
            <v>市民活動団体等と地域団体との連携を深める取組の推進</v>
          </cell>
          <cell r="C16">
            <v>3</v>
          </cell>
          <cell r="D16" t="str">
            <v>市民生活とコミュニティ</v>
          </cell>
          <cell r="F16" t="str">
            <v>文化市民局</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v>0</v>
          </cell>
          <cell r="AM16" t="str">
            <v/>
          </cell>
          <cell r="AN16" t="str">
            <v/>
          </cell>
          <cell r="AO16" t="str">
            <v/>
          </cell>
          <cell r="AP16" t="str">
            <v/>
          </cell>
          <cell r="AQ16" t="str">
            <v/>
          </cell>
          <cell r="AR16" t="str">
            <v/>
          </cell>
          <cell r="AS16" t="str">
            <v/>
          </cell>
          <cell r="AT16" t="str">
            <v/>
          </cell>
          <cell r="AU16" t="str">
            <v/>
          </cell>
          <cell r="AV16" t="e">
            <v>#DIV/0!</v>
          </cell>
          <cell r="AW16" t="str">
            <v>-</v>
          </cell>
          <cell r="AX16" t="str">
            <v>-</v>
          </cell>
          <cell r="AY16" t="str">
            <v>c</v>
          </cell>
          <cell r="AZ16" t="str">
            <v>-</v>
          </cell>
          <cell r="BA16" t="str">
            <v>-</v>
          </cell>
          <cell r="BB16" t="str">
            <v>-</v>
          </cell>
          <cell r="BC16" t="str">
            <v>-</v>
          </cell>
          <cell r="BD16" t="str">
            <v>-</v>
          </cell>
          <cell r="BE16" t="str">
            <v>c</v>
          </cell>
          <cell r="BF16" t="str">
            <v/>
          </cell>
          <cell r="BG16" t="str">
            <v/>
          </cell>
          <cell r="BH16">
            <v>2</v>
          </cell>
          <cell r="BI16" t="str">
            <v/>
          </cell>
          <cell r="BJ16" t="str">
            <v/>
          </cell>
          <cell r="BK16" t="str">
            <v/>
          </cell>
          <cell r="BL16" t="str">
            <v/>
          </cell>
          <cell r="BM16" t="str">
            <v/>
          </cell>
          <cell r="BN16">
            <v>0.5</v>
          </cell>
          <cell r="BO16" t="str">
            <v>市民実感</v>
          </cell>
          <cell r="BP16" t="str">
            <v>地域コミュニティは共同体意識を基礎とすることから，その協力体制も実感されることに意義があるため，市民の実感に重みを置く。</v>
          </cell>
          <cell r="BQ16" t="str">
            <v>C</v>
          </cell>
          <cell r="BR16" t="str">
            <v>政策の目的がそこそこ達成されている</v>
          </cell>
          <cell r="BW16" t="str">
            <v>-</v>
          </cell>
          <cell r="BX16" t="str">
            <v>-</v>
          </cell>
          <cell r="BY16" t="str">
            <v>-</v>
          </cell>
          <cell r="BZ16" t="str">
            <v>-</v>
          </cell>
          <cell r="CA16" t="str">
            <v>-</v>
          </cell>
          <cell r="CB16" t="str">
            <v>-</v>
          </cell>
          <cell r="CC16" t="str">
            <v>-</v>
          </cell>
          <cell r="CD16" t="str">
            <v>-</v>
          </cell>
          <cell r="CE16" t="str">
            <v>-</v>
          </cell>
          <cell r="CF16" t="e">
            <v>#DIV/0!</v>
          </cell>
          <cell r="CG16" t="str">
            <v>-</v>
          </cell>
          <cell r="CH16" t="str">
            <v>-</v>
          </cell>
          <cell r="CI16" t="str">
            <v>-</v>
          </cell>
          <cell r="CJ16" t="str">
            <v>-</v>
          </cell>
          <cell r="CK16" t="str">
            <v>-</v>
          </cell>
          <cell r="CL16" t="str">
            <v>-</v>
          </cell>
          <cell r="CM16" t="str">
            <v>-</v>
          </cell>
          <cell r="CN16" t="str">
            <v>-</v>
          </cell>
          <cell r="CO16" t="str">
            <v>-</v>
          </cell>
          <cell r="CP16">
            <v>0</v>
          </cell>
          <cell r="CQ16" t="str">
            <v/>
          </cell>
          <cell r="CR16" t="str">
            <v/>
          </cell>
          <cell r="CS16" t="str">
            <v/>
          </cell>
          <cell r="CT16" t="str">
            <v/>
          </cell>
          <cell r="CU16" t="str">
            <v/>
          </cell>
          <cell r="CV16" t="str">
            <v/>
          </cell>
          <cell r="CW16" t="str">
            <v/>
          </cell>
          <cell r="CX16" t="str">
            <v/>
          </cell>
          <cell r="CY16" t="str">
            <v/>
          </cell>
          <cell r="CZ16" t="e">
            <v>#DIV/0!</v>
          </cell>
          <cell r="DA16" t="str">
            <v>-</v>
          </cell>
          <cell r="DB16" t="str">
            <v>-</v>
          </cell>
          <cell r="DC16" t="str">
            <v>-</v>
          </cell>
          <cell r="DD16" t="str">
            <v>-</v>
          </cell>
          <cell r="DE16" t="str">
            <v>-</v>
          </cell>
          <cell r="DF16" t="str">
            <v>-</v>
          </cell>
          <cell r="DG16" t="str">
            <v>-</v>
          </cell>
          <cell r="DH16" t="str">
            <v>-</v>
          </cell>
          <cell r="DI16" t="e">
            <v>#DIV/0!</v>
          </cell>
          <cell r="DJ16" t="str">
            <v/>
          </cell>
          <cell r="DK16" t="str">
            <v/>
          </cell>
          <cell r="DL16" t="str">
            <v/>
          </cell>
          <cell r="DM16" t="str">
            <v/>
          </cell>
          <cell r="DN16" t="str">
            <v/>
          </cell>
          <cell r="DO16" t="str">
            <v/>
          </cell>
          <cell r="DP16" t="str">
            <v/>
          </cell>
          <cell r="DQ16" t="str">
            <v/>
          </cell>
          <cell r="DR16" t="e">
            <v>#DIV/0!</v>
          </cell>
          <cell r="DS16" t="str">
            <v>市民実感</v>
          </cell>
          <cell r="DT16" t="str">
            <v>地域コミュニティは共同体意識を基礎とすることから，その協力体制も実感されることに意義があるため，市民の実感に重みを置く。</v>
          </cell>
          <cell r="DU16" t="e">
            <v>#DIV/0!</v>
          </cell>
          <cell r="DV16" t="e">
            <v>#DIV/0!</v>
          </cell>
          <cell r="DY16" t="str">
            <v>リンク</v>
          </cell>
          <cell r="EA16" t="str">
            <v>-</v>
          </cell>
          <cell r="EB16" t="str">
            <v>-</v>
          </cell>
          <cell r="EC16" t="str">
            <v>-</v>
          </cell>
          <cell r="ED16" t="str">
            <v>-</v>
          </cell>
          <cell r="EE16" t="str">
            <v>-</v>
          </cell>
          <cell r="EF16" t="str">
            <v>-</v>
          </cell>
          <cell r="EG16" t="str">
            <v>-</v>
          </cell>
          <cell r="EH16" t="str">
            <v>-</v>
          </cell>
          <cell r="EI16" t="str">
            <v>-</v>
          </cell>
          <cell r="EJ16" t="e">
            <v>#DIV/0!</v>
          </cell>
          <cell r="EK16" t="str">
            <v>-</v>
          </cell>
          <cell r="EL16" t="str">
            <v>-</v>
          </cell>
          <cell r="EM16" t="str">
            <v>-</v>
          </cell>
          <cell r="EN16" t="str">
            <v>-</v>
          </cell>
          <cell r="EO16" t="str">
            <v>-</v>
          </cell>
          <cell r="EP16" t="str">
            <v>-</v>
          </cell>
          <cell r="EQ16" t="str">
            <v>-</v>
          </cell>
          <cell r="ER16" t="str">
            <v>-</v>
          </cell>
          <cell r="ES16" t="str">
            <v>-</v>
          </cell>
          <cell r="ET16">
            <v>0</v>
          </cell>
          <cell r="EU16" t="str">
            <v/>
          </cell>
          <cell r="EV16" t="str">
            <v/>
          </cell>
          <cell r="EW16" t="str">
            <v/>
          </cell>
          <cell r="EX16" t="str">
            <v/>
          </cell>
          <cell r="EY16" t="str">
            <v/>
          </cell>
          <cell r="EZ16" t="str">
            <v/>
          </cell>
          <cell r="FA16" t="str">
            <v/>
          </cell>
          <cell r="FB16" t="str">
            <v/>
          </cell>
          <cell r="FC16" t="str">
            <v/>
          </cell>
          <cell r="FD16" t="e">
            <v>#DIV/0!</v>
          </cell>
          <cell r="FE16" t="str">
            <v>-</v>
          </cell>
          <cell r="FF16" t="str">
            <v>-</v>
          </cell>
          <cell r="FG16" t="str">
            <v>-</v>
          </cell>
          <cell r="FH16" t="str">
            <v>-</v>
          </cell>
          <cell r="FI16" t="str">
            <v>-</v>
          </cell>
          <cell r="FJ16" t="str">
            <v>-</v>
          </cell>
          <cell r="FK16" t="str">
            <v>-</v>
          </cell>
          <cell r="FL16" t="str">
            <v>-</v>
          </cell>
          <cell r="FM16" t="e">
            <v>#DIV/0!</v>
          </cell>
          <cell r="FN16" t="str">
            <v/>
          </cell>
          <cell r="FO16" t="str">
            <v/>
          </cell>
          <cell r="FP16" t="str">
            <v/>
          </cell>
          <cell r="FQ16" t="str">
            <v/>
          </cell>
          <cell r="FR16" t="str">
            <v/>
          </cell>
          <cell r="FS16" t="str">
            <v/>
          </cell>
          <cell r="FT16" t="str">
            <v/>
          </cell>
          <cell r="FU16" t="str">
            <v/>
          </cell>
          <cell r="FV16" t="e">
            <v>#DIV/0!</v>
          </cell>
          <cell r="FW16" t="str">
            <v>市民実感</v>
          </cell>
          <cell r="FX16" t="str">
            <v>地域コミュニティは共同体意識を基礎とすることから，その協力体制も実感されることに意義があるため，市民の実感に重みを置く。</v>
          </cell>
          <cell r="FY16" t="e">
            <v>#DIV/0!</v>
          </cell>
          <cell r="FZ16" t="e">
            <v>#DIV/0!</v>
          </cell>
          <cell r="GC16" t="str">
            <v>リンク</v>
          </cell>
          <cell r="GE16" t="str">
            <v>-</v>
          </cell>
          <cell r="GF16" t="str">
            <v>-</v>
          </cell>
          <cell r="GG16" t="str">
            <v>-</v>
          </cell>
          <cell r="GH16" t="str">
            <v>-</v>
          </cell>
          <cell r="GI16" t="str">
            <v>-</v>
          </cell>
          <cell r="GJ16" t="str">
            <v>-</v>
          </cell>
          <cell r="GK16" t="str">
            <v>-</v>
          </cell>
          <cell r="GL16" t="str">
            <v>-</v>
          </cell>
          <cell r="GM16" t="str">
            <v>-</v>
          </cell>
          <cell r="GN16" t="e">
            <v>#DIV/0!</v>
          </cell>
          <cell r="GO16" t="str">
            <v>-</v>
          </cell>
          <cell r="GP16" t="str">
            <v>-</v>
          </cell>
          <cell r="GQ16" t="str">
            <v>-</v>
          </cell>
          <cell r="GR16" t="str">
            <v>-</v>
          </cell>
          <cell r="GS16" t="str">
            <v>-</v>
          </cell>
          <cell r="GT16" t="str">
            <v>-</v>
          </cell>
          <cell r="GU16" t="str">
            <v>-</v>
          </cell>
          <cell r="GV16" t="str">
            <v>-</v>
          </cell>
          <cell r="GW16" t="str">
            <v>-</v>
          </cell>
          <cell r="GX16">
            <v>0</v>
          </cell>
          <cell r="GY16" t="str">
            <v/>
          </cell>
          <cell r="GZ16" t="str">
            <v/>
          </cell>
          <cell r="HA16" t="str">
            <v/>
          </cell>
          <cell r="HB16" t="str">
            <v/>
          </cell>
          <cell r="HC16" t="str">
            <v/>
          </cell>
          <cell r="HD16" t="str">
            <v/>
          </cell>
          <cell r="HE16" t="str">
            <v/>
          </cell>
          <cell r="HF16" t="str">
            <v/>
          </cell>
          <cell r="HG16" t="str">
            <v/>
          </cell>
          <cell r="HH16" t="e">
            <v>#DIV/0!</v>
          </cell>
          <cell r="HI16" t="str">
            <v>-</v>
          </cell>
          <cell r="HJ16" t="str">
            <v>-</v>
          </cell>
          <cell r="HK16" t="str">
            <v>-</v>
          </cell>
          <cell r="HL16" t="str">
            <v>-</v>
          </cell>
          <cell r="HM16" t="str">
            <v>-</v>
          </cell>
          <cell r="HN16" t="str">
            <v>-</v>
          </cell>
          <cell r="HO16" t="str">
            <v>-</v>
          </cell>
          <cell r="HP16" t="str">
            <v>-</v>
          </cell>
          <cell r="HQ16" t="e">
            <v>#DIV/0!</v>
          </cell>
          <cell r="HR16" t="str">
            <v/>
          </cell>
          <cell r="HS16" t="str">
            <v/>
          </cell>
          <cell r="HT16" t="str">
            <v/>
          </cell>
          <cell r="HU16" t="str">
            <v/>
          </cell>
          <cell r="HV16" t="str">
            <v/>
          </cell>
          <cell r="HW16" t="str">
            <v/>
          </cell>
          <cell r="HX16" t="str">
            <v/>
          </cell>
          <cell r="HY16" t="str">
            <v/>
          </cell>
          <cell r="HZ16" t="e">
            <v>#DIV/0!</v>
          </cell>
          <cell r="IA16" t="str">
            <v>市民実感</v>
          </cell>
          <cell r="IB16" t="str">
            <v>地域コミュニティは共同体意識を基礎とすることから，その協力体制も実感されることに意義があるため，市民の実感に重みを置く。</v>
          </cell>
          <cell r="IC16" t="e">
            <v>#DIV/0!</v>
          </cell>
          <cell r="ID16" t="e">
            <v>#DIV/0!</v>
          </cell>
          <cell r="IG16" t="str">
            <v>リンク</v>
          </cell>
          <cell r="II16" t="str">
            <v>-</v>
          </cell>
          <cell r="IJ16" t="str">
            <v>-</v>
          </cell>
          <cell r="IK16" t="str">
            <v>-</v>
          </cell>
          <cell r="IL16" t="str">
            <v>-</v>
          </cell>
          <cell r="IM16" t="str">
            <v>-</v>
          </cell>
          <cell r="IN16" t="str">
            <v>-</v>
          </cell>
          <cell r="IO16" t="str">
            <v>-</v>
          </cell>
          <cell r="IP16" t="str">
            <v>-</v>
          </cell>
          <cell r="IQ16" t="str">
            <v>-</v>
          </cell>
          <cell r="IR16" t="e">
            <v>#DIV/0!</v>
          </cell>
          <cell r="IS16" t="str">
            <v>-</v>
          </cell>
          <cell r="IT16" t="str">
            <v>-</v>
          </cell>
          <cell r="IU16" t="str">
            <v>-</v>
          </cell>
          <cell r="IV16" t="str">
            <v>-</v>
          </cell>
          <cell r="IW16" t="str">
            <v>-</v>
          </cell>
          <cell r="IX16" t="str">
            <v>-</v>
          </cell>
          <cell r="IY16" t="str">
            <v>-</v>
          </cell>
          <cell r="IZ16" t="str">
            <v>-</v>
          </cell>
          <cell r="JA16" t="str">
            <v>-</v>
          </cell>
          <cell r="JB16">
            <v>0</v>
          </cell>
          <cell r="JC16" t="str">
            <v/>
          </cell>
          <cell r="JD16" t="str">
            <v/>
          </cell>
          <cell r="JE16" t="str">
            <v/>
          </cell>
          <cell r="JF16" t="str">
            <v/>
          </cell>
          <cell r="JG16" t="str">
            <v/>
          </cell>
          <cell r="JH16" t="str">
            <v/>
          </cell>
          <cell r="JI16" t="str">
            <v/>
          </cell>
          <cell r="JJ16" t="str">
            <v/>
          </cell>
          <cell r="JK16" t="str">
            <v/>
          </cell>
          <cell r="JL16" t="e">
            <v>#DIV/0!</v>
          </cell>
          <cell r="JM16" t="str">
            <v>-</v>
          </cell>
          <cell r="JN16" t="str">
            <v>-</v>
          </cell>
          <cell r="JO16" t="str">
            <v>-</v>
          </cell>
          <cell r="JP16" t="str">
            <v>-</v>
          </cell>
          <cell r="JQ16" t="str">
            <v>-</v>
          </cell>
          <cell r="JR16" t="str">
            <v>-</v>
          </cell>
          <cell r="JS16" t="str">
            <v>-</v>
          </cell>
          <cell r="JT16" t="str">
            <v>-</v>
          </cell>
          <cell r="JU16" t="e">
            <v>#DIV/0!</v>
          </cell>
          <cell r="JV16" t="str">
            <v/>
          </cell>
          <cell r="JW16" t="str">
            <v/>
          </cell>
          <cell r="JX16" t="str">
            <v/>
          </cell>
          <cell r="JY16" t="str">
            <v/>
          </cell>
          <cell r="JZ16" t="str">
            <v/>
          </cell>
          <cell r="KA16" t="str">
            <v/>
          </cell>
          <cell r="KB16" t="str">
            <v/>
          </cell>
          <cell r="KC16" t="str">
            <v/>
          </cell>
          <cell r="KD16" t="e">
            <v>#DIV/0!</v>
          </cell>
          <cell r="KF16" t="str">
            <v>地域コミュニティは共同体意識を基礎とすることから，その協力体制も実感されることに意義があるため，市民の実感に重みを置く。</v>
          </cell>
          <cell r="KG16" t="e">
            <v>#DIV/0!</v>
          </cell>
          <cell r="KH16" t="e">
            <v>#DIV/0!</v>
          </cell>
          <cell r="KK16" t="str">
            <v>リンク</v>
          </cell>
        </row>
        <row r="17">
          <cell r="A17">
            <v>401</v>
          </cell>
          <cell r="B17" t="str">
            <v>生活安全（防犯・交通事故防止）の推進</v>
          </cell>
          <cell r="C17">
            <v>4</v>
          </cell>
          <cell r="D17" t="str">
            <v>市民生活の安全</v>
          </cell>
          <cell r="F17" t="str">
            <v>文化市民局</v>
          </cell>
          <cell r="K17" t="str">
            <v>○</v>
          </cell>
          <cell r="L17" t="str">
            <v>○</v>
          </cell>
          <cell r="M17" t="str">
            <v>-</v>
          </cell>
          <cell r="N17" t="str">
            <v>-</v>
          </cell>
          <cell r="O17" t="str">
            <v>-</v>
          </cell>
          <cell r="P17" t="str">
            <v>-</v>
          </cell>
          <cell r="Q17" t="str">
            <v>-</v>
          </cell>
          <cell r="R17" t="str">
            <v>-</v>
          </cell>
          <cell r="S17" t="str">
            <v>b</v>
          </cell>
          <cell r="T17" t="str">
            <v>a</v>
          </cell>
          <cell r="U17" t="str">
            <v>-</v>
          </cell>
          <cell r="V17" t="str">
            <v>-</v>
          </cell>
          <cell r="W17" t="str">
            <v>-</v>
          </cell>
          <cell r="X17" t="str">
            <v>-</v>
          </cell>
          <cell r="Y17" t="str">
            <v>-</v>
          </cell>
          <cell r="Z17" t="str">
            <v>-</v>
          </cell>
          <cell r="AA17" t="str">
            <v>-</v>
          </cell>
          <cell r="AB17" t="str">
            <v>a</v>
          </cell>
          <cell r="AC17">
            <v>1</v>
          </cell>
          <cell r="AD17">
            <v>1</v>
          </cell>
          <cell r="AE17" t="str">
            <v>-</v>
          </cell>
          <cell r="AF17" t="str">
            <v>-</v>
          </cell>
          <cell r="AG17" t="str">
            <v>-</v>
          </cell>
          <cell r="AH17" t="str">
            <v>-</v>
          </cell>
          <cell r="AI17" t="str">
            <v>-</v>
          </cell>
          <cell r="AJ17" t="str">
            <v>-</v>
          </cell>
          <cell r="AK17" t="str">
            <v>-</v>
          </cell>
          <cell r="AL17">
            <v>2</v>
          </cell>
          <cell r="AM17">
            <v>3</v>
          </cell>
          <cell r="AN17">
            <v>4</v>
          </cell>
          <cell r="AO17" t="str">
            <v/>
          </cell>
          <cell r="AP17" t="str">
            <v/>
          </cell>
          <cell r="AQ17" t="str">
            <v/>
          </cell>
          <cell r="AR17" t="str">
            <v/>
          </cell>
          <cell r="AS17" t="str">
            <v/>
          </cell>
          <cell r="AT17" t="str">
            <v/>
          </cell>
          <cell r="AU17" t="str">
            <v/>
          </cell>
          <cell r="AV17">
            <v>0.875</v>
          </cell>
          <cell r="AW17" t="str">
            <v>c</v>
          </cell>
          <cell r="AX17" t="str">
            <v>c</v>
          </cell>
          <cell r="AY17" t="str">
            <v>-</v>
          </cell>
          <cell r="AZ17" t="str">
            <v>-</v>
          </cell>
          <cell r="BA17" t="str">
            <v>-</v>
          </cell>
          <cell r="BB17" t="str">
            <v>-</v>
          </cell>
          <cell r="BC17" t="str">
            <v>-</v>
          </cell>
          <cell r="BD17" t="str">
            <v>-</v>
          </cell>
          <cell r="BE17" t="str">
            <v>c</v>
          </cell>
          <cell r="BF17">
            <v>2</v>
          </cell>
          <cell r="BG17">
            <v>2</v>
          </cell>
          <cell r="BH17" t="str">
            <v/>
          </cell>
          <cell r="BI17" t="str">
            <v/>
          </cell>
          <cell r="BJ17" t="str">
            <v/>
          </cell>
          <cell r="BK17" t="str">
            <v/>
          </cell>
          <cell r="BL17" t="str">
            <v/>
          </cell>
          <cell r="BM17" t="str">
            <v/>
          </cell>
          <cell r="BN17">
            <v>0.5</v>
          </cell>
          <cell r="BO17" t="str">
            <v>市民実感</v>
          </cell>
          <cell r="BP17" t="str">
            <v>「交通事故の死者数」などの客観指標の数値よりも，市民が安全を実感した「体感治安」の向上の方がより安全対策の効果の現れと言えることから，市民の実感に重みを置くこととする。</v>
          </cell>
          <cell r="BQ17" t="str">
            <v>B</v>
          </cell>
          <cell r="BR17" t="str">
            <v>政策の目的がかなり達成されている</v>
          </cell>
          <cell r="BW17" t="str">
            <v>-</v>
          </cell>
          <cell r="BX17" t="str">
            <v>-</v>
          </cell>
          <cell r="BY17" t="str">
            <v>-</v>
          </cell>
          <cell r="BZ17" t="str">
            <v>-</v>
          </cell>
          <cell r="CA17" t="str">
            <v>-</v>
          </cell>
          <cell r="CB17" t="str">
            <v>-</v>
          </cell>
          <cell r="CC17" t="str">
            <v>-</v>
          </cell>
          <cell r="CD17" t="str">
            <v>-</v>
          </cell>
          <cell r="CE17" t="str">
            <v>-</v>
          </cell>
          <cell r="CF17" t="str">
            <v>e</v>
          </cell>
          <cell r="CG17">
            <v>1</v>
          </cell>
          <cell r="CH17">
            <v>1</v>
          </cell>
          <cell r="CI17" t="str">
            <v>-</v>
          </cell>
          <cell r="CJ17" t="str">
            <v>-</v>
          </cell>
          <cell r="CK17" t="str">
            <v>-</v>
          </cell>
          <cell r="CL17" t="str">
            <v>-</v>
          </cell>
          <cell r="CM17" t="str">
            <v>-</v>
          </cell>
          <cell r="CN17" t="str">
            <v>-</v>
          </cell>
          <cell r="CO17" t="str">
            <v>-</v>
          </cell>
          <cell r="CP17">
            <v>2</v>
          </cell>
          <cell r="CQ17" t="str">
            <v/>
          </cell>
          <cell r="CR17" t="str">
            <v/>
          </cell>
          <cell r="CS17" t="str">
            <v/>
          </cell>
          <cell r="CT17" t="str">
            <v/>
          </cell>
          <cell r="CU17" t="str">
            <v/>
          </cell>
          <cell r="CV17" t="str">
            <v/>
          </cell>
          <cell r="CW17" t="str">
            <v/>
          </cell>
          <cell r="CX17" t="str">
            <v/>
          </cell>
          <cell r="CY17" t="str">
            <v/>
          </cell>
          <cell r="CZ17">
            <v>0</v>
          </cell>
          <cell r="DA17" t="str">
            <v>-</v>
          </cell>
          <cell r="DB17" t="str">
            <v>-</v>
          </cell>
          <cell r="DC17" t="str">
            <v>-</v>
          </cell>
          <cell r="DD17" t="str">
            <v>-</v>
          </cell>
          <cell r="DE17" t="str">
            <v>-</v>
          </cell>
          <cell r="DF17" t="str">
            <v>-</v>
          </cell>
          <cell r="DG17" t="str">
            <v>-</v>
          </cell>
          <cell r="DH17" t="str">
            <v>-</v>
          </cell>
          <cell r="DI17" t="e">
            <v>#DIV/0!</v>
          </cell>
          <cell r="DJ17" t="str">
            <v/>
          </cell>
          <cell r="DK17" t="str">
            <v/>
          </cell>
          <cell r="DL17" t="str">
            <v/>
          </cell>
          <cell r="DM17" t="str">
            <v/>
          </cell>
          <cell r="DN17" t="str">
            <v/>
          </cell>
          <cell r="DO17" t="str">
            <v/>
          </cell>
          <cell r="DP17" t="str">
            <v/>
          </cell>
          <cell r="DQ17" t="str">
            <v/>
          </cell>
          <cell r="DR17" t="e">
            <v>#DIV/0!</v>
          </cell>
          <cell r="DS17" t="str">
            <v>市民実感</v>
          </cell>
          <cell r="DT17" t="str">
            <v>「交通事故の死者数」などの客観指標の数値よりも，市民が安全を実感した「体感治安」の向上の方がより安全対策の効果の現れと言えることから，市民の実感に重みを置くこととする。</v>
          </cell>
          <cell r="DU17" t="e">
            <v>#DIV/0!</v>
          </cell>
          <cell r="DV17" t="e">
            <v>#DIV/0!</v>
          </cell>
          <cell r="DY17" t="str">
            <v>リンク</v>
          </cell>
          <cell r="EA17" t="str">
            <v>-</v>
          </cell>
          <cell r="EB17" t="str">
            <v>-</v>
          </cell>
          <cell r="EC17" t="str">
            <v>-</v>
          </cell>
          <cell r="ED17" t="str">
            <v>-</v>
          </cell>
          <cell r="EE17" t="str">
            <v>-</v>
          </cell>
          <cell r="EF17" t="str">
            <v>-</v>
          </cell>
          <cell r="EG17" t="str">
            <v>-</v>
          </cell>
          <cell r="EH17" t="str">
            <v>-</v>
          </cell>
          <cell r="EI17" t="str">
            <v>-</v>
          </cell>
          <cell r="EJ17" t="str">
            <v>e</v>
          </cell>
          <cell r="EK17">
            <v>1</v>
          </cell>
          <cell r="EL17">
            <v>1</v>
          </cell>
          <cell r="EM17" t="str">
            <v>-</v>
          </cell>
          <cell r="EN17" t="str">
            <v>-</v>
          </cell>
          <cell r="EO17" t="str">
            <v>-</v>
          </cell>
          <cell r="EP17" t="str">
            <v>-</v>
          </cell>
          <cell r="EQ17" t="str">
            <v>-</v>
          </cell>
          <cell r="ER17" t="str">
            <v>-</v>
          </cell>
          <cell r="ES17" t="str">
            <v>-</v>
          </cell>
          <cell r="ET17">
            <v>2</v>
          </cell>
          <cell r="EU17" t="str">
            <v/>
          </cell>
          <cell r="EV17" t="str">
            <v/>
          </cell>
          <cell r="EW17" t="str">
            <v/>
          </cell>
          <cell r="EX17" t="str">
            <v/>
          </cell>
          <cell r="EY17" t="str">
            <v/>
          </cell>
          <cell r="EZ17" t="str">
            <v/>
          </cell>
          <cell r="FA17" t="str">
            <v/>
          </cell>
          <cell r="FB17" t="str">
            <v/>
          </cell>
          <cell r="FC17" t="str">
            <v/>
          </cell>
          <cell r="FD17">
            <v>0</v>
          </cell>
          <cell r="FE17" t="str">
            <v>-</v>
          </cell>
          <cell r="FF17" t="str">
            <v>-</v>
          </cell>
          <cell r="FG17" t="str">
            <v>-</v>
          </cell>
          <cell r="FH17" t="str">
            <v>-</v>
          </cell>
          <cell r="FI17" t="str">
            <v>-</v>
          </cell>
          <cell r="FJ17" t="str">
            <v>-</v>
          </cell>
          <cell r="FK17" t="str">
            <v>-</v>
          </cell>
          <cell r="FL17" t="str">
            <v>-</v>
          </cell>
          <cell r="FM17" t="e">
            <v>#DIV/0!</v>
          </cell>
          <cell r="FN17" t="str">
            <v/>
          </cell>
          <cell r="FO17" t="str">
            <v/>
          </cell>
          <cell r="FP17" t="str">
            <v/>
          </cell>
          <cell r="FQ17" t="str">
            <v/>
          </cell>
          <cell r="FR17" t="str">
            <v/>
          </cell>
          <cell r="FS17" t="str">
            <v/>
          </cell>
          <cell r="FT17" t="str">
            <v/>
          </cell>
          <cell r="FU17" t="str">
            <v/>
          </cell>
          <cell r="FV17" t="e">
            <v>#DIV/0!</v>
          </cell>
          <cell r="FW17" t="str">
            <v>市民実感</v>
          </cell>
          <cell r="FX17" t="str">
            <v>「交通事故の死者数」などの客観指標の数値よりも，市民が安全を実感した「体感治安」の向上の方がより安全対策の効果の現れと言えることから，市民の実感に重みを置くこととする。</v>
          </cell>
          <cell r="FY17" t="e">
            <v>#DIV/0!</v>
          </cell>
          <cell r="FZ17" t="e">
            <v>#DIV/0!</v>
          </cell>
          <cell r="GC17" t="str">
            <v>リンク</v>
          </cell>
          <cell r="GE17" t="str">
            <v>-</v>
          </cell>
          <cell r="GF17" t="str">
            <v>-</v>
          </cell>
          <cell r="GG17" t="str">
            <v>-</v>
          </cell>
          <cell r="GH17" t="str">
            <v>-</v>
          </cell>
          <cell r="GI17" t="str">
            <v>-</v>
          </cell>
          <cell r="GJ17" t="str">
            <v>-</v>
          </cell>
          <cell r="GK17" t="str">
            <v>-</v>
          </cell>
          <cell r="GL17" t="str">
            <v>-</v>
          </cell>
          <cell r="GM17" t="str">
            <v>-</v>
          </cell>
          <cell r="GN17" t="str">
            <v>e</v>
          </cell>
          <cell r="GO17">
            <v>1</v>
          </cell>
          <cell r="GP17">
            <v>1</v>
          </cell>
          <cell r="GQ17" t="str">
            <v>-</v>
          </cell>
          <cell r="GR17" t="str">
            <v>-</v>
          </cell>
          <cell r="GS17" t="str">
            <v>-</v>
          </cell>
          <cell r="GT17" t="str">
            <v>-</v>
          </cell>
          <cell r="GU17" t="str">
            <v>-</v>
          </cell>
          <cell r="GV17" t="str">
            <v>-</v>
          </cell>
          <cell r="GW17" t="str">
            <v>-</v>
          </cell>
          <cell r="GX17">
            <v>2</v>
          </cell>
          <cell r="GY17" t="str">
            <v/>
          </cell>
          <cell r="GZ17" t="str">
            <v/>
          </cell>
          <cell r="HA17" t="str">
            <v/>
          </cell>
          <cell r="HB17" t="str">
            <v/>
          </cell>
          <cell r="HC17" t="str">
            <v/>
          </cell>
          <cell r="HD17" t="str">
            <v/>
          </cell>
          <cell r="HE17" t="str">
            <v/>
          </cell>
          <cell r="HF17" t="str">
            <v/>
          </cell>
          <cell r="HG17" t="str">
            <v/>
          </cell>
          <cell r="HH17">
            <v>0</v>
          </cell>
          <cell r="HI17" t="str">
            <v>-</v>
          </cell>
          <cell r="HJ17" t="str">
            <v>-</v>
          </cell>
          <cell r="HK17" t="str">
            <v>-</v>
          </cell>
          <cell r="HL17" t="str">
            <v>-</v>
          </cell>
          <cell r="HM17" t="str">
            <v>-</v>
          </cell>
          <cell r="HN17" t="str">
            <v>-</v>
          </cell>
          <cell r="HO17" t="str">
            <v>-</v>
          </cell>
          <cell r="HP17" t="str">
            <v>-</v>
          </cell>
          <cell r="HQ17" t="e">
            <v>#DIV/0!</v>
          </cell>
          <cell r="HR17" t="str">
            <v/>
          </cell>
          <cell r="HS17" t="str">
            <v/>
          </cell>
          <cell r="HT17" t="str">
            <v/>
          </cell>
          <cell r="HU17" t="str">
            <v/>
          </cell>
          <cell r="HV17" t="str">
            <v/>
          </cell>
          <cell r="HW17" t="str">
            <v/>
          </cell>
          <cell r="HX17" t="str">
            <v/>
          </cell>
          <cell r="HY17" t="str">
            <v/>
          </cell>
          <cell r="HZ17" t="e">
            <v>#DIV/0!</v>
          </cell>
          <cell r="IA17" t="str">
            <v>市民実感</v>
          </cell>
          <cell r="IB17" t="str">
            <v>「交通事故の死者数」などの客観指標の数値よりも，市民が安全を実感した「体感治安」の向上の方がより安全対策の効果の現れと言えることから，市民の実感に重みを置くこととする。</v>
          </cell>
          <cell r="IC17" t="e">
            <v>#DIV/0!</v>
          </cell>
          <cell r="ID17" t="e">
            <v>#DIV/0!</v>
          </cell>
          <cell r="IG17" t="str">
            <v>リンク</v>
          </cell>
          <cell r="II17" t="str">
            <v>-</v>
          </cell>
          <cell r="IJ17" t="str">
            <v>-</v>
          </cell>
          <cell r="IK17" t="str">
            <v>-</v>
          </cell>
          <cell r="IL17" t="str">
            <v>-</v>
          </cell>
          <cell r="IM17" t="str">
            <v>-</v>
          </cell>
          <cell r="IN17" t="str">
            <v>-</v>
          </cell>
          <cell r="IO17" t="str">
            <v>-</v>
          </cell>
          <cell r="IP17" t="str">
            <v>-</v>
          </cell>
          <cell r="IQ17" t="str">
            <v>-</v>
          </cell>
          <cell r="IR17" t="str">
            <v>e</v>
          </cell>
          <cell r="IS17">
            <v>1</v>
          </cell>
          <cell r="IT17">
            <v>1</v>
          </cell>
          <cell r="IU17" t="str">
            <v>-</v>
          </cell>
          <cell r="IV17" t="str">
            <v>-</v>
          </cell>
          <cell r="IW17" t="str">
            <v>-</v>
          </cell>
          <cell r="IX17" t="str">
            <v>-</v>
          </cell>
          <cell r="IY17" t="str">
            <v>-</v>
          </cell>
          <cell r="IZ17" t="str">
            <v>-</v>
          </cell>
          <cell r="JA17" t="str">
            <v>-</v>
          </cell>
          <cell r="JB17">
            <v>2</v>
          </cell>
          <cell r="JC17" t="str">
            <v/>
          </cell>
          <cell r="JD17" t="str">
            <v/>
          </cell>
          <cell r="JE17" t="str">
            <v/>
          </cell>
          <cell r="JF17" t="str">
            <v/>
          </cell>
          <cell r="JG17" t="str">
            <v/>
          </cell>
          <cell r="JH17" t="str">
            <v/>
          </cell>
          <cell r="JI17" t="str">
            <v/>
          </cell>
          <cell r="JJ17" t="str">
            <v/>
          </cell>
          <cell r="JK17" t="str">
            <v/>
          </cell>
          <cell r="JL17">
            <v>0</v>
          </cell>
          <cell r="JM17" t="str">
            <v>-</v>
          </cell>
          <cell r="JN17" t="str">
            <v>-</v>
          </cell>
          <cell r="JO17" t="str">
            <v>-</v>
          </cell>
          <cell r="JP17" t="str">
            <v>-</v>
          </cell>
          <cell r="JQ17" t="str">
            <v>-</v>
          </cell>
          <cell r="JR17" t="str">
            <v>-</v>
          </cell>
          <cell r="JS17" t="str">
            <v>-</v>
          </cell>
          <cell r="JT17" t="str">
            <v>-</v>
          </cell>
          <cell r="JU17" t="e">
            <v>#DIV/0!</v>
          </cell>
          <cell r="JV17" t="str">
            <v/>
          </cell>
          <cell r="JW17" t="str">
            <v/>
          </cell>
          <cell r="JX17" t="str">
            <v/>
          </cell>
          <cell r="JY17" t="str">
            <v/>
          </cell>
          <cell r="JZ17" t="str">
            <v/>
          </cell>
          <cell r="KA17" t="str">
            <v/>
          </cell>
          <cell r="KB17" t="str">
            <v/>
          </cell>
          <cell r="KC17" t="str">
            <v/>
          </cell>
          <cell r="KD17" t="e">
            <v>#DIV/0!</v>
          </cell>
          <cell r="KE17" t="str">
            <v>市民実感</v>
          </cell>
          <cell r="KF17" t="str">
            <v>「交通事故の死者数」などの客観指標の数値よりも，市民が安全を実感した「体感治安」の向上の方がより安全対策の効果の現れと言えることから，市民の実感に重みを置くこととする。</v>
          </cell>
          <cell r="KG17" t="e">
            <v>#DIV/0!</v>
          </cell>
          <cell r="KH17" t="e">
            <v>#DIV/0!</v>
          </cell>
          <cell r="KK17" t="str">
            <v>リンク</v>
          </cell>
        </row>
        <row r="18">
          <cell r="A18">
            <v>402</v>
          </cell>
          <cell r="B18" t="str">
            <v>消費生活の安心・安全の推進及び消費者の自立支援</v>
          </cell>
          <cell r="C18">
            <v>4</v>
          </cell>
          <cell r="D18" t="str">
            <v>市民生活の安全</v>
          </cell>
          <cell r="F18" t="str">
            <v>文化市民局</v>
          </cell>
          <cell r="K18" t="str">
            <v>-</v>
          </cell>
          <cell r="L18" t="str">
            <v>-</v>
          </cell>
          <cell r="M18" t="str">
            <v>○</v>
          </cell>
          <cell r="N18" t="str">
            <v>○</v>
          </cell>
          <cell r="O18" t="str">
            <v>-</v>
          </cell>
          <cell r="P18" t="str">
            <v>-</v>
          </cell>
          <cell r="Q18" t="str">
            <v>-</v>
          </cell>
          <cell r="R18" t="str">
            <v>-</v>
          </cell>
          <cell r="S18" t="str">
            <v>a</v>
          </cell>
          <cell r="T18" t="str">
            <v>a</v>
          </cell>
          <cell r="U18" t="str">
            <v>a</v>
          </cell>
          <cell r="V18" t="str">
            <v>-</v>
          </cell>
          <cell r="W18" t="str">
            <v>-</v>
          </cell>
          <cell r="X18" t="str">
            <v>-</v>
          </cell>
          <cell r="Y18" t="str">
            <v>-</v>
          </cell>
          <cell r="Z18" t="str">
            <v>-</v>
          </cell>
          <cell r="AA18" t="str">
            <v>-</v>
          </cell>
          <cell r="AB18" t="str">
            <v>a</v>
          </cell>
          <cell r="AC18">
            <v>1</v>
          </cell>
          <cell r="AD18">
            <v>1</v>
          </cell>
          <cell r="AE18">
            <v>1</v>
          </cell>
          <cell r="AF18" t="str">
            <v>-</v>
          </cell>
          <cell r="AG18" t="str">
            <v>-</v>
          </cell>
          <cell r="AH18" t="str">
            <v>-</v>
          </cell>
          <cell r="AI18" t="str">
            <v>-</v>
          </cell>
          <cell r="AJ18" t="str">
            <v>-</v>
          </cell>
          <cell r="AK18" t="str">
            <v>-</v>
          </cell>
          <cell r="AL18">
            <v>3</v>
          </cell>
          <cell r="AM18">
            <v>4</v>
          </cell>
          <cell r="AN18">
            <v>4</v>
          </cell>
          <cell r="AO18">
            <v>4</v>
          </cell>
          <cell r="AP18" t="str">
            <v/>
          </cell>
          <cell r="AQ18" t="str">
            <v/>
          </cell>
          <cell r="AR18" t="str">
            <v/>
          </cell>
          <cell r="AS18" t="str">
            <v/>
          </cell>
          <cell r="AT18" t="str">
            <v/>
          </cell>
          <cell r="AU18" t="str">
            <v/>
          </cell>
          <cell r="AV18">
            <v>1</v>
          </cell>
          <cell r="AW18" t="str">
            <v>-</v>
          </cell>
          <cell r="AX18" t="str">
            <v>-</v>
          </cell>
          <cell r="AY18" t="str">
            <v>c</v>
          </cell>
          <cell r="AZ18" t="str">
            <v>c</v>
          </cell>
          <cell r="BA18" t="str">
            <v>-</v>
          </cell>
          <cell r="BB18" t="str">
            <v>-</v>
          </cell>
          <cell r="BC18" t="str">
            <v>-</v>
          </cell>
          <cell r="BD18" t="str">
            <v>-</v>
          </cell>
          <cell r="BE18" t="str">
            <v>c</v>
          </cell>
          <cell r="BF18" t="str">
            <v/>
          </cell>
          <cell r="BG18" t="str">
            <v/>
          </cell>
          <cell r="BH18">
            <v>2</v>
          </cell>
          <cell r="BI18">
            <v>2</v>
          </cell>
          <cell r="BJ18" t="str">
            <v/>
          </cell>
          <cell r="BK18" t="str">
            <v/>
          </cell>
          <cell r="BL18" t="str">
            <v/>
          </cell>
          <cell r="BM18" t="str">
            <v/>
          </cell>
          <cell r="BN18">
            <v>0.5</v>
          </cell>
          <cell r="BO18" t="str">
            <v>市民実感</v>
          </cell>
          <cell r="BP18" t="str">
            <v>消費者の自立が当該施策における高次の目標であり，消費者である市民の自立意識の広がりが重要であるため，市民の実感を重視する。</v>
          </cell>
          <cell r="BQ18" t="str">
            <v>B</v>
          </cell>
          <cell r="BR18" t="str">
            <v>政策の目的がかなり達成されている</v>
          </cell>
          <cell r="BW18" t="str">
            <v>-</v>
          </cell>
          <cell r="BX18" t="str">
            <v>-</v>
          </cell>
          <cell r="BY18" t="str">
            <v>-</v>
          </cell>
          <cell r="BZ18" t="str">
            <v>-</v>
          </cell>
          <cell r="CA18" t="str">
            <v>-</v>
          </cell>
          <cell r="CB18" t="str">
            <v>-</v>
          </cell>
          <cell r="CC18" t="str">
            <v>-</v>
          </cell>
          <cell r="CD18" t="str">
            <v>-</v>
          </cell>
          <cell r="CE18" t="str">
            <v>-</v>
          </cell>
          <cell r="CF18" t="str">
            <v>e</v>
          </cell>
          <cell r="CG18">
            <v>1</v>
          </cell>
          <cell r="CH18">
            <v>1</v>
          </cell>
          <cell r="CI18">
            <v>1</v>
          </cell>
          <cell r="CJ18" t="str">
            <v>-</v>
          </cell>
          <cell r="CK18" t="str">
            <v>-</v>
          </cell>
          <cell r="CL18" t="str">
            <v>-</v>
          </cell>
          <cell r="CM18" t="str">
            <v>-</v>
          </cell>
          <cell r="CN18" t="str">
            <v>-</v>
          </cell>
          <cell r="CO18" t="str">
            <v>-</v>
          </cell>
          <cell r="CP18">
            <v>3</v>
          </cell>
          <cell r="CQ18" t="str">
            <v/>
          </cell>
          <cell r="CR18" t="str">
            <v/>
          </cell>
          <cell r="CS18" t="str">
            <v/>
          </cell>
          <cell r="CT18" t="str">
            <v/>
          </cell>
          <cell r="CU18" t="str">
            <v/>
          </cell>
          <cell r="CV18" t="str">
            <v/>
          </cell>
          <cell r="CW18" t="str">
            <v/>
          </cell>
          <cell r="CX18" t="str">
            <v/>
          </cell>
          <cell r="CY18" t="str">
            <v/>
          </cell>
          <cell r="CZ18">
            <v>0</v>
          </cell>
          <cell r="DA18" t="str">
            <v>-</v>
          </cell>
          <cell r="DB18" t="str">
            <v>-</v>
          </cell>
          <cell r="DC18" t="str">
            <v>-</v>
          </cell>
          <cell r="DD18" t="str">
            <v>-</v>
          </cell>
          <cell r="DE18" t="str">
            <v>-</v>
          </cell>
          <cell r="DF18" t="str">
            <v>-</v>
          </cell>
          <cell r="DG18" t="str">
            <v>-</v>
          </cell>
          <cell r="DH18" t="str">
            <v>-</v>
          </cell>
          <cell r="DI18" t="e">
            <v>#DIV/0!</v>
          </cell>
          <cell r="DJ18" t="str">
            <v/>
          </cell>
          <cell r="DK18" t="str">
            <v/>
          </cell>
          <cell r="DL18" t="str">
            <v/>
          </cell>
          <cell r="DM18" t="str">
            <v/>
          </cell>
          <cell r="DN18" t="str">
            <v/>
          </cell>
          <cell r="DO18" t="str">
            <v/>
          </cell>
          <cell r="DP18" t="str">
            <v/>
          </cell>
          <cell r="DQ18" t="str">
            <v/>
          </cell>
          <cell r="DR18" t="e">
            <v>#DIV/0!</v>
          </cell>
          <cell r="DS18" t="str">
            <v>市民実感</v>
          </cell>
          <cell r="DT18" t="str">
            <v>消費者の自立が当該施策における高次の目標であり，消費者である市民の自立意識の広がりが重要であるため，市民の実感を重視する。</v>
          </cell>
          <cell r="DU18" t="e">
            <v>#DIV/0!</v>
          </cell>
          <cell r="DV18" t="e">
            <v>#DIV/0!</v>
          </cell>
          <cell r="DY18" t="str">
            <v>リンク</v>
          </cell>
          <cell r="EA18" t="str">
            <v>-</v>
          </cell>
          <cell r="EB18" t="str">
            <v>-</v>
          </cell>
          <cell r="EC18" t="str">
            <v>-</v>
          </cell>
          <cell r="ED18" t="str">
            <v>-</v>
          </cell>
          <cell r="EE18" t="str">
            <v>-</v>
          </cell>
          <cell r="EF18" t="str">
            <v>-</v>
          </cell>
          <cell r="EG18" t="str">
            <v>-</v>
          </cell>
          <cell r="EH18" t="str">
            <v>-</v>
          </cell>
          <cell r="EI18" t="str">
            <v>-</v>
          </cell>
          <cell r="EJ18" t="str">
            <v>e</v>
          </cell>
          <cell r="EK18">
            <v>1</v>
          </cell>
          <cell r="EL18">
            <v>1</v>
          </cell>
          <cell r="EM18">
            <v>1</v>
          </cell>
          <cell r="EN18" t="str">
            <v>-</v>
          </cell>
          <cell r="EO18" t="str">
            <v>-</v>
          </cell>
          <cell r="EP18" t="str">
            <v>-</v>
          </cell>
          <cell r="EQ18" t="str">
            <v>-</v>
          </cell>
          <cell r="ER18" t="str">
            <v>-</v>
          </cell>
          <cell r="ES18" t="str">
            <v>-</v>
          </cell>
          <cell r="ET18">
            <v>3</v>
          </cell>
          <cell r="EU18" t="str">
            <v/>
          </cell>
          <cell r="EV18" t="str">
            <v/>
          </cell>
          <cell r="EW18" t="str">
            <v/>
          </cell>
          <cell r="EX18" t="str">
            <v/>
          </cell>
          <cell r="EY18" t="str">
            <v/>
          </cell>
          <cell r="EZ18" t="str">
            <v/>
          </cell>
          <cell r="FA18" t="str">
            <v/>
          </cell>
          <cell r="FB18" t="str">
            <v/>
          </cell>
          <cell r="FC18" t="str">
            <v/>
          </cell>
          <cell r="FD18">
            <v>0</v>
          </cell>
          <cell r="FE18" t="str">
            <v>-</v>
          </cell>
          <cell r="FF18" t="str">
            <v>-</v>
          </cell>
          <cell r="FG18" t="str">
            <v>-</v>
          </cell>
          <cell r="FH18" t="str">
            <v>-</v>
          </cell>
          <cell r="FI18" t="str">
            <v>-</v>
          </cell>
          <cell r="FJ18" t="str">
            <v>-</v>
          </cell>
          <cell r="FK18" t="str">
            <v>-</v>
          </cell>
          <cell r="FL18" t="str">
            <v>-</v>
          </cell>
          <cell r="FM18" t="e">
            <v>#DIV/0!</v>
          </cell>
          <cell r="FN18" t="str">
            <v/>
          </cell>
          <cell r="FO18" t="str">
            <v/>
          </cell>
          <cell r="FP18" t="str">
            <v/>
          </cell>
          <cell r="FQ18" t="str">
            <v/>
          </cell>
          <cell r="FR18" t="str">
            <v/>
          </cell>
          <cell r="FS18" t="str">
            <v/>
          </cell>
          <cell r="FT18" t="str">
            <v/>
          </cell>
          <cell r="FU18" t="str">
            <v/>
          </cell>
          <cell r="FV18" t="e">
            <v>#DIV/0!</v>
          </cell>
          <cell r="FW18" t="str">
            <v>市民実感</v>
          </cell>
          <cell r="FX18" t="str">
            <v>消費者の自立が当該施策における高次の目標であり，消費者である市民の自立意識の広がりが重要であるため，市民の実感を重視する。</v>
          </cell>
          <cell r="FY18" t="e">
            <v>#DIV/0!</v>
          </cell>
          <cell r="FZ18" t="e">
            <v>#DIV/0!</v>
          </cell>
          <cell r="GC18" t="str">
            <v>リンク</v>
          </cell>
          <cell r="GE18" t="str">
            <v>-</v>
          </cell>
          <cell r="GF18" t="str">
            <v>-</v>
          </cell>
          <cell r="GG18" t="str">
            <v>-</v>
          </cell>
          <cell r="GH18" t="str">
            <v>-</v>
          </cell>
          <cell r="GI18" t="str">
            <v>-</v>
          </cell>
          <cell r="GJ18" t="str">
            <v>-</v>
          </cell>
          <cell r="GK18" t="str">
            <v>-</v>
          </cell>
          <cell r="GL18" t="str">
            <v>-</v>
          </cell>
          <cell r="GM18" t="str">
            <v>-</v>
          </cell>
          <cell r="GN18" t="str">
            <v>e</v>
          </cell>
          <cell r="GO18">
            <v>1</v>
          </cell>
          <cell r="GP18">
            <v>1</v>
          </cell>
          <cell r="GQ18">
            <v>1</v>
          </cell>
          <cell r="GR18" t="str">
            <v>-</v>
          </cell>
          <cell r="GS18" t="str">
            <v>-</v>
          </cell>
          <cell r="GT18" t="str">
            <v>-</v>
          </cell>
          <cell r="GU18" t="str">
            <v>-</v>
          </cell>
          <cell r="GV18" t="str">
            <v>-</v>
          </cell>
          <cell r="GW18" t="str">
            <v>-</v>
          </cell>
          <cell r="GX18">
            <v>3</v>
          </cell>
          <cell r="GY18" t="str">
            <v/>
          </cell>
          <cell r="GZ18" t="str">
            <v/>
          </cell>
          <cell r="HA18" t="str">
            <v/>
          </cell>
          <cell r="HB18" t="str">
            <v/>
          </cell>
          <cell r="HC18" t="str">
            <v/>
          </cell>
          <cell r="HD18" t="str">
            <v/>
          </cell>
          <cell r="HE18" t="str">
            <v/>
          </cell>
          <cell r="HF18" t="str">
            <v/>
          </cell>
          <cell r="HG18" t="str">
            <v/>
          </cell>
          <cell r="HH18">
            <v>0</v>
          </cell>
          <cell r="HI18" t="str">
            <v>-</v>
          </cell>
          <cell r="HJ18" t="str">
            <v>-</v>
          </cell>
          <cell r="HK18" t="str">
            <v>-</v>
          </cell>
          <cell r="HL18" t="str">
            <v>-</v>
          </cell>
          <cell r="HM18" t="str">
            <v>-</v>
          </cell>
          <cell r="HN18" t="str">
            <v>-</v>
          </cell>
          <cell r="HO18" t="str">
            <v>-</v>
          </cell>
          <cell r="HP18" t="str">
            <v>-</v>
          </cell>
          <cell r="HQ18" t="e">
            <v>#DIV/0!</v>
          </cell>
          <cell r="HR18" t="str">
            <v/>
          </cell>
          <cell r="HS18" t="str">
            <v/>
          </cell>
          <cell r="HT18" t="str">
            <v/>
          </cell>
          <cell r="HU18" t="str">
            <v/>
          </cell>
          <cell r="HV18" t="str">
            <v/>
          </cell>
          <cell r="HW18" t="str">
            <v/>
          </cell>
          <cell r="HX18" t="str">
            <v/>
          </cell>
          <cell r="HY18" t="str">
            <v/>
          </cell>
          <cell r="HZ18" t="e">
            <v>#DIV/0!</v>
          </cell>
          <cell r="IA18" t="str">
            <v>市民実感</v>
          </cell>
          <cell r="IB18" t="str">
            <v>消費者の自立が当該施策における高次の目標であり，消費者である市民の自立意識の広がりが重要であるため，市民の実感を重視する。</v>
          </cell>
          <cell r="IC18" t="e">
            <v>#DIV/0!</v>
          </cell>
          <cell r="ID18" t="e">
            <v>#DIV/0!</v>
          </cell>
          <cell r="IG18" t="str">
            <v>リンク</v>
          </cell>
          <cell r="II18" t="str">
            <v>-</v>
          </cell>
          <cell r="IJ18" t="str">
            <v>-</v>
          </cell>
          <cell r="IK18" t="str">
            <v>-</v>
          </cell>
          <cell r="IL18" t="str">
            <v>-</v>
          </cell>
          <cell r="IM18" t="str">
            <v>-</v>
          </cell>
          <cell r="IN18" t="str">
            <v>-</v>
          </cell>
          <cell r="IO18" t="str">
            <v>-</v>
          </cell>
          <cell r="IP18" t="str">
            <v>-</v>
          </cell>
          <cell r="IQ18" t="str">
            <v>-</v>
          </cell>
          <cell r="IR18" t="str">
            <v>e</v>
          </cell>
          <cell r="IS18">
            <v>1</v>
          </cell>
          <cell r="IT18">
            <v>1</v>
          </cell>
          <cell r="IU18">
            <v>1</v>
          </cell>
          <cell r="IV18" t="str">
            <v>-</v>
          </cell>
          <cell r="IW18" t="str">
            <v>-</v>
          </cell>
          <cell r="IX18" t="str">
            <v>-</v>
          </cell>
          <cell r="IY18" t="str">
            <v>-</v>
          </cell>
          <cell r="IZ18" t="str">
            <v>-</v>
          </cell>
          <cell r="JA18" t="str">
            <v>-</v>
          </cell>
          <cell r="JB18">
            <v>3</v>
          </cell>
          <cell r="JC18" t="str">
            <v/>
          </cell>
          <cell r="JD18" t="str">
            <v/>
          </cell>
          <cell r="JE18" t="str">
            <v/>
          </cell>
          <cell r="JF18" t="str">
            <v/>
          </cell>
          <cell r="JG18" t="str">
            <v/>
          </cell>
          <cell r="JH18" t="str">
            <v/>
          </cell>
          <cell r="JI18" t="str">
            <v/>
          </cell>
          <cell r="JJ18" t="str">
            <v/>
          </cell>
          <cell r="JK18" t="str">
            <v/>
          </cell>
          <cell r="JL18">
            <v>0</v>
          </cell>
          <cell r="JM18" t="str">
            <v>-</v>
          </cell>
          <cell r="JN18" t="str">
            <v>-</v>
          </cell>
          <cell r="JO18" t="str">
            <v>-</v>
          </cell>
          <cell r="JP18" t="str">
            <v>-</v>
          </cell>
          <cell r="JQ18" t="str">
            <v>-</v>
          </cell>
          <cell r="JR18" t="str">
            <v>-</v>
          </cell>
          <cell r="JS18" t="str">
            <v>-</v>
          </cell>
          <cell r="JT18" t="str">
            <v>-</v>
          </cell>
          <cell r="JU18" t="e">
            <v>#DIV/0!</v>
          </cell>
          <cell r="JV18" t="str">
            <v/>
          </cell>
          <cell r="JW18" t="str">
            <v/>
          </cell>
          <cell r="JX18" t="str">
            <v/>
          </cell>
          <cell r="JY18" t="str">
            <v/>
          </cell>
          <cell r="JZ18" t="str">
            <v/>
          </cell>
          <cell r="KA18" t="str">
            <v/>
          </cell>
          <cell r="KB18" t="str">
            <v/>
          </cell>
          <cell r="KC18" t="str">
            <v/>
          </cell>
          <cell r="KD18" t="e">
            <v>#DIV/0!</v>
          </cell>
          <cell r="KE18" t="str">
            <v>市民実感</v>
          </cell>
          <cell r="KF18" t="str">
            <v>消費者の自立が当該施策における高次の目標であり，消費者である市民の自立意識の広がりが重要であるため，市民の実感を重視する。</v>
          </cell>
          <cell r="KG18" t="e">
            <v>#DIV/0!</v>
          </cell>
          <cell r="KH18" t="e">
            <v>#DIV/0!</v>
          </cell>
          <cell r="KK18" t="str">
            <v>リンク</v>
          </cell>
        </row>
        <row r="19">
          <cell r="A19">
            <v>501</v>
          </cell>
          <cell r="B19" t="str">
            <v>文化による持続可能な共生社会の実現</v>
          </cell>
          <cell r="C19">
            <v>5</v>
          </cell>
          <cell r="D19" t="str">
            <v>文化</v>
          </cell>
          <cell r="F19" t="str">
            <v>文化市民局</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v>0</v>
          </cell>
          <cell r="AM19" t="str">
            <v/>
          </cell>
          <cell r="AN19" t="str">
            <v/>
          </cell>
          <cell r="AO19" t="str">
            <v/>
          </cell>
          <cell r="AP19" t="str">
            <v/>
          </cell>
          <cell r="AQ19" t="str">
            <v/>
          </cell>
          <cell r="AR19" t="str">
            <v/>
          </cell>
          <cell r="AS19" t="str">
            <v/>
          </cell>
          <cell r="AT19" t="str">
            <v/>
          </cell>
          <cell r="AU19" t="str">
            <v/>
          </cell>
          <cell r="AV19" t="e">
            <v>#DIV/0!</v>
          </cell>
          <cell r="AW19" t="str">
            <v>c</v>
          </cell>
          <cell r="AX19" t="str">
            <v>-</v>
          </cell>
          <cell r="AY19" t="str">
            <v>-</v>
          </cell>
          <cell r="AZ19" t="str">
            <v>-</v>
          </cell>
          <cell r="BA19" t="str">
            <v>-</v>
          </cell>
          <cell r="BB19" t="str">
            <v>-</v>
          </cell>
          <cell r="BC19" t="str">
            <v>-</v>
          </cell>
          <cell r="BD19" t="str">
            <v>-</v>
          </cell>
          <cell r="BE19" t="str">
            <v>c</v>
          </cell>
          <cell r="BF19">
            <v>2</v>
          </cell>
          <cell r="BG19" t="str">
            <v/>
          </cell>
          <cell r="BH19" t="str">
            <v/>
          </cell>
          <cell r="BI19" t="str">
            <v/>
          </cell>
          <cell r="BJ19" t="str">
            <v/>
          </cell>
          <cell r="BK19" t="str">
            <v/>
          </cell>
          <cell r="BL19" t="str">
            <v/>
          </cell>
          <cell r="BM19" t="str">
            <v/>
          </cell>
          <cell r="BN19">
            <v>0.5</v>
          </cell>
          <cell r="BO19" t="str">
            <v>市民実感</v>
          </cell>
          <cell r="BP19" t="str">
            <v>文化芸術による共生社会が実現されているかが重要であり，市民の実感を重視する。　</v>
          </cell>
          <cell r="BQ19" t="str">
            <v>C</v>
          </cell>
          <cell r="BR19" t="str">
            <v>政策の目的がそこそこ達成されている</v>
          </cell>
          <cell r="BW19" t="str">
            <v>-</v>
          </cell>
          <cell r="BX19" t="str">
            <v>-</v>
          </cell>
          <cell r="BY19" t="str">
            <v>-</v>
          </cell>
          <cell r="BZ19" t="str">
            <v>-</v>
          </cell>
          <cell r="CA19" t="str">
            <v>-</v>
          </cell>
          <cell r="CB19" t="str">
            <v>-</v>
          </cell>
          <cell r="CC19" t="str">
            <v>-</v>
          </cell>
          <cell r="CD19" t="str">
            <v>-</v>
          </cell>
          <cell r="CE19" t="str">
            <v>-</v>
          </cell>
          <cell r="CF19" t="e">
            <v>#DIV/0!</v>
          </cell>
          <cell r="CG19" t="str">
            <v>-</v>
          </cell>
          <cell r="CH19" t="str">
            <v>-</v>
          </cell>
          <cell r="CI19" t="str">
            <v>-</v>
          </cell>
          <cell r="CJ19" t="str">
            <v>-</v>
          </cell>
          <cell r="CK19" t="str">
            <v>-</v>
          </cell>
          <cell r="CL19" t="str">
            <v>-</v>
          </cell>
          <cell r="CM19" t="str">
            <v>-</v>
          </cell>
          <cell r="CN19" t="str">
            <v>-</v>
          </cell>
          <cell r="CO19" t="str">
            <v>-</v>
          </cell>
          <cell r="CP19">
            <v>0</v>
          </cell>
          <cell r="CQ19" t="str">
            <v/>
          </cell>
          <cell r="CR19" t="str">
            <v/>
          </cell>
          <cell r="CS19" t="str">
            <v/>
          </cell>
          <cell r="CT19" t="str">
            <v/>
          </cell>
          <cell r="CU19" t="str">
            <v/>
          </cell>
          <cell r="CV19" t="str">
            <v/>
          </cell>
          <cell r="CW19" t="str">
            <v/>
          </cell>
          <cell r="CX19" t="str">
            <v/>
          </cell>
          <cell r="CY19" t="str">
            <v/>
          </cell>
          <cell r="CZ19" t="e">
            <v>#DIV/0!</v>
          </cell>
          <cell r="DA19" t="str">
            <v>-</v>
          </cell>
          <cell r="DB19" t="str">
            <v>-</v>
          </cell>
          <cell r="DC19" t="str">
            <v>-</v>
          </cell>
          <cell r="DD19" t="str">
            <v>-</v>
          </cell>
          <cell r="DE19" t="str">
            <v>-</v>
          </cell>
          <cell r="DF19" t="str">
            <v>-</v>
          </cell>
          <cell r="DG19" t="str">
            <v>-</v>
          </cell>
          <cell r="DH19" t="str">
            <v>-</v>
          </cell>
          <cell r="DI19" t="e">
            <v>#DIV/0!</v>
          </cell>
          <cell r="DJ19" t="str">
            <v/>
          </cell>
          <cell r="DK19" t="str">
            <v/>
          </cell>
          <cell r="DL19" t="str">
            <v/>
          </cell>
          <cell r="DM19" t="str">
            <v/>
          </cell>
          <cell r="DN19" t="str">
            <v/>
          </cell>
          <cell r="DO19" t="str">
            <v/>
          </cell>
          <cell r="DP19" t="str">
            <v/>
          </cell>
          <cell r="DQ19" t="str">
            <v/>
          </cell>
          <cell r="DR19" t="e">
            <v>#DIV/0!</v>
          </cell>
          <cell r="DS19" t="str">
            <v>市民実感</v>
          </cell>
          <cell r="DT19" t="str">
            <v>文化芸術による共生社会が実現されているかが重要であり，市民の実感を重視する。　</v>
          </cell>
          <cell r="DU19" t="e">
            <v>#DIV/0!</v>
          </cell>
          <cell r="DV19" t="e">
            <v>#DIV/0!</v>
          </cell>
          <cell r="DY19" t="str">
            <v>リンク</v>
          </cell>
          <cell r="EA19" t="str">
            <v>-</v>
          </cell>
          <cell r="EB19" t="str">
            <v>-</v>
          </cell>
          <cell r="EC19" t="str">
            <v>-</v>
          </cell>
          <cell r="ED19" t="str">
            <v>-</v>
          </cell>
          <cell r="EE19" t="str">
            <v>-</v>
          </cell>
          <cell r="EF19" t="str">
            <v>-</v>
          </cell>
          <cell r="EG19" t="str">
            <v>-</v>
          </cell>
          <cell r="EH19" t="str">
            <v>-</v>
          </cell>
          <cell r="EI19" t="str">
            <v>-</v>
          </cell>
          <cell r="EJ19" t="e">
            <v>#DIV/0!</v>
          </cell>
          <cell r="EK19" t="str">
            <v>-</v>
          </cell>
          <cell r="EL19" t="str">
            <v>-</v>
          </cell>
          <cell r="EM19" t="str">
            <v>-</v>
          </cell>
          <cell r="EN19" t="str">
            <v>-</v>
          </cell>
          <cell r="EO19" t="str">
            <v>-</v>
          </cell>
          <cell r="EP19" t="str">
            <v>-</v>
          </cell>
          <cell r="EQ19" t="str">
            <v>-</v>
          </cell>
          <cell r="ER19" t="str">
            <v>-</v>
          </cell>
          <cell r="ES19" t="str">
            <v>-</v>
          </cell>
          <cell r="ET19">
            <v>0</v>
          </cell>
          <cell r="EU19" t="str">
            <v/>
          </cell>
          <cell r="EV19" t="str">
            <v/>
          </cell>
          <cell r="EW19" t="str">
            <v/>
          </cell>
          <cell r="EX19" t="str">
            <v/>
          </cell>
          <cell r="EY19" t="str">
            <v/>
          </cell>
          <cell r="EZ19" t="str">
            <v/>
          </cell>
          <cell r="FA19" t="str">
            <v/>
          </cell>
          <cell r="FB19" t="str">
            <v/>
          </cell>
          <cell r="FC19" t="str">
            <v/>
          </cell>
          <cell r="FD19" t="e">
            <v>#DIV/0!</v>
          </cell>
          <cell r="FE19" t="str">
            <v>-</v>
          </cell>
          <cell r="FF19" t="str">
            <v>-</v>
          </cell>
          <cell r="FG19" t="str">
            <v>-</v>
          </cell>
          <cell r="FH19" t="str">
            <v>-</v>
          </cell>
          <cell r="FI19" t="str">
            <v>-</v>
          </cell>
          <cell r="FJ19" t="str">
            <v>-</v>
          </cell>
          <cell r="FK19" t="str">
            <v>-</v>
          </cell>
          <cell r="FL19" t="str">
            <v>-</v>
          </cell>
          <cell r="FM19" t="e">
            <v>#DIV/0!</v>
          </cell>
          <cell r="FN19" t="str">
            <v/>
          </cell>
          <cell r="FO19" t="str">
            <v/>
          </cell>
          <cell r="FP19" t="str">
            <v/>
          </cell>
          <cell r="FQ19" t="str">
            <v/>
          </cell>
          <cell r="FR19" t="str">
            <v/>
          </cell>
          <cell r="FS19" t="str">
            <v/>
          </cell>
          <cell r="FT19" t="str">
            <v/>
          </cell>
          <cell r="FU19" t="str">
            <v/>
          </cell>
          <cell r="FV19" t="e">
            <v>#DIV/0!</v>
          </cell>
          <cell r="FW19" t="str">
            <v>市民実感</v>
          </cell>
          <cell r="FX19" t="str">
            <v>文化芸術による共生社会が実現されているかが重要であり，市民の実感を重視する。　</v>
          </cell>
          <cell r="FY19" t="e">
            <v>#DIV/0!</v>
          </cell>
          <cell r="FZ19" t="e">
            <v>#DIV/0!</v>
          </cell>
          <cell r="GC19" t="str">
            <v>リンク</v>
          </cell>
          <cell r="GE19" t="str">
            <v>-</v>
          </cell>
          <cell r="GF19" t="str">
            <v>-</v>
          </cell>
          <cell r="GG19" t="str">
            <v>-</v>
          </cell>
          <cell r="GH19" t="str">
            <v>-</v>
          </cell>
          <cell r="GI19" t="str">
            <v>-</v>
          </cell>
          <cell r="GJ19" t="str">
            <v>-</v>
          </cell>
          <cell r="GK19" t="str">
            <v>-</v>
          </cell>
          <cell r="GL19" t="str">
            <v>-</v>
          </cell>
          <cell r="GM19" t="str">
            <v>-</v>
          </cell>
          <cell r="GN19" t="e">
            <v>#DIV/0!</v>
          </cell>
          <cell r="GO19" t="str">
            <v>-</v>
          </cell>
          <cell r="GP19" t="str">
            <v>-</v>
          </cell>
          <cell r="GQ19" t="str">
            <v>-</v>
          </cell>
          <cell r="GR19" t="str">
            <v>-</v>
          </cell>
          <cell r="GS19" t="str">
            <v>-</v>
          </cell>
          <cell r="GT19" t="str">
            <v>-</v>
          </cell>
          <cell r="GU19" t="str">
            <v>-</v>
          </cell>
          <cell r="GV19" t="str">
            <v>-</v>
          </cell>
          <cell r="GW19" t="str">
            <v>-</v>
          </cell>
          <cell r="GX19">
            <v>0</v>
          </cell>
          <cell r="GY19" t="str">
            <v/>
          </cell>
          <cell r="GZ19" t="str">
            <v/>
          </cell>
          <cell r="HA19" t="str">
            <v/>
          </cell>
          <cell r="HB19" t="str">
            <v/>
          </cell>
          <cell r="HC19" t="str">
            <v/>
          </cell>
          <cell r="HD19" t="str">
            <v/>
          </cell>
          <cell r="HE19" t="str">
            <v/>
          </cell>
          <cell r="HF19" t="str">
            <v/>
          </cell>
          <cell r="HG19" t="str">
            <v/>
          </cell>
          <cell r="HH19" t="e">
            <v>#DIV/0!</v>
          </cell>
          <cell r="HI19" t="str">
            <v>-</v>
          </cell>
          <cell r="HJ19" t="str">
            <v>-</v>
          </cell>
          <cell r="HK19" t="str">
            <v>-</v>
          </cell>
          <cell r="HL19" t="str">
            <v>-</v>
          </cell>
          <cell r="HM19" t="str">
            <v>-</v>
          </cell>
          <cell r="HN19" t="str">
            <v>-</v>
          </cell>
          <cell r="HO19" t="str">
            <v>-</v>
          </cell>
          <cell r="HP19" t="str">
            <v>-</v>
          </cell>
          <cell r="HQ19" t="e">
            <v>#DIV/0!</v>
          </cell>
          <cell r="HR19" t="str">
            <v/>
          </cell>
          <cell r="HS19" t="str">
            <v/>
          </cell>
          <cell r="HT19" t="str">
            <v/>
          </cell>
          <cell r="HU19" t="str">
            <v/>
          </cell>
          <cell r="HV19" t="str">
            <v/>
          </cell>
          <cell r="HW19" t="str">
            <v/>
          </cell>
          <cell r="HX19" t="str">
            <v/>
          </cell>
          <cell r="HY19" t="str">
            <v/>
          </cell>
          <cell r="HZ19" t="e">
            <v>#DIV/0!</v>
          </cell>
          <cell r="IA19" t="str">
            <v>市民実感</v>
          </cell>
          <cell r="IB19" t="str">
            <v>文化芸術による共生社会が実現されているかが重要であり，市民の実感を重視する。　</v>
          </cell>
          <cell r="IC19" t="e">
            <v>#DIV/0!</v>
          </cell>
          <cell r="ID19" t="e">
            <v>#DIV/0!</v>
          </cell>
          <cell r="IG19" t="str">
            <v>リンク</v>
          </cell>
          <cell r="II19" t="str">
            <v>-</v>
          </cell>
          <cell r="IJ19" t="str">
            <v>-</v>
          </cell>
          <cell r="IK19" t="str">
            <v>-</v>
          </cell>
          <cell r="IL19" t="str">
            <v>-</v>
          </cell>
          <cell r="IM19" t="str">
            <v>-</v>
          </cell>
          <cell r="IN19" t="str">
            <v>-</v>
          </cell>
          <cell r="IO19" t="str">
            <v>-</v>
          </cell>
          <cell r="IP19" t="str">
            <v>-</v>
          </cell>
          <cell r="IQ19" t="str">
            <v>-</v>
          </cell>
          <cell r="IR19" t="e">
            <v>#DIV/0!</v>
          </cell>
          <cell r="IS19" t="str">
            <v>-</v>
          </cell>
          <cell r="IT19" t="str">
            <v>-</v>
          </cell>
          <cell r="IU19" t="str">
            <v>-</v>
          </cell>
          <cell r="IV19" t="str">
            <v>-</v>
          </cell>
          <cell r="IW19" t="str">
            <v>-</v>
          </cell>
          <cell r="IX19" t="str">
            <v>-</v>
          </cell>
          <cell r="IY19" t="str">
            <v>-</v>
          </cell>
          <cell r="IZ19" t="str">
            <v>-</v>
          </cell>
          <cell r="JA19" t="str">
            <v>-</v>
          </cell>
          <cell r="JB19">
            <v>0</v>
          </cell>
          <cell r="JC19" t="str">
            <v/>
          </cell>
          <cell r="JD19" t="str">
            <v/>
          </cell>
          <cell r="JE19" t="str">
            <v/>
          </cell>
          <cell r="JF19" t="str">
            <v/>
          </cell>
          <cell r="JG19" t="str">
            <v/>
          </cell>
          <cell r="JH19" t="str">
            <v/>
          </cell>
          <cell r="JI19" t="str">
            <v/>
          </cell>
          <cell r="JJ19" t="str">
            <v/>
          </cell>
          <cell r="JK19" t="str">
            <v/>
          </cell>
          <cell r="JL19" t="e">
            <v>#DIV/0!</v>
          </cell>
          <cell r="JM19" t="str">
            <v>-</v>
          </cell>
          <cell r="JN19" t="str">
            <v>-</v>
          </cell>
          <cell r="JO19" t="str">
            <v>-</v>
          </cell>
          <cell r="JP19" t="str">
            <v>-</v>
          </cell>
          <cell r="JQ19" t="str">
            <v>-</v>
          </cell>
          <cell r="JR19" t="str">
            <v>-</v>
          </cell>
          <cell r="JS19" t="str">
            <v>-</v>
          </cell>
          <cell r="JT19" t="str">
            <v>-</v>
          </cell>
          <cell r="JU19" t="e">
            <v>#DIV/0!</v>
          </cell>
          <cell r="JV19" t="str">
            <v/>
          </cell>
          <cell r="JW19" t="str">
            <v/>
          </cell>
          <cell r="JX19" t="str">
            <v/>
          </cell>
          <cell r="JY19" t="str">
            <v/>
          </cell>
          <cell r="JZ19" t="str">
            <v/>
          </cell>
          <cell r="KA19" t="str">
            <v/>
          </cell>
          <cell r="KB19" t="str">
            <v/>
          </cell>
          <cell r="KC19" t="str">
            <v/>
          </cell>
          <cell r="KD19" t="e">
            <v>#DIV/0!</v>
          </cell>
          <cell r="KE19" t="str">
            <v>市民実感</v>
          </cell>
          <cell r="KF19" t="str">
            <v>文化芸術による共生社会が実現されているかが重要であり，市民の実感を重視する。　</v>
          </cell>
          <cell r="KG19" t="e">
            <v>#DIV/0!</v>
          </cell>
          <cell r="KH19" t="e">
            <v>#DIV/0!</v>
          </cell>
          <cell r="KK19" t="str">
            <v>リンク</v>
          </cell>
        </row>
        <row r="20">
          <cell r="A20">
            <v>502</v>
          </cell>
          <cell r="B20" t="str">
            <v>文化と経済の好循環の創出と京都・日本の文化の発信</v>
          </cell>
          <cell r="C20">
            <v>5</v>
          </cell>
          <cell r="D20" t="str">
            <v>文化</v>
          </cell>
          <cell r="F20" t="str">
            <v>文化市民局</v>
          </cell>
          <cell r="K20" t="str">
            <v>-</v>
          </cell>
          <cell r="L20" t="str">
            <v>○</v>
          </cell>
          <cell r="M20" t="str">
            <v>○</v>
          </cell>
          <cell r="N20" t="str">
            <v>-</v>
          </cell>
          <cell r="O20" t="str">
            <v>-</v>
          </cell>
          <cell r="P20" t="str">
            <v>-</v>
          </cell>
          <cell r="Q20" t="str">
            <v>-</v>
          </cell>
          <cell r="R20" t="str">
            <v>-</v>
          </cell>
          <cell r="S20" t="str">
            <v>b</v>
          </cell>
          <cell r="T20" t="str">
            <v>-</v>
          </cell>
          <cell r="U20" t="str">
            <v>-</v>
          </cell>
          <cell r="V20" t="str">
            <v>-</v>
          </cell>
          <cell r="W20" t="str">
            <v>-</v>
          </cell>
          <cell r="X20" t="str">
            <v>-</v>
          </cell>
          <cell r="Y20" t="str">
            <v>-</v>
          </cell>
          <cell r="Z20" t="str">
            <v>-</v>
          </cell>
          <cell r="AA20" t="str">
            <v>-</v>
          </cell>
          <cell r="AB20" t="str">
            <v>b</v>
          </cell>
          <cell r="AC20">
            <v>1</v>
          </cell>
          <cell r="AD20" t="str">
            <v>-</v>
          </cell>
          <cell r="AE20" t="str">
            <v>-</v>
          </cell>
          <cell r="AF20" t="str">
            <v>-</v>
          </cell>
          <cell r="AG20" t="str">
            <v>-</v>
          </cell>
          <cell r="AH20" t="str">
            <v>-</v>
          </cell>
          <cell r="AI20" t="str">
            <v>-</v>
          </cell>
          <cell r="AJ20" t="str">
            <v>-</v>
          </cell>
          <cell r="AK20" t="str">
            <v>-</v>
          </cell>
          <cell r="AL20">
            <v>1</v>
          </cell>
          <cell r="AM20">
            <v>3</v>
          </cell>
          <cell r="AN20" t="str">
            <v/>
          </cell>
          <cell r="AO20" t="str">
            <v/>
          </cell>
          <cell r="AP20" t="str">
            <v/>
          </cell>
          <cell r="AQ20" t="str">
            <v/>
          </cell>
          <cell r="AR20" t="str">
            <v/>
          </cell>
          <cell r="AS20" t="str">
            <v/>
          </cell>
          <cell r="AT20" t="str">
            <v/>
          </cell>
          <cell r="AU20" t="str">
            <v/>
          </cell>
          <cell r="AV20">
            <v>0.75</v>
          </cell>
          <cell r="AW20" t="str">
            <v>-</v>
          </cell>
          <cell r="AX20" t="str">
            <v>c</v>
          </cell>
          <cell r="AY20" t="str">
            <v>c</v>
          </cell>
          <cell r="AZ20" t="str">
            <v>-</v>
          </cell>
          <cell r="BA20" t="str">
            <v>-</v>
          </cell>
          <cell r="BB20" t="str">
            <v>-</v>
          </cell>
          <cell r="BC20" t="str">
            <v>-</v>
          </cell>
          <cell r="BD20" t="str">
            <v>-</v>
          </cell>
          <cell r="BE20" t="str">
            <v>c</v>
          </cell>
          <cell r="BF20" t="str">
            <v/>
          </cell>
          <cell r="BG20">
            <v>2</v>
          </cell>
          <cell r="BH20">
            <v>2</v>
          </cell>
          <cell r="BI20" t="str">
            <v/>
          </cell>
          <cell r="BJ20" t="str">
            <v/>
          </cell>
          <cell r="BK20" t="str">
            <v/>
          </cell>
          <cell r="BL20" t="str">
            <v/>
          </cell>
          <cell r="BM20" t="str">
            <v/>
          </cell>
          <cell r="BN20">
            <v>0.5</v>
          </cell>
          <cell r="BO20" t="str">
            <v>客観指標</v>
          </cell>
          <cell r="BP20" t="str">
            <v>文化を基軸とした社会的・経済的価値観の発信や，京都・日本文化の発信は市民に実感されにくいものなので，客観指標を重視する。</v>
          </cell>
          <cell r="BQ20" t="str">
            <v>B</v>
          </cell>
          <cell r="BR20" t="str">
            <v>政策の目的がかなり達成されている</v>
          </cell>
          <cell r="BW20" t="str">
            <v>-</v>
          </cell>
          <cell r="BX20" t="str">
            <v>-</v>
          </cell>
          <cell r="BY20" t="str">
            <v>-</v>
          </cell>
          <cell r="BZ20" t="str">
            <v>-</v>
          </cell>
          <cell r="CA20" t="str">
            <v>-</v>
          </cell>
          <cell r="CB20" t="str">
            <v>-</v>
          </cell>
          <cell r="CC20" t="str">
            <v>-</v>
          </cell>
          <cell r="CD20" t="str">
            <v>-</v>
          </cell>
          <cell r="CE20" t="str">
            <v>-</v>
          </cell>
          <cell r="CF20" t="str">
            <v>e</v>
          </cell>
          <cell r="CG20">
            <v>1</v>
          </cell>
          <cell r="CH20" t="str">
            <v>-</v>
          </cell>
          <cell r="CI20" t="str">
            <v>-</v>
          </cell>
          <cell r="CJ20" t="str">
            <v>-</v>
          </cell>
          <cell r="CK20" t="str">
            <v>-</v>
          </cell>
          <cell r="CL20" t="str">
            <v>-</v>
          </cell>
          <cell r="CM20" t="str">
            <v>-</v>
          </cell>
          <cell r="CN20" t="str">
            <v>-</v>
          </cell>
          <cell r="CO20" t="str">
            <v>-</v>
          </cell>
          <cell r="CP20">
            <v>1</v>
          </cell>
          <cell r="CQ20" t="str">
            <v/>
          </cell>
          <cell r="CR20" t="str">
            <v/>
          </cell>
          <cell r="CS20" t="str">
            <v/>
          </cell>
          <cell r="CT20" t="str">
            <v/>
          </cell>
          <cell r="CU20" t="str">
            <v/>
          </cell>
          <cell r="CV20" t="str">
            <v/>
          </cell>
          <cell r="CW20" t="str">
            <v/>
          </cell>
          <cell r="CX20" t="str">
            <v/>
          </cell>
          <cell r="CY20" t="str">
            <v/>
          </cell>
          <cell r="CZ20">
            <v>0</v>
          </cell>
          <cell r="DA20" t="str">
            <v>-</v>
          </cell>
          <cell r="DB20" t="str">
            <v>-</v>
          </cell>
          <cell r="DC20" t="str">
            <v>-</v>
          </cell>
          <cell r="DD20" t="str">
            <v>-</v>
          </cell>
          <cell r="DE20" t="str">
            <v>-</v>
          </cell>
          <cell r="DF20" t="str">
            <v>-</v>
          </cell>
          <cell r="DG20" t="str">
            <v>-</v>
          </cell>
          <cell r="DH20" t="str">
            <v>-</v>
          </cell>
          <cell r="DI20" t="e">
            <v>#DIV/0!</v>
          </cell>
          <cell r="DJ20" t="str">
            <v/>
          </cell>
          <cell r="DK20" t="str">
            <v/>
          </cell>
          <cell r="DL20" t="str">
            <v/>
          </cell>
          <cell r="DM20" t="str">
            <v/>
          </cell>
          <cell r="DN20" t="str">
            <v/>
          </cell>
          <cell r="DO20" t="str">
            <v/>
          </cell>
          <cell r="DP20" t="str">
            <v/>
          </cell>
          <cell r="DQ20" t="str">
            <v/>
          </cell>
          <cell r="DR20" t="e">
            <v>#DIV/0!</v>
          </cell>
          <cell r="DS20" t="str">
            <v>客観指標</v>
          </cell>
          <cell r="DT20" t="str">
            <v>文化を基軸とした社会的・経済的価値観の発信や，京都・日本文化の発信は市民に実感されにくいものなので，客観指標を重視する。</v>
          </cell>
          <cell r="DU20" t="e">
            <v>#DIV/0!</v>
          </cell>
          <cell r="DV20" t="e">
            <v>#DIV/0!</v>
          </cell>
          <cell r="DY20" t="str">
            <v>リンク</v>
          </cell>
          <cell r="EA20" t="str">
            <v>-</v>
          </cell>
          <cell r="EB20" t="str">
            <v>-</v>
          </cell>
          <cell r="EC20" t="str">
            <v>-</v>
          </cell>
          <cell r="ED20" t="str">
            <v>-</v>
          </cell>
          <cell r="EE20" t="str">
            <v>-</v>
          </cell>
          <cell r="EF20" t="str">
            <v>-</v>
          </cell>
          <cell r="EG20" t="str">
            <v>-</v>
          </cell>
          <cell r="EH20" t="str">
            <v>-</v>
          </cell>
          <cell r="EI20" t="str">
            <v>-</v>
          </cell>
          <cell r="EJ20" t="str">
            <v>e</v>
          </cell>
          <cell r="EK20">
            <v>1</v>
          </cell>
          <cell r="EL20" t="str">
            <v>-</v>
          </cell>
          <cell r="EM20" t="str">
            <v>-</v>
          </cell>
          <cell r="EN20" t="str">
            <v>-</v>
          </cell>
          <cell r="EO20" t="str">
            <v>-</v>
          </cell>
          <cell r="EP20" t="str">
            <v>-</v>
          </cell>
          <cell r="EQ20" t="str">
            <v>-</v>
          </cell>
          <cell r="ER20" t="str">
            <v>-</v>
          </cell>
          <cell r="ES20" t="str">
            <v>-</v>
          </cell>
          <cell r="ET20">
            <v>1</v>
          </cell>
          <cell r="EU20" t="str">
            <v/>
          </cell>
          <cell r="EV20" t="str">
            <v/>
          </cell>
          <cell r="EW20" t="str">
            <v/>
          </cell>
          <cell r="EX20" t="str">
            <v/>
          </cell>
          <cell r="EY20" t="str">
            <v/>
          </cell>
          <cell r="EZ20" t="str">
            <v/>
          </cell>
          <cell r="FA20" t="str">
            <v/>
          </cell>
          <cell r="FB20" t="str">
            <v/>
          </cell>
          <cell r="FC20" t="str">
            <v/>
          </cell>
          <cell r="FD20">
            <v>0</v>
          </cell>
          <cell r="FE20" t="str">
            <v>-</v>
          </cell>
          <cell r="FF20" t="str">
            <v>-</v>
          </cell>
          <cell r="FG20" t="str">
            <v>-</v>
          </cell>
          <cell r="FH20" t="str">
            <v>-</v>
          </cell>
          <cell r="FI20" t="str">
            <v>-</v>
          </cell>
          <cell r="FJ20" t="str">
            <v>-</v>
          </cell>
          <cell r="FK20" t="str">
            <v>-</v>
          </cell>
          <cell r="FL20" t="str">
            <v>-</v>
          </cell>
          <cell r="FM20" t="e">
            <v>#DIV/0!</v>
          </cell>
          <cell r="FN20" t="str">
            <v/>
          </cell>
          <cell r="FO20" t="str">
            <v/>
          </cell>
          <cell r="FP20" t="str">
            <v/>
          </cell>
          <cell r="FQ20" t="str">
            <v/>
          </cell>
          <cell r="FR20" t="str">
            <v/>
          </cell>
          <cell r="FS20" t="str">
            <v/>
          </cell>
          <cell r="FT20" t="str">
            <v/>
          </cell>
          <cell r="FU20" t="str">
            <v/>
          </cell>
          <cell r="FV20" t="e">
            <v>#DIV/0!</v>
          </cell>
          <cell r="FW20" t="str">
            <v>客観指標</v>
          </cell>
          <cell r="FX20" t="str">
            <v>文化を基軸とした社会的・経済的価値観の発信や，京都・日本文化の発信は市民に実感されにくいものなので，客観指標を重視する。</v>
          </cell>
          <cell r="FY20" t="e">
            <v>#DIV/0!</v>
          </cell>
          <cell r="FZ20" t="e">
            <v>#DIV/0!</v>
          </cell>
          <cell r="GC20" t="str">
            <v>リンク</v>
          </cell>
          <cell r="GE20" t="str">
            <v>-</v>
          </cell>
          <cell r="GF20" t="str">
            <v>-</v>
          </cell>
          <cell r="GG20" t="str">
            <v>-</v>
          </cell>
          <cell r="GH20" t="str">
            <v>-</v>
          </cell>
          <cell r="GI20" t="str">
            <v>-</v>
          </cell>
          <cell r="GJ20" t="str">
            <v>-</v>
          </cell>
          <cell r="GK20" t="str">
            <v>-</v>
          </cell>
          <cell r="GL20" t="str">
            <v>-</v>
          </cell>
          <cell r="GM20" t="str">
            <v>-</v>
          </cell>
          <cell r="GN20" t="str">
            <v>e</v>
          </cell>
          <cell r="GO20">
            <v>1</v>
          </cell>
          <cell r="GP20" t="str">
            <v>-</v>
          </cell>
          <cell r="GQ20" t="str">
            <v>-</v>
          </cell>
          <cell r="GR20" t="str">
            <v>-</v>
          </cell>
          <cell r="GS20" t="str">
            <v>-</v>
          </cell>
          <cell r="GT20" t="str">
            <v>-</v>
          </cell>
          <cell r="GU20" t="str">
            <v>-</v>
          </cell>
          <cell r="GV20" t="str">
            <v>-</v>
          </cell>
          <cell r="GW20" t="str">
            <v>-</v>
          </cell>
          <cell r="GX20">
            <v>1</v>
          </cell>
          <cell r="GY20" t="str">
            <v/>
          </cell>
          <cell r="GZ20" t="str">
            <v/>
          </cell>
          <cell r="HA20" t="str">
            <v/>
          </cell>
          <cell r="HB20" t="str">
            <v/>
          </cell>
          <cell r="HC20" t="str">
            <v/>
          </cell>
          <cell r="HD20" t="str">
            <v/>
          </cell>
          <cell r="HE20" t="str">
            <v/>
          </cell>
          <cell r="HF20" t="str">
            <v/>
          </cell>
          <cell r="HG20" t="str">
            <v/>
          </cell>
          <cell r="HH20">
            <v>0</v>
          </cell>
          <cell r="HI20" t="str">
            <v>-</v>
          </cell>
          <cell r="HJ20" t="str">
            <v>-</v>
          </cell>
          <cell r="HK20" t="str">
            <v>-</v>
          </cell>
          <cell r="HL20" t="str">
            <v>-</v>
          </cell>
          <cell r="HM20" t="str">
            <v>-</v>
          </cell>
          <cell r="HN20" t="str">
            <v>-</v>
          </cell>
          <cell r="HO20" t="str">
            <v>-</v>
          </cell>
          <cell r="HP20" t="str">
            <v>-</v>
          </cell>
          <cell r="HQ20" t="e">
            <v>#DIV/0!</v>
          </cell>
          <cell r="HR20" t="str">
            <v/>
          </cell>
          <cell r="HS20" t="str">
            <v/>
          </cell>
          <cell r="HT20" t="str">
            <v/>
          </cell>
          <cell r="HU20" t="str">
            <v/>
          </cell>
          <cell r="HV20" t="str">
            <v/>
          </cell>
          <cell r="HW20" t="str">
            <v/>
          </cell>
          <cell r="HX20" t="str">
            <v/>
          </cell>
          <cell r="HY20" t="str">
            <v/>
          </cell>
          <cell r="HZ20" t="e">
            <v>#DIV/0!</v>
          </cell>
          <cell r="IA20" t="str">
            <v>客観指標</v>
          </cell>
          <cell r="IB20" t="str">
            <v>文化を基軸とした社会的・経済的価値観の発信や，京都・日本文化の発信は市民に実感されにくいものなので，客観指標を重視する。</v>
          </cell>
          <cell r="IC20" t="e">
            <v>#DIV/0!</v>
          </cell>
          <cell r="ID20" t="e">
            <v>#DIV/0!</v>
          </cell>
          <cell r="IG20" t="str">
            <v>リンク</v>
          </cell>
          <cell r="II20" t="str">
            <v>-</v>
          </cell>
          <cell r="IJ20" t="str">
            <v>-</v>
          </cell>
          <cell r="IK20" t="str">
            <v>-</v>
          </cell>
          <cell r="IL20" t="str">
            <v>-</v>
          </cell>
          <cell r="IM20" t="str">
            <v>-</v>
          </cell>
          <cell r="IN20" t="str">
            <v>-</v>
          </cell>
          <cell r="IO20" t="str">
            <v>-</v>
          </cell>
          <cell r="IP20" t="str">
            <v>-</v>
          </cell>
          <cell r="IQ20" t="str">
            <v>-</v>
          </cell>
          <cell r="IR20" t="str">
            <v>e</v>
          </cell>
          <cell r="IS20">
            <v>1</v>
          </cell>
          <cell r="IT20" t="str">
            <v>-</v>
          </cell>
          <cell r="IU20" t="str">
            <v>-</v>
          </cell>
          <cell r="IV20" t="str">
            <v>-</v>
          </cell>
          <cell r="IW20" t="str">
            <v>-</v>
          </cell>
          <cell r="IX20" t="str">
            <v>-</v>
          </cell>
          <cell r="IY20" t="str">
            <v>-</v>
          </cell>
          <cell r="IZ20" t="str">
            <v>-</v>
          </cell>
          <cell r="JA20" t="str">
            <v>-</v>
          </cell>
          <cell r="JB20">
            <v>1</v>
          </cell>
          <cell r="JC20" t="str">
            <v/>
          </cell>
          <cell r="JD20" t="str">
            <v/>
          </cell>
          <cell r="JE20" t="str">
            <v/>
          </cell>
          <cell r="JF20" t="str">
            <v/>
          </cell>
          <cell r="JG20" t="str">
            <v/>
          </cell>
          <cell r="JH20" t="str">
            <v/>
          </cell>
          <cell r="JI20" t="str">
            <v/>
          </cell>
          <cell r="JJ20" t="str">
            <v/>
          </cell>
          <cell r="JK20" t="str">
            <v/>
          </cell>
          <cell r="JL20">
            <v>0</v>
          </cell>
          <cell r="JM20" t="str">
            <v>-</v>
          </cell>
          <cell r="JN20" t="str">
            <v>-</v>
          </cell>
          <cell r="JO20" t="str">
            <v>-</v>
          </cell>
          <cell r="JP20" t="str">
            <v>-</v>
          </cell>
          <cell r="JQ20" t="str">
            <v>-</v>
          </cell>
          <cell r="JR20" t="str">
            <v>-</v>
          </cell>
          <cell r="JS20" t="str">
            <v>-</v>
          </cell>
          <cell r="JT20" t="str">
            <v>-</v>
          </cell>
          <cell r="JU20" t="e">
            <v>#DIV/0!</v>
          </cell>
          <cell r="JV20" t="str">
            <v/>
          </cell>
          <cell r="JW20" t="str">
            <v/>
          </cell>
          <cell r="JX20" t="str">
            <v/>
          </cell>
          <cell r="JY20" t="str">
            <v/>
          </cell>
          <cell r="JZ20" t="str">
            <v/>
          </cell>
          <cell r="KA20" t="str">
            <v/>
          </cell>
          <cell r="KB20" t="str">
            <v/>
          </cell>
          <cell r="KC20" t="str">
            <v/>
          </cell>
          <cell r="KD20" t="e">
            <v>#DIV/0!</v>
          </cell>
          <cell r="KE20" t="str">
            <v>客観指標</v>
          </cell>
          <cell r="KF20" t="str">
            <v>文化を基軸とした社会的・経済的価値観の発信や，京都・日本文化の発信は市民に実感されにくいものなので，客観指標を重視する。</v>
          </cell>
          <cell r="KG20" t="e">
            <v>#DIV/0!</v>
          </cell>
          <cell r="KH20" t="e">
            <v>#DIV/0!</v>
          </cell>
          <cell r="KK20" t="str">
            <v>リンク</v>
          </cell>
        </row>
        <row r="21">
          <cell r="A21">
            <v>503</v>
          </cell>
          <cell r="B21" t="str">
            <v>日本の宝である京都文化遺産の継承</v>
          </cell>
          <cell r="C21">
            <v>5</v>
          </cell>
          <cell r="D21" t="str">
            <v>文化</v>
          </cell>
          <cell r="F21" t="str">
            <v>文化市民局</v>
          </cell>
          <cell r="K21" t="str">
            <v>-</v>
          </cell>
          <cell r="L21" t="str">
            <v>-</v>
          </cell>
          <cell r="M21" t="str">
            <v>-</v>
          </cell>
          <cell r="N21" t="str">
            <v>○</v>
          </cell>
          <cell r="O21" t="str">
            <v>-</v>
          </cell>
          <cell r="P21" t="str">
            <v>-</v>
          </cell>
          <cell r="Q21" t="str">
            <v>-</v>
          </cell>
          <cell r="R21" t="str">
            <v>-</v>
          </cell>
          <cell r="S21" t="str">
            <v>a</v>
          </cell>
          <cell r="T21" t="str">
            <v>-</v>
          </cell>
          <cell r="U21" t="str">
            <v>-</v>
          </cell>
          <cell r="V21" t="str">
            <v>-</v>
          </cell>
          <cell r="W21" t="str">
            <v>-</v>
          </cell>
          <cell r="X21" t="str">
            <v>-</v>
          </cell>
          <cell r="Y21" t="str">
            <v>-</v>
          </cell>
          <cell r="Z21" t="str">
            <v>-</v>
          </cell>
          <cell r="AA21" t="str">
            <v>-</v>
          </cell>
          <cell r="AB21" t="str">
            <v>a</v>
          </cell>
          <cell r="AC21">
            <v>1</v>
          </cell>
          <cell r="AD21" t="str">
            <v>-</v>
          </cell>
          <cell r="AE21" t="str">
            <v>-</v>
          </cell>
          <cell r="AF21" t="str">
            <v>-</v>
          </cell>
          <cell r="AG21" t="str">
            <v>-</v>
          </cell>
          <cell r="AH21" t="str">
            <v>-</v>
          </cell>
          <cell r="AI21" t="str">
            <v>-</v>
          </cell>
          <cell r="AJ21" t="str">
            <v>-</v>
          </cell>
          <cell r="AK21" t="str">
            <v>-</v>
          </cell>
          <cell r="AL21">
            <v>1</v>
          </cell>
          <cell r="AM21">
            <v>4</v>
          </cell>
          <cell r="AN21" t="str">
            <v/>
          </cell>
          <cell r="AO21" t="str">
            <v/>
          </cell>
          <cell r="AP21" t="str">
            <v/>
          </cell>
          <cell r="AQ21" t="str">
            <v/>
          </cell>
          <cell r="AR21" t="str">
            <v/>
          </cell>
          <cell r="AS21" t="str">
            <v/>
          </cell>
          <cell r="AT21" t="str">
            <v/>
          </cell>
          <cell r="AU21" t="str">
            <v/>
          </cell>
          <cell r="AV21">
            <v>1</v>
          </cell>
          <cell r="AW21" t="str">
            <v>-</v>
          </cell>
          <cell r="AX21" t="str">
            <v>-</v>
          </cell>
          <cell r="AY21" t="str">
            <v>-</v>
          </cell>
          <cell r="AZ21" t="str">
            <v>b</v>
          </cell>
          <cell r="BA21" t="str">
            <v>-</v>
          </cell>
          <cell r="BB21" t="str">
            <v>-</v>
          </cell>
          <cell r="BC21" t="str">
            <v>-</v>
          </cell>
          <cell r="BD21" t="str">
            <v>-</v>
          </cell>
          <cell r="BE21" t="str">
            <v>b</v>
          </cell>
          <cell r="BF21" t="str">
            <v/>
          </cell>
          <cell r="BG21" t="str">
            <v/>
          </cell>
          <cell r="BH21" t="str">
            <v/>
          </cell>
          <cell r="BI21">
            <v>3</v>
          </cell>
          <cell r="BJ21" t="str">
            <v/>
          </cell>
          <cell r="BK21" t="str">
            <v/>
          </cell>
          <cell r="BL21" t="str">
            <v/>
          </cell>
          <cell r="BM21" t="str">
            <v/>
          </cell>
          <cell r="BN21">
            <v>0.75</v>
          </cell>
          <cell r="BO21" t="str">
            <v>客観指標</v>
          </cell>
          <cell r="BP21" t="str">
            <v>文化財の適切な保護を実施することが肝要であるため，客観指標を重視する。</v>
          </cell>
          <cell r="BQ21" t="str">
            <v>A</v>
          </cell>
          <cell r="BR21" t="str">
            <v>政策の目的が十分に達成されている</v>
          </cell>
          <cell r="BW21" t="str">
            <v>-</v>
          </cell>
          <cell r="BX21" t="str">
            <v>-</v>
          </cell>
          <cell r="BY21" t="str">
            <v>-</v>
          </cell>
          <cell r="BZ21" t="str">
            <v>-</v>
          </cell>
          <cell r="CA21" t="str">
            <v>-</v>
          </cell>
          <cell r="CB21" t="str">
            <v>-</v>
          </cell>
          <cell r="CC21" t="str">
            <v>-</v>
          </cell>
          <cell r="CD21" t="str">
            <v>-</v>
          </cell>
          <cell r="CE21" t="str">
            <v>-</v>
          </cell>
          <cell r="CF21" t="str">
            <v>e</v>
          </cell>
          <cell r="CG21">
            <v>1</v>
          </cell>
          <cell r="CH21" t="str">
            <v>-</v>
          </cell>
          <cell r="CI21" t="str">
            <v>-</v>
          </cell>
          <cell r="CJ21" t="str">
            <v>-</v>
          </cell>
          <cell r="CK21" t="str">
            <v>-</v>
          </cell>
          <cell r="CL21" t="str">
            <v>-</v>
          </cell>
          <cell r="CM21" t="str">
            <v>-</v>
          </cell>
          <cell r="CN21" t="str">
            <v>-</v>
          </cell>
          <cell r="CO21" t="str">
            <v>-</v>
          </cell>
          <cell r="CP21">
            <v>1</v>
          </cell>
          <cell r="CQ21" t="str">
            <v/>
          </cell>
          <cell r="CR21" t="str">
            <v/>
          </cell>
          <cell r="CS21" t="str">
            <v/>
          </cell>
          <cell r="CT21" t="str">
            <v/>
          </cell>
          <cell r="CU21" t="str">
            <v/>
          </cell>
          <cell r="CV21" t="str">
            <v/>
          </cell>
          <cell r="CW21" t="str">
            <v/>
          </cell>
          <cell r="CX21" t="str">
            <v/>
          </cell>
          <cell r="CY21" t="str">
            <v/>
          </cell>
          <cell r="CZ21">
            <v>0</v>
          </cell>
          <cell r="DA21" t="str">
            <v>-</v>
          </cell>
          <cell r="DB21" t="str">
            <v>-</v>
          </cell>
          <cell r="DC21" t="str">
            <v>-</v>
          </cell>
          <cell r="DD21" t="str">
            <v>-</v>
          </cell>
          <cell r="DE21" t="str">
            <v>-</v>
          </cell>
          <cell r="DF21" t="str">
            <v>-</v>
          </cell>
          <cell r="DG21" t="str">
            <v>-</v>
          </cell>
          <cell r="DH21" t="str">
            <v>-</v>
          </cell>
          <cell r="DI21" t="e">
            <v>#DIV/0!</v>
          </cell>
          <cell r="DJ21" t="str">
            <v/>
          </cell>
          <cell r="DK21" t="str">
            <v/>
          </cell>
          <cell r="DL21" t="str">
            <v/>
          </cell>
          <cell r="DM21" t="str">
            <v/>
          </cell>
          <cell r="DN21" t="str">
            <v/>
          </cell>
          <cell r="DO21" t="str">
            <v/>
          </cell>
          <cell r="DP21" t="str">
            <v/>
          </cell>
          <cell r="DQ21" t="str">
            <v/>
          </cell>
          <cell r="DR21" t="e">
            <v>#DIV/0!</v>
          </cell>
          <cell r="DS21" t="str">
            <v>客観指標</v>
          </cell>
          <cell r="DT21" t="str">
            <v>文化財の適切な保護を実施することが肝要であるため，客観指標を重視する。</v>
          </cell>
          <cell r="DU21" t="e">
            <v>#DIV/0!</v>
          </cell>
          <cell r="DV21" t="e">
            <v>#DIV/0!</v>
          </cell>
          <cell r="DY21" t="str">
            <v>リンク</v>
          </cell>
          <cell r="EA21" t="str">
            <v>-</v>
          </cell>
          <cell r="EB21" t="str">
            <v>-</v>
          </cell>
          <cell r="EC21" t="str">
            <v>-</v>
          </cell>
          <cell r="ED21" t="str">
            <v>-</v>
          </cell>
          <cell r="EE21" t="str">
            <v>-</v>
          </cell>
          <cell r="EF21" t="str">
            <v>-</v>
          </cell>
          <cell r="EG21" t="str">
            <v>-</v>
          </cell>
          <cell r="EH21" t="str">
            <v>-</v>
          </cell>
          <cell r="EI21" t="str">
            <v>-</v>
          </cell>
          <cell r="EJ21" t="str">
            <v>e</v>
          </cell>
          <cell r="EK21">
            <v>1</v>
          </cell>
          <cell r="EL21" t="str">
            <v>-</v>
          </cell>
          <cell r="EM21" t="str">
            <v>-</v>
          </cell>
          <cell r="EN21" t="str">
            <v>-</v>
          </cell>
          <cell r="EO21" t="str">
            <v>-</v>
          </cell>
          <cell r="EP21" t="str">
            <v>-</v>
          </cell>
          <cell r="EQ21" t="str">
            <v>-</v>
          </cell>
          <cell r="ER21" t="str">
            <v>-</v>
          </cell>
          <cell r="ES21" t="str">
            <v>-</v>
          </cell>
          <cell r="ET21">
            <v>1</v>
          </cell>
          <cell r="EU21" t="str">
            <v/>
          </cell>
          <cell r="EV21" t="str">
            <v/>
          </cell>
          <cell r="EW21" t="str">
            <v/>
          </cell>
          <cell r="EX21" t="str">
            <v/>
          </cell>
          <cell r="EY21" t="str">
            <v/>
          </cell>
          <cell r="EZ21" t="str">
            <v/>
          </cell>
          <cell r="FA21" t="str">
            <v/>
          </cell>
          <cell r="FB21" t="str">
            <v/>
          </cell>
          <cell r="FC21" t="str">
            <v/>
          </cell>
          <cell r="FD21">
            <v>0</v>
          </cell>
          <cell r="FE21" t="str">
            <v>-</v>
          </cell>
          <cell r="FF21" t="str">
            <v>-</v>
          </cell>
          <cell r="FG21" t="str">
            <v>-</v>
          </cell>
          <cell r="FH21" t="str">
            <v>-</v>
          </cell>
          <cell r="FI21" t="str">
            <v>-</v>
          </cell>
          <cell r="FJ21" t="str">
            <v>-</v>
          </cell>
          <cell r="FK21" t="str">
            <v>-</v>
          </cell>
          <cell r="FL21" t="str">
            <v>-</v>
          </cell>
          <cell r="FM21" t="e">
            <v>#DIV/0!</v>
          </cell>
          <cell r="FN21" t="str">
            <v/>
          </cell>
          <cell r="FO21" t="str">
            <v/>
          </cell>
          <cell r="FP21" t="str">
            <v/>
          </cell>
          <cell r="FQ21" t="str">
            <v/>
          </cell>
          <cell r="FR21" t="str">
            <v/>
          </cell>
          <cell r="FS21" t="str">
            <v/>
          </cell>
          <cell r="FT21" t="str">
            <v/>
          </cell>
          <cell r="FU21" t="str">
            <v/>
          </cell>
          <cell r="FV21" t="e">
            <v>#DIV/0!</v>
          </cell>
          <cell r="FW21" t="str">
            <v>客観指標</v>
          </cell>
          <cell r="FX21" t="str">
            <v>文化財の適切な保護を実施することが肝要であるため，客観指標を重視する。</v>
          </cell>
          <cell r="FY21" t="e">
            <v>#DIV/0!</v>
          </cell>
          <cell r="FZ21" t="e">
            <v>#DIV/0!</v>
          </cell>
          <cell r="GC21" t="str">
            <v>リンク</v>
          </cell>
          <cell r="GE21" t="str">
            <v>-</v>
          </cell>
          <cell r="GF21" t="str">
            <v>-</v>
          </cell>
          <cell r="GG21" t="str">
            <v>-</v>
          </cell>
          <cell r="GH21" t="str">
            <v>-</v>
          </cell>
          <cell r="GI21" t="str">
            <v>-</v>
          </cell>
          <cell r="GJ21" t="str">
            <v>-</v>
          </cell>
          <cell r="GK21" t="str">
            <v>-</v>
          </cell>
          <cell r="GL21" t="str">
            <v>-</v>
          </cell>
          <cell r="GM21" t="str">
            <v>-</v>
          </cell>
          <cell r="GN21" t="str">
            <v>e</v>
          </cell>
          <cell r="GO21">
            <v>1</v>
          </cell>
          <cell r="GP21" t="str">
            <v>-</v>
          </cell>
          <cell r="GQ21" t="str">
            <v>-</v>
          </cell>
          <cell r="GR21" t="str">
            <v>-</v>
          </cell>
          <cell r="GS21" t="str">
            <v>-</v>
          </cell>
          <cell r="GT21" t="str">
            <v>-</v>
          </cell>
          <cell r="GU21" t="str">
            <v>-</v>
          </cell>
          <cell r="GV21" t="str">
            <v>-</v>
          </cell>
          <cell r="GW21" t="str">
            <v>-</v>
          </cell>
          <cell r="GX21">
            <v>1</v>
          </cell>
          <cell r="GY21" t="str">
            <v/>
          </cell>
          <cell r="GZ21" t="str">
            <v/>
          </cell>
          <cell r="HA21" t="str">
            <v/>
          </cell>
          <cell r="HB21" t="str">
            <v/>
          </cell>
          <cell r="HC21" t="str">
            <v/>
          </cell>
          <cell r="HD21" t="str">
            <v/>
          </cell>
          <cell r="HE21" t="str">
            <v/>
          </cell>
          <cell r="HF21" t="str">
            <v/>
          </cell>
          <cell r="HG21" t="str">
            <v/>
          </cell>
          <cell r="HH21">
            <v>0</v>
          </cell>
          <cell r="HI21" t="str">
            <v>-</v>
          </cell>
          <cell r="HJ21" t="str">
            <v>-</v>
          </cell>
          <cell r="HK21" t="str">
            <v>-</v>
          </cell>
          <cell r="HL21" t="str">
            <v>-</v>
          </cell>
          <cell r="HM21" t="str">
            <v>-</v>
          </cell>
          <cell r="HN21" t="str">
            <v>-</v>
          </cell>
          <cell r="HO21" t="str">
            <v>-</v>
          </cell>
          <cell r="HP21" t="str">
            <v>-</v>
          </cell>
          <cell r="HQ21" t="e">
            <v>#DIV/0!</v>
          </cell>
          <cell r="HR21" t="str">
            <v/>
          </cell>
          <cell r="HS21" t="str">
            <v/>
          </cell>
          <cell r="HT21" t="str">
            <v/>
          </cell>
          <cell r="HU21" t="str">
            <v/>
          </cell>
          <cell r="HV21" t="str">
            <v/>
          </cell>
          <cell r="HW21" t="str">
            <v/>
          </cell>
          <cell r="HX21" t="str">
            <v/>
          </cell>
          <cell r="HY21" t="str">
            <v/>
          </cell>
          <cell r="HZ21" t="e">
            <v>#DIV/0!</v>
          </cell>
          <cell r="IA21" t="str">
            <v>客観指標</v>
          </cell>
          <cell r="IB21" t="str">
            <v>文化財の適切な保護を実施することが肝要であるため，客観指標を重視する。</v>
          </cell>
          <cell r="IC21" t="e">
            <v>#DIV/0!</v>
          </cell>
          <cell r="ID21" t="e">
            <v>#DIV/0!</v>
          </cell>
          <cell r="IG21" t="str">
            <v>リンク</v>
          </cell>
          <cell r="II21" t="str">
            <v>-</v>
          </cell>
          <cell r="IJ21" t="str">
            <v>-</v>
          </cell>
          <cell r="IK21" t="str">
            <v>-</v>
          </cell>
          <cell r="IL21" t="str">
            <v>-</v>
          </cell>
          <cell r="IM21" t="str">
            <v>-</v>
          </cell>
          <cell r="IN21" t="str">
            <v>-</v>
          </cell>
          <cell r="IO21" t="str">
            <v>-</v>
          </cell>
          <cell r="IP21" t="str">
            <v>-</v>
          </cell>
          <cell r="IQ21" t="str">
            <v>-</v>
          </cell>
          <cell r="IR21" t="str">
            <v>e</v>
          </cell>
          <cell r="IS21">
            <v>1</v>
          </cell>
          <cell r="IT21" t="str">
            <v>-</v>
          </cell>
          <cell r="IU21" t="str">
            <v>-</v>
          </cell>
          <cell r="IV21" t="str">
            <v>-</v>
          </cell>
          <cell r="IW21" t="str">
            <v>-</v>
          </cell>
          <cell r="IX21" t="str">
            <v>-</v>
          </cell>
          <cell r="IY21" t="str">
            <v>-</v>
          </cell>
          <cell r="IZ21" t="str">
            <v>-</v>
          </cell>
          <cell r="JA21" t="str">
            <v>-</v>
          </cell>
          <cell r="JB21">
            <v>1</v>
          </cell>
          <cell r="JC21" t="str">
            <v/>
          </cell>
          <cell r="JD21" t="str">
            <v/>
          </cell>
          <cell r="JE21" t="str">
            <v/>
          </cell>
          <cell r="JF21" t="str">
            <v/>
          </cell>
          <cell r="JG21" t="str">
            <v/>
          </cell>
          <cell r="JH21" t="str">
            <v/>
          </cell>
          <cell r="JI21" t="str">
            <v/>
          </cell>
          <cell r="JJ21" t="str">
            <v/>
          </cell>
          <cell r="JK21" t="str">
            <v/>
          </cell>
          <cell r="JL21">
            <v>0</v>
          </cell>
          <cell r="JM21" t="str">
            <v>-</v>
          </cell>
          <cell r="JN21" t="str">
            <v>-</v>
          </cell>
          <cell r="JO21" t="str">
            <v>-</v>
          </cell>
          <cell r="JP21" t="str">
            <v>-</v>
          </cell>
          <cell r="JQ21" t="str">
            <v>-</v>
          </cell>
          <cell r="JR21" t="str">
            <v>-</v>
          </cell>
          <cell r="JS21" t="str">
            <v>-</v>
          </cell>
          <cell r="JT21" t="str">
            <v>-</v>
          </cell>
          <cell r="JU21" t="e">
            <v>#DIV/0!</v>
          </cell>
          <cell r="JV21" t="str">
            <v/>
          </cell>
          <cell r="JW21" t="str">
            <v/>
          </cell>
          <cell r="JX21" t="str">
            <v/>
          </cell>
          <cell r="JY21" t="str">
            <v/>
          </cell>
          <cell r="JZ21" t="str">
            <v/>
          </cell>
          <cell r="KA21" t="str">
            <v/>
          </cell>
          <cell r="KB21" t="str">
            <v/>
          </cell>
          <cell r="KC21" t="str">
            <v/>
          </cell>
          <cell r="KD21" t="e">
            <v>#DIV/0!</v>
          </cell>
          <cell r="KE21" t="str">
            <v>客観指標</v>
          </cell>
          <cell r="KF21" t="str">
            <v>文化財の適切な保護を実施することが肝要であるため，客観指標を重視する。</v>
          </cell>
          <cell r="KG21" t="e">
            <v>#DIV/0!</v>
          </cell>
          <cell r="KH21" t="e">
            <v>#DIV/0!</v>
          </cell>
          <cell r="KK21" t="str">
            <v>リンク</v>
          </cell>
        </row>
        <row r="22">
          <cell r="A22">
            <v>504</v>
          </cell>
          <cell r="B22" t="str">
            <v>文化芸術活動を継続・発展させていくためのしくみの構築</v>
          </cell>
          <cell r="C22">
            <v>5</v>
          </cell>
          <cell r="D22" t="str">
            <v>文化</v>
          </cell>
          <cell r="F22" t="str">
            <v>文化市民局</v>
          </cell>
          <cell r="K22" t="str">
            <v>-</v>
          </cell>
          <cell r="L22" t="str">
            <v>-</v>
          </cell>
          <cell r="M22" t="str">
            <v>-</v>
          </cell>
          <cell r="N22" t="str">
            <v>-</v>
          </cell>
          <cell r="O22" t="str">
            <v>○</v>
          </cell>
          <cell r="P22" t="str">
            <v>-</v>
          </cell>
          <cell r="Q22" t="str">
            <v>-</v>
          </cell>
          <cell r="R22" t="str">
            <v>-</v>
          </cell>
          <cell r="S22" t="str">
            <v>c</v>
          </cell>
          <cell r="T22" t="str">
            <v>-</v>
          </cell>
          <cell r="U22" t="str">
            <v>-</v>
          </cell>
          <cell r="V22" t="str">
            <v>-</v>
          </cell>
          <cell r="W22" t="str">
            <v>-</v>
          </cell>
          <cell r="X22" t="str">
            <v>-</v>
          </cell>
          <cell r="Y22" t="str">
            <v>-</v>
          </cell>
          <cell r="Z22" t="str">
            <v>-</v>
          </cell>
          <cell r="AA22" t="str">
            <v>-</v>
          </cell>
          <cell r="AB22" t="str">
            <v>c</v>
          </cell>
          <cell r="AC22">
            <v>1</v>
          </cell>
          <cell r="AD22" t="str">
            <v>-</v>
          </cell>
          <cell r="AE22" t="str">
            <v>-</v>
          </cell>
          <cell r="AF22" t="str">
            <v>-</v>
          </cell>
          <cell r="AG22" t="str">
            <v>-</v>
          </cell>
          <cell r="AH22" t="str">
            <v>-</v>
          </cell>
          <cell r="AI22" t="str">
            <v>-</v>
          </cell>
          <cell r="AJ22" t="str">
            <v>-</v>
          </cell>
          <cell r="AK22" t="str">
            <v>-</v>
          </cell>
          <cell r="AL22">
            <v>1</v>
          </cell>
          <cell r="AM22">
            <v>2</v>
          </cell>
          <cell r="AN22" t="str">
            <v/>
          </cell>
          <cell r="AO22" t="str">
            <v/>
          </cell>
          <cell r="AP22" t="str">
            <v/>
          </cell>
          <cell r="AQ22" t="str">
            <v/>
          </cell>
          <cell r="AR22" t="str">
            <v/>
          </cell>
          <cell r="AS22" t="str">
            <v/>
          </cell>
          <cell r="AT22" t="str">
            <v/>
          </cell>
          <cell r="AU22" t="str">
            <v/>
          </cell>
          <cell r="AV22">
            <v>0.5</v>
          </cell>
          <cell r="AW22" t="str">
            <v>-</v>
          </cell>
          <cell r="AX22" t="str">
            <v>-</v>
          </cell>
          <cell r="AY22" t="str">
            <v>-</v>
          </cell>
          <cell r="AZ22" t="str">
            <v>-</v>
          </cell>
          <cell r="BA22" t="str">
            <v>c</v>
          </cell>
          <cell r="BB22" t="str">
            <v>-</v>
          </cell>
          <cell r="BC22" t="str">
            <v>-</v>
          </cell>
          <cell r="BD22" t="str">
            <v>-</v>
          </cell>
          <cell r="BE22" t="str">
            <v>c</v>
          </cell>
          <cell r="BF22" t="str">
            <v/>
          </cell>
          <cell r="BG22" t="str">
            <v/>
          </cell>
          <cell r="BH22" t="str">
            <v/>
          </cell>
          <cell r="BI22" t="str">
            <v/>
          </cell>
          <cell r="BJ22">
            <v>2</v>
          </cell>
          <cell r="BK22" t="str">
            <v/>
          </cell>
          <cell r="BL22" t="str">
            <v/>
          </cell>
          <cell r="BM22" t="str">
            <v/>
          </cell>
          <cell r="BN22">
            <v>0.5</v>
          </cell>
          <cell r="BO22" t="str">
            <v>客観指標</v>
          </cell>
          <cell r="BP22" t="str">
            <v>文化芸術活動を継続・発展させていくためのしくみの構築を重視しており，市民に実感されてにくいため，客観指標を重視する。</v>
          </cell>
          <cell r="BQ22" t="str">
            <v>C</v>
          </cell>
          <cell r="BR22" t="str">
            <v>政策の目的がそこそこ達成されている</v>
          </cell>
          <cell r="BW22" t="str">
            <v>-</v>
          </cell>
          <cell r="BX22" t="str">
            <v>-</v>
          </cell>
          <cell r="BY22" t="str">
            <v>-</v>
          </cell>
          <cell r="BZ22" t="str">
            <v>-</v>
          </cell>
          <cell r="CA22" t="str">
            <v>-</v>
          </cell>
          <cell r="CB22" t="str">
            <v>-</v>
          </cell>
          <cell r="CC22" t="str">
            <v>-</v>
          </cell>
          <cell r="CD22" t="str">
            <v>-</v>
          </cell>
          <cell r="CE22" t="str">
            <v>-</v>
          </cell>
          <cell r="CF22" t="str">
            <v>e</v>
          </cell>
          <cell r="CG22">
            <v>1</v>
          </cell>
          <cell r="CH22" t="str">
            <v>-</v>
          </cell>
          <cell r="CI22" t="str">
            <v>-</v>
          </cell>
          <cell r="CJ22" t="str">
            <v>-</v>
          </cell>
          <cell r="CK22" t="str">
            <v>-</v>
          </cell>
          <cell r="CL22" t="str">
            <v>-</v>
          </cell>
          <cell r="CM22" t="str">
            <v>-</v>
          </cell>
          <cell r="CN22" t="str">
            <v>-</v>
          </cell>
          <cell r="CO22" t="str">
            <v>-</v>
          </cell>
          <cell r="CP22">
            <v>1</v>
          </cell>
          <cell r="CQ22" t="str">
            <v/>
          </cell>
          <cell r="CR22" t="str">
            <v/>
          </cell>
          <cell r="CS22" t="str">
            <v/>
          </cell>
          <cell r="CT22" t="str">
            <v/>
          </cell>
          <cell r="CU22" t="str">
            <v/>
          </cell>
          <cell r="CV22" t="str">
            <v/>
          </cell>
          <cell r="CW22" t="str">
            <v/>
          </cell>
          <cell r="CX22" t="str">
            <v/>
          </cell>
          <cell r="CY22" t="str">
            <v/>
          </cell>
          <cell r="CZ22">
            <v>0</v>
          </cell>
          <cell r="DA22" t="str">
            <v>-</v>
          </cell>
          <cell r="DB22" t="str">
            <v>-</v>
          </cell>
          <cell r="DC22" t="str">
            <v>-</v>
          </cell>
          <cell r="DD22" t="str">
            <v>-</v>
          </cell>
          <cell r="DE22" t="str">
            <v>-</v>
          </cell>
          <cell r="DF22" t="str">
            <v>-</v>
          </cell>
          <cell r="DG22" t="str">
            <v>-</v>
          </cell>
          <cell r="DH22" t="str">
            <v>-</v>
          </cell>
          <cell r="DI22" t="e">
            <v>#DIV/0!</v>
          </cell>
          <cell r="DJ22" t="str">
            <v/>
          </cell>
          <cell r="DK22" t="str">
            <v/>
          </cell>
          <cell r="DL22" t="str">
            <v/>
          </cell>
          <cell r="DM22" t="str">
            <v/>
          </cell>
          <cell r="DN22" t="str">
            <v/>
          </cell>
          <cell r="DO22" t="str">
            <v/>
          </cell>
          <cell r="DP22" t="str">
            <v/>
          </cell>
          <cell r="DQ22" t="str">
            <v/>
          </cell>
          <cell r="DR22" t="e">
            <v>#DIV/0!</v>
          </cell>
          <cell r="DS22" t="str">
            <v>客観指標</v>
          </cell>
          <cell r="DT22" t="str">
            <v>文化芸術活動を継続・発展させていくためのしくみの構築を重視しており，市民に実感されてにくいため，客観指標を重視する。</v>
          </cell>
          <cell r="DU22" t="e">
            <v>#DIV/0!</v>
          </cell>
          <cell r="DV22" t="e">
            <v>#DIV/0!</v>
          </cell>
          <cell r="DY22" t="str">
            <v>リンク</v>
          </cell>
          <cell r="EA22" t="str">
            <v>-</v>
          </cell>
          <cell r="EB22" t="str">
            <v>-</v>
          </cell>
          <cell r="EC22" t="str">
            <v>-</v>
          </cell>
          <cell r="ED22" t="str">
            <v>-</v>
          </cell>
          <cell r="EE22" t="str">
            <v>-</v>
          </cell>
          <cell r="EF22" t="str">
            <v>-</v>
          </cell>
          <cell r="EG22" t="str">
            <v>-</v>
          </cell>
          <cell r="EH22" t="str">
            <v>-</v>
          </cell>
          <cell r="EI22" t="str">
            <v>-</v>
          </cell>
          <cell r="EJ22" t="str">
            <v>e</v>
          </cell>
          <cell r="EK22">
            <v>1</v>
          </cell>
          <cell r="EL22" t="str">
            <v>-</v>
          </cell>
          <cell r="EM22" t="str">
            <v>-</v>
          </cell>
          <cell r="EN22" t="str">
            <v>-</v>
          </cell>
          <cell r="EO22" t="str">
            <v>-</v>
          </cell>
          <cell r="EP22" t="str">
            <v>-</v>
          </cell>
          <cell r="EQ22" t="str">
            <v>-</v>
          </cell>
          <cell r="ER22" t="str">
            <v>-</v>
          </cell>
          <cell r="ES22" t="str">
            <v>-</v>
          </cell>
          <cell r="ET22">
            <v>1</v>
          </cell>
          <cell r="EU22" t="str">
            <v/>
          </cell>
          <cell r="EV22" t="str">
            <v/>
          </cell>
          <cell r="EW22" t="str">
            <v/>
          </cell>
          <cell r="EX22" t="str">
            <v/>
          </cell>
          <cell r="EY22" t="str">
            <v/>
          </cell>
          <cell r="EZ22" t="str">
            <v/>
          </cell>
          <cell r="FA22" t="str">
            <v/>
          </cell>
          <cell r="FB22" t="str">
            <v/>
          </cell>
          <cell r="FC22" t="str">
            <v/>
          </cell>
          <cell r="FD22">
            <v>0</v>
          </cell>
          <cell r="FE22" t="str">
            <v>-</v>
          </cell>
          <cell r="FF22" t="str">
            <v>-</v>
          </cell>
          <cell r="FG22" t="str">
            <v>-</v>
          </cell>
          <cell r="FH22" t="str">
            <v>-</v>
          </cell>
          <cell r="FI22" t="str">
            <v>-</v>
          </cell>
          <cell r="FJ22" t="str">
            <v>-</v>
          </cell>
          <cell r="FK22" t="str">
            <v>-</v>
          </cell>
          <cell r="FL22" t="str">
            <v>-</v>
          </cell>
          <cell r="FM22" t="e">
            <v>#DIV/0!</v>
          </cell>
          <cell r="FN22" t="str">
            <v/>
          </cell>
          <cell r="FO22" t="str">
            <v/>
          </cell>
          <cell r="FP22" t="str">
            <v/>
          </cell>
          <cell r="FQ22" t="str">
            <v/>
          </cell>
          <cell r="FR22" t="str">
            <v/>
          </cell>
          <cell r="FS22" t="str">
            <v/>
          </cell>
          <cell r="FT22" t="str">
            <v/>
          </cell>
          <cell r="FU22" t="str">
            <v/>
          </cell>
          <cell r="FV22" t="e">
            <v>#DIV/0!</v>
          </cell>
          <cell r="FW22" t="str">
            <v>客観指標</v>
          </cell>
          <cell r="FX22" t="str">
            <v>文化芸術活動を継続・発展させていくためのしくみの構築を重視しており，市民に実感されてにくいため，客観指標を重視する。</v>
          </cell>
          <cell r="FY22" t="e">
            <v>#DIV/0!</v>
          </cell>
          <cell r="FZ22" t="e">
            <v>#DIV/0!</v>
          </cell>
          <cell r="GC22" t="str">
            <v>リンク</v>
          </cell>
          <cell r="GE22" t="str">
            <v>-</v>
          </cell>
          <cell r="GF22" t="str">
            <v>-</v>
          </cell>
          <cell r="GG22" t="str">
            <v>-</v>
          </cell>
          <cell r="GH22" t="str">
            <v>-</v>
          </cell>
          <cell r="GI22" t="str">
            <v>-</v>
          </cell>
          <cell r="GJ22" t="str">
            <v>-</v>
          </cell>
          <cell r="GK22" t="str">
            <v>-</v>
          </cell>
          <cell r="GL22" t="str">
            <v>-</v>
          </cell>
          <cell r="GM22" t="str">
            <v>-</v>
          </cell>
          <cell r="GN22" t="str">
            <v>e</v>
          </cell>
          <cell r="GO22">
            <v>1</v>
          </cell>
          <cell r="GP22" t="str">
            <v>-</v>
          </cell>
          <cell r="GQ22" t="str">
            <v>-</v>
          </cell>
          <cell r="GR22" t="str">
            <v>-</v>
          </cell>
          <cell r="GS22" t="str">
            <v>-</v>
          </cell>
          <cell r="GT22" t="str">
            <v>-</v>
          </cell>
          <cell r="GU22" t="str">
            <v>-</v>
          </cell>
          <cell r="GV22" t="str">
            <v>-</v>
          </cell>
          <cell r="GW22" t="str">
            <v>-</v>
          </cell>
          <cell r="GX22">
            <v>1</v>
          </cell>
          <cell r="GY22" t="str">
            <v/>
          </cell>
          <cell r="GZ22" t="str">
            <v/>
          </cell>
          <cell r="HA22" t="str">
            <v/>
          </cell>
          <cell r="HB22" t="str">
            <v/>
          </cell>
          <cell r="HC22" t="str">
            <v/>
          </cell>
          <cell r="HD22" t="str">
            <v/>
          </cell>
          <cell r="HE22" t="str">
            <v/>
          </cell>
          <cell r="HF22" t="str">
            <v/>
          </cell>
          <cell r="HG22" t="str">
            <v/>
          </cell>
          <cell r="HH22">
            <v>0</v>
          </cell>
          <cell r="HI22" t="str">
            <v>-</v>
          </cell>
          <cell r="HJ22" t="str">
            <v>-</v>
          </cell>
          <cell r="HK22" t="str">
            <v>-</v>
          </cell>
          <cell r="HL22" t="str">
            <v>-</v>
          </cell>
          <cell r="HM22" t="str">
            <v>-</v>
          </cell>
          <cell r="HN22" t="str">
            <v>-</v>
          </cell>
          <cell r="HO22" t="str">
            <v>-</v>
          </cell>
          <cell r="HP22" t="str">
            <v>-</v>
          </cell>
          <cell r="HQ22" t="e">
            <v>#DIV/0!</v>
          </cell>
          <cell r="HR22" t="str">
            <v/>
          </cell>
          <cell r="HS22" t="str">
            <v/>
          </cell>
          <cell r="HT22" t="str">
            <v/>
          </cell>
          <cell r="HU22" t="str">
            <v/>
          </cell>
          <cell r="HV22" t="str">
            <v/>
          </cell>
          <cell r="HW22" t="str">
            <v/>
          </cell>
          <cell r="HX22" t="str">
            <v/>
          </cell>
          <cell r="HY22" t="str">
            <v/>
          </cell>
          <cell r="HZ22" t="e">
            <v>#DIV/0!</v>
          </cell>
          <cell r="IA22" t="str">
            <v>客観指標</v>
          </cell>
          <cell r="IB22" t="str">
            <v>文化芸術活動を継続・発展させていくためのしくみの構築を重視しており，市民に実感されてにくいため，客観指標を重視する。</v>
          </cell>
          <cell r="IC22" t="e">
            <v>#DIV/0!</v>
          </cell>
          <cell r="ID22" t="e">
            <v>#DIV/0!</v>
          </cell>
          <cell r="IG22" t="str">
            <v>リンク</v>
          </cell>
          <cell r="II22" t="str">
            <v>-</v>
          </cell>
          <cell r="IJ22" t="str">
            <v>-</v>
          </cell>
          <cell r="IK22" t="str">
            <v>-</v>
          </cell>
          <cell r="IL22" t="str">
            <v>-</v>
          </cell>
          <cell r="IM22" t="str">
            <v>-</v>
          </cell>
          <cell r="IN22" t="str">
            <v>-</v>
          </cell>
          <cell r="IO22" t="str">
            <v>-</v>
          </cell>
          <cell r="IP22" t="str">
            <v>-</v>
          </cell>
          <cell r="IQ22" t="str">
            <v>-</v>
          </cell>
          <cell r="IR22" t="str">
            <v>e</v>
          </cell>
          <cell r="IS22">
            <v>1</v>
          </cell>
          <cell r="IT22" t="str">
            <v>-</v>
          </cell>
          <cell r="IU22" t="str">
            <v>-</v>
          </cell>
          <cell r="IV22" t="str">
            <v>-</v>
          </cell>
          <cell r="IW22" t="str">
            <v>-</v>
          </cell>
          <cell r="IX22" t="str">
            <v>-</v>
          </cell>
          <cell r="IY22" t="str">
            <v>-</v>
          </cell>
          <cell r="IZ22" t="str">
            <v>-</v>
          </cell>
          <cell r="JA22" t="str">
            <v>-</v>
          </cell>
          <cell r="JB22">
            <v>1</v>
          </cell>
          <cell r="JC22" t="str">
            <v/>
          </cell>
          <cell r="JD22" t="str">
            <v/>
          </cell>
          <cell r="JE22" t="str">
            <v/>
          </cell>
          <cell r="JF22" t="str">
            <v/>
          </cell>
          <cell r="JG22" t="str">
            <v/>
          </cell>
          <cell r="JH22" t="str">
            <v/>
          </cell>
          <cell r="JI22" t="str">
            <v/>
          </cell>
          <cell r="JJ22" t="str">
            <v/>
          </cell>
          <cell r="JK22" t="str">
            <v/>
          </cell>
          <cell r="JL22">
            <v>0</v>
          </cell>
          <cell r="JM22" t="str">
            <v>-</v>
          </cell>
          <cell r="JN22" t="str">
            <v>-</v>
          </cell>
          <cell r="JO22" t="str">
            <v>-</v>
          </cell>
          <cell r="JP22" t="str">
            <v>-</v>
          </cell>
          <cell r="JQ22" t="str">
            <v>-</v>
          </cell>
          <cell r="JR22" t="str">
            <v>-</v>
          </cell>
          <cell r="JS22" t="str">
            <v>-</v>
          </cell>
          <cell r="JT22" t="str">
            <v>-</v>
          </cell>
          <cell r="JU22" t="e">
            <v>#DIV/0!</v>
          </cell>
          <cell r="JV22" t="str">
            <v/>
          </cell>
          <cell r="JW22" t="str">
            <v/>
          </cell>
          <cell r="JX22" t="str">
            <v/>
          </cell>
          <cell r="JY22" t="str">
            <v/>
          </cell>
          <cell r="JZ22" t="str">
            <v/>
          </cell>
          <cell r="KA22" t="str">
            <v/>
          </cell>
          <cell r="KB22" t="str">
            <v/>
          </cell>
          <cell r="KC22" t="str">
            <v/>
          </cell>
          <cell r="KD22" t="e">
            <v>#DIV/0!</v>
          </cell>
          <cell r="KE22" t="str">
            <v>客観指標</v>
          </cell>
          <cell r="KF22" t="str">
            <v>文化芸術活動を継続・発展させていくためのしくみの構築を重視しており，市民に実感されてにくいため，客観指標を重視する。</v>
          </cell>
          <cell r="KG22" t="e">
            <v>#DIV/0!</v>
          </cell>
          <cell r="KH22" t="e">
            <v>#DIV/0!</v>
          </cell>
          <cell r="KK22" t="str">
            <v>リンク</v>
          </cell>
        </row>
        <row r="23">
          <cell r="A23">
            <v>601</v>
          </cell>
          <cell r="B23" t="str">
            <v>スポーツが身近にある健康で心豊かなくらしの実現</v>
          </cell>
          <cell r="C23">
            <v>6</v>
          </cell>
          <cell r="D23" t="str">
            <v>スポーツ</v>
          </cell>
          <cell r="F23" t="str">
            <v>文化市民局</v>
          </cell>
          <cell r="K23" t="str">
            <v>○</v>
          </cell>
          <cell r="L23" t="str">
            <v>-</v>
          </cell>
          <cell r="M23" t="str">
            <v>-</v>
          </cell>
          <cell r="N23" t="str">
            <v>-</v>
          </cell>
          <cell r="O23" t="str">
            <v>-</v>
          </cell>
          <cell r="P23" t="str">
            <v>-</v>
          </cell>
          <cell r="Q23" t="str">
            <v>-</v>
          </cell>
          <cell r="R23" t="str">
            <v>-</v>
          </cell>
          <cell r="S23" t="str">
            <v>C</v>
          </cell>
          <cell r="T23" t="str">
            <v>-</v>
          </cell>
          <cell r="U23" t="str">
            <v>-</v>
          </cell>
          <cell r="V23" t="str">
            <v>-</v>
          </cell>
          <cell r="W23" t="str">
            <v>-</v>
          </cell>
          <cell r="X23" t="str">
            <v>-</v>
          </cell>
          <cell r="Y23" t="str">
            <v>-</v>
          </cell>
          <cell r="Z23" t="str">
            <v>-</v>
          </cell>
          <cell r="AA23" t="str">
            <v>-</v>
          </cell>
          <cell r="AB23" t="str">
            <v>c</v>
          </cell>
          <cell r="AC23">
            <v>1</v>
          </cell>
          <cell r="AD23" t="str">
            <v>-</v>
          </cell>
          <cell r="AE23" t="str">
            <v>-</v>
          </cell>
          <cell r="AF23" t="str">
            <v>-</v>
          </cell>
          <cell r="AG23" t="str">
            <v>-</v>
          </cell>
          <cell r="AH23" t="str">
            <v>-</v>
          </cell>
          <cell r="AI23" t="str">
            <v>-</v>
          </cell>
          <cell r="AJ23" t="str">
            <v>-</v>
          </cell>
          <cell r="AK23" t="str">
            <v>-</v>
          </cell>
          <cell r="AL23">
            <v>1</v>
          </cell>
          <cell r="AM23">
            <v>2</v>
          </cell>
          <cell r="AN23" t="str">
            <v/>
          </cell>
          <cell r="AO23" t="str">
            <v/>
          </cell>
          <cell r="AP23" t="str">
            <v/>
          </cell>
          <cell r="AQ23" t="str">
            <v/>
          </cell>
          <cell r="AR23" t="str">
            <v/>
          </cell>
          <cell r="AS23" t="str">
            <v/>
          </cell>
          <cell r="AT23" t="str">
            <v/>
          </cell>
          <cell r="AU23" t="str">
            <v/>
          </cell>
          <cell r="AV23">
            <v>0.5</v>
          </cell>
          <cell r="AW23" t="str">
            <v>c</v>
          </cell>
          <cell r="AX23" t="str">
            <v>-</v>
          </cell>
          <cell r="AY23" t="str">
            <v>-</v>
          </cell>
          <cell r="AZ23" t="str">
            <v>-</v>
          </cell>
          <cell r="BA23" t="str">
            <v>-</v>
          </cell>
          <cell r="BB23" t="str">
            <v>-</v>
          </cell>
          <cell r="BC23" t="str">
            <v>-</v>
          </cell>
          <cell r="BD23" t="str">
            <v>-</v>
          </cell>
          <cell r="BE23" t="str">
            <v>c</v>
          </cell>
          <cell r="BF23">
            <v>2</v>
          </cell>
          <cell r="BG23" t="str">
            <v/>
          </cell>
          <cell r="BH23" t="str">
            <v/>
          </cell>
          <cell r="BI23" t="str">
            <v/>
          </cell>
          <cell r="BJ23" t="str">
            <v/>
          </cell>
          <cell r="BK23" t="str">
            <v/>
          </cell>
          <cell r="BL23" t="str">
            <v/>
          </cell>
          <cell r="BM23" t="str">
            <v/>
          </cell>
          <cell r="BN23">
            <v>0.5</v>
          </cell>
          <cell r="BO23" t="str">
            <v>市民実感</v>
          </cell>
          <cell r="BP23" t="str">
            <v>市民みずから健康のためにスポーツを「楽しむ」ことが施策の目的であるため，市民の実感を重視する。</v>
          </cell>
          <cell r="BQ23" t="str">
            <v>C</v>
          </cell>
          <cell r="BR23" t="str">
            <v>政策の目的がそこそこ達成されている</v>
          </cell>
          <cell r="BW23" t="str">
            <v>-</v>
          </cell>
          <cell r="BX23" t="str">
            <v>-</v>
          </cell>
          <cell r="BY23" t="str">
            <v>-</v>
          </cell>
          <cell r="BZ23" t="str">
            <v>-</v>
          </cell>
          <cell r="CA23" t="str">
            <v>-</v>
          </cell>
          <cell r="CB23" t="str">
            <v>-</v>
          </cell>
          <cell r="CC23" t="str">
            <v>-</v>
          </cell>
          <cell r="CD23" t="str">
            <v>-</v>
          </cell>
          <cell r="CE23" t="str">
            <v>-</v>
          </cell>
          <cell r="CF23" t="str">
            <v>e</v>
          </cell>
          <cell r="CG23">
            <v>1</v>
          </cell>
          <cell r="CH23" t="str">
            <v>-</v>
          </cell>
          <cell r="CI23" t="str">
            <v>-</v>
          </cell>
          <cell r="CJ23" t="str">
            <v>-</v>
          </cell>
          <cell r="CK23" t="str">
            <v>-</v>
          </cell>
          <cell r="CL23" t="str">
            <v>-</v>
          </cell>
          <cell r="CM23" t="str">
            <v>-</v>
          </cell>
          <cell r="CN23" t="str">
            <v>-</v>
          </cell>
          <cell r="CO23" t="str">
            <v>-</v>
          </cell>
          <cell r="CP23">
            <v>1</v>
          </cell>
          <cell r="CQ23" t="str">
            <v/>
          </cell>
          <cell r="CR23" t="str">
            <v/>
          </cell>
          <cell r="CS23" t="str">
            <v/>
          </cell>
          <cell r="CT23" t="str">
            <v/>
          </cell>
          <cell r="CU23" t="str">
            <v/>
          </cell>
          <cell r="CV23" t="str">
            <v/>
          </cell>
          <cell r="CW23" t="str">
            <v/>
          </cell>
          <cell r="CX23" t="str">
            <v/>
          </cell>
          <cell r="CY23" t="str">
            <v/>
          </cell>
          <cell r="CZ23">
            <v>0</v>
          </cell>
          <cell r="DA23" t="str">
            <v>-</v>
          </cell>
          <cell r="DB23" t="str">
            <v>-</v>
          </cell>
          <cell r="DC23" t="str">
            <v>-</v>
          </cell>
          <cell r="DD23" t="str">
            <v>-</v>
          </cell>
          <cell r="DE23" t="str">
            <v>-</v>
          </cell>
          <cell r="DF23" t="str">
            <v>-</v>
          </cell>
          <cell r="DG23" t="str">
            <v>-</v>
          </cell>
          <cell r="DH23" t="str">
            <v>-</v>
          </cell>
          <cell r="DI23" t="e">
            <v>#DIV/0!</v>
          </cell>
          <cell r="DJ23" t="str">
            <v/>
          </cell>
          <cell r="DK23" t="str">
            <v/>
          </cell>
          <cell r="DL23" t="str">
            <v/>
          </cell>
          <cell r="DM23" t="str">
            <v/>
          </cell>
          <cell r="DN23" t="str">
            <v/>
          </cell>
          <cell r="DO23" t="str">
            <v/>
          </cell>
          <cell r="DP23" t="str">
            <v/>
          </cell>
          <cell r="DQ23" t="str">
            <v/>
          </cell>
          <cell r="DR23" t="e">
            <v>#DIV/0!</v>
          </cell>
          <cell r="DS23" t="str">
            <v>市民実感</v>
          </cell>
          <cell r="DT23" t="str">
            <v>市民みずから健康のためにスポーツを「楽しむ」ことが施策の目的であるため，市民の実感を重視する。</v>
          </cell>
          <cell r="DU23" t="e">
            <v>#DIV/0!</v>
          </cell>
          <cell r="DV23" t="e">
            <v>#DIV/0!</v>
          </cell>
          <cell r="DY23" t="str">
            <v>リンク</v>
          </cell>
          <cell r="EA23" t="str">
            <v>-</v>
          </cell>
          <cell r="EB23" t="str">
            <v>-</v>
          </cell>
          <cell r="EC23" t="str">
            <v>-</v>
          </cell>
          <cell r="ED23" t="str">
            <v>-</v>
          </cell>
          <cell r="EE23" t="str">
            <v>-</v>
          </cell>
          <cell r="EF23" t="str">
            <v>-</v>
          </cell>
          <cell r="EG23" t="str">
            <v>-</v>
          </cell>
          <cell r="EH23" t="str">
            <v>-</v>
          </cell>
          <cell r="EI23" t="str">
            <v>-</v>
          </cell>
          <cell r="EJ23" t="str">
            <v>e</v>
          </cell>
          <cell r="EK23">
            <v>1</v>
          </cell>
          <cell r="EL23" t="str">
            <v>-</v>
          </cell>
          <cell r="EM23" t="str">
            <v>-</v>
          </cell>
          <cell r="EN23" t="str">
            <v>-</v>
          </cell>
          <cell r="EO23" t="str">
            <v>-</v>
          </cell>
          <cell r="EP23" t="str">
            <v>-</v>
          </cell>
          <cell r="EQ23" t="str">
            <v>-</v>
          </cell>
          <cell r="ER23" t="str">
            <v>-</v>
          </cell>
          <cell r="ES23" t="str">
            <v>-</v>
          </cell>
          <cell r="ET23">
            <v>1</v>
          </cell>
          <cell r="EU23" t="str">
            <v/>
          </cell>
          <cell r="EV23" t="str">
            <v/>
          </cell>
          <cell r="EW23" t="str">
            <v/>
          </cell>
          <cell r="EX23" t="str">
            <v/>
          </cell>
          <cell r="EY23" t="str">
            <v/>
          </cell>
          <cell r="EZ23" t="str">
            <v/>
          </cell>
          <cell r="FA23" t="str">
            <v/>
          </cell>
          <cell r="FB23" t="str">
            <v/>
          </cell>
          <cell r="FC23" t="str">
            <v/>
          </cell>
          <cell r="FD23">
            <v>0</v>
          </cell>
          <cell r="FE23" t="str">
            <v>-</v>
          </cell>
          <cell r="FF23" t="str">
            <v>-</v>
          </cell>
          <cell r="FG23" t="str">
            <v>-</v>
          </cell>
          <cell r="FH23" t="str">
            <v>-</v>
          </cell>
          <cell r="FI23" t="str">
            <v>-</v>
          </cell>
          <cell r="FJ23" t="str">
            <v>-</v>
          </cell>
          <cell r="FK23" t="str">
            <v>-</v>
          </cell>
          <cell r="FL23" t="str">
            <v>-</v>
          </cell>
          <cell r="FM23" t="e">
            <v>#DIV/0!</v>
          </cell>
          <cell r="FN23" t="str">
            <v/>
          </cell>
          <cell r="FO23" t="str">
            <v/>
          </cell>
          <cell r="FP23" t="str">
            <v/>
          </cell>
          <cell r="FQ23" t="str">
            <v/>
          </cell>
          <cell r="FR23" t="str">
            <v/>
          </cell>
          <cell r="FS23" t="str">
            <v/>
          </cell>
          <cell r="FT23" t="str">
            <v/>
          </cell>
          <cell r="FU23" t="str">
            <v/>
          </cell>
          <cell r="FV23" t="e">
            <v>#DIV/0!</v>
          </cell>
          <cell r="FW23" t="str">
            <v>市民実感</v>
          </cell>
          <cell r="FX23" t="str">
            <v>市民みずから健康のためにスポーツを「楽しむ」ことが施策の目的であるため，市民の実感を重視する。</v>
          </cell>
          <cell r="FY23" t="e">
            <v>#DIV/0!</v>
          </cell>
          <cell r="FZ23" t="e">
            <v>#DIV/0!</v>
          </cell>
          <cell r="GC23" t="str">
            <v>リンク</v>
          </cell>
          <cell r="GE23" t="str">
            <v>-</v>
          </cell>
          <cell r="GF23" t="str">
            <v>-</v>
          </cell>
          <cell r="GG23" t="str">
            <v>-</v>
          </cell>
          <cell r="GH23" t="str">
            <v>-</v>
          </cell>
          <cell r="GI23" t="str">
            <v>-</v>
          </cell>
          <cell r="GJ23" t="str">
            <v>-</v>
          </cell>
          <cell r="GK23" t="str">
            <v>-</v>
          </cell>
          <cell r="GL23" t="str">
            <v>-</v>
          </cell>
          <cell r="GM23" t="str">
            <v>-</v>
          </cell>
          <cell r="GN23" t="str">
            <v>e</v>
          </cell>
          <cell r="GO23">
            <v>1</v>
          </cell>
          <cell r="GP23" t="str">
            <v>-</v>
          </cell>
          <cell r="GQ23" t="str">
            <v>-</v>
          </cell>
          <cell r="GR23" t="str">
            <v>-</v>
          </cell>
          <cell r="GS23" t="str">
            <v>-</v>
          </cell>
          <cell r="GT23" t="str">
            <v>-</v>
          </cell>
          <cell r="GU23" t="str">
            <v>-</v>
          </cell>
          <cell r="GV23" t="str">
            <v>-</v>
          </cell>
          <cell r="GW23" t="str">
            <v>-</v>
          </cell>
          <cell r="GX23">
            <v>1</v>
          </cell>
          <cell r="GY23" t="str">
            <v/>
          </cell>
          <cell r="GZ23" t="str">
            <v/>
          </cell>
          <cell r="HA23" t="str">
            <v/>
          </cell>
          <cell r="HB23" t="str">
            <v/>
          </cell>
          <cell r="HC23" t="str">
            <v/>
          </cell>
          <cell r="HD23" t="str">
            <v/>
          </cell>
          <cell r="HE23" t="str">
            <v/>
          </cell>
          <cell r="HF23" t="str">
            <v/>
          </cell>
          <cell r="HG23" t="str">
            <v/>
          </cell>
          <cell r="HH23">
            <v>0</v>
          </cell>
          <cell r="HI23" t="str">
            <v>-</v>
          </cell>
          <cell r="HJ23" t="str">
            <v>-</v>
          </cell>
          <cell r="HK23" t="str">
            <v>-</v>
          </cell>
          <cell r="HL23" t="str">
            <v>-</v>
          </cell>
          <cell r="HM23" t="str">
            <v>-</v>
          </cell>
          <cell r="HN23" t="str">
            <v>-</v>
          </cell>
          <cell r="HO23" t="str">
            <v>-</v>
          </cell>
          <cell r="HP23" t="str">
            <v>-</v>
          </cell>
          <cell r="HQ23" t="e">
            <v>#DIV/0!</v>
          </cell>
          <cell r="HR23" t="str">
            <v/>
          </cell>
          <cell r="HS23" t="str">
            <v/>
          </cell>
          <cell r="HT23" t="str">
            <v/>
          </cell>
          <cell r="HU23" t="str">
            <v/>
          </cell>
          <cell r="HV23" t="str">
            <v/>
          </cell>
          <cell r="HW23" t="str">
            <v/>
          </cell>
          <cell r="HX23" t="str">
            <v/>
          </cell>
          <cell r="HY23" t="str">
            <v/>
          </cell>
          <cell r="HZ23" t="e">
            <v>#DIV/0!</v>
          </cell>
          <cell r="IA23" t="str">
            <v>市民実感</v>
          </cell>
          <cell r="IB23" t="str">
            <v>市民みずから健康のためにスポーツを「楽しむ」ことが施策の目的であるため，市民の実感を重視する。</v>
          </cell>
          <cell r="IC23" t="e">
            <v>#DIV/0!</v>
          </cell>
          <cell r="ID23" t="e">
            <v>#DIV/0!</v>
          </cell>
          <cell r="IG23" t="str">
            <v>リンク</v>
          </cell>
          <cell r="II23" t="str">
            <v>-</v>
          </cell>
          <cell r="IJ23" t="str">
            <v>-</v>
          </cell>
          <cell r="IK23" t="str">
            <v>-</v>
          </cell>
          <cell r="IL23" t="str">
            <v>-</v>
          </cell>
          <cell r="IM23" t="str">
            <v>-</v>
          </cell>
          <cell r="IN23" t="str">
            <v>-</v>
          </cell>
          <cell r="IO23" t="str">
            <v>-</v>
          </cell>
          <cell r="IP23" t="str">
            <v>-</v>
          </cell>
          <cell r="IQ23" t="str">
            <v>-</v>
          </cell>
          <cell r="IR23" t="str">
            <v>e</v>
          </cell>
          <cell r="IS23">
            <v>1</v>
          </cell>
          <cell r="IT23" t="str">
            <v>-</v>
          </cell>
          <cell r="IU23" t="str">
            <v>-</v>
          </cell>
          <cell r="IV23" t="str">
            <v>-</v>
          </cell>
          <cell r="IW23" t="str">
            <v>-</v>
          </cell>
          <cell r="IX23" t="str">
            <v>-</v>
          </cell>
          <cell r="IY23" t="str">
            <v>-</v>
          </cell>
          <cell r="IZ23" t="str">
            <v>-</v>
          </cell>
          <cell r="JA23" t="str">
            <v>-</v>
          </cell>
          <cell r="JB23">
            <v>1</v>
          </cell>
          <cell r="JC23" t="str">
            <v/>
          </cell>
          <cell r="JD23" t="str">
            <v/>
          </cell>
          <cell r="JE23" t="str">
            <v/>
          </cell>
          <cell r="JF23" t="str">
            <v/>
          </cell>
          <cell r="JG23" t="str">
            <v/>
          </cell>
          <cell r="JH23" t="str">
            <v/>
          </cell>
          <cell r="JI23" t="str">
            <v/>
          </cell>
          <cell r="JJ23" t="str">
            <v/>
          </cell>
          <cell r="JK23" t="str">
            <v/>
          </cell>
          <cell r="JL23">
            <v>0</v>
          </cell>
          <cell r="JM23" t="str">
            <v>-</v>
          </cell>
          <cell r="JN23" t="str">
            <v>-</v>
          </cell>
          <cell r="JO23" t="str">
            <v>-</v>
          </cell>
          <cell r="JP23" t="str">
            <v>-</v>
          </cell>
          <cell r="JQ23" t="str">
            <v>-</v>
          </cell>
          <cell r="JR23" t="str">
            <v>-</v>
          </cell>
          <cell r="JS23" t="str">
            <v>-</v>
          </cell>
          <cell r="JT23" t="str">
            <v>-</v>
          </cell>
          <cell r="JU23" t="e">
            <v>#DIV/0!</v>
          </cell>
          <cell r="JV23" t="str">
            <v/>
          </cell>
          <cell r="JW23" t="str">
            <v/>
          </cell>
          <cell r="JX23" t="str">
            <v/>
          </cell>
          <cell r="JY23" t="str">
            <v/>
          </cell>
          <cell r="JZ23" t="str">
            <v/>
          </cell>
          <cell r="KA23" t="str">
            <v/>
          </cell>
          <cell r="KB23" t="str">
            <v/>
          </cell>
          <cell r="KC23" t="str">
            <v/>
          </cell>
          <cell r="KD23" t="e">
            <v>#DIV/0!</v>
          </cell>
          <cell r="KE23" t="str">
            <v>市民実感</v>
          </cell>
          <cell r="KF23" t="str">
            <v>市民みずから健康のためにスポーツを「楽しむ」ことが施策の目的であるため，市民の実感を重視する。</v>
          </cell>
          <cell r="KG23" t="e">
            <v>#DIV/0!</v>
          </cell>
          <cell r="KH23" t="e">
            <v>#DIV/0!</v>
          </cell>
          <cell r="KK23" t="str">
            <v>リンク</v>
          </cell>
        </row>
        <row r="24">
          <cell r="A24">
            <v>602</v>
          </cell>
          <cell r="B24" t="str">
            <v>スポーツの絆が生きる社会の推進</v>
          </cell>
          <cell r="C24">
            <v>6</v>
          </cell>
          <cell r="D24" t="str">
            <v>スポーツ</v>
          </cell>
          <cell r="F24" t="str">
            <v>文化市民局</v>
          </cell>
          <cell r="K24" t="str">
            <v>-</v>
          </cell>
          <cell r="L24" t="str">
            <v>○</v>
          </cell>
          <cell r="M24" t="str">
            <v>-</v>
          </cell>
          <cell r="N24" t="str">
            <v>-</v>
          </cell>
          <cell r="O24" t="str">
            <v>-</v>
          </cell>
          <cell r="P24" t="str">
            <v>-</v>
          </cell>
          <cell r="Q24" t="str">
            <v>-</v>
          </cell>
          <cell r="R24" t="str">
            <v>-</v>
          </cell>
          <cell r="S24" t="str">
            <v>e</v>
          </cell>
          <cell r="T24" t="str">
            <v>-</v>
          </cell>
          <cell r="U24" t="str">
            <v>-</v>
          </cell>
          <cell r="V24" t="str">
            <v>-</v>
          </cell>
          <cell r="W24" t="str">
            <v>-</v>
          </cell>
          <cell r="X24" t="str">
            <v>-</v>
          </cell>
          <cell r="Y24" t="str">
            <v>-</v>
          </cell>
          <cell r="Z24" t="str">
            <v>-</v>
          </cell>
          <cell r="AA24" t="str">
            <v>-</v>
          </cell>
          <cell r="AB24" t="str">
            <v>e</v>
          </cell>
          <cell r="AC24">
            <v>1</v>
          </cell>
          <cell r="AD24" t="str">
            <v>-</v>
          </cell>
          <cell r="AE24" t="str">
            <v>-</v>
          </cell>
          <cell r="AF24" t="str">
            <v>-</v>
          </cell>
          <cell r="AG24" t="str">
            <v>-</v>
          </cell>
          <cell r="AH24" t="str">
            <v>-</v>
          </cell>
          <cell r="AI24" t="str">
            <v>-</v>
          </cell>
          <cell r="AJ24" t="str">
            <v>-</v>
          </cell>
          <cell r="AK24" t="str">
            <v>-</v>
          </cell>
          <cell r="AL24">
            <v>1</v>
          </cell>
          <cell r="AM24">
            <v>0</v>
          </cell>
          <cell r="AN24" t="str">
            <v/>
          </cell>
          <cell r="AO24" t="str">
            <v/>
          </cell>
          <cell r="AP24" t="str">
            <v/>
          </cell>
          <cell r="AQ24" t="str">
            <v/>
          </cell>
          <cell r="AR24" t="str">
            <v/>
          </cell>
          <cell r="AS24" t="str">
            <v/>
          </cell>
          <cell r="AT24" t="str">
            <v/>
          </cell>
          <cell r="AU24" t="str">
            <v/>
          </cell>
          <cell r="AV24">
            <v>0</v>
          </cell>
          <cell r="AW24" t="str">
            <v>-</v>
          </cell>
          <cell r="AX24" t="str">
            <v>c</v>
          </cell>
          <cell r="AY24" t="str">
            <v>-</v>
          </cell>
          <cell r="AZ24" t="str">
            <v>-</v>
          </cell>
          <cell r="BA24" t="str">
            <v>-</v>
          </cell>
          <cell r="BB24" t="str">
            <v>-</v>
          </cell>
          <cell r="BC24" t="str">
            <v>-</v>
          </cell>
          <cell r="BD24" t="str">
            <v>-</v>
          </cell>
          <cell r="BE24" t="str">
            <v>c</v>
          </cell>
          <cell r="BF24" t="str">
            <v/>
          </cell>
          <cell r="BG24">
            <v>2</v>
          </cell>
          <cell r="BH24" t="str">
            <v/>
          </cell>
          <cell r="BI24" t="str">
            <v/>
          </cell>
          <cell r="BJ24" t="str">
            <v/>
          </cell>
          <cell r="BK24" t="str">
            <v/>
          </cell>
          <cell r="BL24" t="str">
            <v/>
          </cell>
          <cell r="BM24" t="str">
            <v/>
          </cell>
          <cell r="BN24">
            <v>0.5</v>
          </cell>
          <cell r="BO24" t="str">
            <v>市民実感</v>
          </cell>
          <cell r="BP24" t="str">
            <v>スポーツ活動の支え合い・共生社会の実現が身近に感じられることが重要であるため，市民の実感を重視する。　</v>
          </cell>
          <cell r="BQ24" t="str">
            <v>D</v>
          </cell>
          <cell r="BR24" t="str">
            <v>政策の目的があまり達成されていない</v>
          </cell>
          <cell r="BW24" t="str">
            <v>-</v>
          </cell>
          <cell r="BX24" t="str">
            <v>-</v>
          </cell>
          <cell r="BY24" t="str">
            <v>-</v>
          </cell>
          <cell r="BZ24" t="str">
            <v>-</v>
          </cell>
          <cell r="CA24" t="str">
            <v>-</v>
          </cell>
          <cell r="CB24" t="str">
            <v>-</v>
          </cell>
          <cell r="CC24" t="str">
            <v>-</v>
          </cell>
          <cell r="CD24" t="str">
            <v>-</v>
          </cell>
          <cell r="CE24" t="str">
            <v>-</v>
          </cell>
          <cell r="CF24" t="str">
            <v>e</v>
          </cell>
          <cell r="CG24">
            <v>1</v>
          </cell>
          <cell r="CH24" t="str">
            <v>-</v>
          </cell>
          <cell r="CI24" t="str">
            <v>-</v>
          </cell>
          <cell r="CJ24" t="str">
            <v>-</v>
          </cell>
          <cell r="CK24" t="str">
            <v>-</v>
          </cell>
          <cell r="CL24" t="str">
            <v>-</v>
          </cell>
          <cell r="CM24" t="str">
            <v>-</v>
          </cell>
          <cell r="CN24" t="str">
            <v>-</v>
          </cell>
          <cell r="CO24" t="str">
            <v>-</v>
          </cell>
          <cell r="CP24">
            <v>1</v>
          </cell>
          <cell r="CQ24" t="str">
            <v/>
          </cell>
          <cell r="CR24" t="str">
            <v/>
          </cell>
          <cell r="CS24" t="str">
            <v/>
          </cell>
          <cell r="CT24" t="str">
            <v/>
          </cell>
          <cell r="CU24" t="str">
            <v/>
          </cell>
          <cell r="CV24" t="str">
            <v/>
          </cell>
          <cell r="CW24" t="str">
            <v/>
          </cell>
          <cell r="CX24" t="str">
            <v/>
          </cell>
          <cell r="CY24" t="str">
            <v/>
          </cell>
          <cell r="CZ24">
            <v>0</v>
          </cell>
          <cell r="DA24" t="str">
            <v>-</v>
          </cell>
          <cell r="DB24" t="str">
            <v>-</v>
          </cell>
          <cell r="DC24" t="str">
            <v>-</v>
          </cell>
          <cell r="DD24" t="str">
            <v>-</v>
          </cell>
          <cell r="DE24" t="str">
            <v>-</v>
          </cell>
          <cell r="DF24" t="str">
            <v>-</v>
          </cell>
          <cell r="DG24" t="str">
            <v>-</v>
          </cell>
          <cell r="DH24" t="str">
            <v>-</v>
          </cell>
          <cell r="DI24" t="e">
            <v>#DIV/0!</v>
          </cell>
          <cell r="DJ24" t="str">
            <v/>
          </cell>
          <cell r="DK24" t="str">
            <v/>
          </cell>
          <cell r="DL24" t="str">
            <v/>
          </cell>
          <cell r="DM24" t="str">
            <v/>
          </cell>
          <cell r="DN24" t="str">
            <v/>
          </cell>
          <cell r="DO24" t="str">
            <v/>
          </cell>
          <cell r="DP24" t="str">
            <v/>
          </cell>
          <cell r="DQ24" t="str">
            <v/>
          </cell>
          <cell r="DR24" t="e">
            <v>#DIV/0!</v>
          </cell>
          <cell r="DS24" t="str">
            <v>市民実感</v>
          </cell>
          <cell r="DT24" t="str">
            <v>スポーツ活動の支え合い・共生社会の実現が身近に感じられることが重要であるため，市民の実感を重視する。　</v>
          </cell>
          <cell r="DU24" t="e">
            <v>#DIV/0!</v>
          </cell>
          <cell r="DV24" t="e">
            <v>#DIV/0!</v>
          </cell>
          <cell r="DY24" t="str">
            <v>リンク</v>
          </cell>
          <cell r="EA24" t="str">
            <v>-</v>
          </cell>
          <cell r="EB24" t="str">
            <v>-</v>
          </cell>
          <cell r="EC24" t="str">
            <v>-</v>
          </cell>
          <cell r="ED24" t="str">
            <v>-</v>
          </cell>
          <cell r="EE24" t="str">
            <v>-</v>
          </cell>
          <cell r="EF24" t="str">
            <v>-</v>
          </cell>
          <cell r="EG24" t="str">
            <v>-</v>
          </cell>
          <cell r="EH24" t="str">
            <v>-</v>
          </cell>
          <cell r="EI24" t="str">
            <v>-</v>
          </cell>
          <cell r="EJ24" t="str">
            <v>e</v>
          </cell>
          <cell r="EK24">
            <v>1</v>
          </cell>
          <cell r="EL24" t="str">
            <v>-</v>
          </cell>
          <cell r="EM24" t="str">
            <v>-</v>
          </cell>
          <cell r="EN24" t="str">
            <v>-</v>
          </cell>
          <cell r="EO24" t="str">
            <v>-</v>
          </cell>
          <cell r="EP24" t="str">
            <v>-</v>
          </cell>
          <cell r="EQ24" t="str">
            <v>-</v>
          </cell>
          <cell r="ER24" t="str">
            <v>-</v>
          </cell>
          <cell r="ES24" t="str">
            <v>-</v>
          </cell>
          <cell r="ET24">
            <v>1</v>
          </cell>
          <cell r="EU24" t="str">
            <v/>
          </cell>
          <cell r="EV24" t="str">
            <v/>
          </cell>
          <cell r="EW24" t="str">
            <v/>
          </cell>
          <cell r="EX24" t="str">
            <v/>
          </cell>
          <cell r="EY24" t="str">
            <v/>
          </cell>
          <cell r="EZ24" t="str">
            <v/>
          </cell>
          <cell r="FA24" t="str">
            <v/>
          </cell>
          <cell r="FB24" t="str">
            <v/>
          </cell>
          <cell r="FC24" t="str">
            <v/>
          </cell>
          <cell r="FD24">
            <v>0</v>
          </cell>
          <cell r="FE24" t="str">
            <v>-</v>
          </cell>
          <cell r="FF24" t="str">
            <v>-</v>
          </cell>
          <cell r="FG24" t="str">
            <v>-</v>
          </cell>
          <cell r="FH24" t="str">
            <v>-</v>
          </cell>
          <cell r="FI24" t="str">
            <v>-</v>
          </cell>
          <cell r="FJ24" t="str">
            <v>-</v>
          </cell>
          <cell r="FK24" t="str">
            <v>-</v>
          </cell>
          <cell r="FL24" t="str">
            <v>-</v>
          </cell>
          <cell r="FM24" t="e">
            <v>#DIV/0!</v>
          </cell>
          <cell r="FN24" t="str">
            <v/>
          </cell>
          <cell r="FO24" t="str">
            <v/>
          </cell>
          <cell r="FP24" t="str">
            <v/>
          </cell>
          <cell r="FQ24" t="str">
            <v/>
          </cell>
          <cell r="FR24" t="str">
            <v/>
          </cell>
          <cell r="FS24" t="str">
            <v/>
          </cell>
          <cell r="FT24" t="str">
            <v/>
          </cell>
          <cell r="FU24" t="str">
            <v/>
          </cell>
          <cell r="FV24" t="e">
            <v>#DIV/0!</v>
          </cell>
          <cell r="FW24" t="str">
            <v>市民実感</v>
          </cell>
          <cell r="FX24" t="str">
            <v>スポーツ活動の支え合い・共生社会の実現が身近に感じられることが重要であるため，市民の実感を重視する。　</v>
          </cell>
          <cell r="FY24" t="e">
            <v>#DIV/0!</v>
          </cell>
          <cell r="FZ24" t="e">
            <v>#DIV/0!</v>
          </cell>
          <cell r="GC24" t="str">
            <v>リンク</v>
          </cell>
          <cell r="GE24" t="str">
            <v>-</v>
          </cell>
          <cell r="GF24" t="str">
            <v>-</v>
          </cell>
          <cell r="GG24" t="str">
            <v>-</v>
          </cell>
          <cell r="GH24" t="str">
            <v>-</v>
          </cell>
          <cell r="GI24" t="str">
            <v>-</v>
          </cell>
          <cell r="GJ24" t="str">
            <v>-</v>
          </cell>
          <cell r="GK24" t="str">
            <v>-</v>
          </cell>
          <cell r="GL24" t="str">
            <v>-</v>
          </cell>
          <cell r="GM24" t="str">
            <v>-</v>
          </cell>
          <cell r="GN24" t="str">
            <v>e</v>
          </cell>
          <cell r="GO24">
            <v>1</v>
          </cell>
          <cell r="GP24" t="str">
            <v>-</v>
          </cell>
          <cell r="GQ24" t="str">
            <v>-</v>
          </cell>
          <cell r="GR24" t="str">
            <v>-</v>
          </cell>
          <cell r="GS24" t="str">
            <v>-</v>
          </cell>
          <cell r="GT24" t="str">
            <v>-</v>
          </cell>
          <cell r="GU24" t="str">
            <v>-</v>
          </cell>
          <cell r="GV24" t="str">
            <v>-</v>
          </cell>
          <cell r="GW24" t="str">
            <v>-</v>
          </cell>
          <cell r="GX24">
            <v>1</v>
          </cell>
          <cell r="GY24" t="str">
            <v/>
          </cell>
          <cell r="GZ24" t="str">
            <v/>
          </cell>
          <cell r="HA24" t="str">
            <v/>
          </cell>
          <cell r="HB24" t="str">
            <v/>
          </cell>
          <cell r="HC24" t="str">
            <v/>
          </cell>
          <cell r="HD24" t="str">
            <v/>
          </cell>
          <cell r="HE24" t="str">
            <v/>
          </cell>
          <cell r="HF24" t="str">
            <v/>
          </cell>
          <cell r="HG24" t="str">
            <v/>
          </cell>
          <cell r="HH24">
            <v>0</v>
          </cell>
          <cell r="HI24" t="str">
            <v>-</v>
          </cell>
          <cell r="HJ24" t="str">
            <v>-</v>
          </cell>
          <cell r="HK24" t="str">
            <v>-</v>
          </cell>
          <cell r="HL24" t="str">
            <v>-</v>
          </cell>
          <cell r="HM24" t="str">
            <v>-</v>
          </cell>
          <cell r="HN24" t="str">
            <v>-</v>
          </cell>
          <cell r="HO24" t="str">
            <v>-</v>
          </cell>
          <cell r="HP24" t="str">
            <v>-</v>
          </cell>
          <cell r="HQ24" t="e">
            <v>#DIV/0!</v>
          </cell>
          <cell r="HR24" t="str">
            <v/>
          </cell>
          <cell r="HS24" t="str">
            <v/>
          </cell>
          <cell r="HT24" t="str">
            <v/>
          </cell>
          <cell r="HU24" t="str">
            <v/>
          </cell>
          <cell r="HV24" t="str">
            <v/>
          </cell>
          <cell r="HW24" t="str">
            <v/>
          </cell>
          <cell r="HX24" t="str">
            <v/>
          </cell>
          <cell r="HY24" t="str">
            <v/>
          </cell>
          <cell r="HZ24" t="e">
            <v>#DIV/0!</v>
          </cell>
          <cell r="IA24" t="str">
            <v>市民実感</v>
          </cell>
          <cell r="IB24" t="str">
            <v>スポーツ活動の支え合い・共生社会の実現が身近に感じられることが重要であるため，市民の実感を重視する。　</v>
          </cell>
          <cell r="IC24" t="e">
            <v>#DIV/0!</v>
          </cell>
          <cell r="ID24" t="e">
            <v>#DIV/0!</v>
          </cell>
          <cell r="IG24" t="str">
            <v>リンク</v>
          </cell>
          <cell r="II24" t="str">
            <v>-</v>
          </cell>
          <cell r="IJ24" t="str">
            <v>-</v>
          </cell>
          <cell r="IK24" t="str">
            <v>-</v>
          </cell>
          <cell r="IL24" t="str">
            <v>-</v>
          </cell>
          <cell r="IM24" t="str">
            <v>-</v>
          </cell>
          <cell r="IN24" t="str">
            <v>-</v>
          </cell>
          <cell r="IO24" t="str">
            <v>-</v>
          </cell>
          <cell r="IP24" t="str">
            <v>-</v>
          </cell>
          <cell r="IQ24" t="str">
            <v>-</v>
          </cell>
          <cell r="IR24" t="str">
            <v>e</v>
          </cell>
          <cell r="IS24">
            <v>1</v>
          </cell>
          <cell r="IT24" t="str">
            <v>-</v>
          </cell>
          <cell r="IU24" t="str">
            <v>-</v>
          </cell>
          <cell r="IV24" t="str">
            <v>-</v>
          </cell>
          <cell r="IW24" t="str">
            <v>-</v>
          </cell>
          <cell r="IX24" t="str">
            <v>-</v>
          </cell>
          <cell r="IY24" t="str">
            <v>-</v>
          </cell>
          <cell r="IZ24" t="str">
            <v>-</v>
          </cell>
          <cell r="JA24" t="str">
            <v>-</v>
          </cell>
          <cell r="JB24">
            <v>1</v>
          </cell>
          <cell r="JC24" t="str">
            <v/>
          </cell>
          <cell r="JD24" t="str">
            <v/>
          </cell>
          <cell r="JE24" t="str">
            <v/>
          </cell>
          <cell r="JF24" t="str">
            <v/>
          </cell>
          <cell r="JG24" t="str">
            <v/>
          </cell>
          <cell r="JH24" t="str">
            <v/>
          </cell>
          <cell r="JI24" t="str">
            <v/>
          </cell>
          <cell r="JJ24" t="str">
            <v/>
          </cell>
          <cell r="JK24" t="str">
            <v/>
          </cell>
          <cell r="JL24">
            <v>0</v>
          </cell>
          <cell r="JM24" t="str">
            <v>-</v>
          </cell>
          <cell r="JN24" t="str">
            <v>-</v>
          </cell>
          <cell r="JO24" t="str">
            <v>-</v>
          </cell>
          <cell r="JP24" t="str">
            <v>-</v>
          </cell>
          <cell r="JQ24" t="str">
            <v>-</v>
          </cell>
          <cell r="JR24" t="str">
            <v>-</v>
          </cell>
          <cell r="JS24" t="str">
            <v>-</v>
          </cell>
          <cell r="JT24" t="str">
            <v>-</v>
          </cell>
          <cell r="JU24" t="e">
            <v>#DIV/0!</v>
          </cell>
          <cell r="JV24" t="str">
            <v/>
          </cell>
          <cell r="JW24" t="str">
            <v/>
          </cell>
          <cell r="JX24" t="str">
            <v/>
          </cell>
          <cell r="JY24" t="str">
            <v/>
          </cell>
          <cell r="JZ24" t="str">
            <v/>
          </cell>
          <cell r="KA24" t="str">
            <v/>
          </cell>
          <cell r="KB24" t="str">
            <v/>
          </cell>
          <cell r="KC24" t="str">
            <v/>
          </cell>
          <cell r="KD24" t="e">
            <v>#DIV/0!</v>
          </cell>
          <cell r="KE24" t="str">
            <v>市民実感</v>
          </cell>
          <cell r="KF24" t="str">
            <v>スポーツ活動の支え合い・共生社会の実現が身近に感じられることが重要であるため，市民の実感を重視する。　</v>
          </cell>
          <cell r="KG24" t="e">
            <v>#DIV/0!</v>
          </cell>
          <cell r="KH24" t="e">
            <v>#DIV/0!</v>
          </cell>
          <cell r="KK24" t="str">
            <v>リンク</v>
          </cell>
        </row>
        <row r="25">
          <cell r="A25">
            <v>603</v>
          </cell>
          <cell r="B25" t="str">
            <v>スポーツによるまちの魅力向上</v>
          </cell>
          <cell r="C25">
            <v>6</v>
          </cell>
          <cell r="D25" t="str">
            <v>スポーツ</v>
          </cell>
          <cell r="F25" t="str">
            <v>文化市民局</v>
          </cell>
          <cell r="K25" t="str">
            <v>-</v>
          </cell>
          <cell r="L25" t="str">
            <v>-</v>
          </cell>
          <cell r="M25" t="str">
            <v>○</v>
          </cell>
          <cell r="N25" t="str">
            <v>-</v>
          </cell>
          <cell r="O25" t="str">
            <v>-</v>
          </cell>
          <cell r="P25" t="str">
            <v>-</v>
          </cell>
          <cell r="Q25" t="str">
            <v>-</v>
          </cell>
          <cell r="R25" t="str">
            <v>-</v>
          </cell>
          <cell r="S25" t="str">
            <v>e</v>
          </cell>
          <cell r="T25" t="str">
            <v>-</v>
          </cell>
          <cell r="U25" t="str">
            <v>-</v>
          </cell>
          <cell r="V25" t="str">
            <v>-</v>
          </cell>
          <cell r="W25" t="str">
            <v>-</v>
          </cell>
          <cell r="X25" t="str">
            <v>-</v>
          </cell>
          <cell r="Y25" t="str">
            <v>-</v>
          </cell>
          <cell r="Z25" t="str">
            <v>-</v>
          </cell>
          <cell r="AA25" t="str">
            <v>-</v>
          </cell>
          <cell r="AB25" t="str">
            <v>e</v>
          </cell>
          <cell r="AC25">
            <v>1</v>
          </cell>
          <cell r="AD25" t="str">
            <v>-</v>
          </cell>
          <cell r="AE25" t="str">
            <v>-</v>
          </cell>
          <cell r="AF25" t="str">
            <v>-</v>
          </cell>
          <cell r="AG25" t="str">
            <v>-</v>
          </cell>
          <cell r="AH25" t="str">
            <v>-</v>
          </cell>
          <cell r="AI25" t="str">
            <v>-</v>
          </cell>
          <cell r="AJ25" t="str">
            <v>-</v>
          </cell>
          <cell r="AK25" t="str">
            <v>-</v>
          </cell>
          <cell r="AL25">
            <v>1</v>
          </cell>
          <cell r="AM25">
            <v>0</v>
          </cell>
          <cell r="AN25" t="str">
            <v/>
          </cell>
          <cell r="AO25" t="str">
            <v/>
          </cell>
          <cell r="AP25" t="str">
            <v/>
          </cell>
          <cell r="AQ25" t="str">
            <v/>
          </cell>
          <cell r="AR25" t="str">
            <v/>
          </cell>
          <cell r="AS25" t="str">
            <v/>
          </cell>
          <cell r="AT25" t="str">
            <v/>
          </cell>
          <cell r="AU25" t="str">
            <v/>
          </cell>
          <cell r="AV25">
            <v>0</v>
          </cell>
          <cell r="AW25" t="str">
            <v>-</v>
          </cell>
          <cell r="AX25" t="str">
            <v>-</v>
          </cell>
          <cell r="AY25" t="str">
            <v>d</v>
          </cell>
          <cell r="AZ25" t="str">
            <v>-</v>
          </cell>
          <cell r="BA25" t="str">
            <v>-</v>
          </cell>
          <cell r="BB25" t="str">
            <v>-</v>
          </cell>
          <cell r="BC25" t="str">
            <v>-</v>
          </cell>
          <cell r="BD25" t="str">
            <v>-</v>
          </cell>
          <cell r="BE25" t="str">
            <v>d</v>
          </cell>
          <cell r="BF25" t="str">
            <v/>
          </cell>
          <cell r="BG25" t="str">
            <v/>
          </cell>
          <cell r="BH25">
            <v>1</v>
          </cell>
          <cell r="BI25" t="str">
            <v/>
          </cell>
          <cell r="BJ25" t="str">
            <v/>
          </cell>
          <cell r="BK25" t="str">
            <v/>
          </cell>
          <cell r="BL25" t="str">
            <v/>
          </cell>
          <cell r="BM25" t="str">
            <v/>
          </cell>
          <cell r="BN25">
            <v>0.25</v>
          </cell>
          <cell r="BO25" t="str">
            <v>市民実感</v>
          </cell>
          <cell r="BP25" t="str">
            <v>市民がスポーツによるまちの魅力向上を実感することが重要であるため，市民の実感を重視する。</v>
          </cell>
          <cell r="BQ25" t="str">
            <v>D</v>
          </cell>
          <cell r="BR25" t="str">
            <v>政策の目的があまり達成されていない</v>
          </cell>
          <cell r="BW25" t="str">
            <v>-</v>
          </cell>
          <cell r="BX25" t="str">
            <v>-</v>
          </cell>
          <cell r="BY25" t="str">
            <v>-</v>
          </cell>
          <cell r="BZ25" t="str">
            <v>-</v>
          </cell>
          <cell r="CA25" t="str">
            <v>-</v>
          </cell>
          <cell r="CB25" t="str">
            <v>-</v>
          </cell>
          <cell r="CC25" t="str">
            <v>-</v>
          </cell>
          <cell r="CD25" t="str">
            <v>-</v>
          </cell>
          <cell r="CE25" t="str">
            <v>-</v>
          </cell>
          <cell r="CF25" t="str">
            <v>e</v>
          </cell>
          <cell r="CG25">
            <v>1</v>
          </cell>
          <cell r="CH25" t="str">
            <v>-</v>
          </cell>
          <cell r="CI25" t="str">
            <v>-</v>
          </cell>
          <cell r="CJ25" t="str">
            <v>-</v>
          </cell>
          <cell r="CK25" t="str">
            <v>-</v>
          </cell>
          <cell r="CL25" t="str">
            <v>-</v>
          </cell>
          <cell r="CM25" t="str">
            <v>-</v>
          </cell>
          <cell r="CN25" t="str">
            <v>-</v>
          </cell>
          <cell r="CO25" t="str">
            <v>-</v>
          </cell>
          <cell r="CP25">
            <v>1</v>
          </cell>
          <cell r="CQ25" t="str">
            <v/>
          </cell>
          <cell r="CR25" t="str">
            <v/>
          </cell>
          <cell r="CS25" t="str">
            <v/>
          </cell>
          <cell r="CT25" t="str">
            <v/>
          </cell>
          <cell r="CU25" t="str">
            <v/>
          </cell>
          <cell r="CV25" t="str">
            <v/>
          </cell>
          <cell r="CW25" t="str">
            <v/>
          </cell>
          <cell r="CX25" t="str">
            <v/>
          </cell>
          <cell r="CY25" t="str">
            <v/>
          </cell>
          <cell r="CZ25">
            <v>0</v>
          </cell>
          <cell r="DA25" t="str">
            <v>-</v>
          </cell>
          <cell r="DB25" t="str">
            <v>-</v>
          </cell>
          <cell r="DC25" t="str">
            <v>-</v>
          </cell>
          <cell r="DD25" t="str">
            <v>-</v>
          </cell>
          <cell r="DE25" t="str">
            <v>-</v>
          </cell>
          <cell r="DF25" t="str">
            <v>-</v>
          </cell>
          <cell r="DG25" t="str">
            <v>-</v>
          </cell>
          <cell r="DH25" t="str">
            <v>-</v>
          </cell>
          <cell r="DI25" t="e">
            <v>#DIV/0!</v>
          </cell>
          <cell r="DJ25" t="str">
            <v/>
          </cell>
          <cell r="DK25" t="str">
            <v/>
          </cell>
          <cell r="DL25" t="str">
            <v/>
          </cell>
          <cell r="DM25" t="str">
            <v/>
          </cell>
          <cell r="DN25" t="str">
            <v/>
          </cell>
          <cell r="DO25" t="str">
            <v/>
          </cell>
          <cell r="DP25" t="str">
            <v/>
          </cell>
          <cell r="DQ25" t="str">
            <v/>
          </cell>
          <cell r="DR25" t="e">
            <v>#DIV/0!</v>
          </cell>
          <cell r="DS25" t="str">
            <v>市民実感</v>
          </cell>
          <cell r="DT25" t="str">
            <v>市民がスポーツによるまちの魅力向上を実感することが重要であるため，市民の実感を重視する。</v>
          </cell>
          <cell r="DU25" t="e">
            <v>#DIV/0!</v>
          </cell>
          <cell r="DV25" t="e">
            <v>#DIV/0!</v>
          </cell>
          <cell r="DY25" t="str">
            <v>リンク</v>
          </cell>
          <cell r="EA25" t="str">
            <v>-</v>
          </cell>
          <cell r="EB25" t="str">
            <v>-</v>
          </cell>
          <cell r="EC25" t="str">
            <v>-</v>
          </cell>
          <cell r="ED25" t="str">
            <v>-</v>
          </cell>
          <cell r="EE25" t="str">
            <v>-</v>
          </cell>
          <cell r="EF25" t="str">
            <v>-</v>
          </cell>
          <cell r="EG25" t="str">
            <v>-</v>
          </cell>
          <cell r="EH25" t="str">
            <v>-</v>
          </cell>
          <cell r="EI25" t="str">
            <v>-</v>
          </cell>
          <cell r="EJ25" t="str">
            <v>e</v>
          </cell>
          <cell r="EK25">
            <v>1</v>
          </cell>
          <cell r="EL25" t="str">
            <v>-</v>
          </cell>
          <cell r="EM25" t="str">
            <v>-</v>
          </cell>
          <cell r="EN25" t="str">
            <v>-</v>
          </cell>
          <cell r="EO25" t="str">
            <v>-</v>
          </cell>
          <cell r="EP25" t="str">
            <v>-</v>
          </cell>
          <cell r="EQ25" t="str">
            <v>-</v>
          </cell>
          <cell r="ER25" t="str">
            <v>-</v>
          </cell>
          <cell r="ES25" t="str">
            <v>-</v>
          </cell>
          <cell r="ET25">
            <v>1</v>
          </cell>
          <cell r="EU25" t="str">
            <v/>
          </cell>
          <cell r="EV25" t="str">
            <v/>
          </cell>
          <cell r="EW25" t="str">
            <v/>
          </cell>
          <cell r="EX25" t="str">
            <v/>
          </cell>
          <cell r="EY25" t="str">
            <v/>
          </cell>
          <cell r="EZ25" t="str">
            <v/>
          </cell>
          <cell r="FA25" t="str">
            <v/>
          </cell>
          <cell r="FB25" t="str">
            <v/>
          </cell>
          <cell r="FC25" t="str">
            <v/>
          </cell>
          <cell r="FD25">
            <v>0</v>
          </cell>
          <cell r="FE25" t="str">
            <v>-</v>
          </cell>
          <cell r="FF25" t="str">
            <v>-</v>
          </cell>
          <cell r="FG25" t="str">
            <v>-</v>
          </cell>
          <cell r="FH25" t="str">
            <v>-</v>
          </cell>
          <cell r="FI25" t="str">
            <v>-</v>
          </cell>
          <cell r="FJ25" t="str">
            <v>-</v>
          </cell>
          <cell r="FK25" t="str">
            <v>-</v>
          </cell>
          <cell r="FL25" t="str">
            <v>-</v>
          </cell>
          <cell r="FM25" t="e">
            <v>#DIV/0!</v>
          </cell>
          <cell r="FN25" t="str">
            <v/>
          </cell>
          <cell r="FO25" t="str">
            <v/>
          </cell>
          <cell r="FP25" t="str">
            <v/>
          </cell>
          <cell r="FQ25" t="str">
            <v/>
          </cell>
          <cell r="FR25" t="str">
            <v/>
          </cell>
          <cell r="FS25" t="str">
            <v/>
          </cell>
          <cell r="FT25" t="str">
            <v/>
          </cell>
          <cell r="FU25" t="str">
            <v/>
          </cell>
          <cell r="FV25" t="e">
            <v>#DIV/0!</v>
          </cell>
          <cell r="FW25" t="str">
            <v>市民実感</v>
          </cell>
          <cell r="FX25" t="str">
            <v>市民がスポーツによるまちの魅力向上を実感することが重要であるため，市民の実感を重視する。</v>
          </cell>
          <cell r="FY25" t="e">
            <v>#DIV/0!</v>
          </cell>
          <cell r="FZ25" t="e">
            <v>#DIV/0!</v>
          </cell>
          <cell r="GC25" t="str">
            <v>リンク</v>
          </cell>
          <cell r="GE25" t="str">
            <v>-</v>
          </cell>
          <cell r="GF25" t="str">
            <v>-</v>
          </cell>
          <cell r="GG25" t="str">
            <v>-</v>
          </cell>
          <cell r="GH25" t="str">
            <v>-</v>
          </cell>
          <cell r="GI25" t="str">
            <v>-</v>
          </cell>
          <cell r="GJ25" t="str">
            <v>-</v>
          </cell>
          <cell r="GK25" t="str">
            <v>-</v>
          </cell>
          <cell r="GL25" t="str">
            <v>-</v>
          </cell>
          <cell r="GM25" t="str">
            <v>-</v>
          </cell>
          <cell r="GN25" t="str">
            <v>e</v>
          </cell>
          <cell r="GO25">
            <v>1</v>
          </cell>
          <cell r="GP25" t="str">
            <v>-</v>
          </cell>
          <cell r="GQ25" t="str">
            <v>-</v>
          </cell>
          <cell r="GR25" t="str">
            <v>-</v>
          </cell>
          <cell r="GS25" t="str">
            <v>-</v>
          </cell>
          <cell r="GT25" t="str">
            <v>-</v>
          </cell>
          <cell r="GU25" t="str">
            <v>-</v>
          </cell>
          <cell r="GV25" t="str">
            <v>-</v>
          </cell>
          <cell r="GW25" t="str">
            <v>-</v>
          </cell>
          <cell r="GX25">
            <v>1</v>
          </cell>
          <cell r="GY25" t="str">
            <v/>
          </cell>
          <cell r="GZ25" t="str">
            <v/>
          </cell>
          <cell r="HA25" t="str">
            <v/>
          </cell>
          <cell r="HB25" t="str">
            <v/>
          </cell>
          <cell r="HC25" t="str">
            <v/>
          </cell>
          <cell r="HD25" t="str">
            <v/>
          </cell>
          <cell r="HE25" t="str">
            <v/>
          </cell>
          <cell r="HF25" t="str">
            <v/>
          </cell>
          <cell r="HG25" t="str">
            <v/>
          </cell>
          <cell r="HH25">
            <v>0</v>
          </cell>
          <cell r="HI25" t="str">
            <v>-</v>
          </cell>
          <cell r="HJ25" t="str">
            <v>-</v>
          </cell>
          <cell r="HK25" t="str">
            <v>-</v>
          </cell>
          <cell r="HL25" t="str">
            <v>-</v>
          </cell>
          <cell r="HM25" t="str">
            <v>-</v>
          </cell>
          <cell r="HN25" t="str">
            <v>-</v>
          </cell>
          <cell r="HO25" t="str">
            <v>-</v>
          </cell>
          <cell r="HP25" t="str">
            <v>-</v>
          </cell>
          <cell r="HQ25" t="e">
            <v>#DIV/0!</v>
          </cell>
          <cell r="HR25" t="str">
            <v/>
          </cell>
          <cell r="HS25" t="str">
            <v/>
          </cell>
          <cell r="HT25" t="str">
            <v/>
          </cell>
          <cell r="HU25" t="str">
            <v/>
          </cell>
          <cell r="HV25" t="str">
            <v/>
          </cell>
          <cell r="HW25" t="str">
            <v/>
          </cell>
          <cell r="HX25" t="str">
            <v/>
          </cell>
          <cell r="HY25" t="str">
            <v/>
          </cell>
          <cell r="HZ25" t="e">
            <v>#DIV/0!</v>
          </cell>
          <cell r="IA25" t="str">
            <v>市民実感</v>
          </cell>
          <cell r="IB25" t="str">
            <v>市民がスポーツによるまちの魅力向上を実感することが重要であるため，市民の実感を重視する。</v>
          </cell>
          <cell r="IC25" t="e">
            <v>#DIV/0!</v>
          </cell>
          <cell r="ID25" t="e">
            <v>#DIV/0!</v>
          </cell>
          <cell r="IG25" t="str">
            <v>リンク</v>
          </cell>
          <cell r="II25" t="str">
            <v>-</v>
          </cell>
          <cell r="IJ25" t="str">
            <v>-</v>
          </cell>
          <cell r="IK25" t="str">
            <v>-</v>
          </cell>
          <cell r="IL25" t="str">
            <v>-</v>
          </cell>
          <cell r="IM25" t="str">
            <v>-</v>
          </cell>
          <cell r="IN25" t="str">
            <v>-</v>
          </cell>
          <cell r="IO25" t="str">
            <v>-</v>
          </cell>
          <cell r="IP25" t="str">
            <v>-</v>
          </cell>
          <cell r="IQ25" t="str">
            <v>-</v>
          </cell>
          <cell r="IR25" t="str">
            <v>e</v>
          </cell>
          <cell r="IS25">
            <v>1</v>
          </cell>
          <cell r="IT25" t="str">
            <v>-</v>
          </cell>
          <cell r="IU25" t="str">
            <v>-</v>
          </cell>
          <cell r="IV25" t="str">
            <v>-</v>
          </cell>
          <cell r="IW25" t="str">
            <v>-</v>
          </cell>
          <cell r="IX25" t="str">
            <v>-</v>
          </cell>
          <cell r="IY25" t="str">
            <v>-</v>
          </cell>
          <cell r="IZ25" t="str">
            <v>-</v>
          </cell>
          <cell r="JA25" t="str">
            <v>-</v>
          </cell>
          <cell r="JB25">
            <v>1</v>
          </cell>
          <cell r="JC25" t="str">
            <v/>
          </cell>
          <cell r="JD25" t="str">
            <v/>
          </cell>
          <cell r="JE25" t="str">
            <v/>
          </cell>
          <cell r="JF25" t="str">
            <v/>
          </cell>
          <cell r="JG25" t="str">
            <v/>
          </cell>
          <cell r="JH25" t="str">
            <v/>
          </cell>
          <cell r="JI25" t="str">
            <v/>
          </cell>
          <cell r="JJ25" t="str">
            <v/>
          </cell>
          <cell r="JK25" t="str">
            <v/>
          </cell>
          <cell r="JL25">
            <v>0</v>
          </cell>
          <cell r="JM25" t="str">
            <v>-</v>
          </cell>
          <cell r="JN25" t="str">
            <v>-</v>
          </cell>
          <cell r="JO25" t="str">
            <v>-</v>
          </cell>
          <cell r="JP25" t="str">
            <v>-</v>
          </cell>
          <cell r="JQ25" t="str">
            <v>-</v>
          </cell>
          <cell r="JR25" t="str">
            <v>-</v>
          </cell>
          <cell r="JS25" t="str">
            <v>-</v>
          </cell>
          <cell r="JT25" t="str">
            <v>-</v>
          </cell>
          <cell r="JU25" t="e">
            <v>#DIV/0!</v>
          </cell>
          <cell r="JV25" t="str">
            <v/>
          </cell>
          <cell r="JW25" t="str">
            <v/>
          </cell>
          <cell r="JX25" t="str">
            <v/>
          </cell>
          <cell r="JY25" t="str">
            <v/>
          </cell>
          <cell r="JZ25" t="str">
            <v/>
          </cell>
          <cell r="KA25" t="str">
            <v/>
          </cell>
          <cell r="KB25" t="str">
            <v/>
          </cell>
          <cell r="KC25" t="str">
            <v/>
          </cell>
          <cell r="KD25" t="e">
            <v>#DIV/0!</v>
          </cell>
          <cell r="KE25" t="str">
            <v>市民実感</v>
          </cell>
          <cell r="KF25" t="str">
            <v>市民がスポーツによるまちの魅力向上を実感することが重要であるため，市民の実感を重視する。</v>
          </cell>
          <cell r="KG25" t="e">
            <v>#DIV/0!</v>
          </cell>
          <cell r="KH25" t="e">
            <v>#DIV/0!</v>
          </cell>
          <cell r="KK25" t="str">
            <v>リンク</v>
          </cell>
        </row>
        <row r="26">
          <cell r="A26">
            <v>701</v>
          </cell>
          <cell r="B26" t="str">
            <v>地域企業の持続的発展と地域企業を支える多様な担い手の活躍</v>
          </cell>
          <cell r="C26">
            <v>7</v>
          </cell>
          <cell r="D26" t="str">
            <v>産業・商業</v>
          </cell>
          <cell r="F26" t="str">
            <v>産業観光局</v>
          </cell>
          <cell r="K26" t="str">
            <v>○</v>
          </cell>
          <cell r="L26" t="str">
            <v>○</v>
          </cell>
          <cell r="M26" t="str">
            <v>-</v>
          </cell>
          <cell r="N26" t="str">
            <v>-</v>
          </cell>
          <cell r="O26" t="str">
            <v>-</v>
          </cell>
          <cell r="P26" t="str">
            <v>-</v>
          </cell>
          <cell r="Q26" t="str">
            <v>-</v>
          </cell>
          <cell r="R26" t="str">
            <v>-</v>
          </cell>
          <cell r="S26" t="str">
            <v>a</v>
          </cell>
          <cell r="T26" t="str">
            <v>a</v>
          </cell>
          <cell r="U26" t="str">
            <v>a</v>
          </cell>
          <cell r="V26" t="str">
            <v>-</v>
          </cell>
          <cell r="W26" t="str">
            <v>-</v>
          </cell>
          <cell r="X26" t="str">
            <v>-</v>
          </cell>
          <cell r="Y26" t="str">
            <v>-</v>
          </cell>
          <cell r="Z26" t="str">
            <v>-</v>
          </cell>
          <cell r="AA26" t="str">
            <v>-</v>
          </cell>
          <cell r="AB26" t="str">
            <v>a</v>
          </cell>
          <cell r="AC26">
            <v>1</v>
          </cell>
          <cell r="AD26">
            <v>1</v>
          </cell>
          <cell r="AE26">
            <v>1</v>
          </cell>
          <cell r="AF26" t="str">
            <v>-</v>
          </cell>
          <cell r="AG26" t="str">
            <v>-</v>
          </cell>
          <cell r="AH26" t="str">
            <v>-</v>
          </cell>
          <cell r="AI26" t="str">
            <v>-</v>
          </cell>
          <cell r="AJ26" t="str">
            <v>-</v>
          </cell>
          <cell r="AK26" t="str">
            <v>-</v>
          </cell>
          <cell r="AL26">
            <v>3</v>
          </cell>
          <cell r="AM26">
            <v>4</v>
          </cell>
          <cell r="AN26">
            <v>4</v>
          </cell>
          <cell r="AO26">
            <v>4</v>
          </cell>
          <cell r="AP26" t="str">
            <v/>
          </cell>
          <cell r="AQ26" t="str">
            <v/>
          </cell>
          <cell r="AR26" t="str">
            <v/>
          </cell>
          <cell r="AS26" t="str">
            <v/>
          </cell>
          <cell r="AT26" t="str">
            <v/>
          </cell>
          <cell r="AU26" t="str">
            <v/>
          </cell>
          <cell r="AV26">
            <v>1</v>
          </cell>
          <cell r="AW26" t="str">
            <v>b</v>
          </cell>
          <cell r="AX26" t="str">
            <v>c</v>
          </cell>
          <cell r="AY26" t="str">
            <v>-</v>
          </cell>
          <cell r="AZ26" t="str">
            <v>-</v>
          </cell>
          <cell r="BA26" t="str">
            <v>-</v>
          </cell>
          <cell r="BB26" t="str">
            <v>-</v>
          </cell>
          <cell r="BC26" t="str">
            <v>-</v>
          </cell>
          <cell r="BD26" t="str">
            <v>-</v>
          </cell>
          <cell r="BE26" t="str">
            <v>b</v>
          </cell>
          <cell r="BF26">
            <v>3</v>
          </cell>
          <cell r="BG26">
            <v>2</v>
          </cell>
          <cell r="BH26" t="str">
            <v/>
          </cell>
          <cell r="BI26" t="str">
            <v/>
          </cell>
          <cell r="BJ26" t="str">
            <v/>
          </cell>
          <cell r="BK26" t="str">
            <v/>
          </cell>
          <cell r="BL26" t="str">
            <v/>
          </cell>
          <cell r="BM26" t="str">
            <v/>
          </cell>
          <cell r="BN26">
            <v>0.625</v>
          </cell>
          <cell r="BO26" t="str">
            <v>客観指標</v>
          </cell>
          <cell r="BP26" t="str">
            <v>当該施策においては，企業ニーズに即した支援が重要であるため，企業課題の解決状況に係る客観指標を重視する。</v>
          </cell>
          <cell r="BQ26" t="str">
            <v>A</v>
          </cell>
          <cell r="BR26" t="str">
            <v>政策の目的が十分に達成されている</v>
          </cell>
          <cell r="BW26" t="str">
            <v>-</v>
          </cell>
          <cell r="BX26" t="str">
            <v>-</v>
          </cell>
          <cell r="BY26" t="str">
            <v>-</v>
          </cell>
          <cell r="BZ26" t="str">
            <v>-</v>
          </cell>
          <cell r="CA26" t="str">
            <v>-</v>
          </cell>
          <cell r="CB26" t="str">
            <v>-</v>
          </cell>
          <cell r="CC26" t="str">
            <v>-</v>
          </cell>
          <cell r="CD26" t="str">
            <v>-</v>
          </cell>
          <cell r="CE26" t="str">
            <v>-</v>
          </cell>
          <cell r="CF26" t="str">
            <v>e</v>
          </cell>
          <cell r="CG26">
            <v>1</v>
          </cell>
          <cell r="CH26">
            <v>1</v>
          </cell>
          <cell r="CI26">
            <v>1</v>
          </cell>
          <cell r="CJ26" t="str">
            <v>-</v>
          </cell>
          <cell r="CK26" t="str">
            <v>-</v>
          </cell>
          <cell r="CL26" t="str">
            <v>-</v>
          </cell>
          <cell r="CM26" t="str">
            <v>-</v>
          </cell>
          <cell r="CN26" t="str">
            <v>-</v>
          </cell>
          <cell r="CO26" t="str">
            <v>-</v>
          </cell>
          <cell r="CP26">
            <v>3</v>
          </cell>
          <cell r="CQ26" t="str">
            <v/>
          </cell>
          <cell r="CR26" t="str">
            <v/>
          </cell>
          <cell r="CS26" t="str">
            <v/>
          </cell>
          <cell r="CT26" t="str">
            <v/>
          </cell>
          <cell r="CU26" t="str">
            <v/>
          </cell>
          <cell r="CV26" t="str">
            <v/>
          </cell>
          <cell r="CW26" t="str">
            <v/>
          </cell>
          <cell r="CX26" t="str">
            <v/>
          </cell>
          <cell r="CY26" t="str">
            <v/>
          </cell>
          <cell r="CZ26">
            <v>0</v>
          </cell>
          <cell r="DA26" t="str">
            <v>-</v>
          </cell>
          <cell r="DB26" t="str">
            <v>-</v>
          </cell>
          <cell r="DC26" t="str">
            <v>-</v>
          </cell>
          <cell r="DD26" t="str">
            <v>-</v>
          </cell>
          <cell r="DE26" t="str">
            <v>-</v>
          </cell>
          <cell r="DF26" t="str">
            <v>-</v>
          </cell>
          <cell r="DG26" t="str">
            <v>-</v>
          </cell>
          <cell r="DH26" t="str">
            <v>-</v>
          </cell>
          <cell r="DI26" t="e">
            <v>#DIV/0!</v>
          </cell>
          <cell r="DJ26" t="str">
            <v/>
          </cell>
          <cell r="DK26" t="str">
            <v/>
          </cell>
          <cell r="DL26" t="str">
            <v/>
          </cell>
          <cell r="DM26" t="str">
            <v/>
          </cell>
          <cell r="DN26" t="str">
            <v/>
          </cell>
          <cell r="DO26" t="str">
            <v/>
          </cell>
          <cell r="DP26" t="str">
            <v/>
          </cell>
          <cell r="DQ26" t="str">
            <v/>
          </cell>
          <cell r="DR26" t="e">
            <v>#DIV/0!</v>
          </cell>
          <cell r="DS26" t="str">
            <v>客観指標</v>
          </cell>
          <cell r="DT26" t="str">
            <v>当該施策においては，企業ニーズに即した支援が重要であるため，企業課題の解決状況に係る客観指標を重視する。</v>
          </cell>
          <cell r="DU26" t="e">
            <v>#DIV/0!</v>
          </cell>
          <cell r="DV26" t="e">
            <v>#DIV/0!</v>
          </cell>
          <cell r="DY26" t="str">
            <v>リンク</v>
          </cell>
          <cell r="EA26" t="str">
            <v>-</v>
          </cell>
          <cell r="EB26" t="str">
            <v>-</v>
          </cell>
          <cell r="EC26" t="str">
            <v>-</v>
          </cell>
          <cell r="ED26" t="str">
            <v>-</v>
          </cell>
          <cell r="EE26" t="str">
            <v>-</v>
          </cell>
          <cell r="EF26" t="str">
            <v>-</v>
          </cell>
          <cell r="EG26" t="str">
            <v>-</v>
          </cell>
          <cell r="EH26" t="str">
            <v>-</v>
          </cell>
          <cell r="EI26" t="str">
            <v>-</v>
          </cell>
          <cell r="EJ26" t="str">
            <v>e</v>
          </cell>
          <cell r="EK26">
            <v>1</v>
          </cell>
          <cell r="EL26">
            <v>1</v>
          </cell>
          <cell r="EM26">
            <v>1</v>
          </cell>
          <cell r="EN26" t="str">
            <v>-</v>
          </cell>
          <cell r="EO26" t="str">
            <v>-</v>
          </cell>
          <cell r="EP26" t="str">
            <v>-</v>
          </cell>
          <cell r="EQ26" t="str">
            <v>-</v>
          </cell>
          <cell r="ER26" t="str">
            <v>-</v>
          </cell>
          <cell r="ES26" t="str">
            <v>-</v>
          </cell>
          <cell r="ET26">
            <v>3</v>
          </cell>
          <cell r="EU26" t="str">
            <v/>
          </cell>
          <cell r="EV26" t="str">
            <v/>
          </cell>
          <cell r="EW26" t="str">
            <v/>
          </cell>
          <cell r="EX26" t="str">
            <v/>
          </cell>
          <cell r="EY26" t="str">
            <v/>
          </cell>
          <cell r="EZ26" t="str">
            <v/>
          </cell>
          <cell r="FA26" t="str">
            <v/>
          </cell>
          <cell r="FB26" t="str">
            <v/>
          </cell>
          <cell r="FC26" t="str">
            <v/>
          </cell>
          <cell r="FD26">
            <v>0</v>
          </cell>
          <cell r="FE26" t="str">
            <v>-</v>
          </cell>
          <cell r="FF26" t="str">
            <v>-</v>
          </cell>
          <cell r="FG26" t="str">
            <v>-</v>
          </cell>
          <cell r="FH26" t="str">
            <v>-</v>
          </cell>
          <cell r="FI26" t="str">
            <v>-</v>
          </cell>
          <cell r="FJ26" t="str">
            <v>-</v>
          </cell>
          <cell r="FK26" t="str">
            <v>-</v>
          </cell>
          <cell r="FL26" t="str">
            <v>-</v>
          </cell>
          <cell r="FM26" t="e">
            <v>#DIV/0!</v>
          </cell>
          <cell r="FN26" t="str">
            <v/>
          </cell>
          <cell r="FO26" t="str">
            <v/>
          </cell>
          <cell r="FP26" t="str">
            <v/>
          </cell>
          <cell r="FQ26" t="str">
            <v/>
          </cell>
          <cell r="FR26" t="str">
            <v/>
          </cell>
          <cell r="FS26" t="str">
            <v/>
          </cell>
          <cell r="FT26" t="str">
            <v/>
          </cell>
          <cell r="FU26" t="str">
            <v/>
          </cell>
          <cell r="FV26" t="e">
            <v>#DIV/0!</v>
          </cell>
          <cell r="FW26" t="str">
            <v>客観指標</v>
          </cell>
          <cell r="FX26" t="str">
            <v>当該施策においては，企業ニーズに即した支援が重要であるため，企業課題の解決状況に係る客観指標を重視する。</v>
          </cell>
          <cell r="FY26" t="e">
            <v>#DIV/0!</v>
          </cell>
          <cell r="FZ26" t="e">
            <v>#DIV/0!</v>
          </cell>
          <cell r="GC26" t="str">
            <v>リンク</v>
          </cell>
          <cell r="GE26" t="str">
            <v>-</v>
          </cell>
          <cell r="GF26" t="str">
            <v>-</v>
          </cell>
          <cell r="GG26" t="str">
            <v>-</v>
          </cell>
          <cell r="GH26" t="str">
            <v>-</v>
          </cell>
          <cell r="GI26" t="str">
            <v>-</v>
          </cell>
          <cell r="GJ26" t="str">
            <v>-</v>
          </cell>
          <cell r="GK26" t="str">
            <v>-</v>
          </cell>
          <cell r="GL26" t="str">
            <v>-</v>
          </cell>
          <cell r="GM26" t="str">
            <v>-</v>
          </cell>
          <cell r="GN26" t="str">
            <v>e</v>
          </cell>
          <cell r="GO26">
            <v>1</v>
          </cell>
          <cell r="GP26">
            <v>1</v>
          </cell>
          <cell r="GQ26">
            <v>1</v>
          </cell>
          <cell r="GR26" t="str">
            <v>-</v>
          </cell>
          <cell r="GS26" t="str">
            <v>-</v>
          </cell>
          <cell r="GT26" t="str">
            <v>-</v>
          </cell>
          <cell r="GU26" t="str">
            <v>-</v>
          </cell>
          <cell r="GV26" t="str">
            <v>-</v>
          </cell>
          <cell r="GW26" t="str">
            <v>-</v>
          </cell>
          <cell r="GX26">
            <v>3</v>
          </cell>
          <cell r="GY26" t="str">
            <v/>
          </cell>
          <cell r="GZ26" t="str">
            <v/>
          </cell>
          <cell r="HA26" t="str">
            <v/>
          </cell>
          <cell r="HB26" t="str">
            <v/>
          </cell>
          <cell r="HC26" t="str">
            <v/>
          </cell>
          <cell r="HD26" t="str">
            <v/>
          </cell>
          <cell r="HE26" t="str">
            <v/>
          </cell>
          <cell r="HF26" t="str">
            <v/>
          </cell>
          <cell r="HG26" t="str">
            <v/>
          </cell>
          <cell r="HH26">
            <v>0</v>
          </cell>
          <cell r="HI26" t="str">
            <v>-</v>
          </cell>
          <cell r="HJ26" t="str">
            <v>-</v>
          </cell>
          <cell r="HK26" t="str">
            <v>-</v>
          </cell>
          <cell r="HL26" t="str">
            <v>-</v>
          </cell>
          <cell r="HM26" t="str">
            <v>-</v>
          </cell>
          <cell r="HN26" t="str">
            <v>-</v>
          </cell>
          <cell r="HO26" t="str">
            <v>-</v>
          </cell>
          <cell r="HP26" t="str">
            <v>-</v>
          </cell>
          <cell r="HQ26" t="e">
            <v>#DIV/0!</v>
          </cell>
          <cell r="HR26" t="str">
            <v/>
          </cell>
          <cell r="HS26" t="str">
            <v/>
          </cell>
          <cell r="HT26" t="str">
            <v/>
          </cell>
          <cell r="HU26" t="str">
            <v/>
          </cell>
          <cell r="HV26" t="str">
            <v/>
          </cell>
          <cell r="HW26" t="str">
            <v/>
          </cell>
          <cell r="HX26" t="str">
            <v/>
          </cell>
          <cell r="HY26" t="str">
            <v/>
          </cell>
          <cell r="HZ26" t="e">
            <v>#DIV/0!</v>
          </cell>
          <cell r="IA26" t="str">
            <v>客観指標</v>
          </cell>
          <cell r="IB26" t="str">
            <v>当該施策においては，企業ニーズに即した支援が重要であるため，企業課題の解決状況に係る客観指標を重視する。</v>
          </cell>
          <cell r="IC26" t="e">
            <v>#DIV/0!</v>
          </cell>
          <cell r="ID26" t="e">
            <v>#DIV/0!</v>
          </cell>
          <cell r="IG26" t="str">
            <v>リンク</v>
          </cell>
          <cell r="II26" t="str">
            <v>-</v>
          </cell>
          <cell r="IJ26" t="str">
            <v>-</v>
          </cell>
          <cell r="IK26" t="str">
            <v>-</v>
          </cell>
          <cell r="IL26" t="str">
            <v>-</v>
          </cell>
          <cell r="IM26" t="str">
            <v>-</v>
          </cell>
          <cell r="IN26" t="str">
            <v>-</v>
          </cell>
          <cell r="IO26" t="str">
            <v>-</v>
          </cell>
          <cell r="IP26" t="str">
            <v>-</v>
          </cell>
          <cell r="IQ26" t="str">
            <v>-</v>
          </cell>
          <cell r="IR26" t="str">
            <v>e</v>
          </cell>
          <cell r="IS26">
            <v>1</v>
          </cell>
          <cell r="IT26">
            <v>1</v>
          </cell>
          <cell r="IU26">
            <v>1</v>
          </cell>
          <cell r="IV26" t="str">
            <v>-</v>
          </cell>
          <cell r="IW26" t="str">
            <v>-</v>
          </cell>
          <cell r="IX26" t="str">
            <v>-</v>
          </cell>
          <cell r="IY26" t="str">
            <v>-</v>
          </cell>
          <cell r="IZ26" t="str">
            <v>-</v>
          </cell>
          <cell r="JA26" t="str">
            <v>-</v>
          </cell>
          <cell r="JB26">
            <v>3</v>
          </cell>
          <cell r="JC26" t="str">
            <v/>
          </cell>
          <cell r="JD26" t="str">
            <v/>
          </cell>
          <cell r="JE26" t="str">
            <v/>
          </cell>
          <cell r="JF26" t="str">
            <v/>
          </cell>
          <cell r="JG26" t="str">
            <v/>
          </cell>
          <cell r="JH26" t="str">
            <v/>
          </cell>
          <cell r="JI26" t="str">
            <v/>
          </cell>
          <cell r="JJ26" t="str">
            <v/>
          </cell>
          <cell r="JK26" t="str">
            <v/>
          </cell>
          <cell r="JL26">
            <v>0</v>
          </cell>
          <cell r="JM26" t="str">
            <v>-</v>
          </cell>
          <cell r="JN26" t="str">
            <v>-</v>
          </cell>
          <cell r="JO26" t="str">
            <v>-</v>
          </cell>
          <cell r="JP26" t="str">
            <v>-</v>
          </cell>
          <cell r="JQ26" t="str">
            <v>-</v>
          </cell>
          <cell r="JR26" t="str">
            <v>-</v>
          </cell>
          <cell r="JS26" t="str">
            <v>-</v>
          </cell>
          <cell r="JT26" t="str">
            <v>-</v>
          </cell>
          <cell r="JU26" t="e">
            <v>#DIV/0!</v>
          </cell>
          <cell r="JV26" t="str">
            <v/>
          </cell>
          <cell r="JW26" t="str">
            <v/>
          </cell>
          <cell r="JX26" t="str">
            <v/>
          </cell>
          <cell r="JY26" t="str">
            <v/>
          </cell>
          <cell r="JZ26" t="str">
            <v/>
          </cell>
          <cell r="KA26" t="str">
            <v/>
          </cell>
          <cell r="KB26" t="str">
            <v/>
          </cell>
          <cell r="KC26" t="str">
            <v/>
          </cell>
          <cell r="KD26" t="e">
            <v>#DIV/0!</v>
          </cell>
          <cell r="KE26" t="str">
            <v>客観指標</v>
          </cell>
          <cell r="KF26" t="str">
            <v>当該施策においては，企業ニーズに即した支援が重要であるため，企業課題の解決状況に係る客観指標を重視する。</v>
          </cell>
          <cell r="KG26" t="e">
            <v>#DIV/0!</v>
          </cell>
          <cell r="KH26" t="e">
            <v>#DIV/0!</v>
          </cell>
          <cell r="KK26" t="str">
            <v>リンク</v>
          </cell>
        </row>
        <row r="27">
          <cell r="A27">
            <v>702</v>
          </cell>
          <cell r="B27" t="str">
            <v>新たな価値を創造し続けるものづくり都市の確立と強靭な産業構造への進化</v>
          </cell>
          <cell r="C27">
            <v>7</v>
          </cell>
          <cell r="D27" t="str">
            <v>産業・商業</v>
          </cell>
          <cell r="F27" t="str">
            <v>産業観光局</v>
          </cell>
          <cell r="K27" t="str">
            <v>-</v>
          </cell>
          <cell r="L27" t="str">
            <v>-</v>
          </cell>
          <cell r="M27" t="str">
            <v>○</v>
          </cell>
          <cell r="N27" t="str">
            <v>-</v>
          </cell>
          <cell r="O27" t="str">
            <v>-</v>
          </cell>
          <cell r="P27" t="str">
            <v>-</v>
          </cell>
          <cell r="Q27" t="str">
            <v>-</v>
          </cell>
          <cell r="R27" t="str">
            <v>-</v>
          </cell>
          <cell r="S27" t="str">
            <v>a</v>
          </cell>
          <cell r="T27" t="str">
            <v>b</v>
          </cell>
          <cell r="U27" t="str">
            <v>a</v>
          </cell>
          <cell r="V27" t="str">
            <v>-</v>
          </cell>
          <cell r="W27" t="str">
            <v>a</v>
          </cell>
          <cell r="X27" t="str">
            <v>-</v>
          </cell>
          <cell r="Y27" t="str">
            <v>-</v>
          </cell>
          <cell r="Z27" t="str">
            <v>-</v>
          </cell>
          <cell r="AA27" t="str">
            <v>-</v>
          </cell>
          <cell r="AB27" t="str">
            <v>a</v>
          </cell>
          <cell r="AC27">
            <v>1</v>
          </cell>
          <cell r="AD27">
            <v>1</v>
          </cell>
          <cell r="AE27">
            <v>1</v>
          </cell>
          <cell r="AF27" t="str">
            <v>-</v>
          </cell>
          <cell r="AG27">
            <v>1</v>
          </cell>
          <cell r="AH27" t="str">
            <v>-</v>
          </cell>
          <cell r="AI27" t="str">
            <v>-</v>
          </cell>
          <cell r="AJ27" t="str">
            <v>-</v>
          </cell>
          <cell r="AK27" t="str">
            <v>-</v>
          </cell>
          <cell r="AL27">
            <v>4</v>
          </cell>
          <cell r="AM27">
            <v>4</v>
          </cell>
          <cell r="AN27">
            <v>3</v>
          </cell>
          <cell r="AO27">
            <v>4</v>
          </cell>
          <cell r="AP27" t="str">
            <v/>
          </cell>
          <cell r="AQ27">
            <v>4</v>
          </cell>
          <cell r="AR27" t="str">
            <v/>
          </cell>
          <cell r="AS27" t="str">
            <v/>
          </cell>
          <cell r="AT27" t="str">
            <v/>
          </cell>
          <cell r="AU27" t="str">
            <v/>
          </cell>
          <cell r="AV27">
            <v>0.9375</v>
          </cell>
          <cell r="AW27" t="str">
            <v>-</v>
          </cell>
          <cell r="AX27" t="str">
            <v>-</v>
          </cell>
          <cell r="AY27" t="str">
            <v>b</v>
          </cell>
          <cell r="AZ27" t="str">
            <v>-</v>
          </cell>
          <cell r="BA27" t="str">
            <v>-</v>
          </cell>
          <cell r="BB27" t="str">
            <v>-</v>
          </cell>
          <cell r="BC27" t="str">
            <v>-</v>
          </cell>
          <cell r="BD27" t="str">
            <v>-</v>
          </cell>
          <cell r="BE27" t="str">
            <v>b</v>
          </cell>
          <cell r="BF27" t="str">
            <v/>
          </cell>
          <cell r="BG27" t="str">
            <v/>
          </cell>
          <cell r="BH27">
            <v>3</v>
          </cell>
          <cell r="BI27" t="str">
            <v/>
          </cell>
          <cell r="BJ27" t="str">
            <v/>
          </cell>
          <cell r="BK27" t="str">
            <v/>
          </cell>
          <cell r="BL27" t="str">
            <v/>
          </cell>
          <cell r="BM27" t="str">
            <v/>
          </cell>
          <cell r="BN27">
            <v>0.75</v>
          </cell>
          <cell r="BO27" t="str">
            <v>客観指標</v>
          </cell>
          <cell r="BP27" t="str">
            <v>当該施策においては，産学公の連携でものづくりの付加価値を高めることが重要であるため，市民の実感以上に客観指標を重視する。</v>
          </cell>
          <cell r="BQ27" t="str">
            <v>A</v>
          </cell>
          <cell r="BR27" t="str">
            <v>政策の目的が十分に達成されている</v>
          </cell>
          <cell r="BW27" t="str">
            <v>-</v>
          </cell>
          <cell r="BX27" t="str">
            <v>-</v>
          </cell>
          <cell r="BY27" t="str">
            <v>-</v>
          </cell>
          <cell r="BZ27" t="str">
            <v>-</v>
          </cell>
          <cell r="CA27" t="str">
            <v>-</v>
          </cell>
          <cell r="CB27" t="str">
            <v>-</v>
          </cell>
          <cell r="CC27" t="str">
            <v>-</v>
          </cell>
          <cell r="CD27" t="str">
            <v>-</v>
          </cell>
          <cell r="CE27" t="str">
            <v>-</v>
          </cell>
          <cell r="CF27" t="str">
            <v>e</v>
          </cell>
          <cell r="CG27">
            <v>1</v>
          </cell>
          <cell r="CH27">
            <v>1</v>
          </cell>
          <cell r="CI27">
            <v>1</v>
          </cell>
          <cell r="CJ27" t="str">
            <v>-</v>
          </cell>
          <cell r="CK27">
            <v>1</v>
          </cell>
          <cell r="CL27" t="str">
            <v>-</v>
          </cell>
          <cell r="CM27" t="str">
            <v>-</v>
          </cell>
          <cell r="CN27" t="str">
            <v>-</v>
          </cell>
          <cell r="CO27" t="str">
            <v>-</v>
          </cell>
          <cell r="CP27">
            <v>4</v>
          </cell>
          <cell r="CQ27" t="str">
            <v/>
          </cell>
          <cell r="CR27" t="str">
            <v/>
          </cell>
          <cell r="CS27" t="str">
            <v/>
          </cell>
          <cell r="CT27" t="str">
            <v/>
          </cell>
          <cell r="CU27" t="str">
            <v/>
          </cell>
          <cell r="CV27" t="str">
            <v/>
          </cell>
          <cell r="CW27" t="str">
            <v/>
          </cell>
          <cell r="CX27" t="str">
            <v/>
          </cell>
          <cell r="CY27" t="str">
            <v/>
          </cell>
          <cell r="CZ27">
            <v>0</v>
          </cell>
          <cell r="DA27" t="str">
            <v>-</v>
          </cell>
          <cell r="DB27" t="str">
            <v>-</v>
          </cell>
          <cell r="DC27" t="str">
            <v>-</v>
          </cell>
          <cell r="DD27" t="str">
            <v>-</v>
          </cell>
          <cell r="DE27" t="str">
            <v>-</v>
          </cell>
          <cell r="DF27" t="str">
            <v>-</v>
          </cell>
          <cell r="DG27" t="str">
            <v>-</v>
          </cell>
          <cell r="DH27" t="str">
            <v>-</v>
          </cell>
          <cell r="DI27" t="e">
            <v>#DIV/0!</v>
          </cell>
          <cell r="DJ27" t="str">
            <v/>
          </cell>
          <cell r="DK27" t="str">
            <v/>
          </cell>
          <cell r="DL27" t="str">
            <v/>
          </cell>
          <cell r="DM27" t="str">
            <v/>
          </cell>
          <cell r="DN27" t="str">
            <v/>
          </cell>
          <cell r="DO27" t="str">
            <v/>
          </cell>
          <cell r="DP27" t="str">
            <v/>
          </cell>
          <cell r="DQ27" t="str">
            <v/>
          </cell>
          <cell r="DR27" t="e">
            <v>#DIV/0!</v>
          </cell>
          <cell r="DS27" t="str">
            <v>客観指標</v>
          </cell>
          <cell r="DT27" t="str">
            <v>当該施策においては，産学公の連携でものづくりの付加価値を高めることが重要であるため，市民の実感以上に客観指標を重視する。</v>
          </cell>
          <cell r="DU27" t="e">
            <v>#DIV/0!</v>
          </cell>
          <cell r="DV27" t="e">
            <v>#DIV/0!</v>
          </cell>
          <cell r="DY27" t="str">
            <v>リンク</v>
          </cell>
          <cell r="EA27" t="str">
            <v>-</v>
          </cell>
          <cell r="EB27" t="str">
            <v>-</v>
          </cell>
          <cell r="EC27" t="str">
            <v>-</v>
          </cell>
          <cell r="ED27" t="str">
            <v>-</v>
          </cell>
          <cell r="EE27" t="str">
            <v>-</v>
          </cell>
          <cell r="EF27" t="str">
            <v>-</v>
          </cell>
          <cell r="EG27" t="str">
            <v>-</v>
          </cell>
          <cell r="EH27" t="str">
            <v>-</v>
          </cell>
          <cell r="EI27" t="str">
            <v>-</v>
          </cell>
          <cell r="EJ27" t="str">
            <v>e</v>
          </cell>
          <cell r="EK27">
            <v>1</v>
          </cell>
          <cell r="EL27">
            <v>1</v>
          </cell>
          <cell r="EM27">
            <v>1</v>
          </cell>
          <cell r="EN27" t="str">
            <v>-</v>
          </cell>
          <cell r="EO27">
            <v>1</v>
          </cell>
          <cell r="EP27" t="str">
            <v>-</v>
          </cell>
          <cell r="EQ27" t="str">
            <v>-</v>
          </cell>
          <cell r="ER27" t="str">
            <v>-</v>
          </cell>
          <cell r="ES27" t="str">
            <v>-</v>
          </cell>
          <cell r="ET27">
            <v>4</v>
          </cell>
          <cell r="EU27" t="str">
            <v/>
          </cell>
          <cell r="EV27" t="str">
            <v/>
          </cell>
          <cell r="EW27" t="str">
            <v/>
          </cell>
          <cell r="EX27" t="str">
            <v/>
          </cell>
          <cell r="EY27" t="str">
            <v/>
          </cell>
          <cell r="EZ27" t="str">
            <v/>
          </cell>
          <cell r="FA27" t="str">
            <v/>
          </cell>
          <cell r="FB27" t="str">
            <v/>
          </cell>
          <cell r="FC27" t="str">
            <v/>
          </cell>
          <cell r="FD27">
            <v>0</v>
          </cell>
          <cell r="FE27" t="str">
            <v>-</v>
          </cell>
          <cell r="FF27" t="str">
            <v>-</v>
          </cell>
          <cell r="FG27" t="str">
            <v>-</v>
          </cell>
          <cell r="FH27" t="str">
            <v>-</v>
          </cell>
          <cell r="FI27" t="str">
            <v>-</v>
          </cell>
          <cell r="FJ27" t="str">
            <v>-</v>
          </cell>
          <cell r="FK27" t="str">
            <v>-</v>
          </cell>
          <cell r="FL27" t="str">
            <v>-</v>
          </cell>
          <cell r="FM27" t="e">
            <v>#DIV/0!</v>
          </cell>
          <cell r="FN27" t="str">
            <v/>
          </cell>
          <cell r="FO27" t="str">
            <v/>
          </cell>
          <cell r="FP27" t="str">
            <v/>
          </cell>
          <cell r="FQ27" t="str">
            <v/>
          </cell>
          <cell r="FR27" t="str">
            <v/>
          </cell>
          <cell r="FS27" t="str">
            <v/>
          </cell>
          <cell r="FT27" t="str">
            <v/>
          </cell>
          <cell r="FU27" t="str">
            <v/>
          </cell>
          <cell r="FV27" t="e">
            <v>#DIV/0!</v>
          </cell>
          <cell r="FW27" t="str">
            <v>客観指標</v>
          </cell>
          <cell r="FX27" t="str">
            <v>当該施策においては，産学公の連携でものづくりの付加価値を高めることが重要であるため，市民の実感以上に客観指標を重視する。</v>
          </cell>
          <cell r="FY27" t="e">
            <v>#DIV/0!</v>
          </cell>
          <cell r="FZ27" t="e">
            <v>#DIV/0!</v>
          </cell>
          <cell r="GC27" t="str">
            <v>リンク</v>
          </cell>
          <cell r="GE27" t="str">
            <v>-</v>
          </cell>
          <cell r="GF27" t="str">
            <v>-</v>
          </cell>
          <cell r="GG27" t="str">
            <v>-</v>
          </cell>
          <cell r="GH27" t="str">
            <v>-</v>
          </cell>
          <cell r="GI27" t="str">
            <v>-</v>
          </cell>
          <cell r="GJ27" t="str">
            <v>-</v>
          </cell>
          <cell r="GK27" t="str">
            <v>-</v>
          </cell>
          <cell r="GL27" t="str">
            <v>-</v>
          </cell>
          <cell r="GM27" t="str">
            <v>-</v>
          </cell>
          <cell r="GN27" t="str">
            <v>e</v>
          </cell>
          <cell r="GO27">
            <v>1</v>
          </cell>
          <cell r="GP27">
            <v>1</v>
          </cell>
          <cell r="GQ27">
            <v>1</v>
          </cell>
          <cell r="GR27" t="str">
            <v>-</v>
          </cell>
          <cell r="GS27">
            <v>1</v>
          </cell>
          <cell r="GT27" t="str">
            <v>-</v>
          </cell>
          <cell r="GU27" t="str">
            <v>-</v>
          </cell>
          <cell r="GV27" t="str">
            <v>-</v>
          </cell>
          <cell r="GW27" t="str">
            <v>-</v>
          </cell>
          <cell r="GX27">
            <v>4</v>
          </cell>
          <cell r="GY27" t="str">
            <v/>
          </cell>
          <cell r="GZ27" t="str">
            <v/>
          </cell>
          <cell r="HA27" t="str">
            <v/>
          </cell>
          <cell r="HB27" t="str">
            <v/>
          </cell>
          <cell r="HC27" t="str">
            <v/>
          </cell>
          <cell r="HD27" t="str">
            <v/>
          </cell>
          <cell r="HE27" t="str">
            <v/>
          </cell>
          <cell r="HF27" t="str">
            <v/>
          </cell>
          <cell r="HG27" t="str">
            <v/>
          </cell>
          <cell r="HH27">
            <v>0</v>
          </cell>
          <cell r="HI27" t="str">
            <v>-</v>
          </cell>
          <cell r="HJ27" t="str">
            <v>-</v>
          </cell>
          <cell r="HK27" t="str">
            <v>-</v>
          </cell>
          <cell r="HL27" t="str">
            <v>-</v>
          </cell>
          <cell r="HM27" t="str">
            <v>-</v>
          </cell>
          <cell r="HN27" t="str">
            <v>-</v>
          </cell>
          <cell r="HO27" t="str">
            <v>-</v>
          </cell>
          <cell r="HP27" t="str">
            <v>-</v>
          </cell>
          <cell r="HQ27" t="e">
            <v>#DIV/0!</v>
          </cell>
          <cell r="HR27" t="str">
            <v/>
          </cell>
          <cell r="HS27" t="str">
            <v/>
          </cell>
          <cell r="HT27" t="str">
            <v/>
          </cell>
          <cell r="HU27" t="str">
            <v/>
          </cell>
          <cell r="HV27" t="str">
            <v/>
          </cell>
          <cell r="HW27" t="str">
            <v/>
          </cell>
          <cell r="HX27" t="str">
            <v/>
          </cell>
          <cell r="HY27" t="str">
            <v/>
          </cell>
          <cell r="HZ27" t="e">
            <v>#DIV/0!</v>
          </cell>
          <cell r="IA27" t="str">
            <v>客観指標</v>
          </cell>
          <cell r="IB27" t="str">
            <v>当該施策においては，産学公の連携でものづくりの付加価値を高めることが重要であるため，市民の実感以上に客観指標を重視する。</v>
          </cell>
          <cell r="IC27" t="e">
            <v>#DIV/0!</v>
          </cell>
          <cell r="ID27" t="e">
            <v>#DIV/0!</v>
          </cell>
          <cell r="IG27" t="str">
            <v>リンク</v>
          </cell>
          <cell r="II27" t="str">
            <v>-</v>
          </cell>
          <cell r="IJ27" t="str">
            <v>-</v>
          </cell>
          <cell r="IK27" t="str">
            <v>-</v>
          </cell>
          <cell r="IL27" t="str">
            <v>-</v>
          </cell>
          <cell r="IM27" t="str">
            <v>-</v>
          </cell>
          <cell r="IN27" t="str">
            <v>-</v>
          </cell>
          <cell r="IO27" t="str">
            <v>-</v>
          </cell>
          <cell r="IP27" t="str">
            <v>-</v>
          </cell>
          <cell r="IQ27" t="str">
            <v>-</v>
          </cell>
          <cell r="IR27" t="str">
            <v>e</v>
          </cell>
          <cell r="IS27">
            <v>1</v>
          </cell>
          <cell r="IT27">
            <v>1</v>
          </cell>
          <cell r="IU27">
            <v>1</v>
          </cell>
          <cell r="IV27" t="str">
            <v>-</v>
          </cell>
          <cell r="IW27">
            <v>1</v>
          </cell>
          <cell r="IX27" t="str">
            <v>-</v>
          </cell>
          <cell r="IY27" t="str">
            <v>-</v>
          </cell>
          <cell r="IZ27" t="str">
            <v>-</v>
          </cell>
          <cell r="JA27" t="str">
            <v>-</v>
          </cell>
          <cell r="JB27">
            <v>4</v>
          </cell>
          <cell r="JC27" t="str">
            <v/>
          </cell>
          <cell r="JD27" t="str">
            <v/>
          </cell>
          <cell r="JE27" t="str">
            <v/>
          </cell>
          <cell r="JF27" t="str">
            <v/>
          </cell>
          <cell r="JG27" t="str">
            <v/>
          </cell>
          <cell r="JH27" t="str">
            <v/>
          </cell>
          <cell r="JI27" t="str">
            <v/>
          </cell>
          <cell r="JJ27" t="str">
            <v/>
          </cell>
          <cell r="JK27" t="str">
            <v/>
          </cell>
          <cell r="JL27">
            <v>0</v>
          </cell>
          <cell r="JM27" t="str">
            <v>-</v>
          </cell>
          <cell r="JN27" t="str">
            <v>-</v>
          </cell>
          <cell r="JO27" t="str">
            <v>-</v>
          </cell>
          <cell r="JP27" t="str">
            <v>-</v>
          </cell>
          <cell r="JQ27" t="str">
            <v>-</v>
          </cell>
          <cell r="JR27" t="str">
            <v>-</v>
          </cell>
          <cell r="JS27" t="str">
            <v>-</v>
          </cell>
          <cell r="JT27" t="str">
            <v>-</v>
          </cell>
          <cell r="JU27" t="e">
            <v>#DIV/0!</v>
          </cell>
          <cell r="JV27" t="str">
            <v/>
          </cell>
          <cell r="JW27" t="str">
            <v/>
          </cell>
          <cell r="JX27" t="str">
            <v/>
          </cell>
          <cell r="JY27" t="str">
            <v/>
          </cell>
          <cell r="JZ27" t="str">
            <v/>
          </cell>
          <cell r="KA27" t="str">
            <v/>
          </cell>
          <cell r="KB27" t="str">
            <v/>
          </cell>
          <cell r="KC27" t="str">
            <v/>
          </cell>
          <cell r="KD27" t="e">
            <v>#DIV/0!</v>
          </cell>
          <cell r="KE27" t="str">
            <v>客観指標</v>
          </cell>
          <cell r="KF27" t="str">
            <v>当該施策においては，産学公の連携でものづくりの付加価値を高めることが重要であるため，市民の実感以上に客観指標を重視する。</v>
          </cell>
          <cell r="KG27" t="e">
            <v>#DIV/0!</v>
          </cell>
          <cell r="KH27" t="e">
            <v>#DIV/0!</v>
          </cell>
          <cell r="KK27" t="str">
            <v>リンク</v>
          </cell>
        </row>
        <row r="28">
          <cell r="A28">
            <v>703</v>
          </cell>
          <cell r="B28" t="str">
            <v>世界に羽ばたく企業が生まれる世界有数のスタートアップ拠点都市の構築</v>
          </cell>
          <cell r="C28">
            <v>7</v>
          </cell>
          <cell r="D28" t="str">
            <v>産業・商業</v>
          </cell>
          <cell r="F28" t="str">
            <v>産業観光局</v>
          </cell>
          <cell r="K28" t="str">
            <v>-</v>
          </cell>
          <cell r="L28" t="str">
            <v>-</v>
          </cell>
          <cell r="M28" t="str">
            <v>-</v>
          </cell>
          <cell r="N28" t="str">
            <v>○</v>
          </cell>
          <cell r="O28" t="str">
            <v>-</v>
          </cell>
          <cell r="P28" t="str">
            <v>-</v>
          </cell>
          <cell r="Q28" t="str">
            <v>-</v>
          </cell>
          <cell r="R28" t="str">
            <v>-</v>
          </cell>
          <cell r="S28" t="str">
            <v>a</v>
          </cell>
          <cell r="T28" t="str">
            <v>a</v>
          </cell>
          <cell r="U28" t="str">
            <v>-</v>
          </cell>
          <cell r="V28" t="str">
            <v>-</v>
          </cell>
          <cell r="W28" t="str">
            <v>-</v>
          </cell>
          <cell r="X28" t="str">
            <v>-</v>
          </cell>
          <cell r="Y28" t="str">
            <v>-</v>
          </cell>
          <cell r="Z28" t="str">
            <v>-</v>
          </cell>
          <cell r="AA28" t="str">
            <v>-</v>
          </cell>
          <cell r="AB28" t="str">
            <v>a</v>
          </cell>
          <cell r="AC28">
            <v>1</v>
          </cell>
          <cell r="AD28">
            <v>1</v>
          </cell>
          <cell r="AE28" t="str">
            <v>-</v>
          </cell>
          <cell r="AF28" t="str">
            <v>-</v>
          </cell>
          <cell r="AG28" t="str">
            <v>-</v>
          </cell>
          <cell r="AH28" t="str">
            <v>-</v>
          </cell>
          <cell r="AI28" t="str">
            <v>-</v>
          </cell>
          <cell r="AJ28" t="str">
            <v>-</v>
          </cell>
          <cell r="AK28" t="str">
            <v>-</v>
          </cell>
          <cell r="AL28">
            <v>2</v>
          </cell>
          <cell r="AM28">
            <v>4</v>
          </cell>
          <cell r="AN28">
            <v>4</v>
          </cell>
          <cell r="AO28" t="str">
            <v/>
          </cell>
          <cell r="AP28" t="str">
            <v/>
          </cell>
          <cell r="AQ28" t="str">
            <v/>
          </cell>
          <cell r="AR28" t="str">
            <v/>
          </cell>
          <cell r="AS28" t="str">
            <v/>
          </cell>
          <cell r="AT28" t="str">
            <v/>
          </cell>
          <cell r="AU28" t="str">
            <v/>
          </cell>
          <cell r="AV28">
            <v>1</v>
          </cell>
          <cell r="AW28" t="str">
            <v>-</v>
          </cell>
          <cell r="AX28" t="str">
            <v>-</v>
          </cell>
          <cell r="AY28" t="str">
            <v>-</v>
          </cell>
          <cell r="AZ28" t="str">
            <v>c</v>
          </cell>
          <cell r="BA28" t="str">
            <v>-</v>
          </cell>
          <cell r="BB28" t="str">
            <v>-</v>
          </cell>
          <cell r="BC28" t="str">
            <v>-</v>
          </cell>
          <cell r="BD28" t="str">
            <v>-</v>
          </cell>
          <cell r="BE28" t="str">
            <v>c</v>
          </cell>
          <cell r="BF28" t="str">
            <v/>
          </cell>
          <cell r="BG28" t="str">
            <v/>
          </cell>
          <cell r="BH28" t="str">
            <v/>
          </cell>
          <cell r="BI28">
            <v>2</v>
          </cell>
          <cell r="BJ28" t="str">
            <v/>
          </cell>
          <cell r="BK28" t="str">
            <v/>
          </cell>
          <cell r="BL28" t="str">
            <v/>
          </cell>
          <cell r="BM28" t="str">
            <v/>
          </cell>
          <cell r="BN28">
            <v>0.5</v>
          </cell>
          <cell r="BO28" t="str">
            <v>客観指標</v>
          </cell>
          <cell r="BP28" t="str">
            <v>本施策は，京都の強みを生かした事業環境の整備を目的としているため，市内企業への貢献度合いや雇用者の増加を重視して評価する方が妥当であると考えられるため客観指標を重視する。</v>
          </cell>
          <cell r="BQ28" t="str">
            <v>B</v>
          </cell>
          <cell r="BR28" t="str">
            <v>政策の目的がかなり達成されている</v>
          </cell>
          <cell r="BW28" t="str">
            <v>-</v>
          </cell>
          <cell r="BX28" t="str">
            <v>-</v>
          </cell>
          <cell r="BY28" t="str">
            <v>-</v>
          </cell>
          <cell r="BZ28" t="str">
            <v>-</v>
          </cell>
          <cell r="CA28" t="str">
            <v>-</v>
          </cell>
          <cell r="CB28" t="str">
            <v>-</v>
          </cell>
          <cell r="CC28" t="str">
            <v>-</v>
          </cell>
          <cell r="CD28" t="str">
            <v>-</v>
          </cell>
          <cell r="CE28" t="str">
            <v>-</v>
          </cell>
          <cell r="CF28" t="str">
            <v>e</v>
          </cell>
          <cell r="CG28">
            <v>1</v>
          </cell>
          <cell r="CH28">
            <v>1</v>
          </cell>
          <cell r="CI28" t="str">
            <v>-</v>
          </cell>
          <cell r="CJ28" t="str">
            <v>-</v>
          </cell>
          <cell r="CK28" t="str">
            <v>-</v>
          </cell>
          <cell r="CL28" t="str">
            <v>-</v>
          </cell>
          <cell r="CM28" t="str">
            <v>-</v>
          </cell>
          <cell r="CN28" t="str">
            <v>-</v>
          </cell>
          <cell r="CO28" t="str">
            <v>-</v>
          </cell>
          <cell r="CP28">
            <v>2</v>
          </cell>
          <cell r="CQ28" t="str">
            <v/>
          </cell>
          <cell r="CR28" t="str">
            <v/>
          </cell>
          <cell r="CS28" t="str">
            <v/>
          </cell>
          <cell r="CT28" t="str">
            <v/>
          </cell>
          <cell r="CU28" t="str">
            <v/>
          </cell>
          <cell r="CV28" t="str">
            <v/>
          </cell>
          <cell r="CW28" t="str">
            <v/>
          </cell>
          <cell r="CX28" t="str">
            <v/>
          </cell>
          <cell r="CY28" t="str">
            <v/>
          </cell>
          <cell r="CZ28">
            <v>0</v>
          </cell>
          <cell r="DA28" t="str">
            <v>-</v>
          </cell>
          <cell r="DB28" t="str">
            <v>-</v>
          </cell>
          <cell r="DC28" t="str">
            <v>-</v>
          </cell>
          <cell r="DD28" t="str">
            <v>-</v>
          </cell>
          <cell r="DE28" t="str">
            <v>-</v>
          </cell>
          <cell r="DF28" t="str">
            <v>-</v>
          </cell>
          <cell r="DG28" t="str">
            <v>-</v>
          </cell>
          <cell r="DH28" t="str">
            <v>-</v>
          </cell>
          <cell r="DI28" t="e">
            <v>#DIV/0!</v>
          </cell>
          <cell r="DJ28" t="str">
            <v/>
          </cell>
          <cell r="DK28" t="str">
            <v/>
          </cell>
          <cell r="DL28" t="str">
            <v/>
          </cell>
          <cell r="DM28" t="str">
            <v/>
          </cell>
          <cell r="DN28" t="str">
            <v/>
          </cell>
          <cell r="DO28" t="str">
            <v/>
          </cell>
          <cell r="DP28" t="str">
            <v/>
          </cell>
          <cell r="DQ28" t="str">
            <v/>
          </cell>
          <cell r="DR28" t="e">
            <v>#DIV/0!</v>
          </cell>
          <cell r="DS28" t="str">
            <v>客観指標</v>
          </cell>
          <cell r="DT28" t="str">
            <v>本施策は，京都の強みを生かした事業環境の整備を目的としているため，市内企業への貢献度合いや雇用者の増加を重視して評価する方が妥当であると考えられるため客観指標を重視する。</v>
          </cell>
          <cell r="DU28" t="e">
            <v>#DIV/0!</v>
          </cell>
          <cell r="DV28" t="e">
            <v>#DIV/0!</v>
          </cell>
          <cell r="DY28" t="str">
            <v>リンク</v>
          </cell>
          <cell r="EA28" t="str">
            <v>-</v>
          </cell>
          <cell r="EB28" t="str">
            <v>-</v>
          </cell>
          <cell r="EC28" t="str">
            <v>-</v>
          </cell>
          <cell r="ED28" t="str">
            <v>-</v>
          </cell>
          <cell r="EE28" t="str">
            <v>-</v>
          </cell>
          <cell r="EF28" t="str">
            <v>-</v>
          </cell>
          <cell r="EG28" t="str">
            <v>-</v>
          </cell>
          <cell r="EH28" t="str">
            <v>-</v>
          </cell>
          <cell r="EI28" t="str">
            <v>-</v>
          </cell>
          <cell r="EJ28" t="str">
            <v>e</v>
          </cell>
          <cell r="EK28">
            <v>1</v>
          </cell>
          <cell r="EL28">
            <v>1</v>
          </cell>
          <cell r="EM28" t="str">
            <v>-</v>
          </cell>
          <cell r="EN28" t="str">
            <v>-</v>
          </cell>
          <cell r="EO28" t="str">
            <v>-</v>
          </cell>
          <cell r="EP28" t="str">
            <v>-</v>
          </cell>
          <cell r="EQ28" t="str">
            <v>-</v>
          </cell>
          <cell r="ER28" t="str">
            <v>-</v>
          </cell>
          <cell r="ES28" t="str">
            <v>-</v>
          </cell>
          <cell r="ET28">
            <v>2</v>
          </cell>
          <cell r="EU28" t="str">
            <v/>
          </cell>
          <cell r="EV28" t="str">
            <v/>
          </cell>
          <cell r="EW28" t="str">
            <v/>
          </cell>
          <cell r="EX28" t="str">
            <v/>
          </cell>
          <cell r="EY28" t="str">
            <v/>
          </cell>
          <cell r="EZ28" t="str">
            <v/>
          </cell>
          <cell r="FA28" t="str">
            <v/>
          </cell>
          <cell r="FB28" t="str">
            <v/>
          </cell>
          <cell r="FC28" t="str">
            <v/>
          </cell>
          <cell r="FD28">
            <v>0</v>
          </cell>
          <cell r="FE28" t="str">
            <v>-</v>
          </cell>
          <cell r="FF28" t="str">
            <v>-</v>
          </cell>
          <cell r="FG28" t="str">
            <v>-</v>
          </cell>
          <cell r="FH28" t="str">
            <v>-</v>
          </cell>
          <cell r="FI28" t="str">
            <v>-</v>
          </cell>
          <cell r="FJ28" t="str">
            <v>-</v>
          </cell>
          <cell r="FK28" t="str">
            <v>-</v>
          </cell>
          <cell r="FL28" t="str">
            <v>-</v>
          </cell>
          <cell r="FM28" t="e">
            <v>#DIV/0!</v>
          </cell>
          <cell r="FN28" t="str">
            <v/>
          </cell>
          <cell r="FO28" t="str">
            <v/>
          </cell>
          <cell r="FP28" t="str">
            <v/>
          </cell>
          <cell r="FQ28" t="str">
            <v/>
          </cell>
          <cell r="FR28" t="str">
            <v/>
          </cell>
          <cell r="FS28" t="str">
            <v/>
          </cell>
          <cell r="FT28" t="str">
            <v/>
          </cell>
          <cell r="FU28" t="str">
            <v/>
          </cell>
          <cell r="FV28" t="e">
            <v>#DIV/0!</v>
          </cell>
          <cell r="FW28" t="str">
            <v>客観指標</v>
          </cell>
          <cell r="FX28" t="str">
            <v>本施策は，京都の強みを生かした事業環境の整備を目的としているため，市内企業への貢献度合いや雇用者の増加を重視して評価する方が妥当であると考えられるため客観指標を重視する。</v>
          </cell>
          <cell r="FY28" t="e">
            <v>#DIV/0!</v>
          </cell>
          <cell r="FZ28" t="e">
            <v>#DIV/0!</v>
          </cell>
          <cell r="GC28" t="str">
            <v>リンク</v>
          </cell>
          <cell r="GE28" t="str">
            <v>-</v>
          </cell>
          <cell r="GF28" t="str">
            <v>-</v>
          </cell>
          <cell r="GG28" t="str">
            <v>-</v>
          </cell>
          <cell r="GH28" t="str">
            <v>-</v>
          </cell>
          <cell r="GI28" t="str">
            <v>-</v>
          </cell>
          <cell r="GJ28" t="str">
            <v>-</v>
          </cell>
          <cell r="GK28" t="str">
            <v>-</v>
          </cell>
          <cell r="GL28" t="str">
            <v>-</v>
          </cell>
          <cell r="GM28" t="str">
            <v>-</v>
          </cell>
          <cell r="GN28" t="str">
            <v>e</v>
          </cell>
          <cell r="GO28">
            <v>1</v>
          </cell>
          <cell r="GP28">
            <v>1</v>
          </cell>
          <cell r="GQ28" t="str">
            <v>-</v>
          </cell>
          <cell r="GR28" t="str">
            <v>-</v>
          </cell>
          <cell r="GS28" t="str">
            <v>-</v>
          </cell>
          <cell r="GT28" t="str">
            <v>-</v>
          </cell>
          <cell r="GU28" t="str">
            <v>-</v>
          </cell>
          <cell r="GV28" t="str">
            <v>-</v>
          </cell>
          <cell r="GW28" t="str">
            <v>-</v>
          </cell>
          <cell r="GX28">
            <v>2</v>
          </cell>
          <cell r="GY28" t="str">
            <v/>
          </cell>
          <cell r="GZ28" t="str">
            <v/>
          </cell>
          <cell r="HA28" t="str">
            <v/>
          </cell>
          <cell r="HB28" t="str">
            <v/>
          </cell>
          <cell r="HC28" t="str">
            <v/>
          </cell>
          <cell r="HD28" t="str">
            <v/>
          </cell>
          <cell r="HE28" t="str">
            <v/>
          </cell>
          <cell r="HF28" t="str">
            <v/>
          </cell>
          <cell r="HG28" t="str">
            <v/>
          </cell>
          <cell r="HH28">
            <v>0</v>
          </cell>
          <cell r="HI28" t="str">
            <v>-</v>
          </cell>
          <cell r="HJ28" t="str">
            <v>-</v>
          </cell>
          <cell r="HK28" t="str">
            <v>-</v>
          </cell>
          <cell r="HL28" t="str">
            <v>-</v>
          </cell>
          <cell r="HM28" t="str">
            <v>-</v>
          </cell>
          <cell r="HN28" t="str">
            <v>-</v>
          </cell>
          <cell r="HO28" t="str">
            <v>-</v>
          </cell>
          <cell r="HP28" t="str">
            <v>-</v>
          </cell>
          <cell r="HQ28" t="e">
            <v>#DIV/0!</v>
          </cell>
          <cell r="HR28" t="str">
            <v/>
          </cell>
          <cell r="HS28" t="str">
            <v/>
          </cell>
          <cell r="HT28" t="str">
            <v/>
          </cell>
          <cell r="HU28" t="str">
            <v/>
          </cell>
          <cell r="HV28" t="str">
            <v/>
          </cell>
          <cell r="HW28" t="str">
            <v/>
          </cell>
          <cell r="HX28" t="str">
            <v/>
          </cell>
          <cell r="HY28" t="str">
            <v/>
          </cell>
          <cell r="HZ28" t="e">
            <v>#DIV/0!</v>
          </cell>
          <cell r="IA28" t="str">
            <v>客観指標</v>
          </cell>
          <cell r="IB28" t="str">
            <v>本施策は，京都の強みを生かした事業環境の整備を目的としているため，市内企業への貢献度合いや雇用者の増加を重視して評価する方が妥当であると考えられるため客観指標を重視する。</v>
          </cell>
          <cell r="IC28" t="e">
            <v>#DIV/0!</v>
          </cell>
          <cell r="ID28" t="e">
            <v>#DIV/0!</v>
          </cell>
          <cell r="IG28" t="str">
            <v>リンク</v>
          </cell>
          <cell r="II28" t="str">
            <v>-</v>
          </cell>
          <cell r="IJ28" t="str">
            <v>-</v>
          </cell>
          <cell r="IK28" t="str">
            <v>-</v>
          </cell>
          <cell r="IL28" t="str">
            <v>-</v>
          </cell>
          <cell r="IM28" t="str">
            <v>-</v>
          </cell>
          <cell r="IN28" t="str">
            <v>-</v>
          </cell>
          <cell r="IO28" t="str">
            <v>-</v>
          </cell>
          <cell r="IP28" t="str">
            <v>-</v>
          </cell>
          <cell r="IQ28" t="str">
            <v>-</v>
          </cell>
          <cell r="IR28" t="str">
            <v>e</v>
          </cell>
          <cell r="IS28">
            <v>1</v>
          </cell>
          <cell r="IT28">
            <v>1</v>
          </cell>
          <cell r="IU28" t="str">
            <v>-</v>
          </cell>
          <cell r="IV28" t="str">
            <v>-</v>
          </cell>
          <cell r="IW28" t="str">
            <v>-</v>
          </cell>
          <cell r="IX28" t="str">
            <v>-</v>
          </cell>
          <cell r="IY28" t="str">
            <v>-</v>
          </cell>
          <cell r="IZ28" t="str">
            <v>-</v>
          </cell>
          <cell r="JA28" t="str">
            <v>-</v>
          </cell>
          <cell r="JB28">
            <v>2</v>
          </cell>
          <cell r="JC28" t="str">
            <v/>
          </cell>
          <cell r="JD28" t="str">
            <v/>
          </cell>
          <cell r="JE28" t="str">
            <v/>
          </cell>
          <cell r="JF28" t="str">
            <v/>
          </cell>
          <cell r="JG28" t="str">
            <v/>
          </cell>
          <cell r="JH28" t="str">
            <v/>
          </cell>
          <cell r="JI28" t="str">
            <v/>
          </cell>
          <cell r="JJ28" t="str">
            <v/>
          </cell>
          <cell r="JK28" t="str">
            <v/>
          </cell>
          <cell r="JL28">
            <v>0</v>
          </cell>
          <cell r="JM28" t="str">
            <v>-</v>
          </cell>
          <cell r="JN28" t="str">
            <v>-</v>
          </cell>
          <cell r="JO28" t="str">
            <v>-</v>
          </cell>
          <cell r="JP28" t="str">
            <v>-</v>
          </cell>
          <cell r="JQ28" t="str">
            <v>-</v>
          </cell>
          <cell r="JR28" t="str">
            <v>-</v>
          </cell>
          <cell r="JS28" t="str">
            <v>-</v>
          </cell>
          <cell r="JT28" t="str">
            <v>-</v>
          </cell>
          <cell r="JU28" t="e">
            <v>#DIV/0!</v>
          </cell>
          <cell r="JV28" t="str">
            <v/>
          </cell>
          <cell r="JW28" t="str">
            <v/>
          </cell>
          <cell r="JX28" t="str">
            <v/>
          </cell>
          <cell r="JY28" t="str">
            <v/>
          </cell>
          <cell r="JZ28" t="str">
            <v/>
          </cell>
          <cell r="KA28" t="str">
            <v/>
          </cell>
          <cell r="KB28" t="str">
            <v/>
          </cell>
          <cell r="KC28" t="str">
            <v/>
          </cell>
          <cell r="KD28" t="e">
            <v>#DIV/0!</v>
          </cell>
          <cell r="KE28" t="str">
            <v>客観指標</v>
          </cell>
          <cell r="KF28" t="str">
            <v>本施策は，京都の強みを生かした事業環境の整備を目的としているため，市内企業への貢献度合いや雇用者の増加を重視して評価する方が妥当であると考えられるため客観指標を重視する。</v>
          </cell>
          <cell r="KG28" t="e">
            <v>#DIV/0!</v>
          </cell>
          <cell r="KH28" t="e">
            <v>#DIV/0!</v>
          </cell>
          <cell r="KK28" t="str">
            <v>リンク</v>
          </cell>
        </row>
        <row r="29">
          <cell r="A29">
            <v>704</v>
          </cell>
          <cell r="B29" t="str">
            <v>地域と文化を支える伝統産業，商業の振興</v>
          </cell>
          <cell r="C29">
            <v>7</v>
          </cell>
          <cell r="D29" t="str">
            <v>産業・商業</v>
          </cell>
          <cell r="F29" t="str">
            <v>産業観光局</v>
          </cell>
          <cell r="K29" t="str">
            <v>-</v>
          </cell>
          <cell r="L29" t="str">
            <v>-</v>
          </cell>
          <cell r="M29" t="str">
            <v>-</v>
          </cell>
          <cell r="N29" t="str">
            <v>-</v>
          </cell>
          <cell r="O29" t="str">
            <v>○</v>
          </cell>
          <cell r="P29" t="str">
            <v>○</v>
          </cell>
          <cell r="Q29" t="str">
            <v>-</v>
          </cell>
          <cell r="R29" t="str">
            <v>-</v>
          </cell>
          <cell r="S29" t="str">
            <v>a</v>
          </cell>
          <cell r="T29" t="str">
            <v>a</v>
          </cell>
          <cell r="U29" t="str">
            <v>-</v>
          </cell>
          <cell r="V29" t="str">
            <v>-</v>
          </cell>
          <cell r="W29" t="str">
            <v>-</v>
          </cell>
          <cell r="X29" t="str">
            <v>-</v>
          </cell>
          <cell r="Y29" t="str">
            <v>-</v>
          </cell>
          <cell r="Z29" t="str">
            <v>-</v>
          </cell>
          <cell r="AA29" t="str">
            <v>-</v>
          </cell>
          <cell r="AB29" t="str">
            <v>a</v>
          </cell>
          <cell r="AC29">
            <v>1</v>
          </cell>
          <cell r="AD29">
            <v>1</v>
          </cell>
          <cell r="AE29" t="str">
            <v>-</v>
          </cell>
          <cell r="AF29" t="str">
            <v>-</v>
          </cell>
          <cell r="AG29" t="str">
            <v>-</v>
          </cell>
          <cell r="AH29" t="str">
            <v>-</v>
          </cell>
          <cell r="AI29" t="str">
            <v>-</v>
          </cell>
          <cell r="AJ29" t="str">
            <v>-</v>
          </cell>
          <cell r="AK29" t="str">
            <v>-</v>
          </cell>
          <cell r="AL29">
            <v>2</v>
          </cell>
          <cell r="AM29">
            <v>4</v>
          </cell>
          <cell r="AN29">
            <v>4</v>
          </cell>
          <cell r="AO29" t="str">
            <v/>
          </cell>
          <cell r="AP29" t="str">
            <v/>
          </cell>
          <cell r="AQ29" t="str">
            <v/>
          </cell>
          <cell r="AR29" t="str">
            <v/>
          </cell>
          <cell r="AS29" t="str">
            <v/>
          </cell>
          <cell r="AT29" t="str">
            <v/>
          </cell>
          <cell r="AU29" t="str">
            <v/>
          </cell>
          <cell r="AV29">
            <v>1</v>
          </cell>
          <cell r="AW29" t="str">
            <v>-</v>
          </cell>
          <cell r="AX29" t="str">
            <v>-</v>
          </cell>
          <cell r="AY29" t="str">
            <v>-</v>
          </cell>
          <cell r="AZ29" t="str">
            <v>-</v>
          </cell>
          <cell r="BA29" t="str">
            <v>c</v>
          </cell>
          <cell r="BB29" t="str">
            <v>c</v>
          </cell>
          <cell r="BC29" t="str">
            <v>-</v>
          </cell>
          <cell r="BD29" t="str">
            <v>-</v>
          </cell>
          <cell r="BE29" t="str">
            <v>c</v>
          </cell>
          <cell r="BF29" t="str">
            <v/>
          </cell>
          <cell r="BG29" t="str">
            <v/>
          </cell>
          <cell r="BH29" t="str">
            <v/>
          </cell>
          <cell r="BI29" t="str">
            <v/>
          </cell>
          <cell r="BJ29">
            <v>2</v>
          </cell>
          <cell r="BK29">
            <v>2</v>
          </cell>
          <cell r="BL29" t="str">
            <v/>
          </cell>
          <cell r="BM29" t="str">
            <v/>
          </cell>
          <cell r="BN29">
            <v>0.5</v>
          </cell>
          <cell r="BO29" t="str">
            <v>客観指標</v>
          </cell>
          <cell r="BP29" t="str">
            <v>伝統産業製品の出荷額や中小小売店舗の状況をよく反映している客観指標評価を重視して評価することが妥当であると考えるため</v>
          </cell>
          <cell r="BQ29" t="str">
            <v>B</v>
          </cell>
          <cell r="BR29" t="str">
            <v>政策の目的がかなり達成されている</v>
          </cell>
          <cell r="BW29" t="str">
            <v>-</v>
          </cell>
          <cell r="BX29" t="str">
            <v>-</v>
          </cell>
          <cell r="BY29" t="str">
            <v>-</v>
          </cell>
          <cell r="BZ29" t="str">
            <v>-</v>
          </cell>
          <cell r="CA29" t="str">
            <v>-</v>
          </cell>
          <cell r="CB29" t="str">
            <v>-</v>
          </cell>
          <cell r="CC29" t="str">
            <v>-</v>
          </cell>
          <cell r="CD29" t="str">
            <v>-</v>
          </cell>
          <cell r="CE29" t="str">
            <v>-</v>
          </cell>
          <cell r="CF29" t="str">
            <v>e</v>
          </cell>
          <cell r="CG29">
            <v>1</v>
          </cell>
          <cell r="CH29">
            <v>1</v>
          </cell>
          <cell r="CI29" t="str">
            <v>-</v>
          </cell>
          <cell r="CJ29" t="str">
            <v>-</v>
          </cell>
          <cell r="CK29" t="str">
            <v>-</v>
          </cell>
          <cell r="CL29" t="str">
            <v>-</v>
          </cell>
          <cell r="CM29" t="str">
            <v>-</v>
          </cell>
          <cell r="CN29" t="str">
            <v>-</v>
          </cell>
          <cell r="CO29" t="str">
            <v>-</v>
          </cell>
          <cell r="CP29">
            <v>2</v>
          </cell>
          <cell r="CQ29" t="str">
            <v/>
          </cell>
          <cell r="CR29" t="str">
            <v/>
          </cell>
          <cell r="CS29" t="str">
            <v/>
          </cell>
          <cell r="CT29" t="str">
            <v/>
          </cell>
          <cell r="CU29" t="str">
            <v/>
          </cell>
          <cell r="CV29" t="str">
            <v/>
          </cell>
          <cell r="CW29" t="str">
            <v/>
          </cell>
          <cell r="CX29" t="str">
            <v/>
          </cell>
          <cell r="CY29" t="str">
            <v/>
          </cell>
          <cell r="CZ29">
            <v>0</v>
          </cell>
          <cell r="DA29" t="str">
            <v>-</v>
          </cell>
          <cell r="DB29" t="str">
            <v>-</v>
          </cell>
          <cell r="DC29" t="str">
            <v>-</v>
          </cell>
          <cell r="DD29" t="str">
            <v>-</v>
          </cell>
          <cell r="DE29" t="str">
            <v>-</v>
          </cell>
          <cell r="DF29" t="str">
            <v>-</v>
          </cell>
          <cell r="DG29" t="str">
            <v>-</v>
          </cell>
          <cell r="DH29" t="str">
            <v>-</v>
          </cell>
          <cell r="DI29" t="e">
            <v>#DIV/0!</v>
          </cell>
          <cell r="DJ29" t="str">
            <v/>
          </cell>
          <cell r="DK29" t="str">
            <v/>
          </cell>
          <cell r="DL29" t="str">
            <v/>
          </cell>
          <cell r="DM29" t="str">
            <v/>
          </cell>
          <cell r="DN29" t="str">
            <v/>
          </cell>
          <cell r="DO29" t="str">
            <v/>
          </cell>
          <cell r="DP29" t="str">
            <v/>
          </cell>
          <cell r="DQ29" t="str">
            <v/>
          </cell>
          <cell r="DR29" t="e">
            <v>#DIV/0!</v>
          </cell>
          <cell r="DS29" t="str">
            <v>客観指標</v>
          </cell>
          <cell r="DT29" t="str">
            <v>伝統産業製品の出荷額や中小小売店舗の状況をよく反映している客観指標評価を重視して評価することが妥当であると考えるため</v>
          </cell>
          <cell r="DU29" t="e">
            <v>#DIV/0!</v>
          </cell>
          <cell r="DV29" t="e">
            <v>#DIV/0!</v>
          </cell>
          <cell r="DY29" t="str">
            <v>リンク</v>
          </cell>
          <cell r="EA29" t="str">
            <v>-</v>
          </cell>
          <cell r="EB29" t="str">
            <v>-</v>
          </cell>
          <cell r="EC29" t="str">
            <v>-</v>
          </cell>
          <cell r="ED29" t="str">
            <v>-</v>
          </cell>
          <cell r="EE29" t="str">
            <v>-</v>
          </cell>
          <cell r="EF29" t="str">
            <v>-</v>
          </cell>
          <cell r="EG29" t="str">
            <v>-</v>
          </cell>
          <cell r="EH29" t="str">
            <v>-</v>
          </cell>
          <cell r="EI29" t="str">
            <v>-</v>
          </cell>
          <cell r="EJ29" t="str">
            <v>e</v>
          </cell>
          <cell r="EK29">
            <v>1</v>
          </cell>
          <cell r="EL29">
            <v>1</v>
          </cell>
          <cell r="EM29" t="str">
            <v>-</v>
          </cell>
          <cell r="EN29" t="str">
            <v>-</v>
          </cell>
          <cell r="EO29" t="str">
            <v>-</v>
          </cell>
          <cell r="EP29" t="str">
            <v>-</v>
          </cell>
          <cell r="EQ29" t="str">
            <v>-</v>
          </cell>
          <cell r="ER29" t="str">
            <v>-</v>
          </cell>
          <cell r="ES29" t="str">
            <v>-</v>
          </cell>
          <cell r="ET29">
            <v>2</v>
          </cell>
          <cell r="EU29" t="str">
            <v/>
          </cell>
          <cell r="EV29" t="str">
            <v/>
          </cell>
          <cell r="EW29" t="str">
            <v/>
          </cell>
          <cell r="EX29" t="str">
            <v/>
          </cell>
          <cell r="EY29" t="str">
            <v/>
          </cell>
          <cell r="EZ29" t="str">
            <v/>
          </cell>
          <cell r="FA29" t="str">
            <v/>
          </cell>
          <cell r="FB29" t="str">
            <v/>
          </cell>
          <cell r="FC29" t="str">
            <v/>
          </cell>
          <cell r="FD29">
            <v>0</v>
          </cell>
          <cell r="FE29" t="str">
            <v>-</v>
          </cell>
          <cell r="FF29" t="str">
            <v>-</v>
          </cell>
          <cell r="FG29" t="str">
            <v>-</v>
          </cell>
          <cell r="FH29" t="str">
            <v>-</v>
          </cell>
          <cell r="FI29" t="str">
            <v>-</v>
          </cell>
          <cell r="FJ29" t="str">
            <v>-</v>
          </cell>
          <cell r="FK29" t="str">
            <v>-</v>
          </cell>
          <cell r="FL29" t="str">
            <v>-</v>
          </cell>
          <cell r="FM29" t="e">
            <v>#DIV/0!</v>
          </cell>
          <cell r="FN29" t="str">
            <v/>
          </cell>
          <cell r="FO29" t="str">
            <v/>
          </cell>
          <cell r="FP29" t="str">
            <v/>
          </cell>
          <cell r="FQ29" t="str">
            <v/>
          </cell>
          <cell r="FR29" t="str">
            <v/>
          </cell>
          <cell r="FS29" t="str">
            <v/>
          </cell>
          <cell r="FT29" t="str">
            <v/>
          </cell>
          <cell r="FU29" t="str">
            <v/>
          </cell>
          <cell r="FV29" t="e">
            <v>#DIV/0!</v>
          </cell>
          <cell r="FW29" t="str">
            <v>客観指標</v>
          </cell>
          <cell r="FX29" t="str">
            <v>伝統産業製品の出荷額や中小小売店舗の状況をよく反映している客観指標評価を重視して評価することが妥当であると考えるため</v>
          </cell>
          <cell r="FY29" t="e">
            <v>#DIV/0!</v>
          </cell>
          <cell r="FZ29" t="e">
            <v>#DIV/0!</v>
          </cell>
          <cell r="GC29" t="str">
            <v>リンク</v>
          </cell>
          <cell r="GE29" t="str">
            <v>-</v>
          </cell>
          <cell r="GF29" t="str">
            <v>-</v>
          </cell>
          <cell r="GG29" t="str">
            <v>-</v>
          </cell>
          <cell r="GH29" t="str">
            <v>-</v>
          </cell>
          <cell r="GI29" t="str">
            <v>-</v>
          </cell>
          <cell r="GJ29" t="str">
            <v>-</v>
          </cell>
          <cell r="GK29" t="str">
            <v>-</v>
          </cell>
          <cell r="GL29" t="str">
            <v>-</v>
          </cell>
          <cell r="GM29" t="str">
            <v>-</v>
          </cell>
          <cell r="GN29" t="str">
            <v>e</v>
          </cell>
          <cell r="GO29">
            <v>1</v>
          </cell>
          <cell r="GP29">
            <v>1</v>
          </cell>
          <cell r="GQ29" t="str">
            <v>-</v>
          </cell>
          <cell r="GR29" t="str">
            <v>-</v>
          </cell>
          <cell r="GS29" t="str">
            <v>-</v>
          </cell>
          <cell r="GT29" t="str">
            <v>-</v>
          </cell>
          <cell r="GU29" t="str">
            <v>-</v>
          </cell>
          <cell r="GV29" t="str">
            <v>-</v>
          </cell>
          <cell r="GW29" t="str">
            <v>-</v>
          </cell>
          <cell r="GX29">
            <v>2</v>
          </cell>
          <cell r="GY29" t="str">
            <v/>
          </cell>
          <cell r="GZ29" t="str">
            <v/>
          </cell>
          <cell r="HA29" t="str">
            <v/>
          </cell>
          <cell r="HB29" t="str">
            <v/>
          </cell>
          <cell r="HC29" t="str">
            <v/>
          </cell>
          <cell r="HD29" t="str">
            <v/>
          </cell>
          <cell r="HE29" t="str">
            <v/>
          </cell>
          <cell r="HF29" t="str">
            <v/>
          </cell>
          <cell r="HG29" t="str">
            <v/>
          </cell>
          <cell r="HH29">
            <v>0</v>
          </cell>
          <cell r="HI29" t="str">
            <v>-</v>
          </cell>
          <cell r="HJ29" t="str">
            <v>-</v>
          </cell>
          <cell r="HK29" t="str">
            <v>-</v>
          </cell>
          <cell r="HL29" t="str">
            <v>-</v>
          </cell>
          <cell r="HM29" t="str">
            <v>-</v>
          </cell>
          <cell r="HN29" t="str">
            <v>-</v>
          </cell>
          <cell r="HO29" t="str">
            <v>-</v>
          </cell>
          <cell r="HP29" t="str">
            <v>-</v>
          </cell>
          <cell r="HQ29" t="e">
            <v>#DIV/0!</v>
          </cell>
          <cell r="HR29" t="str">
            <v/>
          </cell>
          <cell r="HS29" t="str">
            <v/>
          </cell>
          <cell r="HT29" t="str">
            <v/>
          </cell>
          <cell r="HU29" t="str">
            <v/>
          </cell>
          <cell r="HV29" t="str">
            <v/>
          </cell>
          <cell r="HW29" t="str">
            <v/>
          </cell>
          <cell r="HX29" t="str">
            <v/>
          </cell>
          <cell r="HY29" t="str">
            <v/>
          </cell>
          <cell r="HZ29" t="e">
            <v>#DIV/0!</v>
          </cell>
          <cell r="IA29" t="str">
            <v>客観指標</v>
          </cell>
          <cell r="IB29" t="str">
            <v>伝統産業製品の出荷額や中小小売店舗の状況をよく反映している客観指標評価を重視して評価することが妥当であると考えるため</v>
          </cell>
          <cell r="IC29" t="e">
            <v>#DIV/0!</v>
          </cell>
          <cell r="ID29" t="e">
            <v>#DIV/0!</v>
          </cell>
          <cell r="IG29" t="str">
            <v>リンク</v>
          </cell>
          <cell r="II29" t="str">
            <v>-</v>
          </cell>
          <cell r="IJ29" t="str">
            <v>-</v>
          </cell>
          <cell r="IK29" t="str">
            <v>-</v>
          </cell>
          <cell r="IL29" t="str">
            <v>-</v>
          </cell>
          <cell r="IM29" t="str">
            <v>-</v>
          </cell>
          <cell r="IN29" t="str">
            <v>-</v>
          </cell>
          <cell r="IO29" t="str">
            <v>-</v>
          </cell>
          <cell r="IP29" t="str">
            <v>-</v>
          </cell>
          <cell r="IQ29" t="str">
            <v>-</v>
          </cell>
          <cell r="IR29" t="str">
            <v>e</v>
          </cell>
          <cell r="IS29">
            <v>1</v>
          </cell>
          <cell r="IT29">
            <v>1</v>
          </cell>
          <cell r="IU29" t="str">
            <v>-</v>
          </cell>
          <cell r="IV29" t="str">
            <v>-</v>
          </cell>
          <cell r="IW29" t="str">
            <v>-</v>
          </cell>
          <cell r="IX29" t="str">
            <v>-</v>
          </cell>
          <cell r="IY29" t="str">
            <v>-</v>
          </cell>
          <cell r="IZ29" t="str">
            <v>-</v>
          </cell>
          <cell r="JA29" t="str">
            <v>-</v>
          </cell>
          <cell r="JB29">
            <v>2</v>
          </cell>
          <cell r="JC29" t="str">
            <v/>
          </cell>
          <cell r="JD29" t="str">
            <v/>
          </cell>
          <cell r="JE29" t="str">
            <v/>
          </cell>
          <cell r="JF29" t="str">
            <v/>
          </cell>
          <cell r="JG29" t="str">
            <v/>
          </cell>
          <cell r="JH29" t="str">
            <v/>
          </cell>
          <cell r="JI29" t="str">
            <v/>
          </cell>
          <cell r="JJ29" t="str">
            <v/>
          </cell>
          <cell r="JK29" t="str">
            <v/>
          </cell>
          <cell r="JL29">
            <v>0</v>
          </cell>
          <cell r="JM29" t="str">
            <v>-</v>
          </cell>
          <cell r="JN29" t="str">
            <v>-</v>
          </cell>
          <cell r="JO29" t="str">
            <v>-</v>
          </cell>
          <cell r="JP29" t="str">
            <v>-</v>
          </cell>
          <cell r="JQ29" t="str">
            <v>-</v>
          </cell>
          <cell r="JR29" t="str">
            <v>-</v>
          </cell>
          <cell r="JS29" t="str">
            <v>-</v>
          </cell>
          <cell r="JT29" t="str">
            <v>-</v>
          </cell>
          <cell r="JU29" t="e">
            <v>#DIV/0!</v>
          </cell>
          <cell r="JV29" t="str">
            <v/>
          </cell>
          <cell r="JW29" t="str">
            <v/>
          </cell>
          <cell r="JX29" t="str">
            <v/>
          </cell>
          <cell r="JY29" t="str">
            <v/>
          </cell>
          <cell r="JZ29" t="str">
            <v/>
          </cell>
          <cell r="KA29" t="str">
            <v/>
          </cell>
          <cell r="KB29" t="str">
            <v/>
          </cell>
          <cell r="KC29" t="str">
            <v/>
          </cell>
          <cell r="KD29" t="e">
            <v>#DIV/0!</v>
          </cell>
          <cell r="KE29" t="str">
            <v>客観指標</v>
          </cell>
          <cell r="KF29" t="str">
            <v>伝統産業製品の出荷額や中小小売店舗の状況をよく反映している客観指標評価を重視して評価することが妥当であると考えるため</v>
          </cell>
          <cell r="KG29" t="e">
            <v>#DIV/0!</v>
          </cell>
          <cell r="KH29" t="e">
            <v>#DIV/0!</v>
          </cell>
          <cell r="KK29" t="str">
            <v>リンク</v>
          </cell>
        </row>
        <row r="30">
          <cell r="A30">
            <v>705</v>
          </cell>
          <cell r="B30" t="str">
            <v>京の食文化の継承・発展と安全・安心な生鮮食料品等の安定的な供給</v>
          </cell>
          <cell r="C30">
            <v>7</v>
          </cell>
          <cell r="D30" t="str">
            <v>産業・商業</v>
          </cell>
          <cell r="F30" t="str">
            <v>産業観光局</v>
          </cell>
          <cell r="K30" t="str">
            <v>-</v>
          </cell>
          <cell r="L30" t="str">
            <v>-</v>
          </cell>
          <cell r="M30" t="str">
            <v>-</v>
          </cell>
          <cell r="N30" t="str">
            <v>-</v>
          </cell>
          <cell r="O30" t="str">
            <v>-</v>
          </cell>
          <cell r="P30" t="str">
            <v>-</v>
          </cell>
          <cell r="Q30" t="str">
            <v>○</v>
          </cell>
          <cell r="R30" t="str">
            <v>○</v>
          </cell>
          <cell r="S30" t="str">
            <v>d</v>
          </cell>
          <cell r="T30" t="str">
            <v>b</v>
          </cell>
          <cell r="U30" t="str">
            <v>b</v>
          </cell>
          <cell r="V30" t="str">
            <v>b</v>
          </cell>
          <cell r="W30" t="str">
            <v>b</v>
          </cell>
          <cell r="X30" t="str">
            <v>b</v>
          </cell>
          <cell r="Y30" t="str">
            <v>b</v>
          </cell>
          <cell r="Z30" t="str">
            <v>-</v>
          </cell>
          <cell r="AA30" t="str">
            <v>-</v>
          </cell>
          <cell r="AB30" t="str">
            <v>b</v>
          </cell>
          <cell r="AC30">
            <v>1</v>
          </cell>
          <cell r="AD30">
            <v>1</v>
          </cell>
          <cell r="AE30">
            <v>1</v>
          </cell>
          <cell r="AF30">
            <v>1</v>
          </cell>
          <cell r="AG30">
            <v>1</v>
          </cell>
          <cell r="AH30">
            <v>1</v>
          </cell>
          <cell r="AI30">
            <v>1</v>
          </cell>
          <cell r="AJ30" t="str">
            <v>-</v>
          </cell>
          <cell r="AK30" t="str">
            <v>-</v>
          </cell>
          <cell r="AL30">
            <v>7</v>
          </cell>
          <cell r="AM30">
            <v>1</v>
          </cell>
          <cell r="AN30">
            <v>3</v>
          </cell>
          <cell r="AO30">
            <v>3</v>
          </cell>
          <cell r="AP30">
            <v>3</v>
          </cell>
          <cell r="AQ30">
            <v>3</v>
          </cell>
          <cell r="AR30">
            <v>3</v>
          </cell>
          <cell r="AS30">
            <v>3</v>
          </cell>
          <cell r="AT30" t="str">
            <v/>
          </cell>
          <cell r="AU30" t="str">
            <v/>
          </cell>
          <cell r="AV30">
            <v>0.6785714285714286</v>
          </cell>
          <cell r="AW30" t="str">
            <v>-</v>
          </cell>
          <cell r="AX30" t="str">
            <v>-</v>
          </cell>
          <cell r="AY30" t="str">
            <v>-</v>
          </cell>
          <cell r="AZ30" t="str">
            <v>-</v>
          </cell>
          <cell r="BA30" t="str">
            <v>-</v>
          </cell>
          <cell r="BB30" t="str">
            <v>-</v>
          </cell>
          <cell r="BC30" t="str">
            <v>b</v>
          </cell>
          <cell r="BD30" t="str">
            <v>b</v>
          </cell>
          <cell r="BE30" t="str">
            <v>b</v>
          </cell>
          <cell r="BF30" t="str">
            <v/>
          </cell>
          <cell r="BG30" t="str">
            <v/>
          </cell>
          <cell r="BH30" t="str">
            <v/>
          </cell>
          <cell r="BI30" t="str">
            <v/>
          </cell>
          <cell r="BJ30" t="str">
            <v/>
          </cell>
          <cell r="BK30" t="str">
            <v/>
          </cell>
          <cell r="BL30">
            <v>3</v>
          </cell>
          <cell r="BM30">
            <v>3</v>
          </cell>
          <cell r="BN30">
            <v>0.75</v>
          </cell>
          <cell r="BO30" t="str">
            <v>客観指標</v>
          </cell>
          <cell r="BP30" t="str">
            <v>流通体制の現状については，中央卸売市場の取扱数量をはじめとする指標により客観的に捉えることが重要であり，客観指標評価を重視して評価することが妥当であると考えるため</v>
          </cell>
          <cell r="BQ30" t="str">
            <v>B</v>
          </cell>
          <cell r="BR30" t="str">
            <v>政策の目的がかなり達成されている</v>
          </cell>
          <cell r="BW30" t="str">
            <v>-</v>
          </cell>
          <cell r="BX30" t="str">
            <v>-</v>
          </cell>
          <cell r="BY30" t="str">
            <v>-</v>
          </cell>
          <cell r="BZ30" t="str">
            <v>-</v>
          </cell>
          <cell r="CA30" t="str">
            <v>-</v>
          </cell>
          <cell r="CB30" t="str">
            <v>-</v>
          </cell>
          <cell r="CC30" t="str">
            <v>-</v>
          </cell>
          <cell r="CD30" t="str">
            <v>-</v>
          </cell>
          <cell r="CE30" t="str">
            <v>-</v>
          </cell>
          <cell r="CF30" t="str">
            <v>e</v>
          </cell>
          <cell r="CG30">
            <v>1</v>
          </cell>
          <cell r="CH30">
            <v>1</v>
          </cell>
          <cell r="CI30">
            <v>1</v>
          </cell>
          <cell r="CJ30">
            <v>1</v>
          </cell>
          <cell r="CK30">
            <v>1</v>
          </cell>
          <cell r="CL30">
            <v>1</v>
          </cell>
          <cell r="CM30">
            <v>1</v>
          </cell>
          <cell r="CN30" t="str">
            <v>-</v>
          </cell>
          <cell r="CO30" t="str">
            <v>-</v>
          </cell>
          <cell r="CP30">
            <v>7</v>
          </cell>
          <cell r="CQ30" t="str">
            <v/>
          </cell>
          <cell r="CR30" t="str">
            <v/>
          </cell>
          <cell r="CS30" t="str">
            <v/>
          </cell>
          <cell r="CT30" t="str">
            <v/>
          </cell>
          <cell r="CU30" t="str">
            <v/>
          </cell>
          <cell r="CV30" t="str">
            <v/>
          </cell>
          <cell r="CW30" t="str">
            <v/>
          </cell>
          <cell r="CX30" t="str">
            <v/>
          </cell>
          <cell r="CY30" t="str">
            <v/>
          </cell>
          <cell r="CZ30">
            <v>0</v>
          </cell>
          <cell r="DA30" t="str">
            <v>-</v>
          </cell>
          <cell r="DB30" t="str">
            <v>-</v>
          </cell>
          <cell r="DC30" t="str">
            <v>-</v>
          </cell>
          <cell r="DD30" t="str">
            <v>-</v>
          </cell>
          <cell r="DE30" t="str">
            <v>-</v>
          </cell>
          <cell r="DF30" t="str">
            <v>-</v>
          </cell>
          <cell r="DG30" t="str">
            <v>-</v>
          </cell>
          <cell r="DH30" t="str">
            <v>-</v>
          </cell>
          <cell r="DI30" t="e">
            <v>#DIV/0!</v>
          </cell>
          <cell r="DJ30" t="str">
            <v/>
          </cell>
          <cell r="DK30" t="str">
            <v/>
          </cell>
          <cell r="DL30" t="str">
            <v/>
          </cell>
          <cell r="DM30" t="str">
            <v/>
          </cell>
          <cell r="DN30" t="str">
            <v/>
          </cell>
          <cell r="DO30" t="str">
            <v/>
          </cell>
          <cell r="DP30" t="str">
            <v/>
          </cell>
          <cell r="DQ30" t="str">
            <v/>
          </cell>
          <cell r="DR30" t="e">
            <v>#DIV/0!</v>
          </cell>
          <cell r="DS30" t="str">
            <v>客観指標</v>
          </cell>
          <cell r="DT30" t="str">
            <v>流通体制の現状については，中央卸売市場の取扱数量をはじめとする指標により客観的に捉えることが重要であり，客観指標評価を重視して評価することが妥当であると考えるため</v>
          </cell>
          <cell r="DU30" t="e">
            <v>#DIV/0!</v>
          </cell>
          <cell r="DV30" t="e">
            <v>#DIV/0!</v>
          </cell>
          <cell r="DY30" t="str">
            <v>リンク</v>
          </cell>
          <cell r="EA30" t="str">
            <v>-</v>
          </cell>
          <cell r="EB30" t="str">
            <v>-</v>
          </cell>
          <cell r="EC30" t="str">
            <v>-</v>
          </cell>
          <cell r="ED30" t="str">
            <v>-</v>
          </cell>
          <cell r="EE30" t="str">
            <v>-</v>
          </cell>
          <cell r="EF30" t="str">
            <v>-</v>
          </cell>
          <cell r="EG30" t="str">
            <v>-</v>
          </cell>
          <cell r="EH30" t="str">
            <v>-</v>
          </cell>
          <cell r="EI30" t="str">
            <v>-</v>
          </cell>
          <cell r="EJ30" t="str">
            <v>e</v>
          </cell>
          <cell r="EK30">
            <v>1</v>
          </cell>
          <cell r="EL30">
            <v>1</v>
          </cell>
          <cell r="EM30">
            <v>1</v>
          </cell>
          <cell r="EN30">
            <v>1</v>
          </cell>
          <cell r="EO30">
            <v>1</v>
          </cell>
          <cell r="EP30">
            <v>1</v>
          </cell>
          <cell r="EQ30">
            <v>1</v>
          </cell>
          <cell r="ER30" t="str">
            <v>-</v>
          </cell>
          <cell r="ES30" t="str">
            <v>-</v>
          </cell>
          <cell r="ET30">
            <v>7</v>
          </cell>
          <cell r="EU30" t="str">
            <v/>
          </cell>
          <cell r="EV30" t="str">
            <v/>
          </cell>
          <cell r="EW30" t="str">
            <v/>
          </cell>
          <cell r="EX30" t="str">
            <v/>
          </cell>
          <cell r="EY30" t="str">
            <v/>
          </cell>
          <cell r="EZ30" t="str">
            <v/>
          </cell>
          <cell r="FA30" t="str">
            <v/>
          </cell>
          <cell r="FB30" t="str">
            <v/>
          </cell>
          <cell r="FC30" t="str">
            <v/>
          </cell>
          <cell r="FD30">
            <v>0</v>
          </cell>
          <cell r="FE30" t="str">
            <v>-</v>
          </cell>
          <cell r="FF30" t="str">
            <v>-</v>
          </cell>
          <cell r="FG30" t="str">
            <v>-</v>
          </cell>
          <cell r="FH30" t="str">
            <v>-</v>
          </cell>
          <cell r="FI30" t="str">
            <v>-</v>
          </cell>
          <cell r="FJ30" t="str">
            <v>-</v>
          </cell>
          <cell r="FK30" t="str">
            <v>-</v>
          </cell>
          <cell r="FL30" t="str">
            <v>-</v>
          </cell>
          <cell r="FM30" t="e">
            <v>#DIV/0!</v>
          </cell>
          <cell r="FN30" t="str">
            <v/>
          </cell>
          <cell r="FO30" t="str">
            <v/>
          </cell>
          <cell r="FP30" t="str">
            <v/>
          </cell>
          <cell r="FQ30" t="str">
            <v/>
          </cell>
          <cell r="FR30" t="str">
            <v/>
          </cell>
          <cell r="FS30" t="str">
            <v/>
          </cell>
          <cell r="FT30" t="str">
            <v/>
          </cell>
          <cell r="FU30" t="str">
            <v/>
          </cell>
          <cell r="FV30" t="e">
            <v>#DIV/0!</v>
          </cell>
          <cell r="FW30" t="str">
            <v>客観指標</v>
          </cell>
          <cell r="FX30" t="str">
            <v>流通体制の現状については，中央卸売市場の取扱数量をはじめとする指標により客観的に捉えることが重要であり，客観指標評価を重視して評価することが妥当であると考えるため</v>
          </cell>
          <cell r="FY30" t="e">
            <v>#DIV/0!</v>
          </cell>
          <cell r="FZ30" t="e">
            <v>#DIV/0!</v>
          </cell>
          <cell r="GC30" t="str">
            <v>リンク</v>
          </cell>
          <cell r="GE30" t="str">
            <v>-</v>
          </cell>
          <cell r="GF30" t="str">
            <v>-</v>
          </cell>
          <cell r="GG30" t="str">
            <v>-</v>
          </cell>
          <cell r="GH30" t="str">
            <v>-</v>
          </cell>
          <cell r="GI30" t="str">
            <v>-</v>
          </cell>
          <cell r="GJ30" t="str">
            <v>-</v>
          </cell>
          <cell r="GK30" t="str">
            <v>-</v>
          </cell>
          <cell r="GL30" t="str">
            <v>-</v>
          </cell>
          <cell r="GM30" t="str">
            <v>-</v>
          </cell>
          <cell r="GN30" t="str">
            <v>e</v>
          </cell>
          <cell r="GO30">
            <v>1</v>
          </cell>
          <cell r="GP30">
            <v>1</v>
          </cell>
          <cell r="GQ30">
            <v>1</v>
          </cell>
          <cell r="GR30">
            <v>1</v>
          </cell>
          <cell r="GS30">
            <v>1</v>
          </cell>
          <cell r="GT30">
            <v>1</v>
          </cell>
          <cell r="GU30">
            <v>1</v>
          </cell>
          <cell r="GV30" t="str">
            <v>-</v>
          </cell>
          <cell r="GW30" t="str">
            <v>-</v>
          </cell>
          <cell r="GX30">
            <v>7</v>
          </cell>
          <cell r="GY30" t="str">
            <v/>
          </cell>
          <cell r="GZ30" t="str">
            <v/>
          </cell>
          <cell r="HA30" t="str">
            <v/>
          </cell>
          <cell r="HB30" t="str">
            <v/>
          </cell>
          <cell r="HC30" t="str">
            <v/>
          </cell>
          <cell r="HD30" t="str">
            <v/>
          </cell>
          <cell r="HE30" t="str">
            <v/>
          </cell>
          <cell r="HF30" t="str">
            <v/>
          </cell>
          <cell r="HG30" t="str">
            <v/>
          </cell>
          <cell r="HH30">
            <v>0</v>
          </cell>
          <cell r="HI30" t="str">
            <v>-</v>
          </cell>
          <cell r="HJ30" t="str">
            <v>-</v>
          </cell>
          <cell r="HK30" t="str">
            <v>-</v>
          </cell>
          <cell r="HL30" t="str">
            <v>-</v>
          </cell>
          <cell r="HM30" t="str">
            <v>-</v>
          </cell>
          <cell r="HN30" t="str">
            <v>-</v>
          </cell>
          <cell r="HO30" t="str">
            <v>-</v>
          </cell>
          <cell r="HP30" t="str">
            <v>-</v>
          </cell>
          <cell r="HQ30" t="e">
            <v>#DIV/0!</v>
          </cell>
          <cell r="HR30" t="str">
            <v/>
          </cell>
          <cell r="HS30" t="str">
            <v/>
          </cell>
          <cell r="HT30" t="str">
            <v/>
          </cell>
          <cell r="HU30" t="str">
            <v/>
          </cell>
          <cell r="HV30" t="str">
            <v/>
          </cell>
          <cell r="HW30" t="str">
            <v/>
          </cell>
          <cell r="HX30" t="str">
            <v/>
          </cell>
          <cell r="HY30" t="str">
            <v/>
          </cell>
          <cell r="HZ30" t="e">
            <v>#DIV/0!</v>
          </cell>
          <cell r="IA30" t="str">
            <v>客観指標</v>
          </cell>
          <cell r="IB30" t="str">
            <v>流通体制の現状については，中央卸売市場の取扱数量をはじめとする指標により客観的に捉えることが重要であり，客観指標評価を重視して評価することが妥当であると考えるため</v>
          </cell>
          <cell r="IC30" t="e">
            <v>#DIV/0!</v>
          </cell>
          <cell r="ID30" t="e">
            <v>#DIV/0!</v>
          </cell>
          <cell r="IG30" t="str">
            <v>リンク</v>
          </cell>
          <cell r="II30" t="str">
            <v>-</v>
          </cell>
          <cell r="IJ30" t="str">
            <v>-</v>
          </cell>
          <cell r="IK30" t="str">
            <v>-</v>
          </cell>
          <cell r="IL30" t="str">
            <v>-</v>
          </cell>
          <cell r="IM30" t="str">
            <v>-</v>
          </cell>
          <cell r="IN30" t="str">
            <v>-</v>
          </cell>
          <cell r="IO30" t="str">
            <v>-</v>
          </cell>
          <cell r="IP30" t="str">
            <v>-</v>
          </cell>
          <cell r="IQ30" t="str">
            <v>-</v>
          </cell>
          <cell r="IR30" t="str">
            <v>e</v>
          </cell>
          <cell r="IS30">
            <v>1</v>
          </cell>
          <cell r="IT30">
            <v>1</v>
          </cell>
          <cell r="IU30">
            <v>1</v>
          </cell>
          <cell r="IV30">
            <v>1</v>
          </cell>
          <cell r="IW30">
            <v>1</v>
          </cell>
          <cell r="IX30">
            <v>1</v>
          </cell>
          <cell r="IY30">
            <v>1</v>
          </cell>
          <cell r="IZ30" t="str">
            <v>-</v>
          </cell>
          <cell r="JA30" t="str">
            <v>-</v>
          </cell>
          <cell r="JB30">
            <v>7</v>
          </cell>
          <cell r="JC30" t="str">
            <v/>
          </cell>
          <cell r="JD30" t="str">
            <v/>
          </cell>
          <cell r="JE30" t="str">
            <v/>
          </cell>
          <cell r="JF30" t="str">
            <v/>
          </cell>
          <cell r="JG30" t="str">
            <v/>
          </cell>
          <cell r="JH30" t="str">
            <v/>
          </cell>
          <cell r="JI30" t="str">
            <v/>
          </cell>
          <cell r="JJ30" t="str">
            <v/>
          </cell>
          <cell r="JK30" t="str">
            <v/>
          </cell>
          <cell r="JL30">
            <v>0</v>
          </cell>
          <cell r="JM30" t="str">
            <v>-</v>
          </cell>
          <cell r="JN30" t="str">
            <v>-</v>
          </cell>
          <cell r="JO30" t="str">
            <v>-</v>
          </cell>
          <cell r="JP30" t="str">
            <v>-</v>
          </cell>
          <cell r="JQ30" t="str">
            <v>-</v>
          </cell>
          <cell r="JR30" t="str">
            <v>-</v>
          </cell>
          <cell r="JS30" t="str">
            <v>-</v>
          </cell>
          <cell r="JT30" t="str">
            <v>-</v>
          </cell>
          <cell r="JU30" t="e">
            <v>#DIV/0!</v>
          </cell>
          <cell r="JV30" t="str">
            <v/>
          </cell>
          <cell r="JW30" t="str">
            <v/>
          </cell>
          <cell r="JX30" t="str">
            <v/>
          </cell>
          <cell r="JY30" t="str">
            <v/>
          </cell>
          <cell r="JZ30" t="str">
            <v/>
          </cell>
          <cell r="KA30" t="str">
            <v/>
          </cell>
          <cell r="KB30" t="str">
            <v/>
          </cell>
          <cell r="KC30" t="str">
            <v/>
          </cell>
          <cell r="KD30" t="e">
            <v>#DIV/0!</v>
          </cell>
          <cell r="KE30" t="str">
            <v>客観指標</v>
          </cell>
          <cell r="KF30" t="str">
            <v>流通体制の現状については，中央卸売市場の取扱数量をはじめとする指標により客観的に捉えることが重要であり，客観指標評価を重視して評価することが妥当であると考えるため</v>
          </cell>
          <cell r="KG30" t="e">
            <v>#DIV/0!</v>
          </cell>
          <cell r="KH30" t="e">
            <v>#DIV/0!</v>
          </cell>
          <cell r="KK30" t="str">
            <v>リンク</v>
          </cell>
        </row>
        <row r="31">
          <cell r="A31">
            <v>801</v>
          </cell>
          <cell r="B31" t="str">
            <v>市民生活の豊かさの向上</v>
          </cell>
          <cell r="C31">
            <v>8</v>
          </cell>
          <cell r="D31" t="str">
            <v>観光</v>
          </cell>
          <cell r="F31" t="str">
            <v>産業観光局</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v>0</v>
          </cell>
          <cell r="AM31" t="str">
            <v/>
          </cell>
          <cell r="AN31" t="str">
            <v/>
          </cell>
          <cell r="AO31" t="str">
            <v/>
          </cell>
          <cell r="AP31" t="str">
            <v/>
          </cell>
          <cell r="AQ31" t="str">
            <v/>
          </cell>
          <cell r="AR31" t="str">
            <v/>
          </cell>
          <cell r="AS31" t="str">
            <v/>
          </cell>
          <cell r="AT31" t="str">
            <v/>
          </cell>
          <cell r="AU31" t="str">
            <v/>
          </cell>
          <cell r="AV31" t="e">
            <v>#DIV/0!</v>
          </cell>
          <cell r="AW31" t="str">
            <v>b</v>
          </cell>
          <cell r="AX31" t="str">
            <v>-</v>
          </cell>
          <cell r="AY31" t="str">
            <v>-</v>
          </cell>
          <cell r="AZ31" t="str">
            <v>-</v>
          </cell>
          <cell r="BA31" t="str">
            <v>-</v>
          </cell>
          <cell r="BB31" t="str">
            <v>-</v>
          </cell>
          <cell r="BC31" t="str">
            <v>-</v>
          </cell>
          <cell r="BD31" t="str">
            <v>-</v>
          </cell>
          <cell r="BE31" t="str">
            <v>b</v>
          </cell>
          <cell r="BF31">
            <v>3</v>
          </cell>
          <cell r="BG31" t="str">
            <v/>
          </cell>
          <cell r="BH31" t="str">
            <v/>
          </cell>
          <cell r="BI31" t="str">
            <v/>
          </cell>
          <cell r="BJ31" t="str">
            <v/>
          </cell>
          <cell r="BK31" t="str">
            <v/>
          </cell>
          <cell r="BL31" t="str">
            <v/>
          </cell>
          <cell r="BM31" t="str">
            <v/>
          </cell>
          <cell r="BN31">
            <v>0.75</v>
          </cell>
          <cell r="BO31" t="str">
            <v>市民実感</v>
          </cell>
          <cell r="BP31" t="str">
            <v>観光客だけでなく市民にとっても満足度の高い観光振興を図ることを目的としており，市民生活実感評価を重視して評価することが妥当であると考えるため。</v>
          </cell>
          <cell r="BQ31" t="str">
            <v>B</v>
          </cell>
          <cell r="BR31" t="str">
            <v>政策の目的がかなり達成されている</v>
          </cell>
          <cell r="BW31" t="str">
            <v>-</v>
          </cell>
          <cell r="BX31" t="str">
            <v>-</v>
          </cell>
          <cell r="BY31" t="str">
            <v>-</v>
          </cell>
          <cell r="BZ31" t="str">
            <v>-</v>
          </cell>
          <cell r="CA31" t="str">
            <v>-</v>
          </cell>
          <cell r="CB31" t="str">
            <v>-</v>
          </cell>
          <cell r="CC31" t="str">
            <v>-</v>
          </cell>
          <cell r="CD31" t="str">
            <v>-</v>
          </cell>
          <cell r="CE31" t="str">
            <v>-</v>
          </cell>
          <cell r="CF31" t="e">
            <v>#DIV/0!</v>
          </cell>
          <cell r="CG31" t="str">
            <v>-</v>
          </cell>
          <cell r="CH31" t="str">
            <v>-</v>
          </cell>
          <cell r="CI31" t="str">
            <v>-</v>
          </cell>
          <cell r="CJ31" t="str">
            <v>-</v>
          </cell>
          <cell r="CK31" t="str">
            <v>-</v>
          </cell>
          <cell r="CL31" t="str">
            <v>-</v>
          </cell>
          <cell r="CM31" t="str">
            <v>-</v>
          </cell>
          <cell r="CN31" t="str">
            <v>-</v>
          </cell>
          <cell r="CO31" t="str">
            <v>-</v>
          </cell>
          <cell r="CP31">
            <v>0</v>
          </cell>
          <cell r="CQ31" t="str">
            <v/>
          </cell>
          <cell r="CR31" t="str">
            <v/>
          </cell>
          <cell r="CS31" t="str">
            <v/>
          </cell>
          <cell r="CT31" t="str">
            <v/>
          </cell>
          <cell r="CU31" t="str">
            <v/>
          </cell>
          <cell r="CV31" t="str">
            <v/>
          </cell>
          <cell r="CW31" t="str">
            <v/>
          </cell>
          <cell r="CX31" t="str">
            <v/>
          </cell>
          <cell r="CY31" t="str">
            <v/>
          </cell>
          <cell r="CZ31" t="e">
            <v>#DIV/0!</v>
          </cell>
          <cell r="DA31" t="str">
            <v>-</v>
          </cell>
          <cell r="DB31" t="str">
            <v>-</v>
          </cell>
          <cell r="DC31" t="str">
            <v>-</v>
          </cell>
          <cell r="DD31" t="str">
            <v>-</v>
          </cell>
          <cell r="DE31" t="str">
            <v>-</v>
          </cell>
          <cell r="DF31" t="str">
            <v>-</v>
          </cell>
          <cell r="DG31" t="str">
            <v>-</v>
          </cell>
          <cell r="DH31" t="str">
            <v>-</v>
          </cell>
          <cell r="DI31" t="e">
            <v>#DIV/0!</v>
          </cell>
          <cell r="DJ31" t="str">
            <v/>
          </cell>
          <cell r="DK31" t="str">
            <v/>
          </cell>
          <cell r="DL31" t="str">
            <v/>
          </cell>
          <cell r="DM31" t="str">
            <v/>
          </cell>
          <cell r="DN31" t="str">
            <v/>
          </cell>
          <cell r="DO31" t="str">
            <v/>
          </cell>
          <cell r="DP31" t="str">
            <v/>
          </cell>
          <cell r="DQ31" t="str">
            <v/>
          </cell>
          <cell r="DR31" t="e">
            <v>#DIV/0!</v>
          </cell>
          <cell r="DS31" t="str">
            <v>市民実感</v>
          </cell>
          <cell r="DT31" t="str">
            <v>観光客だけでなく市民にとっても満足度の高い観光振興を図ることを目的としており，市民生活実感評価を重視して評価することが妥当であると考えるため。</v>
          </cell>
          <cell r="DU31" t="e">
            <v>#DIV/0!</v>
          </cell>
          <cell r="DV31" t="e">
            <v>#DIV/0!</v>
          </cell>
          <cell r="DY31" t="str">
            <v>リンク</v>
          </cell>
          <cell r="EA31" t="str">
            <v>-</v>
          </cell>
          <cell r="EB31" t="str">
            <v>-</v>
          </cell>
          <cell r="EC31" t="str">
            <v>-</v>
          </cell>
          <cell r="ED31" t="str">
            <v>-</v>
          </cell>
          <cell r="EE31" t="str">
            <v>-</v>
          </cell>
          <cell r="EF31" t="str">
            <v>-</v>
          </cell>
          <cell r="EG31" t="str">
            <v>-</v>
          </cell>
          <cell r="EH31" t="str">
            <v>-</v>
          </cell>
          <cell r="EI31" t="str">
            <v>-</v>
          </cell>
          <cell r="EJ31" t="e">
            <v>#DIV/0!</v>
          </cell>
          <cell r="EK31" t="str">
            <v>-</v>
          </cell>
          <cell r="EL31" t="str">
            <v>-</v>
          </cell>
          <cell r="EM31" t="str">
            <v>-</v>
          </cell>
          <cell r="EN31" t="str">
            <v>-</v>
          </cell>
          <cell r="EO31" t="str">
            <v>-</v>
          </cell>
          <cell r="EP31" t="str">
            <v>-</v>
          </cell>
          <cell r="EQ31" t="str">
            <v>-</v>
          </cell>
          <cell r="ER31" t="str">
            <v>-</v>
          </cell>
          <cell r="ES31" t="str">
            <v>-</v>
          </cell>
          <cell r="ET31">
            <v>0</v>
          </cell>
          <cell r="EU31" t="str">
            <v/>
          </cell>
          <cell r="EV31" t="str">
            <v/>
          </cell>
          <cell r="EW31" t="str">
            <v/>
          </cell>
          <cell r="EX31" t="str">
            <v/>
          </cell>
          <cell r="EY31" t="str">
            <v/>
          </cell>
          <cell r="EZ31" t="str">
            <v/>
          </cell>
          <cell r="FA31" t="str">
            <v/>
          </cell>
          <cell r="FB31" t="str">
            <v/>
          </cell>
          <cell r="FC31" t="str">
            <v/>
          </cell>
          <cell r="FD31" t="e">
            <v>#DIV/0!</v>
          </cell>
          <cell r="FE31" t="str">
            <v>-</v>
          </cell>
          <cell r="FF31" t="str">
            <v>-</v>
          </cell>
          <cell r="FG31" t="str">
            <v>-</v>
          </cell>
          <cell r="FH31" t="str">
            <v>-</v>
          </cell>
          <cell r="FI31" t="str">
            <v>-</v>
          </cell>
          <cell r="FJ31" t="str">
            <v>-</v>
          </cell>
          <cell r="FK31" t="str">
            <v>-</v>
          </cell>
          <cell r="FL31" t="str">
            <v>-</v>
          </cell>
          <cell r="FM31" t="e">
            <v>#DIV/0!</v>
          </cell>
          <cell r="FN31" t="str">
            <v/>
          </cell>
          <cell r="FO31" t="str">
            <v/>
          </cell>
          <cell r="FP31" t="str">
            <v/>
          </cell>
          <cell r="FQ31" t="str">
            <v/>
          </cell>
          <cell r="FR31" t="str">
            <v/>
          </cell>
          <cell r="FS31" t="str">
            <v/>
          </cell>
          <cell r="FT31" t="str">
            <v/>
          </cell>
          <cell r="FU31" t="str">
            <v/>
          </cell>
          <cell r="FV31" t="e">
            <v>#DIV/0!</v>
          </cell>
          <cell r="FW31" t="str">
            <v>市民実感</v>
          </cell>
          <cell r="FX31" t="str">
            <v>観光客だけでなく市民にとっても満足度の高い観光振興を図ることを目的としており，市民生活実感評価を重視して評価することが妥当であると考えるため。</v>
          </cell>
          <cell r="FY31" t="e">
            <v>#DIV/0!</v>
          </cell>
          <cell r="FZ31" t="e">
            <v>#DIV/0!</v>
          </cell>
          <cell r="GC31" t="str">
            <v>リンク</v>
          </cell>
          <cell r="GE31" t="str">
            <v>-</v>
          </cell>
          <cell r="GF31" t="str">
            <v>-</v>
          </cell>
          <cell r="GG31" t="str">
            <v>-</v>
          </cell>
          <cell r="GH31" t="str">
            <v>-</v>
          </cell>
          <cell r="GI31" t="str">
            <v>-</v>
          </cell>
          <cell r="GJ31" t="str">
            <v>-</v>
          </cell>
          <cell r="GK31" t="str">
            <v>-</v>
          </cell>
          <cell r="GL31" t="str">
            <v>-</v>
          </cell>
          <cell r="GM31" t="str">
            <v>-</v>
          </cell>
          <cell r="GN31" t="e">
            <v>#DIV/0!</v>
          </cell>
          <cell r="GO31" t="str">
            <v>-</v>
          </cell>
          <cell r="GP31" t="str">
            <v>-</v>
          </cell>
          <cell r="GQ31" t="str">
            <v>-</v>
          </cell>
          <cell r="GR31" t="str">
            <v>-</v>
          </cell>
          <cell r="GS31" t="str">
            <v>-</v>
          </cell>
          <cell r="GT31" t="str">
            <v>-</v>
          </cell>
          <cell r="GU31" t="str">
            <v>-</v>
          </cell>
          <cell r="GV31" t="str">
            <v>-</v>
          </cell>
          <cell r="GW31" t="str">
            <v>-</v>
          </cell>
          <cell r="GX31">
            <v>0</v>
          </cell>
          <cell r="GY31" t="str">
            <v/>
          </cell>
          <cell r="GZ31" t="str">
            <v/>
          </cell>
          <cell r="HA31" t="str">
            <v/>
          </cell>
          <cell r="HB31" t="str">
            <v/>
          </cell>
          <cell r="HC31" t="str">
            <v/>
          </cell>
          <cell r="HD31" t="str">
            <v/>
          </cell>
          <cell r="HE31" t="str">
            <v/>
          </cell>
          <cell r="HF31" t="str">
            <v/>
          </cell>
          <cell r="HG31" t="str">
            <v/>
          </cell>
          <cell r="HH31" t="e">
            <v>#DIV/0!</v>
          </cell>
          <cell r="HI31" t="str">
            <v>-</v>
          </cell>
          <cell r="HJ31" t="str">
            <v>-</v>
          </cell>
          <cell r="HK31" t="str">
            <v>-</v>
          </cell>
          <cell r="HL31" t="str">
            <v>-</v>
          </cell>
          <cell r="HM31" t="str">
            <v>-</v>
          </cell>
          <cell r="HN31" t="str">
            <v>-</v>
          </cell>
          <cell r="HO31" t="str">
            <v>-</v>
          </cell>
          <cell r="HP31" t="str">
            <v>-</v>
          </cell>
          <cell r="HQ31" t="e">
            <v>#DIV/0!</v>
          </cell>
          <cell r="HR31" t="str">
            <v/>
          </cell>
          <cell r="HS31" t="str">
            <v/>
          </cell>
          <cell r="HT31" t="str">
            <v/>
          </cell>
          <cell r="HU31" t="str">
            <v/>
          </cell>
          <cell r="HV31" t="str">
            <v/>
          </cell>
          <cell r="HW31" t="str">
            <v/>
          </cell>
          <cell r="HX31" t="str">
            <v/>
          </cell>
          <cell r="HY31" t="str">
            <v/>
          </cell>
          <cell r="HZ31" t="e">
            <v>#DIV/0!</v>
          </cell>
          <cell r="IA31" t="str">
            <v>市民実感</v>
          </cell>
          <cell r="IB31" t="str">
            <v>観光客だけでなく市民にとっても満足度の高い観光振興を図ることを目的としており，市民生活実感評価を重視して評価することが妥当であると考えるため。</v>
          </cell>
          <cell r="IC31" t="e">
            <v>#DIV/0!</v>
          </cell>
          <cell r="ID31" t="e">
            <v>#DIV/0!</v>
          </cell>
          <cell r="IG31" t="str">
            <v>リンク</v>
          </cell>
          <cell r="II31" t="str">
            <v>-</v>
          </cell>
          <cell r="IJ31" t="str">
            <v>-</v>
          </cell>
          <cell r="IK31" t="str">
            <v>-</v>
          </cell>
          <cell r="IL31" t="str">
            <v>-</v>
          </cell>
          <cell r="IM31" t="str">
            <v>-</v>
          </cell>
          <cell r="IN31" t="str">
            <v>-</v>
          </cell>
          <cell r="IO31" t="str">
            <v>-</v>
          </cell>
          <cell r="IP31" t="str">
            <v>-</v>
          </cell>
          <cell r="IQ31" t="str">
            <v>-</v>
          </cell>
          <cell r="IR31" t="e">
            <v>#DIV/0!</v>
          </cell>
          <cell r="IS31" t="str">
            <v>-</v>
          </cell>
          <cell r="IT31" t="str">
            <v>-</v>
          </cell>
          <cell r="IU31" t="str">
            <v>-</v>
          </cell>
          <cell r="IV31" t="str">
            <v>-</v>
          </cell>
          <cell r="IW31" t="str">
            <v>-</v>
          </cell>
          <cell r="IX31" t="str">
            <v>-</v>
          </cell>
          <cell r="IY31" t="str">
            <v>-</v>
          </cell>
          <cell r="IZ31" t="str">
            <v>-</v>
          </cell>
          <cell r="JA31" t="str">
            <v>-</v>
          </cell>
          <cell r="JB31">
            <v>0</v>
          </cell>
          <cell r="JC31" t="str">
            <v/>
          </cell>
          <cell r="JD31" t="str">
            <v/>
          </cell>
          <cell r="JE31" t="str">
            <v/>
          </cell>
          <cell r="JF31" t="str">
            <v/>
          </cell>
          <cell r="JG31" t="str">
            <v/>
          </cell>
          <cell r="JH31" t="str">
            <v/>
          </cell>
          <cell r="JI31" t="str">
            <v/>
          </cell>
          <cell r="JJ31" t="str">
            <v/>
          </cell>
          <cell r="JK31" t="str">
            <v/>
          </cell>
          <cell r="JL31" t="e">
            <v>#DIV/0!</v>
          </cell>
          <cell r="JM31" t="str">
            <v>-</v>
          </cell>
          <cell r="JN31" t="str">
            <v>-</v>
          </cell>
          <cell r="JO31" t="str">
            <v>-</v>
          </cell>
          <cell r="JP31" t="str">
            <v>-</v>
          </cell>
          <cell r="JQ31" t="str">
            <v>-</v>
          </cell>
          <cell r="JR31" t="str">
            <v>-</v>
          </cell>
          <cell r="JS31" t="str">
            <v>-</v>
          </cell>
          <cell r="JT31" t="str">
            <v>-</v>
          </cell>
          <cell r="JU31" t="e">
            <v>#DIV/0!</v>
          </cell>
          <cell r="JV31" t="str">
            <v/>
          </cell>
          <cell r="JW31" t="str">
            <v/>
          </cell>
          <cell r="JX31" t="str">
            <v/>
          </cell>
          <cell r="JY31" t="str">
            <v/>
          </cell>
          <cell r="JZ31" t="str">
            <v/>
          </cell>
          <cell r="KA31" t="str">
            <v/>
          </cell>
          <cell r="KB31" t="str">
            <v/>
          </cell>
          <cell r="KC31" t="str">
            <v/>
          </cell>
          <cell r="KD31" t="e">
            <v>#DIV/0!</v>
          </cell>
          <cell r="KE31" t="str">
            <v>市民実感</v>
          </cell>
          <cell r="KF31" t="str">
            <v>観光客だけでなく市民にとっても満足度の高い観光振興を図ることを目的としており，市民生活実感評価を重視して評価することが妥当であると考えるため。</v>
          </cell>
          <cell r="KG31" t="e">
            <v>#DIV/0!</v>
          </cell>
          <cell r="KH31" t="e">
            <v>#DIV/0!</v>
          </cell>
          <cell r="KK31" t="str">
            <v>リンク</v>
          </cell>
        </row>
        <row r="32">
          <cell r="A32">
            <v>802</v>
          </cell>
          <cell r="B32" t="str">
            <v>京都観光の質の向上</v>
          </cell>
          <cell r="C32">
            <v>8</v>
          </cell>
          <cell r="D32" t="str">
            <v>観光</v>
          </cell>
          <cell r="F32" t="str">
            <v>産業観光局</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v>0</v>
          </cell>
          <cell r="AM32" t="str">
            <v/>
          </cell>
          <cell r="AN32" t="str">
            <v/>
          </cell>
          <cell r="AO32" t="str">
            <v/>
          </cell>
          <cell r="AP32" t="str">
            <v/>
          </cell>
          <cell r="AQ32" t="str">
            <v/>
          </cell>
          <cell r="AR32" t="str">
            <v/>
          </cell>
          <cell r="AS32" t="str">
            <v/>
          </cell>
          <cell r="AT32" t="str">
            <v/>
          </cell>
          <cell r="AU32" t="str">
            <v/>
          </cell>
          <cell r="AV32" t="e">
            <v>#DIV/0!</v>
          </cell>
          <cell r="AW32" t="str">
            <v>-</v>
          </cell>
          <cell r="AX32" t="str">
            <v>b</v>
          </cell>
          <cell r="AY32" t="str">
            <v>-</v>
          </cell>
          <cell r="AZ32" t="str">
            <v>-</v>
          </cell>
          <cell r="BA32" t="str">
            <v>-</v>
          </cell>
          <cell r="BB32" t="str">
            <v>-</v>
          </cell>
          <cell r="BC32" t="str">
            <v>-</v>
          </cell>
          <cell r="BD32" t="str">
            <v>-</v>
          </cell>
          <cell r="BE32" t="str">
            <v>b</v>
          </cell>
          <cell r="BF32" t="str">
            <v/>
          </cell>
          <cell r="BG32">
            <v>3</v>
          </cell>
          <cell r="BH32" t="str">
            <v/>
          </cell>
          <cell r="BI32" t="str">
            <v/>
          </cell>
          <cell r="BJ32" t="str">
            <v/>
          </cell>
          <cell r="BK32" t="str">
            <v/>
          </cell>
          <cell r="BL32" t="str">
            <v/>
          </cell>
          <cell r="BM32" t="str">
            <v/>
          </cell>
          <cell r="BN32">
            <v>0.75</v>
          </cell>
          <cell r="BO32" t="str">
            <v>市民実感</v>
          </cell>
          <cell r="BP32" t="str">
            <v>観光客だけでなく市民にとっても満足度の高い観光振興を図ることを目的としており，市民生活実感評価を重視して評価することが妥当であると考えるため。</v>
          </cell>
          <cell r="BQ32" t="str">
            <v>B</v>
          </cell>
          <cell r="BR32" t="str">
            <v>政策の目的がかなり達成されている</v>
          </cell>
          <cell r="BW32" t="str">
            <v>-</v>
          </cell>
          <cell r="BX32" t="str">
            <v>-</v>
          </cell>
          <cell r="BY32" t="str">
            <v>-</v>
          </cell>
          <cell r="BZ32" t="str">
            <v>-</v>
          </cell>
          <cell r="CA32" t="str">
            <v>-</v>
          </cell>
          <cell r="CB32" t="str">
            <v>-</v>
          </cell>
          <cell r="CC32" t="str">
            <v>-</v>
          </cell>
          <cell r="CD32" t="str">
            <v>-</v>
          </cell>
          <cell r="CE32" t="str">
            <v>-</v>
          </cell>
          <cell r="CF32" t="e">
            <v>#DIV/0!</v>
          </cell>
          <cell r="CG32" t="str">
            <v>-</v>
          </cell>
          <cell r="CH32" t="str">
            <v>-</v>
          </cell>
          <cell r="CI32" t="str">
            <v>-</v>
          </cell>
          <cell r="CJ32" t="str">
            <v>-</v>
          </cell>
          <cell r="CK32" t="str">
            <v>-</v>
          </cell>
          <cell r="CL32" t="str">
            <v>-</v>
          </cell>
          <cell r="CM32" t="str">
            <v>-</v>
          </cell>
          <cell r="CN32" t="str">
            <v>-</v>
          </cell>
          <cell r="CO32" t="str">
            <v>-</v>
          </cell>
          <cell r="CP32">
            <v>0</v>
          </cell>
          <cell r="CQ32" t="str">
            <v/>
          </cell>
          <cell r="CR32" t="str">
            <v/>
          </cell>
          <cell r="CS32" t="str">
            <v/>
          </cell>
          <cell r="CT32" t="str">
            <v/>
          </cell>
          <cell r="CU32" t="str">
            <v/>
          </cell>
          <cell r="CV32" t="str">
            <v/>
          </cell>
          <cell r="CW32" t="str">
            <v/>
          </cell>
          <cell r="CX32" t="str">
            <v/>
          </cell>
          <cell r="CY32" t="str">
            <v/>
          </cell>
          <cell r="CZ32" t="e">
            <v>#DIV/0!</v>
          </cell>
          <cell r="DA32" t="str">
            <v>-</v>
          </cell>
          <cell r="DB32" t="str">
            <v>-</v>
          </cell>
          <cell r="DC32" t="str">
            <v>-</v>
          </cell>
          <cell r="DD32" t="str">
            <v>-</v>
          </cell>
          <cell r="DE32" t="str">
            <v>-</v>
          </cell>
          <cell r="DF32" t="str">
            <v>-</v>
          </cell>
          <cell r="DG32" t="str">
            <v>-</v>
          </cell>
          <cell r="DH32" t="str">
            <v>-</v>
          </cell>
          <cell r="DI32" t="e">
            <v>#DIV/0!</v>
          </cell>
          <cell r="DJ32" t="str">
            <v/>
          </cell>
          <cell r="DK32" t="str">
            <v/>
          </cell>
          <cell r="DL32" t="str">
            <v/>
          </cell>
          <cell r="DM32" t="str">
            <v/>
          </cell>
          <cell r="DN32" t="str">
            <v/>
          </cell>
          <cell r="DO32" t="str">
            <v/>
          </cell>
          <cell r="DP32" t="str">
            <v/>
          </cell>
          <cell r="DQ32" t="str">
            <v/>
          </cell>
          <cell r="DR32" t="e">
            <v>#DIV/0!</v>
          </cell>
          <cell r="DS32" t="str">
            <v>市民実感</v>
          </cell>
          <cell r="DT32" t="str">
            <v>観光客だけでなく市民にとっても満足度の高い観光振興を図ることを目的としており，市民生活実感評価を重視して評価することが妥当であると考えるため。</v>
          </cell>
          <cell r="DU32" t="e">
            <v>#DIV/0!</v>
          </cell>
          <cell r="DV32" t="e">
            <v>#DIV/0!</v>
          </cell>
          <cell r="DY32" t="str">
            <v>リンク</v>
          </cell>
          <cell r="EA32" t="str">
            <v>-</v>
          </cell>
          <cell r="EB32" t="str">
            <v>-</v>
          </cell>
          <cell r="EC32" t="str">
            <v>-</v>
          </cell>
          <cell r="ED32" t="str">
            <v>-</v>
          </cell>
          <cell r="EE32" t="str">
            <v>-</v>
          </cell>
          <cell r="EF32" t="str">
            <v>-</v>
          </cell>
          <cell r="EG32" t="str">
            <v>-</v>
          </cell>
          <cell r="EH32" t="str">
            <v>-</v>
          </cell>
          <cell r="EI32" t="str">
            <v>-</v>
          </cell>
          <cell r="EJ32" t="e">
            <v>#DIV/0!</v>
          </cell>
          <cell r="EK32" t="str">
            <v>-</v>
          </cell>
          <cell r="EL32" t="str">
            <v>-</v>
          </cell>
          <cell r="EM32" t="str">
            <v>-</v>
          </cell>
          <cell r="EN32" t="str">
            <v>-</v>
          </cell>
          <cell r="EO32" t="str">
            <v>-</v>
          </cell>
          <cell r="EP32" t="str">
            <v>-</v>
          </cell>
          <cell r="EQ32" t="str">
            <v>-</v>
          </cell>
          <cell r="ER32" t="str">
            <v>-</v>
          </cell>
          <cell r="ES32" t="str">
            <v>-</v>
          </cell>
          <cell r="ET32">
            <v>0</v>
          </cell>
          <cell r="EU32" t="str">
            <v/>
          </cell>
          <cell r="EV32" t="str">
            <v/>
          </cell>
          <cell r="EW32" t="str">
            <v/>
          </cell>
          <cell r="EX32" t="str">
            <v/>
          </cell>
          <cell r="EY32" t="str">
            <v/>
          </cell>
          <cell r="EZ32" t="str">
            <v/>
          </cell>
          <cell r="FA32" t="str">
            <v/>
          </cell>
          <cell r="FB32" t="str">
            <v/>
          </cell>
          <cell r="FC32" t="str">
            <v/>
          </cell>
          <cell r="FD32" t="e">
            <v>#DIV/0!</v>
          </cell>
          <cell r="FE32" t="str">
            <v>-</v>
          </cell>
          <cell r="FF32" t="str">
            <v>-</v>
          </cell>
          <cell r="FG32" t="str">
            <v>-</v>
          </cell>
          <cell r="FH32" t="str">
            <v>-</v>
          </cell>
          <cell r="FI32" t="str">
            <v>-</v>
          </cell>
          <cell r="FJ32" t="str">
            <v>-</v>
          </cell>
          <cell r="FK32" t="str">
            <v>-</v>
          </cell>
          <cell r="FL32" t="str">
            <v>-</v>
          </cell>
          <cell r="FM32" t="e">
            <v>#DIV/0!</v>
          </cell>
          <cell r="FN32" t="str">
            <v/>
          </cell>
          <cell r="FO32" t="str">
            <v/>
          </cell>
          <cell r="FP32" t="str">
            <v/>
          </cell>
          <cell r="FQ32" t="str">
            <v/>
          </cell>
          <cell r="FR32" t="str">
            <v/>
          </cell>
          <cell r="FS32" t="str">
            <v/>
          </cell>
          <cell r="FT32" t="str">
            <v/>
          </cell>
          <cell r="FU32" t="str">
            <v/>
          </cell>
          <cell r="FV32" t="e">
            <v>#DIV/0!</v>
          </cell>
          <cell r="FW32" t="str">
            <v>市民実感</v>
          </cell>
          <cell r="FX32" t="str">
            <v>観光客だけでなく市民にとっても満足度の高い観光振興を図ることを目的としており，市民生活実感評価を重視して評価することが妥当であると考えるため。</v>
          </cell>
          <cell r="FY32" t="e">
            <v>#DIV/0!</v>
          </cell>
          <cell r="FZ32" t="e">
            <v>#DIV/0!</v>
          </cell>
          <cell r="GC32" t="str">
            <v>リンク</v>
          </cell>
          <cell r="GE32" t="str">
            <v>-</v>
          </cell>
          <cell r="GF32" t="str">
            <v>-</v>
          </cell>
          <cell r="GG32" t="str">
            <v>-</v>
          </cell>
          <cell r="GH32" t="str">
            <v>-</v>
          </cell>
          <cell r="GI32" t="str">
            <v>-</v>
          </cell>
          <cell r="GJ32" t="str">
            <v>-</v>
          </cell>
          <cell r="GK32" t="str">
            <v>-</v>
          </cell>
          <cell r="GL32" t="str">
            <v>-</v>
          </cell>
          <cell r="GM32" t="str">
            <v>-</v>
          </cell>
          <cell r="GN32" t="e">
            <v>#DIV/0!</v>
          </cell>
          <cell r="GO32" t="str">
            <v>-</v>
          </cell>
          <cell r="GP32" t="str">
            <v>-</v>
          </cell>
          <cell r="GQ32" t="str">
            <v>-</v>
          </cell>
          <cell r="GR32" t="str">
            <v>-</v>
          </cell>
          <cell r="GS32" t="str">
            <v>-</v>
          </cell>
          <cell r="GT32" t="str">
            <v>-</v>
          </cell>
          <cell r="GU32" t="str">
            <v>-</v>
          </cell>
          <cell r="GV32" t="str">
            <v>-</v>
          </cell>
          <cell r="GW32" t="str">
            <v>-</v>
          </cell>
          <cell r="GX32">
            <v>0</v>
          </cell>
          <cell r="GY32" t="str">
            <v/>
          </cell>
          <cell r="GZ32" t="str">
            <v/>
          </cell>
          <cell r="HA32" t="str">
            <v/>
          </cell>
          <cell r="HB32" t="str">
            <v/>
          </cell>
          <cell r="HC32" t="str">
            <v/>
          </cell>
          <cell r="HD32" t="str">
            <v/>
          </cell>
          <cell r="HE32" t="str">
            <v/>
          </cell>
          <cell r="HF32" t="str">
            <v/>
          </cell>
          <cell r="HG32" t="str">
            <v/>
          </cell>
          <cell r="HH32" t="e">
            <v>#DIV/0!</v>
          </cell>
          <cell r="HI32" t="str">
            <v>-</v>
          </cell>
          <cell r="HJ32" t="str">
            <v>-</v>
          </cell>
          <cell r="HK32" t="str">
            <v>-</v>
          </cell>
          <cell r="HL32" t="str">
            <v>-</v>
          </cell>
          <cell r="HM32" t="str">
            <v>-</v>
          </cell>
          <cell r="HN32" t="str">
            <v>-</v>
          </cell>
          <cell r="HO32" t="str">
            <v>-</v>
          </cell>
          <cell r="HP32" t="str">
            <v>-</v>
          </cell>
          <cell r="HQ32" t="e">
            <v>#DIV/0!</v>
          </cell>
          <cell r="HR32" t="str">
            <v/>
          </cell>
          <cell r="HS32" t="str">
            <v/>
          </cell>
          <cell r="HT32" t="str">
            <v/>
          </cell>
          <cell r="HU32" t="str">
            <v/>
          </cell>
          <cell r="HV32" t="str">
            <v/>
          </cell>
          <cell r="HW32" t="str">
            <v/>
          </cell>
          <cell r="HX32" t="str">
            <v/>
          </cell>
          <cell r="HY32" t="str">
            <v/>
          </cell>
          <cell r="HZ32" t="e">
            <v>#DIV/0!</v>
          </cell>
          <cell r="IA32" t="str">
            <v>市民実感</v>
          </cell>
          <cell r="IB32" t="str">
            <v>観光客だけでなく市民にとっても満足度の高い観光振興を図ることを目的としており，市民生活実感評価を重視して評価することが妥当であると考えるため。</v>
          </cell>
          <cell r="IC32" t="e">
            <v>#DIV/0!</v>
          </cell>
          <cell r="ID32" t="e">
            <v>#DIV/0!</v>
          </cell>
          <cell r="IG32" t="str">
            <v>リンク</v>
          </cell>
          <cell r="II32" t="str">
            <v>-</v>
          </cell>
          <cell r="IJ32" t="str">
            <v>-</v>
          </cell>
          <cell r="IK32" t="str">
            <v>-</v>
          </cell>
          <cell r="IL32" t="str">
            <v>-</v>
          </cell>
          <cell r="IM32" t="str">
            <v>-</v>
          </cell>
          <cell r="IN32" t="str">
            <v>-</v>
          </cell>
          <cell r="IO32" t="str">
            <v>-</v>
          </cell>
          <cell r="IP32" t="str">
            <v>-</v>
          </cell>
          <cell r="IQ32" t="str">
            <v>-</v>
          </cell>
          <cell r="IR32" t="e">
            <v>#DIV/0!</v>
          </cell>
          <cell r="IS32" t="str">
            <v>-</v>
          </cell>
          <cell r="IT32" t="str">
            <v>-</v>
          </cell>
          <cell r="IU32" t="str">
            <v>-</v>
          </cell>
          <cell r="IV32" t="str">
            <v>-</v>
          </cell>
          <cell r="IW32" t="str">
            <v>-</v>
          </cell>
          <cell r="IX32" t="str">
            <v>-</v>
          </cell>
          <cell r="IY32" t="str">
            <v>-</v>
          </cell>
          <cell r="IZ32" t="str">
            <v>-</v>
          </cell>
          <cell r="JA32" t="str">
            <v>-</v>
          </cell>
          <cell r="JB32">
            <v>0</v>
          </cell>
          <cell r="JC32" t="str">
            <v/>
          </cell>
          <cell r="JD32" t="str">
            <v/>
          </cell>
          <cell r="JE32" t="str">
            <v/>
          </cell>
          <cell r="JF32" t="str">
            <v/>
          </cell>
          <cell r="JG32" t="str">
            <v/>
          </cell>
          <cell r="JH32" t="str">
            <v/>
          </cell>
          <cell r="JI32" t="str">
            <v/>
          </cell>
          <cell r="JJ32" t="str">
            <v/>
          </cell>
          <cell r="JK32" t="str">
            <v/>
          </cell>
          <cell r="JL32" t="e">
            <v>#DIV/0!</v>
          </cell>
          <cell r="JM32" t="str">
            <v>-</v>
          </cell>
          <cell r="JN32" t="str">
            <v>-</v>
          </cell>
          <cell r="JO32" t="str">
            <v>-</v>
          </cell>
          <cell r="JP32" t="str">
            <v>-</v>
          </cell>
          <cell r="JQ32" t="str">
            <v>-</v>
          </cell>
          <cell r="JR32" t="str">
            <v>-</v>
          </cell>
          <cell r="JS32" t="str">
            <v>-</v>
          </cell>
          <cell r="JT32" t="str">
            <v>-</v>
          </cell>
          <cell r="JU32" t="e">
            <v>#DIV/0!</v>
          </cell>
          <cell r="JV32" t="str">
            <v/>
          </cell>
          <cell r="JW32" t="str">
            <v/>
          </cell>
          <cell r="JX32" t="str">
            <v/>
          </cell>
          <cell r="JY32" t="str">
            <v/>
          </cell>
          <cell r="JZ32" t="str">
            <v/>
          </cell>
          <cell r="KA32" t="str">
            <v/>
          </cell>
          <cell r="KB32" t="str">
            <v/>
          </cell>
          <cell r="KC32" t="str">
            <v/>
          </cell>
          <cell r="KD32" t="e">
            <v>#DIV/0!</v>
          </cell>
          <cell r="KE32" t="str">
            <v>市民実感</v>
          </cell>
          <cell r="KF32" t="str">
            <v>観光客だけでなく市民にとっても満足度の高い観光振興を図ることを目的としており，市民生活実感評価を重視して評価することが妥当であると考えるため。</v>
          </cell>
          <cell r="KG32" t="e">
            <v>#DIV/0!</v>
          </cell>
          <cell r="KH32" t="e">
            <v>#DIV/0!</v>
          </cell>
          <cell r="KK32" t="str">
            <v>リンク</v>
          </cell>
        </row>
        <row r="33">
          <cell r="A33">
            <v>803</v>
          </cell>
          <cell r="B33" t="str">
            <v>京都の観光を支える担い手の確保と育成</v>
          </cell>
          <cell r="C33">
            <v>8</v>
          </cell>
          <cell r="D33" t="str">
            <v>観光</v>
          </cell>
          <cell r="F33" t="str">
            <v>産業観光局</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v>0</v>
          </cell>
          <cell r="AM33" t="str">
            <v/>
          </cell>
          <cell r="AN33" t="str">
            <v/>
          </cell>
          <cell r="AO33" t="str">
            <v/>
          </cell>
          <cell r="AP33" t="str">
            <v/>
          </cell>
          <cell r="AQ33" t="str">
            <v/>
          </cell>
          <cell r="AR33" t="str">
            <v/>
          </cell>
          <cell r="AS33" t="str">
            <v/>
          </cell>
          <cell r="AT33" t="str">
            <v/>
          </cell>
          <cell r="AU33" t="str">
            <v/>
          </cell>
          <cell r="AV33" t="e">
            <v>#DIV/0!</v>
          </cell>
          <cell r="AW33" t="str">
            <v>-</v>
          </cell>
          <cell r="AX33" t="str">
            <v>-</v>
          </cell>
          <cell r="AY33" t="str">
            <v>b</v>
          </cell>
          <cell r="AZ33" t="str">
            <v>-</v>
          </cell>
          <cell r="BA33" t="str">
            <v>-</v>
          </cell>
          <cell r="BB33" t="str">
            <v>-</v>
          </cell>
          <cell r="BC33" t="str">
            <v>-</v>
          </cell>
          <cell r="BD33" t="str">
            <v>-</v>
          </cell>
          <cell r="BE33" t="str">
            <v>b</v>
          </cell>
          <cell r="BF33" t="str">
            <v/>
          </cell>
          <cell r="BG33" t="str">
            <v/>
          </cell>
          <cell r="BH33">
            <v>3</v>
          </cell>
          <cell r="BI33" t="str">
            <v/>
          </cell>
          <cell r="BJ33" t="str">
            <v/>
          </cell>
          <cell r="BK33" t="str">
            <v/>
          </cell>
          <cell r="BL33" t="str">
            <v/>
          </cell>
          <cell r="BM33" t="str">
            <v/>
          </cell>
          <cell r="BN33">
            <v>0.75</v>
          </cell>
          <cell r="BO33" t="str">
            <v>市民実感</v>
          </cell>
          <cell r="BP33" t="str">
            <v>観光客だけでなく市民にとっても満足度の高い観光振興を図ることを目的としており，市民生活実感評価を重視して評価することが妥当であると考えるため。</v>
          </cell>
          <cell r="BQ33" t="str">
            <v>B</v>
          </cell>
          <cell r="BR33" t="str">
            <v>政策の目的がかなり達成されている</v>
          </cell>
          <cell r="BW33" t="str">
            <v>-</v>
          </cell>
          <cell r="BX33" t="str">
            <v>-</v>
          </cell>
          <cell r="BY33" t="str">
            <v>-</v>
          </cell>
          <cell r="BZ33" t="str">
            <v>-</v>
          </cell>
          <cell r="CA33" t="str">
            <v>-</v>
          </cell>
          <cell r="CB33" t="str">
            <v>-</v>
          </cell>
          <cell r="CC33" t="str">
            <v>-</v>
          </cell>
          <cell r="CD33" t="str">
            <v>-</v>
          </cell>
          <cell r="CE33" t="str">
            <v>-</v>
          </cell>
          <cell r="CF33" t="e">
            <v>#DIV/0!</v>
          </cell>
          <cell r="CG33" t="str">
            <v>-</v>
          </cell>
          <cell r="CH33" t="str">
            <v>-</v>
          </cell>
          <cell r="CI33" t="str">
            <v>-</v>
          </cell>
          <cell r="CJ33" t="str">
            <v>-</v>
          </cell>
          <cell r="CK33" t="str">
            <v>-</v>
          </cell>
          <cell r="CL33" t="str">
            <v>-</v>
          </cell>
          <cell r="CM33" t="str">
            <v>-</v>
          </cell>
          <cell r="CN33" t="str">
            <v>-</v>
          </cell>
          <cell r="CO33" t="str">
            <v>-</v>
          </cell>
          <cell r="CP33">
            <v>0</v>
          </cell>
          <cell r="CQ33" t="str">
            <v/>
          </cell>
          <cell r="CR33" t="str">
            <v/>
          </cell>
          <cell r="CS33" t="str">
            <v/>
          </cell>
          <cell r="CT33" t="str">
            <v/>
          </cell>
          <cell r="CU33" t="str">
            <v/>
          </cell>
          <cell r="CV33" t="str">
            <v/>
          </cell>
          <cell r="CW33" t="str">
            <v/>
          </cell>
          <cell r="CX33" t="str">
            <v/>
          </cell>
          <cell r="CY33" t="str">
            <v/>
          </cell>
          <cell r="CZ33" t="e">
            <v>#DIV/0!</v>
          </cell>
          <cell r="DA33" t="str">
            <v>-</v>
          </cell>
          <cell r="DB33" t="str">
            <v>-</v>
          </cell>
          <cell r="DC33" t="str">
            <v>-</v>
          </cell>
          <cell r="DD33" t="str">
            <v>-</v>
          </cell>
          <cell r="DE33" t="str">
            <v>-</v>
          </cell>
          <cell r="DF33" t="str">
            <v>-</v>
          </cell>
          <cell r="DG33" t="str">
            <v>-</v>
          </cell>
          <cell r="DH33" t="str">
            <v>-</v>
          </cell>
          <cell r="DI33" t="e">
            <v>#DIV/0!</v>
          </cell>
          <cell r="DJ33" t="str">
            <v/>
          </cell>
          <cell r="DK33" t="str">
            <v/>
          </cell>
          <cell r="DL33" t="str">
            <v/>
          </cell>
          <cell r="DM33" t="str">
            <v/>
          </cell>
          <cell r="DN33" t="str">
            <v/>
          </cell>
          <cell r="DO33" t="str">
            <v/>
          </cell>
          <cell r="DP33" t="str">
            <v/>
          </cell>
          <cell r="DQ33" t="str">
            <v/>
          </cell>
          <cell r="DR33" t="e">
            <v>#DIV/0!</v>
          </cell>
          <cell r="DS33" t="str">
            <v>市民実感</v>
          </cell>
          <cell r="DT33" t="str">
            <v>観光客だけでなく市民にとっても満足度の高い観光振興を図ることを目的としており，市民生活実感評価を重視して評価することが妥当であると考えるため。</v>
          </cell>
          <cell r="DU33" t="e">
            <v>#DIV/0!</v>
          </cell>
          <cell r="DV33" t="e">
            <v>#DIV/0!</v>
          </cell>
          <cell r="DY33" t="str">
            <v>リンク</v>
          </cell>
          <cell r="EA33" t="str">
            <v>-</v>
          </cell>
          <cell r="EB33" t="str">
            <v>-</v>
          </cell>
          <cell r="EC33" t="str">
            <v>-</v>
          </cell>
          <cell r="ED33" t="str">
            <v>-</v>
          </cell>
          <cell r="EE33" t="str">
            <v>-</v>
          </cell>
          <cell r="EF33" t="str">
            <v>-</v>
          </cell>
          <cell r="EG33" t="str">
            <v>-</v>
          </cell>
          <cell r="EH33" t="str">
            <v>-</v>
          </cell>
          <cell r="EI33" t="str">
            <v>-</v>
          </cell>
          <cell r="EJ33" t="e">
            <v>#DIV/0!</v>
          </cell>
          <cell r="EK33" t="str">
            <v>-</v>
          </cell>
          <cell r="EL33" t="str">
            <v>-</v>
          </cell>
          <cell r="EM33" t="str">
            <v>-</v>
          </cell>
          <cell r="EN33" t="str">
            <v>-</v>
          </cell>
          <cell r="EO33" t="str">
            <v>-</v>
          </cell>
          <cell r="EP33" t="str">
            <v>-</v>
          </cell>
          <cell r="EQ33" t="str">
            <v>-</v>
          </cell>
          <cell r="ER33" t="str">
            <v>-</v>
          </cell>
          <cell r="ES33" t="str">
            <v>-</v>
          </cell>
          <cell r="ET33">
            <v>0</v>
          </cell>
          <cell r="EU33" t="str">
            <v/>
          </cell>
          <cell r="EV33" t="str">
            <v/>
          </cell>
          <cell r="EW33" t="str">
            <v/>
          </cell>
          <cell r="EX33" t="str">
            <v/>
          </cell>
          <cell r="EY33" t="str">
            <v/>
          </cell>
          <cell r="EZ33" t="str">
            <v/>
          </cell>
          <cell r="FA33" t="str">
            <v/>
          </cell>
          <cell r="FB33" t="str">
            <v/>
          </cell>
          <cell r="FC33" t="str">
            <v/>
          </cell>
          <cell r="FD33" t="e">
            <v>#DIV/0!</v>
          </cell>
          <cell r="FE33" t="str">
            <v>-</v>
          </cell>
          <cell r="FF33" t="str">
            <v>-</v>
          </cell>
          <cell r="FG33" t="str">
            <v>-</v>
          </cell>
          <cell r="FH33" t="str">
            <v>-</v>
          </cell>
          <cell r="FI33" t="str">
            <v>-</v>
          </cell>
          <cell r="FJ33" t="str">
            <v>-</v>
          </cell>
          <cell r="FK33" t="str">
            <v>-</v>
          </cell>
          <cell r="FL33" t="str">
            <v>-</v>
          </cell>
          <cell r="FM33" t="e">
            <v>#DIV/0!</v>
          </cell>
          <cell r="FN33" t="str">
            <v/>
          </cell>
          <cell r="FO33" t="str">
            <v/>
          </cell>
          <cell r="FP33" t="str">
            <v/>
          </cell>
          <cell r="FQ33" t="str">
            <v/>
          </cell>
          <cell r="FR33" t="str">
            <v/>
          </cell>
          <cell r="FS33" t="str">
            <v/>
          </cell>
          <cell r="FT33" t="str">
            <v/>
          </cell>
          <cell r="FU33" t="str">
            <v/>
          </cell>
          <cell r="FV33" t="e">
            <v>#DIV/0!</v>
          </cell>
          <cell r="FW33" t="str">
            <v>市民実感</v>
          </cell>
          <cell r="FX33" t="str">
            <v>観光客だけでなく市民にとっても満足度の高い観光振興を図ることを目的としており，市民生活実感評価を重視して評価することが妥当であると考えるため。</v>
          </cell>
          <cell r="FY33" t="e">
            <v>#DIV/0!</v>
          </cell>
          <cell r="FZ33" t="e">
            <v>#DIV/0!</v>
          </cell>
          <cell r="GC33" t="str">
            <v>リンク</v>
          </cell>
          <cell r="GE33" t="str">
            <v>-</v>
          </cell>
          <cell r="GF33" t="str">
            <v>-</v>
          </cell>
          <cell r="GG33" t="str">
            <v>-</v>
          </cell>
          <cell r="GH33" t="str">
            <v>-</v>
          </cell>
          <cell r="GI33" t="str">
            <v>-</v>
          </cell>
          <cell r="GJ33" t="str">
            <v>-</v>
          </cell>
          <cell r="GK33" t="str">
            <v>-</v>
          </cell>
          <cell r="GL33" t="str">
            <v>-</v>
          </cell>
          <cell r="GM33" t="str">
            <v>-</v>
          </cell>
          <cell r="GN33" t="e">
            <v>#DIV/0!</v>
          </cell>
          <cell r="GO33" t="str">
            <v>-</v>
          </cell>
          <cell r="GP33" t="str">
            <v>-</v>
          </cell>
          <cell r="GQ33" t="str">
            <v>-</v>
          </cell>
          <cell r="GR33" t="str">
            <v>-</v>
          </cell>
          <cell r="GS33" t="str">
            <v>-</v>
          </cell>
          <cell r="GT33" t="str">
            <v>-</v>
          </cell>
          <cell r="GU33" t="str">
            <v>-</v>
          </cell>
          <cell r="GV33" t="str">
            <v>-</v>
          </cell>
          <cell r="GW33" t="str">
            <v>-</v>
          </cell>
          <cell r="GX33">
            <v>0</v>
          </cell>
          <cell r="GY33" t="str">
            <v/>
          </cell>
          <cell r="GZ33" t="str">
            <v/>
          </cell>
          <cell r="HA33" t="str">
            <v/>
          </cell>
          <cell r="HB33" t="str">
            <v/>
          </cell>
          <cell r="HC33" t="str">
            <v/>
          </cell>
          <cell r="HD33" t="str">
            <v/>
          </cell>
          <cell r="HE33" t="str">
            <v/>
          </cell>
          <cell r="HF33" t="str">
            <v/>
          </cell>
          <cell r="HG33" t="str">
            <v/>
          </cell>
          <cell r="HH33" t="e">
            <v>#DIV/0!</v>
          </cell>
          <cell r="HI33" t="str">
            <v>-</v>
          </cell>
          <cell r="HJ33" t="str">
            <v>-</v>
          </cell>
          <cell r="HK33" t="str">
            <v>-</v>
          </cell>
          <cell r="HL33" t="str">
            <v>-</v>
          </cell>
          <cell r="HM33" t="str">
            <v>-</v>
          </cell>
          <cell r="HN33" t="str">
            <v>-</v>
          </cell>
          <cell r="HO33" t="str">
            <v>-</v>
          </cell>
          <cell r="HP33" t="str">
            <v>-</v>
          </cell>
          <cell r="HQ33" t="e">
            <v>#DIV/0!</v>
          </cell>
          <cell r="HR33" t="str">
            <v/>
          </cell>
          <cell r="HS33" t="str">
            <v/>
          </cell>
          <cell r="HT33" t="str">
            <v/>
          </cell>
          <cell r="HU33" t="str">
            <v/>
          </cell>
          <cell r="HV33" t="str">
            <v/>
          </cell>
          <cell r="HW33" t="str">
            <v/>
          </cell>
          <cell r="HX33" t="str">
            <v/>
          </cell>
          <cell r="HY33" t="str">
            <v/>
          </cell>
          <cell r="HZ33" t="e">
            <v>#DIV/0!</v>
          </cell>
          <cell r="IA33" t="str">
            <v>市民実感</v>
          </cell>
          <cell r="IB33" t="str">
            <v>観光客だけでなく市民にとっても満足度の高い観光振興を図ることを目的としており，市民生活実感評価を重視して評価することが妥当であると考えるため。</v>
          </cell>
          <cell r="IC33" t="e">
            <v>#DIV/0!</v>
          </cell>
          <cell r="ID33" t="e">
            <v>#DIV/0!</v>
          </cell>
          <cell r="IG33" t="str">
            <v>リンク</v>
          </cell>
          <cell r="II33" t="str">
            <v>-</v>
          </cell>
          <cell r="IJ33" t="str">
            <v>-</v>
          </cell>
          <cell r="IK33" t="str">
            <v>-</v>
          </cell>
          <cell r="IL33" t="str">
            <v>-</v>
          </cell>
          <cell r="IM33" t="str">
            <v>-</v>
          </cell>
          <cell r="IN33" t="str">
            <v>-</v>
          </cell>
          <cell r="IO33" t="str">
            <v>-</v>
          </cell>
          <cell r="IP33" t="str">
            <v>-</v>
          </cell>
          <cell r="IQ33" t="str">
            <v>-</v>
          </cell>
          <cell r="IR33" t="e">
            <v>#DIV/0!</v>
          </cell>
          <cell r="IS33" t="str">
            <v>-</v>
          </cell>
          <cell r="IT33" t="str">
            <v>-</v>
          </cell>
          <cell r="IU33" t="str">
            <v>-</v>
          </cell>
          <cell r="IV33" t="str">
            <v>-</v>
          </cell>
          <cell r="IW33" t="str">
            <v>-</v>
          </cell>
          <cell r="IX33" t="str">
            <v>-</v>
          </cell>
          <cell r="IY33" t="str">
            <v>-</v>
          </cell>
          <cell r="IZ33" t="str">
            <v>-</v>
          </cell>
          <cell r="JA33" t="str">
            <v>-</v>
          </cell>
          <cell r="JB33">
            <v>0</v>
          </cell>
          <cell r="JC33" t="str">
            <v/>
          </cell>
          <cell r="JD33" t="str">
            <v/>
          </cell>
          <cell r="JE33" t="str">
            <v/>
          </cell>
          <cell r="JF33" t="str">
            <v/>
          </cell>
          <cell r="JG33" t="str">
            <v/>
          </cell>
          <cell r="JH33" t="str">
            <v/>
          </cell>
          <cell r="JI33" t="str">
            <v/>
          </cell>
          <cell r="JJ33" t="str">
            <v/>
          </cell>
          <cell r="JK33" t="str">
            <v/>
          </cell>
          <cell r="JL33" t="e">
            <v>#DIV/0!</v>
          </cell>
          <cell r="JM33" t="str">
            <v>-</v>
          </cell>
          <cell r="JN33" t="str">
            <v>-</v>
          </cell>
          <cell r="JO33" t="str">
            <v>-</v>
          </cell>
          <cell r="JP33" t="str">
            <v>-</v>
          </cell>
          <cell r="JQ33" t="str">
            <v>-</v>
          </cell>
          <cell r="JR33" t="str">
            <v>-</v>
          </cell>
          <cell r="JS33" t="str">
            <v>-</v>
          </cell>
          <cell r="JT33" t="str">
            <v>-</v>
          </cell>
          <cell r="JU33" t="e">
            <v>#DIV/0!</v>
          </cell>
          <cell r="JV33" t="str">
            <v/>
          </cell>
          <cell r="JW33" t="str">
            <v/>
          </cell>
          <cell r="JX33" t="str">
            <v/>
          </cell>
          <cell r="JY33" t="str">
            <v/>
          </cell>
          <cell r="JZ33" t="str">
            <v/>
          </cell>
          <cell r="KA33" t="str">
            <v/>
          </cell>
          <cell r="KB33" t="str">
            <v/>
          </cell>
          <cell r="KC33" t="str">
            <v/>
          </cell>
          <cell r="KD33" t="e">
            <v>#DIV/0!</v>
          </cell>
          <cell r="KE33" t="str">
            <v>市民実感</v>
          </cell>
          <cell r="KF33" t="str">
            <v>観光客だけでなく市民にとっても満足度の高い観光振興を図ることを目的としており，市民生活実感評価を重視して評価することが妥当であると考えるため。</v>
          </cell>
          <cell r="KG33" t="e">
            <v>#DIV/0!</v>
          </cell>
          <cell r="KH33" t="e">
            <v>#DIV/0!</v>
          </cell>
          <cell r="KK33" t="str">
            <v>リンク</v>
          </cell>
        </row>
        <row r="34">
          <cell r="A34">
            <v>804</v>
          </cell>
          <cell r="B34" t="str">
            <v>安心・安全で持続可能な観光の実現</v>
          </cell>
          <cell r="C34">
            <v>8</v>
          </cell>
          <cell r="D34" t="str">
            <v>観光</v>
          </cell>
          <cell r="F34" t="str">
            <v>産業観光局</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v>0</v>
          </cell>
          <cell r="AM34" t="str">
            <v/>
          </cell>
          <cell r="AN34" t="str">
            <v/>
          </cell>
          <cell r="AO34" t="str">
            <v/>
          </cell>
          <cell r="AP34" t="str">
            <v/>
          </cell>
          <cell r="AQ34" t="str">
            <v/>
          </cell>
          <cell r="AR34" t="str">
            <v/>
          </cell>
          <cell r="AS34" t="str">
            <v/>
          </cell>
          <cell r="AT34" t="str">
            <v/>
          </cell>
          <cell r="AU34" t="str">
            <v/>
          </cell>
          <cell r="AV34" t="e">
            <v>#DIV/0!</v>
          </cell>
          <cell r="AW34" t="str">
            <v>-</v>
          </cell>
          <cell r="AX34" t="str">
            <v>-</v>
          </cell>
          <cell r="AY34" t="str">
            <v>-</v>
          </cell>
          <cell r="AZ34" t="str">
            <v>c</v>
          </cell>
          <cell r="BA34" t="str">
            <v>-</v>
          </cell>
          <cell r="BB34" t="str">
            <v>-</v>
          </cell>
          <cell r="BC34" t="str">
            <v>-</v>
          </cell>
          <cell r="BD34" t="str">
            <v>-</v>
          </cell>
          <cell r="BE34" t="str">
            <v>c</v>
          </cell>
          <cell r="BF34" t="str">
            <v/>
          </cell>
          <cell r="BG34" t="str">
            <v/>
          </cell>
          <cell r="BH34" t="str">
            <v/>
          </cell>
          <cell r="BI34">
            <v>2</v>
          </cell>
          <cell r="BJ34" t="str">
            <v/>
          </cell>
          <cell r="BK34" t="str">
            <v/>
          </cell>
          <cell r="BL34" t="str">
            <v/>
          </cell>
          <cell r="BM34" t="str">
            <v/>
          </cell>
          <cell r="BN34">
            <v>0.5</v>
          </cell>
          <cell r="BO34" t="str">
            <v>市民実感</v>
          </cell>
          <cell r="BP34" t="str">
            <v>観光客だけでなく市民にとっても満足度の高い観光振興を図ることを目的としており，市民生活実感評価を重視して評価することが妥当であると考えるため。</v>
          </cell>
          <cell r="BQ34" t="str">
            <v>C</v>
          </cell>
          <cell r="BR34" t="str">
            <v>政策の目的がそこそこ達成されている</v>
          </cell>
          <cell r="BW34" t="str">
            <v>-</v>
          </cell>
          <cell r="BX34" t="str">
            <v>-</v>
          </cell>
          <cell r="BY34" t="str">
            <v>-</v>
          </cell>
          <cell r="BZ34" t="str">
            <v>-</v>
          </cell>
          <cell r="CA34" t="str">
            <v>-</v>
          </cell>
          <cell r="CB34" t="str">
            <v>-</v>
          </cell>
          <cell r="CC34" t="str">
            <v>-</v>
          </cell>
          <cell r="CD34" t="str">
            <v>-</v>
          </cell>
          <cell r="CE34" t="str">
            <v>-</v>
          </cell>
          <cell r="CF34" t="e">
            <v>#DIV/0!</v>
          </cell>
          <cell r="CG34" t="str">
            <v>-</v>
          </cell>
          <cell r="CH34" t="str">
            <v>-</v>
          </cell>
          <cell r="CI34" t="str">
            <v>-</v>
          </cell>
          <cell r="CJ34" t="str">
            <v>-</v>
          </cell>
          <cell r="CK34" t="str">
            <v>-</v>
          </cell>
          <cell r="CL34" t="str">
            <v>-</v>
          </cell>
          <cell r="CM34" t="str">
            <v>-</v>
          </cell>
          <cell r="CN34" t="str">
            <v>-</v>
          </cell>
          <cell r="CO34" t="str">
            <v>-</v>
          </cell>
          <cell r="CP34">
            <v>0</v>
          </cell>
          <cell r="CQ34" t="str">
            <v/>
          </cell>
          <cell r="CR34" t="str">
            <v/>
          </cell>
          <cell r="CS34" t="str">
            <v/>
          </cell>
          <cell r="CT34" t="str">
            <v/>
          </cell>
          <cell r="CU34" t="str">
            <v/>
          </cell>
          <cell r="CV34" t="str">
            <v/>
          </cell>
          <cell r="CW34" t="str">
            <v/>
          </cell>
          <cell r="CX34" t="str">
            <v/>
          </cell>
          <cell r="CY34" t="str">
            <v/>
          </cell>
          <cell r="CZ34" t="e">
            <v>#DIV/0!</v>
          </cell>
          <cell r="DA34" t="str">
            <v>-</v>
          </cell>
          <cell r="DB34" t="str">
            <v>-</v>
          </cell>
          <cell r="DC34" t="str">
            <v>-</v>
          </cell>
          <cell r="DD34" t="str">
            <v>-</v>
          </cell>
          <cell r="DE34" t="str">
            <v>-</v>
          </cell>
          <cell r="DF34" t="str">
            <v>-</v>
          </cell>
          <cell r="DG34" t="str">
            <v>-</v>
          </cell>
          <cell r="DH34" t="str">
            <v>-</v>
          </cell>
          <cell r="DI34" t="e">
            <v>#DIV/0!</v>
          </cell>
          <cell r="DJ34" t="str">
            <v/>
          </cell>
          <cell r="DK34" t="str">
            <v/>
          </cell>
          <cell r="DL34" t="str">
            <v/>
          </cell>
          <cell r="DM34" t="str">
            <v/>
          </cell>
          <cell r="DN34" t="str">
            <v/>
          </cell>
          <cell r="DO34" t="str">
            <v/>
          </cell>
          <cell r="DP34" t="str">
            <v/>
          </cell>
          <cell r="DQ34" t="str">
            <v/>
          </cell>
          <cell r="DR34" t="e">
            <v>#DIV/0!</v>
          </cell>
          <cell r="DS34" t="str">
            <v>市民実感</v>
          </cell>
          <cell r="DT34" t="str">
            <v>観光客だけでなく市民にとっても満足度の高い観光振興を図ることを目的としており，市民生活実感評価を重視して評価することが妥当であると考えるため。</v>
          </cell>
          <cell r="DU34" t="e">
            <v>#DIV/0!</v>
          </cell>
          <cell r="DV34" t="e">
            <v>#DIV/0!</v>
          </cell>
          <cell r="DY34" t="str">
            <v>リンク</v>
          </cell>
          <cell r="EA34" t="str">
            <v>-</v>
          </cell>
          <cell r="EB34" t="str">
            <v>-</v>
          </cell>
          <cell r="EC34" t="str">
            <v>-</v>
          </cell>
          <cell r="ED34" t="str">
            <v>-</v>
          </cell>
          <cell r="EE34" t="str">
            <v>-</v>
          </cell>
          <cell r="EF34" t="str">
            <v>-</v>
          </cell>
          <cell r="EG34" t="str">
            <v>-</v>
          </cell>
          <cell r="EH34" t="str">
            <v>-</v>
          </cell>
          <cell r="EI34" t="str">
            <v>-</v>
          </cell>
          <cell r="EJ34" t="e">
            <v>#DIV/0!</v>
          </cell>
          <cell r="EK34" t="str">
            <v>-</v>
          </cell>
          <cell r="EL34" t="str">
            <v>-</v>
          </cell>
          <cell r="EM34" t="str">
            <v>-</v>
          </cell>
          <cell r="EN34" t="str">
            <v>-</v>
          </cell>
          <cell r="EO34" t="str">
            <v>-</v>
          </cell>
          <cell r="EP34" t="str">
            <v>-</v>
          </cell>
          <cell r="EQ34" t="str">
            <v>-</v>
          </cell>
          <cell r="ER34" t="str">
            <v>-</v>
          </cell>
          <cell r="ES34" t="str">
            <v>-</v>
          </cell>
          <cell r="ET34">
            <v>0</v>
          </cell>
          <cell r="EU34" t="str">
            <v/>
          </cell>
          <cell r="EV34" t="str">
            <v/>
          </cell>
          <cell r="EW34" t="str">
            <v/>
          </cell>
          <cell r="EX34" t="str">
            <v/>
          </cell>
          <cell r="EY34" t="str">
            <v/>
          </cell>
          <cell r="EZ34" t="str">
            <v/>
          </cell>
          <cell r="FA34" t="str">
            <v/>
          </cell>
          <cell r="FB34" t="str">
            <v/>
          </cell>
          <cell r="FC34" t="str">
            <v/>
          </cell>
          <cell r="FD34" t="e">
            <v>#DIV/0!</v>
          </cell>
          <cell r="FE34" t="str">
            <v>-</v>
          </cell>
          <cell r="FF34" t="str">
            <v>-</v>
          </cell>
          <cell r="FG34" t="str">
            <v>-</v>
          </cell>
          <cell r="FH34" t="str">
            <v>-</v>
          </cell>
          <cell r="FI34" t="str">
            <v>-</v>
          </cell>
          <cell r="FJ34" t="str">
            <v>-</v>
          </cell>
          <cell r="FK34" t="str">
            <v>-</v>
          </cell>
          <cell r="FL34" t="str">
            <v>-</v>
          </cell>
          <cell r="FM34" t="e">
            <v>#DIV/0!</v>
          </cell>
          <cell r="FN34" t="str">
            <v/>
          </cell>
          <cell r="FO34" t="str">
            <v/>
          </cell>
          <cell r="FP34" t="str">
            <v/>
          </cell>
          <cell r="FQ34" t="str">
            <v/>
          </cell>
          <cell r="FR34" t="str">
            <v/>
          </cell>
          <cell r="FS34" t="str">
            <v/>
          </cell>
          <cell r="FT34" t="str">
            <v/>
          </cell>
          <cell r="FU34" t="str">
            <v/>
          </cell>
          <cell r="FV34" t="e">
            <v>#DIV/0!</v>
          </cell>
          <cell r="FW34" t="str">
            <v>市民実感</v>
          </cell>
          <cell r="FX34" t="str">
            <v>観光客だけでなく市民にとっても満足度の高い観光振興を図ることを目的としており，市民生活実感評価を重視して評価することが妥当であると考えるため。</v>
          </cell>
          <cell r="FY34" t="e">
            <v>#DIV/0!</v>
          </cell>
          <cell r="FZ34" t="e">
            <v>#DIV/0!</v>
          </cell>
          <cell r="GC34" t="str">
            <v>リンク</v>
          </cell>
          <cell r="GE34" t="str">
            <v>-</v>
          </cell>
          <cell r="GF34" t="str">
            <v>-</v>
          </cell>
          <cell r="GG34" t="str">
            <v>-</v>
          </cell>
          <cell r="GH34" t="str">
            <v>-</v>
          </cell>
          <cell r="GI34" t="str">
            <v>-</v>
          </cell>
          <cell r="GJ34" t="str">
            <v>-</v>
          </cell>
          <cell r="GK34" t="str">
            <v>-</v>
          </cell>
          <cell r="GL34" t="str">
            <v>-</v>
          </cell>
          <cell r="GM34" t="str">
            <v>-</v>
          </cell>
          <cell r="GN34" t="e">
            <v>#DIV/0!</v>
          </cell>
          <cell r="GO34" t="str">
            <v>-</v>
          </cell>
          <cell r="GP34" t="str">
            <v>-</v>
          </cell>
          <cell r="GQ34" t="str">
            <v>-</v>
          </cell>
          <cell r="GR34" t="str">
            <v>-</v>
          </cell>
          <cell r="GS34" t="str">
            <v>-</v>
          </cell>
          <cell r="GT34" t="str">
            <v>-</v>
          </cell>
          <cell r="GU34" t="str">
            <v>-</v>
          </cell>
          <cell r="GV34" t="str">
            <v>-</v>
          </cell>
          <cell r="GW34" t="str">
            <v>-</v>
          </cell>
          <cell r="GX34">
            <v>0</v>
          </cell>
          <cell r="GY34" t="str">
            <v/>
          </cell>
          <cell r="GZ34" t="str">
            <v/>
          </cell>
          <cell r="HA34" t="str">
            <v/>
          </cell>
          <cell r="HB34" t="str">
            <v/>
          </cell>
          <cell r="HC34" t="str">
            <v/>
          </cell>
          <cell r="HD34" t="str">
            <v/>
          </cell>
          <cell r="HE34" t="str">
            <v/>
          </cell>
          <cell r="HF34" t="str">
            <v/>
          </cell>
          <cell r="HG34" t="str">
            <v/>
          </cell>
          <cell r="HH34" t="e">
            <v>#DIV/0!</v>
          </cell>
          <cell r="HI34" t="str">
            <v>-</v>
          </cell>
          <cell r="HJ34" t="str">
            <v>-</v>
          </cell>
          <cell r="HK34" t="str">
            <v>-</v>
          </cell>
          <cell r="HL34" t="str">
            <v>-</v>
          </cell>
          <cell r="HM34" t="str">
            <v>-</v>
          </cell>
          <cell r="HN34" t="str">
            <v>-</v>
          </cell>
          <cell r="HO34" t="str">
            <v>-</v>
          </cell>
          <cell r="HP34" t="str">
            <v>-</v>
          </cell>
          <cell r="HQ34" t="e">
            <v>#DIV/0!</v>
          </cell>
          <cell r="HR34" t="str">
            <v/>
          </cell>
          <cell r="HS34" t="str">
            <v/>
          </cell>
          <cell r="HT34" t="str">
            <v/>
          </cell>
          <cell r="HU34" t="str">
            <v/>
          </cell>
          <cell r="HV34" t="str">
            <v/>
          </cell>
          <cell r="HW34" t="str">
            <v/>
          </cell>
          <cell r="HX34" t="str">
            <v/>
          </cell>
          <cell r="HY34" t="str">
            <v/>
          </cell>
          <cell r="HZ34" t="e">
            <v>#DIV/0!</v>
          </cell>
          <cell r="IA34" t="str">
            <v>市民実感</v>
          </cell>
          <cell r="IB34" t="str">
            <v>観光客だけでなく市民にとっても満足度の高い観光振興を図ることを目的としており，市民生活実感評価を重視して評価することが妥当であると考えるため。</v>
          </cell>
          <cell r="IC34" t="e">
            <v>#DIV/0!</v>
          </cell>
          <cell r="ID34" t="e">
            <v>#DIV/0!</v>
          </cell>
          <cell r="IG34" t="str">
            <v>リンク</v>
          </cell>
          <cell r="II34" t="str">
            <v>-</v>
          </cell>
          <cell r="IJ34" t="str">
            <v>-</v>
          </cell>
          <cell r="IK34" t="str">
            <v>-</v>
          </cell>
          <cell r="IL34" t="str">
            <v>-</v>
          </cell>
          <cell r="IM34" t="str">
            <v>-</v>
          </cell>
          <cell r="IN34" t="str">
            <v>-</v>
          </cell>
          <cell r="IO34" t="str">
            <v>-</v>
          </cell>
          <cell r="IP34" t="str">
            <v>-</v>
          </cell>
          <cell r="IQ34" t="str">
            <v>-</v>
          </cell>
          <cell r="IR34" t="e">
            <v>#DIV/0!</v>
          </cell>
          <cell r="IS34" t="str">
            <v>-</v>
          </cell>
          <cell r="IT34" t="str">
            <v>-</v>
          </cell>
          <cell r="IU34" t="str">
            <v>-</v>
          </cell>
          <cell r="IV34" t="str">
            <v>-</v>
          </cell>
          <cell r="IW34" t="str">
            <v>-</v>
          </cell>
          <cell r="IX34" t="str">
            <v>-</v>
          </cell>
          <cell r="IY34" t="str">
            <v>-</v>
          </cell>
          <cell r="IZ34" t="str">
            <v>-</v>
          </cell>
          <cell r="JA34" t="str">
            <v>-</v>
          </cell>
          <cell r="JB34">
            <v>0</v>
          </cell>
          <cell r="JC34" t="str">
            <v/>
          </cell>
          <cell r="JD34" t="str">
            <v/>
          </cell>
          <cell r="JE34" t="str">
            <v/>
          </cell>
          <cell r="JF34" t="str">
            <v/>
          </cell>
          <cell r="JG34" t="str">
            <v/>
          </cell>
          <cell r="JH34" t="str">
            <v/>
          </cell>
          <cell r="JI34" t="str">
            <v/>
          </cell>
          <cell r="JJ34" t="str">
            <v/>
          </cell>
          <cell r="JK34" t="str">
            <v/>
          </cell>
          <cell r="JL34" t="e">
            <v>#DIV/0!</v>
          </cell>
          <cell r="JM34" t="str">
            <v>-</v>
          </cell>
          <cell r="JN34" t="str">
            <v>-</v>
          </cell>
          <cell r="JO34" t="str">
            <v>-</v>
          </cell>
          <cell r="JP34" t="str">
            <v>-</v>
          </cell>
          <cell r="JQ34" t="str">
            <v>-</v>
          </cell>
          <cell r="JR34" t="str">
            <v>-</v>
          </cell>
          <cell r="JS34" t="str">
            <v>-</v>
          </cell>
          <cell r="JT34" t="str">
            <v>-</v>
          </cell>
          <cell r="JU34" t="e">
            <v>#DIV/0!</v>
          </cell>
          <cell r="JV34" t="str">
            <v/>
          </cell>
          <cell r="JW34" t="str">
            <v/>
          </cell>
          <cell r="JX34" t="str">
            <v/>
          </cell>
          <cell r="JY34" t="str">
            <v/>
          </cell>
          <cell r="JZ34" t="str">
            <v/>
          </cell>
          <cell r="KA34" t="str">
            <v/>
          </cell>
          <cell r="KB34" t="str">
            <v/>
          </cell>
          <cell r="KC34" t="str">
            <v/>
          </cell>
          <cell r="KD34" t="e">
            <v>#DIV/0!</v>
          </cell>
          <cell r="KE34" t="str">
            <v>市民実感</v>
          </cell>
          <cell r="KF34" t="str">
            <v>観光客だけでなく市民にとっても満足度の高い観光振興を図ることを目的としており，市民生活実感評価を重視して評価することが妥当であると考えるため。</v>
          </cell>
          <cell r="KG34" t="e">
            <v>#DIV/0!</v>
          </cell>
          <cell r="KH34" t="e">
            <v>#DIV/0!</v>
          </cell>
          <cell r="KK34" t="str">
            <v>リンク</v>
          </cell>
        </row>
        <row r="35">
          <cell r="A35">
            <v>805</v>
          </cell>
          <cell r="B35" t="str">
            <v>MICE誘致の推進</v>
          </cell>
          <cell r="C35">
            <v>8</v>
          </cell>
          <cell r="D35" t="str">
            <v>観光</v>
          </cell>
          <cell r="F35" t="str">
            <v>産業観光局</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v>0</v>
          </cell>
          <cell r="AM35" t="str">
            <v/>
          </cell>
          <cell r="AN35" t="str">
            <v/>
          </cell>
          <cell r="AO35" t="str">
            <v/>
          </cell>
          <cell r="AP35" t="str">
            <v/>
          </cell>
          <cell r="AQ35" t="str">
            <v/>
          </cell>
          <cell r="AR35" t="str">
            <v/>
          </cell>
          <cell r="AS35" t="str">
            <v/>
          </cell>
          <cell r="AT35" t="str">
            <v/>
          </cell>
          <cell r="AU35" t="str">
            <v/>
          </cell>
          <cell r="AV35" t="e">
            <v>#DIV/0!</v>
          </cell>
          <cell r="AW35" t="str">
            <v>-</v>
          </cell>
          <cell r="AX35" t="str">
            <v>-</v>
          </cell>
          <cell r="AY35" t="str">
            <v>-</v>
          </cell>
          <cell r="AZ35" t="str">
            <v>-</v>
          </cell>
          <cell r="BA35" t="str">
            <v>c</v>
          </cell>
          <cell r="BB35" t="str">
            <v>-</v>
          </cell>
          <cell r="BC35" t="str">
            <v>-</v>
          </cell>
          <cell r="BD35" t="str">
            <v>-</v>
          </cell>
          <cell r="BE35" t="str">
            <v>c</v>
          </cell>
          <cell r="BF35" t="str">
            <v/>
          </cell>
          <cell r="BG35" t="str">
            <v/>
          </cell>
          <cell r="BH35" t="str">
            <v/>
          </cell>
          <cell r="BI35" t="str">
            <v/>
          </cell>
          <cell r="BJ35">
            <v>2</v>
          </cell>
          <cell r="BK35" t="str">
            <v/>
          </cell>
          <cell r="BL35" t="str">
            <v/>
          </cell>
          <cell r="BM35" t="str">
            <v/>
          </cell>
          <cell r="BN35">
            <v>0.5</v>
          </cell>
          <cell r="BO35" t="str">
            <v>市民実感</v>
          </cell>
          <cell r="BP35" t="str">
            <v>観光客だけでなく市民にとっても満足度の高い観光振興を図ることを目的としており，市民生活実感評価を重視して評価することが妥当であると考えるため。</v>
          </cell>
          <cell r="BQ35" t="str">
            <v>C</v>
          </cell>
          <cell r="BR35" t="str">
            <v>政策の目的がそこそこ達成されている</v>
          </cell>
          <cell r="BW35" t="str">
            <v>-</v>
          </cell>
          <cell r="BX35" t="str">
            <v>-</v>
          </cell>
          <cell r="BY35" t="str">
            <v>-</v>
          </cell>
          <cell r="BZ35" t="str">
            <v>-</v>
          </cell>
          <cell r="CA35" t="str">
            <v>-</v>
          </cell>
          <cell r="CB35" t="str">
            <v>-</v>
          </cell>
          <cell r="CC35" t="str">
            <v>-</v>
          </cell>
          <cell r="CD35" t="str">
            <v>-</v>
          </cell>
          <cell r="CE35" t="str">
            <v>-</v>
          </cell>
          <cell r="CF35" t="e">
            <v>#DIV/0!</v>
          </cell>
          <cell r="CG35" t="str">
            <v>-</v>
          </cell>
          <cell r="CH35" t="str">
            <v>-</v>
          </cell>
          <cell r="CI35" t="str">
            <v>-</v>
          </cell>
          <cell r="CJ35" t="str">
            <v>-</v>
          </cell>
          <cell r="CK35" t="str">
            <v>-</v>
          </cell>
          <cell r="CL35" t="str">
            <v>-</v>
          </cell>
          <cell r="CM35" t="str">
            <v>-</v>
          </cell>
          <cell r="CN35" t="str">
            <v>-</v>
          </cell>
          <cell r="CO35" t="str">
            <v>-</v>
          </cell>
          <cell r="CP35">
            <v>0</v>
          </cell>
          <cell r="CQ35" t="str">
            <v/>
          </cell>
          <cell r="CR35" t="str">
            <v/>
          </cell>
          <cell r="CS35" t="str">
            <v/>
          </cell>
          <cell r="CT35" t="str">
            <v/>
          </cell>
          <cell r="CU35" t="str">
            <v/>
          </cell>
          <cell r="CV35" t="str">
            <v/>
          </cell>
          <cell r="CW35" t="str">
            <v/>
          </cell>
          <cell r="CX35" t="str">
            <v/>
          </cell>
          <cell r="CY35" t="str">
            <v/>
          </cell>
          <cell r="CZ35" t="e">
            <v>#DIV/0!</v>
          </cell>
          <cell r="DA35" t="str">
            <v>-</v>
          </cell>
          <cell r="DB35" t="str">
            <v>-</v>
          </cell>
          <cell r="DC35" t="str">
            <v>-</v>
          </cell>
          <cell r="DD35" t="str">
            <v>-</v>
          </cell>
          <cell r="DE35" t="str">
            <v>-</v>
          </cell>
          <cell r="DF35" t="str">
            <v>-</v>
          </cell>
          <cell r="DG35" t="str">
            <v>-</v>
          </cell>
          <cell r="DH35" t="str">
            <v>-</v>
          </cell>
          <cell r="DI35" t="e">
            <v>#DIV/0!</v>
          </cell>
          <cell r="DJ35" t="str">
            <v/>
          </cell>
          <cell r="DK35" t="str">
            <v/>
          </cell>
          <cell r="DL35" t="str">
            <v/>
          </cell>
          <cell r="DM35" t="str">
            <v/>
          </cell>
          <cell r="DN35" t="str">
            <v/>
          </cell>
          <cell r="DO35" t="str">
            <v/>
          </cell>
          <cell r="DP35" t="str">
            <v/>
          </cell>
          <cell r="DQ35" t="str">
            <v/>
          </cell>
          <cell r="DR35" t="e">
            <v>#DIV/0!</v>
          </cell>
          <cell r="DS35" t="str">
            <v>市民実感</v>
          </cell>
          <cell r="DT35" t="str">
            <v>観光客だけでなく市民にとっても満足度の高い観光振興を図ることを目的としており，市民生活実感評価を重視して評価することが妥当であると考えるため。</v>
          </cell>
          <cell r="DU35" t="e">
            <v>#DIV/0!</v>
          </cell>
          <cell r="DV35" t="e">
            <v>#DIV/0!</v>
          </cell>
          <cell r="DY35" t="str">
            <v>リンク</v>
          </cell>
          <cell r="EA35" t="str">
            <v>-</v>
          </cell>
          <cell r="EB35" t="str">
            <v>-</v>
          </cell>
          <cell r="EC35" t="str">
            <v>-</v>
          </cell>
          <cell r="ED35" t="str">
            <v>-</v>
          </cell>
          <cell r="EE35" t="str">
            <v>-</v>
          </cell>
          <cell r="EF35" t="str">
            <v>-</v>
          </cell>
          <cell r="EG35" t="str">
            <v>-</v>
          </cell>
          <cell r="EH35" t="str">
            <v>-</v>
          </cell>
          <cell r="EI35" t="str">
            <v>-</v>
          </cell>
          <cell r="EJ35" t="e">
            <v>#DIV/0!</v>
          </cell>
          <cell r="EK35" t="str">
            <v>-</v>
          </cell>
          <cell r="EL35" t="str">
            <v>-</v>
          </cell>
          <cell r="EM35" t="str">
            <v>-</v>
          </cell>
          <cell r="EN35" t="str">
            <v>-</v>
          </cell>
          <cell r="EO35" t="str">
            <v>-</v>
          </cell>
          <cell r="EP35" t="str">
            <v>-</v>
          </cell>
          <cell r="EQ35" t="str">
            <v>-</v>
          </cell>
          <cell r="ER35" t="str">
            <v>-</v>
          </cell>
          <cell r="ES35" t="str">
            <v>-</v>
          </cell>
          <cell r="ET35">
            <v>0</v>
          </cell>
          <cell r="EU35" t="str">
            <v/>
          </cell>
          <cell r="EV35" t="str">
            <v/>
          </cell>
          <cell r="EW35" t="str">
            <v/>
          </cell>
          <cell r="EX35" t="str">
            <v/>
          </cell>
          <cell r="EY35" t="str">
            <v/>
          </cell>
          <cell r="EZ35" t="str">
            <v/>
          </cell>
          <cell r="FA35" t="str">
            <v/>
          </cell>
          <cell r="FB35" t="str">
            <v/>
          </cell>
          <cell r="FC35" t="str">
            <v/>
          </cell>
          <cell r="FD35" t="e">
            <v>#DIV/0!</v>
          </cell>
          <cell r="FE35" t="str">
            <v>-</v>
          </cell>
          <cell r="FF35" t="str">
            <v>-</v>
          </cell>
          <cell r="FG35" t="str">
            <v>-</v>
          </cell>
          <cell r="FH35" t="str">
            <v>-</v>
          </cell>
          <cell r="FI35" t="str">
            <v>-</v>
          </cell>
          <cell r="FJ35" t="str">
            <v>-</v>
          </cell>
          <cell r="FK35" t="str">
            <v>-</v>
          </cell>
          <cell r="FL35" t="str">
            <v>-</v>
          </cell>
          <cell r="FM35" t="e">
            <v>#DIV/0!</v>
          </cell>
          <cell r="FN35" t="str">
            <v/>
          </cell>
          <cell r="FO35" t="str">
            <v/>
          </cell>
          <cell r="FP35" t="str">
            <v/>
          </cell>
          <cell r="FQ35" t="str">
            <v/>
          </cell>
          <cell r="FR35" t="str">
            <v/>
          </cell>
          <cell r="FS35" t="str">
            <v/>
          </cell>
          <cell r="FT35" t="str">
            <v/>
          </cell>
          <cell r="FU35" t="str">
            <v/>
          </cell>
          <cell r="FV35" t="e">
            <v>#DIV/0!</v>
          </cell>
          <cell r="FW35" t="str">
            <v>市民実感</v>
          </cell>
          <cell r="FX35" t="str">
            <v>観光客だけでなく市民にとっても満足度の高い観光振興を図ることを目的としており，市民生活実感評価を重視して評価することが妥当であると考えるため。</v>
          </cell>
          <cell r="FY35" t="e">
            <v>#DIV/0!</v>
          </cell>
          <cell r="FZ35" t="e">
            <v>#DIV/0!</v>
          </cell>
          <cell r="GC35" t="str">
            <v>リンク</v>
          </cell>
          <cell r="GE35" t="str">
            <v>-</v>
          </cell>
          <cell r="GF35" t="str">
            <v>-</v>
          </cell>
          <cell r="GG35" t="str">
            <v>-</v>
          </cell>
          <cell r="GH35" t="str">
            <v>-</v>
          </cell>
          <cell r="GI35" t="str">
            <v>-</v>
          </cell>
          <cell r="GJ35" t="str">
            <v>-</v>
          </cell>
          <cell r="GK35" t="str">
            <v>-</v>
          </cell>
          <cell r="GL35" t="str">
            <v>-</v>
          </cell>
          <cell r="GM35" t="str">
            <v>-</v>
          </cell>
          <cell r="GN35" t="e">
            <v>#DIV/0!</v>
          </cell>
          <cell r="GO35" t="str">
            <v>-</v>
          </cell>
          <cell r="GP35" t="str">
            <v>-</v>
          </cell>
          <cell r="GQ35" t="str">
            <v>-</v>
          </cell>
          <cell r="GR35" t="str">
            <v>-</v>
          </cell>
          <cell r="GS35" t="str">
            <v>-</v>
          </cell>
          <cell r="GT35" t="str">
            <v>-</v>
          </cell>
          <cell r="GU35" t="str">
            <v>-</v>
          </cell>
          <cell r="GV35" t="str">
            <v>-</v>
          </cell>
          <cell r="GW35" t="str">
            <v>-</v>
          </cell>
          <cell r="GX35">
            <v>0</v>
          </cell>
          <cell r="GY35" t="str">
            <v/>
          </cell>
          <cell r="GZ35" t="str">
            <v/>
          </cell>
          <cell r="HA35" t="str">
            <v/>
          </cell>
          <cell r="HB35" t="str">
            <v/>
          </cell>
          <cell r="HC35" t="str">
            <v/>
          </cell>
          <cell r="HD35" t="str">
            <v/>
          </cell>
          <cell r="HE35" t="str">
            <v/>
          </cell>
          <cell r="HF35" t="str">
            <v/>
          </cell>
          <cell r="HG35" t="str">
            <v/>
          </cell>
          <cell r="HH35" t="e">
            <v>#DIV/0!</v>
          </cell>
          <cell r="HI35" t="str">
            <v>-</v>
          </cell>
          <cell r="HJ35" t="str">
            <v>-</v>
          </cell>
          <cell r="HK35" t="str">
            <v>-</v>
          </cell>
          <cell r="HL35" t="str">
            <v>-</v>
          </cell>
          <cell r="HM35" t="str">
            <v>-</v>
          </cell>
          <cell r="HN35" t="str">
            <v>-</v>
          </cell>
          <cell r="HO35" t="str">
            <v>-</v>
          </cell>
          <cell r="HP35" t="str">
            <v>-</v>
          </cell>
          <cell r="HQ35" t="e">
            <v>#DIV/0!</v>
          </cell>
          <cell r="HR35" t="str">
            <v/>
          </cell>
          <cell r="HS35" t="str">
            <v/>
          </cell>
          <cell r="HT35" t="str">
            <v/>
          </cell>
          <cell r="HU35" t="str">
            <v/>
          </cell>
          <cell r="HV35" t="str">
            <v/>
          </cell>
          <cell r="HW35" t="str">
            <v/>
          </cell>
          <cell r="HX35" t="str">
            <v/>
          </cell>
          <cell r="HY35" t="str">
            <v/>
          </cell>
          <cell r="HZ35" t="e">
            <v>#DIV/0!</v>
          </cell>
          <cell r="IA35" t="str">
            <v>市民実感</v>
          </cell>
          <cell r="IB35" t="str">
            <v>観光客だけでなく市民にとっても満足度の高い観光振興を図ることを目的としており，市民生活実感評価を重視して評価することが妥当であると考えるため。</v>
          </cell>
          <cell r="IC35" t="e">
            <v>#DIV/0!</v>
          </cell>
          <cell r="ID35" t="e">
            <v>#DIV/0!</v>
          </cell>
          <cell r="IG35" t="str">
            <v>リンク</v>
          </cell>
          <cell r="II35" t="str">
            <v>-</v>
          </cell>
          <cell r="IJ35" t="str">
            <v>-</v>
          </cell>
          <cell r="IK35" t="str">
            <v>-</v>
          </cell>
          <cell r="IL35" t="str">
            <v>-</v>
          </cell>
          <cell r="IM35" t="str">
            <v>-</v>
          </cell>
          <cell r="IN35" t="str">
            <v>-</v>
          </cell>
          <cell r="IO35" t="str">
            <v>-</v>
          </cell>
          <cell r="IP35" t="str">
            <v>-</v>
          </cell>
          <cell r="IQ35" t="str">
            <v>-</v>
          </cell>
          <cell r="IR35" t="e">
            <v>#DIV/0!</v>
          </cell>
          <cell r="IS35" t="str">
            <v>-</v>
          </cell>
          <cell r="IT35" t="str">
            <v>-</v>
          </cell>
          <cell r="IU35" t="str">
            <v>-</v>
          </cell>
          <cell r="IV35" t="str">
            <v>-</v>
          </cell>
          <cell r="IW35" t="str">
            <v>-</v>
          </cell>
          <cell r="IX35" t="str">
            <v>-</v>
          </cell>
          <cell r="IY35" t="str">
            <v>-</v>
          </cell>
          <cell r="IZ35" t="str">
            <v>-</v>
          </cell>
          <cell r="JA35" t="str">
            <v>-</v>
          </cell>
          <cell r="JB35">
            <v>0</v>
          </cell>
          <cell r="JC35" t="str">
            <v/>
          </cell>
          <cell r="JD35" t="str">
            <v/>
          </cell>
          <cell r="JE35" t="str">
            <v/>
          </cell>
          <cell r="JF35" t="str">
            <v/>
          </cell>
          <cell r="JG35" t="str">
            <v/>
          </cell>
          <cell r="JH35" t="str">
            <v/>
          </cell>
          <cell r="JI35" t="str">
            <v/>
          </cell>
          <cell r="JJ35" t="str">
            <v/>
          </cell>
          <cell r="JK35" t="str">
            <v/>
          </cell>
          <cell r="JL35" t="e">
            <v>#DIV/0!</v>
          </cell>
          <cell r="JM35" t="str">
            <v>-</v>
          </cell>
          <cell r="JN35" t="str">
            <v>-</v>
          </cell>
          <cell r="JO35" t="str">
            <v>-</v>
          </cell>
          <cell r="JP35" t="str">
            <v>-</v>
          </cell>
          <cell r="JQ35" t="str">
            <v>-</v>
          </cell>
          <cell r="JR35" t="str">
            <v>-</v>
          </cell>
          <cell r="JS35" t="str">
            <v>-</v>
          </cell>
          <cell r="JT35" t="str">
            <v>-</v>
          </cell>
          <cell r="JU35" t="e">
            <v>#DIV/0!</v>
          </cell>
          <cell r="JV35" t="str">
            <v/>
          </cell>
          <cell r="JW35" t="str">
            <v/>
          </cell>
          <cell r="JX35" t="str">
            <v/>
          </cell>
          <cell r="JY35" t="str">
            <v/>
          </cell>
          <cell r="JZ35" t="str">
            <v/>
          </cell>
          <cell r="KA35" t="str">
            <v/>
          </cell>
          <cell r="KB35" t="str">
            <v/>
          </cell>
          <cell r="KC35" t="str">
            <v/>
          </cell>
          <cell r="KD35" t="e">
            <v>#DIV/0!</v>
          </cell>
          <cell r="KE35" t="str">
            <v>市民実感</v>
          </cell>
          <cell r="KF35" t="str">
            <v>観光客だけでなく市民にとっても満足度の高い観光振興を図ることを目的としており，市民生活実感評価を重視して評価することが妥当であると考えるため。</v>
          </cell>
          <cell r="KG35" t="e">
            <v>#DIV/0!</v>
          </cell>
          <cell r="KH35" t="e">
            <v>#DIV/0!</v>
          </cell>
          <cell r="KK35" t="str">
            <v>リンク</v>
          </cell>
        </row>
        <row r="36">
          <cell r="A36">
            <v>901</v>
          </cell>
          <cell r="B36" t="str">
            <v>産業として魅力ある農林業の構築と担い手の育成</v>
          </cell>
          <cell r="C36">
            <v>9</v>
          </cell>
          <cell r="D36" t="str">
            <v>農林業</v>
          </cell>
          <cell r="F36" t="str">
            <v>産業観光局</v>
          </cell>
          <cell r="K36" t="str">
            <v>○</v>
          </cell>
          <cell r="L36" t="str">
            <v>-</v>
          </cell>
          <cell r="M36" t="str">
            <v>-</v>
          </cell>
          <cell r="N36" t="str">
            <v>-</v>
          </cell>
          <cell r="O36" t="str">
            <v>-</v>
          </cell>
          <cell r="P36" t="str">
            <v>-</v>
          </cell>
          <cell r="Q36" t="str">
            <v>-</v>
          </cell>
          <cell r="R36" t="str">
            <v>-</v>
          </cell>
          <cell r="S36" t="str">
            <v>a</v>
          </cell>
          <cell r="T36" t="str">
            <v>-</v>
          </cell>
          <cell r="U36" t="str">
            <v>-</v>
          </cell>
          <cell r="V36" t="str">
            <v>-</v>
          </cell>
          <cell r="W36" t="str">
            <v>-</v>
          </cell>
          <cell r="X36" t="str">
            <v>-</v>
          </cell>
          <cell r="Y36" t="str">
            <v>-</v>
          </cell>
          <cell r="Z36" t="str">
            <v>-</v>
          </cell>
          <cell r="AA36" t="str">
            <v>-</v>
          </cell>
          <cell r="AB36" t="str">
            <v>c</v>
          </cell>
          <cell r="AC36">
            <v>1</v>
          </cell>
          <cell r="AD36">
            <v>1</v>
          </cell>
          <cell r="AE36" t="str">
            <v>-</v>
          </cell>
          <cell r="AF36" t="str">
            <v>-</v>
          </cell>
          <cell r="AG36" t="str">
            <v>-</v>
          </cell>
          <cell r="AH36" t="str">
            <v>-</v>
          </cell>
          <cell r="AI36" t="str">
            <v>-</v>
          </cell>
          <cell r="AJ36" t="str">
            <v>-</v>
          </cell>
          <cell r="AK36" t="str">
            <v>-</v>
          </cell>
          <cell r="AL36">
            <v>2</v>
          </cell>
          <cell r="AM36">
            <v>4</v>
          </cell>
          <cell r="AN36" t="str">
            <v/>
          </cell>
          <cell r="AO36" t="str">
            <v/>
          </cell>
          <cell r="AP36" t="str">
            <v/>
          </cell>
          <cell r="AQ36" t="str">
            <v/>
          </cell>
          <cell r="AR36" t="str">
            <v/>
          </cell>
          <cell r="AS36" t="str">
            <v/>
          </cell>
          <cell r="AT36" t="str">
            <v/>
          </cell>
          <cell r="AU36" t="str">
            <v/>
          </cell>
          <cell r="AV36">
            <v>0.5</v>
          </cell>
          <cell r="AW36" t="str">
            <v>d</v>
          </cell>
          <cell r="AX36" t="str">
            <v>-</v>
          </cell>
          <cell r="AY36" t="str">
            <v>-</v>
          </cell>
          <cell r="AZ36" t="str">
            <v>-</v>
          </cell>
          <cell r="BA36" t="str">
            <v>-</v>
          </cell>
          <cell r="BB36" t="str">
            <v>-</v>
          </cell>
          <cell r="BC36" t="str">
            <v>-</v>
          </cell>
          <cell r="BD36" t="str">
            <v>-</v>
          </cell>
          <cell r="BE36" t="str">
            <v>d</v>
          </cell>
          <cell r="BF36">
            <v>1</v>
          </cell>
          <cell r="BG36" t="str">
            <v/>
          </cell>
          <cell r="BH36" t="str">
            <v/>
          </cell>
          <cell r="BI36" t="str">
            <v/>
          </cell>
          <cell r="BJ36" t="str">
            <v/>
          </cell>
          <cell r="BK36" t="str">
            <v/>
          </cell>
          <cell r="BL36" t="str">
            <v/>
          </cell>
          <cell r="BM36" t="str">
            <v/>
          </cell>
          <cell r="BN36">
            <v>0.25</v>
          </cell>
          <cell r="BO36" t="str">
            <v>客観指標</v>
          </cell>
          <cell r="BP36" t="str">
            <v>農林業に従事しない市民や農林業に関心のない市民にとっては，実感しにくい施策であり，客観指標評価を重視して評価することが妥当であると考えるため</v>
          </cell>
          <cell r="BQ36" t="str">
            <v>C</v>
          </cell>
          <cell r="BR36" t="str">
            <v>政策の目的がそこそこ達成されている</v>
          </cell>
          <cell r="BW36" t="str">
            <v>-</v>
          </cell>
          <cell r="BX36" t="str">
            <v>-</v>
          </cell>
          <cell r="BY36" t="str">
            <v>-</v>
          </cell>
          <cell r="BZ36" t="str">
            <v>-</v>
          </cell>
          <cell r="CA36" t="str">
            <v>-</v>
          </cell>
          <cell r="CB36" t="str">
            <v>-</v>
          </cell>
          <cell r="CC36" t="str">
            <v>-</v>
          </cell>
          <cell r="CD36" t="str">
            <v>-</v>
          </cell>
          <cell r="CE36" t="str">
            <v>-</v>
          </cell>
          <cell r="CF36" t="str">
            <v>e</v>
          </cell>
          <cell r="CG36">
            <v>1</v>
          </cell>
          <cell r="CH36">
            <v>1</v>
          </cell>
          <cell r="CI36" t="str">
            <v>-</v>
          </cell>
          <cell r="CJ36" t="str">
            <v>-</v>
          </cell>
          <cell r="CK36" t="str">
            <v>-</v>
          </cell>
          <cell r="CL36" t="str">
            <v>-</v>
          </cell>
          <cell r="CM36" t="str">
            <v>-</v>
          </cell>
          <cell r="CN36" t="str">
            <v>-</v>
          </cell>
          <cell r="CO36" t="str">
            <v>-</v>
          </cell>
          <cell r="CP36">
            <v>2</v>
          </cell>
          <cell r="CQ36" t="str">
            <v/>
          </cell>
          <cell r="CR36" t="str">
            <v/>
          </cell>
          <cell r="CS36" t="str">
            <v/>
          </cell>
          <cell r="CT36" t="str">
            <v/>
          </cell>
          <cell r="CU36" t="str">
            <v/>
          </cell>
          <cell r="CV36" t="str">
            <v/>
          </cell>
          <cell r="CW36" t="str">
            <v/>
          </cell>
          <cell r="CX36" t="str">
            <v/>
          </cell>
          <cell r="CY36" t="str">
            <v/>
          </cell>
          <cell r="CZ36">
            <v>0</v>
          </cell>
          <cell r="DA36" t="str">
            <v>-</v>
          </cell>
          <cell r="DB36" t="str">
            <v>-</v>
          </cell>
          <cell r="DC36" t="str">
            <v>-</v>
          </cell>
          <cell r="DD36" t="str">
            <v>-</v>
          </cell>
          <cell r="DE36" t="str">
            <v>-</v>
          </cell>
          <cell r="DF36" t="str">
            <v>-</v>
          </cell>
          <cell r="DG36" t="str">
            <v>-</v>
          </cell>
          <cell r="DH36" t="str">
            <v>-</v>
          </cell>
          <cell r="DI36" t="e">
            <v>#DIV/0!</v>
          </cell>
          <cell r="DJ36" t="str">
            <v/>
          </cell>
          <cell r="DK36" t="str">
            <v/>
          </cell>
          <cell r="DL36" t="str">
            <v/>
          </cell>
          <cell r="DM36" t="str">
            <v/>
          </cell>
          <cell r="DN36" t="str">
            <v/>
          </cell>
          <cell r="DO36" t="str">
            <v/>
          </cell>
          <cell r="DP36" t="str">
            <v/>
          </cell>
          <cell r="DQ36" t="str">
            <v/>
          </cell>
          <cell r="DR36" t="e">
            <v>#DIV/0!</v>
          </cell>
          <cell r="DS36" t="str">
            <v>客観指標</v>
          </cell>
          <cell r="DT36" t="str">
            <v>農林業に従事しない市民や農林業に関心のない市民にとっては，実感しにくい施策であり，客観指標評価を重視して評価することが妥当であると考えるため</v>
          </cell>
          <cell r="DU36" t="e">
            <v>#DIV/0!</v>
          </cell>
          <cell r="DV36" t="e">
            <v>#DIV/0!</v>
          </cell>
          <cell r="DY36" t="str">
            <v>リンク</v>
          </cell>
          <cell r="EA36" t="str">
            <v>-</v>
          </cell>
          <cell r="EB36" t="str">
            <v>-</v>
          </cell>
          <cell r="EC36" t="str">
            <v>-</v>
          </cell>
          <cell r="ED36" t="str">
            <v>-</v>
          </cell>
          <cell r="EE36" t="str">
            <v>-</v>
          </cell>
          <cell r="EF36" t="str">
            <v>-</v>
          </cell>
          <cell r="EG36" t="str">
            <v>-</v>
          </cell>
          <cell r="EH36" t="str">
            <v>-</v>
          </cell>
          <cell r="EI36" t="str">
            <v>-</v>
          </cell>
          <cell r="EJ36" t="str">
            <v>e</v>
          </cell>
          <cell r="EK36">
            <v>1</v>
          </cell>
          <cell r="EL36">
            <v>1</v>
          </cell>
          <cell r="EM36" t="str">
            <v>-</v>
          </cell>
          <cell r="EN36" t="str">
            <v>-</v>
          </cell>
          <cell r="EO36" t="str">
            <v>-</v>
          </cell>
          <cell r="EP36" t="str">
            <v>-</v>
          </cell>
          <cell r="EQ36" t="str">
            <v>-</v>
          </cell>
          <cell r="ER36" t="str">
            <v>-</v>
          </cell>
          <cell r="ES36" t="str">
            <v>-</v>
          </cell>
          <cell r="ET36">
            <v>2</v>
          </cell>
          <cell r="EU36" t="str">
            <v/>
          </cell>
          <cell r="EV36" t="str">
            <v/>
          </cell>
          <cell r="EW36" t="str">
            <v/>
          </cell>
          <cell r="EX36" t="str">
            <v/>
          </cell>
          <cell r="EY36" t="str">
            <v/>
          </cell>
          <cell r="EZ36" t="str">
            <v/>
          </cell>
          <cell r="FA36" t="str">
            <v/>
          </cell>
          <cell r="FB36" t="str">
            <v/>
          </cell>
          <cell r="FC36" t="str">
            <v/>
          </cell>
          <cell r="FD36">
            <v>0</v>
          </cell>
          <cell r="FE36" t="str">
            <v>-</v>
          </cell>
          <cell r="FF36" t="str">
            <v>-</v>
          </cell>
          <cell r="FG36" t="str">
            <v>-</v>
          </cell>
          <cell r="FH36" t="str">
            <v>-</v>
          </cell>
          <cell r="FI36" t="str">
            <v>-</v>
          </cell>
          <cell r="FJ36" t="str">
            <v>-</v>
          </cell>
          <cell r="FK36" t="str">
            <v>-</v>
          </cell>
          <cell r="FL36" t="str">
            <v>-</v>
          </cell>
          <cell r="FM36" t="e">
            <v>#DIV/0!</v>
          </cell>
          <cell r="FN36" t="str">
            <v/>
          </cell>
          <cell r="FO36" t="str">
            <v/>
          </cell>
          <cell r="FP36" t="str">
            <v/>
          </cell>
          <cell r="FQ36" t="str">
            <v/>
          </cell>
          <cell r="FR36" t="str">
            <v/>
          </cell>
          <cell r="FS36" t="str">
            <v/>
          </cell>
          <cell r="FT36" t="str">
            <v/>
          </cell>
          <cell r="FU36" t="str">
            <v/>
          </cell>
          <cell r="FV36" t="e">
            <v>#DIV/0!</v>
          </cell>
          <cell r="FW36" t="str">
            <v>客観指標</v>
          </cell>
          <cell r="FX36" t="str">
            <v>農林業に従事しない市民や農林業に関心のない市民にとっては，実感しにくい施策であり，客観指標評価を重視して評価することが妥当であると考えるため</v>
          </cell>
          <cell r="FY36" t="e">
            <v>#DIV/0!</v>
          </cell>
          <cell r="FZ36" t="e">
            <v>#DIV/0!</v>
          </cell>
          <cell r="GC36" t="str">
            <v>リンク</v>
          </cell>
          <cell r="GE36" t="str">
            <v>-</v>
          </cell>
          <cell r="GF36" t="str">
            <v>-</v>
          </cell>
          <cell r="GG36" t="str">
            <v>-</v>
          </cell>
          <cell r="GH36" t="str">
            <v>-</v>
          </cell>
          <cell r="GI36" t="str">
            <v>-</v>
          </cell>
          <cell r="GJ36" t="str">
            <v>-</v>
          </cell>
          <cell r="GK36" t="str">
            <v>-</v>
          </cell>
          <cell r="GL36" t="str">
            <v>-</v>
          </cell>
          <cell r="GM36" t="str">
            <v>-</v>
          </cell>
          <cell r="GN36" t="str">
            <v>e</v>
          </cell>
          <cell r="GO36">
            <v>1</v>
          </cell>
          <cell r="GP36">
            <v>1</v>
          </cell>
          <cell r="GQ36" t="str">
            <v>-</v>
          </cell>
          <cell r="GR36" t="str">
            <v>-</v>
          </cell>
          <cell r="GS36" t="str">
            <v>-</v>
          </cell>
          <cell r="GT36" t="str">
            <v>-</v>
          </cell>
          <cell r="GU36" t="str">
            <v>-</v>
          </cell>
          <cell r="GV36" t="str">
            <v>-</v>
          </cell>
          <cell r="GW36" t="str">
            <v>-</v>
          </cell>
          <cell r="GX36">
            <v>2</v>
          </cell>
          <cell r="GY36" t="str">
            <v/>
          </cell>
          <cell r="GZ36" t="str">
            <v/>
          </cell>
          <cell r="HA36" t="str">
            <v/>
          </cell>
          <cell r="HB36" t="str">
            <v/>
          </cell>
          <cell r="HC36" t="str">
            <v/>
          </cell>
          <cell r="HD36" t="str">
            <v/>
          </cell>
          <cell r="HE36" t="str">
            <v/>
          </cell>
          <cell r="HF36" t="str">
            <v/>
          </cell>
          <cell r="HG36" t="str">
            <v/>
          </cell>
          <cell r="HH36">
            <v>0</v>
          </cell>
          <cell r="HI36" t="str">
            <v>-</v>
          </cell>
          <cell r="HJ36" t="str">
            <v>-</v>
          </cell>
          <cell r="HK36" t="str">
            <v>-</v>
          </cell>
          <cell r="HL36" t="str">
            <v>-</v>
          </cell>
          <cell r="HM36" t="str">
            <v>-</v>
          </cell>
          <cell r="HN36" t="str">
            <v>-</v>
          </cell>
          <cell r="HO36" t="str">
            <v>-</v>
          </cell>
          <cell r="HP36" t="str">
            <v>-</v>
          </cell>
          <cell r="HQ36" t="e">
            <v>#DIV/0!</v>
          </cell>
          <cell r="HR36" t="str">
            <v/>
          </cell>
          <cell r="HS36" t="str">
            <v/>
          </cell>
          <cell r="HT36" t="str">
            <v/>
          </cell>
          <cell r="HU36" t="str">
            <v/>
          </cell>
          <cell r="HV36" t="str">
            <v/>
          </cell>
          <cell r="HW36" t="str">
            <v/>
          </cell>
          <cell r="HX36" t="str">
            <v/>
          </cell>
          <cell r="HY36" t="str">
            <v/>
          </cell>
          <cell r="HZ36" t="e">
            <v>#DIV/0!</v>
          </cell>
          <cell r="IA36" t="str">
            <v>客観指標</v>
          </cell>
          <cell r="IB36" t="str">
            <v>農林業に従事しない市民や農林業に関心のない市民にとっては，実感しにくい施策であり，客観指標評価を重視して評価することが妥当であると考えるため</v>
          </cell>
          <cell r="IC36" t="e">
            <v>#DIV/0!</v>
          </cell>
          <cell r="ID36" t="e">
            <v>#DIV/0!</v>
          </cell>
          <cell r="IG36" t="str">
            <v>リンク</v>
          </cell>
          <cell r="II36" t="str">
            <v>-</v>
          </cell>
          <cell r="IJ36" t="str">
            <v>-</v>
          </cell>
          <cell r="IK36" t="str">
            <v>-</v>
          </cell>
          <cell r="IL36" t="str">
            <v>-</v>
          </cell>
          <cell r="IM36" t="str">
            <v>-</v>
          </cell>
          <cell r="IN36" t="str">
            <v>-</v>
          </cell>
          <cell r="IO36" t="str">
            <v>-</v>
          </cell>
          <cell r="IP36" t="str">
            <v>-</v>
          </cell>
          <cell r="IQ36" t="str">
            <v>-</v>
          </cell>
          <cell r="IR36" t="str">
            <v>e</v>
          </cell>
          <cell r="IS36">
            <v>1</v>
          </cell>
          <cell r="IT36">
            <v>1</v>
          </cell>
          <cell r="IU36" t="str">
            <v>-</v>
          </cell>
          <cell r="IV36" t="str">
            <v>-</v>
          </cell>
          <cell r="IW36" t="str">
            <v>-</v>
          </cell>
          <cell r="IX36" t="str">
            <v>-</v>
          </cell>
          <cell r="IY36" t="str">
            <v>-</v>
          </cell>
          <cell r="IZ36" t="str">
            <v>-</v>
          </cell>
          <cell r="JA36" t="str">
            <v>-</v>
          </cell>
          <cell r="JB36">
            <v>2</v>
          </cell>
          <cell r="JC36" t="str">
            <v/>
          </cell>
          <cell r="JD36" t="str">
            <v/>
          </cell>
          <cell r="JE36" t="str">
            <v/>
          </cell>
          <cell r="JF36" t="str">
            <v/>
          </cell>
          <cell r="JG36" t="str">
            <v/>
          </cell>
          <cell r="JH36" t="str">
            <v/>
          </cell>
          <cell r="JI36" t="str">
            <v/>
          </cell>
          <cell r="JJ36" t="str">
            <v/>
          </cell>
          <cell r="JK36" t="str">
            <v/>
          </cell>
          <cell r="JL36">
            <v>0</v>
          </cell>
          <cell r="JM36" t="str">
            <v>-</v>
          </cell>
          <cell r="JN36" t="str">
            <v>-</v>
          </cell>
          <cell r="JO36" t="str">
            <v>-</v>
          </cell>
          <cell r="JP36" t="str">
            <v>-</v>
          </cell>
          <cell r="JQ36" t="str">
            <v>-</v>
          </cell>
          <cell r="JR36" t="str">
            <v>-</v>
          </cell>
          <cell r="JS36" t="str">
            <v>-</v>
          </cell>
          <cell r="JT36" t="str">
            <v>-</v>
          </cell>
          <cell r="JU36" t="e">
            <v>#DIV/0!</v>
          </cell>
          <cell r="JV36" t="str">
            <v/>
          </cell>
          <cell r="JW36" t="str">
            <v/>
          </cell>
          <cell r="JX36" t="str">
            <v/>
          </cell>
          <cell r="JY36" t="str">
            <v/>
          </cell>
          <cell r="JZ36" t="str">
            <v/>
          </cell>
          <cell r="KA36" t="str">
            <v/>
          </cell>
          <cell r="KB36" t="str">
            <v/>
          </cell>
          <cell r="KC36" t="str">
            <v/>
          </cell>
          <cell r="KD36" t="e">
            <v>#DIV/0!</v>
          </cell>
          <cell r="KE36" t="str">
            <v>客観指標</v>
          </cell>
          <cell r="KF36" t="str">
            <v>農林業に従事しない市民や農林業に関心のない市民にとっては，実感しにくい施策であり，客観指標評価を重視して評価することが妥当であると考えるため</v>
          </cell>
          <cell r="KG36" t="e">
            <v>#DIV/0!</v>
          </cell>
          <cell r="KH36" t="e">
            <v>#DIV/0!</v>
          </cell>
          <cell r="KK36" t="str">
            <v>リンク</v>
          </cell>
        </row>
        <row r="37">
          <cell r="A37">
            <v>902</v>
          </cell>
          <cell r="B37" t="str">
            <v>災害や環境変化への高い対応能力を備えた農林業の推進</v>
          </cell>
          <cell r="C37">
            <v>9</v>
          </cell>
          <cell r="D37" t="str">
            <v>農林業</v>
          </cell>
          <cell r="F37" t="str">
            <v>産業観光局</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e</v>
          </cell>
          <cell r="AC37">
            <v>1</v>
          </cell>
          <cell r="AD37">
            <v>1</v>
          </cell>
          <cell r="AE37" t="str">
            <v>-</v>
          </cell>
          <cell r="AF37" t="str">
            <v>-</v>
          </cell>
          <cell r="AG37" t="str">
            <v>-</v>
          </cell>
          <cell r="AH37" t="str">
            <v>-</v>
          </cell>
          <cell r="AI37" t="str">
            <v>-</v>
          </cell>
          <cell r="AJ37" t="str">
            <v>-</v>
          </cell>
          <cell r="AK37" t="str">
            <v>-</v>
          </cell>
          <cell r="AL37">
            <v>2</v>
          </cell>
          <cell r="AM37" t="str">
            <v/>
          </cell>
          <cell r="AN37" t="str">
            <v/>
          </cell>
          <cell r="AO37" t="str">
            <v/>
          </cell>
          <cell r="AP37" t="str">
            <v/>
          </cell>
          <cell r="AQ37" t="str">
            <v/>
          </cell>
          <cell r="AR37" t="str">
            <v/>
          </cell>
          <cell r="AS37" t="str">
            <v/>
          </cell>
          <cell r="AT37" t="str">
            <v/>
          </cell>
          <cell r="AU37" t="str">
            <v/>
          </cell>
          <cell r="AV37">
            <v>0</v>
          </cell>
          <cell r="AW37" t="str">
            <v>-</v>
          </cell>
          <cell r="AX37" t="str">
            <v>c</v>
          </cell>
          <cell r="AY37" t="str">
            <v>-</v>
          </cell>
          <cell r="AZ37" t="str">
            <v>-</v>
          </cell>
          <cell r="BA37" t="str">
            <v>-</v>
          </cell>
          <cell r="BB37" t="str">
            <v>-</v>
          </cell>
          <cell r="BC37" t="str">
            <v>-</v>
          </cell>
          <cell r="BD37" t="str">
            <v>-</v>
          </cell>
          <cell r="BE37" t="str">
            <v>c</v>
          </cell>
          <cell r="BF37" t="str">
            <v/>
          </cell>
          <cell r="BG37">
            <v>2</v>
          </cell>
          <cell r="BH37" t="str">
            <v/>
          </cell>
          <cell r="BI37" t="str">
            <v/>
          </cell>
          <cell r="BJ37" t="str">
            <v/>
          </cell>
          <cell r="BK37" t="str">
            <v/>
          </cell>
          <cell r="BL37" t="str">
            <v/>
          </cell>
          <cell r="BM37" t="str">
            <v/>
          </cell>
          <cell r="BN37">
            <v>0.5</v>
          </cell>
          <cell r="BO37" t="str">
            <v>客観指標</v>
          </cell>
          <cell r="BP37" t="str">
            <v>災害や環境変化への対策については，市民生活において実感しづらく，客観指標評価を重視して評価することが妥当であると考えるため</v>
          </cell>
          <cell r="BQ37" t="str">
            <v>D</v>
          </cell>
          <cell r="BR37" t="str">
            <v>政策の目的があまり達成されていない</v>
          </cell>
          <cell r="BW37" t="str">
            <v>-</v>
          </cell>
          <cell r="BX37" t="str">
            <v>-</v>
          </cell>
          <cell r="BY37" t="str">
            <v>-</v>
          </cell>
          <cell r="BZ37" t="str">
            <v>-</v>
          </cell>
          <cell r="CA37" t="str">
            <v>-</v>
          </cell>
          <cell r="CB37" t="str">
            <v>-</v>
          </cell>
          <cell r="CC37" t="str">
            <v>-</v>
          </cell>
          <cell r="CD37" t="str">
            <v>-</v>
          </cell>
          <cell r="CE37" t="str">
            <v>-</v>
          </cell>
          <cell r="CF37" t="str">
            <v>e</v>
          </cell>
          <cell r="CG37">
            <v>1</v>
          </cell>
          <cell r="CH37">
            <v>1</v>
          </cell>
          <cell r="CI37" t="str">
            <v>-</v>
          </cell>
          <cell r="CJ37" t="str">
            <v>-</v>
          </cell>
          <cell r="CK37" t="str">
            <v>-</v>
          </cell>
          <cell r="CL37" t="str">
            <v>-</v>
          </cell>
          <cell r="CM37" t="str">
            <v>-</v>
          </cell>
          <cell r="CN37" t="str">
            <v>-</v>
          </cell>
          <cell r="CO37" t="str">
            <v>-</v>
          </cell>
          <cell r="CP37">
            <v>2</v>
          </cell>
          <cell r="CQ37" t="str">
            <v/>
          </cell>
          <cell r="CR37" t="str">
            <v/>
          </cell>
          <cell r="CS37" t="str">
            <v/>
          </cell>
          <cell r="CT37" t="str">
            <v/>
          </cell>
          <cell r="CU37" t="str">
            <v/>
          </cell>
          <cell r="CV37" t="str">
            <v/>
          </cell>
          <cell r="CW37" t="str">
            <v/>
          </cell>
          <cell r="CX37" t="str">
            <v/>
          </cell>
          <cell r="CY37" t="str">
            <v/>
          </cell>
          <cell r="CZ37">
            <v>0</v>
          </cell>
          <cell r="DA37" t="str">
            <v>-</v>
          </cell>
          <cell r="DB37" t="str">
            <v>-</v>
          </cell>
          <cell r="DC37" t="str">
            <v>-</v>
          </cell>
          <cell r="DD37" t="str">
            <v>-</v>
          </cell>
          <cell r="DE37" t="str">
            <v>-</v>
          </cell>
          <cell r="DF37" t="str">
            <v>-</v>
          </cell>
          <cell r="DG37" t="str">
            <v>-</v>
          </cell>
          <cell r="DH37" t="str">
            <v>-</v>
          </cell>
          <cell r="DI37" t="e">
            <v>#DIV/0!</v>
          </cell>
          <cell r="DJ37" t="str">
            <v/>
          </cell>
          <cell r="DK37" t="str">
            <v/>
          </cell>
          <cell r="DL37" t="str">
            <v/>
          </cell>
          <cell r="DM37" t="str">
            <v/>
          </cell>
          <cell r="DN37" t="str">
            <v/>
          </cell>
          <cell r="DO37" t="str">
            <v/>
          </cell>
          <cell r="DP37" t="str">
            <v/>
          </cell>
          <cell r="DQ37" t="str">
            <v/>
          </cell>
          <cell r="DR37" t="e">
            <v>#DIV/0!</v>
          </cell>
          <cell r="DS37" t="str">
            <v>客観指標</v>
          </cell>
          <cell r="DT37" t="str">
            <v>災害や環境変化への対策については，市民生活において実感しづらく，客観指標評価を重視して評価することが妥当であると考えるため</v>
          </cell>
          <cell r="DU37" t="e">
            <v>#DIV/0!</v>
          </cell>
          <cell r="DV37" t="e">
            <v>#DIV/0!</v>
          </cell>
          <cell r="DY37" t="str">
            <v>リンク</v>
          </cell>
          <cell r="EA37" t="str">
            <v>-</v>
          </cell>
          <cell r="EB37" t="str">
            <v>-</v>
          </cell>
          <cell r="EC37" t="str">
            <v>-</v>
          </cell>
          <cell r="ED37" t="str">
            <v>-</v>
          </cell>
          <cell r="EE37" t="str">
            <v>-</v>
          </cell>
          <cell r="EF37" t="str">
            <v>-</v>
          </cell>
          <cell r="EG37" t="str">
            <v>-</v>
          </cell>
          <cell r="EH37" t="str">
            <v>-</v>
          </cell>
          <cell r="EI37" t="str">
            <v>-</v>
          </cell>
          <cell r="EJ37" t="str">
            <v>e</v>
          </cell>
          <cell r="EK37">
            <v>1</v>
          </cell>
          <cell r="EL37">
            <v>1</v>
          </cell>
          <cell r="EM37" t="str">
            <v>-</v>
          </cell>
          <cell r="EN37" t="str">
            <v>-</v>
          </cell>
          <cell r="EO37" t="str">
            <v>-</v>
          </cell>
          <cell r="EP37" t="str">
            <v>-</v>
          </cell>
          <cell r="EQ37" t="str">
            <v>-</v>
          </cell>
          <cell r="ER37" t="str">
            <v>-</v>
          </cell>
          <cell r="ES37" t="str">
            <v>-</v>
          </cell>
          <cell r="ET37">
            <v>2</v>
          </cell>
          <cell r="EU37" t="str">
            <v/>
          </cell>
          <cell r="EV37" t="str">
            <v/>
          </cell>
          <cell r="EW37" t="str">
            <v/>
          </cell>
          <cell r="EX37" t="str">
            <v/>
          </cell>
          <cell r="EY37" t="str">
            <v/>
          </cell>
          <cell r="EZ37" t="str">
            <v/>
          </cell>
          <cell r="FA37" t="str">
            <v/>
          </cell>
          <cell r="FB37" t="str">
            <v/>
          </cell>
          <cell r="FC37" t="str">
            <v/>
          </cell>
          <cell r="FD37">
            <v>0</v>
          </cell>
          <cell r="FE37" t="str">
            <v>-</v>
          </cell>
          <cell r="FF37" t="str">
            <v>-</v>
          </cell>
          <cell r="FG37" t="str">
            <v>-</v>
          </cell>
          <cell r="FH37" t="str">
            <v>-</v>
          </cell>
          <cell r="FI37" t="str">
            <v>-</v>
          </cell>
          <cell r="FJ37" t="str">
            <v>-</v>
          </cell>
          <cell r="FK37" t="str">
            <v>-</v>
          </cell>
          <cell r="FL37" t="str">
            <v>-</v>
          </cell>
          <cell r="FM37" t="e">
            <v>#DIV/0!</v>
          </cell>
          <cell r="FN37" t="str">
            <v/>
          </cell>
          <cell r="FO37" t="str">
            <v/>
          </cell>
          <cell r="FP37" t="str">
            <v/>
          </cell>
          <cell r="FQ37" t="str">
            <v/>
          </cell>
          <cell r="FR37" t="str">
            <v/>
          </cell>
          <cell r="FS37" t="str">
            <v/>
          </cell>
          <cell r="FT37" t="str">
            <v/>
          </cell>
          <cell r="FU37" t="str">
            <v/>
          </cell>
          <cell r="FV37" t="e">
            <v>#DIV/0!</v>
          </cell>
          <cell r="FW37" t="str">
            <v>客観指標</v>
          </cell>
          <cell r="FX37" t="str">
            <v>災害や環境変化への対策については，市民生活において実感しづらく，客観指標評価を重視して評価することが妥当であると考えるため</v>
          </cell>
          <cell r="FY37" t="e">
            <v>#DIV/0!</v>
          </cell>
          <cell r="FZ37" t="e">
            <v>#DIV/0!</v>
          </cell>
          <cell r="GC37" t="str">
            <v>リンク</v>
          </cell>
          <cell r="GE37" t="str">
            <v>-</v>
          </cell>
          <cell r="GF37" t="str">
            <v>-</v>
          </cell>
          <cell r="GG37" t="str">
            <v>-</v>
          </cell>
          <cell r="GH37" t="str">
            <v>-</v>
          </cell>
          <cell r="GI37" t="str">
            <v>-</v>
          </cell>
          <cell r="GJ37" t="str">
            <v>-</v>
          </cell>
          <cell r="GK37" t="str">
            <v>-</v>
          </cell>
          <cell r="GL37" t="str">
            <v>-</v>
          </cell>
          <cell r="GM37" t="str">
            <v>-</v>
          </cell>
          <cell r="GN37" t="str">
            <v>e</v>
          </cell>
          <cell r="GO37">
            <v>1</v>
          </cell>
          <cell r="GP37">
            <v>1</v>
          </cell>
          <cell r="GQ37" t="str">
            <v>-</v>
          </cell>
          <cell r="GR37" t="str">
            <v>-</v>
          </cell>
          <cell r="GS37" t="str">
            <v>-</v>
          </cell>
          <cell r="GT37" t="str">
            <v>-</v>
          </cell>
          <cell r="GU37" t="str">
            <v>-</v>
          </cell>
          <cell r="GV37" t="str">
            <v>-</v>
          </cell>
          <cell r="GW37" t="str">
            <v>-</v>
          </cell>
          <cell r="GX37">
            <v>2</v>
          </cell>
          <cell r="GY37" t="str">
            <v/>
          </cell>
          <cell r="GZ37" t="str">
            <v/>
          </cell>
          <cell r="HA37" t="str">
            <v/>
          </cell>
          <cell r="HB37" t="str">
            <v/>
          </cell>
          <cell r="HC37" t="str">
            <v/>
          </cell>
          <cell r="HD37" t="str">
            <v/>
          </cell>
          <cell r="HE37" t="str">
            <v/>
          </cell>
          <cell r="HF37" t="str">
            <v/>
          </cell>
          <cell r="HG37" t="str">
            <v/>
          </cell>
          <cell r="HH37">
            <v>0</v>
          </cell>
          <cell r="HI37" t="str">
            <v>-</v>
          </cell>
          <cell r="HJ37" t="str">
            <v>-</v>
          </cell>
          <cell r="HK37" t="str">
            <v>-</v>
          </cell>
          <cell r="HL37" t="str">
            <v>-</v>
          </cell>
          <cell r="HM37" t="str">
            <v>-</v>
          </cell>
          <cell r="HN37" t="str">
            <v>-</v>
          </cell>
          <cell r="HO37" t="str">
            <v>-</v>
          </cell>
          <cell r="HP37" t="str">
            <v>-</v>
          </cell>
          <cell r="HQ37" t="e">
            <v>#DIV/0!</v>
          </cell>
          <cell r="HR37" t="str">
            <v/>
          </cell>
          <cell r="HS37" t="str">
            <v/>
          </cell>
          <cell r="HT37" t="str">
            <v/>
          </cell>
          <cell r="HU37" t="str">
            <v/>
          </cell>
          <cell r="HV37" t="str">
            <v/>
          </cell>
          <cell r="HW37" t="str">
            <v/>
          </cell>
          <cell r="HX37" t="str">
            <v/>
          </cell>
          <cell r="HY37" t="str">
            <v/>
          </cell>
          <cell r="HZ37" t="e">
            <v>#DIV/0!</v>
          </cell>
          <cell r="IA37" t="str">
            <v>客観指標</v>
          </cell>
          <cell r="IB37" t="str">
            <v>災害や環境変化への対策については，市民生活において実感しづらく，客観指標評価を重視して評価することが妥当であると考えるため</v>
          </cell>
          <cell r="IC37" t="e">
            <v>#DIV/0!</v>
          </cell>
          <cell r="ID37" t="e">
            <v>#DIV/0!</v>
          </cell>
          <cell r="IG37" t="str">
            <v>リンク</v>
          </cell>
          <cell r="II37" t="str">
            <v>-</v>
          </cell>
          <cell r="IJ37" t="str">
            <v>-</v>
          </cell>
          <cell r="IK37" t="str">
            <v>-</v>
          </cell>
          <cell r="IL37" t="str">
            <v>-</v>
          </cell>
          <cell r="IM37" t="str">
            <v>-</v>
          </cell>
          <cell r="IN37" t="str">
            <v>-</v>
          </cell>
          <cell r="IO37" t="str">
            <v>-</v>
          </cell>
          <cell r="IP37" t="str">
            <v>-</v>
          </cell>
          <cell r="IQ37" t="str">
            <v>-</v>
          </cell>
          <cell r="IR37" t="str">
            <v>e</v>
          </cell>
          <cell r="IS37">
            <v>1</v>
          </cell>
          <cell r="IT37">
            <v>1</v>
          </cell>
          <cell r="IU37" t="str">
            <v>-</v>
          </cell>
          <cell r="IV37" t="str">
            <v>-</v>
          </cell>
          <cell r="IW37" t="str">
            <v>-</v>
          </cell>
          <cell r="IX37" t="str">
            <v>-</v>
          </cell>
          <cell r="IY37" t="str">
            <v>-</v>
          </cell>
          <cell r="IZ37" t="str">
            <v>-</v>
          </cell>
          <cell r="JA37" t="str">
            <v>-</v>
          </cell>
          <cell r="JB37">
            <v>2</v>
          </cell>
          <cell r="JC37" t="str">
            <v/>
          </cell>
          <cell r="JD37" t="str">
            <v/>
          </cell>
          <cell r="JE37" t="str">
            <v/>
          </cell>
          <cell r="JF37" t="str">
            <v/>
          </cell>
          <cell r="JG37" t="str">
            <v/>
          </cell>
          <cell r="JH37" t="str">
            <v/>
          </cell>
          <cell r="JI37" t="str">
            <v/>
          </cell>
          <cell r="JJ37" t="str">
            <v/>
          </cell>
          <cell r="JK37" t="str">
            <v/>
          </cell>
          <cell r="JL37">
            <v>0</v>
          </cell>
          <cell r="JM37" t="str">
            <v>-</v>
          </cell>
          <cell r="JN37" t="str">
            <v>-</v>
          </cell>
          <cell r="JO37" t="str">
            <v>-</v>
          </cell>
          <cell r="JP37" t="str">
            <v>-</v>
          </cell>
          <cell r="JQ37" t="str">
            <v>-</v>
          </cell>
          <cell r="JR37" t="str">
            <v>-</v>
          </cell>
          <cell r="JS37" t="str">
            <v>-</v>
          </cell>
          <cell r="JT37" t="str">
            <v>-</v>
          </cell>
          <cell r="JU37" t="e">
            <v>#DIV/0!</v>
          </cell>
          <cell r="JV37" t="str">
            <v/>
          </cell>
          <cell r="JW37" t="str">
            <v/>
          </cell>
          <cell r="JX37" t="str">
            <v/>
          </cell>
          <cell r="JY37" t="str">
            <v/>
          </cell>
          <cell r="JZ37" t="str">
            <v/>
          </cell>
          <cell r="KA37" t="str">
            <v/>
          </cell>
          <cell r="KB37" t="str">
            <v/>
          </cell>
          <cell r="KC37" t="str">
            <v/>
          </cell>
          <cell r="KD37" t="e">
            <v>#DIV/0!</v>
          </cell>
          <cell r="KE37" t="str">
            <v>客観指標</v>
          </cell>
          <cell r="KF37" t="str">
            <v>災害や環境変化への対策については，市民生活において実感しづらく，客観指標評価を重視して評価することが妥当であると考えるため</v>
          </cell>
          <cell r="KG37" t="e">
            <v>#DIV/0!</v>
          </cell>
          <cell r="KH37" t="e">
            <v>#DIV/0!</v>
          </cell>
          <cell r="KK37" t="str">
            <v>リンク</v>
          </cell>
        </row>
        <row r="38">
          <cell r="A38">
            <v>903</v>
          </cell>
          <cell r="B38" t="str">
            <v>都市の魅力，環境，社会と食文化の推進に貢献する農林業の推進</v>
          </cell>
          <cell r="C38">
            <v>9</v>
          </cell>
          <cell r="D38" t="str">
            <v>農林業</v>
          </cell>
          <cell r="F38" t="str">
            <v>産業観光局</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e</v>
          </cell>
          <cell r="AC38">
            <v>1</v>
          </cell>
          <cell r="AD38" t="str">
            <v>-</v>
          </cell>
          <cell r="AE38" t="str">
            <v>-</v>
          </cell>
          <cell r="AF38" t="str">
            <v>-</v>
          </cell>
          <cell r="AG38" t="str">
            <v>-</v>
          </cell>
          <cell r="AH38" t="str">
            <v>-</v>
          </cell>
          <cell r="AI38" t="str">
            <v>-</v>
          </cell>
          <cell r="AJ38" t="str">
            <v>-</v>
          </cell>
          <cell r="AK38" t="str">
            <v>-</v>
          </cell>
          <cell r="AL38">
            <v>1</v>
          </cell>
          <cell r="AM38" t="str">
            <v/>
          </cell>
          <cell r="AN38" t="str">
            <v/>
          </cell>
          <cell r="AO38" t="str">
            <v/>
          </cell>
          <cell r="AP38" t="str">
            <v/>
          </cell>
          <cell r="AQ38" t="str">
            <v/>
          </cell>
          <cell r="AR38" t="str">
            <v/>
          </cell>
          <cell r="AS38" t="str">
            <v/>
          </cell>
          <cell r="AT38" t="str">
            <v/>
          </cell>
          <cell r="AU38" t="str">
            <v/>
          </cell>
          <cell r="AV38">
            <v>0</v>
          </cell>
          <cell r="AW38" t="str">
            <v>-</v>
          </cell>
          <cell r="AX38" t="str">
            <v>-</v>
          </cell>
          <cell r="AY38" t="str">
            <v>c</v>
          </cell>
          <cell r="AZ38" t="str">
            <v>-</v>
          </cell>
          <cell r="BA38" t="str">
            <v>-</v>
          </cell>
          <cell r="BB38" t="str">
            <v>-</v>
          </cell>
          <cell r="BC38" t="str">
            <v>-</v>
          </cell>
          <cell r="BD38" t="str">
            <v>-</v>
          </cell>
          <cell r="BE38" t="str">
            <v>c</v>
          </cell>
          <cell r="BF38" t="str">
            <v/>
          </cell>
          <cell r="BG38" t="str">
            <v/>
          </cell>
          <cell r="BH38">
            <v>2</v>
          </cell>
          <cell r="BI38" t="str">
            <v/>
          </cell>
          <cell r="BJ38" t="str">
            <v/>
          </cell>
          <cell r="BK38" t="str">
            <v/>
          </cell>
          <cell r="BL38" t="str">
            <v/>
          </cell>
          <cell r="BM38" t="str">
            <v/>
          </cell>
          <cell r="BN38">
            <v>0.5</v>
          </cell>
          <cell r="BO38" t="str">
            <v>客観指標</v>
          </cell>
          <cell r="BP38" t="str">
            <v>環境に負荷をかけない栽培を増やすための取組や森林の整備等は，市民生活において実感しにくい施策であり，客観指標評価を重視して評価することが妥当であると考えるため</v>
          </cell>
          <cell r="BQ38" t="str">
            <v>D</v>
          </cell>
          <cell r="BR38" t="str">
            <v>政策の目的があまり達成されていない</v>
          </cell>
          <cell r="BW38" t="str">
            <v>-</v>
          </cell>
          <cell r="BX38" t="str">
            <v>-</v>
          </cell>
          <cell r="BY38" t="str">
            <v>-</v>
          </cell>
          <cell r="BZ38" t="str">
            <v>-</v>
          </cell>
          <cell r="CA38" t="str">
            <v>-</v>
          </cell>
          <cell r="CB38" t="str">
            <v>-</v>
          </cell>
          <cell r="CC38" t="str">
            <v>-</v>
          </cell>
          <cell r="CD38" t="str">
            <v>-</v>
          </cell>
          <cell r="CE38" t="str">
            <v>-</v>
          </cell>
          <cell r="CF38" t="str">
            <v>e</v>
          </cell>
          <cell r="CG38">
            <v>1</v>
          </cell>
          <cell r="CH38" t="str">
            <v>-</v>
          </cell>
          <cell r="CI38" t="str">
            <v>-</v>
          </cell>
          <cell r="CJ38" t="str">
            <v>-</v>
          </cell>
          <cell r="CK38" t="str">
            <v>-</v>
          </cell>
          <cell r="CL38" t="str">
            <v>-</v>
          </cell>
          <cell r="CM38" t="str">
            <v>-</v>
          </cell>
          <cell r="CN38" t="str">
            <v>-</v>
          </cell>
          <cell r="CO38" t="str">
            <v>-</v>
          </cell>
          <cell r="CP38">
            <v>1</v>
          </cell>
          <cell r="CQ38" t="str">
            <v/>
          </cell>
          <cell r="CR38" t="str">
            <v/>
          </cell>
          <cell r="CS38" t="str">
            <v/>
          </cell>
          <cell r="CT38" t="str">
            <v/>
          </cell>
          <cell r="CU38" t="str">
            <v/>
          </cell>
          <cell r="CV38" t="str">
            <v/>
          </cell>
          <cell r="CW38" t="str">
            <v/>
          </cell>
          <cell r="CX38" t="str">
            <v/>
          </cell>
          <cell r="CY38" t="str">
            <v/>
          </cell>
          <cell r="CZ38">
            <v>0</v>
          </cell>
          <cell r="DA38" t="str">
            <v>-</v>
          </cell>
          <cell r="DB38" t="str">
            <v>-</v>
          </cell>
          <cell r="DC38" t="str">
            <v>-</v>
          </cell>
          <cell r="DD38" t="str">
            <v>-</v>
          </cell>
          <cell r="DE38" t="str">
            <v>-</v>
          </cell>
          <cell r="DF38" t="str">
            <v>-</v>
          </cell>
          <cell r="DG38" t="str">
            <v>-</v>
          </cell>
          <cell r="DH38" t="str">
            <v>-</v>
          </cell>
          <cell r="DI38" t="e">
            <v>#DIV/0!</v>
          </cell>
          <cell r="DJ38" t="str">
            <v/>
          </cell>
          <cell r="DK38" t="str">
            <v/>
          </cell>
          <cell r="DL38" t="str">
            <v/>
          </cell>
          <cell r="DM38" t="str">
            <v/>
          </cell>
          <cell r="DN38" t="str">
            <v/>
          </cell>
          <cell r="DO38" t="str">
            <v/>
          </cell>
          <cell r="DP38" t="str">
            <v/>
          </cell>
          <cell r="DQ38" t="str">
            <v/>
          </cell>
          <cell r="DR38" t="e">
            <v>#DIV/0!</v>
          </cell>
          <cell r="DS38" t="str">
            <v>客観指標</v>
          </cell>
          <cell r="DT38" t="str">
            <v>環境に負荷をかけない栽培を増やすための取組や森林の整備等は，市民生活において実感しにくい施策であり，客観指標評価を重視して評価することが妥当であると考えるため</v>
          </cell>
          <cell r="DU38" t="e">
            <v>#DIV/0!</v>
          </cell>
          <cell r="DV38" t="e">
            <v>#DIV/0!</v>
          </cell>
          <cell r="DY38" t="str">
            <v>リンク</v>
          </cell>
          <cell r="EA38" t="str">
            <v>-</v>
          </cell>
          <cell r="EB38" t="str">
            <v>-</v>
          </cell>
          <cell r="EC38" t="str">
            <v>-</v>
          </cell>
          <cell r="ED38" t="str">
            <v>-</v>
          </cell>
          <cell r="EE38" t="str">
            <v>-</v>
          </cell>
          <cell r="EF38" t="str">
            <v>-</v>
          </cell>
          <cell r="EG38" t="str">
            <v>-</v>
          </cell>
          <cell r="EH38" t="str">
            <v>-</v>
          </cell>
          <cell r="EI38" t="str">
            <v>-</v>
          </cell>
          <cell r="EJ38" t="str">
            <v>e</v>
          </cell>
          <cell r="EK38">
            <v>1</v>
          </cell>
          <cell r="EL38" t="str">
            <v>-</v>
          </cell>
          <cell r="EM38" t="str">
            <v>-</v>
          </cell>
          <cell r="EN38" t="str">
            <v>-</v>
          </cell>
          <cell r="EO38" t="str">
            <v>-</v>
          </cell>
          <cell r="EP38" t="str">
            <v>-</v>
          </cell>
          <cell r="EQ38" t="str">
            <v>-</v>
          </cell>
          <cell r="ER38" t="str">
            <v>-</v>
          </cell>
          <cell r="ES38" t="str">
            <v>-</v>
          </cell>
          <cell r="ET38">
            <v>1</v>
          </cell>
          <cell r="EU38" t="str">
            <v/>
          </cell>
          <cell r="EV38" t="str">
            <v/>
          </cell>
          <cell r="EW38" t="str">
            <v/>
          </cell>
          <cell r="EX38" t="str">
            <v/>
          </cell>
          <cell r="EY38" t="str">
            <v/>
          </cell>
          <cell r="EZ38" t="str">
            <v/>
          </cell>
          <cell r="FA38" t="str">
            <v/>
          </cell>
          <cell r="FB38" t="str">
            <v/>
          </cell>
          <cell r="FC38" t="str">
            <v/>
          </cell>
          <cell r="FD38">
            <v>0</v>
          </cell>
          <cell r="FE38" t="str">
            <v>-</v>
          </cell>
          <cell r="FF38" t="str">
            <v>-</v>
          </cell>
          <cell r="FG38" t="str">
            <v>-</v>
          </cell>
          <cell r="FH38" t="str">
            <v>-</v>
          </cell>
          <cell r="FI38" t="str">
            <v>-</v>
          </cell>
          <cell r="FJ38" t="str">
            <v>-</v>
          </cell>
          <cell r="FK38" t="str">
            <v>-</v>
          </cell>
          <cell r="FL38" t="str">
            <v>-</v>
          </cell>
          <cell r="FM38" t="e">
            <v>#DIV/0!</v>
          </cell>
          <cell r="FN38" t="str">
            <v/>
          </cell>
          <cell r="FO38" t="str">
            <v/>
          </cell>
          <cell r="FP38" t="str">
            <v/>
          </cell>
          <cell r="FQ38" t="str">
            <v/>
          </cell>
          <cell r="FR38" t="str">
            <v/>
          </cell>
          <cell r="FS38" t="str">
            <v/>
          </cell>
          <cell r="FT38" t="str">
            <v/>
          </cell>
          <cell r="FU38" t="str">
            <v/>
          </cell>
          <cell r="FV38" t="e">
            <v>#DIV/0!</v>
          </cell>
          <cell r="FW38" t="str">
            <v>客観指標</v>
          </cell>
          <cell r="FX38" t="str">
            <v>環境に負荷をかけない栽培を増やすための取組や森林の整備等は，市民生活において実感しにくい施策であり，客観指標評価を重視して評価することが妥当であると考えるため</v>
          </cell>
          <cell r="FY38" t="e">
            <v>#DIV/0!</v>
          </cell>
          <cell r="FZ38" t="e">
            <v>#DIV/0!</v>
          </cell>
          <cell r="GC38" t="str">
            <v>リンク</v>
          </cell>
          <cell r="GE38" t="str">
            <v>-</v>
          </cell>
          <cell r="GF38" t="str">
            <v>-</v>
          </cell>
          <cell r="GG38" t="str">
            <v>-</v>
          </cell>
          <cell r="GH38" t="str">
            <v>-</v>
          </cell>
          <cell r="GI38" t="str">
            <v>-</v>
          </cell>
          <cell r="GJ38" t="str">
            <v>-</v>
          </cell>
          <cell r="GK38" t="str">
            <v>-</v>
          </cell>
          <cell r="GL38" t="str">
            <v>-</v>
          </cell>
          <cell r="GM38" t="str">
            <v>-</v>
          </cell>
          <cell r="GN38" t="str">
            <v>e</v>
          </cell>
          <cell r="GO38">
            <v>1</v>
          </cell>
          <cell r="GP38" t="str">
            <v>-</v>
          </cell>
          <cell r="GQ38" t="str">
            <v>-</v>
          </cell>
          <cell r="GR38" t="str">
            <v>-</v>
          </cell>
          <cell r="GS38" t="str">
            <v>-</v>
          </cell>
          <cell r="GT38" t="str">
            <v>-</v>
          </cell>
          <cell r="GU38" t="str">
            <v>-</v>
          </cell>
          <cell r="GV38" t="str">
            <v>-</v>
          </cell>
          <cell r="GW38" t="str">
            <v>-</v>
          </cell>
          <cell r="GX38">
            <v>1</v>
          </cell>
          <cell r="GY38" t="str">
            <v/>
          </cell>
          <cell r="GZ38" t="str">
            <v/>
          </cell>
          <cell r="HA38" t="str">
            <v/>
          </cell>
          <cell r="HB38" t="str">
            <v/>
          </cell>
          <cell r="HC38" t="str">
            <v/>
          </cell>
          <cell r="HD38" t="str">
            <v/>
          </cell>
          <cell r="HE38" t="str">
            <v/>
          </cell>
          <cell r="HF38" t="str">
            <v/>
          </cell>
          <cell r="HG38" t="str">
            <v/>
          </cell>
          <cell r="HH38">
            <v>0</v>
          </cell>
          <cell r="HI38" t="str">
            <v>-</v>
          </cell>
          <cell r="HJ38" t="str">
            <v>-</v>
          </cell>
          <cell r="HK38" t="str">
            <v>-</v>
          </cell>
          <cell r="HL38" t="str">
            <v>-</v>
          </cell>
          <cell r="HM38" t="str">
            <v>-</v>
          </cell>
          <cell r="HN38" t="str">
            <v>-</v>
          </cell>
          <cell r="HO38" t="str">
            <v>-</v>
          </cell>
          <cell r="HP38" t="str">
            <v>-</v>
          </cell>
          <cell r="HQ38" t="e">
            <v>#DIV/0!</v>
          </cell>
          <cell r="HR38" t="str">
            <v/>
          </cell>
          <cell r="HS38" t="str">
            <v/>
          </cell>
          <cell r="HT38" t="str">
            <v/>
          </cell>
          <cell r="HU38" t="str">
            <v/>
          </cell>
          <cell r="HV38" t="str">
            <v/>
          </cell>
          <cell r="HW38" t="str">
            <v/>
          </cell>
          <cell r="HX38" t="str">
            <v/>
          </cell>
          <cell r="HY38" t="str">
            <v/>
          </cell>
          <cell r="HZ38" t="e">
            <v>#DIV/0!</v>
          </cell>
          <cell r="IA38" t="str">
            <v>客観指標</v>
          </cell>
          <cell r="IB38" t="str">
            <v>環境に負荷をかけない栽培を増やすための取組や森林の整備等は，市民生活において実感しにくい施策であり，客観指標評価を重視して評価することが妥当であると考えるため</v>
          </cell>
          <cell r="IC38" t="e">
            <v>#DIV/0!</v>
          </cell>
          <cell r="ID38" t="e">
            <v>#DIV/0!</v>
          </cell>
          <cell r="IG38" t="str">
            <v>リンク</v>
          </cell>
          <cell r="II38" t="str">
            <v>-</v>
          </cell>
          <cell r="IJ38" t="str">
            <v>-</v>
          </cell>
          <cell r="IK38" t="str">
            <v>-</v>
          </cell>
          <cell r="IL38" t="str">
            <v>-</v>
          </cell>
          <cell r="IM38" t="str">
            <v>-</v>
          </cell>
          <cell r="IN38" t="str">
            <v>-</v>
          </cell>
          <cell r="IO38" t="str">
            <v>-</v>
          </cell>
          <cell r="IP38" t="str">
            <v>-</v>
          </cell>
          <cell r="IQ38" t="str">
            <v>-</v>
          </cell>
          <cell r="IR38" t="str">
            <v>e</v>
          </cell>
          <cell r="IS38">
            <v>1</v>
          </cell>
          <cell r="IT38" t="str">
            <v>-</v>
          </cell>
          <cell r="IU38" t="str">
            <v>-</v>
          </cell>
          <cell r="IV38" t="str">
            <v>-</v>
          </cell>
          <cell r="IW38" t="str">
            <v>-</v>
          </cell>
          <cell r="IX38" t="str">
            <v>-</v>
          </cell>
          <cell r="IY38" t="str">
            <v>-</v>
          </cell>
          <cell r="IZ38" t="str">
            <v>-</v>
          </cell>
          <cell r="JA38" t="str">
            <v>-</v>
          </cell>
          <cell r="JB38">
            <v>1</v>
          </cell>
          <cell r="JC38" t="str">
            <v/>
          </cell>
          <cell r="JD38" t="str">
            <v/>
          </cell>
          <cell r="JE38" t="str">
            <v/>
          </cell>
          <cell r="JF38" t="str">
            <v/>
          </cell>
          <cell r="JG38" t="str">
            <v/>
          </cell>
          <cell r="JH38" t="str">
            <v/>
          </cell>
          <cell r="JI38" t="str">
            <v/>
          </cell>
          <cell r="JJ38" t="str">
            <v/>
          </cell>
          <cell r="JK38" t="str">
            <v/>
          </cell>
          <cell r="JL38">
            <v>0</v>
          </cell>
          <cell r="JM38" t="str">
            <v>-</v>
          </cell>
          <cell r="JN38" t="str">
            <v>-</v>
          </cell>
          <cell r="JO38" t="str">
            <v>-</v>
          </cell>
          <cell r="JP38" t="str">
            <v>-</v>
          </cell>
          <cell r="JQ38" t="str">
            <v>-</v>
          </cell>
          <cell r="JR38" t="str">
            <v>-</v>
          </cell>
          <cell r="JS38" t="str">
            <v>-</v>
          </cell>
          <cell r="JT38" t="str">
            <v>-</v>
          </cell>
          <cell r="JU38" t="e">
            <v>#DIV/0!</v>
          </cell>
          <cell r="JV38" t="str">
            <v/>
          </cell>
          <cell r="JW38" t="str">
            <v/>
          </cell>
          <cell r="JX38" t="str">
            <v/>
          </cell>
          <cell r="JY38" t="str">
            <v/>
          </cell>
          <cell r="JZ38" t="str">
            <v/>
          </cell>
          <cell r="KA38" t="str">
            <v/>
          </cell>
          <cell r="KB38" t="str">
            <v/>
          </cell>
          <cell r="KC38" t="str">
            <v/>
          </cell>
          <cell r="KD38" t="e">
            <v>#DIV/0!</v>
          </cell>
          <cell r="KE38" t="str">
            <v>客観指標</v>
          </cell>
          <cell r="KF38" t="str">
            <v>環境に負荷をかけない栽培を増やすための取組や森林の整備等は，市民生活において実感しにくい施策であり，客観指標評価を重視して評価することが妥当であると考えるため</v>
          </cell>
          <cell r="KG38" t="e">
            <v>#DIV/0!</v>
          </cell>
          <cell r="KH38" t="e">
            <v>#DIV/0!</v>
          </cell>
          <cell r="KK38" t="str">
            <v>リンク</v>
          </cell>
        </row>
        <row r="39">
          <cell r="A39">
            <v>904</v>
          </cell>
          <cell r="B39" t="str">
            <v>市民との連携で築く農林業</v>
          </cell>
          <cell r="C39">
            <v>9</v>
          </cell>
          <cell r="D39" t="str">
            <v>農林業</v>
          </cell>
          <cell r="F39" t="str">
            <v>産業観光局</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e</v>
          </cell>
          <cell r="AC39">
            <v>1</v>
          </cell>
          <cell r="AD39" t="str">
            <v>-</v>
          </cell>
          <cell r="AE39" t="str">
            <v>-</v>
          </cell>
          <cell r="AF39" t="str">
            <v>-</v>
          </cell>
          <cell r="AG39" t="str">
            <v>-</v>
          </cell>
          <cell r="AH39" t="str">
            <v>-</v>
          </cell>
          <cell r="AI39" t="str">
            <v>-</v>
          </cell>
          <cell r="AJ39" t="str">
            <v>-</v>
          </cell>
          <cell r="AK39" t="str">
            <v>-</v>
          </cell>
          <cell r="AL39">
            <v>1</v>
          </cell>
          <cell r="AM39" t="str">
            <v/>
          </cell>
          <cell r="AN39" t="str">
            <v/>
          </cell>
          <cell r="AO39" t="str">
            <v/>
          </cell>
          <cell r="AP39" t="str">
            <v/>
          </cell>
          <cell r="AQ39" t="str">
            <v/>
          </cell>
          <cell r="AR39" t="str">
            <v/>
          </cell>
          <cell r="AS39" t="str">
            <v/>
          </cell>
          <cell r="AT39" t="str">
            <v/>
          </cell>
          <cell r="AU39" t="str">
            <v/>
          </cell>
          <cell r="AV39">
            <v>0</v>
          </cell>
          <cell r="AW39" t="str">
            <v>-</v>
          </cell>
          <cell r="AX39" t="str">
            <v>-</v>
          </cell>
          <cell r="AY39" t="str">
            <v>-</v>
          </cell>
          <cell r="AZ39" t="str">
            <v>c</v>
          </cell>
          <cell r="BA39" t="str">
            <v>-</v>
          </cell>
          <cell r="BB39" t="str">
            <v>-</v>
          </cell>
          <cell r="BC39" t="str">
            <v>-</v>
          </cell>
          <cell r="BD39" t="str">
            <v>-</v>
          </cell>
          <cell r="BE39" t="str">
            <v>c</v>
          </cell>
          <cell r="BF39" t="str">
            <v/>
          </cell>
          <cell r="BG39" t="str">
            <v/>
          </cell>
          <cell r="BH39" t="str">
            <v/>
          </cell>
          <cell r="BI39">
            <v>2</v>
          </cell>
          <cell r="BJ39" t="str">
            <v/>
          </cell>
          <cell r="BK39" t="str">
            <v/>
          </cell>
          <cell r="BL39" t="str">
            <v/>
          </cell>
          <cell r="BM39" t="str">
            <v/>
          </cell>
          <cell r="BN39">
            <v>0.5</v>
          </cell>
          <cell r="BO39" t="str">
            <v>客観指標</v>
          </cell>
          <cell r="BP39" t="str">
            <v>農林業に関心のない市民にとっては，実感しにくい施策であり，客観指標評価を重視して評価することが妥当であると考えるため</v>
          </cell>
          <cell r="BQ39" t="str">
            <v>D</v>
          </cell>
          <cell r="BR39" t="str">
            <v>政策の目的があまり達成されていない</v>
          </cell>
          <cell r="BW39" t="str">
            <v>-</v>
          </cell>
          <cell r="BX39" t="str">
            <v>-</v>
          </cell>
          <cell r="BY39" t="str">
            <v>-</v>
          </cell>
          <cell r="BZ39" t="str">
            <v>-</v>
          </cell>
          <cell r="CA39" t="str">
            <v>-</v>
          </cell>
          <cell r="CB39" t="str">
            <v>-</v>
          </cell>
          <cell r="CC39" t="str">
            <v>-</v>
          </cell>
          <cell r="CD39" t="str">
            <v>-</v>
          </cell>
          <cell r="CE39" t="str">
            <v>-</v>
          </cell>
          <cell r="CF39" t="str">
            <v>e</v>
          </cell>
          <cell r="CG39">
            <v>1</v>
          </cell>
          <cell r="CH39" t="str">
            <v>-</v>
          </cell>
          <cell r="CI39" t="str">
            <v>-</v>
          </cell>
          <cell r="CJ39" t="str">
            <v>-</v>
          </cell>
          <cell r="CK39" t="str">
            <v>-</v>
          </cell>
          <cell r="CL39" t="str">
            <v>-</v>
          </cell>
          <cell r="CM39" t="str">
            <v>-</v>
          </cell>
          <cell r="CN39" t="str">
            <v>-</v>
          </cell>
          <cell r="CO39" t="str">
            <v>-</v>
          </cell>
          <cell r="CP39">
            <v>1</v>
          </cell>
          <cell r="CQ39" t="str">
            <v/>
          </cell>
          <cell r="CR39" t="str">
            <v/>
          </cell>
          <cell r="CS39" t="str">
            <v/>
          </cell>
          <cell r="CT39" t="str">
            <v/>
          </cell>
          <cell r="CU39" t="str">
            <v/>
          </cell>
          <cell r="CV39" t="str">
            <v/>
          </cell>
          <cell r="CW39" t="str">
            <v/>
          </cell>
          <cell r="CX39" t="str">
            <v/>
          </cell>
          <cell r="CY39" t="str">
            <v/>
          </cell>
          <cell r="CZ39">
            <v>0</v>
          </cell>
          <cell r="DA39" t="str">
            <v>-</v>
          </cell>
          <cell r="DB39" t="str">
            <v>-</v>
          </cell>
          <cell r="DC39" t="str">
            <v>-</v>
          </cell>
          <cell r="DD39" t="str">
            <v>-</v>
          </cell>
          <cell r="DE39" t="str">
            <v>-</v>
          </cell>
          <cell r="DF39" t="str">
            <v>-</v>
          </cell>
          <cell r="DG39" t="str">
            <v>-</v>
          </cell>
          <cell r="DH39" t="str">
            <v>-</v>
          </cell>
          <cell r="DI39" t="e">
            <v>#DIV/0!</v>
          </cell>
          <cell r="DJ39" t="str">
            <v/>
          </cell>
          <cell r="DK39" t="str">
            <v/>
          </cell>
          <cell r="DL39" t="str">
            <v/>
          </cell>
          <cell r="DM39" t="str">
            <v/>
          </cell>
          <cell r="DN39" t="str">
            <v/>
          </cell>
          <cell r="DO39" t="str">
            <v/>
          </cell>
          <cell r="DP39" t="str">
            <v/>
          </cell>
          <cell r="DQ39" t="str">
            <v/>
          </cell>
          <cell r="DR39" t="e">
            <v>#DIV/0!</v>
          </cell>
          <cell r="DS39" t="str">
            <v>客観指標</v>
          </cell>
          <cell r="DT39" t="str">
            <v>農林業に関心のない市民にとっては，実感しにくい施策であり，客観指標評価を重視して評価することが妥当であると考えるため</v>
          </cell>
          <cell r="DU39" t="e">
            <v>#DIV/0!</v>
          </cell>
          <cell r="DV39" t="e">
            <v>#DIV/0!</v>
          </cell>
          <cell r="DY39" t="str">
            <v>リンク</v>
          </cell>
          <cell r="EA39" t="str">
            <v>-</v>
          </cell>
          <cell r="EB39" t="str">
            <v>-</v>
          </cell>
          <cell r="EC39" t="str">
            <v>-</v>
          </cell>
          <cell r="ED39" t="str">
            <v>-</v>
          </cell>
          <cell r="EE39" t="str">
            <v>-</v>
          </cell>
          <cell r="EF39" t="str">
            <v>-</v>
          </cell>
          <cell r="EG39" t="str">
            <v>-</v>
          </cell>
          <cell r="EH39" t="str">
            <v>-</v>
          </cell>
          <cell r="EI39" t="str">
            <v>-</v>
          </cell>
          <cell r="EJ39" t="str">
            <v>e</v>
          </cell>
          <cell r="EK39">
            <v>1</v>
          </cell>
          <cell r="EL39" t="str">
            <v>-</v>
          </cell>
          <cell r="EM39" t="str">
            <v>-</v>
          </cell>
          <cell r="EN39" t="str">
            <v>-</v>
          </cell>
          <cell r="EO39" t="str">
            <v>-</v>
          </cell>
          <cell r="EP39" t="str">
            <v>-</v>
          </cell>
          <cell r="EQ39" t="str">
            <v>-</v>
          </cell>
          <cell r="ER39" t="str">
            <v>-</v>
          </cell>
          <cell r="ES39" t="str">
            <v>-</v>
          </cell>
          <cell r="ET39">
            <v>1</v>
          </cell>
          <cell r="EU39" t="str">
            <v/>
          </cell>
          <cell r="EV39" t="str">
            <v/>
          </cell>
          <cell r="EW39" t="str">
            <v/>
          </cell>
          <cell r="EX39" t="str">
            <v/>
          </cell>
          <cell r="EY39" t="str">
            <v/>
          </cell>
          <cell r="EZ39" t="str">
            <v/>
          </cell>
          <cell r="FA39" t="str">
            <v/>
          </cell>
          <cell r="FB39" t="str">
            <v/>
          </cell>
          <cell r="FC39" t="str">
            <v/>
          </cell>
          <cell r="FD39">
            <v>0</v>
          </cell>
          <cell r="FE39" t="str">
            <v>-</v>
          </cell>
          <cell r="FF39" t="str">
            <v>-</v>
          </cell>
          <cell r="FG39" t="str">
            <v>-</v>
          </cell>
          <cell r="FH39" t="str">
            <v>-</v>
          </cell>
          <cell r="FI39" t="str">
            <v>-</v>
          </cell>
          <cell r="FJ39" t="str">
            <v>-</v>
          </cell>
          <cell r="FK39" t="str">
            <v>-</v>
          </cell>
          <cell r="FL39" t="str">
            <v>-</v>
          </cell>
          <cell r="FM39" t="e">
            <v>#DIV/0!</v>
          </cell>
          <cell r="FN39" t="str">
            <v/>
          </cell>
          <cell r="FO39" t="str">
            <v/>
          </cell>
          <cell r="FP39" t="str">
            <v/>
          </cell>
          <cell r="FQ39" t="str">
            <v/>
          </cell>
          <cell r="FR39" t="str">
            <v/>
          </cell>
          <cell r="FS39" t="str">
            <v/>
          </cell>
          <cell r="FT39" t="str">
            <v/>
          </cell>
          <cell r="FU39" t="str">
            <v/>
          </cell>
          <cell r="FV39" t="e">
            <v>#DIV/0!</v>
          </cell>
          <cell r="FW39" t="str">
            <v>客観指標</v>
          </cell>
          <cell r="FX39" t="str">
            <v>農林業に関心のない市民にとっては，実感しにくい施策であり，客観指標評価を重視して評価することが妥当であると考えるため</v>
          </cell>
          <cell r="FY39" t="e">
            <v>#DIV/0!</v>
          </cell>
          <cell r="FZ39" t="e">
            <v>#DIV/0!</v>
          </cell>
          <cell r="GC39" t="str">
            <v>リンク</v>
          </cell>
          <cell r="GE39" t="str">
            <v>-</v>
          </cell>
          <cell r="GF39" t="str">
            <v>-</v>
          </cell>
          <cell r="GG39" t="str">
            <v>-</v>
          </cell>
          <cell r="GH39" t="str">
            <v>-</v>
          </cell>
          <cell r="GI39" t="str">
            <v>-</v>
          </cell>
          <cell r="GJ39" t="str">
            <v>-</v>
          </cell>
          <cell r="GK39" t="str">
            <v>-</v>
          </cell>
          <cell r="GL39" t="str">
            <v>-</v>
          </cell>
          <cell r="GM39" t="str">
            <v>-</v>
          </cell>
          <cell r="GN39" t="str">
            <v>e</v>
          </cell>
          <cell r="GO39">
            <v>1</v>
          </cell>
          <cell r="GP39" t="str">
            <v>-</v>
          </cell>
          <cell r="GQ39" t="str">
            <v>-</v>
          </cell>
          <cell r="GR39" t="str">
            <v>-</v>
          </cell>
          <cell r="GS39" t="str">
            <v>-</v>
          </cell>
          <cell r="GT39" t="str">
            <v>-</v>
          </cell>
          <cell r="GU39" t="str">
            <v>-</v>
          </cell>
          <cell r="GV39" t="str">
            <v>-</v>
          </cell>
          <cell r="GW39" t="str">
            <v>-</v>
          </cell>
          <cell r="GX39">
            <v>1</v>
          </cell>
          <cell r="GY39" t="str">
            <v/>
          </cell>
          <cell r="GZ39" t="str">
            <v/>
          </cell>
          <cell r="HA39" t="str">
            <v/>
          </cell>
          <cell r="HB39" t="str">
            <v/>
          </cell>
          <cell r="HC39" t="str">
            <v/>
          </cell>
          <cell r="HD39" t="str">
            <v/>
          </cell>
          <cell r="HE39" t="str">
            <v/>
          </cell>
          <cell r="HF39" t="str">
            <v/>
          </cell>
          <cell r="HG39" t="str">
            <v/>
          </cell>
          <cell r="HH39">
            <v>0</v>
          </cell>
          <cell r="HI39" t="str">
            <v>-</v>
          </cell>
          <cell r="HJ39" t="str">
            <v>-</v>
          </cell>
          <cell r="HK39" t="str">
            <v>-</v>
          </cell>
          <cell r="HL39" t="str">
            <v>-</v>
          </cell>
          <cell r="HM39" t="str">
            <v>-</v>
          </cell>
          <cell r="HN39" t="str">
            <v>-</v>
          </cell>
          <cell r="HO39" t="str">
            <v>-</v>
          </cell>
          <cell r="HP39" t="str">
            <v>-</v>
          </cell>
          <cell r="HQ39" t="e">
            <v>#DIV/0!</v>
          </cell>
          <cell r="HR39" t="str">
            <v/>
          </cell>
          <cell r="HS39" t="str">
            <v/>
          </cell>
          <cell r="HT39" t="str">
            <v/>
          </cell>
          <cell r="HU39" t="str">
            <v/>
          </cell>
          <cell r="HV39" t="str">
            <v/>
          </cell>
          <cell r="HW39" t="str">
            <v/>
          </cell>
          <cell r="HX39" t="str">
            <v/>
          </cell>
          <cell r="HY39" t="str">
            <v/>
          </cell>
          <cell r="HZ39" t="e">
            <v>#DIV/0!</v>
          </cell>
          <cell r="IA39" t="str">
            <v>客観指標</v>
          </cell>
          <cell r="IB39" t="str">
            <v>農林業に関心のない市民にとっては，実感しにくい施策であり，客観指標評価を重視して評価することが妥当であると考えるため</v>
          </cell>
          <cell r="IC39" t="e">
            <v>#DIV/0!</v>
          </cell>
          <cell r="ID39" t="e">
            <v>#DIV/0!</v>
          </cell>
          <cell r="IG39" t="str">
            <v>リンク</v>
          </cell>
          <cell r="II39" t="str">
            <v>-</v>
          </cell>
          <cell r="IJ39" t="str">
            <v>-</v>
          </cell>
          <cell r="IK39" t="str">
            <v>-</v>
          </cell>
          <cell r="IL39" t="str">
            <v>-</v>
          </cell>
          <cell r="IM39" t="str">
            <v>-</v>
          </cell>
          <cell r="IN39" t="str">
            <v>-</v>
          </cell>
          <cell r="IO39" t="str">
            <v>-</v>
          </cell>
          <cell r="IP39" t="str">
            <v>-</v>
          </cell>
          <cell r="IQ39" t="str">
            <v>-</v>
          </cell>
          <cell r="IR39" t="str">
            <v>e</v>
          </cell>
          <cell r="IS39">
            <v>1</v>
          </cell>
          <cell r="IT39" t="str">
            <v>-</v>
          </cell>
          <cell r="IU39" t="str">
            <v>-</v>
          </cell>
          <cell r="IV39" t="str">
            <v>-</v>
          </cell>
          <cell r="IW39" t="str">
            <v>-</v>
          </cell>
          <cell r="IX39" t="str">
            <v>-</v>
          </cell>
          <cell r="IY39" t="str">
            <v>-</v>
          </cell>
          <cell r="IZ39" t="str">
            <v>-</v>
          </cell>
          <cell r="JA39" t="str">
            <v>-</v>
          </cell>
          <cell r="JB39">
            <v>1</v>
          </cell>
          <cell r="JC39" t="str">
            <v/>
          </cell>
          <cell r="JD39" t="str">
            <v/>
          </cell>
          <cell r="JE39" t="str">
            <v/>
          </cell>
          <cell r="JF39" t="str">
            <v/>
          </cell>
          <cell r="JG39" t="str">
            <v/>
          </cell>
          <cell r="JH39" t="str">
            <v/>
          </cell>
          <cell r="JI39" t="str">
            <v/>
          </cell>
          <cell r="JJ39" t="str">
            <v/>
          </cell>
          <cell r="JK39" t="str">
            <v/>
          </cell>
          <cell r="JL39">
            <v>0</v>
          </cell>
          <cell r="JM39" t="str">
            <v>-</v>
          </cell>
          <cell r="JN39" t="str">
            <v>-</v>
          </cell>
          <cell r="JO39" t="str">
            <v>-</v>
          </cell>
          <cell r="JP39" t="str">
            <v>-</v>
          </cell>
          <cell r="JQ39" t="str">
            <v>-</v>
          </cell>
          <cell r="JR39" t="str">
            <v>-</v>
          </cell>
          <cell r="JS39" t="str">
            <v>-</v>
          </cell>
          <cell r="JT39" t="str">
            <v>-</v>
          </cell>
          <cell r="JU39" t="e">
            <v>#DIV/0!</v>
          </cell>
          <cell r="JV39" t="str">
            <v/>
          </cell>
          <cell r="JW39" t="str">
            <v/>
          </cell>
          <cell r="JX39" t="str">
            <v/>
          </cell>
          <cell r="JY39" t="str">
            <v/>
          </cell>
          <cell r="JZ39" t="str">
            <v/>
          </cell>
          <cell r="KA39" t="str">
            <v/>
          </cell>
          <cell r="KB39" t="str">
            <v/>
          </cell>
          <cell r="KC39" t="str">
            <v/>
          </cell>
          <cell r="KD39" t="e">
            <v>#DIV/0!</v>
          </cell>
          <cell r="KE39" t="str">
            <v>客観指標</v>
          </cell>
          <cell r="KF39" t="str">
            <v>農林業に関心のない市民にとっては，実感しにくい施策であり，客観指標評価を重視して評価することが妥当であると考えるため</v>
          </cell>
          <cell r="KG39" t="e">
            <v>#DIV/0!</v>
          </cell>
          <cell r="KH39" t="e">
            <v>#DIV/0!</v>
          </cell>
          <cell r="KK39" t="str">
            <v>リンク</v>
          </cell>
        </row>
        <row r="40">
          <cell r="A40">
            <v>1001</v>
          </cell>
          <cell r="B40" t="str">
            <v>京都で学ぶ魅力の向上</v>
          </cell>
          <cell r="C40">
            <v>10</v>
          </cell>
          <cell r="D40" t="str">
            <v>大学</v>
          </cell>
          <cell r="F40" t="str">
            <v>総合企画局</v>
          </cell>
          <cell r="K40" t="str">
            <v>○</v>
          </cell>
          <cell r="L40" t="str">
            <v>-</v>
          </cell>
          <cell r="M40" t="str">
            <v>-</v>
          </cell>
          <cell r="N40" t="str">
            <v>-</v>
          </cell>
          <cell r="O40" t="str">
            <v>-</v>
          </cell>
          <cell r="P40" t="str">
            <v>-</v>
          </cell>
          <cell r="Q40" t="str">
            <v>-</v>
          </cell>
          <cell r="R40" t="str">
            <v>-</v>
          </cell>
          <cell r="S40" t="str">
            <v>a</v>
          </cell>
          <cell r="T40" t="str">
            <v>-</v>
          </cell>
          <cell r="U40" t="str">
            <v>-</v>
          </cell>
          <cell r="V40" t="str">
            <v>-</v>
          </cell>
          <cell r="W40" t="str">
            <v>-</v>
          </cell>
          <cell r="X40" t="str">
            <v>-</v>
          </cell>
          <cell r="Y40" t="str">
            <v>-</v>
          </cell>
          <cell r="Z40" t="str">
            <v>-</v>
          </cell>
          <cell r="AA40" t="str">
            <v>-</v>
          </cell>
          <cell r="AB40" t="str">
            <v>a</v>
          </cell>
          <cell r="AC40">
            <v>1</v>
          </cell>
          <cell r="AD40" t="str">
            <v>-</v>
          </cell>
          <cell r="AE40" t="str">
            <v>-</v>
          </cell>
          <cell r="AF40" t="str">
            <v>-</v>
          </cell>
          <cell r="AG40" t="str">
            <v>-</v>
          </cell>
          <cell r="AH40" t="str">
            <v>-</v>
          </cell>
          <cell r="AI40" t="str">
            <v>-</v>
          </cell>
          <cell r="AJ40" t="str">
            <v>-</v>
          </cell>
          <cell r="AK40" t="str">
            <v>-</v>
          </cell>
          <cell r="AL40">
            <v>1</v>
          </cell>
          <cell r="AM40">
            <v>4</v>
          </cell>
          <cell r="AN40" t="str">
            <v/>
          </cell>
          <cell r="AO40" t="str">
            <v/>
          </cell>
          <cell r="AP40" t="str">
            <v/>
          </cell>
          <cell r="AQ40" t="str">
            <v/>
          </cell>
          <cell r="AR40" t="str">
            <v/>
          </cell>
          <cell r="AS40" t="str">
            <v/>
          </cell>
          <cell r="AT40" t="str">
            <v/>
          </cell>
          <cell r="AU40" t="str">
            <v/>
          </cell>
          <cell r="AV40">
            <v>1</v>
          </cell>
          <cell r="AW40" t="str">
            <v>b</v>
          </cell>
          <cell r="AX40" t="str">
            <v>-</v>
          </cell>
          <cell r="AY40" t="str">
            <v>-</v>
          </cell>
          <cell r="AZ40" t="str">
            <v>-</v>
          </cell>
          <cell r="BA40" t="str">
            <v>-</v>
          </cell>
          <cell r="BB40" t="str">
            <v>-</v>
          </cell>
          <cell r="BC40" t="str">
            <v>-</v>
          </cell>
          <cell r="BD40" t="str">
            <v>-</v>
          </cell>
          <cell r="BE40" t="str">
            <v>b</v>
          </cell>
          <cell r="BF40">
            <v>3</v>
          </cell>
          <cell r="BG40" t="str">
            <v/>
          </cell>
          <cell r="BH40" t="str">
            <v/>
          </cell>
          <cell r="BI40" t="str">
            <v/>
          </cell>
          <cell r="BJ40" t="str">
            <v/>
          </cell>
          <cell r="BK40" t="str">
            <v/>
          </cell>
          <cell r="BL40" t="str">
            <v/>
          </cell>
          <cell r="BM40" t="str">
            <v/>
          </cell>
          <cell r="BN40">
            <v>0.75</v>
          </cell>
          <cell r="BO40" t="str">
            <v>市民実感</v>
          </cell>
          <cell r="BP40" t="str">
            <v>学生や市民が京都で学び住み続けたくなることを目指す施策であるため，市民の実感を重視する。</v>
          </cell>
          <cell r="BQ40" t="str">
            <v>B</v>
          </cell>
          <cell r="BR40" t="str">
            <v>政策の目的がかなり達成されている</v>
          </cell>
          <cell r="BW40" t="str">
            <v>-</v>
          </cell>
          <cell r="BX40" t="str">
            <v>-</v>
          </cell>
          <cell r="BY40" t="str">
            <v>-</v>
          </cell>
          <cell r="BZ40" t="str">
            <v>-</v>
          </cell>
          <cell r="CA40" t="str">
            <v>-</v>
          </cell>
          <cell r="CB40" t="str">
            <v>-</v>
          </cell>
          <cell r="CC40" t="str">
            <v>-</v>
          </cell>
          <cell r="CD40" t="str">
            <v>-</v>
          </cell>
          <cell r="CE40" t="str">
            <v>-</v>
          </cell>
          <cell r="CF40" t="str">
            <v>e</v>
          </cell>
          <cell r="CG40">
            <v>1</v>
          </cell>
          <cell r="CH40" t="str">
            <v>-</v>
          </cell>
          <cell r="CI40" t="str">
            <v>-</v>
          </cell>
          <cell r="CJ40" t="str">
            <v>-</v>
          </cell>
          <cell r="CK40" t="str">
            <v>-</v>
          </cell>
          <cell r="CL40" t="str">
            <v>-</v>
          </cell>
          <cell r="CM40" t="str">
            <v>-</v>
          </cell>
          <cell r="CN40" t="str">
            <v>-</v>
          </cell>
          <cell r="CO40" t="str">
            <v>-</v>
          </cell>
          <cell r="CP40">
            <v>1</v>
          </cell>
          <cell r="CQ40" t="str">
            <v/>
          </cell>
          <cell r="CR40" t="str">
            <v/>
          </cell>
          <cell r="CS40" t="str">
            <v/>
          </cell>
          <cell r="CT40" t="str">
            <v/>
          </cell>
          <cell r="CU40" t="str">
            <v/>
          </cell>
          <cell r="CV40" t="str">
            <v/>
          </cell>
          <cell r="CW40" t="str">
            <v/>
          </cell>
          <cell r="CX40" t="str">
            <v/>
          </cell>
          <cell r="CY40" t="str">
            <v/>
          </cell>
          <cell r="CZ40">
            <v>0</v>
          </cell>
          <cell r="DA40" t="str">
            <v>-</v>
          </cell>
          <cell r="DB40" t="str">
            <v>-</v>
          </cell>
          <cell r="DC40" t="str">
            <v>-</v>
          </cell>
          <cell r="DD40" t="str">
            <v>-</v>
          </cell>
          <cell r="DE40" t="str">
            <v>-</v>
          </cell>
          <cell r="DF40" t="str">
            <v>-</v>
          </cell>
          <cell r="DG40" t="str">
            <v>-</v>
          </cell>
          <cell r="DH40" t="str">
            <v>-</v>
          </cell>
          <cell r="DI40" t="e">
            <v>#DIV/0!</v>
          </cell>
          <cell r="DJ40" t="str">
            <v/>
          </cell>
          <cell r="DK40" t="str">
            <v/>
          </cell>
          <cell r="DL40" t="str">
            <v/>
          </cell>
          <cell r="DM40" t="str">
            <v/>
          </cell>
          <cell r="DN40" t="str">
            <v/>
          </cell>
          <cell r="DO40" t="str">
            <v/>
          </cell>
          <cell r="DP40" t="str">
            <v/>
          </cell>
          <cell r="DQ40" t="str">
            <v/>
          </cell>
          <cell r="DR40" t="e">
            <v>#DIV/0!</v>
          </cell>
          <cell r="DS40" t="str">
            <v>市民実感</v>
          </cell>
          <cell r="DT40" t="str">
            <v>学生や市民が京都で学び住み続けたくなることを目指す施策であるため，市民の実感を重視する。</v>
          </cell>
          <cell r="DU40" t="e">
            <v>#DIV/0!</v>
          </cell>
          <cell r="DV40" t="e">
            <v>#DIV/0!</v>
          </cell>
          <cell r="DY40" t="str">
            <v>リンク</v>
          </cell>
          <cell r="EA40" t="str">
            <v>-</v>
          </cell>
          <cell r="EB40" t="str">
            <v>-</v>
          </cell>
          <cell r="EC40" t="str">
            <v>-</v>
          </cell>
          <cell r="ED40" t="str">
            <v>-</v>
          </cell>
          <cell r="EE40" t="str">
            <v>-</v>
          </cell>
          <cell r="EF40" t="str">
            <v>-</v>
          </cell>
          <cell r="EG40" t="str">
            <v>-</v>
          </cell>
          <cell r="EH40" t="str">
            <v>-</v>
          </cell>
          <cell r="EI40" t="str">
            <v>-</v>
          </cell>
          <cell r="EJ40" t="str">
            <v>e</v>
          </cell>
          <cell r="EK40">
            <v>1</v>
          </cell>
          <cell r="EL40" t="str">
            <v>-</v>
          </cell>
          <cell r="EM40" t="str">
            <v>-</v>
          </cell>
          <cell r="EN40" t="str">
            <v>-</v>
          </cell>
          <cell r="EO40" t="str">
            <v>-</v>
          </cell>
          <cell r="EP40" t="str">
            <v>-</v>
          </cell>
          <cell r="EQ40" t="str">
            <v>-</v>
          </cell>
          <cell r="ER40" t="str">
            <v>-</v>
          </cell>
          <cell r="ES40" t="str">
            <v>-</v>
          </cell>
          <cell r="ET40">
            <v>1</v>
          </cell>
          <cell r="EU40" t="str">
            <v/>
          </cell>
          <cell r="EV40" t="str">
            <v/>
          </cell>
          <cell r="EW40" t="str">
            <v/>
          </cell>
          <cell r="EX40" t="str">
            <v/>
          </cell>
          <cell r="EY40" t="str">
            <v/>
          </cell>
          <cell r="EZ40" t="str">
            <v/>
          </cell>
          <cell r="FA40" t="str">
            <v/>
          </cell>
          <cell r="FB40" t="str">
            <v/>
          </cell>
          <cell r="FC40" t="str">
            <v/>
          </cell>
          <cell r="FD40">
            <v>0</v>
          </cell>
          <cell r="FE40" t="str">
            <v>-</v>
          </cell>
          <cell r="FF40" t="str">
            <v>-</v>
          </cell>
          <cell r="FG40" t="str">
            <v>-</v>
          </cell>
          <cell r="FH40" t="str">
            <v>-</v>
          </cell>
          <cell r="FI40" t="str">
            <v>-</v>
          </cell>
          <cell r="FJ40" t="str">
            <v>-</v>
          </cell>
          <cell r="FK40" t="str">
            <v>-</v>
          </cell>
          <cell r="FL40" t="str">
            <v>-</v>
          </cell>
          <cell r="FM40" t="e">
            <v>#DIV/0!</v>
          </cell>
          <cell r="FN40" t="str">
            <v/>
          </cell>
          <cell r="FO40" t="str">
            <v/>
          </cell>
          <cell r="FP40" t="str">
            <v/>
          </cell>
          <cell r="FQ40" t="str">
            <v/>
          </cell>
          <cell r="FR40" t="str">
            <v/>
          </cell>
          <cell r="FS40" t="str">
            <v/>
          </cell>
          <cell r="FT40" t="str">
            <v/>
          </cell>
          <cell r="FU40" t="str">
            <v/>
          </cell>
          <cell r="FV40" t="e">
            <v>#DIV/0!</v>
          </cell>
          <cell r="FW40" t="str">
            <v>市民実感</v>
          </cell>
          <cell r="FX40" t="str">
            <v>学生や市民が京都で学び住み続けたくなることを目指す施策であるため，市民の実感を重視する。</v>
          </cell>
          <cell r="FY40" t="e">
            <v>#DIV/0!</v>
          </cell>
          <cell r="FZ40" t="e">
            <v>#DIV/0!</v>
          </cell>
          <cell r="GC40" t="str">
            <v>リンク</v>
          </cell>
          <cell r="GE40" t="str">
            <v>-</v>
          </cell>
          <cell r="GF40" t="str">
            <v>-</v>
          </cell>
          <cell r="GG40" t="str">
            <v>-</v>
          </cell>
          <cell r="GH40" t="str">
            <v>-</v>
          </cell>
          <cell r="GI40" t="str">
            <v>-</v>
          </cell>
          <cell r="GJ40" t="str">
            <v>-</v>
          </cell>
          <cell r="GK40" t="str">
            <v>-</v>
          </cell>
          <cell r="GL40" t="str">
            <v>-</v>
          </cell>
          <cell r="GM40" t="str">
            <v>-</v>
          </cell>
          <cell r="GN40" t="str">
            <v>e</v>
          </cell>
          <cell r="GO40">
            <v>1</v>
          </cell>
          <cell r="GP40" t="str">
            <v>-</v>
          </cell>
          <cell r="GQ40" t="str">
            <v>-</v>
          </cell>
          <cell r="GR40" t="str">
            <v>-</v>
          </cell>
          <cell r="GS40" t="str">
            <v>-</v>
          </cell>
          <cell r="GT40" t="str">
            <v>-</v>
          </cell>
          <cell r="GU40" t="str">
            <v>-</v>
          </cell>
          <cell r="GV40" t="str">
            <v>-</v>
          </cell>
          <cell r="GW40" t="str">
            <v>-</v>
          </cell>
          <cell r="GX40">
            <v>1</v>
          </cell>
          <cell r="GY40" t="str">
            <v/>
          </cell>
          <cell r="GZ40" t="str">
            <v/>
          </cell>
          <cell r="HA40" t="str">
            <v/>
          </cell>
          <cell r="HB40" t="str">
            <v/>
          </cell>
          <cell r="HC40" t="str">
            <v/>
          </cell>
          <cell r="HD40" t="str">
            <v/>
          </cell>
          <cell r="HE40" t="str">
            <v/>
          </cell>
          <cell r="HF40" t="str">
            <v/>
          </cell>
          <cell r="HG40" t="str">
            <v/>
          </cell>
          <cell r="HH40">
            <v>0</v>
          </cell>
          <cell r="HI40" t="str">
            <v>-</v>
          </cell>
          <cell r="HJ40" t="str">
            <v>-</v>
          </cell>
          <cell r="HK40" t="str">
            <v>-</v>
          </cell>
          <cell r="HL40" t="str">
            <v>-</v>
          </cell>
          <cell r="HM40" t="str">
            <v>-</v>
          </cell>
          <cell r="HN40" t="str">
            <v>-</v>
          </cell>
          <cell r="HO40" t="str">
            <v>-</v>
          </cell>
          <cell r="HP40" t="str">
            <v>-</v>
          </cell>
          <cell r="HQ40" t="e">
            <v>#DIV/0!</v>
          </cell>
          <cell r="HR40" t="str">
            <v/>
          </cell>
          <cell r="HS40" t="str">
            <v/>
          </cell>
          <cell r="HT40" t="str">
            <v/>
          </cell>
          <cell r="HU40" t="str">
            <v/>
          </cell>
          <cell r="HV40" t="str">
            <v/>
          </cell>
          <cell r="HW40" t="str">
            <v/>
          </cell>
          <cell r="HX40" t="str">
            <v/>
          </cell>
          <cell r="HY40" t="str">
            <v/>
          </cell>
          <cell r="HZ40" t="e">
            <v>#DIV/0!</v>
          </cell>
          <cell r="IA40" t="str">
            <v>市民実感</v>
          </cell>
          <cell r="IB40" t="str">
            <v>学生や市民が京都で学び住み続けたくなることを目指す施策であるため，市民の実感を重視する。</v>
          </cell>
          <cell r="IC40" t="e">
            <v>#DIV/0!</v>
          </cell>
          <cell r="ID40" t="e">
            <v>#DIV/0!</v>
          </cell>
          <cell r="IG40" t="str">
            <v>リンク</v>
          </cell>
          <cell r="II40" t="str">
            <v>-</v>
          </cell>
          <cell r="IJ40" t="str">
            <v>-</v>
          </cell>
          <cell r="IK40" t="str">
            <v>-</v>
          </cell>
          <cell r="IL40" t="str">
            <v>-</v>
          </cell>
          <cell r="IM40" t="str">
            <v>-</v>
          </cell>
          <cell r="IN40" t="str">
            <v>-</v>
          </cell>
          <cell r="IO40" t="str">
            <v>-</v>
          </cell>
          <cell r="IP40" t="str">
            <v>-</v>
          </cell>
          <cell r="IQ40" t="str">
            <v>-</v>
          </cell>
          <cell r="IR40" t="str">
            <v>e</v>
          </cell>
          <cell r="IS40">
            <v>1</v>
          </cell>
          <cell r="IT40" t="str">
            <v>-</v>
          </cell>
          <cell r="IU40" t="str">
            <v>-</v>
          </cell>
          <cell r="IV40" t="str">
            <v>-</v>
          </cell>
          <cell r="IW40" t="str">
            <v>-</v>
          </cell>
          <cell r="IX40" t="str">
            <v>-</v>
          </cell>
          <cell r="IY40" t="str">
            <v>-</v>
          </cell>
          <cell r="IZ40" t="str">
            <v>-</v>
          </cell>
          <cell r="JA40" t="str">
            <v>-</v>
          </cell>
          <cell r="JB40">
            <v>1</v>
          </cell>
          <cell r="JC40" t="str">
            <v/>
          </cell>
          <cell r="JD40" t="str">
            <v/>
          </cell>
          <cell r="JE40" t="str">
            <v/>
          </cell>
          <cell r="JF40" t="str">
            <v/>
          </cell>
          <cell r="JG40" t="str">
            <v/>
          </cell>
          <cell r="JH40" t="str">
            <v/>
          </cell>
          <cell r="JI40" t="str">
            <v/>
          </cell>
          <cell r="JJ40" t="str">
            <v/>
          </cell>
          <cell r="JK40" t="str">
            <v/>
          </cell>
          <cell r="JL40">
            <v>0</v>
          </cell>
          <cell r="JM40" t="str">
            <v>-</v>
          </cell>
          <cell r="JN40" t="str">
            <v>-</v>
          </cell>
          <cell r="JO40" t="str">
            <v>-</v>
          </cell>
          <cell r="JP40" t="str">
            <v>-</v>
          </cell>
          <cell r="JQ40" t="str">
            <v>-</v>
          </cell>
          <cell r="JR40" t="str">
            <v>-</v>
          </cell>
          <cell r="JS40" t="str">
            <v>-</v>
          </cell>
          <cell r="JT40" t="str">
            <v>-</v>
          </cell>
          <cell r="JU40" t="e">
            <v>#DIV/0!</v>
          </cell>
          <cell r="JV40" t="str">
            <v/>
          </cell>
          <cell r="JW40" t="str">
            <v/>
          </cell>
          <cell r="JX40" t="str">
            <v/>
          </cell>
          <cell r="JY40" t="str">
            <v/>
          </cell>
          <cell r="JZ40" t="str">
            <v/>
          </cell>
          <cell r="KA40" t="str">
            <v/>
          </cell>
          <cell r="KB40" t="str">
            <v/>
          </cell>
          <cell r="KC40" t="str">
            <v/>
          </cell>
          <cell r="KD40" t="e">
            <v>#DIV/0!</v>
          </cell>
          <cell r="KE40" t="str">
            <v>市民実感</v>
          </cell>
          <cell r="KF40" t="str">
            <v>学生や市民が京都で学び住み続けたくなることを目指す施策であるため，市民の実感を重視する。</v>
          </cell>
          <cell r="KG40" t="e">
            <v>#DIV/0!</v>
          </cell>
          <cell r="KH40" t="e">
            <v>#DIV/0!</v>
          </cell>
          <cell r="KK40" t="str">
            <v>リンク</v>
          </cell>
        </row>
        <row r="41">
          <cell r="A41">
            <v>1002</v>
          </cell>
          <cell r="B41" t="str">
            <v>大学・学生の国際化の促進</v>
          </cell>
          <cell r="C41">
            <v>10</v>
          </cell>
          <cell r="D41" t="str">
            <v>大学</v>
          </cell>
          <cell r="F41" t="str">
            <v>総合企画局</v>
          </cell>
          <cell r="G41" t="str">
            <v>総合政策室</v>
          </cell>
          <cell r="H41" t="str">
            <v>総合企画局</v>
          </cell>
          <cell r="I41" t="str">
            <v>国際化推進室</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v>0</v>
          </cell>
          <cell r="AM41" t="str">
            <v/>
          </cell>
          <cell r="AN41" t="str">
            <v/>
          </cell>
          <cell r="AO41" t="str">
            <v/>
          </cell>
          <cell r="AP41" t="str">
            <v/>
          </cell>
          <cell r="AQ41" t="str">
            <v/>
          </cell>
          <cell r="AR41" t="str">
            <v/>
          </cell>
          <cell r="AS41" t="str">
            <v/>
          </cell>
          <cell r="AT41" t="str">
            <v/>
          </cell>
          <cell r="AU41" t="str">
            <v/>
          </cell>
          <cell r="AV41" t="e">
            <v>#DIV/0!</v>
          </cell>
          <cell r="AW41" t="str">
            <v>-</v>
          </cell>
          <cell r="AX41" t="str">
            <v>b</v>
          </cell>
          <cell r="AY41" t="str">
            <v>-</v>
          </cell>
          <cell r="AZ41" t="str">
            <v>-</v>
          </cell>
          <cell r="BA41" t="str">
            <v>-</v>
          </cell>
          <cell r="BB41" t="str">
            <v>-</v>
          </cell>
          <cell r="BC41" t="str">
            <v>-</v>
          </cell>
          <cell r="BD41" t="str">
            <v>-</v>
          </cell>
          <cell r="BE41" t="str">
            <v>b</v>
          </cell>
          <cell r="BF41" t="str">
            <v/>
          </cell>
          <cell r="BG41">
            <v>3</v>
          </cell>
          <cell r="BH41" t="str">
            <v/>
          </cell>
          <cell r="BI41" t="str">
            <v/>
          </cell>
          <cell r="BJ41" t="str">
            <v/>
          </cell>
          <cell r="BK41" t="str">
            <v/>
          </cell>
          <cell r="BL41" t="str">
            <v/>
          </cell>
          <cell r="BM41" t="str">
            <v/>
          </cell>
          <cell r="BN41">
            <v>0.75</v>
          </cell>
          <cell r="BO41" t="str">
            <v>市民実感</v>
          </cell>
          <cell r="BP41" t="str">
            <v>大学の国際化については，市民に成果が実感されることが重要であるため，市民生活実感評価を重視する。</v>
          </cell>
          <cell r="BQ41" t="str">
            <v>B</v>
          </cell>
          <cell r="BR41" t="str">
            <v>政策の目的がかなり達成されている</v>
          </cell>
          <cell r="BW41" t="str">
            <v>-</v>
          </cell>
          <cell r="BX41" t="str">
            <v>-</v>
          </cell>
          <cell r="BY41" t="str">
            <v>-</v>
          </cell>
          <cell r="BZ41" t="str">
            <v>-</v>
          </cell>
          <cell r="CA41" t="str">
            <v>-</v>
          </cell>
          <cell r="CB41" t="str">
            <v>-</v>
          </cell>
          <cell r="CC41" t="str">
            <v>-</v>
          </cell>
          <cell r="CD41" t="str">
            <v>-</v>
          </cell>
          <cell r="CE41" t="str">
            <v>-</v>
          </cell>
          <cell r="CF41" t="e">
            <v>#DIV/0!</v>
          </cell>
          <cell r="CG41" t="str">
            <v>-</v>
          </cell>
          <cell r="CH41" t="str">
            <v>-</v>
          </cell>
          <cell r="CI41" t="str">
            <v>-</v>
          </cell>
          <cell r="CJ41" t="str">
            <v>-</v>
          </cell>
          <cell r="CK41" t="str">
            <v>-</v>
          </cell>
          <cell r="CL41" t="str">
            <v>-</v>
          </cell>
          <cell r="CM41" t="str">
            <v>-</v>
          </cell>
          <cell r="CN41" t="str">
            <v>-</v>
          </cell>
          <cell r="CO41" t="str">
            <v>-</v>
          </cell>
          <cell r="CP41">
            <v>0</v>
          </cell>
          <cell r="CQ41" t="str">
            <v/>
          </cell>
          <cell r="CR41" t="str">
            <v/>
          </cell>
          <cell r="CS41" t="str">
            <v/>
          </cell>
          <cell r="CT41" t="str">
            <v/>
          </cell>
          <cell r="CU41" t="str">
            <v/>
          </cell>
          <cell r="CV41" t="str">
            <v/>
          </cell>
          <cell r="CW41" t="str">
            <v/>
          </cell>
          <cell r="CX41" t="str">
            <v/>
          </cell>
          <cell r="CY41" t="str">
            <v/>
          </cell>
          <cell r="CZ41" t="e">
            <v>#DIV/0!</v>
          </cell>
          <cell r="DA41" t="str">
            <v>-</v>
          </cell>
          <cell r="DB41" t="str">
            <v>-</v>
          </cell>
          <cell r="DC41" t="str">
            <v>-</v>
          </cell>
          <cell r="DD41" t="str">
            <v>-</v>
          </cell>
          <cell r="DE41" t="str">
            <v>-</v>
          </cell>
          <cell r="DF41" t="str">
            <v>-</v>
          </cell>
          <cell r="DG41" t="str">
            <v>-</v>
          </cell>
          <cell r="DH41" t="str">
            <v>-</v>
          </cell>
          <cell r="DI41" t="e">
            <v>#DIV/0!</v>
          </cell>
          <cell r="DJ41" t="str">
            <v/>
          </cell>
          <cell r="DK41" t="str">
            <v/>
          </cell>
          <cell r="DL41" t="str">
            <v/>
          </cell>
          <cell r="DM41" t="str">
            <v/>
          </cell>
          <cell r="DN41" t="str">
            <v/>
          </cell>
          <cell r="DO41" t="str">
            <v/>
          </cell>
          <cell r="DP41" t="str">
            <v/>
          </cell>
          <cell r="DQ41" t="str">
            <v/>
          </cell>
          <cell r="DR41" t="e">
            <v>#DIV/0!</v>
          </cell>
          <cell r="DS41" t="str">
            <v>市民実感</v>
          </cell>
          <cell r="DT41" t="str">
            <v>大学の国際化については，市民に成果が実感されることが重要であるため，市民生活実感評価を重視する。</v>
          </cell>
          <cell r="DU41" t="e">
            <v>#DIV/0!</v>
          </cell>
          <cell r="DV41" t="e">
            <v>#DIV/0!</v>
          </cell>
          <cell r="DY41" t="str">
            <v>リンク</v>
          </cell>
          <cell r="EA41" t="str">
            <v>-</v>
          </cell>
          <cell r="EB41" t="str">
            <v>-</v>
          </cell>
          <cell r="EC41" t="str">
            <v>-</v>
          </cell>
          <cell r="ED41" t="str">
            <v>-</v>
          </cell>
          <cell r="EE41" t="str">
            <v>-</v>
          </cell>
          <cell r="EF41" t="str">
            <v>-</v>
          </cell>
          <cell r="EG41" t="str">
            <v>-</v>
          </cell>
          <cell r="EH41" t="str">
            <v>-</v>
          </cell>
          <cell r="EI41" t="str">
            <v>-</v>
          </cell>
          <cell r="EJ41" t="e">
            <v>#DIV/0!</v>
          </cell>
          <cell r="EK41" t="str">
            <v>-</v>
          </cell>
          <cell r="EL41" t="str">
            <v>-</v>
          </cell>
          <cell r="EM41" t="str">
            <v>-</v>
          </cell>
          <cell r="EN41" t="str">
            <v>-</v>
          </cell>
          <cell r="EO41" t="str">
            <v>-</v>
          </cell>
          <cell r="EP41" t="str">
            <v>-</v>
          </cell>
          <cell r="EQ41" t="str">
            <v>-</v>
          </cell>
          <cell r="ER41" t="str">
            <v>-</v>
          </cell>
          <cell r="ES41" t="str">
            <v>-</v>
          </cell>
          <cell r="ET41">
            <v>0</v>
          </cell>
          <cell r="EU41" t="str">
            <v/>
          </cell>
          <cell r="EV41" t="str">
            <v/>
          </cell>
          <cell r="EW41" t="str">
            <v/>
          </cell>
          <cell r="EX41" t="str">
            <v/>
          </cell>
          <cell r="EY41" t="str">
            <v/>
          </cell>
          <cell r="EZ41" t="str">
            <v/>
          </cell>
          <cell r="FA41" t="str">
            <v/>
          </cell>
          <cell r="FB41" t="str">
            <v/>
          </cell>
          <cell r="FC41" t="str">
            <v/>
          </cell>
          <cell r="FD41" t="e">
            <v>#DIV/0!</v>
          </cell>
          <cell r="FE41" t="str">
            <v>-</v>
          </cell>
          <cell r="FF41" t="str">
            <v>-</v>
          </cell>
          <cell r="FG41" t="str">
            <v>-</v>
          </cell>
          <cell r="FH41" t="str">
            <v>-</v>
          </cell>
          <cell r="FI41" t="str">
            <v>-</v>
          </cell>
          <cell r="FJ41" t="str">
            <v>-</v>
          </cell>
          <cell r="FK41" t="str">
            <v>-</v>
          </cell>
          <cell r="FL41" t="str">
            <v>-</v>
          </cell>
          <cell r="FM41" t="e">
            <v>#DIV/0!</v>
          </cell>
          <cell r="FN41" t="str">
            <v/>
          </cell>
          <cell r="FO41" t="str">
            <v/>
          </cell>
          <cell r="FP41" t="str">
            <v/>
          </cell>
          <cell r="FQ41" t="str">
            <v/>
          </cell>
          <cell r="FR41" t="str">
            <v/>
          </cell>
          <cell r="FS41" t="str">
            <v/>
          </cell>
          <cell r="FT41" t="str">
            <v/>
          </cell>
          <cell r="FU41" t="str">
            <v/>
          </cell>
          <cell r="FV41" t="e">
            <v>#DIV/0!</v>
          </cell>
          <cell r="FW41" t="str">
            <v>市民実感</v>
          </cell>
          <cell r="FX41" t="str">
            <v>大学の国際化については，市民に成果が実感されることが重要であるため，市民生活実感評価を重視する。</v>
          </cell>
          <cell r="FY41" t="e">
            <v>#DIV/0!</v>
          </cell>
          <cell r="FZ41" t="e">
            <v>#DIV/0!</v>
          </cell>
          <cell r="GC41" t="str">
            <v>リンク</v>
          </cell>
          <cell r="GE41" t="str">
            <v>-</v>
          </cell>
          <cell r="GF41" t="str">
            <v>-</v>
          </cell>
          <cell r="GG41" t="str">
            <v>-</v>
          </cell>
          <cell r="GH41" t="str">
            <v>-</v>
          </cell>
          <cell r="GI41" t="str">
            <v>-</v>
          </cell>
          <cell r="GJ41" t="str">
            <v>-</v>
          </cell>
          <cell r="GK41" t="str">
            <v>-</v>
          </cell>
          <cell r="GL41" t="str">
            <v>-</v>
          </cell>
          <cell r="GM41" t="str">
            <v>-</v>
          </cell>
          <cell r="GN41" t="e">
            <v>#DIV/0!</v>
          </cell>
          <cell r="GO41" t="str">
            <v>-</v>
          </cell>
          <cell r="GP41" t="str">
            <v>-</v>
          </cell>
          <cell r="GQ41" t="str">
            <v>-</v>
          </cell>
          <cell r="GR41" t="str">
            <v>-</v>
          </cell>
          <cell r="GS41" t="str">
            <v>-</v>
          </cell>
          <cell r="GT41" t="str">
            <v>-</v>
          </cell>
          <cell r="GU41" t="str">
            <v>-</v>
          </cell>
          <cell r="GV41" t="str">
            <v>-</v>
          </cell>
          <cell r="GW41" t="str">
            <v>-</v>
          </cell>
          <cell r="GX41">
            <v>0</v>
          </cell>
          <cell r="GY41" t="str">
            <v/>
          </cell>
          <cell r="GZ41" t="str">
            <v/>
          </cell>
          <cell r="HA41" t="str">
            <v/>
          </cell>
          <cell r="HB41" t="str">
            <v/>
          </cell>
          <cell r="HC41" t="str">
            <v/>
          </cell>
          <cell r="HD41" t="str">
            <v/>
          </cell>
          <cell r="HE41" t="str">
            <v/>
          </cell>
          <cell r="HF41" t="str">
            <v/>
          </cell>
          <cell r="HG41" t="str">
            <v/>
          </cell>
          <cell r="HH41" t="e">
            <v>#DIV/0!</v>
          </cell>
          <cell r="HI41" t="str">
            <v>-</v>
          </cell>
          <cell r="HJ41" t="str">
            <v>-</v>
          </cell>
          <cell r="HK41" t="str">
            <v>-</v>
          </cell>
          <cell r="HL41" t="str">
            <v>-</v>
          </cell>
          <cell r="HM41" t="str">
            <v>-</v>
          </cell>
          <cell r="HN41" t="str">
            <v>-</v>
          </cell>
          <cell r="HO41" t="str">
            <v>-</v>
          </cell>
          <cell r="HP41" t="str">
            <v>-</v>
          </cell>
          <cell r="HQ41" t="e">
            <v>#DIV/0!</v>
          </cell>
          <cell r="HR41" t="str">
            <v/>
          </cell>
          <cell r="HS41" t="str">
            <v/>
          </cell>
          <cell r="HT41" t="str">
            <v/>
          </cell>
          <cell r="HU41" t="str">
            <v/>
          </cell>
          <cell r="HV41" t="str">
            <v/>
          </cell>
          <cell r="HW41" t="str">
            <v/>
          </cell>
          <cell r="HX41" t="str">
            <v/>
          </cell>
          <cell r="HY41" t="str">
            <v/>
          </cell>
          <cell r="HZ41" t="e">
            <v>#DIV/0!</v>
          </cell>
          <cell r="IA41" t="str">
            <v>市民実感</v>
          </cell>
          <cell r="IB41" t="str">
            <v>大学の国際化については，市民に成果が実感されることが重要であるため，市民生活実感評価を重視する。</v>
          </cell>
          <cell r="IC41" t="e">
            <v>#DIV/0!</v>
          </cell>
          <cell r="ID41" t="e">
            <v>#DIV/0!</v>
          </cell>
          <cell r="IG41" t="str">
            <v>リンク</v>
          </cell>
          <cell r="II41" t="str">
            <v>-</v>
          </cell>
          <cell r="IJ41" t="str">
            <v>-</v>
          </cell>
          <cell r="IK41" t="str">
            <v>-</v>
          </cell>
          <cell r="IL41" t="str">
            <v>-</v>
          </cell>
          <cell r="IM41" t="str">
            <v>-</v>
          </cell>
          <cell r="IN41" t="str">
            <v>-</v>
          </cell>
          <cell r="IO41" t="str">
            <v>-</v>
          </cell>
          <cell r="IP41" t="str">
            <v>-</v>
          </cell>
          <cell r="IQ41" t="str">
            <v>-</v>
          </cell>
          <cell r="IR41" t="e">
            <v>#DIV/0!</v>
          </cell>
          <cell r="IS41" t="str">
            <v>-</v>
          </cell>
          <cell r="IT41" t="str">
            <v>-</v>
          </cell>
          <cell r="IU41" t="str">
            <v>-</v>
          </cell>
          <cell r="IV41" t="str">
            <v>-</v>
          </cell>
          <cell r="IW41" t="str">
            <v>-</v>
          </cell>
          <cell r="IX41" t="str">
            <v>-</v>
          </cell>
          <cell r="IY41" t="str">
            <v>-</v>
          </cell>
          <cell r="IZ41" t="str">
            <v>-</v>
          </cell>
          <cell r="JA41" t="str">
            <v>-</v>
          </cell>
          <cell r="JB41">
            <v>0</v>
          </cell>
          <cell r="JC41" t="str">
            <v/>
          </cell>
          <cell r="JD41" t="str">
            <v/>
          </cell>
          <cell r="JE41" t="str">
            <v/>
          </cell>
          <cell r="JF41" t="str">
            <v/>
          </cell>
          <cell r="JG41" t="str">
            <v/>
          </cell>
          <cell r="JH41" t="str">
            <v/>
          </cell>
          <cell r="JI41" t="str">
            <v/>
          </cell>
          <cell r="JJ41" t="str">
            <v/>
          </cell>
          <cell r="JK41" t="str">
            <v/>
          </cell>
          <cell r="JL41" t="e">
            <v>#DIV/0!</v>
          </cell>
          <cell r="JM41" t="str">
            <v>-</v>
          </cell>
          <cell r="JN41" t="str">
            <v>-</v>
          </cell>
          <cell r="JO41" t="str">
            <v>-</v>
          </cell>
          <cell r="JP41" t="str">
            <v>-</v>
          </cell>
          <cell r="JQ41" t="str">
            <v>-</v>
          </cell>
          <cell r="JR41" t="str">
            <v>-</v>
          </cell>
          <cell r="JS41" t="str">
            <v>-</v>
          </cell>
          <cell r="JT41" t="str">
            <v>-</v>
          </cell>
          <cell r="JU41" t="e">
            <v>#DIV/0!</v>
          </cell>
          <cell r="JV41" t="str">
            <v/>
          </cell>
          <cell r="JW41" t="str">
            <v/>
          </cell>
          <cell r="JX41" t="str">
            <v/>
          </cell>
          <cell r="JY41" t="str">
            <v/>
          </cell>
          <cell r="JZ41" t="str">
            <v/>
          </cell>
          <cell r="KA41" t="str">
            <v/>
          </cell>
          <cell r="KB41" t="str">
            <v/>
          </cell>
          <cell r="KC41" t="str">
            <v/>
          </cell>
          <cell r="KD41" t="e">
            <v>#DIV/0!</v>
          </cell>
          <cell r="KE41" t="str">
            <v>市民実感</v>
          </cell>
          <cell r="KF41" t="str">
            <v>大学の国際化については，市民に成果が実感されることが重要であるため，市民生活実感評価を重視する。</v>
          </cell>
          <cell r="KG41" t="e">
            <v>#DIV/0!</v>
          </cell>
          <cell r="KH41" t="e">
            <v>#DIV/0!</v>
          </cell>
          <cell r="KK41" t="str">
            <v>リンク</v>
          </cell>
        </row>
        <row r="42">
          <cell r="A42">
            <v>1003</v>
          </cell>
          <cell r="B42" t="str">
            <v>大学の枠を超えた学生の活動の推進</v>
          </cell>
          <cell r="C42">
            <v>10</v>
          </cell>
          <cell r="D42" t="str">
            <v>大学</v>
          </cell>
          <cell r="F42" t="str">
            <v>総合企画局</v>
          </cell>
          <cell r="K42" t="str">
            <v>-</v>
          </cell>
          <cell r="L42" t="str">
            <v>-</v>
          </cell>
          <cell r="M42" t="str">
            <v>○</v>
          </cell>
          <cell r="N42" t="str">
            <v>-</v>
          </cell>
          <cell r="O42" t="str">
            <v>-</v>
          </cell>
          <cell r="P42" t="str">
            <v>-</v>
          </cell>
          <cell r="Q42" t="str">
            <v>-</v>
          </cell>
          <cell r="R42" t="str">
            <v>-</v>
          </cell>
          <cell r="S42" t="str">
            <v>e</v>
          </cell>
          <cell r="T42" t="str">
            <v>-</v>
          </cell>
          <cell r="U42" t="str">
            <v>-</v>
          </cell>
          <cell r="V42" t="str">
            <v>-</v>
          </cell>
          <cell r="W42" t="str">
            <v>-</v>
          </cell>
          <cell r="X42" t="str">
            <v>-</v>
          </cell>
          <cell r="Y42" t="str">
            <v>-</v>
          </cell>
          <cell r="Z42" t="str">
            <v>-</v>
          </cell>
          <cell r="AA42" t="str">
            <v>-</v>
          </cell>
          <cell r="AB42" t="str">
            <v>e</v>
          </cell>
          <cell r="AC42">
            <v>1</v>
          </cell>
          <cell r="AD42" t="str">
            <v>-</v>
          </cell>
          <cell r="AE42" t="str">
            <v>-</v>
          </cell>
          <cell r="AF42" t="str">
            <v>-</v>
          </cell>
          <cell r="AG42" t="str">
            <v>-</v>
          </cell>
          <cell r="AH42" t="str">
            <v>-</v>
          </cell>
          <cell r="AI42" t="str">
            <v>-</v>
          </cell>
          <cell r="AJ42" t="str">
            <v>-</v>
          </cell>
          <cell r="AK42" t="str">
            <v>-</v>
          </cell>
          <cell r="AL42">
            <v>1</v>
          </cell>
          <cell r="AM42">
            <v>0</v>
          </cell>
          <cell r="AN42" t="str">
            <v/>
          </cell>
          <cell r="AO42" t="str">
            <v/>
          </cell>
          <cell r="AP42" t="str">
            <v/>
          </cell>
          <cell r="AQ42" t="str">
            <v/>
          </cell>
          <cell r="AR42" t="str">
            <v/>
          </cell>
          <cell r="AS42" t="str">
            <v/>
          </cell>
          <cell r="AT42" t="str">
            <v/>
          </cell>
          <cell r="AU42" t="str">
            <v/>
          </cell>
          <cell r="AV42">
            <v>0</v>
          </cell>
          <cell r="AW42" t="str">
            <v>-</v>
          </cell>
          <cell r="AX42" t="str">
            <v>-</v>
          </cell>
          <cell r="AY42" t="str">
            <v>c</v>
          </cell>
          <cell r="AZ42" t="str">
            <v>-</v>
          </cell>
          <cell r="BA42" t="str">
            <v>-</v>
          </cell>
          <cell r="BB42" t="str">
            <v>-</v>
          </cell>
          <cell r="BC42" t="str">
            <v>-</v>
          </cell>
          <cell r="BD42" t="str">
            <v>-</v>
          </cell>
          <cell r="BE42" t="str">
            <v>c</v>
          </cell>
          <cell r="BF42" t="str">
            <v/>
          </cell>
          <cell r="BG42" t="str">
            <v/>
          </cell>
          <cell r="BH42">
            <v>2</v>
          </cell>
          <cell r="BI42" t="str">
            <v/>
          </cell>
          <cell r="BJ42" t="str">
            <v/>
          </cell>
          <cell r="BK42" t="str">
            <v/>
          </cell>
          <cell r="BL42" t="str">
            <v/>
          </cell>
          <cell r="BM42" t="str">
            <v/>
          </cell>
          <cell r="BN42">
            <v>0.5</v>
          </cell>
          <cell r="BO42" t="str">
            <v>市民実感</v>
          </cell>
          <cell r="BP42" t="str">
            <v>学生のパワーやまちの活気は実感されてこそ価値があるため，市民の実感を重視する。</v>
          </cell>
          <cell r="BQ42" t="str">
            <v>D</v>
          </cell>
          <cell r="BR42" t="str">
            <v>政策の目的があまり達成されていない</v>
          </cell>
          <cell r="BW42" t="str">
            <v>-</v>
          </cell>
          <cell r="BX42" t="str">
            <v>-</v>
          </cell>
          <cell r="BY42" t="str">
            <v>-</v>
          </cell>
          <cell r="BZ42" t="str">
            <v>-</v>
          </cell>
          <cell r="CA42" t="str">
            <v>-</v>
          </cell>
          <cell r="CB42" t="str">
            <v>-</v>
          </cell>
          <cell r="CC42" t="str">
            <v>-</v>
          </cell>
          <cell r="CD42" t="str">
            <v>-</v>
          </cell>
          <cell r="CE42" t="str">
            <v>-</v>
          </cell>
          <cell r="CF42" t="str">
            <v>e</v>
          </cell>
          <cell r="CG42">
            <v>1</v>
          </cell>
          <cell r="CH42" t="str">
            <v>-</v>
          </cell>
          <cell r="CI42" t="str">
            <v>-</v>
          </cell>
          <cell r="CJ42" t="str">
            <v>-</v>
          </cell>
          <cell r="CK42" t="str">
            <v>-</v>
          </cell>
          <cell r="CL42" t="str">
            <v>-</v>
          </cell>
          <cell r="CM42" t="str">
            <v>-</v>
          </cell>
          <cell r="CN42" t="str">
            <v>-</v>
          </cell>
          <cell r="CO42" t="str">
            <v>-</v>
          </cell>
          <cell r="CP42">
            <v>1</v>
          </cell>
          <cell r="CQ42" t="str">
            <v/>
          </cell>
          <cell r="CR42" t="str">
            <v/>
          </cell>
          <cell r="CS42" t="str">
            <v/>
          </cell>
          <cell r="CT42" t="str">
            <v/>
          </cell>
          <cell r="CU42" t="str">
            <v/>
          </cell>
          <cell r="CV42" t="str">
            <v/>
          </cell>
          <cell r="CW42" t="str">
            <v/>
          </cell>
          <cell r="CX42" t="str">
            <v/>
          </cell>
          <cell r="CY42" t="str">
            <v/>
          </cell>
          <cell r="CZ42">
            <v>0</v>
          </cell>
          <cell r="DA42" t="str">
            <v>-</v>
          </cell>
          <cell r="DB42" t="str">
            <v>-</v>
          </cell>
          <cell r="DC42" t="str">
            <v>-</v>
          </cell>
          <cell r="DD42" t="str">
            <v>-</v>
          </cell>
          <cell r="DE42" t="str">
            <v>-</v>
          </cell>
          <cell r="DF42" t="str">
            <v>-</v>
          </cell>
          <cell r="DG42" t="str">
            <v>-</v>
          </cell>
          <cell r="DH42" t="str">
            <v>-</v>
          </cell>
          <cell r="DI42" t="e">
            <v>#DIV/0!</v>
          </cell>
          <cell r="DJ42" t="str">
            <v/>
          </cell>
          <cell r="DK42" t="str">
            <v/>
          </cell>
          <cell r="DL42" t="str">
            <v/>
          </cell>
          <cell r="DM42" t="str">
            <v/>
          </cell>
          <cell r="DN42" t="str">
            <v/>
          </cell>
          <cell r="DO42" t="str">
            <v/>
          </cell>
          <cell r="DP42" t="str">
            <v/>
          </cell>
          <cell r="DQ42" t="str">
            <v/>
          </cell>
          <cell r="DR42" t="e">
            <v>#DIV/0!</v>
          </cell>
          <cell r="DS42" t="str">
            <v>市民実感</v>
          </cell>
          <cell r="DT42" t="str">
            <v>学生のパワーやまちの活気は実感されてこそ価値があるため，市民の実感を重視する。</v>
          </cell>
          <cell r="DU42" t="e">
            <v>#DIV/0!</v>
          </cell>
          <cell r="DV42" t="e">
            <v>#DIV/0!</v>
          </cell>
          <cell r="DY42" t="str">
            <v>リンク</v>
          </cell>
          <cell r="EA42" t="str">
            <v>-</v>
          </cell>
          <cell r="EB42" t="str">
            <v>-</v>
          </cell>
          <cell r="EC42" t="str">
            <v>-</v>
          </cell>
          <cell r="ED42" t="str">
            <v>-</v>
          </cell>
          <cell r="EE42" t="str">
            <v>-</v>
          </cell>
          <cell r="EF42" t="str">
            <v>-</v>
          </cell>
          <cell r="EG42" t="str">
            <v>-</v>
          </cell>
          <cell r="EH42" t="str">
            <v>-</v>
          </cell>
          <cell r="EI42" t="str">
            <v>-</v>
          </cell>
          <cell r="EJ42" t="str">
            <v>e</v>
          </cell>
          <cell r="EK42">
            <v>1</v>
          </cell>
          <cell r="EL42" t="str">
            <v>-</v>
          </cell>
          <cell r="EM42" t="str">
            <v>-</v>
          </cell>
          <cell r="EN42" t="str">
            <v>-</v>
          </cell>
          <cell r="EO42" t="str">
            <v>-</v>
          </cell>
          <cell r="EP42" t="str">
            <v>-</v>
          </cell>
          <cell r="EQ42" t="str">
            <v>-</v>
          </cell>
          <cell r="ER42" t="str">
            <v>-</v>
          </cell>
          <cell r="ES42" t="str">
            <v>-</v>
          </cell>
          <cell r="ET42">
            <v>1</v>
          </cell>
          <cell r="EU42" t="str">
            <v/>
          </cell>
          <cell r="EV42" t="str">
            <v/>
          </cell>
          <cell r="EW42" t="str">
            <v/>
          </cell>
          <cell r="EX42" t="str">
            <v/>
          </cell>
          <cell r="EY42" t="str">
            <v/>
          </cell>
          <cell r="EZ42" t="str">
            <v/>
          </cell>
          <cell r="FA42" t="str">
            <v/>
          </cell>
          <cell r="FB42" t="str">
            <v/>
          </cell>
          <cell r="FC42" t="str">
            <v/>
          </cell>
          <cell r="FD42">
            <v>0</v>
          </cell>
          <cell r="FE42" t="str">
            <v>-</v>
          </cell>
          <cell r="FF42" t="str">
            <v>-</v>
          </cell>
          <cell r="FG42" t="str">
            <v>-</v>
          </cell>
          <cell r="FH42" t="str">
            <v>-</v>
          </cell>
          <cell r="FI42" t="str">
            <v>-</v>
          </cell>
          <cell r="FJ42" t="str">
            <v>-</v>
          </cell>
          <cell r="FK42" t="str">
            <v>-</v>
          </cell>
          <cell r="FL42" t="str">
            <v>-</v>
          </cell>
          <cell r="FM42" t="e">
            <v>#DIV/0!</v>
          </cell>
          <cell r="FN42" t="str">
            <v/>
          </cell>
          <cell r="FO42" t="str">
            <v/>
          </cell>
          <cell r="FP42" t="str">
            <v/>
          </cell>
          <cell r="FQ42" t="str">
            <v/>
          </cell>
          <cell r="FR42" t="str">
            <v/>
          </cell>
          <cell r="FS42" t="str">
            <v/>
          </cell>
          <cell r="FT42" t="str">
            <v/>
          </cell>
          <cell r="FU42" t="str">
            <v/>
          </cell>
          <cell r="FV42" t="e">
            <v>#DIV/0!</v>
          </cell>
          <cell r="FW42" t="str">
            <v>市民実感</v>
          </cell>
          <cell r="FX42" t="str">
            <v>学生のパワーやまちの活気は実感されてこそ価値があるため，市民の実感を重視する。</v>
          </cell>
          <cell r="FY42" t="e">
            <v>#DIV/0!</v>
          </cell>
          <cell r="FZ42" t="e">
            <v>#DIV/0!</v>
          </cell>
          <cell r="GC42" t="str">
            <v>リンク</v>
          </cell>
          <cell r="GE42" t="str">
            <v>-</v>
          </cell>
          <cell r="GF42" t="str">
            <v>-</v>
          </cell>
          <cell r="GG42" t="str">
            <v>-</v>
          </cell>
          <cell r="GH42" t="str">
            <v>-</v>
          </cell>
          <cell r="GI42" t="str">
            <v>-</v>
          </cell>
          <cell r="GJ42" t="str">
            <v>-</v>
          </cell>
          <cell r="GK42" t="str">
            <v>-</v>
          </cell>
          <cell r="GL42" t="str">
            <v>-</v>
          </cell>
          <cell r="GM42" t="str">
            <v>-</v>
          </cell>
          <cell r="GN42" t="str">
            <v>e</v>
          </cell>
          <cell r="GO42">
            <v>1</v>
          </cell>
          <cell r="GP42" t="str">
            <v>-</v>
          </cell>
          <cell r="GQ42" t="str">
            <v>-</v>
          </cell>
          <cell r="GR42" t="str">
            <v>-</v>
          </cell>
          <cell r="GS42" t="str">
            <v>-</v>
          </cell>
          <cell r="GT42" t="str">
            <v>-</v>
          </cell>
          <cell r="GU42" t="str">
            <v>-</v>
          </cell>
          <cell r="GV42" t="str">
            <v>-</v>
          </cell>
          <cell r="GW42" t="str">
            <v>-</v>
          </cell>
          <cell r="GX42">
            <v>1</v>
          </cell>
          <cell r="GY42" t="str">
            <v/>
          </cell>
          <cell r="GZ42" t="str">
            <v/>
          </cell>
          <cell r="HA42" t="str">
            <v/>
          </cell>
          <cell r="HB42" t="str">
            <v/>
          </cell>
          <cell r="HC42" t="str">
            <v/>
          </cell>
          <cell r="HD42" t="str">
            <v/>
          </cell>
          <cell r="HE42" t="str">
            <v/>
          </cell>
          <cell r="HF42" t="str">
            <v/>
          </cell>
          <cell r="HG42" t="str">
            <v/>
          </cell>
          <cell r="HH42">
            <v>0</v>
          </cell>
          <cell r="HI42" t="str">
            <v>-</v>
          </cell>
          <cell r="HJ42" t="str">
            <v>-</v>
          </cell>
          <cell r="HK42" t="str">
            <v>-</v>
          </cell>
          <cell r="HL42" t="str">
            <v>-</v>
          </cell>
          <cell r="HM42" t="str">
            <v>-</v>
          </cell>
          <cell r="HN42" t="str">
            <v>-</v>
          </cell>
          <cell r="HO42" t="str">
            <v>-</v>
          </cell>
          <cell r="HP42" t="str">
            <v>-</v>
          </cell>
          <cell r="HQ42" t="e">
            <v>#DIV/0!</v>
          </cell>
          <cell r="HR42" t="str">
            <v/>
          </cell>
          <cell r="HS42" t="str">
            <v/>
          </cell>
          <cell r="HT42" t="str">
            <v/>
          </cell>
          <cell r="HU42" t="str">
            <v/>
          </cell>
          <cell r="HV42" t="str">
            <v/>
          </cell>
          <cell r="HW42" t="str">
            <v/>
          </cell>
          <cell r="HX42" t="str">
            <v/>
          </cell>
          <cell r="HY42" t="str">
            <v/>
          </cell>
          <cell r="HZ42" t="e">
            <v>#DIV/0!</v>
          </cell>
          <cell r="IA42" t="str">
            <v>市民実感</v>
          </cell>
          <cell r="IB42" t="str">
            <v>学生のパワーやまちの活気は実感されてこそ価値があるため，市民の実感を重視する。</v>
          </cell>
          <cell r="IC42" t="e">
            <v>#DIV/0!</v>
          </cell>
          <cell r="ID42" t="e">
            <v>#DIV/0!</v>
          </cell>
          <cell r="IG42" t="str">
            <v>リンク</v>
          </cell>
          <cell r="II42" t="str">
            <v>-</v>
          </cell>
          <cell r="IJ42" t="str">
            <v>-</v>
          </cell>
          <cell r="IK42" t="str">
            <v>-</v>
          </cell>
          <cell r="IL42" t="str">
            <v>-</v>
          </cell>
          <cell r="IM42" t="str">
            <v>-</v>
          </cell>
          <cell r="IN42" t="str">
            <v>-</v>
          </cell>
          <cell r="IO42" t="str">
            <v>-</v>
          </cell>
          <cell r="IP42" t="str">
            <v>-</v>
          </cell>
          <cell r="IQ42" t="str">
            <v>-</v>
          </cell>
          <cell r="IR42" t="str">
            <v>e</v>
          </cell>
          <cell r="IS42">
            <v>1</v>
          </cell>
          <cell r="IT42" t="str">
            <v>-</v>
          </cell>
          <cell r="IU42" t="str">
            <v>-</v>
          </cell>
          <cell r="IV42" t="str">
            <v>-</v>
          </cell>
          <cell r="IW42" t="str">
            <v>-</v>
          </cell>
          <cell r="IX42" t="str">
            <v>-</v>
          </cell>
          <cell r="IY42" t="str">
            <v>-</v>
          </cell>
          <cell r="IZ42" t="str">
            <v>-</v>
          </cell>
          <cell r="JA42" t="str">
            <v>-</v>
          </cell>
          <cell r="JB42">
            <v>1</v>
          </cell>
          <cell r="JC42" t="str">
            <v/>
          </cell>
          <cell r="JD42" t="str">
            <v/>
          </cell>
          <cell r="JE42" t="str">
            <v/>
          </cell>
          <cell r="JF42" t="str">
            <v/>
          </cell>
          <cell r="JG42" t="str">
            <v/>
          </cell>
          <cell r="JH42" t="str">
            <v/>
          </cell>
          <cell r="JI42" t="str">
            <v/>
          </cell>
          <cell r="JJ42" t="str">
            <v/>
          </cell>
          <cell r="JK42" t="str">
            <v/>
          </cell>
          <cell r="JL42">
            <v>0</v>
          </cell>
          <cell r="JM42" t="str">
            <v>-</v>
          </cell>
          <cell r="JN42" t="str">
            <v>-</v>
          </cell>
          <cell r="JO42" t="str">
            <v>-</v>
          </cell>
          <cell r="JP42" t="str">
            <v>-</v>
          </cell>
          <cell r="JQ42" t="str">
            <v>-</v>
          </cell>
          <cell r="JR42" t="str">
            <v>-</v>
          </cell>
          <cell r="JS42" t="str">
            <v>-</v>
          </cell>
          <cell r="JT42" t="str">
            <v>-</v>
          </cell>
          <cell r="JU42" t="e">
            <v>#DIV/0!</v>
          </cell>
          <cell r="JV42" t="str">
            <v/>
          </cell>
          <cell r="JW42" t="str">
            <v/>
          </cell>
          <cell r="JX42" t="str">
            <v/>
          </cell>
          <cell r="JY42" t="str">
            <v/>
          </cell>
          <cell r="JZ42" t="str">
            <v/>
          </cell>
          <cell r="KA42" t="str">
            <v/>
          </cell>
          <cell r="KB42" t="str">
            <v/>
          </cell>
          <cell r="KC42" t="str">
            <v/>
          </cell>
          <cell r="KD42" t="e">
            <v>#DIV/0!</v>
          </cell>
          <cell r="KE42" t="str">
            <v>市民実感</v>
          </cell>
          <cell r="KF42" t="str">
            <v>学生のパワーやまちの活気は実感されてこそ価値があるため，市民の実感を重視する。</v>
          </cell>
          <cell r="KG42" t="e">
            <v>#DIV/0!</v>
          </cell>
          <cell r="KH42" t="e">
            <v>#DIV/0!</v>
          </cell>
          <cell r="KK42" t="str">
            <v>リンク</v>
          </cell>
        </row>
        <row r="43">
          <cell r="A43">
            <v>1004</v>
          </cell>
          <cell r="B43" t="str">
            <v>学生の進路・社会進出の支援</v>
          </cell>
          <cell r="C43">
            <v>10</v>
          </cell>
          <cell r="D43" t="str">
            <v>大学</v>
          </cell>
          <cell r="F43" t="str">
            <v>総合企画局</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v>0</v>
          </cell>
          <cell r="AM43" t="str">
            <v/>
          </cell>
          <cell r="AN43" t="str">
            <v/>
          </cell>
          <cell r="AO43" t="str">
            <v/>
          </cell>
          <cell r="AP43" t="str">
            <v/>
          </cell>
          <cell r="AQ43" t="str">
            <v/>
          </cell>
          <cell r="AR43" t="str">
            <v/>
          </cell>
          <cell r="AS43" t="str">
            <v/>
          </cell>
          <cell r="AT43" t="str">
            <v/>
          </cell>
          <cell r="AU43" t="str">
            <v/>
          </cell>
          <cell r="AV43" t="e">
            <v>#DIV/0!</v>
          </cell>
          <cell r="AW43" t="str">
            <v>-</v>
          </cell>
          <cell r="AX43" t="str">
            <v>-</v>
          </cell>
          <cell r="AY43" t="str">
            <v>-</v>
          </cell>
          <cell r="AZ43" t="str">
            <v>c</v>
          </cell>
          <cell r="BA43" t="str">
            <v>-</v>
          </cell>
          <cell r="BB43" t="str">
            <v>-</v>
          </cell>
          <cell r="BC43" t="str">
            <v>-</v>
          </cell>
          <cell r="BD43" t="str">
            <v>-</v>
          </cell>
          <cell r="BE43" t="str">
            <v>c</v>
          </cell>
          <cell r="BF43" t="str">
            <v/>
          </cell>
          <cell r="BG43" t="str">
            <v/>
          </cell>
          <cell r="BH43" t="str">
            <v/>
          </cell>
          <cell r="BI43">
            <v>2</v>
          </cell>
          <cell r="BJ43" t="str">
            <v/>
          </cell>
          <cell r="BK43" t="str">
            <v/>
          </cell>
          <cell r="BL43" t="str">
            <v/>
          </cell>
          <cell r="BM43" t="str">
            <v/>
          </cell>
          <cell r="BN43">
            <v>0.5</v>
          </cell>
          <cell r="BO43" t="str">
            <v>客観指標</v>
          </cell>
          <cell r="BP43" t="str">
            <v>学生の進路・社会進出の支援の取組は，市民に実感されにくいものであるため，客観指標を重視する。</v>
          </cell>
          <cell r="BQ43" t="str">
            <v>C</v>
          </cell>
          <cell r="BR43" t="str">
            <v>政策の目的がそこそこ達成されている</v>
          </cell>
          <cell r="BW43" t="str">
            <v>-</v>
          </cell>
          <cell r="BX43" t="str">
            <v>-</v>
          </cell>
          <cell r="BY43" t="str">
            <v>-</v>
          </cell>
          <cell r="BZ43" t="str">
            <v>-</v>
          </cell>
          <cell r="CA43" t="str">
            <v>-</v>
          </cell>
          <cell r="CB43" t="str">
            <v>-</v>
          </cell>
          <cell r="CC43" t="str">
            <v>-</v>
          </cell>
          <cell r="CD43" t="str">
            <v>-</v>
          </cell>
          <cell r="CE43" t="str">
            <v>-</v>
          </cell>
          <cell r="CF43" t="e">
            <v>#DIV/0!</v>
          </cell>
          <cell r="CG43" t="str">
            <v>-</v>
          </cell>
          <cell r="CH43" t="str">
            <v>-</v>
          </cell>
          <cell r="CI43" t="str">
            <v>-</v>
          </cell>
          <cell r="CJ43" t="str">
            <v>-</v>
          </cell>
          <cell r="CK43" t="str">
            <v>-</v>
          </cell>
          <cell r="CL43" t="str">
            <v>-</v>
          </cell>
          <cell r="CM43" t="str">
            <v>-</v>
          </cell>
          <cell r="CN43" t="str">
            <v>-</v>
          </cell>
          <cell r="CO43" t="str">
            <v>-</v>
          </cell>
          <cell r="CP43">
            <v>0</v>
          </cell>
          <cell r="CQ43" t="str">
            <v/>
          </cell>
          <cell r="CR43" t="str">
            <v/>
          </cell>
          <cell r="CS43" t="str">
            <v/>
          </cell>
          <cell r="CT43" t="str">
            <v/>
          </cell>
          <cell r="CU43" t="str">
            <v/>
          </cell>
          <cell r="CV43" t="str">
            <v/>
          </cell>
          <cell r="CW43" t="str">
            <v/>
          </cell>
          <cell r="CX43" t="str">
            <v/>
          </cell>
          <cell r="CY43" t="str">
            <v/>
          </cell>
          <cell r="CZ43" t="e">
            <v>#DIV/0!</v>
          </cell>
          <cell r="DA43" t="str">
            <v>-</v>
          </cell>
          <cell r="DB43" t="str">
            <v>-</v>
          </cell>
          <cell r="DC43" t="str">
            <v>-</v>
          </cell>
          <cell r="DD43" t="str">
            <v>-</v>
          </cell>
          <cell r="DE43" t="str">
            <v>-</v>
          </cell>
          <cell r="DF43" t="str">
            <v>-</v>
          </cell>
          <cell r="DG43" t="str">
            <v>-</v>
          </cell>
          <cell r="DH43" t="str">
            <v>-</v>
          </cell>
          <cell r="DI43" t="e">
            <v>#DIV/0!</v>
          </cell>
          <cell r="DJ43" t="str">
            <v/>
          </cell>
          <cell r="DK43" t="str">
            <v/>
          </cell>
          <cell r="DL43" t="str">
            <v/>
          </cell>
          <cell r="DM43" t="str">
            <v/>
          </cell>
          <cell r="DN43" t="str">
            <v/>
          </cell>
          <cell r="DO43" t="str">
            <v/>
          </cell>
          <cell r="DP43" t="str">
            <v/>
          </cell>
          <cell r="DQ43" t="str">
            <v/>
          </cell>
          <cell r="DR43" t="e">
            <v>#DIV/0!</v>
          </cell>
          <cell r="DS43" t="str">
            <v>客観指標</v>
          </cell>
          <cell r="DT43" t="str">
            <v>学生の進路・社会進出の支援の取組は，市民に実感されにくいものであるため，客観指標を重視する。</v>
          </cell>
          <cell r="DU43" t="e">
            <v>#DIV/0!</v>
          </cell>
          <cell r="DV43" t="e">
            <v>#DIV/0!</v>
          </cell>
          <cell r="DY43" t="str">
            <v>リンク</v>
          </cell>
          <cell r="EA43" t="str">
            <v>-</v>
          </cell>
          <cell r="EB43" t="str">
            <v>-</v>
          </cell>
          <cell r="EC43" t="str">
            <v>-</v>
          </cell>
          <cell r="ED43" t="str">
            <v>-</v>
          </cell>
          <cell r="EE43" t="str">
            <v>-</v>
          </cell>
          <cell r="EF43" t="str">
            <v>-</v>
          </cell>
          <cell r="EG43" t="str">
            <v>-</v>
          </cell>
          <cell r="EH43" t="str">
            <v>-</v>
          </cell>
          <cell r="EI43" t="str">
            <v>-</v>
          </cell>
          <cell r="EJ43" t="e">
            <v>#DIV/0!</v>
          </cell>
          <cell r="EK43" t="str">
            <v>-</v>
          </cell>
          <cell r="EL43" t="str">
            <v>-</v>
          </cell>
          <cell r="EM43" t="str">
            <v>-</v>
          </cell>
          <cell r="EN43" t="str">
            <v>-</v>
          </cell>
          <cell r="EO43" t="str">
            <v>-</v>
          </cell>
          <cell r="EP43" t="str">
            <v>-</v>
          </cell>
          <cell r="EQ43" t="str">
            <v>-</v>
          </cell>
          <cell r="ER43" t="str">
            <v>-</v>
          </cell>
          <cell r="ES43" t="str">
            <v>-</v>
          </cell>
          <cell r="ET43">
            <v>0</v>
          </cell>
          <cell r="EU43" t="str">
            <v/>
          </cell>
          <cell r="EV43" t="str">
            <v/>
          </cell>
          <cell r="EW43" t="str">
            <v/>
          </cell>
          <cell r="EX43" t="str">
            <v/>
          </cell>
          <cell r="EY43" t="str">
            <v/>
          </cell>
          <cell r="EZ43" t="str">
            <v/>
          </cell>
          <cell r="FA43" t="str">
            <v/>
          </cell>
          <cell r="FB43" t="str">
            <v/>
          </cell>
          <cell r="FC43" t="str">
            <v/>
          </cell>
          <cell r="FD43" t="e">
            <v>#DIV/0!</v>
          </cell>
          <cell r="FE43" t="str">
            <v>-</v>
          </cell>
          <cell r="FF43" t="str">
            <v>-</v>
          </cell>
          <cell r="FG43" t="str">
            <v>-</v>
          </cell>
          <cell r="FH43" t="str">
            <v>-</v>
          </cell>
          <cell r="FI43" t="str">
            <v>-</v>
          </cell>
          <cell r="FJ43" t="str">
            <v>-</v>
          </cell>
          <cell r="FK43" t="str">
            <v>-</v>
          </cell>
          <cell r="FL43" t="str">
            <v>-</v>
          </cell>
          <cell r="FM43" t="e">
            <v>#DIV/0!</v>
          </cell>
          <cell r="FN43" t="str">
            <v/>
          </cell>
          <cell r="FO43" t="str">
            <v/>
          </cell>
          <cell r="FP43" t="str">
            <v/>
          </cell>
          <cell r="FQ43" t="str">
            <v/>
          </cell>
          <cell r="FR43" t="str">
            <v/>
          </cell>
          <cell r="FS43" t="str">
            <v/>
          </cell>
          <cell r="FT43" t="str">
            <v/>
          </cell>
          <cell r="FU43" t="str">
            <v/>
          </cell>
          <cell r="FV43" t="e">
            <v>#DIV/0!</v>
          </cell>
          <cell r="FW43" t="str">
            <v>客観指標</v>
          </cell>
          <cell r="FX43" t="str">
            <v>学生の進路・社会進出の支援の取組は，市民に実感されにくいものであるため，客観指標を重視する。</v>
          </cell>
          <cell r="FY43" t="e">
            <v>#DIV/0!</v>
          </cell>
          <cell r="FZ43" t="e">
            <v>#DIV/0!</v>
          </cell>
          <cell r="GC43" t="str">
            <v>リンク</v>
          </cell>
          <cell r="GE43" t="str">
            <v>-</v>
          </cell>
          <cell r="GF43" t="str">
            <v>-</v>
          </cell>
          <cell r="GG43" t="str">
            <v>-</v>
          </cell>
          <cell r="GH43" t="str">
            <v>-</v>
          </cell>
          <cell r="GI43" t="str">
            <v>-</v>
          </cell>
          <cell r="GJ43" t="str">
            <v>-</v>
          </cell>
          <cell r="GK43" t="str">
            <v>-</v>
          </cell>
          <cell r="GL43" t="str">
            <v>-</v>
          </cell>
          <cell r="GM43" t="str">
            <v>-</v>
          </cell>
          <cell r="GN43" t="e">
            <v>#DIV/0!</v>
          </cell>
          <cell r="GO43" t="str">
            <v>-</v>
          </cell>
          <cell r="GP43" t="str">
            <v>-</v>
          </cell>
          <cell r="GQ43" t="str">
            <v>-</v>
          </cell>
          <cell r="GR43" t="str">
            <v>-</v>
          </cell>
          <cell r="GS43" t="str">
            <v>-</v>
          </cell>
          <cell r="GT43" t="str">
            <v>-</v>
          </cell>
          <cell r="GU43" t="str">
            <v>-</v>
          </cell>
          <cell r="GV43" t="str">
            <v>-</v>
          </cell>
          <cell r="GW43" t="str">
            <v>-</v>
          </cell>
          <cell r="GX43">
            <v>0</v>
          </cell>
          <cell r="GY43" t="str">
            <v/>
          </cell>
          <cell r="GZ43" t="str">
            <v/>
          </cell>
          <cell r="HA43" t="str">
            <v/>
          </cell>
          <cell r="HB43" t="str">
            <v/>
          </cell>
          <cell r="HC43" t="str">
            <v/>
          </cell>
          <cell r="HD43" t="str">
            <v/>
          </cell>
          <cell r="HE43" t="str">
            <v/>
          </cell>
          <cell r="HF43" t="str">
            <v/>
          </cell>
          <cell r="HG43" t="str">
            <v/>
          </cell>
          <cell r="HH43" t="e">
            <v>#DIV/0!</v>
          </cell>
          <cell r="HI43" t="str">
            <v>-</v>
          </cell>
          <cell r="HJ43" t="str">
            <v>-</v>
          </cell>
          <cell r="HK43" t="str">
            <v>-</v>
          </cell>
          <cell r="HL43" t="str">
            <v>-</v>
          </cell>
          <cell r="HM43" t="str">
            <v>-</v>
          </cell>
          <cell r="HN43" t="str">
            <v>-</v>
          </cell>
          <cell r="HO43" t="str">
            <v>-</v>
          </cell>
          <cell r="HP43" t="str">
            <v>-</v>
          </cell>
          <cell r="HQ43" t="e">
            <v>#DIV/0!</v>
          </cell>
          <cell r="HR43" t="str">
            <v/>
          </cell>
          <cell r="HS43" t="str">
            <v/>
          </cell>
          <cell r="HT43" t="str">
            <v/>
          </cell>
          <cell r="HU43" t="str">
            <v/>
          </cell>
          <cell r="HV43" t="str">
            <v/>
          </cell>
          <cell r="HW43" t="str">
            <v/>
          </cell>
          <cell r="HX43" t="str">
            <v/>
          </cell>
          <cell r="HY43" t="str">
            <v/>
          </cell>
          <cell r="HZ43" t="e">
            <v>#DIV/0!</v>
          </cell>
          <cell r="IA43" t="str">
            <v>客観指標</v>
          </cell>
          <cell r="IB43" t="str">
            <v>学生の進路・社会進出の支援の取組は，市民に実感されにくいものであるため，客観指標を重視する。</v>
          </cell>
          <cell r="IC43" t="e">
            <v>#DIV/0!</v>
          </cell>
          <cell r="ID43" t="e">
            <v>#DIV/0!</v>
          </cell>
          <cell r="IG43" t="str">
            <v>リンク</v>
          </cell>
          <cell r="II43" t="str">
            <v>-</v>
          </cell>
          <cell r="IJ43" t="str">
            <v>-</v>
          </cell>
          <cell r="IK43" t="str">
            <v>-</v>
          </cell>
          <cell r="IL43" t="str">
            <v>-</v>
          </cell>
          <cell r="IM43" t="str">
            <v>-</v>
          </cell>
          <cell r="IN43" t="str">
            <v>-</v>
          </cell>
          <cell r="IO43" t="str">
            <v>-</v>
          </cell>
          <cell r="IP43" t="str">
            <v>-</v>
          </cell>
          <cell r="IQ43" t="str">
            <v>-</v>
          </cell>
          <cell r="IR43" t="e">
            <v>#DIV/0!</v>
          </cell>
          <cell r="IS43" t="str">
            <v>-</v>
          </cell>
          <cell r="IT43" t="str">
            <v>-</v>
          </cell>
          <cell r="IU43" t="str">
            <v>-</v>
          </cell>
          <cell r="IV43" t="str">
            <v>-</v>
          </cell>
          <cell r="IW43" t="str">
            <v>-</v>
          </cell>
          <cell r="IX43" t="str">
            <v>-</v>
          </cell>
          <cell r="IY43" t="str">
            <v>-</v>
          </cell>
          <cell r="IZ43" t="str">
            <v>-</v>
          </cell>
          <cell r="JA43" t="str">
            <v>-</v>
          </cell>
          <cell r="JB43">
            <v>0</v>
          </cell>
          <cell r="JC43" t="str">
            <v/>
          </cell>
          <cell r="JD43" t="str">
            <v/>
          </cell>
          <cell r="JE43" t="str">
            <v/>
          </cell>
          <cell r="JF43" t="str">
            <v/>
          </cell>
          <cell r="JG43" t="str">
            <v/>
          </cell>
          <cell r="JH43" t="str">
            <v/>
          </cell>
          <cell r="JI43" t="str">
            <v/>
          </cell>
          <cell r="JJ43" t="str">
            <v/>
          </cell>
          <cell r="JK43" t="str">
            <v/>
          </cell>
          <cell r="JL43" t="e">
            <v>#DIV/0!</v>
          </cell>
          <cell r="JM43" t="str">
            <v>-</v>
          </cell>
          <cell r="JN43" t="str">
            <v>-</v>
          </cell>
          <cell r="JO43" t="str">
            <v>-</v>
          </cell>
          <cell r="JP43" t="str">
            <v>-</v>
          </cell>
          <cell r="JQ43" t="str">
            <v>-</v>
          </cell>
          <cell r="JR43" t="str">
            <v>-</v>
          </cell>
          <cell r="JS43" t="str">
            <v>-</v>
          </cell>
          <cell r="JT43" t="str">
            <v>-</v>
          </cell>
          <cell r="JU43" t="e">
            <v>#DIV/0!</v>
          </cell>
          <cell r="JV43" t="str">
            <v/>
          </cell>
          <cell r="JW43" t="str">
            <v/>
          </cell>
          <cell r="JX43" t="str">
            <v/>
          </cell>
          <cell r="JY43" t="str">
            <v/>
          </cell>
          <cell r="JZ43" t="str">
            <v/>
          </cell>
          <cell r="KA43" t="str">
            <v/>
          </cell>
          <cell r="KB43" t="str">
            <v/>
          </cell>
          <cell r="KC43" t="str">
            <v/>
          </cell>
          <cell r="KD43" t="e">
            <v>#DIV/0!</v>
          </cell>
          <cell r="KE43" t="str">
            <v>客観指標</v>
          </cell>
          <cell r="KF43" t="str">
            <v>学生の進路・社会進出の支援の取組は，市民に実感されにくいものであるため，客観指標を重視する。</v>
          </cell>
          <cell r="KG43" t="e">
            <v>#DIV/0!</v>
          </cell>
          <cell r="KH43" t="e">
            <v>#DIV/0!</v>
          </cell>
          <cell r="KK43" t="str">
            <v>リンク</v>
          </cell>
        </row>
        <row r="44">
          <cell r="A44">
            <v>1005</v>
          </cell>
          <cell r="B44" t="str">
            <v>大学との連携による京都の経済・文化・地域の活性化</v>
          </cell>
          <cell r="C44">
            <v>10</v>
          </cell>
          <cell r="D44" t="str">
            <v>大学</v>
          </cell>
          <cell r="F44" t="str">
            <v>総合企画局</v>
          </cell>
          <cell r="K44" t="str">
            <v>-</v>
          </cell>
          <cell r="L44" t="str">
            <v>-</v>
          </cell>
          <cell r="M44" t="str">
            <v>-</v>
          </cell>
          <cell r="N44" t="str">
            <v>-</v>
          </cell>
          <cell r="O44" t="str">
            <v>○</v>
          </cell>
          <cell r="P44" t="str">
            <v>-</v>
          </cell>
          <cell r="Q44" t="str">
            <v>-</v>
          </cell>
          <cell r="R44" t="str">
            <v>-</v>
          </cell>
          <cell r="S44" t="str">
            <v>b</v>
          </cell>
          <cell r="T44" t="str">
            <v>a</v>
          </cell>
          <cell r="U44" t="str">
            <v>-</v>
          </cell>
          <cell r="V44" t="str">
            <v>-</v>
          </cell>
          <cell r="W44" t="str">
            <v>-</v>
          </cell>
          <cell r="X44" t="str">
            <v>-</v>
          </cell>
          <cell r="Y44" t="str">
            <v>-</v>
          </cell>
          <cell r="Z44" t="str">
            <v>-</v>
          </cell>
          <cell r="AA44" t="str">
            <v>-</v>
          </cell>
          <cell r="AB44" t="str">
            <v>a</v>
          </cell>
          <cell r="AC44">
            <v>1</v>
          </cell>
          <cell r="AD44">
            <v>1</v>
          </cell>
          <cell r="AE44" t="str">
            <v>-</v>
          </cell>
          <cell r="AF44" t="str">
            <v>-</v>
          </cell>
          <cell r="AG44" t="str">
            <v>-</v>
          </cell>
          <cell r="AH44" t="str">
            <v>-</v>
          </cell>
          <cell r="AI44" t="str">
            <v>-</v>
          </cell>
          <cell r="AJ44" t="str">
            <v>-</v>
          </cell>
          <cell r="AK44" t="str">
            <v>-</v>
          </cell>
          <cell r="AL44">
            <v>2</v>
          </cell>
          <cell r="AM44">
            <v>3</v>
          </cell>
          <cell r="AN44">
            <v>4</v>
          </cell>
          <cell r="AO44" t="str">
            <v/>
          </cell>
          <cell r="AP44" t="str">
            <v/>
          </cell>
          <cell r="AQ44" t="str">
            <v/>
          </cell>
          <cell r="AR44" t="str">
            <v/>
          </cell>
          <cell r="AS44" t="str">
            <v/>
          </cell>
          <cell r="AT44" t="str">
            <v/>
          </cell>
          <cell r="AU44" t="str">
            <v/>
          </cell>
          <cell r="AV44">
            <v>0.875</v>
          </cell>
          <cell r="AW44" t="str">
            <v>-</v>
          </cell>
          <cell r="AX44" t="str">
            <v>-</v>
          </cell>
          <cell r="AY44" t="str">
            <v>-</v>
          </cell>
          <cell r="AZ44" t="str">
            <v>-</v>
          </cell>
          <cell r="BA44" t="str">
            <v>b</v>
          </cell>
          <cell r="BB44" t="str">
            <v>-</v>
          </cell>
          <cell r="BC44" t="str">
            <v>-</v>
          </cell>
          <cell r="BD44" t="str">
            <v>-</v>
          </cell>
          <cell r="BE44" t="str">
            <v>b</v>
          </cell>
          <cell r="BF44" t="str">
            <v/>
          </cell>
          <cell r="BG44" t="str">
            <v/>
          </cell>
          <cell r="BH44" t="str">
            <v/>
          </cell>
          <cell r="BI44" t="str">
            <v/>
          </cell>
          <cell r="BJ44">
            <v>3</v>
          </cell>
          <cell r="BK44" t="str">
            <v/>
          </cell>
          <cell r="BL44" t="str">
            <v/>
          </cell>
          <cell r="BM44" t="str">
            <v/>
          </cell>
          <cell r="BN44">
            <v>0.75</v>
          </cell>
          <cell r="BO44" t="str">
            <v>市民実感</v>
          </cell>
          <cell r="BP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BQ44" t="str">
            <v>B</v>
          </cell>
          <cell r="BR44" t="str">
            <v>政策の目的がかなり達成されている</v>
          </cell>
          <cell r="BW44" t="str">
            <v>-</v>
          </cell>
          <cell r="BX44" t="str">
            <v>-</v>
          </cell>
          <cell r="BY44" t="str">
            <v>-</v>
          </cell>
          <cell r="BZ44" t="str">
            <v>-</v>
          </cell>
          <cell r="CA44" t="str">
            <v>-</v>
          </cell>
          <cell r="CB44" t="str">
            <v>-</v>
          </cell>
          <cell r="CC44" t="str">
            <v>-</v>
          </cell>
          <cell r="CD44" t="str">
            <v>-</v>
          </cell>
          <cell r="CE44" t="str">
            <v>-</v>
          </cell>
          <cell r="CF44" t="str">
            <v>e</v>
          </cell>
          <cell r="CG44">
            <v>1</v>
          </cell>
          <cell r="CH44">
            <v>1</v>
          </cell>
          <cell r="CI44" t="str">
            <v>-</v>
          </cell>
          <cell r="CJ44" t="str">
            <v>-</v>
          </cell>
          <cell r="CK44" t="str">
            <v>-</v>
          </cell>
          <cell r="CL44" t="str">
            <v>-</v>
          </cell>
          <cell r="CM44" t="str">
            <v>-</v>
          </cell>
          <cell r="CN44" t="str">
            <v>-</v>
          </cell>
          <cell r="CO44" t="str">
            <v>-</v>
          </cell>
          <cell r="CP44">
            <v>2</v>
          </cell>
          <cell r="CQ44" t="str">
            <v/>
          </cell>
          <cell r="CR44" t="str">
            <v/>
          </cell>
          <cell r="CS44" t="str">
            <v/>
          </cell>
          <cell r="CT44" t="str">
            <v/>
          </cell>
          <cell r="CU44" t="str">
            <v/>
          </cell>
          <cell r="CV44" t="str">
            <v/>
          </cell>
          <cell r="CW44" t="str">
            <v/>
          </cell>
          <cell r="CX44" t="str">
            <v/>
          </cell>
          <cell r="CY44" t="str">
            <v/>
          </cell>
          <cell r="CZ44">
            <v>0</v>
          </cell>
          <cell r="DA44" t="str">
            <v>-</v>
          </cell>
          <cell r="DB44" t="str">
            <v>-</v>
          </cell>
          <cell r="DC44" t="str">
            <v>-</v>
          </cell>
          <cell r="DD44" t="str">
            <v>-</v>
          </cell>
          <cell r="DE44" t="str">
            <v>-</v>
          </cell>
          <cell r="DF44" t="str">
            <v>-</v>
          </cell>
          <cell r="DG44" t="str">
            <v>-</v>
          </cell>
          <cell r="DH44" t="str">
            <v>-</v>
          </cell>
          <cell r="DI44" t="e">
            <v>#DIV/0!</v>
          </cell>
          <cell r="DJ44" t="str">
            <v/>
          </cell>
          <cell r="DK44" t="str">
            <v/>
          </cell>
          <cell r="DL44" t="str">
            <v/>
          </cell>
          <cell r="DM44" t="str">
            <v/>
          </cell>
          <cell r="DN44" t="str">
            <v/>
          </cell>
          <cell r="DO44" t="str">
            <v/>
          </cell>
          <cell r="DP44" t="str">
            <v/>
          </cell>
          <cell r="DQ44" t="str">
            <v/>
          </cell>
          <cell r="DR44" t="e">
            <v>#DIV/0!</v>
          </cell>
          <cell r="DS44" t="str">
            <v>市民実感</v>
          </cell>
          <cell r="DT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DU44" t="e">
            <v>#DIV/0!</v>
          </cell>
          <cell r="DV44" t="e">
            <v>#DIV/0!</v>
          </cell>
          <cell r="DY44" t="str">
            <v>リンク</v>
          </cell>
          <cell r="EA44" t="str">
            <v>-</v>
          </cell>
          <cell r="EB44" t="str">
            <v>-</v>
          </cell>
          <cell r="EC44" t="str">
            <v>-</v>
          </cell>
          <cell r="ED44" t="str">
            <v>-</v>
          </cell>
          <cell r="EE44" t="str">
            <v>-</v>
          </cell>
          <cell r="EF44" t="str">
            <v>-</v>
          </cell>
          <cell r="EG44" t="str">
            <v>-</v>
          </cell>
          <cell r="EH44" t="str">
            <v>-</v>
          </cell>
          <cell r="EI44" t="str">
            <v>-</v>
          </cell>
          <cell r="EJ44" t="str">
            <v>e</v>
          </cell>
          <cell r="EK44">
            <v>1</v>
          </cell>
          <cell r="EL44">
            <v>1</v>
          </cell>
          <cell r="EM44" t="str">
            <v>-</v>
          </cell>
          <cell r="EN44" t="str">
            <v>-</v>
          </cell>
          <cell r="EO44" t="str">
            <v>-</v>
          </cell>
          <cell r="EP44" t="str">
            <v>-</v>
          </cell>
          <cell r="EQ44" t="str">
            <v>-</v>
          </cell>
          <cell r="ER44" t="str">
            <v>-</v>
          </cell>
          <cell r="ES44" t="str">
            <v>-</v>
          </cell>
          <cell r="ET44">
            <v>2</v>
          </cell>
          <cell r="EU44" t="str">
            <v/>
          </cell>
          <cell r="EV44" t="str">
            <v/>
          </cell>
          <cell r="EW44" t="str">
            <v/>
          </cell>
          <cell r="EX44" t="str">
            <v/>
          </cell>
          <cell r="EY44" t="str">
            <v/>
          </cell>
          <cell r="EZ44" t="str">
            <v/>
          </cell>
          <cell r="FA44" t="str">
            <v/>
          </cell>
          <cell r="FB44" t="str">
            <v/>
          </cell>
          <cell r="FC44" t="str">
            <v/>
          </cell>
          <cell r="FD44">
            <v>0</v>
          </cell>
          <cell r="FE44" t="str">
            <v>-</v>
          </cell>
          <cell r="FF44" t="str">
            <v>-</v>
          </cell>
          <cell r="FG44" t="str">
            <v>-</v>
          </cell>
          <cell r="FH44" t="str">
            <v>-</v>
          </cell>
          <cell r="FI44" t="str">
            <v>-</v>
          </cell>
          <cell r="FJ44" t="str">
            <v>-</v>
          </cell>
          <cell r="FK44" t="str">
            <v>-</v>
          </cell>
          <cell r="FL44" t="str">
            <v>-</v>
          </cell>
          <cell r="FM44" t="e">
            <v>#DIV/0!</v>
          </cell>
          <cell r="FN44" t="str">
            <v/>
          </cell>
          <cell r="FO44" t="str">
            <v/>
          </cell>
          <cell r="FP44" t="str">
            <v/>
          </cell>
          <cell r="FQ44" t="str">
            <v/>
          </cell>
          <cell r="FR44" t="str">
            <v/>
          </cell>
          <cell r="FS44" t="str">
            <v/>
          </cell>
          <cell r="FT44" t="str">
            <v/>
          </cell>
          <cell r="FU44" t="str">
            <v/>
          </cell>
          <cell r="FV44" t="e">
            <v>#DIV/0!</v>
          </cell>
          <cell r="FW44" t="str">
            <v>市民実感</v>
          </cell>
          <cell r="FX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FY44" t="e">
            <v>#DIV/0!</v>
          </cell>
          <cell r="FZ44" t="e">
            <v>#DIV/0!</v>
          </cell>
          <cell r="GC44" t="str">
            <v>リンク</v>
          </cell>
          <cell r="GE44" t="str">
            <v>-</v>
          </cell>
          <cell r="GF44" t="str">
            <v>-</v>
          </cell>
          <cell r="GG44" t="str">
            <v>-</v>
          </cell>
          <cell r="GH44" t="str">
            <v>-</v>
          </cell>
          <cell r="GI44" t="str">
            <v>-</v>
          </cell>
          <cell r="GJ44" t="str">
            <v>-</v>
          </cell>
          <cell r="GK44" t="str">
            <v>-</v>
          </cell>
          <cell r="GL44" t="str">
            <v>-</v>
          </cell>
          <cell r="GM44" t="str">
            <v>-</v>
          </cell>
          <cell r="GN44" t="str">
            <v>e</v>
          </cell>
          <cell r="GO44">
            <v>1</v>
          </cell>
          <cell r="GP44">
            <v>1</v>
          </cell>
          <cell r="GQ44" t="str">
            <v>-</v>
          </cell>
          <cell r="GR44" t="str">
            <v>-</v>
          </cell>
          <cell r="GS44" t="str">
            <v>-</v>
          </cell>
          <cell r="GT44" t="str">
            <v>-</v>
          </cell>
          <cell r="GU44" t="str">
            <v>-</v>
          </cell>
          <cell r="GV44" t="str">
            <v>-</v>
          </cell>
          <cell r="GW44" t="str">
            <v>-</v>
          </cell>
          <cell r="GX44">
            <v>2</v>
          </cell>
          <cell r="GY44" t="str">
            <v/>
          </cell>
          <cell r="GZ44" t="str">
            <v/>
          </cell>
          <cell r="HA44" t="str">
            <v/>
          </cell>
          <cell r="HB44" t="str">
            <v/>
          </cell>
          <cell r="HC44" t="str">
            <v/>
          </cell>
          <cell r="HD44" t="str">
            <v/>
          </cell>
          <cell r="HE44" t="str">
            <v/>
          </cell>
          <cell r="HF44" t="str">
            <v/>
          </cell>
          <cell r="HG44" t="str">
            <v/>
          </cell>
          <cell r="HH44">
            <v>0</v>
          </cell>
          <cell r="HI44" t="str">
            <v>-</v>
          </cell>
          <cell r="HJ44" t="str">
            <v>-</v>
          </cell>
          <cell r="HK44" t="str">
            <v>-</v>
          </cell>
          <cell r="HL44" t="str">
            <v>-</v>
          </cell>
          <cell r="HM44" t="str">
            <v>-</v>
          </cell>
          <cell r="HN44" t="str">
            <v>-</v>
          </cell>
          <cell r="HO44" t="str">
            <v>-</v>
          </cell>
          <cell r="HP44" t="str">
            <v>-</v>
          </cell>
          <cell r="HQ44" t="e">
            <v>#DIV/0!</v>
          </cell>
          <cell r="HR44" t="str">
            <v/>
          </cell>
          <cell r="HS44" t="str">
            <v/>
          </cell>
          <cell r="HT44" t="str">
            <v/>
          </cell>
          <cell r="HU44" t="str">
            <v/>
          </cell>
          <cell r="HV44" t="str">
            <v/>
          </cell>
          <cell r="HW44" t="str">
            <v/>
          </cell>
          <cell r="HX44" t="str">
            <v/>
          </cell>
          <cell r="HY44" t="str">
            <v/>
          </cell>
          <cell r="HZ44" t="e">
            <v>#DIV/0!</v>
          </cell>
          <cell r="IA44" t="str">
            <v>市民実感</v>
          </cell>
          <cell r="IB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IC44" t="e">
            <v>#DIV/0!</v>
          </cell>
          <cell r="ID44" t="e">
            <v>#DIV/0!</v>
          </cell>
          <cell r="IG44" t="str">
            <v>リンク</v>
          </cell>
          <cell r="II44" t="str">
            <v>-</v>
          </cell>
          <cell r="IJ44" t="str">
            <v>-</v>
          </cell>
          <cell r="IK44" t="str">
            <v>-</v>
          </cell>
          <cell r="IL44" t="str">
            <v>-</v>
          </cell>
          <cell r="IM44" t="str">
            <v>-</v>
          </cell>
          <cell r="IN44" t="str">
            <v>-</v>
          </cell>
          <cell r="IO44" t="str">
            <v>-</v>
          </cell>
          <cell r="IP44" t="str">
            <v>-</v>
          </cell>
          <cell r="IQ44" t="str">
            <v>-</v>
          </cell>
          <cell r="IR44" t="str">
            <v>e</v>
          </cell>
          <cell r="IS44">
            <v>1</v>
          </cell>
          <cell r="IT44">
            <v>1</v>
          </cell>
          <cell r="IU44" t="str">
            <v>-</v>
          </cell>
          <cell r="IV44" t="str">
            <v>-</v>
          </cell>
          <cell r="IW44" t="str">
            <v>-</v>
          </cell>
          <cell r="IX44" t="str">
            <v>-</v>
          </cell>
          <cell r="IY44" t="str">
            <v>-</v>
          </cell>
          <cell r="IZ44" t="str">
            <v>-</v>
          </cell>
          <cell r="JA44" t="str">
            <v>-</v>
          </cell>
          <cell r="JB44">
            <v>2</v>
          </cell>
          <cell r="JC44" t="str">
            <v/>
          </cell>
          <cell r="JD44" t="str">
            <v/>
          </cell>
          <cell r="JE44" t="str">
            <v/>
          </cell>
          <cell r="JF44" t="str">
            <v/>
          </cell>
          <cell r="JG44" t="str">
            <v/>
          </cell>
          <cell r="JH44" t="str">
            <v/>
          </cell>
          <cell r="JI44" t="str">
            <v/>
          </cell>
          <cell r="JJ44" t="str">
            <v/>
          </cell>
          <cell r="JK44" t="str">
            <v/>
          </cell>
          <cell r="JL44">
            <v>0</v>
          </cell>
          <cell r="JM44" t="str">
            <v>-</v>
          </cell>
          <cell r="JN44" t="str">
            <v>-</v>
          </cell>
          <cell r="JO44" t="str">
            <v>-</v>
          </cell>
          <cell r="JP44" t="str">
            <v>-</v>
          </cell>
          <cell r="JQ44" t="str">
            <v>-</v>
          </cell>
          <cell r="JR44" t="str">
            <v>-</v>
          </cell>
          <cell r="JS44" t="str">
            <v>-</v>
          </cell>
          <cell r="JT44" t="str">
            <v>-</v>
          </cell>
          <cell r="JU44" t="e">
            <v>#DIV/0!</v>
          </cell>
          <cell r="JV44" t="str">
            <v/>
          </cell>
          <cell r="JW44" t="str">
            <v/>
          </cell>
          <cell r="JX44" t="str">
            <v/>
          </cell>
          <cell r="JY44" t="str">
            <v/>
          </cell>
          <cell r="JZ44" t="str">
            <v/>
          </cell>
          <cell r="KA44" t="str">
            <v/>
          </cell>
          <cell r="KB44" t="str">
            <v/>
          </cell>
          <cell r="KC44" t="str">
            <v/>
          </cell>
          <cell r="KD44" t="e">
            <v>#DIV/0!</v>
          </cell>
          <cell r="KE44" t="str">
            <v>市民実感</v>
          </cell>
          <cell r="KF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KG44" t="e">
            <v>#DIV/0!</v>
          </cell>
          <cell r="KH44" t="e">
            <v>#DIV/0!</v>
          </cell>
          <cell r="KK44" t="str">
            <v>リンク</v>
          </cell>
        </row>
        <row r="45">
          <cell r="A45">
            <v>1006</v>
          </cell>
          <cell r="B45" t="str">
            <v>国内外への魅力発信の強化</v>
          </cell>
          <cell r="C45">
            <v>10</v>
          </cell>
          <cell r="D45" t="str">
            <v>大学</v>
          </cell>
          <cell r="F45" t="str">
            <v>総合企画局</v>
          </cell>
          <cell r="K45" t="str">
            <v>-</v>
          </cell>
          <cell r="L45" t="str">
            <v>-</v>
          </cell>
          <cell r="M45" t="str">
            <v>-</v>
          </cell>
          <cell r="N45" t="str">
            <v>-</v>
          </cell>
          <cell r="O45" t="str">
            <v>-</v>
          </cell>
          <cell r="P45" t="str">
            <v>○</v>
          </cell>
          <cell r="Q45" t="str">
            <v>-</v>
          </cell>
          <cell r="R45" t="str">
            <v>-</v>
          </cell>
          <cell r="S45" t="str">
            <v>d</v>
          </cell>
          <cell r="T45" t="str">
            <v>e</v>
          </cell>
          <cell r="U45" t="str">
            <v>-</v>
          </cell>
          <cell r="V45" t="str">
            <v>-</v>
          </cell>
          <cell r="W45" t="str">
            <v>-</v>
          </cell>
          <cell r="X45" t="str">
            <v>-</v>
          </cell>
          <cell r="Y45" t="str">
            <v>-</v>
          </cell>
          <cell r="Z45" t="str">
            <v>-</v>
          </cell>
          <cell r="AA45" t="str">
            <v>-</v>
          </cell>
          <cell r="AB45" t="str">
            <v>e</v>
          </cell>
          <cell r="AC45">
            <v>1</v>
          </cell>
          <cell r="AD45">
            <v>1</v>
          </cell>
          <cell r="AE45" t="str">
            <v>-</v>
          </cell>
          <cell r="AF45" t="str">
            <v>-</v>
          </cell>
          <cell r="AG45" t="str">
            <v>-</v>
          </cell>
          <cell r="AH45" t="str">
            <v>-</v>
          </cell>
          <cell r="AI45" t="str">
            <v>-</v>
          </cell>
          <cell r="AJ45" t="str">
            <v>-</v>
          </cell>
          <cell r="AK45" t="str">
            <v>-</v>
          </cell>
          <cell r="AL45">
            <v>2</v>
          </cell>
          <cell r="AM45">
            <v>1</v>
          </cell>
          <cell r="AN45">
            <v>0</v>
          </cell>
          <cell r="AO45" t="str">
            <v/>
          </cell>
          <cell r="AP45" t="str">
            <v/>
          </cell>
          <cell r="AQ45" t="str">
            <v/>
          </cell>
          <cell r="AR45" t="str">
            <v/>
          </cell>
          <cell r="AS45" t="str">
            <v/>
          </cell>
          <cell r="AT45" t="str">
            <v/>
          </cell>
          <cell r="AU45" t="str">
            <v/>
          </cell>
          <cell r="AV45">
            <v>0.125</v>
          </cell>
          <cell r="AW45" t="str">
            <v>-</v>
          </cell>
          <cell r="AX45" t="str">
            <v>-</v>
          </cell>
          <cell r="AY45" t="str">
            <v>-</v>
          </cell>
          <cell r="AZ45" t="str">
            <v>-</v>
          </cell>
          <cell r="BA45" t="str">
            <v>-</v>
          </cell>
          <cell r="BB45" t="str">
            <v>a</v>
          </cell>
          <cell r="BC45" t="str">
            <v>-</v>
          </cell>
          <cell r="BD45" t="str">
            <v>-</v>
          </cell>
          <cell r="BE45" t="str">
            <v>a</v>
          </cell>
          <cell r="BF45" t="str">
            <v/>
          </cell>
          <cell r="BG45" t="str">
            <v/>
          </cell>
          <cell r="BH45" t="str">
            <v/>
          </cell>
          <cell r="BI45" t="str">
            <v/>
          </cell>
          <cell r="BJ45" t="str">
            <v/>
          </cell>
          <cell r="BK45">
            <v>4</v>
          </cell>
          <cell r="BL45" t="str">
            <v/>
          </cell>
          <cell r="BM45" t="str">
            <v/>
          </cell>
          <cell r="BN45">
            <v>1</v>
          </cell>
          <cell r="BO45" t="str">
            <v>市民実感</v>
          </cell>
          <cell r="BP45" t="str">
            <v>大学や学生の取組を市民に広くＰＲすることを目的としているため，市民生活実感評価を重視する。</v>
          </cell>
          <cell r="BQ45" t="str">
            <v>C</v>
          </cell>
          <cell r="BR45" t="str">
            <v>政策の目的がそこそこ達成されている</v>
          </cell>
          <cell r="BW45" t="str">
            <v>-</v>
          </cell>
          <cell r="BX45" t="str">
            <v>-</v>
          </cell>
          <cell r="BY45" t="str">
            <v>-</v>
          </cell>
          <cell r="BZ45" t="str">
            <v>-</v>
          </cell>
          <cell r="CA45" t="str">
            <v>-</v>
          </cell>
          <cell r="CB45" t="str">
            <v>-</v>
          </cell>
          <cell r="CC45" t="str">
            <v>-</v>
          </cell>
          <cell r="CD45" t="str">
            <v>-</v>
          </cell>
          <cell r="CE45" t="str">
            <v>-</v>
          </cell>
          <cell r="CF45" t="str">
            <v>e</v>
          </cell>
          <cell r="CG45">
            <v>1</v>
          </cell>
          <cell r="CH45">
            <v>1</v>
          </cell>
          <cell r="CI45" t="str">
            <v>-</v>
          </cell>
          <cell r="CJ45" t="str">
            <v>-</v>
          </cell>
          <cell r="CK45" t="str">
            <v>-</v>
          </cell>
          <cell r="CL45" t="str">
            <v>-</v>
          </cell>
          <cell r="CM45" t="str">
            <v>-</v>
          </cell>
          <cell r="CN45" t="str">
            <v>-</v>
          </cell>
          <cell r="CO45" t="str">
            <v>-</v>
          </cell>
          <cell r="CP45">
            <v>2</v>
          </cell>
          <cell r="CQ45" t="str">
            <v/>
          </cell>
          <cell r="CR45" t="str">
            <v/>
          </cell>
          <cell r="CS45" t="str">
            <v/>
          </cell>
          <cell r="CT45" t="str">
            <v/>
          </cell>
          <cell r="CU45" t="str">
            <v/>
          </cell>
          <cell r="CV45" t="str">
            <v/>
          </cell>
          <cell r="CW45" t="str">
            <v/>
          </cell>
          <cell r="CX45" t="str">
            <v/>
          </cell>
          <cell r="CY45" t="str">
            <v/>
          </cell>
          <cell r="CZ45">
            <v>0</v>
          </cell>
          <cell r="DA45" t="str">
            <v>-</v>
          </cell>
          <cell r="DB45" t="str">
            <v>-</v>
          </cell>
          <cell r="DC45" t="str">
            <v>-</v>
          </cell>
          <cell r="DD45" t="str">
            <v>-</v>
          </cell>
          <cell r="DE45" t="str">
            <v>-</v>
          </cell>
          <cell r="DF45" t="str">
            <v>-</v>
          </cell>
          <cell r="DG45" t="str">
            <v>-</v>
          </cell>
          <cell r="DH45" t="str">
            <v>-</v>
          </cell>
          <cell r="DI45" t="e">
            <v>#DIV/0!</v>
          </cell>
          <cell r="DJ45" t="str">
            <v/>
          </cell>
          <cell r="DK45" t="str">
            <v/>
          </cell>
          <cell r="DL45" t="str">
            <v/>
          </cell>
          <cell r="DM45" t="str">
            <v/>
          </cell>
          <cell r="DN45" t="str">
            <v/>
          </cell>
          <cell r="DO45" t="str">
            <v/>
          </cell>
          <cell r="DP45" t="str">
            <v/>
          </cell>
          <cell r="DQ45" t="str">
            <v/>
          </cell>
          <cell r="DR45" t="e">
            <v>#DIV/0!</v>
          </cell>
          <cell r="DS45" t="str">
            <v>市民実感</v>
          </cell>
          <cell r="DT45" t="str">
            <v>大学や学生の取組を市民に広くＰＲすることを目的としているため，市民生活実感評価を重視する。</v>
          </cell>
          <cell r="DU45" t="e">
            <v>#DIV/0!</v>
          </cell>
          <cell r="DV45" t="e">
            <v>#DIV/0!</v>
          </cell>
          <cell r="DY45" t="str">
            <v>リンク</v>
          </cell>
          <cell r="EA45" t="str">
            <v>-</v>
          </cell>
          <cell r="EB45" t="str">
            <v>-</v>
          </cell>
          <cell r="EC45" t="str">
            <v>-</v>
          </cell>
          <cell r="ED45" t="str">
            <v>-</v>
          </cell>
          <cell r="EE45" t="str">
            <v>-</v>
          </cell>
          <cell r="EF45" t="str">
            <v>-</v>
          </cell>
          <cell r="EG45" t="str">
            <v>-</v>
          </cell>
          <cell r="EH45" t="str">
            <v>-</v>
          </cell>
          <cell r="EI45" t="str">
            <v>-</v>
          </cell>
          <cell r="EJ45" t="str">
            <v>e</v>
          </cell>
          <cell r="EK45">
            <v>1</v>
          </cell>
          <cell r="EL45">
            <v>1</v>
          </cell>
          <cell r="EM45" t="str">
            <v>-</v>
          </cell>
          <cell r="EN45" t="str">
            <v>-</v>
          </cell>
          <cell r="EO45" t="str">
            <v>-</v>
          </cell>
          <cell r="EP45" t="str">
            <v>-</v>
          </cell>
          <cell r="EQ45" t="str">
            <v>-</v>
          </cell>
          <cell r="ER45" t="str">
            <v>-</v>
          </cell>
          <cell r="ES45" t="str">
            <v>-</v>
          </cell>
          <cell r="ET45">
            <v>2</v>
          </cell>
          <cell r="EU45" t="str">
            <v/>
          </cell>
          <cell r="EV45" t="str">
            <v/>
          </cell>
          <cell r="EW45" t="str">
            <v/>
          </cell>
          <cell r="EX45" t="str">
            <v/>
          </cell>
          <cell r="EY45" t="str">
            <v/>
          </cell>
          <cell r="EZ45" t="str">
            <v/>
          </cell>
          <cell r="FA45" t="str">
            <v/>
          </cell>
          <cell r="FB45" t="str">
            <v/>
          </cell>
          <cell r="FC45" t="str">
            <v/>
          </cell>
          <cell r="FD45">
            <v>0</v>
          </cell>
          <cell r="FE45" t="str">
            <v>-</v>
          </cell>
          <cell r="FF45" t="str">
            <v>-</v>
          </cell>
          <cell r="FG45" t="str">
            <v>-</v>
          </cell>
          <cell r="FH45" t="str">
            <v>-</v>
          </cell>
          <cell r="FI45" t="str">
            <v>-</v>
          </cell>
          <cell r="FJ45" t="str">
            <v>-</v>
          </cell>
          <cell r="FK45" t="str">
            <v>-</v>
          </cell>
          <cell r="FL45" t="str">
            <v>-</v>
          </cell>
          <cell r="FM45" t="e">
            <v>#DIV/0!</v>
          </cell>
          <cell r="FN45" t="str">
            <v/>
          </cell>
          <cell r="FO45" t="str">
            <v/>
          </cell>
          <cell r="FP45" t="str">
            <v/>
          </cell>
          <cell r="FQ45" t="str">
            <v/>
          </cell>
          <cell r="FR45" t="str">
            <v/>
          </cell>
          <cell r="FS45" t="str">
            <v/>
          </cell>
          <cell r="FT45" t="str">
            <v/>
          </cell>
          <cell r="FU45" t="str">
            <v/>
          </cell>
          <cell r="FV45" t="e">
            <v>#DIV/0!</v>
          </cell>
          <cell r="FW45" t="str">
            <v>市民実感</v>
          </cell>
          <cell r="FX45" t="str">
            <v>大学や学生の取組を市民に広くＰＲすることを目的としているため，市民生活実感評価を重視する。</v>
          </cell>
          <cell r="FY45" t="e">
            <v>#DIV/0!</v>
          </cell>
          <cell r="FZ45" t="e">
            <v>#DIV/0!</v>
          </cell>
          <cell r="GC45" t="str">
            <v>リンク</v>
          </cell>
          <cell r="GE45" t="str">
            <v>-</v>
          </cell>
          <cell r="GF45" t="str">
            <v>-</v>
          </cell>
          <cell r="GG45" t="str">
            <v>-</v>
          </cell>
          <cell r="GH45" t="str">
            <v>-</v>
          </cell>
          <cell r="GI45" t="str">
            <v>-</v>
          </cell>
          <cell r="GJ45" t="str">
            <v>-</v>
          </cell>
          <cell r="GK45" t="str">
            <v>-</v>
          </cell>
          <cell r="GL45" t="str">
            <v>-</v>
          </cell>
          <cell r="GM45" t="str">
            <v>-</v>
          </cell>
          <cell r="GN45" t="str">
            <v>e</v>
          </cell>
          <cell r="GO45">
            <v>1</v>
          </cell>
          <cell r="GP45">
            <v>1</v>
          </cell>
          <cell r="GQ45" t="str">
            <v>-</v>
          </cell>
          <cell r="GR45" t="str">
            <v>-</v>
          </cell>
          <cell r="GS45" t="str">
            <v>-</v>
          </cell>
          <cell r="GT45" t="str">
            <v>-</v>
          </cell>
          <cell r="GU45" t="str">
            <v>-</v>
          </cell>
          <cell r="GV45" t="str">
            <v>-</v>
          </cell>
          <cell r="GW45" t="str">
            <v>-</v>
          </cell>
          <cell r="GX45">
            <v>2</v>
          </cell>
          <cell r="GY45" t="str">
            <v/>
          </cell>
          <cell r="GZ45" t="str">
            <v/>
          </cell>
          <cell r="HA45" t="str">
            <v/>
          </cell>
          <cell r="HB45" t="str">
            <v/>
          </cell>
          <cell r="HC45" t="str">
            <v/>
          </cell>
          <cell r="HD45" t="str">
            <v/>
          </cell>
          <cell r="HE45" t="str">
            <v/>
          </cell>
          <cell r="HF45" t="str">
            <v/>
          </cell>
          <cell r="HG45" t="str">
            <v/>
          </cell>
          <cell r="HH45">
            <v>0</v>
          </cell>
          <cell r="HI45" t="str">
            <v>-</v>
          </cell>
          <cell r="HJ45" t="str">
            <v>-</v>
          </cell>
          <cell r="HK45" t="str">
            <v>-</v>
          </cell>
          <cell r="HL45" t="str">
            <v>-</v>
          </cell>
          <cell r="HM45" t="str">
            <v>-</v>
          </cell>
          <cell r="HN45" t="str">
            <v>-</v>
          </cell>
          <cell r="HO45" t="str">
            <v>-</v>
          </cell>
          <cell r="HP45" t="str">
            <v>-</v>
          </cell>
          <cell r="HQ45" t="e">
            <v>#DIV/0!</v>
          </cell>
          <cell r="HR45" t="str">
            <v/>
          </cell>
          <cell r="HS45" t="str">
            <v/>
          </cell>
          <cell r="HT45" t="str">
            <v/>
          </cell>
          <cell r="HU45" t="str">
            <v/>
          </cell>
          <cell r="HV45" t="str">
            <v/>
          </cell>
          <cell r="HW45" t="str">
            <v/>
          </cell>
          <cell r="HX45" t="str">
            <v/>
          </cell>
          <cell r="HY45" t="str">
            <v/>
          </cell>
          <cell r="HZ45" t="e">
            <v>#DIV/0!</v>
          </cell>
          <cell r="IA45" t="str">
            <v>市民実感</v>
          </cell>
          <cell r="IB45" t="str">
            <v>大学や学生の取組を市民に広くＰＲすることを目的としているため，市民生活実感評価を重視する。</v>
          </cell>
          <cell r="IC45" t="e">
            <v>#DIV/0!</v>
          </cell>
          <cell r="ID45" t="e">
            <v>#DIV/0!</v>
          </cell>
          <cell r="IG45" t="str">
            <v>リンク</v>
          </cell>
          <cell r="II45" t="str">
            <v>-</v>
          </cell>
          <cell r="IJ45" t="str">
            <v>-</v>
          </cell>
          <cell r="IK45" t="str">
            <v>-</v>
          </cell>
          <cell r="IL45" t="str">
            <v>-</v>
          </cell>
          <cell r="IM45" t="str">
            <v>-</v>
          </cell>
          <cell r="IN45" t="str">
            <v>-</v>
          </cell>
          <cell r="IO45" t="str">
            <v>-</v>
          </cell>
          <cell r="IP45" t="str">
            <v>-</v>
          </cell>
          <cell r="IQ45" t="str">
            <v>-</v>
          </cell>
          <cell r="IR45" t="str">
            <v>e</v>
          </cell>
          <cell r="IS45">
            <v>1</v>
          </cell>
          <cell r="IT45">
            <v>1</v>
          </cell>
          <cell r="IU45" t="str">
            <v>-</v>
          </cell>
          <cell r="IV45" t="str">
            <v>-</v>
          </cell>
          <cell r="IW45" t="str">
            <v>-</v>
          </cell>
          <cell r="IX45" t="str">
            <v>-</v>
          </cell>
          <cell r="IY45" t="str">
            <v>-</v>
          </cell>
          <cell r="IZ45" t="str">
            <v>-</v>
          </cell>
          <cell r="JA45" t="str">
            <v>-</v>
          </cell>
          <cell r="JB45">
            <v>2</v>
          </cell>
          <cell r="JC45" t="str">
            <v/>
          </cell>
          <cell r="JD45" t="str">
            <v/>
          </cell>
          <cell r="JE45" t="str">
            <v/>
          </cell>
          <cell r="JF45" t="str">
            <v/>
          </cell>
          <cell r="JG45" t="str">
            <v/>
          </cell>
          <cell r="JH45" t="str">
            <v/>
          </cell>
          <cell r="JI45" t="str">
            <v/>
          </cell>
          <cell r="JJ45" t="str">
            <v/>
          </cell>
          <cell r="JK45" t="str">
            <v/>
          </cell>
          <cell r="JL45">
            <v>0</v>
          </cell>
          <cell r="JM45" t="str">
            <v>-</v>
          </cell>
          <cell r="JN45" t="str">
            <v>-</v>
          </cell>
          <cell r="JO45" t="str">
            <v>-</v>
          </cell>
          <cell r="JP45" t="str">
            <v>-</v>
          </cell>
          <cell r="JQ45" t="str">
            <v>-</v>
          </cell>
          <cell r="JR45" t="str">
            <v>-</v>
          </cell>
          <cell r="JS45" t="str">
            <v>-</v>
          </cell>
          <cell r="JT45" t="str">
            <v>-</v>
          </cell>
          <cell r="JU45" t="e">
            <v>#DIV/0!</v>
          </cell>
          <cell r="JV45" t="str">
            <v/>
          </cell>
          <cell r="JW45" t="str">
            <v/>
          </cell>
          <cell r="JX45" t="str">
            <v/>
          </cell>
          <cell r="JY45" t="str">
            <v/>
          </cell>
          <cell r="JZ45" t="str">
            <v/>
          </cell>
          <cell r="KA45" t="str">
            <v/>
          </cell>
          <cell r="KB45" t="str">
            <v/>
          </cell>
          <cell r="KC45" t="str">
            <v/>
          </cell>
          <cell r="KD45" t="e">
            <v>#DIV/0!</v>
          </cell>
          <cell r="KE45" t="str">
            <v>市民実感</v>
          </cell>
          <cell r="KF45" t="str">
            <v>大学や学生の取組を市民に広くＰＲすることを目的としているため，市民生活実感評価を重視する。</v>
          </cell>
          <cell r="KG45" t="e">
            <v>#DIV/0!</v>
          </cell>
          <cell r="KH45" t="e">
            <v>#DIV/0!</v>
          </cell>
          <cell r="KK45" t="str">
            <v>リンク</v>
          </cell>
        </row>
        <row r="46">
          <cell r="A46">
            <v>1101</v>
          </cell>
          <cell r="B46" t="str">
            <v>世界を惹きつける京都の魅力の発信</v>
          </cell>
          <cell r="C46">
            <v>11</v>
          </cell>
          <cell r="D46" t="str">
            <v>国際</v>
          </cell>
          <cell r="F46" t="str">
            <v>総合企画局</v>
          </cell>
          <cell r="H46" t="str">
            <v>産業観光局</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v>0</v>
          </cell>
          <cell r="AM46" t="str">
            <v/>
          </cell>
          <cell r="AN46" t="str">
            <v/>
          </cell>
          <cell r="AO46" t="str">
            <v/>
          </cell>
          <cell r="AP46" t="str">
            <v/>
          </cell>
          <cell r="AQ46" t="str">
            <v/>
          </cell>
          <cell r="AR46" t="str">
            <v/>
          </cell>
          <cell r="AS46" t="str">
            <v/>
          </cell>
          <cell r="AT46" t="str">
            <v/>
          </cell>
          <cell r="AU46" t="str">
            <v/>
          </cell>
          <cell r="AV46" t="e">
            <v>#DIV/0!</v>
          </cell>
          <cell r="AW46" t="str">
            <v>b</v>
          </cell>
          <cell r="AX46" t="str">
            <v>-</v>
          </cell>
          <cell r="AY46" t="str">
            <v>-</v>
          </cell>
          <cell r="AZ46" t="str">
            <v>-</v>
          </cell>
          <cell r="BA46" t="str">
            <v>-</v>
          </cell>
          <cell r="BB46" t="str">
            <v>-</v>
          </cell>
          <cell r="BC46" t="str">
            <v>-</v>
          </cell>
          <cell r="BD46" t="str">
            <v>-</v>
          </cell>
          <cell r="BE46" t="str">
            <v>b</v>
          </cell>
          <cell r="BF46">
            <v>3</v>
          </cell>
          <cell r="BG46" t="str">
            <v/>
          </cell>
          <cell r="BH46" t="str">
            <v/>
          </cell>
          <cell r="BI46" t="str">
            <v/>
          </cell>
          <cell r="BJ46" t="str">
            <v/>
          </cell>
          <cell r="BK46" t="str">
            <v/>
          </cell>
          <cell r="BL46" t="str">
            <v/>
          </cell>
          <cell r="BM46" t="str">
            <v/>
          </cell>
          <cell r="BN46">
            <v>0.75</v>
          </cell>
          <cell r="BO46" t="str">
            <v>市民実感</v>
          </cell>
          <cell r="BP46" t="str">
            <v>世界への京都の魅力発信に対する評価は，市民の意識が重視されるべきであると考えるため，市民の実感を重視する。</v>
          </cell>
          <cell r="BQ46" t="str">
            <v>B</v>
          </cell>
          <cell r="BR46" t="str">
            <v>政策の目的がかなり達成されている</v>
          </cell>
          <cell r="BW46" t="str">
            <v>-</v>
          </cell>
          <cell r="BX46" t="str">
            <v>-</v>
          </cell>
          <cell r="BY46" t="str">
            <v>-</v>
          </cell>
          <cell r="BZ46" t="str">
            <v>-</v>
          </cell>
          <cell r="CA46" t="str">
            <v>-</v>
          </cell>
          <cell r="CB46" t="str">
            <v>-</v>
          </cell>
          <cell r="CC46" t="str">
            <v>-</v>
          </cell>
          <cell r="CD46" t="str">
            <v>-</v>
          </cell>
          <cell r="CE46" t="str">
            <v>-</v>
          </cell>
          <cell r="CF46" t="e">
            <v>#DIV/0!</v>
          </cell>
          <cell r="CG46" t="str">
            <v>-</v>
          </cell>
          <cell r="CH46" t="str">
            <v>-</v>
          </cell>
          <cell r="CI46" t="str">
            <v>-</v>
          </cell>
          <cell r="CJ46" t="str">
            <v>-</v>
          </cell>
          <cell r="CK46" t="str">
            <v>-</v>
          </cell>
          <cell r="CL46" t="str">
            <v>-</v>
          </cell>
          <cell r="CM46" t="str">
            <v>-</v>
          </cell>
          <cell r="CN46" t="str">
            <v>-</v>
          </cell>
          <cell r="CO46" t="str">
            <v>-</v>
          </cell>
          <cell r="CP46">
            <v>0</v>
          </cell>
          <cell r="CQ46" t="str">
            <v/>
          </cell>
          <cell r="CR46" t="str">
            <v/>
          </cell>
          <cell r="CS46" t="str">
            <v/>
          </cell>
          <cell r="CT46" t="str">
            <v/>
          </cell>
          <cell r="CU46" t="str">
            <v/>
          </cell>
          <cell r="CV46" t="str">
            <v/>
          </cell>
          <cell r="CW46" t="str">
            <v/>
          </cell>
          <cell r="CX46" t="str">
            <v/>
          </cell>
          <cell r="CY46" t="str">
            <v/>
          </cell>
          <cell r="CZ46" t="e">
            <v>#DIV/0!</v>
          </cell>
          <cell r="DA46" t="str">
            <v>-</v>
          </cell>
          <cell r="DB46" t="str">
            <v>-</v>
          </cell>
          <cell r="DC46" t="str">
            <v>-</v>
          </cell>
          <cell r="DD46" t="str">
            <v>-</v>
          </cell>
          <cell r="DE46" t="str">
            <v>-</v>
          </cell>
          <cell r="DF46" t="str">
            <v>-</v>
          </cell>
          <cell r="DG46" t="str">
            <v>-</v>
          </cell>
          <cell r="DH46" t="str">
            <v>-</v>
          </cell>
          <cell r="DI46" t="e">
            <v>#DIV/0!</v>
          </cell>
          <cell r="DJ46" t="str">
            <v/>
          </cell>
          <cell r="DK46" t="str">
            <v/>
          </cell>
          <cell r="DL46" t="str">
            <v/>
          </cell>
          <cell r="DM46" t="str">
            <v/>
          </cell>
          <cell r="DN46" t="str">
            <v/>
          </cell>
          <cell r="DO46" t="str">
            <v/>
          </cell>
          <cell r="DP46" t="str">
            <v/>
          </cell>
          <cell r="DQ46" t="str">
            <v/>
          </cell>
          <cell r="DR46" t="e">
            <v>#DIV/0!</v>
          </cell>
          <cell r="DS46" t="str">
            <v>市民実感</v>
          </cell>
          <cell r="DT46" t="str">
            <v>世界への京都の魅力発信に対する評価は，市民の意識が重視されるべきであると考えるため，市民の実感を重視する。</v>
          </cell>
          <cell r="DU46" t="e">
            <v>#DIV/0!</v>
          </cell>
          <cell r="DV46" t="e">
            <v>#DIV/0!</v>
          </cell>
          <cell r="DY46" t="str">
            <v>リンク</v>
          </cell>
          <cell r="EA46" t="str">
            <v>-</v>
          </cell>
          <cell r="EB46" t="str">
            <v>-</v>
          </cell>
          <cell r="EC46" t="str">
            <v>-</v>
          </cell>
          <cell r="ED46" t="str">
            <v>-</v>
          </cell>
          <cell r="EE46" t="str">
            <v>-</v>
          </cell>
          <cell r="EF46" t="str">
            <v>-</v>
          </cell>
          <cell r="EG46" t="str">
            <v>-</v>
          </cell>
          <cell r="EH46" t="str">
            <v>-</v>
          </cell>
          <cell r="EI46" t="str">
            <v>-</v>
          </cell>
          <cell r="EJ46" t="e">
            <v>#DIV/0!</v>
          </cell>
          <cell r="EK46" t="str">
            <v>-</v>
          </cell>
          <cell r="EL46" t="str">
            <v>-</v>
          </cell>
          <cell r="EM46" t="str">
            <v>-</v>
          </cell>
          <cell r="EN46" t="str">
            <v>-</v>
          </cell>
          <cell r="EO46" t="str">
            <v>-</v>
          </cell>
          <cell r="EP46" t="str">
            <v>-</v>
          </cell>
          <cell r="EQ46" t="str">
            <v>-</v>
          </cell>
          <cell r="ER46" t="str">
            <v>-</v>
          </cell>
          <cell r="ES46" t="str">
            <v>-</v>
          </cell>
          <cell r="ET46">
            <v>0</v>
          </cell>
          <cell r="EU46" t="str">
            <v/>
          </cell>
          <cell r="EV46" t="str">
            <v/>
          </cell>
          <cell r="EW46" t="str">
            <v/>
          </cell>
          <cell r="EX46" t="str">
            <v/>
          </cell>
          <cell r="EY46" t="str">
            <v/>
          </cell>
          <cell r="EZ46" t="str">
            <v/>
          </cell>
          <cell r="FA46" t="str">
            <v/>
          </cell>
          <cell r="FB46" t="str">
            <v/>
          </cell>
          <cell r="FC46" t="str">
            <v/>
          </cell>
          <cell r="FD46" t="e">
            <v>#DIV/0!</v>
          </cell>
          <cell r="FE46" t="str">
            <v>-</v>
          </cell>
          <cell r="FF46" t="str">
            <v>-</v>
          </cell>
          <cell r="FG46" t="str">
            <v>-</v>
          </cell>
          <cell r="FH46" t="str">
            <v>-</v>
          </cell>
          <cell r="FI46" t="str">
            <v>-</v>
          </cell>
          <cell r="FJ46" t="str">
            <v>-</v>
          </cell>
          <cell r="FK46" t="str">
            <v>-</v>
          </cell>
          <cell r="FL46" t="str">
            <v>-</v>
          </cell>
          <cell r="FM46" t="e">
            <v>#DIV/0!</v>
          </cell>
          <cell r="FN46" t="str">
            <v/>
          </cell>
          <cell r="FO46" t="str">
            <v/>
          </cell>
          <cell r="FP46" t="str">
            <v/>
          </cell>
          <cell r="FQ46" t="str">
            <v/>
          </cell>
          <cell r="FR46" t="str">
            <v/>
          </cell>
          <cell r="FS46" t="str">
            <v/>
          </cell>
          <cell r="FT46" t="str">
            <v/>
          </cell>
          <cell r="FU46" t="str">
            <v/>
          </cell>
          <cell r="FV46" t="e">
            <v>#DIV/0!</v>
          </cell>
          <cell r="FW46" t="str">
            <v>市民実感</v>
          </cell>
          <cell r="FX46" t="str">
            <v>世界への京都の魅力発信に対する評価は，市民の意識が重視されるべきであると考えるため，市民の実感を重視する。</v>
          </cell>
          <cell r="FY46" t="e">
            <v>#DIV/0!</v>
          </cell>
          <cell r="FZ46" t="e">
            <v>#DIV/0!</v>
          </cell>
          <cell r="GC46" t="str">
            <v>リンク</v>
          </cell>
          <cell r="GE46" t="str">
            <v>-</v>
          </cell>
          <cell r="GF46" t="str">
            <v>-</v>
          </cell>
          <cell r="GG46" t="str">
            <v>-</v>
          </cell>
          <cell r="GH46" t="str">
            <v>-</v>
          </cell>
          <cell r="GI46" t="str">
            <v>-</v>
          </cell>
          <cell r="GJ46" t="str">
            <v>-</v>
          </cell>
          <cell r="GK46" t="str">
            <v>-</v>
          </cell>
          <cell r="GL46" t="str">
            <v>-</v>
          </cell>
          <cell r="GM46" t="str">
            <v>-</v>
          </cell>
          <cell r="GN46" t="e">
            <v>#DIV/0!</v>
          </cell>
          <cell r="GO46" t="str">
            <v>-</v>
          </cell>
          <cell r="GP46" t="str">
            <v>-</v>
          </cell>
          <cell r="GQ46" t="str">
            <v>-</v>
          </cell>
          <cell r="GR46" t="str">
            <v>-</v>
          </cell>
          <cell r="GS46" t="str">
            <v>-</v>
          </cell>
          <cell r="GT46" t="str">
            <v>-</v>
          </cell>
          <cell r="GU46" t="str">
            <v>-</v>
          </cell>
          <cell r="GV46" t="str">
            <v>-</v>
          </cell>
          <cell r="GW46" t="str">
            <v>-</v>
          </cell>
          <cell r="GX46">
            <v>0</v>
          </cell>
          <cell r="GY46" t="str">
            <v/>
          </cell>
          <cell r="GZ46" t="str">
            <v/>
          </cell>
          <cell r="HA46" t="str">
            <v/>
          </cell>
          <cell r="HB46" t="str">
            <v/>
          </cell>
          <cell r="HC46" t="str">
            <v/>
          </cell>
          <cell r="HD46" t="str">
            <v/>
          </cell>
          <cell r="HE46" t="str">
            <v/>
          </cell>
          <cell r="HF46" t="str">
            <v/>
          </cell>
          <cell r="HG46" t="str">
            <v/>
          </cell>
          <cell r="HH46" t="e">
            <v>#DIV/0!</v>
          </cell>
          <cell r="HI46" t="str">
            <v>-</v>
          </cell>
          <cell r="HJ46" t="str">
            <v>-</v>
          </cell>
          <cell r="HK46" t="str">
            <v>-</v>
          </cell>
          <cell r="HL46" t="str">
            <v>-</v>
          </cell>
          <cell r="HM46" t="str">
            <v>-</v>
          </cell>
          <cell r="HN46" t="str">
            <v>-</v>
          </cell>
          <cell r="HO46" t="str">
            <v>-</v>
          </cell>
          <cell r="HP46" t="str">
            <v>-</v>
          </cell>
          <cell r="HQ46" t="e">
            <v>#DIV/0!</v>
          </cell>
          <cell r="HR46" t="str">
            <v/>
          </cell>
          <cell r="HS46" t="str">
            <v/>
          </cell>
          <cell r="HT46" t="str">
            <v/>
          </cell>
          <cell r="HU46" t="str">
            <v/>
          </cell>
          <cell r="HV46" t="str">
            <v/>
          </cell>
          <cell r="HW46" t="str">
            <v/>
          </cell>
          <cell r="HX46" t="str">
            <v/>
          </cell>
          <cell r="HY46" t="str">
            <v/>
          </cell>
          <cell r="HZ46" t="e">
            <v>#DIV/0!</v>
          </cell>
          <cell r="IA46" t="str">
            <v>市民実感</v>
          </cell>
          <cell r="IB46" t="str">
            <v>世界への京都の魅力発信に対する評価は，市民の意識が重視されるべきであると考えるため，市民の実感を重視する。</v>
          </cell>
          <cell r="IC46" t="e">
            <v>#DIV/0!</v>
          </cell>
          <cell r="ID46" t="e">
            <v>#DIV/0!</v>
          </cell>
          <cell r="IG46" t="str">
            <v>リンク</v>
          </cell>
          <cell r="II46" t="str">
            <v>-</v>
          </cell>
          <cell r="IJ46" t="str">
            <v>-</v>
          </cell>
          <cell r="IK46" t="str">
            <v>-</v>
          </cell>
          <cell r="IL46" t="str">
            <v>-</v>
          </cell>
          <cell r="IM46" t="str">
            <v>-</v>
          </cell>
          <cell r="IN46" t="str">
            <v>-</v>
          </cell>
          <cell r="IO46" t="str">
            <v>-</v>
          </cell>
          <cell r="IP46" t="str">
            <v>-</v>
          </cell>
          <cell r="IQ46" t="str">
            <v>-</v>
          </cell>
          <cell r="IR46" t="e">
            <v>#DIV/0!</v>
          </cell>
          <cell r="IS46" t="str">
            <v>-</v>
          </cell>
          <cell r="IT46" t="str">
            <v>-</v>
          </cell>
          <cell r="IU46" t="str">
            <v>-</v>
          </cell>
          <cell r="IV46" t="str">
            <v>-</v>
          </cell>
          <cell r="IW46" t="str">
            <v>-</v>
          </cell>
          <cell r="IX46" t="str">
            <v>-</v>
          </cell>
          <cell r="IY46" t="str">
            <v>-</v>
          </cell>
          <cell r="IZ46" t="str">
            <v>-</v>
          </cell>
          <cell r="JA46" t="str">
            <v>-</v>
          </cell>
          <cell r="JB46">
            <v>0</v>
          </cell>
          <cell r="JC46" t="str">
            <v/>
          </cell>
          <cell r="JD46" t="str">
            <v/>
          </cell>
          <cell r="JE46" t="str">
            <v/>
          </cell>
          <cell r="JF46" t="str">
            <v/>
          </cell>
          <cell r="JG46" t="str">
            <v/>
          </cell>
          <cell r="JH46" t="str">
            <v/>
          </cell>
          <cell r="JI46" t="str">
            <v/>
          </cell>
          <cell r="JJ46" t="str">
            <v/>
          </cell>
          <cell r="JK46" t="str">
            <v/>
          </cell>
          <cell r="JL46" t="e">
            <v>#DIV/0!</v>
          </cell>
          <cell r="JM46" t="str">
            <v>-</v>
          </cell>
          <cell r="JN46" t="str">
            <v>-</v>
          </cell>
          <cell r="JO46" t="str">
            <v>-</v>
          </cell>
          <cell r="JP46" t="str">
            <v>-</v>
          </cell>
          <cell r="JQ46" t="str">
            <v>-</v>
          </cell>
          <cell r="JR46" t="str">
            <v>-</v>
          </cell>
          <cell r="JS46" t="str">
            <v>-</v>
          </cell>
          <cell r="JT46" t="str">
            <v>-</v>
          </cell>
          <cell r="JU46" t="e">
            <v>#DIV/0!</v>
          </cell>
          <cell r="JV46" t="str">
            <v/>
          </cell>
          <cell r="JW46" t="str">
            <v/>
          </cell>
          <cell r="JX46" t="str">
            <v/>
          </cell>
          <cell r="JY46" t="str">
            <v/>
          </cell>
          <cell r="JZ46" t="str">
            <v/>
          </cell>
          <cell r="KA46" t="str">
            <v/>
          </cell>
          <cell r="KB46" t="str">
            <v/>
          </cell>
          <cell r="KC46" t="str">
            <v/>
          </cell>
          <cell r="KD46" t="e">
            <v>#DIV/0!</v>
          </cell>
          <cell r="KE46" t="str">
            <v>市民実感</v>
          </cell>
          <cell r="KF46" t="str">
            <v>世界への京都の魅力発信に対する評価は，市民の意識が重視されるべきであると考えるため，市民の実感を重視する。</v>
          </cell>
          <cell r="KG46" t="e">
            <v>#DIV/0!</v>
          </cell>
          <cell r="KH46" t="e">
            <v>#DIV/0!</v>
          </cell>
          <cell r="KK46" t="str">
            <v>リンク</v>
          </cell>
        </row>
        <row r="47">
          <cell r="A47">
            <v>1102</v>
          </cell>
          <cell r="B47" t="str">
            <v>市民主体の国際交流・国際協力の推進</v>
          </cell>
          <cell r="C47">
            <v>11</v>
          </cell>
          <cell r="D47" t="str">
            <v>国際</v>
          </cell>
          <cell r="F47" t="str">
            <v>総合企画局</v>
          </cell>
          <cell r="G47" t="str">
            <v>国際化推進室</v>
          </cell>
          <cell r="H47" t="str">
            <v>総合企画局</v>
          </cell>
          <cell r="I47" t="str">
            <v>総合政策室</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v>0</v>
          </cell>
          <cell r="AM47" t="str">
            <v/>
          </cell>
          <cell r="AN47" t="str">
            <v/>
          </cell>
          <cell r="AO47" t="str">
            <v/>
          </cell>
          <cell r="AP47" t="str">
            <v/>
          </cell>
          <cell r="AQ47" t="str">
            <v/>
          </cell>
          <cell r="AR47" t="str">
            <v/>
          </cell>
          <cell r="AS47" t="str">
            <v/>
          </cell>
          <cell r="AT47" t="str">
            <v/>
          </cell>
          <cell r="AU47" t="str">
            <v/>
          </cell>
          <cell r="AV47" t="e">
            <v>#DIV/0!</v>
          </cell>
          <cell r="AW47" t="str">
            <v>-</v>
          </cell>
          <cell r="AX47" t="str">
            <v>b</v>
          </cell>
          <cell r="AY47" t="str">
            <v>c</v>
          </cell>
          <cell r="AZ47" t="str">
            <v>-</v>
          </cell>
          <cell r="BA47" t="str">
            <v>-</v>
          </cell>
          <cell r="BB47" t="str">
            <v>-</v>
          </cell>
          <cell r="BC47" t="str">
            <v>-</v>
          </cell>
          <cell r="BD47" t="str">
            <v>-</v>
          </cell>
          <cell r="BE47" t="str">
            <v>b</v>
          </cell>
          <cell r="BF47" t="str">
            <v/>
          </cell>
          <cell r="BG47">
            <v>3</v>
          </cell>
          <cell r="BH47">
            <v>2</v>
          </cell>
          <cell r="BI47" t="str">
            <v/>
          </cell>
          <cell r="BJ47" t="str">
            <v/>
          </cell>
          <cell r="BK47" t="str">
            <v/>
          </cell>
          <cell r="BL47" t="str">
            <v/>
          </cell>
          <cell r="BM47" t="str">
            <v/>
          </cell>
          <cell r="BN47">
            <v>0.625</v>
          </cell>
          <cell r="BO47" t="str">
            <v>客観指標</v>
          </cell>
          <cell r="BP47" t="str">
            <v>国際交流活動に参加する団体及び市民の数は，国際交流・協力の進展の程度を直接的に反映したものであるため，客観指標評価を重視する。</v>
          </cell>
          <cell r="BQ47" t="str">
            <v>B</v>
          </cell>
          <cell r="BR47" t="str">
            <v>政策の目的がかなり達成されている</v>
          </cell>
          <cell r="BW47" t="str">
            <v>-</v>
          </cell>
          <cell r="BX47" t="str">
            <v>-</v>
          </cell>
          <cell r="BY47" t="str">
            <v>-</v>
          </cell>
          <cell r="BZ47" t="str">
            <v>-</v>
          </cell>
          <cell r="CA47" t="str">
            <v>-</v>
          </cell>
          <cell r="CB47" t="str">
            <v>-</v>
          </cell>
          <cell r="CC47" t="str">
            <v>-</v>
          </cell>
          <cell r="CD47" t="str">
            <v>-</v>
          </cell>
          <cell r="CE47" t="str">
            <v>-</v>
          </cell>
          <cell r="CF47" t="e">
            <v>#DIV/0!</v>
          </cell>
          <cell r="CG47" t="str">
            <v>-</v>
          </cell>
          <cell r="CH47" t="str">
            <v>-</v>
          </cell>
          <cell r="CI47" t="str">
            <v>-</v>
          </cell>
          <cell r="CJ47" t="str">
            <v>-</v>
          </cell>
          <cell r="CK47" t="str">
            <v>-</v>
          </cell>
          <cell r="CL47" t="str">
            <v>-</v>
          </cell>
          <cell r="CM47" t="str">
            <v>-</v>
          </cell>
          <cell r="CN47" t="str">
            <v>-</v>
          </cell>
          <cell r="CO47" t="str">
            <v>-</v>
          </cell>
          <cell r="CP47">
            <v>0</v>
          </cell>
          <cell r="CQ47" t="str">
            <v/>
          </cell>
          <cell r="CR47" t="str">
            <v/>
          </cell>
          <cell r="CS47" t="str">
            <v/>
          </cell>
          <cell r="CT47" t="str">
            <v/>
          </cell>
          <cell r="CU47" t="str">
            <v/>
          </cell>
          <cell r="CV47" t="str">
            <v/>
          </cell>
          <cell r="CW47" t="str">
            <v/>
          </cell>
          <cell r="CX47" t="str">
            <v/>
          </cell>
          <cell r="CY47" t="str">
            <v/>
          </cell>
          <cell r="CZ47" t="e">
            <v>#DIV/0!</v>
          </cell>
          <cell r="DA47" t="str">
            <v>-</v>
          </cell>
          <cell r="DB47" t="str">
            <v>-</v>
          </cell>
          <cell r="DC47" t="str">
            <v>-</v>
          </cell>
          <cell r="DD47" t="str">
            <v>-</v>
          </cell>
          <cell r="DE47" t="str">
            <v>-</v>
          </cell>
          <cell r="DF47" t="str">
            <v>-</v>
          </cell>
          <cell r="DG47" t="str">
            <v>-</v>
          </cell>
          <cell r="DH47" t="str">
            <v>-</v>
          </cell>
          <cell r="DI47" t="e">
            <v>#DIV/0!</v>
          </cell>
          <cell r="DJ47" t="str">
            <v/>
          </cell>
          <cell r="DK47" t="str">
            <v/>
          </cell>
          <cell r="DL47" t="str">
            <v/>
          </cell>
          <cell r="DM47" t="str">
            <v/>
          </cell>
          <cell r="DN47" t="str">
            <v/>
          </cell>
          <cell r="DO47" t="str">
            <v/>
          </cell>
          <cell r="DP47" t="str">
            <v/>
          </cell>
          <cell r="DQ47" t="str">
            <v/>
          </cell>
          <cell r="DR47" t="e">
            <v>#DIV/0!</v>
          </cell>
          <cell r="DS47" t="str">
            <v>客観指標</v>
          </cell>
          <cell r="DT47" t="str">
            <v>国際交流活動に参加する団体及び市民の数は，国際交流・協力の進展の程度を直接的に反映したものであるため，客観指標評価を重視する。</v>
          </cell>
          <cell r="DU47" t="e">
            <v>#DIV/0!</v>
          </cell>
          <cell r="DV47" t="e">
            <v>#DIV/0!</v>
          </cell>
          <cell r="DY47" t="str">
            <v>リンク</v>
          </cell>
          <cell r="EA47" t="str">
            <v>-</v>
          </cell>
          <cell r="EB47" t="str">
            <v>-</v>
          </cell>
          <cell r="EC47" t="str">
            <v>-</v>
          </cell>
          <cell r="ED47" t="str">
            <v>-</v>
          </cell>
          <cell r="EE47" t="str">
            <v>-</v>
          </cell>
          <cell r="EF47" t="str">
            <v>-</v>
          </cell>
          <cell r="EG47" t="str">
            <v>-</v>
          </cell>
          <cell r="EH47" t="str">
            <v>-</v>
          </cell>
          <cell r="EI47" t="str">
            <v>-</v>
          </cell>
          <cell r="EJ47" t="e">
            <v>#DIV/0!</v>
          </cell>
          <cell r="EK47" t="str">
            <v>-</v>
          </cell>
          <cell r="EL47" t="str">
            <v>-</v>
          </cell>
          <cell r="EM47" t="str">
            <v>-</v>
          </cell>
          <cell r="EN47" t="str">
            <v>-</v>
          </cell>
          <cell r="EO47" t="str">
            <v>-</v>
          </cell>
          <cell r="EP47" t="str">
            <v>-</v>
          </cell>
          <cell r="EQ47" t="str">
            <v>-</v>
          </cell>
          <cell r="ER47" t="str">
            <v>-</v>
          </cell>
          <cell r="ES47" t="str">
            <v>-</v>
          </cell>
          <cell r="ET47">
            <v>0</v>
          </cell>
          <cell r="EU47" t="str">
            <v/>
          </cell>
          <cell r="EV47" t="str">
            <v/>
          </cell>
          <cell r="EW47" t="str">
            <v/>
          </cell>
          <cell r="EX47" t="str">
            <v/>
          </cell>
          <cell r="EY47" t="str">
            <v/>
          </cell>
          <cell r="EZ47" t="str">
            <v/>
          </cell>
          <cell r="FA47" t="str">
            <v/>
          </cell>
          <cell r="FB47" t="str">
            <v/>
          </cell>
          <cell r="FC47" t="str">
            <v/>
          </cell>
          <cell r="FD47" t="e">
            <v>#DIV/0!</v>
          </cell>
          <cell r="FE47" t="str">
            <v>-</v>
          </cell>
          <cell r="FF47" t="str">
            <v>-</v>
          </cell>
          <cell r="FG47" t="str">
            <v>-</v>
          </cell>
          <cell r="FH47" t="str">
            <v>-</v>
          </cell>
          <cell r="FI47" t="str">
            <v>-</v>
          </cell>
          <cell r="FJ47" t="str">
            <v>-</v>
          </cell>
          <cell r="FK47" t="str">
            <v>-</v>
          </cell>
          <cell r="FL47" t="str">
            <v>-</v>
          </cell>
          <cell r="FM47" t="e">
            <v>#DIV/0!</v>
          </cell>
          <cell r="FN47" t="str">
            <v/>
          </cell>
          <cell r="FO47" t="str">
            <v/>
          </cell>
          <cell r="FP47" t="str">
            <v/>
          </cell>
          <cell r="FQ47" t="str">
            <v/>
          </cell>
          <cell r="FR47" t="str">
            <v/>
          </cell>
          <cell r="FS47" t="str">
            <v/>
          </cell>
          <cell r="FT47" t="str">
            <v/>
          </cell>
          <cell r="FU47" t="str">
            <v/>
          </cell>
          <cell r="FV47" t="e">
            <v>#DIV/0!</v>
          </cell>
          <cell r="FW47" t="str">
            <v>客観指標</v>
          </cell>
          <cell r="FX47" t="str">
            <v>国際交流活動に参加する団体及び市民の数は，国際交流・協力の進展の程度を直接的に反映したものであるため，客観指標評価を重視する。</v>
          </cell>
          <cell r="FY47" t="e">
            <v>#DIV/0!</v>
          </cell>
          <cell r="FZ47" t="e">
            <v>#DIV/0!</v>
          </cell>
          <cell r="GC47" t="str">
            <v>リンク</v>
          </cell>
          <cell r="GE47" t="str">
            <v>-</v>
          </cell>
          <cell r="GF47" t="str">
            <v>-</v>
          </cell>
          <cell r="GG47" t="str">
            <v>-</v>
          </cell>
          <cell r="GH47" t="str">
            <v>-</v>
          </cell>
          <cell r="GI47" t="str">
            <v>-</v>
          </cell>
          <cell r="GJ47" t="str">
            <v>-</v>
          </cell>
          <cell r="GK47" t="str">
            <v>-</v>
          </cell>
          <cell r="GL47" t="str">
            <v>-</v>
          </cell>
          <cell r="GM47" t="str">
            <v>-</v>
          </cell>
          <cell r="GN47" t="e">
            <v>#DIV/0!</v>
          </cell>
          <cell r="GO47" t="str">
            <v>-</v>
          </cell>
          <cell r="GP47" t="str">
            <v>-</v>
          </cell>
          <cell r="GQ47" t="str">
            <v>-</v>
          </cell>
          <cell r="GR47" t="str">
            <v>-</v>
          </cell>
          <cell r="GS47" t="str">
            <v>-</v>
          </cell>
          <cell r="GT47" t="str">
            <v>-</v>
          </cell>
          <cell r="GU47" t="str">
            <v>-</v>
          </cell>
          <cell r="GV47" t="str">
            <v>-</v>
          </cell>
          <cell r="GW47" t="str">
            <v>-</v>
          </cell>
          <cell r="GX47">
            <v>0</v>
          </cell>
          <cell r="GY47" t="str">
            <v/>
          </cell>
          <cell r="GZ47" t="str">
            <v/>
          </cell>
          <cell r="HA47" t="str">
            <v/>
          </cell>
          <cell r="HB47" t="str">
            <v/>
          </cell>
          <cell r="HC47" t="str">
            <v/>
          </cell>
          <cell r="HD47" t="str">
            <v/>
          </cell>
          <cell r="HE47" t="str">
            <v/>
          </cell>
          <cell r="HF47" t="str">
            <v/>
          </cell>
          <cell r="HG47" t="str">
            <v/>
          </cell>
          <cell r="HH47" t="e">
            <v>#DIV/0!</v>
          </cell>
          <cell r="HI47" t="str">
            <v>-</v>
          </cell>
          <cell r="HJ47" t="str">
            <v>-</v>
          </cell>
          <cell r="HK47" t="str">
            <v>-</v>
          </cell>
          <cell r="HL47" t="str">
            <v>-</v>
          </cell>
          <cell r="HM47" t="str">
            <v>-</v>
          </cell>
          <cell r="HN47" t="str">
            <v>-</v>
          </cell>
          <cell r="HO47" t="str">
            <v>-</v>
          </cell>
          <cell r="HP47" t="str">
            <v>-</v>
          </cell>
          <cell r="HQ47" t="e">
            <v>#DIV/0!</v>
          </cell>
          <cell r="HR47" t="str">
            <v/>
          </cell>
          <cell r="HS47" t="str">
            <v/>
          </cell>
          <cell r="HT47" t="str">
            <v/>
          </cell>
          <cell r="HU47" t="str">
            <v/>
          </cell>
          <cell r="HV47" t="str">
            <v/>
          </cell>
          <cell r="HW47" t="str">
            <v/>
          </cell>
          <cell r="HX47" t="str">
            <v/>
          </cell>
          <cell r="HY47" t="str">
            <v/>
          </cell>
          <cell r="HZ47" t="e">
            <v>#DIV/0!</v>
          </cell>
          <cell r="IA47" t="str">
            <v>客観指標</v>
          </cell>
          <cell r="IB47" t="str">
            <v>国際交流活動に参加する団体及び市民の数は，国際交流・協力の進展の程度を直接的に反映したものであるため，客観指標評価を重視する。</v>
          </cell>
          <cell r="IC47" t="e">
            <v>#DIV/0!</v>
          </cell>
          <cell r="ID47" t="e">
            <v>#DIV/0!</v>
          </cell>
          <cell r="IG47" t="str">
            <v>リンク</v>
          </cell>
          <cell r="II47" t="str">
            <v>-</v>
          </cell>
          <cell r="IJ47" t="str">
            <v>-</v>
          </cell>
          <cell r="IK47" t="str">
            <v>-</v>
          </cell>
          <cell r="IL47" t="str">
            <v>-</v>
          </cell>
          <cell r="IM47" t="str">
            <v>-</v>
          </cell>
          <cell r="IN47" t="str">
            <v>-</v>
          </cell>
          <cell r="IO47" t="str">
            <v>-</v>
          </cell>
          <cell r="IP47" t="str">
            <v>-</v>
          </cell>
          <cell r="IQ47" t="str">
            <v>-</v>
          </cell>
          <cell r="IR47" t="e">
            <v>#DIV/0!</v>
          </cell>
          <cell r="IS47" t="str">
            <v>-</v>
          </cell>
          <cell r="IT47" t="str">
            <v>-</v>
          </cell>
          <cell r="IU47" t="str">
            <v>-</v>
          </cell>
          <cell r="IV47" t="str">
            <v>-</v>
          </cell>
          <cell r="IW47" t="str">
            <v>-</v>
          </cell>
          <cell r="IX47" t="str">
            <v>-</v>
          </cell>
          <cell r="IY47" t="str">
            <v>-</v>
          </cell>
          <cell r="IZ47" t="str">
            <v>-</v>
          </cell>
          <cell r="JA47" t="str">
            <v>-</v>
          </cell>
          <cell r="JB47">
            <v>0</v>
          </cell>
          <cell r="JC47" t="str">
            <v/>
          </cell>
          <cell r="JD47" t="str">
            <v/>
          </cell>
          <cell r="JE47" t="str">
            <v/>
          </cell>
          <cell r="JF47" t="str">
            <v/>
          </cell>
          <cell r="JG47" t="str">
            <v/>
          </cell>
          <cell r="JH47" t="str">
            <v/>
          </cell>
          <cell r="JI47" t="str">
            <v/>
          </cell>
          <cell r="JJ47" t="str">
            <v/>
          </cell>
          <cell r="JK47" t="str">
            <v/>
          </cell>
          <cell r="JL47" t="e">
            <v>#DIV/0!</v>
          </cell>
          <cell r="JM47" t="str">
            <v>-</v>
          </cell>
          <cell r="JN47" t="str">
            <v>-</v>
          </cell>
          <cell r="JO47" t="str">
            <v>-</v>
          </cell>
          <cell r="JP47" t="str">
            <v>-</v>
          </cell>
          <cell r="JQ47" t="str">
            <v>-</v>
          </cell>
          <cell r="JR47" t="str">
            <v>-</v>
          </cell>
          <cell r="JS47" t="str">
            <v>-</v>
          </cell>
          <cell r="JT47" t="str">
            <v>-</v>
          </cell>
          <cell r="JU47" t="e">
            <v>#DIV/0!</v>
          </cell>
          <cell r="JV47" t="str">
            <v/>
          </cell>
          <cell r="JW47" t="str">
            <v/>
          </cell>
          <cell r="JX47" t="str">
            <v/>
          </cell>
          <cell r="JY47" t="str">
            <v/>
          </cell>
          <cell r="JZ47" t="str">
            <v/>
          </cell>
          <cell r="KA47" t="str">
            <v/>
          </cell>
          <cell r="KB47" t="str">
            <v/>
          </cell>
          <cell r="KC47" t="str">
            <v/>
          </cell>
          <cell r="KD47" t="e">
            <v>#DIV/0!</v>
          </cell>
          <cell r="KE47" t="str">
            <v>客観指標</v>
          </cell>
          <cell r="KF47" t="str">
            <v>国際交流活動に参加する団体及び市民の数は，国際交流・協力の進展の程度を直接的に反映したものであるため，客観指標評価を重視する。</v>
          </cell>
          <cell r="KG47" t="e">
            <v>#DIV/0!</v>
          </cell>
          <cell r="KH47" t="e">
            <v>#DIV/0!</v>
          </cell>
          <cell r="KK47" t="str">
            <v>リンク</v>
          </cell>
        </row>
        <row r="48">
          <cell r="A48">
            <v>1103</v>
          </cell>
          <cell r="B48" t="str">
            <v>異なる文化的背景や考え方，価値観等の多様性を生かしたまちづくりの推進</v>
          </cell>
          <cell r="C48">
            <v>11</v>
          </cell>
          <cell r="D48" t="str">
            <v>国際</v>
          </cell>
          <cell r="F48" t="str">
            <v>総合企画局</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v>0</v>
          </cell>
          <cell r="AM48" t="str">
            <v/>
          </cell>
          <cell r="AN48" t="str">
            <v/>
          </cell>
          <cell r="AO48" t="str">
            <v/>
          </cell>
          <cell r="AP48" t="str">
            <v/>
          </cell>
          <cell r="AQ48" t="str">
            <v/>
          </cell>
          <cell r="AR48" t="str">
            <v/>
          </cell>
          <cell r="AS48" t="str">
            <v/>
          </cell>
          <cell r="AT48" t="str">
            <v/>
          </cell>
          <cell r="AU48" t="str">
            <v/>
          </cell>
          <cell r="AV48" t="e">
            <v>#DIV/0!</v>
          </cell>
          <cell r="AW48" t="str">
            <v>-</v>
          </cell>
          <cell r="AX48" t="str">
            <v>-</v>
          </cell>
          <cell r="AY48" t="str">
            <v>-</v>
          </cell>
          <cell r="AZ48" t="str">
            <v>c</v>
          </cell>
          <cell r="BA48" t="str">
            <v>-</v>
          </cell>
          <cell r="BB48" t="str">
            <v>-</v>
          </cell>
          <cell r="BC48" t="str">
            <v>-</v>
          </cell>
          <cell r="BD48" t="str">
            <v>-</v>
          </cell>
          <cell r="BE48" t="str">
            <v>c</v>
          </cell>
          <cell r="BF48" t="str">
            <v/>
          </cell>
          <cell r="BG48" t="str">
            <v/>
          </cell>
          <cell r="BH48" t="str">
            <v/>
          </cell>
          <cell r="BI48">
            <v>2</v>
          </cell>
          <cell r="BJ48" t="str">
            <v/>
          </cell>
          <cell r="BK48" t="str">
            <v/>
          </cell>
          <cell r="BL48" t="str">
            <v/>
          </cell>
          <cell r="BM48" t="str">
            <v/>
          </cell>
          <cell r="BN48">
            <v>0.5</v>
          </cell>
          <cell r="BO48" t="str">
            <v>市民実感</v>
          </cell>
          <cell r="BP48" t="str">
            <v>多文化共生に対する評価は，市民の理解を得ているかが重視されるべきであると考えるため，市民の実感を重視する。</v>
          </cell>
          <cell r="BQ48" t="str">
            <v>C</v>
          </cell>
          <cell r="BR48" t="str">
            <v>政策の目的がそこそこ達成されている</v>
          </cell>
          <cell r="BW48" t="str">
            <v>-</v>
          </cell>
          <cell r="BX48" t="str">
            <v>-</v>
          </cell>
          <cell r="BY48" t="str">
            <v>-</v>
          </cell>
          <cell r="BZ48" t="str">
            <v>-</v>
          </cell>
          <cell r="CA48" t="str">
            <v>-</v>
          </cell>
          <cell r="CB48" t="str">
            <v>-</v>
          </cell>
          <cell r="CC48" t="str">
            <v>-</v>
          </cell>
          <cell r="CD48" t="str">
            <v>-</v>
          </cell>
          <cell r="CE48" t="str">
            <v>-</v>
          </cell>
          <cell r="CF48" t="e">
            <v>#DIV/0!</v>
          </cell>
          <cell r="CG48" t="str">
            <v>-</v>
          </cell>
          <cell r="CH48" t="str">
            <v>-</v>
          </cell>
          <cell r="CI48" t="str">
            <v>-</v>
          </cell>
          <cell r="CJ48" t="str">
            <v>-</v>
          </cell>
          <cell r="CK48" t="str">
            <v>-</v>
          </cell>
          <cell r="CL48" t="str">
            <v>-</v>
          </cell>
          <cell r="CM48" t="str">
            <v>-</v>
          </cell>
          <cell r="CN48" t="str">
            <v>-</v>
          </cell>
          <cell r="CO48" t="str">
            <v>-</v>
          </cell>
          <cell r="CP48">
            <v>0</v>
          </cell>
          <cell r="CQ48" t="str">
            <v/>
          </cell>
          <cell r="CR48" t="str">
            <v/>
          </cell>
          <cell r="CS48" t="str">
            <v/>
          </cell>
          <cell r="CT48" t="str">
            <v/>
          </cell>
          <cell r="CU48" t="str">
            <v/>
          </cell>
          <cell r="CV48" t="str">
            <v/>
          </cell>
          <cell r="CW48" t="str">
            <v/>
          </cell>
          <cell r="CX48" t="str">
            <v/>
          </cell>
          <cell r="CY48" t="str">
            <v/>
          </cell>
          <cell r="CZ48" t="e">
            <v>#DIV/0!</v>
          </cell>
          <cell r="DA48" t="str">
            <v>-</v>
          </cell>
          <cell r="DB48" t="str">
            <v>-</v>
          </cell>
          <cell r="DC48" t="str">
            <v>-</v>
          </cell>
          <cell r="DD48" t="str">
            <v>-</v>
          </cell>
          <cell r="DE48" t="str">
            <v>-</v>
          </cell>
          <cell r="DF48" t="str">
            <v>-</v>
          </cell>
          <cell r="DG48" t="str">
            <v>-</v>
          </cell>
          <cell r="DH48" t="str">
            <v>-</v>
          </cell>
          <cell r="DI48" t="e">
            <v>#DIV/0!</v>
          </cell>
          <cell r="DJ48" t="str">
            <v/>
          </cell>
          <cell r="DK48" t="str">
            <v/>
          </cell>
          <cell r="DL48" t="str">
            <v/>
          </cell>
          <cell r="DM48" t="str">
            <v/>
          </cell>
          <cell r="DN48" t="str">
            <v/>
          </cell>
          <cell r="DO48" t="str">
            <v/>
          </cell>
          <cell r="DP48" t="str">
            <v/>
          </cell>
          <cell r="DQ48" t="str">
            <v/>
          </cell>
          <cell r="DR48" t="e">
            <v>#DIV/0!</v>
          </cell>
          <cell r="DS48" t="str">
            <v>市民実感</v>
          </cell>
          <cell r="DT48" t="str">
            <v>多文化共生に対する評価は，市民の理解を得ているかが重視されるべきであると考えるため，市民の実感を重視する。</v>
          </cell>
          <cell r="DU48" t="e">
            <v>#DIV/0!</v>
          </cell>
          <cell r="DV48" t="e">
            <v>#DIV/0!</v>
          </cell>
          <cell r="DY48" t="str">
            <v>リンク</v>
          </cell>
          <cell r="EA48" t="str">
            <v>-</v>
          </cell>
          <cell r="EB48" t="str">
            <v>-</v>
          </cell>
          <cell r="EC48" t="str">
            <v>-</v>
          </cell>
          <cell r="ED48" t="str">
            <v>-</v>
          </cell>
          <cell r="EE48" t="str">
            <v>-</v>
          </cell>
          <cell r="EF48" t="str">
            <v>-</v>
          </cell>
          <cell r="EG48" t="str">
            <v>-</v>
          </cell>
          <cell r="EH48" t="str">
            <v>-</v>
          </cell>
          <cell r="EI48" t="str">
            <v>-</v>
          </cell>
          <cell r="EJ48" t="e">
            <v>#DIV/0!</v>
          </cell>
          <cell r="EK48" t="str">
            <v>-</v>
          </cell>
          <cell r="EL48" t="str">
            <v>-</v>
          </cell>
          <cell r="EM48" t="str">
            <v>-</v>
          </cell>
          <cell r="EN48" t="str">
            <v>-</v>
          </cell>
          <cell r="EO48" t="str">
            <v>-</v>
          </cell>
          <cell r="EP48" t="str">
            <v>-</v>
          </cell>
          <cell r="EQ48" t="str">
            <v>-</v>
          </cell>
          <cell r="ER48" t="str">
            <v>-</v>
          </cell>
          <cell r="ES48" t="str">
            <v>-</v>
          </cell>
          <cell r="ET48">
            <v>0</v>
          </cell>
          <cell r="EU48" t="str">
            <v/>
          </cell>
          <cell r="EV48" t="str">
            <v/>
          </cell>
          <cell r="EW48" t="str">
            <v/>
          </cell>
          <cell r="EX48" t="str">
            <v/>
          </cell>
          <cell r="EY48" t="str">
            <v/>
          </cell>
          <cell r="EZ48" t="str">
            <v/>
          </cell>
          <cell r="FA48" t="str">
            <v/>
          </cell>
          <cell r="FB48" t="str">
            <v/>
          </cell>
          <cell r="FC48" t="str">
            <v/>
          </cell>
          <cell r="FD48" t="e">
            <v>#DIV/0!</v>
          </cell>
          <cell r="FE48" t="str">
            <v>-</v>
          </cell>
          <cell r="FF48" t="str">
            <v>-</v>
          </cell>
          <cell r="FG48" t="str">
            <v>-</v>
          </cell>
          <cell r="FH48" t="str">
            <v>-</v>
          </cell>
          <cell r="FI48" t="str">
            <v>-</v>
          </cell>
          <cell r="FJ48" t="str">
            <v>-</v>
          </cell>
          <cell r="FK48" t="str">
            <v>-</v>
          </cell>
          <cell r="FL48" t="str">
            <v>-</v>
          </cell>
          <cell r="FM48" t="e">
            <v>#DIV/0!</v>
          </cell>
          <cell r="FN48" t="str">
            <v/>
          </cell>
          <cell r="FO48" t="str">
            <v/>
          </cell>
          <cell r="FP48" t="str">
            <v/>
          </cell>
          <cell r="FQ48" t="str">
            <v/>
          </cell>
          <cell r="FR48" t="str">
            <v/>
          </cell>
          <cell r="FS48" t="str">
            <v/>
          </cell>
          <cell r="FT48" t="str">
            <v/>
          </cell>
          <cell r="FU48" t="str">
            <v/>
          </cell>
          <cell r="FV48" t="e">
            <v>#DIV/0!</v>
          </cell>
          <cell r="FW48" t="str">
            <v>市民実感</v>
          </cell>
          <cell r="FX48" t="str">
            <v>多文化共生に対する評価は，市民の理解を得ているかが重視されるべきであると考えるため，市民の実感を重視する。</v>
          </cell>
          <cell r="FY48" t="e">
            <v>#DIV/0!</v>
          </cell>
          <cell r="FZ48" t="e">
            <v>#DIV/0!</v>
          </cell>
          <cell r="GC48" t="str">
            <v>リンク</v>
          </cell>
          <cell r="GE48" t="str">
            <v>-</v>
          </cell>
          <cell r="GF48" t="str">
            <v>-</v>
          </cell>
          <cell r="GG48" t="str">
            <v>-</v>
          </cell>
          <cell r="GH48" t="str">
            <v>-</v>
          </cell>
          <cell r="GI48" t="str">
            <v>-</v>
          </cell>
          <cell r="GJ48" t="str">
            <v>-</v>
          </cell>
          <cell r="GK48" t="str">
            <v>-</v>
          </cell>
          <cell r="GL48" t="str">
            <v>-</v>
          </cell>
          <cell r="GM48" t="str">
            <v>-</v>
          </cell>
          <cell r="GN48" t="e">
            <v>#DIV/0!</v>
          </cell>
          <cell r="GO48" t="str">
            <v>-</v>
          </cell>
          <cell r="GP48" t="str">
            <v>-</v>
          </cell>
          <cell r="GQ48" t="str">
            <v>-</v>
          </cell>
          <cell r="GR48" t="str">
            <v>-</v>
          </cell>
          <cell r="GS48" t="str">
            <v>-</v>
          </cell>
          <cell r="GT48" t="str">
            <v>-</v>
          </cell>
          <cell r="GU48" t="str">
            <v>-</v>
          </cell>
          <cell r="GV48" t="str">
            <v>-</v>
          </cell>
          <cell r="GW48" t="str">
            <v>-</v>
          </cell>
          <cell r="GX48">
            <v>0</v>
          </cell>
          <cell r="GY48" t="str">
            <v/>
          </cell>
          <cell r="GZ48" t="str">
            <v/>
          </cell>
          <cell r="HA48" t="str">
            <v/>
          </cell>
          <cell r="HB48" t="str">
            <v/>
          </cell>
          <cell r="HC48" t="str">
            <v/>
          </cell>
          <cell r="HD48" t="str">
            <v/>
          </cell>
          <cell r="HE48" t="str">
            <v/>
          </cell>
          <cell r="HF48" t="str">
            <v/>
          </cell>
          <cell r="HG48" t="str">
            <v/>
          </cell>
          <cell r="HH48" t="e">
            <v>#DIV/0!</v>
          </cell>
          <cell r="HI48" t="str">
            <v>-</v>
          </cell>
          <cell r="HJ48" t="str">
            <v>-</v>
          </cell>
          <cell r="HK48" t="str">
            <v>-</v>
          </cell>
          <cell r="HL48" t="str">
            <v>-</v>
          </cell>
          <cell r="HM48" t="str">
            <v>-</v>
          </cell>
          <cell r="HN48" t="str">
            <v>-</v>
          </cell>
          <cell r="HO48" t="str">
            <v>-</v>
          </cell>
          <cell r="HP48" t="str">
            <v>-</v>
          </cell>
          <cell r="HQ48" t="e">
            <v>#DIV/0!</v>
          </cell>
          <cell r="HR48" t="str">
            <v/>
          </cell>
          <cell r="HS48" t="str">
            <v/>
          </cell>
          <cell r="HT48" t="str">
            <v/>
          </cell>
          <cell r="HU48" t="str">
            <v/>
          </cell>
          <cell r="HV48" t="str">
            <v/>
          </cell>
          <cell r="HW48" t="str">
            <v/>
          </cell>
          <cell r="HX48" t="str">
            <v/>
          </cell>
          <cell r="HY48" t="str">
            <v/>
          </cell>
          <cell r="HZ48" t="e">
            <v>#DIV/0!</v>
          </cell>
          <cell r="IA48" t="str">
            <v>市民実感</v>
          </cell>
          <cell r="IB48" t="str">
            <v>多文化共生に対する評価は，市民の理解を得ているかが重視されるべきであると考えるため，市民の実感を重視する。</v>
          </cell>
          <cell r="IC48" t="e">
            <v>#DIV/0!</v>
          </cell>
          <cell r="ID48" t="e">
            <v>#DIV/0!</v>
          </cell>
          <cell r="IG48" t="str">
            <v>リンク</v>
          </cell>
          <cell r="II48" t="str">
            <v>-</v>
          </cell>
          <cell r="IJ48" t="str">
            <v>-</v>
          </cell>
          <cell r="IK48" t="str">
            <v>-</v>
          </cell>
          <cell r="IL48" t="str">
            <v>-</v>
          </cell>
          <cell r="IM48" t="str">
            <v>-</v>
          </cell>
          <cell r="IN48" t="str">
            <v>-</v>
          </cell>
          <cell r="IO48" t="str">
            <v>-</v>
          </cell>
          <cell r="IP48" t="str">
            <v>-</v>
          </cell>
          <cell r="IQ48" t="str">
            <v>-</v>
          </cell>
          <cell r="IR48" t="e">
            <v>#DIV/0!</v>
          </cell>
          <cell r="IS48" t="str">
            <v>-</v>
          </cell>
          <cell r="IT48" t="str">
            <v>-</v>
          </cell>
          <cell r="IU48" t="str">
            <v>-</v>
          </cell>
          <cell r="IV48" t="str">
            <v>-</v>
          </cell>
          <cell r="IW48" t="str">
            <v>-</v>
          </cell>
          <cell r="IX48" t="str">
            <v>-</v>
          </cell>
          <cell r="IY48" t="str">
            <v>-</v>
          </cell>
          <cell r="IZ48" t="str">
            <v>-</v>
          </cell>
          <cell r="JA48" t="str">
            <v>-</v>
          </cell>
          <cell r="JB48">
            <v>0</v>
          </cell>
          <cell r="JC48" t="str">
            <v/>
          </cell>
          <cell r="JD48" t="str">
            <v/>
          </cell>
          <cell r="JE48" t="str">
            <v/>
          </cell>
          <cell r="JF48" t="str">
            <v/>
          </cell>
          <cell r="JG48" t="str">
            <v/>
          </cell>
          <cell r="JH48" t="str">
            <v/>
          </cell>
          <cell r="JI48" t="str">
            <v/>
          </cell>
          <cell r="JJ48" t="str">
            <v/>
          </cell>
          <cell r="JK48" t="str">
            <v/>
          </cell>
          <cell r="JL48" t="e">
            <v>#DIV/0!</v>
          </cell>
          <cell r="JM48" t="str">
            <v>-</v>
          </cell>
          <cell r="JN48" t="str">
            <v>-</v>
          </cell>
          <cell r="JO48" t="str">
            <v>-</v>
          </cell>
          <cell r="JP48" t="str">
            <v>-</v>
          </cell>
          <cell r="JQ48" t="str">
            <v>-</v>
          </cell>
          <cell r="JR48" t="str">
            <v>-</v>
          </cell>
          <cell r="JS48" t="str">
            <v>-</v>
          </cell>
          <cell r="JT48" t="str">
            <v>-</v>
          </cell>
          <cell r="JU48" t="e">
            <v>#DIV/0!</v>
          </cell>
          <cell r="JV48" t="str">
            <v/>
          </cell>
          <cell r="JW48" t="str">
            <v/>
          </cell>
          <cell r="JX48" t="str">
            <v/>
          </cell>
          <cell r="JY48" t="str">
            <v/>
          </cell>
          <cell r="JZ48" t="str">
            <v/>
          </cell>
          <cell r="KA48" t="str">
            <v/>
          </cell>
          <cell r="KB48" t="str">
            <v/>
          </cell>
          <cell r="KC48" t="str">
            <v/>
          </cell>
          <cell r="KD48" t="e">
            <v>#DIV/0!</v>
          </cell>
          <cell r="KE48" t="str">
            <v>市民実感</v>
          </cell>
          <cell r="KF48" t="str">
            <v>多文化共生に対する評価は，市民の理解を得ているかが重視されるべきであると考えるため，市民の実感を重視する。</v>
          </cell>
          <cell r="KG48" t="e">
            <v>#DIV/0!</v>
          </cell>
          <cell r="KH48" t="e">
            <v>#DIV/0!</v>
          </cell>
          <cell r="KK48" t="str">
            <v>リンク</v>
          </cell>
        </row>
        <row r="49">
          <cell r="A49">
            <v>1201</v>
          </cell>
          <cell r="B49" t="str">
            <v>子ども・若者のライフステージに応じた切れ目のない支援</v>
          </cell>
          <cell r="C49">
            <v>12</v>
          </cell>
          <cell r="D49" t="str">
            <v>子ども・若者支援</v>
          </cell>
          <cell r="F49" t="str">
            <v>子ども若者
はぐくみ局</v>
          </cell>
          <cell r="K49" t="str">
            <v>○</v>
          </cell>
          <cell r="L49" t="str">
            <v>○</v>
          </cell>
          <cell r="M49" t="str">
            <v>○</v>
          </cell>
          <cell r="N49" t="str">
            <v>○</v>
          </cell>
          <cell r="O49" t="str">
            <v>-</v>
          </cell>
          <cell r="P49" t="str">
            <v>-</v>
          </cell>
          <cell r="Q49" t="str">
            <v>-</v>
          </cell>
          <cell r="R49" t="str">
            <v>-</v>
          </cell>
          <cell r="S49" t="str">
            <v>a</v>
          </cell>
          <cell r="T49" t="str">
            <v>b</v>
          </cell>
          <cell r="U49" t="str">
            <v>e</v>
          </cell>
          <cell r="V49" t="str">
            <v>a</v>
          </cell>
          <cell r="W49" t="str">
            <v>-</v>
          </cell>
          <cell r="X49" t="str">
            <v>-</v>
          </cell>
          <cell r="Y49" t="str">
            <v>-</v>
          </cell>
          <cell r="Z49" t="str">
            <v>-</v>
          </cell>
          <cell r="AA49" t="str">
            <v>-</v>
          </cell>
          <cell r="AB49" t="str">
            <v>b</v>
          </cell>
          <cell r="AC49">
            <v>1</v>
          </cell>
          <cell r="AD49">
            <v>1</v>
          </cell>
          <cell r="AE49">
            <v>1</v>
          </cell>
          <cell r="AF49">
            <v>1</v>
          </cell>
          <cell r="AG49" t="str">
            <v>-</v>
          </cell>
          <cell r="AH49" t="str">
            <v>-</v>
          </cell>
          <cell r="AI49" t="str">
            <v>-</v>
          </cell>
          <cell r="AJ49" t="str">
            <v>-</v>
          </cell>
          <cell r="AK49" t="str">
            <v>-</v>
          </cell>
          <cell r="AL49">
            <v>4</v>
          </cell>
          <cell r="AM49">
            <v>4</v>
          </cell>
          <cell r="AN49">
            <v>3</v>
          </cell>
          <cell r="AO49">
            <v>0</v>
          </cell>
          <cell r="AP49">
            <v>4</v>
          </cell>
          <cell r="AQ49" t="str">
            <v/>
          </cell>
          <cell r="AR49" t="str">
            <v/>
          </cell>
          <cell r="AS49" t="str">
            <v/>
          </cell>
          <cell r="AT49" t="str">
            <v/>
          </cell>
          <cell r="AU49" t="str">
            <v/>
          </cell>
          <cell r="AV49">
            <v>0.6875</v>
          </cell>
          <cell r="AW49" t="str">
            <v>c</v>
          </cell>
          <cell r="AX49" t="str">
            <v>c</v>
          </cell>
          <cell r="AY49" t="str">
            <v>c</v>
          </cell>
          <cell r="AZ49" t="str">
            <v>b</v>
          </cell>
          <cell r="BA49" t="str">
            <v>-</v>
          </cell>
          <cell r="BB49" t="str">
            <v>-</v>
          </cell>
          <cell r="BC49" t="str">
            <v>-</v>
          </cell>
          <cell r="BD49" t="str">
            <v>-</v>
          </cell>
          <cell r="BE49" t="str">
            <v>c</v>
          </cell>
          <cell r="BF49">
            <v>2</v>
          </cell>
          <cell r="BG49">
            <v>2</v>
          </cell>
          <cell r="BH49">
            <v>2</v>
          </cell>
          <cell r="BI49">
            <v>3</v>
          </cell>
          <cell r="BJ49" t="str">
            <v/>
          </cell>
          <cell r="BK49" t="str">
            <v/>
          </cell>
          <cell r="BL49" t="str">
            <v/>
          </cell>
          <cell r="BM49" t="str">
            <v/>
          </cell>
          <cell r="BN49">
            <v>0.5625</v>
          </cell>
          <cell r="BO49" t="str">
            <v>客観指標</v>
          </cell>
          <cell r="BP49" t="str">
            <v>対象者が子育て世帯という限られた施策であり，市民の生活実感に施策の効果が反映されにくいと考えられるため，客観指標を重視する。</v>
          </cell>
          <cell r="BQ49" t="str">
            <v>B</v>
          </cell>
          <cell r="BR49" t="str">
            <v>政策の目的がかなり達成されている</v>
          </cell>
          <cell r="BW49" t="str">
            <v>-</v>
          </cell>
          <cell r="BX49" t="str">
            <v>-</v>
          </cell>
          <cell r="BY49" t="str">
            <v>-</v>
          </cell>
          <cell r="BZ49" t="str">
            <v>-</v>
          </cell>
          <cell r="CA49" t="str">
            <v>-</v>
          </cell>
          <cell r="CB49" t="str">
            <v>-</v>
          </cell>
          <cell r="CC49" t="str">
            <v>-</v>
          </cell>
          <cell r="CD49" t="str">
            <v>-</v>
          </cell>
          <cell r="CE49" t="str">
            <v>-</v>
          </cell>
          <cell r="CF49" t="str">
            <v>e</v>
          </cell>
          <cell r="CG49">
            <v>1</v>
          </cell>
          <cell r="CH49">
            <v>1</v>
          </cell>
          <cell r="CI49">
            <v>1</v>
          </cell>
          <cell r="CJ49">
            <v>1</v>
          </cell>
          <cell r="CK49" t="str">
            <v>-</v>
          </cell>
          <cell r="CL49" t="str">
            <v>-</v>
          </cell>
          <cell r="CM49" t="str">
            <v>-</v>
          </cell>
          <cell r="CN49" t="str">
            <v>-</v>
          </cell>
          <cell r="CO49" t="str">
            <v>-</v>
          </cell>
          <cell r="CP49">
            <v>4</v>
          </cell>
          <cell r="CQ49" t="str">
            <v/>
          </cell>
          <cell r="CR49" t="str">
            <v/>
          </cell>
          <cell r="CS49" t="str">
            <v/>
          </cell>
          <cell r="CT49" t="str">
            <v/>
          </cell>
          <cell r="CU49" t="str">
            <v/>
          </cell>
          <cell r="CV49" t="str">
            <v/>
          </cell>
          <cell r="CW49" t="str">
            <v/>
          </cell>
          <cell r="CX49" t="str">
            <v/>
          </cell>
          <cell r="CY49" t="str">
            <v/>
          </cell>
          <cell r="CZ49">
            <v>0</v>
          </cell>
          <cell r="DA49" t="str">
            <v>-</v>
          </cell>
          <cell r="DB49" t="str">
            <v>-</v>
          </cell>
          <cell r="DC49" t="str">
            <v>-</v>
          </cell>
          <cell r="DD49" t="str">
            <v>-</v>
          </cell>
          <cell r="DE49" t="str">
            <v>-</v>
          </cell>
          <cell r="DF49" t="str">
            <v>-</v>
          </cell>
          <cell r="DG49" t="str">
            <v>-</v>
          </cell>
          <cell r="DH49" t="str">
            <v>-</v>
          </cell>
          <cell r="DI49" t="e">
            <v>#DIV/0!</v>
          </cell>
          <cell r="DJ49" t="str">
            <v/>
          </cell>
          <cell r="DK49" t="str">
            <v/>
          </cell>
          <cell r="DL49" t="str">
            <v/>
          </cell>
          <cell r="DM49" t="str">
            <v/>
          </cell>
          <cell r="DN49" t="str">
            <v/>
          </cell>
          <cell r="DO49" t="str">
            <v/>
          </cell>
          <cell r="DP49" t="str">
            <v/>
          </cell>
          <cell r="DQ49" t="str">
            <v/>
          </cell>
          <cell r="DR49" t="e">
            <v>#DIV/0!</v>
          </cell>
          <cell r="DS49" t="str">
            <v>客観指標</v>
          </cell>
          <cell r="DT49" t="str">
            <v>対象者が子育て世帯という限られた施策であり，市民の生活実感に施策の効果が反映されにくいと考えられるため，客観指標を重視する。</v>
          </cell>
          <cell r="DU49" t="e">
            <v>#DIV/0!</v>
          </cell>
          <cell r="DV49" t="e">
            <v>#DIV/0!</v>
          </cell>
          <cell r="DY49" t="str">
            <v>リンク</v>
          </cell>
          <cell r="EA49" t="str">
            <v>-</v>
          </cell>
          <cell r="EB49" t="str">
            <v>-</v>
          </cell>
          <cell r="EC49" t="str">
            <v>-</v>
          </cell>
          <cell r="ED49" t="str">
            <v>-</v>
          </cell>
          <cell r="EE49" t="str">
            <v>-</v>
          </cell>
          <cell r="EF49" t="str">
            <v>-</v>
          </cell>
          <cell r="EG49" t="str">
            <v>-</v>
          </cell>
          <cell r="EH49" t="str">
            <v>-</v>
          </cell>
          <cell r="EI49" t="str">
            <v>-</v>
          </cell>
          <cell r="EJ49" t="str">
            <v>e</v>
          </cell>
          <cell r="EK49">
            <v>1</v>
          </cell>
          <cell r="EL49">
            <v>1</v>
          </cell>
          <cell r="EM49">
            <v>1</v>
          </cell>
          <cell r="EN49">
            <v>1</v>
          </cell>
          <cell r="EO49" t="str">
            <v>-</v>
          </cell>
          <cell r="EP49" t="str">
            <v>-</v>
          </cell>
          <cell r="EQ49" t="str">
            <v>-</v>
          </cell>
          <cell r="ER49" t="str">
            <v>-</v>
          </cell>
          <cell r="ES49" t="str">
            <v>-</v>
          </cell>
          <cell r="ET49">
            <v>4</v>
          </cell>
          <cell r="EU49" t="str">
            <v/>
          </cell>
          <cell r="EV49" t="str">
            <v/>
          </cell>
          <cell r="EW49" t="str">
            <v/>
          </cell>
          <cell r="EX49" t="str">
            <v/>
          </cell>
          <cell r="EY49" t="str">
            <v/>
          </cell>
          <cell r="EZ49" t="str">
            <v/>
          </cell>
          <cell r="FA49" t="str">
            <v/>
          </cell>
          <cell r="FB49" t="str">
            <v/>
          </cell>
          <cell r="FC49" t="str">
            <v/>
          </cell>
          <cell r="FD49">
            <v>0</v>
          </cell>
          <cell r="FE49" t="str">
            <v>-</v>
          </cell>
          <cell r="FF49" t="str">
            <v>-</v>
          </cell>
          <cell r="FG49" t="str">
            <v>-</v>
          </cell>
          <cell r="FH49" t="str">
            <v>-</v>
          </cell>
          <cell r="FI49" t="str">
            <v>-</v>
          </cell>
          <cell r="FJ49" t="str">
            <v>-</v>
          </cell>
          <cell r="FK49" t="str">
            <v>-</v>
          </cell>
          <cell r="FL49" t="str">
            <v>-</v>
          </cell>
          <cell r="FM49" t="e">
            <v>#DIV/0!</v>
          </cell>
          <cell r="FN49" t="str">
            <v/>
          </cell>
          <cell r="FO49" t="str">
            <v/>
          </cell>
          <cell r="FP49" t="str">
            <v/>
          </cell>
          <cell r="FQ49" t="str">
            <v/>
          </cell>
          <cell r="FR49" t="str">
            <v/>
          </cell>
          <cell r="FS49" t="str">
            <v/>
          </cell>
          <cell r="FT49" t="str">
            <v/>
          </cell>
          <cell r="FU49" t="str">
            <v/>
          </cell>
          <cell r="FV49" t="e">
            <v>#DIV/0!</v>
          </cell>
          <cell r="FW49" t="str">
            <v>客観指標</v>
          </cell>
          <cell r="FX49" t="str">
            <v>対象者が子育て世帯という限られた施策であり，市民の生活実感に施策の効果が反映されにくいと考えられるため，客観指標を重視する。</v>
          </cell>
          <cell r="FY49" t="e">
            <v>#DIV/0!</v>
          </cell>
          <cell r="FZ49" t="e">
            <v>#DIV/0!</v>
          </cell>
          <cell r="GC49" t="str">
            <v>リンク</v>
          </cell>
          <cell r="GE49" t="str">
            <v>-</v>
          </cell>
          <cell r="GF49" t="str">
            <v>-</v>
          </cell>
          <cell r="GG49" t="str">
            <v>-</v>
          </cell>
          <cell r="GH49" t="str">
            <v>-</v>
          </cell>
          <cell r="GI49" t="str">
            <v>-</v>
          </cell>
          <cell r="GJ49" t="str">
            <v>-</v>
          </cell>
          <cell r="GK49" t="str">
            <v>-</v>
          </cell>
          <cell r="GL49" t="str">
            <v>-</v>
          </cell>
          <cell r="GM49" t="str">
            <v>-</v>
          </cell>
          <cell r="GN49" t="str">
            <v>e</v>
          </cell>
          <cell r="GO49">
            <v>1</v>
          </cell>
          <cell r="GP49">
            <v>1</v>
          </cell>
          <cell r="GQ49">
            <v>1</v>
          </cell>
          <cell r="GR49">
            <v>1</v>
          </cell>
          <cell r="GS49" t="str">
            <v>-</v>
          </cell>
          <cell r="GT49" t="str">
            <v>-</v>
          </cell>
          <cell r="GU49" t="str">
            <v>-</v>
          </cell>
          <cell r="GV49" t="str">
            <v>-</v>
          </cell>
          <cell r="GW49" t="str">
            <v>-</v>
          </cell>
          <cell r="GX49">
            <v>4</v>
          </cell>
          <cell r="GY49" t="str">
            <v/>
          </cell>
          <cell r="GZ49" t="str">
            <v/>
          </cell>
          <cell r="HA49" t="str">
            <v/>
          </cell>
          <cell r="HB49" t="str">
            <v/>
          </cell>
          <cell r="HC49" t="str">
            <v/>
          </cell>
          <cell r="HD49" t="str">
            <v/>
          </cell>
          <cell r="HE49" t="str">
            <v/>
          </cell>
          <cell r="HF49" t="str">
            <v/>
          </cell>
          <cell r="HG49" t="str">
            <v/>
          </cell>
          <cell r="HH49">
            <v>0</v>
          </cell>
          <cell r="HI49" t="str">
            <v>-</v>
          </cell>
          <cell r="HJ49" t="str">
            <v>-</v>
          </cell>
          <cell r="HK49" t="str">
            <v>-</v>
          </cell>
          <cell r="HL49" t="str">
            <v>-</v>
          </cell>
          <cell r="HM49" t="str">
            <v>-</v>
          </cell>
          <cell r="HN49" t="str">
            <v>-</v>
          </cell>
          <cell r="HO49" t="str">
            <v>-</v>
          </cell>
          <cell r="HP49" t="str">
            <v>-</v>
          </cell>
          <cell r="HQ49" t="e">
            <v>#DIV/0!</v>
          </cell>
          <cell r="HR49" t="str">
            <v/>
          </cell>
          <cell r="HS49" t="str">
            <v/>
          </cell>
          <cell r="HT49" t="str">
            <v/>
          </cell>
          <cell r="HU49" t="str">
            <v/>
          </cell>
          <cell r="HV49" t="str">
            <v/>
          </cell>
          <cell r="HW49" t="str">
            <v/>
          </cell>
          <cell r="HX49" t="str">
            <v/>
          </cell>
          <cell r="HY49" t="str">
            <v/>
          </cell>
          <cell r="HZ49" t="e">
            <v>#DIV/0!</v>
          </cell>
          <cell r="IA49" t="str">
            <v>客観指標</v>
          </cell>
          <cell r="IB49" t="str">
            <v>対象者が子育て世帯という限られた施策であり，市民の生活実感に施策の効果が反映されにくいと考えられるため，客観指標を重視する。</v>
          </cell>
          <cell r="IC49" t="e">
            <v>#DIV/0!</v>
          </cell>
          <cell r="ID49" t="e">
            <v>#DIV/0!</v>
          </cell>
          <cell r="IG49" t="str">
            <v>リンク</v>
          </cell>
          <cell r="II49" t="str">
            <v>-</v>
          </cell>
          <cell r="IJ49" t="str">
            <v>-</v>
          </cell>
          <cell r="IK49" t="str">
            <v>-</v>
          </cell>
          <cell r="IL49" t="str">
            <v>-</v>
          </cell>
          <cell r="IM49" t="str">
            <v>-</v>
          </cell>
          <cell r="IN49" t="str">
            <v>-</v>
          </cell>
          <cell r="IO49" t="str">
            <v>-</v>
          </cell>
          <cell r="IP49" t="str">
            <v>-</v>
          </cell>
          <cell r="IQ49" t="str">
            <v>-</v>
          </cell>
          <cell r="IR49" t="str">
            <v>e</v>
          </cell>
          <cell r="IS49">
            <v>1</v>
          </cell>
          <cell r="IT49">
            <v>1</v>
          </cell>
          <cell r="IU49">
            <v>1</v>
          </cell>
          <cell r="IV49">
            <v>1</v>
          </cell>
          <cell r="IW49" t="str">
            <v>-</v>
          </cell>
          <cell r="IX49" t="str">
            <v>-</v>
          </cell>
          <cell r="IY49" t="str">
            <v>-</v>
          </cell>
          <cell r="IZ49" t="str">
            <v>-</v>
          </cell>
          <cell r="JA49" t="str">
            <v>-</v>
          </cell>
          <cell r="JB49">
            <v>4</v>
          </cell>
          <cell r="JC49" t="str">
            <v/>
          </cell>
          <cell r="JD49" t="str">
            <v/>
          </cell>
          <cell r="JE49" t="str">
            <v/>
          </cell>
          <cell r="JF49" t="str">
            <v/>
          </cell>
          <cell r="JG49" t="str">
            <v/>
          </cell>
          <cell r="JH49" t="str">
            <v/>
          </cell>
          <cell r="JI49" t="str">
            <v/>
          </cell>
          <cell r="JJ49" t="str">
            <v/>
          </cell>
          <cell r="JK49" t="str">
            <v/>
          </cell>
          <cell r="JL49">
            <v>0</v>
          </cell>
          <cell r="JM49" t="str">
            <v>-</v>
          </cell>
          <cell r="JN49" t="str">
            <v>-</v>
          </cell>
          <cell r="JO49" t="str">
            <v>-</v>
          </cell>
          <cell r="JP49" t="str">
            <v>-</v>
          </cell>
          <cell r="JQ49" t="str">
            <v>-</v>
          </cell>
          <cell r="JR49" t="str">
            <v>-</v>
          </cell>
          <cell r="JS49" t="str">
            <v>-</v>
          </cell>
          <cell r="JT49" t="str">
            <v>-</v>
          </cell>
          <cell r="JU49" t="e">
            <v>#DIV/0!</v>
          </cell>
          <cell r="JV49" t="str">
            <v/>
          </cell>
          <cell r="JW49" t="str">
            <v/>
          </cell>
          <cell r="JX49" t="str">
            <v/>
          </cell>
          <cell r="JY49" t="str">
            <v/>
          </cell>
          <cell r="JZ49" t="str">
            <v/>
          </cell>
          <cell r="KA49" t="str">
            <v/>
          </cell>
          <cell r="KB49" t="str">
            <v/>
          </cell>
          <cell r="KC49" t="str">
            <v/>
          </cell>
          <cell r="KD49" t="e">
            <v>#DIV/0!</v>
          </cell>
          <cell r="KE49" t="str">
            <v>客観指標</v>
          </cell>
          <cell r="KF49" t="str">
            <v>対象者が子育て世帯という限られた施策であり，市民の生活実感に施策の効果が反映されにくいと考えられるため，客観指標を重視する。</v>
          </cell>
          <cell r="KG49" t="e">
            <v>#DIV/0!</v>
          </cell>
          <cell r="KH49" t="e">
            <v>#DIV/0!</v>
          </cell>
          <cell r="KK49" t="str">
            <v>リンク</v>
          </cell>
        </row>
        <row r="50">
          <cell r="A50">
            <v>1202</v>
          </cell>
          <cell r="B50" t="str">
            <v>とくに支援を必要とする子ども・若者とその家庭への支援</v>
          </cell>
          <cell r="C50">
            <v>12</v>
          </cell>
          <cell r="D50" t="str">
            <v>子ども・若者支援</v>
          </cell>
          <cell r="F50" t="str">
            <v>子ども若者
はぐくみ局</v>
          </cell>
          <cell r="K50" t="str">
            <v>○</v>
          </cell>
          <cell r="L50" t="str">
            <v>○</v>
          </cell>
          <cell r="M50" t="str">
            <v>○</v>
          </cell>
          <cell r="N50" t="str">
            <v>○</v>
          </cell>
          <cell r="O50" t="str">
            <v>-</v>
          </cell>
          <cell r="P50" t="str">
            <v>-</v>
          </cell>
          <cell r="Q50" t="str">
            <v>-</v>
          </cell>
          <cell r="R50" t="str">
            <v>-</v>
          </cell>
          <cell r="S50" t="str">
            <v>a</v>
          </cell>
          <cell r="T50" t="str">
            <v>a</v>
          </cell>
          <cell r="U50" t="str">
            <v>b</v>
          </cell>
          <cell r="V50" t="str">
            <v>b</v>
          </cell>
          <cell r="W50" t="str">
            <v>c</v>
          </cell>
          <cell r="X50" t="str">
            <v>-</v>
          </cell>
          <cell r="Y50" t="str">
            <v>-</v>
          </cell>
          <cell r="Z50" t="str">
            <v>-</v>
          </cell>
          <cell r="AA50" t="str">
            <v>-</v>
          </cell>
          <cell r="AB50" t="str">
            <v>a</v>
          </cell>
          <cell r="AC50">
            <v>1</v>
          </cell>
          <cell r="AD50">
            <v>1</v>
          </cell>
          <cell r="AE50">
            <v>1</v>
          </cell>
          <cell r="AF50">
            <v>1</v>
          </cell>
          <cell r="AG50">
            <v>1</v>
          </cell>
          <cell r="AH50" t="str">
            <v>-</v>
          </cell>
          <cell r="AI50" t="str">
            <v>-</v>
          </cell>
          <cell r="AJ50" t="str">
            <v>-</v>
          </cell>
          <cell r="AK50" t="str">
            <v>-</v>
          </cell>
          <cell r="AL50">
            <v>5</v>
          </cell>
          <cell r="AM50">
            <v>4</v>
          </cell>
          <cell r="AN50">
            <v>4</v>
          </cell>
          <cell r="AO50">
            <v>3</v>
          </cell>
          <cell r="AP50">
            <v>3</v>
          </cell>
          <cell r="AQ50">
            <v>2</v>
          </cell>
          <cell r="AR50" t="str">
            <v/>
          </cell>
          <cell r="AS50" t="str">
            <v/>
          </cell>
          <cell r="AT50" t="str">
            <v/>
          </cell>
          <cell r="AU50" t="str">
            <v/>
          </cell>
          <cell r="AV50">
            <v>0.8</v>
          </cell>
          <cell r="AW50" t="str">
            <v>c</v>
          </cell>
          <cell r="AX50" t="str">
            <v>c</v>
          </cell>
          <cell r="AY50" t="str">
            <v>c</v>
          </cell>
          <cell r="AZ50" t="str">
            <v>b</v>
          </cell>
          <cell r="BA50" t="str">
            <v>-</v>
          </cell>
          <cell r="BB50" t="str">
            <v>-</v>
          </cell>
          <cell r="BC50" t="str">
            <v>-</v>
          </cell>
          <cell r="BD50" t="str">
            <v>-</v>
          </cell>
          <cell r="BE50" t="str">
            <v>c</v>
          </cell>
          <cell r="BF50">
            <v>2</v>
          </cell>
          <cell r="BG50">
            <v>2</v>
          </cell>
          <cell r="BH50">
            <v>2</v>
          </cell>
          <cell r="BI50">
            <v>3</v>
          </cell>
          <cell r="BJ50" t="str">
            <v/>
          </cell>
          <cell r="BK50" t="str">
            <v/>
          </cell>
          <cell r="BL50" t="str">
            <v/>
          </cell>
          <cell r="BM50" t="str">
            <v/>
          </cell>
          <cell r="BN50">
            <v>0.5625</v>
          </cell>
          <cell r="BO50" t="str">
            <v>客観指標</v>
          </cell>
          <cell r="BP50" t="str">
            <v>とくに支援を必要とする子ども・若者とその家庭という限られた施策であり，市民の生活実感に施策の効果が反映されにくいと考えられるため，客観指標を重視する。</v>
          </cell>
          <cell r="BQ50" t="str">
            <v>B</v>
          </cell>
          <cell r="BR50" t="str">
            <v>政策の目的がかなり達成されている</v>
          </cell>
          <cell r="BW50" t="str">
            <v>-</v>
          </cell>
          <cell r="BX50" t="str">
            <v>-</v>
          </cell>
          <cell r="BY50" t="str">
            <v>-</v>
          </cell>
          <cell r="BZ50" t="str">
            <v>-</v>
          </cell>
          <cell r="CA50" t="str">
            <v>-</v>
          </cell>
          <cell r="CB50" t="str">
            <v>-</v>
          </cell>
          <cell r="CC50" t="str">
            <v>-</v>
          </cell>
          <cell r="CD50" t="str">
            <v>-</v>
          </cell>
          <cell r="CE50" t="str">
            <v>-</v>
          </cell>
          <cell r="CF50" t="str">
            <v>e</v>
          </cell>
          <cell r="CG50">
            <v>1</v>
          </cell>
          <cell r="CH50">
            <v>1</v>
          </cell>
          <cell r="CI50">
            <v>1</v>
          </cell>
          <cell r="CJ50">
            <v>1</v>
          </cell>
          <cell r="CK50">
            <v>1</v>
          </cell>
          <cell r="CL50" t="str">
            <v>-</v>
          </cell>
          <cell r="CM50" t="str">
            <v>-</v>
          </cell>
          <cell r="CN50" t="str">
            <v>-</v>
          </cell>
          <cell r="CO50" t="str">
            <v>-</v>
          </cell>
          <cell r="CP50">
            <v>5</v>
          </cell>
          <cell r="CQ50" t="str">
            <v/>
          </cell>
          <cell r="CR50" t="str">
            <v/>
          </cell>
          <cell r="CS50" t="str">
            <v/>
          </cell>
          <cell r="CT50" t="str">
            <v/>
          </cell>
          <cell r="CU50" t="str">
            <v/>
          </cell>
          <cell r="CV50" t="str">
            <v/>
          </cell>
          <cell r="CW50" t="str">
            <v/>
          </cell>
          <cell r="CX50" t="str">
            <v/>
          </cell>
          <cell r="CY50" t="str">
            <v/>
          </cell>
          <cell r="CZ50">
            <v>0</v>
          </cell>
          <cell r="DA50" t="str">
            <v>-</v>
          </cell>
          <cell r="DB50" t="str">
            <v>-</v>
          </cell>
          <cell r="DC50" t="str">
            <v>-</v>
          </cell>
          <cell r="DD50" t="str">
            <v>-</v>
          </cell>
          <cell r="DE50" t="str">
            <v>-</v>
          </cell>
          <cell r="DF50" t="str">
            <v>-</v>
          </cell>
          <cell r="DG50" t="str">
            <v>-</v>
          </cell>
          <cell r="DH50" t="str">
            <v>-</v>
          </cell>
          <cell r="DI50" t="e">
            <v>#DIV/0!</v>
          </cell>
          <cell r="DJ50" t="str">
            <v/>
          </cell>
          <cell r="DK50" t="str">
            <v/>
          </cell>
          <cell r="DL50" t="str">
            <v/>
          </cell>
          <cell r="DM50" t="str">
            <v/>
          </cell>
          <cell r="DN50" t="str">
            <v/>
          </cell>
          <cell r="DO50" t="str">
            <v/>
          </cell>
          <cell r="DP50" t="str">
            <v/>
          </cell>
          <cell r="DQ50" t="str">
            <v/>
          </cell>
          <cell r="DR50" t="e">
            <v>#DIV/0!</v>
          </cell>
          <cell r="DS50" t="str">
            <v>客観指標</v>
          </cell>
          <cell r="DT50" t="str">
            <v>とくに支援を必要とする子ども・若者とその家庭という限られた施策であり，市民の生活実感に施策の効果が反映されにくいと考えられるため，客観指標を重視する。</v>
          </cell>
          <cell r="DU50" t="e">
            <v>#DIV/0!</v>
          </cell>
          <cell r="DV50" t="e">
            <v>#DIV/0!</v>
          </cell>
          <cell r="DY50" t="str">
            <v>リンク</v>
          </cell>
          <cell r="EA50" t="str">
            <v>-</v>
          </cell>
          <cell r="EB50" t="str">
            <v>-</v>
          </cell>
          <cell r="EC50" t="str">
            <v>-</v>
          </cell>
          <cell r="ED50" t="str">
            <v>-</v>
          </cell>
          <cell r="EE50" t="str">
            <v>-</v>
          </cell>
          <cell r="EF50" t="str">
            <v>-</v>
          </cell>
          <cell r="EG50" t="str">
            <v>-</v>
          </cell>
          <cell r="EH50" t="str">
            <v>-</v>
          </cell>
          <cell r="EI50" t="str">
            <v>-</v>
          </cell>
          <cell r="EJ50" t="str">
            <v>e</v>
          </cell>
          <cell r="EK50">
            <v>1</v>
          </cell>
          <cell r="EL50">
            <v>1</v>
          </cell>
          <cell r="EM50">
            <v>1</v>
          </cell>
          <cell r="EN50">
            <v>1</v>
          </cell>
          <cell r="EO50">
            <v>1</v>
          </cell>
          <cell r="EP50" t="str">
            <v>-</v>
          </cell>
          <cell r="EQ50" t="str">
            <v>-</v>
          </cell>
          <cell r="ER50" t="str">
            <v>-</v>
          </cell>
          <cell r="ES50" t="str">
            <v>-</v>
          </cell>
          <cell r="ET50">
            <v>5</v>
          </cell>
          <cell r="EU50" t="str">
            <v/>
          </cell>
          <cell r="EV50" t="str">
            <v/>
          </cell>
          <cell r="EW50" t="str">
            <v/>
          </cell>
          <cell r="EX50" t="str">
            <v/>
          </cell>
          <cell r="EY50" t="str">
            <v/>
          </cell>
          <cell r="EZ50" t="str">
            <v/>
          </cell>
          <cell r="FA50" t="str">
            <v/>
          </cell>
          <cell r="FB50" t="str">
            <v/>
          </cell>
          <cell r="FC50" t="str">
            <v/>
          </cell>
          <cell r="FD50">
            <v>0</v>
          </cell>
          <cell r="FE50" t="str">
            <v>-</v>
          </cell>
          <cell r="FF50" t="str">
            <v>-</v>
          </cell>
          <cell r="FG50" t="str">
            <v>-</v>
          </cell>
          <cell r="FH50" t="str">
            <v>-</v>
          </cell>
          <cell r="FI50" t="str">
            <v>-</v>
          </cell>
          <cell r="FJ50" t="str">
            <v>-</v>
          </cell>
          <cell r="FK50" t="str">
            <v>-</v>
          </cell>
          <cell r="FL50" t="str">
            <v>-</v>
          </cell>
          <cell r="FM50" t="e">
            <v>#DIV/0!</v>
          </cell>
          <cell r="FN50" t="str">
            <v/>
          </cell>
          <cell r="FO50" t="str">
            <v/>
          </cell>
          <cell r="FP50" t="str">
            <v/>
          </cell>
          <cell r="FQ50" t="str">
            <v/>
          </cell>
          <cell r="FR50" t="str">
            <v/>
          </cell>
          <cell r="FS50" t="str">
            <v/>
          </cell>
          <cell r="FT50" t="str">
            <v/>
          </cell>
          <cell r="FU50" t="str">
            <v/>
          </cell>
          <cell r="FV50" t="e">
            <v>#DIV/0!</v>
          </cell>
          <cell r="FW50" t="str">
            <v>客観指標</v>
          </cell>
          <cell r="FX50" t="str">
            <v>とくに支援を必要とする子ども・若者とその家庭という限られた施策であり，市民の生活実感に施策の効果が反映されにくいと考えられるため，客観指標を重視する。</v>
          </cell>
          <cell r="FY50" t="e">
            <v>#DIV/0!</v>
          </cell>
          <cell r="FZ50" t="e">
            <v>#DIV/0!</v>
          </cell>
          <cell r="GC50" t="str">
            <v>リンク</v>
          </cell>
          <cell r="GE50" t="str">
            <v>-</v>
          </cell>
          <cell r="GF50" t="str">
            <v>-</v>
          </cell>
          <cell r="GG50" t="str">
            <v>-</v>
          </cell>
          <cell r="GH50" t="str">
            <v>-</v>
          </cell>
          <cell r="GI50" t="str">
            <v>-</v>
          </cell>
          <cell r="GJ50" t="str">
            <v>-</v>
          </cell>
          <cell r="GK50" t="str">
            <v>-</v>
          </cell>
          <cell r="GL50" t="str">
            <v>-</v>
          </cell>
          <cell r="GM50" t="str">
            <v>-</v>
          </cell>
          <cell r="GN50" t="str">
            <v>e</v>
          </cell>
          <cell r="GO50">
            <v>1</v>
          </cell>
          <cell r="GP50">
            <v>1</v>
          </cell>
          <cell r="GQ50">
            <v>1</v>
          </cell>
          <cell r="GR50">
            <v>1</v>
          </cell>
          <cell r="GS50">
            <v>1</v>
          </cell>
          <cell r="GT50" t="str">
            <v>-</v>
          </cell>
          <cell r="GU50" t="str">
            <v>-</v>
          </cell>
          <cell r="GV50" t="str">
            <v>-</v>
          </cell>
          <cell r="GW50" t="str">
            <v>-</v>
          </cell>
          <cell r="GX50">
            <v>5</v>
          </cell>
          <cell r="GY50" t="str">
            <v/>
          </cell>
          <cell r="GZ50" t="str">
            <v/>
          </cell>
          <cell r="HA50" t="str">
            <v/>
          </cell>
          <cell r="HB50" t="str">
            <v/>
          </cell>
          <cell r="HC50" t="str">
            <v/>
          </cell>
          <cell r="HD50" t="str">
            <v/>
          </cell>
          <cell r="HE50" t="str">
            <v/>
          </cell>
          <cell r="HF50" t="str">
            <v/>
          </cell>
          <cell r="HG50" t="str">
            <v/>
          </cell>
          <cell r="HH50">
            <v>0</v>
          </cell>
          <cell r="HI50" t="str">
            <v>-</v>
          </cell>
          <cell r="HJ50" t="str">
            <v>-</v>
          </cell>
          <cell r="HK50" t="str">
            <v>-</v>
          </cell>
          <cell r="HL50" t="str">
            <v>-</v>
          </cell>
          <cell r="HM50" t="str">
            <v>-</v>
          </cell>
          <cell r="HN50" t="str">
            <v>-</v>
          </cell>
          <cell r="HO50" t="str">
            <v>-</v>
          </cell>
          <cell r="HP50" t="str">
            <v>-</v>
          </cell>
          <cell r="HQ50" t="e">
            <v>#DIV/0!</v>
          </cell>
          <cell r="HR50" t="str">
            <v/>
          </cell>
          <cell r="HS50" t="str">
            <v/>
          </cell>
          <cell r="HT50" t="str">
            <v/>
          </cell>
          <cell r="HU50" t="str">
            <v/>
          </cell>
          <cell r="HV50" t="str">
            <v/>
          </cell>
          <cell r="HW50" t="str">
            <v/>
          </cell>
          <cell r="HX50" t="str">
            <v/>
          </cell>
          <cell r="HY50" t="str">
            <v/>
          </cell>
          <cell r="HZ50" t="e">
            <v>#DIV/0!</v>
          </cell>
          <cell r="IA50" t="str">
            <v>客観指標</v>
          </cell>
          <cell r="IB50" t="str">
            <v>とくに支援を必要とする子ども・若者とその家庭という限られた施策であり，市民の生活実感に施策の効果が反映されにくいと考えられるため，客観指標を重視する。</v>
          </cell>
          <cell r="IC50" t="e">
            <v>#DIV/0!</v>
          </cell>
          <cell r="ID50" t="e">
            <v>#DIV/0!</v>
          </cell>
          <cell r="IG50" t="str">
            <v>リンク</v>
          </cell>
          <cell r="II50" t="str">
            <v>-</v>
          </cell>
          <cell r="IJ50" t="str">
            <v>-</v>
          </cell>
          <cell r="IK50" t="str">
            <v>-</v>
          </cell>
          <cell r="IL50" t="str">
            <v>-</v>
          </cell>
          <cell r="IM50" t="str">
            <v>-</v>
          </cell>
          <cell r="IN50" t="str">
            <v>-</v>
          </cell>
          <cell r="IO50" t="str">
            <v>-</v>
          </cell>
          <cell r="IP50" t="str">
            <v>-</v>
          </cell>
          <cell r="IQ50" t="str">
            <v>-</v>
          </cell>
          <cell r="IR50" t="str">
            <v>e</v>
          </cell>
          <cell r="IS50">
            <v>1</v>
          </cell>
          <cell r="IT50">
            <v>1</v>
          </cell>
          <cell r="IU50">
            <v>1</v>
          </cell>
          <cell r="IV50">
            <v>1</v>
          </cell>
          <cell r="IW50">
            <v>1</v>
          </cell>
          <cell r="IX50" t="str">
            <v>-</v>
          </cell>
          <cell r="IY50" t="str">
            <v>-</v>
          </cell>
          <cell r="IZ50" t="str">
            <v>-</v>
          </cell>
          <cell r="JA50" t="str">
            <v>-</v>
          </cell>
          <cell r="JB50">
            <v>5</v>
          </cell>
          <cell r="JC50" t="str">
            <v/>
          </cell>
          <cell r="JD50" t="str">
            <v/>
          </cell>
          <cell r="JE50" t="str">
            <v/>
          </cell>
          <cell r="JF50" t="str">
            <v/>
          </cell>
          <cell r="JG50" t="str">
            <v/>
          </cell>
          <cell r="JH50" t="str">
            <v/>
          </cell>
          <cell r="JI50" t="str">
            <v/>
          </cell>
          <cell r="JJ50" t="str">
            <v/>
          </cell>
          <cell r="JK50" t="str">
            <v/>
          </cell>
          <cell r="JL50">
            <v>0</v>
          </cell>
          <cell r="JM50" t="str">
            <v>-</v>
          </cell>
          <cell r="JN50" t="str">
            <v>-</v>
          </cell>
          <cell r="JO50" t="str">
            <v>-</v>
          </cell>
          <cell r="JP50" t="str">
            <v>-</v>
          </cell>
          <cell r="JQ50" t="str">
            <v>-</v>
          </cell>
          <cell r="JR50" t="str">
            <v>-</v>
          </cell>
          <cell r="JS50" t="str">
            <v>-</v>
          </cell>
          <cell r="JT50" t="str">
            <v>-</v>
          </cell>
          <cell r="JU50" t="e">
            <v>#DIV/0!</v>
          </cell>
          <cell r="JV50" t="str">
            <v/>
          </cell>
          <cell r="JW50" t="str">
            <v/>
          </cell>
          <cell r="JX50" t="str">
            <v/>
          </cell>
          <cell r="JY50" t="str">
            <v/>
          </cell>
          <cell r="JZ50" t="str">
            <v/>
          </cell>
          <cell r="KA50" t="str">
            <v/>
          </cell>
          <cell r="KB50" t="str">
            <v/>
          </cell>
          <cell r="KC50" t="str">
            <v/>
          </cell>
          <cell r="KD50" t="e">
            <v>#DIV/0!</v>
          </cell>
          <cell r="KE50" t="str">
            <v>客観指標</v>
          </cell>
          <cell r="KF50" t="str">
            <v>とくに支援を必要とする子ども・若者とその家庭という限られた施策であり，市民の生活実感に施策の効果が反映されにくいと考えられるため，客観指標を重視する。</v>
          </cell>
          <cell r="KG50" t="e">
            <v>#DIV/0!</v>
          </cell>
          <cell r="KH50" t="e">
            <v>#DIV/0!</v>
          </cell>
          <cell r="KK50" t="str">
            <v>リンク</v>
          </cell>
        </row>
        <row r="51">
          <cell r="A51">
            <v>1203</v>
          </cell>
          <cell r="B51" t="str">
            <v>京都ならではのはぐくみ文化が息づくまちづくり</v>
          </cell>
          <cell r="C51">
            <v>12</v>
          </cell>
          <cell r="D51" t="str">
            <v>子ども・若者支援</v>
          </cell>
          <cell r="F51" t="str">
            <v>子ども若者
はぐくみ局</v>
          </cell>
          <cell r="K51" t="str">
            <v>○</v>
          </cell>
          <cell r="L51" t="str">
            <v>○</v>
          </cell>
          <cell r="M51" t="str">
            <v>○</v>
          </cell>
          <cell r="N51" t="str">
            <v>○</v>
          </cell>
          <cell r="O51" t="str">
            <v>-</v>
          </cell>
          <cell r="P51" t="str">
            <v>-</v>
          </cell>
          <cell r="Q51" t="str">
            <v>-</v>
          </cell>
          <cell r="R51" t="str">
            <v>-</v>
          </cell>
          <cell r="S51" t="str">
            <v>b</v>
          </cell>
          <cell r="T51" t="str">
            <v>-</v>
          </cell>
          <cell r="U51" t="str">
            <v>b</v>
          </cell>
          <cell r="V51" t="str">
            <v>-</v>
          </cell>
          <cell r="W51" t="str">
            <v>-</v>
          </cell>
          <cell r="X51" t="str">
            <v>-</v>
          </cell>
          <cell r="Y51" t="str">
            <v>-</v>
          </cell>
          <cell r="Z51" t="str">
            <v>-</v>
          </cell>
          <cell r="AA51" t="str">
            <v>-</v>
          </cell>
          <cell r="AB51" t="str">
            <v>b</v>
          </cell>
          <cell r="AC51">
            <v>1</v>
          </cell>
          <cell r="AD51" t="str">
            <v>-</v>
          </cell>
          <cell r="AE51">
            <v>1</v>
          </cell>
          <cell r="AF51" t="str">
            <v>-</v>
          </cell>
          <cell r="AG51" t="str">
            <v>-</v>
          </cell>
          <cell r="AH51" t="str">
            <v>-</v>
          </cell>
          <cell r="AI51" t="str">
            <v>-</v>
          </cell>
          <cell r="AJ51" t="str">
            <v>-</v>
          </cell>
          <cell r="AK51" t="str">
            <v>-</v>
          </cell>
          <cell r="AL51">
            <v>2</v>
          </cell>
          <cell r="AM51">
            <v>3</v>
          </cell>
          <cell r="AN51" t="str">
            <v/>
          </cell>
          <cell r="AO51">
            <v>3</v>
          </cell>
          <cell r="AP51" t="str">
            <v/>
          </cell>
          <cell r="AQ51" t="str">
            <v/>
          </cell>
          <cell r="AR51" t="str">
            <v/>
          </cell>
          <cell r="AS51" t="str">
            <v/>
          </cell>
          <cell r="AT51" t="str">
            <v/>
          </cell>
          <cell r="AU51" t="str">
            <v/>
          </cell>
          <cell r="AV51">
            <v>0.75</v>
          </cell>
          <cell r="AW51" t="str">
            <v>c</v>
          </cell>
          <cell r="AX51" t="str">
            <v>c</v>
          </cell>
          <cell r="AY51" t="str">
            <v>c</v>
          </cell>
          <cell r="AZ51" t="str">
            <v>b</v>
          </cell>
          <cell r="BA51" t="str">
            <v>-</v>
          </cell>
          <cell r="BB51" t="str">
            <v>-</v>
          </cell>
          <cell r="BC51" t="str">
            <v>-</v>
          </cell>
          <cell r="BD51" t="str">
            <v>-</v>
          </cell>
          <cell r="BE51" t="str">
            <v>c</v>
          </cell>
          <cell r="BF51">
            <v>2</v>
          </cell>
          <cell r="BG51">
            <v>2</v>
          </cell>
          <cell r="BH51">
            <v>2</v>
          </cell>
          <cell r="BI51">
            <v>3</v>
          </cell>
          <cell r="BJ51" t="str">
            <v/>
          </cell>
          <cell r="BK51" t="str">
            <v/>
          </cell>
          <cell r="BL51" t="str">
            <v/>
          </cell>
          <cell r="BM51" t="str">
            <v/>
          </cell>
          <cell r="BN51">
            <v>0.5625</v>
          </cell>
          <cell r="BO51" t="str">
            <v>市民実感</v>
          </cell>
          <cell r="BP51" t="str">
            <v>京都ならではのはぐくみ文化がどれほど市民に浸透しているかが重要であるため，市民の実感を重視する。</v>
          </cell>
          <cell r="BQ51" t="str">
            <v>C</v>
          </cell>
          <cell r="BR51" t="str">
            <v>政策の目的がそこそこ達成されている</v>
          </cell>
          <cell r="BW51" t="str">
            <v>-</v>
          </cell>
          <cell r="BX51" t="str">
            <v>-</v>
          </cell>
          <cell r="BY51" t="str">
            <v>-</v>
          </cell>
          <cell r="BZ51" t="str">
            <v>-</v>
          </cell>
          <cell r="CA51" t="str">
            <v>-</v>
          </cell>
          <cell r="CB51" t="str">
            <v>-</v>
          </cell>
          <cell r="CC51" t="str">
            <v>-</v>
          </cell>
          <cell r="CD51" t="str">
            <v>-</v>
          </cell>
          <cell r="CE51" t="str">
            <v>-</v>
          </cell>
          <cell r="CF51" t="str">
            <v>e</v>
          </cell>
          <cell r="CG51">
            <v>1</v>
          </cell>
          <cell r="CH51" t="str">
            <v>-</v>
          </cell>
          <cell r="CI51">
            <v>1</v>
          </cell>
          <cell r="CJ51" t="str">
            <v>-</v>
          </cell>
          <cell r="CK51" t="str">
            <v>-</v>
          </cell>
          <cell r="CL51" t="str">
            <v>-</v>
          </cell>
          <cell r="CM51" t="str">
            <v>-</v>
          </cell>
          <cell r="CN51" t="str">
            <v>-</v>
          </cell>
          <cell r="CO51" t="str">
            <v>-</v>
          </cell>
          <cell r="CP51">
            <v>2</v>
          </cell>
          <cell r="CQ51" t="str">
            <v/>
          </cell>
          <cell r="CR51" t="str">
            <v/>
          </cell>
          <cell r="CS51" t="str">
            <v/>
          </cell>
          <cell r="CT51" t="str">
            <v/>
          </cell>
          <cell r="CU51" t="str">
            <v/>
          </cell>
          <cell r="CV51" t="str">
            <v/>
          </cell>
          <cell r="CW51" t="str">
            <v/>
          </cell>
          <cell r="CX51" t="str">
            <v/>
          </cell>
          <cell r="CY51" t="str">
            <v/>
          </cell>
          <cell r="CZ51">
            <v>0</v>
          </cell>
          <cell r="DA51" t="str">
            <v>-</v>
          </cell>
          <cell r="DB51" t="str">
            <v>-</v>
          </cell>
          <cell r="DC51" t="str">
            <v>-</v>
          </cell>
          <cell r="DD51" t="str">
            <v>-</v>
          </cell>
          <cell r="DE51" t="str">
            <v>-</v>
          </cell>
          <cell r="DF51" t="str">
            <v>-</v>
          </cell>
          <cell r="DG51" t="str">
            <v>-</v>
          </cell>
          <cell r="DH51" t="str">
            <v>-</v>
          </cell>
          <cell r="DI51" t="e">
            <v>#DIV/0!</v>
          </cell>
          <cell r="DJ51" t="str">
            <v/>
          </cell>
          <cell r="DK51" t="str">
            <v/>
          </cell>
          <cell r="DL51" t="str">
            <v/>
          </cell>
          <cell r="DM51" t="str">
            <v/>
          </cell>
          <cell r="DN51" t="str">
            <v/>
          </cell>
          <cell r="DO51" t="str">
            <v/>
          </cell>
          <cell r="DP51" t="str">
            <v/>
          </cell>
          <cell r="DQ51" t="str">
            <v/>
          </cell>
          <cell r="DR51" t="e">
            <v>#DIV/0!</v>
          </cell>
          <cell r="DS51" t="str">
            <v>市民実感</v>
          </cell>
          <cell r="DT51" t="str">
            <v>京都ならではのはぐくみ文化がどれほど市民に浸透しているかが重要であるため，市民の実感を重視する。</v>
          </cell>
          <cell r="DU51" t="e">
            <v>#DIV/0!</v>
          </cell>
          <cell r="DV51" t="e">
            <v>#DIV/0!</v>
          </cell>
          <cell r="DY51" t="str">
            <v>リンク</v>
          </cell>
          <cell r="EA51" t="str">
            <v>-</v>
          </cell>
          <cell r="EB51" t="str">
            <v>-</v>
          </cell>
          <cell r="EC51" t="str">
            <v>-</v>
          </cell>
          <cell r="ED51" t="str">
            <v>-</v>
          </cell>
          <cell r="EE51" t="str">
            <v>-</v>
          </cell>
          <cell r="EF51" t="str">
            <v>-</v>
          </cell>
          <cell r="EG51" t="str">
            <v>-</v>
          </cell>
          <cell r="EH51" t="str">
            <v>-</v>
          </cell>
          <cell r="EI51" t="str">
            <v>-</v>
          </cell>
          <cell r="EJ51" t="str">
            <v>e</v>
          </cell>
          <cell r="EK51">
            <v>1</v>
          </cell>
          <cell r="EL51" t="str">
            <v>-</v>
          </cell>
          <cell r="EM51">
            <v>1</v>
          </cell>
          <cell r="EN51" t="str">
            <v>-</v>
          </cell>
          <cell r="EO51" t="str">
            <v>-</v>
          </cell>
          <cell r="EP51" t="str">
            <v>-</v>
          </cell>
          <cell r="EQ51" t="str">
            <v>-</v>
          </cell>
          <cell r="ER51" t="str">
            <v>-</v>
          </cell>
          <cell r="ES51" t="str">
            <v>-</v>
          </cell>
          <cell r="ET51">
            <v>2</v>
          </cell>
          <cell r="EU51" t="str">
            <v/>
          </cell>
          <cell r="EV51" t="str">
            <v/>
          </cell>
          <cell r="EW51" t="str">
            <v/>
          </cell>
          <cell r="EX51" t="str">
            <v/>
          </cell>
          <cell r="EY51" t="str">
            <v/>
          </cell>
          <cell r="EZ51" t="str">
            <v/>
          </cell>
          <cell r="FA51" t="str">
            <v/>
          </cell>
          <cell r="FB51" t="str">
            <v/>
          </cell>
          <cell r="FC51" t="str">
            <v/>
          </cell>
          <cell r="FD51">
            <v>0</v>
          </cell>
          <cell r="FE51" t="str">
            <v>-</v>
          </cell>
          <cell r="FF51" t="str">
            <v>-</v>
          </cell>
          <cell r="FG51" t="str">
            <v>-</v>
          </cell>
          <cell r="FH51" t="str">
            <v>-</v>
          </cell>
          <cell r="FI51" t="str">
            <v>-</v>
          </cell>
          <cell r="FJ51" t="str">
            <v>-</v>
          </cell>
          <cell r="FK51" t="str">
            <v>-</v>
          </cell>
          <cell r="FL51" t="str">
            <v>-</v>
          </cell>
          <cell r="FM51" t="e">
            <v>#DIV/0!</v>
          </cell>
          <cell r="FN51" t="str">
            <v/>
          </cell>
          <cell r="FO51" t="str">
            <v/>
          </cell>
          <cell r="FP51" t="str">
            <v/>
          </cell>
          <cell r="FQ51" t="str">
            <v/>
          </cell>
          <cell r="FR51" t="str">
            <v/>
          </cell>
          <cell r="FS51" t="str">
            <v/>
          </cell>
          <cell r="FT51" t="str">
            <v/>
          </cell>
          <cell r="FU51" t="str">
            <v/>
          </cell>
          <cell r="FV51" t="e">
            <v>#DIV/0!</v>
          </cell>
          <cell r="FW51" t="str">
            <v>市民実感</v>
          </cell>
          <cell r="FX51" t="str">
            <v>京都ならではのはぐくみ文化がどれほど市民に浸透しているかが重要であるため，市民の実感を重視する。</v>
          </cell>
          <cell r="FY51" t="e">
            <v>#DIV/0!</v>
          </cell>
          <cell r="FZ51" t="e">
            <v>#DIV/0!</v>
          </cell>
          <cell r="GC51" t="str">
            <v>リンク</v>
          </cell>
          <cell r="GE51" t="str">
            <v>-</v>
          </cell>
          <cell r="GF51" t="str">
            <v>-</v>
          </cell>
          <cell r="GG51" t="str">
            <v>-</v>
          </cell>
          <cell r="GH51" t="str">
            <v>-</v>
          </cell>
          <cell r="GI51" t="str">
            <v>-</v>
          </cell>
          <cell r="GJ51" t="str">
            <v>-</v>
          </cell>
          <cell r="GK51" t="str">
            <v>-</v>
          </cell>
          <cell r="GL51" t="str">
            <v>-</v>
          </cell>
          <cell r="GM51" t="str">
            <v>-</v>
          </cell>
          <cell r="GN51" t="str">
            <v>e</v>
          </cell>
          <cell r="GO51">
            <v>1</v>
          </cell>
          <cell r="GP51" t="str">
            <v>-</v>
          </cell>
          <cell r="GQ51">
            <v>1</v>
          </cell>
          <cell r="GR51" t="str">
            <v>-</v>
          </cell>
          <cell r="GS51" t="str">
            <v>-</v>
          </cell>
          <cell r="GT51" t="str">
            <v>-</v>
          </cell>
          <cell r="GU51" t="str">
            <v>-</v>
          </cell>
          <cell r="GV51" t="str">
            <v>-</v>
          </cell>
          <cell r="GW51" t="str">
            <v>-</v>
          </cell>
          <cell r="GX51">
            <v>2</v>
          </cell>
          <cell r="GY51" t="str">
            <v/>
          </cell>
          <cell r="GZ51" t="str">
            <v/>
          </cell>
          <cell r="HA51" t="str">
            <v/>
          </cell>
          <cell r="HB51" t="str">
            <v/>
          </cell>
          <cell r="HC51" t="str">
            <v/>
          </cell>
          <cell r="HD51" t="str">
            <v/>
          </cell>
          <cell r="HE51" t="str">
            <v/>
          </cell>
          <cell r="HF51" t="str">
            <v/>
          </cell>
          <cell r="HG51" t="str">
            <v/>
          </cell>
          <cell r="HH51">
            <v>0</v>
          </cell>
          <cell r="HI51" t="str">
            <v>-</v>
          </cell>
          <cell r="HJ51" t="str">
            <v>-</v>
          </cell>
          <cell r="HK51" t="str">
            <v>-</v>
          </cell>
          <cell r="HL51" t="str">
            <v>-</v>
          </cell>
          <cell r="HM51" t="str">
            <v>-</v>
          </cell>
          <cell r="HN51" t="str">
            <v>-</v>
          </cell>
          <cell r="HO51" t="str">
            <v>-</v>
          </cell>
          <cell r="HP51" t="str">
            <v>-</v>
          </cell>
          <cell r="HQ51" t="e">
            <v>#DIV/0!</v>
          </cell>
          <cell r="HR51" t="str">
            <v/>
          </cell>
          <cell r="HS51" t="str">
            <v/>
          </cell>
          <cell r="HT51" t="str">
            <v/>
          </cell>
          <cell r="HU51" t="str">
            <v/>
          </cell>
          <cell r="HV51" t="str">
            <v/>
          </cell>
          <cell r="HW51" t="str">
            <v/>
          </cell>
          <cell r="HX51" t="str">
            <v/>
          </cell>
          <cell r="HY51" t="str">
            <v/>
          </cell>
          <cell r="HZ51" t="e">
            <v>#DIV/0!</v>
          </cell>
          <cell r="IA51" t="str">
            <v>市民実感</v>
          </cell>
          <cell r="IB51" t="str">
            <v>京都ならではのはぐくみ文化がどれほど市民に浸透しているかが重要であるため，市民の実感を重視する。</v>
          </cell>
          <cell r="IC51" t="e">
            <v>#DIV/0!</v>
          </cell>
          <cell r="ID51" t="e">
            <v>#DIV/0!</v>
          </cell>
          <cell r="IG51" t="str">
            <v>リンク</v>
          </cell>
          <cell r="II51" t="str">
            <v>-</v>
          </cell>
          <cell r="IJ51" t="str">
            <v>-</v>
          </cell>
          <cell r="IK51" t="str">
            <v>-</v>
          </cell>
          <cell r="IL51" t="str">
            <v>-</v>
          </cell>
          <cell r="IM51" t="str">
            <v>-</v>
          </cell>
          <cell r="IN51" t="str">
            <v>-</v>
          </cell>
          <cell r="IO51" t="str">
            <v>-</v>
          </cell>
          <cell r="IP51" t="str">
            <v>-</v>
          </cell>
          <cell r="IQ51" t="str">
            <v>-</v>
          </cell>
          <cell r="IR51" t="str">
            <v>e</v>
          </cell>
          <cell r="IS51">
            <v>1</v>
          </cell>
          <cell r="IT51" t="str">
            <v>-</v>
          </cell>
          <cell r="IU51">
            <v>1</v>
          </cell>
          <cell r="IV51" t="str">
            <v>-</v>
          </cell>
          <cell r="IW51" t="str">
            <v>-</v>
          </cell>
          <cell r="IX51" t="str">
            <v>-</v>
          </cell>
          <cell r="IY51" t="str">
            <v>-</v>
          </cell>
          <cell r="IZ51" t="str">
            <v>-</v>
          </cell>
          <cell r="JA51" t="str">
            <v>-</v>
          </cell>
          <cell r="JB51">
            <v>2</v>
          </cell>
          <cell r="JC51" t="str">
            <v/>
          </cell>
          <cell r="JD51" t="str">
            <v/>
          </cell>
          <cell r="JE51" t="str">
            <v/>
          </cell>
          <cell r="JF51" t="str">
            <v/>
          </cell>
          <cell r="JG51" t="str">
            <v/>
          </cell>
          <cell r="JH51" t="str">
            <v/>
          </cell>
          <cell r="JI51" t="str">
            <v/>
          </cell>
          <cell r="JJ51" t="str">
            <v/>
          </cell>
          <cell r="JK51" t="str">
            <v/>
          </cell>
          <cell r="JL51">
            <v>0</v>
          </cell>
          <cell r="JM51" t="str">
            <v>-</v>
          </cell>
          <cell r="JN51" t="str">
            <v>-</v>
          </cell>
          <cell r="JO51" t="str">
            <v>-</v>
          </cell>
          <cell r="JP51" t="str">
            <v>-</v>
          </cell>
          <cell r="JQ51" t="str">
            <v>-</v>
          </cell>
          <cell r="JR51" t="str">
            <v>-</v>
          </cell>
          <cell r="JS51" t="str">
            <v>-</v>
          </cell>
          <cell r="JT51" t="str">
            <v>-</v>
          </cell>
          <cell r="JU51" t="e">
            <v>#DIV/0!</v>
          </cell>
          <cell r="JV51" t="str">
            <v/>
          </cell>
          <cell r="JW51" t="str">
            <v/>
          </cell>
          <cell r="JX51" t="str">
            <v/>
          </cell>
          <cell r="JY51" t="str">
            <v/>
          </cell>
          <cell r="JZ51" t="str">
            <v/>
          </cell>
          <cell r="KA51" t="str">
            <v/>
          </cell>
          <cell r="KB51" t="str">
            <v/>
          </cell>
          <cell r="KC51" t="str">
            <v/>
          </cell>
          <cell r="KD51" t="e">
            <v>#DIV/0!</v>
          </cell>
          <cell r="KE51" t="str">
            <v>市民実感</v>
          </cell>
          <cell r="KF51" t="str">
            <v>京都ならではのはぐくみ文化がどれほど市民に浸透しているかが重要であるため，市民の実感を重視する。</v>
          </cell>
          <cell r="KG51" t="e">
            <v>#DIV/0!</v>
          </cell>
          <cell r="KH51" t="e">
            <v>#DIV/0!</v>
          </cell>
          <cell r="KK51" t="str">
            <v>リンク</v>
          </cell>
        </row>
        <row r="52">
          <cell r="A52">
            <v>1301</v>
          </cell>
          <cell r="B52" t="str">
            <v>お互いに認め合い支え合ってくらすまちづくり</v>
          </cell>
          <cell r="C52">
            <v>13</v>
          </cell>
          <cell r="D52" t="str">
            <v>障害者福祉</v>
          </cell>
          <cell r="F52" t="str">
            <v>保健福祉局</v>
          </cell>
          <cell r="K52" t="str">
            <v>○</v>
          </cell>
          <cell r="L52" t="str">
            <v>-</v>
          </cell>
          <cell r="M52" t="str">
            <v>-</v>
          </cell>
          <cell r="N52" t="str">
            <v>-</v>
          </cell>
          <cell r="O52" t="str">
            <v>-</v>
          </cell>
          <cell r="P52" t="str">
            <v>-</v>
          </cell>
          <cell r="Q52" t="str">
            <v>-</v>
          </cell>
          <cell r="R52" t="str">
            <v>-</v>
          </cell>
          <cell r="S52" t="str">
            <v>a</v>
          </cell>
          <cell r="T52" t="str">
            <v>c</v>
          </cell>
          <cell r="U52" t="str">
            <v>-</v>
          </cell>
          <cell r="V52" t="str">
            <v>-</v>
          </cell>
          <cell r="W52" t="str">
            <v>-</v>
          </cell>
          <cell r="X52" t="str">
            <v>-</v>
          </cell>
          <cell r="Y52" t="str">
            <v>-</v>
          </cell>
          <cell r="Z52" t="str">
            <v>-</v>
          </cell>
          <cell r="AA52" t="str">
            <v>-</v>
          </cell>
          <cell r="AB52" t="str">
            <v>b</v>
          </cell>
          <cell r="AC52">
            <v>1</v>
          </cell>
          <cell r="AD52">
            <v>1</v>
          </cell>
          <cell r="AE52" t="str">
            <v>-</v>
          </cell>
          <cell r="AF52" t="str">
            <v>-</v>
          </cell>
          <cell r="AG52" t="str">
            <v>-</v>
          </cell>
          <cell r="AH52" t="str">
            <v>-</v>
          </cell>
          <cell r="AI52" t="str">
            <v>-</v>
          </cell>
          <cell r="AJ52" t="str">
            <v>-</v>
          </cell>
          <cell r="AK52" t="str">
            <v>-</v>
          </cell>
          <cell r="AL52">
            <v>2</v>
          </cell>
          <cell r="AM52">
            <v>4</v>
          </cell>
          <cell r="AN52">
            <v>2</v>
          </cell>
          <cell r="AO52" t="str">
            <v/>
          </cell>
          <cell r="AP52" t="str">
            <v/>
          </cell>
          <cell r="AQ52" t="str">
            <v/>
          </cell>
          <cell r="AR52" t="str">
            <v/>
          </cell>
          <cell r="AS52" t="str">
            <v/>
          </cell>
          <cell r="AT52" t="str">
            <v/>
          </cell>
          <cell r="AU52" t="str">
            <v/>
          </cell>
          <cell r="AV52">
            <v>0.75</v>
          </cell>
          <cell r="AW52" t="str">
            <v>c</v>
          </cell>
          <cell r="AX52" t="str">
            <v>-</v>
          </cell>
          <cell r="AY52" t="str">
            <v>-</v>
          </cell>
          <cell r="AZ52" t="str">
            <v>-</v>
          </cell>
          <cell r="BA52" t="str">
            <v>-</v>
          </cell>
          <cell r="BB52" t="str">
            <v>-</v>
          </cell>
          <cell r="BC52" t="str">
            <v>-</v>
          </cell>
          <cell r="BD52" t="str">
            <v>-</v>
          </cell>
          <cell r="BE52" t="str">
            <v>c</v>
          </cell>
          <cell r="BF52">
            <v>2</v>
          </cell>
          <cell r="BG52" t="str">
            <v/>
          </cell>
          <cell r="BH52" t="str">
            <v/>
          </cell>
          <cell r="BI52" t="str">
            <v/>
          </cell>
          <cell r="BJ52" t="str">
            <v/>
          </cell>
          <cell r="BK52" t="str">
            <v/>
          </cell>
          <cell r="BL52" t="str">
            <v/>
          </cell>
          <cell r="BM52" t="str">
            <v/>
          </cell>
          <cell r="BN52">
            <v>0.5</v>
          </cell>
          <cell r="BO52" t="str">
            <v>客観指標</v>
          </cell>
          <cell r="BP52" t="str">
            <v>障害のあるひとに対する日常生活やコミュニケーションの支援などの取組は，対象が限られた施策であり，市民の生活実感に施策の効果が反映されにくいと考えられるため，客観指標を重視する。</v>
          </cell>
          <cell r="BQ52" t="str">
            <v>B</v>
          </cell>
          <cell r="BR52" t="str">
            <v>政策の目的がかなり達成されている</v>
          </cell>
          <cell r="BW52" t="str">
            <v>-</v>
          </cell>
          <cell r="BX52" t="str">
            <v>-</v>
          </cell>
          <cell r="BY52" t="str">
            <v>-</v>
          </cell>
          <cell r="BZ52" t="str">
            <v>-</v>
          </cell>
          <cell r="CA52" t="str">
            <v>-</v>
          </cell>
          <cell r="CB52" t="str">
            <v>-</v>
          </cell>
          <cell r="CC52" t="str">
            <v>-</v>
          </cell>
          <cell r="CD52" t="str">
            <v>-</v>
          </cell>
          <cell r="CE52" t="str">
            <v>-</v>
          </cell>
          <cell r="CF52" t="str">
            <v>e</v>
          </cell>
          <cell r="CG52">
            <v>1</v>
          </cell>
          <cell r="CH52">
            <v>1</v>
          </cell>
          <cell r="CI52" t="str">
            <v>-</v>
          </cell>
          <cell r="CJ52" t="str">
            <v>-</v>
          </cell>
          <cell r="CK52" t="str">
            <v>-</v>
          </cell>
          <cell r="CL52" t="str">
            <v>-</v>
          </cell>
          <cell r="CM52" t="str">
            <v>-</v>
          </cell>
          <cell r="CN52" t="str">
            <v>-</v>
          </cell>
          <cell r="CO52" t="str">
            <v>-</v>
          </cell>
          <cell r="CP52">
            <v>2</v>
          </cell>
          <cell r="CQ52" t="str">
            <v/>
          </cell>
          <cell r="CR52" t="str">
            <v/>
          </cell>
          <cell r="CS52" t="str">
            <v/>
          </cell>
          <cell r="CT52" t="str">
            <v/>
          </cell>
          <cell r="CU52" t="str">
            <v/>
          </cell>
          <cell r="CV52" t="str">
            <v/>
          </cell>
          <cell r="CW52" t="str">
            <v/>
          </cell>
          <cell r="CX52" t="str">
            <v/>
          </cell>
          <cell r="CY52" t="str">
            <v/>
          </cell>
          <cell r="CZ52">
            <v>0</v>
          </cell>
          <cell r="DA52" t="str">
            <v>-</v>
          </cell>
          <cell r="DB52" t="str">
            <v>-</v>
          </cell>
          <cell r="DC52" t="str">
            <v>-</v>
          </cell>
          <cell r="DD52" t="str">
            <v>-</v>
          </cell>
          <cell r="DE52" t="str">
            <v>-</v>
          </cell>
          <cell r="DF52" t="str">
            <v>-</v>
          </cell>
          <cell r="DG52" t="str">
            <v>-</v>
          </cell>
          <cell r="DH52" t="str">
            <v>-</v>
          </cell>
          <cell r="DI52" t="e">
            <v>#DIV/0!</v>
          </cell>
          <cell r="DJ52" t="str">
            <v/>
          </cell>
          <cell r="DK52" t="str">
            <v/>
          </cell>
          <cell r="DL52" t="str">
            <v/>
          </cell>
          <cell r="DM52" t="str">
            <v/>
          </cell>
          <cell r="DN52" t="str">
            <v/>
          </cell>
          <cell r="DO52" t="str">
            <v/>
          </cell>
          <cell r="DP52" t="str">
            <v/>
          </cell>
          <cell r="DQ52" t="str">
            <v/>
          </cell>
          <cell r="DR52" t="e">
            <v>#DIV/0!</v>
          </cell>
          <cell r="DS52" t="str">
            <v>客観指標</v>
          </cell>
          <cell r="DT52" t="str">
            <v>障害のあるひとに対する日常生活やコミュニケーションの支援などの取組は，対象が限られた施策であり，市民の生活実感に施策の効果が反映されにくいと考えられるため，客観指標を重視する。</v>
          </cell>
          <cell r="DU52" t="e">
            <v>#DIV/0!</v>
          </cell>
          <cell r="DV52" t="e">
            <v>#DIV/0!</v>
          </cell>
          <cell r="DY52" t="str">
            <v>リンク</v>
          </cell>
          <cell r="EA52" t="str">
            <v>-</v>
          </cell>
          <cell r="EB52" t="str">
            <v>-</v>
          </cell>
          <cell r="EC52" t="str">
            <v>-</v>
          </cell>
          <cell r="ED52" t="str">
            <v>-</v>
          </cell>
          <cell r="EE52" t="str">
            <v>-</v>
          </cell>
          <cell r="EF52" t="str">
            <v>-</v>
          </cell>
          <cell r="EG52" t="str">
            <v>-</v>
          </cell>
          <cell r="EH52" t="str">
            <v>-</v>
          </cell>
          <cell r="EI52" t="str">
            <v>-</v>
          </cell>
          <cell r="EJ52" t="str">
            <v>e</v>
          </cell>
          <cell r="EK52">
            <v>1</v>
          </cell>
          <cell r="EL52">
            <v>1</v>
          </cell>
          <cell r="EM52" t="str">
            <v>-</v>
          </cell>
          <cell r="EN52" t="str">
            <v>-</v>
          </cell>
          <cell r="EO52" t="str">
            <v>-</v>
          </cell>
          <cell r="EP52" t="str">
            <v>-</v>
          </cell>
          <cell r="EQ52" t="str">
            <v>-</v>
          </cell>
          <cell r="ER52" t="str">
            <v>-</v>
          </cell>
          <cell r="ES52" t="str">
            <v>-</v>
          </cell>
          <cell r="ET52">
            <v>2</v>
          </cell>
          <cell r="EU52" t="str">
            <v/>
          </cell>
          <cell r="EV52" t="str">
            <v/>
          </cell>
          <cell r="EW52" t="str">
            <v/>
          </cell>
          <cell r="EX52" t="str">
            <v/>
          </cell>
          <cell r="EY52" t="str">
            <v/>
          </cell>
          <cell r="EZ52" t="str">
            <v/>
          </cell>
          <cell r="FA52" t="str">
            <v/>
          </cell>
          <cell r="FB52" t="str">
            <v/>
          </cell>
          <cell r="FC52" t="str">
            <v/>
          </cell>
          <cell r="FD52">
            <v>0</v>
          </cell>
          <cell r="FE52" t="str">
            <v>-</v>
          </cell>
          <cell r="FF52" t="str">
            <v>-</v>
          </cell>
          <cell r="FG52" t="str">
            <v>-</v>
          </cell>
          <cell r="FH52" t="str">
            <v>-</v>
          </cell>
          <cell r="FI52" t="str">
            <v>-</v>
          </cell>
          <cell r="FJ52" t="str">
            <v>-</v>
          </cell>
          <cell r="FK52" t="str">
            <v>-</v>
          </cell>
          <cell r="FL52" t="str">
            <v>-</v>
          </cell>
          <cell r="FM52" t="e">
            <v>#DIV/0!</v>
          </cell>
          <cell r="FN52" t="str">
            <v/>
          </cell>
          <cell r="FO52" t="str">
            <v/>
          </cell>
          <cell r="FP52" t="str">
            <v/>
          </cell>
          <cell r="FQ52" t="str">
            <v/>
          </cell>
          <cell r="FR52" t="str">
            <v/>
          </cell>
          <cell r="FS52" t="str">
            <v/>
          </cell>
          <cell r="FT52" t="str">
            <v/>
          </cell>
          <cell r="FU52" t="str">
            <v/>
          </cell>
          <cell r="FV52" t="e">
            <v>#DIV/0!</v>
          </cell>
          <cell r="FW52" t="str">
            <v>客観指標</v>
          </cell>
          <cell r="FX52" t="str">
            <v>障害のあるひとに対する日常生活やコミュニケーションの支援などの取組は，対象が限られた施策であり，市民の生活実感に施策の効果が反映されにくいと考えられるため，客観指標を重視する。</v>
          </cell>
          <cell r="FY52" t="e">
            <v>#DIV/0!</v>
          </cell>
          <cell r="FZ52" t="e">
            <v>#DIV/0!</v>
          </cell>
          <cell r="GC52" t="str">
            <v>リンク</v>
          </cell>
          <cell r="GE52" t="str">
            <v>-</v>
          </cell>
          <cell r="GF52" t="str">
            <v>-</v>
          </cell>
          <cell r="GG52" t="str">
            <v>-</v>
          </cell>
          <cell r="GH52" t="str">
            <v>-</v>
          </cell>
          <cell r="GI52" t="str">
            <v>-</v>
          </cell>
          <cell r="GJ52" t="str">
            <v>-</v>
          </cell>
          <cell r="GK52" t="str">
            <v>-</v>
          </cell>
          <cell r="GL52" t="str">
            <v>-</v>
          </cell>
          <cell r="GM52" t="str">
            <v>-</v>
          </cell>
          <cell r="GN52" t="str">
            <v>e</v>
          </cell>
          <cell r="GO52">
            <v>1</v>
          </cell>
          <cell r="GP52">
            <v>1</v>
          </cell>
          <cell r="GQ52" t="str">
            <v>-</v>
          </cell>
          <cell r="GR52" t="str">
            <v>-</v>
          </cell>
          <cell r="GS52" t="str">
            <v>-</v>
          </cell>
          <cell r="GT52" t="str">
            <v>-</v>
          </cell>
          <cell r="GU52" t="str">
            <v>-</v>
          </cell>
          <cell r="GV52" t="str">
            <v>-</v>
          </cell>
          <cell r="GW52" t="str">
            <v>-</v>
          </cell>
          <cell r="GX52">
            <v>2</v>
          </cell>
          <cell r="GY52" t="str">
            <v/>
          </cell>
          <cell r="GZ52" t="str">
            <v/>
          </cell>
          <cell r="HA52" t="str">
            <v/>
          </cell>
          <cell r="HB52" t="str">
            <v/>
          </cell>
          <cell r="HC52" t="str">
            <v/>
          </cell>
          <cell r="HD52" t="str">
            <v/>
          </cell>
          <cell r="HE52" t="str">
            <v/>
          </cell>
          <cell r="HF52" t="str">
            <v/>
          </cell>
          <cell r="HG52" t="str">
            <v/>
          </cell>
          <cell r="HH52">
            <v>0</v>
          </cell>
          <cell r="HI52" t="str">
            <v>-</v>
          </cell>
          <cell r="HJ52" t="str">
            <v>-</v>
          </cell>
          <cell r="HK52" t="str">
            <v>-</v>
          </cell>
          <cell r="HL52" t="str">
            <v>-</v>
          </cell>
          <cell r="HM52" t="str">
            <v>-</v>
          </cell>
          <cell r="HN52" t="str">
            <v>-</v>
          </cell>
          <cell r="HO52" t="str">
            <v>-</v>
          </cell>
          <cell r="HP52" t="str">
            <v>-</v>
          </cell>
          <cell r="HQ52" t="e">
            <v>#DIV/0!</v>
          </cell>
          <cell r="HR52" t="str">
            <v/>
          </cell>
          <cell r="HS52" t="str">
            <v/>
          </cell>
          <cell r="HT52" t="str">
            <v/>
          </cell>
          <cell r="HU52" t="str">
            <v/>
          </cell>
          <cell r="HV52" t="str">
            <v/>
          </cell>
          <cell r="HW52" t="str">
            <v/>
          </cell>
          <cell r="HX52" t="str">
            <v/>
          </cell>
          <cell r="HY52" t="str">
            <v/>
          </cell>
          <cell r="HZ52" t="e">
            <v>#DIV/0!</v>
          </cell>
          <cell r="IA52" t="str">
            <v>客観指標</v>
          </cell>
          <cell r="IB52" t="str">
            <v>障害のあるひとに対する日常生活やコミュニケーションの支援などの取組は，対象が限られた施策であり，市民の生活実感に施策の効果が反映されにくいと考えられるため，客観指標を重視する。</v>
          </cell>
          <cell r="IC52" t="e">
            <v>#DIV/0!</v>
          </cell>
          <cell r="ID52" t="e">
            <v>#DIV/0!</v>
          </cell>
          <cell r="IG52" t="str">
            <v>リンク</v>
          </cell>
          <cell r="II52" t="str">
            <v>-</v>
          </cell>
          <cell r="IJ52" t="str">
            <v>-</v>
          </cell>
          <cell r="IK52" t="str">
            <v>-</v>
          </cell>
          <cell r="IL52" t="str">
            <v>-</v>
          </cell>
          <cell r="IM52" t="str">
            <v>-</v>
          </cell>
          <cell r="IN52" t="str">
            <v>-</v>
          </cell>
          <cell r="IO52" t="str">
            <v>-</v>
          </cell>
          <cell r="IP52" t="str">
            <v>-</v>
          </cell>
          <cell r="IQ52" t="str">
            <v>-</v>
          </cell>
          <cell r="IR52" t="str">
            <v>e</v>
          </cell>
          <cell r="IS52">
            <v>1</v>
          </cell>
          <cell r="IT52">
            <v>1</v>
          </cell>
          <cell r="IU52" t="str">
            <v>-</v>
          </cell>
          <cell r="IV52" t="str">
            <v>-</v>
          </cell>
          <cell r="IW52" t="str">
            <v>-</v>
          </cell>
          <cell r="IX52" t="str">
            <v>-</v>
          </cell>
          <cell r="IY52" t="str">
            <v>-</v>
          </cell>
          <cell r="IZ52" t="str">
            <v>-</v>
          </cell>
          <cell r="JA52" t="str">
            <v>-</v>
          </cell>
          <cell r="JB52">
            <v>2</v>
          </cell>
          <cell r="JC52" t="str">
            <v/>
          </cell>
          <cell r="JD52" t="str">
            <v/>
          </cell>
          <cell r="JE52" t="str">
            <v/>
          </cell>
          <cell r="JF52" t="str">
            <v/>
          </cell>
          <cell r="JG52" t="str">
            <v/>
          </cell>
          <cell r="JH52" t="str">
            <v/>
          </cell>
          <cell r="JI52" t="str">
            <v/>
          </cell>
          <cell r="JJ52" t="str">
            <v/>
          </cell>
          <cell r="JK52" t="str">
            <v/>
          </cell>
          <cell r="JL52">
            <v>0</v>
          </cell>
          <cell r="JM52" t="str">
            <v>-</v>
          </cell>
          <cell r="JN52" t="str">
            <v>-</v>
          </cell>
          <cell r="JO52" t="str">
            <v>-</v>
          </cell>
          <cell r="JP52" t="str">
            <v>-</v>
          </cell>
          <cell r="JQ52" t="str">
            <v>-</v>
          </cell>
          <cell r="JR52" t="str">
            <v>-</v>
          </cell>
          <cell r="JS52" t="str">
            <v>-</v>
          </cell>
          <cell r="JT52" t="str">
            <v>-</v>
          </cell>
          <cell r="JU52" t="e">
            <v>#DIV/0!</v>
          </cell>
          <cell r="JV52" t="str">
            <v/>
          </cell>
          <cell r="JW52" t="str">
            <v/>
          </cell>
          <cell r="JX52" t="str">
            <v/>
          </cell>
          <cell r="JY52" t="str">
            <v/>
          </cell>
          <cell r="JZ52" t="str">
            <v/>
          </cell>
          <cell r="KA52" t="str">
            <v/>
          </cell>
          <cell r="KB52" t="str">
            <v/>
          </cell>
          <cell r="KC52" t="str">
            <v/>
          </cell>
          <cell r="KD52" t="e">
            <v>#DIV/0!</v>
          </cell>
          <cell r="KE52" t="str">
            <v>客観指標</v>
          </cell>
          <cell r="KF52" t="str">
            <v>障害のあるひとに対する日常生活やコミュニケーションの支援などの取組は，対象が限られた施策であり，市民の生活実感に施策の効果が反映されにくいと考えられるため，客観指標を重視する。</v>
          </cell>
          <cell r="KG52" t="e">
            <v>#DIV/0!</v>
          </cell>
          <cell r="KH52" t="e">
            <v>#DIV/0!</v>
          </cell>
          <cell r="KK52" t="str">
            <v>リンク</v>
          </cell>
        </row>
        <row r="53">
          <cell r="A53">
            <v>1302</v>
          </cell>
          <cell r="B53" t="str">
            <v>地域で自立して生活できるしくみづくり</v>
          </cell>
          <cell r="C53">
            <v>13</v>
          </cell>
          <cell r="D53" t="str">
            <v>障害者福祉</v>
          </cell>
          <cell r="F53" t="str">
            <v>保健福祉局</v>
          </cell>
          <cell r="K53" t="str">
            <v>-</v>
          </cell>
          <cell r="L53" t="str">
            <v>○</v>
          </cell>
          <cell r="M53" t="str">
            <v>-</v>
          </cell>
          <cell r="N53" t="str">
            <v>-</v>
          </cell>
          <cell r="O53" t="str">
            <v>-</v>
          </cell>
          <cell r="P53" t="str">
            <v>-</v>
          </cell>
          <cell r="Q53" t="str">
            <v>-</v>
          </cell>
          <cell r="R53" t="str">
            <v>-</v>
          </cell>
          <cell r="S53" t="str">
            <v>a</v>
          </cell>
          <cell r="T53" t="str">
            <v>a</v>
          </cell>
          <cell r="U53" t="str">
            <v>-</v>
          </cell>
          <cell r="V53" t="str">
            <v>-</v>
          </cell>
          <cell r="W53" t="str">
            <v>-</v>
          </cell>
          <cell r="X53" t="str">
            <v>-</v>
          </cell>
          <cell r="Y53" t="str">
            <v>-</v>
          </cell>
          <cell r="Z53" t="str">
            <v>-</v>
          </cell>
          <cell r="AA53" t="str">
            <v>-</v>
          </cell>
          <cell r="AB53" t="str">
            <v>a</v>
          </cell>
          <cell r="AC53">
            <v>1</v>
          </cell>
          <cell r="AD53">
            <v>1</v>
          </cell>
          <cell r="AE53" t="str">
            <v>-</v>
          </cell>
          <cell r="AF53" t="str">
            <v>-</v>
          </cell>
          <cell r="AG53" t="str">
            <v>-</v>
          </cell>
          <cell r="AH53" t="str">
            <v>-</v>
          </cell>
          <cell r="AI53" t="str">
            <v>-</v>
          </cell>
          <cell r="AJ53" t="str">
            <v>-</v>
          </cell>
          <cell r="AK53" t="str">
            <v>-</v>
          </cell>
          <cell r="AL53">
            <v>2</v>
          </cell>
          <cell r="AM53">
            <v>4</v>
          </cell>
          <cell r="AN53">
            <v>4</v>
          </cell>
          <cell r="AO53" t="str">
            <v/>
          </cell>
          <cell r="AP53" t="str">
            <v/>
          </cell>
          <cell r="AQ53" t="str">
            <v/>
          </cell>
          <cell r="AR53" t="str">
            <v/>
          </cell>
          <cell r="AS53" t="str">
            <v/>
          </cell>
          <cell r="AT53" t="str">
            <v/>
          </cell>
          <cell r="AU53" t="str">
            <v/>
          </cell>
          <cell r="AV53">
            <v>1</v>
          </cell>
          <cell r="AW53" t="str">
            <v>-</v>
          </cell>
          <cell r="AX53" t="str">
            <v>c</v>
          </cell>
          <cell r="AY53" t="str">
            <v>-</v>
          </cell>
          <cell r="AZ53" t="str">
            <v>-</v>
          </cell>
          <cell r="BA53" t="str">
            <v>-</v>
          </cell>
          <cell r="BB53" t="str">
            <v>-</v>
          </cell>
          <cell r="BC53" t="str">
            <v>-</v>
          </cell>
          <cell r="BD53" t="str">
            <v>-</v>
          </cell>
          <cell r="BE53" t="str">
            <v>c</v>
          </cell>
          <cell r="BF53" t="str">
            <v/>
          </cell>
          <cell r="BG53">
            <v>2</v>
          </cell>
          <cell r="BH53" t="str">
            <v/>
          </cell>
          <cell r="BI53" t="str">
            <v/>
          </cell>
          <cell r="BJ53" t="str">
            <v/>
          </cell>
          <cell r="BK53" t="str">
            <v/>
          </cell>
          <cell r="BL53" t="str">
            <v/>
          </cell>
          <cell r="BM53" t="str">
            <v/>
          </cell>
          <cell r="BN53">
            <v>0.5</v>
          </cell>
          <cell r="BO53" t="str">
            <v>客観指標</v>
          </cell>
          <cell r="BP53" t="str">
            <v>障害のあるひとの自立した地域生活移行を促進するという，対象が限られた施策であり，市民の生活実感に施策の効果が反映されにくいと考えられるため，客観指標を重視する。</v>
          </cell>
          <cell r="BQ53" t="str">
            <v>B</v>
          </cell>
          <cell r="BR53" t="str">
            <v>政策の目的がかなり達成されている</v>
          </cell>
          <cell r="BW53" t="str">
            <v>-</v>
          </cell>
          <cell r="BX53" t="str">
            <v>-</v>
          </cell>
          <cell r="BY53" t="str">
            <v>-</v>
          </cell>
          <cell r="BZ53" t="str">
            <v>-</v>
          </cell>
          <cell r="CA53" t="str">
            <v>-</v>
          </cell>
          <cell r="CB53" t="str">
            <v>-</v>
          </cell>
          <cell r="CC53" t="str">
            <v>-</v>
          </cell>
          <cell r="CD53" t="str">
            <v>-</v>
          </cell>
          <cell r="CE53" t="str">
            <v>-</v>
          </cell>
          <cell r="CF53" t="str">
            <v>e</v>
          </cell>
          <cell r="CG53">
            <v>1</v>
          </cell>
          <cell r="CH53">
            <v>1</v>
          </cell>
          <cell r="CI53" t="str">
            <v>-</v>
          </cell>
          <cell r="CJ53" t="str">
            <v>-</v>
          </cell>
          <cell r="CK53" t="str">
            <v>-</v>
          </cell>
          <cell r="CL53" t="str">
            <v>-</v>
          </cell>
          <cell r="CM53" t="str">
            <v>-</v>
          </cell>
          <cell r="CN53" t="str">
            <v>-</v>
          </cell>
          <cell r="CO53" t="str">
            <v>-</v>
          </cell>
          <cell r="CP53">
            <v>2</v>
          </cell>
          <cell r="CQ53" t="str">
            <v/>
          </cell>
          <cell r="CR53" t="str">
            <v/>
          </cell>
          <cell r="CS53" t="str">
            <v/>
          </cell>
          <cell r="CT53" t="str">
            <v/>
          </cell>
          <cell r="CU53" t="str">
            <v/>
          </cell>
          <cell r="CV53" t="str">
            <v/>
          </cell>
          <cell r="CW53" t="str">
            <v/>
          </cell>
          <cell r="CX53" t="str">
            <v/>
          </cell>
          <cell r="CY53" t="str">
            <v/>
          </cell>
          <cell r="CZ53">
            <v>0</v>
          </cell>
          <cell r="DA53" t="str">
            <v>-</v>
          </cell>
          <cell r="DB53" t="str">
            <v>-</v>
          </cell>
          <cell r="DC53" t="str">
            <v>-</v>
          </cell>
          <cell r="DD53" t="str">
            <v>-</v>
          </cell>
          <cell r="DE53" t="str">
            <v>-</v>
          </cell>
          <cell r="DF53" t="str">
            <v>-</v>
          </cell>
          <cell r="DG53" t="str">
            <v>-</v>
          </cell>
          <cell r="DH53" t="str">
            <v>-</v>
          </cell>
          <cell r="DI53" t="e">
            <v>#DIV/0!</v>
          </cell>
          <cell r="DJ53" t="str">
            <v/>
          </cell>
          <cell r="DK53" t="str">
            <v/>
          </cell>
          <cell r="DL53" t="str">
            <v/>
          </cell>
          <cell r="DM53" t="str">
            <v/>
          </cell>
          <cell r="DN53" t="str">
            <v/>
          </cell>
          <cell r="DO53" t="str">
            <v/>
          </cell>
          <cell r="DP53" t="str">
            <v/>
          </cell>
          <cell r="DQ53" t="str">
            <v/>
          </cell>
          <cell r="DR53" t="e">
            <v>#DIV/0!</v>
          </cell>
          <cell r="DS53" t="str">
            <v>客観指標</v>
          </cell>
          <cell r="DT53" t="str">
            <v>障害のあるひとの自立した地域生活移行を促進するという，対象が限られた施策であり，市民の生活実感に施策の効果が反映されにくいと考えられるため，客観指標を重視する。</v>
          </cell>
          <cell r="DU53" t="e">
            <v>#DIV/0!</v>
          </cell>
          <cell r="DV53" t="e">
            <v>#DIV/0!</v>
          </cell>
          <cell r="DY53" t="str">
            <v>リンク</v>
          </cell>
          <cell r="EA53" t="str">
            <v>-</v>
          </cell>
          <cell r="EB53" t="str">
            <v>-</v>
          </cell>
          <cell r="EC53" t="str">
            <v>-</v>
          </cell>
          <cell r="ED53" t="str">
            <v>-</v>
          </cell>
          <cell r="EE53" t="str">
            <v>-</v>
          </cell>
          <cell r="EF53" t="str">
            <v>-</v>
          </cell>
          <cell r="EG53" t="str">
            <v>-</v>
          </cell>
          <cell r="EH53" t="str">
            <v>-</v>
          </cell>
          <cell r="EI53" t="str">
            <v>-</v>
          </cell>
          <cell r="EJ53" t="str">
            <v>e</v>
          </cell>
          <cell r="EK53">
            <v>1</v>
          </cell>
          <cell r="EL53">
            <v>1</v>
          </cell>
          <cell r="EM53" t="str">
            <v>-</v>
          </cell>
          <cell r="EN53" t="str">
            <v>-</v>
          </cell>
          <cell r="EO53" t="str">
            <v>-</v>
          </cell>
          <cell r="EP53" t="str">
            <v>-</v>
          </cell>
          <cell r="EQ53" t="str">
            <v>-</v>
          </cell>
          <cell r="ER53" t="str">
            <v>-</v>
          </cell>
          <cell r="ES53" t="str">
            <v>-</v>
          </cell>
          <cell r="ET53">
            <v>2</v>
          </cell>
          <cell r="EU53" t="str">
            <v/>
          </cell>
          <cell r="EV53" t="str">
            <v/>
          </cell>
          <cell r="EW53" t="str">
            <v/>
          </cell>
          <cell r="EX53" t="str">
            <v/>
          </cell>
          <cell r="EY53" t="str">
            <v/>
          </cell>
          <cell r="EZ53" t="str">
            <v/>
          </cell>
          <cell r="FA53" t="str">
            <v/>
          </cell>
          <cell r="FB53" t="str">
            <v/>
          </cell>
          <cell r="FC53" t="str">
            <v/>
          </cell>
          <cell r="FD53">
            <v>0</v>
          </cell>
          <cell r="FE53" t="str">
            <v>-</v>
          </cell>
          <cell r="FF53" t="str">
            <v>-</v>
          </cell>
          <cell r="FG53" t="str">
            <v>-</v>
          </cell>
          <cell r="FH53" t="str">
            <v>-</v>
          </cell>
          <cell r="FI53" t="str">
            <v>-</v>
          </cell>
          <cell r="FJ53" t="str">
            <v>-</v>
          </cell>
          <cell r="FK53" t="str">
            <v>-</v>
          </cell>
          <cell r="FL53" t="str">
            <v>-</v>
          </cell>
          <cell r="FM53" t="e">
            <v>#DIV/0!</v>
          </cell>
          <cell r="FN53" t="str">
            <v/>
          </cell>
          <cell r="FO53" t="str">
            <v/>
          </cell>
          <cell r="FP53" t="str">
            <v/>
          </cell>
          <cell r="FQ53" t="str">
            <v/>
          </cell>
          <cell r="FR53" t="str">
            <v/>
          </cell>
          <cell r="FS53" t="str">
            <v/>
          </cell>
          <cell r="FT53" t="str">
            <v/>
          </cell>
          <cell r="FU53" t="str">
            <v/>
          </cell>
          <cell r="FV53" t="e">
            <v>#DIV/0!</v>
          </cell>
          <cell r="FW53" t="str">
            <v>客観指標</v>
          </cell>
          <cell r="FX53" t="str">
            <v>障害のあるひとの自立した地域生活移行を促進するという，対象が限られた施策であり，市民の生活実感に施策の効果が反映されにくいと考えられるため，客観指標を重視する。</v>
          </cell>
          <cell r="FY53" t="e">
            <v>#DIV/0!</v>
          </cell>
          <cell r="FZ53" t="e">
            <v>#DIV/0!</v>
          </cell>
          <cell r="GC53" t="str">
            <v>リンク</v>
          </cell>
          <cell r="GE53" t="str">
            <v>-</v>
          </cell>
          <cell r="GF53" t="str">
            <v>-</v>
          </cell>
          <cell r="GG53" t="str">
            <v>-</v>
          </cell>
          <cell r="GH53" t="str">
            <v>-</v>
          </cell>
          <cell r="GI53" t="str">
            <v>-</v>
          </cell>
          <cell r="GJ53" t="str">
            <v>-</v>
          </cell>
          <cell r="GK53" t="str">
            <v>-</v>
          </cell>
          <cell r="GL53" t="str">
            <v>-</v>
          </cell>
          <cell r="GM53" t="str">
            <v>-</v>
          </cell>
          <cell r="GN53" t="str">
            <v>e</v>
          </cell>
          <cell r="GO53">
            <v>1</v>
          </cell>
          <cell r="GP53">
            <v>1</v>
          </cell>
          <cell r="GQ53" t="str">
            <v>-</v>
          </cell>
          <cell r="GR53" t="str">
            <v>-</v>
          </cell>
          <cell r="GS53" t="str">
            <v>-</v>
          </cell>
          <cell r="GT53" t="str">
            <v>-</v>
          </cell>
          <cell r="GU53" t="str">
            <v>-</v>
          </cell>
          <cell r="GV53" t="str">
            <v>-</v>
          </cell>
          <cell r="GW53" t="str">
            <v>-</v>
          </cell>
          <cell r="GX53">
            <v>2</v>
          </cell>
          <cell r="GY53" t="str">
            <v/>
          </cell>
          <cell r="GZ53" t="str">
            <v/>
          </cell>
          <cell r="HA53" t="str">
            <v/>
          </cell>
          <cell r="HB53" t="str">
            <v/>
          </cell>
          <cell r="HC53" t="str">
            <v/>
          </cell>
          <cell r="HD53" t="str">
            <v/>
          </cell>
          <cell r="HE53" t="str">
            <v/>
          </cell>
          <cell r="HF53" t="str">
            <v/>
          </cell>
          <cell r="HG53" t="str">
            <v/>
          </cell>
          <cell r="HH53">
            <v>0</v>
          </cell>
          <cell r="HI53" t="str">
            <v>-</v>
          </cell>
          <cell r="HJ53" t="str">
            <v>-</v>
          </cell>
          <cell r="HK53" t="str">
            <v>-</v>
          </cell>
          <cell r="HL53" t="str">
            <v>-</v>
          </cell>
          <cell r="HM53" t="str">
            <v>-</v>
          </cell>
          <cell r="HN53" t="str">
            <v>-</v>
          </cell>
          <cell r="HO53" t="str">
            <v>-</v>
          </cell>
          <cell r="HP53" t="str">
            <v>-</v>
          </cell>
          <cell r="HQ53" t="e">
            <v>#DIV/0!</v>
          </cell>
          <cell r="HR53" t="str">
            <v/>
          </cell>
          <cell r="HS53" t="str">
            <v/>
          </cell>
          <cell r="HT53" t="str">
            <v/>
          </cell>
          <cell r="HU53" t="str">
            <v/>
          </cell>
          <cell r="HV53" t="str">
            <v/>
          </cell>
          <cell r="HW53" t="str">
            <v/>
          </cell>
          <cell r="HX53" t="str">
            <v/>
          </cell>
          <cell r="HY53" t="str">
            <v/>
          </cell>
          <cell r="HZ53" t="e">
            <v>#DIV/0!</v>
          </cell>
          <cell r="IA53" t="str">
            <v>客観指標</v>
          </cell>
          <cell r="IB53" t="str">
            <v>障害のあるひとの自立した地域生活移行を促進するという，対象が限られた施策であり，市民の生活実感に施策の効果が反映されにくいと考えられるため，客観指標を重視する。</v>
          </cell>
          <cell r="IC53" t="e">
            <v>#DIV/0!</v>
          </cell>
          <cell r="ID53" t="e">
            <v>#DIV/0!</v>
          </cell>
          <cell r="IG53" t="str">
            <v>リンク</v>
          </cell>
          <cell r="II53" t="str">
            <v>-</v>
          </cell>
          <cell r="IJ53" t="str">
            <v>-</v>
          </cell>
          <cell r="IK53" t="str">
            <v>-</v>
          </cell>
          <cell r="IL53" t="str">
            <v>-</v>
          </cell>
          <cell r="IM53" t="str">
            <v>-</v>
          </cell>
          <cell r="IN53" t="str">
            <v>-</v>
          </cell>
          <cell r="IO53" t="str">
            <v>-</v>
          </cell>
          <cell r="IP53" t="str">
            <v>-</v>
          </cell>
          <cell r="IQ53" t="str">
            <v>-</v>
          </cell>
          <cell r="IR53" t="str">
            <v>e</v>
          </cell>
          <cell r="IS53">
            <v>1</v>
          </cell>
          <cell r="IT53">
            <v>1</v>
          </cell>
          <cell r="IU53" t="str">
            <v>-</v>
          </cell>
          <cell r="IV53" t="str">
            <v>-</v>
          </cell>
          <cell r="IW53" t="str">
            <v>-</v>
          </cell>
          <cell r="IX53" t="str">
            <v>-</v>
          </cell>
          <cell r="IY53" t="str">
            <v>-</v>
          </cell>
          <cell r="IZ53" t="str">
            <v>-</v>
          </cell>
          <cell r="JA53" t="str">
            <v>-</v>
          </cell>
          <cell r="JB53">
            <v>2</v>
          </cell>
          <cell r="JC53" t="str">
            <v/>
          </cell>
          <cell r="JD53" t="str">
            <v/>
          </cell>
          <cell r="JE53" t="str">
            <v/>
          </cell>
          <cell r="JF53" t="str">
            <v/>
          </cell>
          <cell r="JG53" t="str">
            <v/>
          </cell>
          <cell r="JH53" t="str">
            <v/>
          </cell>
          <cell r="JI53" t="str">
            <v/>
          </cell>
          <cell r="JJ53" t="str">
            <v/>
          </cell>
          <cell r="JK53" t="str">
            <v/>
          </cell>
          <cell r="JL53">
            <v>0</v>
          </cell>
          <cell r="JM53" t="str">
            <v>-</v>
          </cell>
          <cell r="JN53" t="str">
            <v>-</v>
          </cell>
          <cell r="JO53" t="str">
            <v>-</v>
          </cell>
          <cell r="JP53" t="str">
            <v>-</v>
          </cell>
          <cell r="JQ53" t="str">
            <v>-</v>
          </cell>
          <cell r="JR53" t="str">
            <v>-</v>
          </cell>
          <cell r="JS53" t="str">
            <v>-</v>
          </cell>
          <cell r="JT53" t="str">
            <v>-</v>
          </cell>
          <cell r="JU53" t="e">
            <v>#DIV/0!</v>
          </cell>
          <cell r="JV53" t="str">
            <v/>
          </cell>
          <cell r="JW53" t="str">
            <v/>
          </cell>
          <cell r="JX53" t="str">
            <v/>
          </cell>
          <cell r="JY53" t="str">
            <v/>
          </cell>
          <cell r="JZ53" t="str">
            <v/>
          </cell>
          <cell r="KA53" t="str">
            <v/>
          </cell>
          <cell r="KB53" t="str">
            <v/>
          </cell>
          <cell r="KC53" t="str">
            <v/>
          </cell>
          <cell r="KD53" t="e">
            <v>#DIV/0!</v>
          </cell>
          <cell r="KE53" t="str">
            <v>客観指標</v>
          </cell>
          <cell r="KF53" t="str">
            <v>障害のあるひとの自立した地域生活移行を促進するという，対象が限られた施策であり，市民の生活実感に施策の効果が反映されにくいと考えられるため，客観指標を重視する。</v>
          </cell>
          <cell r="KG53" t="e">
            <v>#DIV/0!</v>
          </cell>
          <cell r="KH53" t="e">
            <v>#DIV/0!</v>
          </cell>
          <cell r="KK53" t="str">
            <v>リンク</v>
          </cell>
        </row>
        <row r="54">
          <cell r="A54">
            <v>1303</v>
          </cell>
          <cell r="B54" t="str">
            <v>生きがいをもてるまちづくり</v>
          </cell>
          <cell r="C54">
            <v>13</v>
          </cell>
          <cell r="D54" t="str">
            <v>障害者福祉</v>
          </cell>
          <cell r="F54" t="str">
            <v>保健福祉局</v>
          </cell>
          <cell r="K54" t="str">
            <v>-</v>
          </cell>
          <cell r="L54" t="str">
            <v>-</v>
          </cell>
          <cell r="M54" t="str">
            <v>○</v>
          </cell>
          <cell r="N54" t="str">
            <v>-</v>
          </cell>
          <cell r="O54" t="str">
            <v>-</v>
          </cell>
          <cell r="P54" t="str">
            <v>-</v>
          </cell>
          <cell r="Q54" t="str">
            <v>-</v>
          </cell>
          <cell r="R54" t="str">
            <v>-</v>
          </cell>
          <cell r="S54" t="str">
            <v>-</v>
          </cell>
          <cell r="T54" t="str">
            <v>c</v>
          </cell>
          <cell r="U54" t="str">
            <v>-</v>
          </cell>
          <cell r="V54" t="str">
            <v>-</v>
          </cell>
          <cell r="W54" t="str">
            <v>-</v>
          </cell>
          <cell r="X54" t="str">
            <v>-</v>
          </cell>
          <cell r="Y54" t="str">
            <v>-</v>
          </cell>
          <cell r="Z54" t="str">
            <v>-</v>
          </cell>
          <cell r="AA54" t="str">
            <v>-</v>
          </cell>
          <cell r="AB54" t="str">
            <v>c</v>
          </cell>
          <cell r="AC54" t="str">
            <v>-</v>
          </cell>
          <cell r="AD54">
            <v>1</v>
          </cell>
          <cell r="AE54" t="str">
            <v>-</v>
          </cell>
          <cell r="AF54" t="str">
            <v>-</v>
          </cell>
          <cell r="AG54" t="str">
            <v>-</v>
          </cell>
          <cell r="AH54" t="str">
            <v>-</v>
          </cell>
          <cell r="AI54" t="str">
            <v>-</v>
          </cell>
          <cell r="AJ54" t="str">
            <v>-</v>
          </cell>
          <cell r="AK54" t="str">
            <v>-</v>
          </cell>
          <cell r="AL54">
            <v>1</v>
          </cell>
          <cell r="AM54" t="str">
            <v/>
          </cell>
          <cell r="AN54">
            <v>2</v>
          </cell>
          <cell r="AO54" t="str">
            <v/>
          </cell>
          <cell r="AP54" t="str">
            <v/>
          </cell>
          <cell r="AQ54" t="str">
            <v/>
          </cell>
          <cell r="AR54" t="str">
            <v/>
          </cell>
          <cell r="AS54" t="str">
            <v/>
          </cell>
          <cell r="AT54" t="str">
            <v/>
          </cell>
          <cell r="AU54" t="str">
            <v/>
          </cell>
          <cell r="AV54">
            <v>0.5</v>
          </cell>
          <cell r="AW54" t="str">
            <v>-</v>
          </cell>
          <cell r="AX54" t="str">
            <v>-</v>
          </cell>
          <cell r="AY54" t="str">
            <v>c</v>
          </cell>
          <cell r="AZ54" t="str">
            <v>-</v>
          </cell>
          <cell r="BA54" t="str">
            <v>-</v>
          </cell>
          <cell r="BB54" t="str">
            <v>-</v>
          </cell>
          <cell r="BC54" t="str">
            <v>-</v>
          </cell>
          <cell r="BD54" t="str">
            <v>-</v>
          </cell>
          <cell r="BE54" t="str">
            <v>c</v>
          </cell>
          <cell r="BF54" t="str">
            <v/>
          </cell>
          <cell r="BG54" t="str">
            <v/>
          </cell>
          <cell r="BH54">
            <v>2</v>
          </cell>
          <cell r="BI54" t="str">
            <v/>
          </cell>
          <cell r="BJ54" t="str">
            <v/>
          </cell>
          <cell r="BK54" t="str">
            <v/>
          </cell>
          <cell r="BL54" t="str">
            <v/>
          </cell>
          <cell r="BM54" t="str">
            <v/>
          </cell>
          <cell r="BN54">
            <v>0.5</v>
          </cell>
          <cell r="BO54" t="str">
            <v>客観指標</v>
          </cell>
          <cell r="BP54" t="str">
            <v>障害のあるひとの社会参加や就労支援という対象者が限られた施策であり，市民の生活実感に施策の効果が反映されにくいと考えられるため，客観指標を重視する。</v>
          </cell>
          <cell r="BQ54" t="str">
            <v>C</v>
          </cell>
          <cell r="BR54" t="str">
            <v>政策の目的がそこそこ達成されている</v>
          </cell>
          <cell r="BW54" t="str">
            <v>-</v>
          </cell>
          <cell r="BX54" t="str">
            <v>-</v>
          </cell>
          <cell r="BY54" t="str">
            <v>-</v>
          </cell>
          <cell r="BZ54" t="str">
            <v>-</v>
          </cell>
          <cell r="CA54" t="str">
            <v>-</v>
          </cell>
          <cell r="CB54" t="str">
            <v>-</v>
          </cell>
          <cell r="CC54" t="str">
            <v>-</v>
          </cell>
          <cell r="CD54" t="str">
            <v>-</v>
          </cell>
          <cell r="CE54" t="str">
            <v>-</v>
          </cell>
          <cell r="CF54" t="str">
            <v>e</v>
          </cell>
          <cell r="CG54" t="str">
            <v>-</v>
          </cell>
          <cell r="CH54">
            <v>1</v>
          </cell>
          <cell r="CI54" t="str">
            <v>-</v>
          </cell>
          <cell r="CJ54" t="str">
            <v>-</v>
          </cell>
          <cell r="CK54" t="str">
            <v>-</v>
          </cell>
          <cell r="CL54" t="str">
            <v>-</v>
          </cell>
          <cell r="CM54" t="str">
            <v>-</v>
          </cell>
          <cell r="CN54" t="str">
            <v>-</v>
          </cell>
          <cell r="CO54" t="str">
            <v>-</v>
          </cell>
          <cell r="CP54">
            <v>1</v>
          </cell>
          <cell r="CQ54" t="str">
            <v/>
          </cell>
          <cell r="CR54" t="str">
            <v/>
          </cell>
          <cell r="CS54" t="str">
            <v/>
          </cell>
          <cell r="CT54" t="str">
            <v/>
          </cell>
          <cell r="CU54" t="str">
            <v/>
          </cell>
          <cell r="CV54" t="str">
            <v/>
          </cell>
          <cell r="CW54" t="str">
            <v/>
          </cell>
          <cell r="CX54" t="str">
            <v/>
          </cell>
          <cell r="CY54" t="str">
            <v/>
          </cell>
          <cell r="CZ54">
            <v>0</v>
          </cell>
          <cell r="DA54" t="str">
            <v>-</v>
          </cell>
          <cell r="DB54" t="str">
            <v>-</v>
          </cell>
          <cell r="DC54" t="str">
            <v>-</v>
          </cell>
          <cell r="DD54" t="str">
            <v>-</v>
          </cell>
          <cell r="DE54" t="str">
            <v>-</v>
          </cell>
          <cell r="DF54" t="str">
            <v>-</v>
          </cell>
          <cell r="DG54" t="str">
            <v>-</v>
          </cell>
          <cell r="DH54" t="str">
            <v>-</v>
          </cell>
          <cell r="DI54" t="e">
            <v>#DIV/0!</v>
          </cell>
          <cell r="DJ54" t="str">
            <v/>
          </cell>
          <cell r="DK54" t="str">
            <v/>
          </cell>
          <cell r="DL54" t="str">
            <v/>
          </cell>
          <cell r="DM54" t="str">
            <v/>
          </cell>
          <cell r="DN54" t="str">
            <v/>
          </cell>
          <cell r="DO54" t="str">
            <v/>
          </cell>
          <cell r="DP54" t="str">
            <v/>
          </cell>
          <cell r="DQ54" t="str">
            <v/>
          </cell>
          <cell r="DR54" t="e">
            <v>#DIV/0!</v>
          </cell>
          <cell r="DS54" t="str">
            <v>客観指標</v>
          </cell>
          <cell r="DT54" t="str">
            <v>障害のあるひとの社会参加や就労支援という対象者が限られた施策であり，市民の生活実感に施策の効果が反映されにくいと考えられるため，客観指標を重視する。</v>
          </cell>
          <cell r="DU54" t="e">
            <v>#DIV/0!</v>
          </cell>
          <cell r="DV54" t="e">
            <v>#DIV/0!</v>
          </cell>
          <cell r="DY54" t="str">
            <v>リンク</v>
          </cell>
          <cell r="EA54" t="str">
            <v>-</v>
          </cell>
          <cell r="EB54" t="str">
            <v>-</v>
          </cell>
          <cell r="EC54" t="str">
            <v>-</v>
          </cell>
          <cell r="ED54" t="str">
            <v>-</v>
          </cell>
          <cell r="EE54" t="str">
            <v>-</v>
          </cell>
          <cell r="EF54" t="str">
            <v>-</v>
          </cell>
          <cell r="EG54" t="str">
            <v>-</v>
          </cell>
          <cell r="EH54" t="str">
            <v>-</v>
          </cell>
          <cell r="EI54" t="str">
            <v>-</v>
          </cell>
          <cell r="EJ54" t="str">
            <v>e</v>
          </cell>
          <cell r="EK54" t="str">
            <v>-</v>
          </cell>
          <cell r="EL54">
            <v>1</v>
          </cell>
          <cell r="EM54" t="str">
            <v>-</v>
          </cell>
          <cell r="EN54" t="str">
            <v>-</v>
          </cell>
          <cell r="EO54" t="str">
            <v>-</v>
          </cell>
          <cell r="EP54" t="str">
            <v>-</v>
          </cell>
          <cell r="EQ54" t="str">
            <v>-</v>
          </cell>
          <cell r="ER54" t="str">
            <v>-</v>
          </cell>
          <cell r="ES54" t="str">
            <v>-</v>
          </cell>
          <cell r="ET54">
            <v>1</v>
          </cell>
          <cell r="EU54" t="str">
            <v/>
          </cell>
          <cell r="EV54" t="str">
            <v/>
          </cell>
          <cell r="EW54" t="str">
            <v/>
          </cell>
          <cell r="EX54" t="str">
            <v/>
          </cell>
          <cell r="EY54" t="str">
            <v/>
          </cell>
          <cell r="EZ54" t="str">
            <v/>
          </cell>
          <cell r="FA54" t="str">
            <v/>
          </cell>
          <cell r="FB54" t="str">
            <v/>
          </cell>
          <cell r="FC54" t="str">
            <v/>
          </cell>
          <cell r="FD54">
            <v>0</v>
          </cell>
          <cell r="FE54" t="str">
            <v>-</v>
          </cell>
          <cell r="FF54" t="str">
            <v>-</v>
          </cell>
          <cell r="FG54" t="str">
            <v>-</v>
          </cell>
          <cell r="FH54" t="str">
            <v>-</v>
          </cell>
          <cell r="FI54" t="str">
            <v>-</v>
          </cell>
          <cell r="FJ54" t="str">
            <v>-</v>
          </cell>
          <cell r="FK54" t="str">
            <v>-</v>
          </cell>
          <cell r="FL54" t="str">
            <v>-</v>
          </cell>
          <cell r="FM54" t="e">
            <v>#DIV/0!</v>
          </cell>
          <cell r="FN54" t="str">
            <v/>
          </cell>
          <cell r="FO54" t="str">
            <v/>
          </cell>
          <cell r="FP54" t="str">
            <v/>
          </cell>
          <cell r="FQ54" t="str">
            <v/>
          </cell>
          <cell r="FR54" t="str">
            <v/>
          </cell>
          <cell r="FS54" t="str">
            <v/>
          </cell>
          <cell r="FT54" t="str">
            <v/>
          </cell>
          <cell r="FU54" t="str">
            <v/>
          </cell>
          <cell r="FV54" t="e">
            <v>#DIV/0!</v>
          </cell>
          <cell r="FW54" t="str">
            <v>客観指標</v>
          </cell>
          <cell r="FX54" t="str">
            <v>障害のあるひとの社会参加や就労支援という対象者が限られた施策であり，市民の生活実感に施策の効果が反映されにくいと考えられるため，客観指標を重視する。</v>
          </cell>
          <cell r="FY54" t="e">
            <v>#DIV/0!</v>
          </cell>
          <cell r="FZ54" t="e">
            <v>#DIV/0!</v>
          </cell>
          <cell r="GC54" t="str">
            <v>リンク</v>
          </cell>
          <cell r="GE54" t="str">
            <v>-</v>
          </cell>
          <cell r="GF54" t="str">
            <v>-</v>
          </cell>
          <cell r="GG54" t="str">
            <v>-</v>
          </cell>
          <cell r="GH54" t="str">
            <v>-</v>
          </cell>
          <cell r="GI54" t="str">
            <v>-</v>
          </cell>
          <cell r="GJ54" t="str">
            <v>-</v>
          </cell>
          <cell r="GK54" t="str">
            <v>-</v>
          </cell>
          <cell r="GL54" t="str">
            <v>-</v>
          </cell>
          <cell r="GM54" t="str">
            <v>-</v>
          </cell>
          <cell r="GN54" t="str">
            <v>e</v>
          </cell>
          <cell r="GO54" t="str">
            <v>-</v>
          </cell>
          <cell r="GP54">
            <v>1</v>
          </cell>
          <cell r="GQ54" t="str">
            <v>-</v>
          </cell>
          <cell r="GR54" t="str">
            <v>-</v>
          </cell>
          <cell r="GS54" t="str">
            <v>-</v>
          </cell>
          <cell r="GT54" t="str">
            <v>-</v>
          </cell>
          <cell r="GU54" t="str">
            <v>-</v>
          </cell>
          <cell r="GV54" t="str">
            <v>-</v>
          </cell>
          <cell r="GW54" t="str">
            <v>-</v>
          </cell>
          <cell r="GX54">
            <v>1</v>
          </cell>
          <cell r="GY54" t="str">
            <v/>
          </cell>
          <cell r="GZ54" t="str">
            <v/>
          </cell>
          <cell r="HA54" t="str">
            <v/>
          </cell>
          <cell r="HB54" t="str">
            <v/>
          </cell>
          <cell r="HC54" t="str">
            <v/>
          </cell>
          <cell r="HD54" t="str">
            <v/>
          </cell>
          <cell r="HE54" t="str">
            <v/>
          </cell>
          <cell r="HF54" t="str">
            <v/>
          </cell>
          <cell r="HG54" t="str">
            <v/>
          </cell>
          <cell r="HH54">
            <v>0</v>
          </cell>
          <cell r="HI54" t="str">
            <v>-</v>
          </cell>
          <cell r="HJ54" t="str">
            <v>-</v>
          </cell>
          <cell r="HK54" t="str">
            <v>-</v>
          </cell>
          <cell r="HL54" t="str">
            <v>-</v>
          </cell>
          <cell r="HM54" t="str">
            <v>-</v>
          </cell>
          <cell r="HN54" t="str">
            <v>-</v>
          </cell>
          <cell r="HO54" t="str">
            <v>-</v>
          </cell>
          <cell r="HP54" t="str">
            <v>-</v>
          </cell>
          <cell r="HQ54" t="e">
            <v>#DIV/0!</v>
          </cell>
          <cell r="HR54" t="str">
            <v/>
          </cell>
          <cell r="HS54" t="str">
            <v/>
          </cell>
          <cell r="HT54" t="str">
            <v/>
          </cell>
          <cell r="HU54" t="str">
            <v/>
          </cell>
          <cell r="HV54" t="str">
            <v/>
          </cell>
          <cell r="HW54" t="str">
            <v/>
          </cell>
          <cell r="HX54" t="str">
            <v/>
          </cell>
          <cell r="HY54" t="str">
            <v/>
          </cell>
          <cell r="HZ54" t="e">
            <v>#DIV/0!</v>
          </cell>
          <cell r="IA54" t="str">
            <v>客観指標</v>
          </cell>
          <cell r="IB54" t="str">
            <v>障害のあるひとの社会参加や就労支援という対象者が限られた施策であり，市民の生活実感に施策の効果が反映されにくいと考えられるため，客観指標を重視する。</v>
          </cell>
          <cell r="IC54" t="e">
            <v>#DIV/0!</v>
          </cell>
          <cell r="ID54" t="e">
            <v>#DIV/0!</v>
          </cell>
          <cell r="IG54" t="str">
            <v>リンク</v>
          </cell>
          <cell r="II54" t="str">
            <v>-</v>
          </cell>
          <cell r="IJ54" t="str">
            <v>-</v>
          </cell>
          <cell r="IK54" t="str">
            <v>-</v>
          </cell>
          <cell r="IL54" t="str">
            <v>-</v>
          </cell>
          <cell r="IM54" t="str">
            <v>-</v>
          </cell>
          <cell r="IN54" t="str">
            <v>-</v>
          </cell>
          <cell r="IO54" t="str">
            <v>-</v>
          </cell>
          <cell r="IP54" t="str">
            <v>-</v>
          </cell>
          <cell r="IQ54" t="str">
            <v>-</v>
          </cell>
          <cell r="IR54" t="str">
            <v>e</v>
          </cell>
          <cell r="IS54" t="str">
            <v>-</v>
          </cell>
          <cell r="IT54">
            <v>1</v>
          </cell>
          <cell r="IU54" t="str">
            <v>-</v>
          </cell>
          <cell r="IV54" t="str">
            <v>-</v>
          </cell>
          <cell r="IW54" t="str">
            <v>-</v>
          </cell>
          <cell r="IX54" t="str">
            <v>-</v>
          </cell>
          <cell r="IY54" t="str">
            <v>-</v>
          </cell>
          <cell r="IZ54" t="str">
            <v>-</v>
          </cell>
          <cell r="JA54" t="str">
            <v>-</v>
          </cell>
          <cell r="JB54">
            <v>1</v>
          </cell>
          <cell r="JC54" t="str">
            <v/>
          </cell>
          <cell r="JD54" t="str">
            <v/>
          </cell>
          <cell r="JE54" t="str">
            <v/>
          </cell>
          <cell r="JF54" t="str">
            <v/>
          </cell>
          <cell r="JG54" t="str">
            <v/>
          </cell>
          <cell r="JH54" t="str">
            <v/>
          </cell>
          <cell r="JI54" t="str">
            <v/>
          </cell>
          <cell r="JJ54" t="str">
            <v/>
          </cell>
          <cell r="JK54" t="str">
            <v/>
          </cell>
          <cell r="JL54">
            <v>0</v>
          </cell>
          <cell r="JM54" t="str">
            <v>-</v>
          </cell>
          <cell r="JN54" t="str">
            <v>-</v>
          </cell>
          <cell r="JO54" t="str">
            <v>-</v>
          </cell>
          <cell r="JP54" t="str">
            <v>-</v>
          </cell>
          <cell r="JQ54" t="str">
            <v>-</v>
          </cell>
          <cell r="JR54" t="str">
            <v>-</v>
          </cell>
          <cell r="JS54" t="str">
            <v>-</v>
          </cell>
          <cell r="JT54" t="str">
            <v>-</v>
          </cell>
          <cell r="JU54" t="e">
            <v>#DIV/0!</v>
          </cell>
          <cell r="JV54" t="str">
            <v/>
          </cell>
          <cell r="JW54" t="str">
            <v/>
          </cell>
          <cell r="JX54" t="str">
            <v/>
          </cell>
          <cell r="JY54" t="str">
            <v/>
          </cell>
          <cell r="JZ54" t="str">
            <v/>
          </cell>
          <cell r="KA54" t="str">
            <v/>
          </cell>
          <cell r="KB54" t="str">
            <v/>
          </cell>
          <cell r="KC54" t="str">
            <v/>
          </cell>
          <cell r="KD54" t="e">
            <v>#DIV/0!</v>
          </cell>
          <cell r="KE54" t="str">
            <v>客観指標</v>
          </cell>
          <cell r="KF54" t="str">
            <v>障害のあるひとの社会参加や就労支援という対象者が限られた施策であり，市民の生活実感に施策の効果が反映されにくいと考えられるため，客観指標を重視する。</v>
          </cell>
          <cell r="KG54" t="e">
            <v>#DIV/0!</v>
          </cell>
          <cell r="KH54" t="e">
            <v>#DIV/0!</v>
          </cell>
          <cell r="KK54" t="str">
            <v>リンク</v>
          </cell>
        </row>
        <row r="55">
          <cell r="A55">
            <v>1304</v>
          </cell>
          <cell r="B55" t="str">
            <v>安心して生活できる社会環境の整備</v>
          </cell>
          <cell r="C55">
            <v>13</v>
          </cell>
          <cell r="D55" t="str">
            <v>障害者福祉</v>
          </cell>
          <cell r="F55" t="str">
            <v>保健福祉局</v>
          </cell>
          <cell r="K55" t="str">
            <v>-</v>
          </cell>
          <cell r="L55" t="str">
            <v>-</v>
          </cell>
          <cell r="M55" t="str">
            <v>-</v>
          </cell>
          <cell r="N55" t="str">
            <v>○</v>
          </cell>
          <cell r="O55" t="str">
            <v>-</v>
          </cell>
          <cell r="P55" t="str">
            <v>-</v>
          </cell>
          <cell r="Q55" t="str">
            <v>-</v>
          </cell>
          <cell r="R55" t="str">
            <v>-</v>
          </cell>
          <cell r="S55" t="str">
            <v>-</v>
          </cell>
          <cell r="T55" t="str">
            <v>a</v>
          </cell>
          <cell r="U55" t="str">
            <v>a</v>
          </cell>
          <cell r="V55" t="str">
            <v>-</v>
          </cell>
          <cell r="W55" t="str">
            <v>-</v>
          </cell>
          <cell r="X55" t="str">
            <v>-</v>
          </cell>
          <cell r="Y55" t="str">
            <v>-</v>
          </cell>
          <cell r="Z55" t="str">
            <v>-</v>
          </cell>
          <cell r="AA55" t="str">
            <v>-</v>
          </cell>
          <cell r="AB55" t="str">
            <v>b</v>
          </cell>
          <cell r="AC55">
            <v>1</v>
          </cell>
          <cell r="AD55">
            <v>1</v>
          </cell>
          <cell r="AE55">
            <v>1</v>
          </cell>
          <cell r="AF55" t="str">
            <v>-</v>
          </cell>
          <cell r="AG55" t="str">
            <v>-</v>
          </cell>
          <cell r="AH55" t="str">
            <v>-</v>
          </cell>
          <cell r="AI55" t="str">
            <v>-</v>
          </cell>
          <cell r="AJ55" t="str">
            <v>-</v>
          </cell>
          <cell r="AK55" t="str">
            <v>-</v>
          </cell>
          <cell r="AL55">
            <v>3</v>
          </cell>
          <cell r="AM55" t="str">
            <v/>
          </cell>
          <cell r="AN55">
            <v>4</v>
          </cell>
          <cell r="AO55">
            <v>4</v>
          </cell>
          <cell r="AP55" t="str">
            <v/>
          </cell>
          <cell r="AQ55" t="str">
            <v/>
          </cell>
          <cell r="AR55" t="str">
            <v/>
          </cell>
          <cell r="AS55" t="str">
            <v/>
          </cell>
          <cell r="AT55" t="str">
            <v/>
          </cell>
          <cell r="AU55" t="str">
            <v/>
          </cell>
          <cell r="AV55">
            <v>0.66666666666666663</v>
          </cell>
          <cell r="AW55" t="str">
            <v>-</v>
          </cell>
          <cell r="AX55" t="str">
            <v>-</v>
          </cell>
          <cell r="AY55" t="str">
            <v>-</v>
          </cell>
          <cell r="AZ55" t="str">
            <v>c</v>
          </cell>
          <cell r="BA55" t="str">
            <v>-</v>
          </cell>
          <cell r="BB55" t="str">
            <v>-</v>
          </cell>
          <cell r="BC55" t="str">
            <v>-</v>
          </cell>
          <cell r="BD55" t="str">
            <v>-</v>
          </cell>
          <cell r="BE55" t="str">
            <v>c</v>
          </cell>
          <cell r="BF55" t="str">
            <v/>
          </cell>
          <cell r="BG55" t="str">
            <v/>
          </cell>
          <cell r="BH55" t="str">
            <v/>
          </cell>
          <cell r="BI55">
            <v>2</v>
          </cell>
          <cell r="BJ55" t="str">
            <v/>
          </cell>
          <cell r="BK55" t="str">
            <v/>
          </cell>
          <cell r="BL55" t="str">
            <v/>
          </cell>
          <cell r="BM55" t="str">
            <v/>
          </cell>
          <cell r="BN55">
            <v>0.5</v>
          </cell>
          <cell r="BO55" t="str">
            <v>市民実感</v>
          </cell>
          <cell r="BP55" t="str">
            <v>ユニバーサルデザインの視点に基づく社会環境を整備することにより，全ての市民が生活しやすくなることが重要であり，その度合いを図る市民生活実感調査の方に重みを置く。</v>
          </cell>
          <cell r="BQ55" t="str">
            <v>C</v>
          </cell>
          <cell r="BR55" t="str">
            <v>政策の目的がそこそこ達成されている</v>
          </cell>
          <cell r="BW55" t="str">
            <v>-</v>
          </cell>
          <cell r="BX55" t="str">
            <v>-</v>
          </cell>
          <cell r="BY55" t="str">
            <v>-</v>
          </cell>
          <cell r="BZ55" t="str">
            <v>-</v>
          </cell>
          <cell r="CA55" t="str">
            <v>-</v>
          </cell>
          <cell r="CB55" t="str">
            <v>-</v>
          </cell>
          <cell r="CC55" t="str">
            <v>-</v>
          </cell>
          <cell r="CD55" t="str">
            <v>-</v>
          </cell>
          <cell r="CE55" t="str">
            <v>-</v>
          </cell>
          <cell r="CF55" t="str">
            <v>e</v>
          </cell>
          <cell r="CG55">
            <v>1</v>
          </cell>
          <cell r="CH55">
            <v>1</v>
          </cell>
          <cell r="CI55">
            <v>1</v>
          </cell>
          <cell r="CJ55" t="str">
            <v>-</v>
          </cell>
          <cell r="CK55" t="str">
            <v>-</v>
          </cell>
          <cell r="CL55" t="str">
            <v>-</v>
          </cell>
          <cell r="CM55" t="str">
            <v>-</v>
          </cell>
          <cell r="CN55" t="str">
            <v>-</v>
          </cell>
          <cell r="CO55" t="str">
            <v>-</v>
          </cell>
          <cell r="CP55">
            <v>3</v>
          </cell>
          <cell r="CQ55" t="str">
            <v/>
          </cell>
          <cell r="CR55" t="str">
            <v/>
          </cell>
          <cell r="CS55" t="str">
            <v/>
          </cell>
          <cell r="CT55" t="str">
            <v/>
          </cell>
          <cell r="CU55" t="str">
            <v/>
          </cell>
          <cell r="CV55" t="str">
            <v/>
          </cell>
          <cell r="CW55" t="str">
            <v/>
          </cell>
          <cell r="CX55" t="str">
            <v/>
          </cell>
          <cell r="CY55" t="str">
            <v/>
          </cell>
          <cell r="CZ55">
            <v>0</v>
          </cell>
          <cell r="DA55" t="str">
            <v>-</v>
          </cell>
          <cell r="DB55" t="str">
            <v>-</v>
          </cell>
          <cell r="DC55" t="str">
            <v>-</v>
          </cell>
          <cell r="DD55" t="str">
            <v>-</v>
          </cell>
          <cell r="DE55" t="str">
            <v>-</v>
          </cell>
          <cell r="DF55" t="str">
            <v>-</v>
          </cell>
          <cell r="DG55" t="str">
            <v>-</v>
          </cell>
          <cell r="DH55" t="str">
            <v>-</v>
          </cell>
          <cell r="DI55" t="e">
            <v>#DIV/0!</v>
          </cell>
          <cell r="DJ55" t="str">
            <v/>
          </cell>
          <cell r="DK55" t="str">
            <v/>
          </cell>
          <cell r="DL55" t="str">
            <v/>
          </cell>
          <cell r="DM55" t="str">
            <v/>
          </cell>
          <cell r="DN55" t="str">
            <v/>
          </cell>
          <cell r="DO55" t="str">
            <v/>
          </cell>
          <cell r="DP55" t="str">
            <v/>
          </cell>
          <cell r="DQ55" t="str">
            <v/>
          </cell>
          <cell r="DR55" t="e">
            <v>#DIV/0!</v>
          </cell>
          <cell r="DS55" t="str">
            <v>市民実感</v>
          </cell>
          <cell r="DT55" t="str">
            <v>ユニバーサルデザインの視点に基づく社会環境を整備することにより，全ての市民が生活しやすくなることが重要であり，その度合いを図る市民生活実感調査の方に重みを置く。</v>
          </cell>
          <cell r="DU55" t="e">
            <v>#DIV/0!</v>
          </cell>
          <cell r="DV55" t="e">
            <v>#DIV/0!</v>
          </cell>
          <cell r="DY55" t="str">
            <v>リンク</v>
          </cell>
          <cell r="EA55" t="str">
            <v>-</v>
          </cell>
          <cell r="EB55" t="str">
            <v>-</v>
          </cell>
          <cell r="EC55" t="str">
            <v>-</v>
          </cell>
          <cell r="ED55" t="str">
            <v>-</v>
          </cell>
          <cell r="EE55" t="str">
            <v>-</v>
          </cell>
          <cell r="EF55" t="str">
            <v>-</v>
          </cell>
          <cell r="EG55" t="str">
            <v>-</v>
          </cell>
          <cell r="EH55" t="str">
            <v>-</v>
          </cell>
          <cell r="EI55" t="str">
            <v>-</v>
          </cell>
          <cell r="EJ55" t="str">
            <v>e</v>
          </cell>
          <cell r="EK55">
            <v>1</v>
          </cell>
          <cell r="EL55">
            <v>1</v>
          </cell>
          <cell r="EM55">
            <v>1</v>
          </cell>
          <cell r="EN55" t="str">
            <v>-</v>
          </cell>
          <cell r="EO55" t="str">
            <v>-</v>
          </cell>
          <cell r="EP55" t="str">
            <v>-</v>
          </cell>
          <cell r="EQ55" t="str">
            <v>-</v>
          </cell>
          <cell r="ER55" t="str">
            <v>-</v>
          </cell>
          <cell r="ES55" t="str">
            <v>-</v>
          </cell>
          <cell r="ET55">
            <v>3</v>
          </cell>
          <cell r="EU55" t="str">
            <v/>
          </cell>
          <cell r="EV55" t="str">
            <v/>
          </cell>
          <cell r="EW55" t="str">
            <v/>
          </cell>
          <cell r="EX55" t="str">
            <v/>
          </cell>
          <cell r="EY55" t="str">
            <v/>
          </cell>
          <cell r="EZ55" t="str">
            <v/>
          </cell>
          <cell r="FA55" t="str">
            <v/>
          </cell>
          <cell r="FB55" t="str">
            <v/>
          </cell>
          <cell r="FC55" t="str">
            <v/>
          </cell>
          <cell r="FD55">
            <v>0</v>
          </cell>
          <cell r="FE55" t="str">
            <v>-</v>
          </cell>
          <cell r="FF55" t="str">
            <v>-</v>
          </cell>
          <cell r="FG55" t="str">
            <v>-</v>
          </cell>
          <cell r="FH55" t="str">
            <v>-</v>
          </cell>
          <cell r="FI55" t="str">
            <v>-</v>
          </cell>
          <cell r="FJ55" t="str">
            <v>-</v>
          </cell>
          <cell r="FK55" t="str">
            <v>-</v>
          </cell>
          <cell r="FL55" t="str">
            <v>-</v>
          </cell>
          <cell r="FM55" t="e">
            <v>#DIV/0!</v>
          </cell>
          <cell r="FN55" t="str">
            <v/>
          </cell>
          <cell r="FO55" t="str">
            <v/>
          </cell>
          <cell r="FP55" t="str">
            <v/>
          </cell>
          <cell r="FQ55" t="str">
            <v/>
          </cell>
          <cell r="FR55" t="str">
            <v/>
          </cell>
          <cell r="FS55" t="str">
            <v/>
          </cell>
          <cell r="FT55" t="str">
            <v/>
          </cell>
          <cell r="FU55" t="str">
            <v/>
          </cell>
          <cell r="FV55" t="e">
            <v>#DIV/0!</v>
          </cell>
          <cell r="FW55" t="str">
            <v>市民実感</v>
          </cell>
          <cell r="FX55" t="str">
            <v>ユニバーサルデザインの視点に基づく社会環境を整備することにより，全ての市民が生活しやすくなることが重要であり，その度合いを図る市民生活実感調査の方に重みを置く。</v>
          </cell>
          <cell r="FY55" t="e">
            <v>#DIV/0!</v>
          </cell>
          <cell r="FZ55" t="e">
            <v>#DIV/0!</v>
          </cell>
          <cell r="GC55" t="str">
            <v>リンク</v>
          </cell>
          <cell r="GE55" t="str">
            <v>-</v>
          </cell>
          <cell r="GF55" t="str">
            <v>-</v>
          </cell>
          <cell r="GG55" t="str">
            <v>-</v>
          </cell>
          <cell r="GH55" t="str">
            <v>-</v>
          </cell>
          <cell r="GI55" t="str">
            <v>-</v>
          </cell>
          <cell r="GJ55" t="str">
            <v>-</v>
          </cell>
          <cell r="GK55" t="str">
            <v>-</v>
          </cell>
          <cell r="GL55" t="str">
            <v>-</v>
          </cell>
          <cell r="GM55" t="str">
            <v>-</v>
          </cell>
          <cell r="GN55" t="str">
            <v>e</v>
          </cell>
          <cell r="GO55">
            <v>1</v>
          </cell>
          <cell r="GP55">
            <v>1</v>
          </cell>
          <cell r="GQ55">
            <v>1</v>
          </cell>
          <cell r="GR55" t="str">
            <v>-</v>
          </cell>
          <cell r="GS55" t="str">
            <v>-</v>
          </cell>
          <cell r="GT55" t="str">
            <v>-</v>
          </cell>
          <cell r="GU55" t="str">
            <v>-</v>
          </cell>
          <cell r="GV55" t="str">
            <v>-</v>
          </cell>
          <cell r="GW55" t="str">
            <v>-</v>
          </cell>
          <cell r="GX55">
            <v>3</v>
          </cell>
          <cell r="GY55" t="str">
            <v/>
          </cell>
          <cell r="GZ55" t="str">
            <v/>
          </cell>
          <cell r="HA55" t="str">
            <v/>
          </cell>
          <cell r="HB55" t="str">
            <v/>
          </cell>
          <cell r="HC55" t="str">
            <v/>
          </cell>
          <cell r="HD55" t="str">
            <v/>
          </cell>
          <cell r="HE55" t="str">
            <v/>
          </cell>
          <cell r="HF55" t="str">
            <v/>
          </cell>
          <cell r="HG55" t="str">
            <v/>
          </cell>
          <cell r="HH55">
            <v>0</v>
          </cell>
          <cell r="HI55" t="str">
            <v>-</v>
          </cell>
          <cell r="HJ55" t="str">
            <v>-</v>
          </cell>
          <cell r="HK55" t="str">
            <v>-</v>
          </cell>
          <cell r="HL55" t="str">
            <v>-</v>
          </cell>
          <cell r="HM55" t="str">
            <v>-</v>
          </cell>
          <cell r="HN55" t="str">
            <v>-</v>
          </cell>
          <cell r="HO55" t="str">
            <v>-</v>
          </cell>
          <cell r="HP55" t="str">
            <v>-</v>
          </cell>
          <cell r="HQ55" t="e">
            <v>#DIV/0!</v>
          </cell>
          <cell r="HR55" t="str">
            <v/>
          </cell>
          <cell r="HS55" t="str">
            <v/>
          </cell>
          <cell r="HT55" t="str">
            <v/>
          </cell>
          <cell r="HU55" t="str">
            <v/>
          </cell>
          <cell r="HV55" t="str">
            <v/>
          </cell>
          <cell r="HW55" t="str">
            <v/>
          </cell>
          <cell r="HX55" t="str">
            <v/>
          </cell>
          <cell r="HY55" t="str">
            <v/>
          </cell>
          <cell r="HZ55" t="e">
            <v>#DIV/0!</v>
          </cell>
          <cell r="IA55" t="str">
            <v>市民実感</v>
          </cell>
          <cell r="IB55" t="str">
            <v>ユニバーサルデザインの視点に基づく社会環境を整備することにより，全ての市民が生活しやすくなることが重要であり，その度合いを図る市民生活実感調査の方に重みを置く。</v>
          </cell>
          <cell r="IC55" t="e">
            <v>#DIV/0!</v>
          </cell>
          <cell r="ID55" t="e">
            <v>#DIV/0!</v>
          </cell>
          <cell r="IG55" t="str">
            <v>リンク</v>
          </cell>
          <cell r="II55" t="str">
            <v>-</v>
          </cell>
          <cell r="IJ55" t="str">
            <v>-</v>
          </cell>
          <cell r="IK55" t="str">
            <v>-</v>
          </cell>
          <cell r="IL55" t="str">
            <v>-</v>
          </cell>
          <cell r="IM55" t="str">
            <v>-</v>
          </cell>
          <cell r="IN55" t="str">
            <v>-</v>
          </cell>
          <cell r="IO55" t="str">
            <v>-</v>
          </cell>
          <cell r="IP55" t="str">
            <v>-</v>
          </cell>
          <cell r="IQ55" t="str">
            <v>-</v>
          </cell>
          <cell r="IR55" t="str">
            <v>e</v>
          </cell>
          <cell r="IS55">
            <v>1</v>
          </cell>
          <cell r="IT55">
            <v>1</v>
          </cell>
          <cell r="IU55">
            <v>1</v>
          </cell>
          <cell r="IV55" t="str">
            <v>-</v>
          </cell>
          <cell r="IW55" t="str">
            <v>-</v>
          </cell>
          <cell r="IX55" t="str">
            <v>-</v>
          </cell>
          <cell r="IY55" t="str">
            <v>-</v>
          </cell>
          <cell r="IZ55" t="str">
            <v>-</v>
          </cell>
          <cell r="JA55" t="str">
            <v>-</v>
          </cell>
          <cell r="JB55">
            <v>3</v>
          </cell>
          <cell r="JC55" t="str">
            <v/>
          </cell>
          <cell r="JD55" t="str">
            <v/>
          </cell>
          <cell r="JE55" t="str">
            <v/>
          </cell>
          <cell r="JF55" t="str">
            <v/>
          </cell>
          <cell r="JG55" t="str">
            <v/>
          </cell>
          <cell r="JH55" t="str">
            <v/>
          </cell>
          <cell r="JI55" t="str">
            <v/>
          </cell>
          <cell r="JJ55" t="str">
            <v/>
          </cell>
          <cell r="JK55" t="str">
            <v/>
          </cell>
          <cell r="JL55">
            <v>0</v>
          </cell>
          <cell r="JM55" t="str">
            <v>-</v>
          </cell>
          <cell r="JN55" t="str">
            <v>-</v>
          </cell>
          <cell r="JO55" t="str">
            <v>-</v>
          </cell>
          <cell r="JP55" t="str">
            <v>-</v>
          </cell>
          <cell r="JQ55" t="str">
            <v>-</v>
          </cell>
          <cell r="JR55" t="str">
            <v>-</v>
          </cell>
          <cell r="JS55" t="str">
            <v>-</v>
          </cell>
          <cell r="JT55" t="str">
            <v>-</v>
          </cell>
          <cell r="JU55" t="e">
            <v>#DIV/0!</v>
          </cell>
          <cell r="JV55" t="str">
            <v/>
          </cell>
          <cell r="JW55" t="str">
            <v/>
          </cell>
          <cell r="JX55" t="str">
            <v/>
          </cell>
          <cell r="JY55" t="str">
            <v/>
          </cell>
          <cell r="JZ55" t="str">
            <v/>
          </cell>
          <cell r="KA55" t="str">
            <v/>
          </cell>
          <cell r="KB55" t="str">
            <v/>
          </cell>
          <cell r="KC55" t="str">
            <v/>
          </cell>
          <cell r="KD55" t="e">
            <v>#DIV/0!</v>
          </cell>
          <cell r="KE55" t="str">
            <v>市民実感</v>
          </cell>
          <cell r="KF55" t="str">
            <v>ユニバーサルデザインの視点に基づく社会環境を整備することにより，全ての市民が生活しやすくなることが重要であり，その度合いを図る市民生活実感調査の方に重みを置く。</v>
          </cell>
          <cell r="KG55" t="e">
            <v>#DIV/0!</v>
          </cell>
          <cell r="KH55" t="e">
            <v>#DIV/0!</v>
          </cell>
          <cell r="KK55" t="str">
            <v>リンク</v>
          </cell>
        </row>
        <row r="56">
          <cell r="A56">
            <v>1401</v>
          </cell>
          <cell r="B56" t="str">
            <v>地域における「気づき・つなぎ・支える」力の向上</v>
          </cell>
          <cell r="C56">
            <v>14</v>
          </cell>
          <cell r="D56" t="str">
            <v>地域福祉</v>
          </cell>
          <cell r="F56" t="str">
            <v>保健福祉局</v>
          </cell>
          <cell r="K56" t="str">
            <v>○</v>
          </cell>
          <cell r="L56" t="str">
            <v>○</v>
          </cell>
          <cell r="M56" t="str">
            <v>○</v>
          </cell>
          <cell r="N56" t="str">
            <v>-</v>
          </cell>
          <cell r="O56" t="str">
            <v>-</v>
          </cell>
          <cell r="P56" t="str">
            <v>-</v>
          </cell>
          <cell r="Q56" t="str">
            <v>-</v>
          </cell>
          <cell r="R56" t="str">
            <v>-</v>
          </cell>
          <cell r="S56" t="str">
            <v>a</v>
          </cell>
          <cell r="T56" t="str">
            <v>-</v>
          </cell>
          <cell r="U56" t="str">
            <v>-</v>
          </cell>
          <cell r="V56" t="str">
            <v>-</v>
          </cell>
          <cell r="W56" t="str">
            <v>-</v>
          </cell>
          <cell r="X56" t="str">
            <v>-</v>
          </cell>
          <cell r="Y56" t="str">
            <v>-</v>
          </cell>
          <cell r="Z56" t="str">
            <v>-</v>
          </cell>
          <cell r="AA56" t="str">
            <v>-</v>
          </cell>
          <cell r="AB56" t="str">
            <v>a</v>
          </cell>
          <cell r="AC56">
            <v>1</v>
          </cell>
          <cell r="AD56" t="str">
            <v>-</v>
          </cell>
          <cell r="AE56" t="str">
            <v>-</v>
          </cell>
          <cell r="AF56" t="str">
            <v>-</v>
          </cell>
          <cell r="AG56" t="str">
            <v>-</v>
          </cell>
          <cell r="AH56" t="str">
            <v>-</v>
          </cell>
          <cell r="AI56" t="str">
            <v>-</v>
          </cell>
          <cell r="AJ56" t="str">
            <v>-</v>
          </cell>
          <cell r="AK56" t="str">
            <v>-</v>
          </cell>
          <cell r="AL56">
            <v>1</v>
          </cell>
          <cell r="AM56">
            <v>4</v>
          </cell>
          <cell r="AN56" t="str">
            <v/>
          </cell>
          <cell r="AO56" t="str">
            <v/>
          </cell>
          <cell r="AP56" t="str">
            <v/>
          </cell>
          <cell r="AQ56" t="str">
            <v/>
          </cell>
          <cell r="AR56" t="str">
            <v/>
          </cell>
          <cell r="AS56" t="str">
            <v/>
          </cell>
          <cell r="AT56" t="str">
            <v/>
          </cell>
          <cell r="AU56" t="str">
            <v/>
          </cell>
          <cell r="AV56">
            <v>1</v>
          </cell>
          <cell r="AW56" t="str">
            <v>c</v>
          </cell>
          <cell r="AX56" t="str">
            <v>c</v>
          </cell>
          <cell r="AY56" t="str">
            <v>d</v>
          </cell>
          <cell r="AZ56" t="str">
            <v>-</v>
          </cell>
          <cell r="BA56" t="str">
            <v>-</v>
          </cell>
          <cell r="BB56" t="str">
            <v>-</v>
          </cell>
          <cell r="BC56" t="str">
            <v>-</v>
          </cell>
          <cell r="BD56" t="str">
            <v>-</v>
          </cell>
          <cell r="BE56" t="str">
            <v>c</v>
          </cell>
          <cell r="BF56">
            <v>2</v>
          </cell>
          <cell r="BG56">
            <v>2</v>
          </cell>
          <cell r="BH56">
            <v>1</v>
          </cell>
          <cell r="BI56" t="str">
            <v/>
          </cell>
          <cell r="BJ56" t="str">
            <v/>
          </cell>
          <cell r="BK56" t="str">
            <v/>
          </cell>
          <cell r="BL56" t="str">
            <v/>
          </cell>
          <cell r="BM56" t="str">
            <v/>
          </cell>
          <cell r="BN56">
            <v>0.41666666666666669</v>
          </cell>
          <cell r="BO56" t="str">
            <v>市民実感</v>
          </cell>
          <cell r="BP56" t="str">
            <v>広く一般の市民の方に地域のボランティア活動に関心を持っていただくなど，地域における多様な主体の協働が重要であることから，市民生活実感調査を重視する。</v>
          </cell>
          <cell r="BQ56" t="str">
            <v>B</v>
          </cell>
          <cell r="BR56" t="str">
            <v>政策の目的がかなり達成されている</v>
          </cell>
          <cell r="BW56" t="str">
            <v>-</v>
          </cell>
          <cell r="BX56" t="str">
            <v>-</v>
          </cell>
          <cell r="BY56" t="str">
            <v>-</v>
          </cell>
          <cell r="BZ56" t="str">
            <v>-</v>
          </cell>
          <cell r="CA56" t="str">
            <v>-</v>
          </cell>
          <cell r="CB56" t="str">
            <v>-</v>
          </cell>
          <cell r="CC56" t="str">
            <v>-</v>
          </cell>
          <cell r="CD56" t="str">
            <v>-</v>
          </cell>
          <cell r="CE56" t="str">
            <v>-</v>
          </cell>
          <cell r="CF56" t="str">
            <v>e</v>
          </cell>
          <cell r="CG56">
            <v>1</v>
          </cell>
          <cell r="CH56" t="str">
            <v>-</v>
          </cell>
          <cell r="CI56" t="str">
            <v>-</v>
          </cell>
          <cell r="CJ56" t="str">
            <v>-</v>
          </cell>
          <cell r="CK56" t="str">
            <v>-</v>
          </cell>
          <cell r="CL56" t="str">
            <v>-</v>
          </cell>
          <cell r="CM56" t="str">
            <v>-</v>
          </cell>
          <cell r="CN56" t="str">
            <v>-</v>
          </cell>
          <cell r="CO56" t="str">
            <v>-</v>
          </cell>
          <cell r="CP56">
            <v>1</v>
          </cell>
          <cell r="CQ56" t="str">
            <v/>
          </cell>
          <cell r="CR56" t="str">
            <v/>
          </cell>
          <cell r="CS56" t="str">
            <v/>
          </cell>
          <cell r="CT56" t="str">
            <v/>
          </cell>
          <cell r="CU56" t="str">
            <v/>
          </cell>
          <cell r="CV56" t="str">
            <v/>
          </cell>
          <cell r="CW56" t="str">
            <v/>
          </cell>
          <cell r="CX56" t="str">
            <v/>
          </cell>
          <cell r="CY56" t="str">
            <v/>
          </cell>
          <cell r="CZ56">
            <v>0</v>
          </cell>
          <cell r="DA56" t="str">
            <v>-</v>
          </cell>
          <cell r="DB56" t="str">
            <v>-</v>
          </cell>
          <cell r="DC56" t="str">
            <v>-</v>
          </cell>
          <cell r="DD56" t="str">
            <v>-</v>
          </cell>
          <cell r="DE56" t="str">
            <v>-</v>
          </cell>
          <cell r="DF56" t="str">
            <v>-</v>
          </cell>
          <cell r="DG56" t="str">
            <v>-</v>
          </cell>
          <cell r="DH56" t="str">
            <v>-</v>
          </cell>
          <cell r="DI56" t="e">
            <v>#DIV/0!</v>
          </cell>
          <cell r="DJ56" t="str">
            <v/>
          </cell>
          <cell r="DK56" t="str">
            <v/>
          </cell>
          <cell r="DL56" t="str">
            <v/>
          </cell>
          <cell r="DM56" t="str">
            <v/>
          </cell>
          <cell r="DN56" t="str">
            <v/>
          </cell>
          <cell r="DO56" t="str">
            <v/>
          </cell>
          <cell r="DP56" t="str">
            <v/>
          </cell>
          <cell r="DQ56" t="str">
            <v/>
          </cell>
          <cell r="DR56" t="e">
            <v>#DIV/0!</v>
          </cell>
          <cell r="DS56" t="str">
            <v>市民実感</v>
          </cell>
          <cell r="DT56" t="str">
            <v>広く一般の市民の方に地域のボランティア活動に関心を持っていただくなど，地域における多様な主体の協働が重要であることから，市民生活実感調査を重視する。</v>
          </cell>
          <cell r="DU56" t="e">
            <v>#DIV/0!</v>
          </cell>
          <cell r="DV56" t="e">
            <v>#DIV/0!</v>
          </cell>
          <cell r="DY56" t="str">
            <v>リンク</v>
          </cell>
          <cell r="EA56" t="str">
            <v>-</v>
          </cell>
          <cell r="EB56" t="str">
            <v>-</v>
          </cell>
          <cell r="EC56" t="str">
            <v>-</v>
          </cell>
          <cell r="ED56" t="str">
            <v>-</v>
          </cell>
          <cell r="EE56" t="str">
            <v>-</v>
          </cell>
          <cell r="EF56" t="str">
            <v>-</v>
          </cell>
          <cell r="EG56" t="str">
            <v>-</v>
          </cell>
          <cell r="EH56" t="str">
            <v>-</v>
          </cell>
          <cell r="EI56" t="str">
            <v>-</v>
          </cell>
          <cell r="EJ56" t="str">
            <v>e</v>
          </cell>
          <cell r="EK56">
            <v>1</v>
          </cell>
          <cell r="EL56" t="str">
            <v>-</v>
          </cell>
          <cell r="EM56" t="str">
            <v>-</v>
          </cell>
          <cell r="EN56" t="str">
            <v>-</v>
          </cell>
          <cell r="EO56" t="str">
            <v>-</v>
          </cell>
          <cell r="EP56" t="str">
            <v>-</v>
          </cell>
          <cell r="EQ56" t="str">
            <v>-</v>
          </cell>
          <cell r="ER56" t="str">
            <v>-</v>
          </cell>
          <cell r="ES56" t="str">
            <v>-</v>
          </cell>
          <cell r="ET56">
            <v>1</v>
          </cell>
          <cell r="EU56" t="str">
            <v/>
          </cell>
          <cell r="EV56" t="str">
            <v/>
          </cell>
          <cell r="EW56" t="str">
            <v/>
          </cell>
          <cell r="EX56" t="str">
            <v/>
          </cell>
          <cell r="EY56" t="str">
            <v/>
          </cell>
          <cell r="EZ56" t="str">
            <v/>
          </cell>
          <cell r="FA56" t="str">
            <v/>
          </cell>
          <cell r="FB56" t="str">
            <v/>
          </cell>
          <cell r="FC56" t="str">
            <v/>
          </cell>
          <cell r="FD56">
            <v>0</v>
          </cell>
          <cell r="FE56" t="str">
            <v>-</v>
          </cell>
          <cell r="FF56" t="str">
            <v>-</v>
          </cell>
          <cell r="FG56" t="str">
            <v>-</v>
          </cell>
          <cell r="FH56" t="str">
            <v>-</v>
          </cell>
          <cell r="FI56" t="str">
            <v>-</v>
          </cell>
          <cell r="FJ56" t="str">
            <v>-</v>
          </cell>
          <cell r="FK56" t="str">
            <v>-</v>
          </cell>
          <cell r="FL56" t="str">
            <v>-</v>
          </cell>
          <cell r="FM56" t="e">
            <v>#DIV/0!</v>
          </cell>
          <cell r="FN56" t="str">
            <v/>
          </cell>
          <cell r="FO56" t="str">
            <v/>
          </cell>
          <cell r="FP56" t="str">
            <v/>
          </cell>
          <cell r="FQ56" t="str">
            <v/>
          </cell>
          <cell r="FR56" t="str">
            <v/>
          </cell>
          <cell r="FS56" t="str">
            <v/>
          </cell>
          <cell r="FT56" t="str">
            <v/>
          </cell>
          <cell r="FU56" t="str">
            <v/>
          </cell>
          <cell r="FV56" t="e">
            <v>#DIV/0!</v>
          </cell>
          <cell r="FW56" t="str">
            <v>市民実感</v>
          </cell>
          <cell r="FX56" t="str">
            <v>広く一般の市民の方に地域のボランティア活動に関心を持っていただくなど，地域における多様な主体の協働が重要であることから，市民生活実感調査を重視する。</v>
          </cell>
          <cell r="FY56" t="e">
            <v>#DIV/0!</v>
          </cell>
          <cell r="FZ56" t="e">
            <v>#DIV/0!</v>
          </cell>
          <cell r="GC56" t="str">
            <v>リンク</v>
          </cell>
          <cell r="GE56" t="str">
            <v>-</v>
          </cell>
          <cell r="GF56" t="str">
            <v>-</v>
          </cell>
          <cell r="GG56" t="str">
            <v>-</v>
          </cell>
          <cell r="GH56" t="str">
            <v>-</v>
          </cell>
          <cell r="GI56" t="str">
            <v>-</v>
          </cell>
          <cell r="GJ56" t="str">
            <v>-</v>
          </cell>
          <cell r="GK56" t="str">
            <v>-</v>
          </cell>
          <cell r="GL56" t="str">
            <v>-</v>
          </cell>
          <cell r="GM56" t="str">
            <v>-</v>
          </cell>
          <cell r="GN56" t="str">
            <v>e</v>
          </cell>
          <cell r="GO56">
            <v>1</v>
          </cell>
          <cell r="GP56" t="str">
            <v>-</v>
          </cell>
          <cell r="GQ56" t="str">
            <v>-</v>
          </cell>
          <cell r="GR56" t="str">
            <v>-</v>
          </cell>
          <cell r="GS56" t="str">
            <v>-</v>
          </cell>
          <cell r="GT56" t="str">
            <v>-</v>
          </cell>
          <cell r="GU56" t="str">
            <v>-</v>
          </cell>
          <cell r="GV56" t="str">
            <v>-</v>
          </cell>
          <cell r="GW56" t="str">
            <v>-</v>
          </cell>
          <cell r="GX56">
            <v>1</v>
          </cell>
          <cell r="GY56" t="str">
            <v/>
          </cell>
          <cell r="GZ56" t="str">
            <v/>
          </cell>
          <cell r="HA56" t="str">
            <v/>
          </cell>
          <cell r="HB56" t="str">
            <v/>
          </cell>
          <cell r="HC56" t="str">
            <v/>
          </cell>
          <cell r="HD56" t="str">
            <v/>
          </cell>
          <cell r="HE56" t="str">
            <v/>
          </cell>
          <cell r="HF56" t="str">
            <v/>
          </cell>
          <cell r="HG56" t="str">
            <v/>
          </cell>
          <cell r="HH56">
            <v>0</v>
          </cell>
          <cell r="HI56" t="str">
            <v>-</v>
          </cell>
          <cell r="HJ56" t="str">
            <v>-</v>
          </cell>
          <cell r="HK56" t="str">
            <v>-</v>
          </cell>
          <cell r="HL56" t="str">
            <v>-</v>
          </cell>
          <cell r="HM56" t="str">
            <v>-</v>
          </cell>
          <cell r="HN56" t="str">
            <v>-</v>
          </cell>
          <cell r="HO56" t="str">
            <v>-</v>
          </cell>
          <cell r="HP56" t="str">
            <v>-</v>
          </cell>
          <cell r="HQ56" t="e">
            <v>#DIV/0!</v>
          </cell>
          <cell r="HR56" t="str">
            <v/>
          </cell>
          <cell r="HS56" t="str">
            <v/>
          </cell>
          <cell r="HT56" t="str">
            <v/>
          </cell>
          <cell r="HU56" t="str">
            <v/>
          </cell>
          <cell r="HV56" t="str">
            <v/>
          </cell>
          <cell r="HW56" t="str">
            <v/>
          </cell>
          <cell r="HX56" t="str">
            <v/>
          </cell>
          <cell r="HY56" t="str">
            <v/>
          </cell>
          <cell r="HZ56" t="e">
            <v>#DIV/0!</v>
          </cell>
          <cell r="IA56" t="str">
            <v>市民実感</v>
          </cell>
          <cell r="IB56" t="str">
            <v>広く一般の市民の方に地域のボランティア活動に関心を持っていただくなど，地域における多様な主体の協働が重要であることから，市民生活実感調査を重視する。</v>
          </cell>
          <cell r="IC56" t="e">
            <v>#DIV/0!</v>
          </cell>
          <cell r="ID56" t="e">
            <v>#DIV/0!</v>
          </cell>
          <cell r="IG56" t="str">
            <v>リンク</v>
          </cell>
          <cell r="II56" t="str">
            <v>-</v>
          </cell>
          <cell r="IJ56" t="str">
            <v>-</v>
          </cell>
          <cell r="IK56" t="str">
            <v>-</v>
          </cell>
          <cell r="IL56" t="str">
            <v>-</v>
          </cell>
          <cell r="IM56" t="str">
            <v>-</v>
          </cell>
          <cell r="IN56" t="str">
            <v>-</v>
          </cell>
          <cell r="IO56" t="str">
            <v>-</v>
          </cell>
          <cell r="IP56" t="str">
            <v>-</v>
          </cell>
          <cell r="IQ56" t="str">
            <v>-</v>
          </cell>
          <cell r="IR56" t="str">
            <v>e</v>
          </cell>
          <cell r="IS56">
            <v>1</v>
          </cell>
          <cell r="IT56" t="str">
            <v>-</v>
          </cell>
          <cell r="IU56" t="str">
            <v>-</v>
          </cell>
          <cell r="IV56" t="str">
            <v>-</v>
          </cell>
          <cell r="IW56" t="str">
            <v>-</v>
          </cell>
          <cell r="IX56" t="str">
            <v>-</v>
          </cell>
          <cell r="IY56" t="str">
            <v>-</v>
          </cell>
          <cell r="IZ56" t="str">
            <v>-</v>
          </cell>
          <cell r="JA56" t="str">
            <v>-</v>
          </cell>
          <cell r="JB56">
            <v>1</v>
          </cell>
          <cell r="JC56" t="str">
            <v/>
          </cell>
          <cell r="JD56" t="str">
            <v/>
          </cell>
          <cell r="JE56" t="str">
            <v/>
          </cell>
          <cell r="JF56" t="str">
            <v/>
          </cell>
          <cell r="JG56" t="str">
            <v/>
          </cell>
          <cell r="JH56" t="str">
            <v/>
          </cell>
          <cell r="JI56" t="str">
            <v/>
          </cell>
          <cell r="JJ56" t="str">
            <v/>
          </cell>
          <cell r="JK56" t="str">
            <v/>
          </cell>
          <cell r="JL56">
            <v>0</v>
          </cell>
          <cell r="JM56" t="str">
            <v>-</v>
          </cell>
          <cell r="JN56" t="str">
            <v>-</v>
          </cell>
          <cell r="JO56" t="str">
            <v>-</v>
          </cell>
          <cell r="JP56" t="str">
            <v>-</v>
          </cell>
          <cell r="JQ56" t="str">
            <v>-</v>
          </cell>
          <cell r="JR56" t="str">
            <v>-</v>
          </cell>
          <cell r="JS56" t="str">
            <v>-</v>
          </cell>
          <cell r="JT56" t="str">
            <v>-</v>
          </cell>
          <cell r="JU56" t="e">
            <v>#DIV/0!</v>
          </cell>
          <cell r="JV56" t="str">
            <v/>
          </cell>
          <cell r="JW56" t="str">
            <v/>
          </cell>
          <cell r="JX56" t="str">
            <v/>
          </cell>
          <cell r="JY56" t="str">
            <v/>
          </cell>
          <cell r="JZ56" t="str">
            <v/>
          </cell>
          <cell r="KA56" t="str">
            <v/>
          </cell>
          <cell r="KB56" t="str">
            <v/>
          </cell>
          <cell r="KC56" t="str">
            <v/>
          </cell>
          <cell r="KD56" t="e">
            <v>#DIV/0!</v>
          </cell>
          <cell r="KE56" t="str">
            <v>市民実感</v>
          </cell>
          <cell r="KF56" t="str">
            <v>広く一般の市民の方に地域のボランティア活動に関心を持っていただくなど，地域における多様な主体の協働が重要であることから，市民生活実感調査を重視する。</v>
          </cell>
          <cell r="KG56" t="e">
            <v>#DIV/0!</v>
          </cell>
          <cell r="KH56" t="e">
            <v>#DIV/0!</v>
          </cell>
          <cell r="KK56" t="str">
            <v>リンク</v>
          </cell>
        </row>
        <row r="57">
          <cell r="A57">
            <v>1402</v>
          </cell>
          <cell r="B57" t="str">
            <v>行政・支援関係機関等の分野横断的な支援体制の強化</v>
          </cell>
          <cell r="C57">
            <v>14</v>
          </cell>
          <cell r="D57" t="str">
            <v>地域福祉</v>
          </cell>
          <cell r="F57" t="str">
            <v>保健福祉局</v>
          </cell>
          <cell r="K57" t="str">
            <v>○</v>
          </cell>
          <cell r="L57" t="str">
            <v>○</v>
          </cell>
          <cell r="M57" t="str">
            <v>○</v>
          </cell>
          <cell r="N57" t="str">
            <v>-</v>
          </cell>
          <cell r="O57" t="str">
            <v>-</v>
          </cell>
          <cell r="P57" t="str">
            <v>-</v>
          </cell>
          <cell r="Q57" t="str">
            <v>-</v>
          </cell>
          <cell r="R57" t="str">
            <v>-</v>
          </cell>
          <cell r="S57" t="str">
            <v>c</v>
          </cell>
          <cell r="T57" t="str">
            <v>-</v>
          </cell>
          <cell r="U57" t="str">
            <v>-</v>
          </cell>
          <cell r="V57" t="str">
            <v>-</v>
          </cell>
          <cell r="W57" t="str">
            <v>-</v>
          </cell>
          <cell r="X57" t="str">
            <v>-</v>
          </cell>
          <cell r="Y57" t="str">
            <v>-</v>
          </cell>
          <cell r="Z57" t="str">
            <v>-</v>
          </cell>
          <cell r="AA57" t="str">
            <v>-</v>
          </cell>
          <cell r="AB57" t="str">
            <v>c</v>
          </cell>
          <cell r="AC57">
            <v>1</v>
          </cell>
          <cell r="AD57" t="str">
            <v>-</v>
          </cell>
          <cell r="AE57" t="str">
            <v>-</v>
          </cell>
          <cell r="AF57" t="str">
            <v>-</v>
          </cell>
          <cell r="AG57" t="str">
            <v>-</v>
          </cell>
          <cell r="AH57" t="str">
            <v>-</v>
          </cell>
          <cell r="AI57" t="str">
            <v>-</v>
          </cell>
          <cell r="AJ57" t="str">
            <v>-</v>
          </cell>
          <cell r="AK57" t="str">
            <v>-</v>
          </cell>
          <cell r="AL57">
            <v>1</v>
          </cell>
          <cell r="AM57">
            <v>2</v>
          </cell>
          <cell r="AN57" t="str">
            <v/>
          </cell>
          <cell r="AO57" t="str">
            <v/>
          </cell>
          <cell r="AP57" t="str">
            <v/>
          </cell>
          <cell r="AQ57" t="str">
            <v/>
          </cell>
          <cell r="AR57" t="str">
            <v/>
          </cell>
          <cell r="AS57" t="str">
            <v/>
          </cell>
          <cell r="AT57" t="str">
            <v/>
          </cell>
          <cell r="AU57" t="str">
            <v/>
          </cell>
          <cell r="AV57">
            <v>0.5</v>
          </cell>
          <cell r="AW57" t="str">
            <v>c</v>
          </cell>
          <cell r="AX57" t="str">
            <v>c</v>
          </cell>
          <cell r="AY57" t="str">
            <v>d</v>
          </cell>
          <cell r="AZ57" t="str">
            <v>-</v>
          </cell>
          <cell r="BA57" t="str">
            <v>-</v>
          </cell>
          <cell r="BB57" t="str">
            <v>-</v>
          </cell>
          <cell r="BC57" t="str">
            <v>-</v>
          </cell>
          <cell r="BD57" t="str">
            <v>-</v>
          </cell>
          <cell r="BE57" t="str">
            <v>c</v>
          </cell>
          <cell r="BF57">
            <v>2</v>
          </cell>
          <cell r="BG57">
            <v>2</v>
          </cell>
          <cell r="BH57">
            <v>1</v>
          </cell>
          <cell r="BI57" t="str">
            <v/>
          </cell>
          <cell r="BJ57" t="str">
            <v/>
          </cell>
          <cell r="BK57" t="str">
            <v/>
          </cell>
          <cell r="BL57" t="str">
            <v/>
          </cell>
          <cell r="BM57" t="str">
            <v/>
          </cell>
          <cell r="BN57">
            <v>0.41666666666666669</v>
          </cell>
          <cell r="BO57" t="str">
            <v>市民実感</v>
          </cell>
          <cell r="BP57" t="str">
            <v>広く一般の市民の方の実感として福祉ニーズに対応できている地域づくりを施策目的としていることから，市民生活実感調査を重視する。</v>
          </cell>
          <cell r="BQ57" t="str">
            <v>C</v>
          </cell>
          <cell r="BR57" t="str">
            <v>政策の目的がそこそこ達成されている</v>
          </cell>
          <cell r="BW57" t="str">
            <v>-</v>
          </cell>
          <cell r="BX57" t="str">
            <v>-</v>
          </cell>
          <cell r="BY57" t="str">
            <v>-</v>
          </cell>
          <cell r="BZ57" t="str">
            <v>-</v>
          </cell>
          <cell r="CA57" t="str">
            <v>-</v>
          </cell>
          <cell r="CB57" t="str">
            <v>-</v>
          </cell>
          <cell r="CC57" t="str">
            <v>-</v>
          </cell>
          <cell r="CD57" t="str">
            <v>-</v>
          </cell>
          <cell r="CE57" t="str">
            <v>-</v>
          </cell>
          <cell r="CF57" t="str">
            <v>e</v>
          </cell>
          <cell r="CG57">
            <v>1</v>
          </cell>
          <cell r="CH57" t="str">
            <v>-</v>
          </cell>
          <cell r="CI57" t="str">
            <v>-</v>
          </cell>
          <cell r="CJ57" t="str">
            <v>-</v>
          </cell>
          <cell r="CK57" t="str">
            <v>-</v>
          </cell>
          <cell r="CL57" t="str">
            <v>-</v>
          </cell>
          <cell r="CM57" t="str">
            <v>-</v>
          </cell>
          <cell r="CN57" t="str">
            <v>-</v>
          </cell>
          <cell r="CO57" t="str">
            <v>-</v>
          </cell>
          <cell r="CP57">
            <v>1</v>
          </cell>
          <cell r="CQ57" t="str">
            <v/>
          </cell>
          <cell r="CR57" t="str">
            <v/>
          </cell>
          <cell r="CS57" t="str">
            <v/>
          </cell>
          <cell r="CT57" t="str">
            <v/>
          </cell>
          <cell r="CU57" t="str">
            <v/>
          </cell>
          <cell r="CV57" t="str">
            <v/>
          </cell>
          <cell r="CW57" t="str">
            <v/>
          </cell>
          <cell r="CX57" t="str">
            <v/>
          </cell>
          <cell r="CY57" t="str">
            <v/>
          </cell>
          <cell r="CZ57">
            <v>0</v>
          </cell>
          <cell r="DA57" t="str">
            <v>-</v>
          </cell>
          <cell r="DB57" t="str">
            <v>-</v>
          </cell>
          <cell r="DC57" t="str">
            <v>-</v>
          </cell>
          <cell r="DD57" t="str">
            <v>-</v>
          </cell>
          <cell r="DE57" t="str">
            <v>-</v>
          </cell>
          <cell r="DF57" t="str">
            <v>-</v>
          </cell>
          <cell r="DG57" t="str">
            <v>-</v>
          </cell>
          <cell r="DH57" t="str">
            <v>-</v>
          </cell>
          <cell r="DI57" t="e">
            <v>#DIV/0!</v>
          </cell>
          <cell r="DJ57" t="str">
            <v/>
          </cell>
          <cell r="DK57" t="str">
            <v/>
          </cell>
          <cell r="DL57" t="str">
            <v/>
          </cell>
          <cell r="DM57" t="str">
            <v/>
          </cell>
          <cell r="DN57" t="str">
            <v/>
          </cell>
          <cell r="DO57" t="str">
            <v/>
          </cell>
          <cell r="DP57" t="str">
            <v/>
          </cell>
          <cell r="DQ57" t="str">
            <v/>
          </cell>
          <cell r="DR57" t="e">
            <v>#DIV/0!</v>
          </cell>
          <cell r="DS57" t="str">
            <v>市民実感</v>
          </cell>
          <cell r="DT57" t="str">
            <v>広く一般の市民の方の実感として福祉ニーズに対応できている地域づくりを施策目的としていることから，市民生活実感調査を重視する。</v>
          </cell>
          <cell r="DU57" t="e">
            <v>#DIV/0!</v>
          </cell>
          <cell r="DV57" t="e">
            <v>#DIV/0!</v>
          </cell>
          <cell r="DY57" t="str">
            <v>リンク</v>
          </cell>
          <cell r="EA57" t="str">
            <v>-</v>
          </cell>
          <cell r="EB57" t="str">
            <v>-</v>
          </cell>
          <cell r="EC57" t="str">
            <v>-</v>
          </cell>
          <cell r="ED57" t="str">
            <v>-</v>
          </cell>
          <cell r="EE57" t="str">
            <v>-</v>
          </cell>
          <cell r="EF57" t="str">
            <v>-</v>
          </cell>
          <cell r="EG57" t="str">
            <v>-</v>
          </cell>
          <cell r="EH57" t="str">
            <v>-</v>
          </cell>
          <cell r="EI57" t="str">
            <v>-</v>
          </cell>
          <cell r="EJ57" t="str">
            <v>e</v>
          </cell>
          <cell r="EK57">
            <v>1</v>
          </cell>
          <cell r="EL57" t="str">
            <v>-</v>
          </cell>
          <cell r="EM57" t="str">
            <v>-</v>
          </cell>
          <cell r="EN57" t="str">
            <v>-</v>
          </cell>
          <cell r="EO57" t="str">
            <v>-</v>
          </cell>
          <cell r="EP57" t="str">
            <v>-</v>
          </cell>
          <cell r="EQ57" t="str">
            <v>-</v>
          </cell>
          <cell r="ER57" t="str">
            <v>-</v>
          </cell>
          <cell r="ES57" t="str">
            <v>-</v>
          </cell>
          <cell r="ET57">
            <v>1</v>
          </cell>
          <cell r="EU57" t="str">
            <v/>
          </cell>
          <cell r="EV57" t="str">
            <v/>
          </cell>
          <cell r="EW57" t="str">
            <v/>
          </cell>
          <cell r="EX57" t="str">
            <v/>
          </cell>
          <cell r="EY57" t="str">
            <v/>
          </cell>
          <cell r="EZ57" t="str">
            <v/>
          </cell>
          <cell r="FA57" t="str">
            <v/>
          </cell>
          <cell r="FB57" t="str">
            <v/>
          </cell>
          <cell r="FC57" t="str">
            <v/>
          </cell>
          <cell r="FD57">
            <v>0</v>
          </cell>
          <cell r="FE57" t="str">
            <v>-</v>
          </cell>
          <cell r="FF57" t="str">
            <v>-</v>
          </cell>
          <cell r="FG57" t="str">
            <v>-</v>
          </cell>
          <cell r="FH57" t="str">
            <v>-</v>
          </cell>
          <cell r="FI57" t="str">
            <v>-</v>
          </cell>
          <cell r="FJ57" t="str">
            <v>-</v>
          </cell>
          <cell r="FK57" t="str">
            <v>-</v>
          </cell>
          <cell r="FL57" t="str">
            <v>-</v>
          </cell>
          <cell r="FM57" t="e">
            <v>#DIV/0!</v>
          </cell>
          <cell r="FN57" t="str">
            <v/>
          </cell>
          <cell r="FO57" t="str">
            <v/>
          </cell>
          <cell r="FP57" t="str">
            <v/>
          </cell>
          <cell r="FQ57" t="str">
            <v/>
          </cell>
          <cell r="FR57" t="str">
            <v/>
          </cell>
          <cell r="FS57" t="str">
            <v/>
          </cell>
          <cell r="FT57" t="str">
            <v/>
          </cell>
          <cell r="FU57" t="str">
            <v/>
          </cell>
          <cell r="FV57" t="e">
            <v>#DIV/0!</v>
          </cell>
          <cell r="FW57" t="str">
            <v>市民実感</v>
          </cell>
          <cell r="FX57" t="str">
            <v>広く一般の市民の方の実感として福祉ニーズに対応できている地域づくりを施策目的としていることから，市民生活実感調査を重視する。</v>
          </cell>
          <cell r="FY57" t="e">
            <v>#DIV/0!</v>
          </cell>
          <cell r="FZ57" t="e">
            <v>#DIV/0!</v>
          </cell>
          <cell r="GC57" t="str">
            <v>リンク</v>
          </cell>
          <cell r="GE57" t="str">
            <v>-</v>
          </cell>
          <cell r="GF57" t="str">
            <v>-</v>
          </cell>
          <cell r="GG57" t="str">
            <v>-</v>
          </cell>
          <cell r="GH57" t="str">
            <v>-</v>
          </cell>
          <cell r="GI57" t="str">
            <v>-</v>
          </cell>
          <cell r="GJ57" t="str">
            <v>-</v>
          </cell>
          <cell r="GK57" t="str">
            <v>-</v>
          </cell>
          <cell r="GL57" t="str">
            <v>-</v>
          </cell>
          <cell r="GM57" t="str">
            <v>-</v>
          </cell>
          <cell r="GN57" t="str">
            <v>e</v>
          </cell>
          <cell r="GO57">
            <v>1</v>
          </cell>
          <cell r="GP57" t="str">
            <v>-</v>
          </cell>
          <cell r="GQ57" t="str">
            <v>-</v>
          </cell>
          <cell r="GR57" t="str">
            <v>-</v>
          </cell>
          <cell r="GS57" t="str">
            <v>-</v>
          </cell>
          <cell r="GT57" t="str">
            <v>-</v>
          </cell>
          <cell r="GU57" t="str">
            <v>-</v>
          </cell>
          <cell r="GV57" t="str">
            <v>-</v>
          </cell>
          <cell r="GW57" t="str">
            <v>-</v>
          </cell>
          <cell r="GX57">
            <v>1</v>
          </cell>
          <cell r="GY57" t="str">
            <v/>
          </cell>
          <cell r="GZ57" t="str">
            <v/>
          </cell>
          <cell r="HA57" t="str">
            <v/>
          </cell>
          <cell r="HB57" t="str">
            <v/>
          </cell>
          <cell r="HC57" t="str">
            <v/>
          </cell>
          <cell r="HD57" t="str">
            <v/>
          </cell>
          <cell r="HE57" t="str">
            <v/>
          </cell>
          <cell r="HF57" t="str">
            <v/>
          </cell>
          <cell r="HG57" t="str">
            <v/>
          </cell>
          <cell r="HH57">
            <v>0</v>
          </cell>
          <cell r="HI57" t="str">
            <v>-</v>
          </cell>
          <cell r="HJ57" t="str">
            <v>-</v>
          </cell>
          <cell r="HK57" t="str">
            <v>-</v>
          </cell>
          <cell r="HL57" t="str">
            <v>-</v>
          </cell>
          <cell r="HM57" t="str">
            <v>-</v>
          </cell>
          <cell r="HN57" t="str">
            <v>-</v>
          </cell>
          <cell r="HO57" t="str">
            <v>-</v>
          </cell>
          <cell r="HP57" t="str">
            <v>-</v>
          </cell>
          <cell r="HQ57" t="e">
            <v>#DIV/0!</v>
          </cell>
          <cell r="HR57" t="str">
            <v/>
          </cell>
          <cell r="HS57" t="str">
            <v/>
          </cell>
          <cell r="HT57" t="str">
            <v/>
          </cell>
          <cell r="HU57" t="str">
            <v/>
          </cell>
          <cell r="HV57" t="str">
            <v/>
          </cell>
          <cell r="HW57" t="str">
            <v/>
          </cell>
          <cell r="HX57" t="str">
            <v/>
          </cell>
          <cell r="HY57" t="str">
            <v/>
          </cell>
          <cell r="HZ57" t="e">
            <v>#DIV/0!</v>
          </cell>
          <cell r="IA57" t="str">
            <v>市民実感</v>
          </cell>
          <cell r="IB57" t="str">
            <v>広く一般の市民の方の実感として福祉ニーズに対応できている地域づくりを施策目的としていることから，市民生活実感調査を重視する。</v>
          </cell>
          <cell r="IC57" t="e">
            <v>#DIV/0!</v>
          </cell>
          <cell r="ID57" t="e">
            <v>#DIV/0!</v>
          </cell>
          <cell r="IG57" t="str">
            <v>リンク</v>
          </cell>
          <cell r="II57" t="str">
            <v>-</v>
          </cell>
          <cell r="IJ57" t="str">
            <v>-</v>
          </cell>
          <cell r="IK57" t="str">
            <v>-</v>
          </cell>
          <cell r="IL57" t="str">
            <v>-</v>
          </cell>
          <cell r="IM57" t="str">
            <v>-</v>
          </cell>
          <cell r="IN57" t="str">
            <v>-</v>
          </cell>
          <cell r="IO57" t="str">
            <v>-</v>
          </cell>
          <cell r="IP57" t="str">
            <v>-</v>
          </cell>
          <cell r="IQ57" t="str">
            <v>-</v>
          </cell>
          <cell r="IR57" t="str">
            <v>e</v>
          </cell>
          <cell r="IS57">
            <v>1</v>
          </cell>
          <cell r="IT57" t="str">
            <v>-</v>
          </cell>
          <cell r="IU57" t="str">
            <v>-</v>
          </cell>
          <cell r="IV57" t="str">
            <v>-</v>
          </cell>
          <cell r="IW57" t="str">
            <v>-</v>
          </cell>
          <cell r="IX57" t="str">
            <v>-</v>
          </cell>
          <cell r="IY57" t="str">
            <v>-</v>
          </cell>
          <cell r="IZ57" t="str">
            <v>-</v>
          </cell>
          <cell r="JA57" t="str">
            <v>-</v>
          </cell>
          <cell r="JB57">
            <v>1</v>
          </cell>
          <cell r="JC57" t="str">
            <v/>
          </cell>
          <cell r="JD57" t="str">
            <v/>
          </cell>
          <cell r="JE57" t="str">
            <v/>
          </cell>
          <cell r="JF57" t="str">
            <v/>
          </cell>
          <cell r="JG57" t="str">
            <v/>
          </cell>
          <cell r="JH57" t="str">
            <v/>
          </cell>
          <cell r="JI57" t="str">
            <v/>
          </cell>
          <cell r="JJ57" t="str">
            <v/>
          </cell>
          <cell r="JK57" t="str">
            <v/>
          </cell>
          <cell r="JL57">
            <v>0</v>
          </cell>
          <cell r="JM57" t="str">
            <v>-</v>
          </cell>
          <cell r="JN57" t="str">
            <v>-</v>
          </cell>
          <cell r="JO57" t="str">
            <v>-</v>
          </cell>
          <cell r="JP57" t="str">
            <v>-</v>
          </cell>
          <cell r="JQ57" t="str">
            <v>-</v>
          </cell>
          <cell r="JR57" t="str">
            <v>-</v>
          </cell>
          <cell r="JS57" t="str">
            <v>-</v>
          </cell>
          <cell r="JT57" t="str">
            <v>-</v>
          </cell>
          <cell r="JU57" t="e">
            <v>#DIV/0!</v>
          </cell>
          <cell r="JV57" t="str">
            <v/>
          </cell>
          <cell r="JW57" t="str">
            <v/>
          </cell>
          <cell r="JX57" t="str">
            <v/>
          </cell>
          <cell r="JY57" t="str">
            <v/>
          </cell>
          <cell r="JZ57" t="str">
            <v/>
          </cell>
          <cell r="KA57" t="str">
            <v/>
          </cell>
          <cell r="KB57" t="str">
            <v/>
          </cell>
          <cell r="KC57" t="str">
            <v/>
          </cell>
          <cell r="KD57" t="e">
            <v>#DIV/0!</v>
          </cell>
          <cell r="KE57" t="str">
            <v>市民実感</v>
          </cell>
          <cell r="KF57" t="str">
            <v>広く一般の市民の方の実感として福祉ニーズに対応できている地域づくりを施策目的としていることから，市民生活実感調査を重視する。</v>
          </cell>
          <cell r="KG57" t="e">
            <v>#DIV/0!</v>
          </cell>
          <cell r="KH57" t="e">
            <v>#DIV/0!</v>
          </cell>
          <cell r="KK57" t="str">
            <v>リンク</v>
          </cell>
        </row>
        <row r="58">
          <cell r="A58">
            <v>1501</v>
          </cell>
          <cell r="B58" t="str">
            <v>地域や人とのつながりのなかで市民が主体的に健康づくりに取り組むまちづくりの推進</v>
          </cell>
          <cell r="C58">
            <v>15</v>
          </cell>
          <cell r="D58" t="str">
            <v>健康長寿</v>
          </cell>
          <cell r="F58" t="str">
            <v>保健福祉局</v>
          </cell>
          <cell r="K58" t="str">
            <v>○</v>
          </cell>
          <cell r="L58" t="str">
            <v>-</v>
          </cell>
          <cell r="M58" t="str">
            <v>-</v>
          </cell>
          <cell r="N58" t="str">
            <v>-</v>
          </cell>
          <cell r="O58" t="str">
            <v>-</v>
          </cell>
          <cell r="P58" t="str">
            <v>-</v>
          </cell>
          <cell r="Q58" t="str">
            <v>-</v>
          </cell>
          <cell r="R58" t="str">
            <v>-</v>
          </cell>
          <cell r="S58" t="str">
            <v>-</v>
          </cell>
          <cell r="T58" t="str">
            <v>a</v>
          </cell>
          <cell r="U58" t="str">
            <v>-</v>
          </cell>
          <cell r="V58" t="str">
            <v>-</v>
          </cell>
          <cell r="W58" t="str">
            <v>-</v>
          </cell>
          <cell r="X58" t="str">
            <v>-</v>
          </cell>
          <cell r="Y58" t="str">
            <v>-</v>
          </cell>
          <cell r="Z58" t="str">
            <v>-</v>
          </cell>
          <cell r="AA58" t="str">
            <v>-</v>
          </cell>
          <cell r="AB58" t="str">
            <v>a</v>
          </cell>
          <cell r="AC58">
            <v>0</v>
          </cell>
          <cell r="AD58">
            <v>1</v>
          </cell>
          <cell r="AE58" t="str">
            <v>-</v>
          </cell>
          <cell r="AF58" t="str">
            <v>-</v>
          </cell>
          <cell r="AG58" t="str">
            <v>-</v>
          </cell>
          <cell r="AH58" t="str">
            <v>-</v>
          </cell>
          <cell r="AI58" t="str">
            <v>-</v>
          </cell>
          <cell r="AJ58" t="str">
            <v>-</v>
          </cell>
          <cell r="AK58" t="str">
            <v>-</v>
          </cell>
          <cell r="AL58">
            <v>1</v>
          </cell>
          <cell r="AM58" t="str">
            <v/>
          </cell>
          <cell r="AN58">
            <v>4</v>
          </cell>
          <cell r="AO58" t="str">
            <v/>
          </cell>
          <cell r="AP58" t="str">
            <v/>
          </cell>
          <cell r="AQ58" t="str">
            <v/>
          </cell>
          <cell r="AR58" t="str">
            <v/>
          </cell>
          <cell r="AS58" t="str">
            <v/>
          </cell>
          <cell r="AT58" t="str">
            <v/>
          </cell>
          <cell r="AU58" t="str">
            <v/>
          </cell>
          <cell r="AV58">
            <v>1</v>
          </cell>
          <cell r="AW58" t="str">
            <v>c</v>
          </cell>
          <cell r="AX58" t="str">
            <v>-</v>
          </cell>
          <cell r="AY58" t="str">
            <v>-</v>
          </cell>
          <cell r="AZ58" t="str">
            <v>-</v>
          </cell>
          <cell r="BA58" t="str">
            <v>-</v>
          </cell>
          <cell r="BB58" t="str">
            <v>-</v>
          </cell>
          <cell r="BC58" t="str">
            <v>-</v>
          </cell>
          <cell r="BD58" t="str">
            <v>-</v>
          </cell>
          <cell r="BE58" t="str">
            <v>c</v>
          </cell>
          <cell r="BF58">
            <v>2</v>
          </cell>
          <cell r="BG58" t="str">
            <v/>
          </cell>
          <cell r="BH58" t="str">
            <v/>
          </cell>
          <cell r="BI58" t="str">
            <v/>
          </cell>
          <cell r="BJ58" t="str">
            <v/>
          </cell>
          <cell r="BK58" t="str">
            <v/>
          </cell>
          <cell r="BL58" t="str">
            <v/>
          </cell>
          <cell r="BM58" t="str">
            <v/>
          </cell>
          <cell r="BN58">
            <v>0.5</v>
          </cell>
          <cell r="BO58" t="str">
            <v>市民実感</v>
          </cell>
          <cell r="BP58" t="str">
            <v>健康づくりの推進に当たっては，市民一人一人の意識を高める必要があるため，市民生活実感評価を重視する。</v>
          </cell>
          <cell r="BQ58" t="str">
            <v>B</v>
          </cell>
          <cell r="BR58" t="str">
            <v>政策の目的がかなり達成されている</v>
          </cell>
          <cell r="BW58" t="str">
            <v>-</v>
          </cell>
          <cell r="BX58" t="str">
            <v>-</v>
          </cell>
          <cell r="BY58" t="str">
            <v>-</v>
          </cell>
          <cell r="BZ58" t="str">
            <v>-</v>
          </cell>
          <cell r="CA58" t="str">
            <v>-</v>
          </cell>
          <cell r="CB58" t="str">
            <v>-</v>
          </cell>
          <cell r="CC58" t="str">
            <v>-</v>
          </cell>
          <cell r="CD58" t="str">
            <v>-</v>
          </cell>
          <cell r="CE58" t="str">
            <v>-</v>
          </cell>
          <cell r="CF58" t="str">
            <v>e</v>
          </cell>
          <cell r="CG58">
            <v>0</v>
          </cell>
          <cell r="CH58">
            <v>1</v>
          </cell>
          <cell r="CI58" t="str">
            <v>-</v>
          </cell>
          <cell r="CJ58" t="str">
            <v>-</v>
          </cell>
          <cell r="CK58" t="str">
            <v>-</v>
          </cell>
          <cell r="CL58" t="str">
            <v>-</v>
          </cell>
          <cell r="CM58" t="str">
            <v>-</v>
          </cell>
          <cell r="CN58" t="str">
            <v>-</v>
          </cell>
          <cell r="CO58" t="str">
            <v>-</v>
          </cell>
          <cell r="CP58">
            <v>1</v>
          </cell>
          <cell r="CQ58" t="str">
            <v/>
          </cell>
          <cell r="CR58" t="str">
            <v/>
          </cell>
          <cell r="CS58" t="str">
            <v/>
          </cell>
          <cell r="CT58" t="str">
            <v/>
          </cell>
          <cell r="CU58" t="str">
            <v/>
          </cell>
          <cell r="CV58" t="str">
            <v/>
          </cell>
          <cell r="CW58" t="str">
            <v/>
          </cell>
          <cell r="CX58" t="str">
            <v/>
          </cell>
          <cell r="CY58" t="str">
            <v/>
          </cell>
          <cell r="CZ58">
            <v>0</v>
          </cell>
          <cell r="DA58" t="str">
            <v>-</v>
          </cell>
          <cell r="DB58" t="str">
            <v>-</v>
          </cell>
          <cell r="DC58" t="str">
            <v>-</v>
          </cell>
          <cell r="DD58" t="str">
            <v>-</v>
          </cell>
          <cell r="DE58" t="str">
            <v>-</v>
          </cell>
          <cell r="DF58" t="str">
            <v>-</v>
          </cell>
          <cell r="DG58" t="str">
            <v>-</v>
          </cell>
          <cell r="DH58" t="str">
            <v>-</v>
          </cell>
          <cell r="DI58" t="e">
            <v>#DIV/0!</v>
          </cell>
          <cell r="DJ58" t="str">
            <v/>
          </cell>
          <cell r="DK58" t="str">
            <v/>
          </cell>
          <cell r="DL58" t="str">
            <v/>
          </cell>
          <cell r="DM58" t="str">
            <v/>
          </cell>
          <cell r="DN58" t="str">
            <v/>
          </cell>
          <cell r="DO58" t="str">
            <v/>
          </cell>
          <cell r="DP58" t="str">
            <v/>
          </cell>
          <cell r="DQ58" t="str">
            <v/>
          </cell>
          <cell r="DR58" t="e">
            <v>#DIV/0!</v>
          </cell>
          <cell r="DS58" t="str">
            <v>市民実感</v>
          </cell>
          <cell r="DT58" t="str">
            <v>健康づくりの推進に当たっては，市民一人一人の意識を高める必要があるため，市民生活実感評価を重視する。</v>
          </cell>
          <cell r="DU58" t="e">
            <v>#DIV/0!</v>
          </cell>
          <cell r="DV58" t="e">
            <v>#DIV/0!</v>
          </cell>
          <cell r="DY58" t="str">
            <v>リンク</v>
          </cell>
          <cell r="EA58" t="str">
            <v>-</v>
          </cell>
          <cell r="EB58" t="str">
            <v>-</v>
          </cell>
          <cell r="EC58" t="str">
            <v>-</v>
          </cell>
          <cell r="ED58" t="str">
            <v>-</v>
          </cell>
          <cell r="EE58" t="str">
            <v>-</v>
          </cell>
          <cell r="EF58" t="str">
            <v>-</v>
          </cell>
          <cell r="EG58" t="str">
            <v>-</v>
          </cell>
          <cell r="EH58" t="str">
            <v>-</v>
          </cell>
          <cell r="EI58" t="str">
            <v>-</v>
          </cell>
          <cell r="EJ58" t="str">
            <v>e</v>
          </cell>
          <cell r="EK58">
            <v>0</v>
          </cell>
          <cell r="EL58">
            <v>1</v>
          </cell>
          <cell r="EM58" t="str">
            <v>-</v>
          </cell>
          <cell r="EN58" t="str">
            <v>-</v>
          </cell>
          <cell r="EO58" t="str">
            <v>-</v>
          </cell>
          <cell r="EP58" t="str">
            <v>-</v>
          </cell>
          <cell r="EQ58" t="str">
            <v>-</v>
          </cell>
          <cell r="ER58" t="str">
            <v>-</v>
          </cell>
          <cell r="ES58" t="str">
            <v>-</v>
          </cell>
          <cell r="ET58">
            <v>1</v>
          </cell>
          <cell r="EU58" t="str">
            <v/>
          </cell>
          <cell r="EV58" t="str">
            <v/>
          </cell>
          <cell r="EW58" t="str">
            <v/>
          </cell>
          <cell r="EX58" t="str">
            <v/>
          </cell>
          <cell r="EY58" t="str">
            <v/>
          </cell>
          <cell r="EZ58" t="str">
            <v/>
          </cell>
          <cell r="FA58" t="str">
            <v/>
          </cell>
          <cell r="FB58" t="str">
            <v/>
          </cell>
          <cell r="FC58" t="str">
            <v/>
          </cell>
          <cell r="FD58">
            <v>0</v>
          </cell>
          <cell r="FE58" t="str">
            <v>-</v>
          </cell>
          <cell r="FF58" t="str">
            <v>-</v>
          </cell>
          <cell r="FG58" t="str">
            <v>-</v>
          </cell>
          <cell r="FH58" t="str">
            <v>-</v>
          </cell>
          <cell r="FI58" t="str">
            <v>-</v>
          </cell>
          <cell r="FJ58" t="str">
            <v>-</v>
          </cell>
          <cell r="FK58" t="str">
            <v>-</v>
          </cell>
          <cell r="FL58" t="str">
            <v>-</v>
          </cell>
          <cell r="FM58" t="e">
            <v>#DIV/0!</v>
          </cell>
          <cell r="FN58" t="str">
            <v/>
          </cell>
          <cell r="FO58" t="str">
            <v/>
          </cell>
          <cell r="FP58" t="str">
            <v/>
          </cell>
          <cell r="FQ58" t="str">
            <v/>
          </cell>
          <cell r="FR58" t="str">
            <v/>
          </cell>
          <cell r="FS58" t="str">
            <v/>
          </cell>
          <cell r="FT58" t="str">
            <v/>
          </cell>
          <cell r="FU58" t="str">
            <v/>
          </cell>
          <cell r="FV58" t="e">
            <v>#DIV/0!</v>
          </cell>
          <cell r="FW58" t="str">
            <v>市民実感</v>
          </cell>
          <cell r="FX58" t="str">
            <v>健康づくりの推進に当たっては，市民一人一人の意識を高める必要があるため，市民生活実感評価を重視する。</v>
          </cell>
          <cell r="FY58" t="e">
            <v>#DIV/0!</v>
          </cell>
          <cell r="FZ58" t="e">
            <v>#DIV/0!</v>
          </cell>
          <cell r="GC58" t="str">
            <v>リンク</v>
          </cell>
          <cell r="GE58" t="str">
            <v>-</v>
          </cell>
          <cell r="GF58" t="str">
            <v>-</v>
          </cell>
          <cell r="GG58" t="str">
            <v>-</v>
          </cell>
          <cell r="GH58" t="str">
            <v>-</v>
          </cell>
          <cell r="GI58" t="str">
            <v>-</v>
          </cell>
          <cell r="GJ58" t="str">
            <v>-</v>
          </cell>
          <cell r="GK58" t="str">
            <v>-</v>
          </cell>
          <cell r="GL58" t="str">
            <v>-</v>
          </cell>
          <cell r="GM58" t="str">
            <v>-</v>
          </cell>
          <cell r="GN58" t="str">
            <v>e</v>
          </cell>
          <cell r="GO58">
            <v>0</v>
          </cell>
          <cell r="GP58">
            <v>1</v>
          </cell>
          <cell r="GQ58" t="str">
            <v>-</v>
          </cell>
          <cell r="GR58" t="str">
            <v>-</v>
          </cell>
          <cell r="GS58" t="str">
            <v>-</v>
          </cell>
          <cell r="GT58" t="str">
            <v>-</v>
          </cell>
          <cell r="GU58" t="str">
            <v>-</v>
          </cell>
          <cell r="GV58" t="str">
            <v>-</v>
          </cell>
          <cell r="GW58" t="str">
            <v>-</v>
          </cell>
          <cell r="GX58">
            <v>1</v>
          </cell>
          <cell r="GY58" t="str">
            <v/>
          </cell>
          <cell r="GZ58" t="str">
            <v/>
          </cell>
          <cell r="HA58" t="str">
            <v/>
          </cell>
          <cell r="HB58" t="str">
            <v/>
          </cell>
          <cell r="HC58" t="str">
            <v/>
          </cell>
          <cell r="HD58" t="str">
            <v/>
          </cell>
          <cell r="HE58" t="str">
            <v/>
          </cell>
          <cell r="HF58" t="str">
            <v/>
          </cell>
          <cell r="HG58" t="str">
            <v/>
          </cell>
          <cell r="HH58">
            <v>0</v>
          </cell>
          <cell r="HI58" t="str">
            <v>-</v>
          </cell>
          <cell r="HJ58" t="str">
            <v>-</v>
          </cell>
          <cell r="HK58" t="str">
            <v>-</v>
          </cell>
          <cell r="HL58" t="str">
            <v>-</v>
          </cell>
          <cell r="HM58" t="str">
            <v>-</v>
          </cell>
          <cell r="HN58" t="str">
            <v>-</v>
          </cell>
          <cell r="HO58" t="str">
            <v>-</v>
          </cell>
          <cell r="HP58" t="str">
            <v>-</v>
          </cell>
          <cell r="HQ58" t="e">
            <v>#DIV/0!</v>
          </cell>
          <cell r="HR58" t="str">
            <v/>
          </cell>
          <cell r="HS58" t="str">
            <v/>
          </cell>
          <cell r="HT58" t="str">
            <v/>
          </cell>
          <cell r="HU58" t="str">
            <v/>
          </cell>
          <cell r="HV58" t="str">
            <v/>
          </cell>
          <cell r="HW58" t="str">
            <v/>
          </cell>
          <cell r="HX58" t="str">
            <v/>
          </cell>
          <cell r="HY58" t="str">
            <v/>
          </cell>
          <cell r="HZ58" t="e">
            <v>#DIV/0!</v>
          </cell>
          <cell r="IA58" t="str">
            <v>市民実感</v>
          </cell>
          <cell r="IB58" t="str">
            <v>健康づくりの推進に当たっては，市民一人一人の意識を高める必要があるため，市民生活実感評価を重視する。</v>
          </cell>
          <cell r="IC58" t="e">
            <v>#DIV/0!</v>
          </cell>
          <cell r="ID58" t="e">
            <v>#DIV/0!</v>
          </cell>
          <cell r="IG58" t="str">
            <v>リンク</v>
          </cell>
          <cell r="II58" t="str">
            <v>-</v>
          </cell>
          <cell r="IJ58" t="str">
            <v>-</v>
          </cell>
          <cell r="IK58" t="str">
            <v>-</v>
          </cell>
          <cell r="IL58" t="str">
            <v>-</v>
          </cell>
          <cell r="IM58" t="str">
            <v>-</v>
          </cell>
          <cell r="IN58" t="str">
            <v>-</v>
          </cell>
          <cell r="IO58" t="str">
            <v>-</v>
          </cell>
          <cell r="IP58" t="str">
            <v>-</v>
          </cell>
          <cell r="IQ58" t="str">
            <v>-</v>
          </cell>
          <cell r="IR58" t="str">
            <v>e</v>
          </cell>
          <cell r="IS58">
            <v>0</v>
          </cell>
          <cell r="IT58">
            <v>1</v>
          </cell>
          <cell r="IU58" t="str">
            <v>-</v>
          </cell>
          <cell r="IV58" t="str">
            <v>-</v>
          </cell>
          <cell r="IW58" t="str">
            <v>-</v>
          </cell>
          <cell r="IX58" t="str">
            <v>-</v>
          </cell>
          <cell r="IY58" t="str">
            <v>-</v>
          </cell>
          <cell r="IZ58" t="str">
            <v>-</v>
          </cell>
          <cell r="JA58" t="str">
            <v>-</v>
          </cell>
          <cell r="JB58">
            <v>1</v>
          </cell>
          <cell r="JC58" t="str">
            <v/>
          </cell>
          <cell r="JD58" t="str">
            <v/>
          </cell>
          <cell r="JE58" t="str">
            <v/>
          </cell>
          <cell r="JF58" t="str">
            <v/>
          </cell>
          <cell r="JG58" t="str">
            <v/>
          </cell>
          <cell r="JH58" t="str">
            <v/>
          </cell>
          <cell r="JI58" t="str">
            <v/>
          </cell>
          <cell r="JJ58" t="str">
            <v/>
          </cell>
          <cell r="JK58" t="str">
            <v/>
          </cell>
          <cell r="JL58">
            <v>0</v>
          </cell>
          <cell r="JM58" t="str">
            <v>-</v>
          </cell>
          <cell r="JN58" t="str">
            <v>-</v>
          </cell>
          <cell r="JO58" t="str">
            <v>-</v>
          </cell>
          <cell r="JP58" t="str">
            <v>-</v>
          </cell>
          <cell r="JQ58" t="str">
            <v>-</v>
          </cell>
          <cell r="JR58" t="str">
            <v>-</v>
          </cell>
          <cell r="JS58" t="str">
            <v>-</v>
          </cell>
          <cell r="JT58" t="str">
            <v>-</v>
          </cell>
          <cell r="JU58" t="e">
            <v>#DIV/0!</v>
          </cell>
          <cell r="JV58" t="str">
            <v/>
          </cell>
          <cell r="JW58" t="str">
            <v/>
          </cell>
          <cell r="JX58" t="str">
            <v/>
          </cell>
          <cell r="JY58" t="str">
            <v/>
          </cell>
          <cell r="JZ58" t="str">
            <v/>
          </cell>
          <cell r="KA58" t="str">
            <v/>
          </cell>
          <cell r="KB58" t="str">
            <v/>
          </cell>
          <cell r="KC58" t="str">
            <v/>
          </cell>
          <cell r="KD58" t="e">
            <v>#DIV/0!</v>
          </cell>
          <cell r="KE58" t="str">
            <v>市民実感</v>
          </cell>
          <cell r="KF58" t="str">
            <v>健康づくりの推進に当たっては，市民一人一人の意識を高める必要があるため，市民生活実感評価を重視する。</v>
          </cell>
          <cell r="KG58" t="e">
            <v>#DIV/0!</v>
          </cell>
          <cell r="KH58" t="e">
            <v>#DIV/0!</v>
          </cell>
          <cell r="KK58" t="str">
            <v>リンク</v>
          </cell>
        </row>
        <row r="59">
          <cell r="A59">
            <v>1502</v>
          </cell>
          <cell r="B59" t="str">
            <v>高齢者が元気に社会に参加し，働き手や地域活動の担い手として活躍できる環境づくりの推進</v>
          </cell>
          <cell r="C59">
            <v>15</v>
          </cell>
          <cell r="D59" t="str">
            <v>健康長寿</v>
          </cell>
          <cell r="F59" t="str">
            <v>保健福祉局</v>
          </cell>
          <cell r="K59" t="str">
            <v>-</v>
          </cell>
          <cell r="L59" t="str">
            <v>○</v>
          </cell>
          <cell r="M59" t="str">
            <v>-</v>
          </cell>
          <cell r="N59" t="str">
            <v>-</v>
          </cell>
          <cell r="O59" t="str">
            <v>-</v>
          </cell>
          <cell r="P59" t="str">
            <v>-</v>
          </cell>
          <cell r="Q59" t="str">
            <v>-</v>
          </cell>
          <cell r="R59" t="str">
            <v>-</v>
          </cell>
          <cell r="S59" t="str">
            <v>-</v>
          </cell>
          <cell r="T59" t="str">
            <v>b</v>
          </cell>
          <cell r="U59" t="str">
            <v>-</v>
          </cell>
          <cell r="V59" t="str">
            <v>-</v>
          </cell>
          <cell r="W59" t="str">
            <v>-</v>
          </cell>
          <cell r="X59" t="str">
            <v>-</v>
          </cell>
          <cell r="Y59" t="str">
            <v>-</v>
          </cell>
          <cell r="Z59" t="str">
            <v>-</v>
          </cell>
          <cell r="AA59" t="str">
            <v>-</v>
          </cell>
          <cell r="AB59" t="str">
            <v>b</v>
          </cell>
          <cell r="AC59" t="str">
            <v>-</v>
          </cell>
          <cell r="AD59">
            <v>1</v>
          </cell>
          <cell r="AE59" t="str">
            <v>-</v>
          </cell>
          <cell r="AF59" t="str">
            <v>-</v>
          </cell>
          <cell r="AG59" t="str">
            <v>-</v>
          </cell>
          <cell r="AH59" t="str">
            <v>-</v>
          </cell>
          <cell r="AI59" t="str">
            <v>-</v>
          </cell>
          <cell r="AJ59" t="str">
            <v>-</v>
          </cell>
          <cell r="AK59" t="str">
            <v>-</v>
          </cell>
          <cell r="AL59">
            <v>1</v>
          </cell>
          <cell r="AM59" t="str">
            <v/>
          </cell>
          <cell r="AN59">
            <v>3</v>
          </cell>
          <cell r="AO59" t="str">
            <v/>
          </cell>
          <cell r="AP59" t="str">
            <v/>
          </cell>
          <cell r="AQ59" t="str">
            <v/>
          </cell>
          <cell r="AR59" t="str">
            <v/>
          </cell>
          <cell r="AS59" t="str">
            <v/>
          </cell>
          <cell r="AT59" t="str">
            <v/>
          </cell>
          <cell r="AU59" t="str">
            <v/>
          </cell>
          <cell r="AV59">
            <v>0.75</v>
          </cell>
          <cell r="AW59" t="str">
            <v>-</v>
          </cell>
          <cell r="AX59" t="str">
            <v>c</v>
          </cell>
          <cell r="AY59" t="str">
            <v>-</v>
          </cell>
          <cell r="AZ59" t="str">
            <v>-</v>
          </cell>
          <cell r="BA59" t="str">
            <v>-</v>
          </cell>
          <cell r="BB59" t="str">
            <v>-</v>
          </cell>
          <cell r="BC59" t="str">
            <v>-</v>
          </cell>
          <cell r="BD59" t="str">
            <v>-</v>
          </cell>
          <cell r="BE59" t="str">
            <v>c</v>
          </cell>
          <cell r="BF59" t="str">
            <v/>
          </cell>
          <cell r="BG59">
            <v>2</v>
          </cell>
          <cell r="BH59" t="str">
            <v/>
          </cell>
          <cell r="BI59" t="str">
            <v/>
          </cell>
          <cell r="BJ59" t="str">
            <v/>
          </cell>
          <cell r="BK59" t="str">
            <v/>
          </cell>
          <cell r="BL59" t="str">
            <v/>
          </cell>
          <cell r="BM59" t="str">
            <v/>
          </cell>
          <cell r="BN59">
            <v>0.5</v>
          </cell>
          <cell r="BO59" t="str">
            <v>客観指標</v>
          </cell>
          <cell r="BP59" t="str">
            <v>この施策は，対象となる市民が高齢者に限定されているため，効果が市民の生活実感に反映されにくいことから，客観指標総合評価を重視する。</v>
          </cell>
          <cell r="BQ59" t="str">
            <v>B</v>
          </cell>
          <cell r="BR59" t="str">
            <v>政策の目的がかなり達成されている</v>
          </cell>
          <cell r="BW59" t="str">
            <v>-</v>
          </cell>
          <cell r="BX59" t="str">
            <v>-</v>
          </cell>
          <cell r="BY59" t="str">
            <v>-</v>
          </cell>
          <cell r="BZ59" t="str">
            <v>-</v>
          </cell>
          <cell r="CA59" t="str">
            <v>-</v>
          </cell>
          <cell r="CB59" t="str">
            <v>-</v>
          </cell>
          <cell r="CC59" t="str">
            <v>-</v>
          </cell>
          <cell r="CD59" t="str">
            <v>-</v>
          </cell>
          <cell r="CE59" t="str">
            <v>-</v>
          </cell>
          <cell r="CF59" t="str">
            <v>e</v>
          </cell>
          <cell r="CG59" t="str">
            <v>-</v>
          </cell>
          <cell r="CH59">
            <v>1</v>
          </cell>
          <cell r="CI59" t="str">
            <v>-</v>
          </cell>
          <cell r="CJ59" t="str">
            <v>-</v>
          </cell>
          <cell r="CK59" t="str">
            <v>-</v>
          </cell>
          <cell r="CL59" t="str">
            <v>-</v>
          </cell>
          <cell r="CM59" t="str">
            <v>-</v>
          </cell>
          <cell r="CN59" t="str">
            <v>-</v>
          </cell>
          <cell r="CO59" t="str">
            <v>-</v>
          </cell>
          <cell r="CP59">
            <v>1</v>
          </cell>
          <cell r="CQ59" t="str">
            <v/>
          </cell>
          <cell r="CR59" t="str">
            <v/>
          </cell>
          <cell r="CS59" t="str">
            <v/>
          </cell>
          <cell r="CT59" t="str">
            <v/>
          </cell>
          <cell r="CU59" t="str">
            <v/>
          </cell>
          <cell r="CV59" t="str">
            <v/>
          </cell>
          <cell r="CW59" t="str">
            <v/>
          </cell>
          <cell r="CX59" t="str">
            <v/>
          </cell>
          <cell r="CY59" t="str">
            <v/>
          </cell>
          <cell r="CZ59">
            <v>0</v>
          </cell>
          <cell r="DA59" t="str">
            <v>-</v>
          </cell>
          <cell r="DB59" t="str">
            <v>-</v>
          </cell>
          <cell r="DC59" t="str">
            <v>-</v>
          </cell>
          <cell r="DD59" t="str">
            <v>-</v>
          </cell>
          <cell r="DE59" t="str">
            <v>-</v>
          </cell>
          <cell r="DF59" t="str">
            <v>-</v>
          </cell>
          <cell r="DG59" t="str">
            <v>-</v>
          </cell>
          <cell r="DH59" t="str">
            <v>-</v>
          </cell>
          <cell r="DI59" t="e">
            <v>#DIV/0!</v>
          </cell>
          <cell r="DJ59" t="str">
            <v/>
          </cell>
          <cell r="DK59" t="str">
            <v/>
          </cell>
          <cell r="DL59" t="str">
            <v/>
          </cell>
          <cell r="DM59" t="str">
            <v/>
          </cell>
          <cell r="DN59" t="str">
            <v/>
          </cell>
          <cell r="DO59" t="str">
            <v/>
          </cell>
          <cell r="DP59" t="str">
            <v/>
          </cell>
          <cell r="DQ59" t="str">
            <v/>
          </cell>
          <cell r="DR59" t="e">
            <v>#DIV/0!</v>
          </cell>
          <cell r="DS59" t="str">
            <v>客観指標</v>
          </cell>
          <cell r="DT59" t="str">
            <v>この施策は，対象となる市民が高齢者に限定されているため，効果が市民の生活実感に反映されにくいことから，客観指標総合評価を重視する。</v>
          </cell>
          <cell r="DU59" t="e">
            <v>#DIV/0!</v>
          </cell>
          <cell r="DV59" t="e">
            <v>#DIV/0!</v>
          </cell>
          <cell r="DY59" t="str">
            <v>リンク</v>
          </cell>
          <cell r="EA59" t="str">
            <v>-</v>
          </cell>
          <cell r="EB59" t="str">
            <v>-</v>
          </cell>
          <cell r="EC59" t="str">
            <v>-</v>
          </cell>
          <cell r="ED59" t="str">
            <v>-</v>
          </cell>
          <cell r="EE59" t="str">
            <v>-</v>
          </cell>
          <cell r="EF59" t="str">
            <v>-</v>
          </cell>
          <cell r="EG59" t="str">
            <v>-</v>
          </cell>
          <cell r="EH59" t="str">
            <v>-</v>
          </cell>
          <cell r="EI59" t="str">
            <v>-</v>
          </cell>
          <cell r="EJ59" t="str">
            <v>e</v>
          </cell>
          <cell r="EK59" t="str">
            <v>-</v>
          </cell>
          <cell r="EL59">
            <v>1</v>
          </cell>
          <cell r="EM59" t="str">
            <v>-</v>
          </cell>
          <cell r="EN59" t="str">
            <v>-</v>
          </cell>
          <cell r="EO59" t="str">
            <v>-</v>
          </cell>
          <cell r="EP59" t="str">
            <v>-</v>
          </cell>
          <cell r="EQ59" t="str">
            <v>-</v>
          </cell>
          <cell r="ER59" t="str">
            <v>-</v>
          </cell>
          <cell r="ES59" t="str">
            <v>-</v>
          </cell>
          <cell r="ET59">
            <v>1</v>
          </cell>
          <cell r="EU59" t="str">
            <v/>
          </cell>
          <cell r="EV59" t="str">
            <v/>
          </cell>
          <cell r="EW59" t="str">
            <v/>
          </cell>
          <cell r="EX59" t="str">
            <v/>
          </cell>
          <cell r="EY59" t="str">
            <v/>
          </cell>
          <cell r="EZ59" t="str">
            <v/>
          </cell>
          <cell r="FA59" t="str">
            <v/>
          </cell>
          <cell r="FB59" t="str">
            <v/>
          </cell>
          <cell r="FC59" t="str">
            <v/>
          </cell>
          <cell r="FD59">
            <v>0</v>
          </cell>
          <cell r="FE59" t="str">
            <v>-</v>
          </cell>
          <cell r="FF59" t="str">
            <v>-</v>
          </cell>
          <cell r="FG59" t="str">
            <v>-</v>
          </cell>
          <cell r="FH59" t="str">
            <v>-</v>
          </cell>
          <cell r="FI59" t="str">
            <v>-</v>
          </cell>
          <cell r="FJ59" t="str">
            <v>-</v>
          </cell>
          <cell r="FK59" t="str">
            <v>-</v>
          </cell>
          <cell r="FL59" t="str">
            <v>-</v>
          </cell>
          <cell r="FM59" t="e">
            <v>#DIV/0!</v>
          </cell>
          <cell r="FN59" t="str">
            <v/>
          </cell>
          <cell r="FO59" t="str">
            <v/>
          </cell>
          <cell r="FP59" t="str">
            <v/>
          </cell>
          <cell r="FQ59" t="str">
            <v/>
          </cell>
          <cell r="FR59" t="str">
            <v/>
          </cell>
          <cell r="FS59" t="str">
            <v/>
          </cell>
          <cell r="FT59" t="str">
            <v/>
          </cell>
          <cell r="FU59" t="str">
            <v/>
          </cell>
          <cell r="FV59" t="e">
            <v>#DIV/0!</v>
          </cell>
          <cell r="FW59" t="str">
            <v>客観指標</v>
          </cell>
          <cell r="FX59" t="str">
            <v>この施策は，対象となる市民が高齢者に限定されているため，効果が市民の生活実感に反映されにくいことから，客観指標総合評価を重視する。</v>
          </cell>
          <cell r="FY59" t="e">
            <v>#DIV/0!</v>
          </cell>
          <cell r="FZ59" t="e">
            <v>#DIV/0!</v>
          </cell>
          <cell r="GC59" t="str">
            <v>リンク</v>
          </cell>
          <cell r="GE59" t="str">
            <v>-</v>
          </cell>
          <cell r="GF59" t="str">
            <v>-</v>
          </cell>
          <cell r="GG59" t="str">
            <v>-</v>
          </cell>
          <cell r="GH59" t="str">
            <v>-</v>
          </cell>
          <cell r="GI59" t="str">
            <v>-</v>
          </cell>
          <cell r="GJ59" t="str">
            <v>-</v>
          </cell>
          <cell r="GK59" t="str">
            <v>-</v>
          </cell>
          <cell r="GL59" t="str">
            <v>-</v>
          </cell>
          <cell r="GM59" t="str">
            <v>-</v>
          </cell>
          <cell r="GN59" t="str">
            <v>e</v>
          </cell>
          <cell r="GO59" t="str">
            <v>-</v>
          </cell>
          <cell r="GP59">
            <v>1</v>
          </cell>
          <cell r="GQ59" t="str">
            <v>-</v>
          </cell>
          <cell r="GR59" t="str">
            <v>-</v>
          </cell>
          <cell r="GS59" t="str">
            <v>-</v>
          </cell>
          <cell r="GT59" t="str">
            <v>-</v>
          </cell>
          <cell r="GU59" t="str">
            <v>-</v>
          </cell>
          <cell r="GV59" t="str">
            <v>-</v>
          </cell>
          <cell r="GW59" t="str">
            <v>-</v>
          </cell>
          <cell r="GX59">
            <v>1</v>
          </cell>
          <cell r="GY59" t="str">
            <v/>
          </cell>
          <cell r="GZ59" t="str">
            <v/>
          </cell>
          <cell r="HA59" t="str">
            <v/>
          </cell>
          <cell r="HB59" t="str">
            <v/>
          </cell>
          <cell r="HC59" t="str">
            <v/>
          </cell>
          <cell r="HD59" t="str">
            <v/>
          </cell>
          <cell r="HE59" t="str">
            <v/>
          </cell>
          <cell r="HF59" t="str">
            <v/>
          </cell>
          <cell r="HG59" t="str">
            <v/>
          </cell>
          <cell r="HH59">
            <v>0</v>
          </cell>
          <cell r="HI59" t="str">
            <v>-</v>
          </cell>
          <cell r="HJ59" t="str">
            <v>-</v>
          </cell>
          <cell r="HK59" t="str">
            <v>-</v>
          </cell>
          <cell r="HL59" t="str">
            <v>-</v>
          </cell>
          <cell r="HM59" t="str">
            <v>-</v>
          </cell>
          <cell r="HN59" t="str">
            <v>-</v>
          </cell>
          <cell r="HO59" t="str">
            <v>-</v>
          </cell>
          <cell r="HP59" t="str">
            <v>-</v>
          </cell>
          <cell r="HQ59" t="e">
            <v>#DIV/0!</v>
          </cell>
          <cell r="HR59" t="str">
            <v/>
          </cell>
          <cell r="HS59" t="str">
            <v/>
          </cell>
          <cell r="HT59" t="str">
            <v/>
          </cell>
          <cell r="HU59" t="str">
            <v/>
          </cell>
          <cell r="HV59" t="str">
            <v/>
          </cell>
          <cell r="HW59" t="str">
            <v/>
          </cell>
          <cell r="HX59" t="str">
            <v/>
          </cell>
          <cell r="HY59" t="str">
            <v/>
          </cell>
          <cell r="HZ59" t="e">
            <v>#DIV/0!</v>
          </cell>
          <cell r="IA59" t="str">
            <v>客観指標</v>
          </cell>
          <cell r="IB59" t="str">
            <v>この施策は，対象となる市民が高齢者に限定されているため，効果が市民の生活実感に反映されにくいことから，客観指標総合評価を重視する。</v>
          </cell>
          <cell r="IC59" t="e">
            <v>#DIV/0!</v>
          </cell>
          <cell r="ID59" t="e">
            <v>#DIV/0!</v>
          </cell>
          <cell r="IG59" t="str">
            <v>リンク</v>
          </cell>
          <cell r="II59" t="str">
            <v>-</v>
          </cell>
          <cell r="IJ59" t="str">
            <v>-</v>
          </cell>
          <cell r="IK59" t="str">
            <v>-</v>
          </cell>
          <cell r="IL59" t="str">
            <v>-</v>
          </cell>
          <cell r="IM59" t="str">
            <v>-</v>
          </cell>
          <cell r="IN59" t="str">
            <v>-</v>
          </cell>
          <cell r="IO59" t="str">
            <v>-</v>
          </cell>
          <cell r="IP59" t="str">
            <v>-</v>
          </cell>
          <cell r="IQ59" t="str">
            <v>-</v>
          </cell>
          <cell r="IR59" t="str">
            <v>e</v>
          </cell>
          <cell r="IS59" t="str">
            <v>-</v>
          </cell>
          <cell r="IT59">
            <v>1</v>
          </cell>
          <cell r="IU59" t="str">
            <v>-</v>
          </cell>
          <cell r="IV59" t="str">
            <v>-</v>
          </cell>
          <cell r="IW59" t="str">
            <v>-</v>
          </cell>
          <cell r="IX59" t="str">
            <v>-</v>
          </cell>
          <cell r="IY59" t="str">
            <v>-</v>
          </cell>
          <cell r="IZ59" t="str">
            <v>-</v>
          </cell>
          <cell r="JA59" t="str">
            <v>-</v>
          </cell>
          <cell r="JB59">
            <v>1</v>
          </cell>
          <cell r="JC59" t="str">
            <v/>
          </cell>
          <cell r="JD59" t="str">
            <v/>
          </cell>
          <cell r="JE59" t="str">
            <v/>
          </cell>
          <cell r="JF59" t="str">
            <v/>
          </cell>
          <cell r="JG59" t="str">
            <v/>
          </cell>
          <cell r="JH59" t="str">
            <v/>
          </cell>
          <cell r="JI59" t="str">
            <v/>
          </cell>
          <cell r="JJ59" t="str">
            <v/>
          </cell>
          <cell r="JK59" t="str">
            <v/>
          </cell>
          <cell r="JL59">
            <v>0</v>
          </cell>
          <cell r="JM59" t="str">
            <v>-</v>
          </cell>
          <cell r="JN59" t="str">
            <v>-</v>
          </cell>
          <cell r="JO59" t="str">
            <v>-</v>
          </cell>
          <cell r="JP59" t="str">
            <v>-</v>
          </cell>
          <cell r="JQ59" t="str">
            <v>-</v>
          </cell>
          <cell r="JR59" t="str">
            <v>-</v>
          </cell>
          <cell r="JS59" t="str">
            <v>-</v>
          </cell>
          <cell r="JT59" t="str">
            <v>-</v>
          </cell>
          <cell r="JU59" t="e">
            <v>#DIV/0!</v>
          </cell>
          <cell r="JV59" t="str">
            <v/>
          </cell>
          <cell r="JW59" t="str">
            <v/>
          </cell>
          <cell r="JX59" t="str">
            <v/>
          </cell>
          <cell r="JY59" t="str">
            <v/>
          </cell>
          <cell r="JZ59" t="str">
            <v/>
          </cell>
          <cell r="KA59" t="str">
            <v/>
          </cell>
          <cell r="KB59" t="str">
            <v/>
          </cell>
          <cell r="KC59" t="str">
            <v/>
          </cell>
          <cell r="KD59" t="e">
            <v>#DIV/0!</v>
          </cell>
          <cell r="KE59" t="str">
            <v>客観指標</v>
          </cell>
          <cell r="KF59" t="str">
            <v>この施策は，対象となる市民が高齢者に限定されているため，効果が市民の生活実感に反映されにくいことから，客観指標総合評価を重視する。</v>
          </cell>
          <cell r="KG59" t="e">
            <v>#DIV/0!</v>
          </cell>
          <cell r="KH59" t="e">
            <v>#DIV/0!</v>
          </cell>
          <cell r="KK59" t="str">
            <v>リンク</v>
          </cell>
        </row>
        <row r="60">
          <cell r="A60">
            <v>1503</v>
          </cell>
          <cell r="B60" t="str">
            <v>地域包括ケアシステムの深化・推進</v>
          </cell>
          <cell r="C60">
            <v>15</v>
          </cell>
          <cell r="D60" t="str">
            <v>健康長寿</v>
          </cell>
          <cell r="F60" t="str">
            <v>保健福祉局</v>
          </cell>
          <cell r="K60" t="str">
            <v>-</v>
          </cell>
          <cell r="L60" t="str">
            <v>-</v>
          </cell>
          <cell r="M60" t="str">
            <v>○</v>
          </cell>
          <cell r="N60" t="str">
            <v>-</v>
          </cell>
          <cell r="O60" t="str">
            <v>-</v>
          </cell>
          <cell r="P60" t="str">
            <v>-</v>
          </cell>
          <cell r="Q60" t="str">
            <v>-</v>
          </cell>
          <cell r="R60" t="str">
            <v>-</v>
          </cell>
          <cell r="S60" t="str">
            <v>a</v>
          </cell>
          <cell r="T60" t="str">
            <v>a</v>
          </cell>
          <cell r="U60" t="str">
            <v>a</v>
          </cell>
          <cell r="V60" t="str">
            <v>-</v>
          </cell>
          <cell r="W60" t="str">
            <v>a</v>
          </cell>
          <cell r="X60" t="str">
            <v>-</v>
          </cell>
          <cell r="Y60" t="str">
            <v>-</v>
          </cell>
          <cell r="Z60" t="str">
            <v>-</v>
          </cell>
          <cell r="AA60" t="str">
            <v>-</v>
          </cell>
          <cell r="AB60" t="str">
            <v>a</v>
          </cell>
          <cell r="AC60">
            <v>1</v>
          </cell>
          <cell r="AD60">
            <v>1</v>
          </cell>
          <cell r="AE60">
            <v>1</v>
          </cell>
          <cell r="AF60" t="str">
            <v>-</v>
          </cell>
          <cell r="AG60">
            <v>1</v>
          </cell>
          <cell r="AH60" t="str">
            <v>-</v>
          </cell>
          <cell r="AI60" t="str">
            <v>-</v>
          </cell>
          <cell r="AJ60" t="str">
            <v>-</v>
          </cell>
          <cell r="AK60" t="str">
            <v>-</v>
          </cell>
          <cell r="AL60">
            <v>4</v>
          </cell>
          <cell r="AM60">
            <v>4</v>
          </cell>
          <cell r="AN60">
            <v>4</v>
          </cell>
          <cell r="AO60">
            <v>4</v>
          </cell>
          <cell r="AP60" t="str">
            <v/>
          </cell>
          <cell r="AQ60">
            <v>4</v>
          </cell>
          <cell r="AR60" t="str">
            <v/>
          </cell>
          <cell r="AS60" t="str">
            <v/>
          </cell>
          <cell r="AT60" t="str">
            <v/>
          </cell>
          <cell r="AU60" t="str">
            <v/>
          </cell>
          <cell r="AV60">
            <v>1</v>
          </cell>
          <cell r="AW60" t="str">
            <v>-</v>
          </cell>
          <cell r="AX60" t="str">
            <v>-</v>
          </cell>
          <cell r="AY60" t="str">
            <v>c</v>
          </cell>
          <cell r="AZ60" t="str">
            <v>-</v>
          </cell>
          <cell r="BA60" t="str">
            <v>-</v>
          </cell>
          <cell r="BB60" t="str">
            <v>-</v>
          </cell>
          <cell r="BC60" t="str">
            <v>-</v>
          </cell>
          <cell r="BD60" t="str">
            <v>-</v>
          </cell>
          <cell r="BE60" t="str">
            <v>c</v>
          </cell>
          <cell r="BF60" t="str">
            <v/>
          </cell>
          <cell r="BG60" t="str">
            <v/>
          </cell>
          <cell r="BH60">
            <v>2</v>
          </cell>
          <cell r="BI60" t="str">
            <v/>
          </cell>
          <cell r="BJ60" t="str">
            <v/>
          </cell>
          <cell r="BK60" t="str">
            <v/>
          </cell>
          <cell r="BL60" t="str">
            <v/>
          </cell>
          <cell r="BM60" t="str">
            <v/>
          </cell>
          <cell r="BN60">
            <v>0.5</v>
          </cell>
          <cell r="BO60" t="str">
            <v>客観指標</v>
          </cell>
          <cell r="BP60" t="str">
            <v>この施策は，対象となる市民が高齢者や介護職員等に限定されているため，効果が市民の生活実感に反映されにくいことから，客観指標総合評価を重視する。</v>
          </cell>
          <cell r="BQ60" t="str">
            <v>B</v>
          </cell>
          <cell r="BR60" t="str">
            <v>政策の目的がかなり達成されている</v>
          </cell>
          <cell r="BW60" t="str">
            <v>-</v>
          </cell>
          <cell r="BX60" t="str">
            <v>-</v>
          </cell>
          <cell r="BY60" t="str">
            <v>-</v>
          </cell>
          <cell r="BZ60" t="str">
            <v>-</v>
          </cell>
          <cell r="CA60">
            <v>0</v>
          </cell>
          <cell r="CB60" t="str">
            <v>-</v>
          </cell>
          <cell r="CC60" t="str">
            <v>-</v>
          </cell>
          <cell r="CD60" t="str">
            <v>-</v>
          </cell>
          <cell r="CE60" t="str">
            <v>-</v>
          </cell>
          <cell r="CF60" t="e">
            <v>#N/A</v>
          </cell>
          <cell r="CG60">
            <v>1</v>
          </cell>
          <cell r="CH60">
            <v>1</v>
          </cell>
          <cell r="CI60">
            <v>1</v>
          </cell>
          <cell r="CJ60" t="str">
            <v>-</v>
          </cell>
          <cell r="CK60">
            <v>1</v>
          </cell>
          <cell r="CL60" t="str">
            <v>-</v>
          </cell>
          <cell r="CM60" t="str">
            <v>-</v>
          </cell>
          <cell r="CN60" t="str">
            <v>-</v>
          </cell>
          <cell r="CO60" t="str">
            <v>-</v>
          </cell>
          <cell r="CP60">
            <v>4</v>
          </cell>
          <cell r="CQ60" t="str">
            <v/>
          </cell>
          <cell r="CR60" t="str">
            <v/>
          </cell>
          <cell r="CS60" t="str">
            <v/>
          </cell>
          <cell r="CT60" t="str">
            <v/>
          </cell>
          <cell r="CU60" t="e">
            <v>#N/A</v>
          </cell>
          <cell r="CV60" t="str">
            <v/>
          </cell>
          <cell r="CW60" t="str">
            <v/>
          </cell>
          <cell r="CX60" t="str">
            <v/>
          </cell>
          <cell r="CY60" t="str">
            <v/>
          </cell>
          <cell r="CZ60" t="e">
            <v>#N/A</v>
          </cell>
          <cell r="DA60" t="str">
            <v>-</v>
          </cell>
          <cell r="DB60" t="str">
            <v>-</v>
          </cell>
          <cell r="DC60" t="str">
            <v>-</v>
          </cell>
          <cell r="DD60" t="str">
            <v>-</v>
          </cell>
          <cell r="DE60" t="str">
            <v>-</v>
          </cell>
          <cell r="DF60" t="str">
            <v>-</v>
          </cell>
          <cell r="DG60" t="str">
            <v>-</v>
          </cell>
          <cell r="DH60" t="str">
            <v>-</v>
          </cell>
          <cell r="DI60" t="e">
            <v>#DIV/0!</v>
          </cell>
          <cell r="DJ60" t="str">
            <v/>
          </cell>
          <cell r="DK60" t="str">
            <v/>
          </cell>
          <cell r="DL60" t="str">
            <v/>
          </cell>
          <cell r="DM60" t="str">
            <v/>
          </cell>
          <cell r="DN60" t="str">
            <v/>
          </cell>
          <cell r="DO60" t="str">
            <v/>
          </cell>
          <cell r="DP60" t="str">
            <v/>
          </cell>
          <cell r="DQ60" t="str">
            <v/>
          </cell>
          <cell r="DR60" t="e">
            <v>#DIV/0!</v>
          </cell>
          <cell r="DS60" t="str">
            <v>客観指標</v>
          </cell>
          <cell r="DT60" t="str">
            <v>この施策は，対象となる市民が高齢者や介護職員等に限定されているため，効果が市民の生活実感に反映されにくいことから，客観指標総合評価を重視する。</v>
          </cell>
          <cell r="DU60" t="e">
            <v>#N/A</v>
          </cell>
          <cell r="DV60" t="e">
            <v>#N/A</v>
          </cell>
          <cell r="DY60" t="str">
            <v>リンク</v>
          </cell>
          <cell r="EA60" t="str">
            <v>-</v>
          </cell>
          <cell r="EB60" t="str">
            <v>-</v>
          </cell>
          <cell r="EC60" t="str">
            <v>-</v>
          </cell>
          <cell r="ED60" t="str">
            <v>-</v>
          </cell>
          <cell r="EE60" t="str">
            <v>-</v>
          </cell>
          <cell r="EF60" t="str">
            <v>-</v>
          </cell>
          <cell r="EG60" t="str">
            <v>-</v>
          </cell>
          <cell r="EH60" t="str">
            <v>-</v>
          </cell>
          <cell r="EI60" t="str">
            <v>-</v>
          </cell>
          <cell r="EJ60" t="str">
            <v>e</v>
          </cell>
          <cell r="EK60">
            <v>1</v>
          </cell>
          <cell r="EL60">
            <v>1</v>
          </cell>
          <cell r="EM60">
            <v>1</v>
          </cell>
          <cell r="EN60" t="str">
            <v>-</v>
          </cell>
          <cell r="EO60">
            <v>1</v>
          </cell>
          <cell r="EP60" t="str">
            <v>-</v>
          </cell>
          <cell r="EQ60" t="str">
            <v>-</v>
          </cell>
          <cell r="ER60" t="str">
            <v>-</v>
          </cell>
          <cell r="ES60" t="str">
            <v>-</v>
          </cell>
          <cell r="ET60">
            <v>4</v>
          </cell>
          <cell r="EU60" t="str">
            <v/>
          </cell>
          <cell r="EV60" t="str">
            <v/>
          </cell>
          <cell r="EW60" t="str">
            <v/>
          </cell>
          <cell r="EX60" t="str">
            <v/>
          </cell>
          <cell r="EY60" t="str">
            <v/>
          </cell>
          <cell r="EZ60" t="str">
            <v/>
          </cell>
          <cell r="FA60" t="str">
            <v/>
          </cell>
          <cell r="FB60" t="str">
            <v/>
          </cell>
          <cell r="FC60" t="str">
            <v/>
          </cell>
          <cell r="FD60">
            <v>0</v>
          </cell>
          <cell r="FE60" t="str">
            <v>-</v>
          </cell>
          <cell r="FF60" t="str">
            <v>-</v>
          </cell>
          <cell r="FG60" t="str">
            <v>-</v>
          </cell>
          <cell r="FH60" t="str">
            <v>-</v>
          </cell>
          <cell r="FI60" t="str">
            <v>-</v>
          </cell>
          <cell r="FJ60" t="str">
            <v>-</v>
          </cell>
          <cell r="FK60" t="str">
            <v>-</v>
          </cell>
          <cell r="FL60" t="str">
            <v>-</v>
          </cell>
          <cell r="FM60" t="e">
            <v>#DIV/0!</v>
          </cell>
          <cell r="FN60" t="str">
            <v/>
          </cell>
          <cell r="FO60" t="str">
            <v/>
          </cell>
          <cell r="FP60" t="str">
            <v/>
          </cell>
          <cell r="FQ60" t="str">
            <v/>
          </cell>
          <cell r="FR60" t="str">
            <v/>
          </cell>
          <cell r="FS60" t="str">
            <v/>
          </cell>
          <cell r="FT60" t="str">
            <v/>
          </cell>
          <cell r="FU60" t="str">
            <v/>
          </cell>
          <cell r="FV60" t="e">
            <v>#DIV/0!</v>
          </cell>
          <cell r="FW60" t="str">
            <v>客観指標</v>
          </cell>
          <cell r="FX60" t="str">
            <v>この施策は，対象となる市民が高齢者や介護職員等に限定されているため，効果が市民の生活実感に反映されにくいことから，客観指標総合評価を重視する。</v>
          </cell>
          <cell r="FY60" t="e">
            <v>#DIV/0!</v>
          </cell>
          <cell r="FZ60" t="e">
            <v>#DIV/0!</v>
          </cell>
          <cell r="GC60" t="str">
            <v>リンク</v>
          </cell>
          <cell r="GE60" t="str">
            <v>-</v>
          </cell>
          <cell r="GF60" t="str">
            <v>-</v>
          </cell>
          <cell r="GG60" t="str">
            <v>-</v>
          </cell>
          <cell r="GH60" t="str">
            <v>-</v>
          </cell>
          <cell r="GI60" t="str">
            <v>-</v>
          </cell>
          <cell r="GJ60" t="str">
            <v>-</v>
          </cell>
          <cell r="GK60" t="str">
            <v>-</v>
          </cell>
          <cell r="GL60" t="str">
            <v>-</v>
          </cell>
          <cell r="GM60" t="str">
            <v>-</v>
          </cell>
          <cell r="GN60" t="str">
            <v>e</v>
          </cell>
          <cell r="GO60">
            <v>1</v>
          </cell>
          <cell r="GP60">
            <v>1</v>
          </cell>
          <cell r="GQ60">
            <v>1</v>
          </cell>
          <cell r="GR60" t="str">
            <v>-</v>
          </cell>
          <cell r="GS60">
            <v>1</v>
          </cell>
          <cell r="GT60" t="str">
            <v>-</v>
          </cell>
          <cell r="GU60" t="str">
            <v>-</v>
          </cell>
          <cell r="GV60" t="str">
            <v>-</v>
          </cell>
          <cell r="GW60" t="str">
            <v>-</v>
          </cell>
          <cell r="GX60">
            <v>4</v>
          </cell>
          <cell r="GY60" t="str">
            <v/>
          </cell>
          <cell r="GZ60" t="str">
            <v/>
          </cell>
          <cell r="HA60" t="str">
            <v/>
          </cell>
          <cell r="HB60" t="str">
            <v/>
          </cell>
          <cell r="HC60" t="str">
            <v/>
          </cell>
          <cell r="HD60" t="str">
            <v/>
          </cell>
          <cell r="HE60" t="str">
            <v/>
          </cell>
          <cell r="HF60" t="str">
            <v/>
          </cell>
          <cell r="HG60" t="str">
            <v/>
          </cell>
          <cell r="HH60">
            <v>0</v>
          </cell>
          <cell r="HI60" t="str">
            <v>-</v>
          </cell>
          <cell r="HJ60" t="str">
            <v>-</v>
          </cell>
          <cell r="HK60" t="str">
            <v>-</v>
          </cell>
          <cell r="HL60" t="str">
            <v>-</v>
          </cell>
          <cell r="HM60" t="str">
            <v>-</v>
          </cell>
          <cell r="HN60" t="str">
            <v>-</v>
          </cell>
          <cell r="HO60" t="str">
            <v>-</v>
          </cell>
          <cell r="HP60" t="str">
            <v>-</v>
          </cell>
          <cell r="HQ60" t="e">
            <v>#DIV/0!</v>
          </cell>
          <cell r="HR60" t="str">
            <v/>
          </cell>
          <cell r="HS60" t="str">
            <v/>
          </cell>
          <cell r="HT60" t="str">
            <v/>
          </cell>
          <cell r="HU60" t="str">
            <v/>
          </cell>
          <cell r="HV60" t="str">
            <v/>
          </cell>
          <cell r="HW60" t="str">
            <v/>
          </cell>
          <cell r="HX60" t="str">
            <v/>
          </cell>
          <cell r="HY60" t="str">
            <v/>
          </cell>
          <cell r="HZ60" t="e">
            <v>#DIV/0!</v>
          </cell>
          <cell r="IA60" t="str">
            <v>客観指標</v>
          </cell>
          <cell r="IB60" t="str">
            <v>この施策は，対象となる市民が高齢者や介護職員等に限定されているため，効果が市民の生活実感に反映されにくいことから，客観指標総合評価を重視する。</v>
          </cell>
          <cell r="IC60" t="e">
            <v>#DIV/0!</v>
          </cell>
          <cell r="ID60" t="e">
            <v>#DIV/0!</v>
          </cell>
          <cell r="IG60" t="str">
            <v>リンク</v>
          </cell>
          <cell r="II60" t="str">
            <v>-</v>
          </cell>
          <cell r="IJ60" t="str">
            <v>-</v>
          </cell>
          <cell r="IK60" t="str">
            <v>-</v>
          </cell>
          <cell r="IL60" t="str">
            <v>-</v>
          </cell>
          <cell r="IM60" t="str">
            <v>-</v>
          </cell>
          <cell r="IN60" t="str">
            <v>-</v>
          </cell>
          <cell r="IO60" t="str">
            <v>-</v>
          </cell>
          <cell r="IP60" t="str">
            <v>-</v>
          </cell>
          <cell r="IQ60" t="str">
            <v>-</v>
          </cell>
          <cell r="IR60" t="str">
            <v>e</v>
          </cell>
          <cell r="IS60">
            <v>1</v>
          </cell>
          <cell r="IT60">
            <v>1</v>
          </cell>
          <cell r="IU60">
            <v>1</v>
          </cell>
          <cell r="IV60" t="str">
            <v>-</v>
          </cell>
          <cell r="IW60">
            <v>1</v>
          </cell>
          <cell r="IX60" t="str">
            <v>-</v>
          </cell>
          <cell r="IY60" t="str">
            <v>-</v>
          </cell>
          <cell r="IZ60" t="str">
            <v>-</v>
          </cell>
          <cell r="JA60" t="str">
            <v>-</v>
          </cell>
          <cell r="JB60">
            <v>4</v>
          </cell>
          <cell r="JC60" t="str">
            <v/>
          </cell>
          <cell r="JD60" t="str">
            <v/>
          </cell>
          <cell r="JE60" t="str">
            <v/>
          </cell>
          <cell r="JF60" t="str">
            <v/>
          </cell>
          <cell r="JG60" t="str">
            <v/>
          </cell>
          <cell r="JH60" t="str">
            <v/>
          </cell>
          <cell r="JI60" t="str">
            <v/>
          </cell>
          <cell r="JJ60" t="str">
            <v/>
          </cell>
          <cell r="JK60" t="str">
            <v/>
          </cell>
          <cell r="JL60">
            <v>0</v>
          </cell>
          <cell r="JM60" t="str">
            <v>-</v>
          </cell>
          <cell r="JN60" t="str">
            <v>-</v>
          </cell>
          <cell r="JO60" t="str">
            <v>-</v>
          </cell>
          <cell r="JP60" t="str">
            <v>-</v>
          </cell>
          <cell r="JQ60" t="str">
            <v>-</v>
          </cell>
          <cell r="JR60" t="str">
            <v>-</v>
          </cell>
          <cell r="JS60" t="str">
            <v>-</v>
          </cell>
          <cell r="JT60" t="str">
            <v>-</v>
          </cell>
          <cell r="JU60" t="e">
            <v>#DIV/0!</v>
          </cell>
          <cell r="JV60" t="str">
            <v/>
          </cell>
          <cell r="JW60" t="str">
            <v/>
          </cell>
          <cell r="JX60" t="str">
            <v/>
          </cell>
          <cell r="JY60" t="str">
            <v/>
          </cell>
          <cell r="JZ60" t="str">
            <v/>
          </cell>
          <cell r="KA60" t="str">
            <v/>
          </cell>
          <cell r="KB60" t="str">
            <v/>
          </cell>
          <cell r="KC60" t="str">
            <v/>
          </cell>
          <cell r="KD60" t="e">
            <v>#DIV/0!</v>
          </cell>
          <cell r="KE60" t="str">
            <v>客観指標</v>
          </cell>
          <cell r="KF60" t="str">
            <v>この施策は，対象となる市民が高齢者や介護職員等に限定されているため，効果が市民の生活実感に反映されにくいことから，客観指標総合評価を重視する。</v>
          </cell>
          <cell r="KG60" t="e">
            <v>#DIV/0!</v>
          </cell>
          <cell r="KH60" t="e">
            <v>#DIV/0!</v>
          </cell>
          <cell r="KK60" t="str">
            <v>リンク</v>
          </cell>
        </row>
        <row r="61">
          <cell r="A61">
            <v>1601</v>
          </cell>
          <cell r="B61" t="str">
            <v>医療サービスの充実</v>
          </cell>
          <cell r="C61">
            <v>16</v>
          </cell>
          <cell r="D61" t="str">
            <v>保健衛生・医療</v>
          </cell>
          <cell r="F61" t="str">
            <v>保健福祉局</v>
          </cell>
          <cell r="K61" t="str">
            <v>○</v>
          </cell>
          <cell r="L61" t="str">
            <v>-</v>
          </cell>
          <cell r="M61" t="str">
            <v>-</v>
          </cell>
          <cell r="N61" t="str">
            <v>-</v>
          </cell>
          <cell r="O61" t="str">
            <v>-</v>
          </cell>
          <cell r="P61" t="str">
            <v>-</v>
          </cell>
          <cell r="Q61" t="str">
            <v>-</v>
          </cell>
          <cell r="R61" t="str">
            <v>-</v>
          </cell>
          <cell r="S61" t="str">
            <v>a</v>
          </cell>
          <cell r="T61" t="str">
            <v>-</v>
          </cell>
          <cell r="U61" t="str">
            <v>-</v>
          </cell>
          <cell r="V61" t="str">
            <v>-</v>
          </cell>
          <cell r="W61" t="str">
            <v>-</v>
          </cell>
          <cell r="X61" t="str">
            <v>-</v>
          </cell>
          <cell r="Y61" t="str">
            <v>-</v>
          </cell>
          <cell r="Z61" t="str">
            <v>-</v>
          </cell>
          <cell r="AA61" t="str">
            <v>-</v>
          </cell>
          <cell r="AB61" t="str">
            <v>a</v>
          </cell>
          <cell r="AC61">
            <v>1</v>
          </cell>
          <cell r="AD61" t="str">
            <v>-</v>
          </cell>
          <cell r="AE61" t="str">
            <v>-</v>
          </cell>
          <cell r="AF61" t="str">
            <v>-</v>
          </cell>
          <cell r="AG61" t="str">
            <v>-</v>
          </cell>
          <cell r="AH61" t="str">
            <v>-</v>
          </cell>
          <cell r="AI61" t="str">
            <v>-</v>
          </cell>
          <cell r="AJ61" t="str">
            <v>-</v>
          </cell>
          <cell r="AK61" t="str">
            <v>-</v>
          </cell>
          <cell r="AL61">
            <v>1</v>
          </cell>
          <cell r="AM61">
            <v>4</v>
          </cell>
          <cell r="AN61" t="str">
            <v/>
          </cell>
          <cell r="AO61" t="str">
            <v/>
          </cell>
          <cell r="AP61" t="str">
            <v/>
          </cell>
          <cell r="AQ61" t="str">
            <v/>
          </cell>
          <cell r="AR61" t="str">
            <v/>
          </cell>
          <cell r="AS61" t="str">
            <v/>
          </cell>
          <cell r="AT61" t="str">
            <v/>
          </cell>
          <cell r="AU61" t="str">
            <v/>
          </cell>
          <cell r="AV61">
            <v>1</v>
          </cell>
          <cell r="AW61" t="str">
            <v>b</v>
          </cell>
          <cell r="AX61" t="str">
            <v>-</v>
          </cell>
          <cell r="AY61" t="str">
            <v>-</v>
          </cell>
          <cell r="AZ61" t="str">
            <v>-</v>
          </cell>
          <cell r="BA61" t="str">
            <v>-</v>
          </cell>
          <cell r="BB61" t="str">
            <v>-</v>
          </cell>
          <cell r="BC61" t="str">
            <v>-</v>
          </cell>
          <cell r="BD61" t="str">
            <v>-</v>
          </cell>
          <cell r="BE61" t="str">
            <v>b</v>
          </cell>
          <cell r="BF61">
            <v>3</v>
          </cell>
          <cell r="BG61" t="str">
            <v/>
          </cell>
          <cell r="BH61" t="str">
            <v/>
          </cell>
          <cell r="BI61" t="str">
            <v/>
          </cell>
          <cell r="BJ61" t="str">
            <v/>
          </cell>
          <cell r="BK61" t="str">
            <v/>
          </cell>
          <cell r="BL61" t="str">
            <v/>
          </cell>
          <cell r="BM61" t="str">
            <v/>
          </cell>
          <cell r="BN61">
            <v>0.75</v>
          </cell>
          <cell r="BO61" t="str">
            <v>市民実感</v>
          </cell>
          <cell r="BP61" t="str">
            <v>保健医療サービスは市民の日常生活に密着したものであり，市民において充実度を実感しやすいことを踏まえ，市民生活実感評価を重視する。</v>
          </cell>
          <cell r="BQ61" t="str">
            <v>B</v>
          </cell>
          <cell r="BR61" t="str">
            <v>政策の目的がかなり達成されている</v>
          </cell>
          <cell r="BW61" t="str">
            <v>-</v>
          </cell>
          <cell r="BX61" t="str">
            <v>-</v>
          </cell>
          <cell r="BY61" t="str">
            <v>-</v>
          </cell>
          <cell r="BZ61" t="str">
            <v>-</v>
          </cell>
          <cell r="CA61" t="str">
            <v>-</v>
          </cell>
          <cell r="CB61" t="str">
            <v>-</v>
          </cell>
          <cell r="CC61" t="str">
            <v>-</v>
          </cell>
          <cell r="CD61" t="str">
            <v>-</v>
          </cell>
          <cell r="CE61" t="str">
            <v>-</v>
          </cell>
          <cell r="CF61" t="str">
            <v>e</v>
          </cell>
          <cell r="CG61">
            <v>1</v>
          </cell>
          <cell r="CH61" t="str">
            <v>-</v>
          </cell>
          <cell r="CI61" t="str">
            <v>-</v>
          </cell>
          <cell r="CJ61" t="str">
            <v>-</v>
          </cell>
          <cell r="CK61" t="str">
            <v>-</v>
          </cell>
          <cell r="CL61" t="str">
            <v>-</v>
          </cell>
          <cell r="CM61" t="str">
            <v>-</v>
          </cell>
          <cell r="CN61" t="str">
            <v>-</v>
          </cell>
          <cell r="CO61" t="str">
            <v>-</v>
          </cell>
          <cell r="CP61">
            <v>1</v>
          </cell>
          <cell r="CQ61" t="str">
            <v/>
          </cell>
          <cell r="CR61" t="str">
            <v/>
          </cell>
          <cell r="CS61" t="str">
            <v/>
          </cell>
          <cell r="CT61" t="str">
            <v/>
          </cell>
          <cell r="CU61" t="str">
            <v/>
          </cell>
          <cell r="CV61" t="str">
            <v/>
          </cell>
          <cell r="CW61" t="str">
            <v/>
          </cell>
          <cell r="CX61" t="str">
            <v/>
          </cell>
          <cell r="CY61" t="str">
            <v/>
          </cell>
          <cell r="CZ61">
            <v>0</v>
          </cell>
          <cell r="DA61" t="str">
            <v>-</v>
          </cell>
          <cell r="DB61" t="str">
            <v>-</v>
          </cell>
          <cell r="DC61" t="str">
            <v>-</v>
          </cell>
          <cell r="DD61" t="str">
            <v>-</v>
          </cell>
          <cell r="DE61" t="str">
            <v>-</v>
          </cell>
          <cell r="DF61" t="str">
            <v>-</v>
          </cell>
          <cell r="DG61" t="str">
            <v>-</v>
          </cell>
          <cell r="DH61" t="str">
            <v>-</v>
          </cell>
          <cell r="DI61" t="e">
            <v>#DIV/0!</v>
          </cell>
          <cell r="DJ61" t="str">
            <v/>
          </cell>
          <cell r="DK61" t="str">
            <v/>
          </cell>
          <cell r="DL61" t="str">
            <v/>
          </cell>
          <cell r="DM61" t="str">
            <v/>
          </cell>
          <cell r="DN61" t="str">
            <v/>
          </cell>
          <cell r="DO61" t="str">
            <v/>
          </cell>
          <cell r="DP61" t="str">
            <v/>
          </cell>
          <cell r="DQ61" t="str">
            <v/>
          </cell>
          <cell r="DR61" t="e">
            <v>#DIV/0!</v>
          </cell>
          <cell r="DS61" t="str">
            <v>市民実感</v>
          </cell>
          <cell r="DT61" t="str">
            <v>保健医療サービスは市民の日常生活に密着したものであり，市民において充実度を実感しやすいことを踏まえ，市民生活実感評価を重視する。</v>
          </cell>
          <cell r="DU61" t="e">
            <v>#DIV/0!</v>
          </cell>
          <cell r="DV61" t="e">
            <v>#DIV/0!</v>
          </cell>
          <cell r="DY61" t="str">
            <v>リンク</v>
          </cell>
          <cell r="EA61" t="str">
            <v>-</v>
          </cell>
          <cell r="EB61" t="str">
            <v>-</v>
          </cell>
          <cell r="EC61" t="str">
            <v>-</v>
          </cell>
          <cell r="ED61" t="str">
            <v>-</v>
          </cell>
          <cell r="EE61" t="str">
            <v>-</v>
          </cell>
          <cell r="EF61" t="str">
            <v>-</v>
          </cell>
          <cell r="EG61" t="str">
            <v>-</v>
          </cell>
          <cell r="EH61" t="str">
            <v>-</v>
          </cell>
          <cell r="EI61" t="str">
            <v>-</v>
          </cell>
          <cell r="EJ61" t="str">
            <v>e</v>
          </cell>
          <cell r="EK61">
            <v>1</v>
          </cell>
          <cell r="EL61" t="str">
            <v>-</v>
          </cell>
          <cell r="EM61" t="str">
            <v>-</v>
          </cell>
          <cell r="EN61" t="str">
            <v>-</v>
          </cell>
          <cell r="EO61" t="str">
            <v>-</v>
          </cell>
          <cell r="EP61" t="str">
            <v>-</v>
          </cell>
          <cell r="EQ61" t="str">
            <v>-</v>
          </cell>
          <cell r="ER61" t="str">
            <v>-</v>
          </cell>
          <cell r="ES61" t="str">
            <v>-</v>
          </cell>
          <cell r="ET61">
            <v>1</v>
          </cell>
          <cell r="EU61" t="str">
            <v/>
          </cell>
          <cell r="EV61" t="str">
            <v/>
          </cell>
          <cell r="EW61" t="str">
            <v/>
          </cell>
          <cell r="EX61" t="str">
            <v/>
          </cell>
          <cell r="EY61" t="str">
            <v/>
          </cell>
          <cell r="EZ61" t="str">
            <v/>
          </cell>
          <cell r="FA61" t="str">
            <v/>
          </cell>
          <cell r="FB61" t="str">
            <v/>
          </cell>
          <cell r="FC61" t="str">
            <v/>
          </cell>
          <cell r="FD61">
            <v>0</v>
          </cell>
          <cell r="FE61" t="str">
            <v>-</v>
          </cell>
          <cell r="FF61" t="str">
            <v>-</v>
          </cell>
          <cell r="FG61" t="str">
            <v>-</v>
          </cell>
          <cell r="FH61" t="str">
            <v>-</v>
          </cell>
          <cell r="FI61" t="str">
            <v>-</v>
          </cell>
          <cell r="FJ61" t="str">
            <v>-</v>
          </cell>
          <cell r="FK61" t="str">
            <v>-</v>
          </cell>
          <cell r="FL61" t="str">
            <v>-</v>
          </cell>
          <cell r="FM61" t="e">
            <v>#DIV/0!</v>
          </cell>
          <cell r="FN61" t="str">
            <v/>
          </cell>
          <cell r="FO61" t="str">
            <v/>
          </cell>
          <cell r="FP61" t="str">
            <v/>
          </cell>
          <cell r="FQ61" t="str">
            <v/>
          </cell>
          <cell r="FR61" t="str">
            <v/>
          </cell>
          <cell r="FS61" t="str">
            <v/>
          </cell>
          <cell r="FT61" t="str">
            <v/>
          </cell>
          <cell r="FU61" t="str">
            <v/>
          </cell>
          <cell r="FV61" t="e">
            <v>#DIV/0!</v>
          </cell>
          <cell r="FW61" t="str">
            <v>市民実感</v>
          </cell>
          <cell r="FX61" t="str">
            <v>保健医療サービスは市民の日常生活に密着したものであり，市民において充実度を実感しやすいことを踏まえ，市民生活実感評価を重視する。</v>
          </cell>
          <cell r="FY61" t="e">
            <v>#DIV/0!</v>
          </cell>
          <cell r="FZ61" t="e">
            <v>#DIV/0!</v>
          </cell>
          <cell r="GC61" t="str">
            <v>リンク</v>
          </cell>
          <cell r="GE61" t="str">
            <v>-</v>
          </cell>
          <cell r="GF61" t="str">
            <v>-</v>
          </cell>
          <cell r="GG61" t="str">
            <v>-</v>
          </cell>
          <cell r="GH61" t="str">
            <v>-</v>
          </cell>
          <cell r="GI61" t="str">
            <v>-</v>
          </cell>
          <cell r="GJ61" t="str">
            <v>-</v>
          </cell>
          <cell r="GK61" t="str">
            <v>-</v>
          </cell>
          <cell r="GL61" t="str">
            <v>-</v>
          </cell>
          <cell r="GM61" t="str">
            <v>-</v>
          </cell>
          <cell r="GN61" t="str">
            <v>e</v>
          </cell>
          <cell r="GO61">
            <v>1</v>
          </cell>
          <cell r="GP61" t="str">
            <v>-</v>
          </cell>
          <cell r="GQ61" t="str">
            <v>-</v>
          </cell>
          <cell r="GR61" t="str">
            <v>-</v>
          </cell>
          <cell r="GS61" t="str">
            <v>-</v>
          </cell>
          <cell r="GT61" t="str">
            <v>-</v>
          </cell>
          <cell r="GU61" t="str">
            <v>-</v>
          </cell>
          <cell r="GV61" t="str">
            <v>-</v>
          </cell>
          <cell r="GW61" t="str">
            <v>-</v>
          </cell>
          <cell r="GX61">
            <v>1</v>
          </cell>
          <cell r="GY61" t="str">
            <v/>
          </cell>
          <cell r="GZ61" t="str">
            <v/>
          </cell>
          <cell r="HA61" t="str">
            <v/>
          </cell>
          <cell r="HB61" t="str">
            <v/>
          </cell>
          <cell r="HC61" t="str">
            <v/>
          </cell>
          <cell r="HD61" t="str">
            <v/>
          </cell>
          <cell r="HE61" t="str">
            <v/>
          </cell>
          <cell r="HF61" t="str">
            <v/>
          </cell>
          <cell r="HG61" t="str">
            <v/>
          </cell>
          <cell r="HH61">
            <v>0</v>
          </cell>
          <cell r="HI61" t="str">
            <v>-</v>
          </cell>
          <cell r="HJ61" t="str">
            <v>-</v>
          </cell>
          <cell r="HK61" t="str">
            <v>-</v>
          </cell>
          <cell r="HL61" t="str">
            <v>-</v>
          </cell>
          <cell r="HM61" t="str">
            <v>-</v>
          </cell>
          <cell r="HN61" t="str">
            <v>-</v>
          </cell>
          <cell r="HO61" t="str">
            <v>-</v>
          </cell>
          <cell r="HP61" t="str">
            <v>-</v>
          </cell>
          <cell r="HQ61" t="e">
            <v>#DIV/0!</v>
          </cell>
          <cell r="HR61" t="str">
            <v/>
          </cell>
          <cell r="HS61" t="str">
            <v/>
          </cell>
          <cell r="HT61" t="str">
            <v/>
          </cell>
          <cell r="HU61" t="str">
            <v/>
          </cell>
          <cell r="HV61" t="str">
            <v/>
          </cell>
          <cell r="HW61" t="str">
            <v/>
          </cell>
          <cell r="HX61" t="str">
            <v/>
          </cell>
          <cell r="HY61" t="str">
            <v/>
          </cell>
          <cell r="HZ61" t="e">
            <v>#DIV/0!</v>
          </cell>
          <cell r="IA61" t="str">
            <v>市民実感</v>
          </cell>
          <cell r="IB61" t="str">
            <v>保健医療サービスは市民の日常生活に密着したものであり，市民において充実度を実感しやすいことを踏まえ，市民生活実感評価を重視する。</v>
          </cell>
          <cell r="IC61" t="e">
            <v>#DIV/0!</v>
          </cell>
          <cell r="ID61" t="e">
            <v>#DIV/0!</v>
          </cell>
          <cell r="IG61" t="str">
            <v>リンク</v>
          </cell>
          <cell r="II61" t="str">
            <v>-</v>
          </cell>
          <cell r="IJ61" t="str">
            <v>-</v>
          </cell>
          <cell r="IK61" t="str">
            <v>-</v>
          </cell>
          <cell r="IL61" t="str">
            <v>-</v>
          </cell>
          <cell r="IM61" t="str">
            <v>-</v>
          </cell>
          <cell r="IN61" t="str">
            <v>-</v>
          </cell>
          <cell r="IO61" t="str">
            <v>-</v>
          </cell>
          <cell r="IP61" t="str">
            <v>-</v>
          </cell>
          <cell r="IQ61" t="str">
            <v>-</v>
          </cell>
          <cell r="IR61" t="str">
            <v>e</v>
          </cell>
          <cell r="IS61">
            <v>1</v>
          </cell>
          <cell r="IT61" t="str">
            <v>-</v>
          </cell>
          <cell r="IU61" t="str">
            <v>-</v>
          </cell>
          <cell r="IV61" t="str">
            <v>-</v>
          </cell>
          <cell r="IW61" t="str">
            <v>-</v>
          </cell>
          <cell r="IX61" t="str">
            <v>-</v>
          </cell>
          <cell r="IY61" t="str">
            <v>-</v>
          </cell>
          <cell r="IZ61" t="str">
            <v>-</v>
          </cell>
          <cell r="JA61" t="str">
            <v>-</v>
          </cell>
          <cell r="JB61">
            <v>1</v>
          </cell>
          <cell r="JC61" t="str">
            <v/>
          </cell>
          <cell r="JD61" t="str">
            <v/>
          </cell>
          <cell r="JE61" t="str">
            <v/>
          </cell>
          <cell r="JF61" t="str">
            <v/>
          </cell>
          <cell r="JG61" t="str">
            <v/>
          </cell>
          <cell r="JH61" t="str">
            <v/>
          </cell>
          <cell r="JI61" t="str">
            <v/>
          </cell>
          <cell r="JJ61" t="str">
            <v/>
          </cell>
          <cell r="JK61" t="str">
            <v/>
          </cell>
          <cell r="JL61">
            <v>0</v>
          </cell>
          <cell r="JM61" t="str">
            <v>-</v>
          </cell>
          <cell r="JN61" t="str">
            <v>-</v>
          </cell>
          <cell r="JO61" t="str">
            <v>-</v>
          </cell>
          <cell r="JP61" t="str">
            <v>-</v>
          </cell>
          <cell r="JQ61" t="str">
            <v>-</v>
          </cell>
          <cell r="JR61" t="str">
            <v>-</v>
          </cell>
          <cell r="JS61" t="str">
            <v>-</v>
          </cell>
          <cell r="JT61" t="str">
            <v>-</v>
          </cell>
          <cell r="JU61" t="e">
            <v>#DIV/0!</v>
          </cell>
          <cell r="JV61" t="str">
            <v/>
          </cell>
          <cell r="JW61" t="str">
            <v/>
          </cell>
          <cell r="JX61" t="str">
            <v/>
          </cell>
          <cell r="JY61" t="str">
            <v/>
          </cell>
          <cell r="JZ61" t="str">
            <v/>
          </cell>
          <cell r="KA61" t="str">
            <v/>
          </cell>
          <cell r="KB61" t="str">
            <v/>
          </cell>
          <cell r="KC61" t="str">
            <v/>
          </cell>
          <cell r="KD61" t="e">
            <v>#DIV/0!</v>
          </cell>
          <cell r="KE61" t="str">
            <v>市民実感</v>
          </cell>
          <cell r="KF61" t="str">
            <v>保健医療サービスは市民の日常生活に密着したものであり，市民において充実度を実感しやすいことを踏まえ，市民生活実感評価を重視する。</v>
          </cell>
          <cell r="KG61" t="e">
            <v>#DIV/0!</v>
          </cell>
          <cell r="KH61" t="e">
            <v>#DIV/0!</v>
          </cell>
          <cell r="KK61" t="str">
            <v>リンク</v>
          </cell>
        </row>
        <row r="62">
          <cell r="A62">
            <v>1602</v>
          </cell>
          <cell r="B62" t="str">
            <v>健康危機管理の推進</v>
          </cell>
          <cell r="C62">
            <v>16</v>
          </cell>
          <cell r="D62" t="str">
            <v>保健衛生・医療</v>
          </cell>
          <cell r="F62" t="str">
            <v>保健福祉局</v>
          </cell>
          <cell r="K62" t="str">
            <v>-</v>
          </cell>
          <cell r="L62" t="str">
            <v>○</v>
          </cell>
          <cell r="M62" t="str">
            <v>-</v>
          </cell>
          <cell r="N62" t="str">
            <v>-</v>
          </cell>
          <cell r="O62" t="str">
            <v>-</v>
          </cell>
          <cell r="P62" t="str">
            <v>-</v>
          </cell>
          <cell r="Q62" t="str">
            <v>-</v>
          </cell>
          <cell r="R62" t="str">
            <v>-</v>
          </cell>
          <cell r="S62" t="str">
            <v>a</v>
          </cell>
          <cell r="T62" t="str">
            <v>-</v>
          </cell>
          <cell r="U62" t="str">
            <v>-</v>
          </cell>
          <cell r="V62" t="str">
            <v>-</v>
          </cell>
          <cell r="W62" t="str">
            <v>-</v>
          </cell>
          <cell r="X62" t="str">
            <v>-</v>
          </cell>
          <cell r="Y62" t="str">
            <v>-</v>
          </cell>
          <cell r="Z62" t="str">
            <v>-</v>
          </cell>
          <cell r="AA62" t="str">
            <v>-</v>
          </cell>
          <cell r="AB62" t="str">
            <v>a</v>
          </cell>
          <cell r="AC62">
            <v>1</v>
          </cell>
          <cell r="AD62" t="str">
            <v>-</v>
          </cell>
          <cell r="AE62" t="str">
            <v>-</v>
          </cell>
          <cell r="AF62" t="str">
            <v>-</v>
          </cell>
          <cell r="AG62" t="str">
            <v>-</v>
          </cell>
          <cell r="AH62" t="str">
            <v>-</v>
          </cell>
          <cell r="AI62" t="str">
            <v>-</v>
          </cell>
          <cell r="AJ62" t="str">
            <v>-</v>
          </cell>
          <cell r="AK62" t="str">
            <v>-</v>
          </cell>
          <cell r="AL62">
            <v>1</v>
          </cell>
          <cell r="AM62">
            <v>4</v>
          </cell>
          <cell r="AN62" t="str">
            <v/>
          </cell>
          <cell r="AO62" t="str">
            <v/>
          </cell>
          <cell r="AP62" t="str">
            <v/>
          </cell>
          <cell r="AQ62" t="str">
            <v/>
          </cell>
          <cell r="AR62" t="str">
            <v/>
          </cell>
          <cell r="AS62" t="str">
            <v/>
          </cell>
          <cell r="AT62" t="str">
            <v/>
          </cell>
          <cell r="AU62" t="str">
            <v/>
          </cell>
          <cell r="AV62">
            <v>1</v>
          </cell>
          <cell r="AW62" t="str">
            <v>-</v>
          </cell>
          <cell r="AX62" t="str">
            <v>c</v>
          </cell>
          <cell r="AY62" t="str">
            <v>-</v>
          </cell>
          <cell r="AZ62" t="str">
            <v>-</v>
          </cell>
          <cell r="BA62" t="str">
            <v>-</v>
          </cell>
          <cell r="BB62" t="str">
            <v>-</v>
          </cell>
          <cell r="BC62" t="str">
            <v>-</v>
          </cell>
          <cell r="BD62" t="str">
            <v>-</v>
          </cell>
          <cell r="BE62" t="str">
            <v>c</v>
          </cell>
          <cell r="BF62" t="str">
            <v/>
          </cell>
          <cell r="BG62">
            <v>2</v>
          </cell>
          <cell r="BH62" t="str">
            <v/>
          </cell>
          <cell r="BI62" t="str">
            <v/>
          </cell>
          <cell r="BJ62" t="str">
            <v/>
          </cell>
          <cell r="BK62" t="str">
            <v/>
          </cell>
          <cell r="BL62" t="str">
            <v/>
          </cell>
          <cell r="BM62" t="str">
            <v/>
          </cell>
          <cell r="BN62">
            <v>0.5</v>
          </cell>
          <cell r="BO62" t="str">
            <v>市民実感</v>
          </cell>
          <cell r="BP62" t="str">
            <v>健康危機に対する安全・安心の確保は，市民生活に密接に関わる施策であることから，市民生活実感評価を重視する。</v>
          </cell>
          <cell r="BQ62" t="str">
            <v>B</v>
          </cell>
          <cell r="BR62" t="str">
            <v>政策の目的がかなり達成されている</v>
          </cell>
          <cell r="BW62" t="str">
            <v>-</v>
          </cell>
          <cell r="BX62" t="str">
            <v>-</v>
          </cell>
          <cell r="BY62" t="str">
            <v>-</v>
          </cell>
          <cell r="BZ62" t="str">
            <v>-</v>
          </cell>
          <cell r="CA62" t="str">
            <v>-</v>
          </cell>
          <cell r="CB62" t="str">
            <v>-</v>
          </cell>
          <cell r="CC62" t="str">
            <v>-</v>
          </cell>
          <cell r="CD62" t="str">
            <v>-</v>
          </cell>
          <cell r="CE62" t="str">
            <v>-</v>
          </cell>
          <cell r="CF62" t="str">
            <v>e</v>
          </cell>
          <cell r="CG62">
            <v>1</v>
          </cell>
          <cell r="CH62" t="str">
            <v>-</v>
          </cell>
          <cell r="CI62" t="str">
            <v>-</v>
          </cell>
          <cell r="CJ62" t="str">
            <v>-</v>
          </cell>
          <cell r="CK62" t="str">
            <v>-</v>
          </cell>
          <cell r="CL62" t="str">
            <v>-</v>
          </cell>
          <cell r="CM62" t="str">
            <v>-</v>
          </cell>
          <cell r="CN62" t="str">
            <v>-</v>
          </cell>
          <cell r="CO62" t="str">
            <v>-</v>
          </cell>
          <cell r="CP62">
            <v>1</v>
          </cell>
          <cell r="CQ62" t="str">
            <v/>
          </cell>
          <cell r="CR62" t="str">
            <v/>
          </cell>
          <cell r="CS62" t="str">
            <v/>
          </cell>
          <cell r="CT62" t="str">
            <v/>
          </cell>
          <cell r="CU62" t="str">
            <v/>
          </cell>
          <cell r="CV62" t="str">
            <v/>
          </cell>
          <cell r="CW62" t="str">
            <v/>
          </cell>
          <cell r="CX62" t="str">
            <v/>
          </cell>
          <cell r="CY62" t="str">
            <v/>
          </cell>
          <cell r="CZ62">
            <v>0</v>
          </cell>
          <cell r="DA62" t="str">
            <v>-</v>
          </cell>
          <cell r="DB62" t="str">
            <v>-</v>
          </cell>
          <cell r="DC62" t="str">
            <v>-</v>
          </cell>
          <cell r="DD62" t="str">
            <v>-</v>
          </cell>
          <cell r="DE62" t="str">
            <v>-</v>
          </cell>
          <cell r="DF62" t="str">
            <v>-</v>
          </cell>
          <cell r="DG62" t="str">
            <v>-</v>
          </cell>
          <cell r="DH62" t="str">
            <v>-</v>
          </cell>
          <cell r="DI62" t="e">
            <v>#DIV/0!</v>
          </cell>
          <cell r="DJ62" t="str">
            <v/>
          </cell>
          <cell r="DK62" t="str">
            <v/>
          </cell>
          <cell r="DL62" t="str">
            <v/>
          </cell>
          <cell r="DM62" t="str">
            <v/>
          </cell>
          <cell r="DN62" t="str">
            <v/>
          </cell>
          <cell r="DO62" t="str">
            <v/>
          </cell>
          <cell r="DP62" t="str">
            <v/>
          </cell>
          <cell r="DQ62" t="str">
            <v/>
          </cell>
          <cell r="DR62" t="e">
            <v>#DIV/0!</v>
          </cell>
          <cell r="DS62" t="str">
            <v>市民実感</v>
          </cell>
          <cell r="DT62" t="str">
            <v>健康危機に対する安全・安心の確保は，市民生活に密接に関わる施策であることから，市民生活実感評価を重視する。</v>
          </cell>
          <cell r="DU62" t="e">
            <v>#DIV/0!</v>
          </cell>
          <cell r="DV62" t="e">
            <v>#DIV/0!</v>
          </cell>
          <cell r="DY62" t="str">
            <v>リンク</v>
          </cell>
          <cell r="EA62" t="str">
            <v>-</v>
          </cell>
          <cell r="EB62" t="str">
            <v>-</v>
          </cell>
          <cell r="EC62" t="str">
            <v>-</v>
          </cell>
          <cell r="ED62" t="str">
            <v>-</v>
          </cell>
          <cell r="EE62" t="str">
            <v>-</v>
          </cell>
          <cell r="EF62" t="str">
            <v>-</v>
          </cell>
          <cell r="EG62" t="str">
            <v>-</v>
          </cell>
          <cell r="EH62" t="str">
            <v>-</v>
          </cell>
          <cell r="EI62" t="str">
            <v>-</v>
          </cell>
          <cell r="EJ62" t="str">
            <v>e</v>
          </cell>
          <cell r="EK62">
            <v>1</v>
          </cell>
          <cell r="EL62" t="str">
            <v>-</v>
          </cell>
          <cell r="EM62" t="str">
            <v>-</v>
          </cell>
          <cell r="EN62" t="str">
            <v>-</v>
          </cell>
          <cell r="EO62" t="str">
            <v>-</v>
          </cell>
          <cell r="EP62" t="str">
            <v>-</v>
          </cell>
          <cell r="EQ62" t="str">
            <v>-</v>
          </cell>
          <cell r="ER62" t="str">
            <v>-</v>
          </cell>
          <cell r="ES62" t="str">
            <v>-</v>
          </cell>
          <cell r="ET62">
            <v>1</v>
          </cell>
          <cell r="EU62" t="str">
            <v/>
          </cell>
          <cell r="EV62" t="str">
            <v/>
          </cell>
          <cell r="EW62" t="str">
            <v/>
          </cell>
          <cell r="EX62" t="str">
            <v/>
          </cell>
          <cell r="EY62" t="str">
            <v/>
          </cell>
          <cell r="EZ62" t="str">
            <v/>
          </cell>
          <cell r="FA62" t="str">
            <v/>
          </cell>
          <cell r="FB62" t="str">
            <v/>
          </cell>
          <cell r="FC62" t="str">
            <v/>
          </cell>
          <cell r="FD62">
            <v>0</v>
          </cell>
          <cell r="FE62" t="str">
            <v>-</v>
          </cell>
          <cell r="FF62" t="str">
            <v>-</v>
          </cell>
          <cell r="FG62" t="str">
            <v>-</v>
          </cell>
          <cell r="FH62" t="str">
            <v>-</v>
          </cell>
          <cell r="FI62" t="str">
            <v>-</v>
          </cell>
          <cell r="FJ62" t="str">
            <v>-</v>
          </cell>
          <cell r="FK62" t="str">
            <v>-</v>
          </cell>
          <cell r="FL62" t="str">
            <v>-</v>
          </cell>
          <cell r="FM62" t="e">
            <v>#DIV/0!</v>
          </cell>
          <cell r="FN62" t="str">
            <v/>
          </cell>
          <cell r="FO62" t="str">
            <v/>
          </cell>
          <cell r="FP62" t="str">
            <v/>
          </cell>
          <cell r="FQ62" t="str">
            <v/>
          </cell>
          <cell r="FR62" t="str">
            <v/>
          </cell>
          <cell r="FS62" t="str">
            <v/>
          </cell>
          <cell r="FT62" t="str">
            <v/>
          </cell>
          <cell r="FU62" t="str">
            <v/>
          </cell>
          <cell r="FV62" t="e">
            <v>#DIV/0!</v>
          </cell>
          <cell r="FW62" t="str">
            <v>市民実感</v>
          </cell>
          <cell r="FX62" t="str">
            <v>健康危機に対する安全・安心の確保は，市民生活に密接に関わる施策であることから，市民生活実感評価を重視する。</v>
          </cell>
          <cell r="FY62" t="e">
            <v>#DIV/0!</v>
          </cell>
          <cell r="FZ62" t="e">
            <v>#DIV/0!</v>
          </cell>
          <cell r="GC62" t="str">
            <v>リンク</v>
          </cell>
          <cell r="GE62" t="str">
            <v>-</v>
          </cell>
          <cell r="GF62" t="str">
            <v>-</v>
          </cell>
          <cell r="GG62" t="str">
            <v>-</v>
          </cell>
          <cell r="GH62" t="str">
            <v>-</v>
          </cell>
          <cell r="GI62" t="str">
            <v>-</v>
          </cell>
          <cell r="GJ62" t="str">
            <v>-</v>
          </cell>
          <cell r="GK62" t="str">
            <v>-</v>
          </cell>
          <cell r="GL62" t="str">
            <v>-</v>
          </cell>
          <cell r="GM62" t="str">
            <v>-</v>
          </cell>
          <cell r="GN62" t="str">
            <v>e</v>
          </cell>
          <cell r="GO62">
            <v>1</v>
          </cell>
          <cell r="GP62" t="str">
            <v>-</v>
          </cell>
          <cell r="GQ62" t="str">
            <v>-</v>
          </cell>
          <cell r="GR62" t="str">
            <v>-</v>
          </cell>
          <cell r="GS62" t="str">
            <v>-</v>
          </cell>
          <cell r="GT62" t="str">
            <v>-</v>
          </cell>
          <cell r="GU62" t="str">
            <v>-</v>
          </cell>
          <cell r="GV62" t="str">
            <v>-</v>
          </cell>
          <cell r="GW62" t="str">
            <v>-</v>
          </cell>
          <cell r="GX62">
            <v>1</v>
          </cell>
          <cell r="GY62" t="str">
            <v/>
          </cell>
          <cell r="GZ62" t="str">
            <v/>
          </cell>
          <cell r="HA62" t="str">
            <v/>
          </cell>
          <cell r="HB62" t="str">
            <v/>
          </cell>
          <cell r="HC62" t="str">
            <v/>
          </cell>
          <cell r="HD62" t="str">
            <v/>
          </cell>
          <cell r="HE62" t="str">
            <v/>
          </cell>
          <cell r="HF62" t="str">
            <v/>
          </cell>
          <cell r="HG62" t="str">
            <v/>
          </cell>
          <cell r="HH62">
            <v>0</v>
          </cell>
          <cell r="HI62" t="str">
            <v>-</v>
          </cell>
          <cell r="HJ62" t="str">
            <v>-</v>
          </cell>
          <cell r="HK62" t="str">
            <v>-</v>
          </cell>
          <cell r="HL62" t="str">
            <v>-</v>
          </cell>
          <cell r="HM62" t="str">
            <v>-</v>
          </cell>
          <cell r="HN62" t="str">
            <v>-</v>
          </cell>
          <cell r="HO62" t="str">
            <v>-</v>
          </cell>
          <cell r="HP62" t="str">
            <v>-</v>
          </cell>
          <cell r="HQ62" t="e">
            <v>#DIV/0!</v>
          </cell>
          <cell r="HR62" t="str">
            <v/>
          </cell>
          <cell r="HS62" t="str">
            <v/>
          </cell>
          <cell r="HT62" t="str">
            <v/>
          </cell>
          <cell r="HU62" t="str">
            <v/>
          </cell>
          <cell r="HV62" t="str">
            <v/>
          </cell>
          <cell r="HW62" t="str">
            <v/>
          </cell>
          <cell r="HX62" t="str">
            <v/>
          </cell>
          <cell r="HY62" t="str">
            <v/>
          </cell>
          <cell r="HZ62" t="e">
            <v>#DIV/0!</v>
          </cell>
          <cell r="IA62" t="str">
            <v>市民実感</v>
          </cell>
          <cell r="IB62" t="str">
            <v>健康危機に対する安全・安心の確保は，市民生活に密接に関わる施策であることから，市民生活実感評価を重視する。</v>
          </cell>
          <cell r="IC62" t="e">
            <v>#DIV/0!</v>
          </cell>
          <cell r="ID62" t="e">
            <v>#DIV/0!</v>
          </cell>
          <cell r="IG62" t="str">
            <v>リンク</v>
          </cell>
          <cell r="II62" t="str">
            <v>-</v>
          </cell>
          <cell r="IJ62" t="str">
            <v>-</v>
          </cell>
          <cell r="IK62" t="str">
            <v>-</v>
          </cell>
          <cell r="IL62" t="str">
            <v>-</v>
          </cell>
          <cell r="IM62" t="str">
            <v>-</v>
          </cell>
          <cell r="IN62" t="str">
            <v>-</v>
          </cell>
          <cell r="IO62" t="str">
            <v>-</v>
          </cell>
          <cell r="IP62" t="str">
            <v>-</v>
          </cell>
          <cell r="IQ62" t="str">
            <v>-</v>
          </cell>
          <cell r="IR62" t="str">
            <v>e</v>
          </cell>
          <cell r="IS62">
            <v>1</v>
          </cell>
          <cell r="IT62" t="str">
            <v>-</v>
          </cell>
          <cell r="IU62" t="str">
            <v>-</v>
          </cell>
          <cell r="IV62" t="str">
            <v>-</v>
          </cell>
          <cell r="IW62" t="str">
            <v>-</v>
          </cell>
          <cell r="IX62" t="str">
            <v>-</v>
          </cell>
          <cell r="IY62" t="str">
            <v>-</v>
          </cell>
          <cell r="IZ62" t="str">
            <v>-</v>
          </cell>
          <cell r="JA62" t="str">
            <v>-</v>
          </cell>
          <cell r="JB62">
            <v>1</v>
          </cell>
          <cell r="JC62" t="str">
            <v/>
          </cell>
          <cell r="JD62" t="str">
            <v/>
          </cell>
          <cell r="JE62" t="str">
            <v/>
          </cell>
          <cell r="JF62" t="str">
            <v/>
          </cell>
          <cell r="JG62" t="str">
            <v/>
          </cell>
          <cell r="JH62" t="str">
            <v/>
          </cell>
          <cell r="JI62" t="str">
            <v/>
          </cell>
          <cell r="JJ62" t="str">
            <v/>
          </cell>
          <cell r="JK62" t="str">
            <v/>
          </cell>
          <cell r="JL62">
            <v>0</v>
          </cell>
          <cell r="JM62" t="str">
            <v>-</v>
          </cell>
          <cell r="JN62" t="str">
            <v>-</v>
          </cell>
          <cell r="JO62" t="str">
            <v>-</v>
          </cell>
          <cell r="JP62" t="str">
            <v>-</v>
          </cell>
          <cell r="JQ62" t="str">
            <v>-</v>
          </cell>
          <cell r="JR62" t="str">
            <v>-</v>
          </cell>
          <cell r="JS62" t="str">
            <v>-</v>
          </cell>
          <cell r="JT62" t="str">
            <v>-</v>
          </cell>
          <cell r="JU62" t="e">
            <v>#DIV/0!</v>
          </cell>
          <cell r="JV62" t="str">
            <v/>
          </cell>
          <cell r="JW62" t="str">
            <v/>
          </cell>
          <cell r="JX62" t="str">
            <v/>
          </cell>
          <cell r="JY62" t="str">
            <v/>
          </cell>
          <cell r="JZ62" t="str">
            <v/>
          </cell>
          <cell r="KA62" t="str">
            <v/>
          </cell>
          <cell r="KB62" t="str">
            <v/>
          </cell>
          <cell r="KC62" t="str">
            <v/>
          </cell>
          <cell r="KD62" t="e">
            <v>#DIV/0!</v>
          </cell>
          <cell r="KE62" t="str">
            <v>市民実感</v>
          </cell>
          <cell r="KF62" t="str">
            <v>健康危機に対する安全・安心の確保は，市民生活に密接に関わる施策であることから，市民生活実感評価を重視する。</v>
          </cell>
          <cell r="KG62" t="e">
            <v>#DIV/0!</v>
          </cell>
          <cell r="KH62" t="e">
            <v>#DIV/0!</v>
          </cell>
          <cell r="KK62" t="str">
            <v>リンク</v>
          </cell>
        </row>
        <row r="63">
          <cell r="A63">
            <v>1603</v>
          </cell>
          <cell r="B63" t="str">
            <v>食や生活環境の安全と安心の確保</v>
          </cell>
          <cell r="C63">
            <v>16</v>
          </cell>
          <cell r="D63" t="str">
            <v>保健衛生・医療</v>
          </cell>
          <cell r="F63" t="str">
            <v>保健福祉局</v>
          </cell>
          <cell r="K63" t="str">
            <v>-</v>
          </cell>
          <cell r="L63" t="str">
            <v>-</v>
          </cell>
          <cell r="M63" t="str">
            <v>○</v>
          </cell>
          <cell r="N63" t="str">
            <v>○</v>
          </cell>
          <cell r="O63" t="str">
            <v>-</v>
          </cell>
          <cell r="P63" t="str">
            <v>-</v>
          </cell>
          <cell r="Q63" t="str">
            <v>-</v>
          </cell>
          <cell r="R63" t="str">
            <v>-</v>
          </cell>
          <cell r="S63" t="str">
            <v>-</v>
          </cell>
          <cell r="T63" t="str">
            <v>a</v>
          </cell>
          <cell r="U63" t="str">
            <v>-</v>
          </cell>
          <cell r="V63" t="str">
            <v>-</v>
          </cell>
          <cell r="W63" t="str">
            <v>-</v>
          </cell>
          <cell r="X63" t="str">
            <v>-</v>
          </cell>
          <cell r="Y63" t="str">
            <v>-</v>
          </cell>
          <cell r="Z63" t="str">
            <v>-</v>
          </cell>
          <cell r="AA63" t="str">
            <v>-</v>
          </cell>
          <cell r="AB63" t="str">
            <v>a</v>
          </cell>
          <cell r="AC63" t="str">
            <v>-</v>
          </cell>
          <cell r="AD63">
            <v>1</v>
          </cell>
          <cell r="AE63" t="str">
            <v>-</v>
          </cell>
          <cell r="AF63" t="str">
            <v>-</v>
          </cell>
          <cell r="AG63" t="str">
            <v>-</v>
          </cell>
          <cell r="AH63" t="str">
            <v>-</v>
          </cell>
          <cell r="AI63" t="str">
            <v>-</v>
          </cell>
          <cell r="AJ63" t="str">
            <v>-</v>
          </cell>
          <cell r="AK63" t="str">
            <v>-</v>
          </cell>
          <cell r="AL63">
            <v>1</v>
          </cell>
          <cell r="AM63" t="str">
            <v/>
          </cell>
          <cell r="AN63">
            <v>4</v>
          </cell>
          <cell r="AO63" t="str">
            <v/>
          </cell>
          <cell r="AP63" t="str">
            <v/>
          </cell>
          <cell r="AQ63" t="str">
            <v/>
          </cell>
          <cell r="AR63" t="str">
            <v/>
          </cell>
          <cell r="AS63" t="str">
            <v/>
          </cell>
          <cell r="AT63" t="str">
            <v/>
          </cell>
          <cell r="AU63" t="str">
            <v/>
          </cell>
          <cell r="AV63">
            <v>1</v>
          </cell>
          <cell r="AW63" t="str">
            <v>-</v>
          </cell>
          <cell r="AX63" t="str">
            <v>-</v>
          </cell>
          <cell r="AY63" t="str">
            <v>b</v>
          </cell>
          <cell r="AZ63" t="str">
            <v>c</v>
          </cell>
          <cell r="BA63" t="str">
            <v>-</v>
          </cell>
          <cell r="BB63" t="str">
            <v>-</v>
          </cell>
          <cell r="BC63" t="str">
            <v>-</v>
          </cell>
          <cell r="BD63" t="str">
            <v>-</v>
          </cell>
          <cell r="BE63" t="str">
            <v>b</v>
          </cell>
          <cell r="BF63" t="str">
            <v/>
          </cell>
          <cell r="BG63" t="str">
            <v/>
          </cell>
          <cell r="BH63">
            <v>3</v>
          </cell>
          <cell r="BI63">
            <v>2</v>
          </cell>
          <cell r="BJ63" t="str">
            <v/>
          </cell>
          <cell r="BK63" t="str">
            <v/>
          </cell>
          <cell r="BL63" t="str">
            <v/>
          </cell>
          <cell r="BM63" t="str">
            <v/>
          </cell>
          <cell r="BN63">
            <v>0.625</v>
          </cell>
          <cell r="BO63" t="str">
            <v>市民実感</v>
          </cell>
          <cell r="BP63" t="str">
            <v>食品に対する安心感や公共の場での禁煙状況等については，全ての市民の生活に密接に関わる施策であるため，市民生活実感評価を重視する。</v>
          </cell>
          <cell r="BQ63" t="str">
            <v>B</v>
          </cell>
          <cell r="BR63" t="str">
            <v>政策の目的がかなり達成されている</v>
          </cell>
          <cell r="BW63" t="str">
            <v>-</v>
          </cell>
          <cell r="BX63" t="str">
            <v>-</v>
          </cell>
          <cell r="BY63" t="str">
            <v>-</v>
          </cell>
          <cell r="BZ63" t="str">
            <v>-</v>
          </cell>
          <cell r="CA63" t="str">
            <v>-</v>
          </cell>
          <cell r="CB63" t="str">
            <v>-</v>
          </cell>
          <cell r="CC63" t="str">
            <v>-</v>
          </cell>
          <cell r="CD63" t="str">
            <v>-</v>
          </cell>
          <cell r="CE63" t="str">
            <v>-</v>
          </cell>
          <cell r="CF63" t="str">
            <v>e</v>
          </cell>
          <cell r="CG63" t="str">
            <v>-</v>
          </cell>
          <cell r="CH63">
            <v>1</v>
          </cell>
          <cell r="CI63" t="str">
            <v>-</v>
          </cell>
          <cell r="CJ63" t="str">
            <v>-</v>
          </cell>
          <cell r="CK63" t="str">
            <v>-</v>
          </cell>
          <cell r="CL63" t="str">
            <v>-</v>
          </cell>
          <cell r="CM63" t="str">
            <v>-</v>
          </cell>
          <cell r="CN63" t="str">
            <v>-</v>
          </cell>
          <cell r="CO63" t="str">
            <v>-</v>
          </cell>
          <cell r="CP63">
            <v>1</v>
          </cell>
          <cell r="CQ63" t="str">
            <v/>
          </cell>
          <cell r="CR63" t="str">
            <v/>
          </cell>
          <cell r="CS63" t="str">
            <v/>
          </cell>
          <cell r="CT63" t="str">
            <v/>
          </cell>
          <cell r="CU63" t="str">
            <v/>
          </cell>
          <cell r="CV63" t="str">
            <v/>
          </cell>
          <cell r="CW63" t="str">
            <v/>
          </cell>
          <cell r="CX63" t="str">
            <v/>
          </cell>
          <cell r="CY63" t="str">
            <v/>
          </cell>
          <cell r="CZ63">
            <v>0</v>
          </cell>
          <cell r="DA63" t="str">
            <v>-</v>
          </cell>
          <cell r="DB63" t="str">
            <v>-</v>
          </cell>
          <cell r="DC63" t="str">
            <v>-</v>
          </cell>
          <cell r="DD63" t="str">
            <v>-</v>
          </cell>
          <cell r="DE63" t="str">
            <v>-</v>
          </cell>
          <cell r="DF63" t="str">
            <v>-</v>
          </cell>
          <cell r="DG63" t="str">
            <v>-</v>
          </cell>
          <cell r="DH63" t="str">
            <v>-</v>
          </cell>
          <cell r="DI63" t="e">
            <v>#DIV/0!</v>
          </cell>
          <cell r="DJ63" t="str">
            <v/>
          </cell>
          <cell r="DK63" t="str">
            <v/>
          </cell>
          <cell r="DL63" t="str">
            <v/>
          </cell>
          <cell r="DM63" t="str">
            <v/>
          </cell>
          <cell r="DN63" t="str">
            <v/>
          </cell>
          <cell r="DO63" t="str">
            <v/>
          </cell>
          <cell r="DP63" t="str">
            <v/>
          </cell>
          <cell r="DQ63" t="str">
            <v/>
          </cell>
          <cell r="DR63" t="e">
            <v>#DIV/0!</v>
          </cell>
          <cell r="DS63" t="str">
            <v>市民実感</v>
          </cell>
          <cell r="DT63" t="str">
            <v>食品に対する安心感や公共の場での禁煙状況等については，全ての市民の生活に密接に関わる施策であるため，市民生活実感評価を重視する。</v>
          </cell>
          <cell r="DU63" t="e">
            <v>#DIV/0!</v>
          </cell>
          <cell r="DV63" t="e">
            <v>#DIV/0!</v>
          </cell>
          <cell r="DY63" t="str">
            <v>リンク</v>
          </cell>
          <cell r="EA63" t="str">
            <v>-</v>
          </cell>
          <cell r="EB63" t="str">
            <v>-</v>
          </cell>
          <cell r="EC63" t="str">
            <v>-</v>
          </cell>
          <cell r="ED63" t="str">
            <v>-</v>
          </cell>
          <cell r="EE63" t="str">
            <v>-</v>
          </cell>
          <cell r="EF63" t="str">
            <v>-</v>
          </cell>
          <cell r="EG63" t="str">
            <v>-</v>
          </cell>
          <cell r="EH63" t="str">
            <v>-</v>
          </cell>
          <cell r="EI63" t="str">
            <v>-</v>
          </cell>
          <cell r="EJ63" t="str">
            <v>e</v>
          </cell>
          <cell r="EK63" t="str">
            <v>-</v>
          </cell>
          <cell r="EL63">
            <v>1</v>
          </cell>
          <cell r="EM63" t="str">
            <v>-</v>
          </cell>
          <cell r="EN63" t="str">
            <v>-</v>
          </cell>
          <cell r="EO63" t="str">
            <v>-</v>
          </cell>
          <cell r="EP63" t="str">
            <v>-</v>
          </cell>
          <cell r="EQ63" t="str">
            <v>-</v>
          </cell>
          <cell r="ER63" t="str">
            <v>-</v>
          </cell>
          <cell r="ES63" t="str">
            <v>-</v>
          </cell>
          <cell r="ET63">
            <v>1</v>
          </cell>
          <cell r="EU63" t="str">
            <v/>
          </cell>
          <cell r="EV63" t="str">
            <v/>
          </cell>
          <cell r="EW63" t="str">
            <v/>
          </cell>
          <cell r="EX63" t="str">
            <v/>
          </cell>
          <cell r="EY63" t="str">
            <v/>
          </cell>
          <cell r="EZ63" t="str">
            <v/>
          </cell>
          <cell r="FA63" t="str">
            <v/>
          </cell>
          <cell r="FB63" t="str">
            <v/>
          </cell>
          <cell r="FC63" t="str">
            <v/>
          </cell>
          <cell r="FD63">
            <v>0</v>
          </cell>
          <cell r="FE63" t="str">
            <v>-</v>
          </cell>
          <cell r="FF63" t="str">
            <v>-</v>
          </cell>
          <cell r="FG63" t="str">
            <v>-</v>
          </cell>
          <cell r="FH63" t="str">
            <v>-</v>
          </cell>
          <cell r="FI63" t="str">
            <v>-</v>
          </cell>
          <cell r="FJ63" t="str">
            <v>-</v>
          </cell>
          <cell r="FK63" t="str">
            <v>-</v>
          </cell>
          <cell r="FL63" t="str">
            <v>-</v>
          </cell>
          <cell r="FM63" t="e">
            <v>#DIV/0!</v>
          </cell>
          <cell r="FN63" t="str">
            <v/>
          </cell>
          <cell r="FO63" t="str">
            <v/>
          </cell>
          <cell r="FP63" t="str">
            <v/>
          </cell>
          <cell r="FQ63" t="str">
            <v/>
          </cell>
          <cell r="FR63" t="str">
            <v/>
          </cell>
          <cell r="FS63" t="str">
            <v/>
          </cell>
          <cell r="FT63" t="str">
            <v/>
          </cell>
          <cell r="FU63" t="str">
            <v/>
          </cell>
          <cell r="FV63" t="e">
            <v>#DIV/0!</v>
          </cell>
          <cell r="FW63" t="str">
            <v>市民実感</v>
          </cell>
          <cell r="FX63" t="str">
            <v>食品に対する安心感や公共の場での禁煙状況等については，全ての市民の生活に密接に関わる施策であるため，市民生活実感評価を重視する。</v>
          </cell>
          <cell r="FY63" t="e">
            <v>#DIV/0!</v>
          </cell>
          <cell r="FZ63" t="e">
            <v>#DIV/0!</v>
          </cell>
          <cell r="GC63" t="str">
            <v>リンク</v>
          </cell>
          <cell r="GE63" t="str">
            <v>-</v>
          </cell>
          <cell r="GF63" t="str">
            <v>-</v>
          </cell>
          <cell r="GG63" t="str">
            <v>-</v>
          </cell>
          <cell r="GH63" t="str">
            <v>-</v>
          </cell>
          <cell r="GI63" t="str">
            <v>-</v>
          </cell>
          <cell r="GJ63" t="str">
            <v>-</v>
          </cell>
          <cell r="GK63" t="str">
            <v>-</v>
          </cell>
          <cell r="GL63" t="str">
            <v>-</v>
          </cell>
          <cell r="GM63" t="str">
            <v>-</v>
          </cell>
          <cell r="GN63" t="str">
            <v>e</v>
          </cell>
          <cell r="GO63" t="str">
            <v>-</v>
          </cell>
          <cell r="GP63">
            <v>1</v>
          </cell>
          <cell r="GQ63" t="str">
            <v>-</v>
          </cell>
          <cell r="GR63" t="str">
            <v>-</v>
          </cell>
          <cell r="GS63" t="str">
            <v>-</v>
          </cell>
          <cell r="GT63" t="str">
            <v>-</v>
          </cell>
          <cell r="GU63" t="str">
            <v>-</v>
          </cell>
          <cell r="GV63" t="str">
            <v>-</v>
          </cell>
          <cell r="GW63" t="str">
            <v>-</v>
          </cell>
          <cell r="GX63">
            <v>1</v>
          </cell>
          <cell r="GY63" t="str">
            <v/>
          </cell>
          <cell r="GZ63" t="str">
            <v/>
          </cell>
          <cell r="HA63" t="str">
            <v/>
          </cell>
          <cell r="HB63" t="str">
            <v/>
          </cell>
          <cell r="HC63" t="str">
            <v/>
          </cell>
          <cell r="HD63" t="str">
            <v/>
          </cell>
          <cell r="HE63" t="str">
            <v/>
          </cell>
          <cell r="HF63" t="str">
            <v/>
          </cell>
          <cell r="HG63" t="str">
            <v/>
          </cell>
          <cell r="HH63">
            <v>0</v>
          </cell>
          <cell r="HI63" t="str">
            <v>-</v>
          </cell>
          <cell r="HJ63" t="str">
            <v>-</v>
          </cell>
          <cell r="HK63" t="str">
            <v>-</v>
          </cell>
          <cell r="HL63" t="str">
            <v>-</v>
          </cell>
          <cell r="HM63" t="str">
            <v>-</v>
          </cell>
          <cell r="HN63" t="str">
            <v>-</v>
          </cell>
          <cell r="HO63" t="str">
            <v>-</v>
          </cell>
          <cell r="HP63" t="str">
            <v>-</v>
          </cell>
          <cell r="HQ63" t="e">
            <v>#DIV/0!</v>
          </cell>
          <cell r="HR63" t="str">
            <v/>
          </cell>
          <cell r="HS63" t="str">
            <v/>
          </cell>
          <cell r="HT63" t="str">
            <v/>
          </cell>
          <cell r="HU63" t="str">
            <v/>
          </cell>
          <cell r="HV63" t="str">
            <v/>
          </cell>
          <cell r="HW63" t="str">
            <v/>
          </cell>
          <cell r="HX63" t="str">
            <v/>
          </cell>
          <cell r="HY63" t="str">
            <v/>
          </cell>
          <cell r="HZ63" t="e">
            <v>#DIV/0!</v>
          </cell>
          <cell r="IA63" t="str">
            <v>市民実感</v>
          </cell>
          <cell r="IB63" t="str">
            <v>食品に対する安心感や公共の場での禁煙状況等については，全ての市民の生活に密接に関わる施策であるため，市民生活実感評価を重視する。</v>
          </cell>
          <cell r="IC63" t="e">
            <v>#DIV/0!</v>
          </cell>
          <cell r="ID63" t="e">
            <v>#DIV/0!</v>
          </cell>
          <cell r="IG63" t="str">
            <v>リンク</v>
          </cell>
          <cell r="II63" t="str">
            <v>-</v>
          </cell>
          <cell r="IJ63" t="str">
            <v>-</v>
          </cell>
          <cell r="IK63" t="str">
            <v>-</v>
          </cell>
          <cell r="IL63" t="str">
            <v>-</v>
          </cell>
          <cell r="IM63" t="str">
            <v>-</v>
          </cell>
          <cell r="IN63" t="str">
            <v>-</v>
          </cell>
          <cell r="IO63" t="str">
            <v>-</v>
          </cell>
          <cell r="IP63" t="str">
            <v>-</v>
          </cell>
          <cell r="IQ63" t="str">
            <v>-</v>
          </cell>
          <cell r="IR63" t="str">
            <v>e</v>
          </cell>
          <cell r="IS63" t="str">
            <v>-</v>
          </cell>
          <cell r="IT63">
            <v>1</v>
          </cell>
          <cell r="IU63" t="str">
            <v>-</v>
          </cell>
          <cell r="IV63" t="str">
            <v>-</v>
          </cell>
          <cell r="IW63" t="str">
            <v>-</v>
          </cell>
          <cell r="IX63" t="str">
            <v>-</v>
          </cell>
          <cell r="IY63" t="str">
            <v>-</v>
          </cell>
          <cell r="IZ63" t="str">
            <v>-</v>
          </cell>
          <cell r="JA63" t="str">
            <v>-</v>
          </cell>
          <cell r="JB63">
            <v>1</v>
          </cell>
          <cell r="JC63" t="str">
            <v/>
          </cell>
          <cell r="JD63" t="str">
            <v/>
          </cell>
          <cell r="JE63" t="str">
            <v/>
          </cell>
          <cell r="JF63" t="str">
            <v/>
          </cell>
          <cell r="JG63" t="str">
            <v/>
          </cell>
          <cell r="JH63" t="str">
            <v/>
          </cell>
          <cell r="JI63" t="str">
            <v/>
          </cell>
          <cell r="JJ63" t="str">
            <v/>
          </cell>
          <cell r="JK63" t="str">
            <v/>
          </cell>
          <cell r="JL63">
            <v>0</v>
          </cell>
          <cell r="JM63" t="str">
            <v>-</v>
          </cell>
          <cell r="JN63" t="str">
            <v>-</v>
          </cell>
          <cell r="JO63" t="str">
            <v>-</v>
          </cell>
          <cell r="JP63" t="str">
            <v>-</v>
          </cell>
          <cell r="JQ63" t="str">
            <v>-</v>
          </cell>
          <cell r="JR63" t="str">
            <v>-</v>
          </cell>
          <cell r="JS63" t="str">
            <v>-</v>
          </cell>
          <cell r="JT63" t="str">
            <v>-</v>
          </cell>
          <cell r="JU63" t="e">
            <v>#DIV/0!</v>
          </cell>
          <cell r="JV63" t="str">
            <v/>
          </cell>
          <cell r="JW63" t="str">
            <v/>
          </cell>
          <cell r="JX63" t="str">
            <v/>
          </cell>
          <cell r="JY63" t="str">
            <v/>
          </cell>
          <cell r="JZ63" t="str">
            <v/>
          </cell>
          <cell r="KA63" t="str">
            <v/>
          </cell>
          <cell r="KB63" t="str">
            <v/>
          </cell>
          <cell r="KC63" t="str">
            <v/>
          </cell>
          <cell r="KD63" t="e">
            <v>#DIV/0!</v>
          </cell>
          <cell r="KE63" t="str">
            <v>市民実感</v>
          </cell>
          <cell r="KF63" t="str">
            <v>食品に対する安心感や公共の場での禁煙状況等については，全ての市民の生活に密接に関わる施策であるため，市民生活実感評価を重視する。</v>
          </cell>
          <cell r="KG63" t="e">
            <v>#DIV/0!</v>
          </cell>
          <cell r="KH63" t="e">
            <v>#DIV/0!</v>
          </cell>
          <cell r="KK63" t="str">
            <v>リンク</v>
          </cell>
        </row>
        <row r="64">
          <cell r="A64">
            <v>1604</v>
          </cell>
          <cell r="B64" t="str">
            <v>人と動物との共生社会の推進</v>
          </cell>
          <cell r="C64">
            <v>16</v>
          </cell>
          <cell r="D64" t="str">
            <v>保健衛生・医療</v>
          </cell>
          <cell r="F64" t="str">
            <v>保健福祉局</v>
          </cell>
          <cell r="K64" t="str">
            <v>-</v>
          </cell>
          <cell r="L64" t="str">
            <v>-</v>
          </cell>
          <cell r="M64" t="str">
            <v>-</v>
          </cell>
          <cell r="N64" t="str">
            <v>-</v>
          </cell>
          <cell r="O64" t="str">
            <v>○</v>
          </cell>
          <cell r="P64" t="str">
            <v>-</v>
          </cell>
          <cell r="Q64" t="str">
            <v>-</v>
          </cell>
          <cell r="R64" t="str">
            <v>-</v>
          </cell>
          <cell r="S64" t="str">
            <v>a</v>
          </cell>
          <cell r="T64" t="str">
            <v>-</v>
          </cell>
          <cell r="U64" t="str">
            <v>-</v>
          </cell>
          <cell r="V64" t="str">
            <v>-</v>
          </cell>
          <cell r="W64" t="str">
            <v>-</v>
          </cell>
          <cell r="X64" t="str">
            <v>-</v>
          </cell>
          <cell r="Y64" t="str">
            <v>-</v>
          </cell>
          <cell r="Z64" t="str">
            <v>-</v>
          </cell>
          <cell r="AA64" t="str">
            <v>-</v>
          </cell>
          <cell r="AB64" t="str">
            <v>a</v>
          </cell>
          <cell r="AC64">
            <v>1</v>
          </cell>
          <cell r="AD64" t="str">
            <v>-</v>
          </cell>
          <cell r="AE64" t="str">
            <v>-</v>
          </cell>
          <cell r="AF64" t="str">
            <v>-</v>
          </cell>
          <cell r="AG64" t="str">
            <v>-</v>
          </cell>
          <cell r="AH64" t="str">
            <v>-</v>
          </cell>
          <cell r="AI64" t="str">
            <v>-</v>
          </cell>
          <cell r="AJ64" t="str">
            <v>-</v>
          </cell>
          <cell r="AK64" t="str">
            <v>-</v>
          </cell>
          <cell r="AL64">
            <v>1</v>
          </cell>
          <cell r="AM64">
            <v>4</v>
          </cell>
          <cell r="AN64" t="str">
            <v/>
          </cell>
          <cell r="AO64" t="str">
            <v/>
          </cell>
          <cell r="AP64" t="str">
            <v/>
          </cell>
          <cell r="AQ64" t="str">
            <v/>
          </cell>
          <cell r="AR64" t="str">
            <v/>
          </cell>
          <cell r="AS64" t="str">
            <v/>
          </cell>
          <cell r="AT64" t="str">
            <v/>
          </cell>
          <cell r="AU64" t="str">
            <v/>
          </cell>
          <cell r="AV64">
            <v>1</v>
          </cell>
          <cell r="AW64" t="str">
            <v>-</v>
          </cell>
          <cell r="AX64" t="str">
            <v>-</v>
          </cell>
          <cell r="AY64" t="str">
            <v>-</v>
          </cell>
          <cell r="AZ64" t="str">
            <v>-</v>
          </cell>
          <cell r="BA64" t="str">
            <v>c</v>
          </cell>
          <cell r="BB64" t="str">
            <v>-</v>
          </cell>
          <cell r="BC64" t="str">
            <v>-</v>
          </cell>
          <cell r="BD64" t="str">
            <v>-</v>
          </cell>
          <cell r="BE64" t="str">
            <v>c</v>
          </cell>
          <cell r="BF64" t="str">
            <v/>
          </cell>
          <cell r="BG64" t="str">
            <v/>
          </cell>
          <cell r="BH64" t="str">
            <v/>
          </cell>
          <cell r="BI64" t="str">
            <v/>
          </cell>
          <cell r="BJ64">
            <v>2</v>
          </cell>
          <cell r="BK64" t="str">
            <v/>
          </cell>
          <cell r="BL64" t="str">
            <v/>
          </cell>
          <cell r="BM64" t="str">
            <v/>
          </cell>
          <cell r="BN64">
            <v>0.5</v>
          </cell>
          <cell r="BO64" t="str">
            <v>市民実感</v>
          </cell>
          <cell r="BP64" t="str">
            <v>人と動物との共生社会の推進については，市民生活に密接に関わる施策であることから，市民生活実感評価を重視する。</v>
          </cell>
          <cell r="BQ64" t="str">
            <v>B</v>
          </cell>
          <cell r="BR64" t="str">
            <v>政策の目的がかなり達成されている</v>
          </cell>
          <cell r="BW64" t="str">
            <v>-</v>
          </cell>
          <cell r="BX64" t="str">
            <v>-</v>
          </cell>
          <cell r="BY64" t="str">
            <v>-</v>
          </cell>
          <cell r="BZ64" t="str">
            <v>-</v>
          </cell>
          <cell r="CA64" t="str">
            <v>-</v>
          </cell>
          <cell r="CB64" t="str">
            <v>-</v>
          </cell>
          <cell r="CC64" t="str">
            <v>-</v>
          </cell>
          <cell r="CD64" t="str">
            <v>-</v>
          </cell>
          <cell r="CE64" t="str">
            <v>-</v>
          </cell>
          <cell r="CF64" t="str">
            <v>e</v>
          </cell>
          <cell r="CG64">
            <v>1</v>
          </cell>
          <cell r="CH64" t="str">
            <v>-</v>
          </cell>
          <cell r="CI64" t="str">
            <v>-</v>
          </cell>
          <cell r="CJ64" t="str">
            <v>-</v>
          </cell>
          <cell r="CK64" t="str">
            <v>-</v>
          </cell>
          <cell r="CL64" t="str">
            <v>-</v>
          </cell>
          <cell r="CM64" t="str">
            <v>-</v>
          </cell>
          <cell r="CN64" t="str">
            <v>-</v>
          </cell>
          <cell r="CO64" t="str">
            <v>-</v>
          </cell>
          <cell r="CP64">
            <v>1</v>
          </cell>
          <cell r="CQ64" t="str">
            <v/>
          </cell>
          <cell r="CR64" t="str">
            <v/>
          </cell>
          <cell r="CS64" t="str">
            <v/>
          </cell>
          <cell r="CT64" t="str">
            <v/>
          </cell>
          <cell r="CU64" t="str">
            <v/>
          </cell>
          <cell r="CV64" t="str">
            <v/>
          </cell>
          <cell r="CW64" t="str">
            <v/>
          </cell>
          <cell r="CX64" t="str">
            <v/>
          </cell>
          <cell r="CY64" t="str">
            <v/>
          </cell>
          <cell r="CZ64">
            <v>0</v>
          </cell>
          <cell r="DA64" t="str">
            <v>-</v>
          </cell>
          <cell r="DB64" t="str">
            <v>-</v>
          </cell>
          <cell r="DC64" t="str">
            <v>-</v>
          </cell>
          <cell r="DD64" t="str">
            <v>-</v>
          </cell>
          <cell r="DE64" t="str">
            <v>-</v>
          </cell>
          <cell r="DF64" t="str">
            <v>-</v>
          </cell>
          <cell r="DG64" t="str">
            <v>-</v>
          </cell>
          <cell r="DH64" t="str">
            <v>-</v>
          </cell>
          <cell r="DI64" t="e">
            <v>#DIV/0!</v>
          </cell>
          <cell r="DJ64" t="str">
            <v/>
          </cell>
          <cell r="DK64" t="str">
            <v/>
          </cell>
          <cell r="DL64" t="str">
            <v/>
          </cell>
          <cell r="DM64" t="str">
            <v/>
          </cell>
          <cell r="DN64" t="str">
            <v/>
          </cell>
          <cell r="DO64" t="str">
            <v/>
          </cell>
          <cell r="DP64" t="str">
            <v/>
          </cell>
          <cell r="DQ64" t="str">
            <v/>
          </cell>
          <cell r="DR64" t="e">
            <v>#DIV/0!</v>
          </cell>
          <cell r="DS64" t="str">
            <v>市民実感</v>
          </cell>
          <cell r="DT64" t="str">
            <v>人と動物との共生社会の推進については，市民生活に密接に関わる施策であることから，市民生活実感評価を重視する。</v>
          </cell>
          <cell r="DU64" t="e">
            <v>#DIV/0!</v>
          </cell>
          <cell r="DV64" t="e">
            <v>#DIV/0!</v>
          </cell>
          <cell r="DY64" t="str">
            <v>リンク</v>
          </cell>
          <cell r="EA64" t="str">
            <v>-</v>
          </cell>
          <cell r="EB64" t="str">
            <v>-</v>
          </cell>
          <cell r="EC64" t="str">
            <v>-</v>
          </cell>
          <cell r="ED64" t="str">
            <v>-</v>
          </cell>
          <cell r="EE64" t="str">
            <v>-</v>
          </cell>
          <cell r="EF64" t="str">
            <v>-</v>
          </cell>
          <cell r="EG64" t="str">
            <v>-</v>
          </cell>
          <cell r="EH64" t="str">
            <v>-</v>
          </cell>
          <cell r="EI64" t="str">
            <v>-</v>
          </cell>
          <cell r="EJ64" t="str">
            <v>e</v>
          </cell>
          <cell r="EK64">
            <v>1</v>
          </cell>
          <cell r="EL64" t="str">
            <v>-</v>
          </cell>
          <cell r="EM64" t="str">
            <v>-</v>
          </cell>
          <cell r="EN64" t="str">
            <v>-</v>
          </cell>
          <cell r="EO64" t="str">
            <v>-</v>
          </cell>
          <cell r="EP64" t="str">
            <v>-</v>
          </cell>
          <cell r="EQ64" t="str">
            <v>-</v>
          </cell>
          <cell r="ER64" t="str">
            <v>-</v>
          </cell>
          <cell r="ES64" t="str">
            <v>-</v>
          </cell>
          <cell r="ET64">
            <v>1</v>
          </cell>
          <cell r="EU64" t="str">
            <v/>
          </cell>
          <cell r="EV64" t="str">
            <v/>
          </cell>
          <cell r="EW64" t="str">
            <v/>
          </cell>
          <cell r="EX64" t="str">
            <v/>
          </cell>
          <cell r="EY64" t="str">
            <v/>
          </cell>
          <cell r="EZ64" t="str">
            <v/>
          </cell>
          <cell r="FA64" t="str">
            <v/>
          </cell>
          <cell r="FB64" t="str">
            <v/>
          </cell>
          <cell r="FC64" t="str">
            <v/>
          </cell>
          <cell r="FD64">
            <v>0</v>
          </cell>
          <cell r="FE64" t="str">
            <v>-</v>
          </cell>
          <cell r="FF64" t="str">
            <v>-</v>
          </cell>
          <cell r="FG64" t="str">
            <v>-</v>
          </cell>
          <cell r="FH64" t="str">
            <v>-</v>
          </cell>
          <cell r="FI64" t="str">
            <v>-</v>
          </cell>
          <cell r="FJ64" t="str">
            <v>-</v>
          </cell>
          <cell r="FK64" t="str">
            <v>-</v>
          </cell>
          <cell r="FL64" t="str">
            <v>-</v>
          </cell>
          <cell r="FM64" t="e">
            <v>#DIV/0!</v>
          </cell>
          <cell r="FN64" t="str">
            <v/>
          </cell>
          <cell r="FO64" t="str">
            <v/>
          </cell>
          <cell r="FP64" t="str">
            <v/>
          </cell>
          <cell r="FQ64" t="str">
            <v/>
          </cell>
          <cell r="FR64" t="str">
            <v/>
          </cell>
          <cell r="FS64" t="str">
            <v/>
          </cell>
          <cell r="FT64" t="str">
            <v/>
          </cell>
          <cell r="FU64" t="str">
            <v/>
          </cell>
          <cell r="FV64" t="e">
            <v>#DIV/0!</v>
          </cell>
          <cell r="FW64" t="str">
            <v>市民実感</v>
          </cell>
          <cell r="FX64" t="str">
            <v>人と動物との共生社会の推進については，市民生活に密接に関わる施策であることから，市民生活実感評価を重視する。</v>
          </cell>
          <cell r="FY64" t="e">
            <v>#DIV/0!</v>
          </cell>
          <cell r="FZ64" t="e">
            <v>#DIV/0!</v>
          </cell>
          <cell r="GC64" t="str">
            <v>リンク</v>
          </cell>
          <cell r="GE64" t="str">
            <v>-</v>
          </cell>
          <cell r="GF64" t="str">
            <v>-</v>
          </cell>
          <cell r="GG64" t="str">
            <v>-</v>
          </cell>
          <cell r="GH64" t="str">
            <v>-</v>
          </cell>
          <cell r="GI64" t="str">
            <v>-</v>
          </cell>
          <cell r="GJ64" t="str">
            <v>-</v>
          </cell>
          <cell r="GK64" t="str">
            <v>-</v>
          </cell>
          <cell r="GL64" t="str">
            <v>-</v>
          </cell>
          <cell r="GM64" t="str">
            <v>-</v>
          </cell>
          <cell r="GN64" t="str">
            <v>e</v>
          </cell>
          <cell r="GO64">
            <v>1</v>
          </cell>
          <cell r="GP64" t="str">
            <v>-</v>
          </cell>
          <cell r="GQ64" t="str">
            <v>-</v>
          </cell>
          <cell r="GR64" t="str">
            <v>-</v>
          </cell>
          <cell r="GS64" t="str">
            <v>-</v>
          </cell>
          <cell r="GT64" t="str">
            <v>-</v>
          </cell>
          <cell r="GU64" t="str">
            <v>-</v>
          </cell>
          <cell r="GV64" t="str">
            <v>-</v>
          </cell>
          <cell r="GW64" t="str">
            <v>-</v>
          </cell>
          <cell r="GX64">
            <v>1</v>
          </cell>
          <cell r="GY64" t="str">
            <v/>
          </cell>
          <cell r="GZ64" t="str">
            <v/>
          </cell>
          <cell r="HA64" t="str">
            <v/>
          </cell>
          <cell r="HB64" t="str">
            <v/>
          </cell>
          <cell r="HC64" t="str">
            <v/>
          </cell>
          <cell r="HD64" t="str">
            <v/>
          </cell>
          <cell r="HE64" t="str">
            <v/>
          </cell>
          <cell r="HF64" t="str">
            <v/>
          </cell>
          <cell r="HG64" t="str">
            <v/>
          </cell>
          <cell r="HH64">
            <v>0</v>
          </cell>
          <cell r="HI64" t="str">
            <v>-</v>
          </cell>
          <cell r="HJ64" t="str">
            <v>-</v>
          </cell>
          <cell r="HK64" t="str">
            <v>-</v>
          </cell>
          <cell r="HL64" t="str">
            <v>-</v>
          </cell>
          <cell r="HM64" t="str">
            <v>-</v>
          </cell>
          <cell r="HN64" t="str">
            <v>-</v>
          </cell>
          <cell r="HO64" t="str">
            <v>-</v>
          </cell>
          <cell r="HP64" t="str">
            <v>-</v>
          </cell>
          <cell r="HQ64" t="e">
            <v>#DIV/0!</v>
          </cell>
          <cell r="HR64" t="str">
            <v/>
          </cell>
          <cell r="HS64" t="str">
            <v/>
          </cell>
          <cell r="HT64" t="str">
            <v/>
          </cell>
          <cell r="HU64" t="str">
            <v/>
          </cell>
          <cell r="HV64" t="str">
            <v/>
          </cell>
          <cell r="HW64" t="str">
            <v/>
          </cell>
          <cell r="HX64" t="str">
            <v/>
          </cell>
          <cell r="HY64" t="str">
            <v/>
          </cell>
          <cell r="HZ64" t="e">
            <v>#DIV/0!</v>
          </cell>
          <cell r="IA64" t="str">
            <v>市民実感</v>
          </cell>
          <cell r="IB64" t="str">
            <v>人と動物との共生社会の推進については，市民生活に密接に関わる施策であることから，市民生活実感評価を重視する。</v>
          </cell>
          <cell r="IC64" t="e">
            <v>#DIV/0!</v>
          </cell>
          <cell r="ID64" t="e">
            <v>#DIV/0!</v>
          </cell>
          <cell r="IG64" t="str">
            <v>リンク</v>
          </cell>
          <cell r="II64" t="str">
            <v>-</v>
          </cell>
          <cell r="IJ64" t="str">
            <v>-</v>
          </cell>
          <cell r="IK64" t="str">
            <v>-</v>
          </cell>
          <cell r="IL64" t="str">
            <v>-</v>
          </cell>
          <cell r="IM64" t="str">
            <v>-</v>
          </cell>
          <cell r="IN64" t="str">
            <v>-</v>
          </cell>
          <cell r="IO64" t="str">
            <v>-</v>
          </cell>
          <cell r="IP64" t="str">
            <v>-</v>
          </cell>
          <cell r="IQ64" t="str">
            <v>-</v>
          </cell>
          <cell r="IR64" t="str">
            <v>e</v>
          </cell>
          <cell r="IS64">
            <v>1</v>
          </cell>
          <cell r="IT64" t="str">
            <v>-</v>
          </cell>
          <cell r="IU64" t="str">
            <v>-</v>
          </cell>
          <cell r="IV64" t="str">
            <v>-</v>
          </cell>
          <cell r="IW64" t="str">
            <v>-</v>
          </cell>
          <cell r="IX64" t="str">
            <v>-</v>
          </cell>
          <cell r="IY64" t="str">
            <v>-</v>
          </cell>
          <cell r="IZ64" t="str">
            <v>-</v>
          </cell>
          <cell r="JA64" t="str">
            <v>-</v>
          </cell>
          <cell r="JB64">
            <v>1</v>
          </cell>
          <cell r="JC64" t="str">
            <v/>
          </cell>
          <cell r="JD64" t="str">
            <v/>
          </cell>
          <cell r="JE64" t="str">
            <v/>
          </cell>
          <cell r="JF64" t="str">
            <v/>
          </cell>
          <cell r="JG64" t="str">
            <v/>
          </cell>
          <cell r="JH64" t="str">
            <v/>
          </cell>
          <cell r="JI64" t="str">
            <v/>
          </cell>
          <cell r="JJ64" t="str">
            <v/>
          </cell>
          <cell r="JK64" t="str">
            <v/>
          </cell>
          <cell r="JL64">
            <v>0</v>
          </cell>
          <cell r="JM64" t="str">
            <v>-</v>
          </cell>
          <cell r="JN64" t="str">
            <v>-</v>
          </cell>
          <cell r="JO64" t="str">
            <v>-</v>
          </cell>
          <cell r="JP64" t="str">
            <v>-</v>
          </cell>
          <cell r="JQ64" t="str">
            <v>-</v>
          </cell>
          <cell r="JR64" t="str">
            <v>-</v>
          </cell>
          <cell r="JS64" t="str">
            <v>-</v>
          </cell>
          <cell r="JT64" t="str">
            <v>-</v>
          </cell>
          <cell r="JU64" t="e">
            <v>#DIV/0!</v>
          </cell>
          <cell r="JV64" t="str">
            <v/>
          </cell>
          <cell r="JW64" t="str">
            <v/>
          </cell>
          <cell r="JX64" t="str">
            <v/>
          </cell>
          <cell r="JY64" t="str">
            <v/>
          </cell>
          <cell r="JZ64" t="str">
            <v/>
          </cell>
          <cell r="KA64" t="str">
            <v/>
          </cell>
          <cell r="KB64" t="str">
            <v/>
          </cell>
          <cell r="KC64" t="str">
            <v/>
          </cell>
          <cell r="KD64" t="e">
            <v>#DIV/0!</v>
          </cell>
          <cell r="KE64" t="str">
            <v>市民実感</v>
          </cell>
          <cell r="KF64" t="str">
            <v>人と動物との共生社会の推進については，市民生活に密接に関わる施策であることから，市民生活実感評価を重視する。</v>
          </cell>
          <cell r="KG64" t="e">
            <v>#DIV/0!</v>
          </cell>
          <cell r="KH64" t="e">
            <v>#DIV/0!</v>
          </cell>
          <cell r="KK64" t="str">
            <v>リンク</v>
          </cell>
        </row>
        <row r="65">
          <cell r="A65">
            <v>1701</v>
          </cell>
          <cell r="B65" t="str">
            <v>市民ぐるみ・地域ぐるみの教育の推進</v>
          </cell>
          <cell r="C65">
            <v>17</v>
          </cell>
          <cell r="D65" t="str">
            <v>学校教育</v>
          </cell>
          <cell r="F65" t="str">
            <v>教育委員会</v>
          </cell>
          <cell r="K65" t="str">
            <v>○</v>
          </cell>
          <cell r="L65" t="str">
            <v>○</v>
          </cell>
          <cell r="M65" t="str">
            <v>-</v>
          </cell>
          <cell r="N65" t="str">
            <v>-</v>
          </cell>
          <cell r="O65" t="str">
            <v>-</v>
          </cell>
          <cell r="P65" t="str">
            <v>-</v>
          </cell>
          <cell r="Q65" t="str">
            <v>-</v>
          </cell>
          <cell r="R65" t="str">
            <v>-</v>
          </cell>
          <cell r="S65" t="str">
            <v>b</v>
          </cell>
          <cell r="T65" t="str">
            <v>b</v>
          </cell>
          <cell r="U65" t="str">
            <v>-</v>
          </cell>
          <cell r="V65" t="str">
            <v>-</v>
          </cell>
          <cell r="W65" t="str">
            <v>-</v>
          </cell>
          <cell r="X65" t="str">
            <v>-</v>
          </cell>
          <cell r="Y65" t="str">
            <v>-</v>
          </cell>
          <cell r="Z65" t="str">
            <v>-</v>
          </cell>
          <cell r="AA65" t="str">
            <v>-</v>
          </cell>
          <cell r="AB65" t="str">
            <v>b</v>
          </cell>
          <cell r="AC65">
            <v>1</v>
          </cell>
          <cell r="AD65">
            <v>1</v>
          </cell>
          <cell r="AE65" t="str">
            <v>-</v>
          </cell>
          <cell r="AF65" t="str">
            <v>-</v>
          </cell>
          <cell r="AG65" t="str">
            <v>-</v>
          </cell>
          <cell r="AH65" t="str">
            <v>-</v>
          </cell>
          <cell r="AI65" t="str">
            <v>-</v>
          </cell>
          <cell r="AJ65" t="str">
            <v>-</v>
          </cell>
          <cell r="AK65" t="str">
            <v>-</v>
          </cell>
          <cell r="AL65">
            <v>2</v>
          </cell>
          <cell r="AM65">
            <v>3</v>
          </cell>
          <cell r="AN65">
            <v>3</v>
          </cell>
          <cell r="AO65" t="str">
            <v/>
          </cell>
          <cell r="AP65" t="str">
            <v/>
          </cell>
          <cell r="AQ65" t="str">
            <v/>
          </cell>
          <cell r="AR65" t="str">
            <v/>
          </cell>
          <cell r="AS65" t="str">
            <v/>
          </cell>
          <cell r="AT65" t="str">
            <v/>
          </cell>
          <cell r="AU65" t="str">
            <v/>
          </cell>
          <cell r="AV65">
            <v>0.75</v>
          </cell>
          <cell r="AW65" t="str">
            <v>c</v>
          </cell>
          <cell r="AX65" t="str">
            <v>c</v>
          </cell>
          <cell r="AY65" t="str">
            <v>-</v>
          </cell>
          <cell r="AZ65" t="str">
            <v>-</v>
          </cell>
          <cell r="BA65" t="str">
            <v>-</v>
          </cell>
          <cell r="BB65" t="str">
            <v>-</v>
          </cell>
          <cell r="BC65" t="str">
            <v>-</v>
          </cell>
          <cell r="BD65" t="str">
            <v>-</v>
          </cell>
          <cell r="BE65" t="str">
            <v>c</v>
          </cell>
          <cell r="BF65">
            <v>2</v>
          </cell>
          <cell r="BG65">
            <v>2</v>
          </cell>
          <cell r="BH65" t="str">
            <v/>
          </cell>
          <cell r="BI65" t="str">
            <v/>
          </cell>
          <cell r="BJ65" t="str">
            <v/>
          </cell>
          <cell r="BK65" t="str">
            <v/>
          </cell>
          <cell r="BL65" t="str">
            <v/>
          </cell>
          <cell r="BM65" t="str">
            <v/>
          </cell>
          <cell r="BN65">
            <v>0.5</v>
          </cell>
          <cell r="BO65" t="str">
            <v>客観指標</v>
          </cell>
          <cell r="BP65" t="str">
            <v>本施策に係る事業については，多くの学校での展開を目的としているが，全校・全学区一律に展開できるものではなく，かつ，効果がすぐには市民生活に反映されにくいため，客観指標を重視する。</v>
          </cell>
          <cell r="BQ65" t="str">
            <v>B</v>
          </cell>
          <cell r="BR65" t="str">
            <v>政策の目的がかなり達成されている</v>
          </cell>
          <cell r="BW65" t="str">
            <v>-</v>
          </cell>
          <cell r="BX65" t="str">
            <v>-</v>
          </cell>
          <cell r="BY65" t="str">
            <v>-</v>
          </cell>
          <cell r="BZ65" t="str">
            <v>-</v>
          </cell>
          <cell r="CA65" t="str">
            <v>-</v>
          </cell>
          <cell r="CB65" t="str">
            <v>-</v>
          </cell>
          <cell r="CC65" t="str">
            <v>-</v>
          </cell>
          <cell r="CD65" t="str">
            <v>-</v>
          </cell>
          <cell r="CE65" t="str">
            <v>-</v>
          </cell>
          <cell r="CF65" t="str">
            <v>e</v>
          </cell>
          <cell r="CG65">
            <v>1</v>
          </cell>
          <cell r="CH65">
            <v>1</v>
          </cell>
          <cell r="CI65" t="str">
            <v>-</v>
          </cell>
          <cell r="CJ65" t="str">
            <v>-</v>
          </cell>
          <cell r="CK65" t="str">
            <v>-</v>
          </cell>
          <cell r="CL65" t="str">
            <v>-</v>
          </cell>
          <cell r="CM65" t="str">
            <v>-</v>
          </cell>
          <cell r="CN65" t="str">
            <v>-</v>
          </cell>
          <cell r="CO65" t="str">
            <v>-</v>
          </cell>
          <cell r="CP65">
            <v>2</v>
          </cell>
          <cell r="CQ65" t="str">
            <v/>
          </cell>
          <cell r="CR65" t="str">
            <v/>
          </cell>
          <cell r="CS65" t="str">
            <v/>
          </cell>
          <cell r="CT65" t="str">
            <v/>
          </cell>
          <cell r="CU65" t="str">
            <v/>
          </cell>
          <cell r="CV65" t="str">
            <v/>
          </cell>
          <cell r="CW65" t="str">
            <v/>
          </cell>
          <cell r="CX65" t="str">
            <v/>
          </cell>
          <cell r="CY65" t="str">
            <v/>
          </cell>
          <cell r="CZ65">
            <v>0</v>
          </cell>
          <cell r="DA65" t="str">
            <v>-</v>
          </cell>
          <cell r="DB65" t="str">
            <v>-</v>
          </cell>
          <cell r="DC65" t="str">
            <v>-</v>
          </cell>
          <cell r="DD65" t="str">
            <v>-</v>
          </cell>
          <cell r="DE65" t="str">
            <v>-</v>
          </cell>
          <cell r="DF65" t="str">
            <v>-</v>
          </cell>
          <cell r="DG65" t="str">
            <v>-</v>
          </cell>
          <cell r="DH65" t="str">
            <v>-</v>
          </cell>
          <cell r="DI65" t="e">
            <v>#DIV/0!</v>
          </cell>
          <cell r="DJ65" t="str">
            <v/>
          </cell>
          <cell r="DK65" t="str">
            <v/>
          </cell>
          <cell r="DL65" t="str">
            <v/>
          </cell>
          <cell r="DM65" t="str">
            <v/>
          </cell>
          <cell r="DN65" t="str">
            <v/>
          </cell>
          <cell r="DO65" t="str">
            <v/>
          </cell>
          <cell r="DP65" t="str">
            <v/>
          </cell>
          <cell r="DQ65" t="str">
            <v/>
          </cell>
          <cell r="DR65" t="e">
            <v>#DIV/0!</v>
          </cell>
          <cell r="DS65" t="str">
            <v>客観指標</v>
          </cell>
          <cell r="DT65" t="str">
            <v>本施策に係る事業については，多くの学校での展開を目的としているが，全校・全学区一律に展開できるものではなく，かつ，効果がすぐには市民生活に反映されにくいため，客観指標を重視する。</v>
          </cell>
          <cell r="DU65" t="e">
            <v>#DIV/0!</v>
          </cell>
          <cell r="DV65" t="e">
            <v>#DIV/0!</v>
          </cell>
          <cell r="DY65" t="str">
            <v>リンク</v>
          </cell>
          <cell r="EA65" t="str">
            <v>-</v>
          </cell>
          <cell r="EB65" t="str">
            <v>-</v>
          </cell>
          <cell r="EC65" t="str">
            <v>-</v>
          </cell>
          <cell r="ED65" t="str">
            <v>-</v>
          </cell>
          <cell r="EE65" t="str">
            <v>-</v>
          </cell>
          <cell r="EF65" t="str">
            <v>-</v>
          </cell>
          <cell r="EG65" t="str">
            <v>-</v>
          </cell>
          <cell r="EH65" t="str">
            <v>-</v>
          </cell>
          <cell r="EI65" t="str">
            <v>-</v>
          </cell>
          <cell r="EJ65" t="str">
            <v>e</v>
          </cell>
          <cell r="EK65">
            <v>1</v>
          </cell>
          <cell r="EL65">
            <v>1</v>
          </cell>
          <cell r="EM65" t="str">
            <v>-</v>
          </cell>
          <cell r="EN65" t="str">
            <v>-</v>
          </cell>
          <cell r="EO65" t="str">
            <v>-</v>
          </cell>
          <cell r="EP65" t="str">
            <v>-</v>
          </cell>
          <cell r="EQ65" t="str">
            <v>-</v>
          </cell>
          <cell r="ER65" t="str">
            <v>-</v>
          </cell>
          <cell r="ES65" t="str">
            <v>-</v>
          </cell>
          <cell r="ET65">
            <v>2</v>
          </cell>
          <cell r="EU65" t="str">
            <v/>
          </cell>
          <cell r="EV65" t="str">
            <v/>
          </cell>
          <cell r="EW65" t="str">
            <v/>
          </cell>
          <cell r="EX65" t="str">
            <v/>
          </cell>
          <cell r="EY65" t="str">
            <v/>
          </cell>
          <cell r="EZ65" t="str">
            <v/>
          </cell>
          <cell r="FA65" t="str">
            <v/>
          </cell>
          <cell r="FB65" t="str">
            <v/>
          </cell>
          <cell r="FC65" t="str">
            <v/>
          </cell>
          <cell r="FD65">
            <v>0</v>
          </cell>
          <cell r="FE65" t="str">
            <v>-</v>
          </cell>
          <cell r="FF65" t="str">
            <v>-</v>
          </cell>
          <cell r="FG65" t="str">
            <v>-</v>
          </cell>
          <cell r="FH65" t="str">
            <v>-</v>
          </cell>
          <cell r="FI65" t="str">
            <v>-</v>
          </cell>
          <cell r="FJ65" t="str">
            <v>-</v>
          </cell>
          <cell r="FK65" t="str">
            <v>-</v>
          </cell>
          <cell r="FL65" t="str">
            <v>-</v>
          </cell>
          <cell r="FM65" t="e">
            <v>#DIV/0!</v>
          </cell>
          <cell r="FN65" t="str">
            <v/>
          </cell>
          <cell r="FO65" t="str">
            <v/>
          </cell>
          <cell r="FP65" t="str">
            <v/>
          </cell>
          <cell r="FQ65" t="str">
            <v/>
          </cell>
          <cell r="FR65" t="str">
            <v/>
          </cell>
          <cell r="FS65" t="str">
            <v/>
          </cell>
          <cell r="FT65" t="str">
            <v/>
          </cell>
          <cell r="FU65" t="str">
            <v/>
          </cell>
          <cell r="FV65" t="e">
            <v>#DIV/0!</v>
          </cell>
          <cell r="FW65" t="str">
            <v>客観指標</v>
          </cell>
          <cell r="FX65" t="str">
            <v>本施策に係る事業については，多くの学校での展開を目的としているが，全校・全学区一律に展開できるものではなく，かつ，効果がすぐには市民生活に反映されにくいため，客観指標を重視する。</v>
          </cell>
          <cell r="FY65" t="e">
            <v>#DIV/0!</v>
          </cell>
          <cell r="FZ65" t="e">
            <v>#DIV/0!</v>
          </cell>
          <cell r="GC65" t="str">
            <v>リンク</v>
          </cell>
          <cell r="GE65" t="str">
            <v>-</v>
          </cell>
          <cell r="GF65" t="str">
            <v>-</v>
          </cell>
          <cell r="GG65" t="str">
            <v>-</v>
          </cell>
          <cell r="GH65" t="str">
            <v>-</v>
          </cell>
          <cell r="GI65" t="str">
            <v>-</v>
          </cell>
          <cell r="GJ65" t="str">
            <v>-</v>
          </cell>
          <cell r="GK65" t="str">
            <v>-</v>
          </cell>
          <cell r="GL65" t="str">
            <v>-</v>
          </cell>
          <cell r="GM65" t="str">
            <v>-</v>
          </cell>
          <cell r="GN65" t="str">
            <v>e</v>
          </cell>
          <cell r="GO65">
            <v>1</v>
          </cell>
          <cell r="GP65">
            <v>1</v>
          </cell>
          <cell r="GQ65" t="str">
            <v>-</v>
          </cell>
          <cell r="GR65" t="str">
            <v>-</v>
          </cell>
          <cell r="GS65" t="str">
            <v>-</v>
          </cell>
          <cell r="GT65" t="str">
            <v>-</v>
          </cell>
          <cell r="GU65" t="str">
            <v>-</v>
          </cell>
          <cell r="GV65" t="str">
            <v>-</v>
          </cell>
          <cell r="GW65" t="str">
            <v>-</v>
          </cell>
          <cell r="GX65">
            <v>2</v>
          </cell>
          <cell r="GY65" t="str">
            <v/>
          </cell>
          <cell r="GZ65" t="str">
            <v/>
          </cell>
          <cell r="HA65" t="str">
            <v/>
          </cell>
          <cell r="HB65" t="str">
            <v/>
          </cell>
          <cell r="HC65" t="str">
            <v/>
          </cell>
          <cell r="HD65" t="str">
            <v/>
          </cell>
          <cell r="HE65" t="str">
            <v/>
          </cell>
          <cell r="HF65" t="str">
            <v/>
          </cell>
          <cell r="HG65" t="str">
            <v/>
          </cell>
          <cell r="HH65">
            <v>0</v>
          </cell>
          <cell r="HI65" t="str">
            <v>-</v>
          </cell>
          <cell r="HJ65" t="str">
            <v>-</v>
          </cell>
          <cell r="HK65" t="str">
            <v>-</v>
          </cell>
          <cell r="HL65" t="str">
            <v>-</v>
          </cell>
          <cell r="HM65" t="str">
            <v>-</v>
          </cell>
          <cell r="HN65" t="str">
            <v>-</v>
          </cell>
          <cell r="HO65" t="str">
            <v>-</v>
          </cell>
          <cell r="HP65" t="str">
            <v>-</v>
          </cell>
          <cell r="HQ65" t="e">
            <v>#DIV/0!</v>
          </cell>
          <cell r="HR65" t="str">
            <v/>
          </cell>
          <cell r="HS65" t="str">
            <v/>
          </cell>
          <cell r="HT65" t="str">
            <v/>
          </cell>
          <cell r="HU65" t="str">
            <v/>
          </cell>
          <cell r="HV65" t="str">
            <v/>
          </cell>
          <cell r="HW65" t="str">
            <v/>
          </cell>
          <cell r="HX65" t="str">
            <v/>
          </cell>
          <cell r="HY65" t="str">
            <v/>
          </cell>
          <cell r="HZ65" t="e">
            <v>#DIV/0!</v>
          </cell>
          <cell r="IA65" t="str">
            <v>客観指標</v>
          </cell>
          <cell r="IB65" t="str">
            <v>本施策に係る事業については，多くの学校での展開を目的としているが，全校・全学区一律に展開できるものではなく，かつ，効果がすぐには市民生活に反映されにくいため，客観指標を重視する。</v>
          </cell>
          <cell r="IC65" t="e">
            <v>#DIV/0!</v>
          </cell>
          <cell r="ID65" t="e">
            <v>#DIV/0!</v>
          </cell>
          <cell r="IG65" t="str">
            <v>リンク</v>
          </cell>
          <cell r="II65" t="str">
            <v>-</v>
          </cell>
          <cell r="IJ65" t="str">
            <v>-</v>
          </cell>
          <cell r="IK65" t="str">
            <v>-</v>
          </cell>
          <cell r="IL65" t="str">
            <v>-</v>
          </cell>
          <cell r="IM65" t="str">
            <v>-</v>
          </cell>
          <cell r="IN65" t="str">
            <v>-</v>
          </cell>
          <cell r="IO65" t="str">
            <v>-</v>
          </cell>
          <cell r="IP65" t="str">
            <v>-</v>
          </cell>
          <cell r="IQ65" t="str">
            <v>-</v>
          </cell>
          <cell r="IR65" t="str">
            <v>e</v>
          </cell>
          <cell r="IS65">
            <v>1</v>
          </cell>
          <cell r="IT65">
            <v>1</v>
          </cell>
          <cell r="IU65" t="str">
            <v>-</v>
          </cell>
          <cell r="IV65" t="str">
            <v>-</v>
          </cell>
          <cell r="IW65" t="str">
            <v>-</v>
          </cell>
          <cell r="IX65" t="str">
            <v>-</v>
          </cell>
          <cell r="IY65" t="str">
            <v>-</v>
          </cell>
          <cell r="IZ65" t="str">
            <v>-</v>
          </cell>
          <cell r="JA65" t="str">
            <v>-</v>
          </cell>
          <cell r="JB65">
            <v>2</v>
          </cell>
          <cell r="JC65" t="str">
            <v/>
          </cell>
          <cell r="JD65" t="str">
            <v/>
          </cell>
          <cell r="JE65" t="str">
            <v/>
          </cell>
          <cell r="JF65" t="str">
            <v/>
          </cell>
          <cell r="JG65" t="str">
            <v/>
          </cell>
          <cell r="JH65" t="str">
            <v/>
          </cell>
          <cell r="JI65" t="str">
            <v/>
          </cell>
          <cell r="JJ65" t="str">
            <v/>
          </cell>
          <cell r="JK65" t="str">
            <v/>
          </cell>
          <cell r="JL65">
            <v>0</v>
          </cell>
          <cell r="JM65" t="str">
            <v>-</v>
          </cell>
          <cell r="JN65" t="str">
            <v>-</v>
          </cell>
          <cell r="JO65" t="str">
            <v>-</v>
          </cell>
          <cell r="JP65" t="str">
            <v>-</v>
          </cell>
          <cell r="JQ65" t="str">
            <v>-</v>
          </cell>
          <cell r="JR65" t="str">
            <v>-</v>
          </cell>
          <cell r="JS65" t="str">
            <v>-</v>
          </cell>
          <cell r="JT65" t="str">
            <v>-</v>
          </cell>
          <cell r="JU65" t="e">
            <v>#DIV/0!</v>
          </cell>
          <cell r="JV65" t="str">
            <v/>
          </cell>
          <cell r="JW65" t="str">
            <v/>
          </cell>
          <cell r="JX65" t="str">
            <v/>
          </cell>
          <cell r="JY65" t="str">
            <v/>
          </cell>
          <cell r="JZ65" t="str">
            <v/>
          </cell>
          <cell r="KA65" t="str">
            <v/>
          </cell>
          <cell r="KB65" t="str">
            <v/>
          </cell>
          <cell r="KC65" t="str">
            <v/>
          </cell>
          <cell r="KD65" t="e">
            <v>#DIV/0!</v>
          </cell>
          <cell r="KE65" t="str">
            <v>客観指標</v>
          </cell>
          <cell r="KF65" t="str">
            <v>本施策に係る事業については，多くの学校での展開を目的としているが，全校・全学区一律に展開できるものではなく，かつ，効果がすぐには市民生活に反映されにくいため，客観指標を重視する。</v>
          </cell>
          <cell r="KG65" t="e">
            <v>#DIV/0!</v>
          </cell>
          <cell r="KH65" t="e">
            <v>#DIV/0!</v>
          </cell>
          <cell r="KK65" t="str">
            <v>リンク</v>
          </cell>
        </row>
        <row r="66">
          <cell r="A66">
            <v>1702</v>
          </cell>
          <cell r="B66" t="str">
            <v>子どもたちが夢と志をもって可能性に挑戦するために必要な力を育む教育の推進</v>
          </cell>
          <cell r="C66">
            <v>17</v>
          </cell>
          <cell r="D66" t="str">
            <v>学校教育</v>
          </cell>
          <cell r="F66" t="str">
            <v>教育委員会</v>
          </cell>
          <cell r="K66" t="str">
            <v>○</v>
          </cell>
          <cell r="L66" t="str">
            <v>○</v>
          </cell>
          <cell r="M66" t="str">
            <v>○</v>
          </cell>
          <cell r="N66" t="str">
            <v>-</v>
          </cell>
          <cell r="O66" t="str">
            <v>-</v>
          </cell>
          <cell r="P66" t="str">
            <v>-</v>
          </cell>
          <cell r="Q66" t="str">
            <v>-</v>
          </cell>
          <cell r="R66" t="str">
            <v>-</v>
          </cell>
          <cell r="S66" t="str">
            <v>a</v>
          </cell>
          <cell r="T66" t="str">
            <v>b</v>
          </cell>
          <cell r="U66" t="str">
            <v>a</v>
          </cell>
          <cell r="V66" t="str">
            <v>-</v>
          </cell>
          <cell r="W66" t="str">
            <v>-</v>
          </cell>
          <cell r="X66" t="str">
            <v>-</v>
          </cell>
          <cell r="Y66" t="str">
            <v>-</v>
          </cell>
          <cell r="Z66" t="str">
            <v>-</v>
          </cell>
          <cell r="AA66" t="str">
            <v>-</v>
          </cell>
          <cell r="AB66" t="str">
            <v>b</v>
          </cell>
          <cell r="AC66">
            <v>1</v>
          </cell>
          <cell r="AD66">
            <v>1</v>
          </cell>
          <cell r="AE66">
            <v>1</v>
          </cell>
          <cell r="AF66">
            <v>1</v>
          </cell>
          <cell r="AG66" t="str">
            <v>-</v>
          </cell>
          <cell r="AH66" t="str">
            <v>-</v>
          </cell>
          <cell r="AI66" t="str">
            <v>-</v>
          </cell>
          <cell r="AJ66" t="str">
            <v>-</v>
          </cell>
          <cell r="AK66" t="str">
            <v>-</v>
          </cell>
          <cell r="AL66">
            <v>4</v>
          </cell>
          <cell r="AM66">
            <v>4</v>
          </cell>
          <cell r="AN66">
            <v>3</v>
          </cell>
          <cell r="AO66">
            <v>4</v>
          </cell>
          <cell r="AP66" t="str">
            <v/>
          </cell>
          <cell r="AQ66" t="str">
            <v/>
          </cell>
          <cell r="AR66" t="str">
            <v/>
          </cell>
          <cell r="AS66" t="str">
            <v/>
          </cell>
          <cell r="AT66" t="str">
            <v/>
          </cell>
          <cell r="AU66" t="str">
            <v/>
          </cell>
          <cell r="AV66">
            <v>0.6875</v>
          </cell>
          <cell r="AW66" t="str">
            <v>c</v>
          </cell>
          <cell r="AX66" t="str">
            <v>c</v>
          </cell>
          <cell r="AY66" t="str">
            <v>c</v>
          </cell>
          <cell r="AZ66" t="str">
            <v>-</v>
          </cell>
          <cell r="BA66" t="str">
            <v>-</v>
          </cell>
          <cell r="BB66" t="str">
            <v>-</v>
          </cell>
          <cell r="BC66" t="str">
            <v>-</v>
          </cell>
          <cell r="BD66" t="str">
            <v>-</v>
          </cell>
          <cell r="BE66" t="str">
            <v>c</v>
          </cell>
          <cell r="BF66">
            <v>2</v>
          </cell>
          <cell r="BG66">
            <v>2</v>
          </cell>
          <cell r="BH66">
            <v>2</v>
          </cell>
          <cell r="BI66" t="str">
            <v/>
          </cell>
          <cell r="BJ66" t="str">
            <v/>
          </cell>
          <cell r="BK66" t="str">
            <v/>
          </cell>
          <cell r="BL66" t="str">
            <v/>
          </cell>
          <cell r="BM66" t="str">
            <v/>
          </cell>
          <cell r="BN66">
            <v>0.5</v>
          </cell>
          <cell r="BO66" t="str">
            <v>客観指標</v>
          </cell>
          <cell r="BP66" t="str">
            <v>本施策の対象が京都市立学校に在籍する幼児・児童・生徒に限定されており，多くの市民にはその効果が実感されにくいものであるため，客観指標を重視する。</v>
          </cell>
          <cell r="BQ66" t="str">
            <v>B</v>
          </cell>
          <cell r="BR66" t="str">
            <v>政策の目的がかなり達成されている</v>
          </cell>
          <cell r="BW66" t="str">
            <v>-</v>
          </cell>
          <cell r="BX66" t="str">
            <v>-</v>
          </cell>
          <cell r="BY66" t="str">
            <v>-</v>
          </cell>
          <cell r="BZ66" t="str">
            <v>-</v>
          </cell>
          <cell r="CA66" t="str">
            <v>-</v>
          </cell>
          <cell r="CB66" t="str">
            <v>-</v>
          </cell>
          <cell r="CC66" t="str">
            <v>-</v>
          </cell>
          <cell r="CD66" t="str">
            <v>-</v>
          </cell>
          <cell r="CE66" t="str">
            <v>-</v>
          </cell>
          <cell r="CF66" t="str">
            <v>e</v>
          </cell>
          <cell r="CG66">
            <v>1</v>
          </cell>
          <cell r="CH66">
            <v>1</v>
          </cell>
          <cell r="CI66">
            <v>1</v>
          </cell>
          <cell r="CJ66">
            <v>1</v>
          </cell>
          <cell r="CK66" t="str">
            <v>-</v>
          </cell>
          <cell r="CL66" t="str">
            <v>-</v>
          </cell>
          <cell r="CM66" t="str">
            <v>-</v>
          </cell>
          <cell r="CN66" t="str">
            <v>-</v>
          </cell>
          <cell r="CO66" t="str">
            <v>-</v>
          </cell>
          <cell r="CP66">
            <v>4</v>
          </cell>
          <cell r="CQ66" t="str">
            <v/>
          </cell>
          <cell r="CR66" t="str">
            <v/>
          </cell>
          <cell r="CS66" t="str">
            <v/>
          </cell>
          <cell r="CT66" t="str">
            <v/>
          </cell>
          <cell r="CU66" t="str">
            <v/>
          </cell>
          <cell r="CV66" t="str">
            <v/>
          </cell>
          <cell r="CW66" t="str">
            <v/>
          </cell>
          <cell r="CX66" t="str">
            <v/>
          </cell>
          <cell r="CY66" t="str">
            <v/>
          </cell>
          <cell r="CZ66">
            <v>0</v>
          </cell>
          <cell r="DA66" t="str">
            <v>-</v>
          </cell>
          <cell r="DB66" t="str">
            <v>-</v>
          </cell>
          <cell r="DC66" t="str">
            <v>-</v>
          </cell>
          <cell r="DD66" t="str">
            <v>-</v>
          </cell>
          <cell r="DE66" t="str">
            <v>-</v>
          </cell>
          <cell r="DF66" t="str">
            <v>-</v>
          </cell>
          <cell r="DG66" t="str">
            <v>-</v>
          </cell>
          <cell r="DH66" t="str">
            <v>-</v>
          </cell>
          <cell r="DI66" t="e">
            <v>#DIV/0!</v>
          </cell>
          <cell r="DJ66" t="str">
            <v/>
          </cell>
          <cell r="DK66" t="str">
            <v/>
          </cell>
          <cell r="DL66" t="str">
            <v/>
          </cell>
          <cell r="DM66" t="str">
            <v/>
          </cell>
          <cell r="DN66" t="str">
            <v/>
          </cell>
          <cell r="DO66" t="str">
            <v/>
          </cell>
          <cell r="DP66" t="str">
            <v/>
          </cell>
          <cell r="DQ66" t="str">
            <v/>
          </cell>
          <cell r="DR66" t="e">
            <v>#DIV/0!</v>
          </cell>
          <cell r="DS66" t="str">
            <v>客観指標</v>
          </cell>
          <cell r="DT66" t="str">
            <v>本施策の対象が京都市立学校に在籍する幼児・児童・生徒に限定されており，多くの市民にはその効果が実感されにくいものであるため，客観指標を重視する。</v>
          </cell>
          <cell r="DU66" t="e">
            <v>#DIV/0!</v>
          </cell>
          <cell r="DV66" t="e">
            <v>#DIV/0!</v>
          </cell>
          <cell r="DY66" t="str">
            <v>リンク</v>
          </cell>
          <cell r="EA66" t="str">
            <v>-</v>
          </cell>
          <cell r="EB66" t="str">
            <v>-</v>
          </cell>
          <cell r="EC66" t="str">
            <v>-</v>
          </cell>
          <cell r="ED66" t="str">
            <v>-</v>
          </cell>
          <cell r="EE66" t="str">
            <v>-</v>
          </cell>
          <cell r="EF66" t="str">
            <v>-</v>
          </cell>
          <cell r="EG66" t="str">
            <v>-</v>
          </cell>
          <cell r="EH66" t="str">
            <v>-</v>
          </cell>
          <cell r="EI66" t="str">
            <v>-</v>
          </cell>
          <cell r="EJ66" t="str">
            <v>e</v>
          </cell>
          <cell r="EK66">
            <v>1</v>
          </cell>
          <cell r="EL66">
            <v>1</v>
          </cell>
          <cell r="EM66">
            <v>1</v>
          </cell>
          <cell r="EN66">
            <v>1</v>
          </cell>
          <cell r="EO66" t="str">
            <v>-</v>
          </cell>
          <cell r="EP66" t="str">
            <v>-</v>
          </cell>
          <cell r="EQ66" t="str">
            <v>-</v>
          </cell>
          <cell r="ER66" t="str">
            <v>-</v>
          </cell>
          <cell r="ES66" t="str">
            <v>-</v>
          </cell>
          <cell r="ET66">
            <v>4</v>
          </cell>
          <cell r="EU66" t="str">
            <v/>
          </cell>
          <cell r="EV66" t="str">
            <v/>
          </cell>
          <cell r="EW66" t="str">
            <v/>
          </cell>
          <cell r="EX66" t="str">
            <v/>
          </cell>
          <cell r="EY66" t="str">
            <v/>
          </cell>
          <cell r="EZ66" t="str">
            <v/>
          </cell>
          <cell r="FA66" t="str">
            <v/>
          </cell>
          <cell r="FB66" t="str">
            <v/>
          </cell>
          <cell r="FC66" t="str">
            <v/>
          </cell>
          <cell r="FD66">
            <v>0</v>
          </cell>
          <cell r="FE66" t="str">
            <v>-</v>
          </cell>
          <cell r="FF66" t="str">
            <v>-</v>
          </cell>
          <cell r="FG66" t="str">
            <v>-</v>
          </cell>
          <cell r="FH66" t="str">
            <v>-</v>
          </cell>
          <cell r="FI66" t="str">
            <v>-</v>
          </cell>
          <cell r="FJ66" t="str">
            <v>-</v>
          </cell>
          <cell r="FK66" t="str">
            <v>-</v>
          </cell>
          <cell r="FL66" t="str">
            <v>-</v>
          </cell>
          <cell r="FM66" t="e">
            <v>#DIV/0!</v>
          </cell>
          <cell r="FN66" t="str">
            <v/>
          </cell>
          <cell r="FO66" t="str">
            <v/>
          </cell>
          <cell r="FP66" t="str">
            <v/>
          </cell>
          <cell r="FQ66" t="str">
            <v/>
          </cell>
          <cell r="FR66" t="str">
            <v/>
          </cell>
          <cell r="FS66" t="str">
            <v/>
          </cell>
          <cell r="FT66" t="str">
            <v/>
          </cell>
          <cell r="FU66" t="str">
            <v/>
          </cell>
          <cell r="FV66" t="e">
            <v>#DIV/0!</v>
          </cell>
          <cell r="FW66" t="str">
            <v>客観指標</v>
          </cell>
          <cell r="FX66" t="str">
            <v>本施策の対象が京都市立学校に在籍する幼児・児童・生徒に限定されており，多くの市民にはその効果が実感されにくいものであるため，客観指標を重視する。</v>
          </cell>
          <cell r="FY66" t="e">
            <v>#DIV/0!</v>
          </cell>
          <cell r="FZ66" t="e">
            <v>#DIV/0!</v>
          </cell>
          <cell r="GC66" t="str">
            <v>リンク</v>
          </cell>
          <cell r="GE66" t="str">
            <v>-</v>
          </cell>
          <cell r="GF66" t="str">
            <v>-</v>
          </cell>
          <cell r="GG66" t="str">
            <v>-</v>
          </cell>
          <cell r="GH66" t="str">
            <v>-</v>
          </cell>
          <cell r="GI66" t="str">
            <v>-</v>
          </cell>
          <cell r="GJ66" t="str">
            <v>-</v>
          </cell>
          <cell r="GK66" t="str">
            <v>-</v>
          </cell>
          <cell r="GL66" t="str">
            <v>-</v>
          </cell>
          <cell r="GM66" t="str">
            <v>-</v>
          </cell>
          <cell r="GN66" t="str">
            <v>e</v>
          </cell>
          <cell r="GO66">
            <v>1</v>
          </cell>
          <cell r="GP66">
            <v>1</v>
          </cell>
          <cell r="GQ66">
            <v>1</v>
          </cell>
          <cell r="GR66">
            <v>1</v>
          </cell>
          <cell r="GS66" t="str">
            <v>-</v>
          </cell>
          <cell r="GT66" t="str">
            <v>-</v>
          </cell>
          <cell r="GU66" t="str">
            <v>-</v>
          </cell>
          <cell r="GV66" t="str">
            <v>-</v>
          </cell>
          <cell r="GW66" t="str">
            <v>-</v>
          </cell>
          <cell r="GX66">
            <v>4</v>
          </cell>
          <cell r="GY66" t="str">
            <v/>
          </cell>
          <cell r="GZ66" t="str">
            <v/>
          </cell>
          <cell r="HA66" t="str">
            <v/>
          </cell>
          <cell r="HB66" t="str">
            <v/>
          </cell>
          <cell r="HC66" t="str">
            <v/>
          </cell>
          <cell r="HD66" t="str">
            <v/>
          </cell>
          <cell r="HE66" t="str">
            <v/>
          </cell>
          <cell r="HF66" t="str">
            <v/>
          </cell>
          <cell r="HG66" t="str">
            <v/>
          </cell>
          <cell r="HH66">
            <v>0</v>
          </cell>
          <cell r="HI66" t="str">
            <v>-</v>
          </cell>
          <cell r="HJ66" t="str">
            <v>-</v>
          </cell>
          <cell r="HK66" t="str">
            <v>-</v>
          </cell>
          <cell r="HL66" t="str">
            <v>-</v>
          </cell>
          <cell r="HM66" t="str">
            <v>-</v>
          </cell>
          <cell r="HN66" t="str">
            <v>-</v>
          </cell>
          <cell r="HO66" t="str">
            <v>-</v>
          </cell>
          <cell r="HP66" t="str">
            <v>-</v>
          </cell>
          <cell r="HQ66" t="e">
            <v>#DIV/0!</v>
          </cell>
          <cell r="HR66" t="str">
            <v/>
          </cell>
          <cell r="HS66" t="str">
            <v/>
          </cell>
          <cell r="HT66" t="str">
            <v/>
          </cell>
          <cell r="HU66" t="str">
            <v/>
          </cell>
          <cell r="HV66" t="str">
            <v/>
          </cell>
          <cell r="HW66" t="str">
            <v/>
          </cell>
          <cell r="HX66" t="str">
            <v/>
          </cell>
          <cell r="HY66" t="str">
            <v/>
          </cell>
          <cell r="HZ66" t="e">
            <v>#DIV/0!</v>
          </cell>
          <cell r="IA66" t="str">
            <v>客観指標</v>
          </cell>
          <cell r="IB66" t="str">
            <v>本施策の対象が京都市立学校に在籍する幼児・児童・生徒に限定されており，多くの市民にはその効果が実感されにくいものであるため，客観指標を重視する。</v>
          </cell>
          <cell r="IC66" t="e">
            <v>#DIV/0!</v>
          </cell>
          <cell r="ID66" t="e">
            <v>#DIV/0!</v>
          </cell>
          <cell r="IG66" t="str">
            <v>リンク</v>
          </cell>
          <cell r="II66" t="str">
            <v>-</v>
          </cell>
          <cell r="IJ66" t="str">
            <v>-</v>
          </cell>
          <cell r="IK66" t="str">
            <v>-</v>
          </cell>
          <cell r="IL66" t="str">
            <v>-</v>
          </cell>
          <cell r="IM66" t="str">
            <v>-</v>
          </cell>
          <cell r="IN66" t="str">
            <v>-</v>
          </cell>
          <cell r="IO66" t="str">
            <v>-</v>
          </cell>
          <cell r="IP66" t="str">
            <v>-</v>
          </cell>
          <cell r="IQ66" t="str">
            <v>-</v>
          </cell>
          <cell r="IR66" t="str">
            <v>e</v>
          </cell>
          <cell r="IS66">
            <v>1</v>
          </cell>
          <cell r="IT66">
            <v>1</v>
          </cell>
          <cell r="IU66">
            <v>1</v>
          </cell>
          <cell r="IV66">
            <v>1</v>
          </cell>
          <cell r="IW66" t="str">
            <v>-</v>
          </cell>
          <cell r="IX66" t="str">
            <v>-</v>
          </cell>
          <cell r="IY66" t="str">
            <v>-</v>
          </cell>
          <cell r="IZ66" t="str">
            <v>-</v>
          </cell>
          <cell r="JA66" t="str">
            <v>-</v>
          </cell>
          <cell r="JB66">
            <v>4</v>
          </cell>
          <cell r="JC66" t="str">
            <v/>
          </cell>
          <cell r="JD66" t="str">
            <v/>
          </cell>
          <cell r="JE66" t="str">
            <v/>
          </cell>
          <cell r="JF66" t="str">
            <v/>
          </cell>
          <cell r="JG66" t="str">
            <v/>
          </cell>
          <cell r="JH66" t="str">
            <v/>
          </cell>
          <cell r="JI66" t="str">
            <v/>
          </cell>
          <cell r="JJ66" t="str">
            <v/>
          </cell>
          <cell r="JK66" t="str">
            <v/>
          </cell>
          <cell r="JL66">
            <v>0</v>
          </cell>
          <cell r="JM66" t="str">
            <v>-</v>
          </cell>
          <cell r="JN66" t="str">
            <v>-</v>
          </cell>
          <cell r="JO66" t="str">
            <v>-</v>
          </cell>
          <cell r="JP66" t="str">
            <v>-</v>
          </cell>
          <cell r="JQ66" t="str">
            <v>-</v>
          </cell>
          <cell r="JR66" t="str">
            <v>-</v>
          </cell>
          <cell r="JS66" t="str">
            <v>-</v>
          </cell>
          <cell r="JT66" t="str">
            <v>-</v>
          </cell>
          <cell r="JU66" t="e">
            <v>#DIV/0!</v>
          </cell>
          <cell r="JV66" t="str">
            <v/>
          </cell>
          <cell r="JW66" t="str">
            <v/>
          </cell>
          <cell r="JX66" t="str">
            <v/>
          </cell>
          <cell r="JY66" t="str">
            <v/>
          </cell>
          <cell r="JZ66" t="str">
            <v/>
          </cell>
          <cell r="KA66" t="str">
            <v/>
          </cell>
          <cell r="KB66" t="str">
            <v/>
          </cell>
          <cell r="KC66" t="str">
            <v/>
          </cell>
          <cell r="KD66" t="e">
            <v>#DIV/0!</v>
          </cell>
          <cell r="KE66" t="str">
            <v>客観指標</v>
          </cell>
          <cell r="KF66" t="str">
            <v>本施策の対象が京都市立学校に在籍する幼児・児童・生徒に限定されており，多くの市民にはその効果が実感されにくいものであるため，客観指標を重視する。</v>
          </cell>
          <cell r="KG66" t="e">
            <v>#DIV/0!</v>
          </cell>
          <cell r="KH66" t="e">
            <v>#DIV/0!</v>
          </cell>
          <cell r="KK66" t="str">
            <v>リンク</v>
          </cell>
        </row>
        <row r="67">
          <cell r="A67">
            <v>1703</v>
          </cell>
          <cell r="B67" t="str">
            <v>教職員の資質・指導力の向上と学校・幼稚園の働き方改革</v>
          </cell>
          <cell r="C67">
            <v>17</v>
          </cell>
          <cell r="D67" t="str">
            <v>学校教育</v>
          </cell>
          <cell r="F67" t="str">
            <v>教育委員会</v>
          </cell>
          <cell r="K67" t="str">
            <v>-</v>
          </cell>
          <cell r="L67" t="str">
            <v>-</v>
          </cell>
          <cell r="M67" t="str">
            <v>-</v>
          </cell>
          <cell r="N67" t="str">
            <v>○</v>
          </cell>
          <cell r="O67" t="str">
            <v>-</v>
          </cell>
          <cell r="P67" t="str">
            <v>-</v>
          </cell>
          <cell r="Q67" t="str">
            <v>-</v>
          </cell>
          <cell r="R67" t="str">
            <v>-</v>
          </cell>
          <cell r="S67" t="str">
            <v>a</v>
          </cell>
          <cell r="T67" t="str">
            <v>b</v>
          </cell>
          <cell r="U67" t="str">
            <v>a</v>
          </cell>
          <cell r="V67" t="str">
            <v>-</v>
          </cell>
          <cell r="W67" t="str">
            <v>-</v>
          </cell>
          <cell r="X67" t="str">
            <v>-</v>
          </cell>
          <cell r="Y67" t="str">
            <v>-</v>
          </cell>
          <cell r="Z67" t="str">
            <v>-</v>
          </cell>
          <cell r="AA67" t="str">
            <v>-</v>
          </cell>
          <cell r="AB67" t="str">
            <v>a</v>
          </cell>
          <cell r="AC67">
            <v>1</v>
          </cell>
          <cell r="AD67">
            <v>1</v>
          </cell>
          <cell r="AE67">
            <v>1</v>
          </cell>
          <cell r="AF67" t="str">
            <v>-</v>
          </cell>
          <cell r="AG67" t="str">
            <v>-</v>
          </cell>
          <cell r="AH67" t="str">
            <v>-</v>
          </cell>
          <cell r="AI67" t="str">
            <v>-</v>
          </cell>
          <cell r="AJ67" t="str">
            <v>-</v>
          </cell>
          <cell r="AK67" t="str">
            <v>-</v>
          </cell>
          <cell r="AL67">
            <v>3</v>
          </cell>
          <cell r="AM67">
            <v>4</v>
          </cell>
          <cell r="AN67">
            <v>3</v>
          </cell>
          <cell r="AO67">
            <v>4</v>
          </cell>
          <cell r="AP67" t="str">
            <v/>
          </cell>
          <cell r="AQ67" t="str">
            <v/>
          </cell>
          <cell r="AR67" t="str">
            <v/>
          </cell>
          <cell r="AS67" t="str">
            <v/>
          </cell>
          <cell r="AT67" t="str">
            <v/>
          </cell>
          <cell r="AU67" t="str">
            <v/>
          </cell>
          <cell r="AV67">
            <v>0.91666666666666663</v>
          </cell>
          <cell r="AW67" t="str">
            <v>-</v>
          </cell>
          <cell r="AX67" t="str">
            <v>-</v>
          </cell>
          <cell r="AY67" t="str">
            <v>-</v>
          </cell>
          <cell r="AZ67" t="str">
            <v>c</v>
          </cell>
          <cell r="BA67" t="str">
            <v>-</v>
          </cell>
          <cell r="BB67" t="str">
            <v>-</v>
          </cell>
          <cell r="BC67" t="str">
            <v>-</v>
          </cell>
          <cell r="BD67" t="str">
            <v>-</v>
          </cell>
          <cell r="BE67" t="str">
            <v>c</v>
          </cell>
          <cell r="BF67" t="str">
            <v/>
          </cell>
          <cell r="BG67" t="str">
            <v/>
          </cell>
          <cell r="BH67" t="str">
            <v/>
          </cell>
          <cell r="BI67">
            <v>2</v>
          </cell>
          <cell r="BJ67" t="str">
            <v/>
          </cell>
          <cell r="BK67" t="str">
            <v/>
          </cell>
          <cell r="BL67" t="str">
            <v/>
          </cell>
          <cell r="BM67" t="str">
            <v/>
          </cell>
          <cell r="BN67">
            <v>0.5</v>
          </cell>
          <cell r="BO67" t="str">
            <v>客観指標</v>
          </cell>
          <cell r="BP67" t="str">
            <v>教職員を対象とする限られた範囲の施策で，市民の生活実感に施策の効果がすぐには反映されにくい性質があるため，客観指標総合評価を重視する。</v>
          </cell>
          <cell r="BQ67" t="str">
            <v>B</v>
          </cell>
          <cell r="BR67" t="str">
            <v>政策の目的がかなり達成されている</v>
          </cell>
          <cell r="BW67" t="str">
            <v>-</v>
          </cell>
          <cell r="BX67" t="str">
            <v>-</v>
          </cell>
          <cell r="BY67" t="str">
            <v>-</v>
          </cell>
          <cell r="BZ67" t="str">
            <v>-</v>
          </cell>
          <cell r="CA67" t="str">
            <v>-</v>
          </cell>
          <cell r="CB67" t="str">
            <v>-</v>
          </cell>
          <cell r="CC67" t="str">
            <v>-</v>
          </cell>
          <cell r="CD67" t="str">
            <v>-</v>
          </cell>
          <cell r="CE67" t="str">
            <v>-</v>
          </cell>
          <cell r="CF67" t="str">
            <v>e</v>
          </cell>
          <cell r="CG67">
            <v>1</v>
          </cell>
          <cell r="CH67">
            <v>1</v>
          </cell>
          <cell r="CI67">
            <v>1</v>
          </cell>
          <cell r="CJ67" t="str">
            <v>-</v>
          </cell>
          <cell r="CK67" t="str">
            <v>-</v>
          </cell>
          <cell r="CL67" t="str">
            <v>-</v>
          </cell>
          <cell r="CM67" t="str">
            <v>-</v>
          </cell>
          <cell r="CN67" t="str">
            <v>-</v>
          </cell>
          <cell r="CO67" t="str">
            <v>-</v>
          </cell>
          <cell r="CP67">
            <v>3</v>
          </cell>
          <cell r="CQ67" t="str">
            <v/>
          </cell>
          <cell r="CR67" t="str">
            <v/>
          </cell>
          <cell r="CS67" t="str">
            <v/>
          </cell>
          <cell r="CT67" t="str">
            <v/>
          </cell>
          <cell r="CU67" t="str">
            <v/>
          </cell>
          <cell r="CV67" t="str">
            <v/>
          </cell>
          <cell r="CW67" t="str">
            <v/>
          </cell>
          <cell r="CX67" t="str">
            <v/>
          </cell>
          <cell r="CY67" t="str">
            <v/>
          </cell>
          <cell r="CZ67">
            <v>0</v>
          </cell>
          <cell r="DA67" t="str">
            <v>-</v>
          </cell>
          <cell r="DB67" t="str">
            <v>-</v>
          </cell>
          <cell r="DC67" t="str">
            <v>-</v>
          </cell>
          <cell r="DD67" t="str">
            <v>-</v>
          </cell>
          <cell r="DE67" t="str">
            <v>-</v>
          </cell>
          <cell r="DF67" t="str">
            <v>-</v>
          </cell>
          <cell r="DG67" t="str">
            <v>-</v>
          </cell>
          <cell r="DH67" t="str">
            <v>-</v>
          </cell>
          <cell r="DI67" t="e">
            <v>#DIV/0!</v>
          </cell>
          <cell r="DJ67" t="str">
            <v/>
          </cell>
          <cell r="DK67" t="str">
            <v/>
          </cell>
          <cell r="DL67" t="str">
            <v/>
          </cell>
          <cell r="DM67" t="str">
            <v/>
          </cell>
          <cell r="DN67" t="str">
            <v/>
          </cell>
          <cell r="DO67" t="str">
            <v/>
          </cell>
          <cell r="DP67" t="str">
            <v/>
          </cell>
          <cell r="DQ67" t="str">
            <v/>
          </cell>
          <cell r="DR67" t="e">
            <v>#DIV/0!</v>
          </cell>
          <cell r="DS67" t="str">
            <v>客観指標</v>
          </cell>
          <cell r="DT67" t="str">
            <v>教職員を対象とする限られた範囲の施策で，市民の生活実感に施策の効果がすぐには反映されにくい性質があるため，客観指標総合評価を重視する。</v>
          </cell>
          <cell r="DU67" t="e">
            <v>#DIV/0!</v>
          </cell>
          <cell r="DV67" t="e">
            <v>#DIV/0!</v>
          </cell>
          <cell r="DY67" t="str">
            <v>リンク</v>
          </cell>
          <cell r="EA67" t="str">
            <v>-</v>
          </cell>
          <cell r="EB67" t="str">
            <v>-</v>
          </cell>
          <cell r="EC67" t="str">
            <v>-</v>
          </cell>
          <cell r="ED67" t="str">
            <v>-</v>
          </cell>
          <cell r="EE67" t="str">
            <v>-</v>
          </cell>
          <cell r="EF67" t="str">
            <v>-</v>
          </cell>
          <cell r="EG67" t="str">
            <v>-</v>
          </cell>
          <cell r="EH67" t="str">
            <v>-</v>
          </cell>
          <cell r="EI67" t="str">
            <v>-</v>
          </cell>
          <cell r="EJ67" t="str">
            <v>e</v>
          </cell>
          <cell r="EK67">
            <v>1</v>
          </cell>
          <cell r="EL67">
            <v>1</v>
          </cell>
          <cell r="EM67">
            <v>1</v>
          </cell>
          <cell r="EN67" t="str">
            <v>-</v>
          </cell>
          <cell r="EO67" t="str">
            <v>-</v>
          </cell>
          <cell r="EP67" t="str">
            <v>-</v>
          </cell>
          <cell r="EQ67" t="str">
            <v>-</v>
          </cell>
          <cell r="ER67" t="str">
            <v>-</v>
          </cell>
          <cell r="ES67" t="str">
            <v>-</v>
          </cell>
          <cell r="ET67">
            <v>3</v>
          </cell>
          <cell r="EU67" t="str">
            <v/>
          </cell>
          <cell r="EV67" t="str">
            <v/>
          </cell>
          <cell r="EW67" t="str">
            <v/>
          </cell>
          <cell r="EX67" t="str">
            <v/>
          </cell>
          <cell r="EY67" t="str">
            <v/>
          </cell>
          <cell r="EZ67" t="str">
            <v/>
          </cell>
          <cell r="FA67" t="str">
            <v/>
          </cell>
          <cell r="FB67" t="str">
            <v/>
          </cell>
          <cell r="FC67" t="str">
            <v/>
          </cell>
          <cell r="FD67">
            <v>0</v>
          </cell>
          <cell r="FE67" t="str">
            <v>-</v>
          </cell>
          <cell r="FF67" t="str">
            <v>-</v>
          </cell>
          <cell r="FG67" t="str">
            <v>-</v>
          </cell>
          <cell r="FH67" t="str">
            <v>-</v>
          </cell>
          <cell r="FI67" t="str">
            <v>-</v>
          </cell>
          <cell r="FJ67" t="str">
            <v>-</v>
          </cell>
          <cell r="FK67" t="str">
            <v>-</v>
          </cell>
          <cell r="FL67" t="str">
            <v>-</v>
          </cell>
          <cell r="FM67" t="e">
            <v>#DIV/0!</v>
          </cell>
          <cell r="FN67" t="str">
            <v/>
          </cell>
          <cell r="FO67" t="str">
            <v/>
          </cell>
          <cell r="FP67" t="str">
            <v/>
          </cell>
          <cell r="FQ67" t="str">
            <v/>
          </cell>
          <cell r="FR67" t="str">
            <v/>
          </cell>
          <cell r="FS67" t="str">
            <v/>
          </cell>
          <cell r="FT67" t="str">
            <v/>
          </cell>
          <cell r="FU67" t="str">
            <v/>
          </cell>
          <cell r="FV67" t="e">
            <v>#DIV/0!</v>
          </cell>
          <cell r="FW67" t="str">
            <v>客観指標</v>
          </cell>
          <cell r="FX67" t="str">
            <v>教職員を対象とする限られた範囲の施策で，市民の生活実感に施策の効果がすぐには反映されにくい性質があるため，客観指標総合評価を重視する。</v>
          </cell>
          <cell r="FY67" t="e">
            <v>#DIV/0!</v>
          </cell>
          <cell r="FZ67" t="e">
            <v>#DIV/0!</v>
          </cell>
          <cell r="GC67" t="str">
            <v>リンク</v>
          </cell>
          <cell r="GE67" t="str">
            <v>-</v>
          </cell>
          <cell r="GF67" t="str">
            <v>-</v>
          </cell>
          <cell r="GG67" t="str">
            <v>-</v>
          </cell>
          <cell r="GH67" t="str">
            <v>-</v>
          </cell>
          <cell r="GI67" t="str">
            <v>-</v>
          </cell>
          <cell r="GJ67" t="str">
            <v>-</v>
          </cell>
          <cell r="GK67" t="str">
            <v>-</v>
          </cell>
          <cell r="GL67" t="str">
            <v>-</v>
          </cell>
          <cell r="GM67" t="str">
            <v>-</v>
          </cell>
          <cell r="GN67" t="str">
            <v>e</v>
          </cell>
          <cell r="GO67">
            <v>1</v>
          </cell>
          <cell r="GP67">
            <v>1</v>
          </cell>
          <cell r="GQ67">
            <v>1</v>
          </cell>
          <cell r="GR67" t="str">
            <v>-</v>
          </cell>
          <cell r="GS67" t="str">
            <v>-</v>
          </cell>
          <cell r="GT67" t="str">
            <v>-</v>
          </cell>
          <cell r="GU67" t="str">
            <v>-</v>
          </cell>
          <cell r="GV67" t="str">
            <v>-</v>
          </cell>
          <cell r="GW67" t="str">
            <v>-</v>
          </cell>
          <cell r="GX67">
            <v>3</v>
          </cell>
          <cell r="GY67" t="str">
            <v/>
          </cell>
          <cell r="GZ67" t="str">
            <v/>
          </cell>
          <cell r="HA67" t="str">
            <v/>
          </cell>
          <cell r="HB67" t="str">
            <v/>
          </cell>
          <cell r="HC67" t="str">
            <v/>
          </cell>
          <cell r="HD67" t="str">
            <v/>
          </cell>
          <cell r="HE67" t="str">
            <v/>
          </cell>
          <cell r="HF67" t="str">
            <v/>
          </cell>
          <cell r="HG67" t="str">
            <v/>
          </cell>
          <cell r="HH67">
            <v>0</v>
          </cell>
          <cell r="HI67" t="str">
            <v>-</v>
          </cell>
          <cell r="HJ67" t="str">
            <v>-</v>
          </cell>
          <cell r="HK67" t="str">
            <v>-</v>
          </cell>
          <cell r="HL67" t="str">
            <v>-</v>
          </cell>
          <cell r="HM67" t="str">
            <v>-</v>
          </cell>
          <cell r="HN67" t="str">
            <v>-</v>
          </cell>
          <cell r="HO67" t="str">
            <v>-</v>
          </cell>
          <cell r="HP67" t="str">
            <v>-</v>
          </cell>
          <cell r="HQ67" t="e">
            <v>#DIV/0!</v>
          </cell>
          <cell r="HR67" t="str">
            <v/>
          </cell>
          <cell r="HS67" t="str">
            <v/>
          </cell>
          <cell r="HT67" t="str">
            <v/>
          </cell>
          <cell r="HU67" t="str">
            <v/>
          </cell>
          <cell r="HV67" t="str">
            <v/>
          </cell>
          <cell r="HW67" t="str">
            <v/>
          </cell>
          <cell r="HX67" t="str">
            <v/>
          </cell>
          <cell r="HY67" t="str">
            <v/>
          </cell>
          <cell r="HZ67" t="e">
            <v>#DIV/0!</v>
          </cell>
          <cell r="IA67" t="str">
            <v>客観指標</v>
          </cell>
          <cell r="IB67" t="str">
            <v>教職員を対象とする限られた範囲の施策で，市民の生活実感に施策の効果がすぐには反映されにくい性質があるため，客観指標総合評価を重視する。</v>
          </cell>
          <cell r="IC67" t="e">
            <v>#DIV/0!</v>
          </cell>
          <cell r="ID67" t="e">
            <v>#DIV/0!</v>
          </cell>
          <cell r="IG67" t="str">
            <v>リンク</v>
          </cell>
          <cell r="II67" t="str">
            <v>-</v>
          </cell>
          <cell r="IJ67" t="str">
            <v>-</v>
          </cell>
          <cell r="IK67" t="str">
            <v>-</v>
          </cell>
          <cell r="IL67" t="str">
            <v>-</v>
          </cell>
          <cell r="IM67" t="str">
            <v>-</v>
          </cell>
          <cell r="IN67" t="str">
            <v>-</v>
          </cell>
          <cell r="IO67" t="str">
            <v>-</v>
          </cell>
          <cell r="IP67" t="str">
            <v>-</v>
          </cell>
          <cell r="IQ67" t="str">
            <v>-</v>
          </cell>
          <cell r="IR67" t="str">
            <v>e</v>
          </cell>
          <cell r="IS67">
            <v>1</v>
          </cell>
          <cell r="IT67">
            <v>1</v>
          </cell>
          <cell r="IU67">
            <v>1</v>
          </cell>
          <cell r="IV67" t="str">
            <v>-</v>
          </cell>
          <cell r="IW67" t="str">
            <v>-</v>
          </cell>
          <cell r="IX67" t="str">
            <v>-</v>
          </cell>
          <cell r="IY67" t="str">
            <v>-</v>
          </cell>
          <cell r="IZ67" t="str">
            <v>-</v>
          </cell>
          <cell r="JA67" t="str">
            <v>-</v>
          </cell>
          <cell r="JB67">
            <v>3</v>
          </cell>
          <cell r="JC67" t="str">
            <v/>
          </cell>
          <cell r="JD67" t="str">
            <v/>
          </cell>
          <cell r="JE67" t="str">
            <v/>
          </cell>
          <cell r="JF67" t="str">
            <v/>
          </cell>
          <cell r="JG67" t="str">
            <v/>
          </cell>
          <cell r="JH67" t="str">
            <v/>
          </cell>
          <cell r="JI67" t="str">
            <v/>
          </cell>
          <cell r="JJ67" t="str">
            <v/>
          </cell>
          <cell r="JK67" t="str">
            <v/>
          </cell>
          <cell r="JL67">
            <v>0</v>
          </cell>
          <cell r="JM67" t="str">
            <v>-</v>
          </cell>
          <cell r="JN67" t="str">
            <v>-</v>
          </cell>
          <cell r="JO67" t="str">
            <v>-</v>
          </cell>
          <cell r="JP67" t="str">
            <v>-</v>
          </cell>
          <cell r="JQ67" t="str">
            <v>-</v>
          </cell>
          <cell r="JR67" t="str">
            <v>-</v>
          </cell>
          <cell r="JS67" t="str">
            <v>-</v>
          </cell>
          <cell r="JT67" t="str">
            <v>-</v>
          </cell>
          <cell r="JU67" t="e">
            <v>#DIV/0!</v>
          </cell>
          <cell r="JV67" t="str">
            <v/>
          </cell>
          <cell r="JW67" t="str">
            <v/>
          </cell>
          <cell r="JX67" t="str">
            <v/>
          </cell>
          <cell r="JY67" t="str">
            <v/>
          </cell>
          <cell r="JZ67" t="str">
            <v/>
          </cell>
          <cell r="KA67" t="str">
            <v/>
          </cell>
          <cell r="KB67" t="str">
            <v/>
          </cell>
          <cell r="KC67" t="str">
            <v/>
          </cell>
          <cell r="KD67" t="e">
            <v>#DIV/0!</v>
          </cell>
          <cell r="KE67" t="str">
            <v>客観指標</v>
          </cell>
          <cell r="KF67" t="str">
            <v>教職員を対象とする限られた範囲の施策で，市民の生活実感に施策の効果がすぐには反映されにくい性質があるため，客観指標総合評価を重視する。</v>
          </cell>
          <cell r="KG67" t="e">
            <v>#DIV/0!</v>
          </cell>
          <cell r="KH67" t="e">
            <v>#DIV/0!</v>
          </cell>
          <cell r="KK67" t="str">
            <v>リンク</v>
          </cell>
        </row>
        <row r="68">
          <cell r="A68">
            <v>1704</v>
          </cell>
          <cell r="B68" t="str">
            <v>安心・安全で新しいニーズにこたえる特色ある学習環境づくり</v>
          </cell>
          <cell r="C68">
            <v>17</v>
          </cell>
          <cell r="D68" t="str">
            <v>学校教育</v>
          </cell>
          <cell r="F68" t="str">
            <v>教育委員会</v>
          </cell>
          <cell r="K68" t="str">
            <v>○</v>
          </cell>
          <cell r="L68" t="str">
            <v>○</v>
          </cell>
          <cell r="M68" t="str">
            <v>○</v>
          </cell>
          <cell r="N68" t="str">
            <v>-</v>
          </cell>
          <cell r="O68" t="str">
            <v>-</v>
          </cell>
          <cell r="P68" t="str">
            <v>-</v>
          </cell>
          <cell r="Q68" t="str">
            <v>-</v>
          </cell>
          <cell r="R68" t="str">
            <v>-</v>
          </cell>
          <cell r="S68" t="str">
            <v>a</v>
          </cell>
          <cell r="T68" t="str">
            <v>b</v>
          </cell>
          <cell r="U68" t="str">
            <v>-</v>
          </cell>
          <cell r="V68" t="str">
            <v>-</v>
          </cell>
          <cell r="W68" t="str">
            <v>-</v>
          </cell>
          <cell r="X68" t="str">
            <v>-</v>
          </cell>
          <cell r="Y68" t="str">
            <v>-</v>
          </cell>
          <cell r="Z68" t="str">
            <v>-</v>
          </cell>
          <cell r="AA68" t="str">
            <v>-</v>
          </cell>
          <cell r="AB68" t="str">
            <v>a</v>
          </cell>
          <cell r="AC68">
            <v>1</v>
          </cell>
          <cell r="AD68">
            <v>1</v>
          </cell>
          <cell r="AE68" t="str">
            <v>-</v>
          </cell>
          <cell r="AF68" t="str">
            <v>-</v>
          </cell>
          <cell r="AG68" t="str">
            <v>-</v>
          </cell>
          <cell r="AH68" t="str">
            <v>-</v>
          </cell>
          <cell r="AI68" t="str">
            <v>-</v>
          </cell>
          <cell r="AJ68" t="str">
            <v>-</v>
          </cell>
          <cell r="AK68" t="str">
            <v>-</v>
          </cell>
          <cell r="AL68">
            <v>2</v>
          </cell>
          <cell r="AM68">
            <v>4</v>
          </cell>
          <cell r="AN68">
            <v>3</v>
          </cell>
          <cell r="AO68" t="str">
            <v/>
          </cell>
          <cell r="AP68" t="str">
            <v/>
          </cell>
          <cell r="AQ68" t="str">
            <v/>
          </cell>
          <cell r="AR68" t="str">
            <v/>
          </cell>
          <cell r="AS68" t="str">
            <v/>
          </cell>
          <cell r="AT68" t="str">
            <v/>
          </cell>
          <cell r="AU68" t="str">
            <v/>
          </cell>
          <cell r="AV68">
            <v>0.875</v>
          </cell>
          <cell r="AW68" t="str">
            <v>c</v>
          </cell>
          <cell r="AX68" t="str">
            <v>c</v>
          </cell>
          <cell r="AY68" t="str">
            <v>c</v>
          </cell>
          <cell r="AZ68" t="str">
            <v>-</v>
          </cell>
          <cell r="BA68" t="str">
            <v>-</v>
          </cell>
          <cell r="BB68" t="str">
            <v>-</v>
          </cell>
          <cell r="BC68" t="str">
            <v>-</v>
          </cell>
          <cell r="BD68" t="str">
            <v>-</v>
          </cell>
          <cell r="BE68" t="str">
            <v>c</v>
          </cell>
          <cell r="BF68">
            <v>2</v>
          </cell>
          <cell r="BG68">
            <v>2</v>
          </cell>
          <cell r="BH68">
            <v>2</v>
          </cell>
          <cell r="BI68" t="str">
            <v/>
          </cell>
          <cell r="BJ68" t="str">
            <v/>
          </cell>
          <cell r="BK68" t="str">
            <v/>
          </cell>
          <cell r="BL68" t="str">
            <v/>
          </cell>
          <cell r="BM68" t="str">
            <v/>
          </cell>
          <cell r="BN68">
            <v>0.5</v>
          </cell>
          <cell r="BO68" t="str">
            <v>客観指標</v>
          </cell>
          <cell r="BP68" t="str">
            <v>市立学校施設整備という対象が限られた施策であり，市民の生活実感に施策の効果がすぐには反映されにくい性質があるため客観指標を重視する。</v>
          </cell>
          <cell r="BQ68" t="str">
            <v>B</v>
          </cell>
          <cell r="BR68" t="str">
            <v>政策の目的がかなり達成されている</v>
          </cell>
          <cell r="BW68" t="str">
            <v>-</v>
          </cell>
          <cell r="BX68" t="str">
            <v>-</v>
          </cell>
          <cell r="BY68" t="str">
            <v>-</v>
          </cell>
          <cell r="BZ68" t="str">
            <v>-</v>
          </cell>
          <cell r="CA68" t="str">
            <v>-</v>
          </cell>
          <cell r="CB68" t="str">
            <v>-</v>
          </cell>
          <cell r="CC68" t="str">
            <v>-</v>
          </cell>
          <cell r="CD68" t="str">
            <v>-</v>
          </cell>
          <cell r="CE68" t="str">
            <v>-</v>
          </cell>
          <cell r="CF68" t="str">
            <v>e</v>
          </cell>
          <cell r="CG68">
            <v>1</v>
          </cell>
          <cell r="CH68">
            <v>1</v>
          </cell>
          <cell r="CI68" t="str">
            <v>-</v>
          </cell>
          <cell r="CJ68" t="str">
            <v>-</v>
          </cell>
          <cell r="CK68" t="str">
            <v>-</v>
          </cell>
          <cell r="CL68" t="str">
            <v>-</v>
          </cell>
          <cell r="CM68" t="str">
            <v>-</v>
          </cell>
          <cell r="CN68" t="str">
            <v>-</v>
          </cell>
          <cell r="CO68" t="str">
            <v>-</v>
          </cell>
          <cell r="CP68">
            <v>2</v>
          </cell>
          <cell r="CQ68" t="str">
            <v/>
          </cell>
          <cell r="CR68" t="str">
            <v/>
          </cell>
          <cell r="CS68" t="str">
            <v/>
          </cell>
          <cell r="CT68" t="str">
            <v/>
          </cell>
          <cell r="CU68" t="str">
            <v/>
          </cell>
          <cell r="CV68" t="str">
            <v/>
          </cell>
          <cell r="CW68" t="str">
            <v/>
          </cell>
          <cell r="CX68" t="str">
            <v/>
          </cell>
          <cell r="CY68" t="str">
            <v/>
          </cell>
          <cell r="CZ68">
            <v>0</v>
          </cell>
          <cell r="DA68" t="str">
            <v>-</v>
          </cell>
          <cell r="DB68" t="str">
            <v>-</v>
          </cell>
          <cell r="DC68" t="str">
            <v>-</v>
          </cell>
          <cell r="DD68" t="str">
            <v>-</v>
          </cell>
          <cell r="DE68" t="str">
            <v>-</v>
          </cell>
          <cell r="DF68" t="str">
            <v>-</v>
          </cell>
          <cell r="DG68" t="str">
            <v>-</v>
          </cell>
          <cell r="DH68" t="str">
            <v>-</v>
          </cell>
          <cell r="DI68" t="e">
            <v>#DIV/0!</v>
          </cell>
          <cell r="DJ68" t="str">
            <v/>
          </cell>
          <cell r="DK68" t="str">
            <v/>
          </cell>
          <cell r="DL68" t="str">
            <v/>
          </cell>
          <cell r="DM68" t="str">
            <v/>
          </cell>
          <cell r="DN68" t="str">
            <v/>
          </cell>
          <cell r="DO68" t="str">
            <v/>
          </cell>
          <cell r="DP68" t="str">
            <v/>
          </cell>
          <cell r="DQ68" t="str">
            <v/>
          </cell>
          <cell r="DR68" t="e">
            <v>#DIV/0!</v>
          </cell>
          <cell r="DS68" t="str">
            <v>客観指標</v>
          </cell>
          <cell r="DT68" t="str">
            <v>市立学校施設整備という対象が限られた施策であり，市民の生活実感に施策の効果がすぐには反映されにくい性質があるため客観指標を重視する。</v>
          </cell>
          <cell r="DU68" t="e">
            <v>#DIV/0!</v>
          </cell>
          <cell r="DV68" t="e">
            <v>#DIV/0!</v>
          </cell>
          <cell r="DY68" t="str">
            <v>リンク</v>
          </cell>
          <cell r="EA68" t="str">
            <v>-</v>
          </cell>
          <cell r="EB68" t="str">
            <v>-</v>
          </cell>
          <cell r="EC68" t="str">
            <v>-</v>
          </cell>
          <cell r="ED68" t="str">
            <v>-</v>
          </cell>
          <cell r="EE68" t="str">
            <v>-</v>
          </cell>
          <cell r="EF68" t="str">
            <v>-</v>
          </cell>
          <cell r="EG68" t="str">
            <v>-</v>
          </cell>
          <cell r="EH68" t="str">
            <v>-</v>
          </cell>
          <cell r="EI68" t="str">
            <v>-</v>
          </cell>
          <cell r="EJ68" t="str">
            <v>e</v>
          </cell>
          <cell r="EK68">
            <v>1</v>
          </cell>
          <cell r="EL68">
            <v>1</v>
          </cell>
          <cell r="EM68" t="str">
            <v>-</v>
          </cell>
          <cell r="EN68" t="str">
            <v>-</v>
          </cell>
          <cell r="EO68" t="str">
            <v>-</v>
          </cell>
          <cell r="EP68" t="str">
            <v>-</v>
          </cell>
          <cell r="EQ68" t="str">
            <v>-</v>
          </cell>
          <cell r="ER68" t="str">
            <v>-</v>
          </cell>
          <cell r="ES68" t="str">
            <v>-</v>
          </cell>
          <cell r="ET68">
            <v>2</v>
          </cell>
          <cell r="EU68" t="str">
            <v/>
          </cell>
          <cell r="EV68" t="str">
            <v/>
          </cell>
          <cell r="EW68" t="str">
            <v/>
          </cell>
          <cell r="EX68" t="str">
            <v/>
          </cell>
          <cell r="EY68" t="str">
            <v/>
          </cell>
          <cell r="EZ68" t="str">
            <v/>
          </cell>
          <cell r="FA68" t="str">
            <v/>
          </cell>
          <cell r="FB68" t="str">
            <v/>
          </cell>
          <cell r="FC68" t="str">
            <v/>
          </cell>
          <cell r="FD68">
            <v>0</v>
          </cell>
          <cell r="FE68" t="str">
            <v>-</v>
          </cell>
          <cell r="FF68" t="str">
            <v>-</v>
          </cell>
          <cell r="FG68" t="str">
            <v>-</v>
          </cell>
          <cell r="FH68" t="str">
            <v>-</v>
          </cell>
          <cell r="FI68" t="str">
            <v>-</v>
          </cell>
          <cell r="FJ68" t="str">
            <v>-</v>
          </cell>
          <cell r="FK68" t="str">
            <v>-</v>
          </cell>
          <cell r="FL68" t="str">
            <v>-</v>
          </cell>
          <cell r="FM68" t="e">
            <v>#DIV/0!</v>
          </cell>
          <cell r="FN68" t="str">
            <v/>
          </cell>
          <cell r="FO68" t="str">
            <v/>
          </cell>
          <cell r="FP68" t="str">
            <v/>
          </cell>
          <cell r="FQ68" t="str">
            <v/>
          </cell>
          <cell r="FR68" t="str">
            <v/>
          </cell>
          <cell r="FS68" t="str">
            <v/>
          </cell>
          <cell r="FT68" t="str">
            <v/>
          </cell>
          <cell r="FU68" t="str">
            <v/>
          </cell>
          <cell r="FV68" t="e">
            <v>#DIV/0!</v>
          </cell>
          <cell r="FW68" t="str">
            <v>客観指標</v>
          </cell>
          <cell r="FX68" t="str">
            <v>市立学校施設整備という対象が限られた施策であり，市民の生活実感に施策の効果がすぐには反映されにくい性質があるため客観指標を重視する。</v>
          </cell>
          <cell r="FY68" t="e">
            <v>#DIV/0!</v>
          </cell>
          <cell r="FZ68" t="e">
            <v>#DIV/0!</v>
          </cell>
          <cell r="GC68" t="str">
            <v>リンク</v>
          </cell>
          <cell r="GE68" t="str">
            <v>-</v>
          </cell>
          <cell r="GF68" t="str">
            <v>-</v>
          </cell>
          <cell r="GG68" t="str">
            <v>-</v>
          </cell>
          <cell r="GH68" t="str">
            <v>-</v>
          </cell>
          <cell r="GI68" t="str">
            <v>-</v>
          </cell>
          <cell r="GJ68" t="str">
            <v>-</v>
          </cell>
          <cell r="GK68" t="str">
            <v>-</v>
          </cell>
          <cell r="GL68" t="str">
            <v>-</v>
          </cell>
          <cell r="GM68" t="str">
            <v>-</v>
          </cell>
          <cell r="GN68" t="str">
            <v>e</v>
          </cell>
          <cell r="GO68">
            <v>1</v>
          </cell>
          <cell r="GP68">
            <v>1</v>
          </cell>
          <cell r="GQ68" t="str">
            <v>-</v>
          </cell>
          <cell r="GR68" t="str">
            <v>-</v>
          </cell>
          <cell r="GS68" t="str">
            <v>-</v>
          </cell>
          <cell r="GT68" t="str">
            <v>-</v>
          </cell>
          <cell r="GU68" t="str">
            <v>-</v>
          </cell>
          <cell r="GV68" t="str">
            <v>-</v>
          </cell>
          <cell r="GW68" t="str">
            <v>-</v>
          </cell>
          <cell r="GX68">
            <v>2</v>
          </cell>
          <cell r="GY68" t="str">
            <v/>
          </cell>
          <cell r="GZ68" t="str">
            <v/>
          </cell>
          <cell r="HA68" t="str">
            <v/>
          </cell>
          <cell r="HB68" t="str">
            <v/>
          </cell>
          <cell r="HC68" t="str">
            <v/>
          </cell>
          <cell r="HD68" t="str">
            <v/>
          </cell>
          <cell r="HE68" t="str">
            <v/>
          </cell>
          <cell r="HF68" t="str">
            <v/>
          </cell>
          <cell r="HG68" t="str">
            <v/>
          </cell>
          <cell r="HH68">
            <v>0</v>
          </cell>
          <cell r="HI68" t="str">
            <v>-</v>
          </cell>
          <cell r="HJ68" t="str">
            <v>-</v>
          </cell>
          <cell r="HK68" t="str">
            <v>-</v>
          </cell>
          <cell r="HL68" t="str">
            <v>-</v>
          </cell>
          <cell r="HM68" t="str">
            <v>-</v>
          </cell>
          <cell r="HN68" t="str">
            <v>-</v>
          </cell>
          <cell r="HO68" t="str">
            <v>-</v>
          </cell>
          <cell r="HP68" t="str">
            <v>-</v>
          </cell>
          <cell r="HQ68" t="e">
            <v>#DIV/0!</v>
          </cell>
          <cell r="HR68" t="str">
            <v/>
          </cell>
          <cell r="HS68" t="str">
            <v/>
          </cell>
          <cell r="HT68" t="str">
            <v/>
          </cell>
          <cell r="HU68" t="str">
            <v/>
          </cell>
          <cell r="HV68" t="str">
            <v/>
          </cell>
          <cell r="HW68" t="str">
            <v/>
          </cell>
          <cell r="HX68" t="str">
            <v/>
          </cell>
          <cell r="HY68" t="str">
            <v/>
          </cell>
          <cell r="HZ68" t="e">
            <v>#DIV/0!</v>
          </cell>
          <cell r="IA68" t="str">
            <v>客観指標</v>
          </cell>
          <cell r="IB68" t="str">
            <v>市立学校施設整備という対象が限られた施策であり，市民の生活実感に施策の効果がすぐには反映されにくい性質があるため客観指標を重視する。</v>
          </cell>
          <cell r="IC68" t="e">
            <v>#DIV/0!</v>
          </cell>
          <cell r="ID68" t="e">
            <v>#DIV/0!</v>
          </cell>
          <cell r="IG68" t="str">
            <v>リンク</v>
          </cell>
          <cell r="II68" t="str">
            <v>-</v>
          </cell>
          <cell r="IJ68" t="str">
            <v>-</v>
          </cell>
          <cell r="IK68" t="str">
            <v>-</v>
          </cell>
          <cell r="IL68" t="str">
            <v>-</v>
          </cell>
          <cell r="IM68" t="str">
            <v>-</v>
          </cell>
          <cell r="IN68" t="str">
            <v>-</v>
          </cell>
          <cell r="IO68" t="str">
            <v>-</v>
          </cell>
          <cell r="IP68" t="str">
            <v>-</v>
          </cell>
          <cell r="IQ68" t="str">
            <v>-</v>
          </cell>
          <cell r="IR68" t="str">
            <v>e</v>
          </cell>
          <cell r="IS68">
            <v>1</v>
          </cell>
          <cell r="IT68">
            <v>1</v>
          </cell>
          <cell r="IU68" t="str">
            <v>-</v>
          </cell>
          <cell r="IV68" t="str">
            <v>-</v>
          </cell>
          <cell r="IW68" t="str">
            <v>-</v>
          </cell>
          <cell r="IX68" t="str">
            <v>-</v>
          </cell>
          <cell r="IY68" t="str">
            <v>-</v>
          </cell>
          <cell r="IZ68" t="str">
            <v>-</v>
          </cell>
          <cell r="JA68" t="str">
            <v>-</v>
          </cell>
          <cell r="JB68">
            <v>2</v>
          </cell>
          <cell r="JC68" t="str">
            <v/>
          </cell>
          <cell r="JD68" t="str">
            <v/>
          </cell>
          <cell r="JE68" t="str">
            <v/>
          </cell>
          <cell r="JF68" t="str">
            <v/>
          </cell>
          <cell r="JG68" t="str">
            <v/>
          </cell>
          <cell r="JH68" t="str">
            <v/>
          </cell>
          <cell r="JI68" t="str">
            <v/>
          </cell>
          <cell r="JJ68" t="str">
            <v/>
          </cell>
          <cell r="JK68" t="str">
            <v/>
          </cell>
          <cell r="JL68">
            <v>0</v>
          </cell>
          <cell r="JM68" t="str">
            <v>-</v>
          </cell>
          <cell r="JN68" t="str">
            <v>-</v>
          </cell>
          <cell r="JO68" t="str">
            <v>-</v>
          </cell>
          <cell r="JP68" t="str">
            <v>-</v>
          </cell>
          <cell r="JQ68" t="str">
            <v>-</v>
          </cell>
          <cell r="JR68" t="str">
            <v>-</v>
          </cell>
          <cell r="JS68" t="str">
            <v>-</v>
          </cell>
          <cell r="JT68" t="str">
            <v>-</v>
          </cell>
          <cell r="JU68" t="e">
            <v>#DIV/0!</v>
          </cell>
          <cell r="JV68" t="str">
            <v/>
          </cell>
          <cell r="JW68" t="str">
            <v/>
          </cell>
          <cell r="JX68" t="str">
            <v/>
          </cell>
          <cell r="JY68" t="str">
            <v/>
          </cell>
          <cell r="JZ68" t="str">
            <v/>
          </cell>
          <cell r="KA68" t="str">
            <v/>
          </cell>
          <cell r="KB68" t="str">
            <v/>
          </cell>
          <cell r="KC68" t="str">
            <v/>
          </cell>
          <cell r="KD68" t="e">
            <v>#DIV/0!</v>
          </cell>
          <cell r="KE68" t="str">
            <v>客観指標</v>
          </cell>
          <cell r="KF68" t="str">
            <v>市立学校施設整備という対象が限られた施策であり，市民の生活実感に施策の効果がすぐには反映されにくい性質があるため客観指標を重視する。</v>
          </cell>
          <cell r="KG68" t="e">
            <v>#DIV/0!</v>
          </cell>
          <cell r="KH68" t="e">
            <v>#DIV/0!</v>
          </cell>
          <cell r="KK68" t="str">
            <v>リンク</v>
          </cell>
        </row>
        <row r="69">
          <cell r="A69">
            <v>1801</v>
          </cell>
          <cell r="B69" t="str">
            <v>人生100年時代に向けてすべての人が学び続けることができる「学びのネットワーク」の拡充</v>
          </cell>
          <cell r="C69">
            <v>18</v>
          </cell>
          <cell r="D69" t="str">
            <v>生涯学習</v>
          </cell>
          <cell r="F69" t="str">
            <v>教育委員会</v>
          </cell>
          <cell r="K69" t="str">
            <v>○</v>
          </cell>
          <cell r="L69" t="str">
            <v>-</v>
          </cell>
          <cell r="M69" t="str">
            <v>-</v>
          </cell>
          <cell r="N69" t="str">
            <v>-</v>
          </cell>
          <cell r="O69" t="str">
            <v>-</v>
          </cell>
          <cell r="P69" t="str">
            <v>-</v>
          </cell>
          <cell r="Q69" t="str">
            <v>-</v>
          </cell>
          <cell r="R69" t="str">
            <v>-</v>
          </cell>
          <cell r="S69" t="str">
            <v>-</v>
          </cell>
          <cell r="T69" t="str">
            <v>b</v>
          </cell>
          <cell r="U69" t="str">
            <v>-</v>
          </cell>
          <cell r="V69" t="str">
            <v>-</v>
          </cell>
          <cell r="W69" t="str">
            <v>-</v>
          </cell>
          <cell r="X69" t="str">
            <v>-</v>
          </cell>
          <cell r="Y69" t="str">
            <v>-</v>
          </cell>
          <cell r="Z69" t="str">
            <v>-</v>
          </cell>
          <cell r="AA69" t="str">
            <v>-</v>
          </cell>
          <cell r="AB69" t="str">
            <v>b</v>
          </cell>
          <cell r="AC69" t="str">
            <v>-</v>
          </cell>
          <cell r="AD69">
            <v>1</v>
          </cell>
          <cell r="AE69" t="str">
            <v>-</v>
          </cell>
          <cell r="AF69" t="str">
            <v>-</v>
          </cell>
          <cell r="AG69" t="str">
            <v>-</v>
          </cell>
          <cell r="AH69" t="str">
            <v>-</v>
          </cell>
          <cell r="AI69" t="str">
            <v>-</v>
          </cell>
          <cell r="AJ69" t="str">
            <v>-</v>
          </cell>
          <cell r="AK69" t="str">
            <v>-</v>
          </cell>
          <cell r="AL69">
            <v>1</v>
          </cell>
          <cell r="AM69" t="str">
            <v/>
          </cell>
          <cell r="AN69">
            <v>3</v>
          </cell>
          <cell r="AO69" t="str">
            <v/>
          </cell>
          <cell r="AP69" t="str">
            <v/>
          </cell>
          <cell r="AQ69" t="str">
            <v/>
          </cell>
          <cell r="AR69" t="str">
            <v/>
          </cell>
          <cell r="AS69" t="str">
            <v/>
          </cell>
          <cell r="AT69" t="str">
            <v/>
          </cell>
          <cell r="AU69" t="str">
            <v/>
          </cell>
          <cell r="AV69">
            <v>0.75</v>
          </cell>
          <cell r="AW69" t="str">
            <v>c</v>
          </cell>
          <cell r="AX69" t="str">
            <v>-</v>
          </cell>
          <cell r="AY69" t="str">
            <v>-</v>
          </cell>
          <cell r="AZ69" t="str">
            <v>-</v>
          </cell>
          <cell r="BA69" t="str">
            <v>-</v>
          </cell>
          <cell r="BB69" t="str">
            <v>-</v>
          </cell>
          <cell r="BC69" t="str">
            <v>-</v>
          </cell>
          <cell r="BD69" t="str">
            <v>-</v>
          </cell>
          <cell r="BE69" t="str">
            <v>c</v>
          </cell>
          <cell r="BF69">
            <v>2</v>
          </cell>
          <cell r="BG69" t="str">
            <v/>
          </cell>
          <cell r="BH69" t="str">
            <v/>
          </cell>
          <cell r="BI69" t="str">
            <v/>
          </cell>
          <cell r="BJ69" t="str">
            <v/>
          </cell>
          <cell r="BK69" t="str">
            <v/>
          </cell>
          <cell r="BL69" t="str">
            <v/>
          </cell>
          <cell r="BM69" t="str">
            <v/>
          </cell>
          <cell r="BN69">
            <v>0.5</v>
          </cell>
          <cell r="BO69" t="str">
            <v>市民実感</v>
          </cell>
          <cell r="BP69" t="str">
            <v>多彩な市民のニーズに応えられているかは，客観指標よりも実際に利用されている市民の実感に重みを付ける方が適切であるため</v>
          </cell>
          <cell r="BQ69" t="str">
            <v>C</v>
          </cell>
          <cell r="BR69" t="str">
            <v>政策の目的がそこそこ達成されている</v>
          </cell>
          <cell r="BW69" t="str">
            <v>-</v>
          </cell>
          <cell r="BX69" t="str">
            <v>-</v>
          </cell>
          <cell r="BY69" t="str">
            <v>-</v>
          </cell>
          <cell r="BZ69" t="str">
            <v>-</v>
          </cell>
          <cell r="CA69" t="str">
            <v>-</v>
          </cell>
          <cell r="CB69" t="str">
            <v>-</v>
          </cell>
          <cell r="CC69" t="str">
            <v>-</v>
          </cell>
          <cell r="CD69" t="str">
            <v>-</v>
          </cell>
          <cell r="CE69" t="str">
            <v>-</v>
          </cell>
          <cell r="CF69" t="str">
            <v>e</v>
          </cell>
          <cell r="CG69" t="str">
            <v>-</v>
          </cell>
          <cell r="CH69">
            <v>1</v>
          </cell>
          <cell r="CI69" t="str">
            <v>-</v>
          </cell>
          <cell r="CJ69" t="str">
            <v>-</v>
          </cell>
          <cell r="CK69" t="str">
            <v>-</v>
          </cell>
          <cell r="CL69" t="str">
            <v>-</v>
          </cell>
          <cell r="CM69" t="str">
            <v>-</v>
          </cell>
          <cell r="CN69" t="str">
            <v>-</v>
          </cell>
          <cell r="CO69" t="str">
            <v>-</v>
          </cell>
          <cell r="CP69">
            <v>1</v>
          </cell>
          <cell r="CQ69" t="str">
            <v/>
          </cell>
          <cell r="CR69" t="str">
            <v/>
          </cell>
          <cell r="CS69" t="str">
            <v/>
          </cell>
          <cell r="CT69" t="str">
            <v/>
          </cell>
          <cell r="CU69" t="str">
            <v/>
          </cell>
          <cell r="CV69" t="str">
            <v/>
          </cell>
          <cell r="CW69" t="str">
            <v/>
          </cell>
          <cell r="CX69" t="str">
            <v/>
          </cell>
          <cell r="CY69" t="str">
            <v/>
          </cell>
          <cell r="CZ69">
            <v>0</v>
          </cell>
          <cell r="DA69" t="str">
            <v>-</v>
          </cell>
          <cell r="DB69" t="str">
            <v>-</v>
          </cell>
          <cell r="DC69" t="str">
            <v>-</v>
          </cell>
          <cell r="DD69" t="str">
            <v>-</v>
          </cell>
          <cell r="DE69" t="str">
            <v>-</v>
          </cell>
          <cell r="DF69" t="str">
            <v>-</v>
          </cell>
          <cell r="DG69" t="str">
            <v>-</v>
          </cell>
          <cell r="DH69" t="str">
            <v>-</v>
          </cell>
          <cell r="DI69" t="e">
            <v>#DIV/0!</v>
          </cell>
          <cell r="DJ69" t="str">
            <v/>
          </cell>
          <cell r="DK69" t="str">
            <v/>
          </cell>
          <cell r="DL69" t="str">
            <v/>
          </cell>
          <cell r="DM69" t="str">
            <v/>
          </cell>
          <cell r="DN69" t="str">
            <v/>
          </cell>
          <cell r="DO69" t="str">
            <v/>
          </cell>
          <cell r="DP69" t="str">
            <v/>
          </cell>
          <cell r="DQ69" t="str">
            <v/>
          </cell>
          <cell r="DR69" t="e">
            <v>#DIV/0!</v>
          </cell>
          <cell r="DS69" t="str">
            <v>市民実感</v>
          </cell>
          <cell r="DT69" t="str">
            <v>多彩な市民のニーズに応えられているかは，客観指標よりも実際に利用されている市民の実感に重みを付ける方が適切であるため</v>
          </cell>
          <cell r="DU69" t="e">
            <v>#DIV/0!</v>
          </cell>
          <cell r="DV69" t="e">
            <v>#DIV/0!</v>
          </cell>
          <cell r="DY69" t="str">
            <v>リンク</v>
          </cell>
          <cell r="EA69" t="str">
            <v>-</v>
          </cell>
          <cell r="EB69" t="str">
            <v>-</v>
          </cell>
          <cell r="EC69" t="str">
            <v>-</v>
          </cell>
          <cell r="ED69" t="str">
            <v>-</v>
          </cell>
          <cell r="EE69" t="str">
            <v>-</v>
          </cell>
          <cell r="EF69" t="str">
            <v>-</v>
          </cell>
          <cell r="EG69" t="str">
            <v>-</v>
          </cell>
          <cell r="EH69" t="str">
            <v>-</v>
          </cell>
          <cell r="EI69" t="str">
            <v>-</v>
          </cell>
          <cell r="EJ69" t="str">
            <v>e</v>
          </cell>
          <cell r="EK69" t="str">
            <v>-</v>
          </cell>
          <cell r="EL69">
            <v>1</v>
          </cell>
          <cell r="EM69" t="str">
            <v>-</v>
          </cell>
          <cell r="EN69" t="str">
            <v>-</v>
          </cell>
          <cell r="EO69" t="str">
            <v>-</v>
          </cell>
          <cell r="EP69" t="str">
            <v>-</v>
          </cell>
          <cell r="EQ69" t="str">
            <v>-</v>
          </cell>
          <cell r="ER69" t="str">
            <v>-</v>
          </cell>
          <cell r="ES69" t="str">
            <v>-</v>
          </cell>
          <cell r="ET69">
            <v>1</v>
          </cell>
          <cell r="EU69" t="str">
            <v/>
          </cell>
          <cell r="EV69" t="str">
            <v/>
          </cell>
          <cell r="EW69" t="str">
            <v/>
          </cell>
          <cell r="EX69" t="str">
            <v/>
          </cell>
          <cell r="EY69" t="str">
            <v/>
          </cell>
          <cell r="EZ69" t="str">
            <v/>
          </cell>
          <cell r="FA69" t="str">
            <v/>
          </cell>
          <cell r="FB69" t="str">
            <v/>
          </cell>
          <cell r="FC69" t="str">
            <v/>
          </cell>
          <cell r="FD69">
            <v>0</v>
          </cell>
          <cell r="FE69" t="str">
            <v>-</v>
          </cell>
          <cell r="FF69" t="str">
            <v>-</v>
          </cell>
          <cell r="FG69" t="str">
            <v>-</v>
          </cell>
          <cell r="FH69" t="str">
            <v>-</v>
          </cell>
          <cell r="FI69" t="str">
            <v>-</v>
          </cell>
          <cell r="FJ69" t="str">
            <v>-</v>
          </cell>
          <cell r="FK69" t="str">
            <v>-</v>
          </cell>
          <cell r="FL69" t="str">
            <v>-</v>
          </cell>
          <cell r="FM69" t="e">
            <v>#DIV/0!</v>
          </cell>
          <cell r="FN69" t="str">
            <v/>
          </cell>
          <cell r="FO69" t="str">
            <v/>
          </cell>
          <cell r="FP69" t="str">
            <v/>
          </cell>
          <cell r="FQ69" t="str">
            <v/>
          </cell>
          <cell r="FR69" t="str">
            <v/>
          </cell>
          <cell r="FS69" t="str">
            <v/>
          </cell>
          <cell r="FT69" t="str">
            <v/>
          </cell>
          <cell r="FU69" t="str">
            <v/>
          </cell>
          <cell r="FV69" t="e">
            <v>#DIV/0!</v>
          </cell>
          <cell r="FW69" t="str">
            <v>市民実感</v>
          </cell>
          <cell r="FX69" t="str">
            <v>多彩な市民のニーズに応えられているかは，客観指標よりも実際に利用されている市民の実感に重みを付ける方が適切であるため</v>
          </cell>
          <cell r="FY69" t="e">
            <v>#DIV/0!</v>
          </cell>
          <cell r="FZ69" t="e">
            <v>#DIV/0!</v>
          </cell>
          <cell r="GC69" t="str">
            <v>リンク</v>
          </cell>
          <cell r="GE69" t="str">
            <v>-</v>
          </cell>
          <cell r="GF69" t="str">
            <v>-</v>
          </cell>
          <cell r="GG69" t="str">
            <v>-</v>
          </cell>
          <cell r="GH69" t="str">
            <v>-</v>
          </cell>
          <cell r="GI69" t="str">
            <v>-</v>
          </cell>
          <cell r="GJ69" t="str">
            <v>-</v>
          </cell>
          <cell r="GK69" t="str">
            <v>-</v>
          </cell>
          <cell r="GL69" t="str">
            <v>-</v>
          </cell>
          <cell r="GM69" t="str">
            <v>-</v>
          </cell>
          <cell r="GN69" t="str">
            <v>e</v>
          </cell>
          <cell r="GO69" t="str">
            <v>-</v>
          </cell>
          <cell r="GP69">
            <v>1</v>
          </cell>
          <cell r="GQ69" t="str">
            <v>-</v>
          </cell>
          <cell r="GR69" t="str">
            <v>-</v>
          </cell>
          <cell r="GS69" t="str">
            <v>-</v>
          </cell>
          <cell r="GT69" t="str">
            <v>-</v>
          </cell>
          <cell r="GU69" t="str">
            <v>-</v>
          </cell>
          <cell r="GV69" t="str">
            <v>-</v>
          </cell>
          <cell r="GW69" t="str">
            <v>-</v>
          </cell>
          <cell r="GX69">
            <v>1</v>
          </cell>
          <cell r="GY69" t="str">
            <v/>
          </cell>
          <cell r="GZ69" t="str">
            <v/>
          </cell>
          <cell r="HA69" t="str">
            <v/>
          </cell>
          <cell r="HB69" t="str">
            <v/>
          </cell>
          <cell r="HC69" t="str">
            <v/>
          </cell>
          <cell r="HD69" t="str">
            <v/>
          </cell>
          <cell r="HE69" t="str">
            <v/>
          </cell>
          <cell r="HF69" t="str">
            <v/>
          </cell>
          <cell r="HG69" t="str">
            <v/>
          </cell>
          <cell r="HH69">
            <v>0</v>
          </cell>
          <cell r="HI69" t="str">
            <v>-</v>
          </cell>
          <cell r="HJ69" t="str">
            <v>-</v>
          </cell>
          <cell r="HK69" t="str">
            <v>-</v>
          </cell>
          <cell r="HL69" t="str">
            <v>-</v>
          </cell>
          <cell r="HM69" t="str">
            <v>-</v>
          </cell>
          <cell r="HN69" t="str">
            <v>-</v>
          </cell>
          <cell r="HO69" t="str">
            <v>-</v>
          </cell>
          <cell r="HP69" t="str">
            <v>-</v>
          </cell>
          <cell r="HQ69" t="e">
            <v>#DIV/0!</v>
          </cell>
          <cell r="HR69" t="str">
            <v/>
          </cell>
          <cell r="HS69" t="str">
            <v/>
          </cell>
          <cell r="HT69" t="str">
            <v/>
          </cell>
          <cell r="HU69" t="str">
            <v/>
          </cell>
          <cell r="HV69" t="str">
            <v/>
          </cell>
          <cell r="HW69" t="str">
            <v/>
          </cell>
          <cell r="HX69" t="str">
            <v/>
          </cell>
          <cell r="HY69" t="str">
            <v/>
          </cell>
          <cell r="HZ69" t="e">
            <v>#DIV/0!</v>
          </cell>
          <cell r="IA69" t="str">
            <v>市民実感</v>
          </cell>
          <cell r="IB69" t="str">
            <v>多彩な市民のニーズに応えられているかは，客観指標よりも実際に利用されている市民の実感に重みを付ける方が適切であるため</v>
          </cell>
          <cell r="IC69" t="e">
            <v>#DIV/0!</v>
          </cell>
          <cell r="ID69" t="e">
            <v>#DIV/0!</v>
          </cell>
          <cell r="IG69" t="str">
            <v>リンク</v>
          </cell>
          <cell r="II69" t="str">
            <v>-</v>
          </cell>
          <cell r="IJ69" t="str">
            <v>-</v>
          </cell>
          <cell r="IK69" t="str">
            <v>-</v>
          </cell>
          <cell r="IL69" t="str">
            <v>-</v>
          </cell>
          <cell r="IM69" t="str">
            <v>-</v>
          </cell>
          <cell r="IN69" t="str">
            <v>-</v>
          </cell>
          <cell r="IO69" t="str">
            <v>-</v>
          </cell>
          <cell r="IP69" t="str">
            <v>-</v>
          </cell>
          <cell r="IQ69" t="str">
            <v>-</v>
          </cell>
          <cell r="IR69" t="str">
            <v>e</v>
          </cell>
          <cell r="IS69" t="str">
            <v>-</v>
          </cell>
          <cell r="IT69">
            <v>1</v>
          </cell>
          <cell r="IU69" t="str">
            <v>-</v>
          </cell>
          <cell r="IV69" t="str">
            <v>-</v>
          </cell>
          <cell r="IW69" t="str">
            <v>-</v>
          </cell>
          <cell r="IX69" t="str">
            <v>-</v>
          </cell>
          <cell r="IY69" t="str">
            <v>-</v>
          </cell>
          <cell r="IZ69" t="str">
            <v>-</v>
          </cell>
          <cell r="JA69" t="str">
            <v>-</v>
          </cell>
          <cell r="JB69">
            <v>1</v>
          </cell>
          <cell r="JC69" t="str">
            <v/>
          </cell>
          <cell r="JD69" t="str">
            <v/>
          </cell>
          <cell r="JE69" t="str">
            <v/>
          </cell>
          <cell r="JF69" t="str">
            <v/>
          </cell>
          <cell r="JG69" t="str">
            <v/>
          </cell>
          <cell r="JH69" t="str">
            <v/>
          </cell>
          <cell r="JI69" t="str">
            <v/>
          </cell>
          <cell r="JJ69" t="str">
            <v/>
          </cell>
          <cell r="JK69" t="str">
            <v/>
          </cell>
          <cell r="JL69">
            <v>0</v>
          </cell>
          <cell r="JM69" t="str">
            <v>-</v>
          </cell>
          <cell r="JN69" t="str">
            <v>-</v>
          </cell>
          <cell r="JO69" t="str">
            <v>-</v>
          </cell>
          <cell r="JP69" t="str">
            <v>-</v>
          </cell>
          <cell r="JQ69" t="str">
            <v>-</v>
          </cell>
          <cell r="JR69" t="str">
            <v>-</v>
          </cell>
          <cell r="JS69" t="str">
            <v>-</v>
          </cell>
          <cell r="JT69" t="str">
            <v>-</v>
          </cell>
          <cell r="JU69" t="e">
            <v>#DIV/0!</v>
          </cell>
          <cell r="JV69" t="str">
            <v/>
          </cell>
          <cell r="JW69" t="str">
            <v/>
          </cell>
          <cell r="JX69" t="str">
            <v/>
          </cell>
          <cell r="JY69" t="str">
            <v/>
          </cell>
          <cell r="JZ69" t="str">
            <v/>
          </cell>
          <cell r="KA69" t="str">
            <v/>
          </cell>
          <cell r="KB69" t="str">
            <v/>
          </cell>
          <cell r="KC69" t="str">
            <v/>
          </cell>
          <cell r="KD69" t="e">
            <v>#DIV/0!</v>
          </cell>
          <cell r="KE69" t="str">
            <v>市民実感</v>
          </cell>
          <cell r="KF69" t="str">
            <v>多彩な市民のニーズに応えられているかは，客観指標よりも実際に利用されている市民の実感に重みを付ける方が適切であるため</v>
          </cell>
          <cell r="KG69" t="e">
            <v>#DIV/0!</v>
          </cell>
          <cell r="KH69" t="e">
            <v>#DIV/0!</v>
          </cell>
          <cell r="KK69" t="str">
            <v>リンク</v>
          </cell>
        </row>
        <row r="70">
          <cell r="A70">
            <v>1802</v>
          </cell>
          <cell r="B70" t="str">
            <v>学んだことを生かして社会のさまざまな場面で参画・活躍できる環境づくり</v>
          </cell>
          <cell r="C70">
            <v>18</v>
          </cell>
          <cell r="D70" t="str">
            <v>生涯学習</v>
          </cell>
          <cell r="F70" t="str">
            <v>教育委員会</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v>0</v>
          </cell>
          <cell r="AM70" t="str">
            <v/>
          </cell>
          <cell r="AN70" t="str">
            <v/>
          </cell>
          <cell r="AO70" t="str">
            <v/>
          </cell>
          <cell r="AP70" t="str">
            <v/>
          </cell>
          <cell r="AQ70" t="str">
            <v/>
          </cell>
          <cell r="AR70" t="str">
            <v/>
          </cell>
          <cell r="AS70" t="str">
            <v/>
          </cell>
          <cell r="AT70" t="str">
            <v/>
          </cell>
          <cell r="AU70" t="str">
            <v/>
          </cell>
          <cell r="AV70" t="e">
            <v>#DIV/0!</v>
          </cell>
          <cell r="AW70" t="str">
            <v>-</v>
          </cell>
          <cell r="AX70" t="str">
            <v>c</v>
          </cell>
          <cell r="AY70" t="str">
            <v>c</v>
          </cell>
          <cell r="AZ70" t="str">
            <v>-</v>
          </cell>
          <cell r="BA70" t="str">
            <v>-</v>
          </cell>
          <cell r="BB70" t="str">
            <v>-</v>
          </cell>
          <cell r="BC70" t="str">
            <v>-</v>
          </cell>
          <cell r="BD70" t="str">
            <v>-</v>
          </cell>
          <cell r="BE70" t="str">
            <v>c</v>
          </cell>
          <cell r="BF70" t="str">
            <v/>
          </cell>
          <cell r="BG70">
            <v>2</v>
          </cell>
          <cell r="BH70">
            <v>2</v>
          </cell>
          <cell r="BI70" t="str">
            <v/>
          </cell>
          <cell r="BJ70" t="str">
            <v/>
          </cell>
          <cell r="BK70" t="str">
            <v/>
          </cell>
          <cell r="BL70" t="str">
            <v/>
          </cell>
          <cell r="BM70" t="str">
            <v/>
          </cell>
          <cell r="BN70">
            <v>0.5</v>
          </cell>
          <cell r="BO70" t="str">
            <v>客観指標</v>
          </cell>
          <cell r="BP70" t="str">
            <v>本施策に係る事業については，市民ひとりひとりの学びと取組が，直ちに社会に還元される仕組みになっていると，多くの市民が実感することは困難であるため，客観指標を重視する。</v>
          </cell>
          <cell r="BQ70" t="str">
            <v>C</v>
          </cell>
          <cell r="BR70" t="str">
            <v>政策の目的がそこそこ達成されている</v>
          </cell>
          <cell r="BW70" t="str">
            <v>-</v>
          </cell>
          <cell r="BX70" t="str">
            <v>-</v>
          </cell>
          <cell r="BY70" t="str">
            <v>-</v>
          </cell>
          <cell r="BZ70" t="str">
            <v>-</v>
          </cell>
          <cell r="CA70" t="str">
            <v>-</v>
          </cell>
          <cell r="CB70" t="str">
            <v>-</v>
          </cell>
          <cell r="CC70" t="str">
            <v>-</v>
          </cell>
          <cell r="CD70" t="str">
            <v>-</v>
          </cell>
          <cell r="CE70" t="str">
            <v>-</v>
          </cell>
          <cell r="CF70" t="e">
            <v>#DIV/0!</v>
          </cell>
          <cell r="CG70" t="str">
            <v>-</v>
          </cell>
          <cell r="CH70" t="str">
            <v>-</v>
          </cell>
          <cell r="CI70" t="str">
            <v>-</v>
          </cell>
          <cell r="CJ70" t="str">
            <v>-</v>
          </cell>
          <cell r="CK70" t="str">
            <v>-</v>
          </cell>
          <cell r="CL70" t="str">
            <v>-</v>
          </cell>
          <cell r="CM70" t="str">
            <v>-</v>
          </cell>
          <cell r="CN70" t="str">
            <v>-</v>
          </cell>
          <cell r="CO70" t="str">
            <v>-</v>
          </cell>
          <cell r="CP70">
            <v>0</v>
          </cell>
          <cell r="CQ70" t="str">
            <v/>
          </cell>
          <cell r="CR70" t="str">
            <v/>
          </cell>
          <cell r="CS70" t="str">
            <v/>
          </cell>
          <cell r="CT70" t="str">
            <v/>
          </cell>
          <cell r="CU70" t="str">
            <v/>
          </cell>
          <cell r="CV70" t="str">
            <v/>
          </cell>
          <cell r="CW70" t="str">
            <v/>
          </cell>
          <cell r="CX70" t="str">
            <v/>
          </cell>
          <cell r="CY70" t="str">
            <v/>
          </cell>
          <cell r="CZ70" t="e">
            <v>#DIV/0!</v>
          </cell>
          <cell r="DA70" t="str">
            <v>-</v>
          </cell>
          <cell r="DB70" t="str">
            <v>-</v>
          </cell>
          <cell r="DC70" t="str">
            <v>-</v>
          </cell>
          <cell r="DD70" t="str">
            <v>-</v>
          </cell>
          <cell r="DE70" t="str">
            <v>-</v>
          </cell>
          <cell r="DF70" t="str">
            <v>-</v>
          </cell>
          <cell r="DG70" t="str">
            <v>-</v>
          </cell>
          <cell r="DH70" t="str">
            <v>-</v>
          </cell>
          <cell r="DI70" t="e">
            <v>#DIV/0!</v>
          </cell>
          <cell r="DJ70" t="str">
            <v/>
          </cell>
          <cell r="DK70" t="str">
            <v/>
          </cell>
          <cell r="DL70" t="str">
            <v/>
          </cell>
          <cell r="DM70" t="str">
            <v/>
          </cell>
          <cell r="DN70" t="str">
            <v/>
          </cell>
          <cell r="DO70" t="str">
            <v/>
          </cell>
          <cell r="DP70" t="str">
            <v/>
          </cell>
          <cell r="DQ70" t="str">
            <v/>
          </cell>
          <cell r="DR70" t="e">
            <v>#DIV/0!</v>
          </cell>
          <cell r="DS70" t="str">
            <v>客観指標</v>
          </cell>
          <cell r="DT70" t="str">
            <v>本施策に係る事業については，市民ひとりひとりの学びと取組が，直ちに社会に還元される仕組みになっていると，多くの市民が実感することは困難であるため，客観指標を重視する。</v>
          </cell>
          <cell r="DU70" t="e">
            <v>#DIV/0!</v>
          </cell>
          <cell r="DV70" t="e">
            <v>#DIV/0!</v>
          </cell>
          <cell r="DY70" t="str">
            <v>リンク</v>
          </cell>
          <cell r="EA70" t="str">
            <v>-</v>
          </cell>
          <cell r="EB70" t="str">
            <v>-</v>
          </cell>
          <cell r="EC70" t="str">
            <v>-</v>
          </cell>
          <cell r="ED70" t="str">
            <v>-</v>
          </cell>
          <cell r="EE70" t="str">
            <v>-</v>
          </cell>
          <cell r="EF70" t="str">
            <v>-</v>
          </cell>
          <cell r="EG70" t="str">
            <v>-</v>
          </cell>
          <cell r="EH70" t="str">
            <v>-</v>
          </cell>
          <cell r="EI70" t="str">
            <v>-</v>
          </cell>
          <cell r="EJ70" t="e">
            <v>#DIV/0!</v>
          </cell>
          <cell r="EK70" t="str">
            <v>-</v>
          </cell>
          <cell r="EL70" t="str">
            <v>-</v>
          </cell>
          <cell r="EM70" t="str">
            <v>-</v>
          </cell>
          <cell r="EN70" t="str">
            <v>-</v>
          </cell>
          <cell r="EO70" t="str">
            <v>-</v>
          </cell>
          <cell r="EP70" t="str">
            <v>-</v>
          </cell>
          <cell r="EQ70" t="str">
            <v>-</v>
          </cell>
          <cell r="ER70" t="str">
            <v>-</v>
          </cell>
          <cell r="ES70" t="str">
            <v>-</v>
          </cell>
          <cell r="ET70">
            <v>0</v>
          </cell>
          <cell r="EU70" t="str">
            <v/>
          </cell>
          <cell r="EV70" t="str">
            <v/>
          </cell>
          <cell r="EW70" t="str">
            <v/>
          </cell>
          <cell r="EX70" t="str">
            <v/>
          </cell>
          <cell r="EY70" t="str">
            <v/>
          </cell>
          <cell r="EZ70" t="str">
            <v/>
          </cell>
          <cell r="FA70" t="str">
            <v/>
          </cell>
          <cell r="FB70" t="str">
            <v/>
          </cell>
          <cell r="FC70" t="str">
            <v/>
          </cell>
          <cell r="FD70" t="e">
            <v>#DIV/0!</v>
          </cell>
          <cell r="FE70" t="str">
            <v>-</v>
          </cell>
          <cell r="FF70" t="str">
            <v>-</v>
          </cell>
          <cell r="FG70" t="str">
            <v>-</v>
          </cell>
          <cell r="FH70" t="str">
            <v>-</v>
          </cell>
          <cell r="FI70" t="str">
            <v>-</v>
          </cell>
          <cell r="FJ70" t="str">
            <v>-</v>
          </cell>
          <cell r="FK70" t="str">
            <v>-</v>
          </cell>
          <cell r="FL70" t="str">
            <v>-</v>
          </cell>
          <cell r="FM70" t="e">
            <v>#DIV/0!</v>
          </cell>
          <cell r="FN70" t="str">
            <v/>
          </cell>
          <cell r="FO70" t="str">
            <v/>
          </cell>
          <cell r="FP70" t="str">
            <v/>
          </cell>
          <cell r="FQ70" t="str">
            <v/>
          </cell>
          <cell r="FR70" t="str">
            <v/>
          </cell>
          <cell r="FS70" t="str">
            <v/>
          </cell>
          <cell r="FT70" t="str">
            <v/>
          </cell>
          <cell r="FU70" t="str">
            <v/>
          </cell>
          <cell r="FV70" t="e">
            <v>#DIV/0!</v>
          </cell>
          <cell r="FW70" t="str">
            <v>客観指標</v>
          </cell>
          <cell r="FX70" t="str">
            <v>本施策に係る事業については，市民ひとりひとりの学びと取組が，直ちに社会に還元される仕組みになっていると，多くの市民が実感することは困難であるため，客観指標を重視する。</v>
          </cell>
          <cell r="FY70" t="e">
            <v>#DIV/0!</v>
          </cell>
          <cell r="FZ70" t="e">
            <v>#DIV/0!</v>
          </cell>
          <cell r="GC70" t="str">
            <v>リンク</v>
          </cell>
          <cell r="GE70" t="str">
            <v>-</v>
          </cell>
          <cell r="GF70" t="str">
            <v>-</v>
          </cell>
          <cell r="GG70" t="str">
            <v>-</v>
          </cell>
          <cell r="GH70" t="str">
            <v>-</v>
          </cell>
          <cell r="GI70" t="str">
            <v>-</v>
          </cell>
          <cell r="GJ70" t="str">
            <v>-</v>
          </cell>
          <cell r="GK70" t="str">
            <v>-</v>
          </cell>
          <cell r="GL70" t="str">
            <v>-</v>
          </cell>
          <cell r="GM70" t="str">
            <v>-</v>
          </cell>
          <cell r="GN70" t="e">
            <v>#DIV/0!</v>
          </cell>
          <cell r="GO70" t="str">
            <v>-</v>
          </cell>
          <cell r="GP70" t="str">
            <v>-</v>
          </cell>
          <cell r="GQ70" t="str">
            <v>-</v>
          </cell>
          <cell r="GR70" t="str">
            <v>-</v>
          </cell>
          <cell r="GS70" t="str">
            <v>-</v>
          </cell>
          <cell r="GT70" t="str">
            <v>-</v>
          </cell>
          <cell r="GU70" t="str">
            <v>-</v>
          </cell>
          <cell r="GV70" t="str">
            <v>-</v>
          </cell>
          <cell r="GW70" t="str">
            <v>-</v>
          </cell>
          <cell r="GX70">
            <v>0</v>
          </cell>
          <cell r="GY70" t="str">
            <v/>
          </cell>
          <cell r="GZ70" t="str">
            <v/>
          </cell>
          <cell r="HA70" t="str">
            <v/>
          </cell>
          <cell r="HB70" t="str">
            <v/>
          </cell>
          <cell r="HC70" t="str">
            <v/>
          </cell>
          <cell r="HD70" t="str">
            <v/>
          </cell>
          <cell r="HE70" t="str">
            <v/>
          </cell>
          <cell r="HF70" t="str">
            <v/>
          </cell>
          <cell r="HG70" t="str">
            <v/>
          </cell>
          <cell r="HH70" t="e">
            <v>#DIV/0!</v>
          </cell>
          <cell r="HI70" t="str">
            <v>-</v>
          </cell>
          <cell r="HJ70" t="str">
            <v>-</v>
          </cell>
          <cell r="HK70" t="str">
            <v>-</v>
          </cell>
          <cell r="HL70" t="str">
            <v>-</v>
          </cell>
          <cell r="HM70" t="str">
            <v>-</v>
          </cell>
          <cell r="HN70" t="str">
            <v>-</v>
          </cell>
          <cell r="HO70" t="str">
            <v>-</v>
          </cell>
          <cell r="HP70" t="str">
            <v>-</v>
          </cell>
          <cell r="HQ70" t="e">
            <v>#DIV/0!</v>
          </cell>
          <cell r="HR70" t="str">
            <v/>
          </cell>
          <cell r="HS70" t="str">
            <v/>
          </cell>
          <cell r="HT70" t="str">
            <v/>
          </cell>
          <cell r="HU70" t="str">
            <v/>
          </cell>
          <cell r="HV70" t="str">
            <v/>
          </cell>
          <cell r="HW70" t="str">
            <v/>
          </cell>
          <cell r="HX70" t="str">
            <v/>
          </cell>
          <cell r="HY70" t="str">
            <v/>
          </cell>
          <cell r="HZ70" t="e">
            <v>#DIV/0!</v>
          </cell>
          <cell r="IA70" t="str">
            <v>客観指標</v>
          </cell>
          <cell r="IB70" t="str">
            <v>本施策に係る事業については，市民ひとりひとりの学びと取組が，直ちに社会に還元される仕組みになっていると，多くの市民が実感することは困難であるため，客観指標を重視する。</v>
          </cell>
          <cell r="IC70" t="e">
            <v>#DIV/0!</v>
          </cell>
          <cell r="ID70" t="e">
            <v>#DIV/0!</v>
          </cell>
          <cell r="IG70" t="str">
            <v>リンク</v>
          </cell>
          <cell r="II70" t="str">
            <v>-</v>
          </cell>
          <cell r="IJ70" t="str">
            <v>-</v>
          </cell>
          <cell r="IK70" t="str">
            <v>-</v>
          </cell>
          <cell r="IL70" t="str">
            <v>-</v>
          </cell>
          <cell r="IM70" t="str">
            <v>-</v>
          </cell>
          <cell r="IN70" t="str">
            <v>-</v>
          </cell>
          <cell r="IO70" t="str">
            <v>-</v>
          </cell>
          <cell r="IP70" t="str">
            <v>-</v>
          </cell>
          <cell r="IQ70" t="str">
            <v>-</v>
          </cell>
          <cell r="IR70" t="e">
            <v>#DIV/0!</v>
          </cell>
          <cell r="IS70" t="str">
            <v>-</v>
          </cell>
          <cell r="IT70" t="str">
            <v>-</v>
          </cell>
          <cell r="IU70" t="str">
            <v>-</v>
          </cell>
          <cell r="IV70" t="str">
            <v>-</v>
          </cell>
          <cell r="IW70" t="str">
            <v>-</v>
          </cell>
          <cell r="IX70" t="str">
            <v>-</v>
          </cell>
          <cell r="IY70" t="str">
            <v>-</v>
          </cell>
          <cell r="IZ70" t="str">
            <v>-</v>
          </cell>
          <cell r="JA70" t="str">
            <v>-</v>
          </cell>
          <cell r="JB70">
            <v>0</v>
          </cell>
          <cell r="JC70" t="str">
            <v/>
          </cell>
          <cell r="JD70" t="str">
            <v/>
          </cell>
          <cell r="JE70" t="str">
            <v/>
          </cell>
          <cell r="JF70" t="str">
            <v/>
          </cell>
          <cell r="JG70" t="str">
            <v/>
          </cell>
          <cell r="JH70" t="str">
            <v/>
          </cell>
          <cell r="JI70" t="str">
            <v/>
          </cell>
          <cell r="JJ70" t="str">
            <v/>
          </cell>
          <cell r="JK70" t="str">
            <v/>
          </cell>
          <cell r="JL70" t="e">
            <v>#DIV/0!</v>
          </cell>
          <cell r="JM70" t="str">
            <v>-</v>
          </cell>
          <cell r="JN70" t="str">
            <v>-</v>
          </cell>
          <cell r="JO70" t="str">
            <v>-</v>
          </cell>
          <cell r="JP70" t="str">
            <v>-</v>
          </cell>
          <cell r="JQ70" t="str">
            <v>-</v>
          </cell>
          <cell r="JR70" t="str">
            <v>-</v>
          </cell>
          <cell r="JS70" t="str">
            <v>-</v>
          </cell>
          <cell r="JT70" t="str">
            <v>-</v>
          </cell>
          <cell r="JU70" t="e">
            <v>#DIV/0!</v>
          </cell>
          <cell r="JV70" t="str">
            <v/>
          </cell>
          <cell r="JW70" t="str">
            <v/>
          </cell>
          <cell r="JX70" t="str">
            <v/>
          </cell>
          <cell r="JY70" t="str">
            <v/>
          </cell>
          <cell r="JZ70" t="str">
            <v/>
          </cell>
          <cell r="KA70" t="str">
            <v/>
          </cell>
          <cell r="KB70" t="str">
            <v/>
          </cell>
          <cell r="KC70" t="str">
            <v/>
          </cell>
          <cell r="KD70" t="e">
            <v>#DIV/0!</v>
          </cell>
          <cell r="KE70" t="str">
            <v>客観指標</v>
          </cell>
          <cell r="KF70" t="str">
            <v>本施策に係る事業については，市民ひとりひとりの学びと取組が，直ちに社会に還元される仕組みになっていると，多くの市民が実感することは困難であるため，客観指標を重視する。</v>
          </cell>
          <cell r="KG70" t="e">
            <v>#DIV/0!</v>
          </cell>
          <cell r="KH70" t="e">
            <v>#DIV/0!</v>
          </cell>
          <cell r="KK70" t="str">
            <v>リンク</v>
          </cell>
        </row>
        <row r="71">
          <cell r="A71">
            <v>1803</v>
          </cell>
          <cell r="B71" t="str">
            <v>子どもを共に育む気運づくり</v>
          </cell>
          <cell r="C71">
            <v>18</v>
          </cell>
          <cell r="D71" t="str">
            <v>生涯学習</v>
          </cell>
          <cell r="F71" t="str">
            <v>子ども若者
はぐくみ局</v>
          </cell>
          <cell r="K71" t="str">
            <v>-</v>
          </cell>
          <cell r="L71" t="str">
            <v>-</v>
          </cell>
          <cell r="M71" t="str">
            <v>-</v>
          </cell>
          <cell r="N71" t="str">
            <v>○</v>
          </cell>
          <cell r="O71" t="str">
            <v>-</v>
          </cell>
          <cell r="P71" t="str">
            <v>-</v>
          </cell>
          <cell r="Q71" t="str">
            <v>-</v>
          </cell>
          <cell r="R71" t="str">
            <v>-</v>
          </cell>
          <cell r="S71" t="str">
            <v>c</v>
          </cell>
          <cell r="T71" t="str">
            <v>a</v>
          </cell>
          <cell r="U71" t="str">
            <v>a</v>
          </cell>
          <cell r="V71" t="str">
            <v>-</v>
          </cell>
          <cell r="W71" t="str">
            <v>-</v>
          </cell>
          <cell r="X71" t="str">
            <v>-</v>
          </cell>
          <cell r="Y71" t="str">
            <v>-</v>
          </cell>
          <cell r="Z71" t="str">
            <v>-</v>
          </cell>
          <cell r="AA71" t="str">
            <v>-</v>
          </cell>
          <cell r="AB71" t="str">
            <v>a</v>
          </cell>
          <cell r="AC71">
            <v>1</v>
          </cell>
          <cell r="AD71">
            <v>1</v>
          </cell>
          <cell r="AE71">
            <v>1</v>
          </cell>
          <cell r="AF71" t="str">
            <v>-</v>
          </cell>
          <cell r="AG71" t="str">
            <v>-</v>
          </cell>
          <cell r="AH71" t="str">
            <v>-</v>
          </cell>
          <cell r="AI71" t="str">
            <v>-</v>
          </cell>
          <cell r="AJ71" t="str">
            <v>-</v>
          </cell>
          <cell r="AK71" t="str">
            <v>-</v>
          </cell>
          <cell r="AL71">
            <v>3</v>
          </cell>
          <cell r="AM71">
            <v>2</v>
          </cell>
          <cell r="AN71">
            <v>4</v>
          </cell>
          <cell r="AO71">
            <v>4</v>
          </cell>
          <cell r="AP71" t="str">
            <v/>
          </cell>
          <cell r="AQ71" t="str">
            <v/>
          </cell>
          <cell r="AR71" t="str">
            <v/>
          </cell>
          <cell r="AS71" t="str">
            <v/>
          </cell>
          <cell r="AT71" t="str">
            <v/>
          </cell>
          <cell r="AU71" t="str">
            <v/>
          </cell>
          <cell r="AV71">
            <v>0.83333333333333337</v>
          </cell>
          <cell r="AW71" t="str">
            <v>-</v>
          </cell>
          <cell r="AX71" t="str">
            <v>-</v>
          </cell>
          <cell r="AY71" t="str">
            <v>-</v>
          </cell>
          <cell r="AZ71" t="str">
            <v>c</v>
          </cell>
          <cell r="BA71" t="str">
            <v>-</v>
          </cell>
          <cell r="BB71" t="str">
            <v>-</v>
          </cell>
          <cell r="BC71" t="str">
            <v>-</v>
          </cell>
          <cell r="BD71" t="str">
            <v>-</v>
          </cell>
          <cell r="BE71" t="str">
            <v>c</v>
          </cell>
          <cell r="BF71" t="str">
            <v/>
          </cell>
          <cell r="BG71" t="str">
            <v/>
          </cell>
          <cell r="BH71" t="str">
            <v/>
          </cell>
          <cell r="BI71">
            <v>2</v>
          </cell>
          <cell r="BJ71" t="str">
            <v/>
          </cell>
          <cell r="BK71" t="str">
            <v/>
          </cell>
          <cell r="BL71" t="str">
            <v/>
          </cell>
          <cell r="BM71" t="str">
            <v/>
          </cell>
          <cell r="BN71">
            <v>0.5</v>
          </cell>
          <cell r="BO71" t="str">
            <v>市民実感</v>
          </cell>
          <cell r="BP71" t="str">
            <v>子どもを共に育む社会になっていると市民に実感されることにより初めて目的が達成される施策であり，市民の実感に重みを付ける方が適切であるため</v>
          </cell>
          <cell r="BQ71" t="str">
            <v>B</v>
          </cell>
          <cell r="BR71" t="str">
            <v>政策の目的がかなり達成されている</v>
          </cell>
          <cell r="BW71" t="str">
            <v>-</v>
          </cell>
          <cell r="BX71" t="str">
            <v>-</v>
          </cell>
          <cell r="BY71" t="str">
            <v>-</v>
          </cell>
          <cell r="BZ71" t="str">
            <v>-</v>
          </cell>
          <cell r="CA71" t="str">
            <v>-</v>
          </cell>
          <cell r="CB71" t="str">
            <v>-</v>
          </cell>
          <cell r="CC71" t="str">
            <v>-</v>
          </cell>
          <cell r="CD71" t="str">
            <v>-</v>
          </cell>
          <cell r="CE71" t="str">
            <v>-</v>
          </cell>
          <cell r="CF71" t="str">
            <v>e</v>
          </cell>
          <cell r="CG71">
            <v>1</v>
          </cell>
          <cell r="CH71">
            <v>1</v>
          </cell>
          <cell r="CI71">
            <v>1</v>
          </cell>
          <cell r="CJ71" t="str">
            <v>-</v>
          </cell>
          <cell r="CK71" t="str">
            <v>-</v>
          </cell>
          <cell r="CL71" t="str">
            <v>-</v>
          </cell>
          <cell r="CM71" t="str">
            <v>-</v>
          </cell>
          <cell r="CN71" t="str">
            <v>-</v>
          </cell>
          <cell r="CO71" t="str">
            <v>-</v>
          </cell>
          <cell r="CP71">
            <v>3</v>
          </cell>
          <cell r="CQ71" t="str">
            <v/>
          </cell>
          <cell r="CR71" t="str">
            <v/>
          </cell>
          <cell r="CS71" t="str">
            <v/>
          </cell>
          <cell r="CT71" t="str">
            <v/>
          </cell>
          <cell r="CU71" t="str">
            <v/>
          </cell>
          <cell r="CV71" t="str">
            <v/>
          </cell>
          <cell r="CW71" t="str">
            <v/>
          </cell>
          <cell r="CX71" t="str">
            <v/>
          </cell>
          <cell r="CY71" t="str">
            <v/>
          </cell>
          <cell r="CZ71">
            <v>0</v>
          </cell>
          <cell r="DA71" t="str">
            <v>-</v>
          </cell>
          <cell r="DB71" t="str">
            <v>-</v>
          </cell>
          <cell r="DC71" t="str">
            <v>-</v>
          </cell>
          <cell r="DD71" t="str">
            <v>-</v>
          </cell>
          <cell r="DE71" t="str">
            <v>-</v>
          </cell>
          <cell r="DF71" t="str">
            <v>-</v>
          </cell>
          <cell r="DG71" t="str">
            <v>-</v>
          </cell>
          <cell r="DH71" t="str">
            <v>-</v>
          </cell>
          <cell r="DI71" t="e">
            <v>#DIV/0!</v>
          </cell>
          <cell r="DJ71" t="str">
            <v/>
          </cell>
          <cell r="DK71" t="str">
            <v/>
          </cell>
          <cell r="DL71" t="str">
            <v/>
          </cell>
          <cell r="DM71" t="str">
            <v/>
          </cell>
          <cell r="DN71" t="str">
            <v/>
          </cell>
          <cell r="DO71" t="str">
            <v/>
          </cell>
          <cell r="DP71" t="str">
            <v/>
          </cell>
          <cell r="DQ71" t="str">
            <v/>
          </cell>
          <cell r="DR71" t="e">
            <v>#DIV/0!</v>
          </cell>
          <cell r="DS71" t="str">
            <v>市民実感</v>
          </cell>
          <cell r="DT71" t="str">
            <v>子どもを共に育む社会になっていると市民に実感されることにより初めて目的が達成される施策であり，市民の実感に重みを付ける方が適切であるため</v>
          </cell>
          <cell r="DU71" t="e">
            <v>#DIV/0!</v>
          </cell>
          <cell r="DV71" t="e">
            <v>#DIV/0!</v>
          </cell>
          <cell r="DY71" t="str">
            <v>リンク</v>
          </cell>
          <cell r="EA71" t="str">
            <v>-</v>
          </cell>
          <cell r="EB71" t="str">
            <v>-</v>
          </cell>
          <cell r="EC71" t="str">
            <v>-</v>
          </cell>
          <cell r="ED71" t="str">
            <v>-</v>
          </cell>
          <cell r="EE71" t="str">
            <v>-</v>
          </cell>
          <cell r="EF71" t="str">
            <v>-</v>
          </cell>
          <cell r="EG71" t="str">
            <v>-</v>
          </cell>
          <cell r="EH71" t="str">
            <v>-</v>
          </cell>
          <cell r="EI71" t="str">
            <v>-</v>
          </cell>
          <cell r="EJ71" t="str">
            <v>e</v>
          </cell>
          <cell r="EK71">
            <v>1</v>
          </cell>
          <cell r="EL71">
            <v>1</v>
          </cell>
          <cell r="EM71">
            <v>1</v>
          </cell>
          <cell r="EN71" t="str">
            <v>-</v>
          </cell>
          <cell r="EO71" t="str">
            <v>-</v>
          </cell>
          <cell r="EP71" t="str">
            <v>-</v>
          </cell>
          <cell r="EQ71" t="str">
            <v>-</v>
          </cell>
          <cell r="ER71" t="str">
            <v>-</v>
          </cell>
          <cell r="ES71" t="str">
            <v>-</v>
          </cell>
          <cell r="ET71">
            <v>3</v>
          </cell>
          <cell r="EU71" t="str">
            <v/>
          </cell>
          <cell r="EV71" t="str">
            <v/>
          </cell>
          <cell r="EW71" t="str">
            <v/>
          </cell>
          <cell r="EX71" t="str">
            <v/>
          </cell>
          <cell r="EY71" t="str">
            <v/>
          </cell>
          <cell r="EZ71" t="str">
            <v/>
          </cell>
          <cell r="FA71" t="str">
            <v/>
          </cell>
          <cell r="FB71" t="str">
            <v/>
          </cell>
          <cell r="FC71" t="str">
            <v/>
          </cell>
          <cell r="FD71">
            <v>0</v>
          </cell>
          <cell r="FE71" t="str">
            <v>-</v>
          </cell>
          <cell r="FF71" t="str">
            <v>-</v>
          </cell>
          <cell r="FG71" t="str">
            <v>-</v>
          </cell>
          <cell r="FH71" t="str">
            <v>-</v>
          </cell>
          <cell r="FI71" t="str">
            <v>-</v>
          </cell>
          <cell r="FJ71" t="str">
            <v>-</v>
          </cell>
          <cell r="FK71" t="str">
            <v>-</v>
          </cell>
          <cell r="FL71" t="str">
            <v>-</v>
          </cell>
          <cell r="FM71" t="e">
            <v>#DIV/0!</v>
          </cell>
          <cell r="FN71" t="str">
            <v/>
          </cell>
          <cell r="FO71" t="str">
            <v/>
          </cell>
          <cell r="FP71" t="str">
            <v/>
          </cell>
          <cell r="FQ71" t="str">
            <v/>
          </cell>
          <cell r="FR71" t="str">
            <v/>
          </cell>
          <cell r="FS71" t="str">
            <v/>
          </cell>
          <cell r="FT71" t="str">
            <v/>
          </cell>
          <cell r="FU71" t="str">
            <v/>
          </cell>
          <cell r="FV71" t="e">
            <v>#DIV/0!</v>
          </cell>
          <cell r="FW71" t="str">
            <v>市民実感</v>
          </cell>
          <cell r="FX71" t="str">
            <v>子どもを共に育む社会になっていると市民に実感されることにより初めて目的が達成される施策であり，市民の実感に重みを付ける方が適切であるため</v>
          </cell>
          <cell r="FY71" t="e">
            <v>#DIV/0!</v>
          </cell>
          <cell r="FZ71" t="e">
            <v>#DIV/0!</v>
          </cell>
          <cell r="GC71" t="str">
            <v>リンク</v>
          </cell>
          <cell r="GE71" t="str">
            <v>-</v>
          </cell>
          <cell r="GF71" t="str">
            <v>-</v>
          </cell>
          <cell r="GG71" t="str">
            <v>-</v>
          </cell>
          <cell r="GH71" t="str">
            <v>-</v>
          </cell>
          <cell r="GI71" t="str">
            <v>-</v>
          </cell>
          <cell r="GJ71" t="str">
            <v>-</v>
          </cell>
          <cell r="GK71" t="str">
            <v>-</v>
          </cell>
          <cell r="GL71" t="str">
            <v>-</v>
          </cell>
          <cell r="GM71" t="str">
            <v>-</v>
          </cell>
          <cell r="GN71" t="str">
            <v>e</v>
          </cell>
          <cell r="GO71">
            <v>1</v>
          </cell>
          <cell r="GP71">
            <v>1</v>
          </cell>
          <cell r="GQ71">
            <v>1</v>
          </cell>
          <cell r="GR71" t="str">
            <v>-</v>
          </cell>
          <cell r="GS71" t="str">
            <v>-</v>
          </cell>
          <cell r="GT71" t="str">
            <v>-</v>
          </cell>
          <cell r="GU71" t="str">
            <v>-</v>
          </cell>
          <cell r="GV71" t="str">
            <v>-</v>
          </cell>
          <cell r="GW71" t="str">
            <v>-</v>
          </cell>
          <cell r="GX71">
            <v>3</v>
          </cell>
          <cell r="GY71" t="str">
            <v/>
          </cell>
          <cell r="GZ71" t="str">
            <v/>
          </cell>
          <cell r="HA71" t="str">
            <v/>
          </cell>
          <cell r="HB71" t="str">
            <v/>
          </cell>
          <cell r="HC71" t="str">
            <v/>
          </cell>
          <cell r="HD71" t="str">
            <v/>
          </cell>
          <cell r="HE71" t="str">
            <v/>
          </cell>
          <cell r="HF71" t="str">
            <v/>
          </cell>
          <cell r="HG71" t="str">
            <v/>
          </cell>
          <cell r="HH71">
            <v>0</v>
          </cell>
          <cell r="HI71" t="str">
            <v>-</v>
          </cell>
          <cell r="HJ71" t="str">
            <v>-</v>
          </cell>
          <cell r="HK71" t="str">
            <v>-</v>
          </cell>
          <cell r="HL71" t="str">
            <v>-</v>
          </cell>
          <cell r="HM71" t="str">
            <v>-</v>
          </cell>
          <cell r="HN71" t="str">
            <v>-</v>
          </cell>
          <cell r="HO71" t="str">
            <v>-</v>
          </cell>
          <cell r="HP71" t="str">
            <v>-</v>
          </cell>
          <cell r="HQ71" t="e">
            <v>#DIV/0!</v>
          </cell>
          <cell r="HR71" t="str">
            <v/>
          </cell>
          <cell r="HS71" t="str">
            <v/>
          </cell>
          <cell r="HT71" t="str">
            <v/>
          </cell>
          <cell r="HU71" t="str">
            <v/>
          </cell>
          <cell r="HV71" t="str">
            <v/>
          </cell>
          <cell r="HW71" t="str">
            <v/>
          </cell>
          <cell r="HX71" t="str">
            <v/>
          </cell>
          <cell r="HY71" t="str">
            <v/>
          </cell>
          <cell r="HZ71" t="e">
            <v>#DIV/0!</v>
          </cell>
          <cell r="IA71" t="str">
            <v>市民実感</v>
          </cell>
          <cell r="IB71" t="str">
            <v>子どもを共に育む社会になっていると市民に実感されることにより初めて目的が達成される施策であり，市民の実感に重みを付ける方が適切であるため</v>
          </cell>
          <cell r="IC71" t="e">
            <v>#DIV/0!</v>
          </cell>
          <cell r="ID71" t="e">
            <v>#DIV/0!</v>
          </cell>
          <cell r="IG71" t="str">
            <v>リンク</v>
          </cell>
          <cell r="II71" t="str">
            <v>-</v>
          </cell>
          <cell r="IJ71" t="str">
            <v>-</v>
          </cell>
          <cell r="IK71" t="str">
            <v>-</v>
          </cell>
          <cell r="IL71" t="str">
            <v>-</v>
          </cell>
          <cell r="IM71" t="str">
            <v>-</v>
          </cell>
          <cell r="IN71" t="str">
            <v>-</v>
          </cell>
          <cell r="IO71" t="str">
            <v>-</v>
          </cell>
          <cell r="IP71" t="str">
            <v>-</v>
          </cell>
          <cell r="IQ71" t="str">
            <v>-</v>
          </cell>
          <cell r="IR71" t="str">
            <v>e</v>
          </cell>
          <cell r="IS71">
            <v>1</v>
          </cell>
          <cell r="IT71">
            <v>1</v>
          </cell>
          <cell r="IU71">
            <v>1</v>
          </cell>
          <cell r="IV71" t="str">
            <v>-</v>
          </cell>
          <cell r="IW71" t="str">
            <v>-</v>
          </cell>
          <cell r="IX71" t="str">
            <v>-</v>
          </cell>
          <cell r="IY71" t="str">
            <v>-</v>
          </cell>
          <cell r="IZ71" t="str">
            <v>-</v>
          </cell>
          <cell r="JA71" t="str">
            <v>-</v>
          </cell>
          <cell r="JB71">
            <v>3</v>
          </cell>
          <cell r="JC71" t="str">
            <v/>
          </cell>
          <cell r="JD71" t="str">
            <v/>
          </cell>
          <cell r="JE71" t="str">
            <v/>
          </cell>
          <cell r="JF71" t="str">
            <v/>
          </cell>
          <cell r="JG71" t="str">
            <v/>
          </cell>
          <cell r="JH71" t="str">
            <v/>
          </cell>
          <cell r="JI71" t="str">
            <v/>
          </cell>
          <cell r="JJ71" t="str">
            <v/>
          </cell>
          <cell r="JK71" t="str">
            <v/>
          </cell>
          <cell r="JL71">
            <v>0</v>
          </cell>
          <cell r="JM71" t="str">
            <v>-</v>
          </cell>
          <cell r="JN71" t="str">
            <v>-</v>
          </cell>
          <cell r="JO71" t="str">
            <v>-</v>
          </cell>
          <cell r="JP71" t="str">
            <v>-</v>
          </cell>
          <cell r="JQ71" t="str">
            <v>-</v>
          </cell>
          <cell r="JR71" t="str">
            <v>-</v>
          </cell>
          <cell r="JS71" t="str">
            <v>-</v>
          </cell>
          <cell r="JT71" t="str">
            <v>-</v>
          </cell>
          <cell r="JU71" t="e">
            <v>#DIV/0!</v>
          </cell>
          <cell r="JV71" t="str">
            <v/>
          </cell>
          <cell r="JW71" t="str">
            <v/>
          </cell>
          <cell r="JX71" t="str">
            <v/>
          </cell>
          <cell r="JY71" t="str">
            <v/>
          </cell>
          <cell r="JZ71" t="str">
            <v/>
          </cell>
          <cell r="KA71" t="str">
            <v/>
          </cell>
          <cell r="KB71" t="str">
            <v/>
          </cell>
          <cell r="KC71" t="str">
            <v/>
          </cell>
          <cell r="KD71" t="e">
            <v>#DIV/0!</v>
          </cell>
          <cell r="KE71" t="str">
            <v>市民実感</v>
          </cell>
          <cell r="KF71" t="str">
            <v>子どもを共に育む社会になっていると市民に実感されることにより初めて目的が達成される施策であり，市民の実感に重みを付ける方が適切であるため</v>
          </cell>
          <cell r="KG71" t="e">
            <v>#DIV/0!</v>
          </cell>
          <cell r="KH71" t="e">
            <v>#DIV/0!</v>
          </cell>
          <cell r="KK71" t="str">
            <v>リンク</v>
          </cell>
        </row>
        <row r="72">
          <cell r="A72">
            <v>1901</v>
          </cell>
          <cell r="B72" t="str">
            <v>あらゆる危機からいのち・くらしを守る危機管理体制の強化</v>
          </cell>
          <cell r="C72">
            <v>19</v>
          </cell>
          <cell r="D72" t="str">
            <v>危機管理・防災・減災</v>
          </cell>
          <cell r="F72" t="str">
            <v>行財政局</v>
          </cell>
          <cell r="K72" t="str">
            <v>○</v>
          </cell>
          <cell r="L72" t="str">
            <v>-</v>
          </cell>
          <cell r="M72" t="str">
            <v>-</v>
          </cell>
          <cell r="N72" t="str">
            <v>-</v>
          </cell>
          <cell r="O72" t="str">
            <v>-</v>
          </cell>
          <cell r="P72" t="str">
            <v>-</v>
          </cell>
          <cell r="Q72" t="str">
            <v>-</v>
          </cell>
          <cell r="R72" t="str">
            <v>-</v>
          </cell>
          <cell r="S72" t="str">
            <v>e</v>
          </cell>
          <cell r="T72" t="str">
            <v>-</v>
          </cell>
          <cell r="U72" t="str">
            <v>-</v>
          </cell>
          <cell r="V72" t="str">
            <v>-</v>
          </cell>
          <cell r="W72" t="str">
            <v>-</v>
          </cell>
          <cell r="X72" t="str">
            <v>-</v>
          </cell>
          <cell r="Y72" t="str">
            <v>-</v>
          </cell>
          <cell r="Z72" t="str">
            <v>-</v>
          </cell>
          <cell r="AA72" t="str">
            <v>-</v>
          </cell>
          <cell r="AB72" t="str">
            <v>e</v>
          </cell>
          <cell r="AC72">
            <v>1</v>
          </cell>
          <cell r="AD72" t="str">
            <v>-</v>
          </cell>
          <cell r="AE72" t="str">
            <v>-</v>
          </cell>
          <cell r="AF72" t="str">
            <v>-</v>
          </cell>
          <cell r="AG72" t="str">
            <v>-</v>
          </cell>
          <cell r="AH72" t="str">
            <v>-</v>
          </cell>
          <cell r="AI72" t="str">
            <v>-</v>
          </cell>
          <cell r="AJ72" t="str">
            <v>-</v>
          </cell>
          <cell r="AK72" t="str">
            <v>-</v>
          </cell>
          <cell r="AL72">
            <v>1</v>
          </cell>
          <cell r="AM72">
            <v>0</v>
          </cell>
          <cell r="AN72" t="str">
            <v/>
          </cell>
          <cell r="AO72" t="str">
            <v/>
          </cell>
          <cell r="AP72" t="str">
            <v/>
          </cell>
          <cell r="AQ72" t="str">
            <v/>
          </cell>
          <cell r="AR72" t="str">
            <v/>
          </cell>
          <cell r="AS72" t="str">
            <v/>
          </cell>
          <cell r="AT72" t="str">
            <v/>
          </cell>
          <cell r="AU72" t="str">
            <v/>
          </cell>
          <cell r="AV72">
            <v>0</v>
          </cell>
          <cell r="AW72" t="str">
            <v>c</v>
          </cell>
          <cell r="AX72" t="str">
            <v>-</v>
          </cell>
          <cell r="AY72" t="str">
            <v>-</v>
          </cell>
          <cell r="AZ72" t="str">
            <v>-</v>
          </cell>
          <cell r="BA72" t="str">
            <v>-</v>
          </cell>
          <cell r="BB72" t="str">
            <v>-</v>
          </cell>
          <cell r="BC72" t="str">
            <v>-</v>
          </cell>
          <cell r="BD72" t="str">
            <v>-</v>
          </cell>
          <cell r="BE72" t="str">
            <v>c</v>
          </cell>
          <cell r="BF72">
            <v>2</v>
          </cell>
          <cell r="BG72" t="str">
            <v/>
          </cell>
          <cell r="BH72" t="str">
            <v/>
          </cell>
          <cell r="BI72" t="str">
            <v/>
          </cell>
          <cell r="BJ72" t="str">
            <v/>
          </cell>
          <cell r="BK72" t="str">
            <v/>
          </cell>
          <cell r="BL72" t="str">
            <v/>
          </cell>
          <cell r="BM72" t="str">
            <v/>
          </cell>
          <cell r="BN72">
            <v>0.5</v>
          </cell>
          <cell r="BO72" t="str">
            <v>客観指標</v>
          </cell>
          <cell r="BP72" t="str">
            <v>危機管理体制については，その状況が市民に実感されにくいものであるため，客観指標を重視する。</v>
          </cell>
          <cell r="BQ72" t="str">
            <v>D</v>
          </cell>
          <cell r="BR72" t="str">
            <v>政策の目的があまり達成されていない</v>
          </cell>
          <cell r="BW72" t="str">
            <v>-</v>
          </cell>
          <cell r="BX72" t="str">
            <v>-</v>
          </cell>
          <cell r="BY72" t="str">
            <v>-</v>
          </cell>
          <cell r="BZ72" t="str">
            <v>-</v>
          </cell>
          <cell r="CA72" t="str">
            <v>-</v>
          </cell>
          <cell r="CB72" t="str">
            <v>-</v>
          </cell>
          <cell r="CC72" t="str">
            <v>-</v>
          </cell>
          <cell r="CD72" t="str">
            <v>-</v>
          </cell>
          <cell r="CE72" t="str">
            <v>-</v>
          </cell>
          <cell r="CF72" t="str">
            <v>e</v>
          </cell>
          <cell r="CG72">
            <v>1</v>
          </cell>
          <cell r="CH72" t="str">
            <v>-</v>
          </cell>
          <cell r="CI72" t="str">
            <v>-</v>
          </cell>
          <cell r="CJ72" t="str">
            <v>-</v>
          </cell>
          <cell r="CK72" t="str">
            <v>-</v>
          </cell>
          <cell r="CL72" t="str">
            <v>-</v>
          </cell>
          <cell r="CM72" t="str">
            <v>-</v>
          </cell>
          <cell r="CN72" t="str">
            <v>-</v>
          </cell>
          <cell r="CO72" t="str">
            <v>-</v>
          </cell>
          <cell r="CP72">
            <v>1</v>
          </cell>
          <cell r="CQ72" t="str">
            <v/>
          </cell>
          <cell r="CR72" t="str">
            <v/>
          </cell>
          <cell r="CS72" t="str">
            <v/>
          </cell>
          <cell r="CT72" t="str">
            <v/>
          </cell>
          <cell r="CU72" t="str">
            <v/>
          </cell>
          <cell r="CV72" t="str">
            <v/>
          </cell>
          <cell r="CW72" t="str">
            <v/>
          </cell>
          <cell r="CX72" t="str">
            <v/>
          </cell>
          <cell r="CY72" t="str">
            <v/>
          </cell>
          <cell r="CZ72">
            <v>0</v>
          </cell>
          <cell r="DA72" t="str">
            <v>-</v>
          </cell>
          <cell r="DB72" t="str">
            <v>-</v>
          </cell>
          <cell r="DC72" t="str">
            <v>-</v>
          </cell>
          <cell r="DD72" t="str">
            <v>-</v>
          </cell>
          <cell r="DE72" t="str">
            <v>-</v>
          </cell>
          <cell r="DF72" t="str">
            <v>-</v>
          </cell>
          <cell r="DG72" t="str">
            <v>-</v>
          </cell>
          <cell r="DH72" t="str">
            <v>-</v>
          </cell>
          <cell r="DI72" t="e">
            <v>#DIV/0!</v>
          </cell>
          <cell r="DJ72" t="str">
            <v/>
          </cell>
          <cell r="DK72" t="str">
            <v/>
          </cell>
          <cell r="DL72" t="str">
            <v/>
          </cell>
          <cell r="DM72" t="str">
            <v/>
          </cell>
          <cell r="DN72" t="str">
            <v/>
          </cell>
          <cell r="DO72" t="str">
            <v/>
          </cell>
          <cell r="DP72" t="str">
            <v/>
          </cell>
          <cell r="DQ72" t="str">
            <v/>
          </cell>
          <cell r="DR72" t="e">
            <v>#DIV/0!</v>
          </cell>
          <cell r="DS72" t="str">
            <v>客観指標</v>
          </cell>
          <cell r="DT72" t="str">
            <v>危機管理体制については，その状況が市民に実感されにくいものであるため，客観指標を重視する。</v>
          </cell>
          <cell r="DU72" t="e">
            <v>#DIV/0!</v>
          </cell>
          <cell r="DV72" t="e">
            <v>#DIV/0!</v>
          </cell>
          <cell r="DY72" t="str">
            <v>リンク</v>
          </cell>
          <cell r="EA72" t="str">
            <v>-</v>
          </cell>
          <cell r="EB72" t="str">
            <v>-</v>
          </cell>
          <cell r="EC72" t="str">
            <v>-</v>
          </cell>
          <cell r="ED72" t="str">
            <v>-</v>
          </cell>
          <cell r="EE72" t="str">
            <v>-</v>
          </cell>
          <cell r="EF72" t="str">
            <v>-</v>
          </cell>
          <cell r="EG72" t="str">
            <v>-</v>
          </cell>
          <cell r="EH72" t="str">
            <v>-</v>
          </cell>
          <cell r="EI72" t="str">
            <v>-</v>
          </cell>
          <cell r="EJ72" t="str">
            <v>e</v>
          </cell>
          <cell r="EK72">
            <v>1</v>
          </cell>
          <cell r="EL72" t="str">
            <v>-</v>
          </cell>
          <cell r="EM72" t="str">
            <v>-</v>
          </cell>
          <cell r="EN72" t="str">
            <v>-</v>
          </cell>
          <cell r="EO72" t="str">
            <v>-</v>
          </cell>
          <cell r="EP72" t="str">
            <v>-</v>
          </cell>
          <cell r="EQ72" t="str">
            <v>-</v>
          </cell>
          <cell r="ER72" t="str">
            <v>-</v>
          </cell>
          <cell r="ES72" t="str">
            <v>-</v>
          </cell>
          <cell r="ET72">
            <v>1</v>
          </cell>
          <cell r="EU72" t="str">
            <v/>
          </cell>
          <cell r="EV72" t="str">
            <v/>
          </cell>
          <cell r="EW72" t="str">
            <v/>
          </cell>
          <cell r="EX72" t="str">
            <v/>
          </cell>
          <cell r="EY72" t="str">
            <v/>
          </cell>
          <cell r="EZ72" t="str">
            <v/>
          </cell>
          <cell r="FA72" t="str">
            <v/>
          </cell>
          <cell r="FB72" t="str">
            <v/>
          </cell>
          <cell r="FC72" t="str">
            <v/>
          </cell>
          <cell r="FD72">
            <v>0</v>
          </cell>
          <cell r="FE72" t="str">
            <v>-</v>
          </cell>
          <cell r="FF72" t="str">
            <v>-</v>
          </cell>
          <cell r="FG72" t="str">
            <v>-</v>
          </cell>
          <cell r="FH72" t="str">
            <v>-</v>
          </cell>
          <cell r="FI72" t="str">
            <v>-</v>
          </cell>
          <cell r="FJ72" t="str">
            <v>-</v>
          </cell>
          <cell r="FK72" t="str">
            <v>-</v>
          </cell>
          <cell r="FL72" t="str">
            <v>-</v>
          </cell>
          <cell r="FM72" t="e">
            <v>#DIV/0!</v>
          </cell>
          <cell r="FN72" t="str">
            <v/>
          </cell>
          <cell r="FO72" t="str">
            <v/>
          </cell>
          <cell r="FP72" t="str">
            <v/>
          </cell>
          <cell r="FQ72" t="str">
            <v/>
          </cell>
          <cell r="FR72" t="str">
            <v/>
          </cell>
          <cell r="FS72" t="str">
            <v/>
          </cell>
          <cell r="FT72" t="str">
            <v/>
          </cell>
          <cell r="FU72" t="str">
            <v/>
          </cell>
          <cell r="FV72" t="e">
            <v>#DIV/0!</v>
          </cell>
          <cell r="FW72" t="str">
            <v>客観指標</v>
          </cell>
          <cell r="FX72" t="str">
            <v>危機管理体制については，その状況が市民に実感されにくいものであるため，客観指標を重視する。</v>
          </cell>
          <cell r="FY72" t="e">
            <v>#DIV/0!</v>
          </cell>
          <cell r="FZ72" t="e">
            <v>#DIV/0!</v>
          </cell>
          <cell r="GC72" t="str">
            <v>リンク</v>
          </cell>
          <cell r="GE72" t="str">
            <v>-</v>
          </cell>
          <cell r="GF72" t="str">
            <v>-</v>
          </cell>
          <cell r="GG72" t="str">
            <v>-</v>
          </cell>
          <cell r="GH72" t="str">
            <v>-</v>
          </cell>
          <cell r="GI72" t="str">
            <v>-</v>
          </cell>
          <cell r="GJ72" t="str">
            <v>-</v>
          </cell>
          <cell r="GK72" t="str">
            <v>-</v>
          </cell>
          <cell r="GL72" t="str">
            <v>-</v>
          </cell>
          <cell r="GM72" t="str">
            <v>-</v>
          </cell>
          <cell r="GN72" t="str">
            <v>e</v>
          </cell>
          <cell r="GO72">
            <v>1</v>
          </cell>
          <cell r="GP72" t="str">
            <v>-</v>
          </cell>
          <cell r="GQ72" t="str">
            <v>-</v>
          </cell>
          <cell r="GR72" t="str">
            <v>-</v>
          </cell>
          <cell r="GS72" t="str">
            <v>-</v>
          </cell>
          <cell r="GT72" t="str">
            <v>-</v>
          </cell>
          <cell r="GU72" t="str">
            <v>-</v>
          </cell>
          <cell r="GV72" t="str">
            <v>-</v>
          </cell>
          <cell r="GW72" t="str">
            <v>-</v>
          </cell>
          <cell r="GX72">
            <v>1</v>
          </cell>
          <cell r="GY72" t="str">
            <v/>
          </cell>
          <cell r="GZ72" t="str">
            <v/>
          </cell>
          <cell r="HA72" t="str">
            <v/>
          </cell>
          <cell r="HB72" t="str">
            <v/>
          </cell>
          <cell r="HC72" t="str">
            <v/>
          </cell>
          <cell r="HD72" t="str">
            <v/>
          </cell>
          <cell r="HE72" t="str">
            <v/>
          </cell>
          <cell r="HF72" t="str">
            <v/>
          </cell>
          <cell r="HG72" t="str">
            <v/>
          </cell>
          <cell r="HH72">
            <v>0</v>
          </cell>
          <cell r="HI72" t="str">
            <v>-</v>
          </cell>
          <cell r="HJ72" t="str">
            <v>-</v>
          </cell>
          <cell r="HK72" t="str">
            <v>-</v>
          </cell>
          <cell r="HL72" t="str">
            <v>-</v>
          </cell>
          <cell r="HM72" t="str">
            <v>-</v>
          </cell>
          <cell r="HN72" t="str">
            <v>-</v>
          </cell>
          <cell r="HO72" t="str">
            <v>-</v>
          </cell>
          <cell r="HP72" t="str">
            <v>-</v>
          </cell>
          <cell r="HQ72" t="e">
            <v>#DIV/0!</v>
          </cell>
          <cell r="HR72" t="str">
            <v/>
          </cell>
          <cell r="HS72" t="str">
            <v/>
          </cell>
          <cell r="HT72" t="str">
            <v/>
          </cell>
          <cell r="HU72" t="str">
            <v/>
          </cell>
          <cell r="HV72" t="str">
            <v/>
          </cell>
          <cell r="HW72" t="str">
            <v/>
          </cell>
          <cell r="HX72" t="str">
            <v/>
          </cell>
          <cell r="HY72" t="str">
            <v/>
          </cell>
          <cell r="HZ72" t="e">
            <v>#DIV/0!</v>
          </cell>
          <cell r="IA72" t="str">
            <v>客観指標</v>
          </cell>
          <cell r="IB72" t="str">
            <v>危機管理体制については，その状況が市民に実感されにくいものであるため，客観指標を重視する。</v>
          </cell>
          <cell r="IC72" t="e">
            <v>#DIV/0!</v>
          </cell>
          <cell r="ID72" t="e">
            <v>#DIV/0!</v>
          </cell>
          <cell r="IG72" t="str">
            <v>リンク</v>
          </cell>
          <cell r="II72" t="str">
            <v>-</v>
          </cell>
          <cell r="IJ72" t="str">
            <v>-</v>
          </cell>
          <cell r="IK72" t="str">
            <v>-</v>
          </cell>
          <cell r="IL72" t="str">
            <v>-</v>
          </cell>
          <cell r="IM72" t="str">
            <v>-</v>
          </cell>
          <cell r="IN72" t="str">
            <v>-</v>
          </cell>
          <cell r="IO72" t="str">
            <v>-</v>
          </cell>
          <cell r="IP72" t="str">
            <v>-</v>
          </cell>
          <cell r="IQ72" t="str">
            <v>-</v>
          </cell>
          <cell r="IR72" t="str">
            <v>e</v>
          </cell>
          <cell r="IS72">
            <v>1</v>
          </cell>
          <cell r="IT72" t="str">
            <v>-</v>
          </cell>
          <cell r="IU72" t="str">
            <v>-</v>
          </cell>
          <cell r="IV72" t="str">
            <v>-</v>
          </cell>
          <cell r="IW72" t="str">
            <v>-</v>
          </cell>
          <cell r="IX72" t="str">
            <v>-</v>
          </cell>
          <cell r="IY72" t="str">
            <v>-</v>
          </cell>
          <cell r="IZ72" t="str">
            <v>-</v>
          </cell>
          <cell r="JA72" t="str">
            <v>-</v>
          </cell>
          <cell r="JB72">
            <v>1</v>
          </cell>
          <cell r="JC72" t="str">
            <v/>
          </cell>
          <cell r="JD72" t="str">
            <v/>
          </cell>
          <cell r="JE72" t="str">
            <v/>
          </cell>
          <cell r="JF72" t="str">
            <v/>
          </cell>
          <cell r="JG72" t="str">
            <v/>
          </cell>
          <cell r="JH72" t="str">
            <v/>
          </cell>
          <cell r="JI72" t="str">
            <v/>
          </cell>
          <cell r="JJ72" t="str">
            <v/>
          </cell>
          <cell r="JK72" t="str">
            <v/>
          </cell>
          <cell r="JL72">
            <v>0</v>
          </cell>
          <cell r="JM72" t="str">
            <v>-</v>
          </cell>
          <cell r="JN72" t="str">
            <v>-</v>
          </cell>
          <cell r="JO72" t="str">
            <v>-</v>
          </cell>
          <cell r="JP72" t="str">
            <v>-</v>
          </cell>
          <cell r="JQ72" t="str">
            <v>-</v>
          </cell>
          <cell r="JR72" t="str">
            <v>-</v>
          </cell>
          <cell r="JS72" t="str">
            <v>-</v>
          </cell>
          <cell r="JT72" t="str">
            <v>-</v>
          </cell>
          <cell r="JU72" t="e">
            <v>#DIV/0!</v>
          </cell>
          <cell r="JV72" t="str">
            <v/>
          </cell>
          <cell r="JW72" t="str">
            <v/>
          </cell>
          <cell r="JX72" t="str">
            <v/>
          </cell>
          <cell r="JY72" t="str">
            <v/>
          </cell>
          <cell r="JZ72" t="str">
            <v/>
          </cell>
          <cell r="KA72" t="str">
            <v/>
          </cell>
          <cell r="KB72" t="str">
            <v/>
          </cell>
          <cell r="KC72" t="str">
            <v/>
          </cell>
          <cell r="KD72" t="e">
            <v>#DIV/0!</v>
          </cell>
          <cell r="KE72" t="str">
            <v>客観指標</v>
          </cell>
          <cell r="KF72" t="str">
            <v>危機管理体制については，その状況が市民に実感されにくいものであるため，客観指標を重視する。</v>
          </cell>
          <cell r="KG72" t="e">
            <v>#DIV/0!</v>
          </cell>
          <cell r="KH72" t="e">
            <v>#DIV/0!</v>
          </cell>
          <cell r="KK72" t="str">
            <v>リンク</v>
          </cell>
        </row>
        <row r="73">
          <cell r="A73">
            <v>1902</v>
          </cell>
          <cell r="B73" t="str">
            <v>いざというときに備える防災情報の共有，情報伝達体制の構築</v>
          </cell>
          <cell r="C73">
            <v>19</v>
          </cell>
          <cell r="D73" t="str">
            <v>危機管理・防災・減災</v>
          </cell>
          <cell r="F73" t="str">
            <v>行財政局</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v>0</v>
          </cell>
          <cell r="AM73" t="str">
            <v/>
          </cell>
          <cell r="AN73" t="str">
            <v/>
          </cell>
          <cell r="AO73" t="str">
            <v/>
          </cell>
          <cell r="AP73" t="str">
            <v/>
          </cell>
          <cell r="AQ73" t="str">
            <v/>
          </cell>
          <cell r="AR73" t="str">
            <v/>
          </cell>
          <cell r="AS73" t="str">
            <v/>
          </cell>
          <cell r="AT73" t="str">
            <v/>
          </cell>
          <cell r="AU73" t="str">
            <v/>
          </cell>
          <cell r="AV73" t="e">
            <v>#DIV/0!</v>
          </cell>
          <cell r="AW73" t="str">
            <v>-</v>
          </cell>
          <cell r="AX73" t="str">
            <v>c</v>
          </cell>
          <cell r="AY73" t="str">
            <v>-</v>
          </cell>
          <cell r="AZ73" t="str">
            <v>-</v>
          </cell>
          <cell r="BA73" t="str">
            <v>-</v>
          </cell>
          <cell r="BB73" t="str">
            <v>-</v>
          </cell>
          <cell r="BC73" t="str">
            <v>-</v>
          </cell>
          <cell r="BD73" t="str">
            <v>-</v>
          </cell>
          <cell r="BE73" t="str">
            <v>c</v>
          </cell>
          <cell r="BF73" t="str">
            <v/>
          </cell>
          <cell r="BG73">
            <v>2</v>
          </cell>
          <cell r="BH73" t="str">
            <v/>
          </cell>
          <cell r="BI73" t="str">
            <v/>
          </cell>
          <cell r="BJ73" t="str">
            <v/>
          </cell>
          <cell r="BK73" t="str">
            <v/>
          </cell>
          <cell r="BL73" t="str">
            <v/>
          </cell>
          <cell r="BM73" t="str">
            <v/>
          </cell>
          <cell r="BN73">
            <v>0.5</v>
          </cell>
          <cell r="BO73" t="str">
            <v>市民実感</v>
          </cell>
          <cell r="BP73" t="str">
            <v>防災情報・災害時の情報等を市民が受け取りやすい環境となっているかが重要であり，市民の実感を重視する。</v>
          </cell>
          <cell r="BQ73" t="str">
            <v>C</v>
          </cell>
          <cell r="BR73" t="str">
            <v>政策の目的がそこそこ達成されている</v>
          </cell>
          <cell r="BW73" t="str">
            <v>-</v>
          </cell>
          <cell r="BX73" t="str">
            <v>-</v>
          </cell>
          <cell r="BY73" t="str">
            <v>-</v>
          </cell>
          <cell r="BZ73" t="str">
            <v>-</v>
          </cell>
          <cell r="CA73" t="str">
            <v>-</v>
          </cell>
          <cell r="CB73" t="str">
            <v>-</v>
          </cell>
          <cell r="CC73" t="str">
            <v>-</v>
          </cell>
          <cell r="CD73" t="str">
            <v>-</v>
          </cell>
          <cell r="CE73" t="str">
            <v>-</v>
          </cell>
          <cell r="CF73" t="e">
            <v>#DIV/0!</v>
          </cell>
          <cell r="CG73" t="str">
            <v>-</v>
          </cell>
          <cell r="CH73" t="str">
            <v>-</v>
          </cell>
          <cell r="CI73" t="str">
            <v>-</v>
          </cell>
          <cell r="CJ73" t="str">
            <v>-</v>
          </cell>
          <cell r="CK73" t="str">
            <v>-</v>
          </cell>
          <cell r="CL73" t="str">
            <v>-</v>
          </cell>
          <cell r="CM73" t="str">
            <v>-</v>
          </cell>
          <cell r="CN73" t="str">
            <v>-</v>
          </cell>
          <cell r="CO73" t="str">
            <v>-</v>
          </cell>
          <cell r="CP73">
            <v>0</v>
          </cell>
          <cell r="CQ73" t="str">
            <v/>
          </cell>
          <cell r="CR73" t="str">
            <v/>
          </cell>
          <cell r="CS73" t="str">
            <v/>
          </cell>
          <cell r="CT73" t="str">
            <v/>
          </cell>
          <cell r="CU73" t="str">
            <v/>
          </cell>
          <cell r="CV73" t="str">
            <v/>
          </cell>
          <cell r="CW73" t="str">
            <v/>
          </cell>
          <cell r="CX73" t="str">
            <v/>
          </cell>
          <cell r="CY73" t="str">
            <v/>
          </cell>
          <cell r="CZ73" t="e">
            <v>#DIV/0!</v>
          </cell>
          <cell r="DA73" t="str">
            <v>-</v>
          </cell>
          <cell r="DB73" t="str">
            <v>-</v>
          </cell>
          <cell r="DC73" t="str">
            <v>-</v>
          </cell>
          <cell r="DD73" t="str">
            <v>-</v>
          </cell>
          <cell r="DE73" t="str">
            <v>-</v>
          </cell>
          <cell r="DF73" t="str">
            <v>-</v>
          </cell>
          <cell r="DG73" t="str">
            <v>-</v>
          </cell>
          <cell r="DH73" t="str">
            <v>-</v>
          </cell>
          <cell r="DI73" t="e">
            <v>#DIV/0!</v>
          </cell>
          <cell r="DJ73" t="str">
            <v/>
          </cell>
          <cell r="DK73" t="str">
            <v/>
          </cell>
          <cell r="DL73" t="str">
            <v/>
          </cell>
          <cell r="DM73" t="str">
            <v/>
          </cell>
          <cell r="DN73" t="str">
            <v/>
          </cell>
          <cell r="DO73" t="str">
            <v/>
          </cell>
          <cell r="DP73" t="str">
            <v/>
          </cell>
          <cell r="DQ73" t="str">
            <v/>
          </cell>
          <cell r="DR73" t="e">
            <v>#DIV/0!</v>
          </cell>
          <cell r="DS73" t="str">
            <v>市民実感</v>
          </cell>
          <cell r="DT73" t="str">
            <v>防災情報・災害時の情報等を市民が受け取りやすい環境となっているかが重要であり，市民の実感を重視する。</v>
          </cell>
          <cell r="DU73" t="e">
            <v>#DIV/0!</v>
          </cell>
          <cell r="DV73" t="e">
            <v>#DIV/0!</v>
          </cell>
          <cell r="DY73" t="str">
            <v>リンク</v>
          </cell>
          <cell r="EA73" t="str">
            <v>-</v>
          </cell>
          <cell r="EB73" t="str">
            <v>-</v>
          </cell>
          <cell r="EC73" t="str">
            <v>-</v>
          </cell>
          <cell r="ED73" t="str">
            <v>-</v>
          </cell>
          <cell r="EE73" t="str">
            <v>-</v>
          </cell>
          <cell r="EF73" t="str">
            <v>-</v>
          </cell>
          <cell r="EG73" t="str">
            <v>-</v>
          </cell>
          <cell r="EH73" t="str">
            <v>-</v>
          </cell>
          <cell r="EI73" t="str">
            <v>-</v>
          </cell>
          <cell r="EJ73" t="e">
            <v>#DIV/0!</v>
          </cell>
          <cell r="EK73" t="str">
            <v>-</v>
          </cell>
          <cell r="EL73" t="str">
            <v>-</v>
          </cell>
          <cell r="EM73" t="str">
            <v>-</v>
          </cell>
          <cell r="EN73" t="str">
            <v>-</v>
          </cell>
          <cell r="EO73" t="str">
            <v>-</v>
          </cell>
          <cell r="EP73" t="str">
            <v>-</v>
          </cell>
          <cell r="EQ73" t="str">
            <v>-</v>
          </cell>
          <cell r="ER73" t="str">
            <v>-</v>
          </cell>
          <cell r="ES73" t="str">
            <v>-</v>
          </cell>
          <cell r="ET73">
            <v>0</v>
          </cell>
          <cell r="EU73" t="str">
            <v/>
          </cell>
          <cell r="EV73" t="str">
            <v/>
          </cell>
          <cell r="EW73" t="str">
            <v/>
          </cell>
          <cell r="EX73" t="str">
            <v/>
          </cell>
          <cell r="EY73" t="str">
            <v/>
          </cell>
          <cell r="EZ73" t="str">
            <v/>
          </cell>
          <cell r="FA73" t="str">
            <v/>
          </cell>
          <cell r="FB73" t="str">
            <v/>
          </cell>
          <cell r="FC73" t="str">
            <v/>
          </cell>
          <cell r="FD73" t="e">
            <v>#DIV/0!</v>
          </cell>
          <cell r="FE73" t="str">
            <v>-</v>
          </cell>
          <cell r="FF73" t="str">
            <v>-</v>
          </cell>
          <cell r="FG73" t="str">
            <v>-</v>
          </cell>
          <cell r="FH73" t="str">
            <v>-</v>
          </cell>
          <cell r="FI73" t="str">
            <v>-</v>
          </cell>
          <cell r="FJ73" t="str">
            <v>-</v>
          </cell>
          <cell r="FK73" t="str">
            <v>-</v>
          </cell>
          <cell r="FL73" t="str">
            <v>-</v>
          </cell>
          <cell r="FM73" t="e">
            <v>#DIV/0!</v>
          </cell>
          <cell r="FN73" t="str">
            <v/>
          </cell>
          <cell r="FO73" t="str">
            <v/>
          </cell>
          <cell r="FP73" t="str">
            <v/>
          </cell>
          <cell r="FQ73" t="str">
            <v/>
          </cell>
          <cell r="FR73" t="str">
            <v/>
          </cell>
          <cell r="FS73" t="str">
            <v/>
          </cell>
          <cell r="FT73" t="str">
            <v/>
          </cell>
          <cell r="FU73" t="str">
            <v/>
          </cell>
          <cell r="FV73" t="e">
            <v>#DIV/0!</v>
          </cell>
          <cell r="FW73" t="str">
            <v>市民実感</v>
          </cell>
          <cell r="FX73" t="str">
            <v>防災情報・災害時の情報等を市民が受け取りやすい環境となっているかが重要であり，市民の実感を重視する。</v>
          </cell>
          <cell r="FY73" t="e">
            <v>#DIV/0!</v>
          </cell>
          <cell r="FZ73" t="e">
            <v>#DIV/0!</v>
          </cell>
          <cell r="GC73" t="str">
            <v>リンク</v>
          </cell>
          <cell r="GE73" t="str">
            <v>-</v>
          </cell>
          <cell r="GF73" t="str">
            <v>-</v>
          </cell>
          <cell r="GG73" t="str">
            <v>-</v>
          </cell>
          <cell r="GH73" t="str">
            <v>-</v>
          </cell>
          <cell r="GI73" t="str">
            <v>-</v>
          </cell>
          <cell r="GJ73" t="str">
            <v>-</v>
          </cell>
          <cell r="GK73" t="str">
            <v>-</v>
          </cell>
          <cell r="GL73" t="str">
            <v>-</v>
          </cell>
          <cell r="GM73" t="str">
            <v>-</v>
          </cell>
          <cell r="GN73" t="e">
            <v>#DIV/0!</v>
          </cell>
          <cell r="GO73" t="str">
            <v>-</v>
          </cell>
          <cell r="GP73" t="str">
            <v>-</v>
          </cell>
          <cell r="GQ73" t="str">
            <v>-</v>
          </cell>
          <cell r="GR73" t="str">
            <v>-</v>
          </cell>
          <cell r="GS73" t="str">
            <v>-</v>
          </cell>
          <cell r="GT73" t="str">
            <v>-</v>
          </cell>
          <cell r="GU73" t="str">
            <v>-</v>
          </cell>
          <cell r="GV73" t="str">
            <v>-</v>
          </cell>
          <cell r="GW73" t="str">
            <v>-</v>
          </cell>
          <cell r="GX73">
            <v>0</v>
          </cell>
          <cell r="GY73" t="str">
            <v/>
          </cell>
          <cell r="GZ73" t="str">
            <v/>
          </cell>
          <cell r="HA73" t="str">
            <v/>
          </cell>
          <cell r="HB73" t="str">
            <v/>
          </cell>
          <cell r="HC73" t="str">
            <v/>
          </cell>
          <cell r="HD73" t="str">
            <v/>
          </cell>
          <cell r="HE73" t="str">
            <v/>
          </cell>
          <cell r="HF73" t="str">
            <v/>
          </cell>
          <cell r="HG73" t="str">
            <v/>
          </cell>
          <cell r="HH73" t="e">
            <v>#DIV/0!</v>
          </cell>
          <cell r="HI73" t="str">
            <v>-</v>
          </cell>
          <cell r="HJ73" t="str">
            <v>-</v>
          </cell>
          <cell r="HK73" t="str">
            <v>-</v>
          </cell>
          <cell r="HL73" t="str">
            <v>-</v>
          </cell>
          <cell r="HM73" t="str">
            <v>-</v>
          </cell>
          <cell r="HN73" t="str">
            <v>-</v>
          </cell>
          <cell r="HO73" t="str">
            <v>-</v>
          </cell>
          <cell r="HP73" t="str">
            <v>-</v>
          </cell>
          <cell r="HQ73" t="e">
            <v>#DIV/0!</v>
          </cell>
          <cell r="HR73" t="str">
            <v/>
          </cell>
          <cell r="HS73" t="str">
            <v/>
          </cell>
          <cell r="HT73" t="str">
            <v/>
          </cell>
          <cell r="HU73" t="str">
            <v/>
          </cell>
          <cell r="HV73" t="str">
            <v/>
          </cell>
          <cell r="HW73" t="str">
            <v/>
          </cell>
          <cell r="HX73" t="str">
            <v/>
          </cell>
          <cell r="HY73" t="str">
            <v/>
          </cell>
          <cell r="HZ73" t="e">
            <v>#DIV/0!</v>
          </cell>
          <cell r="IA73" t="str">
            <v>市民実感</v>
          </cell>
          <cell r="IB73" t="str">
            <v>防災情報・災害時の情報等を市民が受け取りやすい環境となっているかが重要であり，市民の実感を重視する。</v>
          </cell>
          <cell r="IC73" t="e">
            <v>#DIV/0!</v>
          </cell>
          <cell r="ID73" t="e">
            <v>#DIV/0!</v>
          </cell>
          <cell r="IG73" t="str">
            <v>リンク</v>
          </cell>
          <cell r="II73" t="str">
            <v>-</v>
          </cell>
          <cell r="IJ73" t="str">
            <v>-</v>
          </cell>
          <cell r="IK73" t="str">
            <v>-</v>
          </cell>
          <cell r="IL73" t="str">
            <v>-</v>
          </cell>
          <cell r="IM73" t="str">
            <v>-</v>
          </cell>
          <cell r="IN73" t="str">
            <v>-</v>
          </cell>
          <cell r="IO73" t="str">
            <v>-</v>
          </cell>
          <cell r="IP73" t="str">
            <v>-</v>
          </cell>
          <cell r="IQ73" t="str">
            <v>-</v>
          </cell>
          <cell r="IR73" t="e">
            <v>#DIV/0!</v>
          </cell>
          <cell r="IS73" t="str">
            <v>-</v>
          </cell>
          <cell r="IT73" t="str">
            <v>-</v>
          </cell>
          <cell r="IU73" t="str">
            <v>-</v>
          </cell>
          <cell r="IV73" t="str">
            <v>-</v>
          </cell>
          <cell r="IW73" t="str">
            <v>-</v>
          </cell>
          <cell r="IX73" t="str">
            <v>-</v>
          </cell>
          <cell r="IY73" t="str">
            <v>-</v>
          </cell>
          <cell r="IZ73" t="str">
            <v>-</v>
          </cell>
          <cell r="JA73" t="str">
            <v>-</v>
          </cell>
          <cell r="JB73">
            <v>0</v>
          </cell>
          <cell r="JC73" t="str">
            <v/>
          </cell>
          <cell r="JD73" t="str">
            <v/>
          </cell>
          <cell r="JE73" t="str">
            <v/>
          </cell>
          <cell r="JF73" t="str">
            <v/>
          </cell>
          <cell r="JG73" t="str">
            <v/>
          </cell>
          <cell r="JH73" t="str">
            <v/>
          </cell>
          <cell r="JI73" t="str">
            <v/>
          </cell>
          <cell r="JJ73" t="str">
            <v/>
          </cell>
          <cell r="JK73" t="str">
            <v/>
          </cell>
          <cell r="JL73" t="e">
            <v>#DIV/0!</v>
          </cell>
          <cell r="JM73" t="str">
            <v>-</v>
          </cell>
          <cell r="JN73" t="str">
            <v>-</v>
          </cell>
          <cell r="JO73" t="str">
            <v>-</v>
          </cell>
          <cell r="JP73" t="str">
            <v>-</v>
          </cell>
          <cell r="JQ73" t="str">
            <v>-</v>
          </cell>
          <cell r="JR73" t="str">
            <v>-</v>
          </cell>
          <cell r="JS73" t="str">
            <v>-</v>
          </cell>
          <cell r="JT73" t="str">
            <v>-</v>
          </cell>
          <cell r="JU73" t="e">
            <v>#DIV/0!</v>
          </cell>
          <cell r="JV73" t="str">
            <v/>
          </cell>
          <cell r="JW73" t="str">
            <v/>
          </cell>
          <cell r="JX73" t="str">
            <v/>
          </cell>
          <cell r="JY73" t="str">
            <v/>
          </cell>
          <cell r="JZ73" t="str">
            <v/>
          </cell>
          <cell r="KA73" t="str">
            <v/>
          </cell>
          <cell r="KB73" t="str">
            <v/>
          </cell>
          <cell r="KC73" t="str">
            <v/>
          </cell>
          <cell r="KD73" t="e">
            <v>#DIV/0!</v>
          </cell>
          <cell r="KE73" t="str">
            <v>市民実感</v>
          </cell>
          <cell r="KF73" t="str">
            <v>防災情報・災害時の情報等を市民が受け取りやすい環境となっているかが重要であり，市民の実感を重視する。</v>
          </cell>
          <cell r="KG73" t="e">
            <v>#DIV/0!</v>
          </cell>
          <cell r="KH73" t="e">
            <v>#DIV/0!</v>
          </cell>
          <cell r="KK73" t="str">
            <v>リンク</v>
          </cell>
        </row>
        <row r="74">
          <cell r="A74">
            <v>1903</v>
          </cell>
          <cell r="B74" t="str">
            <v>自然災害等の発生時に支援が必要な人への避難支援体制の整備</v>
          </cell>
          <cell r="C74">
            <v>19</v>
          </cell>
          <cell r="D74" t="str">
            <v>危機管理・防災・減災</v>
          </cell>
          <cell r="F74" t="str">
            <v>行財政局</v>
          </cell>
          <cell r="K74" t="str">
            <v>-</v>
          </cell>
          <cell r="L74" t="str">
            <v>-</v>
          </cell>
          <cell r="M74" t="str">
            <v>○</v>
          </cell>
          <cell r="N74" t="str">
            <v>-</v>
          </cell>
          <cell r="O74" t="str">
            <v>-</v>
          </cell>
          <cell r="P74" t="str">
            <v>-</v>
          </cell>
          <cell r="Q74" t="str">
            <v>-</v>
          </cell>
          <cell r="R74" t="str">
            <v>-</v>
          </cell>
          <cell r="S74" t="str">
            <v>c</v>
          </cell>
          <cell r="T74" t="str">
            <v>-</v>
          </cell>
          <cell r="U74" t="str">
            <v>-</v>
          </cell>
          <cell r="V74" t="str">
            <v>-</v>
          </cell>
          <cell r="W74" t="str">
            <v>-</v>
          </cell>
          <cell r="X74" t="str">
            <v>-</v>
          </cell>
          <cell r="Y74" t="str">
            <v>-</v>
          </cell>
          <cell r="Z74" t="str">
            <v>-</v>
          </cell>
          <cell r="AA74" t="str">
            <v>-</v>
          </cell>
          <cell r="AB74" t="str">
            <v>c</v>
          </cell>
          <cell r="AC74">
            <v>1</v>
          </cell>
          <cell r="AD74" t="str">
            <v>-</v>
          </cell>
          <cell r="AE74" t="str">
            <v>-</v>
          </cell>
          <cell r="AF74" t="str">
            <v>-</v>
          </cell>
          <cell r="AG74" t="str">
            <v>-</v>
          </cell>
          <cell r="AH74" t="str">
            <v>-</v>
          </cell>
          <cell r="AI74" t="str">
            <v>-</v>
          </cell>
          <cell r="AJ74" t="str">
            <v>-</v>
          </cell>
          <cell r="AK74" t="str">
            <v>-</v>
          </cell>
          <cell r="AL74">
            <v>1</v>
          </cell>
          <cell r="AM74">
            <v>2</v>
          </cell>
          <cell r="AN74" t="str">
            <v/>
          </cell>
          <cell r="AO74" t="str">
            <v/>
          </cell>
          <cell r="AP74" t="str">
            <v/>
          </cell>
          <cell r="AQ74" t="str">
            <v/>
          </cell>
          <cell r="AR74" t="str">
            <v/>
          </cell>
          <cell r="AS74" t="str">
            <v/>
          </cell>
          <cell r="AT74" t="str">
            <v/>
          </cell>
          <cell r="AU74" t="str">
            <v/>
          </cell>
          <cell r="AV74">
            <v>0.5</v>
          </cell>
          <cell r="AW74" t="str">
            <v>-</v>
          </cell>
          <cell r="AX74" t="str">
            <v>-</v>
          </cell>
          <cell r="AY74" t="str">
            <v>d</v>
          </cell>
          <cell r="AZ74" t="str">
            <v>-</v>
          </cell>
          <cell r="BA74" t="str">
            <v>-</v>
          </cell>
          <cell r="BB74" t="str">
            <v>-</v>
          </cell>
          <cell r="BC74" t="str">
            <v>-</v>
          </cell>
          <cell r="BD74" t="str">
            <v>-</v>
          </cell>
          <cell r="BE74" t="str">
            <v>d</v>
          </cell>
          <cell r="BF74" t="str">
            <v/>
          </cell>
          <cell r="BG74" t="str">
            <v/>
          </cell>
          <cell r="BH74">
            <v>1</v>
          </cell>
          <cell r="BI74" t="str">
            <v/>
          </cell>
          <cell r="BJ74" t="str">
            <v/>
          </cell>
          <cell r="BK74" t="str">
            <v/>
          </cell>
          <cell r="BL74" t="str">
            <v/>
          </cell>
          <cell r="BM74" t="str">
            <v/>
          </cell>
          <cell r="BN74">
            <v>0.25</v>
          </cell>
          <cell r="BO74" t="str">
            <v>客観指標</v>
          </cell>
          <cell r="BP74" t="str">
            <v>自然災害の発生時における支援が必要な人に限定される施策であり，効果が市民の生活実感に反映されにくいことから，客観指標を重視する。</v>
          </cell>
          <cell r="BQ74" t="str">
            <v>C</v>
          </cell>
          <cell r="BR74" t="str">
            <v>政策の目的がそこそこ達成されている</v>
          </cell>
          <cell r="BW74" t="str">
            <v>-</v>
          </cell>
          <cell r="BX74" t="str">
            <v>-</v>
          </cell>
          <cell r="BY74" t="str">
            <v>-</v>
          </cell>
          <cell r="BZ74" t="str">
            <v>-</v>
          </cell>
          <cell r="CA74" t="str">
            <v>-</v>
          </cell>
          <cell r="CB74" t="str">
            <v>-</v>
          </cell>
          <cell r="CC74" t="str">
            <v>-</v>
          </cell>
          <cell r="CD74" t="str">
            <v>-</v>
          </cell>
          <cell r="CE74" t="str">
            <v>-</v>
          </cell>
          <cell r="CF74" t="str">
            <v>e</v>
          </cell>
          <cell r="CG74">
            <v>1</v>
          </cell>
          <cell r="CH74" t="str">
            <v>-</v>
          </cell>
          <cell r="CI74" t="str">
            <v>-</v>
          </cell>
          <cell r="CJ74" t="str">
            <v>-</v>
          </cell>
          <cell r="CK74" t="str">
            <v>-</v>
          </cell>
          <cell r="CL74" t="str">
            <v>-</v>
          </cell>
          <cell r="CM74" t="str">
            <v>-</v>
          </cell>
          <cell r="CN74" t="str">
            <v>-</v>
          </cell>
          <cell r="CO74" t="str">
            <v>-</v>
          </cell>
          <cell r="CP74">
            <v>1</v>
          </cell>
          <cell r="CQ74" t="str">
            <v/>
          </cell>
          <cell r="CR74" t="str">
            <v/>
          </cell>
          <cell r="CS74" t="str">
            <v/>
          </cell>
          <cell r="CT74" t="str">
            <v/>
          </cell>
          <cell r="CU74" t="str">
            <v/>
          </cell>
          <cell r="CV74" t="str">
            <v/>
          </cell>
          <cell r="CW74" t="str">
            <v/>
          </cell>
          <cell r="CX74" t="str">
            <v/>
          </cell>
          <cell r="CY74" t="str">
            <v/>
          </cell>
          <cell r="CZ74">
            <v>0</v>
          </cell>
          <cell r="DA74" t="str">
            <v>-</v>
          </cell>
          <cell r="DB74" t="str">
            <v>-</v>
          </cell>
          <cell r="DC74" t="str">
            <v>-</v>
          </cell>
          <cell r="DD74" t="str">
            <v>-</v>
          </cell>
          <cell r="DE74" t="str">
            <v>-</v>
          </cell>
          <cell r="DF74" t="str">
            <v>-</v>
          </cell>
          <cell r="DG74" t="str">
            <v>-</v>
          </cell>
          <cell r="DH74" t="str">
            <v>-</v>
          </cell>
          <cell r="DI74" t="e">
            <v>#DIV/0!</v>
          </cell>
          <cell r="DJ74" t="str">
            <v/>
          </cell>
          <cell r="DK74" t="str">
            <v/>
          </cell>
          <cell r="DL74" t="str">
            <v/>
          </cell>
          <cell r="DM74" t="str">
            <v/>
          </cell>
          <cell r="DN74" t="str">
            <v/>
          </cell>
          <cell r="DO74" t="str">
            <v/>
          </cell>
          <cell r="DP74" t="str">
            <v/>
          </cell>
          <cell r="DQ74" t="str">
            <v/>
          </cell>
          <cell r="DR74" t="e">
            <v>#DIV/0!</v>
          </cell>
          <cell r="DS74" t="str">
            <v>客観指標</v>
          </cell>
          <cell r="DT74" t="str">
            <v>自然災害の発生時における支援が必要な人に限定される施策であり，効果が市民の生活実感に反映されにくいことから，客観指標を重視する。</v>
          </cell>
          <cell r="DU74" t="e">
            <v>#DIV/0!</v>
          </cell>
          <cell r="DV74" t="e">
            <v>#DIV/0!</v>
          </cell>
          <cell r="DY74" t="str">
            <v>リンク</v>
          </cell>
          <cell r="EA74" t="str">
            <v>-</v>
          </cell>
          <cell r="EB74" t="str">
            <v>-</v>
          </cell>
          <cell r="EC74" t="str">
            <v>-</v>
          </cell>
          <cell r="ED74" t="str">
            <v>-</v>
          </cell>
          <cell r="EE74" t="str">
            <v>-</v>
          </cell>
          <cell r="EF74" t="str">
            <v>-</v>
          </cell>
          <cell r="EG74" t="str">
            <v>-</v>
          </cell>
          <cell r="EH74" t="str">
            <v>-</v>
          </cell>
          <cell r="EI74" t="str">
            <v>-</v>
          </cell>
          <cell r="EJ74" t="str">
            <v>e</v>
          </cell>
          <cell r="EK74">
            <v>1</v>
          </cell>
          <cell r="EL74" t="str">
            <v>-</v>
          </cell>
          <cell r="EM74" t="str">
            <v>-</v>
          </cell>
          <cell r="EN74" t="str">
            <v>-</v>
          </cell>
          <cell r="EO74" t="str">
            <v>-</v>
          </cell>
          <cell r="EP74" t="str">
            <v>-</v>
          </cell>
          <cell r="EQ74" t="str">
            <v>-</v>
          </cell>
          <cell r="ER74" t="str">
            <v>-</v>
          </cell>
          <cell r="ES74" t="str">
            <v>-</v>
          </cell>
          <cell r="ET74">
            <v>1</v>
          </cell>
          <cell r="EU74" t="str">
            <v/>
          </cell>
          <cell r="EV74" t="str">
            <v/>
          </cell>
          <cell r="EW74" t="str">
            <v/>
          </cell>
          <cell r="EX74" t="str">
            <v/>
          </cell>
          <cell r="EY74" t="str">
            <v/>
          </cell>
          <cell r="EZ74" t="str">
            <v/>
          </cell>
          <cell r="FA74" t="str">
            <v/>
          </cell>
          <cell r="FB74" t="str">
            <v/>
          </cell>
          <cell r="FC74" t="str">
            <v/>
          </cell>
          <cell r="FD74">
            <v>0</v>
          </cell>
          <cell r="FE74" t="str">
            <v>-</v>
          </cell>
          <cell r="FF74" t="str">
            <v>-</v>
          </cell>
          <cell r="FG74" t="str">
            <v>-</v>
          </cell>
          <cell r="FH74" t="str">
            <v>-</v>
          </cell>
          <cell r="FI74" t="str">
            <v>-</v>
          </cell>
          <cell r="FJ74" t="str">
            <v>-</v>
          </cell>
          <cell r="FK74" t="str">
            <v>-</v>
          </cell>
          <cell r="FL74" t="str">
            <v>-</v>
          </cell>
          <cell r="FM74" t="e">
            <v>#DIV/0!</v>
          </cell>
          <cell r="FN74" t="str">
            <v/>
          </cell>
          <cell r="FO74" t="str">
            <v/>
          </cell>
          <cell r="FP74" t="str">
            <v/>
          </cell>
          <cell r="FQ74" t="str">
            <v/>
          </cell>
          <cell r="FR74" t="str">
            <v/>
          </cell>
          <cell r="FS74" t="str">
            <v/>
          </cell>
          <cell r="FT74" t="str">
            <v/>
          </cell>
          <cell r="FU74" t="str">
            <v/>
          </cell>
          <cell r="FV74" t="e">
            <v>#DIV/0!</v>
          </cell>
          <cell r="FW74" t="str">
            <v>客観指標</v>
          </cell>
          <cell r="FX74" t="str">
            <v>自然災害の発生時における支援が必要な人に限定される施策であり，効果が市民の生活実感に反映されにくいことから，客観指標を重視する。</v>
          </cell>
          <cell r="FY74" t="e">
            <v>#DIV/0!</v>
          </cell>
          <cell r="FZ74" t="e">
            <v>#DIV/0!</v>
          </cell>
          <cell r="GC74" t="str">
            <v>リンク</v>
          </cell>
          <cell r="GE74" t="str">
            <v>-</v>
          </cell>
          <cell r="GF74" t="str">
            <v>-</v>
          </cell>
          <cell r="GG74" t="str">
            <v>-</v>
          </cell>
          <cell r="GH74" t="str">
            <v>-</v>
          </cell>
          <cell r="GI74" t="str">
            <v>-</v>
          </cell>
          <cell r="GJ74" t="str">
            <v>-</v>
          </cell>
          <cell r="GK74" t="str">
            <v>-</v>
          </cell>
          <cell r="GL74" t="str">
            <v>-</v>
          </cell>
          <cell r="GM74" t="str">
            <v>-</v>
          </cell>
          <cell r="GN74" t="str">
            <v>e</v>
          </cell>
          <cell r="GO74">
            <v>1</v>
          </cell>
          <cell r="GP74" t="str">
            <v>-</v>
          </cell>
          <cell r="GQ74" t="str">
            <v>-</v>
          </cell>
          <cell r="GR74" t="str">
            <v>-</v>
          </cell>
          <cell r="GS74" t="str">
            <v>-</v>
          </cell>
          <cell r="GT74" t="str">
            <v>-</v>
          </cell>
          <cell r="GU74" t="str">
            <v>-</v>
          </cell>
          <cell r="GV74" t="str">
            <v>-</v>
          </cell>
          <cell r="GW74" t="str">
            <v>-</v>
          </cell>
          <cell r="GX74">
            <v>1</v>
          </cell>
          <cell r="GY74" t="str">
            <v/>
          </cell>
          <cell r="GZ74" t="str">
            <v/>
          </cell>
          <cell r="HA74" t="str">
            <v/>
          </cell>
          <cell r="HB74" t="str">
            <v/>
          </cell>
          <cell r="HC74" t="str">
            <v/>
          </cell>
          <cell r="HD74" t="str">
            <v/>
          </cell>
          <cell r="HE74" t="str">
            <v/>
          </cell>
          <cell r="HF74" t="str">
            <v/>
          </cell>
          <cell r="HG74" t="str">
            <v/>
          </cell>
          <cell r="HH74">
            <v>0</v>
          </cell>
          <cell r="HI74" t="str">
            <v>-</v>
          </cell>
          <cell r="HJ74" t="str">
            <v>-</v>
          </cell>
          <cell r="HK74" t="str">
            <v>-</v>
          </cell>
          <cell r="HL74" t="str">
            <v>-</v>
          </cell>
          <cell r="HM74" t="str">
            <v>-</v>
          </cell>
          <cell r="HN74" t="str">
            <v>-</v>
          </cell>
          <cell r="HO74" t="str">
            <v>-</v>
          </cell>
          <cell r="HP74" t="str">
            <v>-</v>
          </cell>
          <cell r="HQ74" t="e">
            <v>#DIV/0!</v>
          </cell>
          <cell r="HR74" t="str">
            <v/>
          </cell>
          <cell r="HS74" t="str">
            <v/>
          </cell>
          <cell r="HT74" t="str">
            <v/>
          </cell>
          <cell r="HU74" t="str">
            <v/>
          </cell>
          <cell r="HV74" t="str">
            <v/>
          </cell>
          <cell r="HW74" t="str">
            <v/>
          </cell>
          <cell r="HX74" t="str">
            <v/>
          </cell>
          <cell r="HY74" t="str">
            <v/>
          </cell>
          <cell r="HZ74" t="e">
            <v>#DIV/0!</v>
          </cell>
          <cell r="IA74" t="str">
            <v>客観指標</v>
          </cell>
          <cell r="IB74" t="str">
            <v>自然災害の発生時における支援が必要な人に限定される施策であり，効果が市民の生活実感に反映されにくいことから，客観指標を重視する。</v>
          </cell>
          <cell r="IC74" t="e">
            <v>#DIV/0!</v>
          </cell>
          <cell r="ID74" t="e">
            <v>#DIV/0!</v>
          </cell>
          <cell r="IG74" t="str">
            <v>リンク</v>
          </cell>
          <cell r="II74" t="str">
            <v>-</v>
          </cell>
          <cell r="IJ74" t="str">
            <v>-</v>
          </cell>
          <cell r="IK74" t="str">
            <v>-</v>
          </cell>
          <cell r="IL74" t="str">
            <v>-</v>
          </cell>
          <cell r="IM74" t="str">
            <v>-</v>
          </cell>
          <cell r="IN74" t="str">
            <v>-</v>
          </cell>
          <cell r="IO74" t="str">
            <v>-</v>
          </cell>
          <cell r="IP74" t="str">
            <v>-</v>
          </cell>
          <cell r="IQ74" t="str">
            <v>-</v>
          </cell>
          <cell r="IR74" t="str">
            <v>e</v>
          </cell>
          <cell r="IS74">
            <v>1</v>
          </cell>
          <cell r="IT74" t="str">
            <v>-</v>
          </cell>
          <cell r="IU74" t="str">
            <v>-</v>
          </cell>
          <cell r="IV74" t="str">
            <v>-</v>
          </cell>
          <cell r="IW74" t="str">
            <v>-</v>
          </cell>
          <cell r="IX74" t="str">
            <v>-</v>
          </cell>
          <cell r="IY74" t="str">
            <v>-</v>
          </cell>
          <cell r="IZ74" t="str">
            <v>-</v>
          </cell>
          <cell r="JA74" t="str">
            <v>-</v>
          </cell>
          <cell r="JB74">
            <v>1</v>
          </cell>
          <cell r="JC74" t="str">
            <v/>
          </cell>
          <cell r="JD74" t="str">
            <v/>
          </cell>
          <cell r="JE74" t="str">
            <v/>
          </cell>
          <cell r="JF74" t="str">
            <v/>
          </cell>
          <cell r="JG74" t="str">
            <v/>
          </cell>
          <cell r="JH74" t="str">
            <v/>
          </cell>
          <cell r="JI74" t="str">
            <v/>
          </cell>
          <cell r="JJ74" t="str">
            <v/>
          </cell>
          <cell r="JK74" t="str">
            <v/>
          </cell>
          <cell r="JL74">
            <v>0</v>
          </cell>
          <cell r="JM74" t="str">
            <v>-</v>
          </cell>
          <cell r="JN74" t="str">
            <v>-</v>
          </cell>
          <cell r="JO74" t="str">
            <v>-</v>
          </cell>
          <cell r="JP74" t="str">
            <v>-</v>
          </cell>
          <cell r="JQ74" t="str">
            <v>-</v>
          </cell>
          <cell r="JR74" t="str">
            <v>-</v>
          </cell>
          <cell r="JS74" t="str">
            <v>-</v>
          </cell>
          <cell r="JT74" t="str">
            <v>-</v>
          </cell>
          <cell r="JU74" t="e">
            <v>#DIV/0!</v>
          </cell>
          <cell r="JV74" t="str">
            <v/>
          </cell>
          <cell r="JW74" t="str">
            <v/>
          </cell>
          <cell r="JX74" t="str">
            <v/>
          </cell>
          <cell r="JY74" t="str">
            <v/>
          </cell>
          <cell r="JZ74" t="str">
            <v/>
          </cell>
          <cell r="KA74" t="str">
            <v/>
          </cell>
          <cell r="KB74" t="str">
            <v/>
          </cell>
          <cell r="KC74" t="str">
            <v/>
          </cell>
          <cell r="KD74" t="e">
            <v>#DIV/0!</v>
          </cell>
          <cell r="KE74" t="str">
            <v>客観指標</v>
          </cell>
          <cell r="KF74" t="str">
            <v>自然災害の発生時における支援が必要な人に限定される施策であり，効果が市民の生活実感に反映されにくいことから，客観指標を重視する。</v>
          </cell>
          <cell r="KG74" t="e">
            <v>#DIV/0!</v>
          </cell>
          <cell r="KH74" t="e">
            <v>#DIV/0!</v>
          </cell>
          <cell r="KK74" t="str">
            <v>リンク</v>
          </cell>
        </row>
        <row r="75">
          <cell r="A75">
            <v>1904</v>
          </cell>
          <cell r="B75" t="str">
            <v>市民ぐるみ・地域ぐるみで進める地域防災力の充実強化</v>
          </cell>
          <cell r="C75">
            <v>19</v>
          </cell>
          <cell r="D75" t="str">
            <v>危機管理・防災・減災</v>
          </cell>
          <cell r="F75" t="str">
            <v>行財政局</v>
          </cell>
          <cell r="K75" t="str">
            <v>-</v>
          </cell>
          <cell r="L75" t="str">
            <v>-</v>
          </cell>
          <cell r="M75" t="str">
            <v>-</v>
          </cell>
          <cell r="N75" t="str">
            <v>○</v>
          </cell>
          <cell r="O75" t="str">
            <v>-</v>
          </cell>
          <cell r="P75" t="str">
            <v>-</v>
          </cell>
          <cell r="Q75" t="str">
            <v>-</v>
          </cell>
          <cell r="R75" t="str">
            <v>-</v>
          </cell>
          <cell r="S75" t="str">
            <v>c</v>
          </cell>
          <cell r="T75" t="str">
            <v>-</v>
          </cell>
          <cell r="U75" t="str">
            <v>-</v>
          </cell>
          <cell r="V75" t="str">
            <v>-</v>
          </cell>
          <cell r="W75" t="str">
            <v>-</v>
          </cell>
          <cell r="X75" t="str">
            <v>-</v>
          </cell>
          <cell r="Y75" t="str">
            <v>-</v>
          </cell>
          <cell r="Z75" t="str">
            <v>-</v>
          </cell>
          <cell r="AA75" t="str">
            <v>-</v>
          </cell>
          <cell r="AB75" t="str">
            <v>c</v>
          </cell>
          <cell r="AC75">
            <v>1</v>
          </cell>
          <cell r="AD75" t="str">
            <v>-</v>
          </cell>
          <cell r="AE75" t="str">
            <v>-</v>
          </cell>
          <cell r="AF75" t="str">
            <v>-</v>
          </cell>
          <cell r="AG75" t="str">
            <v>-</v>
          </cell>
          <cell r="AH75" t="str">
            <v>-</v>
          </cell>
          <cell r="AI75" t="str">
            <v>-</v>
          </cell>
          <cell r="AJ75" t="str">
            <v>-</v>
          </cell>
          <cell r="AK75" t="str">
            <v>-</v>
          </cell>
          <cell r="AL75">
            <v>1</v>
          </cell>
          <cell r="AM75">
            <v>2</v>
          </cell>
          <cell r="AN75" t="str">
            <v/>
          </cell>
          <cell r="AO75" t="str">
            <v/>
          </cell>
          <cell r="AP75" t="str">
            <v/>
          </cell>
          <cell r="AQ75" t="str">
            <v/>
          </cell>
          <cell r="AR75" t="str">
            <v/>
          </cell>
          <cell r="AS75" t="str">
            <v/>
          </cell>
          <cell r="AT75" t="str">
            <v/>
          </cell>
          <cell r="AU75" t="str">
            <v/>
          </cell>
          <cell r="AV75">
            <v>0.5</v>
          </cell>
          <cell r="AW75" t="str">
            <v>-</v>
          </cell>
          <cell r="AX75" t="str">
            <v>-</v>
          </cell>
          <cell r="AY75" t="str">
            <v>-</v>
          </cell>
          <cell r="AZ75" t="str">
            <v>c</v>
          </cell>
          <cell r="BA75" t="str">
            <v>-</v>
          </cell>
          <cell r="BB75" t="str">
            <v>-</v>
          </cell>
          <cell r="BC75" t="str">
            <v>-</v>
          </cell>
          <cell r="BD75" t="str">
            <v>-</v>
          </cell>
          <cell r="BE75" t="str">
            <v>c</v>
          </cell>
          <cell r="BF75" t="str">
            <v/>
          </cell>
          <cell r="BG75" t="str">
            <v/>
          </cell>
          <cell r="BH75" t="str">
            <v/>
          </cell>
          <cell r="BI75">
            <v>2</v>
          </cell>
          <cell r="BJ75" t="str">
            <v/>
          </cell>
          <cell r="BK75" t="str">
            <v/>
          </cell>
          <cell r="BL75" t="str">
            <v/>
          </cell>
          <cell r="BM75" t="str">
            <v/>
          </cell>
          <cell r="BN75">
            <v>0.5</v>
          </cell>
          <cell r="BO75" t="str">
            <v>市民実感</v>
          </cell>
          <cell r="BP75" t="str">
            <v>地域防災力の充実強化に当たっては，市民一人一人の意識を高める必要があるため，市民生活実感評価を重視する。</v>
          </cell>
          <cell r="BQ75" t="str">
            <v>C</v>
          </cell>
          <cell r="BR75" t="str">
            <v>政策の目的がそこそこ達成されている</v>
          </cell>
          <cell r="BW75" t="str">
            <v>-</v>
          </cell>
          <cell r="BX75" t="str">
            <v>-</v>
          </cell>
          <cell r="BY75" t="str">
            <v>-</v>
          </cell>
          <cell r="BZ75" t="str">
            <v>-</v>
          </cell>
          <cell r="CA75" t="str">
            <v>-</v>
          </cell>
          <cell r="CB75" t="str">
            <v>-</v>
          </cell>
          <cell r="CC75" t="str">
            <v>-</v>
          </cell>
          <cell r="CD75" t="str">
            <v>-</v>
          </cell>
          <cell r="CE75" t="str">
            <v>-</v>
          </cell>
          <cell r="CF75" t="str">
            <v>e</v>
          </cell>
          <cell r="CG75">
            <v>1</v>
          </cell>
          <cell r="CH75" t="str">
            <v>-</v>
          </cell>
          <cell r="CI75" t="str">
            <v>-</v>
          </cell>
          <cell r="CJ75" t="str">
            <v>-</v>
          </cell>
          <cell r="CK75" t="str">
            <v>-</v>
          </cell>
          <cell r="CL75" t="str">
            <v>-</v>
          </cell>
          <cell r="CM75" t="str">
            <v>-</v>
          </cell>
          <cell r="CN75" t="str">
            <v>-</v>
          </cell>
          <cell r="CO75" t="str">
            <v>-</v>
          </cell>
          <cell r="CP75">
            <v>1</v>
          </cell>
          <cell r="CQ75" t="str">
            <v/>
          </cell>
          <cell r="CR75" t="str">
            <v/>
          </cell>
          <cell r="CS75" t="str">
            <v/>
          </cell>
          <cell r="CT75" t="str">
            <v/>
          </cell>
          <cell r="CU75" t="str">
            <v/>
          </cell>
          <cell r="CV75" t="str">
            <v/>
          </cell>
          <cell r="CW75" t="str">
            <v/>
          </cell>
          <cell r="CX75" t="str">
            <v/>
          </cell>
          <cell r="CY75" t="str">
            <v/>
          </cell>
          <cell r="CZ75">
            <v>0</v>
          </cell>
          <cell r="DA75" t="str">
            <v>-</v>
          </cell>
          <cell r="DB75" t="str">
            <v>-</v>
          </cell>
          <cell r="DC75" t="str">
            <v>-</v>
          </cell>
          <cell r="DD75" t="str">
            <v>-</v>
          </cell>
          <cell r="DE75" t="str">
            <v>-</v>
          </cell>
          <cell r="DF75" t="str">
            <v>-</v>
          </cell>
          <cell r="DG75" t="str">
            <v>-</v>
          </cell>
          <cell r="DH75" t="str">
            <v>-</v>
          </cell>
          <cell r="DI75" t="e">
            <v>#DIV/0!</v>
          </cell>
          <cell r="DJ75" t="str">
            <v/>
          </cell>
          <cell r="DK75" t="str">
            <v/>
          </cell>
          <cell r="DL75" t="str">
            <v/>
          </cell>
          <cell r="DM75" t="str">
            <v/>
          </cell>
          <cell r="DN75" t="str">
            <v/>
          </cell>
          <cell r="DO75" t="str">
            <v/>
          </cell>
          <cell r="DP75" t="str">
            <v/>
          </cell>
          <cell r="DQ75" t="str">
            <v/>
          </cell>
          <cell r="DR75" t="e">
            <v>#DIV/0!</v>
          </cell>
          <cell r="DS75" t="str">
            <v>市民実感</v>
          </cell>
          <cell r="DT75" t="str">
            <v>地域防災力の充実強化に当たっては，市民一人一人の意識を高める必要があるため，市民生活実感評価を重視する。</v>
          </cell>
          <cell r="DU75" t="e">
            <v>#DIV/0!</v>
          </cell>
          <cell r="DV75" t="e">
            <v>#DIV/0!</v>
          </cell>
          <cell r="DY75" t="str">
            <v>リンク</v>
          </cell>
          <cell r="EA75" t="str">
            <v>-</v>
          </cell>
          <cell r="EB75" t="str">
            <v>-</v>
          </cell>
          <cell r="EC75" t="str">
            <v>-</v>
          </cell>
          <cell r="ED75" t="str">
            <v>-</v>
          </cell>
          <cell r="EE75" t="str">
            <v>-</v>
          </cell>
          <cell r="EF75" t="str">
            <v>-</v>
          </cell>
          <cell r="EG75" t="str">
            <v>-</v>
          </cell>
          <cell r="EH75" t="str">
            <v>-</v>
          </cell>
          <cell r="EI75" t="str">
            <v>-</v>
          </cell>
          <cell r="EJ75" t="str">
            <v>e</v>
          </cell>
          <cell r="EK75">
            <v>1</v>
          </cell>
          <cell r="EL75" t="str">
            <v>-</v>
          </cell>
          <cell r="EM75" t="str">
            <v>-</v>
          </cell>
          <cell r="EN75" t="str">
            <v>-</v>
          </cell>
          <cell r="EO75" t="str">
            <v>-</v>
          </cell>
          <cell r="EP75" t="str">
            <v>-</v>
          </cell>
          <cell r="EQ75" t="str">
            <v>-</v>
          </cell>
          <cell r="ER75" t="str">
            <v>-</v>
          </cell>
          <cell r="ES75" t="str">
            <v>-</v>
          </cell>
          <cell r="ET75">
            <v>1</v>
          </cell>
          <cell r="EU75" t="str">
            <v/>
          </cell>
          <cell r="EV75" t="str">
            <v/>
          </cell>
          <cell r="EW75" t="str">
            <v/>
          </cell>
          <cell r="EX75" t="str">
            <v/>
          </cell>
          <cell r="EY75" t="str">
            <v/>
          </cell>
          <cell r="EZ75" t="str">
            <v/>
          </cell>
          <cell r="FA75" t="str">
            <v/>
          </cell>
          <cell r="FB75" t="str">
            <v/>
          </cell>
          <cell r="FC75" t="str">
            <v/>
          </cell>
          <cell r="FD75">
            <v>0</v>
          </cell>
          <cell r="FE75" t="str">
            <v>-</v>
          </cell>
          <cell r="FF75" t="str">
            <v>-</v>
          </cell>
          <cell r="FG75" t="str">
            <v>-</v>
          </cell>
          <cell r="FH75" t="str">
            <v>-</v>
          </cell>
          <cell r="FI75" t="str">
            <v>-</v>
          </cell>
          <cell r="FJ75" t="str">
            <v>-</v>
          </cell>
          <cell r="FK75" t="str">
            <v>-</v>
          </cell>
          <cell r="FL75" t="str">
            <v>-</v>
          </cell>
          <cell r="FM75" t="e">
            <v>#DIV/0!</v>
          </cell>
          <cell r="FN75" t="str">
            <v/>
          </cell>
          <cell r="FO75" t="str">
            <v/>
          </cell>
          <cell r="FP75" t="str">
            <v/>
          </cell>
          <cell r="FQ75" t="str">
            <v/>
          </cell>
          <cell r="FR75" t="str">
            <v/>
          </cell>
          <cell r="FS75" t="str">
            <v/>
          </cell>
          <cell r="FT75" t="str">
            <v/>
          </cell>
          <cell r="FU75" t="str">
            <v/>
          </cell>
          <cell r="FV75" t="e">
            <v>#DIV/0!</v>
          </cell>
          <cell r="FW75" t="str">
            <v>市民実感</v>
          </cell>
          <cell r="FX75" t="str">
            <v>地域防災力の充実強化に当たっては，市民一人一人の意識を高める必要があるため，市民生活実感評価を重視する。</v>
          </cell>
          <cell r="FY75" t="e">
            <v>#DIV/0!</v>
          </cell>
          <cell r="FZ75" t="e">
            <v>#DIV/0!</v>
          </cell>
          <cell r="GC75" t="str">
            <v>リンク</v>
          </cell>
          <cell r="GE75" t="str">
            <v>-</v>
          </cell>
          <cell r="GF75" t="str">
            <v>-</v>
          </cell>
          <cell r="GG75" t="str">
            <v>-</v>
          </cell>
          <cell r="GH75" t="str">
            <v>-</v>
          </cell>
          <cell r="GI75" t="str">
            <v>-</v>
          </cell>
          <cell r="GJ75" t="str">
            <v>-</v>
          </cell>
          <cell r="GK75" t="str">
            <v>-</v>
          </cell>
          <cell r="GL75" t="str">
            <v>-</v>
          </cell>
          <cell r="GM75" t="str">
            <v>-</v>
          </cell>
          <cell r="GN75" t="str">
            <v>e</v>
          </cell>
          <cell r="GO75">
            <v>1</v>
          </cell>
          <cell r="GP75" t="str">
            <v>-</v>
          </cell>
          <cell r="GQ75" t="str">
            <v>-</v>
          </cell>
          <cell r="GR75" t="str">
            <v>-</v>
          </cell>
          <cell r="GS75" t="str">
            <v>-</v>
          </cell>
          <cell r="GT75" t="str">
            <v>-</v>
          </cell>
          <cell r="GU75" t="str">
            <v>-</v>
          </cell>
          <cell r="GV75" t="str">
            <v>-</v>
          </cell>
          <cell r="GW75" t="str">
            <v>-</v>
          </cell>
          <cell r="GX75">
            <v>1</v>
          </cell>
          <cell r="GY75" t="str">
            <v/>
          </cell>
          <cell r="GZ75" t="str">
            <v/>
          </cell>
          <cell r="HA75" t="str">
            <v/>
          </cell>
          <cell r="HB75" t="str">
            <v/>
          </cell>
          <cell r="HC75" t="str">
            <v/>
          </cell>
          <cell r="HD75" t="str">
            <v/>
          </cell>
          <cell r="HE75" t="str">
            <v/>
          </cell>
          <cell r="HF75" t="str">
            <v/>
          </cell>
          <cell r="HG75" t="str">
            <v/>
          </cell>
          <cell r="HH75">
            <v>0</v>
          </cell>
          <cell r="HI75" t="str">
            <v>-</v>
          </cell>
          <cell r="HJ75" t="str">
            <v>-</v>
          </cell>
          <cell r="HK75" t="str">
            <v>-</v>
          </cell>
          <cell r="HL75" t="str">
            <v>-</v>
          </cell>
          <cell r="HM75" t="str">
            <v>-</v>
          </cell>
          <cell r="HN75" t="str">
            <v>-</v>
          </cell>
          <cell r="HO75" t="str">
            <v>-</v>
          </cell>
          <cell r="HP75" t="str">
            <v>-</v>
          </cell>
          <cell r="HQ75" t="e">
            <v>#DIV/0!</v>
          </cell>
          <cell r="HR75" t="str">
            <v/>
          </cell>
          <cell r="HS75" t="str">
            <v/>
          </cell>
          <cell r="HT75" t="str">
            <v/>
          </cell>
          <cell r="HU75" t="str">
            <v/>
          </cell>
          <cell r="HV75" t="str">
            <v/>
          </cell>
          <cell r="HW75" t="str">
            <v/>
          </cell>
          <cell r="HX75" t="str">
            <v/>
          </cell>
          <cell r="HY75" t="str">
            <v/>
          </cell>
          <cell r="HZ75" t="e">
            <v>#DIV/0!</v>
          </cell>
          <cell r="IA75" t="str">
            <v>市民実感</v>
          </cell>
          <cell r="IB75" t="str">
            <v>地域防災力の充実強化に当たっては，市民一人一人の意識を高める必要があるため，市民生活実感評価を重視する。</v>
          </cell>
          <cell r="IC75" t="e">
            <v>#DIV/0!</v>
          </cell>
          <cell r="ID75" t="e">
            <v>#DIV/0!</v>
          </cell>
          <cell r="IG75" t="str">
            <v>リンク</v>
          </cell>
          <cell r="II75" t="str">
            <v>-</v>
          </cell>
          <cell r="IJ75" t="str">
            <v>-</v>
          </cell>
          <cell r="IK75" t="str">
            <v>-</v>
          </cell>
          <cell r="IL75" t="str">
            <v>-</v>
          </cell>
          <cell r="IM75" t="str">
            <v>-</v>
          </cell>
          <cell r="IN75" t="str">
            <v>-</v>
          </cell>
          <cell r="IO75" t="str">
            <v>-</v>
          </cell>
          <cell r="IP75" t="str">
            <v>-</v>
          </cell>
          <cell r="IQ75" t="str">
            <v>-</v>
          </cell>
          <cell r="IR75" t="str">
            <v>e</v>
          </cell>
          <cell r="IS75">
            <v>1</v>
          </cell>
          <cell r="IT75" t="str">
            <v>-</v>
          </cell>
          <cell r="IU75" t="str">
            <v>-</v>
          </cell>
          <cell r="IV75" t="str">
            <v>-</v>
          </cell>
          <cell r="IW75" t="str">
            <v>-</v>
          </cell>
          <cell r="IX75" t="str">
            <v>-</v>
          </cell>
          <cell r="IY75" t="str">
            <v>-</v>
          </cell>
          <cell r="IZ75" t="str">
            <v>-</v>
          </cell>
          <cell r="JA75" t="str">
            <v>-</v>
          </cell>
          <cell r="JB75">
            <v>1</v>
          </cell>
          <cell r="JC75" t="str">
            <v/>
          </cell>
          <cell r="JD75" t="str">
            <v/>
          </cell>
          <cell r="JE75" t="str">
            <v/>
          </cell>
          <cell r="JF75" t="str">
            <v/>
          </cell>
          <cell r="JG75" t="str">
            <v/>
          </cell>
          <cell r="JH75" t="str">
            <v/>
          </cell>
          <cell r="JI75" t="str">
            <v/>
          </cell>
          <cell r="JJ75" t="str">
            <v/>
          </cell>
          <cell r="JK75" t="str">
            <v/>
          </cell>
          <cell r="JL75">
            <v>0</v>
          </cell>
          <cell r="JM75" t="str">
            <v>-</v>
          </cell>
          <cell r="JN75" t="str">
            <v>-</v>
          </cell>
          <cell r="JO75" t="str">
            <v>-</v>
          </cell>
          <cell r="JP75" t="str">
            <v>-</v>
          </cell>
          <cell r="JQ75" t="str">
            <v>-</v>
          </cell>
          <cell r="JR75" t="str">
            <v>-</v>
          </cell>
          <cell r="JS75" t="str">
            <v>-</v>
          </cell>
          <cell r="JT75" t="str">
            <v>-</v>
          </cell>
          <cell r="JU75" t="e">
            <v>#DIV/0!</v>
          </cell>
          <cell r="JV75" t="str">
            <v/>
          </cell>
          <cell r="JW75" t="str">
            <v/>
          </cell>
          <cell r="JX75" t="str">
            <v/>
          </cell>
          <cell r="JY75" t="str">
            <v/>
          </cell>
          <cell r="JZ75" t="str">
            <v/>
          </cell>
          <cell r="KA75" t="str">
            <v/>
          </cell>
          <cell r="KB75" t="str">
            <v/>
          </cell>
          <cell r="KC75" t="str">
            <v/>
          </cell>
          <cell r="KD75" t="e">
            <v>#DIV/0!</v>
          </cell>
          <cell r="KE75" t="str">
            <v>市民実感</v>
          </cell>
          <cell r="KF75" t="str">
            <v>地域防災力の充実強化に当たっては，市民一人一人の意識を高める必要があるため，市民生活実感評価を重視する。</v>
          </cell>
          <cell r="KG75" t="e">
            <v>#DIV/0!</v>
          </cell>
          <cell r="KH75" t="e">
            <v>#DIV/0!</v>
          </cell>
          <cell r="KK75" t="str">
            <v>リンク</v>
          </cell>
        </row>
        <row r="76">
          <cell r="A76">
            <v>2001</v>
          </cell>
          <cell r="B76" t="str">
            <v>地域特性に応じた持続可能なまちづくりを実現する公共交通ネットワークの形成</v>
          </cell>
          <cell r="C76">
            <v>20</v>
          </cell>
          <cell r="D76" t="str">
            <v>歩くまち</v>
          </cell>
          <cell r="F76" t="str">
            <v>都市計画局</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v>1</v>
          </cell>
          <cell r="AD76" t="str">
            <v>-</v>
          </cell>
          <cell r="AE76" t="str">
            <v>-</v>
          </cell>
          <cell r="AF76" t="str">
            <v>-</v>
          </cell>
          <cell r="AG76" t="str">
            <v>-</v>
          </cell>
          <cell r="AH76" t="str">
            <v>-</v>
          </cell>
          <cell r="AI76" t="str">
            <v>-</v>
          </cell>
          <cell r="AJ76" t="str">
            <v>-</v>
          </cell>
          <cell r="AK76" t="str">
            <v>-</v>
          </cell>
          <cell r="AL76">
            <v>1</v>
          </cell>
          <cell r="AM76" t="str">
            <v/>
          </cell>
          <cell r="AN76" t="str">
            <v/>
          </cell>
          <cell r="AO76" t="str">
            <v/>
          </cell>
          <cell r="AP76" t="str">
            <v/>
          </cell>
          <cell r="AQ76" t="str">
            <v/>
          </cell>
          <cell r="AR76" t="str">
            <v/>
          </cell>
          <cell r="AS76" t="str">
            <v/>
          </cell>
          <cell r="AT76" t="str">
            <v/>
          </cell>
          <cell r="AU76" t="str">
            <v/>
          </cell>
          <cell r="AV76">
            <v>0</v>
          </cell>
          <cell r="AW76" t="str">
            <v>c</v>
          </cell>
          <cell r="AX76" t="str">
            <v>b</v>
          </cell>
          <cell r="AY76" t="str">
            <v>-</v>
          </cell>
          <cell r="AZ76" t="str">
            <v>-</v>
          </cell>
          <cell r="BA76" t="str">
            <v>-</v>
          </cell>
          <cell r="BB76" t="str">
            <v>-</v>
          </cell>
          <cell r="BC76" t="str">
            <v>-</v>
          </cell>
          <cell r="BD76" t="str">
            <v>-</v>
          </cell>
          <cell r="BE76" t="str">
            <v>b</v>
          </cell>
          <cell r="BF76">
            <v>2</v>
          </cell>
          <cell r="BG76">
            <v>3</v>
          </cell>
          <cell r="BH76" t="str">
            <v/>
          </cell>
          <cell r="BI76" t="str">
            <v/>
          </cell>
          <cell r="BJ76" t="str">
            <v/>
          </cell>
          <cell r="BK76" t="str">
            <v/>
          </cell>
          <cell r="BL76" t="str">
            <v/>
          </cell>
          <cell r="BM76" t="str">
            <v/>
          </cell>
          <cell r="BN76">
            <v>0.625</v>
          </cell>
          <cell r="BO76" t="str">
            <v>市民実感</v>
          </cell>
          <cell r="BP76" t="str">
            <v>この施策は，市民生活における公共交通に対する満足感を高めることが目的であるので，市民生活実感評価を重視する。</v>
          </cell>
          <cell r="BQ76" t="str">
            <v>B</v>
          </cell>
          <cell r="BR76" t="str">
            <v>政策の目的がかなり達成されている</v>
          </cell>
          <cell r="BW76" t="str">
            <v>-</v>
          </cell>
          <cell r="BX76" t="str">
            <v>-</v>
          </cell>
          <cell r="BY76" t="str">
            <v>-</v>
          </cell>
          <cell r="BZ76" t="str">
            <v>-</v>
          </cell>
          <cell r="CA76" t="str">
            <v>-</v>
          </cell>
          <cell r="CB76" t="str">
            <v>-</v>
          </cell>
          <cell r="CC76" t="str">
            <v>-</v>
          </cell>
          <cell r="CD76" t="str">
            <v>-</v>
          </cell>
          <cell r="CE76" t="str">
            <v>-</v>
          </cell>
          <cell r="CF76" t="str">
            <v>e</v>
          </cell>
          <cell r="CG76">
            <v>1</v>
          </cell>
          <cell r="CH76" t="str">
            <v>-</v>
          </cell>
          <cell r="CI76" t="str">
            <v>-</v>
          </cell>
          <cell r="CJ76" t="str">
            <v>-</v>
          </cell>
          <cell r="CK76" t="str">
            <v>-</v>
          </cell>
          <cell r="CL76" t="str">
            <v>-</v>
          </cell>
          <cell r="CM76" t="str">
            <v>-</v>
          </cell>
          <cell r="CN76" t="str">
            <v>-</v>
          </cell>
          <cell r="CO76" t="str">
            <v>-</v>
          </cell>
          <cell r="CP76">
            <v>1</v>
          </cell>
          <cell r="CQ76" t="str">
            <v/>
          </cell>
          <cell r="CR76" t="str">
            <v/>
          </cell>
          <cell r="CS76" t="str">
            <v/>
          </cell>
          <cell r="CT76" t="str">
            <v/>
          </cell>
          <cell r="CU76" t="str">
            <v/>
          </cell>
          <cell r="CV76" t="str">
            <v/>
          </cell>
          <cell r="CW76" t="str">
            <v/>
          </cell>
          <cell r="CX76" t="str">
            <v/>
          </cell>
          <cell r="CY76" t="str">
            <v/>
          </cell>
          <cell r="CZ76">
            <v>0</v>
          </cell>
          <cell r="DA76" t="str">
            <v>-</v>
          </cell>
          <cell r="DB76" t="str">
            <v>-</v>
          </cell>
          <cell r="DC76" t="str">
            <v>-</v>
          </cell>
          <cell r="DD76" t="str">
            <v>-</v>
          </cell>
          <cell r="DE76" t="str">
            <v>-</v>
          </cell>
          <cell r="DF76" t="str">
            <v>-</v>
          </cell>
          <cell r="DG76" t="str">
            <v>-</v>
          </cell>
          <cell r="DH76" t="str">
            <v>-</v>
          </cell>
          <cell r="DI76" t="e">
            <v>#DIV/0!</v>
          </cell>
          <cell r="DJ76" t="str">
            <v/>
          </cell>
          <cell r="DK76" t="str">
            <v/>
          </cell>
          <cell r="DL76" t="str">
            <v/>
          </cell>
          <cell r="DM76" t="str">
            <v/>
          </cell>
          <cell r="DN76" t="str">
            <v/>
          </cell>
          <cell r="DO76" t="str">
            <v/>
          </cell>
          <cell r="DP76" t="str">
            <v/>
          </cell>
          <cell r="DQ76" t="str">
            <v/>
          </cell>
          <cell r="DR76" t="e">
            <v>#DIV/0!</v>
          </cell>
          <cell r="DS76" t="str">
            <v>市民実感</v>
          </cell>
          <cell r="DT76" t="str">
            <v>この施策は，市民生活における公共交通に対する満足感を高めることが目的であるので，市民生活実感評価を重視する。</v>
          </cell>
          <cell r="DU76" t="e">
            <v>#DIV/0!</v>
          </cell>
          <cell r="DV76" t="e">
            <v>#DIV/0!</v>
          </cell>
          <cell r="DY76" t="str">
            <v>リンク</v>
          </cell>
          <cell r="EA76" t="str">
            <v>-</v>
          </cell>
          <cell r="EB76" t="str">
            <v>-</v>
          </cell>
          <cell r="EC76" t="str">
            <v>-</v>
          </cell>
          <cell r="ED76" t="str">
            <v>-</v>
          </cell>
          <cell r="EE76" t="str">
            <v>-</v>
          </cell>
          <cell r="EF76" t="str">
            <v>-</v>
          </cell>
          <cell r="EG76" t="str">
            <v>-</v>
          </cell>
          <cell r="EH76" t="str">
            <v>-</v>
          </cell>
          <cell r="EI76" t="str">
            <v>-</v>
          </cell>
          <cell r="EJ76" t="str">
            <v>e</v>
          </cell>
          <cell r="EK76">
            <v>1</v>
          </cell>
          <cell r="EL76" t="str">
            <v>-</v>
          </cell>
          <cell r="EM76" t="str">
            <v>-</v>
          </cell>
          <cell r="EN76" t="str">
            <v>-</v>
          </cell>
          <cell r="EO76" t="str">
            <v>-</v>
          </cell>
          <cell r="EP76" t="str">
            <v>-</v>
          </cell>
          <cell r="EQ76" t="str">
            <v>-</v>
          </cell>
          <cell r="ER76" t="str">
            <v>-</v>
          </cell>
          <cell r="ES76" t="str">
            <v>-</v>
          </cell>
          <cell r="ET76">
            <v>1</v>
          </cell>
          <cell r="EU76" t="str">
            <v/>
          </cell>
          <cell r="EV76" t="str">
            <v/>
          </cell>
          <cell r="EW76" t="str">
            <v/>
          </cell>
          <cell r="EX76" t="str">
            <v/>
          </cell>
          <cell r="EY76" t="str">
            <v/>
          </cell>
          <cell r="EZ76" t="str">
            <v/>
          </cell>
          <cell r="FA76" t="str">
            <v/>
          </cell>
          <cell r="FB76" t="str">
            <v/>
          </cell>
          <cell r="FC76" t="str">
            <v/>
          </cell>
          <cell r="FD76">
            <v>0</v>
          </cell>
          <cell r="FE76" t="str">
            <v>-</v>
          </cell>
          <cell r="FF76" t="str">
            <v>-</v>
          </cell>
          <cell r="FG76" t="str">
            <v>-</v>
          </cell>
          <cell r="FH76" t="str">
            <v>-</v>
          </cell>
          <cell r="FI76" t="str">
            <v>-</v>
          </cell>
          <cell r="FJ76" t="str">
            <v>-</v>
          </cell>
          <cell r="FK76" t="str">
            <v>-</v>
          </cell>
          <cell r="FL76" t="str">
            <v>-</v>
          </cell>
          <cell r="FM76" t="e">
            <v>#DIV/0!</v>
          </cell>
          <cell r="FN76" t="str">
            <v/>
          </cell>
          <cell r="FO76" t="str">
            <v/>
          </cell>
          <cell r="FP76" t="str">
            <v/>
          </cell>
          <cell r="FQ76" t="str">
            <v/>
          </cell>
          <cell r="FR76" t="str">
            <v/>
          </cell>
          <cell r="FS76" t="str">
            <v/>
          </cell>
          <cell r="FT76" t="str">
            <v/>
          </cell>
          <cell r="FU76" t="str">
            <v/>
          </cell>
          <cell r="FV76" t="e">
            <v>#DIV/0!</v>
          </cell>
          <cell r="FW76" t="str">
            <v>市民実感</v>
          </cell>
          <cell r="FX76" t="str">
            <v>この施策は，市民生活における公共交通に対する満足感を高めることが目的であるので，市民生活実感評価を重視する。</v>
          </cell>
          <cell r="FY76" t="e">
            <v>#DIV/0!</v>
          </cell>
          <cell r="FZ76" t="e">
            <v>#DIV/0!</v>
          </cell>
          <cell r="GC76" t="str">
            <v>リンク</v>
          </cell>
          <cell r="GE76" t="str">
            <v>-</v>
          </cell>
          <cell r="GF76" t="str">
            <v>-</v>
          </cell>
          <cell r="GG76" t="str">
            <v>-</v>
          </cell>
          <cell r="GH76" t="str">
            <v>-</v>
          </cell>
          <cell r="GI76" t="str">
            <v>-</v>
          </cell>
          <cell r="GJ76" t="str">
            <v>-</v>
          </cell>
          <cell r="GK76" t="str">
            <v>-</v>
          </cell>
          <cell r="GL76" t="str">
            <v>-</v>
          </cell>
          <cell r="GM76" t="str">
            <v>-</v>
          </cell>
          <cell r="GN76" t="str">
            <v>e</v>
          </cell>
          <cell r="GO76">
            <v>1</v>
          </cell>
          <cell r="GP76" t="str">
            <v>-</v>
          </cell>
          <cell r="GQ76" t="str">
            <v>-</v>
          </cell>
          <cell r="GR76" t="str">
            <v>-</v>
          </cell>
          <cell r="GS76" t="str">
            <v>-</v>
          </cell>
          <cell r="GT76" t="str">
            <v>-</v>
          </cell>
          <cell r="GU76" t="str">
            <v>-</v>
          </cell>
          <cell r="GV76" t="str">
            <v>-</v>
          </cell>
          <cell r="GW76" t="str">
            <v>-</v>
          </cell>
          <cell r="GX76">
            <v>1</v>
          </cell>
          <cell r="GY76" t="str">
            <v/>
          </cell>
          <cell r="GZ76" t="str">
            <v/>
          </cell>
          <cell r="HA76" t="str">
            <v/>
          </cell>
          <cell r="HB76" t="str">
            <v/>
          </cell>
          <cell r="HC76" t="str">
            <v/>
          </cell>
          <cell r="HD76" t="str">
            <v/>
          </cell>
          <cell r="HE76" t="str">
            <v/>
          </cell>
          <cell r="HF76" t="str">
            <v/>
          </cell>
          <cell r="HG76" t="str">
            <v/>
          </cell>
          <cell r="HH76">
            <v>0</v>
          </cell>
          <cell r="HI76" t="str">
            <v>-</v>
          </cell>
          <cell r="HJ76" t="str">
            <v>-</v>
          </cell>
          <cell r="HK76" t="str">
            <v>-</v>
          </cell>
          <cell r="HL76" t="str">
            <v>-</v>
          </cell>
          <cell r="HM76" t="str">
            <v>-</v>
          </cell>
          <cell r="HN76" t="str">
            <v>-</v>
          </cell>
          <cell r="HO76" t="str">
            <v>-</v>
          </cell>
          <cell r="HP76" t="str">
            <v>-</v>
          </cell>
          <cell r="HQ76" t="e">
            <v>#DIV/0!</v>
          </cell>
          <cell r="HR76" t="str">
            <v/>
          </cell>
          <cell r="HS76" t="str">
            <v/>
          </cell>
          <cell r="HT76" t="str">
            <v/>
          </cell>
          <cell r="HU76" t="str">
            <v/>
          </cell>
          <cell r="HV76" t="str">
            <v/>
          </cell>
          <cell r="HW76" t="str">
            <v/>
          </cell>
          <cell r="HX76" t="str">
            <v/>
          </cell>
          <cell r="HY76" t="str">
            <v/>
          </cell>
          <cell r="HZ76" t="e">
            <v>#DIV/0!</v>
          </cell>
          <cell r="IA76" t="str">
            <v>市民実感</v>
          </cell>
          <cell r="IB76" t="str">
            <v>この施策は，市民生活における公共交通に対する満足感を高めることが目的であるので，市民生活実感評価を重視する。</v>
          </cell>
          <cell r="IC76" t="e">
            <v>#DIV/0!</v>
          </cell>
          <cell r="ID76" t="e">
            <v>#DIV/0!</v>
          </cell>
          <cell r="IG76" t="str">
            <v>リンク</v>
          </cell>
          <cell r="II76" t="str">
            <v>-</v>
          </cell>
          <cell r="IJ76" t="str">
            <v>-</v>
          </cell>
          <cell r="IK76" t="str">
            <v>-</v>
          </cell>
          <cell r="IL76" t="str">
            <v>-</v>
          </cell>
          <cell r="IM76" t="str">
            <v>-</v>
          </cell>
          <cell r="IN76" t="str">
            <v>-</v>
          </cell>
          <cell r="IO76" t="str">
            <v>-</v>
          </cell>
          <cell r="IP76" t="str">
            <v>-</v>
          </cell>
          <cell r="IQ76" t="str">
            <v>-</v>
          </cell>
          <cell r="IR76" t="str">
            <v>e</v>
          </cell>
          <cell r="IS76">
            <v>1</v>
          </cell>
          <cell r="IT76" t="str">
            <v>-</v>
          </cell>
          <cell r="IU76" t="str">
            <v>-</v>
          </cell>
          <cell r="IV76" t="str">
            <v>-</v>
          </cell>
          <cell r="IW76" t="str">
            <v>-</v>
          </cell>
          <cell r="IX76" t="str">
            <v>-</v>
          </cell>
          <cell r="IY76" t="str">
            <v>-</v>
          </cell>
          <cell r="IZ76" t="str">
            <v>-</v>
          </cell>
          <cell r="JA76" t="str">
            <v>-</v>
          </cell>
          <cell r="JB76">
            <v>1</v>
          </cell>
          <cell r="JC76" t="str">
            <v/>
          </cell>
          <cell r="JD76" t="str">
            <v/>
          </cell>
          <cell r="JE76" t="str">
            <v/>
          </cell>
          <cell r="JF76" t="str">
            <v/>
          </cell>
          <cell r="JG76" t="str">
            <v/>
          </cell>
          <cell r="JH76" t="str">
            <v/>
          </cell>
          <cell r="JI76" t="str">
            <v/>
          </cell>
          <cell r="JJ76" t="str">
            <v/>
          </cell>
          <cell r="JK76" t="str">
            <v/>
          </cell>
          <cell r="JL76">
            <v>0</v>
          </cell>
          <cell r="JM76" t="str">
            <v>-</v>
          </cell>
          <cell r="JN76" t="str">
            <v>-</v>
          </cell>
          <cell r="JO76" t="str">
            <v>-</v>
          </cell>
          <cell r="JP76" t="str">
            <v>-</v>
          </cell>
          <cell r="JQ76" t="str">
            <v>-</v>
          </cell>
          <cell r="JR76" t="str">
            <v>-</v>
          </cell>
          <cell r="JS76" t="str">
            <v>-</v>
          </cell>
          <cell r="JT76" t="str">
            <v>-</v>
          </cell>
          <cell r="JU76" t="e">
            <v>#DIV/0!</v>
          </cell>
          <cell r="JV76" t="str">
            <v/>
          </cell>
          <cell r="JW76" t="str">
            <v/>
          </cell>
          <cell r="JX76" t="str">
            <v/>
          </cell>
          <cell r="JY76" t="str">
            <v/>
          </cell>
          <cell r="JZ76" t="str">
            <v/>
          </cell>
          <cell r="KA76" t="str">
            <v/>
          </cell>
          <cell r="KB76" t="str">
            <v/>
          </cell>
          <cell r="KC76" t="str">
            <v/>
          </cell>
          <cell r="KD76" t="e">
            <v>#DIV/0!</v>
          </cell>
          <cell r="KE76" t="str">
            <v>市民実感</v>
          </cell>
          <cell r="KF76" t="str">
            <v>この施策は，市民生活における公共交通に対する満足感を高めることが目的であるので，市民生活実感評価を重視する。</v>
          </cell>
          <cell r="KG76" t="e">
            <v>#DIV/0!</v>
          </cell>
          <cell r="KH76" t="e">
            <v>#DIV/0!</v>
          </cell>
          <cell r="KK76" t="str">
            <v>リンク</v>
          </cell>
        </row>
        <row r="77">
          <cell r="A77">
            <v>2002</v>
          </cell>
          <cell r="B77" t="str">
            <v>誰もが「出かけたくなる」歩行空間の創出をはじめとする魅力的なまちづくり</v>
          </cell>
          <cell r="C77">
            <v>20</v>
          </cell>
          <cell r="D77" t="str">
            <v>歩くまち</v>
          </cell>
          <cell r="F77" t="str">
            <v>都市計画局</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v>1</v>
          </cell>
          <cell r="AD77" t="str">
            <v>-</v>
          </cell>
          <cell r="AE77" t="str">
            <v>-</v>
          </cell>
          <cell r="AF77" t="str">
            <v>-</v>
          </cell>
          <cell r="AG77" t="str">
            <v>-</v>
          </cell>
          <cell r="AH77" t="str">
            <v>-</v>
          </cell>
          <cell r="AI77" t="str">
            <v>-</v>
          </cell>
          <cell r="AJ77" t="str">
            <v>-</v>
          </cell>
          <cell r="AK77" t="str">
            <v>-</v>
          </cell>
          <cell r="AL77">
            <v>1</v>
          </cell>
          <cell r="AM77" t="str">
            <v/>
          </cell>
          <cell r="AN77" t="str">
            <v/>
          </cell>
          <cell r="AO77" t="str">
            <v/>
          </cell>
          <cell r="AP77" t="str">
            <v/>
          </cell>
          <cell r="AQ77" t="str">
            <v/>
          </cell>
          <cell r="AR77" t="str">
            <v/>
          </cell>
          <cell r="AS77" t="str">
            <v/>
          </cell>
          <cell r="AT77" t="str">
            <v/>
          </cell>
          <cell r="AU77" t="str">
            <v/>
          </cell>
          <cell r="AV77">
            <v>0</v>
          </cell>
          <cell r="AW77" t="str">
            <v>c</v>
          </cell>
          <cell r="AX77" t="str">
            <v>-</v>
          </cell>
          <cell r="AY77" t="str">
            <v>a</v>
          </cell>
          <cell r="AZ77" t="str">
            <v>-</v>
          </cell>
          <cell r="BA77" t="str">
            <v>-</v>
          </cell>
          <cell r="BB77" t="str">
            <v>-</v>
          </cell>
          <cell r="BC77" t="str">
            <v>-</v>
          </cell>
          <cell r="BD77" t="str">
            <v>-</v>
          </cell>
          <cell r="BE77" t="str">
            <v>b</v>
          </cell>
          <cell r="BF77">
            <v>2</v>
          </cell>
          <cell r="BG77" t="str">
            <v/>
          </cell>
          <cell r="BH77">
            <v>4</v>
          </cell>
          <cell r="BI77" t="str">
            <v/>
          </cell>
          <cell r="BJ77" t="str">
            <v/>
          </cell>
          <cell r="BK77" t="str">
            <v/>
          </cell>
          <cell r="BL77" t="str">
            <v/>
          </cell>
          <cell r="BM77" t="str">
            <v/>
          </cell>
          <cell r="BN77">
            <v>0.75</v>
          </cell>
          <cell r="BO77" t="str">
            <v>客観指標</v>
          </cell>
          <cell r="BP77" t="str">
            <v>市民の生活実感に施策の効果がすぐ反映されにくい性質があるため，客観指標総合評価を重視する。</v>
          </cell>
          <cell r="BQ77" t="str">
            <v>B</v>
          </cell>
          <cell r="BR77" t="str">
            <v>政策の目的がかなり達成されている</v>
          </cell>
          <cell r="BW77" t="str">
            <v>-</v>
          </cell>
          <cell r="BX77" t="str">
            <v>-</v>
          </cell>
          <cell r="BY77" t="str">
            <v>-</v>
          </cell>
          <cell r="BZ77" t="str">
            <v>-</v>
          </cell>
          <cell r="CA77" t="str">
            <v>-</v>
          </cell>
          <cell r="CB77" t="str">
            <v>-</v>
          </cell>
          <cell r="CC77" t="str">
            <v>-</v>
          </cell>
          <cell r="CD77" t="str">
            <v>-</v>
          </cell>
          <cell r="CE77" t="str">
            <v>-</v>
          </cell>
          <cell r="CF77" t="str">
            <v>e</v>
          </cell>
          <cell r="CG77">
            <v>1</v>
          </cell>
          <cell r="CH77" t="str">
            <v>-</v>
          </cell>
          <cell r="CI77" t="str">
            <v>-</v>
          </cell>
          <cell r="CJ77" t="str">
            <v>-</v>
          </cell>
          <cell r="CK77" t="str">
            <v>-</v>
          </cell>
          <cell r="CL77" t="str">
            <v>-</v>
          </cell>
          <cell r="CM77" t="str">
            <v>-</v>
          </cell>
          <cell r="CN77" t="str">
            <v>-</v>
          </cell>
          <cell r="CO77" t="str">
            <v>-</v>
          </cell>
          <cell r="CP77">
            <v>1</v>
          </cell>
          <cell r="CQ77" t="str">
            <v/>
          </cell>
          <cell r="CR77" t="str">
            <v/>
          </cell>
          <cell r="CS77" t="str">
            <v/>
          </cell>
          <cell r="CT77" t="str">
            <v/>
          </cell>
          <cell r="CU77" t="str">
            <v/>
          </cell>
          <cell r="CV77" t="str">
            <v/>
          </cell>
          <cell r="CW77" t="str">
            <v/>
          </cell>
          <cell r="CX77" t="str">
            <v/>
          </cell>
          <cell r="CY77" t="str">
            <v/>
          </cell>
          <cell r="CZ77">
            <v>0</v>
          </cell>
          <cell r="DA77" t="str">
            <v>-</v>
          </cell>
          <cell r="DB77" t="str">
            <v>-</v>
          </cell>
          <cell r="DC77" t="str">
            <v>-</v>
          </cell>
          <cell r="DD77" t="str">
            <v>-</v>
          </cell>
          <cell r="DE77" t="str">
            <v>-</v>
          </cell>
          <cell r="DF77" t="str">
            <v>-</v>
          </cell>
          <cell r="DG77" t="str">
            <v>-</v>
          </cell>
          <cell r="DH77" t="str">
            <v>-</v>
          </cell>
          <cell r="DI77" t="e">
            <v>#DIV/0!</v>
          </cell>
          <cell r="DJ77" t="str">
            <v/>
          </cell>
          <cell r="DK77" t="str">
            <v/>
          </cell>
          <cell r="DL77" t="str">
            <v/>
          </cell>
          <cell r="DM77" t="str">
            <v/>
          </cell>
          <cell r="DN77" t="str">
            <v/>
          </cell>
          <cell r="DO77" t="str">
            <v/>
          </cell>
          <cell r="DP77" t="str">
            <v/>
          </cell>
          <cell r="DQ77" t="str">
            <v/>
          </cell>
          <cell r="DR77" t="e">
            <v>#DIV/0!</v>
          </cell>
          <cell r="DS77" t="str">
            <v>客観指標</v>
          </cell>
          <cell r="DT77" t="str">
            <v>市民の生活実感に施策の効果がすぐ反映されにくい性質があるため，客観指標総合評価を重視する。</v>
          </cell>
          <cell r="DU77" t="e">
            <v>#DIV/0!</v>
          </cell>
          <cell r="DV77" t="e">
            <v>#DIV/0!</v>
          </cell>
          <cell r="DY77" t="str">
            <v>リンク</v>
          </cell>
          <cell r="EA77" t="str">
            <v>-</v>
          </cell>
          <cell r="EB77" t="str">
            <v>-</v>
          </cell>
          <cell r="EC77" t="str">
            <v>-</v>
          </cell>
          <cell r="ED77" t="str">
            <v>-</v>
          </cell>
          <cell r="EE77" t="str">
            <v>-</v>
          </cell>
          <cell r="EF77" t="str">
            <v>-</v>
          </cell>
          <cell r="EG77" t="str">
            <v>-</v>
          </cell>
          <cell r="EH77" t="str">
            <v>-</v>
          </cell>
          <cell r="EI77" t="str">
            <v>-</v>
          </cell>
          <cell r="EJ77" t="str">
            <v>e</v>
          </cell>
          <cell r="EK77">
            <v>1</v>
          </cell>
          <cell r="EL77" t="str">
            <v>-</v>
          </cell>
          <cell r="EM77" t="str">
            <v>-</v>
          </cell>
          <cell r="EN77" t="str">
            <v>-</v>
          </cell>
          <cell r="EO77" t="str">
            <v>-</v>
          </cell>
          <cell r="EP77" t="str">
            <v>-</v>
          </cell>
          <cell r="EQ77" t="str">
            <v>-</v>
          </cell>
          <cell r="ER77" t="str">
            <v>-</v>
          </cell>
          <cell r="ES77" t="str">
            <v>-</v>
          </cell>
          <cell r="ET77">
            <v>1</v>
          </cell>
          <cell r="EU77" t="str">
            <v/>
          </cell>
          <cell r="EV77" t="str">
            <v/>
          </cell>
          <cell r="EW77" t="str">
            <v/>
          </cell>
          <cell r="EX77" t="str">
            <v/>
          </cell>
          <cell r="EY77" t="str">
            <v/>
          </cell>
          <cell r="EZ77" t="str">
            <v/>
          </cell>
          <cell r="FA77" t="str">
            <v/>
          </cell>
          <cell r="FB77" t="str">
            <v/>
          </cell>
          <cell r="FC77" t="str">
            <v/>
          </cell>
          <cell r="FD77">
            <v>0</v>
          </cell>
          <cell r="FE77" t="str">
            <v>-</v>
          </cell>
          <cell r="FF77" t="str">
            <v>-</v>
          </cell>
          <cell r="FG77" t="str">
            <v>-</v>
          </cell>
          <cell r="FH77" t="str">
            <v>-</v>
          </cell>
          <cell r="FI77" t="str">
            <v>-</v>
          </cell>
          <cell r="FJ77" t="str">
            <v>-</v>
          </cell>
          <cell r="FK77" t="str">
            <v>-</v>
          </cell>
          <cell r="FL77" t="str">
            <v>-</v>
          </cell>
          <cell r="FM77" t="e">
            <v>#DIV/0!</v>
          </cell>
          <cell r="FN77" t="str">
            <v/>
          </cell>
          <cell r="FO77" t="str">
            <v/>
          </cell>
          <cell r="FP77" t="str">
            <v/>
          </cell>
          <cell r="FQ77" t="str">
            <v/>
          </cell>
          <cell r="FR77" t="str">
            <v/>
          </cell>
          <cell r="FS77" t="str">
            <v/>
          </cell>
          <cell r="FT77" t="str">
            <v/>
          </cell>
          <cell r="FU77" t="str">
            <v/>
          </cell>
          <cell r="FV77" t="e">
            <v>#DIV/0!</v>
          </cell>
          <cell r="FW77" t="str">
            <v>客観指標</v>
          </cell>
          <cell r="FX77" t="str">
            <v>市民の生活実感に施策の効果がすぐ反映されにくい性質があるため，客観指標総合評価を重視する。</v>
          </cell>
          <cell r="FY77" t="e">
            <v>#DIV/0!</v>
          </cell>
          <cell r="FZ77" t="e">
            <v>#DIV/0!</v>
          </cell>
          <cell r="GC77" t="str">
            <v>リンク</v>
          </cell>
          <cell r="GE77" t="str">
            <v>-</v>
          </cell>
          <cell r="GF77" t="str">
            <v>-</v>
          </cell>
          <cell r="GG77" t="str">
            <v>-</v>
          </cell>
          <cell r="GH77" t="str">
            <v>-</v>
          </cell>
          <cell r="GI77" t="str">
            <v>-</v>
          </cell>
          <cell r="GJ77" t="str">
            <v>-</v>
          </cell>
          <cell r="GK77" t="str">
            <v>-</v>
          </cell>
          <cell r="GL77" t="str">
            <v>-</v>
          </cell>
          <cell r="GM77" t="str">
            <v>-</v>
          </cell>
          <cell r="GN77" t="str">
            <v>e</v>
          </cell>
          <cell r="GO77">
            <v>1</v>
          </cell>
          <cell r="GP77" t="str">
            <v>-</v>
          </cell>
          <cell r="GQ77" t="str">
            <v>-</v>
          </cell>
          <cell r="GR77" t="str">
            <v>-</v>
          </cell>
          <cell r="GS77" t="str">
            <v>-</v>
          </cell>
          <cell r="GT77" t="str">
            <v>-</v>
          </cell>
          <cell r="GU77" t="str">
            <v>-</v>
          </cell>
          <cell r="GV77" t="str">
            <v>-</v>
          </cell>
          <cell r="GW77" t="str">
            <v>-</v>
          </cell>
          <cell r="GX77">
            <v>1</v>
          </cell>
          <cell r="GY77" t="str">
            <v/>
          </cell>
          <cell r="GZ77" t="str">
            <v/>
          </cell>
          <cell r="HA77" t="str">
            <v/>
          </cell>
          <cell r="HB77" t="str">
            <v/>
          </cell>
          <cell r="HC77" t="str">
            <v/>
          </cell>
          <cell r="HD77" t="str">
            <v/>
          </cell>
          <cell r="HE77" t="str">
            <v/>
          </cell>
          <cell r="HF77" t="str">
            <v/>
          </cell>
          <cell r="HG77" t="str">
            <v/>
          </cell>
          <cell r="HH77">
            <v>0</v>
          </cell>
          <cell r="HI77" t="str">
            <v>-</v>
          </cell>
          <cell r="HJ77" t="str">
            <v>-</v>
          </cell>
          <cell r="HK77" t="str">
            <v>-</v>
          </cell>
          <cell r="HL77" t="str">
            <v>-</v>
          </cell>
          <cell r="HM77" t="str">
            <v>-</v>
          </cell>
          <cell r="HN77" t="str">
            <v>-</v>
          </cell>
          <cell r="HO77" t="str">
            <v>-</v>
          </cell>
          <cell r="HP77" t="str">
            <v>-</v>
          </cell>
          <cell r="HQ77" t="e">
            <v>#DIV/0!</v>
          </cell>
          <cell r="HR77" t="str">
            <v/>
          </cell>
          <cell r="HS77" t="str">
            <v/>
          </cell>
          <cell r="HT77" t="str">
            <v/>
          </cell>
          <cell r="HU77" t="str">
            <v/>
          </cell>
          <cell r="HV77" t="str">
            <v/>
          </cell>
          <cell r="HW77" t="str">
            <v/>
          </cell>
          <cell r="HX77" t="str">
            <v/>
          </cell>
          <cell r="HY77" t="str">
            <v/>
          </cell>
          <cell r="HZ77" t="e">
            <v>#DIV/0!</v>
          </cell>
          <cell r="IA77" t="str">
            <v>客観指標</v>
          </cell>
          <cell r="IB77" t="str">
            <v>市民の生活実感に施策の効果がすぐ反映されにくい性質があるため，客観指標総合評価を重視する。</v>
          </cell>
          <cell r="IC77" t="e">
            <v>#DIV/0!</v>
          </cell>
          <cell r="ID77" t="e">
            <v>#DIV/0!</v>
          </cell>
          <cell r="IG77" t="str">
            <v>リンク</v>
          </cell>
          <cell r="II77" t="str">
            <v>-</v>
          </cell>
          <cell r="IJ77" t="str">
            <v>-</v>
          </cell>
          <cell r="IK77" t="str">
            <v>-</v>
          </cell>
          <cell r="IL77" t="str">
            <v>-</v>
          </cell>
          <cell r="IM77" t="str">
            <v>-</v>
          </cell>
          <cell r="IN77" t="str">
            <v>-</v>
          </cell>
          <cell r="IO77" t="str">
            <v>-</v>
          </cell>
          <cell r="IP77" t="str">
            <v>-</v>
          </cell>
          <cell r="IQ77" t="str">
            <v>-</v>
          </cell>
          <cell r="IR77" t="str">
            <v>e</v>
          </cell>
          <cell r="IS77">
            <v>1</v>
          </cell>
          <cell r="IT77" t="str">
            <v>-</v>
          </cell>
          <cell r="IU77" t="str">
            <v>-</v>
          </cell>
          <cell r="IV77" t="str">
            <v>-</v>
          </cell>
          <cell r="IW77" t="str">
            <v>-</v>
          </cell>
          <cell r="IX77" t="str">
            <v>-</v>
          </cell>
          <cell r="IY77" t="str">
            <v>-</v>
          </cell>
          <cell r="IZ77" t="str">
            <v>-</v>
          </cell>
          <cell r="JA77" t="str">
            <v>-</v>
          </cell>
          <cell r="JB77">
            <v>1</v>
          </cell>
          <cell r="JC77" t="str">
            <v/>
          </cell>
          <cell r="JD77" t="str">
            <v/>
          </cell>
          <cell r="JE77" t="str">
            <v/>
          </cell>
          <cell r="JF77" t="str">
            <v/>
          </cell>
          <cell r="JG77" t="str">
            <v/>
          </cell>
          <cell r="JH77" t="str">
            <v/>
          </cell>
          <cell r="JI77" t="str">
            <v/>
          </cell>
          <cell r="JJ77" t="str">
            <v/>
          </cell>
          <cell r="JK77" t="str">
            <v/>
          </cell>
          <cell r="JL77">
            <v>0</v>
          </cell>
          <cell r="JM77" t="str">
            <v>-</v>
          </cell>
          <cell r="JN77" t="str">
            <v>-</v>
          </cell>
          <cell r="JO77" t="str">
            <v>-</v>
          </cell>
          <cell r="JP77" t="str">
            <v>-</v>
          </cell>
          <cell r="JQ77" t="str">
            <v>-</v>
          </cell>
          <cell r="JR77" t="str">
            <v>-</v>
          </cell>
          <cell r="JS77" t="str">
            <v>-</v>
          </cell>
          <cell r="JT77" t="str">
            <v>-</v>
          </cell>
          <cell r="JU77" t="e">
            <v>#DIV/0!</v>
          </cell>
          <cell r="JV77" t="str">
            <v/>
          </cell>
          <cell r="JW77" t="str">
            <v/>
          </cell>
          <cell r="JX77" t="str">
            <v/>
          </cell>
          <cell r="JY77" t="str">
            <v/>
          </cell>
          <cell r="JZ77" t="str">
            <v/>
          </cell>
          <cell r="KA77" t="str">
            <v/>
          </cell>
          <cell r="KB77" t="str">
            <v/>
          </cell>
          <cell r="KC77" t="str">
            <v/>
          </cell>
          <cell r="KD77" t="e">
            <v>#DIV/0!</v>
          </cell>
          <cell r="KE77" t="str">
            <v>客観指標</v>
          </cell>
          <cell r="KF77" t="str">
            <v>市民の生活実感に施策の効果がすぐ反映されにくい性質があるため，客観指標総合評価を重視する。</v>
          </cell>
          <cell r="KG77" t="e">
            <v>#DIV/0!</v>
          </cell>
          <cell r="KH77" t="e">
            <v>#DIV/0!</v>
          </cell>
          <cell r="KK77" t="str">
            <v>リンク</v>
          </cell>
        </row>
        <row r="78">
          <cell r="A78">
            <v>2003</v>
          </cell>
          <cell r="B78" t="str">
            <v>歩いて楽しいくらしを大切にするスマートなライフスタイルのさらなる促進</v>
          </cell>
          <cell r="C78">
            <v>20</v>
          </cell>
          <cell r="D78" t="str">
            <v>歩くまち</v>
          </cell>
          <cell r="F78" t="str">
            <v>都市計画局</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v>1</v>
          </cell>
          <cell r="AD78" t="str">
            <v>-</v>
          </cell>
          <cell r="AE78" t="str">
            <v>-</v>
          </cell>
          <cell r="AF78" t="str">
            <v>-</v>
          </cell>
          <cell r="AG78" t="str">
            <v>-</v>
          </cell>
          <cell r="AH78" t="str">
            <v>-</v>
          </cell>
          <cell r="AI78" t="str">
            <v>-</v>
          </cell>
          <cell r="AJ78" t="str">
            <v>-</v>
          </cell>
          <cell r="AK78" t="str">
            <v>-</v>
          </cell>
          <cell r="AL78">
            <v>1</v>
          </cell>
          <cell r="AM78" t="str">
            <v/>
          </cell>
          <cell r="AN78" t="str">
            <v/>
          </cell>
          <cell r="AO78" t="str">
            <v/>
          </cell>
          <cell r="AP78" t="str">
            <v/>
          </cell>
          <cell r="AQ78" t="str">
            <v/>
          </cell>
          <cell r="AR78" t="str">
            <v/>
          </cell>
          <cell r="AS78" t="str">
            <v/>
          </cell>
          <cell r="AT78" t="str">
            <v/>
          </cell>
          <cell r="AU78" t="str">
            <v/>
          </cell>
          <cell r="AV78">
            <v>0</v>
          </cell>
          <cell r="AW78" t="str">
            <v>c</v>
          </cell>
          <cell r="AX78" t="str">
            <v>b</v>
          </cell>
          <cell r="AY78" t="str">
            <v>-</v>
          </cell>
          <cell r="AZ78" t="str">
            <v>-</v>
          </cell>
          <cell r="BA78" t="str">
            <v>-</v>
          </cell>
          <cell r="BB78" t="str">
            <v>-</v>
          </cell>
          <cell r="BC78" t="str">
            <v>-</v>
          </cell>
          <cell r="BD78" t="str">
            <v>-</v>
          </cell>
          <cell r="BE78" t="str">
            <v>b</v>
          </cell>
          <cell r="BF78">
            <v>2</v>
          </cell>
          <cell r="BG78">
            <v>3</v>
          </cell>
          <cell r="BH78" t="str">
            <v/>
          </cell>
          <cell r="BI78" t="str">
            <v/>
          </cell>
          <cell r="BJ78" t="str">
            <v/>
          </cell>
          <cell r="BK78" t="str">
            <v/>
          </cell>
          <cell r="BL78" t="str">
            <v/>
          </cell>
          <cell r="BM78" t="str">
            <v/>
          </cell>
          <cell r="BN78">
            <v>0.625</v>
          </cell>
          <cell r="BO78" t="str">
            <v>客観指標</v>
          </cell>
          <cell r="BP78" t="str">
            <v>市民の生活実感に施策の効果がすぐ反映されにくい性質があるため，客観指標総合評価を重視する。</v>
          </cell>
          <cell r="BQ78" t="str">
            <v>B</v>
          </cell>
          <cell r="BR78" t="str">
            <v>政策の目的がかなり達成されている</v>
          </cell>
          <cell r="BW78" t="str">
            <v>-</v>
          </cell>
          <cell r="BX78" t="str">
            <v>-</v>
          </cell>
          <cell r="BY78" t="str">
            <v>-</v>
          </cell>
          <cell r="BZ78" t="str">
            <v>-</v>
          </cell>
          <cell r="CA78" t="str">
            <v>-</v>
          </cell>
          <cell r="CB78" t="str">
            <v>-</v>
          </cell>
          <cell r="CC78" t="str">
            <v>-</v>
          </cell>
          <cell r="CD78" t="str">
            <v>-</v>
          </cell>
          <cell r="CE78" t="str">
            <v>-</v>
          </cell>
          <cell r="CF78" t="str">
            <v>e</v>
          </cell>
          <cell r="CG78">
            <v>1</v>
          </cell>
          <cell r="CH78" t="str">
            <v>-</v>
          </cell>
          <cell r="CI78" t="str">
            <v>-</v>
          </cell>
          <cell r="CJ78" t="str">
            <v>-</v>
          </cell>
          <cell r="CK78" t="str">
            <v>-</v>
          </cell>
          <cell r="CL78" t="str">
            <v>-</v>
          </cell>
          <cell r="CM78" t="str">
            <v>-</v>
          </cell>
          <cell r="CN78" t="str">
            <v>-</v>
          </cell>
          <cell r="CO78" t="str">
            <v>-</v>
          </cell>
          <cell r="CP78">
            <v>1</v>
          </cell>
          <cell r="CQ78" t="str">
            <v/>
          </cell>
          <cell r="CR78" t="str">
            <v/>
          </cell>
          <cell r="CS78" t="str">
            <v/>
          </cell>
          <cell r="CT78" t="str">
            <v/>
          </cell>
          <cell r="CU78" t="str">
            <v/>
          </cell>
          <cell r="CV78" t="str">
            <v/>
          </cell>
          <cell r="CW78" t="str">
            <v/>
          </cell>
          <cell r="CX78" t="str">
            <v/>
          </cell>
          <cell r="CY78" t="str">
            <v/>
          </cell>
          <cell r="CZ78">
            <v>0</v>
          </cell>
          <cell r="DA78" t="str">
            <v>-</v>
          </cell>
          <cell r="DB78" t="str">
            <v>-</v>
          </cell>
          <cell r="DC78" t="str">
            <v>-</v>
          </cell>
          <cell r="DD78" t="str">
            <v>-</v>
          </cell>
          <cell r="DE78" t="str">
            <v>-</v>
          </cell>
          <cell r="DF78" t="str">
            <v>-</v>
          </cell>
          <cell r="DG78" t="str">
            <v>-</v>
          </cell>
          <cell r="DH78" t="str">
            <v>-</v>
          </cell>
          <cell r="DI78" t="e">
            <v>#DIV/0!</v>
          </cell>
          <cell r="DJ78" t="str">
            <v/>
          </cell>
          <cell r="DK78" t="str">
            <v/>
          </cell>
          <cell r="DL78" t="str">
            <v/>
          </cell>
          <cell r="DM78" t="str">
            <v/>
          </cell>
          <cell r="DN78" t="str">
            <v/>
          </cell>
          <cell r="DO78" t="str">
            <v/>
          </cell>
          <cell r="DP78" t="str">
            <v/>
          </cell>
          <cell r="DQ78" t="str">
            <v/>
          </cell>
          <cell r="DR78" t="e">
            <v>#DIV/0!</v>
          </cell>
          <cell r="DS78" t="str">
            <v>客観指標</v>
          </cell>
          <cell r="DT78" t="str">
            <v>市民の生活実感に施策の効果がすぐ反映されにくい性質があるため，客観指標総合評価を重視する。</v>
          </cell>
          <cell r="DU78" t="e">
            <v>#DIV/0!</v>
          </cell>
          <cell r="DV78" t="e">
            <v>#DIV/0!</v>
          </cell>
          <cell r="DY78" t="str">
            <v>リンク</v>
          </cell>
          <cell r="EA78" t="str">
            <v>-</v>
          </cell>
          <cell r="EB78" t="str">
            <v>-</v>
          </cell>
          <cell r="EC78" t="str">
            <v>-</v>
          </cell>
          <cell r="ED78" t="str">
            <v>-</v>
          </cell>
          <cell r="EE78" t="str">
            <v>-</v>
          </cell>
          <cell r="EF78" t="str">
            <v>-</v>
          </cell>
          <cell r="EG78" t="str">
            <v>-</v>
          </cell>
          <cell r="EH78" t="str">
            <v>-</v>
          </cell>
          <cell r="EI78" t="str">
            <v>-</v>
          </cell>
          <cell r="EJ78" t="str">
            <v>e</v>
          </cell>
          <cell r="EK78">
            <v>1</v>
          </cell>
          <cell r="EL78" t="str">
            <v>-</v>
          </cell>
          <cell r="EM78" t="str">
            <v>-</v>
          </cell>
          <cell r="EN78" t="str">
            <v>-</v>
          </cell>
          <cell r="EO78" t="str">
            <v>-</v>
          </cell>
          <cell r="EP78" t="str">
            <v>-</v>
          </cell>
          <cell r="EQ78" t="str">
            <v>-</v>
          </cell>
          <cell r="ER78" t="str">
            <v>-</v>
          </cell>
          <cell r="ES78" t="str">
            <v>-</v>
          </cell>
          <cell r="ET78">
            <v>1</v>
          </cell>
          <cell r="EU78" t="str">
            <v/>
          </cell>
          <cell r="EV78" t="str">
            <v/>
          </cell>
          <cell r="EW78" t="str">
            <v/>
          </cell>
          <cell r="EX78" t="str">
            <v/>
          </cell>
          <cell r="EY78" t="str">
            <v/>
          </cell>
          <cell r="EZ78" t="str">
            <v/>
          </cell>
          <cell r="FA78" t="str">
            <v/>
          </cell>
          <cell r="FB78" t="str">
            <v/>
          </cell>
          <cell r="FC78" t="str">
            <v/>
          </cell>
          <cell r="FD78">
            <v>0</v>
          </cell>
          <cell r="FE78" t="str">
            <v>-</v>
          </cell>
          <cell r="FF78" t="str">
            <v>-</v>
          </cell>
          <cell r="FG78" t="str">
            <v>-</v>
          </cell>
          <cell r="FH78" t="str">
            <v>-</v>
          </cell>
          <cell r="FI78" t="str">
            <v>-</v>
          </cell>
          <cell r="FJ78" t="str">
            <v>-</v>
          </cell>
          <cell r="FK78" t="str">
            <v>-</v>
          </cell>
          <cell r="FL78" t="str">
            <v>-</v>
          </cell>
          <cell r="FM78" t="e">
            <v>#DIV/0!</v>
          </cell>
          <cell r="FN78" t="str">
            <v/>
          </cell>
          <cell r="FO78" t="str">
            <v/>
          </cell>
          <cell r="FP78" t="str">
            <v/>
          </cell>
          <cell r="FQ78" t="str">
            <v/>
          </cell>
          <cell r="FR78" t="str">
            <v/>
          </cell>
          <cell r="FS78" t="str">
            <v/>
          </cell>
          <cell r="FT78" t="str">
            <v/>
          </cell>
          <cell r="FU78" t="str">
            <v/>
          </cell>
          <cell r="FV78" t="e">
            <v>#DIV/0!</v>
          </cell>
          <cell r="FW78" t="str">
            <v>客観指標</v>
          </cell>
          <cell r="FX78" t="str">
            <v>市民の生活実感に施策の効果がすぐ反映されにくい性質があるため，客観指標総合評価を重視する。</v>
          </cell>
          <cell r="FY78" t="e">
            <v>#DIV/0!</v>
          </cell>
          <cell r="FZ78" t="e">
            <v>#DIV/0!</v>
          </cell>
          <cell r="GC78" t="str">
            <v>リンク</v>
          </cell>
          <cell r="GE78" t="str">
            <v>-</v>
          </cell>
          <cell r="GF78" t="str">
            <v>-</v>
          </cell>
          <cell r="GG78" t="str">
            <v>-</v>
          </cell>
          <cell r="GH78" t="str">
            <v>-</v>
          </cell>
          <cell r="GI78" t="str">
            <v>-</v>
          </cell>
          <cell r="GJ78" t="str">
            <v>-</v>
          </cell>
          <cell r="GK78" t="str">
            <v>-</v>
          </cell>
          <cell r="GL78" t="str">
            <v>-</v>
          </cell>
          <cell r="GM78" t="str">
            <v>-</v>
          </cell>
          <cell r="GN78" t="str">
            <v>e</v>
          </cell>
          <cell r="GO78">
            <v>1</v>
          </cell>
          <cell r="GP78" t="str">
            <v>-</v>
          </cell>
          <cell r="GQ78" t="str">
            <v>-</v>
          </cell>
          <cell r="GR78" t="str">
            <v>-</v>
          </cell>
          <cell r="GS78" t="str">
            <v>-</v>
          </cell>
          <cell r="GT78" t="str">
            <v>-</v>
          </cell>
          <cell r="GU78" t="str">
            <v>-</v>
          </cell>
          <cell r="GV78" t="str">
            <v>-</v>
          </cell>
          <cell r="GW78" t="str">
            <v>-</v>
          </cell>
          <cell r="GX78">
            <v>1</v>
          </cell>
          <cell r="GY78" t="str">
            <v/>
          </cell>
          <cell r="GZ78" t="str">
            <v/>
          </cell>
          <cell r="HA78" t="str">
            <v/>
          </cell>
          <cell r="HB78" t="str">
            <v/>
          </cell>
          <cell r="HC78" t="str">
            <v/>
          </cell>
          <cell r="HD78" t="str">
            <v/>
          </cell>
          <cell r="HE78" t="str">
            <v/>
          </cell>
          <cell r="HF78" t="str">
            <v/>
          </cell>
          <cell r="HG78" t="str">
            <v/>
          </cell>
          <cell r="HH78">
            <v>0</v>
          </cell>
          <cell r="HI78" t="str">
            <v>-</v>
          </cell>
          <cell r="HJ78" t="str">
            <v>-</v>
          </cell>
          <cell r="HK78" t="str">
            <v>-</v>
          </cell>
          <cell r="HL78" t="str">
            <v>-</v>
          </cell>
          <cell r="HM78" t="str">
            <v>-</v>
          </cell>
          <cell r="HN78" t="str">
            <v>-</v>
          </cell>
          <cell r="HO78" t="str">
            <v>-</v>
          </cell>
          <cell r="HP78" t="str">
            <v>-</v>
          </cell>
          <cell r="HQ78" t="e">
            <v>#DIV/0!</v>
          </cell>
          <cell r="HR78" t="str">
            <v/>
          </cell>
          <cell r="HS78" t="str">
            <v/>
          </cell>
          <cell r="HT78" t="str">
            <v/>
          </cell>
          <cell r="HU78" t="str">
            <v/>
          </cell>
          <cell r="HV78" t="str">
            <v/>
          </cell>
          <cell r="HW78" t="str">
            <v/>
          </cell>
          <cell r="HX78" t="str">
            <v/>
          </cell>
          <cell r="HY78" t="str">
            <v/>
          </cell>
          <cell r="HZ78" t="e">
            <v>#DIV/0!</v>
          </cell>
          <cell r="IA78" t="str">
            <v>客観指標</v>
          </cell>
          <cell r="IB78" t="str">
            <v>市民の生活実感に施策の効果がすぐ反映されにくい性質があるため，客観指標総合評価を重視する。</v>
          </cell>
          <cell r="IC78" t="e">
            <v>#DIV/0!</v>
          </cell>
          <cell r="ID78" t="e">
            <v>#DIV/0!</v>
          </cell>
          <cell r="IG78" t="str">
            <v>リンク</v>
          </cell>
          <cell r="II78" t="str">
            <v>-</v>
          </cell>
          <cell r="IJ78" t="str">
            <v>-</v>
          </cell>
          <cell r="IK78" t="str">
            <v>-</v>
          </cell>
          <cell r="IL78" t="str">
            <v>-</v>
          </cell>
          <cell r="IM78" t="str">
            <v>-</v>
          </cell>
          <cell r="IN78" t="str">
            <v>-</v>
          </cell>
          <cell r="IO78" t="str">
            <v>-</v>
          </cell>
          <cell r="IP78" t="str">
            <v>-</v>
          </cell>
          <cell r="IQ78" t="str">
            <v>-</v>
          </cell>
          <cell r="IR78" t="str">
            <v>e</v>
          </cell>
          <cell r="IS78">
            <v>1</v>
          </cell>
          <cell r="IT78" t="str">
            <v>-</v>
          </cell>
          <cell r="IU78" t="str">
            <v>-</v>
          </cell>
          <cell r="IV78" t="str">
            <v>-</v>
          </cell>
          <cell r="IW78" t="str">
            <v>-</v>
          </cell>
          <cell r="IX78" t="str">
            <v>-</v>
          </cell>
          <cell r="IY78" t="str">
            <v>-</v>
          </cell>
          <cell r="IZ78" t="str">
            <v>-</v>
          </cell>
          <cell r="JA78" t="str">
            <v>-</v>
          </cell>
          <cell r="JB78">
            <v>1</v>
          </cell>
          <cell r="JC78" t="str">
            <v/>
          </cell>
          <cell r="JD78" t="str">
            <v/>
          </cell>
          <cell r="JE78" t="str">
            <v/>
          </cell>
          <cell r="JF78" t="str">
            <v/>
          </cell>
          <cell r="JG78" t="str">
            <v/>
          </cell>
          <cell r="JH78" t="str">
            <v/>
          </cell>
          <cell r="JI78" t="str">
            <v/>
          </cell>
          <cell r="JJ78" t="str">
            <v/>
          </cell>
          <cell r="JK78" t="str">
            <v/>
          </cell>
          <cell r="JL78">
            <v>0</v>
          </cell>
          <cell r="JM78" t="str">
            <v>-</v>
          </cell>
          <cell r="JN78" t="str">
            <v>-</v>
          </cell>
          <cell r="JO78" t="str">
            <v>-</v>
          </cell>
          <cell r="JP78" t="str">
            <v>-</v>
          </cell>
          <cell r="JQ78" t="str">
            <v>-</v>
          </cell>
          <cell r="JR78" t="str">
            <v>-</v>
          </cell>
          <cell r="JS78" t="str">
            <v>-</v>
          </cell>
          <cell r="JT78" t="str">
            <v>-</v>
          </cell>
          <cell r="JU78" t="e">
            <v>#DIV/0!</v>
          </cell>
          <cell r="JV78" t="str">
            <v/>
          </cell>
          <cell r="JW78" t="str">
            <v/>
          </cell>
          <cell r="JX78" t="str">
            <v/>
          </cell>
          <cell r="JY78" t="str">
            <v/>
          </cell>
          <cell r="JZ78" t="str">
            <v/>
          </cell>
          <cell r="KA78" t="str">
            <v/>
          </cell>
          <cell r="KB78" t="str">
            <v/>
          </cell>
          <cell r="KC78" t="str">
            <v/>
          </cell>
          <cell r="KD78" t="e">
            <v>#DIV/0!</v>
          </cell>
          <cell r="KE78" t="str">
            <v>客観指標</v>
          </cell>
          <cell r="KF78" t="str">
            <v>市民の生活実感に施策の効果がすぐ反映されにくい性質があるため，客観指標総合評価を重視する。</v>
          </cell>
          <cell r="KG78" t="e">
            <v>#DIV/0!</v>
          </cell>
          <cell r="KH78" t="e">
            <v>#DIV/0!</v>
          </cell>
          <cell r="KK78" t="str">
            <v>リンク</v>
          </cell>
        </row>
        <row r="79">
          <cell r="A79">
            <v>2004</v>
          </cell>
          <cell r="B79" t="str">
            <v>市バス・地下鉄の利便性の向上とまちづくりへの貢献</v>
          </cell>
          <cell r="C79">
            <v>20</v>
          </cell>
          <cell r="D79" t="str">
            <v>歩くまち</v>
          </cell>
          <cell r="F79" t="str">
            <v>交通局</v>
          </cell>
          <cell r="K79" t="str">
            <v>○</v>
          </cell>
          <cell r="L79" t="str">
            <v>○</v>
          </cell>
          <cell r="M79" t="str">
            <v>-</v>
          </cell>
          <cell r="N79" t="str">
            <v>○</v>
          </cell>
          <cell r="O79" t="str">
            <v>-</v>
          </cell>
          <cell r="P79" t="str">
            <v>-</v>
          </cell>
          <cell r="Q79" t="str">
            <v>-</v>
          </cell>
          <cell r="R79" t="str">
            <v>-</v>
          </cell>
          <cell r="S79" t="str">
            <v>e</v>
          </cell>
          <cell r="T79" t="str">
            <v>e</v>
          </cell>
          <cell r="U79" t="str">
            <v>-</v>
          </cell>
          <cell r="V79" t="str">
            <v>-</v>
          </cell>
          <cell r="W79" t="str">
            <v>-</v>
          </cell>
          <cell r="X79" t="str">
            <v>-</v>
          </cell>
          <cell r="Y79" t="str">
            <v>-</v>
          </cell>
          <cell r="Z79" t="str">
            <v>-</v>
          </cell>
          <cell r="AA79" t="str">
            <v>-</v>
          </cell>
          <cell r="AB79" t="str">
            <v>e</v>
          </cell>
          <cell r="AC79">
            <v>1</v>
          </cell>
          <cell r="AD79">
            <v>1</v>
          </cell>
          <cell r="AE79" t="str">
            <v>-</v>
          </cell>
          <cell r="AF79" t="str">
            <v>-</v>
          </cell>
          <cell r="AG79" t="str">
            <v>-</v>
          </cell>
          <cell r="AH79" t="str">
            <v>-</v>
          </cell>
          <cell r="AI79" t="str">
            <v>-</v>
          </cell>
          <cell r="AJ79" t="str">
            <v>-</v>
          </cell>
          <cell r="AK79" t="str">
            <v>-</v>
          </cell>
          <cell r="AL79">
            <v>2</v>
          </cell>
          <cell r="AM79">
            <v>0</v>
          </cell>
          <cell r="AN79">
            <v>0</v>
          </cell>
          <cell r="AO79" t="str">
            <v/>
          </cell>
          <cell r="AP79" t="str">
            <v/>
          </cell>
          <cell r="AQ79" t="str">
            <v/>
          </cell>
          <cell r="AR79" t="str">
            <v/>
          </cell>
          <cell r="AS79" t="str">
            <v/>
          </cell>
          <cell r="AT79" t="str">
            <v/>
          </cell>
          <cell r="AU79" t="str">
            <v/>
          </cell>
          <cell r="AV79">
            <v>0</v>
          </cell>
          <cell r="AW79" t="str">
            <v>c</v>
          </cell>
          <cell r="AX79" t="str">
            <v>b</v>
          </cell>
          <cell r="AY79" t="str">
            <v>-</v>
          </cell>
          <cell r="AZ79" t="str">
            <v>a</v>
          </cell>
          <cell r="BA79" t="str">
            <v>-</v>
          </cell>
          <cell r="BB79" t="str">
            <v>-</v>
          </cell>
          <cell r="BC79" t="str">
            <v>-</v>
          </cell>
          <cell r="BD79" t="str">
            <v>-</v>
          </cell>
          <cell r="BE79" t="str">
            <v>b</v>
          </cell>
          <cell r="BF79">
            <v>2</v>
          </cell>
          <cell r="BG79">
            <v>3</v>
          </cell>
          <cell r="BH79" t="str">
            <v/>
          </cell>
          <cell r="BI79">
            <v>4</v>
          </cell>
          <cell r="BJ79" t="str">
            <v/>
          </cell>
          <cell r="BK79" t="str">
            <v/>
          </cell>
          <cell r="BL79" t="str">
            <v/>
          </cell>
          <cell r="BM79" t="str">
            <v/>
          </cell>
          <cell r="BN79">
            <v>0.75</v>
          </cell>
          <cell r="BO79" t="str">
            <v>客観指標</v>
          </cell>
          <cell r="BP79" t="str">
            <v>本市のまちづくりをはじめ，あらゆる政策を総動員して実現を目指す市バス・地下鉄の増客は，将来にわたる高速鉄道事業の安定的運営に向けた健全化策の最大の柱であり，客観指標による評価を重視する。</v>
          </cell>
          <cell r="BQ79" t="str">
            <v>D</v>
          </cell>
          <cell r="BR79" t="str">
            <v>政策の目的があまり達成されていない</v>
          </cell>
          <cell r="BW79" t="str">
            <v>-</v>
          </cell>
          <cell r="BX79" t="str">
            <v>-</v>
          </cell>
          <cell r="BY79" t="str">
            <v>-</v>
          </cell>
          <cell r="BZ79" t="str">
            <v>-</v>
          </cell>
          <cell r="CA79" t="str">
            <v>-</v>
          </cell>
          <cell r="CB79" t="str">
            <v>-</v>
          </cell>
          <cell r="CC79" t="str">
            <v>-</v>
          </cell>
          <cell r="CD79" t="str">
            <v>-</v>
          </cell>
          <cell r="CE79" t="str">
            <v>-</v>
          </cell>
          <cell r="CF79" t="str">
            <v>e</v>
          </cell>
          <cell r="CG79">
            <v>1</v>
          </cell>
          <cell r="CH79">
            <v>1</v>
          </cell>
          <cell r="CI79" t="str">
            <v>-</v>
          </cell>
          <cell r="CJ79" t="str">
            <v>-</v>
          </cell>
          <cell r="CK79" t="str">
            <v>-</v>
          </cell>
          <cell r="CL79" t="str">
            <v>-</v>
          </cell>
          <cell r="CM79" t="str">
            <v>-</v>
          </cell>
          <cell r="CN79" t="str">
            <v>-</v>
          </cell>
          <cell r="CO79" t="str">
            <v>-</v>
          </cell>
          <cell r="CP79">
            <v>2</v>
          </cell>
          <cell r="CQ79" t="str">
            <v/>
          </cell>
          <cell r="CR79" t="str">
            <v/>
          </cell>
          <cell r="CS79" t="str">
            <v/>
          </cell>
          <cell r="CT79" t="str">
            <v/>
          </cell>
          <cell r="CU79" t="str">
            <v/>
          </cell>
          <cell r="CV79" t="str">
            <v/>
          </cell>
          <cell r="CW79" t="str">
            <v/>
          </cell>
          <cell r="CX79" t="str">
            <v/>
          </cell>
          <cell r="CY79" t="str">
            <v/>
          </cell>
          <cell r="CZ79">
            <v>0</v>
          </cell>
          <cell r="DA79" t="str">
            <v>-</v>
          </cell>
          <cell r="DB79" t="str">
            <v>-</v>
          </cell>
          <cell r="DC79" t="str">
            <v>-</v>
          </cell>
          <cell r="DD79" t="str">
            <v>-</v>
          </cell>
          <cell r="DE79" t="str">
            <v>-</v>
          </cell>
          <cell r="DF79" t="str">
            <v>-</v>
          </cell>
          <cell r="DG79" t="str">
            <v>-</v>
          </cell>
          <cell r="DH79" t="str">
            <v>-</v>
          </cell>
          <cell r="DI79" t="e">
            <v>#DIV/0!</v>
          </cell>
          <cell r="DJ79" t="str">
            <v/>
          </cell>
          <cell r="DK79" t="str">
            <v/>
          </cell>
          <cell r="DL79" t="str">
            <v/>
          </cell>
          <cell r="DM79" t="str">
            <v/>
          </cell>
          <cell r="DN79" t="str">
            <v/>
          </cell>
          <cell r="DO79" t="str">
            <v/>
          </cell>
          <cell r="DP79" t="str">
            <v/>
          </cell>
          <cell r="DQ79" t="str">
            <v/>
          </cell>
          <cell r="DR79" t="e">
            <v>#DIV/0!</v>
          </cell>
          <cell r="DS79" t="str">
            <v>客観指標</v>
          </cell>
          <cell r="DT79" t="str">
            <v>本市のまちづくりをはじめ，あらゆる政策を総動員して実現を目指す市バス・地下鉄の増客は，将来にわたる高速鉄道事業の安定的運営に向けた健全化策の最大の柱であり，客観指標による評価を重視する。</v>
          </cell>
          <cell r="DU79" t="e">
            <v>#DIV/0!</v>
          </cell>
          <cell r="DV79" t="e">
            <v>#DIV/0!</v>
          </cell>
          <cell r="DY79" t="str">
            <v>リンク</v>
          </cell>
          <cell r="EA79" t="str">
            <v>-</v>
          </cell>
          <cell r="EB79" t="str">
            <v>-</v>
          </cell>
          <cell r="EC79" t="str">
            <v>-</v>
          </cell>
          <cell r="ED79" t="str">
            <v>-</v>
          </cell>
          <cell r="EE79" t="str">
            <v>-</v>
          </cell>
          <cell r="EF79" t="str">
            <v>-</v>
          </cell>
          <cell r="EG79" t="str">
            <v>-</v>
          </cell>
          <cell r="EH79" t="str">
            <v>-</v>
          </cell>
          <cell r="EI79" t="str">
            <v>-</v>
          </cell>
          <cell r="EJ79" t="str">
            <v>e</v>
          </cell>
          <cell r="EK79">
            <v>1</v>
          </cell>
          <cell r="EL79">
            <v>1</v>
          </cell>
          <cell r="EM79" t="str">
            <v>-</v>
          </cell>
          <cell r="EN79" t="str">
            <v>-</v>
          </cell>
          <cell r="EO79" t="str">
            <v>-</v>
          </cell>
          <cell r="EP79" t="str">
            <v>-</v>
          </cell>
          <cell r="EQ79" t="str">
            <v>-</v>
          </cell>
          <cell r="ER79" t="str">
            <v>-</v>
          </cell>
          <cell r="ES79" t="str">
            <v>-</v>
          </cell>
          <cell r="ET79">
            <v>2</v>
          </cell>
          <cell r="EU79" t="str">
            <v/>
          </cell>
          <cell r="EV79" t="str">
            <v/>
          </cell>
          <cell r="EW79" t="str">
            <v/>
          </cell>
          <cell r="EX79" t="str">
            <v/>
          </cell>
          <cell r="EY79" t="str">
            <v/>
          </cell>
          <cell r="EZ79" t="str">
            <v/>
          </cell>
          <cell r="FA79" t="str">
            <v/>
          </cell>
          <cell r="FB79" t="str">
            <v/>
          </cell>
          <cell r="FC79" t="str">
            <v/>
          </cell>
          <cell r="FD79">
            <v>0</v>
          </cell>
          <cell r="FE79" t="str">
            <v>-</v>
          </cell>
          <cell r="FF79" t="str">
            <v>-</v>
          </cell>
          <cell r="FG79" t="str">
            <v>-</v>
          </cell>
          <cell r="FH79" t="str">
            <v>-</v>
          </cell>
          <cell r="FI79" t="str">
            <v>-</v>
          </cell>
          <cell r="FJ79" t="str">
            <v>-</v>
          </cell>
          <cell r="FK79" t="str">
            <v>-</v>
          </cell>
          <cell r="FL79" t="str">
            <v>-</v>
          </cell>
          <cell r="FM79" t="e">
            <v>#DIV/0!</v>
          </cell>
          <cell r="FN79" t="str">
            <v/>
          </cell>
          <cell r="FO79" t="str">
            <v/>
          </cell>
          <cell r="FP79" t="str">
            <v/>
          </cell>
          <cell r="FQ79" t="str">
            <v/>
          </cell>
          <cell r="FR79" t="str">
            <v/>
          </cell>
          <cell r="FS79" t="str">
            <v/>
          </cell>
          <cell r="FT79" t="str">
            <v/>
          </cell>
          <cell r="FU79" t="str">
            <v/>
          </cell>
          <cell r="FV79" t="e">
            <v>#DIV/0!</v>
          </cell>
          <cell r="FW79" t="str">
            <v>客観指標</v>
          </cell>
          <cell r="FX79" t="str">
            <v>本市のまちづくりをはじめ，あらゆる政策を総動員して実現を目指す市バス・地下鉄の増客は，将来にわたる高速鉄道事業の安定的運営に向けた健全化策の最大の柱であり，客観指標による評価を重視する。</v>
          </cell>
          <cell r="FY79" t="e">
            <v>#DIV/0!</v>
          </cell>
          <cell r="FZ79" t="e">
            <v>#DIV/0!</v>
          </cell>
          <cell r="GC79" t="str">
            <v>リンク</v>
          </cell>
          <cell r="GE79" t="str">
            <v>-</v>
          </cell>
          <cell r="GF79" t="str">
            <v>-</v>
          </cell>
          <cell r="GG79" t="str">
            <v>-</v>
          </cell>
          <cell r="GH79" t="str">
            <v>-</v>
          </cell>
          <cell r="GI79" t="str">
            <v>-</v>
          </cell>
          <cell r="GJ79" t="str">
            <v>-</v>
          </cell>
          <cell r="GK79" t="str">
            <v>-</v>
          </cell>
          <cell r="GL79" t="str">
            <v>-</v>
          </cell>
          <cell r="GM79" t="str">
            <v>-</v>
          </cell>
          <cell r="GN79" t="str">
            <v>e</v>
          </cell>
          <cell r="GO79">
            <v>1</v>
          </cell>
          <cell r="GP79">
            <v>1</v>
          </cell>
          <cell r="GQ79" t="str">
            <v>-</v>
          </cell>
          <cell r="GR79" t="str">
            <v>-</v>
          </cell>
          <cell r="GS79" t="str">
            <v>-</v>
          </cell>
          <cell r="GT79" t="str">
            <v>-</v>
          </cell>
          <cell r="GU79" t="str">
            <v>-</v>
          </cell>
          <cell r="GV79" t="str">
            <v>-</v>
          </cell>
          <cell r="GW79" t="str">
            <v>-</v>
          </cell>
          <cell r="GX79">
            <v>2</v>
          </cell>
          <cell r="GY79" t="str">
            <v/>
          </cell>
          <cell r="GZ79" t="str">
            <v/>
          </cell>
          <cell r="HA79" t="str">
            <v/>
          </cell>
          <cell r="HB79" t="str">
            <v/>
          </cell>
          <cell r="HC79" t="str">
            <v/>
          </cell>
          <cell r="HD79" t="str">
            <v/>
          </cell>
          <cell r="HE79" t="str">
            <v/>
          </cell>
          <cell r="HF79" t="str">
            <v/>
          </cell>
          <cell r="HG79" t="str">
            <v/>
          </cell>
          <cell r="HH79">
            <v>0</v>
          </cell>
          <cell r="HI79" t="str">
            <v>-</v>
          </cell>
          <cell r="HJ79" t="str">
            <v>-</v>
          </cell>
          <cell r="HK79" t="str">
            <v>-</v>
          </cell>
          <cell r="HL79" t="str">
            <v>-</v>
          </cell>
          <cell r="HM79" t="str">
            <v>-</v>
          </cell>
          <cell r="HN79" t="str">
            <v>-</v>
          </cell>
          <cell r="HO79" t="str">
            <v>-</v>
          </cell>
          <cell r="HP79" t="str">
            <v>-</v>
          </cell>
          <cell r="HQ79" t="e">
            <v>#DIV/0!</v>
          </cell>
          <cell r="HR79" t="str">
            <v/>
          </cell>
          <cell r="HS79" t="str">
            <v/>
          </cell>
          <cell r="HT79" t="str">
            <v/>
          </cell>
          <cell r="HU79" t="str">
            <v/>
          </cell>
          <cell r="HV79" t="str">
            <v/>
          </cell>
          <cell r="HW79" t="str">
            <v/>
          </cell>
          <cell r="HX79" t="str">
            <v/>
          </cell>
          <cell r="HY79" t="str">
            <v/>
          </cell>
          <cell r="HZ79" t="e">
            <v>#DIV/0!</v>
          </cell>
          <cell r="IA79" t="str">
            <v>客観指標</v>
          </cell>
          <cell r="IB79" t="str">
            <v>本市のまちづくりをはじめ，あらゆる政策を総動員して実現を目指す市バス・地下鉄の増客は，将来にわたる高速鉄道事業の安定的運営に向けた健全化策の最大の柱であり，客観指標による評価を重視する。</v>
          </cell>
          <cell r="IC79" t="e">
            <v>#DIV/0!</v>
          </cell>
          <cell r="ID79" t="e">
            <v>#DIV/0!</v>
          </cell>
          <cell r="IG79" t="str">
            <v>リンク</v>
          </cell>
          <cell r="II79" t="str">
            <v>-</v>
          </cell>
          <cell r="IJ79" t="str">
            <v>-</v>
          </cell>
          <cell r="IK79" t="str">
            <v>-</v>
          </cell>
          <cell r="IL79" t="str">
            <v>-</v>
          </cell>
          <cell r="IM79" t="str">
            <v>-</v>
          </cell>
          <cell r="IN79" t="str">
            <v>-</v>
          </cell>
          <cell r="IO79" t="str">
            <v>-</v>
          </cell>
          <cell r="IP79" t="str">
            <v>-</v>
          </cell>
          <cell r="IQ79" t="str">
            <v>-</v>
          </cell>
          <cell r="IR79" t="str">
            <v>e</v>
          </cell>
          <cell r="IS79">
            <v>1</v>
          </cell>
          <cell r="IT79">
            <v>1</v>
          </cell>
          <cell r="IU79" t="str">
            <v>-</v>
          </cell>
          <cell r="IV79" t="str">
            <v>-</v>
          </cell>
          <cell r="IW79" t="str">
            <v>-</v>
          </cell>
          <cell r="IX79" t="str">
            <v>-</v>
          </cell>
          <cell r="IY79" t="str">
            <v>-</v>
          </cell>
          <cell r="IZ79" t="str">
            <v>-</v>
          </cell>
          <cell r="JA79" t="str">
            <v>-</v>
          </cell>
          <cell r="JB79">
            <v>2</v>
          </cell>
          <cell r="JC79" t="str">
            <v/>
          </cell>
          <cell r="JD79" t="str">
            <v/>
          </cell>
          <cell r="JE79" t="str">
            <v/>
          </cell>
          <cell r="JF79" t="str">
            <v/>
          </cell>
          <cell r="JG79" t="str">
            <v/>
          </cell>
          <cell r="JH79" t="str">
            <v/>
          </cell>
          <cell r="JI79" t="str">
            <v/>
          </cell>
          <cell r="JJ79" t="str">
            <v/>
          </cell>
          <cell r="JK79" t="str">
            <v/>
          </cell>
          <cell r="JL79">
            <v>0</v>
          </cell>
          <cell r="JM79" t="str">
            <v>-</v>
          </cell>
          <cell r="JN79" t="str">
            <v>-</v>
          </cell>
          <cell r="JO79" t="str">
            <v>-</v>
          </cell>
          <cell r="JP79" t="str">
            <v>-</v>
          </cell>
          <cell r="JQ79" t="str">
            <v>-</v>
          </cell>
          <cell r="JR79" t="str">
            <v>-</v>
          </cell>
          <cell r="JS79" t="str">
            <v>-</v>
          </cell>
          <cell r="JT79" t="str">
            <v>-</v>
          </cell>
          <cell r="JU79" t="e">
            <v>#DIV/0!</v>
          </cell>
          <cell r="JV79" t="str">
            <v/>
          </cell>
          <cell r="JW79" t="str">
            <v/>
          </cell>
          <cell r="JX79" t="str">
            <v/>
          </cell>
          <cell r="JY79" t="str">
            <v/>
          </cell>
          <cell r="JZ79" t="str">
            <v/>
          </cell>
          <cell r="KA79" t="str">
            <v/>
          </cell>
          <cell r="KB79" t="str">
            <v/>
          </cell>
          <cell r="KC79" t="str">
            <v/>
          </cell>
          <cell r="KD79" t="e">
            <v>#DIV/0!</v>
          </cell>
          <cell r="KE79" t="str">
            <v>客観指標</v>
          </cell>
          <cell r="KF79" t="str">
            <v>本市のまちづくりをはじめ，あらゆる政策を総動員して実現を目指す市バス・地下鉄の増客は，将来にわたる高速鉄道事業の安定的運営に向けた健全化策の最大の柱であり，客観指標による評価を重視する。</v>
          </cell>
          <cell r="KG79" t="e">
            <v>#DIV/0!</v>
          </cell>
          <cell r="KH79" t="e">
            <v>#DIV/0!</v>
          </cell>
          <cell r="KK79" t="str">
            <v>リンク</v>
          </cell>
        </row>
        <row r="80">
          <cell r="A80">
            <v>2005</v>
          </cell>
          <cell r="B80" t="str">
            <v>自転車の安心・安全な利用環境の充実と多様な場面での活用</v>
          </cell>
          <cell r="C80">
            <v>20</v>
          </cell>
          <cell r="D80" t="str">
            <v>歩くまち</v>
          </cell>
          <cell r="F80" t="str">
            <v>建設局</v>
          </cell>
          <cell r="K80" t="str">
            <v>○</v>
          </cell>
          <cell r="L80" t="str">
            <v>-</v>
          </cell>
          <cell r="M80" t="str">
            <v>-</v>
          </cell>
          <cell r="N80" t="str">
            <v>-</v>
          </cell>
          <cell r="O80" t="str">
            <v>○</v>
          </cell>
          <cell r="P80" t="str">
            <v>-</v>
          </cell>
          <cell r="Q80" t="str">
            <v>-</v>
          </cell>
          <cell r="R80" t="str">
            <v>-</v>
          </cell>
          <cell r="S80" t="str">
            <v>a</v>
          </cell>
          <cell r="T80" t="str">
            <v>-</v>
          </cell>
          <cell r="U80" t="str">
            <v>-</v>
          </cell>
          <cell r="V80" t="str">
            <v>-</v>
          </cell>
          <cell r="W80" t="str">
            <v>-</v>
          </cell>
          <cell r="X80" t="str">
            <v>-</v>
          </cell>
          <cell r="Y80" t="str">
            <v>-</v>
          </cell>
          <cell r="Z80" t="str">
            <v>-</v>
          </cell>
          <cell r="AA80" t="str">
            <v>-</v>
          </cell>
          <cell r="AB80" t="str">
            <v>a</v>
          </cell>
          <cell r="AC80">
            <v>1</v>
          </cell>
          <cell r="AD80" t="str">
            <v>-</v>
          </cell>
          <cell r="AE80" t="str">
            <v>-</v>
          </cell>
          <cell r="AF80" t="str">
            <v>-</v>
          </cell>
          <cell r="AG80" t="str">
            <v>-</v>
          </cell>
          <cell r="AH80" t="str">
            <v>-</v>
          </cell>
          <cell r="AI80" t="str">
            <v>-</v>
          </cell>
          <cell r="AJ80" t="str">
            <v>-</v>
          </cell>
          <cell r="AK80" t="str">
            <v>-</v>
          </cell>
          <cell r="AL80">
            <v>1</v>
          </cell>
          <cell r="AM80">
            <v>4</v>
          </cell>
          <cell r="AN80" t="str">
            <v/>
          </cell>
          <cell r="AO80" t="str">
            <v/>
          </cell>
          <cell r="AP80" t="str">
            <v/>
          </cell>
          <cell r="AQ80" t="str">
            <v/>
          </cell>
          <cell r="AR80" t="str">
            <v/>
          </cell>
          <cell r="AS80" t="str">
            <v/>
          </cell>
          <cell r="AT80" t="str">
            <v/>
          </cell>
          <cell r="AU80" t="str">
            <v/>
          </cell>
          <cell r="AV80">
            <v>1</v>
          </cell>
          <cell r="AW80" t="str">
            <v>c</v>
          </cell>
          <cell r="AX80" t="str">
            <v>-</v>
          </cell>
          <cell r="AY80" t="str">
            <v>-</v>
          </cell>
          <cell r="AZ80" t="str">
            <v>-</v>
          </cell>
          <cell r="BA80" t="str">
            <v>d</v>
          </cell>
          <cell r="BB80" t="str">
            <v>-</v>
          </cell>
          <cell r="BC80" t="str">
            <v>-</v>
          </cell>
          <cell r="BD80" t="str">
            <v>-</v>
          </cell>
          <cell r="BE80" t="str">
            <v>d</v>
          </cell>
          <cell r="BF80">
            <v>2</v>
          </cell>
          <cell r="BG80" t="str">
            <v/>
          </cell>
          <cell r="BH80" t="str">
            <v/>
          </cell>
          <cell r="BI80" t="str">
            <v/>
          </cell>
          <cell r="BJ80">
            <v>1</v>
          </cell>
          <cell r="BK80" t="str">
            <v/>
          </cell>
          <cell r="BL80" t="str">
            <v/>
          </cell>
          <cell r="BM80" t="str">
            <v/>
          </cell>
          <cell r="BN80">
            <v>0.375</v>
          </cell>
          <cell r="BO80" t="str">
            <v>市民実感</v>
          </cell>
          <cell r="BP80" t="str">
            <v>安全で安心できる歩行空間は，市民に実感されることが重要であるため，市民生活実感評価を重視する。</v>
          </cell>
          <cell r="BQ80" t="str">
            <v>C</v>
          </cell>
          <cell r="BR80" t="str">
            <v>政策の目的がそこそこ達成されている</v>
          </cell>
          <cell r="BW80" t="str">
            <v>-</v>
          </cell>
          <cell r="BX80" t="str">
            <v>-</v>
          </cell>
          <cell r="BY80" t="str">
            <v>-</v>
          </cell>
          <cell r="BZ80" t="str">
            <v>-</v>
          </cell>
          <cell r="CA80" t="str">
            <v>-</v>
          </cell>
          <cell r="CB80" t="str">
            <v>-</v>
          </cell>
          <cell r="CC80" t="str">
            <v>-</v>
          </cell>
          <cell r="CD80" t="str">
            <v>-</v>
          </cell>
          <cell r="CE80" t="str">
            <v>-</v>
          </cell>
          <cell r="CF80" t="str">
            <v>e</v>
          </cell>
          <cell r="CG80">
            <v>1</v>
          </cell>
          <cell r="CH80" t="str">
            <v>-</v>
          </cell>
          <cell r="CI80" t="str">
            <v>-</v>
          </cell>
          <cell r="CJ80" t="str">
            <v>-</v>
          </cell>
          <cell r="CK80" t="str">
            <v>-</v>
          </cell>
          <cell r="CL80" t="str">
            <v>-</v>
          </cell>
          <cell r="CM80" t="str">
            <v>-</v>
          </cell>
          <cell r="CN80" t="str">
            <v>-</v>
          </cell>
          <cell r="CO80" t="str">
            <v>-</v>
          </cell>
          <cell r="CP80">
            <v>1</v>
          </cell>
          <cell r="CQ80" t="str">
            <v/>
          </cell>
          <cell r="CR80" t="str">
            <v/>
          </cell>
          <cell r="CS80" t="str">
            <v/>
          </cell>
          <cell r="CT80" t="str">
            <v/>
          </cell>
          <cell r="CU80" t="str">
            <v/>
          </cell>
          <cell r="CV80" t="str">
            <v/>
          </cell>
          <cell r="CW80" t="str">
            <v/>
          </cell>
          <cell r="CX80" t="str">
            <v/>
          </cell>
          <cell r="CY80" t="str">
            <v/>
          </cell>
          <cell r="CZ80">
            <v>0</v>
          </cell>
          <cell r="DA80" t="str">
            <v>-</v>
          </cell>
          <cell r="DB80" t="str">
            <v>-</v>
          </cell>
          <cell r="DC80" t="str">
            <v>-</v>
          </cell>
          <cell r="DD80" t="str">
            <v>-</v>
          </cell>
          <cell r="DE80" t="str">
            <v>-</v>
          </cell>
          <cell r="DF80" t="str">
            <v>-</v>
          </cell>
          <cell r="DG80" t="str">
            <v>-</v>
          </cell>
          <cell r="DH80" t="str">
            <v>-</v>
          </cell>
          <cell r="DI80" t="e">
            <v>#DIV/0!</v>
          </cell>
          <cell r="DJ80" t="str">
            <v/>
          </cell>
          <cell r="DK80" t="str">
            <v/>
          </cell>
          <cell r="DL80" t="str">
            <v/>
          </cell>
          <cell r="DM80" t="str">
            <v/>
          </cell>
          <cell r="DN80" t="str">
            <v/>
          </cell>
          <cell r="DO80" t="str">
            <v/>
          </cell>
          <cell r="DP80" t="str">
            <v/>
          </cell>
          <cell r="DQ80" t="str">
            <v/>
          </cell>
          <cell r="DR80" t="e">
            <v>#DIV/0!</v>
          </cell>
          <cell r="DS80" t="str">
            <v>市民実感</v>
          </cell>
          <cell r="DT80" t="str">
            <v>安全で安心できる歩行空間は，市民に実感されることが重要であるため，市民生活実感評価を重視する。</v>
          </cell>
          <cell r="DU80" t="e">
            <v>#DIV/0!</v>
          </cell>
          <cell r="DV80" t="e">
            <v>#DIV/0!</v>
          </cell>
          <cell r="DY80" t="str">
            <v>リンク</v>
          </cell>
          <cell r="EA80" t="str">
            <v>-</v>
          </cell>
          <cell r="EB80" t="str">
            <v>-</v>
          </cell>
          <cell r="EC80" t="str">
            <v>-</v>
          </cell>
          <cell r="ED80" t="str">
            <v>-</v>
          </cell>
          <cell r="EE80" t="str">
            <v>-</v>
          </cell>
          <cell r="EF80" t="str">
            <v>-</v>
          </cell>
          <cell r="EG80" t="str">
            <v>-</v>
          </cell>
          <cell r="EH80" t="str">
            <v>-</v>
          </cell>
          <cell r="EI80" t="str">
            <v>-</v>
          </cell>
          <cell r="EJ80" t="str">
            <v>e</v>
          </cell>
          <cell r="EK80">
            <v>1</v>
          </cell>
          <cell r="EL80" t="str">
            <v>-</v>
          </cell>
          <cell r="EM80" t="str">
            <v>-</v>
          </cell>
          <cell r="EN80" t="str">
            <v>-</v>
          </cell>
          <cell r="EO80" t="str">
            <v>-</v>
          </cell>
          <cell r="EP80" t="str">
            <v>-</v>
          </cell>
          <cell r="EQ80" t="str">
            <v>-</v>
          </cell>
          <cell r="ER80" t="str">
            <v>-</v>
          </cell>
          <cell r="ES80" t="str">
            <v>-</v>
          </cell>
          <cell r="ET80">
            <v>1</v>
          </cell>
          <cell r="EU80" t="str">
            <v/>
          </cell>
          <cell r="EV80" t="str">
            <v/>
          </cell>
          <cell r="EW80" t="str">
            <v/>
          </cell>
          <cell r="EX80" t="str">
            <v/>
          </cell>
          <cell r="EY80" t="str">
            <v/>
          </cell>
          <cell r="EZ80" t="str">
            <v/>
          </cell>
          <cell r="FA80" t="str">
            <v/>
          </cell>
          <cell r="FB80" t="str">
            <v/>
          </cell>
          <cell r="FC80" t="str">
            <v/>
          </cell>
          <cell r="FD80">
            <v>0</v>
          </cell>
          <cell r="FE80" t="str">
            <v>-</v>
          </cell>
          <cell r="FF80" t="str">
            <v>-</v>
          </cell>
          <cell r="FG80" t="str">
            <v>-</v>
          </cell>
          <cell r="FH80" t="str">
            <v>-</v>
          </cell>
          <cell r="FI80" t="str">
            <v>-</v>
          </cell>
          <cell r="FJ80" t="str">
            <v>-</v>
          </cell>
          <cell r="FK80" t="str">
            <v>-</v>
          </cell>
          <cell r="FL80" t="str">
            <v>-</v>
          </cell>
          <cell r="FM80" t="e">
            <v>#DIV/0!</v>
          </cell>
          <cell r="FN80" t="str">
            <v/>
          </cell>
          <cell r="FO80" t="str">
            <v/>
          </cell>
          <cell r="FP80" t="str">
            <v/>
          </cell>
          <cell r="FQ80" t="str">
            <v/>
          </cell>
          <cell r="FR80" t="str">
            <v/>
          </cell>
          <cell r="FS80" t="str">
            <v/>
          </cell>
          <cell r="FT80" t="str">
            <v/>
          </cell>
          <cell r="FU80" t="str">
            <v/>
          </cell>
          <cell r="FV80" t="e">
            <v>#DIV/0!</v>
          </cell>
          <cell r="FW80" t="str">
            <v>市民実感</v>
          </cell>
          <cell r="FX80" t="str">
            <v>安全で安心できる歩行空間は，市民に実感されることが重要であるため，市民生活実感評価を重視する。</v>
          </cell>
          <cell r="FY80" t="e">
            <v>#DIV/0!</v>
          </cell>
          <cell r="FZ80" t="e">
            <v>#DIV/0!</v>
          </cell>
          <cell r="GC80" t="str">
            <v>リンク</v>
          </cell>
          <cell r="GE80" t="str">
            <v>-</v>
          </cell>
          <cell r="GF80" t="str">
            <v>-</v>
          </cell>
          <cell r="GG80" t="str">
            <v>-</v>
          </cell>
          <cell r="GH80" t="str">
            <v>-</v>
          </cell>
          <cell r="GI80" t="str">
            <v>-</v>
          </cell>
          <cell r="GJ80" t="str">
            <v>-</v>
          </cell>
          <cell r="GK80" t="str">
            <v>-</v>
          </cell>
          <cell r="GL80" t="str">
            <v>-</v>
          </cell>
          <cell r="GM80" t="str">
            <v>-</v>
          </cell>
          <cell r="GN80" t="str">
            <v>e</v>
          </cell>
          <cell r="GO80">
            <v>1</v>
          </cell>
          <cell r="GP80" t="str">
            <v>-</v>
          </cell>
          <cell r="GQ80" t="str">
            <v>-</v>
          </cell>
          <cell r="GR80" t="str">
            <v>-</v>
          </cell>
          <cell r="GS80" t="str">
            <v>-</v>
          </cell>
          <cell r="GT80" t="str">
            <v>-</v>
          </cell>
          <cell r="GU80" t="str">
            <v>-</v>
          </cell>
          <cell r="GV80" t="str">
            <v>-</v>
          </cell>
          <cell r="GW80" t="str">
            <v>-</v>
          </cell>
          <cell r="GX80">
            <v>1</v>
          </cell>
          <cell r="GY80" t="str">
            <v/>
          </cell>
          <cell r="GZ80" t="str">
            <v/>
          </cell>
          <cell r="HA80" t="str">
            <v/>
          </cell>
          <cell r="HB80" t="str">
            <v/>
          </cell>
          <cell r="HC80" t="str">
            <v/>
          </cell>
          <cell r="HD80" t="str">
            <v/>
          </cell>
          <cell r="HE80" t="str">
            <v/>
          </cell>
          <cell r="HF80" t="str">
            <v/>
          </cell>
          <cell r="HG80" t="str">
            <v/>
          </cell>
          <cell r="HH80">
            <v>0</v>
          </cell>
          <cell r="HI80" t="str">
            <v>-</v>
          </cell>
          <cell r="HJ80" t="str">
            <v>-</v>
          </cell>
          <cell r="HK80" t="str">
            <v>-</v>
          </cell>
          <cell r="HL80" t="str">
            <v>-</v>
          </cell>
          <cell r="HM80" t="str">
            <v>-</v>
          </cell>
          <cell r="HN80" t="str">
            <v>-</v>
          </cell>
          <cell r="HO80" t="str">
            <v>-</v>
          </cell>
          <cell r="HP80" t="str">
            <v>-</v>
          </cell>
          <cell r="HQ80" t="e">
            <v>#DIV/0!</v>
          </cell>
          <cell r="HR80" t="str">
            <v/>
          </cell>
          <cell r="HS80" t="str">
            <v/>
          </cell>
          <cell r="HT80" t="str">
            <v/>
          </cell>
          <cell r="HU80" t="str">
            <v/>
          </cell>
          <cell r="HV80" t="str">
            <v/>
          </cell>
          <cell r="HW80" t="str">
            <v/>
          </cell>
          <cell r="HX80" t="str">
            <v/>
          </cell>
          <cell r="HY80" t="str">
            <v/>
          </cell>
          <cell r="HZ80" t="e">
            <v>#DIV/0!</v>
          </cell>
          <cell r="IA80" t="str">
            <v>市民実感</v>
          </cell>
          <cell r="IB80" t="str">
            <v>安全で安心できる歩行空間は，市民に実感されることが重要であるため，市民生活実感評価を重視する。</v>
          </cell>
          <cell r="IC80" t="e">
            <v>#DIV/0!</v>
          </cell>
          <cell r="ID80" t="e">
            <v>#DIV/0!</v>
          </cell>
          <cell r="IG80" t="str">
            <v>リンク</v>
          </cell>
          <cell r="II80" t="str">
            <v>-</v>
          </cell>
          <cell r="IJ80" t="str">
            <v>-</v>
          </cell>
          <cell r="IK80" t="str">
            <v>-</v>
          </cell>
          <cell r="IL80" t="str">
            <v>-</v>
          </cell>
          <cell r="IM80" t="str">
            <v>-</v>
          </cell>
          <cell r="IN80" t="str">
            <v>-</v>
          </cell>
          <cell r="IO80" t="str">
            <v>-</v>
          </cell>
          <cell r="IP80" t="str">
            <v>-</v>
          </cell>
          <cell r="IQ80" t="str">
            <v>-</v>
          </cell>
          <cell r="IR80" t="str">
            <v>e</v>
          </cell>
          <cell r="IS80">
            <v>1</v>
          </cell>
          <cell r="IT80" t="str">
            <v>-</v>
          </cell>
          <cell r="IU80" t="str">
            <v>-</v>
          </cell>
          <cell r="IV80" t="str">
            <v>-</v>
          </cell>
          <cell r="IW80" t="str">
            <v>-</v>
          </cell>
          <cell r="IX80" t="str">
            <v>-</v>
          </cell>
          <cell r="IY80" t="str">
            <v>-</v>
          </cell>
          <cell r="IZ80" t="str">
            <v>-</v>
          </cell>
          <cell r="JA80" t="str">
            <v>-</v>
          </cell>
          <cell r="JB80">
            <v>1</v>
          </cell>
          <cell r="JC80" t="str">
            <v/>
          </cell>
          <cell r="JD80" t="str">
            <v/>
          </cell>
          <cell r="JE80" t="str">
            <v/>
          </cell>
          <cell r="JF80" t="str">
            <v/>
          </cell>
          <cell r="JG80" t="str">
            <v/>
          </cell>
          <cell r="JH80" t="str">
            <v/>
          </cell>
          <cell r="JI80" t="str">
            <v/>
          </cell>
          <cell r="JJ80" t="str">
            <v/>
          </cell>
          <cell r="JK80" t="str">
            <v/>
          </cell>
          <cell r="JL80">
            <v>0</v>
          </cell>
          <cell r="JM80" t="str">
            <v>-</v>
          </cell>
          <cell r="JN80" t="str">
            <v>-</v>
          </cell>
          <cell r="JO80" t="str">
            <v>-</v>
          </cell>
          <cell r="JP80" t="str">
            <v>-</v>
          </cell>
          <cell r="JQ80" t="str">
            <v>-</v>
          </cell>
          <cell r="JR80" t="str">
            <v>-</v>
          </cell>
          <cell r="JS80" t="str">
            <v>-</v>
          </cell>
          <cell r="JT80" t="str">
            <v>-</v>
          </cell>
          <cell r="JU80" t="e">
            <v>#DIV/0!</v>
          </cell>
          <cell r="JV80" t="str">
            <v/>
          </cell>
          <cell r="JW80" t="str">
            <v/>
          </cell>
          <cell r="JX80" t="str">
            <v/>
          </cell>
          <cell r="JY80" t="str">
            <v/>
          </cell>
          <cell r="JZ80" t="str">
            <v/>
          </cell>
          <cell r="KA80" t="str">
            <v/>
          </cell>
          <cell r="KB80" t="str">
            <v/>
          </cell>
          <cell r="KC80" t="str">
            <v/>
          </cell>
          <cell r="KD80" t="e">
            <v>#DIV/0!</v>
          </cell>
          <cell r="KE80" t="str">
            <v>市民実感</v>
          </cell>
          <cell r="KF80" t="str">
            <v>安全で安心できる歩行空間は，市民に実感されることが重要であるため，市民生活実感評価を重視する。</v>
          </cell>
          <cell r="KG80" t="e">
            <v>#DIV/0!</v>
          </cell>
          <cell r="KH80" t="e">
            <v>#DIV/0!</v>
          </cell>
          <cell r="KK80" t="str">
            <v>リンク</v>
          </cell>
        </row>
        <row r="81">
          <cell r="A81">
            <v>2101</v>
          </cell>
          <cell r="B81" t="str">
            <v>多様な地域の特性を生かした魅力的な拠点づくり</v>
          </cell>
          <cell r="C81">
            <v>21</v>
          </cell>
          <cell r="D81" t="str">
            <v>土地・空間利用と都市機能配置</v>
          </cell>
          <cell r="F81" t="str">
            <v>都市計画局</v>
          </cell>
          <cell r="K81" t="str">
            <v>○</v>
          </cell>
          <cell r="L81" t="str">
            <v>-</v>
          </cell>
          <cell r="M81" t="str">
            <v>-</v>
          </cell>
          <cell r="N81" t="str">
            <v>-</v>
          </cell>
          <cell r="O81" t="str">
            <v>-</v>
          </cell>
          <cell r="P81" t="str">
            <v>-</v>
          </cell>
          <cell r="Q81" t="str">
            <v>-</v>
          </cell>
          <cell r="R81" t="str">
            <v>-</v>
          </cell>
          <cell r="S81" t="str">
            <v>a</v>
          </cell>
          <cell r="T81" t="str">
            <v>-</v>
          </cell>
          <cell r="U81" t="str">
            <v>-</v>
          </cell>
          <cell r="V81" t="str">
            <v>-</v>
          </cell>
          <cell r="W81" t="str">
            <v>-</v>
          </cell>
          <cell r="X81" t="str">
            <v>-</v>
          </cell>
          <cell r="Y81" t="str">
            <v>-</v>
          </cell>
          <cell r="Z81" t="str">
            <v>-</v>
          </cell>
          <cell r="AA81" t="str">
            <v>-</v>
          </cell>
          <cell r="AB81" t="str">
            <v>a</v>
          </cell>
          <cell r="AC81">
            <v>1</v>
          </cell>
          <cell r="AD81" t="str">
            <v>-</v>
          </cell>
          <cell r="AE81" t="str">
            <v>-</v>
          </cell>
          <cell r="AF81" t="str">
            <v>-</v>
          </cell>
          <cell r="AG81" t="str">
            <v>-</v>
          </cell>
          <cell r="AH81" t="str">
            <v>-</v>
          </cell>
          <cell r="AI81" t="str">
            <v>-</v>
          </cell>
          <cell r="AJ81" t="str">
            <v>-</v>
          </cell>
          <cell r="AK81" t="str">
            <v>-</v>
          </cell>
          <cell r="AL81">
            <v>1</v>
          </cell>
          <cell r="AM81">
            <v>4</v>
          </cell>
          <cell r="AN81" t="str">
            <v/>
          </cell>
          <cell r="AO81" t="str">
            <v/>
          </cell>
          <cell r="AP81" t="str">
            <v/>
          </cell>
          <cell r="AQ81" t="str">
            <v/>
          </cell>
          <cell r="AR81" t="str">
            <v/>
          </cell>
          <cell r="AS81" t="str">
            <v/>
          </cell>
          <cell r="AT81" t="str">
            <v/>
          </cell>
          <cell r="AU81" t="str">
            <v/>
          </cell>
          <cell r="AV81">
            <v>1</v>
          </cell>
          <cell r="AW81" t="str">
            <v>b</v>
          </cell>
          <cell r="AX81" t="str">
            <v>-</v>
          </cell>
          <cell r="AY81" t="str">
            <v>-</v>
          </cell>
          <cell r="AZ81" t="str">
            <v>-</v>
          </cell>
          <cell r="BA81" t="str">
            <v>-</v>
          </cell>
          <cell r="BB81" t="str">
            <v>-</v>
          </cell>
          <cell r="BC81" t="str">
            <v>-</v>
          </cell>
          <cell r="BD81" t="str">
            <v>-</v>
          </cell>
          <cell r="BE81" t="str">
            <v>b</v>
          </cell>
          <cell r="BF81">
            <v>3</v>
          </cell>
          <cell r="BG81" t="str">
            <v/>
          </cell>
          <cell r="BH81" t="str">
            <v/>
          </cell>
          <cell r="BI81" t="str">
            <v/>
          </cell>
          <cell r="BJ81" t="str">
            <v/>
          </cell>
          <cell r="BK81" t="str">
            <v/>
          </cell>
          <cell r="BL81" t="str">
            <v/>
          </cell>
          <cell r="BM81" t="str">
            <v/>
          </cell>
          <cell r="BN81">
            <v>0.75</v>
          </cell>
          <cell r="BO81" t="str">
            <v>市民実感</v>
          </cell>
          <cell r="BP81" t="str">
            <v>各地域で人々が集う拠点の周辺において，あらゆる世代の市民が安心・安全で快適に暮らし続け活動することができると実感することが重要であると考えるため</v>
          </cell>
          <cell r="BQ81" t="str">
            <v>B</v>
          </cell>
          <cell r="BR81" t="str">
            <v>政策の目的がかなり達成されている</v>
          </cell>
          <cell r="BW81" t="str">
            <v>-</v>
          </cell>
          <cell r="BX81" t="str">
            <v>-</v>
          </cell>
          <cell r="BY81" t="str">
            <v>-</v>
          </cell>
          <cell r="BZ81" t="str">
            <v>-</v>
          </cell>
          <cell r="CA81" t="str">
            <v>-</v>
          </cell>
          <cell r="CB81" t="str">
            <v>-</v>
          </cell>
          <cell r="CC81" t="str">
            <v>-</v>
          </cell>
          <cell r="CD81" t="str">
            <v>-</v>
          </cell>
          <cell r="CE81" t="str">
            <v>-</v>
          </cell>
          <cell r="CF81" t="str">
            <v>e</v>
          </cell>
          <cell r="CG81">
            <v>1</v>
          </cell>
          <cell r="CH81" t="str">
            <v>-</v>
          </cell>
          <cell r="CI81" t="str">
            <v>-</v>
          </cell>
          <cell r="CJ81" t="str">
            <v>-</v>
          </cell>
          <cell r="CK81" t="str">
            <v>-</v>
          </cell>
          <cell r="CL81" t="str">
            <v>-</v>
          </cell>
          <cell r="CM81" t="str">
            <v>-</v>
          </cell>
          <cell r="CN81" t="str">
            <v>-</v>
          </cell>
          <cell r="CO81" t="str">
            <v>-</v>
          </cell>
          <cell r="CP81">
            <v>1</v>
          </cell>
          <cell r="CQ81" t="str">
            <v/>
          </cell>
          <cell r="CR81" t="str">
            <v/>
          </cell>
          <cell r="CS81" t="str">
            <v/>
          </cell>
          <cell r="CT81" t="str">
            <v/>
          </cell>
          <cell r="CU81" t="str">
            <v/>
          </cell>
          <cell r="CV81" t="str">
            <v/>
          </cell>
          <cell r="CW81" t="str">
            <v/>
          </cell>
          <cell r="CX81" t="str">
            <v/>
          </cell>
          <cell r="CY81" t="str">
            <v/>
          </cell>
          <cell r="CZ81">
            <v>0</v>
          </cell>
          <cell r="DA81" t="str">
            <v>-</v>
          </cell>
          <cell r="DB81" t="str">
            <v>-</v>
          </cell>
          <cell r="DC81" t="str">
            <v>-</v>
          </cell>
          <cell r="DD81" t="str">
            <v>-</v>
          </cell>
          <cell r="DE81" t="str">
            <v>-</v>
          </cell>
          <cell r="DF81" t="str">
            <v>-</v>
          </cell>
          <cell r="DG81" t="str">
            <v>-</v>
          </cell>
          <cell r="DH81" t="str">
            <v>-</v>
          </cell>
          <cell r="DI81" t="e">
            <v>#DIV/0!</v>
          </cell>
          <cell r="DJ81" t="str">
            <v/>
          </cell>
          <cell r="DK81" t="str">
            <v/>
          </cell>
          <cell r="DL81" t="str">
            <v/>
          </cell>
          <cell r="DM81" t="str">
            <v/>
          </cell>
          <cell r="DN81" t="str">
            <v/>
          </cell>
          <cell r="DO81" t="str">
            <v/>
          </cell>
          <cell r="DP81" t="str">
            <v/>
          </cell>
          <cell r="DQ81" t="str">
            <v/>
          </cell>
          <cell r="DR81" t="e">
            <v>#DIV/0!</v>
          </cell>
          <cell r="DS81" t="str">
            <v>市民実感</v>
          </cell>
          <cell r="DT81" t="str">
            <v>各地域で人々が集う拠点の周辺において，あらゆる世代の市民が安心・安全で快適に暮らし続け活動することができると実感することが重要であると考えるため</v>
          </cell>
          <cell r="DU81" t="e">
            <v>#DIV/0!</v>
          </cell>
          <cell r="DV81" t="e">
            <v>#DIV/0!</v>
          </cell>
          <cell r="DY81" t="str">
            <v>リンク</v>
          </cell>
          <cell r="EA81" t="str">
            <v>-</v>
          </cell>
          <cell r="EB81" t="str">
            <v>-</v>
          </cell>
          <cell r="EC81" t="str">
            <v>-</v>
          </cell>
          <cell r="ED81" t="str">
            <v>-</v>
          </cell>
          <cell r="EE81" t="str">
            <v>-</v>
          </cell>
          <cell r="EF81" t="str">
            <v>-</v>
          </cell>
          <cell r="EG81" t="str">
            <v>-</v>
          </cell>
          <cell r="EH81" t="str">
            <v>-</v>
          </cell>
          <cell r="EI81" t="str">
            <v>-</v>
          </cell>
          <cell r="EJ81" t="str">
            <v>e</v>
          </cell>
          <cell r="EK81">
            <v>1</v>
          </cell>
          <cell r="EL81" t="str">
            <v>-</v>
          </cell>
          <cell r="EM81" t="str">
            <v>-</v>
          </cell>
          <cell r="EN81" t="str">
            <v>-</v>
          </cell>
          <cell r="EO81" t="str">
            <v>-</v>
          </cell>
          <cell r="EP81" t="str">
            <v>-</v>
          </cell>
          <cell r="EQ81" t="str">
            <v>-</v>
          </cell>
          <cell r="ER81" t="str">
            <v>-</v>
          </cell>
          <cell r="ES81" t="str">
            <v>-</v>
          </cell>
          <cell r="ET81">
            <v>1</v>
          </cell>
          <cell r="EU81" t="str">
            <v/>
          </cell>
          <cell r="EV81" t="str">
            <v/>
          </cell>
          <cell r="EW81" t="str">
            <v/>
          </cell>
          <cell r="EX81" t="str">
            <v/>
          </cell>
          <cell r="EY81" t="str">
            <v/>
          </cell>
          <cell r="EZ81" t="str">
            <v/>
          </cell>
          <cell r="FA81" t="str">
            <v/>
          </cell>
          <cell r="FB81" t="str">
            <v/>
          </cell>
          <cell r="FC81" t="str">
            <v/>
          </cell>
          <cell r="FD81">
            <v>0</v>
          </cell>
          <cell r="FE81" t="str">
            <v>-</v>
          </cell>
          <cell r="FF81" t="str">
            <v>-</v>
          </cell>
          <cell r="FG81" t="str">
            <v>-</v>
          </cell>
          <cell r="FH81" t="str">
            <v>-</v>
          </cell>
          <cell r="FI81" t="str">
            <v>-</v>
          </cell>
          <cell r="FJ81" t="str">
            <v>-</v>
          </cell>
          <cell r="FK81" t="str">
            <v>-</v>
          </cell>
          <cell r="FL81" t="str">
            <v>-</v>
          </cell>
          <cell r="FM81" t="e">
            <v>#DIV/0!</v>
          </cell>
          <cell r="FN81" t="str">
            <v/>
          </cell>
          <cell r="FO81" t="str">
            <v/>
          </cell>
          <cell r="FP81" t="str">
            <v/>
          </cell>
          <cell r="FQ81" t="str">
            <v/>
          </cell>
          <cell r="FR81" t="str">
            <v/>
          </cell>
          <cell r="FS81" t="str">
            <v/>
          </cell>
          <cell r="FT81" t="str">
            <v/>
          </cell>
          <cell r="FU81" t="str">
            <v/>
          </cell>
          <cell r="FV81" t="e">
            <v>#DIV/0!</v>
          </cell>
          <cell r="FW81" t="str">
            <v>市民実感</v>
          </cell>
          <cell r="FX81" t="str">
            <v>各地域で人々が集う拠点の周辺において，あらゆる世代の市民が安心・安全で快適に暮らし続け活動することができると実感することが重要であると考えるため</v>
          </cell>
          <cell r="FY81" t="e">
            <v>#DIV/0!</v>
          </cell>
          <cell r="FZ81" t="e">
            <v>#DIV/0!</v>
          </cell>
          <cell r="GC81" t="str">
            <v>リンク</v>
          </cell>
          <cell r="GE81" t="str">
            <v>-</v>
          </cell>
          <cell r="GF81" t="str">
            <v>-</v>
          </cell>
          <cell r="GG81" t="str">
            <v>-</v>
          </cell>
          <cell r="GH81" t="str">
            <v>-</v>
          </cell>
          <cell r="GI81" t="str">
            <v>-</v>
          </cell>
          <cell r="GJ81" t="str">
            <v>-</v>
          </cell>
          <cell r="GK81" t="str">
            <v>-</v>
          </cell>
          <cell r="GL81" t="str">
            <v>-</v>
          </cell>
          <cell r="GM81" t="str">
            <v>-</v>
          </cell>
          <cell r="GN81" t="str">
            <v>e</v>
          </cell>
          <cell r="GO81">
            <v>1</v>
          </cell>
          <cell r="GP81" t="str">
            <v>-</v>
          </cell>
          <cell r="GQ81" t="str">
            <v>-</v>
          </cell>
          <cell r="GR81" t="str">
            <v>-</v>
          </cell>
          <cell r="GS81" t="str">
            <v>-</v>
          </cell>
          <cell r="GT81" t="str">
            <v>-</v>
          </cell>
          <cell r="GU81" t="str">
            <v>-</v>
          </cell>
          <cell r="GV81" t="str">
            <v>-</v>
          </cell>
          <cell r="GW81" t="str">
            <v>-</v>
          </cell>
          <cell r="GX81">
            <v>1</v>
          </cell>
          <cell r="GY81" t="str">
            <v/>
          </cell>
          <cell r="GZ81" t="str">
            <v/>
          </cell>
          <cell r="HA81" t="str">
            <v/>
          </cell>
          <cell r="HB81" t="str">
            <v/>
          </cell>
          <cell r="HC81" t="str">
            <v/>
          </cell>
          <cell r="HD81" t="str">
            <v/>
          </cell>
          <cell r="HE81" t="str">
            <v/>
          </cell>
          <cell r="HF81" t="str">
            <v/>
          </cell>
          <cell r="HG81" t="str">
            <v/>
          </cell>
          <cell r="HH81">
            <v>0</v>
          </cell>
          <cell r="HI81" t="str">
            <v>-</v>
          </cell>
          <cell r="HJ81" t="str">
            <v>-</v>
          </cell>
          <cell r="HK81" t="str">
            <v>-</v>
          </cell>
          <cell r="HL81" t="str">
            <v>-</v>
          </cell>
          <cell r="HM81" t="str">
            <v>-</v>
          </cell>
          <cell r="HN81" t="str">
            <v>-</v>
          </cell>
          <cell r="HO81" t="str">
            <v>-</v>
          </cell>
          <cell r="HP81" t="str">
            <v>-</v>
          </cell>
          <cell r="HQ81" t="e">
            <v>#DIV/0!</v>
          </cell>
          <cell r="HR81" t="str">
            <v/>
          </cell>
          <cell r="HS81" t="str">
            <v/>
          </cell>
          <cell r="HT81" t="str">
            <v/>
          </cell>
          <cell r="HU81" t="str">
            <v/>
          </cell>
          <cell r="HV81" t="str">
            <v/>
          </cell>
          <cell r="HW81" t="str">
            <v/>
          </cell>
          <cell r="HX81" t="str">
            <v/>
          </cell>
          <cell r="HY81" t="str">
            <v/>
          </cell>
          <cell r="HZ81" t="e">
            <v>#DIV/0!</v>
          </cell>
          <cell r="IA81" t="str">
            <v>市民実感</v>
          </cell>
          <cell r="IB81" t="str">
            <v>各地域で人々が集う拠点の周辺において，あらゆる世代の市民が安心・安全で快適に暮らし続け活動することができると実感することが重要であると考えるため</v>
          </cell>
          <cell r="IC81" t="e">
            <v>#DIV/0!</v>
          </cell>
          <cell r="ID81" t="e">
            <v>#DIV/0!</v>
          </cell>
          <cell r="IG81" t="str">
            <v>リンク</v>
          </cell>
          <cell r="II81" t="str">
            <v>-</v>
          </cell>
          <cell r="IJ81" t="str">
            <v>-</v>
          </cell>
          <cell r="IK81" t="str">
            <v>-</v>
          </cell>
          <cell r="IL81" t="str">
            <v>-</v>
          </cell>
          <cell r="IM81" t="str">
            <v>-</v>
          </cell>
          <cell r="IN81" t="str">
            <v>-</v>
          </cell>
          <cell r="IO81" t="str">
            <v>-</v>
          </cell>
          <cell r="IP81" t="str">
            <v>-</v>
          </cell>
          <cell r="IQ81" t="str">
            <v>-</v>
          </cell>
          <cell r="IR81" t="str">
            <v>e</v>
          </cell>
          <cell r="IS81">
            <v>1</v>
          </cell>
          <cell r="IT81" t="str">
            <v>-</v>
          </cell>
          <cell r="IU81" t="str">
            <v>-</v>
          </cell>
          <cell r="IV81" t="str">
            <v>-</v>
          </cell>
          <cell r="IW81" t="str">
            <v>-</v>
          </cell>
          <cell r="IX81" t="str">
            <v>-</v>
          </cell>
          <cell r="IY81" t="str">
            <v>-</v>
          </cell>
          <cell r="IZ81" t="str">
            <v>-</v>
          </cell>
          <cell r="JA81" t="str">
            <v>-</v>
          </cell>
          <cell r="JB81">
            <v>1</v>
          </cell>
          <cell r="JC81" t="str">
            <v/>
          </cell>
          <cell r="JD81" t="str">
            <v/>
          </cell>
          <cell r="JE81" t="str">
            <v/>
          </cell>
          <cell r="JF81" t="str">
            <v/>
          </cell>
          <cell r="JG81" t="str">
            <v/>
          </cell>
          <cell r="JH81" t="str">
            <v/>
          </cell>
          <cell r="JI81" t="str">
            <v/>
          </cell>
          <cell r="JJ81" t="str">
            <v/>
          </cell>
          <cell r="JK81" t="str">
            <v/>
          </cell>
          <cell r="JL81">
            <v>0</v>
          </cell>
          <cell r="JM81" t="str">
            <v>-</v>
          </cell>
          <cell r="JN81" t="str">
            <v>-</v>
          </cell>
          <cell r="JO81" t="str">
            <v>-</v>
          </cell>
          <cell r="JP81" t="str">
            <v>-</v>
          </cell>
          <cell r="JQ81" t="str">
            <v>-</v>
          </cell>
          <cell r="JR81" t="str">
            <v>-</v>
          </cell>
          <cell r="JS81" t="str">
            <v>-</v>
          </cell>
          <cell r="JT81" t="str">
            <v>-</v>
          </cell>
          <cell r="JU81" t="e">
            <v>#DIV/0!</v>
          </cell>
          <cell r="JV81" t="str">
            <v/>
          </cell>
          <cell r="JW81" t="str">
            <v/>
          </cell>
          <cell r="JX81" t="str">
            <v/>
          </cell>
          <cell r="JY81" t="str">
            <v/>
          </cell>
          <cell r="JZ81" t="str">
            <v/>
          </cell>
          <cell r="KA81" t="str">
            <v/>
          </cell>
          <cell r="KB81" t="str">
            <v/>
          </cell>
          <cell r="KC81" t="str">
            <v/>
          </cell>
          <cell r="KD81" t="e">
            <v>#DIV/0!</v>
          </cell>
          <cell r="KE81" t="str">
            <v>市民実感</v>
          </cell>
          <cell r="KF81" t="str">
            <v>各地域で人々が集う拠点の周辺において，あらゆる世代の市民が安心・安全で快適に暮らし続け活動することができると実感することが重要であると考えるため</v>
          </cell>
          <cell r="KG81" t="e">
            <v>#DIV/0!</v>
          </cell>
          <cell r="KH81" t="e">
            <v>#DIV/0!</v>
          </cell>
          <cell r="KK81" t="str">
            <v>リンク</v>
          </cell>
        </row>
        <row r="82">
          <cell r="A82">
            <v>2102</v>
          </cell>
          <cell r="B82" t="str">
            <v>商業・業務機能が集積した京都らしい都心空間の創出</v>
          </cell>
          <cell r="C82">
            <v>21</v>
          </cell>
          <cell r="D82" t="str">
            <v>土地・空間利用と都市機能配置</v>
          </cell>
          <cell r="F82" t="str">
            <v>都市計画局</v>
          </cell>
          <cell r="K82" t="str">
            <v>-</v>
          </cell>
          <cell r="L82" t="str">
            <v>○</v>
          </cell>
          <cell r="M82" t="str">
            <v>-</v>
          </cell>
          <cell r="N82" t="str">
            <v>-</v>
          </cell>
          <cell r="O82" t="str">
            <v>-</v>
          </cell>
          <cell r="P82" t="str">
            <v>-</v>
          </cell>
          <cell r="Q82" t="str">
            <v>-</v>
          </cell>
          <cell r="R82" t="str">
            <v>-</v>
          </cell>
          <cell r="S82" t="str">
            <v>a</v>
          </cell>
          <cell r="T82" t="str">
            <v>-</v>
          </cell>
          <cell r="U82" t="str">
            <v>-</v>
          </cell>
          <cell r="V82" t="str">
            <v>-</v>
          </cell>
          <cell r="W82" t="str">
            <v>-</v>
          </cell>
          <cell r="X82" t="str">
            <v>-</v>
          </cell>
          <cell r="Y82" t="str">
            <v>-</v>
          </cell>
          <cell r="Z82" t="str">
            <v>-</v>
          </cell>
          <cell r="AA82" t="str">
            <v>-</v>
          </cell>
          <cell r="AB82" t="str">
            <v>a</v>
          </cell>
          <cell r="AC82">
            <v>1</v>
          </cell>
          <cell r="AD82" t="str">
            <v>-</v>
          </cell>
          <cell r="AE82" t="str">
            <v>-</v>
          </cell>
          <cell r="AF82" t="str">
            <v>-</v>
          </cell>
          <cell r="AG82" t="str">
            <v>-</v>
          </cell>
          <cell r="AH82" t="str">
            <v>-</v>
          </cell>
          <cell r="AI82" t="str">
            <v>-</v>
          </cell>
          <cell r="AJ82" t="str">
            <v>-</v>
          </cell>
          <cell r="AK82" t="str">
            <v>-</v>
          </cell>
          <cell r="AL82">
            <v>1</v>
          </cell>
          <cell r="AM82">
            <v>4</v>
          </cell>
          <cell r="AN82" t="str">
            <v/>
          </cell>
          <cell r="AO82" t="str">
            <v/>
          </cell>
          <cell r="AP82" t="str">
            <v/>
          </cell>
          <cell r="AQ82" t="str">
            <v/>
          </cell>
          <cell r="AR82" t="str">
            <v/>
          </cell>
          <cell r="AS82" t="str">
            <v/>
          </cell>
          <cell r="AT82" t="str">
            <v/>
          </cell>
          <cell r="AU82" t="str">
            <v/>
          </cell>
          <cell r="AV82">
            <v>1</v>
          </cell>
          <cell r="AW82" t="str">
            <v>-</v>
          </cell>
          <cell r="AX82" t="str">
            <v>b</v>
          </cell>
          <cell r="AY82" t="str">
            <v>-</v>
          </cell>
          <cell r="AZ82" t="str">
            <v>-</v>
          </cell>
          <cell r="BA82" t="str">
            <v>-</v>
          </cell>
          <cell r="BB82" t="str">
            <v>-</v>
          </cell>
          <cell r="BC82" t="str">
            <v>-</v>
          </cell>
          <cell r="BD82" t="str">
            <v>-</v>
          </cell>
          <cell r="BE82" t="str">
            <v>b</v>
          </cell>
          <cell r="BF82" t="str">
            <v/>
          </cell>
          <cell r="BG82">
            <v>3</v>
          </cell>
          <cell r="BH82" t="str">
            <v/>
          </cell>
          <cell r="BI82" t="str">
            <v/>
          </cell>
          <cell r="BJ82" t="str">
            <v/>
          </cell>
          <cell r="BK82" t="str">
            <v/>
          </cell>
          <cell r="BL82" t="str">
            <v/>
          </cell>
          <cell r="BM82" t="str">
            <v/>
          </cell>
          <cell r="BN82">
            <v>0.75</v>
          </cell>
          <cell r="BO82" t="str">
            <v>市民実感</v>
          </cell>
          <cell r="BP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BQ82" t="str">
            <v>B</v>
          </cell>
          <cell r="BR82" t="str">
            <v>政策の目的がかなり達成されている</v>
          </cell>
          <cell r="BW82" t="str">
            <v>-</v>
          </cell>
          <cell r="BX82" t="str">
            <v>-</v>
          </cell>
          <cell r="BY82" t="str">
            <v>-</v>
          </cell>
          <cell r="BZ82" t="str">
            <v>-</v>
          </cell>
          <cell r="CA82" t="str">
            <v>-</v>
          </cell>
          <cell r="CB82" t="str">
            <v>-</v>
          </cell>
          <cell r="CC82" t="str">
            <v>-</v>
          </cell>
          <cell r="CD82" t="str">
            <v>-</v>
          </cell>
          <cell r="CE82" t="str">
            <v>-</v>
          </cell>
          <cell r="CF82" t="str">
            <v>e</v>
          </cell>
          <cell r="CG82">
            <v>1</v>
          </cell>
          <cell r="CH82" t="str">
            <v>-</v>
          </cell>
          <cell r="CI82" t="str">
            <v>-</v>
          </cell>
          <cell r="CJ82" t="str">
            <v>-</v>
          </cell>
          <cell r="CK82" t="str">
            <v>-</v>
          </cell>
          <cell r="CL82" t="str">
            <v>-</v>
          </cell>
          <cell r="CM82" t="str">
            <v>-</v>
          </cell>
          <cell r="CN82" t="str">
            <v>-</v>
          </cell>
          <cell r="CO82" t="str">
            <v>-</v>
          </cell>
          <cell r="CP82">
            <v>1</v>
          </cell>
          <cell r="CQ82" t="str">
            <v/>
          </cell>
          <cell r="CR82" t="str">
            <v/>
          </cell>
          <cell r="CS82" t="str">
            <v/>
          </cell>
          <cell r="CT82" t="str">
            <v/>
          </cell>
          <cell r="CU82" t="str">
            <v/>
          </cell>
          <cell r="CV82" t="str">
            <v/>
          </cell>
          <cell r="CW82" t="str">
            <v/>
          </cell>
          <cell r="CX82" t="str">
            <v/>
          </cell>
          <cell r="CY82" t="str">
            <v/>
          </cell>
          <cell r="CZ82">
            <v>0</v>
          </cell>
          <cell r="DA82" t="str">
            <v>-</v>
          </cell>
          <cell r="DB82" t="str">
            <v>-</v>
          </cell>
          <cell r="DC82" t="str">
            <v>-</v>
          </cell>
          <cell r="DD82" t="str">
            <v>-</v>
          </cell>
          <cell r="DE82" t="str">
            <v>-</v>
          </cell>
          <cell r="DF82" t="str">
            <v>-</v>
          </cell>
          <cell r="DG82" t="str">
            <v>-</v>
          </cell>
          <cell r="DH82" t="str">
            <v>-</v>
          </cell>
          <cell r="DI82" t="e">
            <v>#DIV/0!</v>
          </cell>
          <cell r="DJ82" t="str">
            <v/>
          </cell>
          <cell r="DK82" t="str">
            <v/>
          </cell>
          <cell r="DL82" t="str">
            <v/>
          </cell>
          <cell r="DM82" t="str">
            <v/>
          </cell>
          <cell r="DN82" t="str">
            <v/>
          </cell>
          <cell r="DO82" t="str">
            <v/>
          </cell>
          <cell r="DP82" t="str">
            <v/>
          </cell>
          <cell r="DQ82" t="str">
            <v/>
          </cell>
          <cell r="DR82" t="e">
            <v>#DIV/0!</v>
          </cell>
          <cell r="DS82" t="str">
            <v>市民実感</v>
          </cell>
          <cell r="DT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DU82" t="e">
            <v>#DIV/0!</v>
          </cell>
          <cell r="DV82" t="e">
            <v>#DIV/0!</v>
          </cell>
          <cell r="DY82" t="str">
            <v>リンク</v>
          </cell>
          <cell r="EA82" t="str">
            <v>-</v>
          </cell>
          <cell r="EB82" t="str">
            <v>-</v>
          </cell>
          <cell r="EC82" t="str">
            <v>-</v>
          </cell>
          <cell r="ED82" t="str">
            <v>-</v>
          </cell>
          <cell r="EE82" t="str">
            <v>-</v>
          </cell>
          <cell r="EF82" t="str">
            <v>-</v>
          </cell>
          <cell r="EG82" t="str">
            <v>-</v>
          </cell>
          <cell r="EH82" t="str">
            <v>-</v>
          </cell>
          <cell r="EI82" t="str">
            <v>-</v>
          </cell>
          <cell r="EJ82" t="str">
            <v>e</v>
          </cell>
          <cell r="EK82">
            <v>1</v>
          </cell>
          <cell r="EL82" t="str">
            <v>-</v>
          </cell>
          <cell r="EM82" t="str">
            <v>-</v>
          </cell>
          <cell r="EN82" t="str">
            <v>-</v>
          </cell>
          <cell r="EO82" t="str">
            <v>-</v>
          </cell>
          <cell r="EP82" t="str">
            <v>-</v>
          </cell>
          <cell r="EQ82" t="str">
            <v>-</v>
          </cell>
          <cell r="ER82" t="str">
            <v>-</v>
          </cell>
          <cell r="ES82" t="str">
            <v>-</v>
          </cell>
          <cell r="ET82">
            <v>1</v>
          </cell>
          <cell r="EU82" t="str">
            <v/>
          </cell>
          <cell r="EV82" t="str">
            <v/>
          </cell>
          <cell r="EW82" t="str">
            <v/>
          </cell>
          <cell r="EX82" t="str">
            <v/>
          </cell>
          <cell r="EY82" t="str">
            <v/>
          </cell>
          <cell r="EZ82" t="str">
            <v/>
          </cell>
          <cell r="FA82" t="str">
            <v/>
          </cell>
          <cell r="FB82" t="str">
            <v/>
          </cell>
          <cell r="FC82" t="str">
            <v/>
          </cell>
          <cell r="FD82">
            <v>0</v>
          </cell>
          <cell r="FE82" t="str">
            <v>-</v>
          </cell>
          <cell r="FF82" t="str">
            <v>-</v>
          </cell>
          <cell r="FG82" t="str">
            <v>-</v>
          </cell>
          <cell r="FH82" t="str">
            <v>-</v>
          </cell>
          <cell r="FI82" t="str">
            <v>-</v>
          </cell>
          <cell r="FJ82" t="str">
            <v>-</v>
          </cell>
          <cell r="FK82" t="str">
            <v>-</v>
          </cell>
          <cell r="FL82" t="str">
            <v>-</v>
          </cell>
          <cell r="FM82" t="e">
            <v>#DIV/0!</v>
          </cell>
          <cell r="FN82" t="str">
            <v/>
          </cell>
          <cell r="FO82" t="str">
            <v/>
          </cell>
          <cell r="FP82" t="str">
            <v/>
          </cell>
          <cell r="FQ82" t="str">
            <v/>
          </cell>
          <cell r="FR82" t="str">
            <v/>
          </cell>
          <cell r="FS82" t="str">
            <v/>
          </cell>
          <cell r="FT82" t="str">
            <v/>
          </cell>
          <cell r="FU82" t="str">
            <v/>
          </cell>
          <cell r="FV82" t="e">
            <v>#DIV/0!</v>
          </cell>
          <cell r="FW82" t="str">
            <v>市民実感</v>
          </cell>
          <cell r="FX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FY82" t="e">
            <v>#DIV/0!</v>
          </cell>
          <cell r="FZ82" t="e">
            <v>#DIV/0!</v>
          </cell>
          <cell r="GC82" t="str">
            <v>リンク</v>
          </cell>
          <cell r="GE82" t="str">
            <v>-</v>
          </cell>
          <cell r="GF82" t="str">
            <v>-</v>
          </cell>
          <cell r="GG82" t="str">
            <v>-</v>
          </cell>
          <cell r="GH82" t="str">
            <v>-</v>
          </cell>
          <cell r="GI82" t="str">
            <v>-</v>
          </cell>
          <cell r="GJ82" t="str">
            <v>-</v>
          </cell>
          <cell r="GK82" t="str">
            <v>-</v>
          </cell>
          <cell r="GL82" t="str">
            <v>-</v>
          </cell>
          <cell r="GM82" t="str">
            <v>-</v>
          </cell>
          <cell r="GN82" t="str">
            <v>e</v>
          </cell>
          <cell r="GO82">
            <v>1</v>
          </cell>
          <cell r="GP82" t="str">
            <v>-</v>
          </cell>
          <cell r="GQ82" t="str">
            <v>-</v>
          </cell>
          <cell r="GR82" t="str">
            <v>-</v>
          </cell>
          <cell r="GS82" t="str">
            <v>-</v>
          </cell>
          <cell r="GT82" t="str">
            <v>-</v>
          </cell>
          <cell r="GU82" t="str">
            <v>-</v>
          </cell>
          <cell r="GV82" t="str">
            <v>-</v>
          </cell>
          <cell r="GW82" t="str">
            <v>-</v>
          </cell>
          <cell r="GX82">
            <v>1</v>
          </cell>
          <cell r="GY82" t="str">
            <v/>
          </cell>
          <cell r="GZ82" t="str">
            <v/>
          </cell>
          <cell r="HA82" t="str">
            <v/>
          </cell>
          <cell r="HB82" t="str">
            <v/>
          </cell>
          <cell r="HC82" t="str">
            <v/>
          </cell>
          <cell r="HD82" t="str">
            <v/>
          </cell>
          <cell r="HE82" t="str">
            <v/>
          </cell>
          <cell r="HF82" t="str">
            <v/>
          </cell>
          <cell r="HG82" t="str">
            <v/>
          </cell>
          <cell r="HH82">
            <v>0</v>
          </cell>
          <cell r="HI82" t="str">
            <v>-</v>
          </cell>
          <cell r="HJ82" t="str">
            <v>-</v>
          </cell>
          <cell r="HK82" t="str">
            <v>-</v>
          </cell>
          <cell r="HL82" t="str">
            <v>-</v>
          </cell>
          <cell r="HM82" t="str">
            <v>-</v>
          </cell>
          <cell r="HN82" t="str">
            <v>-</v>
          </cell>
          <cell r="HO82" t="str">
            <v>-</v>
          </cell>
          <cell r="HP82" t="str">
            <v>-</v>
          </cell>
          <cell r="HQ82" t="e">
            <v>#DIV/0!</v>
          </cell>
          <cell r="HR82" t="str">
            <v/>
          </cell>
          <cell r="HS82" t="str">
            <v/>
          </cell>
          <cell r="HT82" t="str">
            <v/>
          </cell>
          <cell r="HU82" t="str">
            <v/>
          </cell>
          <cell r="HV82" t="str">
            <v/>
          </cell>
          <cell r="HW82" t="str">
            <v/>
          </cell>
          <cell r="HX82" t="str">
            <v/>
          </cell>
          <cell r="HY82" t="str">
            <v/>
          </cell>
          <cell r="HZ82" t="e">
            <v>#DIV/0!</v>
          </cell>
          <cell r="IA82" t="str">
            <v>市民実感</v>
          </cell>
          <cell r="IB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IC82" t="e">
            <v>#DIV/0!</v>
          </cell>
          <cell r="ID82" t="e">
            <v>#DIV/0!</v>
          </cell>
          <cell r="IG82" t="str">
            <v>リンク</v>
          </cell>
          <cell r="II82" t="str">
            <v>-</v>
          </cell>
          <cell r="IJ82" t="str">
            <v>-</v>
          </cell>
          <cell r="IK82" t="str">
            <v>-</v>
          </cell>
          <cell r="IL82" t="str">
            <v>-</v>
          </cell>
          <cell r="IM82" t="str">
            <v>-</v>
          </cell>
          <cell r="IN82" t="str">
            <v>-</v>
          </cell>
          <cell r="IO82" t="str">
            <v>-</v>
          </cell>
          <cell r="IP82" t="str">
            <v>-</v>
          </cell>
          <cell r="IQ82" t="str">
            <v>-</v>
          </cell>
          <cell r="IR82" t="str">
            <v>e</v>
          </cell>
          <cell r="IS82">
            <v>1</v>
          </cell>
          <cell r="IT82" t="str">
            <v>-</v>
          </cell>
          <cell r="IU82" t="str">
            <v>-</v>
          </cell>
          <cell r="IV82" t="str">
            <v>-</v>
          </cell>
          <cell r="IW82" t="str">
            <v>-</v>
          </cell>
          <cell r="IX82" t="str">
            <v>-</v>
          </cell>
          <cell r="IY82" t="str">
            <v>-</v>
          </cell>
          <cell r="IZ82" t="str">
            <v>-</v>
          </cell>
          <cell r="JA82" t="str">
            <v>-</v>
          </cell>
          <cell r="JB82">
            <v>1</v>
          </cell>
          <cell r="JC82" t="str">
            <v/>
          </cell>
          <cell r="JD82" t="str">
            <v/>
          </cell>
          <cell r="JE82" t="str">
            <v/>
          </cell>
          <cell r="JF82" t="str">
            <v/>
          </cell>
          <cell r="JG82" t="str">
            <v/>
          </cell>
          <cell r="JH82" t="str">
            <v/>
          </cell>
          <cell r="JI82" t="str">
            <v/>
          </cell>
          <cell r="JJ82" t="str">
            <v/>
          </cell>
          <cell r="JK82" t="str">
            <v/>
          </cell>
          <cell r="JL82">
            <v>0</v>
          </cell>
          <cell r="JM82" t="str">
            <v>-</v>
          </cell>
          <cell r="JN82" t="str">
            <v>-</v>
          </cell>
          <cell r="JO82" t="str">
            <v>-</v>
          </cell>
          <cell r="JP82" t="str">
            <v>-</v>
          </cell>
          <cell r="JQ82" t="str">
            <v>-</v>
          </cell>
          <cell r="JR82" t="str">
            <v>-</v>
          </cell>
          <cell r="JS82" t="str">
            <v>-</v>
          </cell>
          <cell r="JT82" t="str">
            <v>-</v>
          </cell>
          <cell r="JU82" t="e">
            <v>#DIV/0!</v>
          </cell>
          <cell r="JV82" t="str">
            <v/>
          </cell>
          <cell r="JW82" t="str">
            <v/>
          </cell>
          <cell r="JX82" t="str">
            <v/>
          </cell>
          <cell r="JY82" t="str">
            <v/>
          </cell>
          <cell r="JZ82" t="str">
            <v/>
          </cell>
          <cell r="KA82" t="str">
            <v/>
          </cell>
          <cell r="KB82" t="str">
            <v/>
          </cell>
          <cell r="KC82" t="str">
            <v/>
          </cell>
          <cell r="KD82" t="e">
            <v>#DIV/0!</v>
          </cell>
          <cell r="KE82" t="str">
            <v>市民実感</v>
          </cell>
          <cell r="KF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KG82" t="e">
            <v>#DIV/0!</v>
          </cell>
          <cell r="KH82" t="e">
            <v>#DIV/0!</v>
          </cell>
          <cell r="KK82" t="str">
            <v>リンク</v>
          </cell>
        </row>
        <row r="83">
          <cell r="A83">
            <v>2103</v>
          </cell>
          <cell r="B83" t="str">
            <v>創造を続ける南部・西部地域等のまちづくり</v>
          </cell>
          <cell r="C83">
            <v>21</v>
          </cell>
          <cell r="D83" t="str">
            <v>土地・空間利用と都市機能配置</v>
          </cell>
          <cell r="F83" t="str">
            <v>都市計画局</v>
          </cell>
          <cell r="K83" t="str">
            <v>-</v>
          </cell>
          <cell r="L83" t="str">
            <v>-</v>
          </cell>
          <cell r="M83" t="str">
            <v>○</v>
          </cell>
          <cell r="N83" t="str">
            <v>-</v>
          </cell>
          <cell r="O83" t="str">
            <v>-</v>
          </cell>
          <cell r="P83" t="str">
            <v>-</v>
          </cell>
          <cell r="Q83" t="str">
            <v>-</v>
          </cell>
          <cell r="R83" t="str">
            <v>-</v>
          </cell>
          <cell r="S83" t="str">
            <v>b</v>
          </cell>
          <cell r="T83" t="str">
            <v>-</v>
          </cell>
          <cell r="U83" t="str">
            <v>-</v>
          </cell>
          <cell r="V83" t="str">
            <v>-</v>
          </cell>
          <cell r="W83" t="str">
            <v>-</v>
          </cell>
          <cell r="X83" t="str">
            <v>-</v>
          </cell>
          <cell r="Y83" t="str">
            <v>-</v>
          </cell>
          <cell r="Z83" t="str">
            <v>-</v>
          </cell>
          <cell r="AA83" t="str">
            <v>-</v>
          </cell>
          <cell r="AB83" t="str">
            <v>b</v>
          </cell>
          <cell r="AC83">
            <v>1</v>
          </cell>
          <cell r="AD83" t="str">
            <v>-</v>
          </cell>
          <cell r="AE83" t="str">
            <v>-</v>
          </cell>
          <cell r="AF83" t="str">
            <v>-</v>
          </cell>
          <cell r="AG83" t="str">
            <v>-</v>
          </cell>
          <cell r="AH83" t="str">
            <v>-</v>
          </cell>
          <cell r="AI83" t="str">
            <v>-</v>
          </cell>
          <cell r="AJ83" t="str">
            <v>-</v>
          </cell>
          <cell r="AK83" t="str">
            <v>-</v>
          </cell>
          <cell r="AL83">
            <v>1</v>
          </cell>
          <cell r="AM83">
            <v>3</v>
          </cell>
          <cell r="AN83" t="str">
            <v/>
          </cell>
          <cell r="AO83" t="str">
            <v/>
          </cell>
          <cell r="AP83" t="str">
            <v/>
          </cell>
          <cell r="AQ83" t="str">
            <v/>
          </cell>
          <cell r="AR83" t="str">
            <v/>
          </cell>
          <cell r="AS83" t="str">
            <v/>
          </cell>
          <cell r="AT83" t="str">
            <v/>
          </cell>
          <cell r="AU83" t="str">
            <v/>
          </cell>
          <cell r="AV83">
            <v>0.75</v>
          </cell>
          <cell r="AW83" t="str">
            <v>-</v>
          </cell>
          <cell r="AX83" t="str">
            <v>-</v>
          </cell>
          <cell r="AY83" t="str">
            <v>c</v>
          </cell>
          <cell r="AZ83" t="str">
            <v>-</v>
          </cell>
          <cell r="BA83" t="str">
            <v>-</v>
          </cell>
          <cell r="BB83" t="str">
            <v>-</v>
          </cell>
          <cell r="BC83" t="str">
            <v>-</v>
          </cell>
          <cell r="BD83" t="str">
            <v>-</v>
          </cell>
          <cell r="BE83" t="str">
            <v>c</v>
          </cell>
          <cell r="BF83" t="str">
            <v/>
          </cell>
          <cell r="BG83" t="str">
            <v/>
          </cell>
          <cell r="BH83">
            <v>2</v>
          </cell>
          <cell r="BI83" t="str">
            <v/>
          </cell>
          <cell r="BJ83" t="str">
            <v/>
          </cell>
          <cell r="BK83" t="str">
            <v/>
          </cell>
          <cell r="BL83" t="str">
            <v/>
          </cell>
          <cell r="BM83" t="str">
            <v/>
          </cell>
          <cell r="BN83">
            <v>0.5</v>
          </cell>
          <cell r="BO83" t="str">
            <v>客観指標</v>
          </cell>
          <cell r="BP83" t="str">
            <v>施策の性質として，市民の生活実感に施策の効果がすぐには反映されにくいものであるため，客観指標を重視する。</v>
          </cell>
          <cell r="BQ83" t="str">
            <v>B</v>
          </cell>
          <cell r="BR83" t="str">
            <v>政策の目的がかなり達成されている</v>
          </cell>
          <cell r="BW83" t="str">
            <v>-</v>
          </cell>
          <cell r="BX83" t="str">
            <v>-</v>
          </cell>
          <cell r="BY83" t="str">
            <v>-</v>
          </cell>
          <cell r="BZ83" t="str">
            <v>-</v>
          </cell>
          <cell r="CA83" t="str">
            <v>-</v>
          </cell>
          <cell r="CB83" t="str">
            <v>-</v>
          </cell>
          <cell r="CC83" t="str">
            <v>-</v>
          </cell>
          <cell r="CD83" t="str">
            <v>-</v>
          </cell>
          <cell r="CE83" t="str">
            <v>-</v>
          </cell>
          <cell r="CF83" t="str">
            <v>e</v>
          </cell>
          <cell r="CG83">
            <v>1</v>
          </cell>
          <cell r="CH83" t="str">
            <v>-</v>
          </cell>
          <cell r="CI83" t="str">
            <v>-</v>
          </cell>
          <cell r="CJ83" t="str">
            <v>-</v>
          </cell>
          <cell r="CK83" t="str">
            <v>-</v>
          </cell>
          <cell r="CL83" t="str">
            <v>-</v>
          </cell>
          <cell r="CM83" t="str">
            <v>-</v>
          </cell>
          <cell r="CN83" t="str">
            <v>-</v>
          </cell>
          <cell r="CO83" t="str">
            <v>-</v>
          </cell>
          <cell r="CP83">
            <v>1</v>
          </cell>
          <cell r="CQ83" t="str">
            <v/>
          </cell>
          <cell r="CR83" t="str">
            <v/>
          </cell>
          <cell r="CS83" t="str">
            <v/>
          </cell>
          <cell r="CT83" t="str">
            <v/>
          </cell>
          <cell r="CU83" t="str">
            <v/>
          </cell>
          <cell r="CV83" t="str">
            <v/>
          </cell>
          <cell r="CW83" t="str">
            <v/>
          </cell>
          <cell r="CX83" t="str">
            <v/>
          </cell>
          <cell r="CY83" t="str">
            <v/>
          </cell>
          <cell r="CZ83">
            <v>0</v>
          </cell>
          <cell r="DA83" t="str">
            <v>-</v>
          </cell>
          <cell r="DB83" t="str">
            <v>-</v>
          </cell>
          <cell r="DC83" t="str">
            <v>-</v>
          </cell>
          <cell r="DD83" t="str">
            <v>-</v>
          </cell>
          <cell r="DE83" t="str">
            <v>-</v>
          </cell>
          <cell r="DF83" t="str">
            <v>-</v>
          </cell>
          <cell r="DG83" t="str">
            <v>-</v>
          </cell>
          <cell r="DH83" t="str">
            <v>-</v>
          </cell>
          <cell r="DI83" t="e">
            <v>#DIV/0!</v>
          </cell>
          <cell r="DJ83" t="str">
            <v/>
          </cell>
          <cell r="DK83" t="str">
            <v/>
          </cell>
          <cell r="DL83" t="str">
            <v/>
          </cell>
          <cell r="DM83" t="str">
            <v/>
          </cell>
          <cell r="DN83" t="str">
            <v/>
          </cell>
          <cell r="DO83" t="str">
            <v/>
          </cell>
          <cell r="DP83" t="str">
            <v/>
          </cell>
          <cell r="DQ83" t="str">
            <v/>
          </cell>
          <cell r="DR83" t="e">
            <v>#DIV/0!</v>
          </cell>
          <cell r="DS83" t="str">
            <v>客観指標</v>
          </cell>
          <cell r="DT83" t="str">
            <v>施策の性質として，市民の生活実感に施策の効果がすぐには反映されにくいものであるため，客観指標を重視する。</v>
          </cell>
          <cell r="DU83" t="e">
            <v>#DIV/0!</v>
          </cell>
          <cell r="DV83" t="e">
            <v>#DIV/0!</v>
          </cell>
          <cell r="DY83" t="str">
            <v>リンク</v>
          </cell>
          <cell r="EA83" t="str">
            <v>-</v>
          </cell>
          <cell r="EB83" t="str">
            <v>-</v>
          </cell>
          <cell r="EC83" t="str">
            <v>-</v>
          </cell>
          <cell r="ED83" t="str">
            <v>-</v>
          </cell>
          <cell r="EE83" t="str">
            <v>-</v>
          </cell>
          <cell r="EF83" t="str">
            <v>-</v>
          </cell>
          <cell r="EG83" t="str">
            <v>-</v>
          </cell>
          <cell r="EH83" t="str">
            <v>-</v>
          </cell>
          <cell r="EI83" t="str">
            <v>-</v>
          </cell>
          <cell r="EJ83" t="str">
            <v>e</v>
          </cell>
          <cell r="EK83">
            <v>1</v>
          </cell>
          <cell r="EL83" t="str">
            <v>-</v>
          </cell>
          <cell r="EM83" t="str">
            <v>-</v>
          </cell>
          <cell r="EN83" t="str">
            <v>-</v>
          </cell>
          <cell r="EO83" t="str">
            <v>-</v>
          </cell>
          <cell r="EP83" t="str">
            <v>-</v>
          </cell>
          <cell r="EQ83" t="str">
            <v>-</v>
          </cell>
          <cell r="ER83" t="str">
            <v>-</v>
          </cell>
          <cell r="ES83" t="str">
            <v>-</v>
          </cell>
          <cell r="ET83">
            <v>1</v>
          </cell>
          <cell r="EU83" t="str">
            <v/>
          </cell>
          <cell r="EV83" t="str">
            <v/>
          </cell>
          <cell r="EW83" t="str">
            <v/>
          </cell>
          <cell r="EX83" t="str">
            <v/>
          </cell>
          <cell r="EY83" t="str">
            <v/>
          </cell>
          <cell r="EZ83" t="str">
            <v/>
          </cell>
          <cell r="FA83" t="str">
            <v/>
          </cell>
          <cell r="FB83" t="str">
            <v/>
          </cell>
          <cell r="FC83" t="str">
            <v/>
          </cell>
          <cell r="FD83">
            <v>0</v>
          </cell>
          <cell r="FE83" t="str">
            <v>-</v>
          </cell>
          <cell r="FF83" t="str">
            <v>-</v>
          </cell>
          <cell r="FG83" t="str">
            <v>-</v>
          </cell>
          <cell r="FH83" t="str">
            <v>-</v>
          </cell>
          <cell r="FI83" t="str">
            <v>-</v>
          </cell>
          <cell r="FJ83" t="str">
            <v>-</v>
          </cell>
          <cell r="FK83" t="str">
            <v>-</v>
          </cell>
          <cell r="FL83" t="str">
            <v>-</v>
          </cell>
          <cell r="FM83" t="e">
            <v>#DIV/0!</v>
          </cell>
          <cell r="FN83" t="str">
            <v/>
          </cell>
          <cell r="FO83" t="str">
            <v/>
          </cell>
          <cell r="FP83" t="str">
            <v/>
          </cell>
          <cell r="FQ83" t="str">
            <v/>
          </cell>
          <cell r="FR83" t="str">
            <v/>
          </cell>
          <cell r="FS83" t="str">
            <v/>
          </cell>
          <cell r="FT83" t="str">
            <v/>
          </cell>
          <cell r="FU83" t="str">
            <v/>
          </cell>
          <cell r="FV83" t="e">
            <v>#DIV/0!</v>
          </cell>
          <cell r="FW83" t="str">
            <v>客観指標</v>
          </cell>
          <cell r="FX83" t="str">
            <v>施策の性質として，市民の生活実感に施策の効果がすぐには反映されにくいものであるため，客観指標を重視する。</v>
          </cell>
          <cell r="FY83" t="e">
            <v>#DIV/0!</v>
          </cell>
          <cell r="FZ83" t="e">
            <v>#DIV/0!</v>
          </cell>
          <cell r="GC83" t="str">
            <v>リンク</v>
          </cell>
          <cell r="GE83" t="str">
            <v>-</v>
          </cell>
          <cell r="GF83" t="str">
            <v>-</v>
          </cell>
          <cell r="GG83" t="str">
            <v>-</v>
          </cell>
          <cell r="GH83" t="str">
            <v>-</v>
          </cell>
          <cell r="GI83" t="str">
            <v>-</v>
          </cell>
          <cell r="GJ83" t="str">
            <v>-</v>
          </cell>
          <cell r="GK83" t="str">
            <v>-</v>
          </cell>
          <cell r="GL83" t="str">
            <v>-</v>
          </cell>
          <cell r="GM83" t="str">
            <v>-</v>
          </cell>
          <cell r="GN83" t="str">
            <v>e</v>
          </cell>
          <cell r="GO83">
            <v>1</v>
          </cell>
          <cell r="GP83" t="str">
            <v>-</v>
          </cell>
          <cell r="GQ83" t="str">
            <v>-</v>
          </cell>
          <cell r="GR83" t="str">
            <v>-</v>
          </cell>
          <cell r="GS83" t="str">
            <v>-</v>
          </cell>
          <cell r="GT83" t="str">
            <v>-</v>
          </cell>
          <cell r="GU83" t="str">
            <v>-</v>
          </cell>
          <cell r="GV83" t="str">
            <v>-</v>
          </cell>
          <cell r="GW83" t="str">
            <v>-</v>
          </cell>
          <cell r="GX83">
            <v>1</v>
          </cell>
          <cell r="GY83" t="str">
            <v/>
          </cell>
          <cell r="GZ83" t="str">
            <v/>
          </cell>
          <cell r="HA83" t="str">
            <v/>
          </cell>
          <cell r="HB83" t="str">
            <v/>
          </cell>
          <cell r="HC83" t="str">
            <v/>
          </cell>
          <cell r="HD83" t="str">
            <v/>
          </cell>
          <cell r="HE83" t="str">
            <v/>
          </cell>
          <cell r="HF83" t="str">
            <v/>
          </cell>
          <cell r="HG83" t="str">
            <v/>
          </cell>
          <cell r="HH83">
            <v>0</v>
          </cell>
          <cell r="HI83" t="str">
            <v>-</v>
          </cell>
          <cell r="HJ83" t="str">
            <v>-</v>
          </cell>
          <cell r="HK83" t="str">
            <v>-</v>
          </cell>
          <cell r="HL83" t="str">
            <v>-</v>
          </cell>
          <cell r="HM83" t="str">
            <v>-</v>
          </cell>
          <cell r="HN83" t="str">
            <v>-</v>
          </cell>
          <cell r="HO83" t="str">
            <v>-</v>
          </cell>
          <cell r="HP83" t="str">
            <v>-</v>
          </cell>
          <cell r="HQ83" t="e">
            <v>#DIV/0!</v>
          </cell>
          <cell r="HR83" t="str">
            <v/>
          </cell>
          <cell r="HS83" t="str">
            <v/>
          </cell>
          <cell r="HT83" t="str">
            <v/>
          </cell>
          <cell r="HU83" t="str">
            <v/>
          </cell>
          <cell r="HV83" t="str">
            <v/>
          </cell>
          <cell r="HW83" t="str">
            <v/>
          </cell>
          <cell r="HX83" t="str">
            <v/>
          </cell>
          <cell r="HY83" t="str">
            <v/>
          </cell>
          <cell r="HZ83" t="e">
            <v>#DIV/0!</v>
          </cell>
          <cell r="IA83" t="str">
            <v>客観指標</v>
          </cell>
          <cell r="IB83" t="str">
            <v>施策の性質として，市民の生活実感に施策の効果がすぐには反映されにくいものであるため，客観指標を重視する。</v>
          </cell>
          <cell r="IC83" t="e">
            <v>#DIV/0!</v>
          </cell>
          <cell r="ID83" t="e">
            <v>#DIV/0!</v>
          </cell>
          <cell r="IG83" t="str">
            <v>リンク</v>
          </cell>
          <cell r="II83" t="str">
            <v>-</v>
          </cell>
          <cell r="IJ83" t="str">
            <v>-</v>
          </cell>
          <cell r="IK83" t="str">
            <v>-</v>
          </cell>
          <cell r="IL83" t="str">
            <v>-</v>
          </cell>
          <cell r="IM83" t="str">
            <v>-</v>
          </cell>
          <cell r="IN83" t="str">
            <v>-</v>
          </cell>
          <cell r="IO83" t="str">
            <v>-</v>
          </cell>
          <cell r="IP83" t="str">
            <v>-</v>
          </cell>
          <cell r="IQ83" t="str">
            <v>-</v>
          </cell>
          <cell r="IR83" t="str">
            <v>e</v>
          </cell>
          <cell r="IS83">
            <v>1</v>
          </cell>
          <cell r="IT83" t="str">
            <v>-</v>
          </cell>
          <cell r="IU83" t="str">
            <v>-</v>
          </cell>
          <cell r="IV83" t="str">
            <v>-</v>
          </cell>
          <cell r="IW83" t="str">
            <v>-</v>
          </cell>
          <cell r="IX83" t="str">
            <v>-</v>
          </cell>
          <cell r="IY83" t="str">
            <v>-</v>
          </cell>
          <cell r="IZ83" t="str">
            <v>-</v>
          </cell>
          <cell r="JA83" t="str">
            <v>-</v>
          </cell>
          <cell r="JB83">
            <v>1</v>
          </cell>
          <cell r="JC83" t="str">
            <v/>
          </cell>
          <cell r="JD83" t="str">
            <v/>
          </cell>
          <cell r="JE83" t="str">
            <v/>
          </cell>
          <cell r="JF83" t="str">
            <v/>
          </cell>
          <cell r="JG83" t="str">
            <v/>
          </cell>
          <cell r="JH83" t="str">
            <v/>
          </cell>
          <cell r="JI83" t="str">
            <v/>
          </cell>
          <cell r="JJ83" t="str">
            <v/>
          </cell>
          <cell r="JK83" t="str">
            <v/>
          </cell>
          <cell r="JL83">
            <v>0</v>
          </cell>
          <cell r="JM83" t="str">
            <v>-</v>
          </cell>
          <cell r="JN83" t="str">
            <v>-</v>
          </cell>
          <cell r="JO83" t="str">
            <v>-</v>
          </cell>
          <cell r="JP83" t="str">
            <v>-</v>
          </cell>
          <cell r="JQ83" t="str">
            <v>-</v>
          </cell>
          <cell r="JR83" t="str">
            <v>-</v>
          </cell>
          <cell r="JS83" t="str">
            <v>-</v>
          </cell>
          <cell r="JT83" t="str">
            <v>-</v>
          </cell>
          <cell r="JU83" t="e">
            <v>#DIV/0!</v>
          </cell>
          <cell r="JV83" t="str">
            <v/>
          </cell>
          <cell r="JW83" t="str">
            <v/>
          </cell>
          <cell r="JX83" t="str">
            <v/>
          </cell>
          <cell r="JY83" t="str">
            <v/>
          </cell>
          <cell r="JZ83" t="str">
            <v/>
          </cell>
          <cell r="KA83" t="str">
            <v/>
          </cell>
          <cell r="KB83" t="str">
            <v/>
          </cell>
          <cell r="KC83" t="str">
            <v/>
          </cell>
          <cell r="KD83" t="e">
            <v>#DIV/0!</v>
          </cell>
          <cell r="KE83" t="str">
            <v>客観指標</v>
          </cell>
          <cell r="KF83" t="str">
            <v>施策の性質として，市民の生活実感に施策の効果がすぐには反映されにくいものであるため，客観指標を重視する。</v>
          </cell>
          <cell r="KG83" t="e">
            <v>#DIV/0!</v>
          </cell>
          <cell r="KH83" t="e">
            <v>#DIV/0!</v>
          </cell>
          <cell r="KK83" t="str">
            <v>リンク</v>
          </cell>
        </row>
        <row r="84">
          <cell r="A84">
            <v>2104</v>
          </cell>
          <cell r="B84" t="str">
            <v>京都ならではの文化など地域資源とポテンシャルを生かした個性豊かなまちづくり</v>
          </cell>
          <cell r="C84">
            <v>21</v>
          </cell>
          <cell r="D84" t="str">
            <v>土地・空間利用と都市機能配置</v>
          </cell>
          <cell r="F84" t="str">
            <v>都市計画局</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e</v>
          </cell>
          <cell r="AC84">
            <v>1</v>
          </cell>
          <cell r="AD84" t="str">
            <v>-</v>
          </cell>
          <cell r="AE84" t="str">
            <v>-</v>
          </cell>
          <cell r="AF84" t="str">
            <v>-</v>
          </cell>
          <cell r="AG84" t="str">
            <v>-</v>
          </cell>
          <cell r="AH84" t="str">
            <v>-</v>
          </cell>
          <cell r="AI84" t="str">
            <v>-</v>
          </cell>
          <cell r="AJ84" t="str">
            <v>-</v>
          </cell>
          <cell r="AK84" t="str">
            <v>-</v>
          </cell>
          <cell r="AL84">
            <v>1</v>
          </cell>
          <cell r="AM84" t="str">
            <v/>
          </cell>
          <cell r="AN84" t="str">
            <v/>
          </cell>
          <cell r="AO84" t="str">
            <v/>
          </cell>
          <cell r="AP84" t="str">
            <v/>
          </cell>
          <cell r="AQ84" t="str">
            <v/>
          </cell>
          <cell r="AR84" t="str">
            <v/>
          </cell>
          <cell r="AS84" t="str">
            <v/>
          </cell>
          <cell r="AT84" t="str">
            <v/>
          </cell>
          <cell r="AU84" t="str">
            <v/>
          </cell>
          <cell r="AV84">
            <v>0</v>
          </cell>
          <cell r="AW84" t="str">
            <v>-</v>
          </cell>
          <cell r="AX84" t="str">
            <v>-</v>
          </cell>
          <cell r="AY84" t="str">
            <v>-</v>
          </cell>
          <cell r="AZ84" t="str">
            <v>c</v>
          </cell>
          <cell r="BA84" t="str">
            <v>-</v>
          </cell>
          <cell r="BB84" t="str">
            <v>-</v>
          </cell>
          <cell r="BC84" t="str">
            <v>-</v>
          </cell>
          <cell r="BD84" t="str">
            <v>-</v>
          </cell>
          <cell r="BE84" t="str">
            <v>c</v>
          </cell>
          <cell r="BF84" t="str">
            <v/>
          </cell>
          <cell r="BG84" t="str">
            <v/>
          </cell>
          <cell r="BH84" t="str">
            <v/>
          </cell>
          <cell r="BI84">
            <v>2</v>
          </cell>
          <cell r="BJ84" t="str">
            <v/>
          </cell>
          <cell r="BK84" t="str">
            <v/>
          </cell>
          <cell r="BL84" t="str">
            <v/>
          </cell>
          <cell r="BM84" t="str">
            <v/>
          </cell>
          <cell r="BN84">
            <v>0.5</v>
          </cell>
          <cell r="BO84" t="str">
            <v>市民実感</v>
          </cell>
          <cell r="BP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BQ84" t="str">
            <v>D</v>
          </cell>
          <cell r="BR84" t="str">
            <v>政策の目的があまり達成されていない</v>
          </cell>
          <cell r="BW84" t="str">
            <v>-</v>
          </cell>
          <cell r="BX84" t="str">
            <v>-</v>
          </cell>
          <cell r="BY84" t="str">
            <v>-</v>
          </cell>
          <cell r="BZ84" t="str">
            <v>-</v>
          </cell>
          <cell r="CA84" t="str">
            <v>-</v>
          </cell>
          <cell r="CB84" t="str">
            <v>-</v>
          </cell>
          <cell r="CC84" t="str">
            <v>-</v>
          </cell>
          <cell r="CD84" t="str">
            <v>-</v>
          </cell>
          <cell r="CE84" t="str">
            <v>-</v>
          </cell>
          <cell r="CF84" t="str">
            <v>e</v>
          </cell>
          <cell r="CG84">
            <v>1</v>
          </cell>
          <cell r="CH84" t="str">
            <v>-</v>
          </cell>
          <cell r="CI84" t="str">
            <v>-</v>
          </cell>
          <cell r="CJ84" t="str">
            <v>-</v>
          </cell>
          <cell r="CK84" t="str">
            <v>-</v>
          </cell>
          <cell r="CL84" t="str">
            <v>-</v>
          </cell>
          <cell r="CM84" t="str">
            <v>-</v>
          </cell>
          <cell r="CN84" t="str">
            <v>-</v>
          </cell>
          <cell r="CO84" t="str">
            <v>-</v>
          </cell>
          <cell r="CP84">
            <v>1</v>
          </cell>
          <cell r="CQ84" t="str">
            <v/>
          </cell>
          <cell r="CR84" t="str">
            <v/>
          </cell>
          <cell r="CS84" t="str">
            <v/>
          </cell>
          <cell r="CT84" t="str">
            <v/>
          </cell>
          <cell r="CU84" t="str">
            <v/>
          </cell>
          <cell r="CV84" t="str">
            <v/>
          </cell>
          <cell r="CW84" t="str">
            <v/>
          </cell>
          <cell r="CX84" t="str">
            <v/>
          </cell>
          <cell r="CY84" t="str">
            <v/>
          </cell>
          <cell r="CZ84">
            <v>0</v>
          </cell>
          <cell r="DA84" t="str">
            <v>-</v>
          </cell>
          <cell r="DB84" t="str">
            <v>-</v>
          </cell>
          <cell r="DC84" t="str">
            <v>-</v>
          </cell>
          <cell r="DD84" t="str">
            <v>-</v>
          </cell>
          <cell r="DE84" t="str">
            <v>-</v>
          </cell>
          <cell r="DF84" t="str">
            <v>-</v>
          </cell>
          <cell r="DG84" t="str">
            <v>-</v>
          </cell>
          <cell r="DH84" t="str">
            <v>-</v>
          </cell>
          <cell r="DI84" t="e">
            <v>#DIV/0!</v>
          </cell>
          <cell r="DJ84" t="str">
            <v/>
          </cell>
          <cell r="DK84" t="str">
            <v/>
          </cell>
          <cell r="DL84" t="str">
            <v/>
          </cell>
          <cell r="DM84" t="str">
            <v/>
          </cell>
          <cell r="DN84" t="str">
            <v/>
          </cell>
          <cell r="DO84" t="str">
            <v/>
          </cell>
          <cell r="DP84" t="str">
            <v/>
          </cell>
          <cell r="DQ84" t="str">
            <v/>
          </cell>
          <cell r="DR84" t="e">
            <v>#DIV/0!</v>
          </cell>
          <cell r="DS84" t="str">
            <v>市民実感</v>
          </cell>
          <cell r="DT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DU84" t="e">
            <v>#DIV/0!</v>
          </cell>
          <cell r="DV84" t="e">
            <v>#DIV/0!</v>
          </cell>
          <cell r="DY84" t="str">
            <v>リンク</v>
          </cell>
          <cell r="EA84" t="str">
            <v>-</v>
          </cell>
          <cell r="EB84" t="str">
            <v>-</v>
          </cell>
          <cell r="EC84" t="str">
            <v>-</v>
          </cell>
          <cell r="ED84" t="str">
            <v>-</v>
          </cell>
          <cell r="EE84" t="str">
            <v>-</v>
          </cell>
          <cell r="EF84" t="str">
            <v>-</v>
          </cell>
          <cell r="EG84" t="str">
            <v>-</v>
          </cell>
          <cell r="EH84" t="str">
            <v>-</v>
          </cell>
          <cell r="EI84" t="str">
            <v>-</v>
          </cell>
          <cell r="EJ84" t="str">
            <v>e</v>
          </cell>
          <cell r="EK84">
            <v>1</v>
          </cell>
          <cell r="EL84" t="str">
            <v>-</v>
          </cell>
          <cell r="EM84" t="str">
            <v>-</v>
          </cell>
          <cell r="EN84" t="str">
            <v>-</v>
          </cell>
          <cell r="EO84" t="str">
            <v>-</v>
          </cell>
          <cell r="EP84" t="str">
            <v>-</v>
          </cell>
          <cell r="EQ84" t="str">
            <v>-</v>
          </cell>
          <cell r="ER84" t="str">
            <v>-</v>
          </cell>
          <cell r="ES84" t="str">
            <v>-</v>
          </cell>
          <cell r="ET84">
            <v>1</v>
          </cell>
          <cell r="EU84" t="str">
            <v/>
          </cell>
          <cell r="EV84" t="str">
            <v/>
          </cell>
          <cell r="EW84" t="str">
            <v/>
          </cell>
          <cell r="EX84" t="str">
            <v/>
          </cell>
          <cell r="EY84" t="str">
            <v/>
          </cell>
          <cell r="EZ84" t="str">
            <v/>
          </cell>
          <cell r="FA84" t="str">
            <v/>
          </cell>
          <cell r="FB84" t="str">
            <v/>
          </cell>
          <cell r="FC84" t="str">
            <v/>
          </cell>
          <cell r="FD84">
            <v>0</v>
          </cell>
          <cell r="FE84" t="str">
            <v>-</v>
          </cell>
          <cell r="FF84" t="str">
            <v>-</v>
          </cell>
          <cell r="FG84" t="str">
            <v>-</v>
          </cell>
          <cell r="FH84" t="str">
            <v>-</v>
          </cell>
          <cell r="FI84" t="str">
            <v>-</v>
          </cell>
          <cell r="FJ84" t="str">
            <v>-</v>
          </cell>
          <cell r="FK84" t="str">
            <v>-</v>
          </cell>
          <cell r="FL84" t="str">
            <v>-</v>
          </cell>
          <cell r="FM84" t="e">
            <v>#DIV/0!</v>
          </cell>
          <cell r="FN84" t="str">
            <v/>
          </cell>
          <cell r="FO84" t="str">
            <v/>
          </cell>
          <cell r="FP84" t="str">
            <v/>
          </cell>
          <cell r="FQ84" t="str">
            <v/>
          </cell>
          <cell r="FR84" t="str">
            <v/>
          </cell>
          <cell r="FS84" t="str">
            <v/>
          </cell>
          <cell r="FT84" t="str">
            <v/>
          </cell>
          <cell r="FU84" t="str">
            <v/>
          </cell>
          <cell r="FV84" t="e">
            <v>#DIV/0!</v>
          </cell>
          <cell r="FW84" t="str">
            <v>市民実感</v>
          </cell>
          <cell r="FX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FY84" t="e">
            <v>#DIV/0!</v>
          </cell>
          <cell r="FZ84" t="e">
            <v>#DIV/0!</v>
          </cell>
          <cell r="GC84" t="str">
            <v>リンク</v>
          </cell>
          <cell r="GE84" t="str">
            <v>-</v>
          </cell>
          <cell r="GF84" t="str">
            <v>-</v>
          </cell>
          <cell r="GG84" t="str">
            <v>-</v>
          </cell>
          <cell r="GH84" t="str">
            <v>-</v>
          </cell>
          <cell r="GI84" t="str">
            <v>-</v>
          </cell>
          <cell r="GJ84" t="str">
            <v>-</v>
          </cell>
          <cell r="GK84" t="str">
            <v>-</v>
          </cell>
          <cell r="GL84" t="str">
            <v>-</v>
          </cell>
          <cell r="GM84" t="str">
            <v>-</v>
          </cell>
          <cell r="GN84" t="str">
            <v>e</v>
          </cell>
          <cell r="GO84">
            <v>1</v>
          </cell>
          <cell r="GP84" t="str">
            <v>-</v>
          </cell>
          <cell r="GQ84" t="str">
            <v>-</v>
          </cell>
          <cell r="GR84" t="str">
            <v>-</v>
          </cell>
          <cell r="GS84" t="str">
            <v>-</v>
          </cell>
          <cell r="GT84" t="str">
            <v>-</v>
          </cell>
          <cell r="GU84" t="str">
            <v>-</v>
          </cell>
          <cell r="GV84" t="str">
            <v>-</v>
          </cell>
          <cell r="GW84" t="str">
            <v>-</v>
          </cell>
          <cell r="GX84">
            <v>1</v>
          </cell>
          <cell r="GY84" t="str">
            <v/>
          </cell>
          <cell r="GZ84" t="str">
            <v/>
          </cell>
          <cell r="HA84" t="str">
            <v/>
          </cell>
          <cell r="HB84" t="str">
            <v/>
          </cell>
          <cell r="HC84" t="str">
            <v/>
          </cell>
          <cell r="HD84" t="str">
            <v/>
          </cell>
          <cell r="HE84" t="str">
            <v/>
          </cell>
          <cell r="HF84" t="str">
            <v/>
          </cell>
          <cell r="HG84" t="str">
            <v/>
          </cell>
          <cell r="HH84">
            <v>0</v>
          </cell>
          <cell r="HI84" t="str">
            <v>-</v>
          </cell>
          <cell r="HJ84" t="str">
            <v>-</v>
          </cell>
          <cell r="HK84" t="str">
            <v>-</v>
          </cell>
          <cell r="HL84" t="str">
            <v>-</v>
          </cell>
          <cell r="HM84" t="str">
            <v>-</v>
          </cell>
          <cell r="HN84" t="str">
            <v>-</v>
          </cell>
          <cell r="HO84" t="str">
            <v>-</v>
          </cell>
          <cell r="HP84" t="str">
            <v>-</v>
          </cell>
          <cell r="HQ84" t="e">
            <v>#DIV/0!</v>
          </cell>
          <cell r="HR84" t="str">
            <v/>
          </cell>
          <cell r="HS84" t="str">
            <v/>
          </cell>
          <cell r="HT84" t="str">
            <v/>
          </cell>
          <cell r="HU84" t="str">
            <v/>
          </cell>
          <cell r="HV84" t="str">
            <v/>
          </cell>
          <cell r="HW84" t="str">
            <v/>
          </cell>
          <cell r="HX84" t="str">
            <v/>
          </cell>
          <cell r="HY84" t="str">
            <v/>
          </cell>
          <cell r="HZ84" t="e">
            <v>#DIV/0!</v>
          </cell>
          <cell r="IA84" t="str">
            <v>市民実感</v>
          </cell>
          <cell r="IB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IC84" t="e">
            <v>#DIV/0!</v>
          </cell>
          <cell r="ID84" t="e">
            <v>#DIV/0!</v>
          </cell>
          <cell r="IG84" t="str">
            <v>リンク</v>
          </cell>
          <cell r="II84" t="str">
            <v>-</v>
          </cell>
          <cell r="IJ84" t="str">
            <v>-</v>
          </cell>
          <cell r="IK84" t="str">
            <v>-</v>
          </cell>
          <cell r="IL84" t="str">
            <v>-</v>
          </cell>
          <cell r="IM84" t="str">
            <v>-</v>
          </cell>
          <cell r="IN84" t="str">
            <v>-</v>
          </cell>
          <cell r="IO84" t="str">
            <v>-</v>
          </cell>
          <cell r="IP84" t="str">
            <v>-</v>
          </cell>
          <cell r="IQ84" t="str">
            <v>-</v>
          </cell>
          <cell r="IR84" t="str">
            <v>e</v>
          </cell>
          <cell r="IS84">
            <v>1</v>
          </cell>
          <cell r="IT84" t="str">
            <v>-</v>
          </cell>
          <cell r="IU84" t="str">
            <v>-</v>
          </cell>
          <cell r="IV84" t="str">
            <v>-</v>
          </cell>
          <cell r="IW84" t="str">
            <v>-</v>
          </cell>
          <cell r="IX84" t="str">
            <v>-</v>
          </cell>
          <cell r="IY84" t="str">
            <v>-</v>
          </cell>
          <cell r="IZ84" t="str">
            <v>-</v>
          </cell>
          <cell r="JA84" t="str">
            <v>-</v>
          </cell>
          <cell r="JB84">
            <v>1</v>
          </cell>
          <cell r="JC84" t="str">
            <v/>
          </cell>
          <cell r="JD84" t="str">
            <v/>
          </cell>
          <cell r="JE84" t="str">
            <v/>
          </cell>
          <cell r="JF84" t="str">
            <v/>
          </cell>
          <cell r="JG84" t="str">
            <v/>
          </cell>
          <cell r="JH84" t="str">
            <v/>
          </cell>
          <cell r="JI84" t="str">
            <v/>
          </cell>
          <cell r="JJ84" t="str">
            <v/>
          </cell>
          <cell r="JK84" t="str">
            <v/>
          </cell>
          <cell r="JL84">
            <v>0</v>
          </cell>
          <cell r="JM84" t="str">
            <v>-</v>
          </cell>
          <cell r="JN84" t="str">
            <v>-</v>
          </cell>
          <cell r="JO84" t="str">
            <v>-</v>
          </cell>
          <cell r="JP84" t="str">
            <v>-</v>
          </cell>
          <cell r="JQ84" t="str">
            <v>-</v>
          </cell>
          <cell r="JR84" t="str">
            <v>-</v>
          </cell>
          <cell r="JS84" t="str">
            <v>-</v>
          </cell>
          <cell r="JT84" t="str">
            <v>-</v>
          </cell>
          <cell r="JU84" t="e">
            <v>#DIV/0!</v>
          </cell>
          <cell r="JV84" t="str">
            <v/>
          </cell>
          <cell r="JW84" t="str">
            <v/>
          </cell>
          <cell r="JX84" t="str">
            <v/>
          </cell>
          <cell r="JY84" t="str">
            <v/>
          </cell>
          <cell r="JZ84" t="str">
            <v/>
          </cell>
          <cell r="KA84" t="str">
            <v/>
          </cell>
          <cell r="KB84" t="str">
            <v/>
          </cell>
          <cell r="KC84" t="str">
            <v/>
          </cell>
          <cell r="KD84" t="e">
            <v>#DIV/0!</v>
          </cell>
          <cell r="KE84" t="str">
            <v>市民実感</v>
          </cell>
          <cell r="KF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KG84" t="e">
            <v>#DIV/0!</v>
          </cell>
          <cell r="KH84" t="e">
            <v>#DIV/0!</v>
          </cell>
          <cell r="KK84" t="str">
            <v>リンク</v>
          </cell>
        </row>
        <row r="85">
          <cell r="A85">
            <v>2105</v>
          </cell>
          <cell r="B85" t="str">
            <v>ニュータウンの未来を創造するまちづくり</v>
          </cell>
          <cell r="C85">
            <v>21</v>
          </cell>
          <cell r="D85" t="str">
            <v>土地・空間利用と都市機能配置</v>
          </cell>
          <cell r="F85" t="str">
            <v>都市計画局</v>
          </cell>
          <cell r="K85" t="str">
            <v>-</v>
          </cell>
          <cell r="L85" t="str">
            <v>-</v>
          </cell>
          <cell r="M85" t="str">
            <v>-</v>
          </cell>
          <cell r="N85" t="str">
            <v>-</v>
          </cell>
          <cell r="O85" t="str">
            <v>○</v>
          </cell>
          <cell r="P85" t="str">
            <v>-</v>
          </cell>
          <cell r="Q85" t="str">
            <v>-</v>
          </cell>
          <cell r="R85" t="str">
            <v>-</v>
          </cell>
          <cell r="S85" t="str">
            <v>d</v>
          </cell>
          <cell r="T85" t="str">
            <v>d</v>
          </cell>
          <cell r="U85" t="str">
            <v>-</v>
          </cell>
          <cell r="V85" t="str">
            <v>-</v>
          </cell>
          <cell r="W85" t="str">
            <v>-</v>
          </cell>
          <cell r="X85" t="str">
            <v>-</v>
          </cell>
          <cell r="Y85" t="str">
            <v>-</v>
          </cell>
          <cell r="Z85" t="str">
            <v>-</v>
          </cell>
          <cell r="AA85" t="str">
            <v>-</v>
          </cell>
          <cell r="AB85" t="str">
            <v>d</v>
          </cell>
          <cell r="AC85">
            <v>1</v>
          </cell>
          <cell r="AD85">
            <v>1</v>
          </cell>
          <cell r="AE85" t="str">
            <v>-</v>
          </cell>
          <cell r="AF85" t="str">
            <v>-</v>
          </cell>
          <cell r="AG85" t="str">
            <v>-</v>
          </cell>
          <cell r="AH85" t="str">
            <v>-</v>
          </cell>
          <cell r="AI85" t="str">
            <v>-</v>
          </cell>
          <cell r="AJ85" t="str">
            <v>-</v>
          </cell>
          <cell r="AK85" t="str">
            <v>-</v>
          </cell>
          <cell r="AL85">
            <v>2</v>
          </cell>
          <cell r="AM85">
            <v>1</v>
          </cell>
          <cell r="AN85">
            <v>1</v>
          </cell>
          <cell r="AO85" t="str">
            <v/>
          </cell>
          <cell r="AP85" t="str">
            <v/>
          </cell>
          <cell r="AQ85" t="str">
            <v/>
          </cell>
          <cell r="AR85" t="str">
            <v/>
          </cell>
          <cell r="AS85" t="str">
            <v/>
          </cell>
          <cell r="AT85" t="str">
            <v/>
          </cell>
          <cell r="AU85" t="str">
            <v/>
          </cell>
          <cell r="AV85">
            <v>0.25</v>
          </cell>
          <cell r="AW85" t="str">
            <v>-</v>
          </cell>
          <cell r="AX85" t="str">
            <v>-</v>
          </cell>
          <cell r="AY85" t="str">
            <v>-</v>
          </cell>
          <cell r="AZ85" t="str">
            <v>-</v>
          </cell>
          <cell r="BA85" t="str">
            <v>d</v>
          </cell>
          <cell r="BB85" t="str">
            <v>-</v>
          </cell>
          <cell r="BC85" t="str">
            <v>-</v>
          </cell>
          <cell r="BD85" t="str">
            <v>-</v>
          </cell>
          <cell r="BE85" t="str">
            <v>d</v>
          </cell>
          <cell r="BF85" t="str">
            <v/>
          </cell>
          <cell r="BG85" t="str">
            <v/>
          </cell>
          <cell r="BH85" t="str">
            <v/>
          </cell>
          <cell r="BI85" t="str">
            <v/>
          </cell>
          <cell r="BJ85">
            <v>1</v>
          </cell>
          <cell r="BK85" t="str">
            <v/>
          </cell>
          <cell r="BL85" t="str">
            <v/>
          </cell>
          <cell r="BM85" t="str">
            <v/>
          </cell>
          <cell r="BN85">
            <v>0.25</v>
          </cell>
          <cell r="BO85" t="str">
            <v>市民実感</v>
          </cell>
          <cell r="BP85" t="str">
            <v>客観指標は，洛西・向島ニュータウンの人口推移としており，全ての地域の自主的なまちづくり活動を捕捉したものではないため，全般的な状況が捉えられる市民生活実感調査を優先している。</v>
          </cell>
          <cell r="BQ85" t="str">
            <v>D</v>
          </cell>
          <cell r="BR85" t="str">
            <v>政策の目的があまり達成されていない</v>
          </cell>
          <cell r="BW85" t="str">
            <v>-</v>
          </cell>
          <cell r="BX85" t="str">
            <v>-</v>
          </cell>
          <cell r="BY85" t="str">
            <v>-</v>
          </cell>
          <cell r="BZ85" t="str">
            <v>-</v>
          </cell>
          <cell r="CA85" t="str">
            <v>-</v>
          </cell>
          <cell r="CB85" t="str">
            <v>-</v>
          </cell>
          <cell r="CC85" t="str">
            <v>-</v>
          </cell>
          <cell r="CD85" t="str">
            <v>-</v>
          </cell>
          <cell r="CE85" t="str">
            <v>-</v>
          </cell>
          <cell r="CF85" t="str">
            <v>e</v>
          </cell>
          <cell r="CG85">
            <v>1</v>
          </cell>
          <cell r="CH85">
            <v>1</v>
          </cell>
          <cell r="CI85" t="str">
            <v>-</v>
          </cell>
          <cell r="CJ85" t="str">
            <v>-</v>
          </cell>
          <cell r="CK85" t="str">
            <v>-</v>
          </cell>
          <cell r="CL85" t="str">
            <v>-</v>
          </cell>
          <cell r="CM85" t="str">
            <v>-</v>
          </cell>
          <cell r="CN85" t="str">
            <v>-</v>
          </cell>
          <cell r="CO85" t="str">
            <v>-</v>
          </cell>
          <cell r="CP85">
            <v>2</v>
          </cell>
          <cell r="CQ85" t="str">
            <v/>
          </cell>
          <cell r="CR85" t="str">
            <v/>
          </cell>
          <cell r="CS85" t="str">
            <v/>
          </cell>
          <cell r="CT85" t="str">
            <v/>
          </cell>
          <cell r="CU85" t="str">
            <v/>
          </cell>
          <cell r="CV85" t="str">
            <v/>
          </cell>
          <cell r="CW85" t="str">
            <v/>
          </cell>
          <cell r="CX85" t="str">
            <v/>
          </cell>
          <cell r="CY85" t="str">
            <v/>
          </cell>
          <cell r="CZ85">
            <v>0</v>
          </cell>
          <cell r="DA85" t="str">
            <v>-</v>
          </cell>
          <cell r="DB85" t="str">
            <v>-</v>
          </cell>
          <cell r="DC85" t="str">
            <v>-</v>
          </cell>
          <cell r="DD85" t="str">
            <v>-</v>
          </cell>
          <cell r="DE85" t="str">
            <v>-</v>
          </cell>
          <cell r="DF85" t="str">
            <v>-</v>
          </cell>
          <cell r="DG85" t="str">
            <v>-</v>
          </cell>
          <cell r="DH85" t="str">
            <v>-</v>
          </cell>
          <cell r="DI85" t="e">
            <v>#DIV/0!</v>
          </cell>
          <cell r="DJ85" t="str">
            <v/>
          </cell>
          <cell r="DK85" t="str">
            <v/>
          </cell>
          <cell r="DL85" t="str">
            <v/>
          </cell>
          <cell r="DM85" t="str">
            <v/>
          </cell>
          <cell r="DN85" t="str">
            <v/>
          </cell>
          <cell r="DO85" t="str">
            <v/>
          </cell>
          <cell r="DP85" t="str">
            <v/>
          </cell>
          <cell r="DQ85" t="str">
            <v/>
          </cell>
          <cell r="DR85" t="e">
            <v>#DIV/0!</v>
          </cell>
          <cell r="DS85" t="str">
            <v>市民実感</v>
          </cell>
          <cell r="DT85" t="str">
            <v>客観指標は，洛西・向島ニュータウンの人口推移としており，全ての地域の自主的なまちづくり活動を捕捉したものではないため，全般的な状況が捉えられる市民生活実感調査を優先している。</v>
          </cell>
          <cell r="DU85" t="e">
            <v>#DIV/0!</v>
          </cell>
          <cell r="DV85" t="e">
            <v>#DIV/0!</v>
          </cell>
          <cell r="DY85" t="str">
            <v>リンク</v>
          </cell>
          <cell r="EA85" t="str">
            <v>-</v>
          </cell>
          <cell r="EB85" t="str">
            <v>-</v>
          </cell>
          <cell r="EC85" t="str">
            <v>-</v>
          </cell>
          <cell r="ED85" t="str">
            <v>-</v>
          </cell>
          <cell r="EE85" t="str">
            <v>-</v>
          </cell>
          <cell r="EF85" t="str">
            <v>-</v>
          </cell>
          <cell r="EG85" t="str">
            <v>-</v>
          </cell>
          <cell r="EH85" t="str">
            <v>-</v>
          </cell>
          <cell r="EI85" t="str">
            <v>-</v>
          </cell>
          <cell r="EJ85" t="str">
            <v>e</v>
          </cell>
          <cell r="EK85">
            <v>1</v>
          </cell>
          <cell r="EL85">
            <v>1</v>
          </cell>
          <cell r="EM85" t="str">
            <v>-</v>
          </cell>
          <cell r="EN85" t="str">
            <v>-</v>
          </cell>
          <cell r="EO85" t="str">
            <v>-</v>
          </cell>
          <cell r="EP85" t="str">
            <v>-</v>
          </cell>
          <cell r="EQ85" t="str">
            <v>-</v>
          </cell>
          <cell r="ER85" t="str">
            <v>-</v>
          </cell>
          <cell r="ES85" t="str">
            <v>-</v>
          </cell>
          <cell r="ET85">
            <v>2</v>
          </cell>
          <cell r="EU85" t="str">
            <v/>
          </cell>
          <cell r="EV85" t="str">
            <v/>
          </cell>
          <cell r="EW85" t="str">
            <v/>
          </cell>
          <cell r="EX85" t="str">
            <v/>
          </cell>
          <cell r="EY85" t="str">
            <v/>
          </cell>
          <cell r="EZ85" t="str">
            <v/>
          </cell>
          <cell r="FA85" t="str">
            <v/>
          </cell>
          <cell r="FB85" t="str">
            <v/>
          </cell>
          <cell r="FC85" t="str">
            <v/>
          </cell>
          <cell r="FD85">
            <v>0</v>
          </cell>
          <cell r="FE85" t="str">
            <v>-</v>
          </cell>
          <cell r="FF85" t="str">
            <v>-</v>
          </cell>
          <cell r="FG85" t="str">
            <v>-</v>
          </cell>
          <cell r="FH85" t="str">
            <v>-</v>
          </cell>
          <cell r="FI85" t="str">
            <v>-</v>
          </cell>
          <cell r="FJ85" t="str">
            <v>-</v>
          </cell>
          <cell r="FK85" t="str">
            <v>-</v>
          </cell>
          <cell r="FL85" t="str">
            <v>-</v>
          </cell>
          <cell r="FM85" t="e">
            <v>#DIV/0!</v>
          </cell>
          <cell r="FN85" t="str">
            <v/>
          </cell>
          <cell r="FO85" t="str">
            <v/>
          </cell>
          <cell r="FP85" t="str">
            <v/>
          </cell>
          <cell r="FQ85" t="str">
            <v/>
          </cell>
          <cell r="FR85" t="str">
            <v/>
          </cell>
          <cell r="FS85" t="str">
            <v/>
          </cell>
          <cell r="FT85" t="str">
            <v/>
          </cell>
          <cell r="FU85" t="str">
            <v/>
          </cell>
          <cell r="FV85" t="e">
            <v>#DIV/0!</v>
          </cell>
          <cell r="FW85" t="str">
            <v>市民実感</v>
          </cell>
          <cell r="FX85" t="str">
            <v>客観指標は，洛西・向島ニュータウンの人口推移としており，全ての地域の自主的なまちづくり活動を捕捉したものではないため，全般的な状況が捉えられる市民生活実感調査を優先している。</v>
          </cell>
          <cell r="FY85" t="e">
            <v>#DIV/0!</v>
          </cell>
          <cell r="FZ85" t="e">
            <v>#DIV/0!</v>
          </cell>
          <cell r="GC85" t="str">
            <v>リンク</v>
          </cell>
          <cell r="GE85" t="str">
            <v>-</v>
          </cell>
          <cell r="GF85" t="str">
            <v>-</v>
          </cell>
          <cell r="GG85" t="str">
            <v>-</v>
          </cell>
          <cell r="GH85" t="str">
            <v>-</v>
          </cell>
          <cell r="GI85" t="str">
            <v>-</v>
          </cell>
          <cell r="GJ85" t="str">
            <v>-</v>
          </cell>
          <cell r="GK85" t="str">
            <v>-</v>
          </cell>
          <cell r="GL85" t="str">
            <v>-</v>
          </cell>
          <cell r="GM85" t="str">
            <v>-</v>
          </cell>
          <cell r="GN85" t="str">
            <v>e</v>
          </cell>
          <cell r="GO85">
            <v>1</v>
          </cell>
          <cell r="GP85">
            <v>1</v>
          </cell>
          <cell r="GQ85" t="str">
            <v>-</v>
          </cell>
          <cell r="GR85" t="str">
            <v>-</v>
          </cell>
          <cell r="GS85" t="str">
            <v>-</v>
          </cell>
          <cell r="GT85" t="str">
            <v>-</v>
          </cell>
          <cell r="GU85" t="str">
            <v>-</v>
          </cell>
          <cell r="GV85" t="str">
            <v>-</v>
          </cell>
          <cell r="GW85" t="str">
            <v>-</v>
          </cell>
          <cell r="GX85">
            <v>2</v>
          </cell>
          <cell r="GY85" t="str">
            <v/>
          </cell>
          <cell r="GZ85" t="str">
            <v/>
          </cell>
          <cell r="HA85" t="str">
            <v/>
          </cell>
          <cell r="HB85" t="str">
            <v/>
          </cell>
          <cell r="HC85" t="str">
            <v/>
          </cell>
          <cell r="HD85" t="str">
            <v/>
          </cell>
          <cell r="HE85" t="str">
            <v/>
          </cell>
          <cell r="HF85" t="str">
            <v/>
          </cell>
          <cell r="HG85" t="str">
            <v/>
          </cell>
          <cell r="HH85">
            <v>0</v>
          </cell>
          <cell r="HI85" t="str">
            <v>-</v>
          </cell>
          <cell r="HJ85" t="str">
            <v>-</v>
          </cell>
          <cell r="HK85" t="str">
            <v>-</v>
          </cell>
          <cell r="HL85" t="str">
            <v>-</v>
          </cell>
          <cell r="HM85" t="str">
            <v>-</v>
          </cell>
          <cell r="HN85" t="str">
            <v>-</v>
          </cell>
          <cell r="HO85" t="str">
            <v>-</v>
          </cell>
          <cell r="HP85" t="str">
            <v>-</v>
          </cell>
          <cell r="HQ85" t="e">
            <v>#DIV/0!</v>
          </cell>
          <cell r="HR85" t="str">
            <v/>
          </cell>
          <cell r="HS85" t="str">
            <v/>
          </cell>
          <cell r="HT85" t="str">
            <v/>
          </cell>
          <cell r="HU85" t="str">
            <v/>
          </cell>
          <cell r="HV85" t="str">
            <v/>
          </cell>
          <cell r="HW85" t="str">
            <v/>
          </cell>
          <cell r="HX85" t="str">
            <v/>
          </cell>
          <cell r="HY85" t="str">
            <v/>
          </cell>
          <cell r="HZ85" t="e">
            <v>#DIV/0!</v>
          </cell>
          <cell r="IA85" t="str">
            <v>市民実感</v>
          </cell>
          <cell r="IB85" t="str">
            <v>客観指標は，洛西・向島ニュータウンの人口推移としており，全ての地域の自主的なまちづくり活動を捕捉したものではないため，全般的な状況が捉えられる市民生活実感調査を優先している。</v>
          </cell>
          <cell r="IC85" t="e">
            <v>#DIV/0!</v>
          </cell>
          <cell r="ID85" t="e">
            <v>#DIV/0!</v>
          </cell>
          <cell r="IG85" t="str">
            <v>リンク</v>
          </cell>
          <cell r="II85" t="str">
            <v>-</v>
          </cell>
          <cell r="IJ85" t="str">
            <v>-</v>
          </cell>
          <cell r="IK85" t="str">
            <v>-</v>
          </cell>
          <cell r="IL85" t="str">
            <v>-</v>
          </cell>
          <cell r="IM85" t="str">
            <v>-</v>
          </cell>
          <cell r="IN85" t="str">
            <v>-</v>
          </cell>
          <cell r="IO85" t="str">
            <v>-</v>
          </cell>
          <cell r="IP85" t="str">
            <v>-</v>
          </cell>
          <cell r="IQ85" t="str">
            <v>-</v>
          </cell>
          <cell r="IR85" t="str">
            <v>e</v>
          </cell>
          <cell r="IS85">
            <v>1</v>
          </cell>
          <cell r="IT85">
            <v>1</v>
          </cell>
          <cell r="IU85" t="str">
            <v>-</v>
          </cell>
          <cell r="IV85" t="str">
            <v>-</v>
          </cell>
          <cell r="IW85" t="str">
            <v>-</v>
          </cell>
          <cell r="IX85" t="str">
            <v>-</v>
          </cell>
          <cell r="IY85" t="str">
            <v>-</v>
          </cell>
          <cell r="IZ85" t="str">
            <v>-</v>
          </cell>
          <cell r="JA85" t="str">
            <v>-</v>
          </cell>
          <cell r="JB85">
            <v>2</v>
          </cell>
          <cell r="JC85" t="str">
            <v/>
          </cell>
          <cell r="JD85" t="str">
            <v/>
          </cell>
          <cell r="JE85" t="str">
            <v/>
          </cell>
          <cell r="JF85" t="str">
            <v/>
          </cell>
          <cell r="JG85" t="str">
            <v/>
          </cell>
          <cell r="JH85" t="str">
            <v/>
          </cell>
          <cell r="JI85" t="str">
            <v/>
          </cell>
          <cell r="JJ85" t="str">
            <v/>
          </cell>
          <cell r="JK85" t="str">
            <v/>
          </cell>
          <cell r="JL85">
            <v>0</v>
          </cell>
          <cell r="JM85" t="str">
            <v>-</v>
          </cell>
          <cell r="JN85" t="str">
            <v>-</v>
          </cell>
          <cell r="JO85" t="str">
            <v>-</v>
          </cell>
          <cell r="JP85" t="str">
            <v>-</v>
          </cell>
          <cell r="JQ85" t="str">
            <v>-</v>
          </cell>
          <cell r="JR85" t="str">
            <v>-</v>
          </cell>
          <cell r="JS85" t="str">
            <v>-</v>
          </cell>
          <cell r="JT85" t="str">
            <v>-</v>
          </cell>
          <cell r="JU85" t="e">
            <v>#DIV/0!</v>
          </cell>
          <cell r="JV85" t="str">
            <v/>
          </cell>
          <cell r="JW85" t="str">
            <v/>
          </cell>
          <cell r="JX85" t="str">
            <v/>
          </cell>
          <cell r="JY85" t="str">
            <v/>
          </cell>
          <cell r="JZ85" t="str">
            <v/>
          </cell>
          <cell r="KA85" t="str">
            <v/>
          </cell>
          <cell r="KB85" t="str">
            <v/>
          </cell>
          <cell r="KC85" t="str">
            <v/>
          </cell>
          <cell r="KD85" t="e">
            <v>#DIV/0!</v>
          </cell>
          <cell r="KE85" t="str">
            <v>市民実感</v>
          </cell>
          <cell r="KF85" t="str">
            <v>客観指標は，洛西・向島ニュータウンの人口推移としており，全ての地域の自主的なまちづくり活動を捕捉したものではないため，全般的な状況が捉えられる市民生活実感調査を優先している。</v>
          </cell>
          <cell r="KG85" t="e">
            <v>#DIV/0!</v>
          </cell>
          <cell r="KH85" t="e">
            <v>#DIV/0!</v>
          </cell>
          <cell r="KK85" t="str">
            <v>リンク</v>
          </cell>
        </row>
        <row r="86">
          <cell r="A86">
            <v>2106</v>
          </cell>
          <cell r="B86" t="str">
            <v>まちづくりを支えるしくみづくり</v>
          </cell>
          <cell r="C86">
            <v>21</v>
          </cell>
          <cell r="D86" t="str">
            <v>土地・空間利用と都市機能配置</v>
          </cell>
          <cell r="F86" t="str">
            <v>都市計画局</v>
          </cell>
          <cell r="K86" t="str">
            <v>-</v>
          </cell>
          <cell r="L86" t="str">
            <v>-</v>
          </cell>
          <cell r="M86" t="str">
            <v>-</v>
          </cell>
          <cell r="N86" t="str">
            <v>-</v>
          </cell>
          <cell r="O86" t="str">
            <v>-</v>
          </cell>
          <cell r="P86" t="str">
            <v>○</v>
          </cell>
          <cell r="Q86" t="str">
            <v>-</v>
          </cell>
          <cell r="R86" t="str">
            <v>-</v>
          </cell>
          <cell r="S86" t="str">
            <v>-</v>
          </cell>
          <cell r="T86" t="str">
            <v>c</v>
          </cell>
          <cell r="U86" t="str">
            <v>-</v>
          </cell>
          <cell r="V86" t="str">
            <v>-</v>
          </cell>
          <cell r="W86" t="str">
            <v>-</v>
          </cell>
          <cell r="X86" t="str">
            <v>-</v>
          </cell>
          <cell r="Y86" t="str">
            <v>-</v>
          </cell>
          <cell r="Z86" t="str">
            <v>-</v>
          </cell>
          <cell r="AA86" t="str">
            <v>-</v>
          </cell>
          <cell r="AB86" t="str">
            <v>d</v>
          </cell>
          <cell r="AC86">
            <v>1</v>
          </cell>
          <cell r="AD86">
            <v>1</v>
          </cell>
          <cell r="AE86" t="str">
            <v>-</v>
          </cell>
          <cell r="AF86" t="str">
            <v>-</v>
          </cell>
          <cell r="AG86" t="str">
            <v>-</v>
          </cell>
          <cell r="AH86" t="str">
            <v>-</v>
          </cell>
          <cell r="AI86" t="str">
            <v>-</v>
          </cell>
          <cell r="AJ86" t="str">
            <v>-</v>
          </cell>
          <cell r="AK86" t="str">
            <v>-</v>
          </cell>
          <cell r="AL86">
            <v>2</v>
          </cell>
          <cell r="AM86" t="str">
            <v/>
          </cell>
          <cell r="AN86">
            <v>2</v>
          </cell>
          <cell r="AO86" t="str">
            <v/>
          </cell>
          <cell r="AP86" t="str">
            <v/>
          </cell>
          <cell r="AQ86" t="str">
            <v/>
          </cell>
          <cell r="AR86" t="str">
            <v/>
          </cell>
          <cell r="AS86" t="str">
            <v/>
          </cell>
          <cell r="AT86" t="str">
            <v/>
          </cell>
          <cell r="AU86" t="str">
            <v/>
          </cell>
          <cell r="AV86">
            <v>0.25</v>
          </cell>
          <cell r="AW86" t="str">
            <v>-</v>
          </cell>
          <cell r="AX86" t="str">
            <v>-</v>
          </cell>
          <cell r="AY86" t="str">
            <v>-</v>
          </cell>
          <cell r="AZ86" t="str">
            <v>-</v>
          </cell>
          <cell r="BA86" t="str">
            <v>-</v>
          </cell>
          <cell r="BB86" t="str">
            <v>c</v>
          </cell>
          <cell r="BC86" t="str">
            <v>-</v>
          </cell>
          <cell r="BD86" t="str">
            <v>-</v>
          </cell>
          <cell r="BE86" t="str">
            <v>c</v>
          </cell>
          <cell r="BF86" t="str">
            <v/>
          </cell>
          <cell r="BG86" t="str">
            <v/>
          </cell>
          <cell r="BH86" t="str">
            <v/>
          </cell>
          <cell r="BI86" t="str">
            <v/>
          </cell>
          <cell r="BJ86" t="str">
            <v/>
          </cell>
          <cell r="BK86">
            <v>2</v>
          </cell>
          <cell r="BL86" t="str">
            <v/>
          </cell>
          <cell r="BM86" t="str">
            <v/>
          </cell>
          <cell r="BN86">
            <v>0.5</v>
          </cell>
          <cell r="BO86" t="str">
            <v>市民実感</v>
          </cell>
          <cell r="BP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BQ86" t="str">
            <v>C</v>
          </cell>
          <cell r="BR86" t="str">
            <v>政策の目的がそこそこ達成されている</v>
          </cell>
          <cell r="BW86" t="str">
            <v>-</v>
          </cell>
          <cell r="BX86" t="str">
            <v>-</v>
          </cell>
          <cell r="BY86" t="str">
            <v>-</v>
          </cell>
          <cell r="BZ86" t="str">
            <v>-</v>
          </cell>
          <cell r="CA86" t="str">
            <v>-</v>
          </cell>
          <cell r="CB86" t="str">
            <v>-</v>
          </cell>
          <cell r="CC86" t="str">
            <v>-</v>
          </cell>
          <cell r="CD86" t="str">
            <v>-</v>
          </cell>
          <cell r="CE86" t="str">
            <v>-</v>
          </cell>
          <cell r="CF86" t="str">
            <v>e</v>
          </cell>
          <cell r="CG86">
            <v>1</v>
          </cell>
          <cell r="CH86">
            <v>1</v>
          </cell>
          <cell r="CI86" t="str">
            <v>-</v>
          </cell>
          <cell r="CJ86" t="str">
            <v>-</v>
          </cell>
          <cell r="CK86" t="str">
            <v>-</v>
          </cell>
          <cell r="CL86" t="str">
            <v>-</v>
          </cell>
          <cell r="CM86" t="str">
            <v>-</v>
          </cell>
          <cell r="CN86" t="str">
            <v>-</v>
          </cell>
          <cell r="CO86" t="str">
            <v>-</v>
          </cell>
          <cell r="CP86">
            <v>2</v>
          </cell>
          <cell r="CQ86" t="str">
            <v/>
          </cell>
          <cell r="CR86" t="str">
            <v/>
          </cell>
          <cell r="CS86" t="str">
            <v/>
          </cell>
          <cell r="CT86" t="str">
            <v/>
          </cell>
          <cell r="CU86" t="str">
            <v/>
          </cell>
          <cell r="CV86" t="str">
            <v/>
          </cell>
          <cell r="CW86" t="str">
            <v/>
          </cell>
          <cell r="CX86" t="str">
            <v/>
          </cell>
          <cell r="CY86" t="str">
            <v/>
          </cell>
          <cell r="CZ86">
            <v>0</v>
          </cell>
          <cell r="DA86" t="str">
            <v>-</v>
          </cell>
          <cell r="DB86" t="str">
            <v>-</v>
          </cell>
          <cell r="DC86" t="str">
            <v>-</v>
          </cell>
          <cell r="DD86" t="str">
            <v>-</v>
          </cell>
          <cell r="DE86" t="str">
            <v>-</v>
          </cell>
          <cell r="DF86" t="str">
            <v>-</v>
          </cell>
          <cell r="DG86" t="str">
            <v>-</v>
          </cell>
          <cell r="DH86" t="str">
            <v>-</v>
          </cell>
          <cell r="DI86" t="e">
            <v>#DIV/0!</v>
          </cell>
          <cell r="DJ86" t="str">
            <v/>
          </cell>
          <cell r="DK86" t="str">
            <v/>
          </cell>
          <cell r="DL86" t="str">
            <v/>
          </cell>
          <cell r="DM86" t="str">
            <v/>
          </cell>
          <cell r="DN86" t="str">
            <v/>
          </cell>
          <cell r="DO86" t="str">
            <v/>
          </cell>
          <cell r="DP86" t="str">
            <v/>
          </cell>
          <cell r="DQ86" t="str">
            <v/>
          </cell>
          <cell r="DR86" t="e">
            <v>#DIV/0!</v>
          </cell>
          <cell r="DS86" t="str">
            <v>市民実感</v>
          </cell>
          <cell r="DT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DU86" t="e">
            <v>#DIV/0!</v>
          </cell>
          <cell r="DV86" t="e">
            <v>#DIV/0!</v>
          </cell>
          <cell r="DY86" t="str">
            <v>リンク</v>
          </cell>
          <cell r="EA86" t="str">
            <v>-</v>
          </cell>
          <cell r="EB86" t="str">
            <v>-</v>
          </cell>
          <cell r="EC86" t="str">
            <v>-</v>
          </cell>
          <cell r="ED86" t="str">
            <v>-</v>
          </cell>
          <cell r="EE86" t="str">
            <v>-</v>
          </cell>
          <cell r="EF86" t="str">
            <v>-</v>
          </cell>
          <cell r="EG86" t="str">
            <v>-</v>
          </cell>
          <cell r="EH86" t="str">
            <v>-</v>
          </cell>
          <cell r="EI86" t="str">
            <v>-</v>
          </cell>
          <cell r="EJ86" t="str">
            <v>e</v>
          </cell>
          <cell r="EK86">
            <v>1</v>
          </cell>
          <cell r="EL86">
            <v>1</v>
          </cell>
          <cell r="EM86" t="str">
            <v>-</v>
          </cell>
          <cell r="EN86" t="str">
            <v>-</v>
          </cell>
          <cell r="EO86" t="str">
            <v>-</v>
          </cell>
          <cell r="EP86" t="str">
            <v>-</v>
          </cell>
          <cell r="EQ86" t="str">
            <v>-</v>
          </cell>
          <cell r="ER86" t="str">
            <v>-</v>
          </cell>
          <cell r="ES86" t="str">
            <v>-</v>
          </cell>
          <cell r="ET86">
            <v>2</v>
          </cell>
          <cell r="EU86" t="str">
            <v/>
          </cell>
          <cell r="EV86" t="str">
            <v/>
          </cell>
          <cell r="EW86" t="str">
            <v/>
          </cell>
          <cell r="EX86" t="str">
            <v/>
          </cell>
          <cell r="EY86" t="str">
            <v/>
          </cell>
          <cell r="EZ86" t="str">
            <v/>
          </cell>
          <cell r="FA86" t="str">
            <v/>
          </cell>
          <cell r="FB86" t="str">
            <v/>
          </cell>
          <cell r="FC86" t="str">
            <v/>
          </cell>
          <cell r="FD86">
            <v>0</v>
          </cell>
          <cell r="FE86" t="str">
            <v>-</v>
          </cell>
          <cell r="FF86" t="str">
            <v>-</v>
          </cell>
          <cell r="FG86" t="str">
            <v>-</v>
          </cell>
          <cell r="FH86" t="str">
            <v>-</v>
          </cell>
          <cell r="FI86" t="str">
            <v>-</v>
          </cell>
          <cell r="FJ86" t="str">
            <v>-</v>
          </cell>
          <cell r="FK86" t="str">
            <v>-</v>
          </cell>
          <cell r="FL86" t="str">
            <v>-</v>
          </cell>
          <cell r="FM86" t="e">
            <v>#DIV/0!</v>
          </cell>
          <cell r="FN86" t="str">
            <v/>
          </cell>
          <cell r="FO86" t="str">
            <v/>
          </cell>
          <cell r="FP86" t="str">
            <v/>
          </cell>
          <cell r="FQ86" t="str">
            <v/>
          </cell>
          <cell r="FR86" t="str">
            <v/>
          </cell>
          <cell r="FS86" t="str">
            <v/>
          </cell>
          <cell r="FT86" t="str">
            <v/>
          </cell>
          <cell r="FU86" t="str">
            <v/>
          </cell>
          <cell r="FV86" t="e">
            <v>#DIV/0!</v>
          </cell>
          <cell r="FW86" t="str">
            <v>市民実感</v>
          </cell>
          <cell r="FX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FY86" t="e">
            <v>#DIV/0!</v>
          </cell>
          <cell r="FZ86" t="e">
            <v>#DIV/0!</v>
          </cell>
          <cell r="GC86" t="str">
            <v>リンク</v>
          </cell>
          <cell r="GE86" t="str">
            <v>-</v>
          </cell>
          <cell r="GF86" t="str">
            <v>-</v>
          </cell>
          <cell r="GG86" t="str">
            <v>-</v>
          </cell>
          <cell r="GH86" t="str">
            <v>-</v>
          </cell>
          <cell r="GI86" t="str">
            <v>-</v>
          </cell>
          <cell r="GJ86" t="str">
            <v>-</v>
          </cell>
          <cell r="GK86" t="str">
            <v>-</v>
          </cell>
          <cell r="GL86" t="str">
            <v>-</v>
          </cell>
          <cell r="GM86" t="str">
            <v>-</v>
          </cell>
          <cell r="GN86" t="str">
            <v>e</v>
          </cell>
          <cell r="GO86">
            <v>1</v>
          </cell>
          <cell r="GP86">
            <v>1</v>
          </cell>
          <cell r="GQ86" t="str">
            <v>-</v>
          </cell>
          <cell r="GR86" t="str">
            <v>-</v>
          </cell>
          <cell r="GS86" t="str">
            <v>-</v>
          </cell>
          <cell r="GT86" t="str">
            <v>-</v>
          </cell>
          <cell r="GU86" t="str">
            <v>-</v>
          </cell>
          <cell r="GV86" t="str">
            <v>-</v>
          </cell>
          <cell r="GW86" t="str">
            <v>-</v>
          </cell>
          <cell r="GX86">
            <v>2</v>
          </cell>
          <cell r="GY86" t="str">
            <v/>
          </cell>
          <cell r="GZ86" t="str">
            <v/>
          </cell>
          <cell r="HA86" t="str">
            <v/>
          </cell>
          <cell r="HB86" t="str">
            <v/>
          </cell>
          <cell r="HC86" t="str">
            <v/>
          </cell>
          <cell r="HD86" t="str">
            <v/>
          </cell>
          <cell r="HE86" t="str">
            <v/>
          </cell>
          <cell r="HF86" t="str">
            <v/>
          </cell>
          <cell r="HG86" t="str">
            <v/>
          </cell>
          <cell r="HH86">
            <v>0</v>
          </cell>
          <cell r="HI86" t="str">
            <v>-</v>
          </cell>
          <cell r="HJ86" t="str">
            <v>-</v>
          </cell>
          <cell r="HK86" t="str">
            <v>-</v>
          </cell>
          <cell r="HL86" t="str">
            <v>-</v>
          </cell>
          <cell r="HM86" t="str">
            <v>-</v>
          </cell>
          <cell r="HN86" t="str">
            <v>-</v>
          </cell>
          <cell r="HO86" t="str">
            <v>-</v>
          </cell>
          <cell r="HP86" t="str">
            <v>-</v>
          </cell>
          <cell r="HQ86" t="e">
            <v>#DIV/0!</v>
          </cell>
          <cell r="HR86" t="str">
            <v/>
          </cell>
          <cell r="HS86" t="str">
            <v/>
          </cell>
          <cell r="HT86" t="str">
            <v/>
          </cell>
          <cell r="HU86" t="str">
            <v/>
          </cell>
          <cell r="HV86" t="str">
            <v/>
          </cell>
          <cell r="HW86" t="str">
            <v/>
          </cell>
          <cell r="HX86" t="str">
            <v/>
          </cell>
          <cell r="HY86" t="str">
            <v/>
          </cell>
          <cell r="HZ86" t="e">
            <v>#DIV/0!</v>
          </cell>
          <cell r="IA86" t="str">
            <v>市民実感</v>
          </cell>
          <cell r="IB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IC86" t="e">
            <v>#DIV/0!</v>
          </cell>
          <cell r="ID86" t="e">
            <v>#DIV/0!</v>
          </cell>
          <cell r="IG86" t="str">
            <v>リンク</v>
          </cell>
          <cell r="II86" t="str">
            <v>-</v>
          </cell>
          <cell r="IJ86" t="str">
            <v>-</v>
          </cell>
          <cell r="IK86" t="str">
            <v>-</v>
          </cell>
          <cell r="IL86" t="str">
            <v>-</v>
          </cell>
          <cell r="IM86" t="str">
            <v>-</v>
          </cell>
          <cell r="IN86" t="str">
            <v>-</v>
          </cell>
          <cell r="IO86" t="str">
            <v>-</v>
          </cell>
          <cell r="IP86" t="str">
            <v>-</v>
          </cell>
          <cell r="IQ86" t="str">
            <v>-</v>
          </cell>
          <cell r="IR86" t="str">
            <v>e</v>
          </cell>
          <cell r="IS86">
            <v>1</v>
          </cell>
          <cell r="IT86">
            <v>1</v>
          </cell>
          <cell r="IU86" t="str">
            <v>-</v>
          </cell>
          <cell r="IV86" t="str">
            <v>-</v>
          </cell>
          <cell r="IW86" t="str">
            <v>-</v>
          </cell>
          <cell r="IX86" t="str">
            <v>-</v>
          </cell>
          <cell r="IY86" t="str">
            <v>-</v>
          </cell>
          <cell r="IZ86" t="str">
            <v>-</v>
          </cell>
          <cell r="JA86" t="str">
            <v>-</v>
          </cell>
          <cell r="JB86">
            <v>2</v>
          </cell>
          <cell r="JC86" t="str">
            <v/>
          </cell>
          <cell r="JD86" t="str">
            <v/>
          </cell>
          <cell r="JE86" t="str">
            <v/>
          </cell>
          <cell r="JF86" t="str">
            <v/>
          </cell>
          <cell r="JG86" t="str">
            <v/>
          </cell>
          <cell r="JH86" t="str">
            <v/>
          </cell>
          <cell r="JI86" t="str">
            <v/>
          </cell>
          <cell r="JJ86" t="str">
            <v/>
          </cell>
          <cell r="JK86" t="str">
            <v/>
          </cell>
          <cell r="JL86">
            <v>0</v>
          </cell>
          <cell r="JM86" t="str">
            <v>-</v>
          </cell>
          <cell r="JN86" t="str">
            <v>-</v>
          </cell>
          <cell r="JO86" t="str">
            <v>-</v>
          </cell>
          <cell r="JP86" t="str">
            <v>-</v>
          </cell>
          <cell r="JQ86" t="str">
            <v>-</v>
          </cell>
          <cell r="JR86" t="str">
            <v>-</v>
          </cell>
          <cell r="JS86" t="str">
            <v>-</v>
          </cell>
          <cell r="JT86" t="str">
            <v>-</v>
          </cell>
          <cell r="JU86" t="e">
            <v>#DIV/0!</v>
          </cell>
          <cell r="JV86" t="str">
            <v/>
          </cell>
          <cell r="JW86" t="str">
            <v/>
          </cell>
          <cell r="JX86" t="str">
            <v/>
          </cell>
          <cell r="JY86" t="str">
            <v/>
          </cell>
          <cell r="JZ86" t="str">
            <v/>
          </cell>
          <cell r="KA86" t="str">
            <v/>
          </cell>
          <cell r="KB86" t="str">
            <v/>
          </cell>
          <cell r="KC86" t="str">
            <v/>
          </cell>
          <cell r="KD86" t="e">
            <v>#DIV/0!</v>
          </cell>
          <cell r="KE86" t="str">
            <v>市民実感</v>
          </cell>
          <cell r="KF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KG86" t="e">
            <v>#DIV/0!</v>
          </cell>
          <cell r="KH86" t="e">
            <v>#DIV/0!</v>
          </cell>
          <cell r="KK86" t="str">
            <v>リンク</v>
          </cell>
        </row>
        <row r="87">
          <cell r="A87">
            <v>2201</v>
          </cell>
          <cell r="B87" t="str">
            <v>自然的・歴史的景観の保全</v>
          </cell>
          <cell r="C87">
            <v>22</v>
          </cell>
          <cell r="D87" t="str">
            <v>景観</v>
          </cell>
          <cell r="F87" t="str">
            <v>都市計画局</v>
          </cell>
          <cell r="K87" t="str">
            <v>○</v>
          </cell>
          <cell r="L87" t="str">
            <v>-</v>
          </cell>
          <cell r="M87" t="str">
            <v>-</v>
          </cell>
          <cell r="N87" t="str">
            <v>-</v>
          </cell>
          <cell r="O87" t="str">
            <v>-</v>
          </cell>
          <cell r="P87" t="str">
            <v>-</v>
          </cell>
          <cell r="Q87" t="str">
            <v>-</v>
          </cell>
          <cell r="R87" t="str">
            <v>-</v>
          </cell>
          <cell r="S87" t="str">
            <v>a</v>
          </cell>
          <cell r="T87" t="str">
            <v>-</v>
          </cell>
          <cell r="U87" t="str">
            <v>-</v>
          </cell>
          <cell r="V87" t="str">
            <v>-</v>
          </cell>
          <cell r="W87" t="str">
            <v>-</v>
          </cell>
          <cell r="X87" t="str">
            <v>-</v>
          </cell>
          <cell r="Y87" t="str">
            <v>-</v>
          </cell>
          <cell r="Z87" t="str">
            <v>-</v>
          </cell>
          <cell r="AA87" t="str">
            <v>-</v>
          </cell>
          <cell r="AB87" t="str">
            <v>a</v>
          </cell>
          <cell r="AC87">
            <v>1</v>
          </cell>
          <cell r="AD87" t="str">
            <v>-</v>
          </cell>
          <cell r="AE87" t="str">
            <v>-</v>
          </cell>
          <cell r="AF87" t="str">
            <v>-</v>
          </cell>
          <cell r="AG87" t="str">
            <v>-</v>
          </cell>
          <cell r="AH87" t="str">
            <v>-</v>
          </cell>
          <cell r="AI87" t="str">
            <v>-</v>
          </cell>
          <cell r="AJ87" t="str">
            <v>-</v>
          </cell>
          <cell r="AK87" t="str">
            <v>-</v>
          </cell>
          <cell r="AL87">
            <v>1</v>
          </cell>
          <cell r="AM87">
            <v>4</v>
          </cell>
          <cell r="AN87" t="str">
            <v/>
          </cell>
          <cell r="AO87" t="str">
            <v/>
          </cell>
          <cell r="AP87" t="str">
            <v/>
          </cell>
          <cell r="AQ87" t="str">
            <v/>
          </cell>
          <cell r="AR87" t="str">
            <v/>
          </cell>
          <cell r="AS87" t="str">
            <v/>
          </cell>
          <cell r="AT87" t="str">
            <v/>
          </cell>
          <cell r="AU87" t="str">
            <v/>
          </cell>
          <cell r="AV87">
            <v>1</v>
          </cell>
          <cell r="AW87" t="str">
            <v>b</v>
          </cell>
          <cell r="AX87" t="str">
            <v>-</v>
          </cell>
          <cell r="AY87" t="str">
            <v>-</v>
          </cell>
          <cell r="AZ87" t="str">
            <v>-</v>
          </cell>
          <cell r="BA87" t="str">
            <v>-</v>
          </cell>
          <cell r="BB87" t="str">
            <v>-</v>
          </cell>
          <cell r="BC87" t="str">
            <v>-</v>
          </cell>
          <cell r="BD87" t="str">
            <v>-</v>
          </cell>
          <cell r="BE87" t="str">
            <v>b</v>
          </cell>
          <cell r="BF87">
            <v>3</v>
          </cell>
          <cell r="BG87" t="str">
            <v/>
          </cell>
          <cell r="BH87" t="str">
            <v/>
          </cell>
          <cell r="BI87" t="str">
            <v/>
          </cell>
          <cell r="BJ87" t="str">
            <v/>
          </cell>
          <cell r="BK87" t="str">
            <v/>
          </cell>
          <cell r="BL87" t="str">
            <v/>
          </cell>
          <cell r="BM87" t="str">
            <v/>
          </cell>
          <cell r="BN87">
            <v>0.75</v>
          </cell>
          <cell r="BO87" t="str">
            <v>市民実感</v>
          </cell>
          <cell r="BP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BQ87" t="str">
            <v>B</v>
          </cell>
          <cell r="BR87" t="str">
            <v>政策の目的がかなり達成されている</v>
          </cell>
          <cell r="BW87" t="str">
            <v>-</v>
          </cell>
          <cell r="BX87" t="str">
            <v>-</v>
          </cell>
          <cell r="BY87" t="str">
            <v>-</v>
          </cell>
          <cell r="BZ87" t="str">
            <v>-</v>
          </cell>
          <cell r="CA87" t="str">
            <v>-</v>
          </cell>
          <cell r="CB87" t="str">
            <v>-</v>
          </cell>
          <cell r="CC87" t="str">
            <v>-</v>
          </cell>
          <cell r="CD87" t="str">
            <v>-</v>
          </cell>
          <cell r="CE87" t="str">
            <v>-</v>
          </cell>
          <cell r="CF87" t="str">
            <v>e</v>
          </cell>
          <cell r="CG87">
            <v>1</v>
          </cell>
          <cell r="CH87" t="str">
            <v>-</v>
          </cell>
          <cell r="CI87" t="str">
            <v>-</v>
          </cell>
          <cell r="CJ87" t="str">
            <v>-</v>
          </cell>
          <cell r="CK87" t="str">
            <v>-</v>
          </cell>
          <cell r="CL87" t="str">
            <v>-</v>
          </cell>
          <cell r="CM87" t="str">
            <v>-</v>
          </cell>
          <cell r="CN87" t="str">
            <v>-</v>
          </cell>
          <cell r="CO87" t="str">
            <v>-</v>
          </cell>
          <cell r="CP87">
            <v>1</v>
          </cell>
          <cell r="CQ87" t="str">
            <v/>
          </cell>
          <cell r="CR87" t="str">
            <v/>
          </cell>
          <cell r="CS87" t="str">
            <v/>
          </cell>
          <cell r="CT87" t="str">
            <v/>
          </cell>
          <cell r="CU87" t="str">
            <v/>
          </cell>
          <cell r="CV87" t="str">
            <v/>
          </cell>
          <cell r="CW87" t="str">
            <v/>
          </cell>
          <cell r="CX87" t="str">
            <v/>
          </cell>
          <cell r="CY87" t="str">
            <v/>
          </cell>
          <cell r="CZ87">
            <v>0</v>
          </cell>
          <cell r="DA87" t="str">
            <v>-</v>
          </cell>
          <cell r="DB87" t="str">
            <v>-</v>
          </cell>
          <cell r="DC87" t="str">
            <v>-</v>
          </cell>
          <cell r="DD87" t="str">
            <v>-</v>
          </cell>
          <cell r="DE87" t="str">
            <v>-</v>
          </cell>
          <cell r="DF87" t="str">
            <v>-</v>
          </cell>
          <cell r="DG87" t="str">
            <v>-</v>
          </cell>
          <cell r="DH87" t="str">
            <v>-</v>
          </cell>
          <cell r="DI87" t="e">
            <v>#DIV/0!</v>
          </cell>
          <cell r="DJ87" t="str">
            <v/>
          </cell>
          <cell r="DK87" t="str">
            <v/>
          </cell>
          <cell r="DL87" t="str">
            <v/>
          </cell>
          <cell r="DM87" t="str">
            <v/>
          </cell>
          <cell r="DN87" t="str">
            <v/>
          </cell>
          <cell r="DO87" t="str">
            <v/>
          </cell>
          <cell r="DP87" t="str">
            <v/>
          </cell>
          <cell r="DQ87" t="str">
            <v/>
          </cell>
          <cell r="DR87" t="e">
            <v>#DIV/0!</v>
          </cell>
          <cell r="DS87" t="str">
            <v>市民実感</v>
          </cell>
          <cell r="DT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DU87" t="e">
            <v>#DIV/0!</v>
          </cell>
          <cell r="DV87" t="e">
            <v>#DIV/0!</v>
          </cell>
          <cell r="DY87" t="str">
            <v>リンク</v>
          </cell>
          <cell r="EA87" t="str">
            <v>-</v>
          </cell>
          <cell r="EB87" t="str">
            <v>-</v>
          </cell>
          <cell r="EC87" t="str">
            <v>-</v>
          </cell>
          <cell r="ED87" t="str">
            <v>-</v>
          </cell>
          <cell r="EE87" t="str">
            <v>-</v>
          </cell>
          <cell r="EF87" t="str">
            <v>-</v>
          </cell>
          <cell r="EG87" t="str">
            <v>-</v>
          </cell>
          <cell r="EH87" t="str">
            <v>-</v>
          </cell>
          <cell r="EI87" t="str">
            <v>-</v>
          </cell>
          <cell r="EJ87" t="str">
            <v>e</v>
          </cell>
          <cell r="EK87">
            <v>1</v>
          </cell>
          <cell r="EL87" t="str">
            <v>-</v>
          </cell>
          <cell r="EM87" t="str">
            <v>-</v>
          </cell>
          <cell r="EN87" t="str">
            <v>-</v>
          </cell>
          <cell r="EO87" t="str">
            <v>-</v>
          </cell>
          <cell r="EP87" t="str">
            <v>-</v>
          </cell>
          <cell r="EQ87" t="str">
            <v>-</v>
          </cell>
          <cell r="ER87" t="str">
            <v>-</v>
          </cell>
          <cell r="ES87" t="str">
            <v>-</v>
          </cell>
          <cell r="ET87">
            <v>1</v>
          </cell>
          <cell r="EU87" t="str">
            <v/>
          </cell>
          <cell r="EV87" t="str">
            <v/>
          </cell>
          <cell r="EW87" t="str">
            <v/>
          </cell>
          <cell r="EX87" t="str">
            <v/>
          </cell>
          <cell r="EY87" t="str">
            <v/>
          </cell>
          <cell r="EZ87" t="str">
            <v/>
          </cell>
          <cell r="FA87" t="str">
            <v/>
          </cell>
          <cell r="FB87" t="str">
            <v/>
          </cell>
          <cell r="FC87" t="str">
            <v/>
          </cell>
          <cell r="FD87">
            <v>0</v>
          </cell>
          <cell r="FE87" t="str">
            <v>-</v>
          </cell>
          <cell r="FF87" t="str">
            <v>-</v>
          </cell>
          <cell r="FG87" t="str">
            <v>-</v>
          </cell>
          <cell r="FH87" t="str">
            <v>-</v>
          </cell>
          <cell r="FI87" t="str">
            <v>-</v>
          </cell>
          <cell r="FJ87" t="str">
            <v>-</v>
          </cell>
          <cell r="FK87" t="str">
            <v>-</v>
          </cell>
          <cell r="FL87" t="str">
            <v>-</v>
          </cell>
          <cell r="FM87" t="e">
            <v>#DIV/0!</v>
          </cell>
          <cell r="FN87" t="str">
            <v/>
          </cell>
          <cell r="FO87" t="str">
            <v/>
          </cell>
          <cell r="FP87" t="str">
            <v/>
          </cell>
          <cell r="FQ87" t="str">
            <v/>
          </cell>
          <cell r="FR87" t="str">
            <v/>
          </cell>
          <cell r="FS87" t="str">
            <v/>
          </cell>
          <cell r="FT87" t="str">
            <v/>
          </cell>
          <cell r="FU87" t="str">
            <v/>
          </cell>
          <cell r="FV87" t="e">
            <v>#DIV/0!</v>
          </cell>
          <cell r="FW87" t="str">
            <v>市民実感</v>
          </cell>
          <cell r="FX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FY87" t="e">
            <v>#DIV/0!</v>
          </cell>
          <cell r="FZ87" t="e">
            <v>#DIV/0!</v>
          </cell>
          <cell r="GC87" t="str">
            <v>リンク</v>
          </cell>
          <cell r="GE87" t="str">
            <v>-</v>
          </cell>
          <cell r="GF87" t="str">
            <v>-</v>
          </cell>
          <cell r="GG87" t="str">
            <v>-</v>
          </cell>
          <cell r="GH87" t="str">
            <v>-</v>
          </cell>
          <cell r="GI87" t="str">
            <v>-</v>
          </cell>
          <cell r="GJ87" t="str">
            <v>-</v>
          </cell>
          <cell r="GK87" t="str">
            <v>-</v>
          </cell>
          <cell r="GL87" t="str">
            <v>-</v>
          </cell>
          <cell r="GM87" t="str">
            <v>-</v>
          </cell>
          <cell r="GN87" t="str">
            <v>e</v>
          </cell>
          <cell r="GO87">
            <v>1</v>
          </cell>
          <cell r="GP87" t="str">
            <v>-</v>
          </cell>
          <cell r="GQ87" t="str">
            <v>-</v>
          </cell>
          <cell r="GR87" t="str">
            <v>-</v>
          </cell>
          <cell r="GS87" t="str">
            <v>-</v>
          </cell>
          <cell r="GT87" t="str">
            <v>-</v>
          </cell>
          <cell r="GU87" t="str">
            <v>-</v>
          </cell>
          <cell r="GV87" t="str">
            <v>-</v>
          </cell>
          <cell r="GW87" t="str">
            <v>-</v>
          </cell>
          <cell r="GX87">
            <v>1</v>
          </cell>
          <cell r="GY87" t="str">
            <v/>
          </cell>
          <cell r="GZ87" t="str">
            <v/>
          </cell>
          <cell r="HA87" t="str">
            <v/>
          </cell>
          <cell r="HB87" t="str">
            <v/>
          </cell>
          <cell r="HC87" t="str">
            <v/>
          </cell>
          <cell r="HD87" t="str">
            <v/>
          </cell>
          <cell r="HE87" t="str">
            <v/>
          </cell>
          <cell r="HF87" t="str">
            <v/>
          </cell>
          <cell r="HG87" t="str">
            <v/>
          </cell>
          <cell r="HH87">
            <v>0</v>
          </cell>
          <cell r="HI87" t="str">
            <v>-</v>
          </cell>
          <cell r="HJ87" t="str">
            <v>-</v>
          </cell>
          <cell r="HK87" t="str">
            <v>-</v>
          </cell>
          <cell r="HL87" t="str">
            <v>-</v>
          </cell>
          <cell r="HM87" t="str">
            <v>-</v>
          </cell>
          <cell r="HN87" t="str">
            <v>-</v>
          </cell>
          <cell r="HO87" t="str">
            <v>-</v>
          </cell>
          <cell r="HP87" t="str">
            <v>-</v>
          </cell>
          <cell r="HQ87" t="e">
            <v>#DIV/0!</v>
          </cell>
          <cell r="HR87" t="str">
            <v/>
          </cell>
          <cell r="HS87" t="str">
            <v/>
          </cell>
          <cell r="HT87" t="str">
            <v/>
          </cell>
          <cell r="HU87" t="str">
            <v/>
          </cell>
          <cell r="HV87" t="str">
            <v/>
          </cell>
          <cell r="HW87" t="str">
            <v/>
          </cell>
          <cell r="HX87" t="str">
            <v/>
          </cell>
          <cell r="HY87" t="str">
            <v/>
          </cell>
          <cell r="HZ87" t="e">
            <v>#DIV/0!</v>
          </cell>
          <cell r="IA87" t="str">
            <v>市民実感</v>
          </cell>
          <cell r="IB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IC87" t="e">
            <v>#DIV/0!</v>
          </cell>
          <cell r="ID87" t="e">
            <v>#DIV/0!</v>
          </cell>
          <cell r="IG87" t="str">
            <v>リンク</v>
          </cell>
          <cell r="II87" t="str">
            <v>-</v>
          </cell>
          <cell r="IJ87" t="str">
            <v>-</v>
          </cell>
          <cell r="IK87" t="str">
            <v>-</v>
          </cell>
          <cell r="IL87" t="str">
            <v>-</v>
          </cell>
          <cell r="IM87" t="str">
            <v>-</v>
          </cell>
          <cell r="IN87" t="str">
            <v>-</v>
          </cell>
          <cell r="IO87" t="str">
            <v>-</v>
          </cell>
          <cell r="IP87" t="str">
            <v>-</v>
          </cell>
          <cell r="IQ87" t="str">
            <v>-</v>
          </cell>
          <cell r="IR87" t="str">
            <v>e</v>
          </cell>
          <cell r="IS87">
            <v>1</v>
          </cell>
          <cell r="IT87" t="str">
            <v>-</v>
          </cell>
          <cell r="IU87" t="str">
            <v>-</v>
          </cell>
          <cell r="IV87" t="str">
            <v>-</v>
          </cell>
          <cell r="IW87" t="str">
            <v>-</v>
          </cell>
          <cell r="IX87" t="str">
            <v>-</v>
          </cell>
          <cell r="IY87" t="str">
            <v>-</v>
          </cell>
          <cell r="IZ87" t="str">
            <v>-</v>
          </cell>
          <cell r="JA87" t="str">
            <v>-</v>
          </cell>
          <cell r="JB87">
            <v>1</v>
          </cell>
          <cell r="JC87" t="str">
            <v/>
          </cell>
          <cell r="JD87" t="str">
            <v/>
          </cell>
          <cell r="JE87" t="str">
            <v/>
          </cell>
          <cell r="JF87" t="str">
            <v/>
          </cell>
          <cell r="JG87" t="str">
            <v/>
          </cell>
          <cell r="JH87" t="str">
            <v/>
          </cell>
          <cell r="JI87" t="str">
            <v/>
          </cell>
          <cell r="JJ87" t="str">
            <v/>
          </cell>
          <cell r="JK87" t="str">
            <v/>
          </cell>
          <cell r="JL87">
            <v>0</v>
          </cell>
          <cell r="JM87" t="str">
            <v>-</v>
          </cell>
          <cell r="JN87" t="str">
            <v>-</v>
          </cell>
          <cell r="JO87" t="str">
            <v>-</v>
          </cell>
          <cell r="JP87" t="str">
            <v>-</v>
          </cell>
          <cell r="JQ87" t="str">
            <v>-</v>
          </cell>
          <cell r="JR87" t="str">
            <v>-</v>
          </cell>
          <cell r="JS87" t="str">
            <v>-</v>
          </cell>
          <cell r="JT87" t="str">
            <v>-</v>
          </cell>
          <cell r="JU87" t="e">
            <v>#DIV/0!</v>
          </cell>
          <cell r="JV87" t="str">
            <v/>
          </cell>
          <cell r="JW87" t="str">
            <v/>
          </cell>
          <cell r="JX87" t="str">
            <v/>
          </cell>
          <cell r="JY87" t="str">
            <v/>
          </cell>
          <cell r="JZ87" t="str">
            <v/>
          </cell>
          <cell r="KA87" t="str">
            <v/>
          </cell>
          <cell r="KB87" t="str">
            <v/>
          </cell>
          <cell r="KC87" t="str">
            <v/>
          </cell>
          <cell r="KD87" t="e">
            <v>#DIV/0!</v>
          </cell>
          <cell r="KE87" t="str">
            <v>市民実感</v>
          </cell>
          <cell r="KF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KG87" t="e">
            <v>#DIV/0!</v>
          </cell>
          <cell r="KH87" t="e">
            <v>#DIV/0!</v>
          </cell>
          <cell r="KK87" t="str">
            <v>リンク</v>
          </cell>
        </row>
        <row r="88">
          <cell r="A88">
            <v>2202</v>
          </cell>
          <cell r="B88" t="str">
            <v>品格のある市街地景観の形成</v>
          </cell>
          <cell r="C88">
            <v>22</v>
          </cell>
          <cell r="D88" t="str">
            <v>景観</v>
          </cell>
          <cell r="F88" t="str">
            <v>都市計画局</v>
          </cell>
          <cell r="K88" t="str">
            <v>-</v>
          </cell>
          <cell r="L88" t="str">
            <v>○</v>
          </cell>
          <cell r="M88" t="str">
            <v>-</v>
          </cell>
          <cell r="N88" t="str">
            <v>-</v>
          </cell>
          <cell r="O88" t="str">
            <v>-</v>
          </cell>
          <cell r="P88" t="str">
            <v>-</v>
          </cell>
          <cell r="Q88" t="str">
            <v>-</v>
          </cell>
          <cell r="R88" t="str">
            <v>-</v>
          </cell>
          <cell r="S88" t="str">
            <v>a</v>
          </cell>
          <cell r="T88" t="str">
            <v>c</v>
          </cell>
          <cell r="U88" t="str">
            <v>-</v>
          </cell>
          <cell r="V88" t="str">
            <v>-</v>
          </cell>
          <cell r="W88" t="str">
            <v>-</v>
          </cell>
          <cell r="X88" t="str">
            <v>-</v>
          </cell>
          <cell r="Y88" t="str">
            <v>-</v>
          </cell>
          <cell r="Z88" t="str">
            <v>-</v>
          </cell>
          <cell r="AA88" t="str">
            <v>-</v>
          </cell>
          <cell r="AB88" t="str">
            <v>b</v>
          </cell>
          <cell r="AC88">
            <v>1</v>
          </cell>
          <cell r="AD88">
            <v>1</v>
          </cell>
          <cell r="AE88" t="str">
            <v>-</v>
          </cell>
          <cell r="AF88" t="str">
            <v>-</v>
          </cell>
          <cell r="AG88" t="str">
            <v>-</v>
          </cell>
          <cell r="AH88" t="str">
            <v>-</v>
          </cell>
          <cell r="AI88" t="str">
            <v>-</v>
          </cell>
          <cell r="AJ88" t="str">
            <v>-</v>
          </cell>
          <cell r="AK88" t="str">
            <v>-</v>
          </cell>
          <cell r="AL88">
            <v>2</v>
          </cell>
          <cell r="AM88">
            <v>4</v>
          </cell>
          <cell r="AN88">
            <v>2</v>
          </cell>
          <cell r="AO88" t="str">
            <v/>
          </cell>
          <cell r="AP88" t="str">
            <v/>
          </cell>
          <cell r="AQ88" t="str">
            <v/>
          </cell>
          <cell r="AR88" t="str">
            <v/>
          </cell>
          <cell r="AS88" t="str">
            <v/>
          </cell>
          <cell r="AT88" t="str">
            <v/>
          </cell>
          <cell r="AU88" t="str">
            <v/>
          </cell>
          <cell r="AV88">
            <v>0.75</v>
          </cell>
          <cell r="AW88" t="str">
            <v>-</v>
          </cell>
          <cell r="AX88" t="str">
            <v>b</v>
          </cell>
          <cell r="AY88" t="str">
            <v>-</v>
          </cell>
          <cell r="AZ88" t="str">
            <v>-</v>
          </cell>
          <cell r="BA88" t="str">
            <v>-</v>
          </cell>
          <cell r="BB88" t="str">
            <v>-</v>
          </cell>
          <cell r="BC88" t="str">
            <v>-</v>
          </cell>
          <cell r="BD88" t="str">
            <v>-</v>
          </cell>
          <cell r="BE88" t="str">
            <v>b</v>
          </cell>
          <cell r="BF88" t="str">
            <v/>
          </cell>
          <cell r="BG88">
            <v>3</v>
          </cell>
          <cell r="BH88" t="str">
            <v/>
          </cell>
          <cell r="BI88" t="str">
            <v/>
          </cell>
          <cell r="BJ88" t="str">
            <v/>
          </cell>
          <cell r="BK88" t="str">
            <v/>
          </cell>
          <cell r="BL88" t="str">
            <v/>
          </cell>
          <cell r="BM88" t="str">
            <v/>
          </cell>
          <cell r="BN88">
            <v>0.75</v>
          </cell>
          <cell r="BO88" t="str">
            <v>市民実感</v>
          </cell>
          <cell r="BP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BQ88" t="str">
            <v>B</v>
          </cell>
          <cell r="BR88" t="str">
            <v>政策の目的がかなり達成されている</v>
          </cell>
          <cell r="BW88" t="str">
            <v>-</v>
          </cell>
          <cell r="BX88" t="str">
            <v>-</v>
          </cell>
          <cell r="BY88" t="str">
            <v>-</v>
          </cell>
          <cell r="BZ88" t="str">
            <v>-</v>
          </cell>
          <cell r="CA88" t="str">
            <v>-</v>
          </cell>
          <cell r="CB88" t="str">
            <v>-</v>
          </cell>
          <cell r="CC88" t="str">
            <v>-</v>
          </cell>
          <cell r="CD88" t="str">
            <v>-</v>
          </cell>
          <cell r="CE88" t="str">
            <v>-</v>
          </cell>
          <cell r="CF88" t="str">
            <v>e</v>
          </cell>
          <cell r="CG88">
            <v>1</v>
          </cell>
          <cell r="CH88">
            <v>1</v>
          </cell>
          <cell r="CI88" t="str">
            <v>-</v>
          </cell>
          <cell r="CJ88" t="str">
            <v>-</v>
          </cell>
          <cell r="CK88" t="str">
            <v>-</v>
          </cell>
          <cell r="CL88" t="str">
            <v>-</v>
          </cell>
          <cell r="CM88" t="str">
            <v>-</v>
          </cell>
          <cell r="CN88" t="str">
            <v>-</v>
          </cell>
          <cell r="CO88" t="str">
            <v>-</v>
          </cell>
          <cell r="CP88">
            <v>2</v>
          </cell>
          <cell r="CQ88" t="str">
            <v/>
          </cell>
          <cell r="CR88" t="str">
            <v/>
          </cell>
          <cell r="CS88" t="str">
            <v/>
          </cell>
          <cell r="CT88" t="str">
            <v/>
          </cell>
          <cell r="CU88" t="str">
            <v/>
          </cell>
          <cell r="CV88" t="str">
            <v/>
          </cell>
          <cell r="CW88" t="str">
            <v/>
          </cell>
          <cell r="CX88" t="str">
            <v/>
          </cell>
          <cell r="CY88" t="str">
            <v/>
          </cell>
          <cell r="CZ88">
            <v>0</v>
          </cell>
          <cell r="DA88" t="str">
            <v>-</v>
          </cell>
          <cell r="DB88" t="str">
            <v>-</v>
          </cell>
          <cell r="DC88" t="str">
            <v>-</v>
          </cell>
          <cell r="DD88" t="str">
            <v>-</v>
          </cell>
          <cell r="DE88" t="str">
            <v>-</v>
          </cell>
          <cell r="DF88" t="str">
            <v>-</v>
          </cell>
          <cell r="DG88" t="str">
            <v>-</v>
          </cell>
          <cell r="DH88" t="str">
            <v>-</v>
          </cell>
          <cell r="DI88" t="e">
            <v>#DIV/0!</v>
          </cell>
          <cell r="DJ88" t="str">
            <v/>
          </cell>
          <cell r="DK88" t="str">
            <v/>
          </cell>
          <cell r="DL88" t="str">
            <v/>
          </cell>
          <cell r="DM88" t="str">
            <v/>
          </cell>
          <cell r="DN88" t="str">
            <v/>
          </cell>
          <cell r="DO88" t="str">
            <v/>
          </cell>
          <cell r="DP88" t="str">
            <v/>
          </cell>
          <cell r="DQ88" t="str">
            <v/>
          </cell>
          <cell r="DR88" t="e">
            <v>#DIV/0!</v>
          </cell>
          <cell r="DS88" t="str">
            <v>市民実感</v>
          </cell>
          <cell r="DT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DU88" t="e">
            <v>#DIV/0!</v>
          </cell>
          <cell r="DV88" t="e">
            <v>#DIV/0!</v>
          </cell>
          <cell r="DY88" t="str">
            <v>リンク</v>
          </cell>
          <cell r="EA88" t="str">
            <v>-</v>
          </cell>
          <cell r="EB88" t="str">
            <v>-</v>
          </cell>
          <cell r="EC88" t="str">
            <v>-</v>
          </cell>
          <cell r="ED88" t="str">
            <v>-</v>
          </cell>
          <cell r="EE88" t="str">
            <v>-</v>
          </cell>
          <cell r="EF88" t="str">
            <v>-</v>
          </cell>
          <cell r="EG88" t="str">
            <v>-</v>
          </cell>
          <cell r="EH88" t="str">
            <v>-</v>
          </cell>
          <cell r="EI88" t="str">
            <v>-</v>
          </cell>
          <cell r="EJ88" t="str">
            <v>e</v>
          </cell>
          <cell r="EK88">
            <v>1</v>
          </cell>
          <cell r="EL88">
            <v>1</v>
          </cell>
          <cell r="EM88" t="str">
            <v>-</v>
          </cell>
          <cell r="EN88" t="str">
            <v>-</v>
          </cell>
          <cell r="EO88" t="str">
            <v>-</v>
          </cell>
          <cell r="EP88" t="str">
            <v>-</v>
          </cell>
          <cell r="EQ88" t="str">
            <v>-</v>
          </cell>
          <cell r="ER88" t="str">
            <v>-</v>
          </cell>
          <cell r="ES88" t="str">
            <v>-</v>
          </cell>
          <cell r="ET88">
            <v>2</v>
          </cell>
          <cell r="EU88" t="str">
            <v/>
          </cell>
          <cell r="EV88" t="str">
            <v/>
          </cell>
          <cell r="EW88" t="str">
            <v/>
          </cell>
          <cell r="EX88" t="str">
            <v/>
          </cell>
          <cell r="EY88" t="str">
            <v/>
          </cell>
          <cell r="EZ88" t="str">
            <v/>
          </cell>
          <cell r="FA88" t="str">
            <v/>
          </cell>
          <cell r="FB88" t="str">
            <v/>
          </cell>
          <cell r="FC88" t="str">
            <v/>
          </cell>
          <cell r="FD88">
            <v>0</v>
          </cell>
          <cell r="FE88" t="str">
            <v>-</v>
          </cell>
          <cell r="FF88" t="str">
            <v>-</v>
          </cell>
          <cell r="FG88" t="str">
            <v>-</v>
          </cell>
          <cell r="FH88" t="str">
            <v>-</v>
          </cell>
          <cell r="FI88" t="str">
            <v>-</v>
          </cell>
          <cell r="FJ88" t="str">
            <v>-</v>
          </cell>
          <cell r="FK88" t="str">
            <v>-</v>
          </cell>
          <cell r="FL88" t="str">
            <v>-</v>
          </cell>
          <cell r="FM88" t="e">
            <v>#DIV/0!</v>
          </cell>
          <cell r="FN88" t="str">
            <v/>
          </cell>
          <cell r="FO88" t="str">
            <v/>
          </cell>
          <cell r="FP88" t="str">
            <v/>
          </cell>
          <cell r="FQ88" t="str">
            <v/>
          </cell>
          <cell r="FR88" t="str">
            <v/>
          </cell>
          <cell r="FS88" t="str">
            <v/>
          </cell>
          <cell r="FT88" t="str">
            <v/>
          </cell>
          <cell r="FU88" t="str">
            <v/>
          </cell>
          <cell r="FV88" t="e">
            <v>#DIV/0!</v>
          </cell>
          <cell r="FW88" t="str">
            <v>市民実感</v>
          </cell>
          <cell r="FX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FY88" t="e">
            <v>#DIV/0!</v>
          </cell>
          <cell r="FZ88" t="e">
            <v>#DIV/0!</v>
          </cell>
          <cell r="GC88" t="str">
            <v>リンク</v>
          </cell>
          <cell r="GE88" t="str">
            <v>-</v>
          </cell>
          <cell r="GF88" t="str">
            <v>-</v>
          </cell>
          <cell r="GG88" t="str">
            <v>-</v>
          </cell>
          <cell r="GH88" t="str">
            <v>-</v>
          </cell>
          <cell r="GI88" t="str">
            <v>-</v>
          </cell>
          <cell r="GJ88" t="str">
            <v>-</v>
          </cell>
          <cell r="GK88" t="str">
            <v>-</v>
          </cell>
          <cell r="GL88" t="str">
            <v>-</v>
          </cell>
          <cell r="GM88" t="str">
            <v>-</v>
          </cell>
          <cell r="GN88" t="str">
            <v>e</v>
          </cell>
          <cell r="GO88">
            <v>1</v>
          </cell>
          <cell r="GP88">
            <v>1</v>
          </cell>
          <cell r="GQ88" t="str">
            <v>-</v>
          </cell>
          <cell r="GR88" t="str">
            <v>-</v>
          </cell>
          <cell r="GS88" t="str">
            <v>-</v>
          </cell>
          <cell r="GT88" t="str">
            <v>-</v>
          </cell>
          <cell r="GU88" t="str">
            <v>-</v>
          </cell>
          <cell r="GV88" t="str">
            <v>-</v>
          </cell>
          <cell r="GW88" t="str">
            <v>-</v>
          </cell>
          <cell r="GX88">
            <v>2</v>
          </cell>
          <cell r="GY88" t="str">
            <v/>
          </cell>
          <cell r="GZ88" t="str">
            <v/>
          </cell>
          <cell r="HA88" t="str">
            <v/>
          </cell>
          <cell r="HB88" t="str">
            <v/>
          </cell>
          <cell r="HC88" t="str">
            <v/>
          </cell>
          <cell r="HD88" t="str">
            <v/>
          </cell>
          <cell r="HE88" t="str">
            <v/>
          </cell>
          <cell r="HF88" t="str">
            <v/>
          </cell>
          <cell r="HG88" t="str">
            <v/>
          </cell>
          <cell r="HH88">
            <v>0</v>
          </cell>
          <cell r="HI88" t="str">
            <v>-</v>
          </cell>
          <cell r="HJ88" t="str">
            <v>-</v>
          </cell>
          <cell r="HK88" t="str">
            <v>-</v>
          </cell>
          <cell r="HL88" t="str">
            <v>-</v>
          </cell>
          <cell r="HM88" t="str">
            <v>-</v>
          </cell>
          <cell r="HN88" t="str">
            <v>-</v>
          </cell>
          <cell r="HO88" t="str">
            <v>-</v>
          </cell>
          <cell r="HP88" t="str">
            <v>-</v>
          </cell>
          <cell r="HQ88" t="e">
            <v>#DIV/0!</v>
          </cell>
          <cell r="HR88" t="str">
            <v/>
          </cell>
          <cell r="HS88" t="str">
            <v/>
          </cell>
          <cell r="HT88" t="str">
            <v/>
          </cell>
          <cell r="HU88" t="str">
            <v/>
          </cell>
          <cell r="HV88" t="str">
            <v/>
          </cell>
          <cell r="HW88" t="str">
            <v/>
          </cell>
          <cell r="HX88" t="str">
            <v/>
          </cell>
          <cell r="HY88" t="str">
            <v/>
          </cell>
          <cell r="HZ88" t="e">
            <v>#DIV/0!</v>
          </cell>
          <cell r="IA88" t="str">
            <v>市民実感</v>
          </cell>
          <cell r="IB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IC88" t="e">
            <v>#DIV/0!</v>
          </cell>
          <cell r="ID88" t="e">
            <v>#DIV/0!</v>
          </cell>
          <cell r="IG88" t="str">
            <v>リンク</v>
          </cell>
          <cell r="II88" t="str">
            <v>-</v>
          </cell>
          <cell r="IJ88" t="str">
            <v>-</v>
          </cell>
          <cell r="IK88" t="str">
            <v>-</v>
          </cell>
          <cell r="IL88" t="str">
            <v>-</v>
          </cell>
          <cell r="IM88" t="str">
            <v>-</v>
          </cell>
          <cell r="IN88" t="str">
            <v>-</v>
          </cell>
          <cell r="IO88" t="str">
            <v>-</v>
          </cell>
          <cell r="IP88" t="str">
            <v>-</v>
          </cell>
          <cell r="IQ88" t="str">
            <v>-</v>
          </cell>
          <cell r="IR88" t="str">
            <v>e</v>
          </cell>
          <cell r="IS88">
            <v>1</v>
          </cell>
          <cell r="IT88">
            <v>1</v>
          </cell>
          <cell r="IU88" t="str">
            <v>-</v>
          </cell>
          <cell r="IV88" t="str">
            <v>-</v>
          </cell>
          <cell r="IW88" t="str">
            <v>-</v>
          </cell>
          <cell r="IX88" t="str">
            <v>-</v>
          </cell>
          <cell r="IY88" t="str">
            <v>-</v>
          </cell>
          <cell r="IZ88" t="str">
            <v>-</v>
          </cell>
          <cell r="JA88" t="str">
            <v>-</v>
          </cell>
          <cell r="JB88">
            <v>2</v>
          </cell>
          <cell r="JC88" t="str">
            <v/>
          </cell>
          <cell r="JD88" t="str">
            <v/>
          </cell>
          <cell r="JE88" t="str">
            <v/>
          </cell>
          <cell r="JF88" t="str">
            <v/>
          </cell>
          <cell r="JG88" t="str">
            <v/>
          </cell>
          <cell r="JH88" t="str">
            <v/>
          </cell>
          <cell r="JI88" t="str">
            <v/>
          </cell>
          <cell r="JJ88" t="str">
            <v/>
          </cell>
          <cell r="JK88" t="str">
            <v/>
          </cell>
          <cell r="JL88">
            <v>0</v>
          </cell>
          <cell r="JM88" t="str">
            <v>-</v>
          </cell>
          <cell r="JN88" t="str">
            <v>-</v>
          </cell>
          <cell r="JO88" t="str">
            <v>-</v>
          </cell>
          <cell r="JP88" t="str">
            <v>-</v>
          </cell>
          <cell r="JQ88" t="str">
            <v>-</v>
          </cell>
          <cell r="JR88" t="str">
            <v>-</v>
          </cell>
          <cell r="JS88" t="str">
            <v>-</v>
          </cell>
          <cell r="JT88" t="str">
            <v>-</v>
          </cell>
          <cell r="JU88" t="e">
            <v>#DIV/0!</v>
          </cell>
          <cell r="JV88" t="str">
            <v/>
          </cell>
          <cell r="JW88" t="str">
            <v/>
          </cell>
          <cell r="JX88" t="str">
            <v/>
          </cell>
          <cell r="JY88" t="str">
            <v/>
          </cell>
          <cell r="JZ88" t="str">
            <v/>
          </cell>
          <cell r="KA88" t="str">
            <v/>
          </cell>
          <cell r="KB88" t="str">
            <v/>
          </cell>
          <cell r="KC88" t="str">
            <v/>
          </cell>
          <cell r="KD88" t="e">
            <v>#DIV/0!</v>
          </cell>
          <cell r="KE88" t="str">
            <v>市民実感</v>
          </cell>
          <cell r="KF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KG88" t="e">
            <v>#DIV/0!</v>
          </cell>
          <cell r="KH88" t="e">
            <v>#DIV/0!</v>
          </cell>
          <cell r="KK88" t="str">
            <v>リンク</v>
          </cell>
        </row>
        <row r="89">
          <cell r="A89">
            <v>2203</v>
          </cell>
          <cell r="B89" t="str">
            <v>歴史的な町並みや京町家等の保全・継承</v>
          </cell>
          <cell r="C89">
            <v>22</v>
          </cell>
          <cell r="D89" t="str">
            <v>景観</v>
          </cell>
          <cell r="F89" t="str">
            <v>都市計画局</v>
          </cell>
          <cell r="K89" t="str">
            <v>-</v>
          </cell>
          <cell r="L89" t="str">
            <v>-</v>
          </cell>
          <cell r="M89" t="str">
            <v>○</v>
          </cell>
          <cell r="N89" t="str">
            <v>-</v>
          </cell>
          <cell r="O89" t="str">
            <v>-</v>
          </cell>
          <cell r="P89" t="str">
            <v>-</v>
          </cell>
          <cell r="Q89" t="str">
            <v>-</v>
          </cell>
          <cell r="R89" t="str">
            <v>-</v>
          </cell>
          <cell r="S89" t="str">
            <v>a</v>
          </cell>
          <cell r="T89" t="str">
            <v>-</v>
          </cell>
          <cell r="U89" t="str">
            <v>-</v>
          </cell>
          <cell r="V89" t="str">
            <v>-</v>
          </cell>
          <cell r="W89" t="str">
            <v>-</v>
          </cell>
          <cell r="X89" t="str">
            <v>-</v>
          </cell>
          <cell r="Y89" t="str">
            <v>-</v>
          </cell>
          <cell r="Z89" t="str">
            <v>-</v>
          </cell>
          <cell r="AA89" t="str">
            <v>-</v>
          </cell>
          <cell r="AB89" t="str">
            <v>a</v>
          </cell>
          <cell r="AC89">
            <v>1</v>
          </cell>
          <cell r="AD89" t="str">
            <v>-</v>
          </cell>
          <cell r="AE89" t="str">
            <v>-</v>
          </cell>
          <cell r="AF89" t="str">
            <v>-</v>
          </cell>
          <cell r="AG89" t="str">
            <v>-</v>
          </cell>
          <cell r="AH89" t="str">
            <v>-</v>
          </cell>
          <cell r="AI89" t="str">
            <v>-</v>
          </cell>
          <cell r="AJ89" t="str">
            <v>-</v>
          </cell>
          <cell r="AK89" t="str">
            <v>-</v>
          </cell>
          <cell r="AL89">
            <v>1</v>
          </cell>
          <cell r="AM89">
            <v>4</v>
          </cell>
          <cell r="AN89" t="str">
            <v/>
          </cell>
          <cell r="AO89" t="str">
            <v/>
          </cell>
          <cell r="AP89" t="str">
            <v/>
          </cell>
          <cell r="AQ89" t="str">
            <v/>
          </cell>
          <cell r="AR89" t="str">
            <v/>
          </cell>
          <cell r="AS89" t="str">
            <v/>
          </cell>
          <cell r="AT89" t="str">
            <v/>
          </cell>
          <cell r="AU89" t="str">
            <v/>
          </cell>
          <cell r="AV89">
            <v>1</v>
          </cell>
          <cell r="AW89" t="str">
            <v>-</v>
          </cell>
          <cell r="AX89" t="str">
            <v>-</v>
          </cell>
          <cell r="AY89" t="str">
            <v>b</v>
          </cell>
          <cell r="AZ89" t="str">
            <v>-</v>
          </cell>
          <cell r="BA89" t="str">
            <v>-</v>
          </cell>
          <cell r="BB89" t="str">
            <v>-</v>
          </cell>
          <cell r="BC89" t="str">
            <v>-</v>
          </cell>
          <cell r="BD89" t="str">
            <v>-</v>
          </cell>
          <cell r="BE89" t="str">
            <v>b</v>
          </cell>
          <cell r="BF89" t="str">
            <v/>
          </cell>
          <cell r="BG89" t="str">
            <v/>
          </cell>
          <cell r="BH89">
            <v>3</v>
          </cell>
          <cell r="BI89" t="str">
            <v/>
          </cell>
          <cell r="BJ89" t="str">
            <v/>
          </cell>
          <cell r="BK89" t="str">
            <v/>
          </cell>
          <cell r="BL89" t="str">
            <v/>
          </cell>
          <cell r="BM89" t="str">
            <v/>
          </cell>
          <cell r="BN89">
            <v>0.75</v>
          </cell>
          <cell r="BO89" t="str">
            <v>市民実感</v>
          </cell>
          <cell r="BP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BQ89" t="str">
            <v>B</v>
          </cell>
          <cell r="BR89" t="str">
            <v>政策の目的がかなり達成されている</v>
          </cell>
          <cell r="BW89" t="str">
            <v>-</v>
          </cell>
          <cell r="BX89" t="str">
            <v>-</v>
          </cell>
          <cell r="BY89" t="str">
            <v>-</v>
          </cell>
          <cell r="BZ89" t="str">
            <v>-</v>
          </cell>
          <cell r="CA89" t="str">
            <v>-</v>
          </cell>
          <cell r="CB89" t="str">
            <v>-</v>
          </cell>
          <cell r="CC89" t="str">
            <v>-</v>
          </cell>
          <cell r="CD89" t="str">
            <v>-</v>
          </cell>
          <cell r="CE89" t="str">
            <v>-</v>
          </cell>
          <cell r="CF89" t="str">
            <v>e</v>
          </cell>
          <cell r="CG89">
            <v>1</v>
          </cell>
          <cell r="CH89" t="str">
            <v>-</v>
          </cell>
          <cell r="CI89" t="str">
            <v>-</v>
          </cell>
          <cell r="CJ89" t="str">
            <v>-</v>
          </cell>
          <cell r="CK89" t="str">
            <v>-</v>
          </cell>
          <cell r="CL89" t="str">
            <v>-</v>
          </cell>
          <cell r="CM89" t="str">
            <v>-</v>
          </cell>
          <cell r="CN89" t="str">
            <v>-</v>
          </cell>
          <cell r="CO89" t="str">
            <v>-</v>
          </cell>
          <cell r="CP89">
            <v>1</v>
          </cell>
          <cell r="CQ89" t="str">
            <v/>
          </cell>
          <cell r="CR89" t="str">
            <v/>
          </cell>
          <cell r="CS89" t="str">
            <v/>
          </cell>
          <cell r="CT89" t="str">
            <v/>
          </cell>
          <cell r="CU89" t="str">
            <v/>
          </cell>
          <cell r="CV89" t="str">
            <v/>
          </cell>
          <cell r="CW89" t="str">
            <v/>
          </cell>
          <cell r="CX89" t="str">
            <v/>
          </cell>
          <cell r="CY89" t="str">
            <v/>
          </cell>
          <cell r="CZ89">
            <v>0</v>
          </cell>
          <cell r="DA89" t="str">
            <v>-</v>
          </cell>
          <cell r="DB89" t="str">
            <v>-</v>
          </cell>
          <cell r="DC89" t="str">
            <v>-</v>
          </cell>
          <cell r="DD89" t="str">
            <v>-</v>
          </cell>
          <cell r="DE89" t="str">
            <v>-</v>
          </cell>
          <cell r="DF89" t="str">
            <v>-</v>
          </cell>
          <cell r="DG89" t="str">
            <v>-</v>
          </cell>
          <cell r="DH89" t="str">
            <v>-</v>
          </cell>
          <cell r="DI89" t="e">
            <v>#DIV/0!</v>
          </cell>
          <cell r="DJ89" t="str">
            <v/>
          </cell>
          <cell r="DK89" t="str">
            <v/>
          </cell>
          <cell r="DL89" t="str">
            <v/>
          </cell>
          <cell r="DM89" t="str">
            <v/>
          </cell>
          <cell r="DN89" t="str">
            <v/>
          </cell>
          <cell r="DO89" t="str">
            <v/>
          </cell>
          <cell r="DP89" t="str">
            <v/>
          </cell>
          <cell r="DQ89" t="str">
            <v/>
          </cell>
          <cell r="DR89" t="e">
            <v>#DIV/0!</v>
          </cell>
          <cell r="DS89" t="str">
            <v>市民実感</v>
          </cell>
          <cell r="DT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DU89" t="e">
            <v>#DIV/0!</v>
          </cell>
          <cell r="DV89" t="e">
            <v>#DIV/0!</v>
          </cell>
          <cell r="DY89" t="str">
            <v>リンク</v>
          </cell>
          <cell r="EA89" t="str">
            <v>-</v>
          </cell>
          <cell r="EB89" t="str">
            <v>-</v>
          </cell>
          <cell r="EC89" t="str">
            <v>-</v>
          </cell>
          <cell r="ED89" t="str">
            <v>-</v>
          </cell>
          <cell r="EE89" t="str">
            <v>-</v>
          </cell>
          <cell r="EF89" t="str">
            <v>-</v>
          </cell>
          <cell r="EG89" t="str">
            <v>-</v>
          </cell>
          <cell r="EH89" t="str">
            <v>-</v>
          </cell>
          <cell r="EI89" t="str">
            <v>-</v>
          </cell>
          <cell r="EJ89" t="str">
            <v>e</v>
          </cell>
          <cell r="EK89">
            <v>1</v>
          </cell>
          <cell r="EL89" t="str">
            <v>-</v>
          </cell>
          <cell r="EM89" t="str">
            <v>-</v>
          </cell>
          <cell r="EN89" t="str">
            <v>-</v>
          </cell>
          <cell r="EO89" t="str">
            <v>-</v>
          </cell>
          <cell r="EP89" t="str">
            <v>-</v>
          </cell>
          <cell r="EQ89" t="str">
            <v>-</v>
          </cell>
          <cell r="ER89" t="str">
            <v>-</v>
          </cell>
          <cell r="ES89" t="str">
            <v>-</v>
          </cell>
          <cell r="ET89">
            <v>1</v>
          </cell>
          <cell r="EU89" t="str">
            <v/>
          </cell>
          <cell r="EV89" t="str">
            <v/>
          </cell>
          <cell r="EW89" t="str">
            <v/>
          </cell>
          <cell r="EX89" t="str">
            <v/>
          </cell>
          <cell r="EY89" t="str">
            <v/>
          </cell>
          <cell r="EZ89" t="str">
            <v/>
          </cell>
          <cell r="FA89" t="str">
            <v/>
          </cell>
          <cell r="FB89" t="str">
            <v/>
          </cell>
          <cell r="FC89" t="str">
            <v/>
          </cell>
          <cell r="FD89">
            <v>0</v>
          </cell>
          <cell r="FE89" t="str">
            <v>-</v>
          </cell>
          <cell r="FF89" t="str">
            <v>-</v>
          </cell>
          <cell r="FG89" t="str">
            <v>-</v>
          </cell>
          <cell r="FH89" t="str">
            <v>-</v>
          </cell>
          <cell r="FI89" t="str">
            <v>-</v>
          </cell>
          <cell r="FJ89" t="str">
            <v>-</v>
          </cell>
          <cell r="FK89" t="str">
            <v>-</v>
          </cell>
          <cell r="FL89" t="str">
            <v>-</v>
          </cell>
          <cell r="FM89" t="e">
            <v>#DIV/0!</v>
          </cell>
          <cell r="FN89" t="str">
            <v/>
          </cell>
          <cell r="FO89" t="str">
            <v/>
          </cell>
          <cell r="FP89" t="str">
            <v/>
          </cell>
          <cell r="FQ89" t="str">
            <v/>
          </cell>
          <cell r="FR89" t="str">
            <v/>
          </cell>
          <cell r="FS89" t="str">
            <v/>
          </cell>
          <cell r="FT89" t="str">
            <v/>
          </cell>
          <cell r="FU89" t="str">
            <v/>
          </cell>
          <cell r="FV89" t="e">
            <v>#DIV/0!</v>
          </cell>
          <cell r="FW89" t="str">
            <v>市民実感</v>
          </cell>
          <cell r="FX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FY89" t="e">
            <v>#DIV/0!</v>
          </cell>
          <cell r="FZ89" t="e">
            <v>#DIV/0!</v>
          </cell>
          <cell r="GC89" t="str">
            <v>リンク</v>
          </cell>
          <cell r="GE89" t="str">
            <v>-</v>
          </cell>
          <cell r="GF89" t="str">
            <v>-</v>
          </cell>
          <cell r="GG89" t="str">
            <v>-</v>
          </cell>
          <cell r="GH89" t="str">
            <v>-</v>
          </cell>
          <cell r="GI89" t="str">
            <v>-</v>
          </cell>
          <cell r="GJ89" t="str">
            <v>-</v>
          </cell>
          <cell r="GK89" t="str">
            <v>-</v>
          </cell>
          <cell r="GL89" t="str">
            <v>-</v>
          </cell>
          <cell r="GM89" t="str">
            <v>-</v>
          </cell>
          <cell r="GN89" t="str">
            <v>e</v>
          </cell>
          <cell r="GO89">
            <v>1</v>
          </cell>
          <cell r="GP89" t="str">
            <v>-</v>
          </cell>
          <cell r="GQ89" t="str">
            <v>-</v>
          </cell>
          <cell r="GR89" t="str">
            <v>-</v>
          </cell>
          <cell r="GS89" t="str">
            <v>-</v>
          </cell>
          <cell r="GT89" t="str">
            <v>-</v>
          </cell>
          <cell r="GU89" t="str">
            <v>-</v>
          </cell>
          <cell r="GV89" t="str">
            <v>-</v>
          </cell>
          <cell r="GW89" t="str">
            <v>-</v>
          </cell>
          <cell r="GX89">
            <v>1</v>
          </cell>
          <cell r="GY89" t="str">
            <v/>
          </cell>
          <cell r="GZ89" t="str">
            <v/>
          </cell>
          <cell r="HA89" t="str">
            <v/>
          </cell>
          <cell r="HB89" t="str">
            <v/>
          </cell>
          <cell r="HC89" t="str">
            <v/>
          </cell>
          <cell r="HD89" t="str">
            <v/>
          </cell>
          <cell r="HE89" t="str">
            <v/>
          </cell>
          <cell r="HF89" t="str">
            <v/>
          </cell>
          <cell r="HG89" t="str">
            <v/>
          </cell>
          <cell r="HH89">
            <v>0</v>
          </cell>
          <cell r="HI89" t="str">
            <v>-</v>
          </cell>
          <cell r="HJ89" t="str">
            <v>-</v>
          </cell>
          <cell r="HK89" t="str">
            <v>-</v>
          </cell>
          <cell r="HL89" t="str">
            <v>-</v>
          </cell>
          <cell r="HM89" t="str">
            <v>-</v>
          </cell>
          <cell r="HN89" t="str">
            <v>-</v>
          </cell>
          <cell r="HO89" t="str">
            <v>-</v>
          </cell>
          <cell r="HP89" t="str">
            <v>-</v>
          </cell>
          <cell r="HQ89" t="e">
            <v>#DIV/0!</v>
          </cell>
          <cell r="HR89" t="str">
            <v/>
          </cell>
          <cell r="HS89" t="str">
            <v/>
          </cell>
          <cell r="HT89" t="str">
            <v/>
          </cell>
          <cell r="HU89" t="str">
            <v/>
          </cell>
          <cell r="HV89" t="str">
            <v/>
          </cell>
          <cell r="HW89" t="str">
            <v/>
          </cell>
          <cell r="HX89" t="str">
            <v/>
          </cell>
          <cell r="HY89" t="str">
            <v/>
          </cell>
          <cell r="HZ89" t="e">
            <v>#DIV/0!</v>
          </cell>
          <cell r="IA89" t="str">
            <v>市民実感</v>
          </cell>
          <cell r="IB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IC89" t="e">
            <v>#DIV/0!</v>
          </cell>
          <cell r="ID89" t="e">
            <v>#DIV/0!</v>
          </cell>
          <cell r="IG89" t="str">
            <v>リンク</v>
          </cell>
          <cell r="II89" t="str">
            <v>-</v>
          </cell>
          <cell r="IJ89" t="str">
            <v>-</v>
          </cell>
          <cell r="IK89" t="str">
            <v>-</v>
          </cell>
          <cell r="IL89" t="str">
            <v>-</v>
          </cell>
          <cell r="IM89" t="str">
            <v>-</v>
          </cell>
          <cell r="IN89" t="str">
            <v>-</v>
          </cell>
          <cell r="IO89" t="str">
            <v>-</v>
          </cell>
          <cell r="IP89" t="str">
            <v>-</v>
          </cell>
          <cell r="IQ89" t="str">
            <v>-</v>
          </cell>
          <cell r="IR89" t="str">
            <v>e</v>
          </cell>
          <cell r="IS89">
            <v>1</v>
          </cell>
          <cell r="IT89" t="str">
            <v>-</v>
          </cell>
          <cell r="IU89" t="str">
            <v>-</v>
          </cell>
          <cell r="IV89" t="str">
            <v>-</v>
          </cell>
          <cell r="IW89" t="str">
            <v>-</v>
          </cell>
          <cell r="IX89" t="str">
            <v>-</v>
          </cell>
          <cell r="IY89" t="str">
            <v>-</v>
          </cell>
          <cell r="IZ89" t="str">
            <v>-</v>
          </cell>
          <cell r="JA89" t="str">
            <v>-</v>
          </cell>
          <cell r="JB89">
            <v>1</v>
          </cell>
          <cell r="JC89" t="str">
            <v/>
          </cell>
          <cell r="JD89" t="str">
            <v/>
          </cell>
          <cell r="JE89" t="str">
            <v/>
          </cell>
          <cell r="JF89" t="str">
            <v/>
          </cell>
          <cell r="JG89" t="str">
            <v/>
          </cell>
          <cell r="JH89" t="str">
            <v/>
          </cell>
          <cell r="JI89" t="str">
            <v/>
          </cell>
          <cell r="JJ89" t="str">
            <v/>
          </cell>
          <cell r="JK89" t="str">
            <v/>
          </cell>
          <cell r="JL89">
            <v>0</v>
          </cell>
          <cell r="JM89" t="str">
            <v>-</v>
          </cell>
          <cell r="JN89" t="str">
            <v>-</v>
          </cell>
          <cell r="JO89" t="str">
            <v>-</v>
          </cell>
          <cell r="JP89" t="str">
            <v>-</v>
          </cell>
          <cell r="JQ89" t="str">
            <v>-</v>
          </cell>
          <cell r="JR89" t="str">
            <v>-</v>
          </cell>
          <cell r="JS89" t="str">
            <v>-</v>
          </cell>
          <cell r="JT89" t="str">
            <v>-</v>
          </cell>
          <cell r="JU89" t="e">
            <v>#DIV/0!</v>
          </cell>
          <cell r="JV89" t="str">
            <v/>
          </cell>
          <cell r="JW89" t="str">
            <v/>
          </cell>
          <cell r="JX89" t="str">
            <v/>
          </cell>
          <cell r="JY89" t="str">
            <v/>
          </cell>
          <cell r="JZ89" t="str">
            <v/>
          </cell>
          <cell r="KA89" t="str">
            <v/>
          </cell>
          <cell r="KB89" t="str">
            <v/>
          </cell>
          <cell r="KC89" t="str">
            <v/>
          </cell>
          <cell r="KD89" t="e">
            <v>#DIV/0!</v>
          </cell>
          <cell r="KE89" t="str">
            <v>市民実感</v>
          </cell>
          <cell r="KF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KG89" t="e">
            <v>#DIV/0!</v>
          </cell>
          <cell r="KH89" t="e">
            <v>#DIV/0!</v>
          </cell>
          <cell r="KK89" t="str">
            <v>リンク</v>
          </cell>
        </row>
        <row r="90">
          <cell r="A90">
            <v>2204</v>
          </cell>
          <cell r="B90" t="str">
            <v>いきいきとしたくらしや営みによる新たな景観の創造</v>
          </cell>
          <cell r="C90">
            <v>22</v>
          </cell>
          <cell r="D90" t="str">
            <v>景観</v>
          </cell>
          <cell r="F90" t="str">
            <v>都市計画局</v>
          </cell>
          <cell r="K90" t="str">
            <v>-</v>
          </cell>
          <cell r="L90" t="str">
            <v>-</v>
          </cell>
          <cell r="M90" t="str">
            <v>-</v>
          </cell>
          <cell r="N90" t="str">
            <v>○</v>
          </cell>
          <cell r="O90" t="str">
            <v>-</v>
          </cell>
          <cell r="P90" t="str">
            <v>-</v>
          </cell>
          <cell r="Q90" t="str">
            <v>-</v>
          </cell>
          <cell r="R90" t="str">
            <v>-</v>
          </cell>
          <cell r="S90" t="str">
            <v>d</v>
          </cell>
          <cell r="T90" t="str">
            <v>-</v>
          </cell>
          <cell r="U90" t="str">
            <v>-</v>
          </cell>
          <cell r="V90" t="str">
            <v>-</v>
          </cell>
          <cell r="W90" t="str">
            <v>-</v>
          </cell>
          <cell r="X90" t="str">
            <v>-</v>
          </cell>
          <cell r="Y90" t="str">
            <v>-</v>
          </cell>
          <cell r="Z90" t="str">
            <v>-</v>
          </cell>
          <cell r="AA90" t="str">
            <v>-</v>
          </cell>
          <cell r="AB90" t="str">
            <v>d</v>
          </cell>
          <cell r="AC90">
            <v>1</v>
          </cell>
          <cell r="AD90" t="str">
            <v>-</v>
          </cell>
          <cell r="AE90" t="str">
            <v>-</v>
          </cell>
          <cell r="AF90" t="str">
            <v>-</v>
          </cell>
          <cell r="AG90" t="str">
            <v>-</v>
          </cell>
          <cell r="AH90" t="str">
            <v>-</v>
          </cell>
          <cell r="AI90" t="str">
            <v>-</v>
          </cell>
          <cell r="AJ90" t="str">
            <v>-</v>
          </cell>
          <cell r="AK90" t="str">
            <v>-</v>
          </cell>
          <cell r="AL90">
            <v>1</v>
          </cell>
          <cell r="AM90">
            <v>1</v>
          </cell>
          <cell r="AN90" t="str">
            <v/>
          </cell>
          <cell r="AO90" t="str">
            <v/>
          </cell>
          <cell r="AP90" t="str">
            <v/>
          </cell>
          <cell r="AQ90" t="str">
            <v/>
          </cell>
          <cell r="AR90" t="str">
            <v/>
          </cell>
          <cell r="AS90" t="str">
            <v/>
          </cell>
          <cell r="AT90" t="str">
            <v/>
          </cell>
          <cell r="AU90" t="str">
            <v/>
          </cell>
          <cell r="AV90">
            <v>0.25</v>
          </cell>
          <cell r="AW90" t="str">
            <v>-</v>
          </cell>
          <cell r="AX90" t="str">
            <v>-</v>
          </cell>
          <cell r="AY90" t="str">
            <v>-</v>
          </cell>
          <cell r="AZ90" t="str">
            <v>c</v>
          </cell>
          <cell r="BA90" t="str">
            <v>-</v>
          </cell>
          <cell r="BB90" t="str">
            <v>-</v>
          </cell>
          <cell r="BC90" t="str">
            <v>-</v>
          </cell>
          <cell r="BD90" t="str">
            <v>-</v>
          </cell>
          <cell r="BE90" t="str">
            <v>c</v>
          </cell>
          <cell r="BF90" t="str">
            <v/>
          </cell>
          <cell r="BG90" t="str">
            <v/>
          </cell>
          <cell r="BH90" t="str">
            <v/>
          </cell>
          <cell r="BI90">
            <v>2</v>
          </cell>
          <cell r="BJ90" t="str">
            <v/>
          </cell>
          <cell r="BK90" t="str">
            <v/>
          </cell>
          <cell r="BL90" t="str">
            <v/>
          </cell>
          <cell r="BM90" t="str">
            <v/>
          </cell>
          <cell r="BN90">
            <v>0.5</v>
          </cell>
          <cell r="BO90" t="str">
            <v>市民実感</v>
          </cell>
          <cell r="BP90" t="str">
            <v>地域ごとのビジョンに応じ，いきいきとしたくらしや営みによる新たな景観が創造されていることを市民が感じることが重要であることから，市民の実感に重み付を行った。</v>
          </cell>
          <cell r="BQ90" t="str">
            <v>C</v>
          </cell>
          <cell r="BR90" t="str">
            <v>政策の目的がそこそこ達成されている</v>
          </cell>
          <cell r="BW90" t="str">
            <v>-</v>
          </cell>
          <cell r="BX90" t="str">
            <v>-</v>
          </cell>
          <cell r="BY90" t="str">
            <v>-</v>
          </cell>
          <cell r="BZ90" t="str">
            <v>-</v>
          </cell>
          <cell r="CA90" t="str">
            <v>-</v>
          </cell>
          <cell r="CB90" t="str">
            <v>-</v>
          </cell>
          <cell r="CC90" t="str">
            <v>-</v>
          </cell>
          <cell r="CD90" t="str">
            <v>-</v>
          </cell>
          <cell r="CE90" t="str">
            <v>-</v>
          </cell>
          <cell r="CF90" t="str">
            <v>e</v>
          </cell>
          <cell r="CG90">
            <v>1</v>
          </cell>
          <cell r="CH90" t="str">
            <v>-</v>
          </cell>
          <cell r="CI90" t="str">
            <v>-</v>
          </cell>
          <cell r="CJ90" t="str">
            <v>-</v>
          </cell>
          <cell r="CK90" t="str">
            <v>-</v>
          </cell>
          <cell r="CL90" t="str">
            <v>-</v>
          </cell>
          <cell r="CM90" t="str">
            <v>-</v>
          </cell>
          <cell r="CN90" t="str">
            <v>-</v>
          </cell>
          <cell r="CO90" t="str">
            <v>-</v>
          </cell>
          <cell r="CP90">
            <v>1</v>
          </cell>
          <cell r="CQ90" t="str">
            <v/>
          </cell>
          <cell r="CR90" t="str">
            <v/>
          </cell>
          <cell r="CS90" t="str">
            <v/>
          </cell>
          <cell r="CT90" t="str">
            <v/>
          </cell>
          <cell r="CU90" t="str">
            <v/>
          </cell>
          <cell r="CV90" t="str">
            <v/>
          </cell>
          <cell r="CW90" t="str">
            <v/>
          </cell>
          <cell r="CX90" t="str">
            <v/>
          </cell>
          <cell r="CY90" t="str">
            <v/>
          </cell>
          <cell r="CZ90">
            <v>0</v>
          </cell>
          <cell r="DA90" t="str">
            <v>-</v>
          </cell>
          <cell r="DB90" t="str">
            <v>-</v>
          </cell>
          <cell r="DC90" t="str">
            <v>-</v>
          </cell>
          <cell r="DD90" t="str">
            <v>-</v>
          </cell>
          <cell r="DE90" t="str">
            <v>-</v>
          </cell>
          <cell r="DF90" t="str">
            <v>-</v>
          </cell>
          <cell r="DG90" t="str">
            <v>-</v>
          </cell>
          <cell r="DH90" t="str">
            <v>-</v>
          </cell>
          <cell r="DI90" t="e">
            <v>#DIV/0!</v>
          </cell>
          <cell r="DJ90" t="str">
            <v/>
          </cell>
          <cell r="DK90" t="str">
            <v/>
          </cell>
          <cell r="DL90" t="str">
            <v/>
          </cell>
          <cell r="DM90" t="str">
            <v/>
          </cell>
          <cell r="DN90" t="str">
            <v/>
          </cell>
          <cell r="DO90" t="str">
            <v/>
          </cell>
          <cell r="DP90" t="str">
            <v/>
          </cell>
          <cell r="DQ90" t="str">
            <v/>
          </cell>
          <cell r="DR90" t="e">
            <v>#DIV/0!</v>
          </cell>
          <cell r="DS90" t="str">
            <v>市民実感</v>
          </cell>
          <cell r="DT90" t="str">
            <v>地域ごとのビジョンに応じ，いきいきとしたくらしや営みによる新たな景観が創造されていることを市民が感じることが重要であることから，市民の実感に重み付を行った。</v>
          </cell>
          <cell r="DU90" t="e">
            <v>#DIV/0!</v>
          </cell>
          <cell r="DV90" t="e">
            <v>#DIV/0!</v>
          </cell>
          <cell r="DY90" t="str">
            <v>リンク</v>
          </cell>
          <cell r="EA90" t="str">
            <v>-</v>
          </cell>
          <cell r="EB90" t="str">
            <v>-</v>
          </cell>
          <cell r="EC90" t="str">
            <v>-</v>
          </cell>
          <cell r="ED90" t="str">
            <v>-</v>
          </cell>
          <cell r="EE90" t="str">
            <v>-</v>
          </cell>
          <cell r="EF90" t="str">
            <v>-</v>
          </cell>
          <cell r="EG90" t="str">
            <v>-</v>
          </cell>
          <cell r="EH90" t="str">
            <v>-</v>
          </cell>
          <cell r="EI90" t="str">
            <v>-</v>
          </cell>
          <cell r="EJ90" t="str">
            <v>e</v>
          </cell>
          <cell r="EK90">
            <v>1</v>
          </cell>
          <cell r="EL90" t="str">
            <v>-</v>
          </cell>
          <cell r="EM90" t="str">
            <v>-</v>
          </cell>
          <cell r="EN90" t="str">
            <v>-</v>
          </cell>
          <cell r="EO90" t="str">
            <v>-</v>
          </cell>
          <cell r="EP90" t="str">
            <v>-</v>
          </cell>
          <cell r="EQ90" t="str">
            <v>-</v>
          </cell>
          <cell r="ER90" t="str">
            <v>-</v>
          </cell>
          <cell r="ES90" t="str">
            <v>-</v>
          </cell>
          <cell r="ET90">
            <v>1</v>
          </cell>
          <cell r="EU90" t="str">
            <v/>
          </cell>
          <cell r="EV90" t="str">
            <v/>
          </cell>
          <cell r="EW90" t="str">
            <v/>
          </cell>
          <cell r="EX90" t="str">
            <v/>
          </cell>
          <cell r="EY90" t="str">
            <v/>
          </cell>
          <cell r="EZ90" t="str">
            <v/>
          </cell>
          <cell r="FA90" t="str">
            <v/>
          </cell>
          <cell r="FB90" t="str">
            <v/>
          </cell>
          <cell r="FC90" t="str">
            <v/>
          </cell>
          <cell r="FD90">
            <v>0</v>
          </cell>
          <cell r="FE90" t="str">
            <v>-</v>
          </cell>
          <cell r="FF90" t="str">
            <v>-</v>
          </cell>
          <cell r="FG90" t="str">
            <v>-</v>
          </cell>
          <cell r="FH90" t="str">
            <v>-</v>
          </cell>
          <cell r="FI90" t="str">
            <v>-</v>
          </cell>
          <cell r="FJ90" t="str">
            <v>-</v>
          </cell>
          <cell r="FK90" t="str">
            <v>-</v>
          </cell>
          <cell r="FL90" t="str">
            <v>-</v>
          </cell>
          <cell r="FM90" t="e">
            <v>#DIV/0!</v>
          </cell>
          <cell r="FN90" t="str">
            <v/>
          </cell>
          <cell r="FO90" t="str">
            <v/>
          </cell>
          <cell r="FP90" t="str">
            <v/>
          </cell>
          <cell r="FQ90" t="str">
            <v/>
          </cell>
          <cell r="FR90" t="str">
            <v/>
          </cell>
          <cell r="FS90" t="str">
            <v/>
          </cell>
          <cell r="FT90" t="str">
            <v/>
          </cell>
          <cell r="FU90" t="str">
            <v/>
          </cell>
          <cell r="FV90" t="e">
            <v>#DIV/0!</v>
          </cell>
          <cell r="FW90" t="str">
            <v>市民実感</v>
          </cell>
          <cell r="FX90" t="str">
            <v>地域ごとのビジョンに応じ，いきいきとしたくらしや営みによる新たな景観が創造されていることを市民が感じることが重要であることから，市民の実感に重み付を行った。</v>
          </cell>
          <cell r="FY90" t="e">
            <v>#DIV/0!</v>
          </cell>
          <cell r="FZ90" t="e">
            <v>#DIV/0!</v>
          </cell>
          <cell r="GC90" t="str">
            <v>リンク</v>
          </cell>
          <cell r="GE90" t="str">
            <v>-</v>
          </cell>
          <cell r="GF90" t="str">
            <v>-</v>
          </cell>
          <cell r="GG90" t="str">
            <v>-</v>
          </cell>
          <cell r="GH90" t="str">
            <v>-</v>
          </cell>
          <cell r="GI90" t="str">
            <v>-</v>
          </cell>
          <cell r="GJ90" t="str">
            <v>-</v>
          </cell>
          <cell r="GK90" t="str">
            <v>-</v>
          </cell>
          <cell r="GL90" t="str">
            <v>-</v>
          </cell>
          <cell r="GM90" t="str">
            <v>-</v>
          </cell>
          <cell r="GN90" t="str">
            <v>e</v>
          </cell>
          <cell r="GO90">
            <v>1</v>
          </cell>
          <cell r="GP90" t="str">
            <v>-</v>
          </cell>
          <cell r="GQ90" t="str">
            <v>-</v>
          </cell>
          <cell r="GR90" t="str">
            <v>-</v>
          </cell>
          <cell r="GS90" t="str">
            <v>-</v>
          </cell>
          <cell r="GT90" t="str">
            <v>-</v>
          </cell>
          <cell r="GU90" t="str">
            <v>-</v>
          </cell>
          <cell r="GV90" t="str">
            <v>-</v>
          </cell>
          <cell r="GW90" t="str">
            <v>-</v>
          </cell>
          <cell r="GX90">
            <v>1</v>
          </cell>
          <cell r="GY90" t="str">
            <v/>
          </cell>
          <cell r="GZ90" t="str">
            <v/>
          </cell>
          <cell r="HA90" t="str">
            <v/>
          </cell>
          <cell r="HB90" t="str">
            <v/>
          </cell>
          <cell r="HC90" t="str">
            <v/>
          </cell>
          <cell r="HD90" t="str">
            <v/>
          </cell>
          <cell r="HE90" t="str">
            <v/>
          </cell>
          <cell r="HF90" t="str">
            <v/>
          </cell>
          <cell r="HG90" t="str">
            <v/>
          </cell>
          <cell r="HH90">
            <v>0</v>
          </cell>
          <cell r="HI90" t="str">
            <v>-</v>
          </cell>
          <cell r="HJ90" t="str">
            <v>-</v>
          </cell>
          <cell r="HK90" t="str">
            <v>-</v>
          </cell>
          <cell r="HL90" t="str">
            <v>-</v>
          </cell>
          <cell r="HM90" t="str">
            <v>-</v>
          </cell>
          <cell r="HN90" t="str">
            <v>-</v>
          </cell>
          <cell r="HO90" t="str">
            <v>-</v>
          </cell>
          <cell r="HP90" t="str">
            <v>-</v>
          </cell>
          <cell r="HQ90" t="e">
            <v>#DIV/0!</v>
          </cell>
          <cell r="HR90" t="str">
            <v/>
          </cell>
          <cell r="HS90" t="str">
            <v/>
          </cell>
          <cell r="HT90" t="str">
            <v/>
          </cell>
          <cell r="HU90" t="str">
            <v/>
          </cell>
          <cell r="HV90" t="str">
            <v/>
          </cell>
          <cell r="HW90" t="str">
            <v/>
          </cell>
          <cell r="HX90" t="str">
            <v/>
          </cell>
          <cell r="HY90" t="str">
            <v/>
          </cell>
          <cell r="HZ90" t="e">
            <v>#DIV/0!</v>
          </cell>
          <cell r="IA90" t="str">
            <v>市民実感</v>
          </cell>
          <cell r="IB90" t="str">
            <v>地域ごとのビジョンに応じ，いきいきとしたくらしや営みによる新たな景観が創造されていることを市民が感じることが重要であることから，市民の実感に重み付を行った。</v>
          </cell>
          <cell r="IC90" t="e">
            <v>#DIV/0!</v>
          </cell>
          <cell r="ID90" t="e">
            <v>#DIV/0!</v>
          </cell>
          <cell r="IG90" t="str">
            <v>リンク</v>
          </cell>
          <cell r="II90" t="str">
            <v>-</v>
          </cell>
          <cell r="IJ90" t="str">
            <v>-</v>
          </cell>
          <cell r="IK90" t="str">
            <v>-</v>
          </cell>
          <cell r="IL90" t="str">
            <v>-</v>
          </cell>
          <cell r="IM90" t="str">
            <v>-</v>
          </cell>
          <cell r="IN90" t="str">
            <v>-</v>
          </cell>
          <cell r="IO90" t="str">
            <v>-</v>
          </cell>
          <cell r="IP90" t="str">
            <v>-</v>
          </cell>
          <cell r="IQ90" t="str">
            <v>-</v>
          </cell>
          <cell r="IR90" t="str">
            <v>e</v>
          </cell>
          <cell r="IS90">
            <v>1</v>
          </cell>
          <cell r="IT90" t="str">
            <v>-</v>
          </cell>
          <cell r="IU90" t="str">
            <v>-</v>
          </cell>
          <cell r="IV90" t="str">
            <v>-</v>
          </cell>
          <cell r="IW90" t="str">
            <v>-</v>
          </cell>
          <cell r="IX90" t="str">
            <v>-</v>
          </cell>
          <cell r="IY90" t="str">
            <v>-</v>
          </cell>
          <cell r="IZ90" t="str">
            <v>-</v>
          </cell>
          <cell r="JA90" t="str">
            <v>-</v>
          </cell>
          <cell r="JB90">
            <v>1</v>
          </cell>
          <cell r="JC90" t="str">
            <v/>
          </cell>
          <cell r="JD90" t="str">
            <v/>
          </cell>
          <cell r="JE90" t="str">
            <v/>
          </cell>
          <cell r="JF90" t="str">
            <v/>
          </cell>
          <cell r="JG90" t="str">
            <v/>
          </cell>
          <cell r="JH90" t="str">
            <v/>
          </cell>
          <cell r="JI90" t="str">
            <v/>
          </cell>
          <cell r="JJ90" t="str">
            <v/>
          </cell>
          <cell r="JK90" t="str">
            <v/>
          </cell>
          <cell r="JL90">
            <v>0</v>
          </cell>
          <cell r="JM90" t="str">
            <v>-</v>
          </cell>
          <cell r="JN90" t="str">
            <v>-</v>
          </cell>
          <cell r="JO90" t="str">
            <v>-</v>
          </cell>
          <cell r="JP90" t="str">
            <v>-</v>
          </cell>
          <cell r="JQ90" t="str">
            <v>-</v>
          </cell>
          <cell r="JR90" t="str">
            <v>-</v>
          </cell>
          <cell r="JS90" t="str">
            <v>-</v>
          </cell>
          <cell r="JT90" t="str">
            <v>-</v>
          </cell>
          <cell r="JU90" t="e">
            <v>#DIV/0!</v>
          </cell>
          <cell r="JV90" t="str">
            <v/>
          </cell>
          <cell r="JW90" t="str">
            <v/>
          </cell>
          <cell r="JX90" t="str">
            <v/>
          </cell>
          <cell r="JY90" t="str">
            <v/>
          </cell>
          <cell r="JZ90" t="str">
            <v/>
          </cell>
          <cell r="KA90" t="str">
            <v/>
          </cell>
          <cell r="KB90" t="str">
            <v/>
          </cell>
          <cell r="KC90" t="str">
            <v/>
          </cell>
          <cell r="KD90" t="e">
            <v>#DIV/0!</v>
          </cell>
          <cell r="KE90" t="str">
            <v>市民実感</v>
          </cell>
          <cell r="KF90" t="str">
            <v>地域ごとのビジョンに応じ，いきいきとしたくらしや営みによる新たな景観が創造されていることを市民が感じることが重要であることから，市民の実感に重み付を行った。</v>
          </cell>
          <cell r="KG90" t="e">
            <v>#DIV/0!</v>
          </cell>
          <cell r="KH90" t="e">
            <v>#DIV/0!</v>
          </cell>
          <cell r="KK90" t="str">
            <v>リンク</v>
          </cell>
        </row>
        <row r="91">
          <cell r="A91">
            <v>2205</v>
          </cell>
          <cell r="B91" t="str">
            <v>無電柱化等による魅力あふれる道路空間の創出</v>
          </cell>
          <cell r="C91">
            <v>22</v>
          </cell>
          <cell r="D91" t="str">
            <v>景観</v>
          </cell>
          <cell r="F91" t="str">
            <v>建設局</v>
          </cell>
          <cell r="K91" t="str">
            <v>-</v>
          </cell>
          <cell r="L91" t="str">
            <v>-</v>
          </cell>
          <cell r="M91" t="str">
            <v>○</v>
          </cell>
          <cell r="N91" t="str">
            <v>-</v>
          </cell>
          <cell r="O91" t="str">
            <v>-</v>
          </cell>
          <cell r="P91" t="str">
            <v>-</v>
          </cell>
          <cell r="Q91" t="str">
            <v>-</v>
          </cell>
          <cell r="R91" t="str">
            <v>-</v>
          </cell>
          <cell r="S91" t="str">
            <v>a</v>
          </cell>
          <cell r="T91" t="str">
            <v>-</v>
          </cell>
          <cell r="U91" t="str">
            <v>-</v>
          </cell>
          <cell r="V91" t="str">
            <v>-</v>
          </cell>
          <cell r="W91" t="str">
            <v>-</v>
          </cell>
          <cell r="X91" t="str">
            <v>-</v>
          </cell>
          <cell r="Y91" t="str">
            <v>-</v>
          </cell>
          <cell r="Z91" t="str">
            <v>-</v>
          </cell>
          <cell r="AA91" t="str">
            <v>-</v>
          </cell>
          <cell r="AB91" t="str">
            <v>a</v>
          </cell>
          <cell r="AC91">
            <v>1</v>
          </cell>
          <cell r="AD91" t="str">
            <v>-</v>
          </cell>
          <cell r="AE91" t="str">
            <v>-</v>
          </cell>
          <cell r="AF91" t="str">
            <v>-</v>
          </cell>
          <cell r="AG91" t="str">
            <v>-</v>
          </cell>
          <cell r="AH91" t="str">
            <v>-</v>
          </cell>
          <cell r="AI91" t="str">
            <v>-</v>
          </cell>
          <cell r="AJ91" t="str">
            <v>-</v>
          </cell>
          <cell r="AK91" t="str">
            <v>-</v>
          </cell>
          <cell r="AL91">
            <v>1</v>
          </cell>
          <cell r="AM91">
            <v>4</v>
          </cell>
          <cell r="AN91" t="str">
            <v/>
          </cell>
          <cell r="AO91" t="str">
            <v/>
          </cell>
          <cell r="AP91" t="str">
            <v/>
          </cell>
          <cell r="AQ91" t="str">
            <v/>
          </cell>
          <cell r="AR91" t="str">
            <v/>
          </cell>
          <cell r="AS91" t="str">
            <v/>
          </cell>
          <cell r="AT91" t="str">
            <v/>
          </cell>
          <cell r="AU91" t="str">
            <v/>
          </cell>
          <cell r="AV91">
            <v>1</v>
          </cell>
          <cell r="AW91" t="str">
            <v>-</v>
          </cell>
          <cell r="AX91" t="str">
            <v>-</v>
          </cell>
          <cell r="AY91" t="str">
            <v>b</v>
          </cell>
          <cell r="AZ91" t="str">
            <v>-</v>
          </cell>
          <cell r="BA91" t="str">
            <v>-</v>
          </cell>
          <cell r="BB91" t="str">
            <v>-</v>
          </cell>
          <cell r="BC91" t="str">
            <v>-</v>
          </cell>
          <cell r="BD91" t="str">
            <v>-</v>
          </cell>
          <cell r="BE91" t="str">
            <v>b</v>
          </cell>
          <cell r="BF91" t="str">
            <v/>
          </cell>
          <cell r="BG91" t="str">
            <v/>
          </cell>
          <cell r="BH91">
            <v>3</v>
          </cell>
          <cell r="BI91" t="str">
            <v/>
          </cell>
          <cell r="BJ91" t="str">
            <v/>
          </cell>
          <cell r="BK91" t="str">
            <v/>
          </cell>
          <cell r="BL91" t="str">
            <v/>
          </cell>
          <cell r="BM91" t="str">
            <v/>
          </cell>
          <cell r="BN91">
            <v>0.75</v>
          </cell>
          <cell r="BO91" t="str">
            <v>市民実感</v>
          </cell>
          <cell r="BP91" t="str">
            <v>町並みの美しさは実感されてこそ価値があるので，市民生活実感評価を重視する。</v>
          </cell>
          <cell r="BQ91" t="str">
            <v>B</v>
          </cell>
          <cell r="BR91" t="str">
            <v>政策の目的がかなり達成されている</v>
          </cell>
          <cell r="BW91" t="str">
            <v>-</v>
          </cell>
          <cell r="BX91" t="str">
            <v>-</v>
          </cell>
          <cell r="BY91" t="str">
            <v>-</v>
          </cell>
          <cell r="BZ91" t="str">
            <v>-</v>
          </cell>
          <cell r="CA91" t="str">
            <v>-</v>
          </cell>
          <cell r="CB91" t="str">
            <v>-</v>
          </cell>
          <cell r="CC91" t="str">
            <v>-</v>
          </cell>
          <cell r="CD91" t="str">
            <v>-</v>
          </cell>
          <cell r="CE91" t="str">
            <v>-</v>
          </cell>
          <cell r="CF91" t="str">
            <v>e</v>
          </cell>
          <cell r="CG91">
            <v>1</v>
          </cell>
          <cell r="CH91" t="str">
            <v>-</v>
          </cell>
          <cell r="CI91" t="str">
            <v>-</v>
          </cell>
          <cell r="CJ91" t="str">
            <v>-</v>
          </cell>
          <cell r="CK91" t="str">
            <v>-</v>
          </cell>
          <cell r="CL91" t="str">
            <v>-</v>
          </cell>
          <cell r="CM91" t="str">
            <v>-</v>
          </cell>
          <cell r="CN91" t="str">
            <v>-</v>
          </cell>
          <cell r="CO91" t="str">
            <v>-</v>
          </cell>
          <cell r="CP91">
            <v>1</v>
          </cell>
          <cell r="CQ91" t="str">
            <v/>
          </cell>
          <cell r="CR91" t="str">
            <v/>
          </cell>
          <cell r="CS91" t="str">
            <v/>
          </cell>
          <cell r="CT91" t="str">
            <v/>
          </cell>
          <cell r="CU91" t="str">
            <v/>
          </cell>
          <cell r="CV91" t="str">
            <v/>
          </cell>
          <cell r="CW91" t="str">
            <v/>
          </cell>
          <cell r="CX91" t="str">
            <v/>
          </cell>
          <cell r="CY91" t="str">
            <v/>
          </cell>
          <cell r="CZ91">
            <v>0</v>
          </cell>
          <cell r="DA91" t="str">
            <v>-</v>
          </cell>
          <cell r="DB91" t="str">
            <v>-</v>
          </cell>
          <cell r="DC91" t="str">
            <v>-</v>
          </cell>
          <cell r="DD91" t="str">
            <v>-</v>
          </cell>
          <cell r="DE91" t="str">
            <v>-</v>
          </cell>
          <cell r="DF91" t="str">
            <v>-</v>
          </cell>
          <cell r="DG91" t="str">
            <v>-</v>
          </cell>
          <cell r="DH91" t="str">
            <v>-</v>
          </cell>
          <cell r="DI91" t="e">
            <v>#DIV/0!</v>
          </cell>
          <cell r="DJ91" t="str">
            <v/>
          </cell>
          <cell r="DK91" t="str">
            <v/>
          </cell>
          <cell r="DL91" t="str">
            <v/>
          </cell>
          <cell r="DM91" t="str">
            <v/>
          </cell>
          <cell r="DN91" t="str">
            <v/>
          </cell>
          <cell r="DO91" t="str">
            <v/>
          </cell>
          <cell r="DP91" t="str">
            <v/>
          </cell>
          <cell r="DQ91" t="str">
            <v/>
          </cell>
          <cell r="DR91" t="e">
            <v>#DIV/0!</v>
          </cell>
          <cell r="DS91" t="str">
            <v>市民実感</v>
          </cell>
          <cell r="DT91" t="str">
            <v>町並みの美しさは実感されてこそ価値があるので，市民生活実感評価を重視する。</v>
          </cell>
          <cell r="DU91" t="e">
            <v>#DIV/0!</v>
          </cell>
          <cell r="DV91" t="e">
            <v>#DIV/0!</v>
          </cell>
          <cell r="DY91" t="str">
            <v>リンク</v>
          </cell>
          <cell r="EA91" t="str">
            <v>-</v>
          </cell>
          <cell r="EB91" t="str">
            <v>-</v>
          </cell>
          <cell r="EC91" t="str">
            <v>-</v>
          </cell>
          <cell r="ED91" t="str">
            <v>-</v>
          </cell>
          <cell r="EE91" t="str">
            <v>-</v>
          </cell>
          <cell r="EF91" t="str">
            <v>-</v>
          </cell>
          <cell r="EG91" t="str">
            <v>-</v>
          </cell>
          <cell r="EH91" t="str">
            <v>-</v>
          </cell>
          <cell r="EI91" t="str">
            <v>-</v>
          </cell>
          <cell r="EJ91" t="str">
            <v>e</v>
          </cell>
          <cell r="EK91">
            <v>1</v>
          </cell>
          <cell r="EL91" t="str">
            <v>-</v>
          </cell>
          <cell r="EM91" t="str">
            <v>-</v>
          </cell>
          <cell r="EN91" t="str">
            <v>-</v>
          </cell>
          <cell r="EO91" t="str">
            <v>-</v>
          </cell>
          <cell r="EP91" t="str">
            <v>-</v>
          </cell>
          <cell r="EQ91" t="str">
            <v>-</v>
          </cell>
          <cell r="ER91" t="str">
            <v>-</v>
          </cell>
          <cell r="ES91" t="str">
            <v>-</v>
          </cell>
          <cell r="ET91">
            <v>1</v>
          </cell>
          <cell r="EU91" t="str">
            <v/>
          </cell>
          <cell r="EV91" t="str">
            <v/>
          </cell>
          <cell r="EW91" t="str">
            <v/>
          </cell>
          <cell r="EX91" t="str">
            <v/>
          </cell>
          <cell r="EY91" t="str">
            <v/>
          </cell>
          <cell r="EZ91" t="str">
            <v/>
          </cell>
          <cell r="FA91" t="str">
            <v/>
          </cell>
          <cell r="FB91" t="str">
            <v/>
          </cell>
          <cell r="FC91" t="str">
            <v/>
          </cell>
          <cell r="FD91">
            <v>0</v>
          </cell>
          <cell r="FE91" t="str">
            <v>-</v>
          </cell>
          <cell r="FF91" t="str">
            <v>-</v>
          </cell>
          <cell r="FG91" t="str">
            <v>-</v>
          </cell>
          <cell r="FH91" t="str">
            <v>-</v>
          </cell>
          <cell r="FI91" t="str">
            <v>-</v>
          </cell>
          <cell r="FJ91" t="str">
            <v>-</v>
          </cell>
          <cell r="FK91" t="str">
            <v>-</v>
          </cell>
          <cell r="FL91" t="str">
            <v>-</v>
          </cell>
          <cell r="FM91" t="e">
            <v>#DIV/0!</v>
          </cell>
          <cell r="FN91" t="str">
            <v/>
          </cell>
          <cell r="FO91" t="str">
            <v/>
          </cell>
          <cell r="FP91" t="str">
            <v/>
          </cell>
          <cell r="FQ91" t="str">
            <v/>
          </cell>
          <cell r="FR91" t="str">
            <v/>
          </cell>
          <cell r="FS91" t="str">
            <v/>
          </cell>
          <cell r="FT91" t="str">
            <v/>
          </cell>
          <cell r="FU91" t="str">
            <v/>
          </cell>
          <cell r="FV91" t="e">
            <v>#DIV/0!</v>
          </cell>
          <cell r="FW91" t="str">
            <v>市民実感</v>
          </cell>
          <cell r="FX91" t="str">
            <v>町並みの美しさは実感されてこそ価値があるので，市民生活実感評価を重視する。</v>
          </cell>
          <cell r="FY91" t="e">
            <v>#DIV/0!</v>
          </cell>
          <cell r="FZ91" t="e">
            <v>#DIV/0!</v>
          </cell>
          <cell r="GC91" t="str">
            <v>リンク</v>
          </cell>
          <cell r="GE91" t="str">
            <v>-</v>
          </cell>
          <cell r="GF91" t="str">
            <v>-</v>
          </cell>
          <cell r="GG91" t="str">
            <v>-</v>
          </cell>
          <cell r="GH91" t="str">
            <v>-</v>
          </cell>
          <cell r="GI91" t="str">
            <v>-</v>
          </cell>
          <cell r="GJ91" t="str">
            <v>-</v>
          </cell>
          <cell r="GK91" t="str">
            <v>-</v>
          </cell>
          <cell r="GL91" t="str">
            <v>-</v>
          </cell>
          <cell r="GM91" t="str">
            <v>-</v>
          </cell>
          <cell r="GN91" t="str">
            <v>e</v>
          </cell>
          <cell r="GO91">
            <v>1</v>
          </cell>
          <cell r="GP91" t="str">
            <v>-</v>
          </cell>
          <cell r="GQ91" t="str">
            <v>-</v>
          </cell>
          <cell r="GR91" t="str">
            <v>-</v>
          </cell>
          <cell r="GS91" t="str">
            <v>-</v>
          </cell>
          <cell r="GT91" t="str">
            <v>-</v>
          </cell>
          <cell r="GU91" t="str">
            <v>-</v>
          </cell>
          <cell r="GV91" t="str">
            <v>-</v>
          </cell>
          <cell r="GW91" t="str">
            <v>-</v>
          </cell>
          <cell r="GX91">
            <v>1</v>
          </cell>
          <cell r="GY91" t="str">
            <v/>
          </cell>
          <cell r="GZ91" t="str">
            <v/>
          </cell>
          <cell r="HA91" t="str">
            <v/>
          </cell>
          <cell r="HB91" t="str">
            <v/>
          </cell>
          <cell r="HC91" t="str">
            <v/>
          </cell>
          <cell r="HD91" t="str">
            <v/>
          </cell>
          <cell r="HE91" t="str">
            <v/>
          </cell>
          <cell r="HF91" t="str">
            <v/>
          </cell>
          <cell r="HG91" t="str">
            <v/>
          </cell>
          <cell r="HH91">
            <v>0</v>
          </cell>
          <cell r="HI91" t="str">
            <v>-</v>
          </cell>
          <cell r="HJ91" t="str">
            <v>-</v>
          </cell>
          <cell r="HK91" t="str">
            <v>-</v>
          </cell>
          <cell r="HL91" t="str">
            <v>-</v>
          </cell>
          <cell r="HM91" t="str">
            <v>-</v>
          </cell>
          <cell r="HN91" t="str">
            <v>-</v>
          </cell>
          <cell r="HO91" t="str">
            <v>-</v>
          </cell>
          <cell r="HP91" t="str">
            <v>-</v>
          </cell>
          <cell r="HQ91" t="e">
            <v>#DIV/0!</v>
          </cell>
          <cell r="HR91" t="str">
            <v/>
          </cell>
          <cell r="HS91" t="str">
            <v/>
          </cell>
          <cell r="HT91" t="str">
            <v/>
          </cell>
          <cell r="HU91" t="str">
            <v/>
          </cell>
          <cell r="HV91" t="str">
            <v/>
          </cell>
          <cell r="HW91" t="str">
            <v/>
          </cell>
          <cell r="HX91" t="str">
            <v/>
          </cell>
          <cell r="HY91" t="str">
            <v/>
          </cell>
          <cell r="HZ91" t="e">
            <v>#DIV/0!</v>
          </cell>
          <cell r="IA91" t="str">
            <v>市民実感</v>
          </cell>
          <cell r="IB91" t="str">
            <v>町並みの美しさは実感されてこそ価値があるので，市民生活実感評価を重視する。</v>
          </cell>
          <cell r="IC91" t="e">
            <v>#DIV/0!</v>
          </cell>
          <cell r="ID91" t="e">
            <v>#DIV/0!</v>
          </cell>
          <cell r="IG91" t="str">
            <v>リンク</v>
          </cell>
          <cell r="II91" t="str">
            <v>-</v>
          </cell>
          <cell r="IJ91" t="str">
            <v>-</v>
          </cell>
          <cell r="IK91" t="str">
            <v>-</v>
          </cell>
          <cell r="IL91" t="str">
            <v>-</v>
          </cell>
          <cell r="IM91" t="str">
            <v>-</v>
          </cell>
          <cell r="IN91" t="str">
            <v>-</v>
          </cell>
          <cell r="IO91" t="str">
            <v>-</v>
          </cell>
          <cell r="IP91" t="str">
            <v>-</v>
          </cell>
          <cell r="IQ91" t="str">
            <v>-</v>
          </cell>
          <cell r="IR91" t="str">
            <v>e</v>
          </cell>
          <cell r="IS91">
            <v>1</v>
          </cell>
          <cell r="IT91" t="str">
            <v>-</v>
          </cell>
          <cell r="IU91" t="str">
            <v>-</v>
          </cell>
          <cell r="IV91" t="str">
            <v>-</v>
          </cell>
          <cell r="IW91" t="str">
            <v>-</v>
          </cell>
          <cell r="IX91" t="str">
            <v>-</v>
          </cell>
          <cell r="IY91" t="str">
            <v>-</v>
          </cell>
          <cell r="IZ91" t="str">
            <v>-</v>
          </cell>
          <cell r="JA91" t="str">
            <v>-</v>
          </cell>
          <cell r="JB91">
            <v>1</v>
          </cell>
          <cell r="JC91" t="str">
            <v/>
          </cell>
          <cell r="JD91" t="str">
            <v/>
          </cell>
          <cell r="JE91" t="str">
            <v/>
          </cell>
          <cell r="JF91" t="str">
            <v/>
          </cell>
          <cell r="JG91" t="str">
            <v/>
          </cell>
          <cell r="JH91" t="str">
            <v/>
          </cell>
          <cell r="JI91" t="str">
            <v/>
          </cell>
          <cell r="JJ91" t="str">
            <v/>
          </cell>
          <cell r="JK91" t="str">
            <v/>
          </cell>
          <cell r="JL91">
            <v>0</v>
          </cell>
          <cell r="JM91" t="str">
            <v>-</v>
          </cell>
          <cell r="JN91" t="str">
            <v>-</v>
          </cell>
          <cell r="JO91" t="str">
            <v>-</v>
          </cell>
          <cell r="JP91" t="str">
            <v>-</v>
          </cell>
          <cell r="JQ91" t="str">
            <v>-</v>
          </cell>
          <cell r="JR91" t="str">
            <v>-</v>
          </cell>
          <cell r="JS91" t="str">
            <v>-</v>
          </cell>
          <cell r="JT91" t="str">
            <v>-</v>
          </cell>
          <cell r="JU91" t="e">
            <v>#DIV/0!</v>
          </cell>
          <cell r="JV91" t="str">
            <v/>
          </cell>
          <cell r="JW91" t="str">
            <v/>
          </cell>
          <cell r="JX91" t="str">
            <v/>
          </cell>
          <cell r="JY91" t="str">
            <v/>
          </cell>
          <cell r="JZ91" t="str">
            <v/>
          </cell>
          <cell r="KA91" t="str">
            <v/>
          </cell>
          <cell r="KB91" t="str">
            <v/>
          </cell>
          <cell r="KC91" t="str">
            <v/>
          </cell>
          <cell r="KD91" t="e">
            <v>#DIV/0!</v>
          </cell>
          <cell r="KE91" t="str">
            <v>市民実感</v>
          </cell>
          <cell r="KF91" t="str">
            <v>町並みの美しさは実感されてこそ価値があるので，市民生活実感評価を重視する。</v>
          </cell>
          <cell r="KG91" t="e">
            <v>#DIV/0!</v>
          </cell>
          <cell r="KH91" t="e">
            <v>#DIV/0!</v>
          </cell>
          <cell r="KK91" t="str">
            <v>リンク</v>
          </cell>
        </row>
        <row r="92">
          <cell r="A92">
            <v>2206</v>
          </cell>
          <cell r="B92" t="str">
            <v>市民とともに推進する景観まちづくり</v>
          </cell>
          <cell r="C92">
            <v>22</v>
          </cell>
          <cell r="D92" t="str">
            <v>景観</v>
          </cell>
          <cell r="F92" t="str">
            <v>都市計画局</v>
          </cell>
          <cell r="K92" t="str">
            <v>-</v>
          </cell>
          <cell r="L92" t="str">
            <v>-</v>
          </cell>
          <cell r="M92" t="str">
            <v>-</v>
          </cell>
          <cell r="N92" t="str">
            <v>○</v>
          </cell>
          <cell r="O92" t="str">
            <v>-</v>
          </cell>
          <cell r="P92" t="str">
            <v>-</v>
          </cell>
          <cell r="Q92" t="str">
            <v>-</v>
          </cell>
          <cell r="R92" t="str">
            <v>-</v>
          </cell>
          <cell r="S92" t="str">
            <v>a</v>
          </cell>
          <cell r="T92" t="str">
            <v>-</v>
          </cell>
          <cell r="U92" t="str">
            <v>-</v>
          </cell>
          <cell r="V92" t="str">
            <v>-</v>
          </cell>
          <cell r="W92" t="str">
            <v>-</v>
          </cell>
          <cell r="X92" t="str">
            <v>-</v>
          </cell>
          <cell r="Y92" t="str">
            <v>-</v>
          </cell>
          <cell r="Z92" t="str">
            <v>-</v>
          </cell>
          <cell r="AA92" t="str">
            <v>-</v>
          </cell>
          <cell r="AB92" t="str">
            <v>a</v>
          </cell>
          <cell r="AC92">
            <v>1</v>
          </cell>
          <cell r="AD92" t="str">
            <v>-</v>
          </cell>
          <cell r="AE92" t="str">
            <v>-</v>
          </cell>
          <cell r="AF92" t="str">
            <v>-</v>
          </cell>
          <cell r="AG92" t="str">
            <v>-</v>
          </cell>
          <cell r="AH92" t="str">
            <v>-</v>
          </cell>
          <cell r="AI92" t="str">
            <v>-</v>
          </cell>
          <cell r="AJ92" t="str">
            <v>-</v>
          </cell>
          <cell r="AK92" t="str">
            <v>-</v>
          </cell>
          <cell r="AL92">
            <v>1</v>
          </cell>
          <cell r="AM92">
            <v>4</v>
          </cell>
          <cell r="AN92" t="str">
            <v/>
          </cell>
          <cell r="AO92" t="str">
            <v/>
          </cell>
          <cell r="AP92" t="str">
            <v/>
          </cell>
          <cell r="AQ92" t="str">
            <v/>
          </cell>
          <cell r="AR92" t="str">
            <v/>
          </cell>
          <cell r="AS92" t="str">
            <v/>
          </cell>
          <cell r="AT92" t="str">
            <v/>
          </cell>
          <cell r="AU92" t="str">
            <v/>
          </cell>
          <cell r="AV92">
            <v>1</v>
          </cell>
          <cell r="AW92" t="str">
            <v>-</v>
          </cell>
          <cell r="AX92" t="str">
            <v>-</v>
          </cell>
          <cell r="AY92" t="str">
            <v>-</v>
          </cell>
          <cell r="AZ92" t="str">
            <v>c</v>
          </cell>
          <cell r="BA92" t="str">
            <v>-</v>
          </cell>
          <cell r="BB92" t="str">
            <v>-</v>
          </cell>
          <cell r="BC92" t="str">
            <v>-</v>
          </cell>
          <cell r="BD92" t="str">
            <v>-</v>
          </cell>
          <cell r="BE92" t="str">
            <v>c</v>
          </cell>
          <cell r="BF92" t="str">
            <v/>
          </cell>
          <cell r="BG92" t="str">
            <v/>
          </cell>
          <cell r="BH92" t="str">
            <v/>
          </cell>
          <cell r="BI92">
            <v>2</v>
          </cell>
          <cell r="BJ92" t="str">
            <v/>
          </cell>
          <cell r="BK92" t="str">
            <v/>
          </cell>
          <cell r="BL92" t="str">
            <v/>
          </cell>
          <cell r="BM92" t="str">
            <v/>
          </cell>
          <cell r="BN92">
            <v>0.5</v>
          </cell>
          <cell r="BO92" t="str">
            <v>客観指標</v>
          </cell>
          <cell r="BP92" t="str">
            <v>地域の特性に応じた景観は，地域独自の景観に関する活動の中で徐々に形成されていくものであることから，客観指標を重視した。</v>
          </cell>
          <cell r="BQ92" t="str">
            <v>B</v>
          </cell>
          <cell r="BR92" t="str">
            <v>政策の目的がかなり達成されている</v>
          </cell>
          <cell r="BW92" t="str">
            <v>-</v>
          </cell>
          <cell r="BX92" t="str">
            <v>-</v>
          </cell>
          <cell r="BY92" t="str">
            <v>-</v>
          </cell>
          <cell r="BZ92" t="str">
            <v>-</v>
          </cell>
          <cell r="CA92" t="str">
            <v>-</v>
          </cell>
          <cell r="CB92" t="str">
            <v>-</v>
          </cell>
          <cell r="CC92" t="str">
            <v>-</v>
          </cell>
          <cell r="CD92" t="str">
            <v>-</v>
          </cell>
          <cell r="CE92" t="str">
            <v>-</v>
          </cell>
          <cell r="CF92" t="str">
            <v>e</v>
          </cell>
          <cell r="CG92">
            <v>1</v>
          </cell>
          <cell r="CH92" t="str">
            <v>-</v>
          </cell>
          <cell r="CI92" t="str">
            <v>-</v>
          </cell>
          <cell r="CJ92" t="str">
            <v>-</v>
          </cell>
          <cell r="CK92" t="str">
            <v>-</v>
          </cell>
          <cell r="CL92" t="str">
            <v>-</v>
          </cell>
          <cell r="CM92" t="str">
            <v>-</v>
          </cell>
          <cell r="CN92" t="str">
            <v>-</v>
          </cell>
          <cell r="CO92" t="str">
            <v>-</v>
          </cell>
          <cell r="CP92">
            <v>1</v>
          </cell>
          <cell r="CQ92" t="str">
            <v/>
          </cell>
          <cell r="CR92" t="str">
            <v/>
          </cell>
          <cell r="CS92" t="str">
            <v/>
          </cell>
          <cell r="CT92" t="str">
            <v/>
          </cell>
          <cell r="CU92" t="str">
            <v/>
          </cell>
          <cell r="CV92" t="str">
            <v/>
          </cell>
          <cell r="CW92" t="str">
            <v/>
          </cell>
          <cell r="CX92" t="str">
            <v/>
          </cell>
          <cell r="CY92" t="str">
            <v/>
          </cell>
          <cell r="CZ92">
            <v>0</v>
          </cell>
          <cell r="DA92" t="str">
            <v>-</v>
          </cell>
          <cell r="DB92" t="str">
            <v>-</v>
          </cell>
          <cell r="DC92" t="str">
            <v>-</v>
          </cell>
          <cell r="DD92" t="str">
            <v>-</v>
          </cell>
          <cell r="DE92" t="str">
            <v>-</v>
          </cell>
          <cell r="DF92" t="str">
            <v>-</v>
          </cell>
          <cell r="DG92" t="str">
            <v>-</v>
          </cell>
          <cell r="DH92" t="str">
            <v>-</v>
          </cell>
          <cell r="DI92" t="e">
            <v>#DIV/0!</v>
          </cell>
          <cell r="DJ92" t="str">
            <v/>
          </cell>
          <cell r="DK92" t="str">
            <v/>
          </cell>
          <cell r="DL92" t="str">
            <v/>
          </cell>
          <cell r="DM92" t="str">
            <v/>
          </cell>
          <cell r="DN92" t="str">
            <v/>
          </cell>
          <cell r="DO92" t="str">
            <v/>
          </cell>
          <cell r="DP92" t="str">
            <v/>
          </cell>
          <cell r="DQ92" t="str">
            <v/>
          </cell>
          <cell r="DR92" t="e">
            <v>#DIV/0!</v>
          </cell>
          <cell r="DS92" t="str">
            <v>客観指標</v>
          </cell>
          <cell r="DT92" t="str">
            <v>地域の特性に応じた景観は，地域独自の景観に関する活動の中で徐々に形成されていくものであることから，客観指標を重視した。</v>
          </cell>
          <cell r="DU92" t="e">
            <v>#DIV/0!</v>
          </cell>
          <cell r="DV92" t="e">
            <v>#DIV/0!</v>
          </cell>
          <cell r="DY92" t="str">
            <v>リンク</v>
          </cell>
          <cell r="EA92" t="str">
            <v>-</v>
          </cell>
          <cell r="EB92" t="str">
            <v>-</v>
          </cell>
          <cell r="EC92" t="str">
            <v>-</v>
          </cell>
          <cell r="ED92" t="str">
            <v>-</v>
          </cell>
          <cell r="EE92" t="str">
            <v>-</v>
          </cell>
          <cell r="EF92" t="str">
            <v>-</v>
          </cell>
          <cell r="EG92" t="str">
            <v>-</v>
          </cell>
          <cell r="EH92" t="str">
            <v>-</v>
          </cell>
          <cell r="EI92" t="str">
            <v>-</v>
          </cell>
          <cell r="EJ92" t="str">
            <v>e</v>
          </cell>
          <cell r="EK92">
            <v>1</v>
          </cell>
          <cell r="EL92" t="str">
            <v>-</v>
          </cell>
          <cell r="EM92" t="str">
            <v>-</v>
          </cell>
          <cell r="EN92" t="str">
            <v>-</v>
          </cell>
          <cell r="EO92" t="str">
            <v>-</v>
          </cell>
          <cell r="EP92" t="str">
            <v>-</v>
          </cell>
          <cell r="EQ92" t="str">
            <v>-</v>
          </cell>
          <cell r="ER92" t="str">
            <v>-</v>
          </cell>
          <cell r="ES92" t="str">
            <v>-</v>
          </cell>
          <cell r="ET92">
            <v>1</v>
          </cell>
          <cell r="EU92" t="str">
            <v/>
          </cell>
          <cell r="EV92" t="str">
            <v/>
          </cell>
          <cell r="EW92" t="str">
            <v/>
          </cell>
          <cell r="EX92" t="str">
            <v/>
          </cell>
          <cell r="EY92" t="str">
            <v/>
          </cell>
          <cell r="EZ92" t="str">
            <v/>
          </cell>
          <cell r="FA92" t="str">
            <v/>
          </cell>
          <cell r="FB92" t="str">
            <v/>
          </cell>
          <cell r="FC92" t="str">
            <v/>
          </cell>
          <cell r="FD92">
            <v>0</v>
          </cell>
          <cell r="FE92" t="str">
            <v>-</v>
          </cell>
          <cell r="FF92" t="str">
            <v>-</v>
          </cell>
          <cell r="FG92" t="str">
            <v>-</v>
          </cell>
          <cell r="FH92" t="str">
            <v>-</v>
          </cell>
          <cell r="FI92" t="str">
            <v>-</v>
          </cell>
          <cell r="FJ92" t="str">
            <v>-</v>
          </cell>
          <cell r="FK92" t="str">
            <v>-</v>
          </cell>
          <cell r="FL92" t="str">
            <v>-</v>
          </cell>
          <cell r="FM92" t="e">
            <v>#DIV/0!</v>
          </cell>
          <cell r="FN92" t="str">
            <v/>
          </cell>
          <cell r="FO92" t="str">
            <v/>
          </cell>
          <cell r="FP92" t="str">
            <v/>
          </cell>
          <cell r="FQ92" t="str">
            <v/>
          </cell>
          <cell r="FR92" t="str">
            <v/>
          </cell>
          <cell r="FS92" t="str">
            <v/>
          </cell>
          <cell r="FT92" t="str">
            <v/>
          </cell>
          <cell r="FU92" t="str">
            <v/>
          </cell>
          <cell r="FV92" t="e">
            <v>#DIV/0!</v>
          </cell>
          <cell r="FW92" t="str">
            <v>客観指標</v>
          </cell>
          <cell r="FX92" t="str">
            <v>地域の特性に応じた景観は，地域独自の景観に関する活動の中で徐々に形成されていくものであることから，客観指標を重視した。</v>
          </cell>
          <cell r="FY92" t="e">
            <v>#DIV/0!</v>
          </cell>
          <cell r="FZ92" t="e">
            <v>#DIV/0!</v>
          </cell>
          <cell r="GC92" t="str">
            <v>リンク</v>
          </cell>
          <cell r="GE92" t="str">
            <v>-</v>
          </cell>
          <cell r="GF92" t="str">
            <v>-</v>
          </cell>
          <cell r="GG92" t="str">
            <v>-</v>
          </cell>
          <cell r="GH92" t="str">
            <v>-</v>
          </cell>
          <cell r="GI92" t="str">
            <v>-</v>
          </cell>
          <cell r="GJ92" t="str">
            <v>-</v>
          </cell>
          <cell r="GK92" t="str">
            <v>-</v>
          </cell>
          <cell r="GL92" t="str">
            <v>-</v>
          </cell>
          <cell r="GM92" t="str">
            <v>-</v>
          </cell>
          <cell r="GN92" t="str">
            <v>e</v>
          </cell>
          <cell r="GO92">
            <v>1</v>
          </cell>
          <cell r="GP92" t="str">
            <v>-</v>
          </cell>
          <cell r="GQ92" t="str">
            <v>-</v>
          </cell>
          <cell r="GR92" t="str">
            <v>-</v>
          </cell>
          <cell r="GS92" t="str">
            <v>-</v>
          </cell>
          <cell r="GT92" t="str">
            <v>-</v>
          </cell>
          <cell r="GU92" t="str">
            <v>-</v>
          </cell>
          <cell r="GV92" t="str">
            <v>-</v>
          </cell>
          <cell r="GW92" t="str">
            <v>-</v>
          </cell>
          <cell r="GX92">
            <v>1</v>
          </cell>
          <cell r="GY92" t="str">
            <v/>
          </cell>
          <cell r="GZ92" t="str">
            <v/>
          </cell>
          <cell r="HA92" t="str">
            <v/>
          </cell>
          <cell r="HB92" t="str">
            <v/>
          </cell>
          <cell r="HC92" t="str">
            <v/>
          </cell>
          <cell r="HD92" t="str">
            <v/>
          </cell>
          <cell r="HE92" t="str">
            <v/>
          </cell>
          <cell r="HF92" t="str">
            <v/>
          </cell>
          <cell r="HG92" t="str">
            <v/>
          </cell>
          <cell r="HH92">
            <v>0</v>
          </cell>
          <cell r="HI92" t="str">
            <v>-</v>
          </cell>
          <cell r="HJ92" t="str">
            <v>-</v>
          </cell>
          <cell r="HK92" t="str">
            <v>-</v>
          </cell>
          <cell r="HL92" t="str">
            <v>-</v>
          </cell>
          <cell r="HM92" t="str">
            <v>-</v>
          </cell>
          <cell r="HN92" t="str">
            <v>-</v>
          </cell>
          <cell r="HO92" t="str">
            <v>-</v>
          </cell>
          <cell r="HP92" t="str">
            <v>-</v>
          </cell>
          <cell r="HQ92" t="e">
            <v>#DIV/0!</v>
          </cell>
          <cell r="HR92" t="str">
            <v/>
          </cell>
          <cell r="HS92" t="str">
            <v/>
          </cell>
          <cell r="HT92" t="str">
            <v/>
          </cell>
          <cell r="HU92" t="str">
            <v/>
          </cell>
          <cell r="HV92" t="str">
            <v/>
          </cell>
          <cell r="HW92" t="str">
            <v/>
          </cell>
          <cell r="HX92" t="str">
            <v/>
          </cell>
          <cell r="HY92" t="str">
            <v/>
          </cell>
          <cell r="HZ92" t="e">
            <v>#DIV/0!</v>
          </cell>
          <cell r="IA92" t="str">
            <v>客観指標</v>
          </cell>
          <cell r="IB92" t="str">
            <v>地域の特性に応じた景観は，地域独自の景観に関する活動の中で徐々に形成されていくものであることから，客観指標を重視した。</v>
          </cell>
          <cell r="IC92" t="e">
            <v>#DIV/0!</v>
          </cell>
          <cell r="ID92" t="e">
            <v>#DIV/0!</v>
          </cell>
          <cell r="IG92" t="str">
            <v>リンク</v>
          </cell>
          <cell r="II92" t="str">
            <v>-</v>
          </cell>
          <cell r="IJ92" t="str">
            <v>-</v>
          </cell>
          <cell r="IK92" t="str">
            <v>-</v>
          </cell>
          <cell r="IL92" t="str">
            <v>-</v>
          </cell>
          <cell r="IM92" t="str">
            <v>-</v>
          </cell>
          <cell r="IN92" t="str">
            <v>-</v>
          </cell>
          <cell r="IO92" t="str">
            <v>-</v>
          </cell>
          <cell r="IP92" t="str">
            <v>-</v>
          </cell>
          <cell r="IQ92" t="str">
            <v>-</v>
          </cell>
          <cell r="IR92" t="str">
            <v>e</v>
          </cell>
          <cell r="IS92">
            <v>1</v>
          </cell>
          <cell r="IT92" t="str">
            <v>-</v>
          </cell>
          <cell r="IU92" t="str">
            <v>-</v>
          </cell>
          <cell r="IV92" t="str">
            <v>-</v>
          </cell>
          <cell r="IW92" t="str">
            <v>-</v>
          </cell>
          <cell r="IX92" t="str">
            <v>-</v>
          </cell>
          <cell r="IY92" t="str">
            <v>-</v>
          </cell>
          <cell r="IZ92" t="str">
            <v>-</v>
          </cell>
          <cell r="JA92" t="str">
            <v>-</v>
          </cell>
          <cell r="JB92">
            <v>1</v>
          </cell>
          <cell r="JC92" t="str">
            <v/>
          </cell>
          <cell r="JD92" t="str">
            <v/>
          </cell>
          <cell r="JE92" t="str">
            <v/>
          </cell>
          <cell r="JF92" t="str">
            <v/>
          </cell>
          <cell r="JG92" t="str">
            <v/>
          </cell>
          <cell r="JH92" t="str">
            <v/>
          </cell>
          <cell r="JI92" t="str">
            <v/>
          </cell>
          <cell r="JJ92" t="str">
            <v/>
          </cell>
          <cell r="JK92" t="str">
            <v/>
          </cell>
          <cell r="JL92">
            <v>0</v>
          </cell>
          <cell r="JM92" t="str">
            <v>-</v>
          </cell>
          <cell r="JN92" t="str">
            <v>-</v>
          </cell>
          <cell r="JO92" t="str">
            <v>-</v>
          </cell>
          <cell r="JP92" t="str">
            <v>-</v>
          </cell>
          <cell r="JQ92" t="str">
            <v>-</v>
          </cell>
          <cell r="JR92" t="str">
            <v>-</v>
          </cell>
          <cell r="JS92" t="str">
            <v>-</v>
          </cell>
          <cell r="JT92" t="str">
            <v>-</v>
          </cell>
          <cell r="JU92" t="e">
            <v>#DIV/0!</v>
          </cell>
          <cell r="JV92" t="str">
            <v/>
          </cell>
          <cell r="JW92" t="str">
            <v/>
          </cell>
          <cell r="JX92" t="str">
            <v/>
          </cell>
          <cell r="JY92" t="str">
            <v/>
          </cell>
          <cell r="JZ92" t="str">
            <v/>
          </cell>
          <cell r="KA92" t="str">
            <v/>
          </cell>
          <cell r="KB92" t="str">
            <v/>
          </cell>
          <cell r="KC92" t="str">
            <v/>
          </cell>
          <cell r="KD92" t="e">
            <v>#DIV/0!</v>
          </cell>
          <cell r="KE92" t="str">
            <v>客観指標</v>
          </cell>
          <cell r="KF92" t="str">
            <v>地域の特性に応じた景観は，地域独自の景観に関する活動の中で徐々に形成されていくものであることから，客観指標を重視した。</v>
          </cell>
          <cell r="KG92" t="e">
            <v>#DIV/0!</v>
          </cell>
          <cell r="KH92" t="e">
            <v>#DIV/0!</v>
          </cell>
          <cell r="KK92" t="str">
            <v>リンク</v>
          </cell>
        </row>
        <row r="93">
          <cell r="A93">
            <v>2301</v>
          </cell>
          <cell r="B93" t="str">
            <v>良質なストックへの誘導</v>
          </cell>
          <cell r="C93">
            <v>23</v>
          </cell>
          <cell r="D93" t="str">
            <v>建築物</v>
          </cell>
          <cell r="F93" t="str">
            <v>都市計画局</v>
          </cell>
          <cell r="K93" t="str">
            <v>○</v>
          </cell>
          <cell r="L93" t="str">
            <v>-</v>
          </cell>
          <cell r="M93" t="str">
            <v>-</v>
          </cell>
          <cell r="N93" t="str">
            <v>-</v>
          </cell>
          <cell r="O93" t="str">
            <v>-</v>
          </cell>
          <cell r="P93" t="str">
            <v>-</v>
          </cell>
          <cell r="Q93" t="str">
            <v>-</v>
          </cell>
          <cell r="R93" t="str">
            <v>-</v>
          </cell>
          <cell r="S93" t="str">
            <v>a</v>
          </cell>
          <cell r="T93" t="str">
            <v>d</v>
          </cell>
          <cell r="U93" t="str">
            <v>-</v>
          </cell>
          <cell r="V93" t="str">
            <v>-</v>
          </cell>
          <cell r="W93" t="str">
            <v>-</v>
          </cell>
          <cell r="X93" t="str">
            <v>-</v>
          </cell>
          <cell r="Y93" t="str">
            <v>-</v>
          </cell>
          <cell r="Z93" t="str">
            <v>-</v>
          </cell>
          <cell r="AA93" t="str">
            <v>-</v>
          </cell>
          <cell r="AB93" t="str">
            <v>b</v>
          </cell>
          <cell r="AC93">
            <v>1</v>
          </cell>
          <cell r="AD93">
            <v>1</v>
          </cell>
          <cell r="AE93" t="str">
            <v>-</v>
          </cell>
          <cell r="AF93" t="str">
            <v>-</v>
          </cell>
          <cell r="AG93" t="str">
            <v>-</v>
          </cell>
          <cell r="AH93" t="str">
            <v>-</v>
          </cell>
          <cell r="AI93" t="str">
            <v>-</v>
          </cell>
          <cell r="AJ93" t="str">
            <v>-</v>
          </cell>
          <cell r="AK93" t="str">
            <v>-</v>
          </cell>
          <cell r="AL93">
            <v>2</v>
          </cell>
          <cell r="AM93">
            <v>4</v>
          </cell>
          <cell r="AN93">
            <v>1</v>
          </cell>
          <cell r="AO93" t="str">
            <v/>
          </cell>
          <cell r="AP93" t="str">
            <v/>
          </cell>
          <cell r="AQ93" t="str">
            <v/>
          </cell>
          <cell r="AR93" t="str">
            <v/>
          </cell>
          <cell r="AS93" t="str">
            <v/>
          </cell>
          <cell r="AT93" t="str">
            <v/>
          </cell>
          <cell r="AU93" t="str">
            <v/>
          </cell>
          <cell r="AV93">
            <v>0.625</v>
          </cell>
          <cell r="AW93" t="str">
            <v>b</v>
          </cell>
          <cell r="AX93" t="str">
            <v>-</v>
          </cell>
          <cell r="AY93" t="str">
            <v>-</v>
          </cell>
          <cell r="AZ93" t="str">
            <v>-</v>
          </cell>
          <cell r="BA93" t="str">
            <v>-</v>
          </cell>
          <cell r="BB93" t="str">
            <v>-</v>
          </cell>
          <cell r="BC93" t="str">
            <v>-</v>
          </cell>
          <cell r="BD93" t="str">
            <v>-</v>
          </cell>
          <cell r="BE93" t="str">
            <v>b</v>
          </cell>
          <cell r="BF93">
            <v>3</v>
          </cell>
          <cell r="BG93" t="str">
            <v/>
          </cell>
          <cell r="BH93" t="str">
            <v/>
          </cell>
          <cell r="BI93" t="str">
            <v/>
          </cell>
          <cell r="BJ93" t="str">
            <v/>
          </cell>
          <cell r="BK93" t="str">
            <v/>
          </cell>
          <cell r="BL93" t="str">
            <v/>
          </cell>
          <cell r="BM93" t="str">
            <v/>
          </cell>
          <cell r="BN93">
            <v>0.75</v>
          </cell>
          <cell r="BO93" t="str">
            <v>客観指標</v>
          </cell>
          <cell r="BP93" t="str">
            <v>建築物の安全性に対する市民の実感以上に，建築基準法第7条に基づく完了検査が建築主の法定の義務であることが重視されるため</v>
          </cell>
          <cell r="BQ93" t="str">
            <v>B</v>
          </cell>
          <cell r="BR93" t="str">
            <v>政策の目的がかなり達成されている</v>
          </cell>
          <cell r="BW93" t="str">
            <v>-</v>
          </cell>
          <cell r="BX93" t="str">
            <v>-</v>
          </cell>
          <cell r="BY93" t="str">
            <v>-</v>
          </cell>
          <cell r="BZ93" t="str">
            <v>-</v>
          </cell>
          <cell r="CA93" t="str">
            <v>-</v>
          </cell>
          <cell r="CB93" t="str">
            <v>-</v>
          </cell>
          <cell r="CC93" t="str">
            <v>-</v>
          </cell>
          <cell r="CD93" t="str">
            <v>-</v>
          </cell>
          <cell r="CE93" t="str">
            <v>-</v>
          </cell>
          <cell r="CF93" t="str">
            <v>e</v>
          </cell>
          <cell r="CG93">
            <v>1</v>
          </cell>
          <cell r="CH93">
            <v>1</v>
          </cell>
          <cell r="CI93" t="str">
            <v>-</v>
          </cell>
          <cell r="CJ93" t="str">
            <v>-</v>
          </cell>
          <cell r="CK93" t="str">
            <v>-</v>
          </cell>
          <cell r="CL93" t="str">
            <v>-</v>
          </cell>
          <cell r="CM93" t="str">
            <v>-</v>
          </cell>
          <cell r="CN93" t="str">
            <v>-</v>
          </cell>
          <cell r="CO93" t="str">
            <v>-</v>
          </cell>
          <cell r="CP93">
            <v>2</v>
          </cell>
          <cell r="CQ93" t="str">
            <v/>
          </cell>
          <cell r="CR93" t="str">
            <v/>
          </cell>
          <cell r="CS93" t="str">
            <v/>
          </cell>
          <cell r="CT93" t="str">
            <v/>
          </cell>
          <cell r="CU93" t="str">
            <v/>
          </cell>
          <cell r="CV93" t="str">
            <v/>
          </cell>
          <cell r="CW93" t="str">
            <v/>
          </cell>
          <cell r="CX93" t="str">
            <v/>
          </cell>
          <cell r="CY93" t="str">
            <v/>
          </cell>
          <cell r="CZ93">
            <v>0</v>
          </cell>
          <cell r="DA93" t="str">
            <v>-</v>
          </cell>
          <cell r="DB93" t="str">
            <v>-</v>
          </cell>
          <cell r="DC93" t="str">
            <v>-</v>
          </cell>
          <cell r="DD93" t="str">
            <v>-</v>
          </cell>
          <cell r="DE93" t="str">
            <v>-</v>
          </cell>
          <cell r="DF93" t="str">
            <v>-</v>
          </cell>
          <cell r="DG93" t="str">
            <v>-</v>
          </cell>
          <cell r="DH93" t="str">
            <v>-</v>
          </cell>
          <cell r="DI93" t="e">
            <v>#DIV/0!</v>
          </cell>
          <cell r="DJ93" t="str">
            <v/>
          </cell>
          <cell r="DK93" t="str">
            <v/>
          </cell>
          <cell r="DL93" t="str">
            <v/>
          </cell>
          <cell r="DM93" t="str">
            <v/>
          </cell>
          <cell r="DN93" t="str">
            <v/>
          </cell>
          <cell r="DO93" t="str">
            <v/>
          </cell>
          <cell r="DP93" t="str">
            <v/>
          </cell>
          <cell r="DQ93" t="str">
            <v/>
          </cell>
          <cell r="DR93" t="e">
            <v>#DIV/0!</v>
          </cell>
          <cell r="DS93" t="str">
            <v>客観指標</v>
          </cell>
          <cell r="DT93" t="str">
            <v>建築物の安全性に対する市民の実感以上に，建築基準法第7条に基づく完了検査が建築主の法定の義務であることが重視されるため</v>
          </cell>
          <cell r="DU93" t="e">
            <v>#DIV/0!</v>
          </cell>
          <cell r="DV93" t="e">
            <v>#DIV/0!</v>
          </cell>
          <cell r="DY93" t="str">
            <v>リンク</v>
          </cell>
          <cell r="EA93" t="str">
            <v>-</v>
          </cell>
          <cell r="EB93" t="str">
            <v>-</v>
          </cell>
          <cell r="EC93" t="str">
            <v>-</v>
          </cell>
          <cell r="ED93" t="str">
            <v>-</v>
          </cell>
          <cell r="EE93" t="str">
            <v>-</v>
          </cell>
          <cell r="EF93" t="str">
            <v>-</v>
          </cell>
          <cell r="EG93" t="str">
            <v>-</v>
          </cell>
          <cell r="EH93" t="str">
            <v>-</v>
          </cell>
          <cell r="EI93" t="str">
            <v>-</v>
          </cell>
          <cell r="EJ93" t="str">
            <v>e</v>
          </cell>
          <cell r="EK93">
            <v>1</v>
          </cell>
          <cell r="EL93">
            <v>1</v>
          </cell>
          <cell r="EM93" t="str">
            <v>-</v>
          </cell>
          <cell r="EN93" t="str">
            <v>-</v>
          </cell>
          <cell r="EO93" t="str">
            <v>-</v>
          </cell>
          <cell r="EP93" t="str">
            <v>-</v>
          </cell>
          <cell r="EQ93" t="str">
            <v>-</v>
          </cell>
          <cell r="ER93" t="str">
            <v>-</v>
          </cell>
          <cell r="ES93" t="str">
            <v>-</v>
          </cell>
          <cell r="ET93">
            <v>2</v>
          </cell>
          <cell r="EU93" t="str">
            <v/>
          </cell>
          <cell r="EV93" t="str">
            <v/>
          </cell>
          <cell r="EW93" t="str">
            <v/>
          </cell>
          <cell r="EX93" t="str">
            <v/>
          </cell>
          <cell r="EY93" t="str">
            <v/>
          </cell>
          <cell r="EZ93" t="str">
            <v/>
          </cell>
          <cell r="FA93" t="str">
            <v/>
          </cell>
          <cell r="FB93" t="str">
            <v/>
          </cell>
          <cell r="FC93" t="str">
            <v/>
          </cell>
          <cell r="FD93">
            <v>0</v>
          </cell>
          <cell r="FE93" t="str">
            <v>-</v>
          </cell>
          <cell r="FF93" t="str">
            <v>-</v>
          </cell>
          <cell r="FG93" t="str">
            <v>-</v>
          </cell>
          <cell r="FH93" t="str">
            <v>-</v>
          </cell>
          <cell r="FI93" t="str">
            <v>-</v>
          </cell>
          <cell r="FJ93" t="str">
            <v>-</v>
          </cell>
          <cell r="FK93" t="str">
            <v>-</v>
          </cell>
          <cell r="FL93" t="str">
            <v>-</v>
          </cell>
          <cell r="FM93" t="e">
            <v>#DIV/0!</v>
          </cell>
          <cell r="FN93" t="str">
            <v/>
          </cell>
          <cell r="FO93" t="str">
            <v/>
          </cell>
          <cell r="FP93" t="str">
            <v/>
          </cell>
          <cell r="FQ93" t="str">
            <v/>
          </cell>
          <cell r="FR93" t="str">
            <v/>
          </cell>
          <cell r="FS93" t="str">
            <v/>
          </cell>
          <cell r="FT93" t="str">
            <v/>
          </cell>
          <cell r="FU93" t="str">
            <v/>
          </cell>
          <cell r="FV93" t="e">
            <v>#DIV/0!</v>
          </cell>
          <cell r="FW93" t="str">
            <v>客観指標</v>
          </cell>
          <cell r="FX93" t="str">
            <v>建築物の安全性に対する市民の実感以上に，建築基準法第7条に基づく完了検査が建築主の法定の義務であることが重視されるため</v>
          </cell>
          <cell r="FY93" t="e">
            <v>#DIV/0!</v>
          </cell>
          <cell r="FZ93" t="e">
            <v>#DIV/0!</v>
          </cell>
          <cell r="GC93" t="str">
            <v>リンク</v>
          </cell>
          <cell r="GE93" t="str">
            <v>-</v>
          </cell>
          <cell r="GF93" t="str">
            <v>-</v>
          </cell>
          <cell r="GG93" t="str">
            <v>-</v>
          </cell>
          <cell r="GH93" t="str">
            <v>-</v>
          </cell>
          <cell r="GI93" t="str">
            <v>-</v>
          </cell>
          <cell r="GJ93" t="str">
            <v>-</v>
          </cell>
          <cell r="GK93" t="str">
            <v>-</v>
          </cell>
          <cell r="GL93" t="str">
            <v>-</v>
          </cell>
          <cell r="GM93" t="str">
            <v>-</v>
          </cell>
          <cell r="GN93" t="str">
            <v>e</v>
          </cell>
          <cell r="GO93">
            <v>1</v>
          </cell>
          <cell r="GP93">
            <v>1</v>
          </cell>
          <cell r="GQ93" t="str">
            <v>-</v>
          </cell>
          <cell r="GR93" t="str">
            <v>-</v>
          </cell>
          <cell r="GS93" t="str">
            <v>-</v>
          </cell>
          <cell r="GT93" t="str">
            <v>-</v>
          </cell>
          <cell r="GU93" t="str">
            <v>-</v>
          </cell>
          <cell r="GV93" t="str">
            <v>-</v>
          </cell>
          <cell r="GW93" t="str">
            <v>-</v>
          </cell>
          <cell r="GX93">
            <v>2</v>
          </cell>
          <cell r="GY93" t="str">
            <v/>
          </cell>
          <cell r="GZ93" t="str">
            <v/>
          </cell>
          <cell r="HA93" t="str">
            <v/>
          </cell>
          <cell r="HB93" t="str">
            <v/>
          </cell>
          <cell r="HC93" t="str">
            <v/>
          </cell>
          <cell r="HD93" t="str">
            <v/>
          </cell>
          <cell r="HE93" t="str">
            <v/>
          </cell>
          <cell r="HF93" t="str">
            <v/>
          </cell>
          <cell r="HG93" t="str">
            <v/>
          </cell>
          <cell r="HH93">
            <v>0</v>
          </cell>
          <cell r="HI93" t="str">
            <v>-</v>
          </cell>
          <cell r="HJ93" t="str">
            <v>-</v>
          </cell>
          <cell r="HK93" t="str">
            <v>-</v>
          </cell>
          <cell r="HL93" t="str">
            <v>-</v>
          </cell>
          <cell r="HM93" t="str">
            <v>-</v>
          </cell>
          <cell r="HN93" t="str">
            <v>-</v>
          </cell>
          <cell r="HO93" t="str">
            <v>-</v>
          </cell>
          <cell r="HP93" t="str">
            <v>-</v>
          </cell>
          <cell r="HQ93" t="e">
            <v>#DIV/0!</v>
          </cell>
          <cell r="HR93" t="str">
            <v/>
          </cell>
          <cell r="HS93" t="str">
            <v/>
          </cell>
          <cell r="HT93" t="str">
            <v/>
          </cell>
          <cell r="HU93" t="str">
            <v/>
          </cell>
          <cell r="HV93" t="str">
            <v/>
          </cell>
          <cell r="HW93" t="str">
            <v/>
          </cell>
          <cell r="HX93" t="str">
            <v/>
          </cell>
          <cell r="HY93" t="str">
            <v/>
          </cell>
          <cell r="HZ93" t="e">
            <v>#DIV/0!</v>
          </cell>
          <cell r="IA93" t="str">
            <v>客観指標</v>
          </cell>
          <cell r="IB93" t="str">
            <v>建築物の安全性に対する市民の実感以上に，建築基準法第7条に基づく完了検査が建築主の法定の義務であることが重視されるため</v>
          </cell>
          <cell r="IC93" t="e">
            <v>#DIV/0!</v>
          </cell>
          <cell r="ID93" t="e">
            <v>#DIV/0!</v>
          </cell>
          <cell r="IG93" t="str">
            <v>リンク</v>
          </cell>
          <cell r="II93" t="str">
            <v>-</v>
          </cell>
          <cell r="IJ93" t="str">
            <v>-</v>
          </cell>
          <cell r="IK93" t="str">
            <v>-</v>
          </cell>
          <cell r="IL93" t="str">
            <v>-</v>
          </cell>
          <cell r="IM93" t="str">
            <v>-</v>
          </cell>
          <cell r="IN93" t="str">
            <v>-</v>
          </cell>
          <cell r="IO93" t="str">
            <v>-</v>
          </cell>
          <cell r="IP93" t="str">
            <v>-</v>
          </cell>
          <cell r="IQ93" t="str">
            <v>-</v>
          </cell>
          <cell r="IR93" t="str">
            <v>e</v>
          </cell>
          <cell r="IS93">
            <v>1</v>
          </cell>
          <cell r="IT93">
            <v>1</v>
          </cell>
          <cell r="IU93" t="str">
            <v>-</v>
          </cell>
          <cell r="IV93" t="str">
            <v>-</v>
          </cell>
          <cell r="IW93" t="str">
            <v>-</v>
          </cell>
          <cell r="IX93" t="str">
            <v>-</v>
          </cell>
          <cell r="IY93" t="str">
            <v>-</v>
          </cell>
          <cell r="IZ93" t="str">
            <v>-</v>
          </cell>
          <cell r="JA93" t="str">
            <v>-</v>
          </cell>
          <cell r="JB93">
            <v>2</v>
          </cell>
          <cell r="JC93" t="str">
            <v/>
          </cell>
          <cell r="JD93" t="str">
            <v/>
          </cell>
          <cell r="JE93" t="str">
            <v/>
          </cell>
          <cell r="JF93" t="str">
            <v/>
          </cell>
          <cell r="JG93" t="str">
            <v/>
          </cell>
          <cell r="JH93" t="str">
            <v/>
          </cell>
          <cell r="JI93" t="str">
            <v/>
          </cell>
          <cell r="JJ93" t="str">
            <v/>
          </cell>
          <cell r="JK93" t="str">
            <v/>
          </cell>
          <cell r="JL93">
            <v>0</v>
          </cell>
          <cell r="JM93" t="str">
            <v>-</v>
          </cell>
          <cell r="JN93" t="str">
            <v>-</v>
          </cell>
          <cell r="JO93" t="str">
            <v>-</v>
          </cell>
          <cell r="JP93" t="str">
            <v>-</v>
          </cell>
          <cell r="JQ93" t="str">
            <v>-</v>
          </cell>
          <cell r="JR93" t="str">
            <v>-</v>
          </cell>
          <cell r="JS93" t="str">
            <v>-</v>
          </cell>
          <cell r="JT93" t="str">
            <v>-</v>
          </cell>
          <cell r="JU93" t="e">
            <v>#DIV/0!</v>
          </cell>
          <cell r="JV93" t="str">
            <v/>
          </cell>
          <cell r="JW93" t="str">
            <v/>
          </cell>
          <cell r="JX93" t="str">
            <v/>
          </cell>
          <cell r="JY93" t="str">
            <v/>
          </cell>
          <cell r="JZ93" t="str">
            <v/>
          </cell>
          <cell r="KA93" t="str">
            <v/>
          </cell>
          <cell r="KB93" t="str">
            <v/>
          </cell>
          <cell r="KC93" t="str">
            <v/>
          </cell>
          <cell r="KD93" t="e">
            <v>#DIV/0!</v>
          </cell>
          <cell r="KE93" t="str">
            <v>客観指標</v>
          </cell>
          <cell r="KF93" t="str">
            <v>建築物の安全性に対する市民の実感以上に，建築基準法第7条に基づく完了検査が建築主の法定の義務であることが重視されるため</v>
          </cell>
          <cell r="KG93" t="e">
            <v>#DIV/0!</v>
          </cell>
          <cell r="KH93" t="e">
            <v>#DIV/0!</v>
          </cell>
          <cell r="KK93" t="str">
            <v>リンク</v>
          </cell>
        </row>
        <row r="94">
          <cell r="A94">
            <v>2302</v>
          </cell>
          <cell r="B94" t="str">
            <v>既存ストックの安全性の確保と活用</v>
          </cell>
          <cell r="C94">
            <v>23</v>
          </cell>
          <cell r="D94" t="str">
            <v>建築物</v>
          </cell>
          <cell r="F94" t="str">
            <v>都市計画局</v>
          </cell>
          <cell r="K94" t="str">
            <v>-</v>
          </cell>
          <cell r="L94" t="str">
            <v>○</v>
          </cell>
          <cell r="M94" t="str">
            <v>-</v>
          </cell>
          <cell r="N94" t="str">
            <v>-</v>
          </cell>
          <cell r="O94" t="str">
            <v>-</v>
          </cell>
          <cell r="P94" t="str">
            <v>-</v>
          </cell>
          <cell r="Q94" t="str">
            <v>-</v>
          </cell>
          <cell r="R94" t="str">
            <v>-</v>
          </cell>
          <cell r="S94" t="str">
            <v>a</v>
          </cell>
          <cell r="T94" t="str">
            <v>a</v>
          </cell>
          <cell r="U94" t="str">
            <v>c</v>
          </cell>
          <cell r="V94" t="str">
            <v>a</v>
          </cell>
          <cell r="W94" t="str">
            <v>-</v>
          </cell>
          <cell r="X94" t="str">
            <v>c</v>
          </cell>
          <cell r="Y94" t="str">
            <v>-</v>
          </cell>
          <cell r="Z94" t="str">
            <v>-</v>
          </cell>
          <cell r="AA94" t="str">
            <v>-</v>
          </cell>
          <cell r="AB94" t="str">
            <v>a</v>
          </cell>
          <cell r="AC94">
            <v>1</v>
          </cell>
          <cell r="AD94">
            <v>1</v>
          </cell>
          <cell r="AE94">
            <v>1</v>
          </cell>
          <cell r="AF94">
            <v>1</v>
          </cell>
          <cell r="AG94" t="str">
            <v>-</v>
          </cell>
          <cell r="AH94">
            <v>1</v>
          </cell>
          <cell r="AI94" t="str">
            <v>-</v>
          </cell>
          <cell r="AJ94" t="str">
            <v>-</v>
          </cell>
          <cell r="AK94" t="str">
            <v>-</v>
          </cell>
          <cell r="AL94">
            <v>5</v>
          </cell>
          <cell r="AM94">
            <v>4</v>
          </cell>
          <cell r="AN94">
            <v>4</v>
          </cell>
          <cell r="AO94">
            <v>2</v>
          </cell>
          <cell r="AP94">
            <v>4</v>
          </cell>
          <cell r="AQ94" t="str">
            <v/>
          </cell>
          <cell r="AR94">
            <v>2</v>
          </cell>
          <cell r="AS94" t="str">
            <v/>
          </cell>
          <cell r="AT94" t="str">
            <v/>
          </cell>
          <cell r="AU94" t="str">
            <v/>
          </cell>
          <cell r="AV94">
            <v>0.8</v>
          </cell>
          <cell r="AW94" t="str">
            <v>-</v>
          </cell>
          <cell r="AX94" t="str">
            <v>b</v>
          </cell>
          <cell r="AY94" t="str">
            <v>-</v>
          </cell>
          <cell r="AZ94" t="str">
            <v>-</v>
          </cell>
          <cell r="BA94" t="str">
            <v>-</v>
          </cell>
          <cell r="BB94" t="str">
            <v>-</v>
          </cell>
          <cell r="BC94" t="str">
            <v>-</v>
          </cell>
          <cell r="BD94" t="str">
            <v>-</v>
          </cell>
          <cell r="BE94" t="str">
            <v>b</v>
          </cell>
          <cell r="BF94" t="str">
            <v/>
          </cell>
          <cell r="BG94">
            <v>3</v>
          </cell>
          <cell r="BH94" t="str">
            <v/>
          </cell>
          <cell r="BI94" t="str">
            <v/>
          </cell>
          <cell r="BJ94" t="str">
            <v/>
          </cell>
          <cell r="BK94" t="str">
            <v/>
          </cell>
          <cell r="BL94" t="str">
            <v/>
          </cell>
          <cell r="BM94" t="str">
            <v/>
          </cell>
          <cell r="BN94">
            <v>0.75</v>
          </cell>
          <cell r="BO94" t="str">
            <v>客観指標</v>
          </cell>
          <cell r="BP94" t="str">
            <v>既存ストックの安全性の向上は，すぐには市民に実感されにくいので客観指標評価を重視する。</v>
          </cell>
          <cell r="BQ94" t="str">
            <v>A</v>
          </cell>
          <cell r="BR94" t="str">
            <v>政策の目的が十分に達成されている</v>
          </cell>
          <cell r="BW94" t="str">
            <v>-</v>
          </cell>
          <cell r="BX94" t="str">
            <v>-</v>
          </cell>
          <cell r="BY94" t="str">
            <v>-</v>
          </cell>
          <cell r="BZ94" t="str">
            <v>-</v>
          </cell>
          <cell r="CA94" t="str">
            <v>-</v>
          </cell>
          <cell r="CB94" t="str">
            <v>-</v>
          </cell>
          <cell r="CC94" t="str">
            <v>-</v>
          </cell>
          <cell r="CD94" t="str">
            <v>-</v>
          </cell>
          <cell r="CE94" t="str">
            <v>-</v>
          </cell>
          <cell r="CF94" t="str">
            <v>e</v>
          </cell>
          <cell r="CG94">
            <v>1</v>
          </cell>
          <cell r="CH94">
            <v>1</v>
          </cell>
          <cell r="CI94">
            <v>1</v>
          </cell>
          <cell r="CJ94">
            <v>1</v>
          </cell>
          <cell r="CK94" t="str">
            <v>-</v>
          </cell>
          <cell r="CL94">
            <v>1</v>
          </cell>
          <cell r="CM94" t="str">
            <v>-</v>
          </cell>
          <cell r="CN94" t="str">
            <v>-</v>
          </cell>
          <cell r="CO94" t="str">
            <v>-</v>
          </cell>
          <cell r="CP94">
            <v>5</v>
          </cell>
          <cell r="CQ94" t="str">
            <v/>
          </cell>
          <cell r="CR94" t="str">
            <v/>
          </cell>
          <cell r="CS94" t="str">
            <v/>
          </cell>
          <cell r="CT94" t="str">
            <v/>
          </cell>
          <cell r="CU94" t="str">
            <v/>
          </cell>
          <cell r="CV94" t="str">
            <v/>
          </cell>
          <cell r="CW94" t="str">
            <v/>
          </cell>
          <cell r="CX94" t="str">
            <v/>
          </cell>
          <cell r="CY94" t="str">
            <v/>
          </cell>
          <cell r="CZ94">
            <v>0</v>
          </cell>
          <cell r="DA94" t="str">
            <v>-</v>
          </cell>
          <cell r="DB94" t="str">
            <v>-</v>
          </cell>
          <cell r="DC94" t="str">
            <v>-</v>
          </cell>
          <cell r="DD94" t="str">
            <v>-</v>
          </cell>
          <cell r="DE94" t="str">
            <v>-</v>
          </cell>
          <cell r="DF94" t="str">
            <v>-</v>
          </cell>
          <cell r="DG94" t="str">
            <v>-</v>
          </cell>
          <cell r="DH94" t="str">
            <v>-</v>
          </cell>
          <cell r="DI94" t="e">
            <v>#DIV/0!</v>
          </cell>
          <cell r="DJ94" t="str">
            <v/>
          </cell>
          <cell r="DK94" t="str">
            <v/>
          </cell>
          <cell r="DL94" t="str">
            <v/>
          </cell>
          <cell r="DM94" t="str">
            <v/>
          </cell>
          <cell r="DN94" t="str">
            <v/>
          </cell>
          <cell r="DO94" t="str">
            <v/>
          </cell>
          <cell r="DP94" t="str">
            <v/>
          </cell>
          <cell r="DQ94" t="str">
            <v/>
          </cell>
          <cell r="DR94" t="e">
            <v>#DIV/0!</v>
          </cell>
          <cell r="DS94" t="str">
            <v>客観指標</v>
          </cell>
          <cell r="DT94" t="str">
            <v>既存ストックの安全性の向上は，すぐには市民に実感されにくいので客観指標評価を重視する。</v>
          </cell>
          <cell r="DU94" t="e">
            <v>#DIV/0!</v>
          </cell>
          <cell r="DV94" t="e">
            <v>#DIV/0!</v>
          </cell>
          <cell r="DY94" t="str">
            <v>リンク</v>
          </cell>
          <cell r="EA94" t="str">
            <v>-</v>
          </cell>
          <cell r="EB94" t="str">
            <v>-</v>
          </cell>
          <cell r="EC94" t="str">
            <v>-</v>
          </cell>
          <cell r="ED94" t="str">
            <v>-</v>
          </cell>
          <cell r="EE94" t="str">
            <v>-</v>
          </cell>
          <cell r="EF94" t="str">
            <v>-</v>
          </cell>
          <cell r="EG94" t="str">
            <v>-</v>
          </cell>
          <cell r="EH94" t="str">
            <v>-</v>
          </cell>
          <cell r="EI94" t="str">
            <v>-</v>
          </cell>
          <cell r="EJ94" t="str">
            <v>e</v>
          </cell>
          <cell r="EK94">
            <v>1</v>
          </cell>
          <cell r="EL94">
            <v>1</v>
          </cell>
          <cell r="EM94">
            <v>1</v>
          </cell>
          <cell r="EN94">
            <v>1</v>
          </cell>
          <cell r="EO94" t="str">
            <v>-</v>
          </cell>
          <cell r="EP94">
            <v>1</v>
          </cell>
          <cell r="EQ94" t="str">
            <v>-</v>
          </cell>
          <cell r="ER94" t="str">
            <v>-</v>
          </cell>
          <cell r="ES94" t="str">
            <v>-</v>
          </cell>
          <cell r="ET94">
            <v>5</v>
          </cell>
          <cell r="EU94" t="str">
            <v/>
          </cell>
          <cell r="EV94" t="str">
            <v/>
          </cell>
          <cell r="EW94" t="str">
            <v/>
          </cell>
          <cell r="EX94" t="str">
            <v/>
          </cell>
          <cell r="EY94" t="str">
            <v/>
          </cell>
          <cell r="EZ94" t="str">
            <v/>
          </cell>
          <cell r="FA94" t="str">
            <v/>
          </cell>
          <cell r="FB94" t="str">
            <v/>
          </cell>
          <cell r="FC94" t="str">
            <v/>
          </cell>
          <cell r="FD94">
            <v>0</v>
          </cell>
          <cell r="FE94" t="str">
            <v>-</v>
          </cell>
          <cell r="FF94" t="str">
            <v>-</v>
          </cell>
          <cell r="FG94" t="str">
            <v>-</v>
          </cell>
          <cell r="FH94" t="str">
            <v>-</v>
          </cell>
          <cell r="FI94" t="str">
            <v>-</v>
          </cell>
          <cell r="FJ94" t="str">
            <v>-</v>
          </cell>
          <cell r="FK94" t="str">
            <v>-</v>
          </cell>
          <cell r="FL94" t="str">
            <v>-</v>
          </cell>
          <cell r="FM94" t="e">
            <v>#DIV/0!</v>
          </cell>
          <cell r="FN94" t="str">
            <v/>
          </cell>
          <cell r="FO94" t="str">
            <v/>
          </cell>
          <cell r="FP94" t="str">
            <v/>
          </cell>
          <cell r="FQ94" t="str">
            <v/>
          </cell>
          <cell r="FR94" t="str">
            <v/>
          </cell>
          <cell r="FS94" t="str">
            <v/>
          </cell>
          <cell r="FT94" t="str">
            <v/>
          </cell>
          <cell r="FU94" t="str">
            <v/>
          </cell>
          <cell r="FV94" t="e">
            <v>#DIV/0!</v>
          </cell>
          <cell r="FW94" t="str">
            <v>客観指標</v>
          </cell>
          <cell r="FX94" t="str">
            <v>既存ストックの安全性の向上は，すぐには市民に実感されにくいので客観指標評価を重視する。</v>
          </cell>
          <cell r="FY94" t="e">
            <v>#DIV/0!</v>
          </cell>
          <cell r="FZ94" t="e">
            <v>#DIV/0!</v>
          </cell>
          <cell r="GC94" t="str">
            <v>リンク</v>
          </cell>
          <cell r="GE94" t="str">
            <v>-</v>
          </cell>
          <cell r="GF94" t="str">
            <v>-</v>
          </cell>
          <cell r="GG94" t="str">
            <v>-</v>
          </cell>
          <cell r="GH94" t="str">
            <v>-</v>
          </cell>
          <cell r="GI94" t="str">
            <v>-</v>
          </cell>
          <cell r="GJ94" t="str">
            <v>-</v>
          </cell>
          <cell r="GK94" t="str">
            <v>-</v>
          </cell>
          <cell r="GL94" t="str">
            <v>-</v>
          </cell>
          <cell r="GM94" t="str">
            <v>-</v>
          </cell>
          <cell r="GN94" t="str">
            <v>e</v>
          </cell>
          <cell r="GO94">
            <v>1</v>
          </cell>
          <cell r="GP94">
            <v>1</v>
          </cell>
          <cell r="GQ94">
            <v>1</v>
          </cell>
          <cell r="GR94">
            <v>1</v>
          </cell>
          <cell r="GS94" t="str">
            <v>-</v>
          </cell>
          <cell r="GT94">
            <v>1</v>
          </cell>
          <cell r="GU94" t="str">
            <v>-</v>
          </cell>
          <cell r="GV94" t="str">
            <v>-</v>
          </cell>
          <cell r="GW94" t="str">
            <v>-</v>
          </cell>
          <cell r="GX94">
            <v>5</v>
          </cell>
          <cell r="GY94" t="str">
            <v/>
          </cell>
          <cell r="GZ94" t="str">
            <v/>
          </cell>
          <cell r="HA94" t="str">
            <v/>
          </cell>
          <cell r="HB94" t="str">
            <v/>
          </cell>
          <cell r="HC94" t="str">
            <v/>
          </cell>
          <cell r="HD94" t="str">
            <v/>
          </cell>
          <cell r="HE94" t="str">
            <v/>
          </cell>
          <cell r="HF94" t="str">
            <v/>
          </cell>
          <cell r="HG94" t="str">
            <v/>
          </cell>
          <cell r="HH94">
            <v>0</v>
          </cell>
          <cell r="HI94" t="str">
            <v>-</v>
          </cell>
          <cell r="HJ94" t="str">
            <v>-</v>
          </cell>
          <cell r="HK94" t="str">
            <v>-</v>
          </cell>
          <cell r="HL94" t="str">
            <v>-</v>
          </cell>
          <cell r="HM94" t="str">
            <v>-</v>
          </cell>
          <cell r="HN94" t="str">
            <v>-</v>
          </cell>
          <cell r="HO94" t="str">
            <v>-</v>
          </cell>
          <cell r="HP94" t="str">
            <v>-</v>
          </cell>
          <cell r="HQ94" t="e">
            <v>#DIV/0!</v>
          </cell>
          <cell r="HR94" t="str">
            <v/>
          </cell>
          <cell r="HS94" t="str">
            <v/>
          </cell>
          <cell r="HT94" t="str">
            <v/>
          </cell>
          <cell r="HU94" t="str">
            <v/>
          </cell>
          <cell r="HV94" t="str">
            <v/>
          </cell>
          <cell r="HW94" t="str">
            <v/>
          </cell>
          <cell r="HX94" t="str">
            <v/>
          </cell>
          <cell r="HY94" t="str">
            <v/>
          </cell>
          <cell r="HZ94" t="e">
            <v>#DIV/0!</v>
          </cell>
          <cell r="IA94" t="str">
            <v>客観指標</v>
          </cell>
          <cell r="IB94" t="str">
            <v>既存ストックの安全性の向上は，すぐには市民に実感されにくいので客観指標評価を重視する。</v>
          </cell>
          <cell r="IC94" t="e">
            <v>#DIV/0!</v>
          </cell>
          <cell r="ID94" t="e">
            <v>#DIV/0!</v>
          </cell>
          <cell r="IG94" t="str">
            <v>リンク</v>
          </cell>
          <cell r="II94" t="str">
            <v>-</v>
          </cell>
          <cell r="IJ94" t="str">
            <v>-</v>
          </cell>
          <cell r="IK94" t="str">
            <v>-</v>
          </cell>
          <cell r="IL94" t="str">
            <v>-</v>
          </cell>
          <cell r="IM94" t="str">
            <v>-</v>
          </cell>
          <cell r="IN94" t="str">
            <v>-</v>
          </cell>
          <cell r="IO94" t="str">
            <v>-</v>
          </cell>
          <cell r="IP94" t="str">
            <v>-</v>
          </cell>
          <cell r="IQ94" t="str">
            <v>-</v>
          </cell>
          <cell r="IR94" t="str">
            <v>e</v>
          </cell>
          <cell r="IS94">
            <v>1</v>
          </cell>
          <cell r="IT94">
            <v>1</v>
          </cell>
          <cell r="IU94">
            <v>1</v>
          </cell>
          <cell r="IV94">
            <v>1</v>
          </cell>
          <cell r="IW94" t="str">
            <v>-</v>
          </cell>
          <cell r="IX94">
            <v>1</v>
          </cell>
          <cell r="IY94" t="str">
            <v>-</v>
          </cell>
          <cell r="IZ94" t="str">
            <v>-</v>
          </cell>
          <cell r="JA94" t="str">
            <v>-</v>
          </cell>
          <cell r="JB94">
            <v>5</v>
          </cell>
          <cell r="JC94" t="str">
            <v/>
          </cell>
          <cell r="JD94" t="str">
            <v/>
          </cell>
          <cell r="JE94" t="str">
            <v/>
          </cell>
          <cell r="JF94" t="str">
            <v/>
          </cell>
          <cell r="JG94" t="str">
            <v/>
          </cell>
          <cell r="JH94" t="str">
            <v/>
          </cell>
          <cell r="JI94" t="str">
            <v/>
          </cell>
          <cell r="JJ94" t="str">
            <v/>
          </cell>
          <cell r="JK94" t="str">
            <v/>
          </cell>
          <cell r="JL94">
            <v>0</v>
          </cell>
          <cell r="JM94" t="str">
            <v>-</v>
          </cell>
          <cell r="JN94" t="str">
            <v>-</v>
          </cell>
          <cell r="JO94" t="str">
            <v>-</v>
          </cell>
          <cell r="JP94" t="str">
            <v>-</v>
          </cell>
          <cell r="JQ94" t="str">
            <v>-</v>
          </cell>
          <cell r="JR94" t="str">
            <v>-</v>
          </cell>
          <cell r="JS94" t="str">
            <v>-</v>
          </cell>
          <cell r="JT94" t="str">
            <v>-</v>
          </cell>
          <cell r="JU94" t="e">
            <v>#DIV/0!</v>
          </cell>
          <cell r="JV94" t="str">
            <v/>
          </cell>
          <cell r="JW94" t="str">
            <v/>
          </cell>
          <cell r="JX94" t="str">
            <v/>
          </cell>
          <cell r="JY94" t="str">
            <v/>
          </cell>
          <cell r="JZ94" t="str">
            <v/>
          </cell>
          <cell r="KA94" t="str">
            <v/>
          </cell>
          <cell r="KB94" t="str">
            <v/>
          </cell>
          <cell r="KC94" t="str">
            <v/>
          </cell>
          <cell r="KD94" t="e">
            <v>#DIV/0!</v>
          </cell>
          <cell r="KE94" t="str">
            <v>客観指標</v>
          </cell>
          <cell r="KF94" t="str">
            <v>既存ストックの安全性の向上は，すぐには市民に実感されにくいので客観指標評価を重視する。</v>
          </cell>
          <cell r="KG94" t="e">
            <v>#DIV/0!</v>
          </cell>
          <cell r="KH94" t="e">
            <v>#DIV/0!</v>
          </cell>
          <cell r="KK94" t="str">
            <v>リンク</v>
          </cell>
        </row>
        <row r="95">
          <cell r="A95">
            <v>2303</v>
          </cell>
          <cell r="B95" t="str">
            <v>歴史都市・京都ならではの災害に強いまちづくり</v>
          </cell>
          <cell r="C95">
            <v>23</v>
          </cell>
          <cell r="D95" t="str">
            <v>建築物</v>
          </cell>
          <cell r="F95" t="str">
            <v>都市計画局</v>
          </cell>
          <cell r="G95" t="str">
            <v>建築指導部</v>
          </cell>
          <cell r="H95" t="str">
            <v>都市計画局</v>
          </cell>
          <cell r="I95" t="str">
            <v>まち再生・創造推進室</v>
          </cell>
          <cell r="K95" t="str">
            <v>-</v>
          </cell>
          <cell r="L95" t="str">
            <v>-</v>
          </cell>
          <cell r="M95" t="str">
            <v>○</v>
          </cell>
          <cell r="N95" t="str">
            <v>-</v>
          </cell>
          <cell r="O95" t="str">
            <v>-</v>
          </cell>
          <cell r="P95" t="str">
            <v>-</v>
          </cell>
          <cell r="Q95" t="str">
            <v>-</v>
          </cell>
          <cell r="R95" t="str">
            <v>-</v>
          </cell>
          <cell r="S95" t="str">
            <v>a</v>
          </cell>
          <cell r="T95" t="str">
            <v>-</v>
          </cell>
          <cell r="U95" t="str">
            <v>-</v>
          </cell>
          <cell r="V95" t="str">
            <v>-</v>
          </cell>
          <cell r="W95" t="str">
            <v>-</v>
          </cell>
          <cell r="X95" t="str">
            <v>-</v>
          </cell>
          <cell r="Y95" t="str">
            <v>-</v>
          </cell>
          <cell r="Z95" t="str">
            <v>-</v>
          </cell>
          <cell r="AA95" t="str">
            <v>-</v>
          </cell>
          <cell r="AB95" t="str">
            <v>a</v>
          </cell>
          <cell r="AC95">
            <v>1</v>
          </cell>
          <cell r="AD95" t="str">
            <v>-</v>
          </cell>
          <cell r="AE95" t="str">
            <v>-</v>
          </cell>
          <cell r="AF95" t="str">
            <v>-</v>
          </cell>
          <cell r="AG95" t="str">
            <v>-</v>
          </cell>
          <cell r="AH95" t="str">
            <v>-</v>
          </cell>
          <cell r="AI95" t="str">
            <v>-</v>
          </cell>
          <cell r="AJ95" t="str">
            <v>-</v>
          </cell>
          <cell r="AK95" t="str">
            <v>-</v>
          </cell>
          <cell r="AL95">
            <v>1</v>
          </cell>
          <cell r="AM95">
            <v>4</v>
          </cell>
          <cell r="AN95" t="str">
            <v/>
          </cell>
          <cell r="AO95" t="str">
            <v/>
          </cell>
          <cell r="AP95" t="str">
            <v/>
          </cell>
          <cell r="AQ95" t="str">
            <v/>
          </cell>
          <cell r="AR95" t="str">
            <v/>
          </cell>
          <cell r="AS95" t="str">
            <v/>
          </cell>
          <cell r="AT95" t="str">
            <v/>
          </cell>
          <cell r="AU95" t="str">
            <v/>
          </cell>
          <cell r="AV95">
            <v>1</v>
          </cell>
          <cell r="AW95" t="str">
            <v>-</v>
          </cell>
          <cell r="AX95" t="str">
            <v>-</v>
          </cell>
          <cell r="AY95" t="str">
            <v>c</v>
          </cell>
          <cell r="AZ95" t="str">
            <v>-</v>
          </cell>
          <cell r="BA95" t="str">
            <v>-</v>
          </cell>
          <cell r="BB95" t="str">
            <v>-</v>
          </cell>
          <cell r="BC95" t="str">
            <v>-</v>
          </cell>
          <cell r="BD95" t="str">
            <v>-</v>
          </cell>
          <cell r="BE95" t="str">
            <v>c</v>
          </cell>
          <cell r="BF95" t="str">
            <v/>
          </cell>
          <cell r="BG95" t="str">
            <v/>
          </cell>
          <cell r="BH95">
            <v>2</v>
          </cell>
          <cell r="BI95" t="str">
            <v/>
          </cell>
          <cell r="BJ95" t="str">
            <v/>
          </cell>
          <cell r="BK95" t="str">
            <v/>
          </cell>
          <cell r="BL95" t="str">
            <v/>
          </cell>
          <cell r="BM95" t="str">
            <v/>
          </cell>
          <cell r="BN95">
            <v>0.5</v>
          </cell>
          <cell r="BO95" t="str">
            <v>客観指標</v>
          </cell>
          <cell r="BP95" t="str">
            <v>細街路等の安全性確保の取組や防災まちづくりの推進は，すぐには市民に実感されにくいことから，客観指標評価を重視する。</v>
          </cell>
          <cell r="BQ95" t="str">
            <v>B</v>
          </cell>
          <cell r="BR95" t="str">
            <v>政策の目的がかなり達成されている</v>
          </cell>
          <cell r="BW95" t="str">
            <v>-</v>
          </cell>
          <cell r="BX95" t="str">
            <v>-</v>
          </cell>
          <cell r="BY95" t="str">
            <v>-</v>
          </cell>
          <cell r="BZ95" t="str">
            <v>-</v>
          </cell>
          <cell r="CA95" t="str">
            <v>-</v>
          </cell>
          <cell r="CB95" t="str">
            <v>-</v>
          </cell>
          <cell r="CC95" t="str">
            <v>-</v>
          </cell>
          <cell r="CD95" t="str">
            <v>-</v>
          </cell>
          <cell r="CE95" t="str">
            <v>-</v>
          </cell>
          <cell r="CF95" t="str">
            <v>e</v>
          </cell>
          <cell r="CG95">
            <v>1</v>
          </cell>
          <cell r="CH95" t="str">
            <v>-</v>
          </cell>
          <cell r="CI95" t="str">
            <v>-</v>
          </cell>
          <cell r="CJ95" t="str">
            <v>-</v>
          </cell>
          <cell r="CK95" t="str">
            <v>-</v>
          </cell>
          <cell r="CL95" t="str">
            <v>-</v>
          </cell>
          <cell r="CM95" t="str">
            <v>-</v>
          </cell>
          <cell r="CN95" t="str">
            <v>-</v>
          </cell>
          <cell r="CO95" t="str">
            <v>-</v>
          </cell>
          <cell r="CP95">
            <v>1</v>
          </cell>
          <cell r="CQ95" t="str">
            <v/>
          </cell>
          <cell r="CR95" t="str">
            <v/>
          </cell>
          <cell r="CS95" t="str">
            <v/>
          </cell>
          <cell r="CT95" t="str">
            <v/>
          </cell>
          <cell r="CU95" t="str">
            <v/>
          </cell>
          <cell r="CV95" t="str">
            <v/>
          </cell>
          <cell r="CW95" t="str">
            <v/>
          </cell>
          <cell r="CX95" t="str">
            <v/>
          </cell>
          <cell r="CY95" t="str">
            <v/>
          </cell>
          <cell r="CZ95">
            <v>0</v>
          </cell>
          <cell r="DA95" t="str">
            <v>-</v>
          </cell>
          <cell r="DB95" t="str">
            <v>-</v>
          </cell>
          <cell r="DC95" t="str">
            <v>-</v>
          </cell>
          <cell r="DD95" t="str">
            <v>-</v>
          </cell>
          <cell r="DE95" t="str">
            <v>-</v>
          </cell>
          <cell r="DF95" t="str">
            <v>-</v>
          </cell>
          <cell r="DG95" t="str">
            <v>-</v>
          </cell>
          <cell r="DH95" t="str">
            <v>-</v>
          </cell>
          <cell r="DI95" t="e">
            <v>#DIV/0!</v>
          </cell>
          <cell r="DJ95" t="str">
            <v/>
          </cell>
          <cell r="DK95" t="str">
            <v/>
          </cell>
          <cell r="DL95" t="str">
            <v/>
          </cell>
          <cell r="DM95" t="str">
            <v/>
          </cell>
          <cell r="DN95" t="str">
            <v/>
          </cell>
          <cell r="DO95" t="str">
            <v/>
          </cell>
          <cell r="DP95" t="str">
            <v/>
          </cell>
          <cell r="DQ95" t="str">
            <v/>
          </cell>
          <cell r="DR95" t="e">
            <v>#DIV/0!</v>
          </cell>
          <cell r="DS95" t="str">
            <v>客観指標</v>
          </cell>
          <cell r="DT95" t="str">
            <v>細街路等の安全性確保の取組や防災まちづくりの推進は，すぐには市民に実感されにくいことから，客観指標評価を重視する。</v>
          </cell>
          <cell r="DU95" t="e">
            <v>#DIV/0!</v>
          </cell>
          <cell r="DV95" t="e">
            <v>#DIV/0!</v>
          </cell>
          <cell r="DY95" t="str">
            <v>リンク</v>
          </cell>
          <cell r="EA95" t="str">
            <v>-</v>
          </cell>
          <cell r="EB95" t="str">
            <v>-</v>
          </cell>
          <cell r="EC95" t="str">
            <v>-</v>
          </cell>
          <cell r="ED95" t="str">
            <v>-</v>
          </cell>
          <cell r="EE95" t="str">
            <v>-</v>
          </cell>
          <cell r="EF95" t="str">
            <v>-</v>
          </cell>
          <cell r="EG95" t="str">
            <v>-</v>
          </cell>
          <cell r="EH95" t="str">
            <v>-</v>
          </cell>
          <cell r="EI95" t="str">
            <v>-</v>
          </cell>
          <cell r="EJ95" t="str">
            <v>e</v>
          </cell>
          <cell r="EK95">
            <v>1</v>
          </cell>
          <cell r="EL95" t="str">
            <v>-</v>
          </cell>
          <cell r="EM95" t="str">
            <v>-</v>
          </cell>
          <cell r="EN95" t="str">
            <v>-</v>
          </cell>
          <cell r="EO95" t="str">
            <v>-</v>
          </cell>
          <cell r="EP95" t="str">
            <v>-</v>
          </cell>
          <cell r="EQ95" t="str">
            <v>-</v>
          </cell>
          <cell r="ER95" t="str">
            <v>-</v>
          </cell>
          <cell r="ES95" t="str">
            <v>-</v>
          </cell>
          <cell r="ET95">
            <v>1</v>
          </cell>
          <cell r="EU95" t="str">
            <v/>
          </cell>
          <cell r="EV95" t="str">
            <v/>
          </cell>
          <cell r="EW95" t="str">
            <v/>
          </cell>
          <cell r="EX95" t="str">
            <v/>
          </cell>
          <cell r="EY95" t="str">
            <v/>
          </cell>
          <cell r="EZ95" t="str">
            <v/>
          </cell>
          <cell r="FA95" t="str">
            <v/>
          </cell>
          <cell r="FB95" t="str">
            <v/>
          </cell>
          <cell r="FC95" t="str">
            <v/>
          </cell>
          <cell r="FD95">
            <v>0</v>
          </cell>
          <cell r="FE95" t="str">
            <v>-</v>
          </cell>
          <cell r="FF95" t="str">
            <v>-</v>
          </cell>
          <cell r="FG95" t="str">
            <v>-</v>
          </cell>
          <cell r="FH95" t="str">
            <v>-</v>
          </cell>
          <cell r="FI95" t="str">
            <v>-</v>
          </cell>
          <cell r="FJ95" t="str">
            <v>-</v>
          </cell>
          <cell r="FK95" t="str">
            <v>-</v>
          </cell>
          <cell r="FL95" t="str">
            <v>-</v>
          </cell>
          <cell r="FM95" t="e">
            <v>#DIV/0!</v>
          </cell>
          <cell r="FN95" t="str">
            <v/>
          </cell>
          <cell r="FO95" t="str">
            <v/>
          </cell>
          <cell r="FP95" t="str">
            <v/>
          </cell>
          <cell r="FQ95" t="str">
            <v/>
          </cell>
          <cell r="FR95" t="str">
            <v/>
          </cell>
          <cell r="FS95" t="str">
            <v/>
          </cell>
          <cell r="FT95" t="str">
            <v/>
          </cell>
          <cell r="FU95" t="str">
            <v/>
          </cell>
          <cell r="FV95" t="e">
            <v>#DIV/0!</v>
          </cell>
          <cell r="FW95" t="str">
            <v>客観指標</v>
          </cell>
          <cell r="FX95" t="str">
            <v>細街路等の安全性確保の取組や防災まちづくりの推進は，すぐには市民に実感されにくいことから，客観指標評価を重視する。</v>
          </cell>
          <cell r="FY95" t="e">
            <v>#DIV/0!</v>
          </cell>
          <cell r="FZ95" t="e">
            <v>#DIV/0!</v>
          </cell>
          <cell r="GC95" t="str">
            <v>リンク</v>
          </cell>
          <cell r="GE95" t="str">
            <v>-</v>
          </cell>
          <cell r="GF95" t="str">
            <v>-</v>
          </cell>
          <cell r="GG95" t="str">
            <v>-</v>
          </cell>
          <cell r="GH95" t="str">
            <v>-</v>
          </cell>
          <cell r="GI95" t="str">
            <v>-</v>
          </cell>
          <cell r="GJ95" t="str">
            <v>-</v>
          </cell>
          <cell r="GK95" t="str">
            <v>-</v>
          </cell>
          <cell r="GL95" t="str">
            <v>-</v>
          </cell>
          <cell r="GM95" t="str">
            <v>-</v>
          </cell>
          <cell r="GN95" t="str">
            <v>e</v>
          </cell>
          <cell r="GO95">
            <v>1</v>
          </cell>
          <cell r="GP95" t="str">
            <v>-</v>
          </cell>
          <cell r="GQ95" t="str">
            <v>-</v>
          </cell>
          <cell r="GR95" t="str">
            <v>-</v>
          </cell>
          <cell r="GS95" t="str">
            <v>-</v>
          </cell>
          <cell r="GT95" t="str">
            <v>-</v>
          </cell>
          <cell r="GU95" t="str">
            <v>-</v>
          </cell>
          <cell r="GV95" t="str">
            <v>-</v>
          </cell>
          <cell r="GW95" t="str">
            <v>-</v>
          </cell>
          <cell r="GX95">
            <v>1</v>
          </cell>
          <cell r="GY95" t="str">
            <v/>
          </cell>
          <cell r="GZ95" t="str">
            <v/>
          </cell>
          <cell r="HA95" t="str">
            <v/>
          </cell>
          <cell r="HB95" t="str">
            <v/>
          </cell>
          <cell r="HC95" t="str">
            <v/>
          </cell>
          <cell r="HD95" t="str">
            <v/>
          </cell>
          <cell r="HE95" t="str">
            <v/>
          </cell>
          <cell r="HF95" t="str">
            <v/>
          </cell>
          <cell r="HG95" t="str">
            <v/>
          </cell>
          <cell r="HH95">
            <v>0</v>
          </cell>
          <cell r="HI95" t="str">
            <v>-</v>
          </cell>
          <cell r="HJ95" t="str">
            <v>-</v>
          </cell>
          <cell r="HK95" t="str">
            <v>-</v>
          </cell>
          <cell r="HL95" t="str">
            <v>-</v>
          </cell>
          <cell r="HM95" t="str">
            <v>-</v>
          </cell>
          <cell r="HN95" t="str">
            <v>-</v>
          </cell>
          <cell r="HO95" t="str">
            <v>-</v>
          </cell>
          <cell r="HP95" t="str">
            <v>-</v>
          </cell>
          <cell r="HQ95" t="e">
            <v>#DIV/0!</v>
          </cell>
          <cell r="HR95" t="str">
            <v/>
          </cell>
          <cell r="HS95" t="str">
            <v/>
          </cell>
          <cell r="HT95" t="str">
            <v/>
          </cell>
          <cell r="HU95" t="str">
            <v/>
          </cell>
          <cell r="HV95" t="str">
            <v/>
          </cell>
          <cell r="HW95" t="str">
            <v/>
          </cell>
          <cell r="HX95" t="str">
            <v/>
          </cell>
          <cell r="HY95" t="str">
            <v/>
          </cell>
          <cell r="HZ95" t="e">
            <v>#DIV/0!</v>
          </cell>
          <cell r="IA95" t="str">
            <v>客観指標</v>
          </cell>
          <cell r="IB95" t="str">
            <v>細街路等の安全性確保の取組や防災まちづくりの推進は，すぐには市民に実感されにくいことから，客観指標評価を重視する。</v>
          </cell>
          <cell r="IC95" t="e">
            <v>#DIV/0!</v>
          </cell>
          <cell r="ID95" t="e">
            <v>#DIV/0!</v>
          </cell>
          <cell r="IG95" t="str">
            <v>リンク</v>
          </cell>
          <cell r="II95" t="str">
            <v>-</v>
          </cell>
          <cell r="IJ95" t="str">
            <v>-</v>
          </cell>
          <cell r="IK95" t="str">
            <v>-</v>
          </cell>
          <cell r="IL95" t="str">
            <v>-</v>
          </cell>
          <cell r="IM95" t="str">
            <v>-</v>
          </cell>
          <cell r="IN95" t="str">
            <v>-</v>
          </cell>
          <cell r="IO95" t="str">
            <v>-</v>
          </cell>
          <cell r="IP95" t="str">
            <v>-</v>
          </cell>
          <cell r="IQ95" t="str">
            <v>-</v>
          </cell>
          <cell r="IR95" t="str">
            <v>e</v>
          </cell>
          <cell r="IS95">
            <v>1</v>
          </cell>
          <cell r="IT95" t="str">
            <v>-</v>
          </cell>
          <cell r="IU95" t="str">
            <v>-</v>
          </cell>
          <cell r="IV95" t="str">
            <v>-</v>
          </cell>
          <cell r="IW95" t="str">
            <v>-</v>
          </cell>
          <cell r="IX95" t="str">
            <v>-</v>
          </cell>
          <cell r="IY95" t="str">
            <v>-</v>
          </cell>
          <cell r="IZ95" t="str">
            <v>-</v>
          </cell>
          <cell r="JA95" t="str">
            <v>-</v>
          </cell>
          <cell r="JB95">
            <v>1</v>
          </cell>
          <cell r="JC95" t="str">
            <v/>
          </cell>
          <cell r="JD95" t="str">
            <v/>
          </cell>
          <cell r="JE95" t="str">
            <v/>
          </cell>
          <cell r="JF95" t="str">
            <v/>
          </cell>
          <cell r="JG95" t="str">
            <v/>
          </cell>
          <cell r="JH95" t="str">
            <v/>
          </cell>
          <cell r="JI95" t="str">
            <v/>
          </cell>
          <cell r="JJ95" t="str">
            <v/>
          </cell>
          <cell r="JK95" t="str">
            <v/>
          </cell>
          <cell r="JL95">
            <v>0</v>
          </cell>
          <cell r="JM95" t="str">
            <v>-</v>
          </cell>
          <cell r="JN95" t="str">
            <v>-</v>
          </cell>
          <cell r="JO95" t="str">
            <v>-</v>
          </cell>
          <cell r="JP95" t="str">
            <v>-</v>
          </cell>
          <cell r="JQ95" t="str">
            <v>-</v>
          </cell>
          <cell r="JR95" t="str">
            <v>-</v>
          </cell>
          <cell r="JS95" t="str">
            <v>-</v>
          </cell>
          <cell r="JT95" t="str">
            <v>-</v>
          </cell>
          <cell r="JU95" t="e">
            <v>#DIV/0!</v>
          </cell>
          <cell r="JV95" t="str">
            <v/>
          </cell>
          <cell r="JW95" t="str">
            <v/>
          </cell>
          <cell r="JX95" t="str">
            <v/>
          </cell>
          <cell r="JY95" t="str">
            <v/>
          </cell>
          <cell r="JZ95" t="str">
            <v/>
          </cell>
          <cell r="KA95" t="str">
            <v/>
          </cell>
          <cell r="KB95" t="str">
            <v/>
          </cell>
          <cell r="KC95" t="str">
            <v/>
          </cell>
          <cell r="KD95" t="e">
            <v>#DIV/0!</v>
          </cell>
          <cell r="KE95" t="str">
            <v>客観指標</v>
          </cell>
          <cell r="KF95" t="str">
            <v>細街路等の安全性確保の取組や防災まちづくりの推進は，すぐには市民に実感されにくいことから，客観指標評価を重視する。</v>
          </cell>
          <cell r="KG95" t="e">
            <v>#DIV/0!</v>
          </cell>
          <cell r="KH95" t="e">
            <v>#DIV/0!</v>
          </cell>
          <cell r="KK95" t="str">
            <v>リンク</v>
          </cell>
        </row>
        <row r="96">
          <cell r="A96">
            <v>2304</v>
          </cell>
          <cell r="B96" t="str">
            <v>市有建築物の取組</v>
          </cell>
          <cell r="C96">
            <v>23</v>
          </cell>
          <cell r="D96" t="str">
            <v>建築物</v>
          </cell>
          <cell r="F96" t="str">
            <v>都市計画局</v>
          </cell>
          <cell r="K96" t="str">
            <v>○</v>
          </cell>
          <cell r="L96" t="str">
            <v>○</v>
          </cell>
          <cell r="M96" t="str">
            <v>○</v>
          </cell>
          <cell r="N96" t="str">
            <v>-</v>
          </cell>
          <cell r="O96" t="str">
            <v>-</v>
          </cell>
          <cell r="P96" t="str">
            <v>-</v>
          </cell>
          <cell r="Q96" t="str">
            <v>-</v>
          </cell>
          <cell r="R96" t="str">
            <v>-</v>
          </cell>
          <cell r="S96" t="str">
            <v>b</v>
          </cell>
          <cell r="T96" t="str">
            <v>-</v>
          </cell>
          <cell r="U96" t="str">
            <v>-</v>
          </cell>
          <cell r="V96" t="str">
            <v>-</v>
          </cell>
          <cell r="W96" t="str">
            <v>-</v>
          </cell>
          <cell r="X96" t="str">
            <v>-</v>
          </cell>
          <cell r="Y96" t="str">
            <v>-</v>
          </cell>
          <cell r="Z96" t="str">
            <v>-</v>
          </cell>
          <cell r="AA96" t="str">
            <v>-</v>
          </cell>
          <cell r="AB96" t="str">
            <v>b</v>
          </cell>
          <cell r="AC96">
            <v>1</v>
          </cell>
          <cell r="AD96" t="str">
            <v>-</v>
          </cell>
          <cell r="AE96" t="str">
            <v>-</v>
          </cell>
          <cell r="AF96" t="str">
            <v>-</v>
          </cell>
          <cell r="AG96" t="str">
            <v>-</v>
          </cell>
          <cell r="AH96" t="str">
            <v>-</v>
          </cell>
          <cell r="AI96" t="str">
            <v>-</v>
          </cell>
          <cell r="AJ96" t="str">
            <v>-</v>
          </cell>
          <cell r="AK96" t="str">
            <v>-</v>
          </cell>
          <cell r="AL96">
            <v>1</v>
          </cell>
          <cell r="AM96">
            <v>3</v>
          </cell>
          <cell r="AN96" t="str">
            <v/>
          </cell>
          <cell r="AO96" t="str">
            <v/>
          </cell>
          <cell r="AP96" t="str">
            <v/>
          </cell>
          <cell r="AQ96" t="str">
            <v/>
          </cell>
          <cell r="AR96" t="str">
            <v/>
          </cell>
          <cell r="AS96" t="str">
            <v/>
          </cell>
          <cell r="AT96" t="str">
            <v/>
          </cell>
          <cell r="AU96" t="str">
            <v/>
          </cell>
          <cell r="AV96">
            <v>0.75</v>
          </cell>
          <cell r="AW96" t="str">
            <v>b</v>
          </cell>
          <cell r="AX96" t="str">
            <v>b</v>
          </cell>
          <cell r="AY96" t="str">
            <v>c</v>
          </cell>
          <cell r="AZ96" t="str">
            <v>-</v>
          </cell>
          <cell r="BA96" t="str">
            <v>-</v>
          </cell>
          <cell r="BB96" t="str">
            <v>-</v>
          </cell>
          <cell r="BC96" t="str">
            <v>-</v>
          </cell>
          <cell r="BD96" t="str">
            <v>-</v>
          </cell>
          <cell r="BE96" t="str">
            <v>b</v>
          </cell>
          <cell r="BF96">
            <v>3</v>
          </cell>
          <cell r="BG96">
            <v>3</v>
          </cell>
          <cell r="BH96">
            <v>2</v>
          </cell>
          <cell r="BI96" t="str">
            <v/>
          </cell>
          <cell r="BJ96" t="str">
            <v/>
          </cell>
          <cell r="BK96" t="str">
            <v/>
          </cell>
          <cell r="BL96" t="str">
            <v/>
          </cell>
          <cell r="BM96" t="str">
            <v/>
          </cell>
          <cell r="BN96">
            <v>0.66666666666666663</v>
          </cell>
          <cell r="BO96" t="str">
            <v>客観指標</v>
          </cell>
          <cell r="BP96" t="str">
            <v>維持管理の最適化や，耐震化・防災機能の向上は，市民の実感に反映される要素が薄いことから，客観指標評価を重視する。</v>
          </cell>
          <cell r="BQ96" t="str">
            <v>B</v>
          </cell>
          <cell r="BR96" t="str">
            <v>政策の目的がかなり達成されている</v>
          </cell>
          <cell r="BW96" t="str">
            <v>-</v>
          </cell>
          <cell r="BX96" t="str">
            <v>-</v>
          </cell>
          <cell r="BY96" t="str">
            <v>-</v>
          </cell>
          <cell r="BZ96" t="str">
            <v>-</v>
          </cell>
          <cell r="CA96" t="str">
            <v>-</v>
          </cell>
          <cell r="CB96" t="str">
            <v>-</v>
          </cell>
          <cell r="CC96" t="str">
            <v>-</v>
          </cell>
          <cell r="CD96" t="str">
            <v>-</v>
          </cell>
          <cell r="CE96" t="str">
            <v>-</v>
          </cell>
          <cell r="CF96" t="str">
            <v>e</v>
          </cell>
          <cell r="CG96">
            <v>1</v>
          </cell>
          <cell r="CH96" t="str">
            <v>-</v>
          </cell>
          <cell r="CI96" t="str">
            <v>-</v>
          </cell>
          <cell r="CJ96" t="str">
            <v>-</v>
          </cell>
          <cell r="CK96" t="str">
            <v>-</v>
          </cell>
          <cell r="CL96" t="str">
            <v>-</v>
          </cell>
          <cell r="CM96" t="str">
            <v>-</v>
          </cell>
          <cell r="CN96" t="str">
            <v>-</v>
          </cell>
          <cell r="CO96" t="str">
            <v>-</v>
          </cell>
          <cell r="CP96">
            <v>1</v>
          </cell>
          <cell r="CQ96" t="str">
            <v/>
          </cell>
          <cell r="CR96" t="str">
            <v/>
          </cell>
          <cell r="CS96" t="str">
            <v/>
          </cell>
          <cell r="CT96" t="str">
            <v/>
          </cell>
          <cell r="CU96" t="str">
            <v/>
          </cell>
          <cell r="CV96" t="str">
            <v/>
          </cell>
          <cell r="CW96" t="str">
            <v/>
          </cell>
          <cell r="CX96" t="str">
            <v/>
          </cell>
          <cell r="CY96" t="str">
            <v/>
          </cell>
          <cell r="CZ96">
            <v>0</v>
          </cell>
          <cell r="DA96" t="str">
            <v>-</v>
          </cell>
          <cell r="DB96" t="str">
            <v>-</v>
          </cell>
          <cell r="DC96" t="str">
            <v>-</v>
          </cell>
          <cell r="DD96" t="str">
            <v>-</v>
          </cell>
          <cell r="DE96" t="str">
            <v>-</v>
          </cell>
          <cell r="DF96" t="str">
            <v>-</v>
          </cell>
          <cell r="DG96" t="str">
            <v>-</v>
          </cell>
          <cell r="DH96" t="str">
            <v>-</v>
          </cell>
          <cell r="DI96" t="e">
            <v>#DIV/0!</v>
          </cell>
          <cell r="DJ96" t="str">
            <v/>
          </cell>
          <cell r="DK96" t="str">
            <v/>
          </cell>
          <cell r="DL96" t="str">
            <v/>
          </cell>
          <cell r="DM96" t="str">
            <v/>
          </cell>
          <cell r="DN96" t="str">
            <v/>
          </cell>
          <cell r="DO96" t="str">
            <v/>
          </cell>
          <cell r="DP96" t="str">
            <v/>
          </cell>
          <cell r="DQ96" t="str">
            <v/>
          </cell>
          <cell r="DR96" t="e">
            <v>#DIV/0!</v>
          </cell>
          <cell r="DS96" t="str">
            <v>客観指標</v>
          </cell>
          <cell r="DT96" t="str">
            <v>維持管理の最適化や，耐震化・防災機能の向上は，市民の実感に反映される要素が薄いことから，客観指標評価を重視する。</v>
          </cell>
          <cell r="DU96" t="e">
            <v>#DIV/0!</v>
          </cell>
          <cell r="DV96" t="e">
            <v>#DIV/0!</v>
          </cell>
          <cell r="DY96" t="str">
            <v>リンク</v>
          </cell>
          <cell r="EA96" t="str">
            <v>-</v>
          </cell>
          <cell r="EB96" t="str">
            <v>-</v>
          </cell>
          <cell r="EC96" t="str">
            <v>-</v>
          </cell>
          <cell r="ED96" t="str">
            <v>-</v>
          </cell>
          <cell r="EE96" t="str">
            <v>-</v>
          </cell>
          <cell r="EF96" t="str">
            <v>-</v>
          </cell>
          <cell r="EG96" t="str">
            <v>-</v>
          </cell>
          <cell r="EH96" t="str">
            <v>-</v>
          </cell>
          <cell r="EI96" t="str">
            <v>-</v>
          </cell>
          <cell r="EJ96" t="str">
            <v>e</v>
          </cell>
          <cell r="EK96">
            <v>1</v>
          </cell>
          <cell r="EL96" t="str">
            <v>-</v>
          </cell>
          <cell r="EM96" t="str">
            <v>-</v>
          </cell>
          <cell r="EN96" t="str">
            <v>-</v>
          </cell>
          <cell r="EO96" t="str">
            <v>-</v>
          </cell>
          <cell r="EP96" t="str">
            <v>-</v>
          </cell>
          <cell r="EQ96" t="str">
            <v>-</v>
          </cell>
          <cell r="ER96" t="str">
            <v>-</v>
          </cell>
          <cell r="ES96" t="str">
            <v>-</v>
          </cell>
          <cell r="ET96">
            <v>1</v>
          </cell>
          <cell r="EU96" t="str">
            <v/>
          </cell>
          <cell r="EV96" t="str">
            <v/>
          </cell>
          <cell r="EW96" t="str">
            <v/>
          </cell>
          <cell r="EX96" t="str">
            <v/>
          </cell>
          <cell r="EY96" t="str">
            <v/>
          </cell>
          <cell r="EZ96" t="str">
            <v/>
          </cell>
          <cell r="FA96" t="str">
            <v/>
          </cell>
          <cell r="FB96" t="str">
            <v/>
          </cell>
          <cell r="FC96" t="str">
            <v/>
          </cell>
          <cell r="FD96">
            <v>0</v>
          </cell>
          <cell r="FE96" t="str">
            <v>-</v>
          </cell>
          <cell r="FF96" t="str">
            <v>-</v>
          </cell>
          <cell r="FG96" t="str">
            <v>-</v>
          </cell>
          <cell r="FH96" t="str">
            <v>-</v>
          </cell>
          <cell r="FI96" t="str">
            <v>-</v>
          </cell>
          <cell r="FJ96" t="str">
            <v>-</v>
          </cell>
          <cell r="FK96" t="str">
            <v>-</v>
          </cell>
          <cell r="FL96" t="str">
            <v>-</v>
          </cell>
          <cell r="FM96" t="e">
            <v>#DIV/0!</v>
          </cell>
          <cell r="FN96" t="str">
            <v/>
          </cell>
          <cell r="FO96" t="str">
            <v/>
          </cell>
          <cell r="FP96" t="str">
            <v/>
          </cell>
          <cell r="FQ96" t="str">
            <v/>
          </cell>
          <cell r="FR96" t="str">
            <v/>
          </cell>
          <cell r="FS96" t="str">
            <v/>
          </cell>
          <cell r="FT96" t="str">
            <v/>
          </cell>
          <cell r="FU96" t="str">
            <v/>
          </cell>
          <cell r="FV96" t="e">
            <v>#DIV/0!</v>
          </cell>
          <cell r="FW96" t="str">
            <v>客観指標</v>
          </cell>
          <cell r="FX96" t="str">
            <v>維持管理の最適化や，耐震化・防災機能の向上は，市民の実感に反映される要素が薄いことから，客観指標評価を重視する。</v>
          </cell>
          <cell r="FY96" t="e">
            <v>#DIV/0!</v>
          </cell>
          <cell r="FZ96" t="e">
            <v>#DIV/0!</v>
          </cell>
          <cell r="GC96" t="str">
            <v>リンク</v>
          </cell>
          <cell r="GE96" t="str">
            <v>-</v>
          </cell>
          <cell r="GF96" t="str">
            <v>-</v>
          </cell>
          <cell r="GG96" t="str">
            <v>-</v>
          </cell>
          <cell r="GH96" t="str">
            <v>-</v>
          </cell>
          <cell r="GI96" t="str">
            <v>-</v>
          </cell>
          <cell r="GJ96" t="str">
            <v>-</v>
          </cell>
          <cell r="GK96" t="str">
            <v>-</v>
          </cell>
          <cell r="GL96" t="str">
            <v>-</v>
          </cell>
          <cell r="GM96" t="str">
            <v>-</v>
          </cell>
          <cell r="GN96" t="str">
            <v>e</v>
          </cell>
          <cell r="GO96">
            <v>1</v>
          </cell>
          <cell r="GP96" t="str">
            <v>-</v>
          </cell>
          <cell r="GQ96" t="str">
            <v>-</v>
          </cell>
          <cell r="GR96" t="str">
            <v>-</v>
          </cell>
          <cell r="GS96" t="str">
            <v>-</v>
          </cell>
          <cell r="GT96" t="str">
            <v>-</v>
          </cell>
          <cell r="GU96" t="str">
            <v>-</v>
          </cell>
          <cell r="GV96" t="str">
            <v>-</v>
          </cell>
          <cell r="GW96" t="str">
            <v>-</v>
          </cell>
          <cell r="GX96">
            <v>1</v>
          </cell>
          <cell r="GY96" t="str">
            <v/>
          </cell>
          <cell r="GZ96" t="str">
            <v/>
          </cell>
          <cell r="HA96" t="str">
            <v/>
          </cell>
          <cell r="HB96" t="str">
            <v/>
          </cell>
          <cell r="HC96" t="str">
            <v/>
          </cell>
          <cell r="HD96" t="str">
            <v/>
          </cell>
          <cell r="HE96" t="str">
            <v/>
          </cell>
          <cell r="HF96" t="str">
            <v/>
          </cell>
          <cell r="HG96" t="str">
            <v/>
          </cell>
          <cell r="HH96">
            <v>0</v>
          </cell>
          <cell r="HI96" t="str">
            <v>-</v>
          </cell>
          <cell r="HJ96" t="str">
            <v>-</v>
          </cell>
          <cell r="HK96" t="str">
            <v>-</v>
          </cell>
          <cell r="HL96" t="str">
            <v>-</v>
          </cell>
          <cell r="HM96" t="str">
            <v>-</v>
          </cell>
          <cell r="HN96" t="str">
            <v>-</v>
          </cell>
          <cell r="HO96" t="str">
            <v>-</v>
          </cell>
          <cell r="HP96" t="str">
            <v>-</v>
          </cell>
          <cell r="HQ96" t="e">
            <v>#DIV/0!</v>
          </cell>
          <cell r="HR96" t="str">
            <v/>
          </cell>
          <cell r="HS96" t="str">
            <v/>
          </cell>
          <cell r="HT96" t="str">
            <v/>
          </cell>
          <cell r="HU96" t="str">
            <v/>
          </cell>
          <cell r="HV96" t="str">
            <v/>
          </cell>
          <cell r="HW96" t="str">
            <v/>
          </cell>
          <cell r="HX96" t="str">
            <v/>
          </cell>
          <cell r="HY96" t="str">
            <v/>
          </cell>
          <cell r="HZ96" t="e">
            <v>#DIV/0!</v>
          </cell>
          <cell r="IA96" t="str">
            <v>客観指標</v>
          </cell>
          <cell r="IB96" t="str">
            <v>維持管理の最適化や，耐震化・防災機能の向上は，市民の実感に反映される要素が薄いことから，客観指標評価を重視する。</v>
          </cell>
          <cell r="IC96" t="e">
            <v>#DIV/0!</v>
          </cell>
          <cell r="ID96" t="e">
            <v>#DIV/0!</v>
          </cell>
          <cell r="IG96" t="str">
            <v>リンク</v>
          </cell>
          <cell r="II96" t="str">
            <v>-</v>
          </cell>
          <cell r="IJ96" t="str">
            <v>-</v>
          </cell>
          <cell r="IK96" t="str">
            <v>-</v>
          </cell>
          <cell r="IL96" t="str">
            <v>-</v>
          </cell>
          <cell r="IM96" t="str">
            <v>-</v>
          </cell>
          <cell r="IN96" t="str">
            <v>-</v>
          </cell>
          <cell r="IO96" t="str">
            <v>-</v>
          </cell>
          <cell r="IP96" t="str">
            <v>-</v>
          </cell>
          <cell r="IQ96" t="str">
            <v>-</v>
          </cell>
          <cell r="IR96" t="str">
            <v>e</v>
          </cell>
          <cell r="IS96">
            <v>1</v>
          </cell>
          <cell r="IT96" t="str">
            <v>-</v>
          </cell>
          <cell r="IU96" t="str">
            <v>-</v>
          </cell>
          <cell r="IV96" t="str">
            <v>-</v>
          </cell>
          <cell r="IW96" t="str">
            <v>-</v>
          </cell>
          <cell r="IX96" t="str">
            <v>-</v>
          </cell>
          <cell r="IY96" t="str">
            <v>-</v>
          </cell>
          <cell r="IZ96" t="str">
            <v>-</v>
          </cell>
          <cell r="JA96" t="str">
            <v>-</v>
          </cell>
          <cell r="JB96">
            <v>1</v>
          </cell>
          <cell r="JC96" t="str">
            <v/>
          </cell>
          <cell r="JD96" t="str">
            <v/>
          </cell>
          <cell r="JE96" t="str">
            <v/>
          </cell>
          <cell r="JF96" t="str">
            <v/>
          </cell>
          <cell r="JG96" t="str">
            <v/>
          </cell>
          <cell r="JH96" t="str">
            <v/>
          </cell>
          <cell r="JI96" t="str">
            <v/>
          </cell>
          <cell r="JJ96" t="str">
            <v/>
          </cell>
          <cell r="JK96" t="str">
            <v/>
          </cell>
          <cell r="JL96">
            <v>0</v>
          </cell>
          <cell r="JM96" t="str">
            <v>-</v>
          </cell>
          <cell r="JN96" t="str">
            <v>-</v>
          </cell>
          <cell r="JO96" t="str">
            <v>-</v>
          </cell>
          <cell r="JP96" t="str">
            <v>-</v>
          </cell>
          <cell r="JQ96" t="str">
            <v>-</v>
          </cell>
          <cell r="JR96" t="str">
            <v>-</v>
          </cell>
          <cell r="JS96" t="str">
            <v>-</v>
          </cell>
          <cell r="JT96" t="str">
            <v>-</v>
          </cell>
          <cell r="JU96" t="e">
            <v>#DIV/0!</v>
          </cell>
          <cell r="JV96" t="str">
            <v/>
          </cell>
          <cell r="JW96" t="str">
            <v/>
          </cell>
          <cell r="JX96" t="str">
            <v/>
          </cell>
          <cell r="JY96" t="str">
            <v/>
          </cell>
          <cell r="JZ96" t="str">
            <v/>
          </cell>
          <cell r="KA96" t="str">
            <v/>
          </cell>
          <cell r="KB96" t="str">
            <v/>
          </cell>
          <cell r="KC96" t="str">
            <v/>
          </cell>
          <cell r="KD96" t="e">
            <v>#DIV/0!</v>
          </cell>
          <cell r="KE96" t="str">
            <v>客観指標</v>
          </cell>
          <cell r="KF96" t="str">
            <v>維持管理の最適化や，耐震化・防災機能の向上は，市民の実感に反映される要素が薄いことから，客観指標評価を重視する。</v>
          </cell>
          <cell r="KG96" t="e">
            <v>#DIV/0!</v>
          </cell>
          <cell r="KH96" t="e">
            <v>#DIV/0!</v>
          </cell>
          <cell r="KK96" t="str">
            <v>リンク</v>
          </cell>
        </row>
        <row r="97">
          <cell r="A97">
            <v>2401</v>
          </cell>
          <cell r="B97" t="str">
            <v>京都らしいすまい方の継承</v>
          </cell>
          <cell r="C97">
            <v>24</v>
          </cell>
          <cell r="D97" t="str">
            <v>住宅</v>
          </cell>
          <cell r="F97" t="str">
            <v>都市計画局</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e</v>
          </cell>
          <cell r="AC97">
            <v>1</v>
          </cell>
          <cell r="AD97" t="str">
            <v>-</v>
          </cell>
          <cell r="AE97" t="str">
            <v>-</v>
          </cell>
          <cell r="AF97" t="str">
            <v>-</v>
          </cell>
          <cell r="AG97" t="str">
            <v>-</v>
          </cell>
          <cell r="AH97" t="str">
            <v>-</v>
          </cell>
          <cell r="AI97" t="str">
            <v>-</v>
          </cell>
          <cell r="AJ97" t="str">
            <v>-</v>
          </cell>
          <cell r="AK97" t="str">
            <v>-</v>
          </cell>
          <cell r="AL97">
            <v>1</v>
          </cell>
          <cell r="AM97" t="str">
            <v/>
          </cell>
          <cell r="AN97" t="str">
            <v/>
          </cell>
          <cell r="AO97" t="str">
            <v/>
          </cell>
          <cell r="AP97" t="str">
            <v/>
          </cell>
          <cell r="AQ97" t="str">
            <v/>
          </cell>
          <cell r="AR97" t="str">
            <v/>
          </cell>
          <cell r="AS97" t="str">
            <v/>
          </cell>
          <cell r="AT97" t="str">
            <v/>
          </cell>
          <cell r="AU97" t="str">
            <v/>
          </cell>
          <cell r="AV97">
            <v>0</v>
          </cell>
          <cell r="AW97" t="str">
            <v>c</v>
          </cell>
          <cell r="AX97" t="str">
            <v>-</v>
          </cell>
          <cell r="AY97" t="str">
            <v>-</v>
          </cell>
          <cell r="AZ97" t="str">
            <v>-</v>
          </cell>
          <cell r="BA97" t="str">
            <v>-</v>
          </cell>
          <cell r="BB97" t="str">
            <v>-</v>
          </cell>
          <cell r="BC97" t="str">
            <v>-</v>
          </cell>
          <cell r="BD97" t="str">
            <v>-</v>
          </cell>
          <cell r="BE97" t="str">
            <v>c</v>
          </cell>
          <cell r="BF97">
            <v>2</v>
          </cell>
          <cell r="BG97" t="str">
            <v/>
          </cell>
          <cell r="BH97" t="str">
            <v/>
          </cell>
          <cell r="BI97" t="str">
            <v/>
          </cell>
          <cell r="BJ97" t="str">
            <v/>
          </cell>
          <cell r="BK97" t="str">
            <v/>
          </cell>
          <cell r="BL97" t="str">
            <v/>
          </cell>
          <cell r="BM97" t="str">
            <v/>
          </cell>
          <cell r="BN97">
            <v>0.5</v>
          </cell>
          <cell r="BO97" t="str">
            <v>客観指標</v>
          </cell>
          <cell r="BP97" t="str">
            <v>客観指標が，京都らしい住まい方を継承する仕組を構築するための取組状況の結果を具体的に数値で示しているため</v>
          </cell>
          <cell r="BQ97" t="str">
            <v>D</v>
          </cell>
          <cell r="BR97" t="str">
            <v>政策の目的があまり達成されていない</v>
          </cell>
          <cell r="BW97" t="str">
            <v>-</v>
          </cell>
          <cell r="BX97" t="str">
            <v>-</v>
          </cell>
          <cell r="BY97" t="str">
            <v>-</v>
          </cell>
          <cell r="BZ97" t="str">
            <v>-</v>
          </cell>
          <cell r="CA97" t="str">
            <v>-</v>
          </cell>
          <cell r="CB97" t="str">
            <v>-</v>
          </cell>
          <cell r="CC97" t="str">
            <v>-</v>
          </cell>
          <cell r="CD97" t="str">
            <v>-</v>
          </cell>
          <cell r="CE97" t="str">
            <v>-</v>
          </cell>
          <cell r="CF97" t="str">
            <v>e</v>
          </cell>
          <cell r="CG97">
            <v>1</v>
          </cell>
          <cell r="CH97" t="str">
            <v>-</v>
          </cell>
          <cell r="CI97" t="str">
            <v>-</v>
          </cell>
          <cell r="CJ97" t="str">
            <v>-</v>
          </cell>
          <cell r="CK97" t="str">
            <v>-</v>
          </cell>
          <cell r="CL97" t="str">
            <v>-</v>
          </cell>
          <cell r="CM97" t="str">
            <v>-</v>
          </cell>
          <cell r="CN97" t="str">
            <v>-</v>
          </cell>
          <cell r="CO97" t="str">
            <v>-</v>
          </cell>
          <cell r="CP97">
            <v>1</v>
          </cell>
          <cell r="CQ97" t="str">
            <v/>
          </cell>
          <cell r="CR97" t="str">
            <v/>
          </cell>
          <cell r="CS97" t="str">
            <v/>
          </cell>
          <cell r="CT97" t="str">
            <v/>
          </cell>
          <cell r="CU97" t="str">
            <v/>
          </cell>
          <cell r="CV97" t="str">
            <v/>
          </cell>
          <cell r="CW97" t="str">
            <v/>
          </cell>
          <cell r="CX97" t="str">
            <v/>
          </cell>
          <cell r="CY97" t="str">
            <v/>
          </cell>
          <cell r="CZ97">
            <v>0</v>
          </cell>
          <cell r="DA97" t="str">
            <v>-</v>
          </cell>
          <cell r="DB97" t="str">
            <v>-</v>
          </cell>
          <cell r="DC97" t="str">
            <v>-</v>
          </cell>
          <cell r="DD97" t="str">
            <v>-</v>
          </cell>
          <cell r="DE97" t="str">
            <v>-</v>
          </cell>
          <cell r="DF97" t="str">
            <v>-</v>
          </cell>
          <cell r="DG97" t="str">
            <v>-</v>
          </cell>
          <cell r="DH97" t="str">
            <v>-</v>
          </cell>
          <cell r="DI97" t="e">
            <v>#DIV/0!</v>
          </cell>
          <cell r="DJ97" t="str">
            <v/>
          </cell>
          <cell r="DK97" t="str">
            <v/>
          </cell>
          <cell r="DL97" t="str">
            <v/>
          </cell>
          <cell r="DM97" t="str">
            <v/>
          </cell>
          <cell r="DN97" t="str">
            <v/>
          </cell>
          <cell r="DO97" t="str">
            <v/>
          </cell>
          <cell r="DP97" t="str">
            <v/>
          </cell>
          <cell r="DQ97" t="str">
            <v/>
          </cell>
          <cell r="DR97" t="e">
            <v>#DIV/0!</v>
          </cell>
          <cell r="DS97" t="str">
            <v>客観指標</v>
          </cell>
          <cell r="DT97" t="str">
            <v>客観指標が，京都らしい住まい方を継承する仕組を構築するための取組状況の結果を具体的に数値で示しているため</v>
          </cell>
          <cell r="DU97" t="e">
            <v>#DIV/0!</v>
          </cell>
          <cell r="DV97" t="e">
            <v>#DIV/0!</v>
          </cell>
          <cell r="DY97" t="str">
            <v>リンク</v>
          </cell>
          <cell r="EA97" t="str">
            <v>-</v>
          </cell>
          <cell r="EB97" t="str">
            <v>-</v>
          </cell>
          <cell r="EC97" t="str">
            <v>-</v>
          </cell>
          <cell r="ED97" t="str">
            <v>-</v>
          </cell>
          <cell r="EE97" t="str">
            <v>-</v>
          </cell>
          <cell r="EF97" t="str">
            <v>-</v>
          </cell>
          <cell r="EG97" t="str">
            <v>-</v>
          </cell>
          <cell r="EH97" t="str">
            <v>-</v>
          </cell>
          <cell r="EI97" t="str">
            <v>-</v>
          </cell>
          <cell r="EJ97" t="str">
            <v>e</v>
          </cell>
          <cell r="EK97">
            <v>1</v>
          </cell>
          <cell r="EL97" t="str">
            <v>-</v>
          </cell>
          <cell r="EM97" t="str">
            <v>-</v>
          </cell>
          <cell r="EN97" t="str">
            <v>-</v>
          </cell>
          <cell r="EO97" t="str">
            <v>-</v>
          </cell>
          <cell r="EP97" t="str">
            <v>-</v>
          </cell>
          <cell r="EQ97" t="str">
            <v>-</v>
          </cell>
          <cell r="ER97" t="str">
            <v>-</v>
          </cell>
          <cell r="ES97" t="str">
            <v>-</v>
          </cell>
          <cell r="ET97">
            <v>1</v>
          </cell>
          <cell r="EU97" t="str">
            <v/>
          </cell>
          <cell r="EV97" t="str">
            <v/>
          </cell>
          <cell r="EW97" t="str">
            <v/>
          </cell>
          <cell r="EX97" t="str">
            <v/>
          </cell>
          <cell r="EY97" t="str">
            <v/>
          </cell>
          <cell r="EZ97" t="str">
            <v/>
          </cell>
          <cell r="FA97" t="str">
            <v/>
          </cell>
          <cell r="FB97" t="str">
            <v/>
          </cell>
          <cell r="FC97" t="str">
            <v/>
          </cell>
          <cell r="FD97">
            <v>0</v>
          </cell>
          <cell r="FE97" t="str">
            <v>-</v>
          </cell>
          <cell r="FF97" t="str">
            <v>-</v>
          </cell>
          <cell r="FG97" t="str">
            <v>-</v>
          </cell>
          <cell r="FH97" t="str">
            <v>-</v>
          </cell>
          <cell r="FI97" t="str">
            <v>-</v>
          </cell>
          <cell r="FJ97" t="str">
            <v>-</v>
          </cell>
          <cell r="FK97" t="str">
            <v>-</v>
          </cell>
          <cell r="FL97" t="str">
            <v>-</v>
          </cell>
          <cell r="FM97" t="e">
            <v>#DIV/0!</v>
          </cell>
          <cell r="FN97" t="str">
            <v/>
          </cell>
          <cell r="FO97" t="str">
            <v/>
          </cell>
          <cell r="FP97" t="str">
            <v/>
          </cell>
          <cell r="FQ97" t="str">
            <v/>
          </cell>
          <cell r="FR97" t="str">
            <v/>
          </cell>
          <cell r="FS97" t="str">
            <v/>
          </cell>
          <cell r="FT97" t="str">
            <v/>
          </cell>
          <cell r="FU97" t="str">
            <v/>
          </cell>
          <cell r="FV97" t="e">
            <v>#DIV/0!</v>
          </cell>
          <cell r="FW97" t="str">
            <v>客観指標</v>
          </cell>
          <cell r="FX97" t="str">
            <v>客観指標が，京都らしい住まい方を継承する仕組を構築するための取組状況の結果を具体的に数値で示しているため</v>
          </cell>
          <cell r="FY97" t="e">
            <v>#DIV/0!</v>
          </cell>
          <cell r="FZ97" t="e">
            <v>#DIV/0!</v>
          </cell>
          <cell r="GC97" t="str">
            <v>リンク</v>
          </cell>
          <cell r="GE97" t="str">
            <v>-</v>
          </cell>
          <cell r="GF97" t="str">
            <v>-</v>
          </cell>
          <cell r="GG97" t="str">
            <v>-</v>
          </cell>
          <cell r="GH97" t="str">
            <v>-</v>
          </cell>
          <cell r="GI97" t="str">
            <v>-</v>
          </cell>
          <cell r="GJ97" t="str">
            <v>-</v>
          </cell>
          <cell r="GK97" t="str">
            <v>-</v>
          </cell>
          <cell r="GL97" t="str">
            <v>-</v>
          </cell>
          <cell r="GM97" t="str">
            <v>-</v>
          </cell>
          <cell r="GN97" t="str">
            <v>e</v>
          </cell>
          <cell r="GO97">
            <v>1</v>
          </cell>
          <cell r="GP97" t="str">
            <v>-</v>
          </cell>
          <cell r="GQ97" t="str">
            <v>-</v>
          </cell>
          <cell r="GR97" t="str">
            <v>-</v>
          </cell>
          <cell r="GS97" t="str">
            <v>-</v>
          </cell>
          <cell r="GT97" t="str">
            <v>-</v>
          </cell>
          <cell r="GU97" t="str">
            <v>-</v>
          </cell>
          <cell r="GV97" t="str">
            <v>-</v>
          </cell>
          <cell r="GW97" t="str">
            <v>-</v>
          </cell>
          <cell r="GX97">
            <v>1</v>
          </cell>
          <cell r="GY97" t="str">
            <v/>
          </cell>
          <cell r="GZ97" t="str">
            <v/>
          </cell>
          <cell r="HA97" t="str">
            <v/>
          </cell>
          <cell r="HB97" t="str">
            <v/>
          </cell>
          <cell r="HC97" t="str">
            <v/>
          </cell>
          <cell r="HD97" t="str">
            <v/>
          </cell>
          <cell r="HE97" t="str">
            <v/>
          </cell>
          <cell r="HF97" t="str">
            <v/>
          </cell>
          <cell r="HG97" t="str">
            <v/>
          </cell>
          <cell r="HH97">
            <v>0</v>
          </cell>
          <cell r="HI97" t="str">
            <v>-</v>
          </cell>
          <cell r="HJ97" t="str">
            <v>-</v>
          </cell>
          <cell r="HK97" t="str">
            <v>-</v>
          </cell>
          <cell r="HL97" t="str">
            <v>-</v>
          </cell>
          <cell r="HM97" t="str">
            <v>-</v>
          </cell>
          <cell r="HN97" t="str">
            <v>-</v>
          </cell>
          <cell r="HO97" t="str">
            <v>-</v>
          </cell>
          <cell r="HP97" t="str">
            <v>-</v>
          </cell>
          <cell r="HQ97" t="e">
            <v>#DIV/0!</v>
          </cell>
          <cell r="HR97" t="str">
            <v/>
          </cell>
          <cell r="HS97" t="str">
            <v/>
          </cell>
          <cell r="HT97" t="str">
            <v/>
          </cell>
          <cell r="HU97" t="str">
            <v/>
          </cell>
          <cell r="HV97" t="str">
            <v/>
          </cell>
          <cell r="HW97" t="str">
            <v/>
          </cell>
          <cell r="HX97" t="str">
            <v/>
          </cell>
          <cell r="HY97" t="str">
            <v/>
          </cell>
          <cell r="HZ97" t="e">
            <v>#DIV/0!</v>
          </cell>
          <cell r="IA97" t="str">
            <v>客観指標</v>
          </cell>
          <cell r="IB97" t="str">
            <v>客観指標が，京都らしい住まい方を継承する仕組を構築するための取組状況の結果を具体的に数値で示しているため</v>
          </cell>
          <cell r="IC97" t="e">
            <v>#DIV/0!</v>
          </cell>
          <cell r="ID97" t="e">
            <v>#DIV/0!</v>
          </cell>
          <cell r="IG97" t="str">
            <v>リンク</v>
          </cell>
          <cell r="II97" t="str">
            <v>-</v>
          </cell>
          <cell r="IJ97" t="str">
            <v>-</v>
          </cell>
          <cell r="IK97" t="str">
            <v>-</v>
          </cell>
          <cell r="IL97" t="str">
            <v>-</v>
          </cell>
          <cell r="IM97" t="str">
            <v>-</v>
          </cell>
          <cell r="IN97" t="str">
            <v>-</v>
          </cell>
          <cell r="IO97" t="str">
            <v>-</v>
          </cell>
          <cell r="IP97" t="str">
            <v>-</v>
          </cell>
          <cell r="IQ97" t="str">
            <v>-</v>
          </cell>
          <cell r="IR97" t="str">
            <v>e</v>
          </cell>
          <cell r="IS97">
            <v>1</v>
          </cell>
          <cell r="IT97" t="str">
            <v>-</v>
          </cell>
          <cell r="IU97" t="str">
            <v>-</v>
          </cell>
          <cell r="IV97" t="str">
            <v>-</v>
          </cell>
          <cell r="IW97" t="str">
            <v>-</v>
          </cell>
          <cell r="IX97" t="str">
            <v>-</v>
          </cell>
          <cell r="IY97" t="str">
            <v>-</v>
          </cell>
          <cell r="IZ97" t="str">
            <v>-</v>
          </cell>
          <cell r="JA97" t="str">
            <v>-</v>
          </cell>
          <cell r="JB97">
            <v>1</v>
          </cell>
          <cell r="JC97" t="str">
            <v/>
          </cell>
          <cell r="JD97" t="str">
            <v/>
          </cell>
          <cell r="JE97" t="str">
            <v/>
          </cell>
          <cell r="JF97" t="str">
            <v/>
          </cell>
          <cell r="JG97" t="str">
            <v/>
          </cell>
          <cell r="JH97" t="str">
            <v/>
          </cell>
          <cell r="JI97" t="str">
            <v/>
          </cell>
          <cell r="JJ97" t="str">
            <v/>
          </cell>
          <cell r="JK97" t="str">
            <v/>
          </cell>
          <cell r="JL97">
            <v>0</v>
          </cell>
          <cell r="JM97" t="str">
            <v>-</v>
          </cell>
          <cell r="JN97" t="str">
            <v>-</v>
          </cell>
          <cell r="JO97" t="str">
            <v>-</v>
          </cell>
          <cell r="JP97" t="str">
            <v>-</v>
          </cell>
          <cell r="JQ97" t="str">
            <v>-</v>
          </cell>
          <cell r="JR97" t="str">
            <v>-</v>
          </cell>
          <cell r="JS97" t="str">
            <v>-</v>
          </cell>
          <cell r="JT97" t="str">
            <v>-</v>
          </cell>
          <cell r="JU97" t="e">
            <v>#DIV/0!</v>
          </cell>
          <cell r="JV97" t="str">
            <v/>
          </cell>
          <cell r="JW97" t="str">
            <v/>
          </cell>
          <cell r="JX97" t="str">
            <v/>
          </cell>
          <cell r="JY97" t="str">
            <v/>
          </cell>
          <cell r="JZ97" t="str">
            <v/>
          </cell>
          <cell r="KA97" t="str">
            <v/>
          </cell>
          <cell r="KB97" t="str">
            <v/>
          </cell>
          <cell r="KC97" t="str">
            <v/>
          </cell>
          <cell r="KD97" t="e">
            <v>#DIV/0!</v>
          </cell>
          <cell r="KE97" t="str">
            <v>客観指標</v>
          </cell>
          <cell r="KF97" t="str">
            <v>客観指標が，京都らしい住まい方を継承する仕組を構築するための取組状況の結果を具体的に数値で示しているため</v>
          </cell>
          <cell r="KG97" t="e">
            <v>#DIV/0!</v>
          </cell>
          <cell r="KH97" t="e">
            <v>#DIV/0!</v>
          </cell>
          <cell r="KK97" t="str">
            <v>リンク</v>
          </cell>
        </row>
        <row r="98">
          <cell r="A98">
            <v>2402</v>
          </cell>
          <cell r="B98" t="str">
            <v>ライフステージや生活様式に応じた多様な魅力あるすまいの供給</v>
          </cell>
          <cell r="C98">
            <v>24</v>
          </cell>
          <cell r="D98" t="str">
            <v>住宅</v>
          </cell>
          <cell r="F98" t="str">
            <v>都市計画局</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e</v>
          </cell>
          <cell r="AC98">
            <v>1</v>
          </cell>
          <cell r="AD98" t="str">
            <v>-</v>
          </cell>
          <cell r="AE98" t="str">
            <v>-</v>
          </cell>
          <cell r="AF98" t="str">
            <v>-</v>
          </cell>
          <cell r="AG98" t="str">
            <v>-</v>
          </cell>
          <cell r="AH98" t="str">
            <v>-</v>
          </cell>
          <cell r="AI98" t="str">
            <v>-</v>
          </cell>
          <cell r="AJ98" t="str">
            <v>-</v>
          </cell>
          <cell r="AK98" t="str">
            <v>-</v>
          </cell>
          <cell r="AL98">
            <v>1</v>
          </cell>
          <cell r="AM98" t="str">
            <v/>
          </cell>
          <cell r="AN98" t="str">
            <v/>
          </cell>
          <cell r="AO98" t="str">
            <v/>
          </cell>
          <cell r="AP98" t="str">
            <v/>
          </cell>
          <cell r="AQ98" t="str">
            <v/>
          </cell>
          <cell r="AR98" t="str">
            <v/>
          </cell>
          <cell r="AS98" t="str">
            <v/>
          </cell>
          <cell r="AT98" t="str">
            <v/>
          </cell>
          <cell r="AU98" t="str">
            <v/>
          </cell>
          <cell r="AV98">
            <v>0</v>
          </cell>
          <cell r="AW98" t="str">
            <v>-</v>
          </cell>
          <cell r="AX98" t="str">
            <v>b</v>
          </cell>
          <cell r="AY98" t="str">
            <v>-</v>
          </cell>
          <cell r="AZ98" t="str">
            <v>-</v>
          </cell>
          <cell r="BA98" t="str">
            <v>-</v>
          </cell>
          <cell r="BB98" t="str">
            <v>-</v>
          </cell>
          <cell r="BC98" t="str">
            <v>-</v>
          </cell>
          <cell r="BD98" t="str">
            <v>-</v>
          </cell>
          <cell r="BE98" t="str">
            <v>b</v>
          </cell>
          <cell r="BF98" t="str">
            <v/>
          </cell>
          <cell r="BG98">
            <v>3</v>
          </cell>
          <cell r="BH98" t="str">
            <v/>
          </cell>
          <cell r="BI98" t="str">
            <v/>
          </cell>
          <cell r="BJ98" t="str">
            <v/>
          </cell>
          <cell r="BK98" t="str">
            <v/>
          </cell>
          <cell r="BL98" t="str">
            <v/>
          </cell>
          <cell r="BM98" t="str">
            <v/>
          </cell>
          <cell r="BN98">
            <v>0.75</v>
          </cell>
          <cell r="BO98" t="str">
            <v>客観指標</v>
          </cell>
          <cell r="BP98" t="str">
            <v>客観指標が，様々なライフステージ等の変化に対応するすまいの供給状況を具体的に数値で示しているため</v>
          </cell>
          <cell r="BQ98" t="str">
            <v>D</v>
          </cell>
          <cell r="BR98" t="str">
            <v>政策の目的があまり達成されていない</v>
          </cell>
          <cell r="BW98" t="str">
            <v>-</v>
          </cell>
          <cell r="BX98" t="str">
            <v>-</v>
          </cell>
          <cell r="BY98" t="str">
            <v>-</v>
          </cell>
          <cell r="BZ98" t="str">
            <v>-</v>
          </cell>
          <cell r="CA98" t="str">
            <v>-</v>
          </cell>
          <cell r="CB98" t="str">
            <v>-</v>
          </cell>
          <cell r="CC98" t="str">
            <v>-</v>
          </cell>
          <cell r="CD98" t="str">
            <v>-</v>
          </cell>
          <cell r="CE98" t="str">
            <v>-</v>
          </cell>
          <cell r="CF98" t="str">
            <v>e</v>
          </cell>
          <cell r="CG98">
            <v>1</v>
          </cell>
          <cell r="CH98" t="str">
            <v>-</v>
          </cell>
          <cell r="CI98" t="str">
            <v>-</v>
          </cell>
          <cell r="CJ98" t="str">
            <v>-</v>
          </cell>
          <cell r="CK98" t="str">
            <v>-</v>
          </cell>
          <cell r="CL98" t="str">
            <v>-</v>
          </cell>
          <cell r="CM98" t="str">
            <v>-</v>
          </cell>
          <cell r="CN98" t="str">
            <v>-</v>
          </cell>
          <cell r="CO98" t="str">
            <v>-</v>
          </cell>
          <cell r="CP98">
            <v>1</v>
          </cell>
          <cell r="CQ98" t="str">
            <v/>
          </cell>
          <cell r="CR98" t="str">
            <v/>
          </cell>
          <cell r="CS98" t="str">
            <v/>
          </cell>
          <cell r="CT98" t="str">
            <v/>
          </cell>
          <cell r="CU98" t="str">
            <v/>
          </cell>
          <cell r="CV98" t="str">
            <v/>
          </cell>
          <cell r="CW98" t="str">
            <v/>
          </cell>
          <cell r="CX98" t="str">
            <v/>
          </cell>
          <cell r="CY98" t="str">
            <v/>
          </cell>
          <cell r="CZ98">
            <v>0</v>
          </cell>
          <cell r="DA98" t="str">
            <v>-</v>
          </cell>
          <cell r="DB98" t="str">
            <v>-</v>
          </cell>
          <cell r="DC98" t="str">
            <v>-</v>
          </cell>
          <cell r="DD98" t="str">
            <v>-</v>
          </cell>
          <cell r="DE98" t="str">
            <v>-</v>
          </cell>
          <cell r="DF98" t="str">
            <v>-</v>
          </cell>
          <cell r="DG98" t="str">
            <v>-</v>
          </cell>
          <cell r="DH98" t="str">
            <v>-</v>
          </cell>
          <cell r="DI98" t="e">
            <v>#DIV/0!</v>
          </cell>
          <cell r="DJ98" t="str">
            <v/>
          </cell>
          <cell r="DK98" t="str">
            <v/>
          </cell>
          <cell r="DL98" t="str">
            <v/>
          </cell>
          <cell r="DM98" t="str">
            <v/>
          </cell>
          <cell r="DN98" t="str">
            <v/>
          </cell>
          <cell r="DO98" t="str">
            <v/>
          </cell>
          <cell r="DP98" t="str">
            <v/>
          </cell>
          <cell r="DQ98" t="str">
            <v/>
          </cell>
          <cell r="DR98" t="e">
            <v>#DIV/0!</v>
          </cell>
          <cell r="DS98" t="str">
            <v>客観指標</v>
          </cell>
          <cell r="DT98" t="str">
            <v>客観指標が，様々なライフステージ等の変化に対応するすまいの供給状況を具体的に数値で示しているため</v>
          </cell>
          <cell r="DU98" t="e">
            <v>#DIV/0!</v>
          </cell>
          <cell r="DV98" t="e">
            <v>#DIV/0!</v>
          </cell>
          <cell r="DY98" t="str">
            <v>リンク</v>
          </cell>
          <cell r="EA98" t="str">
            <v>-</v>
          </cell>
          <cell r="EB98" t="str">
            <v>-</v>
          </cell>
          <cell r="EC98" t="str">
            <v>-</v>
          </cell>
          <cell r="ED98" t="str">
            <v>-</v>
          </cell>
          <cell r="EE98" t="str">
            <v>-</v>
          </cell>
          <cell r="EF98" t="str">
            <v>-</v>
          </cell>
          <cell r="EG98" t="str">
            <v>-</v>
          </cell>
          <cell r="EH98" t="str">
            <v>-</v>
          </cell>
          <cell r="EI98" t="str">
            <v>-</v>
          </cell>
          <cell r="EJ98" t="str">
            <v>e</v>
          </cell>
          <cell r="EK98">
            <v>1</v>
          </cell>
          <cell r="EL98" t="str">
            <v>-</v>
          </cell>
          <cell r="EM98" t="str">
            <v>-</v>
          </cell>
          <cell r="EN98" t="str">
            <v>-</v>
          </cell>
          <cell r="EO98" t="str">
            <v>-</v>
          </cell>
          <cell r="EP98" t="str">
            <v>-</v>
          </cell>
          <cell r="EQ98" t="str">
            <v>-</v>
          </cell>
          <cell r="ER98" t="str">
            <v>-</v>
          </cell>
          <cell r="ES98" t="str">
            <v>-</v>
          </cell>
          <cell r="ET98">
            <v>1</v>
          </cell>
          <cell r="EU98" t="str">
            <v/>
          </cell>
          <cell r="EV98" t="str">
            <v/>
          </cell>
          <cell r="EW98" t="str">
            <v/>
          </cell>
          <cell r="EX98" t="str">
            <v/>
          </cell>
          <cell r="EY98" t="str">
            <v/>
          </cell>
          <cell r="EZ98" t="str">
            <v/>
          </cell>
          <cell r="FA98" t="str">
            <v/>
          </cell>
          <cell r="FB98" t="str">
            <v/>
          </cell>
          <cell r="FC98" t="str">
            <v/>
          </cell>
          <cell r="FD98">
            <v>0</v>
          </cell>
          <cell r="FE98" t="str">
            <v>-</v>
          </cell>
          <cell r="FF98" t="str">
            <v>-</v>
          </cell>
          <cell r="FG98" t="str">
            <v>-</v>
          </cell>
          <cell r="FH98" t="str">
            <v>-</v>
          </cell>
          <cell r="FI98" t="str">
            <v>-</v>
          </cell>
          <cell r="FJ98" t="str">
            <v>-</v>
          </cell>
          <cell r="FK98" t="str">
            <v>-</v>
          </cell>
          <cell r="FL98" t="str">
            <v>-</v>
          </cell>
          <cell r="FM98" t="e">
            <v>#DIV/0!</v>
          </cell>
          <cell r="FN98" t="str">
            <v/>
          </cell>
          <cell r="FO98" t="str">
            <v/>
          </cell>
          <cell r="FP98" t="str">
            <v/>
          </cell>
          <cell r="FQ98" t="str">
            <v/>
          </cell>
          <cell r="FR98" t="str">
            <v/>
          </cell>
          <cell r="FS98" t="str">
            <v/>
          </cell>
          <cell r="FT98" t="str">
            <v/>
          </cell>
          <cell r="FU98" t="str">
            <v/>
          </cell>
          <cell r="FV98" t="e">
            <v>#DIV/0!</v>
          </cell>
          <cell r="FW98" t="str">
            <v>客観指標</v>
          </cell>
          <cell r="FX98" t="str">
            <v>客観指標が，様々なライフステージ等の変化に対応するすまいの供給状況を具体的に数値で示しているため</v>
          </cell>
          <cell r="FY98" t="e">
            <v>#DIV/0!</v>
          </cell>
          <cell r="FZ98" t="e">
            <v>#DIV/0!</v>
          </cell>
          <cell r="GC98" t="str">
            <v>リンク</v>
          </cell>
          <cell r="GE98" t="str">
            <v>-</v>
          </cell>
          <cell r="GF98" t="str">
            <v>-</v>
          </cell>
          <cell r="GG98" t="str">
            <v>-</v>
          </cell>
          <cell r="GH98" t="str">
            <v>-</v>
          </cell>
          <cell r="GI98" t="str">
            <v>-</v>
          </cell>
          <cell r="GJ98" t="str">
            <v>-</v>
          </cell>
          <cell r="GK98" t="str">
            <v>-</v>
          </cell>
          <cell r="GL98" t="str">
            <v>-</v>
          </cell>
          <cell r="GM98" t="str">
            <v>-</v>
          </cell>
          <cell r="GN98" t="str">
            <v>e</v>
          </cell>
          <cell r="GO98">
            <v>1</v>
          </cell>
          <cell r="GP98" t="str">
            <v>-</v>
          </cell>
          <cell r="GQ98" t="str">
            <v>-</v>
          </cell>
          <cell r="GR98" t="str">
            <v>-</v>
          </cell>
          <cell r="GS98" t="str">
            <v>-</v>
          </cell>
          <cell r="GT98" t="str">
            <v>-</v>
          </cell>
          <cell r="GU98" t="str">
            <v>-</v>
          </cell>
          <cell r="GV98" t="str">
            <v>-</v>
          </cell>
          <cell r="GW98" t="str">
            <v>-</v>
          </cell>
          <cell r="GX98">
            <v>1</v>
          </cell>
          <cell r="GY98" t="str">
            <v/>
          </cell>
          <cell r="GZ98" t="str">
            <v/>
          </cell>
          <cell r="HA98" t="str">
            <v/>
          </cell>
          <cell r="HB98" t="str">
            <v/>
          </cell>
          <cell r="HC98" t="str">
            <v/>
          </cell>
          <cell r="HD98" t="str">
            <v/>
          </cell>
          <cell r="HE98" t="str">
            <v/>
          </cell>
          <cell r="HF98" t="str">
            <v/>
          </cell>
          <cell r="HG98" t="str">
            <v/>
          </cell>
          <cell r="HH98">
            <v>0</v>
          </cell>
          <cell r="HI98" t="str">
            <v>-</v>
          </cell>
          <cell r="HJ98" t="str">
            <v>-</v>
          </cell>
          <cell r="HK98" t="str">
            <v>-</v>
          </cell>
          <cell r="HL98" t="str">
            <v>-</v>
          </cell>
          <cell r="HM98" t="str">
            <v>-</v>
          </cell>
          <cell r="HN98" t="str">
            <v>-</v>
          </cell>
          <cell r="HO98" t="str">
            <v>-</v>
          </cell>
          <cell r="HP98" t="str">
            <v>-</v>
          </cell>
          <cell r="HQ98" t="e">
            <v>#DIV/0!</v>
          </cell>
          <cell r="HR98" t="str">
            <v/>
          </cell>
          <cell r="HS98" t="str">
            <v/>
          </cell>
          <cell r="HT98" t="str">
            <v/>
          </cell>
          <cell r="HU98" t="str">
            <v/>
          </cell>
          <cell r="HV98" t="str">
            <v/>
          </cell>
          <cell r="HW98" t="str">
            <v/>
          </cell>
          <cell r="HX98" t="str">
            <v/>
          </cell>
          <cell r="HY98" t="str">
            <v/>
          </cell>
          <cell r="HZ98" t="e">
            <v>#DIV/0!</v>
          </cell>
          <cell r="IA98" t="str">
            <v>客観指標</v>
          </cell>
          <cell r="IB98" t="str">
            <v>客観指標が，様々なライフステージ等の変化に対応するすまいの供給状況を具体的に数値で示しているため</v>
          </cell>
          <cell r="IC98" t="e">
            <v>#DIV/0!</v>
          </cell>
          <cell r="ID98" t="e">
            <v>#DIV/0!</v>
          </cell>
          <cell r="IG98" t="str">
            <v>リンク</v>
          </cell>
          <cell r="II98" t="str">
            <v>-</v>
          </cell>
          <cell r="IJ98" t="str">
            <v>-</v>
          </cell>
          <cell r="IK98" t="str">
            <v>-</v>
          </cell>
          <cell r="IL98" t="str">
            <v>-</v>
          </cell>
          <cell r="IM98" t="str">
            <v>-</v>
          </cell>
          <cell r="IN98" t="str">
            <v>-</v>
          </cell>
          <cell r="IO98" t="str">
            <v>-</v>
          </cell>
          <cell r="IP98" t="str">
            <v>-</v>
          </cell>
          <cell r="IQ98" t="str">
            <v>-</v>
          </cell>
          <cell r="IR98" t="str">
            <v>e</v>
          </cell>
          <cell r="IS98">
            <v>1</v>
          </cell>
          <cell r="IT98" t="str">
            <v>-</v>
          </cell>
          <cell r="IU98" t="str">
            <v>-</v>
          </cell>
          <cell r="IV98" t="str">
            <v>-</v>
          </cell>
          <cell r="IW98" t="str">
            <v>-</v>
          </cell>
          <cell r="IX98" t="str">
            <v>-</v>
          </cell>
          <cell r="IY98" t="str">
            <v>-</v>
          </cell>
          <cell r="IZ98" t="str">
            <v>-</v>
          </cell>
          <cell r="JA98" t="str">
            <v>-</v>
          </cell>
          <cell r="JB98">
            <v>1</v>
          </cell>
          <cell r="JC98" t="str">
            <v/>
          </cell>
          <cell r="JD98" t="str">
            <v/>
          </cell>
          <cell r="JE98" t="str">
            <v/>
          </cell>
          <cell r="JF98" t="str">
            <v/>
          </cell>
          <cell r="JG98" t="str">
            <v/>
          </cell>
          <cell r="JH98" t="str">
            <v/>
          </cell>
          <cell r="JI98" t="str">
            <v/>
          </cell>
          <cell r="JJ98" t="str">
            <v/>
          </cell>
          <cell r="JK98" t="str">
            <v/>
          </cell>
          <cell r="JL98">
            <v>0</v>
          </cell>
          <cell r="JM98" t="str">
            <v>-</v>
          </cell>
          <cell r="JN98" t="str">
            <v>-</v>
          </cell>
          <cell r="JO98" t="str">
            <v>-</v>
          </cell>
          <cell r="JP98" t="str">
            <v>-</v>
          </cell>
          <cell r="JQ98" t="str">
            <v>-</v>
          </cell>
          <cell r="JR98" t="str">
            <v>-</v>
          </cell>
          <cell r="JS98" t="str">
            <v>-</v>
          </cell>
          <cell r="JT98" t="str">
            <v>-</v>
          </cell>
          <cell r="JU98" t="e">
            <v>#DIV/0!</v>
          </cell>
          <cell r="JV98" t="str">
            <v/>
          </cell>
          <cell r="JW98" t="str">
            <v/>
          </cell>
          <cell r="JX98" t="str">
            <v/>
          </cell>
          <cell r="JY98" t="str">
            <v/>
          </cell>
          <cell r="JZ98" t="str">
            <v/>
          </cell>
          <cell r="KA98" t="str">
            <v/>
          </cell>
          <cell r="KB98" t="str">
            <v/>
          </cell>
          <cell r="KC98" t="str">
            <v/>
          </cell>
          <cell r="KD98" t="e">
            <v>#DIV/0!</v>
          </cell>
          <cell r="KE98" t="str">
            <v>客観指標</v>
          </cell>
          <cell r="KF98" t="str">
            <v>客観指標が，様々なライフステージ等の変化に対応するすまいの供給状況を具体的に数値で示しているため</v>
          </cell>
          <cell r="KG98" t="e">
            <v>#DIV/0!</v>
          </cell>
          <cell r="KH98" t="e">
            <v>#DIV/0!</v>
          </cell>
          <cell r="KK98" t="str">
            <v>リンク</v>
          </cell>
        </row>
        <row r="99">
          <cell r="A99">
            <v>2403</v>
          </cell>
          <cell r="B99" t="str">
            <v>住宅ストックの良質化のための適正な維持管理や更新の支援</v>
          </cell>
          <cell r="C99">
            <v>24</v>
          </cell>
          <cell r="D99" t="str">
            <v>住宅</v>
          </cell>
          <cell r="F99" t="str">
            <v>都市計画局</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e</v>
          </cell>
          <cell r="AC99">
            <v>1</v>
          </cell>
          <cell r="AD99" t="str">
            <v>-</v>
          </cell>
          <cell r="AE99" t="str">
            <v>-</v>
          </cell>
          <cell r="AF99" t="str">
            <v>-</v>
          </cell>
          <cell r="AG99" t="str">
            <v>-</v>
          </cell>
          <cell r="AH99" t="str">
            <v>-</v>
          </cell>
          <cell r="AI99" t="str">
            <v>-</v>
          </cell>
          <cell r="AJ99" t="str">
            <v>-</v>
          </cell>
          <cell r="AK99" t="str">
            <v>-</v>
          </cell>
          <cell r="AL99">
            <v>1</v>
          </cell>
          <cell r="AM99" t="str">
            <v/>
          </cell>
          <cell r="AN99" t="str">
            <v/>
          </cell>
          <cell r="AO99" t="str">
            <v/>
          </cell>
          <cell r="AP99" t="str">
            <v/>
          </cell>
          <cell r="AQ99" t="str">
            <v/>
          </cell>
          <cell r="AR99" t="str">
            <v/>
          </cell>
          <cell r="AS99" t="str">
            <v/>
          </cell>
          <cell r="AT99" t="str">
            <v/>
          </cell>
          <cell r="AU99" t="str">
            <v/>
          </cell>
          <cell r="AV99">
            <v>0</v>
          </cell>
          <cell r="AW99" t="str">
            <v>c</v>
          </cell>
          <cell r="AX99" t="str">
            <v>b</v>
          </cell>
          <cell r="AY99" t="str">
            <v>-</v>
          </cell>
          <cell r="AZ99" t="str">
            <v>-</v>
          </cell>
          <cell r="BA99" t="str">
            <v>-</v>
          </cell>
          <cell r="BB99" t="str">
            <v>-</v>
          </cell>
          <cell r="BC99" t="str">
            <v>-</v>
          </cell>
          <cell r="BD99" t="str">
            <v>-</v>
          </cell>
          <cell r="BE99" t="str">
            <v>b</v>
          </cell>
          <cell r="BF99">
            <v>2</v>
          </cell>
          <cell r="BG99">
            <v>3</v>
          </cell>
          <cell r="BH99" t="str">
            <v/>
          </cell>
          <cell r="BI99" t="str">
            <v/>
          </cell>
          <cell r="BJ99" t="str">
            <v/>
          </cell>
          <cell r="BK99" t="str">
            <v/>
          </cell>
          <cell r="BL99" t="str">
            <v/>
          </cell>
          <cell r="BM99" t="str">
            <v/>
          </cell>
          <cell r="BN99">
            <v>0.625</v>
          </cell>
          <cell r="BO99" t="str">
            <v>客観指標</v>
          </cell>
          <cell r="BP99" t="str">
            <v>客観指標が,住宅ストックの適正な維持管理や更新状況を具体的に数値で示しているため</v>
          </cell>
          <cell r="BQ99" t="str">
            <v>D</v>
          </cell>
          <cell r="BR99" t="str">
            <v>政策の目的があまり達成されていない</v>
          </cell>
          <cell r="BW99" t="str">
            <v>-</v>
          </cell>
          <cell r="BX99" t="str">
            <v>-</v>
          </cell>
          <cell r="BY99" t="str">
            <v>-</v>
          </cell>
          <cell r="BZ99" t="str">
            <v>-</v>
          </cell>
          <cell r="CA99" t="str">
            <v>-</v>
          </cell>
          <cell r="CB99" t="str">
            <v>-</v>
          </cell>
          <cell r="CC99" t="str">
            <v>-</v>
          </cell>
          <cell r="CD99" t="str">
            <v>-</v>
          </cell>
          <cell r="CE99" t="str">
            <v>-</v>
          </cell>
          <cell r="CF99" t="str">
            <v>e</v>
          </cell>
          <cell r="CG99">
            <v>1</v>
          </cell>
          <cell r="CH99" t="str">
            <v>-</v>
          </cell>
          <cell r="CI99" t="str">
            <v>-</v>
          </cell>
          <cell r="CJ99" t="str">
            <v>-</v>
          </cell>
          <cell r="CK99" t="str">
            <v>-</v>
          </cell>
          <cell r="CL99" t="str">
            <v>-</v>
          </cell>
          <cell r="CM99" t="str">
            <v>-</v>
          </cell>
          <cell r="CN99" t="str">
            <v>-</v>
          </cell>
          <cell r="CO99" t="str">
            <v>-</v>
          </cell>
          <cell r="CP99">
            <v>1</v>
          </cell>
          <cell r="CQ99" t="str">
            <v/>
          </cell>
          <cell r="CR99" t="str">
            <v/>
          </cell>
          <cell r="CS99" t="str">
            <v/>
          </cell>
          <cell r="CT99" t="str">
            <v/>
          </cell>
          <cell r="CU99" t="str">
            <v/>
          </cell>
          <cell r="CV99" t="str">
            <v/>
          </cell>
          <cell r="CW99" t="str">
            <v/>
          </cell>
          <cell r="CX99" t="str">
            <v/>
          </cell>
          <cell r="CY99" t="str">
            <v/>
          </cell>
          <cell r="CZ99">
            <v>0</v>
          </cell>
          <cell r="DA99" t="str">
            <v>-</v>
          </cell>
          <cell r="DB99" t="str">
            <v>-</v>
          </cell>
          <cell r="DC99" t="str">
            <v>-</v>
          </cell>
          <cell r="DD99" t="str">
            <v>-</v>
          </cell>
          <cell r="DE99" t="str">
            <v>-</v>
          </cell>
          <cell r="DF99" t="str">
            <v>-</v>
          </cell>
          <cell r="DG99" t="str">
            <v>-</v>
          </cell>
          <cell r="DH99" t="str">
            <v>-</v>
          </cell>
          <cell r="DI99" t="e">
            <v>#DIV/0!</v>
          </cell>
          <cell r="DJ99" t="str">
            <v/>
          </cell>
          <cell r="DK99" t="str">
            <v/>
          </cell>
          <cell r="DL99" t="str">
            <v/>
          </cell>
          <cell r="DM99" t="str">
            <v/>
          </cell>
          <cell r="DN99" t="str">
            <v/>
          </cell>
          <cell r="DO99" t="str">
            <v/>
          </cell>
          <cell r="DP99" t="str">
            <v/>
          </cell>
          <cell r="DQ99" t="str">
            <v/>
          </cell>
          <cell r="DR99" t="e">
            <v>#DIV/0!</v>
          </cell>
          <cell r="DS99" t="str">
            <v>客観指標</v>
          </cell>
          <cell r="DT99" t="str">
            <v>客観指標が,住宅ストックの適正な維持管理や更新状況を具体的に数値で示しているため</v>
          </cell>
          <cell r="DU99" t="e">
            <v>#DIV/0!</v>
          </cell>
          <cell r="DV99" t="e">
            <v>#DIV/0!</v>
          </cell>
          <cell r="DY99" t="str">
            <v>リンク</v>
          </cell>
          <cell r="EA99" t="str">
            <v>-</v>
          </cell>
          <cell r="EB99" t="str">
            <v>-</v>
          </cell>
          <cell r="EC99" t="str">
            <v>-</v>
          </cell>
          <cell r="ED99" t="str">
            <v>-</v>
          </cell>
          <cell r="EE99" t="str">
            <v>-</v>
          </cell>
          <cell r="EF99" t="str">
            <v>-</v>
          </cell>
          <cell r="EG99" t="str">
            <v>-</v>
          </cell>
          <cell r="EH99" t="str">
            <v>-</v>
          </cell>
          <cell r="EI99" t="str">
            <v>-</v>
          </cell>
          <cell r="EJ99" t="str">
            <v>e</v>
          </cell>
          <cell r="EK99">
            <v>1</v>
          </cell>
          <cell r="EL99" t="str">
            <v>-</v>
          </cell>
          <cell r="EM99" t="str">
            <v>-</v>
          </cell>
          <cell r="EN99" t="str">
            <v>-</v>
          </cell>
          <cell r="EO99" t="str">
            <v>-</v>
          </cell>
          <cell r="EP99" t="str">
            <v>-</v>
          </cell>
          <cell r="EQ99" t="str">
            <v>-</v>
          </cell>
          <cell r="ER99" t="str">
            <v>-</v>
          </cell>
          <cell r="ES99" t="str">
            <v>-</v>
          </cell>
          <cell r="ET99">
            <v>1</v>
          </cell>
          <cell r="EU99" t="str">
            <v/>
          </cell>
          <cell r="EV99" t="str">
            <v/>
          </cell>
          <cell r="EW99" t="str">
            <v/>
          </cell>
          <cell r="EX99" t="str">
            <v/>
          </cell>
          <cell r="EY99" t="str">
            <v/>
          </cell>
          <cell r="EZ99" t="str">
            <v/>
          </cell>
          <cell r="FA99" t="str">
            <v/>
          </cell>
          <cell r="FB99" t="str">
            <v/>
          </cell>
          <cell r="FC99" t="str">
            <v/>
          </cell>
          <cell r="FD99">
            <v>0</v>
          </cell>
          <cell r="FE99" t="str">
            <v>-</v>
          </cell>
          <cell r="FF99" t="str">
            <v>-</v>
          </cell>
          <cell r="FG99" t="str">
            <v>-</v>
          </cell>
          <cell r="FH99" t="str">
            <v>-</v>
          </cell>
          <cell r="FI99" t="str">
            <v>-</v>
          </cell>
          <cell r="FJ99" t="str">
            <v>-</v>
          </cell>
          <cell r="FK99" t="str">
            <v>-</v>
          </cell>
          <cell r="FL99" t="str">
            <v>-</v>
          </cell>
          <cell r="FM99" t="e">
            <v>#DIV/0!</v>
          </cell>
          <cell r="FN99" t="str">
            <v/>
          </cell>
          <cell r="FO99" t="str">
            <v/>
          </cell>
          <cell r="FP99" t="str">
            <v/>
          </cell>
          <cell r="FQ99" t="str">
            <v/>
          </cell>
          <cell r="FR99" t="str">
            <v/>
          </cell>
          <cell r="FS99" t="str">
            <v/>
          </cell>
          <cell r="FT99" t="str">
            <v/>
          </cell>
          <cell r="FU99" t="str">
            <v/>
          </cell>
          <cell r="FV99" t="e">
            <v>#DIV/0!</v>
          </cell>
          <cell r="FW99" t="str">
            <v>客観指標</v>
          </cell>
          <cell r="FX99" t="str">
            <v>客観指標が,住宅ストックの適正な維持管理や更新状況を具体的に数値で示しているため</v>
          </cell>
          <cell r="FY99" t="e">
            <v>#DIV/0!</v>
          </cell>
          <cell r="FZ99" t="e">
            <v>#DIV/0!</v>
          </cell>
          <cell r="GC99" t="str">
            <v>リンク</v>
          </cell>
          <cell r="GE99" t="str">
            <v>-</v>
          </cell>
          <cell r="GF99" t="str">
            <v>-</v>
          </cell>
          <cell r="GG99" t="str">
            <v>-</v>
          </cell>
          <cell r="GH99" t="str">
            <v>-</v>
          </cell>
          <cell r="GI99" t="str">
            <v>-</v>
          </cell>
          <cell r="GJ99" t="str">
            <v>-</v>
          </cell>
          <cell r="GK99" t="str">
            <v>-</v>
          </cell>
          <cell r="GL99" t="str">
            <v>-</v>
          </cell>
          <cell r="GM99" t="str">
            <v>-</v>
          </cell>
          <cell r="GN99" t="str">
            <v>e</v>
          </cell>
          <cell r="GO99">
            <v>1</v>
          </cell>
          <cell r="GP99" t="str">
            <v>-</v>
          </cell>
          <cell r="GQ99" t="str">
            <v>-</v>
          </cell>
          <cell r="GR99" t="str">
            <v>-</v>
          </cell>
          <cell r="GS99" t="str">
            <v>-</v>
          </cell>
          <cell r="GT99" t="str">
            <v>-</v>
          </cell>
          <cell r="GU99" t="str">
            <v>-</v>
          </cell>
          <cell r="GV99" t="str">
            <v>-</v>
          </cell>
          <cell r="GW99" t="str">
            <v>-</v>
          </cell>
          <cell r="GX99">
            <v>1</v>
          </cell>
          <cell r="GY99" t="str">
            <v/>
          </cell>
          <cell r="GZ99" t="str">
            <v/>
          </cell>
          <cell r="HA99" t="str">
            <v/>
          </cell>
          <cell r="HB99" t="str">
            <v/>
          </cell>
          <cell r="HC99" t="str">
            <v/>
          </cell>
          <cell r="HD99" t="str">
            <v/>
          </cell>
          <cell r="HE99" t="str">
            <v/>
          </cell>
          <cell r="HF99" t="str">
            <v/>
          </cell>
          <cell r="HG99" t="str">
            <v/>
          </cell>
          <cell r="HH99">
            <v>0</v>
          </cell>
          <cell r="HI99" t="str">
            <v>-</v>
          </cell>
          <cell r="HJ99" t="str">
            <v>-</v>
          </cell>
          <cell r="HK99" t="str">
            <v>-</v>
          </cell>
          <cell r="HL99" t="str">
            <v>-</v>
          </cell>
          <cell r="HM99" t="str">
            <v>-</v>
          </cell>
          <cell r="HN99" t="str">
            <v>-</v>
          </cell>
          <cell r="HO99" t="str">
            <v>-</v>
          </cell>
          <cell r="HP99" t="str">
            <v>-</v>
          </cell>
          <cell r="HQ99" t="e">
            <v>#DIV/0!</v>
          </cell>
          <cell r="HR99" t="str">
            <v/>
          </cell>
          <cell r="HS99" t="str">
            <v/>
          </cell>
          <cell r="HT99" t="str">
            <v/>
          </cell>
          <cell r="HU99" t="str">
            <v/>
          </cell>
          <cell r="HV99" t="str">
            <v/>
          </cell>
          <cell r="HW99" t="str">
            <v/>
          </cell>
          <cell r="HX99" t="str">
            <v/>
          </cell>
          <cell r="HY99" t="str">
            <v/>
          </cell>
          <cell r="HZ99" t="e">
            <v>#DIV/0!</v>
          </cell>
          <cell r="IA99" t="str">
            <v>客観指標</v>
          </cell>
          <cell r="IB99" t="str">
            <v>客観指標が,住宅ストックの適正な維持管理や更新状況を具体的に数値で示しているため</v>
          </cell>
          <cell r="IC99" t="e">
            <v>#DIV/0!</v>
          </cell>
          <cell r="ID99" t="e">
            <v>#DIV/0!</v>
          </cell>
          <cell r="IG99" t="str">
            <v>リンク</v>
          </cell>
          <cell r="II99" t="str">
            <v>-</v>
          </cell>
          <cell r="IJ99" t="str">
            <v>-</v>
          </cell>
          <cell r="IK99" t="str">
            <v>-</v>
          </cell>
          <cell r="IL99" t="str">
            <v>-</v>
          </cell>
          <cell r="IM99" t="str">
            <v>-</v>
          </cell>
          <cell r="IN99" t="str">
            <v>-</v>
          </cell>
          <cell r="IO99" t="str">
            <v>-</v>
          </cell>
          <cell r="IP99" t="str">
            <v>-</v>
          </cell>
          <cell r="IQ99" t="str">
            <v>-</v>
          </cell>
          <cell r="IR99" t="str">
            <v>e</v>
          </cell>
          <cell r="IS99">
            <v>1</v>
          </cell>
          <cell r="IT99" t="str">
            <v>-</v>
          </cell>
          <cell r="IU99" t="str">
            <v>-</v>
          </cell>
          <cell r="IV99" t="str">
            <v>-</v>
          </cell>
          <cell r="IW99" t="str">
            <v>-</v>
          </cell>
          <cell r="IX99" t="str">
            <v>-</v>
          </cell>
          <cell r="IY99" t="str">
            <v>-</v>
          </cell>
          <cell r="IZ99" t="str">
            <v>-</v>
          </cell>
          <cell r="JA99" t="str">
            <v>-</v>
          </cell>
          <cell r="JB99">
            <v>1</v>
          </cell>
          <cell r="JC99" t="str">
            <v/>
          </cell>
          <cell r="JD99" t="str">
            <v/>
          </cell>
          <cell r="JE99" t="str">
            <v/>
          </cell>
          <cell r="JF99" t="str">
            <v/>
          </cell>
          <cell r="JG99" t="str">
            <v/>
          </cell>
          <cell r="JH99" t="str">
            <v/>
          </cell>
          <cell r="JI99" t="str">
            <v/>
          </cell>
          <cell r="JJ99" t="str">
            <v/>
          </cell>
          <cell r="JK99" t="str">
            <v/>
          </cell>
          <cell r="JL99">
            <v>0</v>
          </cell>
          <cell r="JM99" t="str">
            <v>-</v>
          </cell>
          <cell r="JN99" t="str">
            <v>-</v>
          </cell>
          <cell r="JO99" t="str">
            <v>-</v>
          </cell>
          <cell r="JP99" t="str">
            <v>-</v>
          </cell>
          <cell r="JQ99" t="str">
            <v>-</v>
          </cell>
          <cell r="JR99" t="str">
            <v>-</v>
          </cell>
          <cell r="JS99" t="str">
            <v>-</v>
          </cell>
          <cell r="JT99" t="str">
            <v>-</v>
          </cell>
          <cell r="JU99" t="e">
            <v>#DIV/0!</v>
          </cell>
          <cell r="JV99" t="str">
            <v/>
          </cell>
          <cell r="JW99" t="str">
            <v/>
          </cell>
          <cell r="JX99" t="str">
            <v/>
          </cell>
          <cell r="JY99" t="str">
            <v/>
          </cell>
          <cell r="JZ99" t="str">
            <v/>
          </cell>
          <cell r="KA99" t="str">
            <v/>
          </cell>
          <cell r="KB99" t="str">
            <v/>
          </cell>
          <cell r="KC99" t="str">
            <v/>
          </cell>
          <cell r="KD99" t="e">
            <v>#DIV/0!</v>
          </cell>
          <cell r="KE99" t="str">
            <v>客観指標</v>
          </cell>
          <cell r="KF99" t="str">
            <v>客観指標が,住宅ストックの適正な維持管理や更新状況を具体的に数値で示しているため</v>
          </cell>
          <cell r="KG99" t="e">
            <v>#DIV/0!</v>
          </cell>
          <cell r="KH99" t="e">
            <v>#DIV/0!</v>
          </cell>
          <cell r="KK99" t="str">
            <v>リンク</v>
          </cell>
        </row>
        <row r="100">
          <cell r="A100">
            <v>2404</v>
          </cell>
          <cell r="B100" t="str">
            <v>既存住宅の流通促進</v>
          </cell>
          <cell r="C100">
            <v>24</v>
          </cell>
          <cell r="D100" t="str">
            <v>住宅</v>
          </cell>
          <cell r="F100" t="str">
            <v>都市計画局</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e</v>
          </cell>
          <cell r="AC100">
            <v>1</v>
          </cell>
          <cell r="AD100" t="str">
            <v>-</v>
          </cell>
          <cell r="AE100" t="str">
            <v>-</v>
          </cell>
          <cell r="AF100" t="str">
            <v>-</v>
          </cell>
          <cell r="AG100" t="str">
            <v>-</v>
          </cell>
          <cell r="AH100" t="str">
            <v>-</v>
          </cell>
          <cell r="AI100" t="str">
            <v>-</v>
          </cell>
          <cell r="AJ100" t="str">
            <v>-</v>
          </cell>
          <cell r="AK100" t="str">
            <v>-</v>
          </cell>
          <cell r="AL100">
            <v>1</v>
          </cell>
          <cell r="AM100" t="str">
            <v/>
          </cell>
          <cell r="AN100" t="str">
            <v/>
          </cell>
          <cell r="AO100" t="str">
            <v/>
          </cell>
          <cell r="AP100" t="str">
            <v/>
          </cell>
          <cell r="AQ100" t="str">
            <v/>
          </cell>
          <cell r="AR100" t="str">
            <v/>
          </cell>
          <cell r="AS100" t="str">
            <v/>
          </cell>
          <cell r="AT100" t="str">
            <v/>
          </cell>
          <cell r="AU100" t="str">
            <v/>
          </cell>
          <cell r="AV100">
            <v>0</v>
          </cell>
          <cell r="AW100" t="str">
            <v>c</v>
          </cell>
          <cell r="AX100" t="str">
            <v>-</v>
          </cell>
          <cell r="AY100" t="str">
            <v>c</v>
          </cell>
          <cell r="AZ100" t="str">
            <v>-</v>
          </cell>
          <cell r="BA100" t="str">
            <v>-</v>
          </cell>
          <cell r="BB100" t="str">
            <v>-</v>
          </cell>
          <cell r="BC100" t="str">
            <v>-</v>
          </cell>
          <cell r="BD100" t="str">
            <v>-</v>
          </cell>
          <cell r="BE100" t="str">
            <v>c</v>
          </cell>
          <cell r="BF100">
            <v>2</v>
          </cell>
          <cell r="BG100" t="str">
            <v/>
          </cell>
          <cell r="BH100">
            <v>2</v>
          </cell>
          <cell r="BI100" t="str">
            <v/>
          </cell>
          <cell r="BJ100" t="str">
            <v/>
          </cell>
          <cell r="BK100" t="str">
            <v/>
          </cell>
          <cell r="BL100" t="str">
            <v/>
          </cell>
          <cell r="BM100" t="str">
            <v/>
          </cell>
          <cell r="BN100">
            <v>0.5</v>
          </cell>
          <cell r="BO100" t="str">
            <v>客観指標</v>
          </cell>
          <cell r="BP100" t="str">
            <v>客観指標が，市場での中古住宅の流通状況を具体的に数字で示しているため</v>
          </cell>
          <cell r="BQ100" t="str">
            <v>D</v>
          </cell>
          <cell r="BR100" t="str">
            <v>政策の目的があまり達成されていない</v>
          </cell>
          <cell r="BW100" t="str">
            <v>-</v>
          </cell>
          <cell r="BX100" t="str">
            <v>-</v>
          </cell>
          <cell r="BY100" t="str">
            <v>-</v>
          </cell>
          <cell r="BZ100" t="str">
            <v>-</v>
          </cell>
          <cell r="CA100" t="str">
            <v>-</v>
          </cell>
          <cell r="CB100" t="str">
            <v>-</v>
          </cell>
          <cell r="CC100" t="str">
            <v>-</v>
          </cell>
          <cell r="CD100" t="str">
            <v>-</v>
          </cell>
          <cell r="CE100" t="str">
            <v>-</v>
          </cell>
          <cell r="CF100" t="str">
            <v>e</v>
          </cell>
          <cell r="CG100">
            <v>1</v>
          </cell>
          <cell r="CH100" t="str">
            <v>-</v>
          </cell>
          <cell r="CI100" t="str">
            <v>-</v>
          </cell>
          <cell r="CJ100" t="str">
            <v>-</v>
          </cell>
          <cell r="CK100" t="str">
            <v>-</v>
          </cell>
          <cell r="CL100" t="str">
            <v>-</v>
          </cell>
          <cell r="CM100" t="str">
            <v>-</v>
          </cell>
          <cell r="CN100" t="str">
            <v>-</v>
          </cell>
          <cell r="CO100" t="str">
            <v>-</v>
          </cell>
          <cell r="CP100">
            <v>1</v>
          </cell>
          <cell r="CQ100" t="str">
            <v/>
          </cell>
          <cell r="CR100" t="str">
            <v/>
          </cell>
          <cell r="CS100" t="str">
            <v/>
          </cell>
          <cell r="CT100" t="str">
            <v/>
          </cell>
          <cell r="CU100" t="str">
            <v/>
          </cell>
          <cell r="CV100" t="str">
            <v/>
          </cell>
          <cell r="CW100" t="str">
            <v/>
          </cell>
          <cell r="CX100" t="str">
            <v/>
          </cell>
          <cell r="CY100" t="str">
            <v/>
          </cell>
          <cell r="CZ100">
            <v>0</v>
          </cell>
          <cell r="DA100" t="str">
            <v>-</v>
          </cell>
          <cell r="DB100" t="str">
            <v>-</v>
          </cell>
          <cell r="DC100" t="str">
            <v>-</v>
          </cell>
          <cell r="DD100" t="str">
            <v>-</v>
          </cell>
          <cell r="DE100" t="str">
            <v>-</v>
          </cell>
          <cell r="DF100" t="str">
            <v>-</v>
          </cell>
          <cell r="DG100" t="str">
            <v>-</v>
          </cell>
          <cell r="DH100" t="str">
            <v>-</v>
          </cell>
          <cell r="DI100" t="e">
            <v>#DIV/0!</v>
          </cell>
          <cell r="DJ100" t="str">
            <v/>
          </cell>
          <cell r="DK100" t="str">
            <v/>
          </cell>
          <cell r="DL100" t="str">
            <v/>
          </cell>
          <cell r="DM100" t="str">
            <v/>
          </cell>
          <cell r="DN100" t="str">
            <v/>
          </cell>
          <cell r="DO100" t="str">
            <v/>
          </cell>
          <cell r="DP100" t="str">
            <v/>
          </cell>
          <cell r="DQ100" t="str">
            <v/>
          </cell>
          <cell r="DR100" t="e">
            <v>#DIV/0!</v>
          </cell>
          <cell r="DS100" t="str">
            <v>客観指標</v>
          </cell>
          <cell r="DT100" t="str">
            <v>客観指標が，市場での中古住宅の流通状況を具体的に数字で示しているため</v>
          </cell>
          <cell r="DU100" t="e">
            <v>#DIV/0!</v>
          </cell>
          <cell r="DV100" t="e">
            <v>#DIV/0!</v>
          </cell>
          <cell r="DY100" t="str">
            <v>リンク</v>
          </cell>
          <cell r="EA100" t="str">
            <v>-</v>
          </cell>
          <cell r="EB100" t="str">
            <v>-</v>
          </cell>
          <cell r="EC100" t="str">
            <v>-</v>
          </cell>
          <cell r="ED100" t="str">
            <v>-</v>
          </cell>
          <cell r="EE100" t="str">
            <v>-</v>
          </cell>
          <cell r="EF100" t="str">
            <v>-</v>
          </cell>
          <cell r="EG100" t="str">
            <v>-</v>
          </cell>
          <cell r="EH100" t="str">
            <v>-</v>
          </cell>
          <cell r="EI100" t="str">
            <v>-</v>
          </cell>
          <cell r="EJ100" t="str">
            <v>e</v>
          </cell>
          <cell r="EK100">
            <v>1</v>
          </cell>
          <cell r="EL100" t="str">
            <v>-</v>
          </cell>
          <cell r="EM100" t="str">
            <v>-</v>
          </cell>
          <cell r="EN100" t="str">
            <v>-</v>
          </cell>
          <cell r="EO100" t="str">
            <v>-</v>
          </cell>
          <cell r="EP100" t="str">
            <v>-</v>
          </cell>
          <cell r="EQ100" t="str">
            <v>-</v>
          </cell>
          <cell r="ER100" t="str">
            <v>-</v>
          </cell>
          <cell r="ES100" t="str">
            <v>-</v>
          </cell>
          <cell r="ET100">
            <v>1</v>
          </cell>
          <cell r="EU100" t="str">
            <v/>
          </cell>
          <cell r="EV100" t="str">
            <v/>
          </cell>
          <cell r="EW100" t="str">
            <v/>
          </cell>
          <cell r="EX100" t="str">
            <v/>
          </cell>
          <cell r="EY100" t="str">
            <v/>
          </cell>
          <cell r="EZ100" t="str">
            <v/>
          </cell>
          <cell r="FA100" t="str">
            <v/>
          </cell>
          <cell r="FB100" t="str">
            <v/>
          </cell>
          <cell r="FC100" t="str">
            <v/>
          </cell>
          <cell r="FD100">
            <v>0</v>
          </cell>
          <cell r="FE100" t="str">
            <v>-</v>
          </cell>
          <cell r="FF100" t="str">
            <v>-</v>
          </cell>
          <cell r="FG100" t="str">
            <v>-</v>
          </cell>
          <cell r="FH100" t="str">
            <v>-</v>
          </cell>
          <cell r="FI100" t="str">
            <v>-</v>
          </cell>
          <cell r="FJ100" t="str">
            <v>-</v>
          </cell>
          <cell r="FK100" t="str">
            <v>-</v>
          </cell>
          <cell r="FL100" t="str">
            <v>-</v>
          </cell>
          <cell r="FM100" t="e">
            <v>#DIV/0!</v>
          </cell>
          <cell r="FN100" t="str">
            <v/>
          </cell>
          <cell r="FO100" t="str">
            <v/>
          </cell>
          <cell r="FP100" t="str">
            <v/>
          </cell>
          <cell r="FQ100" t="str">
            <v/>
          </cell>
          <cell r="FR100" t="str">
            <v/>
          </cell>
          <cell r="FS100" t="str">
            <v/>
          </cell>
          <cell r="FT100" t="str">
            <v/>
          </cell>
          <cell r="FU100" t="str">
            <v/>
          </cell>
          <cell r="FV100" t="e">
            <v>#DIV/0!</v>
          </cell>
          <cell r="FW100" t="str">
            <v>客観指標</v>
          </cell>
          <cell r="FX100" t="str">
            <v>客観指標が，市場での中古住宅の流通状況を具体的に数字で示しているため</v>
          </cell>
          <cell r="FY100" t="e">
            <v>#DIV/0!</v>
          </cell>
          <cell r="FZ100" t="e">
            <v>#DIV/0!</v>
          </cell>
          <cell r="GC100" t="str">
            <v>リンク</v>
          </cell>
          <cell r="GE100" t="str">
            <v>-</v>
          </cell>
          <cell r="GF100" t="str">
            <v>-</v>
          </cell>
          <cell r="GG100" t="str">
            <v>-</v>
          </cell>
          <cell r="GH100" t="str">
            <v>-</v>
          </cell>
          <cell r="GI100" t="str">
            <v>-</v>
          </cell>
          <cell r="GJ100" t="str">
            <v>-</v>
          </cell>
          <cell r="GK100" t="str">
            <v>-</v>
          </cell>
          <cell r="GL100" t="str">
            <v>-</v>
          </cell>
          <cell r="GM100" t="str">
            <v>-</v>
          </cell>
          <cell r="GN100" t="str">
            <v>e</v>
          </cell>
          <cell r="GO100">
            <v>1</v>
          </cell>
          <cell r="GP100" t="str">
            <v>-</v>
          </cell>
          <cell r="GQ100" t="str">
            <v>-</v>
          </cell>
          <cell r="GR100" t="str">
            <v>-</v>
          </cell>
          <cell r="GS100" t="str">
            <v>-</v>
          </cell>
          <cell r="GT100" t="str">
            <v>-</v>
          </cell>
          <cell r="GU100" t="str">
            <v>-</v>
          </cell>
          <cell r="GV100" t="str">
            <v>-</v>
          </cell>
          <cell r="GW100" t="str">
            <v>-</v>
          </cell>
          <cell r="GX100">
            <v>1</v>
          </cell>
          <cell r="GY100" t="str">
            <v/>
          </cell>
          <cell r="GZ100" t="str">
            <v/>
          </cell>
          <cell r="HA100" t="str">
            <v/>
          </cell>
          <cell r="HB100" t="str">
            <v/>
          </cell>
          <cell r="HC100" t="str">
            <v/>
          </cell>
          <cell r="HD100" t="str">
            <v/>
          </cell>
          <cell r="HE100" t="str">
            <v/>
          </cell>
          <cell r="HF100" t="str">
            <v/>
          </cell>
          <cell r="HG100" t="str">
            <v/>
          </cell>
          <cell r="HH100">
            <v>0</v>
          </cell>
          <cell r="HI100" t="str">
            <v>-</v>
          </cell>
          <cell r="HJ100" t="str">
            <v>-</v>
          </cell>
          <cell r="HK100" t="str">
            <v>-</v>
          </cell>
          <cell r="HL100" t="str">
            <v>-</v>
          </cell>
          <cell r="HM100" t="str">
            <v>-</v>
          </cell>
          <cell r="HN100" t="str">
            <v>-</v>
          </cell>
          <cell r="HO100" t="str">
            <v>-</v>
          </cell>
          <cell r="HP100" t="str">
            <v>-</v>
          </cell>
          <cell r="HQ100" t="e">
            <v>#DIV/0!</v>
          </cell>
          <cell r="HR100" t="str">
            <v/>
          </cell>
          <cell r="HS100" t="str">
            <v/>
          </cell>
          <cell r="HT100" t="str">
            <v/>
          </cell>
          <cell r="HU100" t="str">
            <v/>
          </cell>
          <cell r="HV100" t="str">
            <v/>
          </cell>
          <cell r="HW100" t="str">
            <v/>
          </cell>
          <cell r="HX100" t="str">
            <v/>
          </cell>
          <cell r="HY100" t="str">
            <v/>
          </cell>
          <cell r="HZ100" t="e">
            <v>#DIV/0!</v>
          </cell>
          <cell r="IA100" t="str">
            <v>客観指標</v>
          </cell>
          <cell r="IB100" t="str">
            <v>客観指標が，市場での中古住宅の流通状況を具体的に数字で示しているため</v>
          </cell>
          <cell r="IC100" t="e">
            <v>#DIV/0!</v>
          </cell>
          <cell r="ID100" t="e">
            <v>#DIV/0!</v>
          </cell>
          <cell r="IG100" t="str">
            <v>リンク</v>
          </cell>
          <cell r="II100" t="str">
            <v>-</v>
          </cell>
          <cell r="IJ100" t="str">
            <v>-</v>
          </cell>
          <cell r="IK100" t="str">
            <v>-</v>
          </cell>
          <cell r="IL100" t="str">
            <v>-</v>
          </cell>
          <cell r="IM100" t="str">
            <v>-</v>
          </cell>
          <cell r="IN100" t="str">
            <v>-</v>
          </cell>
          <cell r="IO100" t="str">
            <v>-</v>
          </cell>
          <cell r="IP100" t="str">
            <v>-</v>
          </cell>
          <cell r="IQ100" t="str">
            <v>-</v>
          </cell>
          <cell r="IR100" t="str">
            <v>e</v>
          </cell>
          <cell r="IS100">
            <v>1</v>
          </cell>
          <cell r="IT100" t="str">
            <v>-</v>
          </cell>
          <cell r="IU100" t="str">
            <v>-</v>
          </cell>
          <cell r="IV100" t="str">
            <v>-</v>
          </cell>
          <cell r="IW100" t="str">
            <v>-</v>
          </cell>
          <cell r="IX100" t="str">
            <v>-</v>
          </cell>
          <cell r="IY100" t="str">
            <v>-</v>
          </cell>
          <cell r="IZ100" t="str">
            <v>-</v>
          </cell>
          <cell r="JA100" t="str">
            <v>-</v>
          </cell>
          <cell r="JB100">
            <v>1</v>
          </cell>
          <cell r="JC100" t="str">
            <v/>
          </cell>
          <cell r="JD100" t="str">
            <v/>
          </cell>
          <cell r="JE100" t="str">
            <v/>
          </cell>
          <cell r="JF100" t="str">
            <v/>
          </cell>
          <cell r="JG100" t="str">
            <v/>
          </cell>
          <cell r="JH100" t="str">
            <v/>
          </cell>
          <cell r="JI100" t="str">
            <v/>
          </cell>
          <cell r="JJ100" t="str">
            <v/>
          </cell>
          <cell r="JK100" t="str">
            <v/>
          </cell>
          <cell r="JL100">
            <v>0</v>
          </cell>
          <cell r="JM100" t="str">
            <v>-</v>
          </cell>
          <cell r="JN100" t="str">
            <v>-</v>
          </cell>
          <cell r="JO100" t="str">
            <v>-</v>
          </cell>
          <cell r="JP100" t="str">
            <v>-</v>
          </cell>
          <cell r="JQ100" t="str">
            <v>-</v>
          </cell>
          <cell r="JR100" t="str">
            <v>-</v>
          </cell>
          <cell r="JS100" t="str">
            <v>-</v>
          </cell>
          <cell r="JT100" t="str">
            <v>-</v>
          </cell>
          <cell r="JU100" t="e">
            <v>#DIV/0!</v>
          </cell>
          <cell r="JV100" t="str">
            <v/>
          </cell>
          <cell r="JW100" t="str">
            <v/>
          </cell>
          <cell r="JX100" t="str">
            <v/>
          </cell>
          <cell r="JY100" t="str">
            <v/>
          </cell>
          <cell r="JZ100" t="str">
            <v/>
          </cell>
          <cell r="KA100" t="str">
            <v/>
          </cell>
          <cell r="KB100" t="str">
            <v/>
          </cell>
          <cell r="KC100" t="str">
            <v/>
          </cell>
          <cell r="KD100" t="e">
            <v>#DIV/0!</v>
          </cell>
          <cell r="KE100" t="str">
            <v>客観指標</v>
          </cell>
          <cell r="KF100" t="str">
            <v>客観指標が，市場での中古住宅の流通状況を具体的に数字で示しているため</v>
          </cell>
          <cell r="KG100" t="e">
            <v>#DIV/0!</v>
          </cell>
          <cell r="KH100" t="e">
            <v>#DIV/0!</v>
          </cell>
          <cell r="KK100" t="str">
            <v>リンク</v>
          </cell>
        </row>
        <row r="101">
          <cell r="A101">
            <v>2405</v>
          </cell>
          <cell r="B101" t="str">
            <v>住宅・住環境の安全性の向上</v>
          </cell>
          <cell r="C101">
            <v>24</v>
          </cell>
          <cell r="D101" t="str">
            <v>住宅</v>
          </cell>
          <cell r="F101" t="str">
            <v>都市計画局</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e</v>
          </cell>
          <cell r="AC101">
            <v>1</v>
          </cell>
          <cell r="AD101" t="str">
            <v>-</v>
          </cell>
          <cell r="AE101" t="str">
            <v>-</v>
          </cell>
          <cell r="AF101" t="str">
            <v>-</v>
          </cell>
          <cell r="AG101" t="str">
            <v>-</v>
          </cell>
          <cell r="AH101" t="str">
            <v>-</v>
          </cell>
          <cell r="AI101" t="str">
            <v>-</v>
          </cell>
          <cell r="AJ101" t="str">
            <v>-</v>
          </cell>
          <cell r="AK101" t="str">
            <v>-</v>
          </cell>
          <cell r="AL101">
            <v>1</v>
          </cell>
          <cell r="AM101" t="str">
            <v/>
          </cell>
          <cell r="AN101" t="str">
            <v/>
          </cell>
          <cell r="AO101" t="str">
            <v/>
          </cell>
          <cell r="AP101" t="str">
            <v/>
          </cell>
          <cell r="AQ101" t="str">
            <v/>
          </cell>
          <cell r="AR101" t="str">
            <v/>
          </cell>
          <cell r="AS101" t="str">
            <v/>
          </cell>
          <cell r="AT101" t="str">
            <v/>
          </cell>
          <cell r="AU101" t="str">
            <v/>
          </cell>
          <cell r="AV101">
            <v>0</v>
          </cell>
          <cell r="AW101" t="str">
            <v>c</v>
          </cell>
          <cell r="AX101" t="str">
            <v>b</v>
          </cell>
          <cell r="AY101" t="str">
            <v>-</v>
          </cell>
          <cell r="AZ101" t="str">
            <v>-</v>
          </cell>
          <cell r="BA101" t="str">
            <v>-</v>
          </cell>
          <cell r="BB101" t="str">
            <v>-</v>
          </cell>
          <cell r="BC101" t="str">
            <v>-</v>
          </cell>
          <cell r="BD101" t="str">
            <v>-</v>
          </cell>
          <cell r="BE101" t="str">
            <v>b</v>
          </cell>
          <cell r="BF101">
            <v>2</v>
          </cell>
          <cell r="BG101">
            <v>3</v>
          </cell>
          <cell r="BH101" t="str">
            <v/>
          </cell>
          <cell r="BI101" t="str">
            <v/>
          </cell>
          <cell r="BJ101" t="str">
            <v/>
          </cell>
          <cell r="BK101" t="str">
            <v/>
          </cell>
          <cell r="BL101" t="str">
            <v/>
          </cell>
          <cell r="BM101" t="str">
            <v/>
          </cell>
          <cell r="BN101">
            <v>0.625</v>
          </cell>
          <cell r="BO101" t="str">
            <v>客観指標</v>
          </cell>
          <cell r="BP101" t="str">
            <v>客観指標は住宅の安全性を端的に示すものであるため</v>
          </cell>
          <cell r="BQ101" t="str">
            <v>D</v>
          </cell>
          <cell r="BR101" t="str">
            <v>政策の目的があまり達成されていない</v>
          </cell>
          <cell r="BW101" t="str">
            <v>-</v>
          </cell>
          <cell r="BX101" t="str">
            <v>-</v>
          </cell>
          <cell r="BY101" t="str">
            <v>-</v>
          </cell>
          <cell r="BZ101" t="str">
            <v>-</v>
          </cell>
          <cell r="CA101" t="str">
            <v>-</v>
          </cell>
          <cell r="CB101" t="str">
            <v>-</v>
          </cell>
          <cell r="CC101" t="str">
            <v>-</v>
          </cell>
          <cell r="CD101" t="str">
            <v>-</v>
          </cell>
          <cell r="CE101" t="str">
            <v>-</v>
          </cell>
          <cell r="CF101" t="str">
            <v>e</v>
          </cell>
          <cell r="CG101">
            <v>1</v>
          </cell>
          <cell r="CH101" t="str">
            <v>-</v>
          </cell>
          <cell r="CI101" t="str">
            <v>-</v>
          </cell>
          <cell r="CJ101" t="str">
            <v>-</v>
          </cell>
          <cell r="CK101" t="str">
            <v>-</v>
          </cell>
          <cell r="CL101" t="str">
            <v>-</v>
          </cell>
          <cell r="CM101" t="str">
            <v>-</v>
          </cell>
          <cell r="CN101" t="str">
            <v>-</v>
          </cell>
          <cell r="CO101" t="str">
            <v>-</v>
          </cell>
          <cell r="CP101">
            <v>1</v>
          </cell>
          <cell r="CQ101" t="str">
            <v/>
          </cell>
          <cell r="CR101" t="str">
            <v/>
          </cell>
          <cell r="CS101" t="str">
            <v/>
          </cell>
          <cell r="CT101" t="str">
            <v/>
          </cell>
          <cell r="CU101" t="str">
            <v/>
          </cell>
          <cell r="CV101" t="str">
            <v/>
          </cell>
          <cell r="CW101" t="str">
            <v/>
          </cell>
          <cell r="CX101" t="str">
            <v/>
          </cell>
          <cell r="CY101" t="str">
            <v/>
          </cell>
          <cell r="CZ101">
            <v>0</v>
          </cell>
          <cell r="DA101" t="str">
            <v>-</v>
          </cell>
          <cell r="DB101" t="str">
            <v>-</v>
          </cell>
          <cell r="DC101" t="str">
            <v>-</v>
          </cell>
          <cell r="DD101" t="str">
            <v>-</v>
          </cell>
          <cell r="DE101" t="str">
            <v>-</v>
          </cell>
          <cell r="DF101" t="str">
            <v>-</v>
          </cell>
          <cell r="DG101" t="str">
            <v>-</v>
          </cell>
          <cell r="DH101" t="str">
            <v>-</v>
          </cell>
          <cell r="DI101" t="e">
            <v>#DIV/0!</v>
          </cell>
          <cell r="DJ101" t="str">
            <v/>
          </cell>
          <cell r="DK101" t="str">
            <v/>
          </cell>
          <cell r="DL101" t="str">
            <v/>
          </cell>
          <cell r="DM101" t="str">
            <v/>
          </cell>
          <cell r="DN101" t="str">
            <v/>
          </cell>
          <cell r="DO101" t="str">
            <v/>
          </cell>
          <cell r="DP101" t="str">
            <v/>
          </cell>
          <cell r="DQ101" t="str">
            <v/>
          </cell>
          <cell r="DR101" t="e">
            <v>#DIV/0!</v>
          </cell>
          <cell r="DS101" t="str">
            <v>客観指標</v>
          </cell>
          <cell r="DT101" t="str">
            <v>客観指標は住宅の安全性を端的に示すものであるため</v>
          </cell>
          <cell r="DU101" t="e">
            <v>#DIV/0!</v>
          </cell>
          <cell r="DV101" t="e">
            <v>#DIV/0!</v>
          </cell>
          <cell r="DY101" t="str">
            <v>リンク</v>
          </cell>
          <cell r="EA101" t="str">
            <v>-</v>
          </cell>
          <cell r="EB101" t="str">
            <v>-</v>
          </cell>
          <cell r="EC101" t="str">
            <v>-</v>
          </cell>
          <cell r="ED101" t="str">
            <v>-</v>
          </cell>
          <cell r="EE101" t="str">
            <v>-</v>
          </cell>
          <cell r="EF101" t="str">
            <v>-</v>
          </cell>
          <cell r="EG101" t="str">
            <v>-</v>
          </cell>
          <cell r="EH101" t="str">
            <v>-</v>
          </cell>
          <cell r="EI101" t="str">
            <v>-</v>
          </cell>
          <cell r="EJ101" t="str">
            <v>e</v>
          </cell>
          <cell r="EK101">
            <v>1</v>
          </cell>
          <cell r="EL101" t="str">
            <v>-</v>
          </cell>
          <cell r="EM101" t="str">
            <v>-</v>
          </cell>
          <cell r="EN101" t="str">
            <v>-</v>
          </cell>
          <cell r="EO101" t="str">
            <v>-</v>
          </cell>
          <cell r="EP101" t="str">
            <v>-</v>
          </cell>
          <cell r="EQ101" t="str">
            <v>-</v>
          </cell>
          <cell r="ER101" t="str">
            <v>-</v>
          </cell>
          <cell r="ES101" t="str">
            <v>-</v>
          </cell>
          <cell r="ET101">
            <v>1</v>
          </cell>
          <cell r="EU101" t="str">
            <v/>
          </cell>
          <cell r="EV101" t="str">
            <v/>
          </cell>
          <cell r="EW101" t="str">
            <v/>
          </cell>
          <cell r="EX101" t="str">
            <v/>
          </cell>
          <cell r="EY101" t="str">
            <v/>
          </cell>
          <cell r="EZ101" t="str">
            <v/>
          </cell>
          <cell r="FA101" t="str">
            <v/>
          </cell>
          <cell r="FB101" t="str">
            <v/>
          </cell>
          <cell r="FC101" t="str">
            <v/>
          </cell>
          <cell r="FD101">
            <v>0</v>
          </cell>
          <cell r="FE101" t="str">
            <v>-</v>
          </cell>
          <cell r="FF101" t="str">
            <v>-</v>
          </cell>
          <cell r="FG101" t="str">
            <v>-</v>
          </cell>
          <cell r="FH101" t="str">
            <v>-</v>
          </cell>
          <cell r="FI101" t="str">
            <v>-</v>
          </cell>
          <cell r="FJ101" t="str">
            <v>-</v>
          </cell>
          <cell r="FK101" t="str">
            <v>-</v>
          </cell>
          <cell r="FL101" t="str">
            <v>-</v>
          </cell>
          <cell r="FM101" t="e">
            <v>#DIV/0!</v>
          </cell>
          <cell r="FN101" t="str">
            <v/>
          </cell>
          <cell r="FO101" t="str">
            <v/>
          </cell>
          <cell r="FP101" t="str">
            <v/>
          </cell>
          <cell r="FQ101" t="str">
            <v/>
          </cell>
          <cell r="FR101" t="str">
            <v/>
          </cell>
          <cell r="FS101" t="str">
            <v/>
          </cell>
          <cell r="FT101" t="str">
            <v/>
          </cell>
          <cell r="FU101" t="str">
            <v/>
          </cell>
          <cell r="FV101" t="e">
            <v>#DIV/0!</v>
          </cell>
          <cell r="FW101" t="str">
            <v>客観指標</v>
          </cell>
          <cell r="FX101" t="str">
            <v>客観指標は住宅の安全性を端的に示すものであるため</v>
          </cell>
          <cell r="FY101" t="e">
            <v>#DIV/0!</v>
          </cell>
          <cell r="FZ101" t="e">
            <v>#DIV/0!</v>
          </cell>
          <cell r="GC101" t="str">
            <v>リンク</v>
          </cell>
          <cell r="GE101" t="str">
            <v>-</v>
          </cell>
          <cell r="GF101" t="str">
            <v>-</v>
          </cell>
          <cell r="GG101" t="str">
            <v>-</v>
          </cell>
          <cell r="GH101" t="str">
            <v>-</v>
          </cell>
          <cell r="GI101" t="str">
            <v>-</v>
          </cell>
          <cell r="GJ101" t="str">
            <v>-</v>
          </cell>
          <cell r="GK101" t="str">
            <v>-</v>
          </cell>
          <cell r="GL101" t="str">
            <v>-</v>
          </cell>
          <cell r="GM101" t="str">
            <v>-</v>
          </cell>
          <cell r="GN101" t="str">
            <v>e</v>
          </cell>
          <cell r="GO101">
            <v>1</v>
          </cell>
          <cell r="GP101" t="str">
            <v>-</v>
          </cell>
          <cell r="GQ101" t="str">
            <v>-</v>
          </cell>
          <cell r="GR101" t="str">
            <v>-</v>
          </cell>
          <cell r="GS101" t="str">
            <v>-</v>
          </cell>
          <cell r="GT101" t="str">
            <v>-</v>
          </cell>
          <cell r="GU101" t="str">
            <v>-</v>
          </cell>
          <cell r="GV101" t="str">
            <v>-</v>
          </cell>
          <cell r="GW101" t="str">
            <v>-</v>
          </cell>
          <cell r="GX101">
            <v>1</v>
          </cell>
          <cell r="GY101" t="str">
            <v/>
          </cell>
          <cell r="GZ101" t="str">
            <v/>
          </cell>
          <cell r="HA101" t="str">
            <v/>
          </cell>
          <cell r="HB101" t="str">
            <v/>
          </cell>
          <cell r="HC101" t="str">
            <v/>
          </cell>
          <cell r="HD101" t="str">
            <v/>
          </cell>
          <cell r="HE101" t="str">
            <v/>
          </cell>
          <cell r="HF101" t="str">
            <v/>
          </cell>
          <cell r="HG101" t="str">
            <v/>
          </cell>
          <cell r="HH101">
            <v>0</v>
          </cell>
          <cell r="HI101" t="str">
            <v>-</v>
          </cell>
          <cell r="HJ101" t="str">
            <v>-</v>
          </cell>
          <cell r="HK101" t="str">
            <v>-</v>
          </cell>
          <cell r="HL101" t="str">
            <v>-</v>
          </cell>
          <cell r="HM101" t="str">
            <v>-</v>
          </cell>
          <cell r="HN101" t="str">
            <v>-</v>
          </cell>
          <cell r="HO101" t="str">
            <v>-</v>
          </cell>
          <cell r="HP101" t="str">
            <v>-</v>
          </cell>
          <cell r="HQ101" t="e">
            <v>#DIV/0!</v>
          </cell>
          <cell r="HR101" t="str">
            <v/>
          </cell>
          <cell r="HS101" t="str">
            <v/>
          </cell>
          <cell r="HT101" t="str">
            <v/>
          </cell>
          <cell r="HU101" t="str">
            <v/>
          </cell>
          <cell r="HV101" t="str">
            <v/>
          </cell>
          <cell r="HW101" t="str">
            <v/>
          </cell>
          <cell r="HX101" t="str">
            <v/>
          </cell>
          <cell r="HY101" t="str">
            <v/>
          </cell>
          <cell r="HZ101" t="e">
            <v>#DIV/0!</v>
          </cell>
          <cell r="IA101" t="str">
            <v>客観指標</v>
          </cell>
          <cell r="IB101" t="str">
            <v>客観指標は住宅の安全性を端的に示すものであるため</v>
          </cell>
          <cell r="IC101" t="e">
            <v>#DIV/0!</v>
          </cell>
          <cell r="ID101" t="e">
            <v>#DIV/0!</v>
          </cell>
          <cell r="IG101" t="str">
            <v>リンク</v>
          </cell>
          <cell r="II101" t="str">
            <v>-</v>
          </cell>
          <cell r="IJ101" t="str">
            <v>-</v>
          </cell>
          <cell r="IK101" t="str">
            <v>-</v>
          </cell>
          <cell r="IL101" t="str">
            <v>-</v>
          </cell>
          <cell r="IM101" t="str">
            <v>-</v>
          </cell>
          <cell r="IN101" t="str">
            <v>-</v>
          </cell>
          <cell r="IO101" t="str">
            <v>-</v>
          </cell>
          <cell r="IP101" t="str">
            <v>-</v>
          </cell>
          <cell r="IQ101" t="str">
            <v>-</v>
          </cell>
          <cell r="IR101" t="str">
            <v>e</v>
          </cell>
          <cell r="IS101">
            <v>1</v>
          </cell>
          <cell r="IT101" t="str">
            <v>-</v>
          </cell>
          <cell r="IU101" t="str">
            <v>-</v>
          </cell>
          <cell r="IV101" t="str">
            <v>-</v>
          </cell>
          <cell r="IW101" t="str">
            <v>-</v>
          </cell>
          <cell r="IX101" t="str">
            <v>-</v>
          </cell>
          <cell r="IY101" t="str">
            <v>-</v>
          </cell>
          <cell r="IZ101" t="str">
            <v>-</v>
          </cell>
          <cell r="JA101" t="str">
            <v>-</v>
          </cell>
          <cell r="JB101">
            <v>1</v>
          </cell>
          <cell r="JC101" t="str">
            <v/>
          </cell>
          <cell r="JD101" t="str">
            <v/>
          </cell>
          <cell r="JE101" t="str">
            <v/>
          </cell>
          <cell r="JF101" t="str">
            <v/>
          </cell>
          <cell r="JG101" t="str">
            <v/>
          </cell>
          <cell r="JH101" t="str">
            <v/>
          </cell>
          <cell r="JI101" t="str">
            <v/>
          </cell>
          <cell r="JJ101" t="str">
            <v/>
          </cell>
          <cell r="JK101" t="str">
            <v/>
          </cell>
          <cell r="JL101">
            <v>0</v>
          </cell>
          <cell r="JM101" t="str">
            <v>-</v>
          </cell>
          <cell r="JN101" t="str">
            <v>-</v>
          </cell>
          <cell r="JO101" t="str">
            <v>-</v>
          </cell>
          <cell r="JP101" t="str">
            <v>-</v>
          </cell>
          <cell r="JQ101" t="str">
            <v>-</v>
          </cell>
          <cell r="JR101" t="str">
            <v>-</v>
          </cell>
          <cell r="JS101" t="str">
            <v>-</v>
          </cell>
          <cell r="JT101" t="str">
            <v>-</v>
          </cell>
          <cell r="JU101" t="e">
            <v>#DIV/0!</v>
          </cell>
          <cell r="JV101" t="str">
            <v/>
          </cell>
          <cell r="JW101" t="str">
            <v/>
          </cell>
          <cell r="JX101" t="str">
            <v/>
          </cell>
          <cell r="JY101" t="str">
            <v/>
          </cell>
          <cell r="JZ101" t="str">
            <v/>
          </cell>
          <cell r="KA101" t="str">
            <v/>
          </cell>
          <cell r="KB101" t="str">
            <v/>
          </cell>
          <cell r="KC101" t="str">
            <v/>
          </cell>
          <cell r="KD101" t="e">
            <v>#DIV/0!</v>
          </cell>
          <cell r="KE101" t="str">
            <v>客観指標</v>
          </cell>
          <cell r="KF101" t="str">
            <v>客観指標は住宅の安全性を端的に示すものであるため</v>
          </cell>
          <cell r="KG101" t="e">
            <v>#DIV/0!</v>
          </cell>
          <cell r="KH101" t="e">
            <v>#DIV/0!</v>
          </cell>
          <cell r="KK101" t="str">
            <v>リンク</v>
          </cell>
        </row>
        <row r="102">
          <cell r="A102">
            <v>2406</v>
          </cell>
          <cell r="B102" t="str">
            <v>民間賃貸住宅を含めた重層的な住宅セーフティネット（安全網）機能の充実</v>
          </cell>
          <cell r="C102">
            <v>24</v>
          </cell>
          <cell r="D102" t="str">
            <v>住宅</v>
          </cell>
          <cell r="F102" t="str">
            <v>都市計画局</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cell r="AA102" t="str">
            <v>-</v>
          </cell>
          <cell r="AB102" t="str">
            <v>e</v>
          </cell>
          <cell r="AC102">
            <v>1</v>
          </cell>
          <cell r="AD102" t="str">
            <v>-</v>
          </cell>
          <cell r="AE102" t="str">
            <v>-</v>
          </cell>
          <cell r="AF102" t="str">
            <v>-</v>
          </cell>
          <cell r="AG102" t="str">
            <v>-</v>
          </cell>
          <cell r="AH102" t="str">
            <v>-</v>
          </cell>
          <cell r="AI102" t="str">
            <v>-</v>
          </cell>
          <cell r="AJ102" t="str">
            <v>-</v>
          </cell>
          <cell r="AK102" t="str">
            <v>-</v>
          </cell>
          <cell r="AL102">
            <v>1</v>
          </cell>
          <cell r="AM102" t="str">
            <v/>
          </cell>
          <cell r="AN102" t="str">
            <v/>
          </cell>
          <cell r="AO102" t="str">
            <v/>
          </cell>
          <cell r="AP102" t="str">
            <v/>
          </cell>
          <cell r="AQ102" t="str">
            <v/>
          </cell>
          <cell r="AR102" t="str">
            <v/>
          </cell>
          <cell r="AS102" t="str">
            <v/>
          </cell>
          <cell r="AT102" t="str">
            <v/>
          </cell>
          <cell r="AU102" t="str">
            <v/>
          </cell>
          <cell r="AV102">
            <v>0</v>
          </cell>
          <cell r="AW102" t="str">
            <v>-</v>
          </cell>
          <cell r="AX102" t="str">
            <v>-</v>
          </cell>
          <cell r="AY102" t="str">
            <v>-</v>
          </cell>
          <cell r="AZ102" t="str">
            <v>c</v>
          </cell>
          <cell r="BA102" t="str">
            <v>-</v>
          </cell>
          <cell r="BB102" t="str">
            <v>-</v>
          </cell>
          <cell r="BC102" t="str">
            <v>-</v>
          </cell>
          <cell r="BD102" t="str">
            <v>-</v>
          </cell>
          <cell r="BE102" t="str">
            <v>c</v>
          </cell>
          <cell r="BF102" t="str">
            <v/>
          </cell>
          <cell r="BG102" t="str">
            <v/>
          </cell>
          <cell r="BH102" t="str">
            <v/>
          </cell>
          <cell r="BI102">
            <v>2</v>
          </cell>
          <cell r="BJ102" t="str">
            <v/>
          </cell>
          <cell r="BK102" t="str">
            <v/>
          </cell>
          <cell r="BL102" t="str">
            <v/>
          </cell>
          <cell r="BM102" t="str">
            <v/>
          </cell>
          <cell r="BN102">
            <v>0.5</v>
          </cell>
          <cell r="BO102" t="str">
            <v>市民実感</v>
          </cell>
          <cell r="BP102" t="str">
            <v>客観指標は，高齢者や低所得者等に対して，安全な住まいの供給状況を示しているが，市民実感は，十分に確保できているかをより直接的に表すものであるため</v>
          </cell>
          <cell r="BQ102" t="str">
            <v>D</v>
          </cell>
          <cell r="BR102" t="str">
            <v>政策の目的があまり達成されていない</v>
          </cell>
          <cell r="BW102" t="str">
            <v>-</v>
          </cell>
          <cell r="BX102" t="str">
            <v>-</v>
          </cell>
          <cell r="BY102" t="str">
            <v>-</v>
          </cell>
          <cell r="BZ102" t="str">
            <v>-</v>
          </cell>
          <cell r="CA102" t="str">
            <v>-</v>
          </cell>
          <cell r="CB102" t="str">
            <v>-</v>
          </cell>
          <cell r="CC102" t="str">
            <v>-</v>
          </cell>
          <cell r="CD102" t="str">
            <v>-</v>
          </cell>
          <cell r="CE102" t="str">
            <v>-</v>
          </cell>
          <cell r="CF102" t="str">
            <v>e</v>
          </cell>
          <cell r="CG102">
            <v>1</v>
          </cell>
          <cell r="CH102" t="str">
            <v>-</v>
          </cell>
          <cell r="CI102" t="str">
            <v>-</v>
          </cell>
          <cell r="CJ102" t="str">
            <v>-</v>
          </cell>
          <cell r="CK102" t="str">
            <v>-</v>
          </cell>
          <cell r="CL102" t="str">
            <v>-</v>
          </cell>
          <cell r="CM102" t="str">
            <v>-</v>
          </cell>
          <cell r="CN102" t="str">
            <v>-</v>
          </cell>
          <cell r="CO102" t="str">
            <v>-</v>
          </cell>
          <cell r="CP102">
            <v>1</v>
          </cell>
          <cell r="CQ102" t="str">
            <v/>
          </cell>
          <cell r="CR102" t="str">
            <v/>
          </cell>
          <cell r="CS102" t="str">
            <v/>
          </cell>
          <cell r="CT102" t="str">
            <v/>
          </cell>
          <cell r="CU102" t="str">
            <v/>
          </cell>
          <cell r="CV102" t="str">
            <v/>
          </cell>
          <cell r="CW102" t="str">
            <v/>
          </cell>
          <cell r="CX102" t="str">
            <v/>
          </cell>
          <cell r="CY102" t="str">
            <v/>
          </cell>
          <cell r="CZ102">
            <v>0</v>
          </cell>
          <cell r="DA102" t="str">
            <v>-</v>
          </cell>
          <cell r="DB102" t="str">
            <v>-</v>
          </cell>
          <cell r="DC102" t="str">
            <v>-</v>
          </cell>
          <cell r="DD102" t="str">
            <v>-</v>
          </cell>
          <cell r="DE102" t="str">
            <v>-</v>
          </cell>
          <cell r="DF102" t="str">
            <v>-</v>
          </cell>
          <cell r="DG102" t="str">
            <v>-</v>
          </cell>
          <cell r="DH102" t="str">
            <v>-</v>
          </cell>
          <cell r="DI102" t="e">
            <v>#DIV/0!</v>
          </cell>
          <cell r="DJ102" t="str">
            <v/>
          </cell>
          <cell r="DK102" t="str">
            <v/>
          </cell>
          <cell r="DL102" t="str">
            <v/>
          </cell>
          <cell r="DM102" t="str">
            <v/>
          </cell>
          <cell r="DN102" t="str">
            <v/>
          </cell>
          <cell r="DO102" t="str">
            <v/>
          </cell>
          <cell r="DP102" t="str">
            <v/>
          </cell>
          <cell r="DQ102" t="str">
            <v/>
          </cell>
          <cell r="DR102" t="e">
            <v>#DIV/0!</v>
          </cell>
          <cell r="DS102" t="str">
            <v>市民実感</v>
          </cell>
          <cell r="DT102" t="str">
            <v>客観指標は，高齢者や低所得者等に対して，安全な住まいの供給状況を示しているが，市民実感は，十分に確保できているかをより直接的に表すものであるため</v>
          </cell>
          <cell r="DU102" t="e">
            <v>#DIV/0!</v>
          </cell>
          <cell r="DV102" t="e">
            <v>#DIV/0!</v>
          </cell>
          <cell r="DY102" t="str">
            <v>リンク</v>
          </cell>
          <cell r="EA102" t="str">
            <v>-</v>
          </cell>
          <cell r="EB102" t="str">
            <v>-</v>
          </cell>
          <cell r="EC102" t="str">
            <v>-</v>
          </cell>
          <cell r="ED102" t="str">
            <v>-</v>
          </cell>
          <cell r="EE102" t="str">
            <v>-</v>
          </cell>
          <cell r="EF102" t="str">
            <v>-</v>
          </cell>
          <cell r="EG102" t="str">
            <v>-</v>
          </cell>
          <cell r="EH102" t="str">
            <v>-</v>
          </cell>
          <cell r="EI102" t="str">
            <v>-</v>
          </cell>
          <cell r="EJ102" t="str">
            <v>e</v>
          </cell>
          <cell r="EK102">
            <v>1</v>
          </cell>
          <cell r="EL102" t="str">
            <v>-</v>
          </cell>
          <cell r="EM102" t="str">
            <v>-</v>
          </cell>
          <cell r="EN102" t="str">
            <v>-</v>
          </cell>
          <cell r="EO102" t="str">
            <v>-</v>
          </cell>
          <cell r="EP102" t="str">
            <v>-</v>
          </cell>
          <cell r="EQ102" t="str">
            <v>-</v>
          </cell>
          <cell r="ER102" t="str">
            <v>-</v>
          </cell>
          <cell r="ES102" t="str">
            <v>-</v>
          </cell>
          <cell r="ET102">
            <v>1</v>
          </cell>
          <cell r="EU102" t="str">
            <v/>
          </cell>
          <cell r="EV102" t="str">
            <v/>
          </cell>
          <cell r="EW102" t="str">
            <v/>
          </cell>
          <cell r="EX102" t="str">
            <v/>
          </cell>
          <cell r="EY102" t="str">
            <v/>
          </cell>
          <cell r="EZ102" t="str">
            <v/>
          </cell>
          <cell r="FA102" t="str">
            <v/>
          </cell>
          <cell r="FB102" t="str">
            <v/>
          </cell>
          <cell r="FC102" t="str">
            <v/>
          </cell>
          <cell r="FD102">
            <v>0</v>
          </cell>
          <cell r="FE102" t="str">
            <v>-</v>
          </cell>
          <cell r="FF102" t="str">
            <v>-</v>
          </cell>
          <cell r="FG102" t="str">
            <v>-</v>
          </cell>
          <cell r="FH102" t="str">
            <v>-</v>
          </cell>
          <cell r="FI102" t="str">
            <v>-</v>
          </cell>
          <cell r="FJ102" t="str">
            <v>-</v>
          </cell>
          <cell r="FK102" t="str">
            <v>-</v>
          </cell>
          <cell r="FL102" t="str">
            <v>-</v>
          </cell>
          <cell r="FM102" t="e">
            <v>#DIV/0!</v>
          </cell>
          <cell r="FN102" t="str">
            <v/>
          </cell>
          <cell r="FO102" t="str">
            <v/>
          </cell>
          <cell r="FP102" t="str">
            <v/>
          </cell>
          <cell r="FQ102" t="str">
            <v/>
          </cell>
          <cell r="FR102" t="str">
            <v/>
          </cell>
          <cell r="FS102" t="str">
            <v/>
          </cell>
          <cell r="FT102" t="str">
            <v/>
          </cell>
          <cell r="FU102" t="str">
            <v/>
          </cell>
          <cell r="FV102" t="e">
            <v>#DIV/0!</v>
          </cell>
          <cell r="FW102" t="str">
            <v>市民実感</v>
          </cell>
          <cell r="FX102" t="str">
            <v>客観指標は，高齢者や低所得者等に対して，安全な住まいの供給状況を示しているが，市民実感は，十分に確保できているかをより直接的に表すものであるため</v>
          </cell>
          <cell r="FY102" t="e">
            <v>#DIV/0!</v>
          </cell>
          <cell r="FZ102" t="e">
            <v>#DIV/0!</v>
          </cell>
          <cell r="GC102" t="str">
            <v>リンク</v>
          </cell>
          <cell r="GE102" t="str">
            <v>-</v>
          </cell>
          <cell r="GF102" t="str">
            <v>-</v>
          </cell>
          <cell r="GG102" t="str">
            <v>-</v>
          </cell>
          <cell r="GH102" t="str">
            <v>-</v>
          </cell>
          <cell r="GI102" t="str">
            <v>-</v>
          </cell>
          <cell r="GJ102" t="str">
            <v>-</v>
          </cell>
          <cell r="GK102" t="str">
            <v>-</v>
          </cell>
          <cell r="GL102" t="str">
            <v>-</v>
          </cell>
          <cell r="GM102" t="str">
            <v>-</v>
          </cell>
          <cell r="GN102" t="str">
            <v>e</v>
          </cell>
          <cell r="GO102">
            <v>1</v>
          </cell>
          <cell r="GP102" t="str">
            <v>-</v>
          </cell>
          <cell r="GQ102" t="str">
            <v>-</v>
          </cell>
          <cell r="GR102" t="str">
            <v>-</v>
          </cell>
          <cell r="GS102" t="str">
            <v>-</v>
          </cell>
          <cell r="GT102" t="str">
            <v>-</v>
          </cell>
          <cell r="GU102" t="str">
            <v>-</v>
          </cell>
          <cell r="GV102" t="str">
            <v>-</v>
          </cell>
          <cell r="GW102" t="str">
            <v>-</v>
          </cell>
          <cell r="GX102">
            <v>1</v>
          </cell>
          <cell r="GY102" t="str">
            <v/>
          </cell>
          <cell r="GZ102" t="str">
            <v/>
          </cell>
          <cell r="HA102" t="str">
            <v/>
          </cell>
          <cell r="HB102" t="str">
            <v/>
          </cell>
          <cell r="HC102" t="str">
            <v/>
          </cell>
          <cell r="HD102" t="str">
            <v/>
          </cell>
          <cell r="HE102" t="str">
            <v/>
          </cell>
          <cell r="HF102" t="str">
            <v/>
          </cell>
          <cell r="HG102" t="str">
            <v/>
          </cell>
          <cell r="HH102">
            <v>0</v>
          </cell>
          <cell r="HI102" t="str">
            <v>-</v>
          </cell>
          <cell r="HJ102" t="str">
            <v>-</v>
          </cell>
          <cell r="HK102" t="str">
            <v>-</v>
          </cell>
          <cell r="HL102" t="str">
            <v>-</v>
          </cell>
          <cell r="HM102" t="str">
            <v>-</v>
          </cell>
          <cell r="HN102" t="str">
            <v>-</v>
          </cell>
          <cell r="HO102" t="str">
            <v>-</v>
          </cell>
          <cell r="HP102" t="str">
            <v>-</v>
          </cell>
          <cell r="HQ102" t="e">
            <v>#DIV/0!</v>
          </cell>
          <cell r="HR102" t="str">
            <v/>
          </cell>
          <cell r="HS102" t="str">
            <v/>
          </cell>
          <cell r="HT102" t="str">
            <v/>
          </cell>
          <cell r="HU102" t="str">
            <v/>
          </cell>
          <cell r="HV102" t="str">
            <v/>
          </cell>
          <cell r="HW102" t="str">
            <v/>
          </cell>
          <cell r="HX102" t="str">
            <v/>
          </cell>
          <cell r="HY102" t="str">
            <v/>
          </cell>
          <cell r="HZ102" t="e">
            <v>#DIV/0!</v>
          </cell>
          <cell r="IA102" t="str">
            <v>市民実感</v>
          </cell>
          <cell r="IB102" t="str">
            <v>客観指標は，高齢者や低所得者等に対して，安全な住まいの供給状況を示しているが，市民実感は，十分に確保できているかをより直接的に表すものであるため</v>
          </cell>
          <cell r="IC102" t="e">
            <v>#DIV/0!</v>
          </cell>
          <cell r="ID102" t="e">
            <v>#DIV/0!</v>
          </cell>
          <cell r="IG102" t="str">
            <v>リンク</v>
          </cell>
          <cell r="II102" t="str">
            <v>-</v>
          </cell>
          <cell r="IJ102" t="str">
            <v>-</v>
          </cell>
          <cell r="IK102" t="str">
            <v>-</v>
          </cell>
          <cell r="IL102" t="str">
            <v>-</v>
          </cell>
          <cell r="IM102" t="str">
            <v>-</v>
          </cell>
          <cell r="IN102" t="str">
            <v>-</v>
          </cell>
          <cell r="IO102" t="str">
            <v>-</v>
          </cell>
          <cell r="IP102" t="str">
            <v>-</v>
          </cell>
          <cell r="IQ102" t="str">
            <v>-</v>
          </cell>
          <cell r="IR102" t="str">
            <v>e</v>
          </cell>
          <cell r="IS102">
            <v>1</v>
          </cell>
          <cell r="IT102" t="str">
            <v>-</v>
          </cell>
          <cell r="IU102" t="str">
            <v>-</v>
          </cell>
          <cell r="IV102" t="str">
            <v>-</v>
          </cell>
          <cell r="IW102" t="str">
            <v>-</v>
          </cell>
          <cell r="IX102" t="str">
            <v>-</v>
          </cell>
          <cell r="IY102" t="str">
            <v>-</v>
          </cell>
          <cell r="IZ102" t="str">
            <v>-</v>
          </cell>
          <cell r="JA102" t="str">
            <v>-</v>
          </cell>
          <cell r="JB102">
            <v>1</v>
          </cell>
          <cell r="JC102" t="str">
            <v/>
          </cell>
          <cell r="JD102" t="str">
            <v/>
          </cell>
          <cell r="JE102" t="str">
            <v/>
          </cell>
          <cell r="JF102" t="str">
            <v/>
          </cell>
          <cell r="JG102" t="str">
            <v/>
          </cell>
          <cell r="JH102" t="str">
            <v/>
          </cell>
          <cell r="JI102" t="str">
            <v/>
          </cell>
          <cell r="JJ102" t="str">
            <v/>
          </cell>
          <cell r="JK102" t="str">
            <v/>
          </cell>
          <cell r="JL102">
            <v>0</v>
          </cell>
          <cell r="JM102" t="str">
            <v>-</v>
          </cell>
          <cell r="JN102" t="str">
            <v>-</v>
          </cell>
          <cell r="JO102" t="str">
            <v>-</v>
          </cell>
          <cell r="JP102" t="str">
            <v>-</v>
          </cell>
          <cell r="JQ102" t="str">
            <v>-</v>
          </cell>
          <cell r="JR102" t="str">
            <v>-</v>
          </cell>
          <cell r="JS102" t="str">
            <v>-</v>
          </cell>
          <cell r="JT102" t="str">
            <v>-</v>
          </cell>
          <cell r="JU102" t="e">
            <v>#DIV/0!</v>
          </cell>
          <cell r="JV102" t="str">
            <v/>
          </cell>
          <cell r="JW102" t="str">
            <v/>
          </cell>
          <cell r="JX102" t="str">
            <v/>
          </cell>
          <cell r="JY102" t="str">
            <v/>
          </cell>
          <cell r="JZ102" t="str">
            <v/>
          </cell>
          <cell r="KA102" t="str">
            <v/>
          </cell>
          <cell r="KB102" t="str">
            <v/>
          </cell>
          <cell r="KC102" t="str">
            <v/>
          </cell>
          <cell r="KD102" t="e">
            <v>#DIV/0!</v>
          </cell>
          <cell r="KE102" t="str">
            <v>市民実感</v>
          </cell>
          <cell r="KF102" t="str">
            <v>客観指標は，高齢者や低所得者等に対して，安全な住まいの供給状況を示しているが，市民実感は，十分に確保できているかをより直接的に表すものであるため</v>
          </cell>
          <cell r="KG102" t="e">
            <v>#DIV/0!</v>
          </cell>
          <cell r="KH102" t="e">
            <v>#DIV/0!</v>
          </cell>
          <cell r="KK102" t="str">
            <v>リンク</v>
          </cell>
        </row>
        <row r="103">
          <cell r="A103">
            <v>2407</v>
          </cell>
          <cell r="B103" t="str">
            <v>市営住宅を中心とした中・大規模の住宅団地の計画的な再生・マネジメント</v>
          </cell>
          <cell r="C103">
            <v>24</v>
          </cell>
          <cell r="D103" t="str">
            <v>住宅</v>
          </cell>
          <cell r="F103" t="str">
            <v>都市計画局</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e</v>
          </cell>
          <cell r="AC103">
            <v>1</v>
          </cell>
          <cell r="AD103" t="str">
            <v>-</v>
          </cell>
          <cell r="AE103" t="str">
            <v>-</v>
          </cell>
          <cell r="AF103" t="str">
            <v>-</v>
          </cell>
          <cell r="AG103" t="str">
            <v>-</v>
          </cell>
          <cell r="AH103" t="str">
            <v>-</v>
          </cell>
          <cell r="AI103" t="str">
            <v>-</v>
          </cell>
          <cell r="AJ103" t="str">
            <v>-</v>
          </cell>
          <cell r="AK103" t="str">
            <v>-</v>
          </cell>
          <cell r="AL103">
            <v>1</v>
          </cell>
          <cell r="AM103" t="str">
            <v/>
          </cell>
          <cell r="AN103" t="str">
            <v/>
          </cell>
          <cell r="AO103" t="str">
            <v/>
          </cell>
          <cell r="AP103" t="str">
            <v/>
          </cell>
          <cell r="AQ103" t="str">
            <v/>
          </cell>
          <cell r="AR103" t="str">
            <v/>
          </cell>
          <cell r="AS103" t="str">
            <v/>
          </cell>
          <cell r="AT103" t="str">
            <v/>
          </cell>
          <cell r="AU103" t="str">
            <v/>
          </cell>
          <cell r="AV103">
            <v>0</v>
          </cell>
          <cell r="AW103" t="str">
            <v>-</v>
          </cell>
          <cell r="AX103" t="str">
            <v>b</v>
          </cell>
          <cell r="AY103" t="str">
            <v>-</v>
          </cell>
          <cell r="AZ103" t="str">
            <v>c</v>
          </cell>
          <cell r="BA103" t="str">
            <v>-</v>
          </cell>
          <cell r="BB103" t="str">
            <v>-</v>
          </cell>
          <cell r="BC103" t="str">
            <v>-</v>
          </cell>
          <cell r="BD103" t="str">
            <v>-</v>
          </cell>
          <cell r="BE103" t="str">
            <v>b</v>
          </cell>
          <cell r="BF103" t="str">
            <v/>
          </cell>
          <cell r="BG103">
            <v>3</v>
          </cell>
          <cell r="BH103" t="str">
            <v/>
          </cell>
          <cell r="BI103">
            <v>2</v>
          </cell>
          <cell r="BJ103" t="str">
            <v/>
          </cell>
          <cell r="BK103" t="str">
            <v/>
          </cell>
          <cell r="BL103" t="str">
            <v/>
          </cell>
          <cell r="BM103" t="str">
            <v/>
          </cell>
          <cell r="BN103">
            <v>0.625</v>
          </cell>
          <cell r="BO103" t="str">
            <v>客観指標</v>
          </cell>
          <cell r="BP103" t="str">
            <v>施策の目的は，市営住宅団地における多様な世代の居住，周辺地域とのコミュニティの活性化であり，広く市民を対象としたアンケート結果より，客観指標の方がより適切であるため</v>
          </cell>
          <cell r="BQ103" t="str">
            <v>D</v>
          </cell>
          <cell r="BR103" t="str">
            <v>政策の目的があまり達成されていない</v>
          </cell>
          <cell r="BW103" t="str">
            <v>-</v>
          </cell>
          <cell r="BX103" t="str">
            <v>-</v>
          </cell>
          <cell r="BY103" t="str">
            <v>-</v>
          </cell>
          <cell r="BZ103" t="str">
            <v>-</v>
          </cell>
          <cell r="CA103" t="str">
            <v>-</v>
          </cell>
          <cell r="CB103" t="str">
            <v>-</v>
          </cell>
          <cell r="CC103" t="str">
            <v>-</v>
          </cell>
          <cell r="CD103" t="str">
            <v>-</v>
          </cell>
          <cell r="CE103" t="str">
            <v>-</v>
          </cell>
          <cell r="CF103" t="str">
            <v>e</v>
          </cell>
          <cell r="CG103">
            <v>1</v>
          </cell>
          <cell r="CH103" t="str">
            <v>-</v>
          </cell>
          <cell r="CI103" t="str">
            <v>-</v>
          </cell>
          <cell r="CJ103" t="str">
            <v>-</v>
          </cell>
          <cell r="CK103" t="str">
            <v>-</v>
          </cell>
          <cell r="CL103" t="str">
            <v>-</v>
          </cell>
          <cell r="CM103" t="str">
            <v>-</v>
          </cell>
          <cell r="CN103" t="str">
            <v>-</v>
          </cell>
          <cell r="CO103" t="str">
            <v>-</v>
          </cell>
          <cell r="CP103">
            <v>1</v>
          </cell>
          <cell r="CQ103" t="str">
            <v/>
          </cell>
          <cell r="CR103" t="str">
            <v/>
          </cell>
          <cell r="CS103" t="str">
            <v/>
          </cell>
          <cell r="CT103" t="str">
            <v/>
          </cell>
          <cell r="CU103" t="str">
            <v/>
          </cell>
          <cell r="CV103" t="str">
            <v/>
          </cell>
          <cell r="CW103" t="str">
            <v/>
          </cell>
          <cell r="CX103" t="str">
            <v/>
          </cell>
          <cell r="CY103" t="str">
            <v/>
          </cell>
          <cell r="CZ103">
            <v>0</v>
          </cell>
          <cell r="DA103" t="str">
            <v>-</v>
          </cell>
          <cell r="DB103" t="str">
            <v>-</v>
          </cell>
          <cell r="DC103" t="str">
            <v>-</v>
          </cell>
          <cell r="DD103" t="str">
            <v>-</v>
          </cell>
          <cell r="DE103" t="str">
            <v>-</v>
          </cell>
          <cell r="DF103" t="str">
            <v>-</v>
          </cell>
          <cell r="DG103" t="str">
            <v>-</v>
          </cell>
          <cell r="DH103" t="str">
            <v>-</v>
          </cell>
          <cell r="DI103" t="e">
            <v>#DIV/0!</v>
          </cell>
          <cell r="DJ103" t="str">
            <v/>
          </cell>
          <cell r="DK103" t="str">
            <v/>
          </cell>
          <cell r="DL103" t="str">
            <v/>
          </cell>
          <cell r="DM103" t="str">
            <v/>
          </cell>
          <cell r="DN103" t="str">
            <v/>
          </cell>
          <cell r="DO103" t="str">
            <v/>
          </cell>
          <cell r="DP103" t="str">
            <v/>
          </cell>
          <cell r="DQ103" t="str">
            <v/>
          </cell>
          <cell r="DR103" t="e">
            <v>#DIV/0!</v>
          </cell>
          <cell r="DS103" t="str">
            <v>客観指標</v>
          </cell>
          <cell r="DT103" t="str">
            <v>施策の目的は，市営住宅団地における多様な世代の居住，周辺地域とのコミュニティの活性化であり，広く市民を対象としたアンケート結果より，客観指標の方がより適切であるため</v>
          </cell>
          <cell r="DU103" t="e">
            <v>#DIV/0!</v>
          </cell>
          <cell r="DV103" t="e">
            <v>#DIV/0!</v>
          </cell>
          <cell r="DY103" t="str">
            <v>リンク</v>
          </cell>
          <cell r="EA103" t="str">
            <v>-</v>
          </cell>
          <cell r="EB103" t="str">
            <v>-</v>
          </cell>
          <cell r="EC103" t="str">
            <v>-</v>
          </cell>
          <cell r="ED103" t="str">
            <v>-</v>
          </cell>
          <cell r="EE103" t="str">
            <v>-</v>
          </cell>
          <cell r="EF103" t="str">
            <v>-</v>
          </cell>
          <cell r="EG103" t="str">
            <v>-</v>
          </cell>
          <cell r="EH103" t="str">
            <v>-</v>
          </cell>
          <cell r="EI103" t="str">
            <v>-</v>
          </cell>
          <cell r="EJ103" t="str">
            <v>e</v>
          </cell>
          <cell r="EK103">
            <v>1</v>
          </cell>
          <cell r="EL103" t="str">
            <v>-</v>
          </cell>
          <cell r="EM103" t="str">
            <v>-</v>
          </cell>
          <cell r="EN103" t="str">
            <v>-</v>
          </cell>
          <cell r="EO103" t="str">
            <v>-</v>
          </cell>
          <cell r="EP103" t="str">
            <v>-</v>
          </cell>
          <cell r="EQ103" t="str">
            <v>-</v>
          </cell>
          <cell r="ER103" t="str">
            <v>-</v>
          </cell>
          <cell r="ES103" t="str">
            <v>-</v>
          </cell>
          <cell r="ET103">
            <v>1</v>
          </cell>
          <cell r="EU103" t="str">
            <v/>
          </cell>
          <cell r="EV103" t="str">
            <v/>
          </cell>
          <cell r="EW103" t="str">
            <v/>
          </cell>
          <cell r="EX103" t="str">
            <v/>
          </cell>
          <cell r="EY103" t="str">
            <v/>
          </cell>
          <cell r="EZ103" t="str">
            <v/>
          </cell>
          <cell r="FA103" t="str">
            <v/>
          </cell>
          <cell r="FB103" t="str">
            <v/>
          </cell>
          <cell r="FC103" t="str">
            <v/>
          </cell>
          <cell r="FD103">
            <v>0</v>
          </cell>
          <cell r="FE103" t="str">
            <v>-</v>
          </cell>
          <cell r="FF103" t="str">
            <v>-</v>
          </cell>
          <cell r="FG103" t="str">
            <v>-</v>
          </cell>
          <cell r="FH103" t="str">
            <v>-</v>
          </cell>
          <cell r="FI103" t="str">
            <v>-</v>
          </cell>
          <cell r="FJ103" t="str">
            <v>-</v>
          </cell>
          <cell r="FK103" t="str">
            <v>-</v>
          </cell>
          <cell r="FL103" t="str">
            <v>-</v>
          </cell>
          <cell r="FM103" t="e">
            <v>#DIV/0!</v>
          </cell>
          <cell r="FN103" t="str">
            <v/>
          </cell>
          <cell r="FO103" t="str">
            <v/>
          </cell>
          <cell r="FP103" t="str">
            <v/>
          </cell>
          <cell r="FQ103" t="str">
            <v/>
          </cell>
          <cell r="FR103" t="str">
            <v/>
          </cell>
          <cell r="FS103" t="str">
            <v/>
          </cell>
          <cell r="FT103" t="str">
            <v/>
          </cell>
          <cell r="FU103" t="str">
            <v/>
          </cell>
          <cell r="FV103" t="e">
            <v>#DIV/0!</v>
          </cell>
          <cell r="FW103" t="str">
            <v>客観指標</v>
          </cell>
          <cell r="FX103" t="str">
            <v>施策の目的は，市営住宅団地における多様な世代の居住，周辺地域とのコミュニティの活性化であり，広く市民を対象としたアンケート結果より，客観指標の方がより適切であるため</v>
          </cell>
          <cell r="FY103" t="e">
            <v>#DIV/0!</v>
          </cell>
          <cell r="FZ103" t="e">
            <v>#DIV/0!</v>
          </cell>
          <cell r="GC103" t="str">
            <v>リンク</v>
          </cell>
          <cell r="GE103" t="str">
            <v>-</v>
          </cell>
          <cell r="GF103" t="str">
            <v>-</v>
          </cell>
          <cell r="GG103" t="str">
            <v>-</v>
          </cell>
          <cell r="GH103" t="str">
            <v>-</v>
          </cell>
          <cell r="GI103" t="str">
            <v>-</v>
          </cell>
          <cell r="GJ103" t="str">
            <v>-</v>
          </cell>
          <cell r="GK103" t="str">
            <v>-</v>
          </cell>
          <cell r="GL103" t="str">
            <v>-</v>
          </cell>
          <cell r="GM103" t="str">
            <v>-</v>
          </cell>
          <cell r="GN103" t="str">
            <v>e</v>
          </cell>
          <cell r="GO103">
            <v>1</v>
          </cell>
          <cell r="GP103" t="str">
            <v>-</v>
          </cell>
          <cell r="GQ103" t="str">
            <v>-</v>
          </cell>
          <cell r="GR103" t="str">
            <v>-</v>
          </cell>
          <cell r="GS103" t="str">
            <v>-</v>
          </cell>
          <cell r="GT103" t="str">
            <v>-</v>
          </cell>
          <cell r="GU103" t="str">
            <v>-</v>
          </cell>
          <cell r="GV103" t="str">
            <v>-</v>
          </cell>
          <cell r="GW103" t="str">
            <v>-</v>
          </cell>
          <cell r="GX103">
            <v>1</v>
          </cell>
          <cell r="GY103" t="str">
            <v/>
          </cell>
          <cell r="GZ103" t="str">
            <v/>
          </cell>
          <cell r="HA103" t="str">
            <v/>
          </cell>
          <cell r="HB103" t="str">
            <v/>
          </cell>
          <cell r="HC103" t="str">
            <v/>
          </cell>
          <cell r="HD103" t="str">
            <v/>
          </cell>
          <cell r="HE103" t="str">
            <v/>
          </cell>
          <cell r="HF103" t="str">
            <v/>
          </cell>
          <cell r="HG103" t="str">
            <v/>
          </cell>
          <cell r="HH103">
            <v>0</v>
          </cell>
          <cell r="HI103" t="str">
            <v>-</v>
          </cell>
          <cell r="HJ103" t="str">
            <v>-</v>
          </cell>
          <cell r="HK103" t="str">
            <v>-</v>
          </cell>
          <cell r="HL103" t="str">
            <v>-</v>
          </cell>
          <cell r="HM103" t="str">
            <v>-</v>
          </cell>
          <cell r="HN103" t="str">
            <v>-</v>
          </cell>
          <cell r="HO103" t="str">
            <v>-</v>
          </cell>
          <cell r="HP103" t="str">
            <v>-</v>
          </cell>
          <cell r="HQ103" t="e">
            <v>#DIV/0!</v>
          </cell>
          <cell r="HR103" t="str">
            <v/>
          </cell>
          <cell r="HS103" t="str">
            <v/>
          </cell>
          <cell r="HT103" t="str">
            <v/>
          </cell>
          <cell r="HU103" t="str">
            <v/>
          </cell>
          <cell r="HV103" t="str">
            <v/>
          </cell>
          <cell r="HW103" t="str">
            <v/>
          </cell>
          <cell r="HX103" t="str">
            <v/>
          </cell>
          <cell r="HY103" t="str">
            <v/>
          </cell>
          <cell r="HZ103" t="e">
            <v>#DIV/0!</v>
          </cell>
          <cell r="IA103" t="str">
            <v>客観指標</v>
          </cell>
          <cell r="IB103" t="str">
            <v>施策の目的は，市営住宅団地における多様な世代の居住，周辺地域とのコミュニティの活性化であり，広く市民を対象としたアンケート結果より，客観指標の方がより適切であるため</v>
          </cell>
          <cell r="IC103" t="e">
            <v>#DIV/0!</v>
          </cell>
          <cell r="ID103" t="e">
            <v>#DIV/0!</v>
          </cell>
          <cell r="IG103" t="str">
            <v>リンク</v>
          </cell>
          <cell r="II103" t="str">
            <v>-</v>
          </cell>
          <cell r="IJ103" t="str">
            <v>-</v>
          </cell>
          <cell r="IK103" t="str">
            <v>-</v>
          </cell>
          <cell r="IL103" t="str">
            <v>-</v>
          </cell>
          <cell r="IM103" t="str">
            <v>-</v>
          </cell>
          <cell r="IN103" t="str">
            <v>-</v>
          </cell>
          <cell r="IO103" t="str">
            <v>-</v>
          </cell>
          <cell r="IP103" t="str">
            <v>-</v>
          </cell>
          <cell r="IQ103" t="str">
            <v>-</v>
          </cell>
          <cell r="IR103" t="str">
            <v>e</v>
          </cell>
          <cell r="IS103">
            <v>1</v>
          </cell>
          <cell r="IT103" t="str">
            <v>-</v>
          </cell>
          <cell r="IU103" t="str">
            <v>-</v>
          </cell>
          <cell r="IV103" t="str">
            <v>-</v>
          </cell>
          <cell r="IW103" t="str">
            <v>-</v>
          </cell>
          <cell r="IX103" t="str">
            <v>-</v>
          </cell>
          <cell r="IY103" t="str">
            <v>-</v>
          </cell>
          <cell r="IZ103" t="str">
            <v>-</v>
          </cell>
          <cell r="JA103" t="str">
            <v>-</v>
          </cell>
          <cell r="JB103">
            <v>1</v>
          </cell>
          <cell r="JC103" t="str">
            <v/>
          </cell>
          <cell r="JD103" t="str">
            <v/>
          </cell>
          <cell r="JE103" t="str">
            <v/>
          </cell>
          <cell r="JF103" t="str">
            <v/>
          </cell>
          <cell r="JG103" t="str">
            <v/>
          </cell>
          <cell r="JH103" t="str">
            <v/>
          </cell>
          <cell r="JI103" t="str">
            <v/>
          </cell>
          <cell r="JJ103" t="str">
            <v/>
          </cell>
          <cell r="JK103" t="str">
            <v/>
          </cell>
          <cell r="JL103">
            <v>0</v>
          </cell>
          <cell r="JM103" t="str">
            <v>-</v>
          </cell>
          <cell r="JN103" t="str">
            <v>-</v>
          </cell>
          <cell r="JO103" t="str">
            <v>-</v>
          </cell>
          <cell r="JP103" t="str">
            <v>-</v>
          </cell>
          <cell r="JQ103" t="str">
            <v>-</v>
          </cell>
          <cell r="JR103" t="str">
            <v>-</v>
          </cell>
          <cell r="JS103" t="str">
            <v>-</v>
          </cell>
          <cell r="JT103" t="str">
            <v>-</v>
          </cell>
          <cell r="JU103" t="e">
            <v>#DIV/0!</v>
          </cell>
          <cell r="JV103" t="str">
            <v/>
          </cell>
          <cell r="JW103" t="str">
            <v/>
          </cell>
          <cell r="JX103" t="str">
            <v/>
          </cell>
          <cell r="JY103" t="str">
            <v/>
          </cell>
          <cell r="JZ103" t="str">
            <v/>
          </cell>
          <cell r="KA103" t="str">
            <v/>
          </cell>
          <cell r="KB103" t="str">
            <v/>
          </cell>
          <cell r="KC103" t="str">
            <v/>
          </cell>
          <cell r="KD103" t="e">
            <v>#DIV/0!</v>
          </cell>
          <cell r="KE103" t="str">
            <v>客観指標</v>
          </cell>
          <cell r="KF103" t="str">
            <v>施策の目的は，市営住宅団地における多様な世代の居住，周辺地域とのコミュニティの活性化であり，広く市民を対象としたアンケート結果より，客観指標の方がより適切であるため</v>
          </cell>
          <cell r="KG103" t="e">
            <v>#DIV/0!</v>
          </cell>
          <cell r="KH103" t="e">
            <v>#DIV/0!</v>
          </cell>
          <cell r="KK103" t="str">
            <v>リンク</v>
          </cell>
        </row>
        <row r="104">
          <cell r="A104">
            <v>2501</v>
          </cell>
          <cell r="B104" t="str">
            <v>都市の活力・レジリエンスの向上に向けた道路整備や新たな道路利用の推進</v>
          </cell>
          <cell r="C104">
            <v>25</v>
          </cell>
          <cell r="D104" t="str">
            <v>道と公園・緑</v>
          </cell>
          <cell r="F104" t="str">
            <v>建設局</v>
          </cell>
          <cell r="K104" t="str">
            <v>○</v>
          </cell>
          <cell r="L104" t="str">
            <v>-</v>
          </cell>
          <cell r="M104" t="str">
            <v>-</v>
          </cell>
          <cell r="N104" t="str">
            <v>-</v>
          </cell>
          <cell r="O104" t="str">
            <v>-</v>
          </cell>
          <cell r="P104" t="str">
            <v>-</v>
          </cell>
          <cell r="Q104" t="str">
            <v>-</v>
          </cell>
          <cell r="R104" t="str">
            <v>-</v>
          </cell>
          <cell r="S104" t="str">
            <v>b</v>
          </cell>
          <cell r="T104" t="str">
            <v>a</v>
          </cell>
          <cell r="U104" t="str">
            <v>a</v>
          </cell>
          <cell r="V104" t="str">
            <v>a</v>
          </cell>
          <cell r="W104" t="str">
            <v>-</v>
          </cell>
          <cell r="X104" t="str">
            <v>-</v>
          </cell>
          <cell r="Y104" t="str">
            <v>-</v>
          </cell>
          <cell r="Z104" t="str">
            <v>-</v>
          </cell>
          <cell r="AA104" t="str">
            <v>-</v>
          </cell>
          <cell r="AB104" t="str">
            <v>a</v>
          </cell>
          <cell r="AC104">
            <v>1</v>
          </cell>
          <cell r="AD104">
            <v>1</v>
          </cell>
          <cell r="AE104">
            <v>1</v>
          </cell>
          <cell r="AF104">
            <v>1</v>
          </cell>
          <cell r="AG104" t="str">
            <v>-</v>
          </cell>
          <cell r="AH104" t="str">
            <v>-</v>
          </cell>
          <cell r="AI104" t="str">
            <v>-</v>
          </cell>
          <cell r="AJ104" t="str">
            <v>-</v>
          </cell>
          <cell r="AK104" t="str">
            <v>-</v>
          </cell>
          <cell r="AL104">
            <v>4</v>
          </cell>
          <cell r="AM104">
            <v>3</v>
          </cell>
          <cell r="AN104">
            <v>4</v>
          </cell>
          <cell r="AO104">
            <v>4</v>
          </cell>
          <cell r="AP104">
            <v>4</v>
          </cell>
          <cell r="AQ104" t="str">
            <v/>
          </cell>
          <cell r="AR104" t="str">
            <v/>
          </cell>
          <cell r="AS104" t="str">
            <v/>
          </cell>
          <cell r="AT104" t="str">
            <v/>
          </cell>
          <cell r="AU104" t="str">
            <v/>
          </cell>
          <cell r="AV104">
            <v>0.9375</v>
          </cell>
          <cell r="AW104" t="str">
            <v>c</v>
          </cell>
          <cell r="AX104" t="str">
            <v>-</v>
          </cell>
          <cell r="AY104" t="str">
            <v>-</v>
          </cell>
          <cell r="AZ104" t="str">
            <v>-</v>
          </cell>
          <cell r="BA104" t="str">
            <v>-</v>
          </cell>
          <cell r="BB104" t="str">
            <v>-</v>
          </cell>
          <cell r="BC104" t="str">
            <v>-</v>
          </cell>
          <cell r="BD104" t="str">
            <v>-</v>
          </cell>
          <cell r="BE104" t="str">
            <v>c</v>
          </cell>
          <cell r="BF104">
            <v>2</v>
          </cell>
          <cell r="BG104" t="str">
            <v/>
          </cell>
          <cell r="BH104" t="str">
            <v/>
          </cell>
          <cell r="BI104" t="str">
            <v/>
          </cell>
          <cell r="BJ104" t="str">
            <v/>
          </cell>
          <cell r="BK104" t="str">
            <v/>
          </cell>
          <cell r="BL104" t="str">
            <v/>
          </cell>
          <cell r="BM104" t="str">
            <v/>
          </cell>
          <cell r="BN104">
            <v>0.5</v>
          </cell>
          <cell r="BO104" t="str">
            <v>客観指標</v>
          </cell>
          <cell r="BP104" t="str">
            <v>この施策は，道路完成に至るまでは市民に成果が実感されにくいため，客観指標評価を重視する。</v>
          </cell>
          <cell r="BQ104" t="str">
            <v>B</v>
          </cell>
          <cell r="BR104" t="str">
            <v>政策の目的がかなり達成されている</v>
          </cell>
          <cell r="BW104" t="str">
            <v>-</v>
          </cell>
          <cell r="BX104" t="str">
            <v>-</v>
          </cell>
          <cell r="BY104" t="str">
            <v>-</v>
          </cell>
          <cell r="BZ104" t="str">
            <v>-</v>
          </cell>
          <cell r="CA104" t="str">
            <v>-</v>
          </cell>
          <cell r="CB104" t="str">
            <v>-</v>
          </cell>
          <cell r="CC104" t="str">
            <v>-</v>
          </cell>
          <cell r="CD104" t="str">
            <v>-</v>
          </cell>
          <cell r="CE104" t="str">
            <v>-</v>
          </cell>
          <cell r="CF104" t="str">
            <v>e</v>
          </cell>
          <cell r="CG104">
            <v>1</v>
          </cell>
          <cell r="CH104">
            <v>1</v>
          </cell>
          <cell r="CI104">
            <v>1</v>
          </cell>
          <cell r="CJ104">
            <v>1</v>
          </cell>
          <cell r="CK104" t="str">
            <v>-</v>
          </cell>
          <cell r="CL104" t="str">
            <v>-</v>
          </cell>
          <cell r="CM104" t="str">
            <v>-</v>
          </cell>
          <cell r="CN104" t="str">
            <v>-</v>
          </cell>
          <cell r="CO104" t="str">
            <v>-</v>
          </cell>
          <cell r="CP104">
            <v>4</v>
          </cell>
          <cell r="CQ104" t="str">
            <v/>
          </cell>
          <cell r="CR104" t="str">
            <v/>
          </cell>
          <cell r="CS104" t="str">
            <v/>
          </cell>
          <cell r="CT104" t="str">
            <v/>
          </cell>
          <cell r="CU104" t="str">
            <v/>
          </cell>
          <cell r="CV104" t="str">
            <v/>
          </cell>
          <cell r="CW104" t="str">
            <v/>
          </cell>
          <cell r="CX104" t="str">
            <v/>
          </cell>
          <cell r="CY104" t="str">
            <v/>
          </cell>
          <cell r="CZ104">
            <v>0</v>
          </cell>
          <cell r="DA104" t="str">
            <v>-</v>
          </cell>
          <cell r="DB104" t="str">
            <v>-</v>
          </cell>
          <cell r="DC104" t="str">
            <v>-</v>
          </cell>
          <cell r="DD104" t="str">
            <v>-</v>
          </cell>
          <cell r="DE104" t="str">
            <v>-</v>
          </cell>
          <cell r="DF104" t="str">
            <v>-</v>
          </cell>
          <cell r="DG104" t="str">
            <v>-</v>
          </cell>
          <cell r="DH104" t="str">
            <v>-</v>
          </cell>
          <cell r="DI104" t="e">
            <v>#DIV/0!</v>
          </cell>
          <cell r="DJ104" t="str">
            <v/>
          </cell>
          <cell r="DK104" t="str">
            <v/>
          </cell>
          <cell r="DL104" t="str">
            <v/>
          </cell>
          <cell r="DM104" t="str">
            <v/>
          </cell>
          <cell r="DN104" t="str">
            <v/>
          </cell>
          <cell r="DO104" t="str">
            <v/>
          </cell>
          <cell r="DP104" t="str">
            <v/>
          </cell>
          <cell r="DQ104" t="str">
            <v/>
          </cell>
          <cell r="DR104" t="e">
            <v>#DIV/0!</v>
          </cell>
          <cell r="DS104" t="str">
            <v>客観指標</v>
          </cell>
          <cell r="DT104" t="str">
            <v>この施策は，道路完成に至るまでは市民に成果が実感されにくいため，客観指標評価を重視する。</v>
          </cell>
          <cell r="DU104" t="e">
            <v>#DIV/0!</v>
          </cell>
          <cell r="DV104" t="e">
            <v>#DIV/0!</v>
          </cell>
          <cell r="DY104" t="str">
            <v>リンク</v>
          </cell>
          <cell r="EA104" t="str">
            <v>-</v>
          </cell>
          <cell r="EB104" t="str">
            <v>-</v>
          </cell>
          <cell r="EC104" t="str">
            <v>-</v>
          </cell>
          <cell r="ED104" t="str">
            <v>-</v>
          </cell>
          <cell r="EE104" t="str">
            <v>-</v>
          </cell>
          <cell r="EF104" t="str">
            <v>-</v>
          </cell>
          <cell r="EG104" t="str">
            <v>-</v>
          </cell>
          <cell r="EH104" t="str">
            <v>-</v>
          </cell>
          <cell r="EI104" t="str">
            <v>-</v>
          </cell>
          <cell r="EJ104" t="str">
            <v>e</v>
          </cell>
          <cell r="EK104">
            <v>1</v>
          </cell>
          <cell r="EL104">
            <v>1</v>
          </cell>
          <cell r="EM104">
            <v>1</v>
          </cell>
          <cell r="EN104">
            <v>1</v>
          </cell>
          <cell r="EO104" t="str">
            <v>-</v>
          </cell>
          <cell r="EP104" t="str">
            <v>-</v>
          </cell>
          <cell r="EQ104" t="str">
            <v>-</v>
          </cell>
          <cell r="ER104" t="str">
            <v>-</v>
          </cell>
          <cell r="ES104" t="str">
            <v>-</v>
          </cell>
          <cell r="ET104">
            <v>4</v>
          </cell>
          <cell r="EU104" t="str">
            <v/>
          </cell>
          <cell r="EV104" t="str">
            <v/>
          </cell>
          <cell r="EW104" t="str">
            <v/>
          </cell>
          <cell r="EX104" t="str">
            <v/>
          </cell>
          <cell r="EY104" t="str">
            <v/>
          </cell>
          <cell r="EZ104" t="str">
            <v/>
          </cell>
          <cell r="FA104" t="str">
            <v/>
          </cell>
          <cell r="FB104" t="str">
            <v/>
          </cell>
          <cell r="FC104" t="str">
            <v/>
          </cell>
          <cell r="FD104">
            <v>0</v>
          </cell>
          <cell r="FE104" t="str">
            <v>-</v>
          </cell>
          <cell r="FF104" t="str">
            <v>-</v>
          </cell>
          <cell r="FG104" t="str">
            <v>-</v>
          </cell>
          <cell r="FH104" t="str">
            <v>-</v>
          </cell>
          <cell r="FI104" t="str">
            <v>-</v>
          </cell>
          <cell r="FJ104" t="str">
            <v>-</v>
          </cell>
          <cell r="FK104" t="str">
            <v>-</v>
          </cell>
          <cell r="FL104" t="str">
            <v>-</v>
          </cell>
          <cell r="FM104" t="e">
            <v>#DIV/0!</v>
          </cell>
          <cell r="FN104" t="str">
            <v/>
          </cell>
          <cell r="FO104" t="str">
            <v/>
          </cell>
          <cell r="FP104" t="str">
            <v/>
          </cell>
          <cell r="FQ104" t="str">
            <v/>
          </cell>
          <cell r="FR104" t="str">
            <v/>
          </cell>
          <cell r="FS104" t="str">
            <v/>
          </cell>
          <cell r="FT104" t="str">
            <v/>
          </cell>
          <cell r="FU104" t="str">
            <v/>
          </cell>
          <cell r="FV104" t="e">
            <v>#DIV/0!</v>
          </cell>
          <cell r="FW104" t="str">
            <v>客観指標</v>
          </cell>
          <cell r="FX104" t="str">
            <v>この施策は，道路完成に至るまでは市民に成果が実感されにくいため，客観指標評価を重視する。</v>
          </cell>
          <cell r="FY104" t="e">
            <v>#DIV/0!</v>
          </cell>
          <cell r="FZ104" t="e">
            <v>#DIV/0!</v>
          </cell>
          <cell r="GC104" t="str">
            <v>リンク</v>
          </cell>
          <cell r="GE104" t="str">
            <v>-</v>
          </cell>
          <cell r="GF104" t="str">
            <v>-</v>
          </cell>
          <cell r="GG104" t="str">
            <v>-</v>
          </cell>
          <cell r="GH104" t="str">
            <v>-</v>
          </cell>
          <cell r="GI104" t="str">
            <v>-</v>
          </cell>
          <cell r="GJ104" t="str">
            <v>-</v>
          </cell>
          <cell r="GK104" t="str">
            <v>-</v>
          </cell>
          <cell r="GL104" t="str">
            <v>-</v>
          </cell>
          <cell r="GM104" t="str">
            <v>-</v>
          </cell>
          <cell r="GN104" t="str">
            <v>e</v>
          </cell>
          <cell r="GO104">
            <v>1</v>
          </cell>
          <cell r="GP104">
            <v>1</v>
          </cell>
          <cell r="GQ104">
            <v>1</v>
          </cell>
          <cell r="GR104">
            <v>1</v>
          </cell>
          <cell r="GS104" t="str">
            <v>-</v>
          </cell>
          <cell r="GT104" t="str">
            <v>-</v>
          </cell>
          <cell r="GU104" t="str">
            <v>-</v>
          </cell>
          <cell r="GV104" t="str">
            <v>-</v>
          </cell>
          <cell r="GW104" t="str">
            <v>-</v>
          </cell>
          <cell r="GX104">
            <v>4</v>
          </cell>
          <cell r="GY104" t="str">
            <v/>
          </cell>
          <cell r="GZ104" t="str">
            <v/>
          </cell>
          <cell r="HA104" t="str">
            <v/>
          </cell>
          <cell r="HB104" t="str">
            <v/>
          </cell>
          <cell r="HC104" t="str">
            <v/>
          </cell>
          <cell r="HD104" t="str">
            <v/>
          </cell>
          <cell r="HE104" t="str">
            <v/>
          </cell>
          <cell r="HF104" t="str">
            <v/>
          </cell>
          <cell r="HG104" t="str">
            <v/>
          </cell>
          <cell r="HH104">
            <v>0</v>
          </cell>
          <cell r="HI104" t="str">
            <v>-</v>
          </cell>
          <cell r="HJ104" t="str">
            <v>-</v>
          </cell>
          <cell r="HK104" t="str">
            <v>-</v>
          </cell>
          <cell r="HL104" t="str">
            <v>-</v>
          </cell>
          <cell r="HM104" t="str">
            <v>-</v>
          </cell>
          <cell r="HN104" t="str">
            <v>-</v>
          </cell>
          <cell r="HO104" t="str">
            <v>-</v>
          </cell>
          <cell r="HP104" t="str">
            <v>-</v>
          </cell>
          <cell r="HQ104" t="e">
            <v>#DIV/0!</v>
          </cell>
          <cell r="HR104" t="str">
            <v/>
          </cell>
          <cell r="HS104" t="str">
            <v/>
          </cell>
          <cell r="HT104" t="str">
            <v/>
          </cell>
          <cell r="HU104" t="str">
            <v/>
          </cell>
          <cell r="HV104" t="str">
            <v/>
          </cell>
          <cell r="HW104" t="str">
            <v/>
          </cell>
          <cell r="HX104" t="str">
            <v/>
          </cell>
          <cell r="HY104" t="str">
            <v/>
          </cell>
          <cell r="HZ104" t="e">
            <v>#DIV/0!</v>
          </cell>
          <cell r="IA104" t="str">
            <v>客観指標</v>
          </cell>
          <cell r="IB104" t="str">
            <v>この施策は，道路完成に至るまでは市民に成果が実感されにくいため，客観指標評価を重視する。</v>
          </cell>
          <cell r="IC104" t="e">
            <v>#DIV/0!</v>
          </cell>
          <cell r="ID104" t="e">
            <v>#DIV/0!</v>
          </cell>
          <cell r="IG104" t="str">
            <v>リンク</v>
          </cell>
          <cell r="II104" t="str">
            <v>-</v>
          </cell>
          <cell r="IJ104" t="str">
            <v>-</v>
          </cell>
          <cell r="IK104" t="str">
            <v>-</v>
          </cell>
          <cell r="IL104" t="str">
            <v>-</v>
          </cell>
          <cell r="IM104" t="str">
            <v>-</v>
          </cell>
          <cell r="IN104" t="str">
            <v>-</v>
          </cell>
          <cell r="IO104" t="str">
            <v>-</v>
          </cell>
          <cell r="IP104" t="str">
            <v>-</v>
          </cell>
          <cell r="IQ104" t="str">
            <v>-</v>
          </cell>
          <cell r="IR104" t="str">
            <v>e</v>
          </cell>
          <cell r="IS104">
            <v>1</v>
          </cell>
          <cell r="IT104">
            <v>1</v>
          </cell>
          <cell r="IU104">
            <v>1</v>
          </cell>
          <cell r="IV104">
            <v>1</v>
          </cell>
          <cell r="IW104" t="str">
            <v>-</v>
          </cell>
          <cell r="IX104" t="str">
            <v>-</v>
          </cell>
          <cell r="IY104" t="str">
            <v>-</v>
          </cell>
          <cell r="IZ104" t="str">
            <v>-</v>
          </cell>
          <cell r="JA104" t="str">
            <v>-</v>
          </cell>
          <cell r="JB104">
            <v>4</v>
          </cell>
          <cell r="JC104" t="str">
            <v/>
          </cell>
          <cell r="JD104" t="str">
            <v/>
          </cell>
          <cell r="JE104" t="str">
            <v/>
          </cell>
          <cell r="JF104" t="str">
            <v/>
          </cell>
          <cell r="JG104" t="str">
            <v/>
          </cell>
          <cell r="JH104" t="str">
            <v/>
          </cell>
          <cell r="JI104" t="str">
            <v/>
          </cell>
          <cell r="JJ104" t="str">
            <v/>
          </cell>
          <cell r="JK104" t="str">
            <v/>
          </cell>
          <cell r="JL104">
            <v>0</v>
          </cell>
          <cell r="JM104" t="str">
            <v>-</v>
          </cell>
          <cell r="JN104" t="str">
            <v>-</v>
          </cell>
          <cell r="JO104" t="str">
            <v>-</v>
          </cell>
          <cell r="JP104" t="str">
            <v>-</v>
          </cell>
          <cell r="JQ104" t="str">
            <v>-</v>
          </cell>
          <cell r="JR104" t="str">
            <v>-</v>
          </cell>
          <cell r="JS104" t="str">
            <v>-</v>
          </cell>
          <cell r="JT104" t="str">
            <v>-</v>
          </cell>
          <cell r="JU104" t="e">
            <v>#DIV/0!</v>
          </cell>
          <cell r="JV104" t="str">
            <v/>
          </cell>
          <cell r="JW104" t="str">
            <v/>
          </cell>
          <cell r="JX104" t="str">
            <v/>
          </cell>
          <cell r="JY104" t="str">
            <v/>
          </cell>
          <cell r="JZ104" t="str">
            <v/>
          </cell>
          <cell r="KA104" t="str">
            <v/>
          </cell>
          <cell r="KB104" t="str">
            <v/>
          </cell>
          <cell r="KC104" t="str">
            <v/>
          </cell>
          <cell r="KD104" t="e">
            <v>#DIV/0!</v>
          </cell>
          <cell r="KE104" t="str">
            <v>客観指標</v>
          </cell>
          <cell r="KF104" t="str">
            <v>この施策は，道路完成に至るまでは市民に成果が実感されにくいため，客観指標評価を重視する。</v>
          </cell>
          <cell r="KG104" t="e">
            <v>#DIV/0!</v>
          </cell>
          <cell r="KH104" t="e">
            <v>#DIV/0!</v>
          </cell>
          <cell r="KK104" t="str">
            <v>リンク</v>
          </cell>
        </row>
        <row r="105">
          <cell r="A105">
            <v>2502</v>
          </cell>
          <cell r="B105" t="str">
            <v>文化・歴史の継承やにぎわいの創出を図り，多様なニーズにこたえる公園整備と緑の創出・育成管理</v>
          </cell>
          <cell r="C105">
            <v>25</v>
          </cell>
          <cell r="D105" t="str">
            <v>道と公園・緑</v>
          </cell>
          <cell r="F105" t="str">
            <v>建設局</v>
          </cell>
          <cell r="K105" t="str">
            <v>-</v>
          </cell>
          <cell r="L105" t="str">
            <v>○</v>
          </cell>
          <cell r="M105" t="str">
            <v>○</v>
          </cell>
          <cell r="N105" t="str">
            <v>-</v>
          </cell>
          <cell r="O105" t="str">
            <v>-</v>
          </cell>
          <cell r="P105" t="str">
            <v>-</v>
          </cell>
          <cell r="Q105" t="str">
            <v>-</v>
          </cell>
          <cell r="R105" t="str">
            <v>-</v>
          </cell>
          <cell r="S105" t="str">
            <v>a</v>
          </cell>
          <cell r="T105" t="str">
            <v>-</v>
          </cell>
          <cell r="U105" t="str">
            <v>a</v>
          </cell>
          <cell r="V105" t="str">
            <v>-</v>
          </cell>
          <cell r="W105" t="str">
            <v>-</v>
          </cell>
          <cell r="X105" t="str">
            <v>-</v>
          </cell>
          <cell r="Y105" t="str">
            <v>-</v>
          </cell>
          <cell r="Z105" t="str">
            <v>-</v>
          </cell>
          <cell r="AA105" t="str">
            <v>-</v>
          </cell>
          <cell r="AB105" t="str">
            <v>a</v>
          </cell>
          <cell r="AC105">
            <v>1</v>
          </cell>
          <cell r="AD105" t="str">
            <v>-</v>
          </cell>
          <cell r="AE105">
            <v>1</v>
          </cell>
          <cell r="AF105" t="str">
            <v>-</v>
          </cell>
          <cell r="AG105" t="str">
            <v>-</v>
          </cell>
          <cell r="AH105" t="str">
            <v>-</v>
          </cell>
          <cell r="AI105" t="str">
            <v>-</v>
          </cell>
          <cell r="AJ105" t="str">
            <v>-</v>
          </cell>
          <cell r="AK105" t="str">
            <v>-</v>
          </cell>
          <cell r="AL105">
            <v>2</v>
          </cell>
          <cell r="AM105">
            <v>4</v>
          </cell>
          <cell r="AN105" t="str">
            <v/>
          </cell>
          <cell r="AO105">
            <v>4</v>
          </cell>
          <cell r="AP105" t="str">
            <v/>
          </cell>
          <cell r="AQ105" t="str">
            <v/>
          </cell>
          <cell r="AR105" t="str">
            <v/>
          </cell>
          <cell r="AS105" t="str">
            <v/>
          </cell>
          <cell r="AT105" t="str">
            <v/>
          </cell>
          <cell r="AU105" t="str">
            <v/>
          </cell>
          <cell r="AV105">
            <v>1</v>
          </cell>
          <cell r="AW105" t="str">
            <v>-</v>
          </cell>
          <cell r="AX105" t="str">
            <v>c</v>
          </cell>
          <cell r="AY105" t="str">
            <v>b</v>
          </cell>
          <cell r="AZ105" t="str">
            <v>-</v>
          </cell>
          <cell r="BA105" t="str">
            <v>-</v>
          </cell>
          <cell r="BB105" t="str">
            <v>-</v>
          </cell>
          <cell r="BC105" t="str">
            <v>-</v>
          </cell>
          <cell r="BD105" t="str">
            <v>-</v>
          </cell>
          <cell r="BE105" t="str">
            <v>b</v>
          </cell>
          <cell r="BF105" t="str">
            <v/>
          </cell>
          <cell r="BG105">
            <v>2</v>
          </cell>
          <cell r="BH105">
            <v>3</v>
          </cell>
          <cell r="BI105" t="str">
            <v/>
          </cell>
          <cell r="BJ105" t="str">
            <v/>
          </cell>
          <cell r="BK105" t="str">
            <v/>
          </cell>
          <cell r="BL105" t="str">
            <v/>
          </cell>
          <cell r="BM105" t="str">
            <v/>
          </cell>
          <cell r="BN105">
            <v>0.625</v>
          </cell>
          <cell r="BO105" t="str">
            <v>客観指標</v>
          </cell>
          <cell r="BP105" t="str">
            <v>公園整備や緑の創出の進捗を図るためには，客観的数値で判断できる客観指標評価を重視する。</v>
          </cell>
          <cell r="BQ105" t="str">
            <v>A</v>
          </cell>
          <cell r="BR105" t="str">
            <v>政策の目的が十分に達成されている</v>
          </cell>
          <cell r="BW105" t="str">
            <v>-</v>
          </cell>
          <cell r="BX105" t="str">
            <v>-</v>
          </cell>
          <cell r="BY105" t="str">
            <v>-</v>
          </cell>
          <cell r="BZ105" t="str">
            <v>-</v>
          </cell>
          <cell r="CA105" t="str">
            <v>-</v>
          </cell>
          <cell r="CB105" t="str">
            <v>-</v>
          </cell>
          <cell r="CC105" t="str">
            <v>-</v>
          </cell>
          <cell r="CD105" t="str">
            <v>-</v>
          </cell>
          <cell r="CE105" t="str">
            <v>-</v>
          </cell>
          <cell r="CF105" t="str">
            <v>e</v>
          </cell>
          <cell r="CG105">
            <v>1</v>
          </cell>
          <cell r="CH105" t="str">
            <v>-</v>
          </cell>
          <cell r="CI105">
            <v>1</v>
          </cell>
          <cell r="CJ105" t="str">
            <v>-</v>
          </cell>
          <cell r="CK105" t="str">
            <v>-</v>
          </cell>
          <cell r="CL105" t="str">
            <v>-</v>
          </cell>
          <cell r="CM105" t="str">
            <v>-</v>
          </cell>
          <cell r="CN105" t="str">
            <v>-</v>
          </cell>
          <cell r="CO105" t="str">
            <v>-</v>
          </cell>
          <cell r="CP105">
            <v>2</v>
          </cell>
          <cell r="CQ105" t="str">
            <v/>
          </cell>
          <cell r="CR105" t="str">
            <v/>
          </cell>
          <cell r="CS105" t="str">
            <v/>
          </cell>
          <cell r="CT105" t="str">
            <v/>
          </cell>
          <cell r="CU105" t="str">
            <v/>
          </cell>
          <cell r="CV105" t="str">
            <v/>
          </cell>
          <cell r="CW105" t="str">
            <v/>
          </cell>
          <cell r="CX105" t="str">
            <v/>
          </cell>
          <cell r="CY105" t="str">
            <v/>
          </cell>
          <cell r="CZ105">
            <v>0</v>
          </cell>
          <cell r="DA105" t="str">
            <v>-</v>
          </cell>
          <cell r="DB105" t="str">
            <v>-</v>
          </cell>
          <cell r="DC105" t="str">
            <v>-</v>
          </cell>
          <cell r="DD105" t="str">
            <v>-</v>
          </cell>
          <cell r="DE105" t="str">
            <v>-</v>
          </cell>
          <cell r="DF105" t="str">
            <v>-</v>
          </cell>
          <cell r="DG105" t="str">
            <v>-</v>
          </cell>
          <cell r="DH105" t="str">
            <v>-</v>
          </cell>
          <cell r="DI105" t="e">
            <v>#DIV/0!</v>
          </cell>
          <cell r="DJ105" t="str">
            <v/>
          </cell>
          <cell r="DK105" t="str">
            <v/>
          </cell>
          <cell r="DL105" t="str">
            <v/>
          </cell>
          <cell r="DM105" t="str">
            <v/>
          </cell>
          <cell r="DN105" t="str">
            <v/>
          </cell>
          <cell r="DO105" t="str">
            <v/>
          </cell>
          <cell r="DP105" t="str">
            <v/>
          </cell>
          <cell r="DQ105" t="str">
            <v/>
          </cell>
          <cell r="DR105" t="e">
            <v>#DIV/0!</v>
          </cell>
          <cell r="DS105" t="str">
            <v>客観指標</v>
          </cell>
          <cell r="DT105" t="str">
            <v>公園整備や緑の創出の進捗を図るためには，客観的数値で判断できる客観指標評価を重視する。</v>
          </cell>
          <cell r="DU105" t="e">
            <v>#DIV/0!</v>
          </cell>
          <cell r="DV105" t="e">
            <v>#DIV/0!</v>
          </cell>
          <cell r="DY105" t="str">
            <v>リンク</v>
          </cell>
          <cell r="EA105" t="str">
            <v>-</v>
          </cell>
          <cell r="EB105" t="str">
            <v>-</v>
          </cell>
          <cell r="EC105" t="str">
            <v>-</v>
          </cell>
          <cell r="ED105" t="str">
            <v>-</v>
          </cell>
          <cell r="EE105" t="str">
            <v>-</v>
          </cell>
          <cell r="EF105" t="str">
            <v>-</v>
          </cell>
          <cell r="EG105" t="str">
            <v>-</v>
          </cell>
          <cell r="EH105" t="str">
            <v>-</v>
          </cell>
          <cell r="EI105" t="str">
            <v>-</v>
          </cell>
          <cell r="EJ105" t="str">
            <v>e</v>
          </cell>
          <cell r="EK105">
            <v>1</v>
          </cell>
          <cell r="EL105" t="str">
            <v>-</v>
          </cell>
          <cell r="EM105">
            <v>1</v>
          </cell>
          <cell r="EN105" t="str">
            <v>-</v>
          </cell>
          <cell r="EO105" t="str">
            <v>-</v>
          </cell>
          <cell r="EP105" t="str">
            <v>-</v>
          </cell>
          <cell r="EQ105" t="str">
            <v>-</v>
          </cell>
          <cell r="ER105" t="str">
            <v>-</v>
          </cell>
          <cell r="ES105" t="str">
            <v>-</v>
          </cell>
          <cell r="ET105">
            <v>2</v>
          </cell>
          <cell r="EU105" t="str">
            <v/>
          </cell>
          <cell r="EV105" t="str">
            <v/>
          </cell>
          <cell r="EW105" t="str">
            <v/>
          </cell>
          <cell r="EX105" t="str">
            <v/>
          </cell>
          <cell r="EY105" t="str">
            <v/>
          </cell>
          <cell r="EZ105" t="str">
            <v/>
          </cell>
          <cell r="FA105" t="str">
            <v/>
          </cell>
          <cell r="FB105" t="str">
            <v/>
          </cell>
          <cell r="FC105" t="str">
            <v/>
          </cell>
          <cell r="FD105">
            <v>0</v>
          </cell>
          <cell r="FE105" t="str">
            <v>-</v>
          </cell>
          <cell r="FF105" t="str">
            <v>-</v>
          </cell>
          <cell r="FG105" t="str">
            <v>-</v>
          </cell>
          <cell r="FH105" t="str">
            <v>-</v>
          </cell>
          <cell r="FI105" t="str">
            <v>-</v>
          </cell>
          <cell r="FJ105" t="str">
            <v>-</v>
          </cell>
          <cell r="FK105" t="str">
            <v>-</v>
          </cell>
          <cell r="FL105" t="str">
            <v>-</v>
          </cell>
          <cell r="FM105" t="e">
            <v>#DIV/0!</v>
          </cell>
          <cell r="FN105" t="str">
            <v/>
          </cell>
          <cell r="FO105" t="str">
            <v/>
          </cell>
          <cell r="FP105" t="str">
            <v/>
          </cell>
          <cell r="FQ105" t="str">
            <v/>
          </cell>
          <cell r="FR105" t="str">
            <v/>
          </cell>
          <cell r="FS105" t="str">
            <v/>
          </cell>
          <cell r="FT105" t="str">
            <v/>
          </cell>
          <cell r="FU105" t="str">
            <v/>
          </cell>
          <cell r="FV105" t="e">
            <v>#DIV/0!</v>
          </cell>
          <cell r="FW105" t="str">
            <v>客観指標</v>
          </cell>
          <cell r="FX105" t="str">
            <v>公園整備や緑の創出の進捗を図るためには，客観的数値で判断できる客観指標評価を重視する。</v>
          </cell>
          <cell r="FY105" t="e">
            <v>#DIV/0!</v>
          </cell>
          <cell r="FZ105" t="e">
            <v>#DIV/0!</v>
          </cell>
          <cell r="GC105" t="str">
            <v>リンク</v>
          </cell>
          <cell r="GE105" t="str">
            <v>-</v>
          </cell>
          <cell r="GF105" t="str">
            <v>-</v>
          </cell>
          <cell r="GG105" t="str">
            <v>-</v>
          </cell>
          <cell r="GH105" t="str">
            <v>-</v>
          </cell>
          <cell r="GI105" t="str">
            <v>-</v>
          </cell>
          <cell r="GJ105" t="str">
            <v>-</v>
          </cell>
          <cell r="GK105" t="str">
            <v>-</v>
          </cell>
          <cell r="GL105" t="str">
            <v>-</v>
          </cell>
          <cell r="GM105" t="str">
            <v>-</v>
          </cell>
          <cell r="GN105" t="str">
            <v>e</v>
          </cell>
          <cell r="GO105">
            <v>1</v>
          </cell>
          <cell r="GP105" t="str">
            <v>-</v>
          </cell>
          <cell r="GQ105">
            <v>1</v>
          </cell>
          <cell r="GR105" t="str">
            <v>-</v>
          </cell>
          <cell r="GS105" t="str">
            <v>-</v>
          </cell>
          <cell r="GT105" t="str">
            <v>-</v>
          </cell>
          <cell r="GU105" t="str">
            <v>-</v>
          </cell>
          <cell r="GV105" t="str">
            <v>-</v>
          </cell>
          <cell r="GW105" t="str">
            <v>-</v>
          </cell>
          <cell r="GX105">
            <v>2</v>
          </cell>
          <cell r="GY105" t="str">
            <v/>
          </cell>
          <cell r="GZ105" t="str">
            <v/>
          </cell>
          <cell r="HA105" t="str">
            <v/>
          </cell>
          <cell r="HB105" t="str">
            <v/>
          </cell>
          <cell r="HC105" t="str">
            <v/>
          </cell>
          <cell r="HD105" t="str">
            <v/>
          </cell>
          <cell r="HE105" t="str">
            <v/>
          </cell>
          <cell r="HF105" t="str">
            <v/>
          </cell>
          <cell r="HG105" t="str">
            <v/>
          </cell>
          <cell r="HH105">
            <v>0</v>
          </cell>
          <cell r="HI105" t="str">
            <v>-</v>
          </cell>
          <cell r="HJ105" t="str">
            <v>-</v>
          </cell>
          <cell r="HK105" t="str">
            <v>-</v>
          </cell>
          <cell r="HL105" t="str">
            <v>-</v>
          </cell>
          <cell r="HM105" t="str">
            <v>-</v>
          </cell>
          <cell r="HN105" t="str">
            <v>-</v>
          </cell>
          <cell r="HO105" t="str">
            <v>-</v>
          </cell>
          <cell r="HP105" t="str">
            <v>-</v>
          </cell>
          <cell r="HQ105" t="e">
            <v>#DIV/0!</v>
          </cell>
          <cell r="HR105" t="str">
            <v/>
          </cell>
          <cell r="HS105" t="str">
            <v/>
          </cell>
          <cell r="HT105" t="str">
            <v/>
          </cell>
          <cell r="HU105" t="str">
            <v/>
          </cell>
          <cell r="HV105" t="str">
            <v/>
          </cell>
          <cell r="HW105" t="str">
            <v/>
          </cell>
          <cell r="HX105" t="str">
            <v/>
          </cell>
          <cell r="HY105" t="str">
            <v/>
          </cell>
          <cell r="HZ105" t="e">
            <v>#DIV/0!</v>
          </cell>
          <cell r="IA105" t="str">
            <v>客観指標</v>
          </cell>
          <cell r="IB105" t="str">
            <v>公園整備や緑の創出の進捗を図るためには，客観的数値で判断できる客観指標評価を重視する。</v>
          </cell>
          <cell r="IC105" t="e">
            <v>#DIV/0!</v>
          </cell>
          <cell r="ID105" t="e">
            <v>#DIV/0!</v>
          </cell>
          <cell r="IG105" t="str">
            <v>リンク</v>
          </cell>
          <cell r="II105" t="str">
            <v>-</v>
          </cell>
          <cell r="IJ105" t="str">
            <v>-</v>
          </cell>
          <cell r="IK105" t="str">
            <v>-</v>
          </cell>
          <cell r="IL105" t="str">
            <v>-</v>
          </cell>
          <cell r="IM105" t="str">
            <v>-</v>
          </cell>
          <cell r="IN105" t="str">
            <v>-</v>
          </cell>
          <cell r="IO105" t="str">
            <v>-</v>
          </cell>
          <cell r="IP105" t="str">
            <v>-</v>
          </cell>
          <cell r="IQ105" t="str">
            <v>-</v>
          </cell>
          <cell r="IR105" t="str">
            <v>e</v>
          </cell>
          <cell r="IS105">
            <v>1</v>
          </cell>
          <cell r="IT105" t="str">
            <v>-</v>
          </cell>
          <cell r="IU105">
            <v>1</v>
          </cell>
          <cell r="IV105" t="str">
            <v>-</v>
          </cell>
          <cell r="IW105" t="str">
            <v>-</v>
          </cell>
          <cell r="IX105" t="str">
            <v>-</v>
          </cell>
          <cell r="IY105" t="str">
            <v>-</v>
          </cell>
          <cell r="IZ105" t="str">
            <v>-</v>
          </cell>
          <cell r="JA105" t="str">
            <v>-</v>
          </cell>
          <cell r="JB105">
            <v>2</v>
          </cell>
          <cell r="JC105" t="str">
            <v/>
          </cell>
          <cell r="JD105" t="str">
            <v/>
          </cell>
          <cell r="JE105" t="str">
            <v/>
          </cell>
          <cell r="JF105" t="str">
            <v/>
          </cell>
          <cell r="JG105" t="str">
            <v/>
          </cell>
          <cell r="JH105" t="str">
            <v/>
          </cell>
          <cell r="JI105" t="str">
            <v/>
          </cell>
          <cell r="JJ105" t="str">
            <v/>
          </cell>
          <cell r="JK105" t="str">
            <v/>
          </cell>
          <cell r="JL105">
            <v>0</v>
          </cell>
          <cell r="JM105" t="str">
            <v>-</v>
          </cell>
          <cell r="JN105" t="str">
            <v>-</v>
          </cell>
          <cell r="JO105" t="str">
            <v>-</v>
          </cell>
          <cell r="JP105" t="str">
            <v>-</v>
          </cell>
          <cell r="JQ105" t="str">
            <v>-</v>
          </cell>
          <cell r="JR105" t="str">
            <v>-</v>
          </cell>
          <cell r="JS105" t="str">
            <v>-</v>
          </cell>
          <cell r="JT105" t="str">
            <v>-</v>
          </cell>
          <cell r="JU105" t="e">
            <v>#DIV/0!</v>
          </cell>
          <cell r="JV105" t="str">
            <v/>
          </cell>
          <cell r="JW105" t="str">
            <v/>
          </cell>
          <cell r="JX105" t="str">
            <v/>
          </cell>
          <cell r="JY105" t="str">
            <v/>
          </cell>
          <cell r="JZ105" t="str">
            <v/>
          </cell>
          <cell r="KA105" t="str">
            <v/>
          </cell>
          <cell r="KB105" t="str">
            <v/>
          </cell>
          <cell r="KC105" t="str">
            <v/>
          </cell>
          <cell r="KD105" t="e">
            <v>#DIV/0!</v>
          </cell>
          <cell r="KE105" t="str">
            <v>客観指標</v>
          </cell>
          <cell r="KF105" t="str">
            <v>公園整備や緑の創出の進捗を図るためには，客観的数値で判断できる客観指標評価を重視する。</v>
          </cell>
          <cell r="KG105" t="e">
            <v>#DIV/0!</v>
          </cell>
          <cell r="KH105" t="e">
            <v>#DIV/0!</v>
          </cell>
          <cell r="KK105" t="str">
            <v>リンク</v>
          </cell>
        </row>
        <row r="106">
          <cell r="A106">
            <v>2503</v>
          </cell>
          <cell r="B106" t="str">
            <v>魅力と活力を高める市街地整備の推進</v>
          </cell>
          <cell r="C106">
            <v>25</v>
          </cell>
          <cell r="D106" t="str">
            <v>道と公園・緑</v>
          </cell>
          <cell r="F106" t="str">
            <v>建設局</v>
          </cell>
          <cell r="K106" t="str">
            <v>-</v>
          </cell>
          <cell r="L106" t="str">
            <v>-</v>
          </cell>
          <cell r="M106" t="str">
            <v>-</v>
          </cell>
          <cell r="N106" t="str">
            <v>○</v>
          </cell>
          <cell r="O106" t="str">
            <v>-</v>
          </cell>
          <cell r="P106" t="str">
            <v>-</v>
          </cell>
          <cell r="Q106" t="str">
            <v>-</v>
          </cell>
          <cell r="R106" t="str">
            <v>-</v>
          </cell>
          <cell r="S106" t="str">
            <v>b</v>
          </cell>
          <cell r="T106" t="str">
            <v>c</v>
          </cell>
          <cell r="U106" t="str">
            <v>d</v>
          </cell>
          <cell r="V106" t="str">
            <v>-</v>
          </cell>
          <cell r="W106" t="str">
            <v>-</v>
          </cell>
          <cell r="X106" t="str">
            <v>-</v>
          </cell>
          <cell r="Y106" t="str">
            <v>-</v>
          </cell>
          <cell r="Z106" t="str">
            <v>-</v>
          </cell>
          <cell r="AA106" t="str">
            <v>-</v>
          </cell>
          <cell r="AB106" t="str">
            <v>c</v>
          </cell>
          <cell r="AC106">
            <v>1</v>
          </cell>
          <cell r="AD106">
            <v>1</v>
          </cell>
          <cell r="AE106">
            <v>1</v>
          </cell>
          <cell r="AF106" t="str">
            <v>-</v>
          </cell>
          <cell r="AG106" t="str">
            <v>-</v>
          </cell>
          <cell r="AH106" t="str">
            <v>-</v>
          </cell>
          <cell r="AI106" t="str">
            <v>-</v>
          </cell>
          <cell r="AJ106" t="str">
            <v>-</v>
          </cell>
          <cell r="AK106" t="str">
            <v>-</v>
          </cell>
          <cell r="AL106">
            <v>3</v>
          </cell>
          <cell r="AM106">
            <v>3</v>
          </cell>
          <cell r="AN106">
            <v>2</v>
          </cell>
          <cell r="AO106">
            <v>1</v>
          </cell>
          <cell r="AP106" t="str">
            <v/>
          </cell>
          <cell r="AQ106" t="str">
            <v/>
          </cell>
          <cell r="AR106" t="str">
            <v/>
          </cell>
          <cell r="AS106" t="str">
            <v/>
          </cell>
          <cell r="AT106" t="str">
            <v/>
          </cell>
          <cell r="AU106" t="str">
            <v/>
          </cell>
          <cell r="AV106">
            <v>0.5</v>
          </cell>
          <cell r="AW106" t="str">
            <v>-</v>
          </cell>
          <cell r="AX106" t="str">
            <v>-</v>
          </cell>
          <cell r="AY106" t="str">
            <v>-</v>
          </cell>
          <cell r="AZ106" t="str">
            <v>c</v>
          </cell>
          <cell r="BA106" t="str">
            <v>-</v>
          </cell>
          <cell r="BB106" t="str">
            <v>-</v>
          </cell>
          <cell r="BC106" t="str">
            <v>-</v>
          </cell>
          <cell r="BD106" t="str">
            <v>-</v>
          </cell>
          <cell r="BE106" t="str">
            <v>c</v>
          </cell>
          <cell r="BF106" t="str">
            <v/>
          </cell>
          <cell r="BG106" t="str">
            <v/>
          </cell>
          <cell r="BH106" t="str">
            <v/>
          </cell>
          <cell r="BI106">
            <v>2</v>
          </cell>
          <cell r="BJ106" t="str">
            <v/>
          </cell>
          <cell r="BK106" t="str">
            <v/>
          </cell>
          <cell r="BL106" t="str">
            <v/>
          </cell>
          <cell r="BM106" t="str">
            <v/>
          </cell>
          <cell r="BN106">
            <v>0.5</v>
          </cell>
          <cell r="BO106" t="str">
            <v>客観指標</v>
          </cell>
          <cell r="BP106" t="str">
            <v>舗装や橋りょうのアセットマネジメントについては，市民がその成果を直接実感しにくいため，客観指標評価を重視する。</v>
          </cell>
          <cell r="BQ106" t="str">
            <v>C</v>
          </cell>
          <cell r="BR106" t="str">
            <v>政策の目的がそこそこ達成されている</v>
          </cell>
          <cell r="BW106" t="str">
            <v>-</v>
          </cell>
          <cell r="BX106" t="str">
            <v>-</v>
          </cell>
          <cell r="BY106" t="str">
            <v>-</v>
          </cell>
          <cell r="BZ106" t="str">
            <v>-</v>
          </cell>
          <cell r="CA106" t="str">
            <v>-</v>
          </cell>
          <cell r="CB106" t="str">
            <v>-</v>
          </cell>
          <cell r="CC106" t="str">
            <v>-</v>
          </cell>
          <cell r="CD106" t="str">
            <v>-</v>
          </cell>
          <cell r="CE106" t="str">
            <v>-</v>
          </cell>
          <cell r="CF106" t="str">
            <v>e</v>
          </cell>
          <cell r="CG106">
            <v>1</v>
          </cell>
          <cell r="CH106">
            <v>1</v>
          </cell>
          <cell r="CI106">
            <v>1</v>
          </cell>
          <cell r="CJ106" t="str">
            <v>-</v>
          </cell>
          <cell r="CK106" t="str">
            <v>-</v>
          </cell>
          <cell r="CL106" t="str">
            <v>-</v>
          </cell>
          <cell r="CM106" t="str">
            <v>-</v>
          </cell>
          <cell r="CN106" t="str">
            <v>-</v>
          </cell>
          <cell r="CO106" t="str">
            <v>-</v>
          </cell>
          <cell r="CP106">
            <v>3</v>
          </cell>
          <cell r="CQ106" t="str">
            <v/>
          </cell>
          <cell r="CR106" t="str">
            <v/>
          </cell>
          <cell r="CS106" t="str">
            <v/>
          </cell>
          <cell r="CT106" t="str">
            <v/>
          </cell>
          <cell r="CU106" t="str">
            <v/>
          </cell>
          <cell r="CV106" t="str">
            <v/>
          </cell>
          <cell r="CW106" t="str">
            <v/>
          </cell>
          <cell r="CX106" t="str">
            <v/>
          </cell>
          <cell r="CY106" t="str">
            <v/>
          </cell>
          <cell r="CZ106">
            <v>0</v>
          </cell>
          <cell r="DA106" t="str">
            <v>-</v>
          </cell>
          <cell r="DB106" t="str">
            <v>-</v>
          </cell>
          <cell r="DC106" t="str">
            <v>-</v>
          </cell>
          <cell r="DD106" t="str">
            <v>-</v>
          </cell>
          <cell r="DE106" t="str">
            <v>-</v>
          </cell>
          <cell r="DF106" t="str">
            <v>-</v>
          </cell>
          <cell r="DG106" t="str">
            <v>-</v>
          </cell>
          <cell r="DH106" t="str">
            <v>-</v>
          </cell>
          <cell r="DI106" t="e">
            <v>#DIV/0!</v>
          </cell>
          <cell r="DJ106" t="str">
            <v/>
          </cell>
          <cell r="DK106" t="str">
            <v/>
          </cell>
          <cell r="DL106" t="str">
            <v/>
          </cell>
          <cell r="DM106" t="str">
            <v/>
          </cell>
          <cell r="DN106" t="str">
            <v/>
          </cell>
          <cell r="DO106" t="str">
            <v/>
          </cell>
          <cell r="DP106" t="str">
            <v/>
          </cell>
          <cell r="DQ106" t="str">
            <v/>
          </cell>
          <cell r="DR106" t="e">
            <v>#DIV/0!</v>
          </cell>
          <cell r="DS106" t="str">
            <v>客観指標</v>
          </cell>
          <cell r="DT106" t="str">
            <v>舗装や橋りょうのアセットマネジメントについては，市民がその成果を直接実感しにくいため，客観指標評価を重視する。</v>
          </cell>
          <cell r="DU106" t="e">
            <v>#DIV/0!</v>
          </cell>
          <cell r="DV106" t="e">
            <v>#DIV/0!</v>
          </cell>
          <cell r="DY106" t="str">
            <v>リンク</v>
          </cell>
          <cell r="EA106" t="str">
            <v>-</v>
          </cell>
          <cell r="EB106" t="str">
            <v>-</v>
          </cell>
          <cell r="EC106" t="str">
            <v>-</v>
          </cell>
          <cell r="ED106" t="str">
            <v>-</v>
          </cell>
          <cell r="EE106" t="str">
            <v>-</v>
          </cell>
          <cell r="EF106" t="str">
            <v>-</v>
          </cell>
          <cell r="EG106" t="str">
            <v>-</v>
          </cell>
          <cell r="EH106" t="str">
            <v>-</v>
          </cell>
          <cell r="EI106" t="str">
            <v>-</v>
          </cell>
          <cell r="EJ106" t="str">
            <v>e</v>
          </cell>
          <cell r="EK106">
            <v>1</v>
          </cell>
          <cell r="EL106">
            <v>1</v>
          </cell>
          <cell r="EM106">
            <v>1</v>
          </cell>
          <cell r="EN106" t="str">
            <v>-</v>
          </cell>
          <cell r="EO106" t="str">
            <v>-</v>
          </cell>
          <cell r="EP106" t="str">
            <v>-</v>
          </cell>
          <cell r="EQ106" t="str">
            <v>-</v>
          </cell>
          <cell r="ER106" t="str">
            <v>-</v>
          </cell>
          <cell r="ES106" t="str">
            <v>-</v>
          </cell>
          <cell r="ET106">
            <v>3</v>
          </cell>
          <cell r="EU106" t="str">
            <v/>
          </cell>
          <cell r="EV106" t="str">
            <v/>
          </cell>
          <cell r="EW106" t="str">
            <v/>
          </cell>
          <cell r="EX106" t="str">
            <v/>
          </cell>
          <cell r="EY106" t="str">
            <v/>
          </cell>
          <cell r="EZ106" t="str">
            <v/>
          </cell>
          <cell r="FA106" t="str">
            <v/>
          </cell>
          <cell r="FB106" t="str">
            <v/>
          </cell>
          <cell r="FC106" t="str">
            <v/>
          </cell>
          <cell r="FD106">
            <v>0</v>
          </cell>
          <cell r="FE106" t="str">
            <v>-</v>
          </cell>
          <cell r="FF106" t="str">
            <v>-</v>
          </cell>
          <cell r="FG106" t="str">
            <v>-</v>
          </cell>
          <cell r="FH106" t="str">
            <v>-</v>
          </cell>
          <cell r="FI106" t="str">
            <v>-</v>
          </cell>
          <cell r="FJ106" t="str">
            <v>-</v>
          </cell>
          <cell r="FK106" t="str">
            <v>-</v>
          </cell>
          <cell r="FL106" t="str">
            <v>-</v>
          </cell>
          <cell r="FM106" t="e">
            <v>#DIV/0!</v>
          </cell>
          <cell r="FN106" t="str">
            <v/>
          </cell>
          <cell r="FO106" t="str">
            <v/>
          </cell>
          <cell r="FP106" t="str">
            <v/>
          </cell>
          <cell r="FQ106" t="str">
            <v/>
          </cell>
          <cell r="FR106" t="str">
            <v/>
          </cell>
          <cell r="FS106" t="str">
            <v/>
          </cell>
          <cell r="FT106" t="str">
            <v/>
          </cell>
          <cell r="FU106" t="str">
            <v/>
          </cell>
          <cell r="FV106" t="e">
            <v>#DIV/0!</v>
          </cell>
          <cell r="FW106" t="str">
            <v>客観指標</v>
          </cell>
          <cell r="FX106" t="str">
            <v>舗装や橋りょうのアセットマネジメントについては，市民がその成果を直接実感しにくいため，客観指標評価を重視する。</v>
          </cell>
          <cell r="FY106" t="e">
            <v>#DIV/0!</v>
          </cell>
          <cell r="FZ106" t="e">
            <v>#DIV/0!</v>
          </cell>
          <cell r="GC106" t="str">
            <v>リンク</v>
          </cell>
          <cell r="GE106" t="str">
            <v>-</v>
          </cell>
          <cell r="GF106" t="str">
            <v>-</v>
          </cell>
          <cell r="GG106" t="str">
            <v>-</v>
          </cell>
          <cell r="GH106" t="str">
            <v>-</v>
          </cell>
          <cell r="GI106" t="str">
            <v>-</v>
          </cell>
          <cell r="GJ106" t="str">
            <v>-</v>
          </cell>
          <cell r="GK106" t="str">
            <v>-</v>
          </cell>
          <cell r="GL106" t="str">
            <v>-</v>
          </cell>
          <cell r="GM106" t="str">
            <v>-</v>
          </cell>
          <cell r="GN106" t="str">
            <v>e</v>
          </cell>
          <cell r="GO106">
            <v>1</v>
          </cell>
          <cell r="GP106">
            <v>1</v>
          </cell>
          <cell r="GQ106">
            <v>1</v>
          </cell>
          <cell r="GR106" t="str">
            <v>-</v>
          </cell>
          <cell r="GS106" t="str">
            <v>-</v>
          </cell>
          <cell r="GT106" t="str">
            <v>-</v>
          </cell>
          <cell r="GU106" t="str">
            <v>-</v>
          </cell>
          <cell r="GV106" t="str">
            <v>-</v>
          </cell>
          <cell r="GW106" t="str">
            <v>-</v>
          </cell>
          <cell r="GX106">
            <v>3</v>
          </cell>
          <cell r="GY106" t="str">
            <v/>
          </cell>
          <cell r="GZ106" t="str">
            <v/>
          </cell>
          <cell r="HA106" t="str">
            <v/>
          </cell>
          <cell r="HB106" t="str">
            <v/>
          </cell>
          <cell r="HC106" t="str">
            <v/>
          </cell>
          <cell r="HD106" t="str">
            <v/>
          </cell>
          <cell r="HE106" t="str">
            <v/>
          </cell>
          <cell r="HF106" t="str">
            <v/>
          </cell>
          <cell r="HG106" t="str">
            <v/>
          </cell>
          <cell r="HH106">
            <v>0</v>
          </cell>
          <cell r="HI106" t="str">
            <v>-</v>
          </cell>
          <cell r="HJ106" t="str">
            <v>-</v>
          </cell>
          <cell r="HK106" t="str">
            <v>-</v>
          </cell>
          <cell r="HL106" t="str">
            <v>-</v>
          </cell>
          <cell r="HM106" t="str">
            <v>-</v>
          </cell>
          <cell r="HN106" t="str">
            <v>-</v>
          </cell>
          <cell r="HO106" t="str">
            <v>-</v>
          </cell>
          <cell r="HP106" t="str">
            <v>-</v>
          </cell>
          <cell r="HQ106" t="e">
            <v>#DIV/0!</v>
          </cell>
          <cell r="HR106" t="str">
            <v/>
          </cell>
          <cell r="HS106" t="str">
            <v/>
          </cell>
          <cell r="HT106" t="str">
            <v/>
          </cell>
          <cell r="HU106" t="str">
            <v/>
          </cell>
          <cell r="HV106" t="str">
            <v/>
          </cell>
          <cell r="HW106" t="str">
            <v/>
          </cell>
          <cell r="HX106" t="str">
            <v/>
          </cell>
          <cell r="HY106" t="str">
            <v/>
          </cell>
          <cell r="HZ106" t="e">
            <v>#DIV/0!</v>
          </cell>
          <cell r="IA106" t="str">
            <v>客観指標</v>
          </cell>
          <cell r="IB106" t="str">
            <v>舗装や橋りょうのアセットマネジメントについては，市民がその成果を直接実感しにくいため，客観指標評価を重視する。</v>
          </cell>
          <cell r="IC106" t="e">
            <v>#DIV/0!</v>
          </cell>
          <cell r="ID106" t="e">
            <v>#DIV/0!</v>
          </cell>
          <cell r="IG106" t="str">
            <v>リンク</v>
          </cell>
          <cell r="II106" t="str">
            <v>-</v>
          </cell>
          <cell r="IJ106" t="str">
            <v>-</v>
          </cell>
          <cell r="IK106" t="str">
            <v>-</v>
          </cell>
          <cell r="IL106" t="str">
            <v>-</v>
          </cell>
          <cell r="IM106" t="str">
            <v>-</v>
          </cell>
          <cell r="IN106" t="str">
            <v>-</v>
          </cell>
          <cell r="IO106" t="str">
            <v>-</v>
          </cell>
          <cell r="IP106" t="str">
            <v>-</v>
          </cell>
          <cell r="IQ106" t="str">
            <v>-</v>
          </cell>
          <cell r="IR106" t="str">
            <v>e</v>
          </cell>
          <cell r="IS106">
            <v>1</v>
          </cell>
          <cell r="IT106">
            <v>1</v>
          </cell>
          <cell r="IU106">
            <v>1</v>
          </cell>
          <cell r="IV106" t="str">
            <v>-</v>
          </cell>
          <cell r="IW106" t="str">
            <v>-</v>
          </cell>
          <cell r="IX106" t="str">
            <v>-</v>
          </cell>
          <cell r="IY106" t="str">
            <v>-</v>
          </cell>
          <cell r="IZ106" t="str">
            <v>-</v>
          </cell>
          <cell r="JA106" t="str">
            <v>-</v>
          </cell>
          <cell r="JB106">
            <v>3</v>
          </cell>
          <cell r="JC106" t="str">
            <v/>
          </cell>
          <cell r="JD106" t="str">
            <v/>
          </cell>
          <cell r="JE106" t="str">
            <v/>
          </cell>
          <cell r="JF106" t="str">
            <v/>
          </cell>
          <cell r="JG106" t="str">
            <v/>
          </cell>
          <cell r="JH106" t="str">
            <v/>
          </cell>
          <cell r="JI106" t="str">
            <v/>
          </cell>
          <cell r="JJ106" t="str">
            <v/>
          </cell>
          <cell r="JK106" t="str">
            <v/>
          </cell>
          <cell r="JL106">
            <v>0</v>
          </cell>
          <cell r="JM106" t="str">
            <v>-</v>
          </cell>
          <cell r="JN106" t="str">
            <v>-</v>
          </cell>
          <cell r="JO106" t="str">
            <v>-</v>
          </cell>
          <cell r="JP106" t="str">
            <v>-</v>
          </cell>
          <cell r="JQ106" t="str">
            <v>-</v>
          </cell>
          <cell r="JR106" t="str">
            <v>-</v>
          </cell>
          <cell r="JS106" t="str">
            <v>-</v>
          </cell>
          <cell r="JT106" t="str">
            <v>-</v>
          </cell>
          <cell r="JU106" t="e">
            <v>#DIV/0!</v>
          </cell>
          <cell r="JV106" t="str">
            <v/>
          </cell>
          <cell r="JW106" t="str">
            <v/>
          </cell>
          <cell r="JX106" t="str">
            <v/>
          </cell>
          <cell r="JY106" t="str">
            <v/>
          </cell>
          <cell r="JZ106" t="str">
            <v/>
          </cell>
          <cell r="KA106" t="str">
            <v/>
          </cell>
          <cell r="KB106" t="str">
            <v/>
          </cell>
          <cell r="KC106" t="str">
            <v/>
          </cell>
          <cell r="KD106" t="e">
            <v>#DIV/0!</v>
          </cell>
          <cell r="KE106" t="str">
            <v>客観指標</v>
          </cell>
          <cell r="KF106" t="str">
            <v>舗装や橋りょうのアセットマネジメントについては，市民がその成果を直接実感しにくいため，客観指標評価を重視する。</v>
          </cell>
          <cell r="KG106" t="e">
            <v>#DIV/0!</v>
          </cell>
          <cell r="KH106" t="e">
            <v>#DIV/0!</v>
          </cell>
          <cell r="KK106" t="str">
            <v>リンク</v>
          </cell>
        </row>
        <row r="107">
          <cell r="A107">
            <v>2504</v>
          </cell>
          <cell r="B107" t="str">
            <v>社会資本の戦略的な維持管理の推進</v>
          </cell>
          <cell r="C107">
            <v>25</v>
          </cell>
          <cell r="D107" t="str">
            <v>道と公園・緑</v>
          </cell>
          <cell r="F107" t="str">
            <v>建設局</v>
          </cell>
          <cell r="K107" t="str">
            <v>-</v>
          </cell>
          <cell r="L107" t="str">
            <v>-</v>
          </cell>
          <cell r="M107" t="str">
            <v>-</v>
          </cell>
          <cell r="N107" t="str">
            <v>-</v>
          </cell>
          <cell r="O107" t="str">
            <v>○</v>
          </cell>
          <cell r="P107" t="str">
            <v>-</v>
          </cell>
          <cell r="Q107" t="str">
            <v>-</v>
          </cell>
          <cell r="R107" t="str">
            <v>-</v>
          </cell>
          <cell r="S107" t="str">
            <v>a</v>
          </cell>
          <cell r="T107" t="str">
            <v>a</v>
          </cell>
          <cell r="U107" t="str">
            <v>-</v>
          </cell>
          <cell r="V107" t="str">
            <v>-</v>
          </cell>
          <cell r="W107" t="str">
            <v>-</v>
          </cell>
          <cell r="X107" t="str">
            <v>-</v>
          </cell>
          <cell r="Y107" t="str">
            <v>-</v>
          </cell>
          <cell r="Z107" t="str">
            <v>-</v>
          </cell>
          <cell r="AA107" t="str">
            <v>-</v>
          </cell>
          <cell r="AB107" t="str">
            <v>a</v>
          </cell>
          <cell r="AC107">
            <v>1</v>
          </cell>
          <cell r="AD107">
            <v>1</v>
          </cell>
          <cell r="AE107" t="str">
            <v>-</v>
          </cell>
          <cell r="AF107" t="str">
            <v>-</v>
          </cell>
          <cell r="AG107" t="str">
            <v>-</v>
          </cell>
          <cell r="AH107" t="str">
            <v>-</v>
          </cell>
          <cell r="AI107" t="str">
            <v>-</v>
          </cell>
          <cell r="AJ107" t="str">
            <v>-</v>
          </cell>
          <cell r="AK107" t="str">
            <v>-</v>
          </cell>
          <cell r="AL107">
            <v>2</v>
          </cell>
          <cell r="AM107">
            <v>4</v>
          </cell>
          <cell r="AN107">
            <v>4</v>
          </cell>
          <cell r="AO107" t="str">
            <v/>
          </cell>
          <cell r="AP107" t="str">
            <v/>
          </cell>
          <cell r="AQ107" t="str">
            <v/>
          </cell>
          <cell r="AR107" t="str">
            <v/>
          </cell>
          <cell r="AS107" t="str">
            <v/>
          </cell>
          <cell r="AT107" t="str">
            <v/>
          </cell>
          <cell r="AU107" t="str">
            <v/>
          </cell>
          <cell r="AV107">
            <v>1</v>
          </cell>
          <cell r="AW107" t="str">
            <v>-</v>
          </cell>
          <cell r="AX107" t="str">
            <v>-</v>
          </cell>
          <cell r="AY107" t="str">
            <v>-</v>
          </cell>
          <cell r="AZ107" t="str">
            <v>-</v>
          </cell>
          <cell r="BA107" t="str">
            <v>b</v>
          </cell>
          <cell r="BB107" t="str">
            <v>-</v>
          </cell>
          <cell r="BC107" t="str">
            <v>-</v>
          </cell>
          <cell r="BD107" t="str">
            <v>-</v>
          </cell>
          <cell r="BE107" t="str">
            <v>b</v>
          </cell>
          <cell r="BF107" t="str">
            <v/>
          </cell>
          <cell r="BG107" t="str">
            <v/>
          </cell>
          <cell r="BH107" t="str">
            <v/>
          </cell>
          <cell r="BI107" t="str">
            <v/>
          </cell>
          <cell r="BJ107">
            <v>3</v>
          </cell>
          <cell r="BK107" t="str">
            <v/>
          </cell>
          <cell r="BL107" t="str">
            <v/>
          </cell>
          <cell r="BM107" t="str">
            <v/>
          </cell>
          <cell r="BN107">
            <v>0.75</v>
          </cell>
          <cell r="BO107" t="str">
            <v>客観指標</v>
          </cell>
          <cell r="BP107" t="str">
            <v>都市基盤を整備することが重要であるため，客観指標評価を重視する。</v>
          </cell>
          <cell r="BQ107" t="str">
            <v>A</v>
          </cell>
          <cell r="BR107" t="str">
            <v>政策の目的が十分に達成されている</v>
          </cell>
          <cell r="BW107" t="str">
            <v>-</v>
          </cell>
          <cell r="BX107" t="str">
            <v>-</v>
          </cell>
          <cell r="BY107" t="str">
            <v>-</v>
          </cell>
          <cell r="BZ107" t="str">
            <v>-</v>
          </cell>
          <cell r="CA107" t="str">
            <v>-</v>
          </cell>
          <cell r="CB107" t="str">
            <v>-</v>
          </cell>
          <cell r="CC107" t="str">
            <v>-</v>
          </cell>
          <cell r="CD107" t="str">
            <v>-</v>
          </cell>
          <cell r="CE107" t="str">
            <v>-</v>
          </cell>
          <cell r="CF107" t="str">
            <v>e</v>
          </cell>
          <cell r="CG107">
            <v>1</v>
          </cell>
          <cell r="CH107">
            <v>1</v>
          </cell>
          <cell r="CI107" t="str">
            <v>-</v>
          </cell>
          <cell r="CJ107" t="str">
            <v>-</v>
          </cell>
          <cell r="CK107" t="str">
            <v>-</v>
          </cell>
          <cell r="CL107" t="str">
            <v>-</v>
          </cell>
          <cell r="CM107" t="str">
            <v>-</v>
          </cell>
          <cell r="CN107" t="str">
            <v>-</v>
          </cell>
          <cell r="CO107" t="str">
            <v>-</v>
          </cell>
          <cell r="CP107">
            <v>2</v>
          </cell>
          <cell r="CQ107" t="str">
            <v/>
          </cell>
          <cell r="CR107" t="str">
            <v/>
          </cell>
          <cell r="CS107" t="str">
            <v/>
          </cell>
          <cell r="CT107" t="str">
            <v/>
          </cell>
          <cell r="CU107" t="str">
            <v/>
          </cell>
          <cell r="CV107" t="str">
            <v/>
          </cell>
          <cell r="CW107" t="str">
            <v/>
          </cell>
          <cell r="CX107" t="str">
            <v/>
          </cell>
          <cell r="CY107" t="str">
            <v/>
          </cell>
          <cell r="CZ107">
            <v>0</v>
          </cell>
          <cell r="DA107" t="str">
            <v>-</v>
          </cell>
          <cell r="DB107" t="str">
            <v>-</v>
          </cell>
          <cell r="DC107" t="str">
            <v>-</v>
          </cell>
          <cell r="DD107" t="str">
            <v>-</v>
          </cell>
          <cell r="DE107" t="str">
            <v>-</v>
          </cell>
          <cell r="DF107" t="str">
            <v>-</v>
          </cell>
          <cell r="DG107" t="str">
            <v>-</v>
          </cell>
          <cell r="DH107" t="str">
            <v>-</v>
          </cell>
          <cell r="DI107" t="e">
            <v>#DIV/0!</v>
          </cell>
          <cell r="DJ107" t="str">
            <v/>
          </cell>
          <cell r="DK107" t="str">
            <v/>
          </cell>
          <cell r="DL107" t="str">
            <v/>
          </cell>
          <cell r="DM107" t="str">
            <v/>
          </cell>
          <cell r="DN107" t="str">
            <v/>
          </cell>
          <cell r="DO107" t="str">
            <v/>
          </cell>
          <cell r="DP107" t="str">
            <v/>
          </cell>
          <cell r="DQ107" t="str">
            <v/>
          </cell>
          <cell r="DR107" t="e">
            <v>#DIV/0!</v>
          </cell>
          <cell r="DS107" t="str">
            <v>客観指標</v>
          </cell>
          <cell r="DT107" t="str">
            <v>都市基盤を整備することが重要であるため，客観指標評価を重視する。</v>
          </cell>
          <cell r="DU107" t="e">
            <v>#DIV/0!</v>
          </cell>
          <cell r="DV107" t="e">
            <v>#DIV/0!</v>
          </cell>
          <cell r="DY107" t="str">
            <v>リンク</v>
          </cell>
          <cell r="EA107" t="str">
            <v>-</v>
          </cell>
          <cell r="EB107" t="str">
            <v>-</v>
          </cell>
          <cell r="EC107" t="str">
            <v>-</v>
          </cell>
          <cell r="ED107" t="str">
            <v>-</v>
          </cell>
          <cell r="EE107" t="str">
            <v>-</v>
          </cell>
          <cell r="EF107" t="str">
            <v>-</v>
          </cell>
          <cell r="EG107" t="str">
            <v>-</v>
          </cell>
          <cell r="EH107" t="str">
            <v>-</v>
          </cell>
          <cell r="EI107" t="str">
            <v>-</v>
          </cell>
          <cell r="EJ107" t="str">
            <v>e</v>
          </cell>
          <cell r="EK107">
            <v>1</v>
          </cell>
          <cell r="EL107">
            <v>1</v>
          </cell>
          <cell r="EM107" t="str">
            <v>-</v>
          </cell>
          <cell r="EN107" t="str">
            <v>-</v>
          </cell>
          <cell r="EO107" t="str">
            <v>-</v>
          </cell>
          <cell r="EP107" t="str">
            <v>-</v>
          </cell>
          <cell r="EQ107" t="str">
            <v>-</v>
          </cell>
          <cell r="ER107" t="str">
            <v>-</v>
          </cell>
          <cell r="ES107" t="str">
            <v>-</v>
          </cell>
          <cell r="ET107">
            <v>2</v>
          </cell>
          <cell r="EU107" t="str">
            <v/>
          </cell>
          <cell r="EV107" t="str">
            <v/>
          </cell>
          <cell r="EW107" t="str">
            <v/>
          </cell>
          <cell r="EX107" t="str">
            <v/>
          </cell>
          <cell r="EY107" t="str">
            <v/>
          </cell>
          <cell r="EZ107" t="str">
            <v/>
          </cell>
          <cell r="FA107" t="str">
            <v/>
          </cell>
          <cell r="FB107" t="str">
            <v/>
          </cell>
          <cell r="FC107" t="str">
            <v/>
          </cell>
          <cell r="FD107">
            <v>0</v>
          </cell>
          <cell r="FE107" t="str">
            <v>-</v>
          </cell>
          <cell r="FF107" t="str">
            <v>-</v>
          </cell>
          <cell r="FG107" t="str">
            <v>-</v>
          </cell>
          <cell r="FH107" t="str">
            <v>-</v>
          </cell>
          <cell r="FI107" t="str">
            <v>-</v>
          </cell>
          <cell r="FJ107" t="str">
            <v>-</v>
          </cell>
          <cell r="FK107" t="str">
            <v>-</v>
          </cell>
          <cell r="FL107" t="str">
            <v>-</v>
          </cell>
          <cell r="FM107" t="e">
            <v>#DIV/0!</v>
          </cell>
          <cell r="FN107" t="str">
            <v/>
          </cell>
          <cell r="FO107" t="str">
            <v/>
          </cell>
          <cell r="FP107" t="str">
            <v/>
          </cell>
          <cell r="FQ107" t="str">
            <v/>
          </cell>
          <cell r="FR107" t="str">
            <v/>
          </cell>
          <cell r="FS107" t="str">
            <v/>
          </cell>
          <cell r="FT107" t="str">
            <v/>
          </cell>
          <cell r="FU107" t="str">
            <v/>
          </cell>
          <cell r="FV107" t="e">
            <v>#DIV/0!</v>
          </cell>
          <cell r="FW107" t="str">
            <v>客観指標</v>
          </cell>
          <cell r="FX107" t="str">
            <v>都市基盤を整備することが重要であるため，客観指標評価を重視する。</v>
          </cell>
          <cell r="FY107" t="e">
            <v>#DIV/0!</v>
          </cell>
          <cell r="FZ107" t="e">
            <v>#DIV/0!</v>
          </cell>
          <cell r="GC107" t="str">
            <v>リンク</v>
          </cell>
          <cell r="GE107" t="str">
            <v>-</v>
          </cell>
          <cell r="GF107" t="str">
            <v>-</v>
          </cell>
          <cell r="GG107" t="str">
            <v>-</v>
          </cell>
          <cell r="GH107" t="str">
            <v>-</v>
          </cell>
          <cell r="GI107" t="str">
            <v>-</v>
          </cell>
          <cell r="GJ107" t="str">
            <v>-</v>
          </cell>
          <cell r="GK107" t="str">
            <v>-</v>
          </cell>
          <cell r="GL107" t="str">
            <v>-</v>
          </cell>
          <cell r="GM107" t="str">
            <v>-</v>
          </cell>
          <cell r="GN107" t="str">
            <v>e</v>
          </cell>
          <cell r="GO107">
            <v>1</v>
          </cell>
          <cell r="GP107">
            <v>1</v>
          </cell>
          <cell r="GQ107" t="str">
            <v>-</v>
          </cell>
          <cell r="GR107" t="str">
            <v>-</v>
          </cell>
          <cell r="GS107" t="str">
            <v>-</v>
          </cell>
          <cell r="GT107" t="str">
            <v>-</v>
          </cell>
          <cell r="GU107" t="str">
            <v>-</v>
          </cell>
          <cell r="GV107" t="str">
            <v>-</v>
          </cell>
          <cell r="GW107" t="str">
            <v>-</v>
          </cell>
          <cell r="GX107">
            <v>2</v>
          </cell>
          <cell r="GY107" t="str">
            <v/>
          </cell>
          <cell r="GZ107" t="str">
            <v/>
          </cell>
          <cell r="HA107" t="str">
            <v/>
          </cell>
          <cell r="HB107" t="str">
            <v/>
          </cell>
          <cell r="HC107" t="str">
            <v/>
          </cell>
          <cell r="HD107" t="str">
            <v/>
          </cell>
          <cell r="HE107" t="str">
            <v/>
          </cell>
          <cell r="HF107" t="str">
            <v/>
          </cell>
          <cell r="HG107" t="str">
            <v/>
          </cell>
          <cell r="HH107">
            <v>0</v>
          </cell>
          <cell r="HI107" t="str">
            <v>-</v>
          </cell>
          <cell r="HJ107" t="str">
            <v>-</v>
          </cell>
          <cell r="HK107" t="str">
            <v>-</v>
          </cell>
          <cell r="HL107" t="str">
            <v>-</v>
          </cell>
          <cell r="HM107" t="str">
            <v>-</v>
          </cell>
          <cell r="HN107" t="str">
            <v>-</v>
          </cell>
          <cell r="HO107" t="str">
            <v>-</v>
          </cell>
          <cell r="HP107" t="str">
            <v>-</v>
          </cell>
          <cell r="HQ107" t="e">
            <v>#DIV/0!</v>
          </cell>
          <cell r="HR107" t="str">
            <v/>
          </cell>
          <cell r="HS107" t="str">
            <v/>
          </cell>
          <cell r="HT107" t="str">
            <v/>
          </cell>
          <cell r="HU107" t="str">
            <v/>
          </cell>
          <cell r="HV107" t="str">
            <v/>
          </cell>
          <cell r="HW107" t="str">
            <v/>
          </cell>
          <cell r="HX107" t="str">
            <v/>
          </cell>
          <cell r="HY107" t="str">
            <v/>
          </cell>
          <cell r="HZ107" t="e">
            <v>#DIV/0!</v>
          </cell>
          <cell r="IA107" t="str">
            <v>客観指標</v>
          </cell>
          <cell r="IB107" t="str">
            <v>都市基盤を整備することが重要であるため，客観指標評価を重視する。</v>
          </cell>
          <cell r="IC107" t="e">
            <v>#DIV/0!</v>
          </cell>
          <cell r="ID107" t="e">
            <v>#DIV/0!</v>
          </cell>
          <cell r="IG107" t="str">
            <v>リンク</v>
          </cell>
          <cell r="II107" t="str">
            <v>-</v>
          </cell>
          <cell r="IJ107" t="str">
            <v>-</v>
          </cell>
          <cell r="IK107" t="str">
            <v>-</v>
          </cell>
          <cell r="IL107" t="str">
            <v>-</v>
          </cell>
          <cell r="IM107" t="str">
            <v>-</v>
          </cell>
          <cell r="IN107" t="str">
            <v>-</v>
          </cell>
          <cell r="IO107" t="str">
            <v>-</v>
          </cell>
          <cell r="IP107" t="str">
            <v>-</v>
          </cell>
          <cell r="IQ107" t="str">
            <v>-</v>
          </cell>
          <cell r="IR107" t="str">
            <v>e</v>
          </cell>
          <cell r="IS107">
            <v>1</v>
          </cell>
          <cell r="IT107">
            <v>1</v>
          </cell>
          <cell r="IU107" t="str">
            <v>-</v>
          </cell>
          <cell r="IV107" t="str">
            <v>-</v>
          </cell>
          <cell r="IW107" t="str">
            <v>-</v>
          </cell>
          <cell r="IX107" t="str">
            <v>-</v>
          </cell>
          <cell r="IY107" t="str">
            <v>-</v>
          </cell>
          <cell r="IZ107" t="str">
            <v>-</v>
          </cell>
          <cell r="JA107" t="str">
            <v>-</v>
          </cell>
          <cell r="JB107">
            <v>2</v>
          </cell>
          <cell r="JC107" t="str">
            <v/>
          </cell>
          <cell r="JD107" t="str">
            <v/>
          </cell>
          <cell r="JE107" t="str">
            <v/>
          </cell>
          <cell r="JF107" t="str">
            <v/>
          </cell>
          <cell r="JG107" t="str">
            <v/>
          </cell>
          <cell r="JH107" t="str">
            <v/>
          </cell>
          <cell r="JI107" t="str">
            <v/>
          </cell>
          <cell r="JJ107" t="str">
            <v/>
          </cell>
          <cell r="JK107" t="str">
            <v/>
          </cell>
          <cell r="JL107">
            <v>0</v>
          </cell>
          <cell r="JM107" t="str">
            <v>-</v>
          </cell>
          <cell r="JN107" t="str">
            <v>-</v>
          </cell>
          <cell r="JO107" t="str">
            <v>-</v>
          </cell>
          <cell r="JP107" t="str">
            <v>-</v>
          </cell>
          <cell r="JQ107" t="str">
            <v>-</v>
          </cell>
          <cell r="JR107" t="str">
            <v>-</v>
          </cell>
          <cell r="JS107" t="str">
            <v>-</v>
          </cell>
          <cell r="JT107" t="str">
            <v>-</v>
          </cell>
          <cell r="JU107" t="e">
            <v>#DIV/0!</v>
          </cell>
          <cell r="JV107" t="str">
            <v/>
          </cell>
          <cell r="JW107" t="str">
            <v/>
          </cell>
          <cell r="JX107" t="str">
            <v/>
          </cell>
          <cell r="JY107" t="str">
            <v/>
          </cell>
          <cell r="JZ107" t="str">
            <v/>
          </cell>
          <cell r="KA107" t="str">
            <v/>
          </cell>
          <cell r="KB107" t="str">
            <v/>
          </cell>
          <cell r="KC107" t="str">
            <v/>
          </cell>
          <cell r="KD107" t="e">
            <v>#DIV/0!</v>
          </cell>
          <cell r="KE107" t="str">
            <v>客観指標</v>
          </cell>
          <cell r="KF107" t="str">
            <v>都市基盤を整備することが重要であるため，客観指標評価を重視する。</v>
          </cell>
          <cell r="KG107" t="e">
            <v>#DIV/0!</v>
          </cell>
          <cell r="KH107" t="e">
            <v>#DIV/0!</v>
          </cell>
          <cell r="KK107" t="str">
            <v>リンク</v>
          </cell>
        </row>
        <row r="108">
          <cell r="A108">
            <v>2601</v>
          </cell>
          <cell r="B108" t="str">
            <v>火災を未然に防止して市民のいのちとくらしと財産を守る予防消防の推進</v>
          </cell>
          <cell r="C108">
            <v>26</v>
          </cell>
          <cell r="D108" t="str">
            <v>消防・救急</v>
          </cell>
          <cell r="F108" t="str">
            <v>消防局</v>
          </cell>
          <cell r="K108" t="str">
            <v>○</v>
          </cell>
          <cell r="L108" t="str">
            <v>○</v>
          </cell>
          <cell r="M108" t="str">
            <v>-</v>
          </cell>
          <cell r="N108" t="str">
            <v>-</v>
          </cell>
          <cell r="O108" t="str">
            <v>-</v>
          </cell>
          <cell r="P108" t="str">
            <v>-</v>
          </cell>
          <cell r="Q108" t="str">
            <v>-</v>
          </cell>
          <cell r="R108" t="str">
            <v>-</v>
          </cell>
          <cell r="S108" t="str">
            <v>a</v>
          </cell>
          <cell r="T108" t="str">
            <v>-</v>
          </cell>
          <cell r="U108" t="str">
            <v>-</v>
          </cell>
          <cell r="V108" t="str">
            <v>-</v>
          </cell>
          <cell r="W108" t="str">
            <v>-</v>
          </cell>
          <cell r="X108" t="str">
            <v>-</v>
          </cell>
          <cell r="Y108" t="str">
            <v>-</v>
          </cell>
          <cell r="Z108" t="str">
            <v>-</v>
          </cell>
          <cell r="AA108" t="str">
            <v>-</v>
          </cell>
          <cell r="AB108" t="str">
            <v>a</v>
          </cell>
          <cell r="AC108">
            <v>1</v>
          </cell>
          <cell r="AD108" t="str">
            <v>-</v>
          </cell>
          <cell r="AE108" t="str">
            <v>-</v>
          </cell>
          <cell r="AF108" t="str">
            <v>-</v>
          </cell>
          <cell r="AG108" t="str">
            <v>-</v>
          </cell>
          <cell r="AH108" t="str">
            <v>-</v>
          </cell>
          <cell r="AI108" t="str">
            <v>-</v>
          </cell>
          <cell r="AJ108" t="str">
            <v>-</v>
          </cell>
          <cell r="AK108" t="str">
            <v>-</v>
          </cell>
          <cell r="AL108">
            <v>1</v>
          </cell>
          <cell r="AM108">
            <v>4</v>
          </cell>
          <cell r="AN108" t="str">
            <v/>
          </cell>
          <cell r="AO108" t="str">
            <v/>
          </cell>
          <cell r="AP108" t="str">
            <v/>
          </cell>
          <cell r="AQ108" t="str">
            <v/>
          </cell>
          <cell r="AR108" t="str">
            <v/>
          </cell>
          <cell r="AS108" t="str">
            <v/>
          </cell>
          <cell r="AT108" t="str">
            <v/>
          </cell>
          <cell r="AU108" t="str">
            <v/>
          </cell>
          <cell r="AV108">
            <v>1</v>
          </cell>
          <cell r="AW108" t="str">
            <v>c</v>
          </cell>
          <cell r="AX108" t="str">
            <v>c</v>
          </cell>
          <cell r="AY108" t="str">
            <v>-</v>
          </cell>
          <cell r="AZ108" t="str">
            <v>-</v>
          </cell>
          <cell r="BA108" t="str">
            <v>-</v>
          </cell>
          <cell r="BB108" t="str">
            <v>-</v>
          </cell>
          <cell r="BC108" t="str">
            <v>-</v>
          </cell>
          <cell r="BD108" t="str">
            <v>-</v>
          </cell>
          <cell r="BE108" t="str">
            <v>c</v>
          </cell>
          <cell r="BF108">
            <v>2</v>
          </cell>
          <cell r="BG108">
            <v>2</v>
          </cell>
          <cell r="BH108" t="str">
            <v/>
          </cell>
          <cell r="BI108" t="str">
            <v/>
          </cell>
          <cell r="BJ108" t="str">
            <v/>
          </cell>
          <cell r="BK108" t="str">
            <v/>
          </cell>
          <cell r="BL108" t="str">
            <v/>
          </cell>
          <cell r="BM108" t="str">
            <v/>
          </cell>
          <cell r="BN108">
            <v>0.5</v>
          </cell>
          <cell r="BO108" t="str">
            <v>客観指標</v>
          </cell>
          <cell r="BP108" t="str">
            <v>消防・救急施策については，市民にとって平常時には実感を得にくいものであることから，客観指標を重視する。</v>
          </cell>
          <cell r="BQ108" t="str">
            <v>B</v>
          </cell>
          <cell r="BR108" t="str">
            <v>政策の目的がかなり達成されている</v>
          </cell>
          <cell r="BW108" t="str">
            <v>-</v>
          </cell>
          <cell r="BX108" t="str">
            <v>-</v>
          </cell>
          <cell r="BY108" t="str">
            <v>-</v>
          </cell>
          <cell r="BZ108" t="str">
            <v>-</v>
          </cell>
          <cell r="CA108" t="str">
            <v>-</v>
          </cell>
          <cell r="CB108" t="str">
            <v>-</v>
          </cell>
          <cell r="CC108" t="str">
            <v>-</v>
          </cell>
          <cell r="CD108" t="str">
            <v>-</v>
          </cell>
          <cell r="CE108" t="str">
            <v>-</v>
          </cell>
          <cell r="CF108" t="str">
            <v>e</v>
          </cell>
          <cell r="CG108">
            <v>1</v>
          </cell>
          <cell r="CH108" t="str">
            <v>-</v>
          </cell>
          <cell r="CI108" t="str">
            <v>-</v>
          </cell>
          <cell r="CJ108" t="str">
            <v>-</v>
          </cell>
          <cell r="CK108" t="str">
            <v>-</v>
          </cell>
          <cell r="CL108" t="str">
            <v>-</v>
          </cell>
          <cell r="CM108" t="str">
            <v>-</v>
          </cell>
          <cell r="CN108" t="str">
            <v>-</v>
          </cell>
          <cell r="CO108" t="str">
            <v>-</v>
          </cell>
          <cell r="CP108">
            <v>1</v>
          </cell>
          <cell r="CQ108" t="str">
            <v/>
          </cell>
          <cell r="CR108" t="str">
            <v/>
          </cell>
          <cell r="CS108" t="str">
            <v/>
          </cell>
          <cell r="CT108" t="str">
            <v/>
          </cell>
          <cell r="CU108" t="str">
            <v/>
          </cell>
          <cell r="CV108" t="str">
            <v/>
          </cell>
          <cell r="CW108" t="str">
            <v/>
          </cell>
          <cell r="CX108" t="str">
            <v/>
          </cell>
          <cell r="CY108" t="str">
            <v/>
          </cell>
          <cell r="CZ108">
            <v>0</v>
          </cell>
          <cell r="DA108" t="str">
            <v>-</v>
          </cell>
          <cell r="DB108" t="str">
            <v>-</v>
          </cell>
          <cell r="DC108" t="str">
            <v>-</v>
          </cell>
          <cell r="DD108" t="str">
            <v>-</v>
          </cell>
          <cell r="DE108" t="str">
            <v>-</v>
          </cell>
          <cell r="DF108" t="str">
            <v>-</v>
          </cell>
          <cell r="DG108" t="str">
            <v>-</v>
          </cell>
          <cell r="DH108" t="str">
            <v>-</v>
          </cell>
          <cell r="DI108" t="e">
            <v>#DIV/0!</v>
          </cell>
          <cell r="DJ108" t="str">
            <v/>
          </cell>
          <cell r="DK108" t="str">
            <v/>
          </cell>
          <cell r="DL108" t="str">
            <v/>
          </cell>
          <cell r="DM108" t="str">
            <v/>
          </cell>
          <cell r="DN108" t="str">
            <v/>
          </cell>
          <cell r="DO108" t="str">
            <v/>
          </cell>
          <cell r="DP108" t="str">
            <v/>
          </cell>
          <cell r="DQ108" t="str">
            <v/>
          </cell>
          <cell r="DR108" t="e">
            <v>#DIV/0!</v>
          </cell>
          <cell r="DS108" t="str">
            <v>客観指標</v>
          </cell>
          <cell r="DT108" t="str">
            <v>消防・救急施策については，市民にとって平常時には実感を得にくいものであることから，客観指標を重視する。</v>
          </cell>
          <cell r="DU108" t="e">
            <v>#DIV/0!</v>
          </cell>
          <cell r="DV108" t="e">
            <v>#DIV/0!</v>
          </cell>
          <cell r="DY108" t="str">
            <v>リンク</v>
          </cell>
          <cell r="EA108" t="str">
            <v>-</v>
          </cell>
          <cell r="EB108" t="str">
            <v>-</v>
          </cell>
          <cell r="EC108" t="str">
            <v>-</v>
          </cell>
          <cell r="ED108" t="str">
            <v>-</v>
          </cell>
          <cell r="EE108" t="str">
            <v>-</v>
          </cell>
          <cell r="EF108" t="str">
            <v>-</v>
          </cell>
          <cell r="EG108" t="str">
            <v>-</v>
          </cell>
          <cell r="EH108" t="str">
            <v>-</v>
          </cell>
          <cell r="EI108" t="str">
            <v>-</v>
          </cell>
          <cell r="EJ108" t="str">
            <v>e</v>
          </cell>
          <cell r="EK108">
            <v>1</v>
          </cell>
          <cell r="EL108" t="str">
            <v>-</v>
          </cell>
          <cell r="EM108" t="str">
            <v>-</v>
          </cell>
          <cell r="EN108" t="str">
            <v>-</v>
          </cell>
          <cell r="EO108" t="str">
            <v>-</v>
          </cell>
          <cell r="EP108" t="str">
            <v>-</v>
          </cell>
          <cell r="EQ108" t="str">
            <v>-</v>
          </cell>
          <cell r="ER108" t="str">
            <v>-</v>
          </cell>
          <cell r="ES108" t="str">
            <v>-</v>
          </cell>
          <cell r="ET108">
            <v>1</v>
          </cell>
          <cell r="EU108" t="str">
            <v/>
          </cell>
          <cell r="EV108" t="str">
            <v/>
          </cell>
          <cell r="EW108" t="str">
            <v/>
          </cell>
          <cell r="EX108" t="str">
            <v/>
          </cell>
          <cell r="EY108" t="str">
            <v/>
          </cell>
          <cell r="EZ108" t="str">
            <v/>
          </cell>
          <cell r="FA108" t="str">
            <v/>
          </cell>
          <cell r="FB108" t="str">
            <v/>
          </cell>
          <cell r="FC108" t="str">
            <v/>
          </cell>
          <cell r="FD108">
            <v>0</v>
          </cell>
          <cell r="FE108" t="str">
            <v>-</v>
          </cell>
          <cell r="FF108" t="str">
            <v>-</v>
          </cell>
          <cell r="FG108" t="str">
            <v>-</v>
          </cell>
          <cell r="FH108" t="str">
            <v>-</v>
          </cell>
          <cell r="FI108" t="str">
            <v>-</v>
          </cell>
          <cell r="FJ108" t="str">
            <v>-</v>
          </cell>
          <cell r="FK108" t="str">
            <v>-</v>
          </cell>
          <cell r="FL108" t="str">
            <v>-</v>
          </cell>
          <cell r="FM108" t="e">
            <v>#DIV/0!</v>
          </cell>
          <cell r="FN108" t="str">
            <v/>
          </cell>
          <cell r="FO108" t="str">
            <v/>
          </cell>
          <cell r="FP108" t="str">
            <v/>
          </cell>
          <cell r="FQ108" t="str">
            <v/>
          </cell>
          <cell r="FR108" t="str">
            <v/>
          </cell>
          <cell r="FS108" t="str">
            <v/>
          </cell>
          <cell r="FT108" t="str">
            <v/>
          </cell>
          <cell r="FU108" t="str">
            <v/>
          </cell>
          <cell r="FV108" t="e">
            <v>#DIV/0!</v>
          </cell>
          <cell r="FW108" t="str">
            <v>客観指標</v>
          </cell>
          <cell r="FX108" t="str">
            <v>消防・救急施策については，市民にとって平常時には実感を得にくいものであることから，客観指標を重視する。</v>
          </cell>
          <cell r="FY108" t="e">
            <v>#DIV/0!</v>
          </cell>
          <cell r="FZ108" t="e">
            <v>#DIV/0!</v>
          </cell>
          <cell r="GC108" t="str">
            <v>リンク</v>
          </cell>
          <cell r="GE108" t="str">
            <v>-</v>
          </cell>
          <cell r="GF108" t="str">
            <v>-</v>
          </cell>
          <cell r="GG108" t="str">
            <v>-</v>
          </cell>
          <cell r="GH108" t="str">
            <v>-</v>
          </cell>
          <cell r="GI108" t="str">
            <v>-</v>
          </cell>
          <cell r="GJ108" t="str">
            <v>-</v>
          </cell>
          <cell r="GK108" t="str">
            <v>-</v>
          </cell>
          <cell r="GL108" t="str">
            <v>-</v>
          </cell>
          <cell r="GM108" t="str">
            <v>-</v>
          </cell>
          <cell r="GN108" t="str">
            <v>e</v>
          </cell>
          <cell r="GO108">
            <v>1</v>
          </cell>
          <cell r="GP108" t="str">
            <v>-</v>
          </cell>
          <cell r="GQ108" t="str">
            <v>-</v>
          </cell>
          <cell r="GR108" t="str">
            <v>-</v>
          </cell>
          <cell r="GS108" t="str">
            <v>-</v>
          </cell>
          <cell r="GT108" t="str">
            <v>-</v>
          </cell>
          <cell r="GU108" t="str">
            <v>-</v>
          </cell>
          <cell r="GV108" t="str">
            <v>-</v>
          </cell>
          <cell r="GW108" t="str">
            <v>-</v>
          </cell>
          <cell r="GX108">
            <v>1</v>
          </cell>
          <cell r="GY108" t="str">
            <v/>
          </cell>
          <cell r="GZ108" t="str">
            <v/>
          </cell>
          <cell r="HA108" t="str">
            <v/>
          </cell>
          <cell r="HB108" t="str">
            <v/>
          </cell>
          <cell r="HC108" t="str">
            <v/>
          </cell>
          <cell r="HD108" t="str">
            <v/>
          </cell>
          <cell r="HE108" t="str">
            <v/>
          </cell>
          <cell r="HF108" t="str">
            <v/>
          </cell>
          <cell r="HG108" t="str">
            <v/>
          </cell>
          <cell r="HH108">
            <v>0</v>
          </cell>
          <cell r="HI108" t="str">
            <v>-</v>
          </cell>
          <cell r="HJ108" t="str">
            <v>-</v>
          </cell>
          <cell r="HK108" t="str">
            <v>-</v>
          </cell>
          <cell r="HL108" t="str">
            <v>-</v>
          </cell>
          <cell r="HM108" t="str">
            <v>-</v>
          </cell>
          <cell r="HN108" t="str">
            <v>-</v>
          </cell>
          <cell r="HO108" t="str">
            <v>-</v>
          </cell>
          <cell r="HP108" t="str">
            <v>-</v>
          </cell>
          <cell r="HQ108" t="e">
            <v>#DIV/0!</v>
          </cell>
          <cell r="HR108" t="str">
            <v/>
          </cell>
          <cell r="HS108" t="str">
            <v/>
          </cell>
          <cell r="HT108" t="str">
            <v/>
          </cell>
          <cell r="HU108" t="str">
            <v/>
          </cell>
          <cell r="HV108" t="str">
            <v/>
          </cell>
          <cell r="HW108" t="str">
            <v/>
          </cell>
          <cell r="HX108" t="str">
            <v/>
          </cell>
          <cell r="HY108" t="str">
            <v/>
          </cell>
          <cell r="HZ108" t="e">
            <v>#DIV/0!</v>
          </cell>
          <cell r="IA108" t="str">
            <v>客観指標</v>
          </cell>
          <cell r="IB108" t="str">
            <v>消防・救急施策については，市民にとって平常時には実感を得にくいものであることから，客観指標を重視する。</v>
          </cell>
          <cell r="IC108" t="e">
            <v>#DIV/0!</v>
          </cell>
          <cell r="ID108" t="e">
            <v>#DIV/0!</v>
          </cell>
          <cell r="IG108" t="str">
            <v>リンク</v>
          </cell>
          <cell r="II108" t="str">
            <v>-</v>
          </cell>
          <cell r="IJ108" t="str">
            <v>-</v>
          </cell>
          <cell r="IK108" t="str">
            <v>-</v>
          </cell>
          <cell r="IL108" t="str">
            <v>-</v>
          </cell>
          <cell r="IM108" t="str">
            <v>-</v>
          </cell>
          <cell r="IN108" t="str">
            <v>-</v>
          </cell>
          <cell r="IO108" t="str">
            <v>-</v>
          </cell>
          <cell r="IP108" t="str">
            <v>-</v>
          </cell>
          <cell r="IQ108" t="str">
            <v>-</v>
          </cell>
          <cell r="IR108" t="str">
            <v>e</v>
          </cell>
          <cell r="IS108">
            <v>1</v>
          </cell>
          <cell r="IT108" t="str">
            <v>-</v>
          </cell>
          <cell r="IU108" t="str">
            <v>-</v>
          </cell>
          <cell r="IV108" t="str">
            <v>-</v>
          </cell>
          <cell r="IW108" t="str">
            <v>-</v>
          </cell>
          <cell r="IX108" t="str">
            <v>-</v>
          </cell>
          <cell r="IY108" t="str">
            <v>-</v>
          </cell>
          <cell r="IZ108" t="str">
            <v>-</v>
          </cell>
          <cell r="JA108" t="str">
            <v>-</v>
          </cell>
          <cell r="JB108">
            <v>1</v>
          </cell>
          <cell r="JC108" t="str">
            <v/>
          </cell>
          <cell r="JD108" t="str">
            <v/>
          </cell>
          <cell r="JE108" t="str">
            <v/>
          </cell>
          <cell r="JF108" t="str">
            <v/>
          </cell>
          <cell r="JG108" t="str">
            <v/>
          </cell>
          <cell r="JH108" t="str">
            <v/>
          </cell>
          <cell r="JI108" t="str">
            <v/>
          </cell>
          <cell r="JJ108" t="str">
            <v/>
          </cell>
          <cell r="JK108" t="str">
            <v/>
          </cell>
          <cell r="JL108">
            <v>0</v>
          </cell>
          <cell r="JM108" t="str">
            <v>-</v>
          </cell>
          <cell r="JN108" t="str">
            <v>-</v>
          </cell>
          <cell r="JO108" t="str">
            <v>-</v>
          </cell>
          <cell r="JP108" t="str">
            <v>-</v>
          </cell>
          <cell r="JQ108" t="str">
            <v>-</v>
          </cell>
          <cell r="JR108" t="str">
            <v>-</v>
          </cell>
          <cell r="JS108" t="str">
            <v>-</v>
          </cell>
          <cell r="JT108" t="str">
            <v>-</v>
          </cell>
          <cell r="JU108" t="e">
            <v>#DIV/0!</v>
          </cell>
          <cell r="JV108" t="str">
            <v/>
          </cell>
          <cell r="JW108" t="str">
            <v/>
          </cell>
          <cell r="JX108" t="str">
            <v/>
          </cell>
          <cell r="JY108" t="str">
            <v/>
          </cell>
          <cell r="JZ108" t="str">
            <v/>
          </cell>
          <cell r="KA108" t="str">
            <v/>
          </cell>
          <cell r="KB108" t="str">
            <v/>
          </cell>
          <cell r="KC108" t="str">
            <v/>
          </cell>
          <cell r="KD108" t="e">
            <v>#DIV/0!</v>
          </cell>
          <cell r="KE108" t="str">
            <v>客観指標</v>
          </cell>
          <cell r="KF108" t="str">
            <v>消防・救急施策については，市民にとって平常時には実感を得にくいものであることから，客観指標を重視する。</v>
          </cell>
          <cell r="KG108" t="e">
            <v>#DIV/0!</v>
          </cell>
          <cell r="KH108" t="e">
            <v>#DIV/0!</v>
          </cell>
          <cell r="KK108" t="str">
            <v>リンク</v>
          </cell>
        </row>
        <row r="109">
          <cell r="A109">
            <v>2602</v>
          </cell>
          <cell r="B109" t="str">
            <v>あらゆる災害による被害を最小限に抑える消防体制の充実強化</v>
          </cell>
          <cell r="C109">
            <v>26</v>
          </cell>
          <cell r="D109" t="str">
            <v>消防・救急</v>
          </cell>
          <cell r="F109" t="str">
            <v>消防局</v>
          </cell>
          <cell r="K109" t="str">
            <v>-</v>
          </cell>
          <cell r="L109" t="str">
            <v>-</v>
          </cell>
          <cell r="M109" t="str">
            <v>○</v>
          </cell>
          <cell r="N109" t="str">
            <v>-</v>
          </cell>
          <cell r="O109" t="str">
            <v>-</v>
          </cell>
          <cell r="P109" t="str">
            <v>-</v>
          </cell>
          <cell r="Q109" t="str">
            <v>-</v>
          </cell>
          <cell r="R109" t="str">
            <v>-</v>
          </cell>
          <cell r="S109" t="str">
            <v>b</v>
          </cell>
          <cell r="T109" t="str">
            <v>-</v>
          </cell>
          <cell r="U109" t="str">
            <v>-</v>
          </cell>
          <cell r="V109" t="str">
            <v>-</v>
          </cell>
          <cell r="W109" t="str">
            <v>-</v>
          </cell>
          <cell r="X109" t="str">
            <v>-</v>
          </cell>
          <cell r="Y109" t="str">
            <v>-</v>
          </cell>
          <cell r="Z109" t="str">
            <v>-</v>
          </cell>
          <cell r="AA109" t="str">
            <v>-</v>
          </cell>
          <cell r="AB109" t="str">
            <v>b</v>
          </cell>
          <cell r="AC109">
            <v>1</v>
          </cell>
          <cell r="AD109" t="str">
            <v>-</v>
          </cell>
          <cell r="AE109" t="str">
            <v>-</v>
          </cell>
          <cell r="AF109" t="str">
            <v>-</v>
          </cell>
          <cell r="AG109" t="str">
            <v>-</v>
          </cell>
          <cell r="AH109" t="str">
            <v>-</v>
          </cell>
          <cell r="AI109" t="str">
            <v>-</v>
          </cell>
          <cell r="AJ109" t="str">
            <v>-</v>
          </cell>
          <cell r="AK109" t="str">
            <v>-</v>
          </cell>
          <cell r="AL109">
            <v>1</v>
          </cell>
          <cell r="AM109">
            <v>3</v>
          </cell>
          <cell r="AN109" t="str">
            <v/>
          </cell>
          <cell r="AO109" t="str">
            <v/>
          </cell>
          <cell r="AP109" t="str">
            <v/>
          </cell>
          <cell r="AQ109" t="str">
            <v/>
          </cell>
          <cell r="AR109" t="str">
            <v/>
          </cell>
          <cell r="AS109" t="str">
            <v/>
          </cell>
          <cell r="AT109" t="str">
            <v/>
          </cell>
          <cell r="AU109" t="str">
            <v/>
          </cell>
          <cell r="AV109">
            <v>0.75</v>
          </cell>
          <cell r="AW109" t="str">
            <v>-</v>
          </cell>
          <cell r="AX109" t="str">
            <v>-</v>
          </cell>
          <cell r="AY109" t="str">
            <v>a</v>
          </cell>
          <cell r="AZ109" t="str">
            <v>-</v>
          </cell>
          <cell r="BA109" t="str">
            <v>-</v>
          </cell>
          <cell r="BB109" t="str">
            <v>-</v>
          </cell>
          <cell r="BC109" t="str">
            <v>-</v>
          </cell>
          <cell r="BD109" t="str">
            <v>-</v>
          </cell>
          <cell r="BE109" t="str">
            <v>a</v>
          </cell>
          <cell r="BF109" t="str">
            <v/>
          </cell>
          <cell r="BG109" t="str">
            <v/>
          </cell>
          <cell r="BH109">
            <v>4</v>
          </cell>
          <cell r="BI109" t="str">
            <v/>
          </cell>
          <cell r="BJ109" t="str">
            <v/>
          </cell>
          <cell r="BK109" t="str">
            <v/>
          </cell>
          <cell r="BL109" t="str">
            <v/>
          </cell>
          <cell r="BM109" t="str">
            <v/>
          </cell>
          <cell r="BN109">
            <v>1</v>
          </cell>
          <cell r="BO109" t="str">
            <v>客観指標</v>
          </cell>
          <cell r="BP109" t="str">
            <v>消防・救急施策については，市民にとって平常時には実感を得にくいものであることから，客観指標を重視する。</v>
          </cell>
          <cell r="BQ109" t="str">
            <v>B</v>
          </cell>
          <cell r="BR109" t="str">
            <v>政策の目的がかなり達成されている</v>
          </cell>
          <cell r="BW109" t="str">
            <v>-</v>
          </cell>
          <cell r="BX109" t="str">
            <v>-</v>
          </cell>
          <cell r="BY109" t="str">
            <v>-</v>
          </cell>
          <cell r="BZ109" t="str">
            <v>-</v>
          </cell>
          <cell r="CA109" t="str">
            <v>-</v>
          </cell>
          <cell r="CB109" t="str">
            <v>-</v>
          </cell>
          <cell r="CC109" t="str">
            <v>-</v>
          </cell>
          <cell r="CD109" t="str">
            <v>-</v>
          </cell>
          <cell r="CE109" t="str">
            <v>-</v>
          </cell>
          <cell r="CF109" t="str">
            <v>e</v>
          </cell>
          <cell r="CG109">
            <v>1</v>
          </cell>
          <cell r="CH109" t="str">
            <v>-</v>
          </cell>
          <cell r="CI109" t="str">
            <v>-</v>
          </cell>
          <cell r="CJ109" t="str">
            <v>-</v>
          </cell>
          <cell r="CK109" t="str">
            <v>-</v>
          </cell>
          <cell r="CL109" t="str">
            <v>-</v>
          </cell>
          <cell r="CM109" t="str">
            <v>-</v>
          </cell>
          <cell r="CN109" t="str">
            <v>-</v>
          </cell>
          <cell r="CO109" t="str">
            <v>-</v>
          </cell>
          <cell r="CP109">
            <v>1</v>
          </cell>
          <cell r="CQ109" t="str">
            <v/>
          </cell>
          <cell r="CR109" t="str">
            <v/>
          </cell>
          <cell r="CS109" t="str">
            <v/>
          </cell>
          <cell r="CT109" t="str">
            <v/>
          </cell>
          <cell r="CU109" t="str">
            <v/>
          </cell>
          <cell r="CV109" t="str">
            <v/>
          </cell>
          <cell r="CW109" t="str">
            <v/>
          </cell>
          <cell r="CX109" t="str">
            <v/>
          </cell>
          <cell r="CY109" t="str">
            <v/>
          </cell>
          <cell r="CZ109">
            <v>0</v>
          </cell>
          <cell r="DA109" t="str">
            <v>-</v>
          </cell>
          <cell r="DB109" t="str">
            <v>-</v>
          </cell>
          <cell r="DC109" t="str">
            <v>-</v>
          </cell>
          <cell r="DD109" t="str">
            <v>-</v>
          </cell>
          <cell r="DE109" t="str">
            <v>-</v>
          </cell>
          <cell r="DF109" t="str">
            <v>-</v>
          </cell>
          <cell r="DG109" t="str">
            <v>-</v>
          </cell>
          <cell r="DH109" t="str">
            <v>-</v>
          </cell>
          <cell r="DI109" t="e">
            <v>#DIV/0!</v>
          </cell>
          <cell r="DJ109" t="str">
            <v/>
          </cell>
          <cell r="DK109" t="str">
            <v/>
          </cell>
          <cell r="DL109" t="str">
            <v/>
          </cell>
          <cell r="DM109" t="str">
            <v/>
          </cell>
          <cell r="DN109" t="str">
            <v/>
          </cell>
          <cell r="DO109" t="str">
            <v/>
          </cell>
          <cell r="DP109" t="str">
            <v/>
          </cell>
          <cell r="DQ109" t="str">
            <v/>
          </cell>
          <cell r="DR109" t="e">
            <v>#DIV/0!</v>
          </cell>
          <cell r="DS109" t="str">
            <v>客観指標</v>
          </cell>
          <cell r="DT109" t="str">
            <v>消防・救急施策については，市民にとって平常時には実感を得にくいものであることから，客観指標を重視する。</v>
          </cell>
          <cell r="DU109" t="e">
            <v>#DIV/0!</v>
          </cell>
          <cell r="DV109" t="e">
            <v>#DIV/0!</v>
          </cell>
          <cell r="DY109" t="str">
            <v>リンク</v>
          </cell>
          <cell r="EA109" t="str">
            <v>-</v>
          </cell>
          <cell r="EB109" t="str">
            <v>-</v>
          </cell>
          <cell r="EC109" t="str">
            <v>-</v>
          </cell>
          <cell r="ED109" t="str">
            <v>-</v>
          </cell>
          <cell r="EE109" t="str">
            <v>-</v>
          </cell>
          <cell r="EF109" t="str">
            <v>-</v>
          </cell>
          <cell r="EG109" t="str">
            <v>-</v>
          </cell>
          <cell r="EH109" t="str">
            <v>-</v>
          </cell>
          <cell r="EI109" t="str">
            <v>-</v>
          </cell>
          <cell r="EJ109" t="str">
            <v>e</v>
          </cell>
          <cell r="EK109">
            <v>1</v>
          </cell>
          <cell r="EL109" t="str">
            <v>-</v>
          </cell>
          <cell r="EM109" t="str">
            <v>-</v>
          </cell>
          <cell r="EN109" t="str">
            <v>-</v>
          </cell>
          <cell r="EO109" t="str">
            <v>-</v>
          </cell>
          <cell r="EP109" t="str">
            <v>-</v>
          </cell>
          <cell r="EQ109" t="str">
            <v>-</v>
          </cell>
          <cell r="ER109" t="str">
            <v>-</v>
          </cell>
          <cell r="ES109" t="str">
            <v>-</v>
          </cell>
          <cell r="ET109">
            <v>1</v>
          </cell>
          <cell r="EU109" t="str">
            <v/>
          </cell>
          <cell r="EV109" t="str">
            <v/>
          </cell>
          <cell r="EW109" t="str">
            <v/>
          </cell>
          <cell r="EX109" t="str">
            <v/>
          </cell>
          <cell r="EY109" t="str">
            <v/>
          </cell>
          <cell r="EZ109" t="str">
            <v/>
          </cell>
          <cell r="FA109" t="str">
            <v/>
          </cell>
          <cell r="FB109" t="str">
            <v/>
          </cell>
          <cell r="FC109" t="str">
            <v/>
          </cell>
          <cell r="FD109">
            <v>0</v>
          </cell>
          <cell r="FE109" t="str">
            <v>-</v>
          </cell>
          <cell r="FF109" t="str">
            <v>-</v>
          </cell>
          <cell r="FG109" t="str">
            <v>-</v>
          </cell>
          <cell r="FH109" t="str">
            <v>-</v>
          </cell>
          <cell r="FI109" t="str">
            <v>-</v>
          </cell>
          <cell r="FJ109" t="str">
            <v>-</v>
          </cell>
          <cell r="FK109" t="str">
            <v>-</v>
          </cell>
          <cell r="FL109" t="str">
            <v>-</v>
          </cell>
          <cell r="FM109" t="e">
            <v>#DIV/0!</v>
          </cell>
          <cell r="FN109" t="str">
            <v/>
          </cell>
          <cell r="FO109" t="str">
            <v/>
          </cell>
          <cell r="FP109" t="str">
            <v/>
          </cell>
          <cell r="FQ109" t="str">
            <v/>
          </cell>
          <cell r="FR109" t="str">
            <v/>
          </cell>
          <cell r="FS109" t="str">
            <v/>
          </cell>
          <cell r="FT109" t="str">
            <v/>
          </cell>
          <cell r="FU109" t="str">
            <v/>
          </cell>
          <cell r="FV109" t="e">
            <v>#DIV/0!</v>
          </cell>
          <cell r="FW109" t="str">
            <v>客観指標</v>
          </cell>
          <cell r="FX109" t="str">
            <v>消防・救急施策については，市民にとって平常時には実感を得にくいものであることから，客観指標を重視する。</v>
          </cell>
          <cell r="FY109" t="e">
            <v>#DIV/0!</v>
          </cell>
          <cell r="FZ109" t="e">
            <v>#DIV/0!</v>
          </cell>
          <cell r="GC109" t="str">
            <v>リンク</v>
          </cell>
          <cell r="GE109" t="str">
            <v>-</v>
          </cell>
          <cell r="GF109" t="str">
            <v>-</v>
          </cell>
          <cell r="GG109" t="str">
            <v>-</v>
          </cell>
          <cell r="GH109" t="str">
            <v>-</v>
          </cell>
          <cell r="GI109" t="str">
            <v>-</v>
          </cell>
          <cell r="GJ109" t="str">
            <v>-</v>
          </cell>
          <cell r="GK109" t="str">
            <v>-</v>
          </cell>
          <cell r="GL109" t="str">
            <v>-</v>
          </cell>
          <cell r="GM109" t="str">
            <v>-</v>
          </cell>
          <cell r="GN109" t="str">
            <v>e</v>
          </cell>
          <cell r="GO109">
            <v>1</v>
          </cell>
          <cell r="GP109" t="str">
            <v>-</v>
          </cell>
          <cell r="GQ109" t="str">
            <v>-</v>
          </cell>
          <cell r="GR109" t="str">
            <v>-</v>
          </cell>
          <cell r="GS109" t="str">
            <v>-</v>
          </cell>
          <cell r="GT109" t="str">
            <v>-</v>
          </cell>
          <cell r="GU109" t="str">
            <v>-</v>
          </cell>
          <cell r="GV109" t="str">
            <v>-</v>
          </cell>
          <cell r="GW109" t="str">
            <v>-</v>
          </cell>
          <cell r="GX109">
            <v>1</v>
          </cell>
          <cell r="GY109" t="str">
            <v/>
          </cell>
          <cell r="GZ109" t="str">
            <v/>
          </cell>
          <cell r="HA109" t="str">
            <v/>
          </cell>
          <cell r="HB109" t="str">
            <v/>
          </cell>
          <cell r="HC109" t="str">
            <v/>
          </cell>
          <cell r="HD109" t="str">
            <v/>
          </cell>
          <cell r="HE109" t="str">
            <v/>
          </cell>
          <cell r="HF109" t="str">
            <v/>
          </cell>
          <cell r="HG109" t="str">
            <v/>
          </cell>
          <cell r="HH109">
            <v>0</v>
          </cell>
          <cell r="HI109" t="str">
            <v>-</v>
          </cell>
          <cell r="HJ109" t="str">
            <v>-</v>
          </cell>
          <cell r="HK109" t="str">
            <v>-</v>
          </cell>
          <cell r="HL109" t="str">
            <v>-</v>
          </cell>
          <cell r="HM109" t="str">
            <v>-</v>
          </cell>
          <cell r="HN109" t="str">
            <v>-</v>
          </cell>
          <cell r="HO109" t="str">
            <v>-</v>
          </cell>
          <cell r="HP109" t="str">
            <v>-</v>
          </cell>
          <cell r="HQ109" t="e">
            <v>#DIV/0!</v>
          </cell>
          <cell r="HR109" t="str">
            <v/>
          </cell>
          <cell r="HS109" t="str">
            <v/>
          </cell>
          <cell r="HT109" t="str">
            <v/>
          </cell>
          <cell r="HU109" t="str">
            <v/>
          </cell>
          <cell r="HV109" t="str">
            <v/>
          </cell>
          <cell r="HW109" t="str">
            <v/>
          </cell>
          <cell r="HX109" t="str">
            <v/>
          </cell>
          <cell r="HY109" t="str">
            <v/>
          </cell>
          <cell r="HZ109" t="e">
            <v>#DIV/0!</v>
          </cell>
          <cell r="IA109" t="str">
            <v>客観指標</v>
          </cell>
          <cell r="IB109" t="str">
            <v>消防・救急施策については，市民にとって平常時には実感を得にくいものであることから，客観指標を重視する。</v>
          </cell>
          <cell r="IC109" t="e">
            <v>#DIV/0!</v>
          </cell>
          <cell r="ID109" t="e">
            <v>#DIV/0!</v>
          </cell>
          <cell r="IG109" t="str">
            <v>リンク</v>
          </cell>
          <cell r="II109" t="str">
            <v>-</v>
          </cell>
          <cell r="IJ109" t="str">
            <v>-</v>
          </cell>
          <cell r="IK109" t="str">
            <v>-</v>
          </cell>
          <cell r="IL109" t="str">
            <v>-</v>
          </cell>
          <cell r="IM109" t="str">
            <v>-</v>
          </cell>
          <cell r="IN109" t="str">
            <v>-</v>
          </cell>
          <cell r="IO109" t="str">
            <v>-</v>
          </cell>
          <cell r="IP109" t="str">
            <v>-</v>
          </cell>
          <cell r="IQ109" t="str">
            <v>-</v>
          </cell>
          <cell r="IR109" t="str">
            <v>e</v>
          </cell>
          <cell r="IS109">
            <v>1</v>
          </cell>
          <cell r="IT109" t="str">
            <v>-</v>
          </cell>
          <cell r="IU109" t="str">
            <v>-</v>
          </cell>
          <cell r="IV109" t="str">
            <v>-</v>
          </cell>
          <cell r="IW109" t="str">
            <v>-</v>
          </cell>
          <cell r="IX109" t="str">
            <v>-</v>
          </cell>
          <cell r="IY109" t="str">
            <v>-</v>
          </cell>
          <cell r="IZ109" t="str">
            <v>-</v>
          </cell>
          <cell r="JA109" t="str">
            <v>-</v>
          </cell>
          <cell r="JB109">
            <v>1</v>
          </cell>
          <cell r="JC109" t="str">
            <v/>
          </cell>
          <cell r="JD109" t="str">
            <v/>
          </cell>
          <cell r="JE109" t="str">
            <v/>
          </cell>
          <cell r="JF109" t="str">
            <v/>
          </cell>
          <cell r="JG109" t="str">
            <v/>
          </cell>
          <cell r="JH109" t="str">
            <v/>
          </cell>
          <cell r="JI109" t="str">
            <v/>
          </cell>
          <cell r="JJ109" t="str">
            <v/>
          </cell>
          <cell r="JK109" t="str">
            <v/>
          </cell>
          <cell r="JL109">
            <v>0</v>
          </cell>
          <cell r="JM109" t="str">
            <v>-</v>
          </cell>
          <cell r="JN109" t="str">
            <v>-</v>
          </cell>
          <cell r="JO109" t="str">
            <v>-</v>
          </cell>
          <cell r="JP109" t="str">
            <v>-</v>
          </cell>
          <cell r="JQ109" t="str">
            <v>-</v>
          </cell>
          <cell r="JR109" t="str">
            <v>-</v>
          </cell>
          <cell r="JS109" t="str">
            <v>-</v>
          </cell>
          <cell r="JT109" t="str">
            <v>-</v>
          </cell>
          <cell r="JU109" t="e">
            <v>#DIV/0!</v>
          </cell>
          <cell r="JV109" t="str">
            <v/>
          </cell>
          <cell r="JW109" t="str">
            <v/>
          </cell>
          <cell r="JX109" t="str">
            <v/>
          </cell>
          <cell r="JY109" t="str">
            <v/>
          </cell>
          <cell r="JZ109" t="str">
            <v/>
          </cell>
          <cell r="KA109" t="str">
            <v/>
          </cell>
          <cell r="KB109" t="str">
            <v/>
          </cell>
          <cell r="KC109" t="str">
            <v/>
          </cell>
          <cell r="KD109" t="e">
            <v>#DIV/0!</v>
          </cell>
          <cell r="KE109" t="str">
            <v>客観指標</v>
          </cell>
          <cell r="KF109" t="str">
            <v>消防・救急施策については，市民にとって平常時には実感を得にくいものであることから，客観指標を重視する。</v>
          </cell>
          <cell r="KG109" t="e">
            <v>#DIV/0!</v>
          </cell>
          <cell r="KH109" t="e">
            <v>#DIV/0!</v>
          </cell>
          <cell r="KK109" t="str">
            <v>リンク</v>
          </cell>
        </row>
        <row r="110">
          <cell r="A110">
            <v>2603</v>
          </cell>
          <cell r="B110" t="str">
            <v>救急体制の充実と市民への応急手当の普及啓発による救命効果の向上</v>
          </cell>
          <cell r="C110">
            <v>26</v>
          </cell>
          <cell r="D110" t="str">
            <v>消防・救急</v>
          </cell>
          <cell r="F110" t="str">
            <v>消防局</v>
          </cell>
          <cell r="K110" t="str">
            <v>-</v>
          </cell>
          <cell r="L110" t="str">
            <v>-</v>
          </cell>
          <cell r="M110" t="str">
            <v>-</v>
          </cell>
          <cell r="N110" t="str">
            <v>○</v>
          </cell>
          <cell r="O110" t="str">
            <v>-</v>
          </cell>
          <cell r="P110" t="str">
            <v>-</v>
          </cell>
          <cell r="Q110" t="str">
            <v>-</v>
          </cell>
          <cell r="R110" t="str">
            <v>-</v>
          </cell>
          <cell r="S110" t="str">
            <v>b</v>
          </cell>
          <cell r="T110" t="str">
            <v>-</v>
          </cell>
          <cell r="U110" t="str">
            <v>-</v>
          </cell>
          <cell r="V110" t="str">
            <v>-</v>
          </cell>
          <cell r="W110" t="str">
            <v>-</v>
          </cell>
          <cell r="X110" t="str">
            <v>-</v>
          </cell>
          <cell r="Y110" t="str">
            <v>-</v>
          </cell>
          <cell r="Z110" t="str">
            <v>-</v>
          </cell>
          <cell r="AA110" t="str">
            <v>-</v>
          </cell>
          <cell r="AB110" t="str">
            <v>b</v>
          </cell>
          <cell r="AC110">
            <v>1</v>
          </cell>
          <cell r="AD110" t="str">
            <v>-</v>
          </cell>
          <cell r="AE110" t="str">
            <v>-</v>
          </cell>
          <cell r="AF110" t="str">
            <v>-</v>
          </cell>
          <cell r="AG110" t="str">
            <v>-</v>
          </cell>
          <cell r="AH110" t="str">
            <v>-</v>
          </cell>
          <cell r="AI110" t="str">
            <v>-</v>
          </cell>
          <cell r="AJ110" t="str">
            <v>-</v>
          </cell>
          <cell r="AK110" t="str">
            <v>-</v>
          </cell>
          <cell r="AL110">
            <v>1</v>
          </cell>
          <cell r="AM110">
            <v>3</v>
          </cell>
          <cell r="AN110" t="str">
            <v/>
          </cell>
          <cell r="AO110" t="str">
            <v/>
          </cell>
          <cell r="AP110" t="str">
            <v/>
          </cell>
          <cell r="AQ110" t="str">
            <v/>
          </cell>
          <cell r="AR110" t="str">
            <v/>
          </cell>
          <cell r="AS110" t="str">
            <v/>
          </cell>
          <cell r="AT110" t="str">
            <v/>
          </cell>
          <cell r="AU110" t="str">
            <v/>
          </cell>
          <cell r="AV110">
            <v>0.75</v>
          </cell>
          <cell r="AW110" t="str">
            <v>-</v>
          </cell>
          <cell r="AX110" t="str">
            <v>-</v>
          </cell>
          <cell r="AY110" t="str">
            <v>-</v>
          </cell>
          <cell r="AZ110" t="str">
            <v>b</v>
          </cell>
          <cell r="BA110" t="str">
            <v>-</v>
          </cell>
          <cell r="BB110" t="str">
            <v>-</v>
          </cell>
          <cell r="BC110" t="str">
            <v>-</v>
          </cell>
          <cell r="BD110" t="str">
            <v>-</v>
          </cell>
          <cell r="BE110" t="str">
            <v>b</v>
          </cell>
          <cell r="BF110" t="str">
            <v/>
          </cell>
          <cell r="BG110" t="str">
            <v/>
          </cell>
          <cell r="BH110" t="str">
            <v/>
          </cell>
          <cell r="BI110">
            <v>3</v>
          </cell>
          <cell r="BJ110" t="str">
            <v/>
          </cell>
          <cell r="BK110" t="str">
            <v/>
          </cell>
          <cell r="BL110" t="str">
            <v/>
          </cell>
          <cell r="BM110" t="str">
            <v/>
          </cell>
          <cell r="BN110">
            <v>0.75</v>
          </cell>
          <cell r="BO110" t="str">
            <v>客観指標</v>
          </cell>
          <cell r="BP110" t="str">
            <v>消防・救急施策については，市民にとって平常時には実感を得にくいものであることから，客観指標を重視する。</v>
          </cell>
          <cell r="BQ110" t="str">
            <v>B</v>
          </cell>
          <cell r="BR110" t="str">
            <v>政策の目的がかなり達成されている</v>
          </cell>
          <cell r="BW110" t="str">
            <v>-</v>
          </cell>
          <cell r="BX110" t="str">
            <v>-</v>
          </cell>
          <cell r="BY110" t="str">
            <v>-</v>
          </cell>
          <cell r="BZ110" t="str">
            <v>-</v>
          </cell>
          <cell r="CA110" t="str">
            <v>-</v>
          </cell>
          <cell r="CB110" t="str">
            <v>-</v>
          </cell>
          <cell r="CC110" t="str">
            <v>-</v>
          </cell>
          <cell r="CD110" t="str">
            <v>-</v>
          </cell>
          <cell r="CE110" t="str">
            <v>-</v>
          </cell>
          <cell r="CF110" t="str">
            <v>e</v>
          </cell>
          <cell r="CG110">
            <v>1</v>
          </cell>
          <cell r="CH110" t="str">
            <v>-</v>
          </cell>
          <cell r="CI110" t="str">
            <v>-</v>
          </cell>
          <cell r="CJ110" t="str">
            <v>-</v>
          </cell>
          <cell r="CK110" t="str">
            <v>-</v>
          </cell>
          <cell r="CL110" t="str">
            <v>-</v>
          </cell>
          <cell r="CM110" t="str">
            <v>-</v>
          </cell>
          <cell r="CN110" t="str">
            <v>-</v>
          </cell>
          <cell r="CO110" t="str">
            <v>-</v>
          </cell>
          <cell r="CP110">
            <v>1</v>
          </cell>
          <cell r="CQ110" t="str">
            <v/>
          </cell>
          <cell r="CR110" t="str">
            <v/>
          </cell>
          <cell r="CS110" t="str">
            <v/>
          </cell>
          <cell r="CT110" t="str">
            <v/>
          </cell>
          <cell r="CU110" t="str">
            <v/>
          </cell>
          <cell r="CV110" t="str">
            <v/>
          </cell>
          <cell r="CW110" t="str">
            <v/>
          </cell>
          <cell r="CX110" t="str">
            <v/>
          </cell>
          <cell r="CY110" t="str">
            <v/>
          </cell>
          <cell r="CZ110">
            <v>0</v>
          </cell>
          <cell r="DA110" t="str">
            <v>-</v>
          </cell>
          <cell r="DB110" t="str">
            <v>-</v>
          </cell>
          <cell r="DC110" t="str">
            <v>-</v>
          </cell>
          <cell r="DD110" t="str">
            <v>-</v>
          </cell>
          <cell r="DE110" t="str">
            <v>-</v>
          </cell>
          <cell r="DF110" t="str">
            <v>-</v>
          </cell>
          <cell r="DG110" t="str">
            <v>-</v>
          </cell>
          <cell r="DH110" t="str">
            <v>-</v>
          </cell>
          <cell r="DI110" t="e">
            <v>#DIV/0!</v>
          </cell>
          <cell r="DJ110" t="str">
            <v/>
          </cell>
          <cell r="DK110" t="str">
            <v/>
          </cell>
          <cell r="DL110" t="str">
            <v/>
          </cell>
          <cell r="DM110" t="str">
            <v/>
          </cell>
          <cell r="DN110" t="str">
            <v/>
          </cell>
          <cell r="DO110" t="str">
            <v/>
          </cell>
          <cell r="DP110" t="str">
            <v/>
          </cell>
          <cell r="DQ110" t="str">
            <v/>
          </cell>
          <cell r="DR110" t="e">
            <v>#DIV/0!</v>
          </cell>
          <cell r="DS110" t="str">
            <v>客観指標</v>
          </cell>
          <cell r="DT110" t="str">
            <v>消防・救急施策については，市民にとって平常時には実感を得にくいものであることから，客観指標を重視する。</v>
          </cell>
          <cell r="DU110" t="e">
            <v>#DIV/0!</v>
          </cell>
          <cell r="DV110" t="e">
            <v>#DIV/0!</v>
          </cell>
          <cell r="DY110" t="str">
            <v>リンク</v>
          </cell>
          <cell r="EA110" t="str">
            <v>-</v>
          </cell>
          <cell r="EB110" t="str">
            <v>-</v>
          </cell>
          <cell r="EC110" t="str">
            <v>-</v>
          </cell>
          <cell r="ED110" t="str">
            <v>-</v>
          </cell>
          <cell r="EE110" t="str">
            <v>-</v>
          </cell>
          <cell r="EF110" t="str">
            <v>-</v>
          </cell>
          <cell r="EG110" t="str">
            <v>-</v>
          </cell>
          <cell r="EH110" t="str">
            <v>-</v>
          </cell>
          <cell r="EI110" t="str">
            <v>-</v>
          </cell>
          <cell r="EJ110" t="str">
            <v>e</v>
          </cell>
          <cell r="EK110">
            <v>1</v>
          </cell>
          <cell r="EL110" t="str">
            <v>-</v>
          </cell>
          <cell r="EM110" t="str">
            <v>-</v>
          </cell>
          <cell r="EN110" t="str">
            <v>-</v>
          </cell>
          <cell r="EO110" t="str">
            <v>-</v>
          </cell>
          <cell r="EP110" t="str">
            <v>-</v>
          </cell>
          <cell r="EQ110" t="str">
            <v>-</v>
          </cell>
          <cell r="ER110" t="str">
            <v>-</v>
          </cell>
          <cell r="ES110" t="str">
            <v>-</v>
          </cell>
          <cell r="ET110">
            <v>1</v>
          </cell>
          <cell r="EU110" t="str">
            <v/>
          </cell>
          <cell r="EV110" t="str">
            <v/>
          </cell>
          <cell r="EW110" t="str">
            <v/>
          </cell>
          <cell r="EX110" t="str">
            <v/>
          </cell>
          <cell r="EY110" t="str">
            <v/>
          </cell>
          <cell r="EZ110" t="str">
            <v/>
          </cell>
          <cell r="FA110" t="str">
            <v/>
          </cell>
          <cell r="FB110" t="str">
            <v/>
          </cell>
          <cell r="FC110" t="str">
            <v/>
          </cell>
          <cell r="FD110">
            <v>0</v>
          </cell>
          <cell r="FE110" t="str">
            <v>-</v>
          </cell>
          <cell r="FF110" t="str">
            <v>-</v>
          </cell>
          <cell r="FG110" t="str">
            <v>-</v>
          </cell>
          <cell r="FH110" t="str">
            <v>-</v>
          </cell>
          <cell r="FI110" t="str">
            <v>-</v>
          </cell>
          <cell r="FJ110" t="str">
            <v>-</v>
          </cell>
          <cell r="FK110" t="str">
            <v>-</v>
          </cell>
          <cell r="FL110" t="str">
            <v>-</v>
          </cell>
          <cell r="FM110" t="e">
            <v>#DIV/0!</v>
          </cell>
          <cell r="FN110" t="str">
            <v/>
          </cell>
          <cell r="FO110" t="str">
            <v/>
          </cell>
          <cell r="FP110" t="str">
            <v/>
          </cell>
          <cell r="FQ110" t="str">
            <v/>
          </cell>
          <cell r="FR110" t="str">
            <v/>
          </cell>
          <cell r="FS110" t="str">
            <v/>
          </cell>
          <cell r="FT110" t="str">
            <v/>
          </cell>
          <cell r="FU110" t="str">
            <v/>
          </cell>
          <cell r="FV110" t="e">
            <v>#DIV/0!</v>
          </cell>
          <cell r="FW110" t="str">
            <v>客観指標</v>
          </cell>
          <cell r="FX110" t="str">
            <v>消防・救急施策については，市民にとって平常時には実感を得にくいものであることから，客観指標を重視する。</v>
          </cell>
          <cell r="FY110" t="e">
            <v>#DIV/0!</v>
          </cell>
          <cell r="FZ110" t="e">
            <v>#DIV/0!</v>
          </cell>
          <cell r="GC110" t="str">
            <v>リンク</v>
          </cell>
          <cell r="GE110" t="str">
            <v>-</v>
          </cell>
          <cell r="GF110" t="str">
            <v>-</v>
          </cell>
          <cell r="GG110" t="str">
            <v>-</v>
          </cell>
          <cell r="GH110" t="str">
            <v>-</v>
          </cell>
          <cell r="GI110" t="str">
            <v>-</v>
          </cell>
          <cell r="GJ110" t="str">
            <v>-</v>
          </cell>
          <cell r="GK110" t="str">
            <v>-</v>
          </cell>
          <cell r="GL110" t="str">
            <v>-</v>
          </cell>
          <cell r="GM110" t="str">
            <v>-</v>
          </cell>
          <cell r="GN110" t="str">
            <v>e</v>
          </cell>
          <cell r="GO110">
            <v>1</v>
          </cell>
          <cell r="GP110" t="str">
            <v>-</v>
          </cell>
          <cell r="GQ110" t="str">
            <v>-</v>
          </cell>
          <cell r="GR110" t="str">
            <v>-</v>
          </cell>
          <cell r="GS110" t="str">
            <v>-</v>
          </cell>
          <cell r="GT110" t="str">
            <v>-</v>
          </cell>
          <cell r="GU110" t="str">
            <v>-</v>
          </cell>
          <cell r="GV110" t="str">
            <v>-</v>
          </cell>
          <cell r="GW110" t="str">
            <v>-</v>
          </cell>
          <cell r="GX110">
            <v>1</v>
          </cell>
          <cell r="GY110" t="str">
            <v/>
          </cell>
          <cell r="GZ110" t="str">
            <v/>
          </cell>
          <cell r="HA110" t="str">
            <v/>
          </cell>
          <cell r="HB110" t="str">
            <v/>
          </cell>
          <cell r="HC110" t="str">
            <v/>
          </cell>
          <cell r="HD110" t="str">
            <v/>
          </cell>
          <cell r="HE110" t="str">
            <v/>
          </cell>
          <cell r="HF110" t="str">
            <v/>
          </cell>
          <cell r="HG110" t="str">
            <v/>
          </cell>
          <cell r="HH110">
            <v>0</v>
          </cell>
          <cell r="HI110" t="str">
            <v>-</v>
          </cell>
          <cell r="HJ110" t="str">
            <v>-</v>
          </cell>
          <cell r="HK110" t="str">
            <v>-</v>
          </cell>
          <cell r="HL110" t="str">
            <v>-</v>
          </cell>
          <cell r="HM110" t="str">
            <v>-</v>
          </cell>
          <cell r="HN110" t="str">
            <v>-</v>
          </cell>
          <cell r="HO110" t="str">
            <v>-</v>
          </cell>
          <cell r="HP110" t="str">
            <v>-</v>
          </cell>
          <cell r="HQ110" t="e">
            <v>#DIV/0!</v>
          </cell>
          <cell r="HR110" t="str">
            <v/>
          </cell>
          <cell r="HS110" t="str">
            <v/>
          </cell>
          <cell r="HT110" t="str">
            <v/>
          </cell>
          <cell r="HU110" t="str">
            <v/>
          </cell>
          <cell r="HV110" t="str">
            <v/>
          </cell>
          <cell r="HW110" t="str">
            <v/>
          </cell>
          <cell r="HX110" t="str">
            <v/>
          </cell>
          <cell r="HY110" t="str">
            <v/>
          </cell>
          <cell r="HZ110" t="e">
            <v>#DIV/0!</v>
          </cell>
          <cell r="IA110" t="str">
            <v>客観指標</v>
          </cell>
          <cell r="IB110" t="str">
            <v>消防・救急施策については，市民にとって平常時には実感を得にくいものであることから，客観指標を重視する。</v>
          </cell>
          <cell r="IC110" t="e">
            <v>#DIV/0!</v>
          </cell>
          <cell r="ID110" t="e">
            <v>#DIV/0!</v>
          </cell>
          <cell r="IG110" t="str">
            <v>リンク</v>
          </cell>
          <cell r="II110" t="str">
            <v>-</v>
          </cell>
          <cell r="IJ110" t="str">
            <v>-</v>
          </cell>
          <cell r="IK110" t="str">
            <v>-</v>
          </cell>
          <cell r="IL110" t="str">
            <v>-</v>
          </cell>
          <cell r="IM110" t="str">
            <v>-</v>
          </cell>
          <cell r="IN110" t="str">
            <v>-</v>
          </cell>
          <cell r="IO110" t="str">
            <v>-</v>
          </cell>
          <cell r="IP110" t="str">
            <v>-</v>
          </cell>
          <cell r="IQ110" t="str">
            <v>-</v>
          </cell>
          <cell r="IR110" t="str">
            <v>e</v>
          </cell>
          <cell r="IS110">
            <v>1</v>
          </cell>
          <cell r="IT110" t="str">
            <v>-</v>
          </cell>
          <cell r="IU110" t="str">
            <v>-</v>
          </cell>
          <cell r="IV110" t="str">
            <v>-</v>
          </cell>
          <cell r="IW110" t="str">
            <v>-</v>
          </cell>
          <cell r="IX110" t="str">
            <v>-</v>
          </cell>
          <cell r="IY110" t="str">
            <v>-</v>
          </cell>
          <cell r="IZ110" t="str">
            <v>-</v>
          </cell>
          <cell r="JA110" t="str">
            <v>-</v>
          </cell>
          <cell r="JB110">
            <v>1</v>
          </cell>
          <cell r="JC110" t="str">
            <v/>
          </cell>
          <cell r="JD110" t="str">
            <v/>
          </cell>
          <cell r="JE110" t="str">
            <v/>
          </cell>
          <cell r="JF110" t="str">
            <v/>
          </cell>
          <cell r="JG110" t="str">
            <v/>
          </cell>
          <cell r="JH110" t="str">
            <v/>
          </cell>
          <cell r="JI110" t="str">
            <v/>
          </cell>
          <cell r="JJ110" t="str">
            <v/>
          </cell>
          <cell r="JK110" t="str">
            <v/>
          </cell>
          <cell r="JL110">
            <v>0</v>
          </cell>
          <cell r="JM110" t="str">
            <v>-</v>
          </cell>
          <cell r="JN110" t="str">
            <v>-</v>
          </cell>
          <cell r="JO110" t="str">
            <v>-</v>
          </cell>
          <cell r="JP110" t="str">
            <v>-</v>
          </cell>
          <cell r="JQ110" t="str">
            <v>-</v>
          </cell>
          <cell r="JR110" t="str">
            <v>-</v>
          </cell>
          <cell r="JS110" t="str">
            <v>-</v>
          </cell>
          <cell r="JT110" t="str">
            <v>-</v>
          </cell>
          <cell r="JU110" t="e">
            <v>#DIV/0!</v>
          </cell>
          <cell r="JV110" t="str">
            <v/>
          </cell>
          <cell r="JW110" t="str">
            <v/>
          </cell>
          <cell r="JX110" t="str">
            <v/>
          </cell>
          <cell r="JY110" t="str">
            <v/>
          </cell>
          <cell r="JZ110" t="str">
            <v/>
          </cell>
          <cell r="KA110" t="str">
            <v/>
          </cell>
          <cell r="KB110" t="str">
            <v/>
          </cell>
          <cell r="KC110" t="str">
            <v/>
          </cell>
          <cell r="KD110" t="e">
            <v>#DIV/0!</v>
          </cell>
          <cell r="KE110" t="str">
            <v>客観指標</v>
          </cell>
          <cell r="KF110" t="str">
            <v>消防・救急施策については，市民にとって平常時には実感を得にくいものであることから，客観指標を重視する。</v>
          </cell>
          <cell r="KG110" t="e">
            <v>#DIV/0!</v>
          </cell>
          <cell r="KH110" t="e">
            <v>#DIV/0!</v>
          </cell>
          <cell r="KK110" t="str">
            <v>リンク</v>
          </cell>
        </row>
        <row r="111">
          <cell r="A111">
            <v>2604</v>
          </cell>
          <cell r="B111" t="str">
            <v>消防団や自主防災組織を中核とした地域防災力の充実強化</v>
          </cell>
          <cell r="C111">
            <v>26</v>
          </cell>
          <cell r="D111" t="str">
            <v>消防・救急</v>
          </cell>
          <cell r="F111" t="str">
            <v>消防局</v>
          </cell>
          <cell r="K111" t="str">
            <v>-</v>
          </cell>
          <cell r="L111" t="str">
            <v>-</v>
          </cell>
          <cell r="M111" t="str">
            <v>-</v>
          </cell>
          <cell r="N111" t="str">
            <v>-</v>
          </cell>
          <cell r="O111" t="str">
            <v>○</v>
          </cell>
          <cell r="P111" t="str">
            <v>-</v>
          </cell>
          <cell r="Q111" t="str">
            <v>-</v>
          </cell>
          <cell r="R111" t="str">
            <v>-</v>
          </cell>
          <cell r="S111" t="str">
            <v>b</v>
          </cell>
          <cell r="T111" t="str">
            <v>-</v>
          </cell>
          <cell r="U111" t="str">
            <v>-</v>
          </cell>
          <cell r="V111" t="str">
            <v>-</v>
          </cell>
          <cell r="W111" t="str">
            <v>-</v>
          </cell>
          <cell r="X111" t="str">
            <v>-</v>
          </cell>
          <cell r="Y111" t="str">
            <v>-</v>
          </cell>
          <cell r="Z111" t="str">
            <v>-</v>
          </cell>
          <cell r="AA111" t="str">
            <v>-</v>
          </cell>
          <cell r="AB111" t="str">
            <v>b</v>
          </cell>
          <cell r="AC111">
            <v>1</v>
          </cell>
          <cell r="AD111" t="str">
            <v>-</v>
          </cell>
          <cell r="AE111" t="str">
            <v>-</v>
          </cell>
          <cell r="AF111" t="str">
            <v>-</v>
          </cell>
          <cell r="AG111" t="str">
            <v>-</v>
          </cell>
          <cell r="AH111" t="str">
            <v>-</v>
          </cell>
          <cell r="AI111" t="str">
            <v>-</v>
          </cell>
          <cell r="AJ111" t="str">
            <v>-</v>
          </cell>
          <cell r="AK111" t="str">
            <v>-</v>
          </cell>
          <cell r="AL111">
            <v>1</v>
          </cell>
          <cell r="AM111">
            <v>3</v>
          </cell>
          <cell r="AN111" t="str">
            <v/>
          </cell>
          <cell r="AO111" t="str">
            <v/>
          </cell>
          <cell r="AP111" t="str">
            <v/>
          </cell>
          <cell r="AQ111" t="str">
            <v/>
          </cell>
          <cell r="AR111" t="str">
            <v/>
          </cell>
          <cell r="AS111" t="str">
            <v/>
          </cell>
          <cell r="AT111" t="str">
            <v/>
          </cell>
          <cell r="AU111" t="str">
            <v/>
          </cell>
          <cell r="AV111">
            <v>0.75</v>
          </cell>
          <cell r="AW111" t="str">
            <v>-</v>
          </cell>
          <cell r="AX111" t="str">
            <v>-</v>
          </cell>
          <cell r="AY111" t="str">
            <v>-</v>
          </cell>
          <cell r="AZ111" t="str">
            <v>-</v>
          </cell>
          <cell r="BA111" t="str">
            <v>c</v>
          </cell>
          <cell r="BB111" t="str">
            <v>-</v>
          </cell>
          <cell r="BC111" t="str">
            <v>-</v>
          </cell>
          <cell r="BD111" t="str">
            <v>-</v>
          </cell>
          <cell r="BE111" t="str">
            <v>c</v>
          </cell>
          <cell r="BF111" t="str">
            <v/>
          </cell>
          <cell r="BG111" t="str">
            <v/>
          </cell>
          <cell r="BH111" t="str">
            <v/>
          </cell>
          <cell r="BI111" t="str">
            <v/>
          </cell>
          <cell r="BJ111">
            <v>2</v>
          </cell>
          <cell r="BK111" t="str">
            <v/>
          </cell>
          <cell r="BL111" t="str">
            <v/>
          </cell>
          <cell r="BM111" t="str">
            <v/>
          </cell>
          <cell r="BN111">
            <v>0.5</v>
          </cell>
          <cell r="BO111" t="str">
            <v>客観指標</v>
          </cell>
          <cell r="BP111" t="str">
            <v>消防・救急施策については，市民にとって平常時には実感を得にくいものであることから，客観指標を重視する。</v>
          </cell>
          <cell r="BQ111" t="str">
            <v>B</v>
          </cell>
          <cell r="BR111" t="str">
            <v>政策の目的がかなり達成されている</v>
          </cell>
          <cell r="BW111" t="str">
            <v>-</v>
          </cell>
          <cell r="BX111" t="str">
            <v>-</v>
          </cell>
          <cell r="BY111" t="str">
            <v>-</v>
          </cell>
          <cell r="BZ111" t="str">
            <v>-</v>
          </cell>
          <cell r="CA111" t="str">
            <v>-</v>
          </cell>
          <cell r="CB111" t="str">
            <v>-</v>
          </cell>
          <cell r="CC111" t="str">
            <v>-</v>
          </cell>
          <cell r="CD111" t="str">
            <v>-</v>
          </cell>
          <cell r="CE111" t="str">
            <v>-</v>
          </cell>
          <cell r="CF111" t="str">
            <v>e</v>
          </cell>
          <cell r="CG111">
            <v>1</v>
          </cell>
          <cell r="CH111" t="str">
            <v>-</v>
          </cell>
          <cell r="CI111" t="str">
            <v>-</v>
          </cell>
          <cell r="CJ111" t="str">
            <v>-</v>
          </cell>
          <cell r="CK111" t="str">
            <v>-</v>
          </cell>
          <cell r="CL111" t="str">
            <v>-</v>
          </cell>
          <cell r="CM111" t="str">
            <v>-</v>
          </cell>
          <cell r="CN111" t="str">
            <v>-</v>
          </cell>
          <cell r="CO111" t="str">
            <v>-</v>
          </cell>
          <cell r="CP111">
            <v>1</v>
          </cell>
          <cell r="CQ111" t="str">
            <v/>
          </cell>
          <cell r="CR111" t="str">
            <v/>
          </cell>
          <cell r="CS111" t="str">
            <v/>
          </cell>
          <cell r="CT111" t="str">
            <v/>
          </cell>
          <cell r="CU111" t="str">
            <v/>
          </cell>
          <cell r="CV111" t="str">
            <v/>
          </cell>
          <cell r="CW111" t="str">
            <v/>
          </cell>
          <cell r="CX111" t="str">
            <v/>
          </cell>
          <cell r="CY111" t="str">
            <v/>
          </cell>
          <cell r="CZ111">
            <v>0</v>
          </cell>
          <cell r="DA111" t="str">
            <v>-</v>
          </cell>
          <cell r="DB111" t="str">
            <v>-</v>
          </cell>
          <cell r="DC111" t="str">
            <v>-</v>
          </cell>
          <cell r="DD111" t="str">
            <v>-</v>
          </cell>
          <cell r="DE111" t="str">
            <v>-</v>
          </cell>
          <cell r="DF111" t="str">
            <v>-</v>
          </cell>
          <cell r="DG111" t="str">
            <v>-</v>
          </cell>
          <cell r="DH111" t="str">
            <v>-</v>
          </cell>
          <cell r="DI111" t="e">
            <v>#DIV/0!</v>
          </cell>
          <cell r="DJ111" t="str">
            <v/>
          </cell>
          <cell r="DK111" t="str">
            <v/>
          </cell>
          <cell r="DL111" t="str">
            <v/>
          </cell>
          <cell r="DM111" t="str">
            <v/>
          </cell>
          <cell r="DN111" t="str">
            <v/>
          </cell>
          <cell r="DO111" t="str">
            <v/>
          </cell>
          <cell r="DP111" t="str">
            <v/>
          </cell>
          <cell r="DQ111" t="str">
            <v/>
          </cell>
          <cell r="DR111" t="e">
            <v>#DIV/0!</v>
          </cell>
          <cell r="DS111" t="str">
            <v>客観指標</v>
          </cell>
          <cell r="DT111" t="str">
            <v>消防・救急施策については，市民にとって平常時には実感を得にくいものであることから，客観指標を重視する。</v>
          </cell>
          <cell r="DU111" t="e">
            <v>#DIV/0!</v>
          </cell>
          <cell r="DV111" t="e">
            <v>#DIV/0!</v>
          </cell>
          <cell r="DY111" t="str">
            <v>リンク</v>
          </cell>
          <cell r="EA111" t="str">
            <v>-</v>
          </cell>
          <cell r="EB111" t="str">
            <v>-</v>
          </cell>
          <cell r="EC111" t="str">
            <v>-</v>
          </cell>
          <cell r="ED111" t="str">
            <v>-</v>
          </cell>
          <cell r="EE111" t="str">
            <v>-</v>
          </cell>
          <cell r="EF111" t="str">
            <v>-</v>
          </cell>
          <cell r="EG111" t="str">
            <v>-</v>
          </cell>
          <cell r="EH111" t="str">
            <v>-</v>
          </cell>
          <cell r="EI111" t="str">
            <v>-</v>
          </cell>
          <cell r="EJ111" t="str">
            <v>e</v>
          </cell>
          <cell r="EK111">
            <v>1</v>
          </cell>
          <cell r="EL111" t="str">
            <v>-</v>
          </cell>
          <cell r="EM111" t="str">
            <v>-</v>
          </cell>
          <cell r="EN111" t="str">
            <v>-</v>
          </cell>
          <cell r="EO111" t="str">
            <v>-</v>
          </cell>
          <cell r="EP111" t="str">
            <v>-</v>
          </cell>
          <cell r="EQ111" t="str">
            <v>-</v>
          </cell>
          <cell r="ER111" t="str">
            <v>-</v>
          </cell>
          <cell r="ES111" t="str">
            <v>-</v>
          </cell>
          <cell r="ET111">
            <v>1</v>
          </cell>
          <cell r="EU111" t="str">
            <v/>
          </cell>
          <cell r="EV111" t="str">
            <v/>
          </cell>
          <cell r="EW111" t="str">
            <v/>
          </cell>
          <cell r="EX111" t="str">
            <v/>
          </cell>
          <cell r="EY111" t="str">
            <v/>
          </cell>
          <cell r="EZ111" t="str">
            <v/>
          </cell>
          <cell r="FA111" t="str">
            <v/>
          </cell>
          <cell r="FB111" t="str">
            <v/>
          </cell>
          <cell r="FC111" t="str">
            <v/>
          </cell>
          <cell r="FD111">
            <v>0</v>
          </cell>
          <cell r="FE111" t="str">
            <v>-</v>
          </cell>
          <cell r="FF111" t="str">
            <v>-</v>
          </cell>
          <cell r="FG111" t="str">
            <v>-</v>
          </cell>
          <cell r="FH111" t="str">
            <v>-</v>
          </cell>
          <cell r="FI111" t="str">
            <v>-</v>
          </cell>
          <cell r="FJ111" t="str">
            <v>-</v>
          </cell>
          <cell r="FK111" t="str">
            <v>-</v>
          </cell>
          <cell r="FL111" t="str">
            <v>-</v>
          </cell>
          <cell r="FM111" t="e">
            <v>#DIV/0!</v>
          </cell>
          <cell r="FN111" t="str">
            <v/>
          </cell>
          <cell r="FO111" t="str">
            <v/>
          </cell>
          <cell r="FP111" t="str">
            <v/>
          </cell>
          <cell r="FQ111" t="str">
            <v/>
          </cell>
          <cell r="FR111" t="str">
            <v/>
          </cell>
          <cell r="FS111" t="str">
            <v/>
          </cell>
          <cell r="FT111" t="str">
            <v/>
          </cell>
          <cell r="FU111" t="str">
            <v/>
          </cell>
          <cell r="FV111" t="e">
            <v>#DIV/0!</v>
          </cell>
          <cell r="FW111" t="str">
            <v>客観指標</v>
          </cell>
          <cell r="FX111" t="str">
            <v>消防・救急施策については，市民にとって平常時には実感を得にくいものであることから，客観指標を重視する。</v>
          </cell>
          <cell r="FY111" t="e">
            <v>#DIV/0!</v>
          </cell>
          <cell r="FZ111" t="e">
            <v>#DIV/0!</v>
          </cell>
          <cell r="GC111" t="str">
            <v>リンク</v>
          </cell>
          <cell r="GE111" t="str">
            <v>-</v>
          </cell>
          <cell r="GF111" t="str">
            <v>-</v>
          </cell>
          <cell r="GG111" t="str">
            <v>-</v>
          </cell>
          <cell r="GH111" t="str">
            <v>-</v>
          </cell>
          <cell r="GI111" t="str">
            <v>-</v>
          </cell>
          <cell r="GJ111" t="str">
            <v>-</v>
          </cell>
          <cell r="GK111" t="str">
            <v>-</v>
          </cell>
          <cell r="GL111" t="str">
            <v>-</v>
          </cell>
          <cell r="GM111" t="str">
            <v>-</v>
          </cell>
          <cell r="GN111" t="str">
            <v>e</v>
          </cell>
          <cell r="GO111">
            <v>1</v>
          </cell>
          <cell r="GP111" t="str">
            <v>-</v>
          </cell>
          <cell r="GQ111" t="str">
            <v>-</v>
          </cell>
          <cell r="GR111" t="str">
            <v>-</v>
          </cell>
          <cell r="GS111" t="str">
            <v>-</v>
          </cell>
          <cell r="GT111" t="str">
            <v>-</v>
          </cell>
          <cell r="GU111" t="str">
            <v>-</v>
          </cell>
          <cell r="GV111" t="str">
            <v>-</v>
          </cell>
          <cell r="GW111" t="str">
            <v>-</v>
          </cell>
          <cell r="GX111">
            <v>1</v>
          </cell>
          <cell r="GY111" t="str">
            <v/>
          </cell>
          <cell r="GZ111" t="str">
            <v/>
          </cell>
          <cell r="HA111" t="str">
            <v/>
          </cell>
          <cell r="HB111" t="str">
            <v/>
          </cell>
          <cell r="HC111" t="str">
            <v/>
          </cell>
          <cell r="HD111" t="str">
            <v/>
          </cell>
          <cell r="HE111" t="str">
            <v/>
          </cell>
          <cell r="HF111" t="str">
            <v/>
          </cell>
          <cell r="HG111" t="str">
            <v/>
          </cell>
          <cell r="HH111">
            <v>0</v>
          </cell>
          <cell r="HI111" t="str">
            <v>-</v>
          </cell>
          <cell r="HJ111" t="str">
            <v>-</v>
          </cell>
          <cell r="HK111" t="str">
            <v>-</v>
          </cell>
          <cell r="HL111" t="str">
            <v>-</v>
          </cell>
          <cell r="HM111" t="str">
            <v>-</v>
          </cell>
          <cell r="HN111" t="str">
            <v>-</v>
          </cell>
          <cell r="HO111" t="str">
            <v>-</v>
          </cell>
          <cell r="HP111" t="str">
            <v>-</v>
          </cell>
          <cell r="HQ111" t="e">
            <v>#DIV/0!</v>
          </cell>
          <cell r="HR111" t="str">
            <v/>
          </cell>
          <cell r="HS111" t="str">
            <v/>
          </cell>
          <cell r="HT111" t="str">
            <v/>
          </cell>
          <cell r="HU111" t="str">
            <v/>
          </cell>
          <cell r="HV111" t="str">
            <v/>
          </cell>
          <cell r="HW111" t="str">
            <v/>
          </cell>
          <cell r="HX111" t="str">
            <v/>
          </cell>
          <cell r="HY111" t="str">
            <v/>
          </cell>
          <cell r="HZ111" t="e">
            <v>#DIV/0!</v>
          </cell>
          <cell r="IA111" t="str">
            <v>客観指標</v>
          </cell>
          <cell r="IB111" t="str">
            <v>消防・救急施策については，市民にとって平常時には実感を得にくいものであることから，客観指標を重視する。</v>
          </cell>
          <cell r="IC111" t="e">
            <v>#DIV/0!</v>
          </cell>
          <cell r="ID111" t="e">
            <v>#DIV/0!</v>
          </cell>
          <cell r="IG111" t="str">
            <v>リンク</v>
          </cell>
          <cell r="II111" t="str">
            <v>-</v>
          </cell>
          <cell r="IJ111" t="str">
            <v>-</v>
          </cell>
          <cell r="IK111" t="str">
            <v>-</v>
          </cell>
          <cell r="IL111" t="str">
            <v>-</v>
          </cell>
          <cell r="IM111" t="str">
            <v>-</v>
          </cell>
          <cell r="IN111" t="str">
            <v>-</v>
          </cell>
          <cell r="IO111" t="str">
            <v>-</v>
          </cell>
          <cell r="IP111" t="str">
            <v>-</v>
          </cell>
          <cell r="IQ111" t="str">
            <v>-</v>
          </cell>
          <cell r="IR111" t="str">
            <v>e</v>
          </cell>
          <cell r="IS111">
            <v>1</v>
          </cell>
          <cell r="IT111" t="str">
            <v>-</v>
          </cell>
          <cell r="IU111" t="str">
            <v>-</v>
          </cell>
          <cell r="IV111" t="str">
            <v>-</v>
          </cell>
          <cell r="IW111" t="str">
            <v>-</v>
          </cell>
          <cell r="IX111" t="str">
            <v>-</v>
          </cell>
          <cell r="IY111" t="str">
            <v>-</v>
          </cell>
          <cell r="IZ111" t="str">
            <v>-</v>
          </cell>
          <cell r="JA111" t="str">
            <v>-</v>
          </cell>
          <cell r="JB111">
            <v>1</v>
          </cell>
          <cell r="JC111" t="str">
            <v/>
          </cell>
          <cell r="JD111" t="str">
            <v/>
          </cell>
          <cell r="JE111" t="str">
            <v/>
          </cell>
          <cell r="JF111" t="str">
            <v/>
          </cell>
          <cell r="JG111" t="str">
            <v/>
          </cell>
          <cell r="JH111" t="str">
            <v/>
          </cell>
          <cell r="JI111" t="str">
            <v/>
          </cell>
          <cell r="JJ111" t="str">
            <v/>
          </cell>
          <cell r="JK111" t="str">
            <v/>
          </cell>
          <cell r="JL111">
            <v>0</v>
          </cell>
          <cell r="JM111" t="str">
            <v>-</v>
          </cell>
          <cell r="JN111" t="str">
            <v>-</v>
          </cell>
          <cell r="JO111" t="str">
            <v>-</v>
          </cell>
          <cell r="JP111" t="str">
            <v>-</v>
          </cell>
          <cell r="JQ111" t="str">
            <v>-</v>
          </cell>
          <cell r="JR111" t="str">
            <v>-</v>
          </cell>
          <cell r="JS111" t="str">
            <v>-</v>
          </cell>
          <cell r="JT111" t="str">
            <v>-</v>
          </cell>
          <cell r="JU111" t="e">
            <v>#DIV/0!</v>
          </cell>
          <cell r="JV111" t="str">
            <v/>
          </cell>
          <cell r="JW111" t="str">
            <v/>
          </cell>
          <cell r="JX111" t="str">
            <v/>
          </cell>
          <cell r="JY111" t="str">
            <v/>
          </cell>
          <cell r="JZ111" t="str">
            <v/>
          </cell>
          <cell r="KA111" t="str">
            <v/>
          </cell>
          <cell r="KB111" t="str">
            <v/>
          </cell>
          <cell r="KC111" t="str">
            <v/>
          </cell>
          <cell r="KD111" t="e">
            <v>#DIV/0!</v>
          </cell>
          <cell r="KE111" t="str">
            <v>客観指標</v>
          </cell>
          <cell r="KF111" t="str">
            <v>消防・救急施策については，市民にとって平常時には実感を得にくいものであることから，客観指標を重視する。</v>
          </cell>
          <cell r="KG111" t="e">
            <v>#DIV/0!</v>
          </cell>
          <cell r="KH111" t="e">
            <v>#DIV/0!</v>
          </cell>
          <cell r="KK111" t="str">
            <v>リンク</v>
          </cell>
        </row>
        <row r="112">
          <cell r="A112">
            <v>2701</v>
          </cell>
          <cell r="B112" t="str">
            <v>将来にわたって安全・安心な上下水道の構築と自助・共助の推進</v>
          </cell>
          <cell r="C112">
            <v>27</v>
          </cell>
          <cell r="D112" t="str">
            <v>くらしの水</v>
          </cell>
          <cell r="F112" t="str">
            <v>上下水道局</v>
          </cell>
          <cell r="K112" t="str">
            <v>○</v>
          </cell>
          <cell r="L112" t="str">
            <v>-</v>
          </cell>
          <cell r="M112" t="str">
            <v>-</v>
          </cell>
          <cell r="N112" t="str">
            <v>-</v>
          </cell>
          <cell r="O112" t="str">
            <v>-</v>
          </cell>
          <cell r="P112" t="str">
            <v>-</v>
          </cell>
          <cell r="Q112" t="str">
            <v>-</v>
          </cell>
          <cell r="R112" t="str">
            <v>-</v>
          </cell>
          <cell r="S112" t="str">
            <v>b</v>
          </cell>
          <cell r="T112" t="str">
            <v>a</v>
          </cell>
          <cell r="U112" t="str">
            <v>a</v>
          </cell>
          <cell r="V112" t="str">
            <v>a</v>
          </cell>
          <cell r="W112" t="str">
            <v>b</v>
          </cell>
          <cell r="X112" t="str">
            <v>-</v>
          </cell>
          <cell r="Y112" t="str">
            <v>-</v>
          </cell>
          <cell r="Z112" t="str">
            <v>-</v>
          </cell>
          <cell r="AA112" t="str">
            <v>-</v>
          </cell>
          <cell r="AB112" t="str">
            <v>a</v>
          </cell>
          <cell r="AC112">
            <v>1</v>
          </cell>
          <cell r="AD112">
            <v>1</v>
          </cell>
          <cell r="AE112">
            <v>1</v>
          </cell>
          <cell r="AF112">
            <v>1</v>
          </cell>
          <cell r="AG112">
            <v>1</v>
          </cell>
          <cell r="AH112" t="str">
            <v>-</v>
          </cell>
          <cell r="AI112" t="str">
            <v>-</v>
          </cell>
          <cell r="AJ112" t="str">
            <v>-</v>
          </cell>
          <cell r="AK112" t="str">
            <v>-</v>
          </cell>
          <cell r="AL112">
            <v>5</v>
          </cell>
          <cell r="AM112">
            <v>3</v>
          </cell>
          <cell r="AN112">
            <v>4</v>
          </cell>
          <cell r="AO112">
            <v>4</v>
          </cell>
          <cell r="AP112">
            <v>4</v>
          </cell>
          <cell r="AQ112">
            <v>3</v>
          </cell>
          <cell r="AR112" t="str">
            <v/>
          </cell>
          <cell r="AS112" t="str">
            <v/>
          </cell>
          <cell r="AT112" t="str">
            <v/>
          </cell>
          <cell r="AU112" t="str">
            <v/>
          </cell>
          <cell r="AV112">
            <v>0.9</v>
          </cell>
          <cell r="AW112" t="str">
            <v>a</v>
          </cell>
          <cell r="AX112" t="str">
            <v>-</v>
          </cell>
          <cell r="AY112" t="str">
            <v>-</v>
          </cell>
          <cell r="AZ112" t="str">
            <v>-</v>
          </cell>
          <cell r="BA112" t="str">
            <v>-</v>
          </cell>
          <cell r="BB112" t="str">
            <v>-</v>
          </cell>
          <cell r="BC112" t="str">
            <v>-</v>
          </cell>
          <cell r="BD112" t="str">
            <v>-</v>
          </cell>
          <cell r="BE112" t="str">
            <v>a</v>
          </cell>
          <cell r="BF112">
            <v>4</v>
          </cell>
          <cell r="BG112" t="str">
            <v/>
          </cell>
          <cell r="BH112" t="str">
            <v/>
          </cell>
          <cell r="BI112" t="str">
            <v/>
          </cell>
          <cell r="BJ112" t="str">
            <v/>
          </cell>
          <cell r="BK112" t="str">
            <v/>
          </cell>
          <cell r="BL112" t="str">
            <v/>
          </cell>
          <cell r="BM112" t="str">
            <v/>
          </cell>
          <cell r="BN112">
            <v>1</v>
          </cell>
          <cell r="BO112" t="str">
            <v>客観指標</v>
          </cell>
          <cell r="BP112" t="str">
            <v>上下水道サービスを支えている浄水場や管路などの上下水道施設は，普段市民の皆様に意識されにくく，その整備の成果がすぐに市民実感につながりにくいものであるため</v>
          </cell>
          <cell r="BQ112" t="str">
            <v>A</v>
          </cell>
          <cell r="BR112" t="str">
            <v>政策の目的が十分に達成されている</v>
          </cell>
          <cell r="BW112" t="str">
            <v>-</v>
          </cell>
          <cell r="BX112" t="str">
            <v>-</v>
          </cell>
          <cell r="BY112" t="str">
            <v>-</v>
          </cell>
          <cell r="BZ112" t="str">
            <v>-</v>
          </cell>
          <cell r="CA112" t="str">
            <v>-</v>
          </cell>
          <cell r="CB112" t="str">
            <v>-</v>
          </cell>
          <cell r="CC112" t="str">
            <v>-</v>
          </cell>
          <cell r="CD112" t="str">
            <v>-</v>
          </cell>
          <cell r="CE112" t="str">
            <v>-</v>
          </cell>
          <cell r="CF112" t="str">
            <v>e</v>
          </cell>
          <cell r="CG112">
            <v>1</v>
          </cell>
          <cell r="CH112">
            <v>1</v>
          </cell>
          <cell r="CI112">
            <v>1</v>
          </cell>
          <cell r="CJ112">
            <v>1</v>
          </cell>
          <cell r="CK112">
            <v>1</v>
          </cell>
          <cell r="CL112" t="str">
            <v>-</v>
          </cell>
          <cell r="CM112" t="str">
            <v>-</v>
          </cell>
          <cell r="CN112" t="str">
            <v>-</v>
          </cell>
          <cell r="CO112" t="str">
            <v>-</v>
          </cell>
          <cell r="CP112">
            <v>5</v>
          </cell>
          <cell r="CQ112" t="str">
            <v/>
          </cell>
          <cell r="CR112" t="str">
            <v/>
          </cell>
          <cell r="CS112" t="str">
            <v/>
          </cell>
          <cell r="CT112" t="str">
            <v/>
          </cell>
          <cell r="CU112" t="str">
            <v/>
          </cell>
          <cell r="CV112" t="str">
            <v/>
          </cell>
          <cell r="CW112" t="str">
            <v/>
          </cell>
          <cell r="CX112" t="str">
            <v/>
          </cell>
          <cell r="CY112" t="str">
            <v/>
          </cell>
          <cell r="CZ112">
            <v>0</v>
          </cell>
          <cell r="DA112" t="str">
            <v>-</v>
          </cell>
          <cell r="DB112" t="str">
            <v>-</v>
          </cell>
          <cell r="DC112" t="str">
            <v>-</v>
          </cell>
          <cell r="DD112" t="str">
            <v>-</v>
          </cell>
          <cell r="DE112" t="str">
            <v>-</v>
          </cell>
          <cell r="DF112" t="str">
            <v>-</v>
          </cell>
          <cell r="DG112" t="str">
            <v>-</v>
          </cell>
          <cell r="DH112" t="str">
            <v>-</v>
          </cell>
          <cell r="DI112" t="e">
            <v>#DIV/0!</v>
          </cell>
          <cell r="DJ112" t="str">
            <v/>
          </cell>
          <cell r="DK112" t="str">
            <v/>
          </cell>
          <cell r="DL112" t="str">
            <v/>
          </cell>
          <cell r="DM112" t="str">
            <v/>
          </cell>
          <cell r="DN112" t="str">
            <v/>
          </cell>
          <cell r="DO112" t="str">
            <v/>
          </cell>
          <cell r="DP112" t="str">
            <v/>
          </cell>
          <cell r="DQ112" t="str">
            <v/>
          </cell>
          <cell r="DR112" t="e">
            <v>#DIV/0!</v>
          </cell>
          <cell r="DS112" t="str">
            <v>客観指標</v>
          </cell>
          <cell r="DT112" t="str">
            <v>上下水道サービスを支えている浄水場や管路などの上下水道施設は，普段市民の皆様に意識されにくく，その整備の成果がすぐに市民実感につながりにくいものであるため</v>
          </cell>
          <cell r="DU112" t="e">
            <v>#DIV/0!</v>
          </cell>
          <cell r="DV112" t="e">
            <v>#DIV/0!</v>
          </cell>
          <cell r="DY112" t="str">
            <v>リンク</v>
          </cell>
          <cell r="EA112" t="str">
            <v>-</v>
          </cell>
          <cell r="EB112" t="str">
            <v>-</v>
          </cell>
          <cell r="EC112" t="str">
            <v>-</v>
          </cell>
          <cell r="ED112" t="str">
            <v>-</v>
          </cell>
          <cell r="EE112" t="str">
            <v>-</v>
          </cell>
          <cell r="EF112" t="str">
            <v>-</v>
          </cell>
          <cell r="EG112" t="str">
            <v>-</v>
          </cell>
          <cell r="EH112" t="str">
            <v>-</v>
          </cell>
          <cell r="EI112" t="str">
            <v>-</v>
          </cell>
          <cell r="EJ112" t="str">
            <v>e</v>
          </cell>
          <cell r="EK112">
            <v>1</v>
          </cell>
          <cell r="EL112">
            <v>1</v>
          </cell>
          <cell r="EM112">
            <v>1</v>
          </cell>
          <cell r="EN112">
            <v>1</v>
          </cell>
          <cell r="EO112">
            <v>1</v>
          </cell>
          <cell r="EP112" t="str">
            <v>-</v>
          </cell>
          <cell r="EQ112" t="str">
            <v>-</v>
          </cell>
          <cell r="ER112" t="str">
            <v>-</v>
          </cell>
          <cell r="ES112" t="str">
            <v>-</v>
          </cell>
          <cell r="ET112">
            <v>5</v>
          </cell>
          <cell r="EU112" t="str">
            <v/>
          </cell>
          <cell r="EV112" t="str">
            <v/>
          </cell>
          <cell r="EW112" t="str">
            <v/>
          </cell>
          <cell r="EX112" t="str">
            <v/>
          </cell>
          <cell r="EY112" t="str">
            <v/>
          </cell>
          <cell r="EZ112" t="str">
            <v/>
          </cell>
          <cell r="FA112" t="str">
            <v/>
          </cell>
          <cell r="FB112" t="str">
            <v/>
          </cell>
          <cell r="FC112" t="str">
            <v/>
          </cell>
          <cell r="FD112">
            <v>0</v>
          </cell>
          <cell r="FE112" t="str">
            <v>-</v>
          </cell>
          <cell r="FF112" t="str">
            <v>-</v>
          </cell>
          <cell r="FG112" t="str">
            <v>-</v>
          </cell>
          <cell r="FH112" t="str">
            <v>-</v>
          </cell>
          <cell r="FI112" t="str">
            <v>-</v>
          </cell>
          <cell r="FJ112" t="str">
            <v>-</v>
          </cell>
          <cell r="FK112" t="str">
            <v>-</v>
          </cell>
          <cell r="FL112" t="str">
            <v>-</v>
          </cell>
          <cell r="FM112" t="e">
            <v>#DIV/0!</v>
          </cell>
          <cell r="FN112" t="str">
            <v/>
          </cell>
          <cell r="FO112" t="str">
            <v/>
          </cell>
          <cell r="FP112" t="str">
            <v/>
          </cell>
          <cell r="FQ112" t="str">
            <v/>
          </cell>
          <cell r="FR112" t="str">
            <v/>
          </cell>
          <cell r="FS112" t="str">
            <v/>
          </cell>
          <cell r="FT112" t="str">
            <v/>
          </cell>
          <cell r="FU112" t="str">
            <v/>
          </cell>
          <cell r="FV112" t="e">
            <v>#DIV/0!</v>
          </cell>
          <cell r="FW112" t="str">
            <v>客観指標</v>
          </cell>
          <cell r="FX112" t="str">
            <v>上下水道サービスを支えている浄水場や管路などの上下水道施設は，普段市民の皆様に意識されにくく，その整備の成果がすぐに市民実感につながりにくいものであるため</v>
          </cell>
          <cell r="FY112" t="e">
            <v>#DIV/0!</v>
          </cell>
          <cell r="FZ112" t="e">
            <v>#DIV/0!</v>
          </cell>
          <cell r="GC112" t="str">
            <v>リンク</v>
          </cell>
          <cell r="GE112" t="str">
            <v>-</v>
          </cell>
          <cell r="GF112" t="str">
            <v>-</v>
          </cell>
          <cell r="GG112" t="str">
            <v>-</v>
          </cell>
          <cell r="GH112" t="str">
            <v>-</v>
          </cell>
          <cell r="GI112" t="str">
            <v>-</v>
          </cell>
          <cell r="GJ112" t="str">
            <v>-</v>
          </cell>
          <cell r="GK112" t="str">
            <v>-</v>
          </cell>
          <cell r="GL112" t="str">
            <v>-</v>
          </cell>
          <cell r="GM112" t="str">
            <v>-</v>
          </cell>
          <cell r="GN112" t="str">
            <v>e</v>
          </cell>
          <cell r="GO112">
            <v>1</v>
          </cell>
          <cell r="GP112">
            <v>1</v>
          </cell>
          <cell r="GQ112">
            <v>1</v>
          </cell>
          <cell r="GR112">
            <v>1</v>
          </cell>
          <cell r="GS112">
            <v>1</v>
          </cell>
          <cell r="GT112" t="str">
            <v>-</v>
          </cell>
          <cell r="GU112" t="str">
            <v>-</v>
          </cell>
          <cell r="GV112" t="str">
            <v>-</v>
          </cell>
          <cell r="GW112" t="str">
            <v>-</v>
          </cell>
          <cell r="GX112">
            <v>5</v>
          </cell>
          <cell r="GY112" t="str">
            <v/>
          </cell>
          <cell r="GZ112" t="str">
            <v/>
          </cell>
          <cell r="HA112" t="str">
            <v/>
          </cell>
          <cell r="HB112" t="str">
            <v/>
          </cell>
          <cell r="HC112" t="str">
            <v/>
          </cell>
          <cell r="HD112" t="str">
            <v/>
          </cell>
          <cell r="HE112" t="str">
            <v/>
          </cell>
          <cell r="HF112" t="str">
            <v/>
          </cell>
          <cell r="HG112" t="str">
            <v/>
          </cell>
          <cell r="HH112">
            <v>0</v>
          </cell>
          <cell r="HI112" t="str">
            <v>-</v>
          </cell>
          <cell r="HJ112" t="str">
            <v>-</v>
          </cell>
          <cell r="HK112" t="str">
            <v>-</v>
          </cell>
          <cell r="HL112" t="str">
            <v>-</v>
          </cell>
          <cell r="HM112" t="str">
            <v>-</v>
          </cell>
          <cell r="HN112" t="str">
            <v>-</v>
          </cell>
          <cell r="HO112" t="str">
            <v>-</v>
          </cell>
          <cell r="HP112" t="str">
            <v>-</v>
          </cell>
          <cell r="HQ112" t="e">
            <v>#DIV/0!</v>
          </cell>
          <cell r="HR112" t="str">
            <v/>
          </cell>
          <cell r="HS112" t="str">
            <v/>
          </cell>
          <cell r="HT112" t="str">
            <v/>
          </cell>
          <cell r="HU112" t="str">
            <v/>
          </cell>
          <cell r="HV112" t="str">
            <v/>
          </cell>
          <cell r="HW112" t="str">
            <v/>
          </cell>
          <cell r="HX112" t="str">
            <v/>
          </cell>
          <cell r="HY112" t="str">
            <v/>
          </cell>
          <cell r="HZ112" t="e">
            <v>#DIV/0!</v>
          </cell>
          <cell r="IA112" t="str">
            <v>客観指標</v>
          </cell>
          <cell r="IB112" t="str">
            <v>上下水道サービスを支えている浄水場や管路などの上下水道施設は，普段市民の皆様に意識されにくく，その整備の成果がすぐに市民実感につながりにくいものであるため</v>
          </cell>
          <cell r="IC112" t="e">
            <v>#DIV/0!</v>
          </cell>
          <cell r="ID112" t="e">
            <v>#DIV/0!</v>
          </cell>
          <cell r="IG112" t="str">
            <v>リンク</v>
          </cell>
          <cell r="II112" t="str">
            <v>-</v>
          </cell>
          <cell r="IJ112" t="str">
            <v>-</v>
          </cell>
          <cell r="IK112" t="str">
            <v>-</v>
          </cell>
          <cell r="IL112" t="str">
            <v>-</v>
          </cell>
          <cell r="IM112" t="str">
            <v>-</v>
          </cell>
          <cell r="IN112" t="str">
            <v>-</v>
          </cell>
          <cell r="IO112" t="str">
            <v>-</v>
          </cell>
          <cell r="IP112" t="str">
            <v>-</v>
          </cell>
          <cell r="IQ112" t="str">
            <v>-</v>
          </cell>
          <cell r="IR112" t="str">
            <v>e</v>
          </cell>
          <cell r="IS112">
            <v>1</v>
          </cell>
          <cell r="IT112">
            <v>1</v>
          </cell>
          <cell r="IU112">
            <v>1</v>
          </cell>
          <cell r="IV112">
            <v>1</v>
          </cell>
          <cell r="IW112">
            <v>1</v>
          </cell>
          <cell r="IX112" t="str">
            <v>-</v>
          </cell>
          <cell r="IY112" t="str">
            <v>-</v>
          </cell>
          <cell r="IZ112" t="str">
            <v>-</v>
          </cell>
          <cell r="JA112" t="str">
            <v>-</v>
          </cell>
          <cell r="JB112">
            <v>5</v>
          </cell>
          <cell r="JC112" t="str">
            <v/>
          </cell>
          <cell r="JD112" t="str">
            <v/>
          </cell>
          <cell r="JE112" t="str">
            <v/>
          </cell>
          <cell r="JF112" t="str">
            <v/>
          </cell>
          <cell r="JG112" t="str">
            <v/>
          </cell>
          <cell r="JH112" t="str">
            <v/>
          </cell>
          <cell r="JI112" t="str">
            <v/>
          </cell>
          <cell r="JJ112" t="str">
            <v/>
          </cell>
          <cell r="JK112" t="str">
            <v/>
          </cell>
          <cell r="JL112">
            <v>0</v>
          </cell>
          <cell r="JM112" t="str">
            <v>-</v>
          </cell>
          <cell r="JN112" t="str">
            <v>-</v>
          </cell>
          <cell r="JO112" t="str">
            <v>-</v>
          </cell>
          <cell r="JP112" t="str">
            <v>-</v>
          </cell>
          <cell r="JQ112" t="str">
            <v>-</v>
          </cell>
          <cell r="JR112" t="str">
            <v>-</v>
          </cell>
          <cell r="JS112" t="str">
            <v>-</v>
          </cell>
          <cell r="JT112" t="str">
            <v>-</v>
          </cell>
          <cell r="JU112" t="e">
            <v>#DIV/0!</v>
          </cell>
          <cell r="JV112" t="str">
            <v/>
          </cell>
          <cell r="JW112" t="str">
            <v/>
          </cell>
          <cell r="JX112" t="str">
            <v/>
          </cell>
          <cell r="JY112" t="str">
            <v/>
          </cell>
          <cell r="JZ112" t="str">
            <v/>
          </cell>
          <cell r="KA112" t="str">
            <v/>
          </cell>
          <cell r="KB112" t="str">
            <v/>
          </cell>
          <cell r="KC112" t="str">
            <v/>
          </cell>
          <cell r="KD112" t="e">
            <v>#DIV/0!</v>
          </cell>
          <cell r="KE112" t="str">
            <v>客観指標</v>
          </cell>
          <cell r="KF112" t="str">
            <v>上下水道サービスを支えている浄水場や管路などの上下水道施設は，普段市民の皆様に意識されにくく，その整備の成果がすぐに市民実感につながりにくいものであるため</v>
          </cell>
          <cell r="KG112" t="e">
            <v>#DIV/0!</v>
          </cell>
          <cell r="KH112" t="e">
            <v>#DIV/0!</v>
          </cell>
          <cell r="KK112" t="str">
            <v>リンク</v>
          </cell>
        </row>
        <row r="113">
          <cell r="A113">
            <v>2702</v>
          </cell>
          <cell r="B113" t="str">
            <v>効果的・効率的な河川管理施設の維持管理</v>
          </cell>
          <cell r="C113">
            <v>27</v>
          </cell>
          <cell r="D113" t="str">
            <v>くらしの水</v>
          </cell>
          <cell r="F113" t="str">
            <v>建設局</v>
          </cell>
          <cell r="K113" t="str">
            <v>-</v>
          </cell>
          <cell r="L113" t="str">
            <v>○</v>
          </cell>
          <cell r="M113" t="str">
            <v>○</v>
          </cell>
          <cell r="N113" t="str">
            <v>-</v>
          </cell>
          <cell r="O113" t="str">
            <v>-</v>
          </cell>
          <cell r="P113" t="str">
            <v>-</v>
          </cell>
          <cell r="Q113" t="str">
            <v>-</v>
          </cell>
          <cell r="R113" t="str">
            <v>-</v>
          </cell>
          <cell r="S113" t="str">
            <v>a</v>
          </cell>
          <cell r="T113" t="str">
            <v>-</v>
          </cell>
          <cell r="U113" t="str">
            <v>-</v>
          </cell>
          <cell r="V113" t="str">
            <v>-</v>
          </cell>
          <cell r="W113" t="str">
            <v>-</v>
          </cell>
          <cell r="X113" t="str">
            <v>-</v>
          </cell>
          <cell r="Y113" t="str">
            <v>-</v>
          </cell>
          <cell r="Z113" t="str">
            <v>-</v>
          </cell>
          <cell r="AA113" t="str">
            <v>-</v>
          </cell>
          <cell r="AB113" t="str">
            <v>a</v>
          </cell>
          <cell r="AC113">
            <v>1</v>
          </cell>
          <cell r="AD113" t="str">
            <v>-</v>
          </cell>
          <cell r="AE113" t="str">
            <v>-</v>
          </cell>
          <cell r="AF113" t="str">
            <v>-</v>
          </cell>
          <cell r="AG113" t="str">
            <v>-</v>
          </cell>
          <cell r="AH113" t="str">
            <v>-</v>
          </cell>
          <cell r="AI113" t="str">
            <v>-</v>
          </cell>
          <cell r="AJ113" t="str">
            <v>-</v>
          </cell>
          <cell r="AK113" t="str">
            <v>-</v>
          </cell>
          <cell r="AL113">
            <v>1</v>
          </cell>
          <cell r="AM113">
            <v>4</v>
          </cell>
          <cell r="AN113" t="str">
            <v/>
          </cell>
          <cell r="AO113" t="str">
            <v/>
          </cell>
          <cell r="AP113" t="str">
            <v/>
          </cell>
          <cell r="AQ113" t="str">
            <v/>
          </cell>
          <cell r="AR113" t="str">
            <v/>
          </cell>
          <cell r="AS113" t="str">
            <v/>
          </cell>
          <cell r="AT113" t="str">
            <v/>
          </cell>
          <cell r="AU113" t="str">
            <v/>
          </cell>
          <cell r="AV113">
            <v>1</v>
          </cell>
          <cell r="AW113" t="str">
            <v>-</v>
          </cell>
          <cell r="AX113" t="str">
            <v>a</v>
          </cell>
          <cell r="AY113" t="str">
            <v>b</v>
          </cell>
          <cell r="AZ113" t="str">
            <v>-</v>
          </cell>
          <cell r="BA113" t="str">
            <v>-</v>
          </cell>
          <cell r="BB113" t="str">
            <v>-</v>
          </cell>
          <cell r="BC113" t="str">
            <v>-</v>
          </cell>
          <cell r="BD113" t="str">
            <v>-</v>
          </cell>
          <cell r="BE113" t="str">
            <v>a</v>
          </cell>
          <cell r="BF113" t="str">
            <v/>
          </cell>
          <cell r="BG113">
            <v>4</v>
          </cell>
          <cell r="BH113">
            <v>3</v>
          </cell>
          <cell r="BI113" t="str">
            <v/>
          </cell>
          <cell r="BJ113" t="str">
            <v/>
          </cell>
          <cell r="BK113" t="str">
            <v/>
          </cell>
          <cell r="BL113" t="str">
            <v/>
          </cell>
          <cell r="BM113" t="str">
            <v/>
          </cell>
          <cell r="BN113">
            <v>0.875</v>
          </cell>
          <cell r="BO113" t="str">
            <v>客観指標</v>
          </cell>
          <cell r="BP113" t="str">
            <v>上下水道サービスを支えている浄水場や管路などの上下水道施設は，普段市民の皆様に意識されにくく，その整備の成果がすぐに市民実感につながりにくいものであるため</v>
          </cell>
          <cell r="BQ113" t="str">
            <v>A</v>
          </cell>
          <cell r="BR113" t="str">
            <v>政策の目的が十分に達成されている</v>
          </cell>
          <cell r="BW113" t="str">
            <v>-</v>
          </cell>
          <cell r="BX113" t="str">
            <v>-</v>
          </cell>
          <cell r="BY113" t="str">
            <v>-</v>
          </cell>
          <cell r="BZ113" t="str">
            <v>-</v>
          </cell>
          <cell r="CA113" t="str">
            <v>-</v>
          </cell>
          <cell r="CB113" t="str">
            <v>-</v>
          </cell>
          <cell r="CC113" t="str">
            <v>-</v>
          </cell>
          <cell r="CD113" t="str">
            <v>-</v>
          </cell>
          <cell r="CE113" t="str">
            <v>-</v>
          </cell>
          <cell r="CF113" t="str">
            <v>e</v>
          </cell>
          <cell r="CG113">
            <v>1</v>
          </cell>
          <cell r="CH113" t="str">
            <v>-</v>
          </cell>
          <cell r="CI113" t="str">
            <v>-</v>
          </cell>
          <cell r="CJ113" t="str">
            <v>-</v>
          </cell>
          <cell r="CK113" t="str">
            <v>-</v>
          </cell>
          <cell r="CL113" t="str">
            <v>-</v>
          </cell>
          <cell r="CM113" t="str">
            <v>-</v>
          </cell>
          <cell r="CN113" t="str">
            <v>-</v>
          </cell>
          <cell r="CO113" t="str">
            <v>-</v>
          </cell>
          <cell r="CP113">
            <v>1</v>
          </cell>
          <cell r="CQ113" t="str">
            <v/>
          </cell>
          <cell r="CR113" t="str">
            <v/>
          </cell>
          <cell r="CS113" t="str">
            <v/>
          </cell>
          <cell r="CT113" t="str">
            <v/>
          </cell>
          <cell r="CU113" t="str">
            <v/>
          </cell>
          <cell r="CV113" t="str">
            <v/>
          </cell>
          <cell r="CW113" t="str">
            <v/>
          </cell>
          <cell r="CX113" t="str">
            <v/>
          </cell>
          <cell r="CY113" t="str">
            <v/>
          </cell>
          <cell r="CZ113">
            <v>0</v>
          </cell>
          <cell r="DA113" t="str">
            <v>-</v>
          </cell>
          <cell r="DB113" t="str">
            <v>-</v>
          </cell>
          <cell r="DC113" t="str">
            <v>-</v>
          </cell>
          <cell r="DD113" t="str">
            <v>-</v>
          </cell>
          <cell r="DE113" t="str">
            <v>-</v>
          </cell>
          <cell r="DF113" t="str">
            <v>-</v>
          </cell>
          <cell r="DG113" t="str">
            <v>-</v>
          </cell>
          <cell r="DH113" t="str">
            <v>-</v>
          </cell>
          <cell r="DI113" t="e">
            <v>#DIV/0!</v>
          </cell>
          <cell r="DJ113" t="str">
            <v/>
          </cell>
          <cell r="DK113" t="str">
            <v/>
          </cell>
          <cell r="DL113" t="str">
            <v/>
          </cell>
          <cell r="DM113" t="str">
            <v/>
          </cell>
          <cell r="DN113" t="str">
            <v/>
          </cell>
          <cell r="DO113" t="str">
            <v/>
          </cell>
          <cell r="DP113" t="str">
            <v/>
          </cell>
          <cell r="DQ113" t="str">
            <v/>
          </cell>
          <cell r="DR113" t="e">
            <v>#DIV/0!</v>
          </cell>
          <cell r="DS113" t="str">
            <v>客観指標</v>
          </cell>
          <cell r="DT113" t="str">
            <v>上下水道サービスを支えている浄水場や管路などの上下水道施設は，普段市民の皆様に意識されにくく，その整備の成果がすぐに市民実感につながりにくいものであるため</v>
          </cell>
          <cell r="DU113" t="e">
            <v>#DIV/0!</v>
          </cell>
          <cell r="DV113" t="e">
            <v>#DIV/0!</v>
          </cell>
          <cell r="DY113" t="str">
            <v>リンク</v>
          </cell>
          <cell r="EA113" t="str">
            <v>-</v>
          </cell>
          <cell r="EB113" t="str">
            <v>-</v>
          </cell>
          <cell r="EC113" t="str">
            <v>-</v>
          </cell>
          <cell r="ED113" t="str">
            <v>-</v>
          </cell>
          <cell r="EE113" t="str">
            <v>-</v>
          </cell>
          <cell r="EF113" t="str">
            <v>-</v>
          </cell>
          <cell r="EG113" t="str">
            <v>-</v>
          </cell>
          <cell r="EH113" t="str">
            <v>-</v>
          </cell>
          <cell r="EI113" t="str">
            <v>-</v>
          </cell>
          <cell r="EJ113" t="str">
            <v>e</v>
          </cell>
          <cell r="EK113">
            <v>1</v>
          </cell>
          <cell r="EL113" t="str">
            <v>-</v>
          </cell>
          <cell r="EM113" t="str">
            <v>-</v>
          </cell>
          <cell r="EN113" t="str">
            <v>-</v>
          </cell>
          <cell r="EO113" t="str">
            <v>-</v>
          </cell>
          <cell r="EP113" t="str">
            <v>-</v>
          </cell>
          <cell r="EQ113" t="str">
            <v>-</v>
          </cell>
          <cell r="ER113" t="str">
            <v>-</v>
          </cell>
          <cell r="ES113" t="str">
            <v>-</v>
          </cell>
          <cell r="ET113">
            <v>1</v>
          </cell>
          <cell r="EU113" t="str">
            <v/>
          </cell>
          <cell r="EV113" t="str">
            <v/>
          </cell>
          <cell r="EW113" t="str">
            <v/>
          </cell>
          <cell r="EX113" t="str">
            <v/>
          </cell>
          <cell r="EY113" t="str">
            <v/>
          </cell>
          <cell r="EZ113" t="str">
            <v/>
          </cell>
          <cell r="FA113" t="str">
            <v/>
          </cell>
          <cell r="FB113" t="str">
            <v/>
          </cell>
          <cell r="FC113" t="str">
            <v/>
          </cell>
          <cell r="FD113">
            <v>0</v>
          </cell>
          <cell r="FE113" t="str">
            <v>-</v>
          </cell>
          <cell r="FF113" t="str">
            <v>-</v>
          </cell>
          <cell r="FG113" t="str">
            <v>-</v>
          </cell>
          <cell r="FH113" t="str">
            <v>-</v>
          </cell>
          <cell r="FI113" t="str">
            <v>-</v>
          </cell>
          <cell r="FJ113" t="str">
            <v>-</v>
          </cell>
          <cell r="FK113" t="str">
            <v>-</v>
          </cell>
          <cell r="FL113" t="str">
            <v>-</v>
          </cell>
          <cell r="FM113" t="e">
            <v>#DIV/0!</v>
          </cell>
          <cell r="FN113" t="str">
            <v/>
          </cell>
          <cell r="FO113" t="str">
            <v/>
          </cell>
          <cell r="FP113" t="str">
            <v/>
          </cell>
          <cell r="FQ113" t="str">
            <v/>
          </cell>
          <cell r="FR113" t="str">
            <v/>
          </cell>
          <cell r="FS113" t="str">
            <v/>
          </cell>
          <cell r="FT113" t="str">
            <v/>
          </cell>
          <cell r="FU113" t="str">
            <v/>
          </cell>
          <cell r="FV113" t="e">
            <v>#DIV/0!</v>
          </cell>
          <cell r="FW113" t="str">
            <v>客観指標</v>
          </cell>
          <cell r="FX113" t="str">
            <v>上下水道サービスを支えている浄水場や管路などの上下水道施設は，普段市民の皆様に意識されにくく，その整備の成果がすぐに市民実感につながりにくいものであるため</v>
          </cell>
          <cell r="FY113" t="e">
            <v>#DIV/0!</v>
          </cell>
          <cell r="FZ113" t="e">
            <v>#DIV/0!</v>
          </cell>
          <cell r="GC113" t="str">
            <v>リンク</v>
          </cell>
          <cell r="GE113" t="str">
            <v>-</v>
          </cell>
          <cell r="GF113" t="str">
            <v>-</v>
          </cell>
          <cell r="GG113" t="str">
            <v>-</v>
          </cell>
          <cell r="GH113" t="str">
            <v>-</v>
          </cell>
          <cell r="GI113" t="str">
            <v>-</v>
          </cell>
          <cell r="GJ113" t="str">
            <v>-</v>
          </cell>
          <cell r="GK113" t="str">
            <v>-</v>
          </cell>
          <cell r="GL113" t="str">
            <v>-</v>
          </cell>
          <cell r="GM113" t="str">
            <v>-</v>
          </cell>
          <cell r="GN113" t="str">
            <v>e</v>
          </cell>
          <cell r="GO113">
            <v>1</v>
          </cell>
          <cell r="GP113" t="str">
            <v>-</v>
          </cell>
          <cell r="GQ113" t="str">
            <v>-</v>
          </cell>
          <cell r="GR113" t="str">
            <v>-</v>
          </cell>
          <cell r="GS113" t="str">
            <v>-</v>
          </cell>
          <cell r="GT113" t="str">
            <v>-</v>
          </cell>
          <cell r="GU113" t="str">
            <v>-</v>
          </cell>
          <cell r="GV113" t="str">
            <v>-</v>
          </cell>
          <cell r="GW113" t="str">
            <v>-</v>
          </cell>
          <cell r="GX113">
            <v>1</v>
          </cell>
          <cell r="GY113" t="str">
            <v/>
          </cell>
          <cell r="GZ113" t="str">
            <v/>
          </cell>
          <cell r="HA113" t="str">
            <v/>
          </cell>
          <cell r="HB113" t="str">
            <v/>
          </cell>
          <cell r="HC113" t="str">
            <v/>
          </cell>
          <cell r="HD113" t="str">
            <v/>
          </cell>
          <cell r="HE113" t="str">
            <v/>
          </cell>
          <cell r="HF113" t="str">
            <v/>
          </cell>
          <cell r="HG113" t="str">
            <v/>
          </cell>
          <cell r="HH113">
            <v>0</v>
          </cell>
          <cell r="HI113" t="str">
            <v>-</v>
          </cell>
          <cell r="HJ113" t="str">
            <v>-</v>
          </cell>
          <cell r="HK113" t="str">
            <v>-</v>
          </cell>
          <cell r="HL113" t="str">
            <v>-</v>
          </cell>
          <cell r="HM113" t="str">
            <v>-</v>
          </cell>
          <cell r="HN113" t="str">
            <v>-</v>
          </cell>
          <cell r="HO113" t="str">
            <v>-</v>
          </cell>
          <cell r="HP113" t="str">
            <v>-</v>
          </cell>
          <cell r="HQ113" t="e">
            <v>#DIV/0!</v>
          </cell>
          <cell r="HR113" t="str">
            <v/>
          </cell>
          <cell r="HS113" t="str">
            <v/>
          </cell>
          <cell r="HT113" t="str">
            <v/>
          </cell>
          <cell r="HU113" t="str">
            <v/>
          </cell>
          <cell r="HV113" t="str">
            <v/>
          </cell>
          <cell r="HW113" t="str">
            <v/>
          </cell>
          <cell r="HX113" t="str">
            <v/>
          </cell>
          <cell r="HY113" t="str">
            <v/>
          </cell>
          <cell r="HZ113" t="e">
            <v>#DIV/0!</v>
          </cell>
          <cell r="IA113" t="str">
            <v>客観指標</v>
          </cell>
          <cell r="IB113" t="str">
            <v>上下水道サービスを支えている浄水場や管路などの上下水道施設は，普段市民の皆様に意識されにくく，その整備の成果がすぐに市民実感につながりにくいものであるため</v>
          </cell>
          <cell r="IC113" t="e">
            <v>#DIV/0!</v>
          </cell>
          <cell r="ID113" t="e">
            <v>#DIV/0!</v>
          </cell>
          <cell r="IG113" t="str">
            <v>リンク</v>
          </cell>
          <cell r="II113" t="str">
            <v>-</v>
          </cell>
          <cell r="IJ113" t="str">
            <v>-</v>
          </cell>
          <cell r="IK113" t="str">
            <v>-</v>
          </cell>
          <cell r="IL113" t="str">
            <v>-</v>
          </cell>
          <cell r="IM113" t="str">
            <v>-</v>
          </cell>
          <cell r="IN113" t="str">
            <v>-</v>
          </cell>
          <cell r="IO113" t="str">
            <v>-</v>
          </cell>
          <cell r="IP113" t="str">
            <v>-</v>
          </cell>
          <cell r="IQ113" t="str">
            <v>-</v>
          </cell>
          <cell r="IR113" t="str">
            <v>e</v>
          </cell>
          <cell r="IS113">
            <v>1</v>
          </cell>
          <cell r="IT113" t="str">
            <v>-</v>
          </cell>
          <cell r="IU113" t="str">
            <v>-</v>
          </cell>
          <cell r="IV113" t="str">
            <v>-</v>
          </cell>
          <cell r="IW113" t="str">
            <v>-</v>
          </cell>
          <cell r="IX113" t="str">
            <v>-</v>
          </cell>
          <cell r="IY113" t="str">
            <v>-</v>
          </cell>
          <cell r="IZ113" t="str">
            <v>-</v>
          </cell>
          <cell r="JA113" t="str">
            <v>-</v>
          </cell>
          <cell r="JB113">
            <v>1</v>
          </cell>
          <cell r="JC113" t="str">
            <v/>
          </cell>
          <cell r="JD113" t="str">
            <v/>
          </cell>
          <cell r="JE113" t="str">
            <v/>
          </cell>
          <cell r="JF113" t="str">
            <v/>
          </cell>
          <cell r="JG113" t="str">
            <v/>
          </cell>
          <cell r="JH113" t="str">
            <v/>
          </cell>
          <cell r="JI113" t="str">
            <v/>
          </cell>
          <cell r="JJ113" t="str">
            <v/>
          </cell>
          <cell r="JK113" t="str">
            <v/>
          </cell>
          <cell r="JL113">
            <v>0</v>
          </cell>
          <cell r="JM113" t="str">
            <v>-</v>
          </cell>
          <cell r="JN113" t="str">
            <v>-</v>
          </cell>
          <cell r="JO113" t="str">
            <v>-</v>
          </cell>
          <cell r="JP113" t="str">
            <v>-</v>
          </cell>
          <cell r="JQ113" t="str">
            <v>-</v>
          </cell>
          <cell r="JR113" t="str">
            <v>-</v>
          </cell>
          <cell r="JS113" t="str">
            <v>-</v>
          </cell>
          <cell r="JT113" t="str">
            <v>-</v>
          </cell>
          <cell r="JU113" t="e">
            <v>#DIV/0!</v>
          </cell>
          <cell r="JV113" t="str">
            <v/>
          </cell>
          <cell r="JW113" t="str">
            <v/>
          </cell>
          <cell r="JX113" t="str">
            <v/>
          </cell>
          <cell r="JY113" t="str">
            <v/>
          </cell>
          <cell r="JZ113" t="str">
            <v/>
          </cell>
          <cell r="KA113" t="str">
            <v/>
          </cell>
          <cell r="KB113" t="str">
            <v/>
          </cell>
          <cell r="KC113" t="str">
            <v/>
          </cell>
          <cell r="KD113" t="e">
            <v>#DIV/0!</v>
          </cell>
          <cell r="KE113" t="str">
            <v>客観指標</v>
          </cell>
          <cell r="KF113" t="str">
            <v>上下水道サービスを支えている浄水場や管路などの上下水道施設は，普段市民の皆様に意識されにくく，その整備の成果がすぐに市民実感につながりにくいものであるため</v>
          </cell>
          <cell r="KG113" t="e">
            <v>#DIV/0!</v>
          </cell>
          <cell r="KH113" t="e">
            <v>#DIV/0!</v>
          </cell>
          <cell r="KK113" t="str">
            <v>リンク</v>
          </cell>
        </row>
        <row r="114">
          <cell r="A114">
            <v>2703</v>
          </cell>
          <cell r="B114" t="str">
            <v>雨に強いまちづくりを推進する河川・雨水幹線の整備等</v>
          </cell>
          <cell r="C114">
            <v>27</v>
          </cell>
          <cell r="D114" t="str">
            <v>くらしの水</v>
          </cell>
          <cell r="F114" t="str">
            <v>上下水道局</v>
          </cell>
          <cell r="H114" t="str">
            <v>建設局</v>
          </cell>
          <cell r="K114" t="str">
            <v>-</v>
          </cell>
          <cell r="L114" t="str">
            <v>○</v>
          </cell>
          <cell r="M114" t="str">
            <v>-</v>
          </cell>
          <cell r="N114" t="str">
            <v>-</v>
          </cell>
          <cell r="O114" t="str">
            <v>-</v>
          </cell>
          <cell r="P114" t="str">
            <v>-</v>
          </cell>
          <cell r="Q114" t="str">
            <v>-</v>
          </cell>
          <cell r="R114" t="str">
            <v>-</v>
          </cell>
          <cell r="S114" t="str">
            <v>a</v>
          </cell>
          <cell r="T114" t="str">
            <v>a</v>
          </cell>
          <cell r="U114" t="str">
            <v>-</v>
          </cell>
          <cell r="V114" t="str">
            <v>-</v>
          </cell>
          <cell r="W114" t="str">
            <v>-</v>
          </cell>
          <cell r="X114" t="str">
            <v>-</v>
          </cell>
          <cell r="Y114" t="str">
            <v>-</v>
          </cell>
          <cell r="Z114" t="str">
            <v>-</v>
          </cell>
          <cell r="AA114" t="str">
            <v>-</v>
          </cell>
          <cell r="AB114" t="str">
            <v>a</v>
          </cell>
          <cell r="AC114">
            <v>1</v>
          </cell>
          <cell r="AD114">
            <v>1</v>
          </cell>
          <cell r="AE114" t="str">
            <v>-</v>
          </cell>
          <cell r="AF114" t="str">
            <v>-</v>
          </cell>
          <cell r="AG114" t="str">
            <v>-</v>
          </cell>
          <cell r="AH114" t="str">
            <v>-</v>
          </cell>
          <cell r="AI114" t="str">
            <v>-</v>
          </cell>
          <cell r="AJ114" t="str">
            <v>-</v>
          </cell>
          <cell r="AK114" t="str">
            <v>-</v>
          </cell>
          <cell r="AL114">
            <v>2</v>
          </cell>
          <cell r="AM114">
            <v>4</v>
          </cell>
          <cell r="AN114">
            <v>4</v>
          </cell>
          <cell r="AO114" t="str">
            <v/>
          </cell>
          <cell r="AP114" t="str">
            <v/>
          </cell>
          <cell r="AQ114" t="str">
            <v/>
          </cell>
          <cell r="AR114" t="str">
            <v/>
          </cell>
          <cell r="AS114" t="str">
            <v/>
          </cell>
          <cell r="AT114" t="str">
            <v/>
          </cell>
          <cell r="AU114" t="str">
            <v/>
          </cell>
          <cell r="AV114">
            <v>1</v>
          </cell>
          <cell r="AW114" t="str">
            <v>-</v>
          </cell>
          <cell r="AX114" t="str">
            <v>a</v>
          </cell>
          <cell r="AY114" t="str">
            <v>-</v>
          </cell>
          <cell r="AZ114" t="str">
            <v>-</v>
          </cell>
          <cell r="BA114" t="str">
            <v>-</v>
          </cell>
          <cell r="BB114" t="str">
            <v>-</v>
          </cell>
          <cell r="BC114" t="str">
            <v>-</v>
          </cell>
          <cell r="BD114" t="str">
            <v>-</v>
          </cell>
          <cell r="BE114" t="str">
            <v>a</v>
          </cell>
          <cell r="BF114" t="str">
            <v/>
          </cell>
          <cell r="BG114">
            <v>4</v>
          </cell>
          <cell r="BH114" t="str">
            <v/>
          </cell>
          <cell r="BI114" t="str">
            <v/>
          </cell>
          <cell r="BJ114" t="str">
            <v/>
          </cell>
          <cell r="BK114" t="str">
            <v/>
          </cell>
          <cell r="BL114" t="str">
            <v/>
          </cell>
          <cell r="BM114" t="str">
            <v/>
          </cell>
          <cell r="BN114">
            <v>1</v>
          </cell>
          <cell r="BO114" t="str">
            <v>客観指標</v>
          </cell>
          <cell r="BP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BQ114" t="str">
            <v>A</v>
          </cell>
          <cell r="BR114" t="str">
            <v>政策の目的が十分に達成されている</v>
          </cell>
          <cell r="BW114" t="str">
            <v>-</v>
          </cell>
          <cell r="BX114" t="str">
            <v>-</v>
          </cell>
          <cell r="BY114" t="str">
            <v>-</v>
          </cell>
          <cell r="BZ114" t="str">
            <v>-</v>
          </cell>
          <cell r="CA114" t="str">
            <v>-</v>
          </cell>
          <cell r="CB114" t="str">
            <v>-</v>
          </cell>
          <cell r="CC114" t="str">
            <v>-</v>
          </cell>
          <cell r="CD114" t="str">
            <v>-</v>
          </cell>
          <cell r="CE114" t="str">
            <v>-</v>
          </cell>
          <cell r="CF114" t="str">
            <v>e</v>
          </cell>
          <cell r="CG114">
            <v>1</v>
          </cell>
          <cell r="CH114">
            <v>1</v>
          </cell>
          <cell r="CI114" t="str">
            <v>-</v>
          </cell>
          <cell r="CJ114" t="str">
            <v>-</v>
          </cell>
          <cell r="CK114" t="str">
            <v>-</v>
          </cell>
          <cell r="CL114" t="str">
            <v>-</v>
          </cell>
          <cell r="CM114" t="str">
            <v>-</v>
          </cell>
          <cell r="CN114" t="str">
            <v>-</v>
          </cell>
          <cell r="CO114" t="str">
            <v>-</v>
          </cell>
          <cell r="CP114">
            <v>2</v>
          </cell>
          <cell r="CQ114" t="str">
            <v/>
          </cell>
          <cell r="CR114" t="str">
            <v/>
          </cell>
          <cell r="CS114" t="str">
            <v/>
          </cell>
          <cell r="CT114" t="str">
            <v/>
          </cell>
          <cell r="CU114" t="str">
            <v/>
          </cell>
          <cell r="CV114" t="str">
            <v/>
          </cell>
          <cell r="CW114" t="str">
            <v/>
          </cell>
          <cell r="CX114" t="str">
            <v/>
          </cell>
          <cell r="CY114" t="str">
            <v/>
          </cell>
          <cell r="CZ114">
            <v>0</v>
          </cell>
          <cell r="DA114" t="str">
            <v>-</v>
          </cell>
          <cell r="DB114" t="str">
            <v>-</v>
          </cell>
          <cell r="DC114" t="str">
            <v>-</v>
          </cell>
          <cell r="DD114" t="str">
            <v>-</v>
          </cell>
          <cell r="DE114" t="str">
            <v>-</v>
          </cell>
          <cell r="DF114" t="str">
            <v>-</v>
          </cell>
          <cell r="DG114" t="str">
            <v>-</v>
          </cell>
          <cell r="DH114" t="str">
            <v>-</v>
          </cell>
          <cell r="DI114" t="e">
            <v>#DIV/0!</v>
          </cell>
          <cell r="DJ114" t="str">
            <v/>
          </cell>
          <cell r="DK114" t="str">
            <v/>
          </cell>
          <cell r="DL114" t="str">
            <v/>
          </cell>
          <cell r="DM114" t="str">
            <v/>
          </cell>
          <cell r="DN114" t="str">
            <v/>
          </cell>
          <cell r="DO114" t="str">
            <v/>
          </cell>
          <cell r="DP114" t="str">
            <v/>
          </cell>
          <cell r="DQ114" t="str">
            <v/>
          </cell>
          <cell r="DR114" t="e">
            <v>#DIV/0!</v>
          </cell>
          <cell r="DS114" t="str">
            <v>客観指標</v>
          </cell>
          <cell r="DT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DU114" t="e">
            <v>#DIV/0!</v>
          </cell>
          <cell r="DV114" t="e">
            <v>#DIV/0!</v>
          </cell>
          <cell r="DY114" t="str">
            <v>リンク</v>
          </cell>
          <cell r="EA114" t="str">
            <v>-</v>
          </cell>
          <cell r="EB114" t="str">
            <v>-</v>
          </cell>
          <cell r="EC114" t="str">
            <v>-</v>
          </cell>
          <cell r="ED114" t="str">
            <v>-</v>
          </cell>
          <cell r="EE114" t="str">
            <v>-</v>
          </cell>
          <cell r="EF114" t="str">
            <v>-</v>
          </cell>
          <cell r="EG114" t="str">
            <v>-</v>
          </cell>
          <cell r="EH114" t="str">
            <v>-</v>
          </cell>
          <cell r="EI114" t="str">
            <v>-</v>
          </cell>
          <cell r="EJ114" t="str">
            <v>e</v>
          </cell>
          <cell r="EK114">
            <v>1</v>
          </cell>
          <cell r="EL114">
            <v>1</v>
          </cell>
          <cell r="EM114" t="str">
            <v>-</v>
          </cell>
          <cell r="EN114" t="str">
            <v>-</v>
          </cell>
          <cell r="EO114" t="str">
            <v>-</v>
          </cell>
          <cell r="EP114" t="str">
            <v>-</v>
          </cell>
          <cell r="EQ114" t="str">
            <v>-</v>
          </cell>
          <cell r="ER114" t="str">
            <v>-</v>
          </cell>
          <cell r="ES114" t="str">
            <v>-</v>
          </cell>
          <cell r="ET114">
            <v>2</v>
          </cell>
          <cell r="EU114" t="str">
            <v/>
          </cell>
          <cell r="EV114" t="str">
            <v/>
          </cell>
          <cell r="EW114" t="str">
            <v/>
          </cell>
          <cell r="EX114" t="str">
            <v/>
          </cell>
          <cell r="EY114" t="str">
            <v/>
          </cell>
          <cell r="EZ114" t="str">
            <v/>
          </cell>
          <cell r="FA114" t="str">
            <v/>
          </cell>
          <cell r="FB114" t="str">
            <v/>
          </cell>
          <cell r="FC114" t="str">
            <v/>
          </cell>
          <cell r="FD114">
            <v>0</v>
          </cell>
          <cell r="FE114" t="str">
            <v>-</v>
          </cell>
          <cell r="FF114" t="str">
            <v>-</v>
          </cell>
          <cell r="FG114" t="str">
            <v>-</v>
          </cell>
          <cell r="FH114" t="str">
            <v>-</v>
          </cell>
          <cell r="FI114" t="str">
            <v>-</v>
          </cell>
          <cell r="FJ114" t="str">
            <v>-</v>
          </cell>
          <cell r="FK114" t="str">
            <v>-</v>
          </cell>
          <cell r="FL114" t="str">
            <v>-</v>
          </cell>
          <cell r="FM114" t="e">
            <v>#DIV/0!</v>
          </cell>
          <cell r="FN114" t="str">
            <v/>
          </cell>
          <cell r="FO114" t="str">
            <v/>
          </cell>
          <cell r="FP114" t="str">
            <v/>
          </cell>
          <cell r="FQ114" t="str">
            <v/>
          </cell>
          <cell r="FR114" t="str">
            <v/>
          </cell>
          <cell r="FS114" t="str">
            <v/>
          </cell>
          <cell r="FT114" t="str">
            <v/>
          </cell>
          <cell r="FU114" t="str">
            <v/>
          </cell>
          <cell r="FV114" t="e">
            <v>#DIV/0!</v>
          </cell>
          <cell r="FW114" t="str">
            <v>客観指標</v>
          </cell>
          <cell r="FX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FY114" t="e">
            <v>#DIV/0!</v>
          </cell>
          <cell r="FZ114" t="e">
            <v>#DIV/0!</v>
          </cell>
          <cell r="GC114" t="str">
            <v>リンク</v>
          </cell>
          <cell r="GE114" t="str">
            <v>-</v>
          </cell>
          <cell r="GF114" t="str">
            <v>-</v>
          </cell>
          <cell r="GG114" t="str">
            <v>-</v>
          </cell>
          <cell r="GH114" t="str">
            <v>-</v>
          </cell>
          <cell r="GI114" t="str">
            <v>-</v>
          </cell>
          <cell r="GJ114" t="str">
            <v>-</v>
          </cell>
          <cell r="GK114" t="str">
            <v>-</v>
          </cell>
          <cell r="GL114" t="str">
            <v>-</v>
          </cell>
          <cell r="GM114" t="str">
            <v>-</v>
          </cell>
          <cell r="GN114" t="str">
            <v>e</v>
          </cell>
          <cell r="GO114">
            <v>1</v>
          </cell>
          <cell r="GP114">
            <v>1</v>
          </cell>
          <cell r="GQ114" t="str">
            <v>-</v>
          </cell>
          <cell r="GR114" t="str">
            <v>-</v>
          </cell>
          <cell r="GS114" t="str">
            <v>-</v>
          </cell>
          <cell r="GT114" t="str">
            <v>-</v>
          </cell>
          <cell r="GU114" t="str">
            <v>-</v>
          </cell>
          <cell r="GV114" t="str">
            <v>-</v>
          </cell>
          <cell r="GW114" t="str">
            <v>-</v>
          </cell>
          <cell r="GX114">
            <v>2</v>
          </cell>
          <cell r="GY114" t="str">
            <v/>
          </cell>
          <cell r="GZ114" t="str">
            <v/>
          </cell>
          <cell r="HA114" t="str">
            <v/>
          </cell>
          <cell r="HB114" t="str">
            <v/>
          </cell>
          <cell r="HC114" t="str">
            <v/>
          </cell>
          <cell r="HD114" t="str">
            <v/>
          </cell>
          <cell r="HE114" t="str">
            <v/>
          </cell>
          <cell r="HF114" t="str">
            <v/>
          </cell>
          <cell r="HG114" t="str">
            <v/>
          </cell>
          <cell r="HH114">
            <v>0</v>
          </cell>
          <cell r="HI114" t="str">
            <v>-</v>
          </cell>
          <cell r="HJ114" t="str">
            <v>-</v>
          </cell>
          <cell r="HK114" t="str">
            <v>-</v>
          </cell>
          <cell r="HL114" t="str">
            <v>-</v>
          </cell>
          <cell r="HM114" t="str">
            <v>-</v>
          </cell>
          <cell r="HN114" t="str">
            <v>-</v>
          </cell>
          <cell r="HO114" t="str">
            <v>-</v>
          </cell>
          <cell r="HP114" t="str">
            <v>-</v>
          </cell>
          <cell r="HQ114" t="e">
            <v>#DIV/0!</v>
          </cell>
          <cell r="HR114" t="str">
            <v/>
          </cell>
          <cell r="HS114" t="str">
            <v/>
          </cell>
          <cell r="HT114" t="str">
            <v/>
          </cell>
          <cell r="HU114" t="str">
            <v/>
          </cell>
          <cell r="HV114" t="str">
            <v/>
          </cell>
          <cell r="HW114" t="str">
            <v/>
          </cell>
          <cell r="HX114" t="str">
            <v/>
          </cell>
          <cell r="HY114" t="str">
            <v/>
          </cell>
          <cell r="HZ114" t="e">
            <v>#DIV/0!</v>
          </cell>
          <cell r="IA114" t="str">
            <v>客観指標</v>
          </cell>
          <cell r="IB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IC114" t="e">
            <v>#DIV/0!</v>
          </cell>
          <cell r="ID114" t="e">
            <v>#DIV/0!</v>
          </cell>
          <cell r="IG114" t="str">
            <v>リンク</v>
          </cell>
          <cell r="II114" t="str">
            <v>-</v>
          </cell>
          <cell r="IJ114" t="str">
            <v>-</v>
          </cell>
          <cell r="IK114" t="str">
            <v>-</v>
          </cell>
          <cell r="IL114" t="str">
            <v>-</v>
          </cell>
          <cell r="IM114" t="str">
            <v>-</v>
          </cell>
          <cell r="IN114" t="str">
            <v>-</v>
          </cell>
          <cell r="IO114" t="str">
            <v>-</v>
          </cell>
          <cell r="IP114" t="str">
            <v>-</v>
          </cell>
          <cell r="IQ114" t="str">
            <v>-</v>
          </cell>
          <cell r="IR114" t="str">
            <v>e</v>
          </cell>
          <cell r="IS114">
            <v>1</v>
          </cell>
          <cell r="IT114">
            <v>1</v>
          </cell>
          <cell r="IU114" t="str">
            <v>-</v>
          </cell>
          <cell r="IV114" t="str">
            <v>-</v>
          </cell>
          <cell r="IW114" t="str">
            <v>-</v>
          </cell>
          <cell r="IX114" t="str">
            <v>-</v>
          </cell>
          <cell r="IY114" t="str">
            <v>-</v>
          </cell>
          <cell r="IZ114" t="str">
            <v>-</v>
          </cell>
          <cell r="JA114" t="str">
            <v>-</v>
          </cell>
          <cell r="JB114">
            <v>2</v>
          </cell>
          <cell r="JC114" t="str">
            <v/>
          </cell>
          <cell r="JD114" t="str">
            <v/>
          </cell>
          <cell r="JE114" t="str">
            <v/>
          </cell>
          <cell r="JF114" t="str">
            <v/>
          </cell>
          <cell r="JG114" t="str">
            <v/>
          </cell>
          <cell r="JH114" t="str">
            <v/>
          </cell>
          <cell r="JI114" t="str">
            <v/>
          </cell>
          <cell r="JJ114" t="str">
            <v/>
          </cell>
          <cell r="JK114" t="str">
            <v/>
          </cell>
          <cell r="JL114">
            <v>0</v>
          </cell>
          <cell r="JM114" t="str">
            <v>-</v>
          </cell>
          <cell r="JN114" t="str">
            <v>-</v>
          </cell>
          <cell r="JO114" t="str">
            <v>-</v>
          </cell>
          <cell r="JP114" t="str">
            <v>-</v>
          </cell>
          <cell r="JQ114" t="str">
            <v>-</v>
          </cell>
          <cell r="JR114" t="str">
            <v>-</v>
          </cell>
          <cell r="JS114" t="str">
            <v>-</v>
          </cell>
          <cell r="JT114" t="str">
            <v>-</v>
          </cell>
          <cell r="JU114" t="e">
            <v>#DIV/0!</v>
          </cell>
          <cell r="JV114" t="str">
            <v/>
          </cell>
          <cell r="JW114" t="str">
            <v/>
          </cell>
          <cell r="JX114" t="str">
            <v/>
          </cell>
          <cell r="JY114" t="str">
            <v/>
          </cell>
          <cell r="JZ114" t="str">
            <v/>
          </cell>
          <cell r="KA114" t="str">
            <v/>
          </cell>
          <cell r="KB114" t="str">
            <v/>
          </cell>
          <cell r="KC114" t="str">
            <v/>
          </cell>
          <cell r="KD114" t="e">
            <v>#DIV/0!</v>
          </cell>
          <cell r="KE114" t="str">
            <v>客観指標</v>
          </cell>
          <cell r="KF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KG114" t="e">
            <v>#DIV/0!</v>
          </cell>
          <cell r="KH114" t="e">
            <v>#DIV/0!</v>
          </cell>
          <cell r="KK114" t="str">
            <v>リンク</v>
          </cell>
        </row>
        <row r="115">
          <cell r="A115">
            <v>2704</v>
          </cell>
          <cell r="B115" t="str">
            <v>水環境の保全等に配慮した取組の推進</v>
          </cell>
          <cell r="C115">
            <v>27</v>
          </cell>
          <cell r="D115" t="str">
            <v>くらしの水</v>
          </cell>
          <cell r="F115" t="str">
            <v>上下水道局</v>
          </cell>
          <cell r="K115" t="str">
            <v>-</v>
          </cell>
          <cell r="L115" t="str">
            <v>-</v>
          </cell>
          <cell r="M115" t="str">
            <v>○</v>
          </cell>
          <cell r="N115" t="str">
            <v>-</v>
          </cell>
          <cell r="O115" t="str">
            <v>-</v>
          </cell>
          <cell r="P115" t="str">
            <v>-</v>
          </cell>
          <cell r="Q115" t="str">
            <v>-</v>
          </cell>
          <cell r="R115" t="str">
            <v>-</v>
          </cell>
          <cell r="S115" t="str">
            <v>a</v>
          </cell>
          <cell r="T115" t="str">
            <v>a</v>
          </cell>
          <cell r="U115" t="str">
            <v>a</v>
          </cell>
          <cell r="V115" t="str">
            <v>a</v>
          </cell>
          <cell r="W115" t="str">
            <v>-</v>
          </cell>
          <cell r="X115" t="str">
            <v>-</v>
          </cell>
          <cell r="Y115" t="str">
            <v>-</v>
          </cell>
          <cell r="Z115" t="str">
            <v>-</v>
          </cell>
          <cell r="AA115" t="str">
            <v>-</v>
          </cell>
          <cell r="AB115" t="str">
            <v>a</v>
          </cell>
          <cell r="AC115">
            <v>1</v>
          </cell>
          <cell r="AD115">
            <v>1</v>
          </cell>
          <cell r="AE115">
            <v>1</v>
          </cell>
          <cell r="AF115">
            <v>1</v>
          </cell>
          <cell r="AG115" t="str">
            <v>-</v>
          </cell>
          <cell r="AH115" t="str">
            <v>-</v>
          </cell>
          <cell r="AI115" t="str">
            <v>-</v>
          </cell>
          <cell r="AJ115" t="str">
            <v>-</v>
          </cell>
          <cell r="AK115" t="str">
            <v>-</v>
          </cell>
          <cell r="AL115">
            <v>4</v>
          </cell>
          <cell r="AM115">
            <v>4</v>
          </cell>
          <cell r="AN115">
            <v>4</v>
          </cell>
          <cell r="AO115">
            <v>4</v>
          </cell>
          <cell r="AP115">
            <v>4</v>
          </cell>
          <cell r="AQ115" t="str">
            <v/>
          </cell>
          <cell r="AR115" t="str">
            <v/>
          </cell>
          <cell r="AS115" t="str">
            <v/>
          </cell>
          <cell r="AT115" t="str">
            <v/>
          </cell>
          <cell r="AU115" t="str">
            <v/>
          </cell>
          <cell r="AV115">
            <v>1</v>
          </cell>
          <cell r="AW115" t="str">
            <v>-</v>
          </cell>
          <cell r="AX115" t="str">
            <v>-</v>
          </cell>
          <cell r="AY115" t="str">
            <v>b</v>
          </cell>
          <cell r="AZ115" t="str">
            <v>-</v>
          </cell>
          <cell r="BA115" t="str">
            <v>-</v>
          </cell>
          <cell r="BB115" t="str">
            <v>-</v>
          </cell>
          <cell r="BC115" t="str">
            <v>-</v>
          </cell>
          <cell r="BD115" t="str">
            <v>-</v>
          </cell>
          <cell r="BE115" t="str">
            <v>b</v>
          </cell>
          <cell r="BF115" t="str">
            <v/>
          </cell>
          <cell r="BG115" t="str">
            <v/>
          </cell>
          <cell r="BH115">
            <v>3</v>
          </cell>
          <cell r="BI115" t="str">
            <v/>
          </cell>
          <cell r="BJ115" t="str">
            <v/>
          </cell>
          <cell r="BK115" t="str">
            <v/>
          </cell>
          <cell r="BL115" t="str">
            <v/>
          </cell>
          <cell r="BM115" t="str">
            <v/>
          </cell>
          <cell r="BN115">
            <v>0.75</v>
          </cell>
          <cell r="BO115" t="str">
            <v>客観指標</v>
          </cell>
          <cell r="BP115" t="str">
            <v>上下水道サービスを支えている浄水場や管路などの上下水道施設は，普段市民の皆様に意識されにくく，その整備の成果がすぐに市民実感につながりにくいものであるため</v>
          </cell>
          <cell r="BQ115" t="str">
            <v>A</v>
          </cell>
          <cell r="BR115" t="str">
            <v>政策の目的が十分に達成されている</v>
          </cell>
          <cell r="BW115" t="str">
            <v>-</v>
          </cell>
          <cell r="BX115" t="str">
            <v>-</v>
          </cell>
          <cell r="BY115" t="str">
            <v>-</v>
          </cell>
          <cell r="BZ115" t="str">
            <v>-</v>
          </cell>
          <cell r="CA115" t="str">
            <v>-</v>
          </cell>
          <cell r="CB115" t="str">
            <v>-</v>
          </cell>
          <cell r="CC115" t="str">
            <v>-</v>
          </cell>
          <cell r="CD115" t="str">
            <v>-</v>
          </cell>
          <cell r="CE115" t="str">
            <v>-</v>
          </cell>
          <cell r="CF115" t="str">
            <v>e</v>
          </cell>
          <cell r="CG115">
            <v>1</v>
          </cell>
          <cell r="CH115">
            <v>1</v>
          </cell>
          <cell r="CI115">
            <v>1</v>
          </cell>
          <cell r="CJ115">
            <v>1</v>
          </cell>
          <cell r="CK115" t="str">
            <v>-</v>
          </cell>
          <cell r="CL115" t="str">
            <v>-</v>
          </cell>
          <cell r="CM115" t="str">
            <v>-</v>
          </cell>
          <cell r="CN115" t="str">
            <v>-</v>
          </cell>
          <cell r="CO115" t="str">
            <v>-</v>
          </cell>
          <cell r="CP115">
            <v>4</v>
          </cell>
          <cell r="CQ115" t="str">
            <v/>
          </cell>
          <cell r="CR115" t="str">
            <v/>
          </cell>
          <cell r="CS115" t="str">
            <v/>
          </cell>
          <cell r="CT115" t="str">
            <v/>
          </cell>
          <cell r="CU115" t="str">
            <v/>
          </cell>
          <cell r="CV115" t="str">
            <v/>
          </cell>
          <cell r="CW115" t="str">
            <v/>
          </cell>
          <cell r="CX115" t="str">
            <v/>
          </cell>
          <cell r="CY115" t="str">
            <v/>
          </cell>
          <cell r="CZ115">
            <v>0</v>
          </cell>
          <cell r="DA115" t="str">
            <v>-</v>
          </cell>
          <cell r="DB115" t="str">
            <v>-</v>
          </cell>
          <cell r="DC115" t="str">
            <v>-</v>
          </cell>
          <cell r="DD115" t="str">
            <v>-</v>
          </cell>
          <cell r="DE115" t="str">
            <v>-</v>
          </cell>
          <cell r="DF115" t="str">
            <v>-</v>
          </cell>
          <cell r="DG115" t="str">
            <v>-</v>
          </cell>
          <cell r="DH115" t="str">
            <v>-</v>
          </cell>
          <cell r="DI115" t="e">
            <v>#DIV/0!</v>
          </cell>
          <cell r="DJ115" t="str">
            <v/>
          </cell>
          <cell r="DK115" t="str">
            <v/>
          </cell>
          <cell r="DL115" t="str">
            <v/>
          </cell>
          <cell r="DM115" t="str">
            <v/>
          </cell>
          <cell r="DN115" t="str">
            <v/>
          </cell>
          <cell r="DO115" t="str">
            <v/>
          </cell>
          <cell r="DP115" t="str">
            <v/>
          </cell>
          <cell r="DQ115" t="str">
            <v/>
          </cell>
          <cell r="DR115" t="e">
            <v>#DIV/0!</v>
          </cell>
          <cell r="DS115" t="str">
            <v>客観指標</v>
          </cell>
          <cell r="DT115" t="str">
            <v>上下水道サービスを支えている浄水場や管路などの上下水道施設は，普段市民の皆様に意識されにくく，その整備の成果がすぐに市民実感につながりにくいものであるため</v>
          </cell>
          <cell r="DU115" t="e">
            <v>#DIV/0!</v>
          </cell>
          <cell r="DV115" t="e">
            <v>#DIV/0!</v>
          </cell>
          <cell r="DY115" t="str">
            <v>リンク</v>
          </cell>
          <cell r="EA115" t="str">
            <v>-</v>
          </cell>
          <cell r="EB115" t="str">
            <v>-</v>
          </cell>
          <cell r="EC115" t="str">
            <v>-</v>
          </cell>
          <cell r="ED115" t="str">
            <v>-</v>
          </cell>
          <cell r="EE115" t="str">
            <v>-</v>
          </cell>
          <cell r="EF115" t="str">
            <v>-</v>
          </cell>
          <cell r="EG115" t="str">
            <v>-</v>
          </cell>
          <cell r="EH115" t="str">
            <v>-</v>
          </cell>
          <cell r="EI115" t="str">
            <v>-</v>
          </cell>
          <cell r="EJ115" t="str">
            <v>e</v>
          </cell>
          <cell r="EK115">
            <v>1</v>
          </cell>
          <cell r="EL115">
            <v>1</v>
          </cell>
          <cell r="EM115">
            <v>1</v>
          </cell>
          <cell r="EN115">
            <v>1</v>
          </cell>
          <cell r="EO115" t="str">
            <v>-</v>
          </cell>
          <cell r="EP115" t="str">
            <v>-</v>
          </cell>
          <cell r="EQ115" t="str">
            <v>-</v>
          </cell>
          <cell r="ER115" t="str">
            <v>-</v>
          </cell>
          <cell r="ES115" t="str">
            <v>-</v>
          </cell>
          <cell r="ET115">
            <v>4</v>
          </cell>
          <cell r="EU115" t="str">
            <v/>
          </cell>
          <cell r="EV115" t="str">
            <v/>
          </cell>
          <cell r="EW115" t="str">
            <v/>
          </cell>
          <cell r="EX115" t="str">
            <v/>
          </cell>
          <cell r="EY115" t="str">
            <v/>
          </cell>
          <cell r="EZ115" t="str">
            <v/>
          </cell>
          <cell r="FA115" t="str">
            <v/>
          </cell>
          <cell r="FB115" t="str">
            <v/>
          </cell>
          <cell r="FC115" t="str">
            <v/>
          </cell>
          <cell r="FD115">
            <v>0</v>
          </cell>
          <cell r="FE115" t="str">
            <v>-</v>
          </cell>
          <cell r="FF115" t="str">
            <v>-</v>
          </cell>
          <cell r="FG115" t="str">
            <v>-</v>
          </cell>
          <cell r="FH115" t="str">
            <v>-</v>
          </cell>
          <cell r="FI115" t="str">
            <v>-</v>
          </cell>
          <cell r="FJ115" t="str">
            <v>-</v>
          </cell>
          <cell r="FK115" t="str">
            <v>-</v>
          </cell>
          <cell r="FL115" t="str">
            <v>-</v>
          </cell>
          <cell r="FM115" t="e">
            <v>#DIV/0!</v>
          </cell>
          <cell r="FN115" t="str">
            <v/>
          </cell>
          <cell r="FO115" t="str">
            <v/>
          </cell>
          <cell r="FP115" t="str">
            <v/>
          </cell>
          <cell r="FQ115" t="str">
            <v/>
          </cell>
          <cell r="FR115" t="str">
            <v/>
          </cell>
          <cell r="FS115" t="str">
            <v/>
          </cell>
          <cell r="FT115" t="str">
            <v/>
          </cell>
          <cell r="FU115" t="str">
            <v/>
          </cell>
          <cell r="FV115" t="e">
            <v>#DIV/0!</v>
          </cell>
          <cell r="FW115" t="str">
            <v>客観指標</v>
          </cell>
          <cell r="FX115" t="str">
            <v>上下水道サービスを支えている浄水場や管路などの上下水道施設は，普段市民の皆様に意識されにくく，その整備の成果がすぐに市民実感につながりにくいものであるため</v>
          </cell>
          <cell r="FY115" t="e">
            <v>#DIV/0!</v>
          </cell>
          <cell r="FZ115" t="e">
            <v>#DIV/0!</v>
          </cell>
          <cell r="GC115" t="str">
            <v>リンク</v>
          </cell>
          <cell r="GE115" t="str">
            <v>-</v>
          </cell>
          <cell r="GF115" t="str">
            <v>-</v>
          </cell>
          <cell r="GG115" t="str">
            <v>-</v>
          </cell>
          <cell r="GH115" t="str">
            <v>-</v>
          </cell>
          <cell r="GI115" t="str">
            <v>-</v>
          </cell>
          <cell r="GJ115" t="str">
            <v>-</v>
          </cell>
          <cell r="GK115" t="str">
            <v>-</v>
          </cell>
          <cell r="GL115" t="str">
            <v>-</v>
          </cell>
          <cell r="GM115" t="str">
            <v>-</v>
          </cell>
          <cell r="GN115" t="str">
            <v>e</v>
          </cell>
          <cell r="GO115">
            <v>1</v>
          </cell>
          <cell r="GP115">
            <v>1</v>
          </cell>
          <cell r="GQ115">
            <v>1</v>
          </cell>
          <cell r="GR115">
            <v>1</v>
          </cell>
          <cell r="GS115" t="str">
            <v>-</v>
          </cell>
          <cell r="GT115" t="str">
            <v>-</v>
          </cell>
          <cell r="GU115" t="str">
            <v>-</v>
          </cell>
          <cell r="GV115" t="str">
            <v>-</v>
          </cell>
          <cell r="GW115" t="str">
            <v>-</v>
          </cell>
          <cell r="GX115">
            <v>4</v>
          </cell>
          <cell r="GY115" t="str">
            <v/>
          </cell>
          <cell r="GZ115" t="str">
            <v/>
          </cell>
          <cell r="HA115" t="str">
            <v/>
          </cell>
          <cell r="HB115" t="str">
            <v/>
          </cell>
          <cell r="HC115" t="str">
            <v/>
          </cell>
          <cell r="HD115" t="str">
            <v/>
          </cell>
          <cell r="HE115" t="str">
            <v/>
          </cell>
          <cell r="HF115" t="str">
            <v/>
          </cell>
          <cell r="HG115" t="str">
            <v/>
          </cell>
          <cell r="HH115">
            <v>0</v>
          </cell>
          <cell r="HI115" t="str">
            <v>-</v>
          </cell>
          <cell r="HJ115" t="str">
            <v>-</v>
          </cell>
          <cell r="HK115" t="str">
            <v>-</v>
          </cell>
          <cell r="HL115" t="str">
            <v>-</v>
          </cell>
          <cell r="HM115" t="str">
            <v>-</v>
          </cell>
          <cell r="HN115" t="str">
            <v>-</v>
          </cell>
          <cell r="HO115" t="str">
            <v>-</v>
          </cell>
          <cell r="HP115" t="str">
            <v>-</v>
          </cell>
          <cell r="HQ115" t="e">
            <v>#DIV/0!</v>
          </cell>
          <cell r="HR115" t="str">
            <v/>
          </cell>
          <cell r="HS115" t="str">
            <v/>
          </cell>
          <cell r="HT115" t="str">
            <v/>
          </cell>
          <cell r="HU115" t="str">
            <v/>
          </cell>
          <cell r="HV115" t="str">
            <v/>
          </cell>
          <cell r="HW115" t="str">
            <v/>
          </cell>
          <cell r="HX115" t="str">
            <v/>
          </cell>
          <cell r="HY115" t="str">
            <v/>
          </cell>
          <cell r="HZ115" t="e">
            <v>#DIV/0!</v>
          </cell>
          <cell r="IA115" t="str">
            <v>客観指標</v>
          </cell>
          <cell r="IB115" t="str">
            <v>上下水道サービスを支えている浄水場や管路などの上下水道施設は，普段市民の皆様に意識されにくく，その整備の成果がすぐに市民実感につながりにくいものであるため</v>
          </cell>
          <cell r="IC115" t="e">
            <v>#DIV/0!</v>
          </cell>
          <cell r="ID115" t="e">
            <v>#DIV/0!</v>
          </cell>
          <cell r="IG115" t="str">
            <v>リンク</v>
          </cell>
          <cell r="II115" t="str">
            <v>-</v>
          </cell>
          <cell r="IJ115" t="str">
            <v>-</v>
          </cell>
          <cell r="IK115" t="str">
            <v>-</v>
          </cell>
          <cell r="IL115" t="str">
            <v>-</v>
          </cell>
          <cell r="IM115" t="str">
            <v>-</v>
          </cell>
          <cell r="IN115" t="str">
            <v>-</v>
          </cell>
          <cell r="IO115" t="str">
            <v>-</v>
          </cell>
          <cell r="IP115" t="str">
            <v>-</v>
          </cell>
          <cell r="IQ115" t="str">
            <v>-</v>
          </cell>
          <cell r="IR115" t="str">
            <v>e</v>
          </cell>
          <cell r="IS115">
            <v>1</v>
          </cell>
          <cell r="IT115">
            <v>1</v>
          </cell>
          <cell r="IU115">
            <v>1</v>
          </cell>
          <cell r="IV115">
            <v>1</v>
          </cell>
          <cell r="IW115" t="str">
            <v>-</v>
          </cell>
          <cell r="IX115" t="str">
            <v>-</v>
          </cell>
          <cell r="IY115" t="str">
            <v>-</v>
          </cell>
          <cell r="IZ115" t="str">
            <v>-</v>
          </cell>
          <cell r="JA115" t="str">
            <v>-</v>
          </cell>
          <cell r="JB115">
            <v>4</v>
          </cell>
          <cell r="JC115" t="str">
            <v/>
          </cell>
          <cell r="JD115" t="str">
            <v/>
          </cell>
          <cell r="JE115" t="str">
            <v/>
          </cell>
          <cell r="JF115" t="str">
            <v/>
          </cell>
          <cell r="JG115" t="str">
            <v/>
          </cell>
          <cell r="JH115" t="str">
            <v/>
          </cell>
          <cell r="JI115" t="str">
            <v/>
          </cell>
          <cell r="JJ115" t="str">
            <v/>
          </cell>
          <cell r="JK115" t="str">
            <v/>
          </cell>
          <cell r="JL115">
            <v>0</v>
          </cell>
          <cell r="JM115" t="str">
            <v>-</v>
          </cell>
          <cell r="JN115" t="str">
            <v>-</v>
          </cell>
          <cell r="JO115" t="str">
            <v>-</v>
          </cell>
          <cell r="JP115" t="str">
            <v>-</v>
          </cell>
          <cell r="JQ115" t="str">
            <v>-</v>
          </cell>
          <cell r="JR115" t="str">
            <v>-</v>
          </cell>
          <cell r="JS115" t="str">
            <v>-</v>
          </cell>
          <cell r="JT115" t="str">
            <v>-</v>
          </cell>
          <cell r="JU115" t="e">
            <v>#DIV/0!</v>
          </cell>
          <cell r="JV115" t="str">
            <v/>
          </cell>
          <cell r="JW115" t="str">
            <v/>
          </cell>
          <cell r="JX115" t="str">
            <v/>
          </cell>
          <cell r="JY115" t="str">
            <v/>
          </cell>
          <cell r="JZ115" t="str">
            <v/>
          </cell>
          <cell r="KA115" t="str">
            <v/>
          </cell>
          <cell r="KB115" t="str">
            <v/>
          </cell>
          <cell r="KC115" t="str">
            <v/>
          </cell>
          <cell r="KD115" t="e">
            <v>#DIV/0!</v>
          </cell>
          <cell r="KE115" t="str">
            <v>客観指標</v>
          </cell>
          <cell r="KF115" t="str">
            <v>上下水道サービスを支えている浄水場や管路などの上下水道施設は，普段市民の皆様に意識されにくく，その整備の成果がすぐに市民実感につながりにくいものであるため</v>
          </cell>
          <cell r="KG115" t="e">
            <v>#DIV/0!</v>
          </cell>
          <cell r="KH115" t="e">
            <v>#DIV/0!</v>
          </cell>
          <cell r="KK115" t="str">
            <v>リンク</v>
          </cell>
        </row>
        <row r="116">
          <cell r="A116">
            <v>2705</v>
          </cell>
          <cell r="B116" t="str">
            <v>水と共に生きるまちづくりの推進</v>
          </cell>
          <cell r="C116">
            <v>27</v>
          </cell>
          <cell r="D116" t="str">
            <v>くらしの水</v>
          </cell>
          <cell r="F116" t="str">
            <v>建設局</v>
          </cell>
          <cell r="K116" t="str">
            <v>-</v>
          </cell>
          <cell r="L116" t="str">
            <v>-</v>
          </cell>
          <cell r="M116" t="str">
            <v>○</v>
          </cell>
          <cell r="N116" t="str">
            <v>-</v>
          </cell>
          <cell r="O116" t="str">
            <v>-</v>
          </cell>
          <cell r="P116" t="str">
            <v>-</v>
          </cell>
          <cell r="Q116" t="str">
            <v>-</v>
          </cell>
          <cell r="R116" t="str">
            <v>-</v>
          </cell>
          <cell r="S116" t="str">
            <v>a</v>
          </cell>
          <cell r="T116" t="str">
            <v>-</v>
          </cell>
          <cell r="U116" t="str">
            <v>-</v>
          </cell>
          <cell r="V116" t="str">
            <v>-</v>
          </cell>
          <cell r="W116" t="str">
            <v>-</v>
          </cell>
          <cell r="X116" t="str">
            <v>-</v>
          </cell>
          <cell r="Y116" t="str">
            <v>-</v>
          </cell>
          <cell r="Z116" t="str">
            <v>-</v>
          </cell>
          <cell r="AA116" t="str">
            <v>-</v>
          </cell>
          <cell r="AB116" t="str">
            <v>a</v>
          </cell>
          <cell r="AC116">
            <v>1</v>
          </cell>
          <cell r="AD116" t="str">
            <v>-</v>
          </cell>
          <cell r="AE116" t="str">
            <v>-</v>
          </cell>
          <cell r="AF116" t="str">
            <v>-</v>
          </cell>
          <cell r="AG116" t="str">
            <v>-</v>
          </cell>
          <cell r="AH116" t="str">
            <v>-</v>
          </cell>
          <cell r="AI116" t="str">
            <v>-</v>
          </cell>
          <cell r="AJ116" t="str">
            <v>-</v>
          </cell>
          <cell r="AK116" t="str">
            <v>-</v>
          </cell>
          <cell r="AL116">
            <v>1</v>
          </cell>
          <cell r="AM116">
            <v>4</v>
          </cell>
          <cell r="AN116" t="str">
            <v/>
          </cell>
          <cell r="AO116" t="str">
            <v/>
          </cell>
          <cell r="AP116" t="str">
            <v/>
          </cell>
          <cell r="AQ116" t="str">
            <v/>
          </cell>
          <cell r="AR116" t="str">
            <v/>
          </cell>
          <cell r="AS116" t="str">
            <v/>
          </cell>
          <cell r="AT116" t="str">
            <v/>
          </cell>
          <cell r="AU116" t="str">
            <v/>
          </cell>
          <cell r="AV116">
            <v>1</v>
          </cell>
          <cell r="AW116" t="str">
            <v>-</v>
          </cell>
          <cell r="AX116" t="str">
            <v>-</v>
          </cell>
          <cell r="AY116" t="str">
            <v>b</v>
          </cell>
          <cell r="AZ116" t="str">
            <v>-</v>
          </cell>
          <cell r="BA116" t="str">
            <v>-</v>
          </cell>
          <cell r="BB116" t="str">
            <v>-</v>
          </cell>
          <cell r="BC116" t="str">
            <v>-</v>
          </cell>
          <cell r="BD116" t="str">
            <v>-</v>
          </cell>
          <cell r="BE116" t="str">
            <v>b</v>
          </cell>
          <cell r="BF116" t="str">
            <v/>
          </cell>
          <cell r="BG116" t="str">
            <v/>
          </cell>
          <cell r="BH116">
            <v>3</v>
          </cell>
          <cell r="BI116" t="str">
            <v/>
          </cell>
          <cell r="BJ116" t="str">
            <v/>
          </cell>
          <cell r="BK116" t="str">
            <v/>
          </cell>
          <cell r="BL116" t="str">
            <v/>
          </cell>
          <cell r="BM116" t="str">
            <v/>
          </cell>
          <cell r="BN116">
            <v>0.75</v>
          </cell>
          <cell r="BO116" t="str">
            <v>市民実感</v>
          </cell>
          <cell r="BP116" t="str">
            <v>当該施策は，水に関する市民意識の高いまちを目指すものであるため，市民生活実感評価を重視する。</v>
          </cell>
          <cell r="BQ116" t="str">
            <v>B</v>
          </cell>
          <cell r="BR116" t="str">
            <v>政策の目的がかなり達成されている</v>
          </cell>
          <cell r="BW116" t="str">
            <v>-</v>
          </cell>
          <cell r="BX116" t="str">
            <v>-</v>
          </cell>
          <cell r="BY116" t="str">
            <v>-</v>
          </cell>
          <cell r="BZ116" t="str">
            <v>-</v>
          </cell>
          <cell r="CA116" t="str">
            <v>-</v>
          </cell>
          <cell r="CB116" t="str">
            <v>-</v>
          </cell>
          <cell r="CC116" t="str">
            <v>-</v>
          </cell>
          <cell r="CD116" t="str">
            <v>-</v>
          </cell>
          <cell r="CE116" t="str">
            <v>-</v>
          </cell>
          <cell r="CF116" t="str">
            <v>e</v>
          </cell>
          <cell r="CG116">
            <v>1</v>
          </cell>
          <cell r="CH116" t="str">
            <v>-</v>
          </cell>
          <cell r="CI116" t="str">
            <v>-</v>
          </cell>
          <cell r="CJ116" t="str">
            <v>-</v>
          </cell>
          <cell r="CK116" t="str">
            <v>-</v>
          </cell>
          <cell r="CL116" t="str">
            <v>-</v>
          </cell>
          <cell r="CM116" t="str">
            <v>-</v>
          </cell>
          <cell r="CN116" t="str">
            <v>-</v>
          </cell>
          <cell r="CO116" t="str">
            <v>-</v>
          </cell>
          <cell r="CP116">
            <v>1</v>
          </cell>
          <cell r="CQ116" t="str">
            <v/>
          </cell>
          <cell r="CR116" t="str">
            <v/>
          </cell>
          <cell r="CS116" t="str">
            <v/>
          </cell>
          <cell r="CT116" t="str">
            <v/>
          </cell>
          <cell r="CU116" t="str">
            <v/>
          </cell>
          <cell r="CV116" t="str">
            <v/>
          </cell>
          <cell r="CW116" t="str">
            <v/>
          </cell>
          <cell r="CX116" t="str">
            <v/>
          </cell>
          <cell r="CY116" t="str">
            <v/>
          </cell>
          <cell r="CZ116">
            <v>0</v>
          </cell>
          <cell r="DA116" t="str">
            <v>-</v>
          </cell>
          <cell r="DB116" t="str">
            <v>-</v>
          </cell>
          <cell r="DC116" t="str">
            <v>-</v>
          </cell>
          <cell r="DD116" t="str">
            <v>-</v>
          </cell>
          <cell r="DE116" t="str">
            <v>-</v>
          </cell>
          <cell r="DF116" t="str">
            <v>-</v>
          </cell>
          <cell r="DG116" t="str">
            <v>-</v>
          </cell>
          <cell r="DH116" t="str">
            <v>-</v>
          </cell>
          <cell r="DI116" t="e">
            <v>#DIV/0!</v>
          </cell>
          <cell r="DJ116" t="str">
            <v/>
          </cell>
          <cell r="DK116" t="str">
            <v/>
          </cell>
          <cell r="DL116" t="str">
            <v/>
          </cell>
          <cell r="DM116" t="str">
            <v/>
          </cell>
          <cell r="DN116" t="str">
            <v/>
          </cell>
          <cell r="DO116" t="str">
            <v/>
          </cell>
          <cell r="DP116" t="str">
            <v/>
          </cell>
          <cell r="DQ116" t="str">
            <v/>
          </cell>
          <cell r="DR116" t="e">
            <v>#DIV/0!</v>
          </cell>
          <cell r="DS116" t="str">
            <v>市民実感</v>
          </cell>
          <cell r="DT116" t="str">
            <v>当該施策は，水に関する市民意識の高いまちを目指すものであるため，市民生活実感評価を重視する。</v>
          </cell>
          <cell r="DU116" t="e">
            <v>#DIV/0!</v>
          </cell>
          <cell r="DV116" t="e">
            <v>#DIV/0!</v>
          </cell>
          <cell r="DY116" t="str">
            <v>リンク</v>
          </cell>
          <cell r="EA116" t="str">
            <v>-</v>
          </cell>
          <cell r="EB116" t="str">
            <v>-</v>
          </cell>
          <cell r="EC116" t="str">
            <v>-</v>
          </cell>
          <cell r="ED116" t="str">
            <v>-</v>
          </cell>
          <cell r="EE116" t="str">
            <v>-</v>
          </cell>
          <cell r="EF116" t="str">
            <v>-</v>
          </cell>
          <cell r="EG116" t="str">
            <v>-</v>
          </cell>
          <cell r="EH116" t="str">
            <v>-</v>
          </cell>
          <cell r="EI116" t="str">
            <v>-</v>
          </cell>
          <cell r="EJ116" t="str">
            <v>e</v>
          </cell>
          <cell r="EK116">
            <v>1</v>
          </cell>
          <cell r="EL116" t="str">
            <v>-</v>
          </cell>
          <cell r="EM116" t="str">
            <v>-</v>
          </cell>
          <cell r="EN116" t="str">
            <v>-</v>
          </cell>
          <cell r="EO116" t="str">
            <v>-</v>
          </cell>
          <cell r="EP116" t="str">
            <v>-</v>
          </cell>
          <cell r="EQ116" t="str">
            <v>-</v>
          </cell>
          <cell r="ER116" t="str">
            <v>-</v>
          </cell>
          <cell r="ES116" t="str">
            <v>-</v>
          </cell>
          <cell r="ET116">
            <v>1</v>
          </cell>
          <cell r="EU116" t="str">
            <v/>
          </cell>
          <cell r="EV116" t="str">
            <v/>
          </cell>
          <cell r="EW116" t="str">
            <v/>
          </cell>
          <cell r="EX116" t="str">
            <v/>
          </cell>
          <cell r="EY116" t="str">
            <v/>
          </cell>
          <cell r="EZ116" t="str">
            <v/>
          </cell>
          <cell r="FA116" t="str">
            <v/>
          </cell>
          <cell r="FB116" t="str">
            <v/>
          </cell>
          <cell r="FC116" t="str">
            <v/>
          </cell>
          <cell r="FD116">
            <v>0</v>
          </cell>
          <cell r="FE116" t="str">
            <v>-</v>
          </cell>
          <cell r="FF116" t="str">
            <v>-</v>
          </cell>
          <cell r="FG116" t="str">
            <v>-</v>
          </cell>
          <cell r="FH116" t="str">
            <v>-</v>
          </cell>
          <cell r="FI116" t="str">
            <v>-</v>
          </cell>
          <cell r="FJ116" t="str">
            <v>-</v>
          </cell>
          <cell r="FK116" t="str">
            <v>-</v>
          </cell>
          <cell r="FL116" t="str">
            <v>-</v>
          </cell>
          <cell r="FM116" t="e">
            <v>#DIV/0!</v>
          </cell>
          <cell r="FN116" t="str">
            <v/>
          </cell>
          <cell r="FO116" t="str">
            <v/>
          </cell>
          <cell r="FP116" t="str">
            <v/>
          </cell>
          <cell r="FQ116" t="str">
            <v/>
          </cell>
          <cell r="FR116" t="str">
            <v/>
          </cell>
          <cell r="FS116" t="str">
            <v/>
          </cell>
          <cell r="FT116" t="str">
            <v/>
          </cell>
          <cell r="FU116" t="str">
            <v/>
          </cell>
          <cell r="FV116" t="e">
            <v>#DIV/0!</v>
          </cell>
          <cell r="FW116" t="str">
            <v>市民実感</v>
          </cell>
          <cell r="FX116" t="str">
            <v>当該施策は，水に関する市民意識の高いまちを目指すものであるため，市民生活実感評価を重視する。</v>
          </cell>
          <cell r="FY116" t="e">
            <v>#DIV/0!</v>
          </cell>
          <cell r="FZ116" t="e">
            <v>#DIV/0!</v>
          </cell>
          <cell r="GC116" t="str">
            <v>リンク</v>
          </cell>
          <cell r="GE116" t="str">
            <v>-</v>
          </cell>
          <cell r="GF116" t="str">
            <v>-</v>
          </cell>
          <cell r="GG116" t="str">
            <v>-</v>
          </cell>
          <cell r="GH116" t="str">
            <v>-</v>
          </cell>
          <cell r="GI116" t="str">
            <v>-</v>
          </cell>
          <cell r="GJ116" t="str">
            <v>-</v>
          </cell>
          <cell r="GK116" t="str">
            <v>-</v>
          </cell>
          <cell r="GL116" t="str">
            <v>-</v>
          </cell>
          <cell r="GM116" t="str">
            <v>-</v>
          </cell>
          <cell r="GN116" t="str">
            <v>e</v>
          </cell>
          <cell r="GO116">
            <v>1</v>
          </cell>
          <cell r="GP116" t="str">
            <v>-</v>
          </cell>
          <cell r="GQ116" t="str">
            <v>-</v>
          </cell>
          <cell r="GR116" t="str">
            <v>-</v>
          </cell>
          <cell r="GS116" t="str">
            <v>-</v>
          </cell>
          <cell r="GT116" t="str">
            <v>-</v>
          </cell>
          <cell r="GU116" t="str">
            <v>-</v>
          </cell>
          <cell r="GV116" t="str">
            <v>-</v>
          </cell>
          <cell r="GW116" t="str">
            <v>-</v>
          </cell>
          <cell r="GX116">
            <v>1</v>
          </cell>
          <cell r="GY116" t="str">
            <v/>
          </cell>
          <cell r="GZ116" t="str">
            <v/>
          </cell>
          <cell r="HA116" t="str">
            <v/>
          </cell>
          <cell r="HB116" t="str">
            <v/>
          </cell>
          <cell r="HC116" t="str">
            <v/>
          </cell>
          <cell r="HD116" t="str">
            <v/>
          </cell>
          <cell r="HE116" t="str">
            <v/>
          </cell>
          <cell r="HF116" t="str">
            <v/>
          </cell>
          <cell r="HG116" t="str">
            <v/>
          </cell>
          <cell r="HH116">
            <v>0</v>
          </cell>
          <cell r="HI116" t="str">
            <v>-</v>
          </cell>
          <cell r="HJ116" t="str">
            <v>-</v>
          </cell>
          <cell r="HK116" t="str">
            <v>-</v>
          </cell>
          <cell r="HL116" t="str">
            <v>-</v>
          </cell>
          <cell r="HM116" t="str">
            <v>-</v>
          </cell>
          <cell r="HN116" t="str">
            <v>-</v>
          </cell>
          <cell r="HO116" t="str">
            <v>-</v>
          </cell>
          <cell r="HP116" t="str">
            <v>-</v>
          </cell>
          <cell r="HQ116" t="e">
            <v>#DIV/0!</v>
          </cell>
          <cell r="HR116" t="str">
            <v/>
          </cell>
          <cell r="HS116" t="str">
            <v/>
          </cell>
          <cell r="HT116" t="str">
            <v/>
          </cell>
          <cell r="HU116" t="str">
            <v/>
          </cell>
          <cell r="HV116" t="str">
            <v/>
          </cell>
          <cell r="HW116" t="str">
            <v/>
          </cell>
          <cell r="HX116" t="str">
            <v/>
          </cell>
          <cell r="HY116" t="str">
            <v/>
          </cell>
          <cell r="HZ116" t="e">
            <v>#DIV/0!</v>
          </cell>
          <cell r="IA116" t="str">
            <v>市民実感</v>
          </cell>
          <cell r="IB116" t="str">
            <v>当該施策は，水に関する市民意識の高いまちを目指すものであるため，市民生活実感評価を重視する。</v>
          </cell>
          <cell r="IC116" t="e">
            <v>#DIV/0!</v>
          </cell>
          <cell r="ID116" t="e">
            <v>#DIV/0!</v>
          </cell>
          <cell r="IG116" t="str">
            <v>リンク</v>
          </cell>
          <cell r="II116" t="str">
            <v>-</v>
          </cell>
          <cell r="IJ116" t="str">
            <v>-</v>
          </cell>
          <cell r="IK116" t="str">
            <v>-</v>
          </cell>
          <cell r="IL116" t="str">
            <v>-</v>
          </cell>
          <cell r="IM116" t="str">
            <v>-</v>
          </cell>
          <cell r="IN116" t="str">
            <v>-</v>
          </cell>
          <cell r="IO116" t="str">
            <v>-</v>
          </cell>
          <cell r="IP116" t="str">
            <v>-</v>
          </cell>
          <cell r="IQ116" t="str">
            <v>-</v>
          </cell>
          <cell r="IR116" t="str">
            <v>e</v>
          </cell>
          <cell r="IS116">
            <v>1</v>
          </cell>
          <cell r="IT116" t="str">
            <v>-</v>
          </cell>
          <cell r="IU116" t="str">
            <v>-</v>
          </cell>
          <cell r="IV116" t="str">
            <v>-</v>
          </cell>
          <cell r="IW116" t="str">
            <v>-</v>
          </cell>
          <cell r="IX116" t="str">
            <v>-</v>
          </cell>
          <cell r="IY116" t="str">
            <v>-</v>
          </cell>
          <cell r="IZ116" t="str">
            <v>-</v>
          </cell>
          <cell r="JA116" t="str">
            <v>-</v>
          </cell>
          <cell r="JB116">
            <v>1</v>
          </cell>
          <cell r="JC116" t="str">
            <v/>
          </cell>
          <cell r="JD116" t="str">
            <v/>
          </cell>
          <cell r="JE116" t="str">
            <v/>
          </cell>
          <cell r="JF116" t="str">
            <v/>
          </cell>
          <cell r="JG116" t="str">
            <v/>
          </cell>
          <cell r="JH116" t="str">
            <v/>
          </cell>
          <cell r="JI116" t="str">
            <v/>
          </cell>
          <cell r="JJ116" t="str">
            <v/>
          </cell>
          <cell r="JK116" t="str">
            <v/>
          </cell>
          <cell r="JL116">
            <v>0</v>
          </cell>
          <cell r="JM116" t="str">
            <v>-</v>
          </cell>
          <cell r="JN116" t="str">
            <v>-</v>
          </cell>
          <cell r="JO116" t="str">
            <v>-</v>
          </cell>
          <cell r="JP116" t="str">
            <v>-</v>
          </cell>
          <cell r="JQ116" t="str">
            <v>-</v>
          </cell>
          <cell r="JR116" t="str">
            <v>-</v>
          </cell>
          <cell r="JS116" t="str">
            <v>-</v>
          </cell>
          <cell r="JT116" t="str">
            <v>-</v>
          </cell>
          <cell r="JU116" t="e">
            <v>#DIV/0!</v>
          </cell>
          <cell r="JV116" t="str">
            <v/>
          </cell>
          <cell r="JW116" t="str">
            <v/>
          </cell>
          <cell r="JX116" t="str">
            <v/>
          </cell>
          <cell r="JY116" t="str">
            <v/>
          </cell>
          <cell r="JZ116" t="str">
            <v/>
          </cell>
          <cell r="KA116" t="str">
            <v/>
          </cell>
          <cell r="KB116" t="str">
            <v/>
          </cell>
          <cell r="KC116" t="str">
            <v/>
          </cell>
          <cell r="KD116" t="e">
            <v>#DIV/0!</v>
          </cell>
          <cell r="KE116" t="str">
            <v>市民実感</v>
          </cell>
          <cell r="KF116" t="str">
            <v>当該施策は，水に関する市民意識の高いまちを目指すものであるため，市民生活実感評価を重視する。</v>
          </cell>
          <cell r="KG116" t="e">
            <v>#DIV/0!</v>
          </cell>
          <cell r="KH116" t="e">
            <v>#DIV/0!</v>
          </cell>
          <cell r="KK116" t="str">
            <v>リンク</v>
          </cell>
        </row>
        <row r="117">
          <cell r="A117">
            <v>2706</v>
          </cell>
          <cell r="B117" t="str">
            <v>上下水道事業に対する理解や満足度の向上に向けた取組の実施</v>
          </cell>
          <cell r="C117">
            <v>27</v>
          </cell>
          <cell r="D117" t="str">
            <v>くらしの水</v>
          </cell>
          <cell r="F117" t="str">
            <v>上下水道局</v>
          </cell>
          <cell r="K117" t="str">
            <v>-</v>
          </cell>
          <cell r="L117" t="str">
            <v>-</v>
          </cell>
          <cell r="M117" t="str">
            <v>-</v>
          </cell>
          <cell r="N117" t="str">
            <v>○</v>
          </cell>
          <cell r="O117" t="str">
            <v>-</v>
          </cell>
          <cell r="P117" t="str">
            <v>-</v>
          </cell>
          <cell r="Q117" t="str">
            <v>-</v>
          </cell>
          <cell r="R117" t="str">
            <v>-</v>
          </cell>
          <cell r="S117" t="str">
            <v>b</v>
          </cell>
          <cell r="T117" t="str">
            <v>a</v>
          </cell>
          <cell r="U117" t="str">
            <v>-</v>
          </cell>
          <cell r="V117" t="str">
            <v>-</v>
          </cell>
          <cell r="W117" t="str">
            <v>-</v>
          </cell>
          <cell r="X117" t="str">
            <v>-</v>
          </cell>
          <cell r="Y117" t="str">
            <v>-</v>
          </cell>
          <cell r="Z117" t="str">
            <v>-</v>
          </cell>
          <cell r="AA117" t="str">
            <v>-</v>
          </cell>
          <cell r="AB117" t="str">
            <v>a</v>
          </cell>
          <cell r="AC117">
            <v>1</v>
          </cell>
          <cell r="AD117">
            <v>1</v>
          </cell>
          <cell r="AE117" t="str">
            <v>-</v>
          </cell>
          <cell r="AF117" t="str">
            <v>-</v>
          </cell>
          <cell r="AG117" t="str">
            <v>-</v>
          </cell>
          <cell r="AH117" t="str">
            <v>-</v>
          </cell>
          <cell r="AI117" t="str">
            <v>-</v>
          </cell>
          <cell r="AJ117" t="str">
            <v>-</v>
          </cell>
          <cell r="AK117" t="str">
            <v>-</v>
          </cell>
          <cell r="AL117">
            <v>2</v>
          </cell>
          <cell r="AM117">
            <v>3</v>
          </cell>
          <cell r="AN117">
            <v>4</v>
          </cell>
          <cell r="AO117" t="str">
            <v/>
          </cell>
          <cell r="AP117" t="str">
            <v/>
          </cell>
          <cell r="AQ117" t="str">
            <v/>
          </cell>
          <cell r="AR117" t="str">
            <v/>
          </cell>
          <cell r="AS117" t="str">
            <v/>
          </cell>
          <cell r="AT117" t="str">
            <v/>
          </cell>
          <cell r="AU117" t="str">
            <v/>
          </cell>
          <cell r="AV117">
            <v>0.875</v>
          </cell>
          <cell r="AW117" t="str">
            <v>-</v>
          </cell>
          <cell r="AX117" t="str">
            <v>-</v>
          </cell>
          <cell r="AY117" t="str">
            <v>-</v>
          </cell>
          <cell r="AZ117" t="str">
            <v>a</v>
          </cell>
          <cell r="BA117" t="str">
            <v>-</v>
          </cell>
          <cell r="BB117" t="str">
            <v>-</v>
          </cell>
          <cell r="BC117" t="str">
            <v>-</v>
          </cell>
          <cell r="BD117" t="str">
            <v>-</v>
          </cell>
          <cell r="BE117" t="str">
            <v>a</v>
          </cell>
          <cell r="BF117" t="str">
            <v/>
          </cell>
          <cell r="BG117" t="str">
            <v/>
          </cell>
          <cell r="BH117" t="str">
            <v/>
          </cell>
          <cell r="BI117">
            <v>4</v>
          </cell>
          <cell r="BJ117" t="str">
            <v/>
          </cell>
          <cell r="BK117" t="str">
            <v/>
          </cell>
          <cell r="BL117" t="str">
            <v/>
          </cell>
          <cell r="BM117" t="str">
            <v/>
          </cell>
          <cell r="BN117">
            <v>1</v>
          </cell>
          <cell r="BO117" t="str">
            <v>市民実感</v>
          </cell>
          <cell r="BP117" t="str">
            <v>お客さまサービスの一層の推進に取り組むものであり，市民の実感を重視する。</v>
          </cell>
          <cell r="BQ117" t="str">
            <v>A</v>
          </cell>
          <cell r="BR117" t="str">
            <v>政策の目的が十分に達成されている</v>
          </cell>
          <cell r="BW117" t="str">
            <v>-</v>
          </cell>
          <cell r="BX117" t="str">
            <v>-</v>
          </cell>
          <cell r="BY117" t="str">
            <v>-</v>
          </cell>
          <cell r="BZ117" t="str">
            <v>-</v>
          </cell>
          <cell r="CA117" t="str">
            <v>-</v>
          </cell>
          <cell r="CB117" t="str">
            <v>-</v>
          </cell>
          <cell r="CC117" t="str">
            <v>-</v>
          </cell>
          <cell r="CD117" t="str">
            <v>-</v>
          </cell>
          <cell r="CE117" t="str">
            <v>-</v>
          </cell>
          <cell r="CF117" t="str">
            <v>e</v>
          </cell>
          <cell r="CG117">
            <v>1</v>
          </cell>
          <cell r="CH117">
            <v>1</v>
          </cell>
          <cell r="CI117" t="str">
            <v>-</v>
          </cell>
          <cell r="CJ117" t="str">
            <v>-</v>
          </cell>
          <cell r="CK117" t="str">
            <v>-</v>
          </cell>
          <cell r="CL117" t="str">
            <v>-</v>
          </cell>
          <cell r="CM117" t="str">
            <v>-</v>
          </cell>
          <cell r="CN117" t="str">
            <v>-</v>
          </cell>
          <cell r="CO117" t="str">
            <v>-</v>
          </cell>
          <cell r="CP117">
            <v>2</v>
          </cell>
          <cell r="CQ117" t="str">
            <v/>
          </cell>
          <cell r="CR117" t="str">
            <v/>
          </cell>
          <cell r="CS117" t="str">
            <v/>
          </cell>
          <cell r="CT117" t="str">
            <v/>
          </cell>
          <cell r="CU117" t="str">
            <v/>
          </cell>
          <cell r="CV117" t="str">
            <v/>
          </cell>
          <cell r="CW117" t="str">
            <v/>
          </cell>
          <cell r="CX117" t="str">
            <v/>
          </cell>
          <cell r="CY117" t="str">
            <v/>
          </cell>
          <cell r="CZ117">
            <v>0</v>
          </cell>
          <cell r="DA117" t="str">
            <v>-</v>
          </cell>
          <cell r="DB117" t="str">
            <v>-</v>
          </cell>
          <cell r="DC117" t="str">
            <v>-</v>
          </cell>
          <cell r="DD117" t="str">
            <v>-</v>
          </cell>
          <cell r="DE117" t="str">
            <v>-</v>
          </cell>
          <cell r="DF117" t="str">
            <v>-</v>
          </cell>
          <cell r="DG117" t="str">
            <v>-</v>
          </cell>
          <cell r="DH117" t="str">
            <v>-</v>
          </cell>
          <cell r="DI117" t="e">
            <v>#DIV/0!</v>
          </cell>
          <cell r="DJ117" t="str">
            <v/>
          </cell>
          <cell r="DK117" t="str">
            <v/>
          </cell>
          <cell r="DL117" t="str">
            <v/>
          </cell>
          <cell r="DM117" t="str">
            <v/>
          </cell>
          <cell r="DN117" t="str">
            <v/>
          </cell>
          <cell r="DO117" t="str">
            <v/>
          </cell>
          <cell r="DP117" t="str">
            <v/>
          </cell>
          <cell r="DQ117" t="str">
            <v/>
          </cell>
          <cell r="DR117" t="e">
            <v>#DIV/0!</v>
          </cell>
          <cell r="DS117" t="str">
            <v>市民実感</v>
          </cell>
          <cell r="DT117" t="str">
            <v>お客さまサービスの一層の推進に取り組むものであり，市民の実感を重視する。</v>
          </cell>
          <cell r="DU117" t="e">
            <v>#DIV/0!</v>
          </cell>
          <cell r="DV117" t="e">
            <v>#DIV/0!</v>
          </cell>
          <cell r="DY117" t="str">
            <v>リンク</v>
          </cell>
          <cell r="EA117" t="str">
            <v>-</v>
          </cell>
          <cell r="EB117" t="str">
            <v>-</v>
          </cell>
          <cell r="EC117" t="str">
            <v>-</v>
          </cell>
          <cell r="ED117" t="str">
            <v>-</v>
          </cell>
          <cell r="EE117" t="str">
            <v>-</v>
          </cell>
          <cell r="EF117" t="str">
            <v>-</v>
          </cell>
          <cell r="EG117" t="str">
            <v>-</v>
          </cell>
          <cell r="EH117" t="str">
            <v>-</v>
          </cell>
          <cell r="EI117" t="str">
            <v>-</v>
          </cell>
          <cell r="EJ117" t="str">
            <v>e</v>
          </cell>
          <cell r="EK117">
            <v>1</v>
          </cell>
          <cell r="EL117">
            <v>1</v>
          </cell>
          <cell r="EM117" t="str">
            <v>-</v>
          </cell>
          <cell r="EN117" t="str">
            <v>-</v>
          </cell>
          <cell r="EO117" t="str">
            <v>-</v>
          </cell>
          <cell r="EP117" t="str">
            <v>-</v>
          </cell>
          <cell r="EQ117" t="str">
            <v>-</v>
          </cell>
          <cell r="ER117" t="str">
            <v>-</v>
          </cell>
          <cell r="ES117" t="str">
            <v>-</v>
          </cell>
          <cell r="ET117">
            <v>2</v>
          </cell>
          <cell r="EU117" t="str">
            <v/>
          </cell>
          <cell r="EV117" t="str">
            <v/>
          </cell>
          <cell r="EW117" t="str">
            <v/>
          </cell>
          <cell r="EX117" t="str">
            <v/>
          </cell>
          <cell r="EY117" t="str">
            <v/>
          </cell>
          <cell r="EZ117" t="str">
            <v/>
          </cell>
          <cell r="FA117" t="str">
            <v/>
          </cell>
          <cell r="FB117" t="str">
            <v/>
          </cell>
          <cell r="FC117" t="str">
            <v/>
          </cell>
          <cell r="FD117">
            <v>0</v>
          </cell>
          <cell r="FE117" t="str">
            <v>-</v>
          </cell>
          <cell r="FF117" t="str">
            <v>-</v>
          </cell>
          <cell r="FG117" t="str">
            <v>-</v>
          </cell>
          <cell r="FH117" t="str">
            <v>-</v>
          </cell>
          <cell r="FI117" t="str">
            <v>-</v>
          </cell>
          <cell r="FJ117" t="str">
            <v>-</v>
          </cell>
          <cell r="FK117" t="str">
            <v>-</v>
          </cell>
          <cell r="FL117" t="str">
            <v>-</v>
          </cell>
          <cell r="FM117" t="e">
            <v>#DIV/0!</v>
          </cell>
          <cell r="FN117" t="str">
            <v/>
          </cell>
          <cell r="FO117" t="str">
            <v/>
          </cell>
          <cell r="FP117" t="str">
            <v/>
          </cell>
          <cell r="FQ117" t="str">
            <v/>
          </cell>
          <cell r="FR117" t="str">
            <v/>
          </cell>
          <cell r="FS117" t="str">
            <v/>
          </cell>
          <cell r="FT117" t="str">
            <v/>
          </cell>
          <cell r="FU117" t="str">
            <v/>
          </cell>
          <cell r="FV117" t="e">
            <v>#DIV/0!</v>
          </cell>
          <cell r="FW117" t="str">
            <v>市民実感</v>
          </cell>
          <cell r="FX117" t="str">
            <v>お客さまサービスの一層の推進に取り組むものであり，市民の実感を重視する。</v>
          </cell>
          <cell r="FY117" t="e">
            <v>#DIV/0!</v>
          </cell>
          <cell r="FZ117" t="e">
            <v>#DIV/0!</v>
          </cell>
          <cell r="GC117" t="str">
            <v>リンク</v>
          </cell>
          <cell r="GE117" t="str">
            <v>-</v>
          </cell>
          <cell r="GF117" t="str">
            <v>-</v>
          </cell>
          <cell r="GG117" t="str">
            <v>-</v>
          </cell>
          <cell r="GH117" t="str">
            <v>-</v>
          </cell>
          <cell r="GI117" t="str">
            <v>-</v>
          </cell>
          <cell r="GJ117" t="str">
            <v>-</v>
          </cell>
          <cell r="GK117" t="str">
            <v>-</v>
          </cell>
          <cell r="GL117" t="str">
            <v>-</v>
          </cell>
          <cell r="GM117" t="str">
            <v>-</v>
          </cell>
          <cell r="GN117" t="str">
            <v>e</v>
          </cell>
          <cell r="GO117">
            <v>1</v>
          </cell>
          <cell r="GP117">
            <v>1</v>
          </cell>
          <cell r="GQ117" t="str">
            <v>-</v>
          </cell>
          <cell r="GR117" t="str">
            <v>-</v>
          </cell>
          <cell r="GS117" t="str">
            <v>-</v>
          </cell>
          <cell r="GT117" t="str">
            <v>-</v>
          </cell>
          <cell r="GU117" t="str">
            <v>-</v>
          </cell>
          <cell r="GV117" t="str">
            <v>-</v>
          </cell>
          <cell r="GW117" t="str">
            <v>-</v>
          </cell>
          <cell r="GX117">
            <v>2</v>
          </cell>
          <cell r="GY117" t="str">
            <v/>
          </cell>
          <cell r="GZ117" t="str">
            <v/>
          </cell>
          <cell r="HA117" t="str">
            <v/>
          </cell>
          <cell r="HB117" t="str">
            <v/>
          </cell>
          <cell r="HC117" t="str">
            <v/>
          </cell>
          <cell r="HD117" t="str">
            <v/>
          </cell>
          <cell r="HE117" t="str">
            <v/>
          </cell>
          <cell r="HF117" t="str">
            <v/>
          </cell>
          <cell r="HG117" t="str">
            <v/>
          </cell>
          <cell r="HH117">
            <v>0</v>
          </cell>
          <cell r="HI117" t="str">
            <v>-</v>
          </cell>
          <cell r="HJ117" t="str">
            <v>-</v>
          </cell>
          <cell r="HK117" t="str">
            <v>-</v>
          </cell>
          <cell r="HL117" t="str">
            <v>-</v>
          </cell>
          <cell r="HM117" t="str">
            <v>-</v>
          </cell>
          <cell r="HN117" t="str">
            <v>-</v>
          </cell>
          <cell r="HO117" t="str">
            <v>-</v>
          </cell>
          <cell r="HP117" t="str">
            <v>-</v>
          </cell>
          <cell r="HQ117" t="e">
            <v>#DIV/0!</v>
          </cell>
          <cell r="HR117" t="str">
            <v/>
          </cell>
          <cell r="HS117" t="str">
            <v/>
          </cell>
          <cell r="HT117" t="str">
            <v/>
          </cell>
          <cell r="HU117" t="str">
            <v/>
          </cell>
          <cell r="HV117" t="str">
            <v/>
          </cell>
          <cell r="HW117" t="str">
            <v/>
          </cell>
          <cell r="HX117" t="str">
            <v/>
          </cell>
          <cell r="HY117" t="str">
            <v/>
          </cell>
          <cell r="HZ117" t="e">
            <v>#DIV/0!</v>
          </cell>
          <cell r="IA117" t="str">
            <v>市民実感</v>
          </cell>
          <cell r="IB117" t="str">
            <v>お客さまサービスの一層の推進に取り組むものであり，市民の実感を重視する。</v>
          </cell>
          <cell r="IC117" t="e">
            <v>#DIV/0!</v>
          </cell>
          <cell r="ID117" t="e">
            <v>#DIV/0!</v>
          </cell>
          <cell r="IG117" t="str">
            <v>リンク</v>
          </cell>
          <cell r="II117" t="str">
            <v>-</v>
          </cell>
          <cell r="IJ117" t="str">
            <v>-</v>
          </cell>
          <cell r="IK117" t="str">
            <v>-</v>
          </cell>
          <cell r="IL117" t="str">
            <v>-</v>
          </cell>
          <cell r="IM117" t="str">
            <v>-</v>
          </cell>
          <cell r="IN117" t="str">
            <v>-</v>
          </cell>
          <cell r="IO117" t="str">
            <v>-</v>
          </cell>
          <cell r="IP117" t="str">
            <v>-</v>
          </cell>
          <cell r="IQ117" t="str">
            <v>-</v>
          </cell>
          <cell r="IR117" t="str">
            <v>e</v>
          </cell>
          <cell r="IS117">
            <v>1</v>
          </cell>
          <cell r="IT117">
            <v>1</v>
          </cell>
          <cell r="IU117" t="str">
            <v>-</v>
          </cell>
          <cell r="IV117" t="str">
            <v>-</v>
          </cell>
          <cell r="IW117" t="str">
            <v>-</v>
          </cell>
          <cell r="IX117" t="str">
            <v>-</v>
          </cell>
          <cell r="IY117" t="str">
            <v>-</v>
          </cell>
          <cell r="IZ117" t="str">
            <v>-</v>
          </cell>
          <cell r="JA117" t="str">
            <v>-</v>
          </cell>
          <cell r="JB117">
            <v>2</v>
          </cell>
          <cell r="JC117" t="str">
            <v/>
          </cell>
          <cell r="JD117" t="str">
            <v/>
          </cell>
          <cell r="JE117" t="str">
            <v/>
          </cell>
          <cell r="JF117" t="str">
            <v/>
          </cell>
          <cell r="JG117" t="str">
            <v/>
          </cell>
          <cell r="JH117" t="str">
            <v/>
          </cell>
          <cell r="JI117" t="str">
            <v/>
          </cell>
          <cell r="JJ117" t="str">
            <v/>
          </cell>
          <cell r="JK117" t="str">
            <v/>
          </cell>
          <cell r="JL117">
            <v>0</v>
          </cell>
          <cell r="JM117" t="str">
            <v>-</v>
          </cell>
          <cell r="JN117" t="str">
            <v>-</v>
          </cell>
          <cell r="JO117" t="str">
            <v>-</v>
          </cell>
          <cell r="JP117" t="str">
            <v>-</v>
          </cell>
          <cell r="JQ117" t="str">
            <v>-</v>
          </cell>
          <cell r="JR117" t="str">
            <v>-</v>
          </cell>
          <cell r="JS117" t="str">
            <v>-</v>
          </cell>
          <cell r="JT117" t="str">
            <v>-</v>
          </cell>
          <cell r="JU117" t="e">
            <v>#DIV/0!</v>
          </cell>
          <cell r="JV117" t="str">
            <v/>
          </cell>
          <cell r="JW117" t="str">
            <v/>
          </cell>
          <cell r="JX117" t="str">
            <v/>
          </cell>
          <cell r="JY117" t="str">
            <v/>
          </cell>
          <cell r="JZ117" t="str">
            <v/>
          </cell>
          <cell r="KA117" t="str">
            <v/>
          </cell>
          <cell r="KB117" t="str">
            <v/>
          </cell>
          <cell r="KC117" t="str">
            <v/>
          </cell>
          <cell r="KD117" t="e">
            <v>#DIV/0!</v>
          </cell>
          <cell r="KE117" t="str">
            <v>市民実感</v>
          </cell>
          <cell r="KF117" t="str">
            <v>お客さまサービスの一層の推進に取り組むものであり，市民の実感を重視する。</v>
          </cell>
          <cell r="KG117" t="e">
            <v>#DIV/0!</v>
          </cell>
          <cell r="KH117" t="e">
            <v>#DIV/0!</v>
          </cell>
          <cell r="KK117" t="str">
            <v>リンク</v>
          </cell>
        </row>
        <row r="118">
          <cell r="A118">
            <v>2707</v>
          </cell>
          <cell r="B118" t="str">
            <v>上下水道事業の経営基盤の強化・安定</v>
          </cell>
          <cell r="C118">
            <v>27</v>
          </cell>
          <cell r="D118" t="str">
            <v>くらしの水</v>
          </cell>
          <cell r="F118" t="str">
            <v>上下水道局</v>
          </cell>
          <cell r="K118" t="str">
            <v>-</v>
          </cell>
          <cell r="L118" t="str">
            <v>-</v>
          </cell>
          <cell r="M118" t="str">
            <v>-</v>
          </cell>
          <cell r="N118" t="str">
            <v>-</v>
          </cell>
          <cell r="O118" t="str">
            <v>○</v>
          </cell>
          <cell r="P118" t="str">
            <v>-</v>
          </cell>
          <cell r="Q118" t="str">
            <v>-</v>
          </cell>
          <cell r="R118" t="str">
            <v>-</v>
          </cell>
          <cell r="S118" t="str">
            <v>a</v>
          </cell>
          <cell r="T118" t="str">
            <v>b</v>
          </cell>
          <cell r="U118" t="str">
            <v>c</v>
          </cell>
          <cell r="V118" t="str">
            <v>a</v>
          </cell>
          <cell r="W118" t="str">
            <v>-</v>
          </cell>
          <cell r="X118" t="str">
            <v>-</v>
          </cell>
          <cell r="Y118" t="str">
            <v>-</v>
          </cell>
          <cell r="Z118" t="str">
            <v>-</v>
          </cell>
          <cell r="AA118" t="str">
            <v>-</v>
          </cell>
          <cell r="AB118" t="str">
            <v>a</v>
          </cell>
          <cell r="AC118">
            <v>1</v>
          </cell>
          <cell r="AD118">
            <v>1</v>
          </cell>
          <cell r="AE118">
            <v>1</v>
          </cell>
          <cell r="AF118">
            <v>1</v>
          </cell>
          <cell r="AG118" t="str">
            <v>-</v>
          </cell>
          <cell r="AH118" t="str">
            <v>-</v>
          </cell>
          <cell r="AI118" t="str">
            <v>-</v>
          </cell>
          <cell r="AJ118" t="str">
            <v>-</v>
          </cell>
          <cell r="AK118" t="str">
            <v>-</v>
          </cell>
          <cell r="AL118">
            <v>4</v>
          </cell>
          <cell r="AM118">
            <v>4</v>
          </cell>
          <cell r="AN118">
            <v>3</v>
          </cell>
          <cell r="AO118">
            <v>2</v>
          </cell>
          <cell r="AP118">
            <v>4</v>
          </cell>
          <cell r="AQ118" t="str">
            <v/>
          </cell>
          <cell r="AR118" t="str">
            <v/>
          </cell>
          <cell r="AS118" t="str">
            <v/>
          </cell>
          <cell r="AT118" t="str">
            <v/>
          </cell>
          <cell r="AU118" t="str">
            <v/>
          </cell>
          <cell r="AV118">
            <v>0.8125</v>
          </cell>
          <cell r="AW118" t="str">
            <v>-</v>
          </cell>
          <cell r="AX118" t="str">
            <v>-</v>
          </cell>
          <cell r="AY118" t="str">
            <v>-</v>
          </cell>
          <cell r="AZ118" t="str">
            <v>-</v>
          </cell>
          <cell r="BA118" t="str">
            <v>a</v>
          </cell>
          <cell r="BB118" t="str">
            <v>-</v>
          </cell>
          <cell r="BC118" t="str">
            <v>-</v>
          </cell>
          <cell r="BD118" t="str">
            <v>-</v>
          </cell>
          <cell r="BE118" t="str">
            <v>a</v>
          </cell>
          <cell r="BF118" t="str">
            <v/>
          </cell>
          <cell r="BG118" t="str">
            <v/>
          </cell>
          <cell r="BH118" t="str">
            <v/>
          </cell>
          <cell r="BI118" t="str">
            <v/>
          </cell>
          <cell r="BJ118">
            <v>4</v>
          </cell>
          <cell r="BK118" t="str">
            <v/>
          </cell>
          <cell r="BL118" t="str">
            <v/>
          </cell>
          <cell r="BM118" t="str">
            <v/>
          </cell>
          <cell r="BN118">
            <v>1</v>
          </cell>
          <cell r="BO118" t="str">
            <v>客観指標</v>
          </cell>
          <cell r="BP118" t="str">
            <v>本施策は，上下水道事業の財政の健全化・経営基盤の強化を目指すものであり，経営指標の数値の動向が重要となるため</v>
          </cell>
          <cell r="BQ118" t="str">
            <v>A</v>
          </cell>
          <cell r="BR118" t="str">
            <v>政策の目的が十分に達成されている</v>
          </cell>
          <cell r="BW118" t="str">
            <v>-</v>
          </cell>
          <cell r="BX118" t="str">
            <v>-</v>
          </cell>
          <cell r="BY118" t="str">
            <v>-</v>
          </cell>
          <cell r="BZ118" t="str">
            <v>-</v>
          </cell>
          <cell r="CA118" t="str">
            <v>-</v>
          </cell>
          <cell r="CB118" t="str">
            <v>-</v>
          </cell>
          <cell r="CC118" t="str">
            <v>-</v>
          </cell>
          <cell r="CD118" t="str">
            <v>-</v>
          </cell>
          <cell r="CE118" t="str">
            <v>-</v>
          </cell>
          <cell r="CF118" t="str">
            <v>e</v>
          </cell>
          <cell r="CG118">
            <v>1</v>
          </cell>
          <cell r="CH118">
            <v>1</v>
          </cell>
          <cell r="CI118">
            <v>1</v>
          </cell>
          <cell r="CJ118">
            <v>1</v>
          </cell>
          <cell r="CK118" t="str">
            <v>-</v>
          </cell>
          <cell r="CL118" t="str">
            <v>-</v>
          </cell>
          <cell r="CM118" t="str">
            <v>-</v>
          </cell>
          <cell r="CN118" t="str">
            <v>-</v>
          </cell>
          <cell r="CO118" t="str">
            <v>-</v>
          </cell>
          <cell r="CP118">
            <v>4</v>
          </cell>
          <cell r="CQ118" t="str">
            <v/>
          </cell>
          <cell r="CR118" t="str">
            <v/>
          </cell>
          <cell r="CS118" t="str">
            <v/>
          </cell>
          <cell r="CT118" t="str">
            <v/>
          </cell>
          <cell r="CU118" t="str">
            <v/>
          </cell>
          <cell r="CV118" t="str">
            <v/>
          </cell>
          <cell r="CW118" t="str">
            <v/>
          </cell>
          <cell r="CX118" t="str">
            <v/>
          </cell>
          <cell r="CY118" t="str">
            <v/>
          </cell>
          <cell r="CZ118">
            <v>0</v>
          </cell>
          <cell r="DA118" t="str">
            <v>-</v>
          </cell>
          <cell r="DB118" t="str">
            <v>-</v>
          </cell>
          <cell r="DC118" t="str">
            <v>-</v>
          </cell>
          <cell r="DD118" t="str">
            <v>-</v>
          </cell>
          <cell r="DE118" t="str">
            <v>-</v>
          </cell>
          <cell r="DF118" t="str">
            <v>-</v>
          </cell>
          <cell r="DG118" t="str">
            <v>-</v>
          </cell>
          <cell r="DH118" t="str">
            <v>-</v>
          </cell>
          <cell r="DI118" t="e">
            <v>#DIV/0!</v>
          </cell>
          <cell r="DJ118" t="str">
            <v/>
          </cell>
          <cell r="DK118" t="str">
            <v/>
          </cell>
          <cell r="DL118" t="str">
            <v/>
          </cell>
          <cell r="DM118" t="str">
            <v/>
          </cell>
          <cell r="DN118" t="str">
            <v/>
          </cell>
          <cell r="DO118" t="str">
            <v/>
          </cell>
          <cell r="DP118" t="str">
            <v/>
          </cell>
          <cell r="DQ118" t="str">
            <v/>
          </cell>
          <cell r="DR118" t="e">
            <v>#DIV/0!</v>
          </cell>
          <cell r="DS118" t="str">
            <v>客観指標</v>
          </cell>
          <cell r="DT118" t="str">
            <v>本施策は，上下水道事業の財政の健全化・経営基盤の強化を目指すものであり，経営指標の数値の動向が重要となるため</v>
          </cell>
          <cell r="DU118" t="e">
            <v>#DIV/0!</v>
          </cell>
          <cell r="DV118" t="e">
            <v>#DIV/0!</v>
          </cell>
          <cell r="DY118" t="str">
            <v>リンク</v>
          </cell>
          <cell r="EA118" t="str">
            <v>-</v>
          </cell>
          <cell r="EB118" t="str">
            <v>-</v>
          </cell>
          <cell r="EC118" t="str">
            <v>-</v>
          </cell>
          <cell r="ED118" t="str">
            <v>-</v>
          </cell>
          <cell r="EE118" t="str">
            <v>-</v>
          </cell>
          <cell r="EF118" t="str">
            <v>-</v>
          </cell>
          <cell r="EG118" t="str">
            <v>-</v>
          </cell>
          <cell r="EH118" t="str">
            <v>-</v>
          </cell>
          <cell r="EI118" t="str">
            <v>-</v>
          </cell>
          <cell r="EJ118" t="str">
            <v>e</v>
          </cell>
          <cell r="EK118">
            <v>1</v>
          </cell>
          <cell r="EL118">
            <v>1</v>
          </cell>
          <cell r="EM118">
            <v>1</v>
          </cell>
          <cell r="EN118">
            <v>1</v>
          </cell>
          <cell r="EO118" t="str">
            <v>-</v>
          </cell>
          <cell r="EP118" t="str">
            <v>-</v>
          </cell>
          <cell r="EQ118" t="str">
            <v>-</v>
          </cell>
          <cell r="ER118" t="str">
            <v>-</v>
          </cell>
          <cell r="ES118" t="str">
            <v>-</v>
          </cell>
          <cell r="ET118">
            <v>4</v>
          </cell>
          <cell r="EU118" t="str">
            <v/>
          </cell>
          <cell r="EV118" t="str">
            <v/>
          </cell>
          <cell r="EW118" t="str">
            <v/>
          </cell>
          <cell r="EX118" t="str">
            <v/>
          </cell>
          <cell r="EY118" t="str">
            <v/>
          </cell>
          <cell r="EZ118" t="str">
            <v/>
          </cell>
          <cell r="FA118" t="str">
            <v/>
          </cell>
          <cell r="FB118" t="str">
            <v/>
          </cell>
          <cell r="FC118" t="str">
            <v/>
          </cell>
          <cell r="FD118">
            <v>0</v>
          </cell>
          <cell r="FE118" t="str">
            <v>-</v>
          </cell>
          <cell r="FF118" t="str">
            <v>-</v>
          </cell>
          <cell r="FG118" t="str">
            <v>-</v>
          </cell>
          <cell r="FH118" t="str">
            <v>-</v>
          </cell>
          <cell r="FI118" t="str">
            <v>-</v>
          </cell>
          <cell r="FJ118" t="str">
            <v>-</v>
          </cell>
          <cell r="FK118" t="str">
            <v>-</v>
          </cell>
          <cell r="FL118" t="str">
            <v>-</v>
          </cell>
          <cell r="FM118" t="e">
            <v>#DIV/0!</v>
          </cell>
          <cell r="FN118" t="str">
            <v/>
          </cell>
          <cell r="FO118" t="str">
            <v/>
          </cell>
          <cell r="FP118" t="str">
            <v/>
          </cell>
          <cell r="FQ118" t="str">
            <v/>
          </cell>
          <cell r="FR118" t="str">
            <v/>
          </cell>
          <cell r="FS118" t="str">
            <v/>
          </cell>
          <cell r="FT118" t="str">
            <v/>
          </cell>
          <cell r="FU118" t="str">
            <v/>
          </cell>
          <cell r="FV118" t="e">
            <v>#DIV/0!</v>
          </cell>
          <cell r="FW118" t="str">
            <v>客観指標</v>
          </cell>
          <cell r="FX118" t="str">
            <v>本施策は，上下水道事業の財政の健全化・経営基盤の強化を目指すものであり，経営指標の数値の動向が重要となるため</v>
          </cell>
          <cell r="FY118" t="e">
            <v>#DIV/0!</v>
          </cell>
          <cell r="FZ118" t="e">
            <v>#DIV/0!</v>
          </cell>
          <cell r="GC118" t="str">
            <v>リンク</v>
          </cell>
          <cell r="GE118" t="str">
            <v>-</v>
          </cell>
          <cell r="GF118" t="str">
            <v>-</v>
          </cell>
          <cell r="GG118" t="str">
            <v>-</v>
          </cell>
          <cell r="GH118" t="str">
            <v>-</v>
          </cell>
          <cell r="GI118" t="str">
            <v>-</v>
          </cell>
          <cell r="GJ118" t="str">
            <v>-</v>
          </cell>
          <cell r="GK118" t="str">
            <v>-</v>
          </cell>
          <cell r="GL118" t="str">
            <v>-</v>
          </cell>
          <cell r="GM118" t="str">
            <v>-</v>
          </cell>
          <cell r="GN118" t="str">
            <v>e</v>
          </cell>
          <cell r="GO118">
            <v>1</v>
          </cell>
          <cell r="GP118">
            <v>1</v>
          </cell>
          <cell r="GQ118">
            <v>1</v>
          </cell>
          <cell r="GR118">
            <v>1</v>
          </cell>
          <cell r="GS118" t="str">
            <v>-</v>
          </cell>
          <cell r="GT118" t="str">
            <v>-</v>
          </cell>
          <cell r="GU118" t="str">
            <v>-</v>
          </cell>
          <cell r="GV118" t="str">
            <v>-</v>
          </cell>
          <cell r="GW118" t="str">
            <v>-</v>
          </cell>
          <cell r="GX118">
            <v>4</v>
          </cell>
          <cell r="GY118" t="str">
            <v/>
          </cell>
          <cell r="GZ118" t="str">
            <v/>
          </cell>
          <cell r="HA118" t="str">
            <v/>
          </cell>
          <cell r="HB118" t="str">
            <v/>
          </cell>
          <cell r="HC118" t="str">
            <v/>
          </cell>
          <cell r="HD118" t="str">
            <v/>
          </cell>
          <cell r="HE118" t="str">
            <v/>
          </cell>
          <cell r="HF118" t="str">
            <v/>
          </cell>
          <cell r="HG118" t="str">
            <v/>
          </cell>
          <cell r="HH118">
            <v>0</v>
          </cell>
          <cell r="HI118" t="str">
            <v>-</v>
          </cell>
          <cell r="HJ118" t="str">
            <v>-</v>
          </cell>
          <cell r="HK118" t="str">
            <v>-</v>
          </cell>
          <cell r="HL118" t="str">
            <v>-</v>
          </cell>
          <cell r="HM118" t="str">
            <v>-</v>
          </cell>
          <cell r="HN118" t="str">
            <v>-</v>
          </cell>
          <cell r="HO118" t="str">
            <v>-</v>
          </cell>
          <cell r="HP118" t="str">
            <v>-</v>
          </cell>
          <cell r="HQ118" t="e">
            <v>#DIV/0!</v>
          </cell>
          <cell r="HR118" t="str">
            <v/>
          </cell>
          <cell r="HS118" t="str">
            <v/>
          </cell>
          <cell r="HT118" t="str">
            <v/>
          </cell>
          <cell r="HU118" t="str">
            <v/>
          </cell>
          <cell r="HV118" t="str">
            <v/>
          </cell>
          <cell r="HW118" t="str">
            <v/>
          </cell>
          <cell r="HX118" t="str">
            <v/>
          </cell>
          <cell r="HY118" t="str">
            <v/>
          </cell>
          <cell r="HZ118" t="e">
            <v>#DIV/0!</v>
          </cell>
          <cell r="IA118" t="str">
            <v>客観指標</v>
          </cell>
          <cell r="IB118" t="str">
            <v>本施策は，上下水道事業の財政の健全化・経営基盤の強化を目指すものであり，経営指標の数値の動向が重要となるため</v>
          </cell>
          <cell r="IC118" t="e">
            <v>#DIV/0!</v>
          </cell>
          <cell r="ID118" t="e">
            <v>#DIV/0!</v>
          </cell>
          <cell r="IG118" t="str">
            <v>リンク</v>
          </cell>
          <cell r="II118" t="str">
            <v>-</v>
          </cell>
          <cell r="IJ118" t="str">
            <v>-</v>
          </cell>
          <cell r="IK118" t="str">
            <v>-</v>
          </cell>
          <cell r="IL118" t="str">
            <v>-</v>
          </cell>
          <cell r="IM118" t="str">
            <v>-</v>
          </cell>
          <cell r="IN118" t="str">
            <v>-</v>
          </cell>
          <cell r="IO118" t="str">
            <v>-</v>
          </cell>
          <cell r="IP118" t="str">
            <v>-</v>
          </cell>
          <cell r="IQ118" t="str">
            <v>-</v>
          </cell>
          <cell r="IR118" t="str">
            <v>e</v>
          </cell>
          <cell r="IS118">
            <v>1</v>
          </cell>
          <cell r="IT118">
            <v>1</v>
          </cell>
          <cell r="IU118">
            <v>1</v>
          </cell>
          <cell r="IV118">
            <v>1</v>
          </cell>
          <cell r="IW118" t="str">
            <v>-</v>
          </cell>
          <cell r="IX118" t="str">
            <v>-</v>
          </cell>
          <cell r="IY118" t="str">
            <v>-</v>
          </cell>
          <cell r="IZ118" t="str">
            <v>-</v>
          </cell>
          <cell r="JA118" t="str">
            <v>-</v>
          </cell>
          <cell r="JB118">
            <v>4</v>
          </cell>
          <cell r="JC118" t="str">
            <v/>
          </cell>
          <cell r="JD118" t="str">
            <v/>
          </cell>
          <cell r="JE118" t="str">
            <v/>
          </cell>
          <cell r="JF118" t="str">
            <v/>
          </cell>
          <cell r="JG118" t="str">
            <v/>
          </cell>
          <cell r="JH118" t="str">
            <v/>
          </cell>
          <cell r="JI118" t="str">
            <v/>
          </cell>
          <cell r="JJ118" t="str">
            <v/>
          </cell>
          <cell r="JK118" t="str">
            <v/>
          </cell>
          <cell r="JL118">
            <v>0</v>
          </cell>
          <cell r="JM118" t="str">
            <v>-</v>
          </cell>
          <cell r="JN118" t="str">
            <v>-</v>
          </cell>
          <cell r="JO118" t="str">
            <v>-</v>
          </cell>
          <cell r="JP118" t="str">
            <v>-</v>
          </cell>
          <cell r="JQ118" t="str">
            <v>-</v>
          </cell>
          <cell r="JR118" t="str">
            <v>-</v>
          </cell>
          <cell r="JS118" t="str">
            <v>-</v>
          </cell>
          <cell r="JT118" t="str">
            <v>-</v>
          </cell>
          <cell r="JU118" t="e">
            <v>#DIV/0!</v>
          </cell>
          <cell r="JV118" t="str">
            <v/>
          </cell>
          <cell r="JW118" t="str">
            <v/>
          </cell>
          <cell r="JX118" t="str">
            <v/>
          </cell>
          <cell r="JY118" t="str">
            <v/>
          </cell>
          <cell r="JZ118" t="str">
            <v/>
          </cell>
          <cell r="KA118" t="str">
            <v/>
          </cell>
          <cell r="KB118" t="str">
            <v/>
          </cell>
          <cell r="KC118" t="str">
            <v/>
          </cell>
          <cell r="KD118" t="e">
            <v>#DIV/0!</v>
          </cell>
          <cell r="KE118" t="str">
            <v>客観指標</v>
          </cell>
          <cell r="KF118" t="str">
            <v>本施策は，上下水道事業の財政の健全化・経営基盤の強化を目指すものであり，経営指標の数値の動向が重要となるため</v>
          </cell>
          <cell r="KG118" t="e">
            <v>#DIV/0!</v>
          </cell>
          <cell r="KH118" t="e">
            <v>#DIV/0!</v>
          </cell>
          <cell r="KK118" t="str">
            <v>リンク</v>
          </cell>
        </row>
      </sheetData>
      <sheetData sheetId="5"/>
      <sheetData sheetId="6">
        <row r="1">
          <cell r="AU1" t="str">
            <v>ウェイト</v>
          </cell>
        </row>
        <row r="2">
          <cell r="AQ2" t="str">
            <v>R4</v>
          </cell>
          <cell r="AR2" t="str">
            <v>R5</v>
          </cell>
          <cell r="AS2" t="str">
            <v>R6</v>
          </cell>
          <cell r="AT2" t="str">
            <v>R7</v>
          </cell>
        </row>
        <row r="4">
          <cell r="A4" t="str">
            <v>101-1</v>
          </cell>
          <cell r="B4">
            <v>101</v>
          </cell>
          <cell r="C4" t="str">
            <v>脱炭素型のくらしや持続可能なエネルギー社会の実現</v>
          </cell>
          <cell r="D4">
            <v>1</v>
          </cell>
          <cell r="E4" t="str">
            <v>エネルギー消費量削減率</v>
          </cell>
          <cell r="F4" t="str">
            <v>％</v>
          </cell>
          <cell r="G4" t="str">
            <v>環境政策局</v>
          </cell>
          <cell r="H4" t="str">
            <v>地球温暖化対策室</v>
          </cell>
          <cell r="I4" t="str">
            <v>222-4555</v>
          </cell>
          <cell r="J4" t="str">
            <v>京都市域でのエネルギー消費量の2018(平成30)年度からの削減率</v>
          </cell>
          <cell r="K4" t="str">
            <v>温室効果ガス排出量の削減に向けた，市民・事業者等の省エネの進捗状況を示す指標</v>
          </cell>
          <cell r="L4" t="str">
            <v>算出方法：｛1-対象年度消費量(TJ)/2018年度消費量(TJ)｝×100
出典：事業担当課調べ</v>
          </cell>
          <cell r="M4" t="str">
            <v>増加する方が良い指標</v>
          </cell>
          <cell r="N4">
            <v>1.5</v>
          </cell>
          <cell r="O4">
            <v>3</v>
          </cell>
          <cell r="P4">
            <v>4.5</v>
          </cell>
          <cell r="Q4">
            <v>6</v>
          </cell>
          <cell r="R4">
            <v>7.5</v>
          </cell>
          <cell r="S4" t="str">
            <v>R12</v>
          </cell>
          <cell r="T4">
            <v>18</v>
          </cell>
          <cell r="U4" t="str">
            <v>①既存計画に基づいて算出する目標値</v>
          </cell>
          <cell r="V4" t="str">
            <v>京都市地球温暖化対策計画＜2021-2030＞</v>
          </cell>
          <cell r="W4" t="str">
            <v>7月判明</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算定に用いるデータの公表時期の関係から，実績は，記入作業を行う年度の2年度前の数値が最新となる。
R2実績値は，R1実績を記載</v>
          </cell>
          <cell r="AN4" t="str">
            <v>評価年度におけるエネルギー消費量の削減率(基準年度比)が
a：(1.5×t)％以上
b：(1.0×t)％以上～(1.5×t)％未満
c：(0.5×t)％以上～(1.0×t)％未満
d：0％以上～(0.5×t％)未満
e：0％未満
※t＝基準年度(2018(平成30)年度)からの経過年数</v>
          </cell>
          <cell r="AO4" t="str">
            <v>地球温暖化対策計画＜2021-2030＞において，2018(平成30)年度を基準年度とし，2030(令和12年度)までの12年間でエネルギー消費量を18％削減することを目標としており，目標達成に向けて各年度基準年度比1.5％(＝18％/12)を単年度の削減目安とした。
評価に当たっては，(1.5×t)％以上の場合をa，0％未満(基準年度よりエネルギー消費量が増加した場合)をeとし，b～dは0.5％刻みで基準を設定した。</v>
          </cell>
          <cell r="AP4" t="str">
            <v>-</v>
          </cell>
          <cell r="AQ4" t="str">
            <v>-</v>
          </cell>
          <cell r="AR4" t="str">
            <v>-</v>
          </cell>
          <cell r="AS4" t="str">
            <v>-</v>
          </cell>
          <cell r="AT4" t="str">
            <v>-</v>
          </cell>
          <cell r="AU4">
            <v>1</v>
          </cell>
        </row>
        <row r="5">
          <cell r="A5" t="str">
            <v>101-2</v>
          </cell>
          <cell r="B5">
            <v>101</v>
          </cell>
          <cell r="C5" t="str">
            <v>脱炭素型のくらしや持続可能なエネルギー社会の実現</v>
          </cell>
          <cell r="D5">
            <v>2</v>
          </cell>
          <cell r="E5" t="str">
            <v>消費電力に占める再生可能エネルギー比率</v>
          </cell>
          <cell r="F5" t="str">
            <v>％</v>
          </cell>
          <cell r="G5" t="str">
            <v>環境政策局</v>
          </cell>
          <cell r="H5" t="str">
            <v>地球温暖化対策室</v>
          </cell>
          <cell r="I5" t="str">
            <v>222-4555</v>
          </cell>
          <cell r="J5" t="str">
            <v>京都市域での年間消費電力量に占める再生可能エネルギー由来の電力量の割合</v>
          </cell>
          <cell r="K5" t="str">
            <v>再生可能エネルギーの普及拡大の進捗状況を示す指標</v>
          </cell>
          <cell r="L5" t="str">
            <v>算出方法：(京都市域での再生可能エネルギー由来の年間消費電力量/京都市域での年間総消費電力量)×100
出典：事業担当課調べ</v>
          </cell>
          <cell r="M5" t="str">
            <v>増加する方が良い指標</v>
          </cell>
          <cell r="N5">
            <v>16.7</v>
          </cell>
          <cell r="O5">
            <v>18.399999999999999</v>
          </cell>
          <cell r="P5">
            <v>20.100000000000001</v>
          </cell>
          <cell r="Q5">
            <v>21.8</v>
          </cell>
          <cell r="R5">
            <v>23.5</v>
          </cell>
          <cell r="S5" t="str">
            <v>R12</v>
          </cell>
          <cell r="T5">
            <v>35</v>
          </cell>
          <cell r="U5" t="str">
            <v>①既存計画に基づいて算出する目標値</v>
          </cell>
          <cell r="V5" t="str">
            <v>京都市地球温暖化対策計画＜2021-2030＞</v>
          </cell>
          <cell r="W5" t="str">
            <v>7月判明</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算定に用いるデータの公表時期の関係から，実績は，記入作業を行う年度の前年度の数値が最新となる。
R2実績値は，R1実績を記載</v>
          </cell>
          <cell r="AN5" t="str">
            <v>評価年度の再生可能エネルギー比率が
a：(15+1.7×t)％以上
b：(15+1.2×t)％以上～(15+1.7×t)％未満
c：(15+0.6×t)％以上～(15+1.2×t)％未満
d：15％以上～(15+0.6×t)％未満
e：15％未満
※t＝基準年度(2018(平成30)年度)からの経過年数</v>
          </cell>
          <cell r="AO5" t="str">
            <v>地球温暖化対策計画＜2021-2030＞において，2018(平成30)年度の再エネ比率(15％)を基準とし，2030(令和12)年度までの12年間で35％以上に引き上げることを目標としており，目標達成に向けて各年度基準年度比約1.7％(＝20％/12)を目安として再エネ比率を引き上げていく。
評価に当たっては，(15+1.7×t)％以上の場合をa，15％未満(基準年度より再エネ比率が低下した場合)をeとし，b～dは0.6％刻みで基準を設定した。</v>
          </cell>
          <cell r="AP5" t="str">
            <v>-</v>
          </cell>
          <cell r="AQ5" t="str">
            <v>-</v>
          </cell>
          <cell r="AR5" t="str">
            <v>-</v>
          </cell>
          <cell r="AS5" t="str">
            <v>-</v>
          </cell>
          <cell r="AT5" t="str">
            <v>-</v>
          </cell>
          <cell r="AU5">
            <v>1</v>
          </cell>
        </row>
        <row r="6">
          <cell r="A6" t="str">
            <v>101-3</v>
          </cell>
          <cell r="B6">
            <v>101</v>
          </cell>
          <cell r="C6" t="str">
            <v>脱炭素型のくらしや持続可能なエネルギー社会の実現</v>
          </cell>
          <cell r="D6">
            <v>3</v>
          </cell>
          <cell r="E6" t="str">
            <v>家庭部門における温室効果ガス排出量削減率</v>
          </cell>
          <cell r="F6" t="str">
            <v>％</v>
          </cell>
          <cell r="G6" t="str">
            <v>環境政策局</v>
          </cell>
          <cell r="H6" t="str">
            <v>地球温暖化対策室</v>
          </cell>
          <cell r="I6" t="str">
            <v>222-4555</v>
          </cell>
          <cell r="J6" t="str">
            <v>家庭部門の温室効果ガス排出量の2018(平成30)年度からの削減率</v>
          </cell>
          <cell r="K6" t="str">
            <v>家庭での温室効果ガス排出量の削減の進捗状況を示す指標</v>
          </cell>
          <cell r="L6" t="str">
            <v>算出方法：｛1-対象年度排出量(万トン)/2018年度排出量(万トン)｝×100
出典：事業担当課調べ</v>
          </cell>
          <cell r="M6" t="str">
            <v>増加する方が良い指標</v>
          </cell>
          <cell r="N6">
            <v>2.7</v>
          </cell>
          <cell r="O6">
            <v>5.4</v>
          </cell>
          <cell r="P6">
            <v>8.1</v>
          </cell>
          <cell r="Q6">
            <v>10.8</v>
          </cell>
          <cell r="R6">
            <v>13.5</v>
          </cell>
          <cell r="S6" t="str">
            <v>R12</v>
          </cell>
          <cell r="T6">
            <v>32.5</v>
          </cell>
          <cell r="U6" t="str">
            <v>①既存計画に基づいて算出する目標値</v>
          </cell>
          <cell r="V6" t="str">
            <v>京都市地球温暖化対策計画＜2021-2030＞</v>
          </cell>
          <cell r="W6" t="str">
            <v>7月判明</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算定に用いるデータの公表時期の関係から，実績は，記入作業を行う年度の2年度前の数値が最新となる。
R2実績値は，R1実績を記載</v>
          </cell>
          <cell r="AN6" t="str">
            <v>評価年度における家庭部門における温室効果ガス排出量の削減率(基準年度比)が
a：(2.7×t)％以上
b：(1.8×t)％以上～(2.7×t)％未満
c：(0.9×t)％以上～(1.8×t)％未満
d：0％以上～(0.9×t)％未満
e：0％未満
※t＝基準年度(2018(平成30)年度)からの経過年数</v>
          </cell>
          <cell r="AO6" t="str">
            <v>地球温暖化対策計画＜2021-2030＞において，2018(平成30)年度を基準年度とし，2030(令和12)年度までの12年間で家庭部門の温室効果ガス排出量を32.5％以上削減することを目標としており，目標達成に向けて各年度基準年度比2.7％(≒32.5％/12)を目安として削減していく。
評価に当たっては，(2.7×t)％以上の場合をa，0％未満(基準年度より温室効果ガス排出量が増加した場合)をeとし，b～dは0.9％刻みで基準を設定した。</v>
          </cell>
          <cell r="AP6" t="str">
            <v>-</v>
          </cell>
          <cell r="AQ6" t="str">
            <v>-</v>
          </cell>
          <cell r="AR6" t="str">
            <v>-</v>
          </cell>
          <cell r="AS6" t="str">
            <v>-</v>
          </cell>
          <cell r="AT6" t="str">
            <v>-</v>
          </cell>
          <cell r="AU6">
            <v>1</v>
          </cell>
        </row>
        <row r="7">
          <cell r="A7" t="str">
            <v>101-4</v>
          </cell>
          <cell r="B7">
            <v>101</v>
          </cell>
          <cell r="C7" t="str">
            <v>脱炭素型のくらしや持続可能なエネルギー社会の実現</v>
          </cell>
          <cell r="D7">
            <v>4</v>
          </cell>
          <cell r="E7" t="str">
            <v>-</v>
          </cell>
          <cell r="F7" t="str">
            <v>-</v>
          </cell>
          <cell r="G7" t="str">
            <v>-</v>
          </cell>
          <cell r="H7" t="str">
            <v>-</v>
          </cell>
          <cell r="I7" t="str">
            <v>-</v>
          </cell>
          <cell r="J7" t="str">
            <v>-</v>
          </cell>
          <cell r="K7" t="str">
            <v>-</v>
          </cell>
          <cell r="L7" t="str">
            <v>-</v>
          </cell>
          <cell r="M7" t="str">
            <v>-</v>
          </cell>
          <cell r="S7" t="str">
            <v>-</v>
          </cell>
          <cell r="T7" t="str">
            <v>-</v>
          </cell>
          <cell r="U7" t="str">
            <v>-</v>
          </cell>
          <cell r="V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8">
          <cell r="A8" t="str">
            <v>101-5</v>
          </cell>
          <cell r="B8">
            <v>101</v>
          </cell>
          <cell r="C8" t="str">
            <v>脱炭素型のくらしや持続可能なエネルギー社会の実現</v>
          </cell>
          <cell r="D8">
            <v>5</v>
          </cell>
          <cell r="E8" t="str">
            <v>-</v>
          </cell>
          <cell r="F8" t="str">
            <v>-</v>
          </cell>
          <cell r="G8" t="str">
            <v>-</v>
          </cell>
          <cell r="H8" t="str">
            <v>-</v>
          </cell>
          <cell r="I8" t="str">
            <v>-</v>
          </cell>
          <cell r="J8" t="str">
            <v>-</v>
          </cell>
          <cell r="K8" t="str">
            <v>-</v>
          </cell>
          <cell r="L8" t="str">
            <v>-</v>
          </cell>
          <cell r="M8" t="str">
            <v>-</v>
          </cell>
          <cell r="S8" t="str">
            <v>-</v>
          </cell>
          <cell r="T8" t="str">
            <v>-</v>
          </cell>
          <cell r="U8" t="str">
            <v>-</v>
          </cell>
          <cell r="V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row>
        <row r="9">
          <cell r="A9" t="str">
            <v>101-6</v>
          </cell>
          <cell r="B9">
            <v>101</v>
          </cell>
          <cell r="C9" t="str">
            <v>脱炭素型のくらしや持続可能なエネルギー社会の実現</v>
          </cell>
          <cell r="D9">
            <v>6</v>
          </cell>
          <cell r="E9" t="str">
            <v>-</v>
          </cell>
          <cell r="F9" t="str">
            <v>-</v>
          </cell>
          <cell r="G9" t="str">
            <v>-</v>
          </cell>
          <cell r="H9" t="str">
            <v>-</v>
          </cell>
          <cell r="I9" t="str">
            <v>-</v>
          </cell>
          <cell r="J9" t="str">
            <v>-</v>
          </cell>
          <cell r="K9" t="str">
            <v>-</v>
          </cell>
          <cell r="L9" t="str">
            <v>-</v>
          </cell>
          <cell r="M9" t="str">
            <v>-</v>
          </cell>
          <cell r="S9" t="str">
            <v>-</v>
          </cell>
          <cell r="T9" t="str">
            <v>-</v>
          </cell>
          <cell r="U9" t="str">
            <v>-</v>
          </cell>
          <cell r="V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row>
        <row r="10">
          <cell r="A10" t="str">
            <v>101-7</v>
          </cell>
          <cell r="B10">
            <v>101</v>
          </cell>
          <cell r="C10" t="str">
            <v>脱炭素型のくらしや持続可能なエネルギー社会の実現</v>
          </cell>
          <cell r="D10">
            <v>7</v>
          </cell>
          <cell r="E10" t="str">
            <v>-</v>
          </cell>
          <cell r="F10" t="str">
            <v>-</v>
          </cell>
          <cell r="G10" t="str">
            <v>-</v>
          </cell>
          <cell r="H10" t="str">
            <v>-</v>
          </cell>
          <cell r="I10" t="str">
            <v>-</v>
          </cell>
          <cell r="J10" t="str">
            <v>-</v>
          </cell>
          <cell r="K10" t="str">
            <v>-</v>
          </cell>
          <cell r="L10" t="str">
            <v>-</v>
          </cell>
          <cell r="M10" t="str">
            <v>-</v>
          </cell>
          <cell r="S10" t="str">
            <v>-</v>
          </cell>
          <cell r="T10" t="str">
            <v>-</v>
          </cell>
          <cell r="U10" t="str">
            <v>-</v>
          </cell>
          <cell r="V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row>
        <row r="11">
          <cell r="A11" t="str">
            <v>101-8</v>
          </cell>
          <cell r="B11">
            <v>101</v>
          </cell>
          <cell r="C11" t="str">
            <v>脱炭素型のくらしや持続可能なエネルギー社会の実現</v>
          </cell>
          <cell r="D11">
            <v>8</v>
          </cell>
          <cell r="E11" t="str">
            <v>-</v>
          </cell>
          <cell r="F11" t="str">
            <v>-</v>
          </cell>
          <cell r="G11" t="str">
            <v>-</v>
          </cell>
          <cell r="H11" t="str">
            <v>-</v>
          </cell>
          <cell r="I11" t="str">
            <v>-</v>
          </cell>
          <cell r="J11" t="str">
            <v>-</v>
          </cell>
          <cell r="K11" t="str">
            <v>-</v>
          </cell>
          <cell r="L11" t="str">
            <v>-</v>
          </cell>
          <cell r="M11" t="str">
            <v>-</v>
          </cell>
          <cell r="S11" t="str">
            <v>-</v>
          </cell>
          <cell r="T11" t="str">
            <v>-</v>
          </cell>
          <cell r="U11" t="str">
            <v>-</v>
          </cell>
          <cell r="V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row>
        <row r="12">
          <cell r="A12" t="str">
            <v>101-9</v>
          </cell>
          <cell r="B12">
            <v>101</v>
          </cell>
          <cell r="C12" t="str">
            <v>脱炭素型のくらしや持続可能なエネルギー社会の実現</v>
          </cell>
          <cell r="D12">
            <v>9</v>
          </cell>
          <cell r="E12" t="str">
            <v>-</v>
          </cell>
          <cell r="F12" t="str">
            <v>-</v>
          </cell>
          <cell r="G12" t="str">
            <v>-</v>
          </cell>
          <cell r="H12" t="str">
            <v>-</v>
          </cell>
          <cell r="I12" t="str">
            <v>-</v>
          </cell>
          <cell r="J12" t="str">
            <v>-</v>
          </cell>
          <cell r="K12" t="str">
            <v>-</v>
          </cell>
          <cell r="L12" t="str">
            <v>-</v>
          </cell>
          <cell r="M12" t="str">
            <v>-</v>
          </cell>
          <cell r="S12" t="str">
            <v>-</v>
          </cell>
          <cell r="T12" t="str">
            <v>-</v>
          </cell>
          <cell r="U12" t="str">
            <v>-</v>
          </cell>
          <cell r="V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row>
        <row r="13">
          <cell r="A13" t="str">
            <v>102-1</v>
          </cell>
          <cell r="B13">
            <v>102</v>
          </cell>
          <cell r="C13" t="str">
            <v>生物多様性豊かな自然と調和した快適で安心・安全なまちの実現</v>
          </cell>
          <cell r="D13">
            <v>1</v>
          </cell>
          <cell r="E13" t="str">
            <v>市内における指標生物の発見報告数</v>
          </cell>
          <cell r="F13" t="str">
            <v>件</v>
          </cell>
          <cell r="G13" t="str">
            <v>環境政策局</v>
          </cell>
          <cell r="H13" t="str">
            <v>環境管理課</v>
          </cell>
          <cell r="I13" t="str">
            <v>222-3951</v>
          </cell>
          <cell r="J13" t="str">
            <v>「京の生きもの生息調査」において市民から報告された指標生物の発見数の合計(単年)</v>
          </cell>
          <cell r="K13" t="str">
            <v>緑や水辺の豊かさ等の自然環境の現状を評価する指標</v>
          </cell>
          <cell r="L13" t="str">
            <v>出典：京の生きもの生息調査</v>
          </cell>
          <cell r="M13" t="str">
            <v>増加する方が良い指標</v>
          </cell>
          <cell r="N13">
            <v>1000</v>
          </cell>
          <cell r="O13">
            <v>1000</v>
          </cell>
          <cell r="P13">
            <v>1000</v>
          </cell>
          <cell r="Q13">
            <v>1000</v>
          </cell>
          <cell r="R13">
            <v>1000</v>
          </cell>
          <cell r="S13" t="str">
            <v>R7</v>
          </cell>
          <cell r="T13">
            <v>1000</v>
          </cell>
          <cell r="U13" t="str">
            <v>②トレンド(すう勢値)による目標値</v>
          </cell>
          <cell r="V13" t="str">
            <v>令和元年度の報告数239件の約5倍を目指す。</v>
          </cell>
          <cell r="W13">
            <v>484</v>
          </cell>
          <cell r="X13" t="str">
            <v>-</v>
          </cell>
          <cell r="Y13" t="str">
            <v>-</v>
          </cell>
          <cell r="Z13" t="str">
            <v>-</v>
          </cell>
          <cell r="AA13" t="str">
            <v>-</v>
          </cell>
          <cell r="AB13">
            <v>0.48399999999999999</v>
          </cell>
          <cell r="AC13" t="str">
            <v>-</v>
          </cell>
          <cell r="AD13" t="str">
            <v>-</v>
          </cell>
          <cell r="AE13" t="str">
            <v>-</v>
          </cell>
          <cell r="AF13" t="str">
            <v>-</v>
          </cell>
          <cell r="AG13">
            <v>0.48399999999999999</v>
          </cell>
          <cell r="AH13" t="str">
            <v>-</v>
          </cell>
          <cell r="AI13" t="str">
            <v>-</v>
          </cell>
          <cell r="AJ13" t="str">
            <v>-</v>
          </cell>
          <cell r="AK13" t="str">
            <v>-</v>
          </cell>
          <cell r="AL13" t="str">
            <v>-</v>
          </cell>
          <cell r="AM13" t="str">
            <v>-</v>
          </cell>
          <cell r="AN13" t="str">
            <v>評価年度実績の達成率が，単年度目標の
a：100％以上
b：70％以上～100％未満
c：40％以上～70％未満
d：10％以上～40％未満
e：10％未満</v>
          </cell>
          <cell r="AO13" t="str">
            <v>単年度の報告数目標を1,000件とし，各評価年度における報告数の単年度目標達成率を評価する。
各評価年度における報告数実績の達成率が，単年度目標の100％以上であった場合をa，以下30％刻みで基準を設定した。</v>
          </cell>
          <cell r="AP13" t="str">
            <v>c</v>
          </cell>
          <cell r="AQ13" t="str">
            <v>-</v>
          </cell>
          <cell r="AR13" t="str">
            <v>-</v>
          </cell>
          <cell r="AS13" t="str">
            <v>-</v>
          </cell>
          <cell r="AT13" t="str">
            <v>-</v>
          </cell>
          <cell r="AU13">
            <v>1</v>
          </cell>
        </row>
        <row r="14">
          <cell r="A14" t="str">
            <v>102-2</v>
          </cell>
          <cell r="B14">
            <v>102</v>
          </cell>
          <cell r="C14" t="str">
            <v>生物多様性豊かな自然と調和した快適で安心・安全なまちの実現</v>
          </cell>
          <cell r="D14">
            <v>2</v>
          </cell>
          <cell r="E14" t="str">
            <v>「京の生きもの・文化協働再生プロジェクト認定制度」の取組者数</v>
          </cell>
          <cell r="F14" t="str">
            <v>者</v>
          </cell>
          <cell r="G14" t="str">
            <v>環境政策局</v>
          </cell>
          <cell r="H14" t="str">
            <v>環境管理課</v>
          </cell>
          <cell r="I14" t="str">
            <v>222-3951</v>
          </cell>
          <cell r="J14" t="str">
            <v>「京の生きもの・文化協働再生プロジェクト認定制度」で認定された取組を実施する団体，企業，個人等の認定団体及び認定者(個人)等合計(累計)</v>
          </cell>
          <cell r="K14" t="str">
            <v>様々な主体による生物多様性の保全・回復に向けた行動の状況を示す指標</v>
          </cell>
          <cell r="L14" t="str">
            <v>出典：事業担当課調べ</v>
          </cell>
          <cell r="M14" t="str">
            <v>増加する方が良い指標</v>
          </cell>
          <cell r="N14">
            <v>150</v>
          </cell>
          <cell r="O14">
            <v>240</v>
          </cell>
          <cell r="P14">
            <v>280</v>
          </cell>
          <cell r="Q14">
            <v>320</v>
          </cell>
          <cell r="R14">
            <v>360</v>
          </cell>
          <cell r="S14" t="str">
            <v>R7</v>
          </cell>
          <cell r="T14">
            <v>400</v>
          </cell>
          <cell r="U14" t="str">
            <v>②トレンド(すう勢値)による目標値</v>
          </cell>
          <cell r="V14" t="str">
            <v>京都市環境基本計画(2016-2025)</v>
          </cell>
          <cell r="W14">
            <v>232</v>
          </cell>
          <cell r="X14" t="str">
            <v>-</v>
          </cell>
          <cell r="Y14" t="str">
            <v>-</v>
          </cell>
          <cell r="Z14" t="str">
            <v>-</v>
          </cell>
          <cell r="AA14" t="str">
            <v>-</v>
          </cell>
          <cell r="AB14">
            <v>1.5466666666666666</v>
          </cell>
          <cell r="AC14" t="str">
            <v>-</v>
          </cell>
          <cell r="AD14" t="str">
            <v>-</v>
          </cell>
          <cell r="AE14" t="str">
            <v>-</v>
          </cell>
          <cell r="AF14" t="str">
            <v>-</v>
          </cell>
          <cell r="AG14">
            <v>0.57999999999999996</v>
          </cell>
          <cell r="AH14" t="str">
            <v>-</v>
          </cell>
          <cell r="AI14" t="str">
            <v>-</v>
          </cell>
          <cell r="AJ14" t="str">
            <v>-</v>
          </cell>
          <cell r="AK14" t="str">
            <v>-</v>
          </cell>
          <cell r="AL14" t="str">
            <v>-</v>
          </cell>
          <cell r="AM14" t="str">
            <v>-</v>
          </cell>
          <cell r="AN14" t="str">
            <v>評価年度実績の達成率が，単年度目標の
a：100％以上
b：75％以上～100％未満
c：50％以上～75％未満
d：25％以上～50％未満
e：25％未満</v>
          </cell>
          <cell r="AO14" t="str">
            <v>令和7年度の目標として設定した取組者数400者の達成に向け，単年度当たり40者を目標として取組者数の増加を図る。
【単年度目標】
R3：240者
R4：280者
R5：320者
R6：360者
R7：400者
各評価年度における取組者数の達成率が，単年度目標の100％以上であった場合をaとし，以下25％刻みで基準を設定した。</v>
          </cell>
          <cell r="AP14" t="str">
            <v>a</v>
          </cell>
          <cell r="AQ14" t="str">
            <v>-</v>
          </cell>
          <cell r="AR14" t="str">
            <v>-</v>
          </cell>
          <cell r="AS14" t="str">
            <v>-</v>
          </cell>
          <cell r="AT14" t="str">
            <v>-</v>
          </cell>
          <cell r="AU14">
            <v>1</v>
          </cell>
        </row>
        <row r="15">
          <cell r="A15" t="str">
            <v>102-3</v>
          </cell>
          <cell r="B15">
            <v>102</v>
          </cell>
          <cell r="C15" t="str">
            <v>生物多様性豊かな自然と調和した快適で安心・安全なまちの実現</v>
          </cell>
          <cell r="D15">
            <v>3</v>
          </cell>
          <cell r="E15" t="str">
            <v>大気汚染に係る市保全基準達成状況</v>
          </cell>
          <cell r="F15" t="str">
            <v>％</v>
          </cell>
          <cell r="G15" t="str">
            <v>環境政策局</v>
          </cell>
          <cell r="H15" t="str">
            <v>環境指導課</v>
          </cell>
          <cell r="I15" t="str">
            <v>222-3955</v>
          </cell>
          <cell r="J15" t="str">
            <v>大気汚染に係る市保全基準の達成状況</v>
          </cell>
          <cell r="K15" t="str">
            <v>大気が良好な状態に保全されていることを示す指標</v>
          </cell>
          <cell r="L15" t="str">
            <v>算出方法：項目ごとの達成率(達成件数/調査件数×100)の平均値
出典：事業担当課調べ</v>
          </cell>
          <cell r="M15" t="str">
            <v>増加する方が良い指標</v>
          </cell>
          <cell r="N15">
            <v>100</v>
          </cell>
          <cell r="O15">
            <v>100</v>
          </cell>
          <cell r="P15">
            <v>100</v>
          </cell>
          <cell r="Q15">
            <v>100</v>
          </cell>
          <cell r="R15">
            <v>100</v>
          </cell>
          <cell r="S15" t="str">
            <v>R7</v>
          </cell>
          <cell r="T15">
            <v>100</v>
          </cell>
          <cell r="U15" t="str">
            <v>①既存計画に基づいて算出する目標値</v>
          </cell>
          <cell r="V15" t="str">
            <v>京都市環境基本計画(2016-2025)</v>
          </cell>
          <cell r="W15" t="str">
            <v>7月判明</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N15" t="str">
            <v>評価年度における，大気汚染に係る市保全基準達成率が
a：90％以上
b：80％以上～90％未満
c：70％以上～80％未満
d：60％以上～70％未満
e：60％未満</v>
          </cell>
          <cell r="AO15" t="str">
            <v>当該指標については，自然的な要因などの影響により，達成状況が左右される場合があるため，90％以上をaとし，以下10％刻みで基準を設定した。</v>
          </cell>
          <cell r="AP15" t="str">
            <v>-</v>
          </cell>
          <cell r="AQ15" t="str">
            <v>-</v>
          </cell>
          <cell r="AR15" t="str">
            <v>-</v>
          </cell>
          <cell r="AS15" t="str">
            <v>-</v>
          </cell>
          <cell r="AT15" t="str">
            <v>-</v>
          </cell>
          <cell r="AU15">
            <v>1</v>
          </cell>
        </row>
        <row r="16">
          <cell r="A16" t="str">
            <v>102-4</v>
          </cell>
          <cell r="B16">
            <v>102</v>
          </cell>
          <cell r="C16" t="str">
            <v>生物多様性豊かな自然と調和した快適で安心・安全なまちの実現</v>
          </cell>
          <cell r="D16">
            <v>4</v>
          </cell>
          <cell r="E16" t="str">
            <v>水質汚濁に係る市保全基準達成状況</v>
          </cell>
          <cell r="F16" t="str">
            <v>％</v>
          </cell>
          <cell r="G16" t="str">
            <v>環境政策局</v>
          </cell>
          <cell r="H16" t="str">
            <v>環境指導課</v>
          </cell>
          <cell r="I16" t="str">
            <v>222-3955</v>
          </cell>
          <cell r="J16" t="str">
            <v>水質汚濁に係る市保全基準の達成状況</v>
          </cell>
          <cell r="K16" t="str">
            <v>水質が良好な状態に保全されていることを示す指標</v>
          </cell>
          <cell r="L16" t="str">
            <v>算出方法：項目ごとの達成率(達成件数/調査件数×100)の平均値
出典：事業担当課調べ</v>
          </cell>
          <cell r="M16" t="str">
            <v>増加する方が良い指標</v>
          </cell>
          <cell r="N16">
            <v>100</v>
          </cell>
          <cell r="O16">
            <v>100</v>
          </cell>
          <cell r="P16">
            <v>100</v>
          </cell>
          <cell r="Q16">
            <v>100</v>
          </cell>
          <cell r="R16">
            <v>100</v>
          </cell>
          <cell r="S16" t="str">
            <v>R7</v>
          </cell>
          <cell r="T16">
            <v>100</v>
          </cell>
          <cell r="U16" t="str">
            <v>①既存計画に基づいて算出する目標値</v>
          </cell>
          <cell r="V16" t="str">
            <v>京都市環境基本計画(2016-2025)</v>
          </cell>
          <cell r="W16" t="str">
            <v>7月判明</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N16" t="str">
            <v>評価年度における，水質汚濁に係る市保全基準達成率が
a：90％以上
b：80％以上～90％未満
c：70％以上～80％未満
d：60％以上～70％未満
e：60％未満</v>
          </cell>
          <cell r="AO16" t="str">
            <v>当該指標については，自然的な要因などの影響により，達成状況が左右される場合があるため，90％以上をaとし，以下10％刻みで基準を設定した。</v>
          </cell>
          <cell r="AP16" t="str">
            <v>-</v>
          </cell>
          <cell r="AQ16" t="str">
            <v>-</v>
          </cell>
          <cell r="AR16" t="str">
            <v>-</v>
          </cell>
          <cell r="AS16" t="str">
            <v>-</v>
          </cell>
          <cell r="AT16" t="str">
            <v>-</v>
          </cell>
          <cell r="AU16">
            <v>1</v>
          </cell>
        </row>
        <row r="17">
          <cell r="A17" t="str">
            <v>102-5</v>
          </cell>
          <cell r="B17">
            <v>102</v>
          </cell>
          <cell r="C17" t="str">
            <v>生物多様性豊かな自然と調和した快適で安心・安全なまちの実現</v>
          </cell>
          <cell r="D17">
            <v>5</v>
          </cell>
          <cell r="E17" t="str">
            <v>-</v>
          </cell>
          <cell r="F17" t="str">
            <v>-</v>
          </cell>
          <cell r="G17" t="str">
            <v>-</v>
          </cell>
          <cell r="H17" t="str">
            <v>-</v>
          </cell>
          <cell r="I17" t="str">
            <v>-</v>
          </cell>
          <cell r="J17" t="str">
            <v>-</v>
          </cell>
          <cell r="K17" t="str">
            <v>-</v>
          </cell>
          <cell r="L17" t="str">
            <v>-</v>
          </cell>
          <cell r="M17" t="str">
            <v>-</v>
          </cell>
          <cell r="S17" t="str">
            <v>-</v>
          </cell>
          <cell r="T17" t="str">
            <v>-</v>
          </cell>
          <cell r="U17" t="str">
            <v>-</v>
          </cell>
          <cell r="V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R2実績値は，R1実績を記載</v>
          </cell>
          <cell r="AN17" t="str">
            <v>-</v>
          </cell>
          <cell r="AO17" t="str">
            <v>-</v>
          </cell>
          <cell r="AP17" t="str">
            <v>-</v>
          </cell>
          <cell r="AQ17" t="str">
            <v>-</v>
          </cell>
          <cell r="AR17" t="str">
            <v>-</v>
          </cell>
          <cell r="AS17" t="str">
            <v>-</v>
          </cell>
          <cell r="AT17" t="str">
            <v>-</v>
          </cell>
          <cell r="AU17" t="str">
            <v>-</v>
          </cell>
        </row>
        <row r="18">
          <cell r="A18" t="str">
            <v>102-6</v>
          </cell>
          <cell r="B18">
            <v>102</v>
          </cell>
          <cell r="C18" t="str">
            <v>生物多様性豊かな自然と調和した快適で安心・安全なまちの実現</v>
          </cell>
          <cell r="D18">
            <v>6</v>
          </cell>
          <cell r="E18" t="str">
            <v>-</v>
          </cell>
          <cell r="F18" t="str">
            <v>-</v>
          </cell>
          <cell r="G18" t="str">
            <v>-</v>
          </cell>
          <cell r="H18" t="str">
            <v>-</v>
          </cell>
          <cell r="I18" t="str">
            <v>-</v>
          </cell>
          <cell r="J18" t="str">
            <v>-</v>
          </cell>
          <cell r="K18" t="str">
            <v>-</v>
          </cell>
          <cell r="L18" t="str">
            <v>-</v>
          </cell>
          <cell r="M18" t="str">
            <v>-</v>
          </cell>
          <cell r="S18" t="str">
            <v>-</v>
          </cell>
          <cell r="T18" t="str">
            <v>-</v>
          </cell>
          <cell r="U18" t="str">
            <v>-</v>
          </cell>
          <cell r="V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row>
        <row r="19">
          <cell r="A19" t="str">
            <v>102-7</v>
          </cell>
          <cell r="B19">
            <v>102</v>
          </cell>
          <cell r="C19" t="str">
            <v>生物多様性豊かな自然と調和した快適で安心・安全なまちの実現</v>
          </cell>
          <cell r="D19">
            <v>7</v>
          </cell>
          <cell r="E19" t="str">
            <v>-</v>
          </cell>
          <cell r="F19" t="str">
            <v>-</v>
          </cell>
          <cell r="G19" t="str">
            <v>-</v>
          </cell>
          <cell r="H19" t="str">
            <v>-</v>
          </cell>
          <cell r="I19" t="str">
            <v>-</v>
          </cell>
          <cell r="J19" t="str">
            <v>-</v>
          </cell>
          <cell r="K19" t="str">
            <v>-</v>
          </cell>
          <cell r="L19" t="str">
            <v>-</v>
          </cell>
          <cell r="M19" t="str">
            <v>-</v>
          </cell>
          <cell r="S19" t="str">
            <v>-</v>
          </cell>
          <cell r="T19" t="str">
            <v>-</v>
          </cell>
          <cell r="U19" t="str">
            <v>-</v>
          </cell>
          <cell r="V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row>
        <row r="20">
          <cell r="A20" t="str">
            <v>102-8</v>
          </cell>
          <cell r="B20">
            <v>102</v>
          </cell>
          <cell r="C20" t="str">
            <v>生物多様性豊かな自然と調和した快適で安心・安全なまちの実現</v>
          </cell>
          <cell r="D20">
            <v>8</v>
          </cell>
          <cell r="E20" t="str">
            <v>-</v>
          </cell>
          <cell r="F20" t="str">
            <v>-</v>
          </cell>
          <cell r="G20" t="str">
            <v>-</v>
          </cell>
          <cell r="H20" t="str">
            <v>-</v>
          </cell>
          <cell r="I20" t="str">
            <v>-</v>
          </cell>
          <cell r="J20" t="str">
            <v>-</v>
          </cell>
          <cell r="K20" t="str">
            <v>-</v>
          </cell>
          <cell r="L20" t="str">
            <v>-</v>
          </cell>
          <cell r="M20" t="str">
            <v>-</v>
          </cell>
          <cell r="S20" t="str">
            <v>-</v>
          </cell>
          <cell r="T20" t="str">
            <v>-</v>
          </cell>
          <cell r="U20" t="str">
            <v>-</v>
          </cell>
          <cell r="V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row>
        <row r="21">
          <cell r="A21" t="str">
            <v>102-9</v>
          </cell>
          <cell r="B21">
            <v>102</v>
          </cell>
          <cell r="C21" t="str">
            <v>生物多様性豊かな自然と調和した快適で安心・安全なまちの実現</v>
          </cell>
          <cell r="D21">
            <v>9</v>
          </cell>
          <cell r="E21" t="str">
            <v>-</v>
          </cell>
          <cell r="F21" t="str">
            <v>-</v>
          </cell>
          <cell r="G21" t="str">
            <v>-</v>
          </cell>
          <cell r="H21" t="str">
            <v>-</v>
          </cell>
          <cell r="I21" t="str">
            <v>-</v>
          </cell>
          <cell r="J21" t="str">
            <v>-</v>
          </cell>
          <cell r="K21" t="str">
            <v>-</v>
          </cell>
          <cell r="L21" t="str">
            <v>-</v>
          </cell>
          <cell r="M21" t="str">
            <v>-</v>
          </cell>
          <cell r="S21" t="str">
            <v>-</v>
          </cell>
          <cell r="T21" t="str">
            <v>-</v>
          </cell>
          <cell r="U21" t="str">
            <v>-</v>
          </cell>
          <cell r="V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row>
        <row r="22">
          <cell r="A22" t="str">
            <v>103-1</v>
          </cell>
          <cell r="B22">
            <v>103</v>
          </cell>
          <cell r="C22" t="str">
            <v>ごみの出ない循環型社会の構築</v>
          </cell>
          <cell r="D22">
            <v>1</v>
          </cell>
          <cell r="E22" t="str">
            <v>レジ袋使用量削減量</v>
          </cell>
          <cell r="F22" t="str">
            <v>トン</v>
          </cell>
          <cell r="G22" t="str">
            <v>環境政策局</v>
          </cell>
          <cell r="H22" t="str">
            <v>資源循環推進課</v>
          </cell>
          <cell r="I22" t="str">
            <v>213-4930</v>
          </cell>
          <cell r="J22" t="str">
            <v>市の処理施設が受け入れる家庭ごみ中のレジ袋の削減量(令和元年度比)</v>
          </cell>
          <cell r="K22" t="str">
            <v>市民・事業者のレジ袋の発生抑制の取組の効果を把握する指標</v>
          </cell>
          <cell r="L22" t="str">
            <v>出典：事業担当課調べ</v>
          </cell>
          <cell r="M22" t="str">
            <v>増加する方が良い指標</v>
          </cell>
          <cell r="N22">
            <v>191</v>
          </cell>
          <cell r="O22">
            <v>382</v>
          </cell>
          <cell r="P22">
            <v>573</v>
          </cell>
          <cell r="Q22">
            <v>764</v>
          </cell>
          <cell r="R22">
            <v>955</v>
          </cell>
          <cell r="S22" t="str">
            <v>R12</v>
          </cell>
          <cell r="T22">
            <v>2100</v>
          </cell>
          <cell r="U22" t="str">
            <v>①既存計画に基づいて算出する目標値</v>
          </cell>
          <cell r="V22" t="str">
            <v>京都市循環型社会推進基本計画(2021-2030)</v>
          </cell>
          <cell r="W22" t="str">
            <v>7月判明</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評価年度におけるレジ袋使用量の削減量(基準年度比)が単年度目標の
a：100％以上
b： 66％以上～100％未満
c： 33％以上～ 66％未満
d：　0％以上～ 33％未満
e：　0％未満</v>
          </cell>
          <cell r="AO22" t="str">
            <v>京都市循環型社会推進基本計画(2021-2030)に掲げるレジ袋使用量の目標（令和12年度400トン）の達成に向けては，令和元年度(2,500トン)～令和12年度の11年間で2,100トン削減する必要がある。そのため，令和元年度のレジ袋使用量から約191トン/年（2,100トン÷11年）ずつ削減することを単年度目標としている。
例)令和7年度：191トン×6年＝1,146トン削減（令和元年度比）
【単年度目標】
R2:191トン
R3:382トン
R4:573トン
R5:764トン
R6:955トン
【評価基準】
評価年度における令和元年度からの削減量が，単年度目標以上の場合をa，0トン未満(基準年度よりレジ袋使用量が増加した場合)をeとし，b～dは均等割で基準を設定した。</v>
          </cell>
          <cell r="AP22" t="str">
            <v>-</v>
          </cell>
          <cell r="AQ22" t="str">
            <v>-</v>
          </cell>
          <cell r="AR22" t="str">
            <v>-</v>
          </cell>
          <cell r="AS22" t="str">
            <v>-</v>
          </cell>
          <cell r="AT22" t="str">
            <v>-</v>
          </cell>
          <cell r="AU22">
            <v>1</v>
          </cell>
        </row>
        <row r="23">
          <cell r="A23" t="str">
            <v>103-2</v>
          </cell>
          <cell r="B23">
            <v>103</v>
          </cell>
          <cell r="C23" t="str">
            <v>ごみの出ない循環型社会の構築</v>
          </cell>
          <cell r="D23">
            <v>2</v>
          </cell>
          <cell r="E23" t="str">
            <v>再生利用率</v>
          </cell>
          <cell r="F23" t="str">
            <v>％</v>
          </cell>
          <cell r="G23" t="str">
            <v>環境政策局</v>
          </cell>
          <cell r="H23" t="str">
            <v>資源循環推進課</v>
          </cell>
          <cell r="I23" t="str">
            <v>213-4930</v>
          </cell>
          <cell r="J23" t="str">
            <v>市内のごみがリサイクルされている割合</v>
          </cell>
          <cell r="K23" t="str">
            <v>主に市民・事業者の皆様の分別・リサイクルや市の資源化(バイオガス化等)の取組の効果を把握する指標</v>
          </cell>
          <cell r="L23" t="str">
            <v>出典：事業担当課調べ</v>
          </cell>
          <cell r="M23" t="str">
            <v>増加する方が良い指標</v>
          </cell>
          <cell r="N23">
            <v>30.75</v>
          </cell>
          <cell r="O23">
            <v>31.5</v>
          </cell>
          <cell r="P23">
            <v>32.25</v>
          </cell>
          <cell r="Q23">
            <v>33</v>
          </cell>
          <cell r="R23">
            <v>33.75</v>
          </cell>
          <cell r="S23" t="str">
            <v>R12</v>
          </cell>
          <cell r="T23">
            <v>39</v>
          </cell>
          <cell r="U23" t="str">
            <v>①既存計画に基づいて算出する目標値</v>
          </cell>
          <cell r="V23" t="str">
            <v>京都市循環型社会推進基本計画(2021-2030)</v>
          </cell>
          <cell r="W23">
            <v>31</v>
          </cell>
          <cell r="X23" t="str">
            <v>-</v>
          </cell>
          <cell r="Y23" t="str">
            <v>-</v>
          </cell>
          <cell r="Z23" t="str">
            <v>-</v>
          </cell>
          <cell r="AA23" t="str">
            <v>-</v>
          </cell>
          <cell r="AB23">
            <v>1.0081300813008129</v>
          </cell>
          <cell r="AC23" t="str">
            <v>-</v>
          </cell>
          <cell r="AD23" t="str">
            <v>-</v>
          </cell>
          <cell r="AE23" t="str">
            <v>-</v>
          </cell>
          <cell r="AF23" t="str">
            <v>-</v>
          </cell>
          <cell r="AG23">
            <v>0.79487179487179482</v>
          </cell>
          <cell r="AH23" t="str">
            <v>-</v>
          </cell>
          <cell r="AI23" t="str">
            <v>-</v>
          </cell>
          <cell r="AJ23" t="str">
            <v>-</v>
          </cell>
          <cell r="AK23" t="str">
            <v>-</v>
          </cell>
          <cell r="AL23" t="str">
            <v>-</v>
          </cell>
          <cell r="AM23" t="str">
            <v>算定に用いるデータの把握時期等の関係から，一昨年度値が最新となる。
R2実績値は，R1実績を記載</v>
          </cell>
          <cell r="AN23" t="str">
            <v>評価年度の再生利用率が
a：(30+0.75×t)％以上
b：(30+0.50×t)％以上～(30+0.75×t)％未満
c：(30+0.25×t)％以上～(30+0.50×t)％未満
d：30％以上～(30+0.25×t)％未満
e：30％未満
※t＝基準年度(平成30(2018)年度)からの経過年数</v>
          </cell>
          <cell r="AO23" t="str">
            <v>京都市循環型社会推進基本計画(2021-2030)に掲げる再生利用率の目標（令和12年度39%）の達成に向けては，平成30年度(30%)～令和12年度の12年間で9%引き上げる必要がある。そのため，平成30年度の再生利用率から0.75％/年(＝9％/12年)ずつ引き上げることを単年度目標としている。
例)令和7年度：30%+0.75%×7年=35.25％
【評価基準】
評価年度における再生利用率が，(30+0.75×t※)％以上の場合をa，30％未満(基準年度よりリサイクル率が低下した場合)をeとし，b～dは均等割で基準を設定した。
※t＝基準年度(平成30年度)からの経過年数</v>
          </cell>
          <cell r="AP23" t="str">
            <v>a</v>
          </cell>
          <cell r="AQ23" t="str">
            <v>-</v>
          </cell>
          <cell r="AR23" t="str">
            <v>-</v>
          </cell>
          <cell r="AS23" t="str">
            <v>-</v>
          </cell>
          <cell r="AT23" t="str">
            <v>-</v>
          </cell>
          <cell r="AU23">
            <v>1</v>
          </cell>
        </row>
        <row r="24">
          <cell r="A24" t="str">
            <v>103-3</v>
          </cell>
          <cell r="B24">
            <v>103</v>
          </cell>
          <cell r="C24" t="str">
            <v>ごみの出ない循環型社会の構築</v>
          </cell>
          <cell r="D24">
            <v>3</v>
          </cell>
          <cell r="E24" t="str">
            <v>ごみの市最終処分量の削減量</v>
          </cell>
          <cell r="F24" t="str">
            <v>万トン</v>
          </cell>
          <cell r="G24" t="str">
            <v>環境政策局</v>
          </cell>
          <cell r="H24" t="str">
            <v>資源循環推進課
施設管理課</v>
          </cell>
          <cell r="I24" t="str">
            <v>213-4930
212-9820</v>
          </cell>
          <cell r="J24" t="str">
            <v>最終処分場に埋め立てる焼却灰等の量の削減量(令和元年度比)</v>
          </cell>
          <cell r="K24" t="str">
            <v>ごみの最終処分量の最小化に係る取組効果を図る指標</v>
          </cell>
          <cell r="L24" t="str">
            <v>出典：事業担当課調べ</v>
          </cell>
          <cell r="M24" t="str">
            <v>増加する方が良い指標</v>
          </cell>
          <cell r="N24">
            <v>7.0000000000000007E-2</v>
          </cell>
          <cell r="O24">
            <v>0.14000000000000001</v>
          </cell>
          <cell r="P24">
            <v>0.21000000000000002</v>
          </cell>
          <cell r="Q24">
            <v>0.28000000000000003</v>
          </cell>
          <cell r="R24">
            <v>0.35000000000000003</v>
          </cell>
          <cell r="S24" t="str">
            <v>R12</v>
          </cell>
          <cell r="T24">
            <v>0.7</v>
          </cell>
          <cell r="U24" t="str">
            <v>①既存計画に基づいて算出する目標値</v>
          </cell>
          <cell r="V24" t="str">
            <v>京都市循環型社会推進基本計画(2021-2030)</v>
          </cell>
          <cell r="W24" t="str">
            <v>7月判明</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評価年度における市最終処分量の削減量(令和元年度比)が
a：0.07×t万トン以上
b：0.04×t万トン以上
　　～0.07×t万トン未満
c：0.02×t万トン以上
　　～0.04×t万トン未満
d：0トン以上～0.02×t万トン未満
e：0トン未満
※t＝基準年度(令和元(2019)年度)からの経過年数</v>
          </cell>
          <cell r="AO24" t="str">
            <v>京都市循環型社会推進基本計画(2021-2030)に掲げる市最終処分量の目標(令和12年度4.4万トン)の達成に向けては，令和元年度（5.1万トン）～令和12年度の11年間で0.7万トン削減する必要がある。そのため，令和元年度から0.07万トン/年（0.7万トン÷10年）ずつ削減することを単年度目標としている。(令和11年度に目標達成するように単年度の削減量を設定)
例)令和7年度：0.07万トン×6年=0.42万トン削減（令和元年度比）
【評価基準】
評価年度における令和元年度からの削減量が，0.07×t※万トン以上の場合をa，0トン未満(基準年度より最終処分量が増加した場合)をeとし，b～dは概ね均等割で基準を設定した。
※t＝基準年度(2019(令和元)年度)からの経過年数</v>
          </cell>
          <cell r="AP24" t="str">
            <v>-</v>
          </cell>
          <cell r="AQ24" t="str">
            <v>-</v>
          </cell>
          <cell r="AR24" t="str">
            <v>-</v>
          </cell>
          <cell r="AS24" t="str">
            <v>-</v>
          </cell>
          <cell r="AT24" t="str">
            <v>-</v>
          </cell>
          <cell r="AU24">
            <v>1</v>
          </cell>
        </row>
        <row r="25">
          <cell r="A25" t="str">
            <v>103-4</v>
          </cell>
          <cell r="B25">
            <v>103</v>
          </cell>
          <cell r="C25" t="str">
            <v>ごみの出ない循環型社会の構築</v>
          </cell>
          <cell r="D25">
            <v>4</v>
          </cell>
          <cell r="E25" t="str">
            <v>-</v>
          </cell>
          <cell r="F25" t="str">
            <v>-</v>
          </cell>
          <cell r="G25" t="str">
            <v>-</v>
          </cell>
          <cell r="H25" t="str">
            <v>-</v>
          </cell>
          <cell r="I25" t="str">
            <v>-</v>
          </cell>
          <cell r="J25" t="str">
            <v>-</v>
          </cell>
          <cell r="K25" t="str">
            <v>-</v>
          </cell>
          <cell r="L25" t="str">
            <v>-</v>
          </cell>
          <cell r="M25" t="str">
            <v>-</v>
          </cell>
          <cell r="S25" t="str">
            <v>-</v>
          </cell>
          <cell r="T25" t="str">
            <v>-</v>
          </cell>
          <cell r="U25" t="str">
            <v>-</v>
          </cell>
          <cell r="V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row>
        <row r="26">
          <cell r="A26" t="str">
            <v>103-5</v>
          </cell>
          <cell r="B26">
            <v>103</v>
          </cell>
          <cell r="C26" t="str">
            <v>ごみの出ない循環型社会の構築</v>
          </cell>
          <cell r="D26">
            <v>5</v>
          </cell>
          <cell r="E26" t="str">
            <v>-</v>
          </cell>
          <cell r="F26" t="str">
            <v>-</v>
          </cell>
          <cell r="G26" t="str">
            <v>-</v>
          </cell>
          <cell r="H26" t="str">
            <v>-</v>
          </cell>
          <cell r="I26" t="str">
            <v>-</v>
          </cell>
          <cell r="J26" t="str">
            <v>-</v>
          </cell>
          <cell r="K26" t="str">
            <v>-</v>
          </cell>
          <cell r="L26" t="str">
            <v>-</v>
          </cell>
          <cell r="M26" t="str">
            <v>-</v>
          </cell>
          <cell r="S26" t="str">
            <v>-</v>
          </cell>
          <cell r="T26" t="str">
            <v>-</v>
          </cell>
          <cell r="U26" t="str">
            <v>-</v>
          </cell>
          <cell r="V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row>
        <row r="27">
          <cell r="A27" t="str">
            <v>103-6</v>
          </cell>
          <cell r="B27">
            <v>103</v>
          </cell>
          <cell r="C27" t="str">
            <v>ごみの出ない循環型社会の構築</v>
          </cell>
          <cell r="D27">
            <v>6</v>
          </cell>
          <cell r="E27" t="str">
            <v>-</v>
          </cell>
          <cell r="F27" t="str">
            <v>-</v>
          </cell>
          <cell r="G27" t="str">
            <v>-</v>
          </cell>
          <cell r="H27" t="str">
            <v>-</v>
          </cell>
          <cell r="I27" t="str">
            <v>-</v>
          </cell>
          <cell r="J27" t="str">
            <v>-</v>
          </cell>
          <cell r="K27" t="str">
            <v>-</v>
          </cell>
          <cell r="L27" t="str">
            <v>-</v>
          </cell>
          <cell r="M27" t="str">
            <v>-</v>
          </cell>
          <cell r="S27" t="str">
            <v>-</v>
          </cell>
          <cell r="T27" t="str">
            <v>-</v>
          </cell>
          <cell r="U27" t="str">
            <v>-</v>
          </cell>
          <cell r="V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row>
        <row r="28">
          <cell r="A28" t="str">
            <v>103-7</v>
          </cell>
          <cell r="B28">
            <v>103</v>
          </cell>
          <cell r="C28" t="str">
            <v>ごみの出ない循環型社会の構築</v>
          </cell>
          <cell r="D28">
            <v>7</v>
          </cell>
          <cell r="E28" t="str">
            <v>-</v>
          </cell>
          <cell r="F28" t="str">
            <v>-</v>
          </cell>
          <cell r="G28" t="str">
            <v>-</v>
          </cell>
          <cell r="H28" t="str">
            <v>-</v>
          </cell>
          <cell r="I28" t="str">
            <v>-</v>
          </cell>
          <cell r="J28" t="str">
            <v>-</v>
          </cell>
          <cell r="K28" t="str">
            <v>-</v>
          </cell>
          <cell r="L28" t="str">
            <v>-</v>
          </cell>
          <cell r="M28" t="str">
            <v>-</v>
          </cell>
          <cell r="S28" t="str">
            <v>-</v>
          </cell>
          <cell r="T28" t="str">
            <v>-</v>
          </cell>
          <cell r="U28" t="str">
            <v>-</v>
          </cell>
          <cell r="V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row>
        <row r="29">
          <cell r="A29" t="str">
            <v>103-8</v>
          </cell>
          <cell r="B29">
            <v>103</v>
          </cell>
          <cell r="C29" t="str">
            <v>ごみの出ない循環型社会の構築</v>
          </cell>
          <cell r="D29">
            <v>8</v>
          </cell>
          <cell r="E29" t="str">
            <v>-</v>
          </cell>
          <cell r="F29" t="str">
            <v>-</v>
          </cell>
          <cell r="G29" t="str">
            <v>-</v>
          </cell>
          <cell r="H29" t="str">
            <v>-</v>
          </cell>
          <cell r="I29" t="str">
            <v>-</v>
          </cell>
          <cell r="J29" t="str">
            <v>-</v>
          </cell>
          <cell r="K29" t="str">
            <v>-</v>
          </cell>
          <cell r="L29" t="str">
            <v>-</v>
          </cell>
          <cell r="M29" t="str">
            <v>-</v>
          </cell>
          <cell r="S29" t="str">
            <v>-</v>
          </cell>
          <cell r="T29" t="str">
            <v>-</v>
          </cell>
          <cell r="U29" t="str">
            <v>-</v>
          </cell>
          <cell r="V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row>
        <row r="30">
          <cell r="A30" t="str">
            <v>103-9</v>
          </cell>
          <cell r="B30">
            <v>103</v>
          </cell>
          <cell r="C30" t="str">
            <v>ごみの出ない循環型社会の構築</v>
          </cell>
          <cell r="D30">
            <v>9</v>
          </cell>
          <cell r="E30" t="str">
            <v>-</v>
          </cell>
          <cell r="F30" t="str">
            <v>-</v>
          </cell>
          <cell r="G30" t="str">
            <v>-</v>
          </cell>
          <cell r="H30" t="str">
            <v>-</v>
          </cell>
          <cell r="I30" t="str">
            <v>-</v>
          </cell>
          <cell r="J30" t="str">
            <v>-</v>
          </cell>
          <cell r="K30" t="str">
            <v>-</v>
          </cell>
          <cell r="L30" t="str">
            <v>-</v>
          </cell>
          <cell r="M30" t="str">
            <v>-</v>
          </cell>
          <cell r="S30" t="str">
            <v>-</v>
          </cell>
          <cell r="T30" t="str">
            <v>-</v>
          </cell>
          <cell r="U30" t="str">
            <v>-</v>
          </cell>
          <cell r="V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row>
        <row r="31">
          <cell r="A31" t="str">
            <v>104-1</v>
          </cell>
          <cell r="B31">
            <v>104</v>
          </cell>
          <cell r="C31" t="str">
            <v>環境と調和した持続可能な社会を構築する担い手が育つまちの実現</v>
          </cell>
          <cell r="D31">
            <v>1</v>
          </cell>
          <cell r="E31" t="str">
            <v>環境保全活動プログラム参加者数</v>
          </cell>
          <cell r="F31" t="str">
            <v>人</v>
          </cell>
          <cell r="G31" t="str">
            <v>環境政策局</v>
          </cell>
          <cell r="H31" t="str">
            <v>環境総務課</v>
          </cell>
          <cell r="I31" t="str">
            <v>222-3450</v>
          </cell>
          <cell r="J31" t="str">
            <v>自然体験学習の場の利用者数，京エコロジーセンター及びさすてな京都におけるエコ学習への参加者数並びにその他の環境学習関連事業への参加者数の合計</v>
          </cell>
          <cell r="K31" t="str">
            <v>環境教育・学習の機会の充実度を示す指標</v>
          </cell>
          <cell r="L31" t="str">
            <v>出典：事業担当課調べ</v>
          </cell>
          <cell r="M31" t="str">
            <v>増加する方が良い指標</v>
          </cell>
          <cell r="N31">
            <v>272639</v>
          </cell>
          <cell r="O31">
            <v>278109</v>
          </cell>
          <cell r="P31">
            <v>283579</v>
          </cell>
          <cell r="Q31">
            <v>289049</v>
          </cell>
          <cell r="R31">
            <v>294519</v>
          </cell>
          <cell r="S31" t="str">
            <v>R7</v>
          </cell>
          <cell r="T31">
            <v>300000</v>
          </cell>
          <cell r="U31" t="str">
            <v>①既存計画に基づいて算出する目標値</v>
          </cell>
          <cell r="V31" t="str">
            <v>京都市環境基本計画(2016-2025)</v>
          </cell>
          <cell r="W31" t="str">
            <v>7月判明</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環境基本計画における年度目標に対する評価年度実績値の達成率が
a：100％以上
b：80％以上～100％未満
c：60％以上～80％未満
d：40％以上～60％未満
e：40％未満</v>
          </cell>
          <cell r="AO31" t="str">
            <v>環境基本計画における年度目標
R2：272,639人
R3：278,109人
R4：283,579人
R5：289,049人
R6：294,519人
R7：299,989人≒300,000人
※これまでの参加者数の推移をもとに，単年度の増加目標数を「5,470人」と設定した。
なお，達成率は，京都市環境基本計画の年次報告書に記載の客観的指標の評価区分と同様に，20％幅で設定した。</v>
          </cell>
          <cell r="AP31" t="str">
            <v>-</v>
          </cell>
          <cell r="AQ31" t="str">
            <v>-</v>
          </cell>
          <cell r="AR31" t="str">
            <v>-</v>
          </cell>
          <cell r="AS31" t="str">
            <v>-</v>
          </cell>
          <cell r="AT31" t="str">
            <v>-</v>
          </cell>
          <cell r="AU31">
            <v>1</v>
          </cell>
        </row>
        <row r="32">
          <cell r="A32" t="str">
            <v>104-2</v>
          </cell>
          <cell r="B32">
            <v>104</v>
          </cell>
          <cell r="C32" t="str">
            <v>環境と調和した持続可能な社会を構築する担い手が育つまちの実現</v>
          </cell>
          <cell r="D32">
            <v>2</v>
          </cell>
          <cell r="E32" t="str">
            <v>-</v>
          </cell>
          <cell r="F32" t="str">
            <v>-</v>
          </cell>
          <cell r="G32" t="str">
            <v>-</v>
          </cell>
          <cell r="H32" t="str">
            <v>-</v>
          </cell>
          <cell r="I32" t="str">
            <v>-</v>
          </cell>
          <cell r="J32" t="str">
            <v>-</v>
          </cell>
          <cell r="K32" t="str">
            <v>-</v>
          </cell>
          <cell r="L32" t="str">
            <v>-</v>
          </cell>
          <cell r="M32" t="str">
            <v>-</v>
          </cell>
          <cell r="S32" t="str">
            <v>-</v>
          </cell>
          <cell r="T32" t="str">
            <v>-</v>
          </cell>
          <cell r="U32" t="str">
            <v>-</v>
          </cell>
          <cell r="V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row>
        <row r="33">
          <cell r="A33" t="str">
            <v>104-3</v>
          </cell>
          <cell r="B33">
            <v>104</v>
          </cell>
          <cell r="C33" t="str">
            <v>環境と調和した持続可能な社会を構築する担い手が育つまちの実現</v>
          </cell>
          <cell r="D33">
            <v>3</v>
          </cell>
          <cell r="E33" t="str">
            <v>-</v>
          </cell>
          <cell r="F33" t="str">
            <v>-</v>
          </cell>
          <cell r="G33" t="str">
            <v>-</v>
          </cell>
          <cell r="H33" t="str">
            <v>-</v>
          </cell>
          <cell r="I33" t="str">
            <v>-</v>
          </cell>
          <cell r="J33" t="str">
            <v>-</v>
          </cell>
          <cell r="K33" t="str">
            <v>-</v>
          </cell>
          <cell r="L33" t="str">
            <v>-</v>
          </cell>
          <cell r="M33" t="str">
            <v>-</v>
          </cell>
          <cell r="S33" t="str">
            <v>-</v>
          </cell>
          <cell r="T33" t="str">
            <v>-</v>
          </cell>
          <cell r="U33" t="str">
            <v>-</v>
          </cell>
          <cell r="V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row>
        <row r="34">
          <cell r="A34" t="str">
            <v>104-4</v>
          </cell>
          <cell r="B34">
            <v>104</v>
          </cell>
          <cell r="C34" t="str">
            <v>環境と調和した持続可能な社会を構築する担い手が育つまちの実現</v>
          </cell>
          <cell r="D34">
            <v>4</v>
          </cell>
          <cell r="E34" t="str">
            <v>-</v>
          </cell>
          <cell r="F34" t="str">
            <v>-</v>
          </cell>
          <cell r="G34" t="str">
            <v>-</v>
          </cell>
          <cell r="H34" t="str">
            <v>-</v>
          </cell>
          <cell r="I34" t="str">
            <v>-</v>
          </cell>
          <cell r="J34" t="str">
            <v>-</v>
          </cell>
          <cell r="K34" t="str">
            <v>-</v>
          </cell>
          <cell r="L34" t="str">
            <v>-</v>
          </cell>
          <cell r="M34" t="str">
            <v>-</v>
          </cell>
          <cell r="S34" t="str">
            <v>-</v>
          </cell>
          <cell r="T34" t="str">
            <v>-</v>
          </cell>
          <cell r="U34" t="str">
            <v>-</v>
          </cell>
          <cell r="V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row>
        <row r="35">
          <cell r="A35" t="str">
            <v>104-5</v>
          </cell>
          <cell r="B35">
            <v>104</v>
          </cell>
          <cell r="C35" t="str">
            <v>環境と調和した持続可能な社会を構築する担い手が育つまちの実現</v>
          </cell>
          <cell r="D35">
            <v>5</v>
          </cell>
          <cell r="E35" t="str">
            <v>-</v>
          </cell>
          <cell r="F35" t="str">
            <v>-</v>
          </cell>
          <cell r="G35" t="str">
            <v>-</v>
          </cell>
          <cell r="H35" t="str">
            <v>-</v>
          </cell>
          <cell r="I35" t="str">
            <v>-</v>
          </cell>
          <cell r="J35" t="str">
            <v>-</v>
          </cell>
          <cell r="K35" t="str">
            <v>-</v>
          </cell>
          <cell r="L35" t="str">
            <v>-</v>
          </cell>
          <cell r="M35" t="str">
            <v>-</v>
          </cell>
          <cell r="S35" t="str">
            <v>-</v>
          </cell>
          <cell r="T35" t="str">
            <v>-</v>
          </cell>
          <cell r="U35" t="str">
            <v>-</v>
          </cell>
          <cell r="V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row>
        <row r="36">
          <cell r="A36" t="str">
            <v>104-6</v>
          </cell>
          <cell r="B36">
            <v>104</v>
          </cell>
          <cell r="C36" t="str">
            <v>環境と調和した持続可能な社会を構築する担い手が育つまちの実現</v>
          </cell>
          <cell r="D36">
            <v>6</v>
          </cell>
          <cell r="E36" t="str">
            <v>-</v>
          </cell>
          <cell r="F36" t="str">
            <v>-</v>
          </cell>
          <cell r="G36" t="str">
            <v>-</v>
          </cell>
          <cell r="H36" t="str">
            <v>-</v>
          </cell>
          <cell r="I36" t="str">
            <v>-</v>
          </cell>
          <cell r="J36" t="str">
            <v>-</v>
          </cell>
          <cell r="K36" t="str">
            <v>-</v>
          </cell>
          <cell r="L36" t="str">
            <v>-</v>
          </cell>
          <cell r="M36" t="str">
            <v>-</v>
          </cell>
          <cell r="S36" t="str">
            <v>-</v>
          </cell>
          <cell r="T36" t="str">
            <v>-</v>
          </cell>
          <cell r="U36" t="str">
            <v>-</v>
          </cell>
          <cell r="V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row>
        <row r="37">
          <cell r="A37" t="str">
            <v>104-7</v>
          </cell>
          <cell r="B37">
            <v>104</v>
          </cell>
          <cell r="C37" t="str">
            <v>環境と調和した持続可能な社会を構築する担い手が育つまちの実現</v>
          </cell>
          <cell r="D37">
            <v>7</v>
          </cell>
          <cell r="E37" t="str">
            <v>-</v>
          </cell>
          <cell r="F37" t="str">
            <v>-</v>
          </cell>
          <cell r="G37" t="str">
            <v>-</v>
          </cell>
          <cell r="H37" t="str">
            <v>-</v>
          </cell>
          <cell r="I37" t="str">
            <v>-</v>
          </cell>
          <cell r="J37" t="str">
            <v>-</v>
          </cell>
          <cell r="K37" t="str">
            <v>-</v>
          </cell>
          <cell r="L37" t="str">
            <v>-</v>
          </cell>
          <cell r="M37" t="str">
            <v>-</v>
          </cell>
          <cell r="S37" t="str">
            <v>-</v>
          </cell>
          <cell r="T37" t="str">
            <v>-</v>
          </cell>
          <cell r="U37" t="str">
            <v>-</v>
          </cell>
          <cell r="V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row>
        <row r="38">
          <cell r="A38" t="str">
            <v>104-8</v>
          </cell>
          <cell r="B38">
            <v>104</v>
          </cell>
          <cell r="C38" t="str">
            <v>環境と調和した持続可能な社会を構築する担い手が育つまちの実現</v>
          </cell>
          <cell r="D38">
            <v>8</v>
          </cell>
          <cell r="E38" t="str">
            <v>-</v>
          </cell>
          <cell r="F38" t="str">
            <v>-</v>
          </cell>
          <cell r="G38" t="str">
            <v>-</v>
          </cell>
          <cell r="H38" t="str">
            <v>-</v>
          </cell>
          <cell r="I38" t="str">
            <v>-</v>
          </cell>
          <cell r="J38" t="str">
            <v>-</v>
          </cell>
          <cell r="K38" t="str">
            <v>-</v>
          </cell>
          <cell r="L38" t="str">
            <v>-</v>
          </cell>
          <cell r="M38" t="str">
            <v>-</v>
          </cell>
          <cell r="S38" t="str">
            <v>-</v>
          </cell>
          <cell r="T38" t="str">
            <v>-</v>
          </cell>
          <cell r="U38" t="str">
            <v>-</v>
          </cell>
          <cell r="V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row>
        <row r="39">
          <cell r="A39" t="str">
            <v>104-9</v>
          </cell>
          <cell r="B39">
            <v>104</v>
          </cell>
          <cell r="C39" t="str">
            <v>環境と調和した持続可能な社会を構築する担い手が育つまちの実現</v>
          </cell>
          <cell r="D39">
            <v>9</v>
          </cell>
          <cell r="E39" t="str">
            <v>-</v>
          </cell>
          <cell r="F39" t="str">
            <v>-</v>
          </cell>
          <cell r="G39" t="str">
            <v>-</v>
          </cell>
          <cell r="H39" t="str">
            <v>-</v>
          </cell>
          <cell r="I39" t="str">
            <v>-</v>
          </cell>
          <cell r="J39" t="str">
            <v>-</v>
          </cell>
          <cell r="K39" t="str">
            <v>-</v>
          </cell>
          <cell r="L39" t="str">
            <v>-</v>
          </cell>
          <cell r="M39" t="str">
            <v>-</v>
          </cell>
          <cell r="S39" t="str">
            <v>-</v>
          </cell>
          <cell r="T39" t="str">
            <v>-</v>
          </cell>
          <cell r="U39" t="str">
            <v>-</v>
          </cell>
          <cell r="V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row>
        <row r="40">
          <cell r="A40" t="str">
            <v>201-1</v>
          </cell>
          <cell r="B40">
            <v>201</v>
          </cell>
          <cell r="C40" t="str">
            <v>すべての人の人権を尊重する人権文化の構築</v>
          </cell>
          <cell r="D40">
            <v>1</v>
          </cell>
          <cell r="E40" t="str">
            <v>人権文化の構築に関わる取組として全庁で実施する新規及び改善等の事業数</v>
          </cell>
          <cell r="F40" t="str">
            <v>件</v>
          </cell>
          <cell r="G40" t="str">
            <v>文化市民局</v>
          </cell>
          <cell r="H40" t="str">
            <v>共生社会推進室人権文化推進担当</v>
          </cell>
          <cell r="I40" t="str">
            <v>366-0322</v>
          </cell>
          <cell r="J40" t="str">
            <v>人権文化推進計画に基づき作成している年度ごとの事業計画に掲載した「人権文化の構築に関わる取組」の新規及び改善等の事業数</v>
          </cell>
          <cell r="K40" t="str">
            <v>本市における「人権文化の構築に関わる取組」の状況を示す指標</v>
          </cell>
          <cell r="L40" t="str">
            <v>算出方法：人権文化推進計画に基づき作成した事業計画より算出
出典：事業担当課調べ</v>
          </cell>
          <cell r="M40" t="str">
            <v>増加する方が良い指標</v>
          </cell>
          <cell r="N40">
            <v>21</v>
          </cell>
          <cell r="O40" t="str">
            <v>-</v>
          </cell>
          <cell r="P40" t="str">
            <v>-</v>
          </cell>
          <cell r="Q40" t="str">
            <v>-</v>
          </cell>
          <cell r="R40" t="str">
            <v>-</v>
          </cell>
          <cell r="S40" t="str">
            <v>-</v>
          </cell>
          <cell r="T40" t="str">
            <v>-</v>
          </cell>
          <cell r="U40" t="str">
            <v>②トレンド(すう勢値)による目標値</v>
          </cell>
          <cell r="V40" t="str">
            <v>過去5年間の新規及び改善等の事業数の平均値からの増加を目指す。</v>
          </cell>
          <cell r="W40">
            <v>22</v>
          </cell>
          <cell r="X40" t="str">
            <v>-</v>
          </cell>
          <cell r="Y40" t="str">
            <v>-</v>
          </cell>
          <cell r="Z40" t="str">
            <v>-</v>
          </cell>
          <cell r="AA40" t="str">
            <v>-</v>
          </cell>
          <cell r="AB40">
            <v>1.0476190476190477</v>
          </cell>
          <cell r="AC40" t="str">
            <v>-</v>
          </cell>
          <cell r="AD40" t="str">
            <v>-</v>
          </cell>
          <cell r="AE40" t="str">
            <v>-</v>
          </cell>
          <cell r="AF40" t="str">
            <v>-</v>
          </cell>
          <cell r="AG40" t="str">
            <v>-</v>
          </cell>
          <cell r="AH40" t="str">
            <v>-</v>
          </cell>
          <cell r="AI40" t="str">
            <v>-</v>
          </cell>
          <cell r="AJ40" t="str">
            <v>-</v>
          </cell>
          <cell r="AK40" t="str">
            <v>-</v>
          </cell>
          <cell r="AL40" t="str">
            <v>-</v>
          </cell>
          <cell r="AM40" t="str">
            <v>(参考)
H27：28件
H28：14件
H29：22件
H30：24件
R元：19件
R2：22件</v>
          </cell>
          <cell r="AN40" t="str">
            <v>単年度目標に対する達成度が
a：100％以上
b：80％以上～100％未満
c：60％以上～80％未満
d：40％以上～60％未満
e：40％未満</v>
          </cell>
          <cell r="AO40" t="str">
            <v>目標値以上の実施をaとし，目標に対する達成度により以下20％刻みで基準を設定した。</v>
          </cell>
          <cell r="AP40" t="str">
            <v>a</v>
          </cell>
          <cell r="AQ40" t="str">
            <v>-</v>
          </cell>
          <cell r="AR40" t="str">
            <v>-</v>
          </cell>
          <cell r="AS40" t="str">
            <v>-</v>
          </cell>
          <cell r="AT40" t="str">
            <v>-</v>
          </cell>
          <cell r="AU40">
            <v>1</v>
          </cell>
        </row>
        <row r="41">
          <cell r="A41" t="str">
            <v>201-2</v>
          </cell>
          <cell r="B41">
            <v>201</v>
          </cell>
          <cell r="C41" t="str">
            <v>すべての人の人権を尊重する人権文化の構築</v>
          </cell>
          <cell r="D41">
            <v>2</v>
          </cell>
          <cell r="E41" t="str">
            <v>-</v>
          </cell>
          <cell r="F41" t="str">
            <v>-</v>
          </cell>
          <cell r="G41" t="str">
            <v>-</v>
          </cell>
          <cell r="H41" t="str">
            <v>-</v>
          </cell>
          <cell r="I41" t="str">
            <v>-</v>
          </cell>
          <cell r="J41" t="str">
            <v>-</v>
          </cell>
          <cell r="K41" t="str">
            <v>-</v>
          </cell>
          <cell r="L41" t="str">
            <v>-</v>
          </cell>
          <cell r="M41" t="str">
            <v>-</v>
          </cell>
          <cell r="S41" t="str">
            <v>-</v>
          </cell>
          <cell r="T41" t="str">
            <v>-</v>
          </cell>
          <cell r="U41" t="str">
            <v>-</v>
          </cell>
          <cell r="V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row>
        <row r="42">
          <cell r="A42" t="str">
            <v>201-3</v>
          </cell>
          <cell r="B42">
            <v>201</v>
          </cell>
          <cell r="C42" t="str">
            <v>すべての人の人権を尊重する人権文化の構築</v>
          </cell>
          <cell r="D42">
            <v>3</v>
          </cell>
          <cell r="E42" t="str">
            <v>-</v>
          </cell>
          <cell r="F42" t="str">
            <v>-</v>
          </cell>
          <cell r="G42" t="str">
            <v>-</v>
          </cell>
          <cell r="H42" t="str">
            <v>-</v>
          </cell>
          <cell r="I42" t="str">
            <v>-</v>
          </cell>
          <cell r="J42" t="str">
            <v>-</v>
          </cell>
          <cell r="K42" t="str">
            <v>-</v>
          </cell>
          <cell r="L42" t="str">
            <v>-</v>
          </cell>
          <cell r="M42" t="str">
            <v>-</v>
          </cell>
          <cell r="S42" t="str">
            <v>-</v>
          </cell>
          <cell r="T42" t="str">
            <v>-</v>
          </cell>
          <cell r="U42" t="str">
            <v>-</v>
          </cell>
          <cell r="V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row>
        <row r="43">
          <cell r="A43" t="str">
            <v>201-4</v>
          </cell>
          <cell r="B43">
            <v>201</v>
          </cell>
          <cell r="C43" t="str">
            <v>すべての人の人権を尊重する人権文化の構築</v>
          </cell>
          <cell r="D43">
            <v>4</v>
          </cell>
          <cell r="E43" t="str">
            <v>-</v>
          </cell>
          <cell r="F43" t="str">
            <v>-</v>
          </cell>
          <cell r="G43" t="str">
            <v>-</v>
          </cell>
          <cell r="H43" t="str">
            <v>-</v>
          </cell>
          <cell r="I43" t="str">
            <v>-</v>
          </cell>
          <cell r="J43" t="str">
            <v>-</v>
          </cell>
          <cell r="K43" t="str">
            <v>-</v>
          </cell>
          <cell r="L43" t="str">
            <v>-</v>
          </cell>
          <cell r="M43" t="str">
            <v>-</v>
          </cell>
          <cell r="S43" t="str">
            <v>-</v>
          </cell>
          <cell r="T43" t="str">
            <v>-</v>
          </cell>
          <cell r="U43" t="str">
            <v>-</v>
          </cell>
          <cell r="V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row>
        <row r="44">
          <cell r="A44" t="str">
            <v>201-5</v>
          </cell>
          <cell r="B44">
            <v>201</v>
          </cell>
          <cell r="C44" t="str">
            <v>すべての人の人権を尊重する人権文化の構築</v>
          </cell>
          <cell r="D44">
            <v>5</v>
          </cell>
          <cell r="E44" t="str">
            <v>-</v>
          </cell>
          <cell r="F44" t="str">
            <v>-</v>
          </cell>
          <cell r="G44" t="str">
            <v>-</v>
          </cell>
          <cell r="H44" t="str">
            <v>-</v>
          </cell>
          <cell r="I44" t="str">
            <v>-</v>
          </cell>
          <cell r="J44" t="str">
            <v>-</v>
          </cell>
          <cell r="K44" t="str">
            <v>-</v>
          </cell>
          <cell r="L44" t="str">
            <v>-</v>
          </cell>
          <cell r="M44" t="str">
            <v>-</v>
          </cell>
          <cell r="S44" t="str">
            <v>-</v>
          </cell>
          <cell r="T44" t="str">
            <v>-</v>
          </cell>
          <cell r="U44" t="str">
            <v>-</v>
          </cell>
          <cell r="V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row>
        <row r="45">
          <cell r="A45" t="str">
            <v>201-6</v>
          </cell>
          <cell r="B45">
            <v>201</v>
          </cell>
          <cell r="C45" t="str">
            <v>すべての人の人権を尊重する人権文化の構築</v>
          </cell>
          <cell r="D45">
            <v>6</v>
          </cell>
          <cell r="E45" t="str">
            <v>-</v>
          </cell>
          <cell r="F45" t="str">
            <v>-</v>
          </cell>
          <cell r="G45" t="str">
            <v>-</v>
          </cell>
          <cell r="H45" t="str">
            <v>-</v>
          </cell>
          <cell r="I45" t="str">
            <v>-</v>
          </cell>
          <cell r="J45" t="str">
            <v>-</v>
          </cell>
          <cell r="K45" t="str">
            <v>-</v>
          </cell>
          <cell r="L45" t="str">
            <v>-</v>
          </cell>
          <cell r="M45" t="str">
            <v>-</v>
          </cell>
          <cell r="S45" t="str">
            <v>-</v>
          </cell>
          <cell r="T45" t="str">
            <v>-</v>
          </cell>
          <cell r="U45" t="str">
            <v>-</v>
          </cell>
          <cell r="V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row>
        <row r="46">
          <cell r="A46" t="str">
            <v>201-7</v>
          </cell>
          <cell r="B46">
            <v>201</v>
          </cell>
          <cell r="C46" t="str">
            <v>すべての人の人権を尊重する人権文化の構築</v>
          </cell>
          <cell r="D46">
            <v>7</v>
          </cell>
          <cell r="E46" t="str">
            <v>-</v>
          </cell>
          <cell r="F46" t="str">
            <v>-</v>
          </cell>
          <cell r="G46" t="str">
            <v>-</v>
          </cell>
          <cell r="H46" t="str">
            <v>-</v>
          </cell>
          <cell r="I46" t="str">
            <v>-</v>
          </cell>
          <cell r="J46" t="str">
            <v>-</v>
          </cell>
          <cell r="K46" t="str">
            <v>-</v>
          </cell>
          <cell r="L46" t="str">
            <v>-</v>
          </cell>
          <cell r="M46" t="str">
            <v>-</v>
          </cell>
          <cell r="S46" t="str">
            <v>-</v>
          </cell>
          <cell r="T46" t="str">
            <v>-</v>
          </cell>
          <cell r="U46" t="str">
            <v>-</v>
          </cell>
          <cell r="V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row>
        <row r="47">
          <cell r="A47" t="str">
            <v>201-8</v>
          </cell>
          <cell r="B47">
            <v>201</v>
          </cell>
          <cell r="C47" t="str">
            <v>すべての人の人権を尊重する人権文化の構築</v>
          </cell>
          <cell r="D47">
            <v>8</v>
          </cell>
          <cell r="E47" t="str">
            <v>-</v>
          </cell>
          <cell r="F47" t="str">
            <v>-</v>
          </cell>
          <cell r="G47" t="str">
            <v>-</v>
          </cell>
          <cell r="H47" t="str">
            <v>-</v>
          </cell>
          <cell r="I47" t="str">
            <v>-</v>
          </cell>
          <cell r="J47" t="str">
            <v>-</v>
          </cell>
          <cell r="K47" t="str">
            <v>-</v>
          </cell>
          <cell r="L47" t="str">
            <v>-</v>
          </cell>
          <cell r="M47" t="str">
            <v>-</v>
          </cell>
          <cell r="S47" t="str">
            <v>-</v>
          </cell>
          <cell r="T47" t="str">
            <v>-</v>
          </cell>
          <cell r="U47" t="str">
            <v>-</v>
          </cell>
          <cell r="V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row>
        <row r="48">
          <cell r="A48" t="str">
            <v>201-9</v>
          </cell>
          <cell r="B48">
            <v>201</v>
          </cell>
          <cell r="C48" t="str">
            <v>すべての人の人権を尊重する人権文化の構築</v>
          </cell>
          <cell r="D48">
            <v>9</v>
          </cell>
          <cell r="E48" t="str">
            <v>-</v>
          </cell>
          <cell r="F48" t="str">
            <v>-</v>
          </cell>
          <cell r="G48" t="str">
            <v>-</v>
          </cell>
          <cell r="H48" t="str">
            <v>-</v>
          </cell>
          <cell r="I48" t="str">
            <v>-</v>
          </cell>
          <cell r="J48" t="str">
            <v>-</v>
          </cell>
          <cell r="K48" t="str">
            <v>-</v>
          </cell>
          <cell r="L48" t="str">
            <v>-</v>
          </cell>
          <cell r="M48" t="str">
            <v>-</v>
          </cell>
          <cell r="S48" t="str">
            <v>-</v>
          </cell>
          <cell r="T48" t="str">
            <v>-</v>
          </cell>
          <cell r="U48" t="str">
            <v>-</v>
          </cell>
          <cell r="V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row>
        <row r="49">
          <cell r="A49" t="str">
            <v>202-1</v>
          </cell>
          <cell r="B49">
            <v>202</v>
          </cell>
          <cell r="C49" t="str">
            <v>人権尊重の理念を主体的な行動につなげる取組の推進</v>
          </cell>
          <cell r="D49">
            <v>1</v>
          </cell>
          <cell r="E49" t="str">
            <v>市民の自主的な啓発活動を支援する事業の利用件数</v>
          </cell>
          <cell r="F49" t="str">
            <v>件</v>
          </cell>
          <cell r="G49" t="str">
            <v>文化市民局</v>
          </cell>
          <cell r="H49" t="str">
            <v>共生社会推進室人権文化推進担当</v>
          </cell>
          <cell r="I49" t="str">
            <v>366-0322</v>
          </cell>
          <cell r="J49" t="str">
            <v>人権啓発活動補助金の利用件数</v>
          </cell>
          <cell r="K49" t="str">
            <v>市民の自主的な啓発活動の取組を示す指標</v>
          </cell>
          <cell r="L49" t="str">
            <v>算出方法：人権啓発活動補助金の利用件数
出典：事業担当課調べ</v>
          </cell>
          <cell r="M49" t="str">
            <v>増加する方が良い指標</v>
          </cell>
          <cell r="N49">
            <v>15</v>
          </cell>
          <cell r="O49" t="str">
            <v>-</v>
          </cell>
          <cell r="P49" t="str">
            <v>-</v>
          </cell>
          <cell r="Q49" t="str">
            <v>-</v>
          </cell>
          <cell r="R49" t="str">
            <v>-</v>
          </cell>
          <cell r="S49" t="str">
            <v>-</v>
          </cell>
          <cell r="T49" t="str">
            <v>-</v>
          </cell>
          <cell r="U49" t="str">
            <v>②トレンド(すう勢値)による目標値</v>
          </cell>
          <cell r="V49" t="str">
            <v>過去5年間の平均交付額と当年度予算額を基に目標とすべき交付件数を算出</v>
          </cell>
          <cell r="W49">
            <v>4</v>
          </cell>
          <cell r="X49" t="str">
            <v>-</v>
          </cell>
          <cell r="Y49" t="str">
            <v>-</v>
          </cell>
          <cell r="Z49" t="str">
            <v>-</v>
          </cell>
          <cell r="AA49" t="str">
            <v>-</v>
          </cell>
          <cell r="AB49">
            <v>0.26666666666666666</v>
          </cell>
          <cell r="AC49" t="str">
            <v>-</v>
          </cell>
          <cell r="AD49" t="str">
            <v>-</v>
          </cell>
          <cell r="AE49" t="str">
            <v>-</v>
          </cell>
          <cell r="AF49" t="str">
            <v>-</v>
          </cell>
          <cell r="AG49" t="str">
            <v>-</v>
          </cell>
          <cell r="AH49" t="str">
            <v>-</v>
          </cell>
          <cell r="AI49" t="str">
            <v>-</v>
          </cell>
          <cell r="AJ49" t="str">
            <v>-</v>
          </cell>
          <cell r="AK49" t="str">
            <v>-</v>
          </cell>
          <cell r="AL49" t="str">
            <v>-</v>
          </cell>
          <cell r="AM49" t="str">
            <v>新型コロナウイルス感染症の影響で，令和２年度の補助金の申請件数が大幅に減少した。</v>
          </cell>
          <cell r="AN49" t="str">
            <v>単年度目標に対する達成度が
a：100％以上
b：80％以上～100％未満
c：60％以上～80％未満
d：40％以上～60％未満
e：40％未満</v>
          </cell>
          <cell r="AO49" t="str">
            <v>目標値以上の実施をaとし，目標に対する達成度により以下20％刻みで基準を設定した。</v>
          </cell>
          <cell r="AP49" t="str">
            <v>e</v>
          </cell>
          <cell r="AQ49" t="str">
            <v>-</v>
          </cell>
          <cell r="AR49" t="str">
            <v>-</v>
          </cell>
          <cell r="AS49" t="str">
            <v>-</v>
          </cell>
          <cell r="AT49" t="str">
            <v>-</v>
          </cell>
          <cell r="AU49">
            <v>1</v>
          </cell>
        </row>
        <row r="50">
          <cell r="A50" t="str">
            <v>202-2</v>
          </cell>
          <cell r="B50">
            <v>202</v>
          </cell>
          <cell r="C50" t="str">
            <v>人権尊重の理念を主体的な行動につなげる取組の推進</v>
          </cell>
          <cell r="D50">
            <v>2</v>
          </cell>
          <cell r="E50" t="str">
            <v>企業啓発事業の利用者の割合</v>
          </cell>
          <cell r="F50" t="str">
            <v>％</v>
          </cell>
          <cell r="G50" t="str">
            <v>文化市民局</v>
          </cell>
          <cell r="H50" t="str">
            <v>共生社会推進室人権文化推進担当</v>
          </cell>
          <cell r="I50" t="str">
            <v>366-0322</v>
          </cell>
          <cell r="J50" t="str">
            <v>市内事業所の従業者数に占める，企業啓発事業(講座やサポート制度等)の利用者の割合</v>
          </cell>
          <cell r="K50" t="str">
            <v>企業における人権尊重を基盤とする活動への支援を示す指標</v>
          </cell>
          <cell r="L50" t="str">
            <v>算出方法：利用者数/従業員数×100
出典：事業担当課調べ及び経済センサス-基礎調査</v>
          </cell>
          <cell r="M50" t="str">
            <v>増加する方が良い指標</v>
          </cell>
          <cell r="N50">
            <v>15.6</v>
          </cell>
          <cell r="O50" t="str">
            <v>-</v>
          </cell>
          <cell r="P50" t="str">
            <v>-</v>
          </cell>
          <cell r="Q50" t="str">
            <v>-</v>
          </cell>
          <cell r="R50" t="str">
            <v>-</v>
          </cell>
          <cell r="S50" t="str">
            <v>-</v>
          </cell>
          <cell r="T50" t="str">
            <v>-</v>
          </cell>
          <cell r="U50" t="str">
            <v>②トレンド(すう勢値)による目標値</v>
          </cell>
          <cell r="V50" t="str">
            <v>過去5年間における利用者の平均増加率(3.78％)を基に算出</v>
          </cell>
          <cell r="W50">
            <v>8.5</v>
          </cell>
          <cell r="X50" t="str">
            <v>-</v>
          </cell>
          <cell r="Y50" t="str">
            <v>-</v>
          </cell>
          <cell r="Z50" t="str">
            <v>-</v>
          </cell>
          <cell r="AA50" t="str">
            <v>-</v>
          </cell>
          <cell r="AB50">
            <v>0.54487179487179493</v>
          </cell>
          <cell r="AC50" t="str">
            <v>-</v>
          </cell>
          <cell r="AD50" t="str">
            <v>-</v>
          </cell>
          <cell r="AE50" t="str">
            <v>-</v>
          </cell>
          <cell r="AF50" t="str">
            <v>-</v>
          </cell>
          <cell r="AG50" t="str">
            <v>-</v>
          </cell>
          <cell r="AH50" t="str">
            <v>-</v>
          </cell>
          <cell r="AI50" t="str">
            <v>-</v>
          </cell>
          <cell r="AJ50" t="str">
            <v>-</v>
          </cell>
          <cell r="AK50" t="str">
            <v>-</v>
          </cell>
          <cell r="AL50" t="str">
            <v>-</v>
          </cell>
          <cell r="AM50" t="str">
            <v>　新型コロナウイルス感染症の影響で，令和２年度に当初予定していた企業向け人権啓発講座や人権啓発パネル展がほとんど中止になり，講座への参加人数や配布資料数が大幅に減少した。</v>
          </cell>
          <cell r="AN50" t="str">
            <v>最新数値の目標値に対する達成度が
a：目標値以上
b：前年度目標値以上～目標値未満
c：前々年度目標値以上～前年度目標値未満
d：当年度の3年前の目標値以上～前々年度目標値以上
e：当年度の3年前の目標値未満</v>
          </cell>
          <cell r="AO50" t="str">
            <v>当該指標については，年度ごとの目標値で設定した。
a：当年度目標値
b：前年度目標値
c：前々年度目標値
d：当年度の3年前の目標値
e：当年度の3年前の目標値(d)未満</v>
          </cell>
          <cell r="AP50" t="str">
            <v>e</v>
          </cell>
          <cell r="AQ50" t="str">
            <v>-</v>
          </cell>
          <cell r="AR50" t="str">
            <v>-</v>
          </cell>
          <cell r="AS50" t="str">
            <v>-</v>
          </cell>
          <cell r="AT50" t="str">
            <v>-</v>
          </cell>
          <cell r="AU50">
            <v>1</v>
          </cell>
        </row>
        <row r="51">
          <cell r="A51" t="str">
            <v>202-3</v>
          </cell>
          <cell r="B51">
            <v>202</v>
          </cell>
          <cell r="C51" t="str">
            <v>人権尊重の理念を主体的な行動につなげる取組の推進</v>
          </cell>
          <cell r="D51">
            <v>3</v>
          </cell>
          <cell r="E51" t="str">
            <v>-</v>
          </cell>
          <cell r="F51" t="str">
            <v>-</v>
          </cell>
          <cell r="G51" t="str">
            <v>-</v>
          </cell>
          <cell r="H51" t="str">
            <v>-</v>
          </cell>
          <cell r="I51" t="str">
            <v>-</v>
          </cell>
          <cell r="J51" t="str">
            <v>-</v>
          </cell>
          <cell r="K51" t="str">
            <v>-</v>
          </cell>
          <cell r="L51" t="str">
            <v>-</v>
          </cell>
          <cell r="M51" t="str">
            <v>-</v>
          </cell>
          <cell r="S51" t="str">
            <v>-</v>
          </cell>
          <cell r="T51" t="str">
            <v>-</v>
          </cell>
          <cell r="U51" t="str">
            <v>-</v>
          </cell>
          <cell r="V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row>
        <row r="52">
          <cell r="A52" t="str">
            <v>202-4</v>
          </cell>
          <cell r="B52">
            <v>202</v>
          </cell>
          <cell r="C52" t="str">
            <v>人権尊重の理念を主体的な行動につなげる取組の推進</v>
          </cell>
          <cell r="D52">
            <v>4</v>
          </cell>
          <cell r="E52" t="str">
            <v>-</v>
          </cell>
          <cell r="F52" t="str">
            <v>-</v>
          </cell>
          <cell r="G52" t="str">
            <v>-</v>
          </cell>
          <cell r="H52" t="str">
            <v>-</v>
          </cell>
          <cell r="I52" t="str">
            <v>-</v>
          </cell>
          <cell r="J52" t="str">
            <v>-</v>
          </cell>
          <cell r="K52" t="str">
            <v>-</v>
          </cell>
          <cell r="L52" t="str">
            <v>-</v>
          </cell>
          <cell r="M52" t="str">
            <v>-</v>
          </cell>
          <cell r="S52" t="str">
            <v>-</v>
          </cell>
          <cell r="T52" t="str">
            <v>-</v>
          </cell>
          <cell r="U52" t="str">
            <v>-</v>
          </cell>
          <cell r="V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row>
        <row r="53">
          <cell r="A53" t="str">
            <v>202-5</v>
          </cell>
          <cell r="B53">
            <v>202</v>
          </cell>
          <cell r="C53" t="str">
            <v>人権尊重の理念を主体的な行動につなげる取組の推進</v>
          </cell>
          <cell r="D53">
            <v>5</v>
          </cell>
          <cell r="E53" t="str">
            <v>-</v>
          </cell>
          <cell r="F53" t="str">
            <v>-</v>
          </cell>
          <cell r="G53" t="str">
            <v>-</v>
          </cell>
          <cell r="H53" t="str">
            <v>-</v>
          </cell>
          <cell r="I53" t="str">
            <v>-</v>
          </cell>
          <cell r="J53" t="str">
            <v>-</v>
          </cell>
          <cell r="K53" t="str">
            <v>-</v>
          </cell>
          <cell r="L53" t="str">
            <v>-</v>
          </cell>
          <cell r="M53" t="str">
            <v>-</v>
          </cell>
          <cell r="S53" t="str">
            <v>-</v>
          </cell>
          <cell r="T53" t="str">
            <v>-</v>
          </cell>
          <cell r="U53" t="str">
            <v>-</v>
          </cell>
          <cell r="V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row>
        <row r="54">
          <cell r="A54" t="str">
            <v>202-6</v>
          </cell>
          <cell r="B54">
            <v>202</v>
          </cell>
          <cell r="C54" t="str">
            <v>人権尊重の理念を主体的な行動につなげる取組の推進</v>
          </cell>
          <cell r="D54">
            <v>6</v>
          </cell>
          <cell r="E54" t="str">
            <v>-</v>
          </cell>
          <cell r="F54" t="str">
            <v>-</v>
          </cell>
          <cell r="G54" t="str">
            <v>-</v>
          </cell>
          <cell r="H54" t="str">
            <v>-</v>
          </cell>
          <cell r="I54" t="str">
            <v>-</v>
          </cell>
          <cell r="J54" t="str">
            <v>-</v>
          </cell>
          <cell r="K54" t="str">
            <v>-</v>
          </cell>
          <cell r="L54" t="str">
            <v>-</v>
          </cell>
          <cell r="M54" t="str">
            <v>-</v>
          </cell>
          <cell r="S54" t="str">
            <v>-</v>
          </cell>
          <cell r="T54" t="str">
            <v>-</v>
          </cell>
          <cell r="U54" t="str">
            <v>-</v>
          </cell>
          <cell r="V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row>
        <row r="55">
          <cell r="A55" t="str">
            <v>202-7</v>
          </cell>
          <cell r="B55">
            <v>202</v>
          </cell>
          <cell r="C55" t="str">
            <v>人権尊重の理念を主体的な行動につなげる取組の推進</v>
          </cell>
          <cell r="D55">
            <v>7</v>
          </cell>
          <cell r="E55" t="str">
            <v>-</v>
          </cell>
          <cell r="F55" t="str">
            <v>-</v>
          </cell>
          <cell r="G55" t="str">
            <v>-</v>
          </cell>
          <cell r="H55" t="str">
            <v>-</v>
          </cell>
          <cell r="I55" t="str">
            <v>-</v>
          </cell>
          <cell r="J55" t="str">
            <v>-</v>
          </cell>
          <cell r="K55" t="str">
            <v>-</v>
          </cell>
          <cell r="L55" t="str">
            <v>-</v>
          </cell>
          <cell r="M55" t="str">
            <v>-</v>
          </cell>
          <cell r="S55" t="str">
            <v>-</v>
          </cell>
          <cell r="T55" t="str">
            <v>-</v>
          </cell>
          <cell r="U55" t="str">
            <v>-</v>
          </cell>
          <cell r="V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row>
        <row r="56">
          <cell r="A56" t="str">
            <v>202-8</v>
          </cell>
          <cell r="B56">
            <v>202</v>
          </cell>
          <cell r="C56" t="str">
            <v>人権尊重の理念を主体的な行動につなげる取組の推進</v>
          </cell>
          <cell r="D56">
            <v>8</v>
          </cell>
          <cell r="E56" t="str">
            <v>-</v>
          </cell>
          <cell r="F56" t="str">
            <v>-</v>
          </cell>
          <cell r="G56" t="str">
            <v>-</v>
          </cell>
          <cell r="H56" t="str">
            <v>-</v>
          </cell>
          <cell r="I56" t="str">
            <v>-</v>
          </cell>
          <cell r="J56" t="str">
            <v>-</v>
          </cell>
          <cell r="K56" t="str">
            <v>-</v>
          </cell>
          <cell r="L56" t="str">
            <v>-</v>
          </cell>
          <cell r="M56" t="str">
            <v>-</v>
          </cell>
          <cell r="S56" t="str">
            <v>-</v>
          </cell>
          <cell r="T56" t="str">
            <v>-</v>
          </cell>
          <cell r="U56" t="str">
            <v>-</v>
          </cell>
          <cell r="V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row>
        <row r="57">
          <cell r="A57" t="str">
            <v>202-9</v>
          </cell>
          <cell r="B57">
            <v>202</v>
          </cell>
          <cell r="C57" t="str">
            <v>人権尊重の理念を主体的な行動につなげる取組の推進</v>
          </cell>
          <cell r="D57">
            <v>9</v>
          </cell>
          <cell r="E57" t="str">
            <v>-</v>
          </cell>
          <cell r="F57" t="str">
            <v>-</v>
          </cell>
          <cell r="G57" t="str">
            <v>-</v>
          </cell>
          <cell r="H57" t="str">
            <v>-</v>
          </cell>
          <cell r="I57" t="str">
            <v>-</v>
          </cell>
          <cell r="J57" t="str">
            <v>-</v>
          </cell>
          <cell r="K57" t="str">
            <v>-</v>
          </cell>
          <cell r="L57" t="str">
            <v>-</v>
          </cell>
          <cell r="M57" t="str">
            <v>-</v>
          </cell>
          <cell r="S57" t="str">
            <v>-</v>
          </cell>
          <cell r="T57" t="str">
            <v>-</v>
          </cell>
          <cell r="U57" t="str">
            <v>-</v>
          </cell>
          <cell r="V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row>
        <row r="58">
          <cell r="A58" t="str">
            <v>203-1</v>
          </cell>
          <cell r="B58">
            <v>203</v>
          </cell>
          <cell r="C58" t="str">
            <v>すべての市民がいきいきと活動できる取組の推進</v>
          </cell>
          <cell r="D58">
            <v>1</v>
          </cell>
          <cell r="E58" t="str">
            <v>京都労働学校受講生の満足度</v>
          </cell>
          <cell r="F58" t="str">
            <v>点</v>
          </cell>
          <cell r="G58" t="str">
            <v>文化市民局</v>
          </cell>
          <cell r="H58" t="str">
            <v>共生社会推進室男女共同参画推進担当</v>
          </cell>
          <cell r="I58" t="str">
            <v>222-3091</v>
          </cell>
          <cell r="J58" t="str">
            <v>京都労働学校受講生へのアンケート調査の結果</v>
          </cell>
          <cell r="K58" t="str">
            <v>勤労者の教養と自覚を高めるための京都労働学校の講座等に関する満足度を示す指標</v>
          </cell>
          <cell r="L58" t="str">
            <v>算出方法：京都労働学校受講生へのアンケート調査結果(5段階評価)
出典：事業担当課調べ</v>
          </cell>
          <cell r="M58" t="str">
            <v>増加する方が良い指標</v>
          </cell>
          <cell r="N58">
            <v>5</v>
          </cell>
          <cell r="O58">
            <v>5</v>
          </cell>
          <cell r="P58">
            <v>5</v>
          </cell>
          <cell r="Q58">
            <v>5</v>
          </cell>
          <cell r="R58">
            <v>5</v>
          </cell>
          <cell r="S58" t="str">
            <v>R7</v>
          </cell>
          <cell r="T58">
            <v>5</v>
          </cell>
          <cell r="U58" t="str">
            <v>③財政状況や市民ニーズを踏まえて設定する目標値</v>
          </cell>
          <cell r="V58" t="str">
            <v>5段階評価での最高満足度</v>
          </cell>
          <cell r="W58">
            <v>4</v>
          </cell>
          <cell r="X58" t="str">
            <v>-</v>
          </cell>
          <cell r="Y58" t="str">
            <v>-</v>
          </cell>
          <cell r="Z58" t="str">
            <v>-</v>
          </cell>
          <cell r="AA58" t="str">
            <v>-</v>
          </cell>
          <cell r="AB58">
            <v>0.8</v>
          </cell>
          <cell r="AC58" t="str">
            <v>-</v>
          </cell>
          <cell r="AD58" t="str">
            <v>-</v>
          </cell>
          <cell r="AE58" t="str">
            <v>-</v>
          </cell>
          <cell r="AF58" t="str">
            <v>-</v>
          </cell>
          <cell r="AG58">
            <v>0.8</v>
          </cell>
          <cell r="AH58" t="str">
            <v>-</v>
          </cell>
          <cell r="AI58" t="str">
            <v>-</v>
          </cell>
          <cell r="AJ58" t="str">
            <v>-</v>
          </cell>
          <cell r="AK58" t="str">
            <v>-</v>
          </cell>
          <cell r="AL58" t="str">
            <v>-</v>
          </cell>
          <cell r="AN58" t="str">
            <v>最新数値の目標値に対する達成度が
a：90％以上
b：80％以上～90％未満
c：70％以上～80％未満
d：60％以上～70％未満
e：60％未満</v>
          </cell>
          <cell r="AO58" t="str">
            <v>最高満足度を目標とするため，90％以上をaとし，以下10％刻みで基準を設定した。</v>
          </cell>
          <cell r="AP58" t="str">
            <v>b</v>
          </cell>
          <cell r="AQ58" t="str">
            <v>-</v>
          </cell>
          <cell r="AR58" t="str">
            <v>-</v>
          </cell>
          <cell r="AS58" t="str">
            <v>-</v>
          </cell>
          <cell r="AT58" t="str">
            <v>-</v>
          </cell>
          <cell r="AU58">
            <v>1</v>
          </cell>
        </row>
        <row r="59">
          <cell r="A59" t="str">
            <v>203-2</v>
          </cell>
          <cell r="B59">
            <v>203</v>
          </cell>
          <cell r="C59" t="str">
            <v>すべての市民がいきいきと活動できる取組の推進</v>
          </cell>
          <cell r="D59">
            <v>2</v>
          </cell>
          <cell r="E59" t="str">
            <v>-</v>
          </cell>
          <cell r="F59" t="str">
            <v>-</v>
          </cell>
          <cell r="G59" t="str">
            <v>-</v>
          </cell>
          <cell r="H59" t="str">
            <v>-</v>
          </cell>
          <cell r="I59" t="str">
            <v>-</v>
          </cell>
          <cell r="J59" t="str">
            <v>-</v>
          </cell>
          <cell r="K59" t="str">
            <v>-</v>
          </cell>
          <cell r="L59" t="str">
            <v>-</v>
          </cell>
          <cell r="M59" t="str">
            <v>-</v>
          </cell>
          <cell r="S59" t="str">
            <v>-</v>
          </cell>
          <cell r="T59" t="str">
            <v>-</v>
          </cell>
          <cell r="U59" t="str">
            <v>-</v>
          </cell>
          <cell r="V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row>
        <row r="60">
          <cell r="A60" t="str">
            <v>203-3</v>
          </cell>
          <cell r="B60">
            <v>203</v>
          </cell>
          <cell r="C60" t="str">
            <v>すべての市民がいきいきと活動できる取組の推進</v>
          </cell>
          <cell r="D60">
            <v>3</v>
          </cell>
          <cell r="E60" t="str">
            <v>-</v>
          </cell>
          <cell r="F60" t="str">
            <v>-</v>
          </cell>
          <cell r="G60" t="str">
            <v>-</v>
          </cell>
          <cell r="H60" t="str">
            <v>-</v>
          </cell>
          <cell r="I60" t="str">
            <v>-</v>
          </cell>
          <cell r="J60" t="str">
            <v>-</v>
          </cell>
          <cell r="K60" t="str">
            <v>-</v>
          </cell>
          <cell r="L60" t="str">
            <v>-</v>
          </cell>
          <cell r="M60" t="str">
            <v>-</v>
          </cell>
          <cell r="S60" t="str">
            <v>-</v>
          </cell>
          <cell r="T60" t="str">
            <v>-</v>
          </cell>
          <cell r="U60" t="str">
            <v>-</v>
          </cell>
          <cell r="V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row>
        <row r="61">
          <cell r="A61" t="str">
            <v>203-4</v>
          </cell>
          <cell r="B61">
            <v>203</v>
          </cell>
          <cell r="C61" t="str">
            <v>すべての市民がいきいきと活動できる取組の推進</v>
          </cell>
          <cell r="D61">
            <v>4</v>
          </cell>
          <cell r="E61" t="str">
            <v>-</v>
          </cell>
          <cell r="F61" t="str">
            <v>-</v>
          </cell>
          <cell r="G61" t="str">
            <v>-</v>
          </cell>
          <cell r="H61" t="str">
            <v>-</v>
          </cell>
          <cell r="I61" t="str">
            <v>-</v>
          </cell>
          <cell r="J61" t="str">
            <v>-</v>
          </cell>
          <cell r="K61" t="str">
            <v>-</v>
          </cell>
          <cell r="L61" t="str">
            <v>-</v>
          </cell>
          <cell r="M61" t="str">
            <v>-</v>
          </cell>
          <cell r="S61" t="str">
            <v>-</v>
          </cell>
          <cell r="T61" t="str">
            <v>-</v>
          </cell>
          <cell r="U61" t="str">
            <v>-</v>
          </cell>
          <cell r="V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row>
        <row r="62">
          <cell r="A62" t="str">
            <v>203-5</v>
          </cell>
          <cell r="B62">
            <v>203</v>
          </cell>
          <cell r="C62" t="str">
            <v>すべての市民がいきいきと活動できる取組の推進</v>
          </cell>
          <cell r="D62">
            <v>5</v>
          </cell>
          <cell r="E62" t="str">
            <v>-</v>
          </cell>
          <cell r="F62" t="str">
            <v>-</v>
          </cell>
          <cell r="G62" t="str">
            <v>-</v>
          </cell>
          <cell r="H62" t="str">
            <v>-</v>
          </cell>
          <cell r="I62" t="str">
            <v>-</v>
          </cell>
          <cell r="J62" t="str">
            <v>-</v>
          </cell>
          <cell r="K62" t="str">
            <v>-</v>
          </cell>
          <cell r="L62" t="str">
            <v>-</v>
          </cell>
          <cell r="M62" t="str">
            <v>-</v>
          </cell>
          <cell r="S62" t="str">
            <v>-</v>
          </cell>
          <cell r="T62" t="str">
            <v>-</v>
          </cell>
          <cell r="U62" t="str">
            <v>-</v>
          </cell>
          <cell r="V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row>
        <row r="63">
          <cell r="A63" t="str">
            <v>203-6</v>
          </cell>
          <cell r="B63">
            <v>203</v>
          </cell>
          <cell r="C63" t="str">
            <v>すべての市民がいきいきと活動できる取組の推進</v>
          </cell>
          <cell r="D63">
            <v>6</v>
          </cell>
          <cell r="E63" t="str">
            <v>-</v>
          </cell>
          <cell r="F63" t="str">
            <v>-</v>
          </cell>
          <cell r="G63" t="str">
            <v>-</v>
          </cell>
          <cell r="H63" t="str">
            <v>-</v>
          </cell>
          <cell r="I63" t="str">
            <v>-</v>
          </cell>
          <cell r="J63" t="str">
            <v>-</v>
          </cell>
          <cell r="K63" t="str">
            <v>-</v>
          </cell>
          <cell r="L63" t="str">
            <v>-</v>
          </cell>
          <cell r="M63" t="str">
            <v>-</v>
          </cell>
          <cell r="S63" t="str">
            <v>-</v>
          </cell>
          <cell r="T63" t="str">
            <v>-</v>
          </cell>
          <cell r="U63" t="str">
            <v>-</v>
          </cell>
          <cell r="V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row>
        <row r="64">
          <cell r="A64" t="str">
            <v>203-7</v>
          </cell>
          <cell r="B64">
            <v>203</v>
          </cell>
          <cell r="C64" t="str">
            <v>すべての市民がいきいきと活動できる取組の推進</v>
          </cell>
          <cell r="D64">
            <v>7</v>
          </cell>
          <cell r="E64" t="str">
            <v>-</v>
          </cell>
          <cell r="F64" t="str">
            <v>-</v>
          </cell>
          <cell r="G64" t="str">
            <v>-</v>
          </cell>
          <cell r="H64" t="str">
            <v>-</v>
          </cell>
          <cell r="I64" t="str">
            <v>-</v>
          </cell>
          <cell r="J64" t="str">
            <v>-</v>
          </cell>
          <cell r="K64" t="str">
            <v>-</v>
          </cell>
          <cell r="L64" t="str">
            <v>-</v>
          </cell>
          <cell r="M64" t="str">
            <v>-</v>
          </cell>
          <cell r="S64" t="str">
            <v>-</v>
          </cell>
          <cell r="T64" t="str">
            <v>-</v>
          </cell>
          <cell r="U64" t="str">
            <v>-</v>
          </cell>
          <cell r="V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row>
        <row r="65">
          <cell r="A65" t="str">
            <v>203-8</v>
          </cell>
          <cell r="B65">
            <v>203</v>
          </cell>
          <cell r="C65" t="str">
            <v>すべての市民がいきいきと活動できる取組の推進</v>
          </cell>
          <cell r="D65">
            <v>8</v>
          </cell>
          <cell r="E65" t="str">
            <v>-</v>
          </cell>
          <cell r="F65" t="str">
            <v>-</v>
          </cell>
          <cell r="G65" t="str">
            <v>-</v>
          </cell>
          <cell r="H65" t="str">
            <v>-</v>
          </cell>
          <cell r="I65" t="str">
            <v>-</v>
          </cell>
          <cell r="J65" t="str">
            <v>-</v>
          </cell>
          <cell r="K65" t="str">
            <v>-</v>
          </cell>
          <cell r="L65" t="str">
            <v>-</v>
          </cell>
          <cell r="M65" t="str">
            <v>-</v>
          </cell>
          <cell r="S65" t="str">
            <v>-</v>
          </cell>
          <cell r="T65" t="str">
            <v>-</v>
          </cell>
          <cell r="U65" t="str">
            <v>-</v>
          </cell>
          <cell r="V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row>
        <row r="66">
          <cell r="A66" t="str">
            <v>203-9</v>
          </cell>
          <cell r="B66">
            <v>203</v>
          </cell>
          <cell r="C66" t="str">
            <v>すべての市民がいきいきと活動できる取組の推進</v>
          </cell>
          <cell r="D66">
            <v>9</v>
          </cell>
          <cell r="E66" t="str">
            <v>-</v>
          </cell>
          <cell r="F66" t="str">
            <v>-</v>
          </cell>
          <cell r="G66" t="str">
            <v>-</v>
          </cell>
          <cell r="H66" t="str">
            <v>-</v>
          </cell>
          <cell r="I66" t="str">
            <v>-</v>
          </cell>
          <cell r="J66" t="str">
            <v>-</v>
          </cell>
          <cell r="K66" t="str">
            <v>-</v>
          </cell>
          <cell r="L66" t="str">
            <v>-</v>
          </cell>
          <cell r="M66" t="str">
            <v>-</v>
          </cell>
          <cell r="S66" t="str">
            <v>-</v>
          </cell>
          <cell r="T66" t="str">
            <v>-</v>
          </cell>
          <cell r="U66" t="str">
            <v>-</v>
          </cell>
          <cell r="V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row>
        <row r="67">
          <cell r="A67" t="str">
            <v>204-1</v>
          </cell>
          <cell r="B67">
            <v>204</v>
          </cell>
          <cell r="C67" t="str">
            <v>男女間等におけるあらゆる暴力の根絶</v>
          </cell>
          <cell r="D67">
            <v>1</v>
          </cell>
          <cell r="E67" t="str">
            <v>京都市DV相談支援センターにおける「課題解決」の割合</v>
          </cell>
          <cell r="F67" t="str">
            <v>％</v>
          </cell>
          <cell r="G67" t="str">
            <v>文化市民局</v>
          </cell>
          <cell r="H67" t="str">
            <v>共生社会推進室男女共同参画推進担当</v>
          </cell>
          <cell r="I67" t="str">
            <v>222-3091</v>
          </cell>
          <cell r="J67" t="str">
            <v>京都市DV相談支援センターへの相談者のうち，課題解決(関係整理，施設入所，保護避難，制度利用，生活安定，機関支援，他支援有)となった人の割合</v>
          </cell>
          <cell r="K67" t="str">
            <v>重大な人権侵害であるDVの相談を行った人の課題解決割合を示す指標</v>
          </cell>
          <cell r="L67" t="str">
            <v>出典：京都市DV相談支援センター調査</v>
          </cell>
          <cell r="M67" t="str">
            <v>増加する方が良い指標</v>
          </cell>
          <cell r="N67">
            <v>65</v>
          </cell>
          <cell r="O67">
            <v>66</v>
          </cell>
          <cell r="P67">
            <v>67</v>
          </cell>
          <cell r="Q67">
            <v>68</v>
          </cell>
          <cell r="R67">
            <v>69</v>
          </cell>
          <cell r="S67" t="str">
            <v>R7</v>
          </cell>
          <cell r="T67">
            <v>70</v>
          </cell>
          <cell r="U67" t="str">
            <v>②トレンド（すう勢値）による目標値</v>
          </cell>
          <cell r="V67" t="str">
            <v>平成27年度～令和元年度の5年間の平均数値（62.0％）と直近の最高数値（平成29年度66.2％）から算出</v>
          </cell>
          <cell r="W67">
            <v>63.2</v>
          </cell>
          <cell r="X67" t="str">
            <v>-</v>
          </cell>
          <cell r="Y67" t="str">
            <v>-</v>
          </cell>
          <cell r="Z67" t="str">
            <v>-</v>
          </cell>
          <cell r="AA67" t="str">
            <v>-</v>
          </cell>
          <cell r="AB67">
            <v>0.97230769230769232</v>
          </cell>
          <cell r="AC67" t="str">
            <v>-</v>
          </cell>
          <cell r="AD67" t="str">
            <v>-</v>
          </cell>
          <cell r="AE67" t="str">
            <v>-</v>
          </cell>
          <cell r="AF67" t="str">
            <v>-</v>
          </cell>
          <cell r="AG67">
            <v>0.90285714285714291</v>
          </cell>
          <cell r="AH67" t="str">
            <v>-</v>
          </cell>
          <cell r="AI67" t="str">
            <v>-</v>
          </cell>
          <cell r="AJ67" t="str">
            <v>-</v>
          </cell>
          <cell r="AK67" t="str">
            <v>-</v>
          </cell>
          <cell r="AL67" t="str">
            <v>-</v>
          </cell>
          <cell r="AM67" t="str">
            <v>-</v>
          </cell>
          <cell r="AN67" t="str">
            <v>最新数値の目標値に対する達成度が
a：100％以上
b：80％以上～100％未満
c：60％以上～80％未満
d：40％以上～60％未満
e：40％未満</v>
          </cell>
          <cell r="AO67" t="str">
            <v>単年度目標値に対する達成度が100％以上をaとし，以下20％刻みで基準を設定した。</v>
          </cell>
          <cell r="AP67" t="str">
            <v>b</v>
          </cell>
          <cell r="AQ67" t="str">
            <v>-</v>
          </cell>
          <cell r="AR67" t="str">
            <v>-</v>
          </cell>
          <cell r="AS67" t="str">
            <v>-</v>
          </cell>
          <cell r="AT67" t="str">
            <v>-</v>
          </cell>
          <cell r="AU67">
            <v>1</v>
          </cell>
        </row>
        <row r="68">
          <cell r="A68" t="str">
            <v>204-2</v>
          </cell>
          <cell r="B68">
            <v>204</v>
          </cell>
          <cell r="C68" t="str">
            <v>男女間等におけるあらゆる暴力の根絶</v>
          </cell>
          <cell r="D68">
            <v>2</v>
          </cell>
          <cell r="E68" t="str">
            <v>-</v>
          </cell>
          <cell r="F68" t="str">
            <v>-</v>
          </cell>
          <cell r="G68" t="str">
            <v>-</v>
          </cell>
          <cell r="H68" t="str">
            <v>-</v>
          </cell>
          <cell r="I68" t="str">
            <v>-</v>
          </cell>
          <cell r="J68" t="str">
            <v>-</v>
          </cell>
          <cell r="K68" t="str">
            <v>-</v>
          </cell>
          <cell r="L68" t="str">
            <v>-</v>
          </cell>
          <cell r="M68" t="str">
            <v>-</v>
          </cell>
          <cell r="S68" t="str">
            <v>-</v>
          </cell>
          <cell r="T68" t="str">
            <v>-</v>
          </cell>
          <cell r="U68" t="str">
            <v>-</v>
          </cell>
          <cell r="V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row>
        <row r="69">
          <cell r="A69" t="str">
            <v>204-3</v>
          </cell>
          <cell r="B69">
            <v>204</v>
          </cell>
          <cell r="C69" t="str">
            <v>男女間等におけるあらゆる暴力の根絶</v>
          </cell>
          <cell r="D69">
            <v>3</v>
          </cell>
          <cell r="E69" t="str">
            <v>-</v>
          </cell>
          <cell r="F69" t="str">
            <v>-</v>
          </cell>
          <cell r="G69" t="str">
            <v>-</v>
          </cell>
          <cell r="H69" t="str">
            <v>-</v>
          </cell>
          <cell r="I69" t="str">
            <v>-</v>
          </cell>
          <cell r="J69" t="str">
            <v>-</v>
          </cell>
          <cell r="K69" t="str">
            <v>-</v>
          </cell>
          <cell r="L69" t="str">
            <v>-</v>
          </cell>
          <cell r="M69" t="str">
            <v>-</v>
          </cell>
          <cell r="S69" t="str">
            <v>-</v>
          </cell>
          <cell r="T69" t="str">
            <v>-</v>
          </cell>
          <cell r="U69" t="str">
            <v>-</v>
          </cell>
          <cell r="V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row>
        <row r="70">
          <cell r="A70" t="str">
            <v>204-4</v>
          </cell>
          <cell r="B70">
            <v>204</v>
          </cell>
          <cell r="C70" t="str">
            <v>男女間等におけるあらゆる暴力の根絶</v>
          </cell>
          <cell r="D70">
            <v>4</v>
          </cell>
          <cell r="E70" t="str">
            <v>-</v>
          </cell>
          <cell r="F70" t="str">
            <v>-</v>
          </cell>
          <cell r="G70" t="str">
            <v>-</v>
          </cell>
          <cell r="H70" t="str">
            <v>-</v>
          </cell>
          <cell r="I70" t="str">
            <v>-</v>
          </cell>
          <cell r="J70" t="str">
            <v>-</v>
          </cell>
          <cell r="K70" t="str">
            <v>-</v>
          </cell>
          <cell r="L70" t="str">
            <v>-</v>
          </cell>
          <cell r="M70" t="str">
            <v>-</v>
          </cell>
          <cell r="S70" t="str">
            <v>-</v>
          </cell>
          <cell r="T70" t="str">
            <v>-</v>
          </cell>
          <cell r="U70" t="str">
            <v>-</v>
          </cell>
          <cell r="V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row>
        <row r="71">
          <cell r="A71" t="str">
            <v>204-5</v>
          </cell>
          <cell r="B71">
            <v>204</v>
          </cell>
          <cell r="C71" t="str">
            <v>男女間等におけるあらゆる暴力の根絶</v>
          </cell>
          <cell r="D71">
            <v>5</v>
          </cell>
          <cell r="E71" t="str">
            <v>-</v>
          </cell>
          <cell r="F71" t="str">
            <v>-</v>
          </cell>
          <cell r="G71" t="str">
            <v>-</v>
          </cell>
          <cell r="H71" t="str">
            <v>-</v>
          </cell>
          <cell r="I71" t="str">
            <v>-</v>
          </cell>
          <cell r="J71" t="str">
            <v>-</v>
          </cell>
          <cell r="K71" t="str">
            <v>-</v>
          </cell>
          <cell r="L71" t="str">
            <v>-</v>
          </cell>
          <cell r="M71" t="str">
            <v>-</v>
          </cell>
          <cell r="S71" t="str">
            <v>-</v>
          </cell>
          <cell r="T71" t="str">
            <v>-</v>
          </cell>
          <cell r="U71" t="str">
            <v>-</v>
          </cell>
          <cell r="V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row>
        <row r="72">
          <cell r="A72" t="str">
            <v>204-6</v>
          </cell>
          <cell r="B72">
            <v>204</v>
          </cell>
          <cell r="C72" t="str">
            <v>男女間等におけるあらゆる暴力の根絶</v>
          </cell>
          <cell r="D72">
            <v>6</v>
          </cell>
          <cell r="E72" t="str">
            <v>-</v>
          </cell>
          <cell r="F72" t="str">
            <v>-</v>
          </cell>
          <cell r="G72" t="str">
            <v>-</v>
          </cell>
          <cell r="H72" t="str">
            <v>-</v>
          </cell>
          <cell r="I72" t="str">
            <v>-</v>
          </cell>
          <cell r="J72" t="str">
            <v>-</v>
          </cell>
          <cell r="K72" t="str">
            <v>-</v>
          </cell>
          <cell r="L72" t="str">
            <v>-</v>
          </cell>
          <cell r="M72" t="str">
            <v>-</v>
          </cell>
          <cell r="S72" t="str">
            <v>-</v>
          </cell>
          <cell r="T72" t="str">
            <v>-</v>
          </cell>
          <cell r="U72" t="str">
            <v>-</v>
          </cell>
          <cell r="V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row>
        <row r="73">
          <cell r="A73" t="str">
            <v>204-7</v>
          </cell>
          <cell r="B73">
            <v>204</v>
          </cell>
          <cell r="C73" t="str">
            <v>男女間等におけるあらゆる暴力の根絶</v>
          </cell>
          <cell r="D73">
            <v>7</v>
          </cell>
          <cell r="E73" t="str">
            <v>-</v>
          </cell>
          <cell r="F73" t="str">
            <v>-</v>
          </cell>
          <cell r="G73" t="str">
            <v>-</v>
          </cell>
          <cell r="H73" t="str">
            <v>-</v>
          </cell>
          <cell r="I73" t="str">
            <v>-</v>
          </cell>
          <cell r="J73" t="str">
            <v>-</v>
          </cell>
          <cell r="K73" t="str">
            <v>-</v>
          </cell>
          <cell r="L73" t="str">
            <v>-</v>
          </cell>
          <cell r="M73" t="str">
            <v>-</v>
          </cell>
          <cell r="S73" t="str">
            <v>-</v>
          </cell>
          <cell r="T73" t="str">
            <v>-</v>
          </cell>
          <cell r="U73" t="str">
            <v>-</v>
          </cell>
          <cell r="V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row>
        <row r="74">
          <cell r="A74" t="str">
            <v>204-8</v>
          </cell>
          <cell r="B74">
            <v>204</v>
          </cell>
          <cell r="C74" t="str">
            <v>男女間等におけるあらゆる暴力の根絶</v>
          </cell>
          <cell r="D74">
            <v>8</v>
          </cell>
          <cell r="E74" t="str">
            <v>-</v>
          </cell>
          <cell r="F74" t="str">
            <v>-</v>
          </cell>
          <cell r="G74" t="str">
            <v>-</v>
          </cell>
          <cell r="H74" t="str">
            <v>-</v>
          </cell>
          <cell r="I74" t="str">
            <v>-</v>
          </cell>
          <cell r="J74" t="str">
            <v>-</v>
          </cell>
          <cell r="K74" t="str">
            <v>-</v>
          </cell>
          <cell r="L74" t="str">
            <v>-</v>
          </cell>
          <cell r="M74" t="str">
            <v>-</v>
          </cell>
          <cell r="S74" t="str">
            <v>-</v>
          </cell>
          <cell r="T74" t="str">
            <v>-</v>
          </cell>
          <cell r="U74" t="str">
            <v>-</v>
          </cell>
          <cell r="V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row>
        <row r="75">
          <cell r="A75" t="str">
            <v>204-9</v>
          </cell>
          <cell r="B75">
            <v>204</v>
          </cell>
          <cell r="C75" t="str">
            <v>男女間等におけるあらゆる暴力の根絶</v>
          </cell>
          <cell r="D75">
            <v>9</v>
          </cell>
          <cell r="E75" t="str">
            <v>-</v>
          </cell>
          <cell r="F75" t="str">
            <v>-</v>
          </cell>
          <cell r="G75" t="str">
            <v>-</v>
          </cell>
          <cell r="H75" t="str">
            <v>-</v>
          </cell>
          <cell r="I75" t="str">
            <v>-</v>
          </cell>
          <cell r="J75" t="str">
            <v>-</v>
          </cell>
          <cell r="K75" t="str">
            <v>-</v>
          </cell>
          <cell r="L75" t="str">
            <v>-</v>
          </cell>
          <cell r="M75" t="str">
            <v>-</v>
          </cell>
          <cell r="S75" t="str">
            <v>-</v>
          </cell>
          <cell r="T75" t="str">
            <v>-</v>
          </cell>
          <cell r="U75" t="str">
            <v>-</v>
          </cell>
          <cell r="V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row>
        <row r="76">
          <cell r="A76" t="str">
            <v>205-1</v>
          </cell>
          <cell r="B76">
            <v>205</v>
          </cell>
          <cell r="C76" t="str">
            <v>真のワーク・ライフ・バランスの推進</v>
          </cell>
          <cell r="D76">
            <v>1</v>
          </cell>
          <cell r="E76" t="str">
            <v>「京都モデル」ワーク・ライフ・バランス推進企業認証制度の認証企業数</v>
          </cell>
          <cell r="F76" t="str">
            <v>社</v>
          </cell>
          <cell r="G76" t="str">
            <v>文化市民局</v>
          </cell>
          <cell r="H76" t="str">
            <v>共生社会推進室男女共同参画推進担当</v>
          </cell>
          <cell r="I76" t="str">
            <v>222-3091</v>
          </cell>
          <cell r="J76" t="str">
            <v>「京都モデル」ワーク・ライフ・バランス推進企業認証制度の宣言企業のうち，認証企業として認定されている京都市内の企業数</v>
          </cell>
          <cell r="K76" t="str">
            <v>企業における仕事と子育て両立支援の状況を示す指標</v>
          </cell>
          <cell r="L76" t="str">
            <v>算出方法：「京都モデル」ワーク・ライフ・バランス推進企業認証制度の宣言企業のうち，認証企業として認定されている京都市内の企業の数
出典：事業担当課調べ</v>
          </cell>
          <cell r="M76" t="str">
            <v>増加する方が良い指標</v>
          </cell>
          <cell r="N76">
            <v>350</v>
          </cell>
          <cell r="O76">
            <v>383</v>
          </cell>
          <cell r="P76">
            <v>416</v>
          </cell>
          <cell r="Q76">
            <v>449</v>
          </cell>
          <cell r="R76">
            <v>482</v>
          </cell>
          <cell r="S76" t="str">
            <v>R7</v>
          </cell>
          <cell r="T76">
            <v>515</v>
          </cell>
          <cell r="U76" t="str">
            <v>②トレンド(すう勢値)による目標値</v>
          </cell>
          <cell r="V76" t="str">
            <v>平成29年～令和元年の3年間の京都市内認証企業数の平均増加率を令和7年までの5年間分で算出</v>
          </cell>
          <cell r="W76">
            <v>352</v>
          </cell>
          <cell r="X76" t="str">
            <v>-</v>
          </cell>
          <cell r="Y76" t="str">
            <v>-</v>
          </cell>
          <cell r="Z76" t="str">
            <v>-</v>
          </cell>
          <cell r="AA76" t="str">
            <v>-</v>
          </cell>
          <cell r="AB76">
            <v>1.0057142857142858</v>
          </cell>
          <cell r="AC76" t="str">
            <v>-</v>
          </cell>
          <cell r="AD76" t="str">
            <v>-</v>
          </cell>
          <cell r="AE76" t="str">
            <v>-</v>
          </cell>
          <cell r="AF76" t="str">
            <v>-</v>
          </cell>
          <cell r="AG76">
            <v>0.68349514563106795</v>
          </cell>
          <cell r="AH76" t="str">
            <v>-</v>
          </cell>
          <cell r="AI76" t="str">
            <v>-</v>
          </cell>
          <cell r="AJ76" t="str">
            <v>-</v>
          </cell>
          <cell r="AK76" t="str">
            <v>-</v>
          </cell>
          <cell r="AL76" t="str">
            <v>-</v>
          </cell>
          <cell r="AM76" t="str">
            <v>(参考)
H29：264社
H30：300社
R元：331社
⇒平均増加数33社/年
R2：350社(従前目標設定値)
R3：383社
R4：416社
R5：449社
R6：482社</v>
          </cell>
          <cell r="AN76" t="str">
            <v>目標値の達成度が
a：100％以上
b：80％以上～100％未満
c：60％以上～80％未満
d：40％以上～60％未満
e：40％未満</v>
          </cell>
          <cell r="AO76" t="str">
            <v>目標値に対する達成度が100％以上をaとし，以下20％刻みで基準を設定した。</v>
          </cell>
          <cell r="AP76" t="str">
            <v>a</v>
          </cell>
          <cell r="AQ76" t="str">
            <v>-</v>
          </cell>
          <cell r="AR76" t="str">
            <v>-</v>
          </cell>
          <cell r="AS76" t="str">
            <v>-</v>
          </cell>
          <cell r="AT76" t="str">
            <v>-</v>
          </cell>
          <cell r="AU76">
            <v>1</v>
          </cell>
        </row>
        <row r="77">
          <cell r="A77" t="str">
            <v>205-2</v>
          </cell>
          <cell r="B77">
            <v>205</v>
          </cell>
          <cell r="C77" t="str">
            <v>真のワーク・ライフ・バランスの推進</v>
          </cell>
          <cell r="D77">
            <v>2</v>
          </cell>
          <cell r="E77" t="str">
            <v>「京のまち企業訪問」掲載企業に占める働き方改革取組企業の割合（％）</v>
          </cell>
          <cell r="F77" t="str">
            <v>社</v>
          </cell>
          <cell r="G77" t="str">
            <v>産業観光局</v>
          </cell>
          <cell r="H77" t="str">
            <v>産業企画室</v>
          </cell>
          <cell r="I77" t="str">
            <v>222-3756</v>
          </cell>
          <cell r="J77" t="str">
            <v>「京のまち企業訪問」掲載企業のうち，京の企業「働き方改革」自己診断制度を活用している企業の割合（％）</v>
          </cell>
          <cell r="K77" t="str">
            <v>企業における働き方改革の取組状況を示す指標</v>
          </cell>
          <cell r="L77" t="str">
            <v>算出方法：「京のまち企業訪問」掲載企業のうち，京の企業「働き方改革」自己診断制度を活用している企業の割合（％）
出典等：事業担当課調べ</v>
          </cell>
          <cell r="M77" t="str">
            <v>増加する方が良い指標</v>
          </cell>
          <cell r="N77">
            <v>100</v>
          </cell>
          <cell r="O77">
            <v>100</v>
          </cell>
          <cell r="P77">
            <v>100</v>
          </cell>
          <cell r="Q77">
            <v>100</v>
          </cell>
          <cell r="R77">
            <v>100</v>
          </cell>
          <cell r="S77" t="str">
            <v>R7</v>
          </cell>
          <cell r="T77">
            <v>100</v>
          </cell>
          <cell r="U77" t="str">
            <v>②トレンド（すう勢値）による目標値</v>
          </cell>
          <cell r="V77" t="str">
            <v>「京のまち企業訪問」掲載企業のうち，すべての企業が京の企業「働き方改革」自己診断制度を活用した場合の数値</v>
          </cell>
          <cell r="W77">
            <v>95.5</v>
          </cell>
          <cell r="X77" t="str">
            <v>-</v>
          </cell>
          <cell r="Y77" t="str">
            <v>-</v>
          </cell>
          <cell r="Z77" t="str">
            <v>-</v>
          </cell>
          <cell r="AA77" t="str">
            <v>-</v>
          </cell>
          <cell r="AB77">
            <v>0.95499999999999996</v>
          </cell>
          <cell r="AC77" t="str">
            <v>-</v>
          </cell>
          <cell r="AD77" t="str">
            <v>-</v>
          </cell>
          <cell r="AE77" t="str">
            <v>-</v>
          </cell>
          <cell r="AF77" t="str">
            <v>-</v>
          </cell>
          <cell r="AG77">
            <v>0.95499999999999996</v>
          </cell>
          <cell r="AH77" t="str">
            <v>-</v>
          </cell>
          <cell r="AI77" t="str">
            <v>-</v>
          </cell>
          <cell r="AJ77" t="str">
            <v>-</v>
          </cell>
          <cell r="AK77" t="str">
            <v>-</v>
          </cell>
          <cell r="AL77" t="str">
            <v>-</v>
          </cell>
          <cell r="AM77" t="str">
            <v>-</v>
          </cell>
          <cell r="AN77" t="str">
            <v>目標値の達成度が
a：100％以上
b：80％以上～100％未満
c：60％以上～80％未満
d：40％以上～60％未満
e：40％未満</v>
          </cell>
          <cell r="AO77" t="str">
            <v>目標値に対する達成度が100％以上をaとし，以下20％刻みで基準を設定した。</v>
          </cell>
          <cell r="AP77" t="str">
            <v>b</v>
          </cell>
          <cell r="AQ77" t="str">
            <v>-</v>
          </cell>
          <cell r="AR77" t="str">
            <v>-</v>
          </cell>
          <cell r="AS77" t="str">
            <v>-</v>
          </cell>
          <cell r="AT77" t="str">
            <v>-</v>
          </cell>
          <cell r="AU77">
            <v>1</v>
          </cell>
        </row>
        <row r="78">
          <cell r="A78" t="str">
            <v>205-3</v>
          </cell>
          <cell r="B78">
            <v>205</v>
          </cell>
          <cell r="C78" t="str">
            <v>真のワーク・ライフ・バランスの推進</v>
          </cell>
          <cell r="D78">
            <v>3</v>
          </cell>
          <cell r="E78" t="str">
            <v>-</v>
          </cell>
          <cell r="F78" t="str">
            <v>-</v>
          </cell>
          <cell r="G78" t="str">
            <v>-</v>
          </cell>
          <cell r="H78" t="str">
            <v>-</v>
          </cell>
          <cell r="I78" t="str">
            <v>-</v>
          </cell>
          <cell r="J78" t="str">
            <v>-</v>
          </cell>
          <cell r="K78" t="str">
            <v>-</v>
          </cell>
          <cell r="L78" t="str">
            <v>-</v>
          </cell>
          <cell r="M78" t="str">
            <v>-</v>
          </cell>
          <cell r="S78" t="str">
            <v>-</v>
          </cell>
          <cell r="T78" t="str">
            <v>-</v>
          </cell>
          <cell r="U78" t="str">
            <v>-</v>
          </cell>
          <cell r="V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row>
        <row r="79">
          <cell r="A79" t="str">
            <v>205-4</v>
          </cell>
          <cell r="B79">
            <v>205</v>
          </cell>
          <cell r="C79" t="str">
            <v>真のワーク・ライフ・バランスの推進</v>
          </cell>
          <cell r="D79">
            <v>4</v>
          </cell>
          <cell r="E79" t="str">
            <v>-</v>
          </cell>
          <cell r="F79" t="str">
            <v>-</v>
          </cell>
          <cell r="G79" t="str">
            <v>-</v>
          </cell>
          <cell r="H79" t="str">
            <v>-</v>
          </cell>
          <cell r="I79" t="str">
            <v>-</v>
          </cell>
          <cell r="J79" t="str">
            <v>-</v>
          </cell>
          <cell r="K79" t="str">
            <v>-</v>
          </cell>
          <cell r="L79" t="str">
            <v>-</v>
          </cell>
          <cell r="M79" t="str">
            <v>-</v>
          </cell>
          <cell r="S79" t="str">
            <v>-</v>
          </cell>
          <cell r="T79" t="str">
            <v>-</v>
          </cell>
          <cell r="U79" t="str">
            <v>-</v>
          </cell>
          <cell r="V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row>
        <row r="80">
          <cell r="A80" t="str">
            <v>205-5</v>
          </cell>
          <cell r="B80">
            <v>205</v>
          </cell>
          <cell r="C80" t="str">
            <v>真のワーク・ライフ・バランスの推進</v>
          </cell>
          <cell r="D80">
            <v>5</v>
          </cell>
          <cell r="E80" t="str">
            <v>-</v>
          </cell>
          <cell r="F80" t="str">
            <v>-</v>
          </cell>
          <cell r="G80" t="str">
            <v>-</v>
          </cell>
          <cell r="H80" t="str">
            <v>-</v>
          </cell>
          <cell r="I80" t="str">
            <v>-</v>
          </cell>
          <cell r="J80" t="str">
            <v>-</v>
          </cell>
          <cell r="K80" t="str">
            <v>-</v>
          </cell>
          <cell r="L80" t="str">
            <v>-</v>
          </cell>
          <cell r="M80" t="str">
            <v>-</v>
          </cell>
          <cell r="S80" t="str">
            <v>-</v>
          </cell>
          <cell r="T80" t="str">
            <v>-</v>
          </cell>
          <cell r="U80" t="str">
            <v>-</v>
          </cell>
          <cell r="V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row>
        <row r="81">
          <cell r="A81" t="str">
            <v>205-6</v>
          </cell>
          <cell r="B81">
            <v>205</v>
          </cell>
          <cell r="C81" t="str">
            <v>真のワーク・ライフ・バランスの推進</v>
          </cell>
          <cell r="D81">
            <v>6</v>
          </cell>
          <cell r="E81" t="str">
            <v>-</v>
          </cell>
          <cell r="F81" t="str">
            <v>-</v>
          </cell>
          <cell r="G81" t="str">
            <v>-</v>
          </cell>
          <cell r="H81" t="str">
            <v>-</v>
          </cell>
          <cell r="I81" t="str">
            <v>-</v>
          </cell>
          <cell r="J81" t="str">
            <v>-</v>
          </cell>
          <cell r="K81" t="str">
            <v>-</v>
          </cell>
          <cell r="L81" t="str">
            <v>-</v>
          </cell>
          <cell r="M81" t="str">
            <v>-</v>
          </cell>
          <cell r="S81" t="str">
            <v>-</v>
          </cell>
          <cell r="T81" t="str">
            <v>-</v>
          </cell>
          <cell r="U81" t="str">
            <v>-</v>
          </cell>
          <cell r="V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row>
        <row r="82">
          <cell r="A82" t="str">
            <v>205-7</v>
          </cell>
          <cell r="B82">
            <v>205</v>
          </cell>
          <cell r="C82" t="str">
            <v>真のワーク・ライフ・バランスの推進</v>
          </cell>
          <cell r="D82">
            <v>7</v>
          </cell>
          <cell r="E82" t="str">
            <v>-</v>
          </cell>
          <cell r="F82" t="str">
            <v>-</v>
          </cell>
          <cell r="G82" t="str">
            <v>-</v>
          </cell>
          <cell r="H82" t="str">
            <v>-</v>
          </cell>
          <cell r="I82" t="str">
            <v>-</v>
          </cell>
          <cell r="J82" t="str">
            <v>-</v>
          </cell>
          <cell r="K82" t="str">
            <v>-</v>
          </cell>
          <cell r="L82" t="str">
            <v>-</v>
          </cell>
          <cell r="M82" t="str">
            <v>-</v>
          </cell>
          <cell r="S82" t="str">
            <v>-</v>
          </cell>
          <cell r="T82" t="str">
            <v>-</v>
          </cell>
          <cell r="U82" t="str">
            <v>-</v>
          </cell>
          <cell r="V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row>
        <row r="83">
          <cell r="A83" t="str">
            <v>205-8</v>
          </cell>
          <cell r="B83">
            <v>205</v>
          </cell>
          <cell r="C83" t="str">
            <v>真のワーク・ライフ・バランスの推進</v>
          </cell>
          <cell r="D83">
            <v>8</v>
          </cell>
          <cell r="E83" t="str">
            <v>-</v>
          </cell>
          <cell r="F83" t="str">
            <v>-</v>
          </cell>
          <cell r="G83" t="str">
            <v>-</v>
          </cell>
          <cell r="H83" t="str">
            <v>-</v>
          </cell>
          <cell r="I83" t="str">
            <v>-</v>
          </cell>
          <cell r="J83" t="str">
            <v>-</v>
          </cell>
          <cell r="K83" t="str">
            <v>-</v>
          </cell>
          <cell r="L83" t="str">
            <v>-</v>
          </cell>
          <cell r="M83" t="str">
            <v>-</v>
          </cell>
          <cell r="S83" t="str">
            <v>-</v>
          </cell>
          <cell r="T83" t="str">
            <v>-</v>
          </cell>
          <cell r="U83" t="str">
            <v>-</v>
          </cell>
          <cell r="V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row>
        <row r="84">
          <cell r="A84" t="str">
            <v>205-9</v>
          </cell>
          <cell r="B84">
            <v>205</v>
          </cell>
          <cell r="C84" t="str">
            <v>真のワーク・ライフ・バランスの推進</v>
          </cell>
          <cell r="D84">
            <v>9</v>
          </cell>
          <cell r="E84" t="str">
            <v>-</v>
          </cell>
          <cell r="F84" t="str">
            <v>-</v>
          </cell>
          <cell r="G84" t="str">
            <v>-</v>
          </cell>
          <cell r="H84" t="str">
            <v>-</v>
          </cell>
          <cell r="I84" t="str">
            <v>-</v>
          </cell>
          <cell r="J84" t="str">
            <v>-</v>
          </cell>
          <cell r="K84" t="str">
            <v>-</v>
          </cell>
          <cell r="L84" t="str">
            <v>-</v>
          </cell>
          <cell r="M84" t="str">
            <v>-</v>
          </cell>
          <cell r="S84" t="str">
            <v>-</v>
          </cell>
          <cell r="T84" t="str">
            <v>-</v>
          </cell>
          <cell r="U84" t="str">
            <v>-</v>
          </cell>
          <cell r="V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row>
        <row r="85">
          <cell r="A85" t="str">
            <v>301-1</v>
          </cell>
          <cell r="B85">
            <v>301</v>
          </cell>
          <cell r="C85" t="str">
            <v>誰もが地域活動に参加しやすくなるきっかけ・しくみづくり</v>
          </cell>
          <cell r="D85">
            <v>1</v>
          </cell>
          <cell r="E85" t="str">
            <v>地域活動の担い手づくりを主目的とした講座等への参加者数</v>
          </cell>
          <cell r="F85" t="str">
            <v>人</v>
          </cell>
          <cell r="G85" t="str">
            <v>文化市民局</v>
          </cell>
          <cell r="H85" t="str">
            <v>地域自治推進室</v>
          </cell>
          <cell r="I85" t="str">
            <v>222-3049</v>
          </cell>
          <cell r="J85" t="str">
            <v>区役所・支所，京都市市民活動総合センターで実施する，地域活動の担い手づくりを主目的とした講座等への参
加者数</v>
          </cell>
          <cell r="K85" t="str">
            <v>住民が主体的に課題に取り組むまちづくりに向けて，住民の地域活動への関心の高まりを示す指標</v>
          </cell>
          <cell r="L85" t="str">
            <v>区役所・支所，市民活動総合センターへの調査</v>
          </cell>
          <cell r="M85" t="str">
            <v>増加する方が良い指標</v>
          </cell>
          <cell r="N85" t="str">
            <v>-</v>
          </cell>
          <cell r="O85">
            <v>1161</v>
          </cell>
          <cell r="P85">
            <v>1184</v>
          </cell>
          <cell r="Q85">
            <v>1207</v>
          </cell>
          <cell r="R85">
            <v>1230</v>
          </cell>
          <cell r="S85" t="str">
            <v>R7</v>
          </cell>
          <cell r="T85">
            <v>1251</v>
          </cell>
          <cell r="U85" t="str">
            <v>③財政状況や市民ニーズを踏まえて設定する目標値</v>
          </cell>
          <cell r="V85" t="str">
            <v>令和元年度実績値（1138件）の10％（113件）増加</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cell r="AJ85" t="str">
            <v>-</v>
          </cell>
          <cell r="AK85" t="str">
            <v>-</v>
          </cell>
          <cell r="AL85" t="str">
            <v>-</v>
          </cell>
          <cell r="AM85" t="str">
            <v>※令和２年度は新型コロナウイルス感染症拡大の影響により調査を一時休止</v>
          </cell>
          <cell r="AN85" t="str">
            <v>目標値に対する割合が
ａ：100％以上
ｂ：90％以上～100％未満
ｃ：80％以上～90％未満
ｄ：70％以上～80％未満
ｅ：70％未満</v>
          </cell>
          <cell r="AO85" t="str">
            <v>目標値をａとし，以下10％刻みで基準を設定</v>
          </cell>
          <cell r="AP85" t="str">
            <v>-</v>
          </cell>
          <cell r="AQ85" t="str">
            <v>-</v>
          </cell>
          <cell r="AR85" t="str">
            <v>-</v>
          </cell>
          <cell r="AS85" t="str">
            <v>-</v>
          </cell>
          <cell r="AT85" t="str">
            <v>-</v>
          </cell>
          <cell r="AU85" t="str">
            <v>-</v>
          </cell>
        </row>
        <row r="86">
          <cell r="A86" t="str">
            <v>301-2</v>
          </cell>
          <cell r="B86">
            <v>301</v>
          </cell>
          <cell r="C86" t="str">
            <v>誰もが地域活動に参加しやすくなるきっかけ・しくみづくり</v>
          </cell>
          <cell r="D86">
            <v>2</v>
          </cell>
          <cell r="AP86" t="str">
            <v>-</v>
          </cell>
        </row>
        <row r="87">
          <cell r="A87" t="str">
            <v>301-3</v>
          </cell>
          <cell r="B87">
            <v>301</v>
          </cell>
          <cell r="C87" t="str">
            <v>誰もが地域活動に参加しやすくなるきっかけ・しくみづくり</v>
          </cell>
          <cell r="D87">
            <v>3</v>
          </cell>
          <cell r="AP87" t="str">
            <v>-</v>
          </cell>
        </row>
        <row r="88">
          <cell r="A88" t="str">
            <v>301-4</v>
          </cell>
          <cell r="B88">
            <v>301</v>
          </cell>
          <cell r="C88" t="str">
            <v>誰もが地域活動に参加しやすくなるきっかけ・しくみづくり</v>
          </cell>
          <cell r="D88">
            <v>4</v>
          </cell>
          <cell r="E88" t="str">
            <v>-</v>
          </cell>
          <cell r="F88" t="str">
            <v>-</v>
          </cell>
          <cell r="G88" t="str">
            <v>-</v>
          </cell>
          <cell r="H88" t="str">
            <v>-</v>
          </cell>
          <cell r="I88" t="str">
            <v>-</v>
          </cell>
          <cell r="J88" t="str">
            <v>-</v>
          </cell>
          <cell r="K88" t="str">
            <v>-</v>
          </cell>
          <cell r="L88" t="str">
            <v>-</v>
          </cell>
          <cell r="M88" t="str">
            <v>-</v>
          </cell>
          <cell r="S88" t="str">
            <v>-</v>
          </cell>
          <cell r="T88" t="str">
            <v>-</v>
          </cell>
          <cell r="U88" t="str">
            <v>-</v>
          </cell>
          <cell r="V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row>
        <row r="89">
          <cell r="A89" t="str">
            <v>301-5</v>
          </cell>
          <cell r="B89">
            <v>301</v>
          </cell>
          <cell r="C89" t="str">
            <v>誰もが地域活動に参加しやすくなるきっかけ・しくみづくり</v>
          </cell>
          <cell r="D89">
            <v>5</v>
          </cell>
          <cell r="E89" t="str">
            <v>-</v>
          </cell>
          <cell r="F89" t="str">
            <v>-</v>
          </cell>
          <cell r="G89" t="str">
            <v>-</v>
          </cell>
          <cell r="H89" t="str">
            <v>-</v>
          </cell>
          <cell r="I89" t="str">
            <v>-</v>
          </cell>
          <cell r="J89" t="str">
            <v>-</v>
          </cell>
          <cell r="K89" t="str">
            <v>-</v>
          </cell>
          <cell r="L89" t="str">
            <v>-</v>
          </cell>
          <cell r="M89" t="str">
            <v>-</v>
          </cell>
          <cell r="S89" t="str">
            <v>-</v>
          </cell>
          <cell r="T89" t="str">
            <v>-</v>
          </cell>
          <cell r="U89" t="str">
            <v>-</v>
          </cell>
          <cell r="V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row>
        <row r="90">
          <cell r="A90" t="str">
            <v>301-6</v>
          </cell>
          <cell r="B90">
            <v>301</v>
          </cell>
          <cell r="C90" t="str">
            <v>誰もが地域活動に参加しやすくなるきっかけ・しくみづくり</v>
          </cell>
          <cell r="D90">
            <v>6</v>
          </cell>
          <cell r="E90" t="str">
            <v>-</v>
          </cell>
          <cell r="F90" t="str">
            <v>-</v>
          </cell>
          <cell r="G90" t="str">
            <v>-</v>
          </cell>
          <cell r="H90" t="str">
            <v>-</v>
          </cell>
          <cell r="I90" t="str">
            <v>-</v>
          </cell>
          <cell r="J90" t="str">
            <v>-</v>
          </cell>
          <cell r="K90" t="str">
            <v>-</v>
          </cell>
          <cell r="L90" t="str">
            <v>-</v>
          </cell>
          <cell r="M90" t="str">
            <v>-</v>
          </cell>
          <cell r="S90" t="str">
            <v>-</v>
          </cell>
          <cell r="T90" t="str">
            <v>-</v>
          </cell>
          <cell r="U90" t="str">
            <v>-</v>
          </cell>
          <cell r="V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row>
        <row r="91">
          <cell r="A91" t="str">
            <v>301-7</v>
          </cell>
          <cell r="B91">
            <v>301</v>
          </cell>
          <cell r="C91" t="str">
            <v>誰もが地域活動に参加しやすくなるきっかけ・しくみづくり</v>
          </cell>
          <cell r="D91">
            <v>7</v>
          </cell>
          <cell r="E91" t="str">
            <v>-</v>
          </cell>
          <cell r="F91" t="str">
            <v>-</v>
          </cell>
          <cell r="G91" t="str">
            <v>-</v>
          </cell>
          <cell r="H91" t="str">
            <v>-</v>
          </cell>
          <cell r="I91" t="str">
            <v>-</v>
          </cell>
          <cell r="J91" t="str">
            <v>-</v>
          </cell>
          <cell r="K91" t="str">
            <v>-</v>
          </cell>
          <cell r="L91" t="str">
            <v>-</v>
          </cell>
          <cell r="M91" t="str">
            <v>-</v>
          </cell>
          <cell r="S91" t="str">
            <v>-</v>
          </cell>
          <cell r="T91" t="str">
            <v>-</v>
          </cell>
          <cell r="U91" t="str">
            <v>-</v>
          </cell>
          <cell r="V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row>
        <row r="92">
          <cell r="A92" t="str">
            <v>301-8</v>
          </cell>
          <cell r="B92">
            <v>301</v>
          </cell>
          <cell r="C92" t="str">
            <v>誰もが地域活動に参加しやすくなるきっかけ・しくみづくり</v>
          </cell>
          <cell r="D92">
            <v>8</v>
          </cell>
          <cell r="E92" t="str">
            <v>-</v>
          </cell>
          <cell r="F92" t="str">
            <v>-</v>
          </cell>
          <cell r="G92" t="str">
            <v>-</v>
          </cell>
          <cell r="H92" t="str">
            <v>-</v>
          </cell>
          <cell r="I92" t="str">
            <v>-</v>
          </cell>
          <cell r="J92" t="str">
            <v>-</v>
          </cell>
          <cell r="K92" t="str">
            <v>-</v>
          </cell>
          <cell r="L92" t="str">
            <v>-</v>
          </cell>
          <cell r="M92" t="str">
            <v>-</v>
          </cell>
          <cell r="S92" t="str">
            <v>-</v>
          </cell>
          <cell r="T92" t="str">
            <v>-</v>
          </cell>
          <cell r="U92" t="str">
            <v>-</v>
          </cell>
          <cell r="V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row>
        <row r="93">
          <cell r="A93" t="str">
            <v>301-9</v>
          </cell>
          <cell r="B93">
            <v>301</v>
          </cell>
          <cell r="C93" t="str">
            <v>誰もが地域活動に参加しやすくなるきっかけ・しくみづくり</v>
          </cell>
          <cell r="D93">
            <v>9</v>
          </cell>
          <cell r="E93" t="str">
            <v>-</v>
          </cell>
          <cell r="F93" t="str">
            <v>-</v>
          </cell>
          <cell r="G93" t="str">
            <v>-</v>
          </cell>
          <cell r="H93" t="str">
            <v>-</v>
          </cell>
          <cell r="I93" t="str">
            <v>-</v>
          </cell>
          <cell r="J93" t="str">
            <v>-</v>
          </cell>
          <cell r="K93" t="str">
            <v>-</v>
          </cell>
          <cell r="L93" t="str">
            <v>-</v>
          </cell>
          <cell r="M93" t="str">
            <v>-</v>
          </cell>
          <cell r="S93" t="str">
            <v>-</v>
          </cell>
          <cell r="T93" t="str">
            <v>-</v>
          </cell>
          <cell r="U93" t="str">
            <v>-</v>
          </cell>
          <cell r="V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row>
        <row r="94">
          <cell r="A94" t="str">
            <v>302-1</v>
          </cell>
          <cell r="B94">
            <v>302</v>
          </cell>
          <cell r="C94" t="str">
            <v>地域の多様なコミュニティの活性化に向けた支援</v>
          </cell>
          <cell r="D94">
            <v>1</v>
          </cell>
          <cell r="E94" t="str">
            <v>ホームページ等による情報発信を行っている学区数</v>
          </cell>
          <cell r="F94" t="str">
            <v>学区</v>
          </cell>
          <cell r="G94" t="str">
            <v>文化市民局</v>
          </cell>
          <cell r="H94" t="str">
            <v>地域自治推進室</v>
          </cell>
          <cell r="I94" t="str">
            <v>222-3049</v>
          </cell>
          <cell r="J94" t="str">
            <v>ホームページやＩＣＴを活用して，地域情報の発信等を行う学区数</v>
          </cell>
          <cell r="K94" t="str">
            <v>主体的に地域情報を発信する機運の高まりを表す指標</v>
          </cell>
          <cell r="L94" t="str">
            <v>インターネット等での調査</v>
          </cell>
          <cell r="M94" t="str">
            <v>増加する方が良い指標</v>
          </cell>
          <cell r="N94" t="str">
            <v>-</v>
          </cell>
          <cell r="O94">
            <v>70</v>
          </cell>
          <cell r="P94">
            <v>72</v>
          </cell>
          <cell r="Q94">
            <v>74</v>
          </cell>
          <cell r="R94">
            <v>76</v>
          </cell>
          <cell r="S94" t="str">
            <v>R7</v>
          </cell>
          <cell r="T94">
            <v>79</v>
          </cell>
          <cell r="U94" t="str">
            <v>③財政状況や市民ニーズを踏まえて設定する目標値</v>
          </cell>
          <cell r="V94" t="str">
            <v>令和元年度実績値（68学区）に，11学区（各行政区に１学区）増加</v>
          </cell>
          <cell r="W94" t="str">
            <v>-</v>
          </cell>
          <cell r="X94" t="str">
            <v>-</v>
          </cell>
          <cell r="Y94" t="str">
            <v>-</v>
          </cell>
          <cell r="Z94" t="str">
            <v>-</v>
          </cell>
          <cell r="AA94" t="str">
            <v>-</v>
          </cell>
          <cell r="AB94" t="str">
            <v>-</v>
          </cell>
          <cell r="AC94" t="str">
            <v>-</v>
          </cell>
          <cell r="AD94" t="str">
            <v>-</v>
          </cell>
          <cell r="AE94" t="str">
            <v>-</v>
          </cell>
          <cell r="AF94" t="str">
            <v>-</v>
          </cell>
          <cell r="AG94" t="str">
            <v>-</v>
          </cell>
          <cell r="AH94" t="str">
            <v>-</v>
          </cell>
          <cell r="AI94" t="str">
            <v>-</v>
          </cell>
          <cell r="AJ94" t="str">
            <v>-</v>
          </cell>
          <cell r="AK94" t="str">
            <v>-</v>
          </cell>
          <cell r="AL94" t="str">
            <v>-</v>
          </cell>
          <cell r="AM94" t="str">
            <v>※令和２年度は新型コロナウイルス感染症拡大の影響により調査を一時休止</v>
          </cell>
          <cell r="AN94" t="str">
            <v>目標値に対する割合が
ａ：100％以上
ｂ：90％以上～100％未満
ｃ：80％以上～90％未満
ｄ：70％以上～80％未満
ｅ：70％未満</v>
          </cell>
          <cell r="AO94" t="str">
            <v>目標値をａとし，以下10％刻みで基準を設定</v>
          </cell>
          <cell r="AP94" t="str">
            <v>-</v>
          </cell>
          <cell r="AQ94" t="str">
            <v>-</v>
          </cell>
          <cell r="AR94" t="str">
            <v>-</v>
          </cell>
          <cell r="AS94" t="str">
            <v>-</v>
          </cell>
          <cell r="AT94" t="str">
            <v>-</v>
          </cell>
          <cell r="AU94" t="str">
            <v>-</v>
          </cell>
        </row>
        <row r="95">
          <cell r="A95" t="str">
            <v>302-2</v>
          </cell>
          <cell r="B95">
            <v>302</v>
          </cell>
          <cell r="C95" t="str">
            <v>地域の多様なコミュニティの活性化に向けた支援</v>
          </cell>
          <cell r="D95">
            <v>2</v>
          </cell>
          <cell r="E95" t="str">
            <v>-</v>
          </cell>
          <cell r="F95" t="str">
            <v>-</v>
          </cell>
          <cell r="G95" t="str">
            <v>-</v>
          </cell>
          <cell r="H95" t="str">
            <v>-</v>
          </cell>
          <cell r="I95" t="str">
            <v>-</v>
          </cell>
          <cell r="J95" t="str">
            <v>-</v>
          </cell>
          <cell r="K95" t="str">
            <v>-</v>
          </cell>
          <cell r="L95" t="str">
            <v>-</v>
          </cell>
          <cell r="M95" t="str">
            <v>-</v>
          </cell>
          <cell r="S95" t="str">
            <v>-</v>
          </cell>
          <cell r="T95" t="str">
            <v>-</v>
          </cell>
          <cell r="U95" t="str">
            <v>-</v>
          </cell>
          <cell r="V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row>
        <row r="96">
          <cell r="A96" t="str">
            <v>302-3</v>
          </cell>
          <cell r="B96">
            <v>302</v>
          </cell>
          <cell r="C96" t="str">
            <v>地域の多様なコミュニティの活性化に向けた支援</v>
          </cell>
          <cell r="D96">
            <v>3</v>
          </cell>
          <cell r="E96" t="str">
            <v>-</v>
          </cell>
          <cell r="F96" t="str">
            <v>-</v>
          </cell>
          <cell r="G96" t="str">
            <v>-</v>
          </cell>
          <cell r="H96" t="str">
            <v>-</v>
          </cell>
          <cell r="I96" t="str">
            <v>-</v>
          </cell>
          <cell r="J96" t="str">
            <v>-</v>
          </cell>
          <cell r="K96" t="str">
            <v>-</v>
          </cell>
          <cell r="L96" t="str">
            <v>-</v>
          </cell>
          <cell r="M96" t="str">
            <v>-</v>
          </cell>
          <cell r="S96" t="str">
            <v>-</v>
          </cell>
          <cell r="T96" t="str">
            <v>-</v>
          </cell>
          <cell r="U96" t="str">
            <v>-</v>
          </cell>
          <cell r="V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row>
        <row r="97">
          <cell r="A97" t="str">
            <v>302-4</v>
          </cell>
          <cell r="B97">
            <v>302</v>
          </cell>
          <cell r="C97" t="str">
            <v>地域の多様なコミュニティの活性化に向けた支援</v>
          </cell>
          <cell r="D97">
            <v>4</v>
          </cell>
          <cell r="E97" t="str">
            <v>-</v>
          </cell>
          <cell r="F97" t="str">
            <v>-</v>
          </cell>
          <cell r="G97" t="str">
            <v>-</v>
          </cell>
          <cell r="H97" t="str">
            <v>-</v>
          </cell>
          <cell r="I97" t="str">
            <v>-</v>
          </cell>
          <cell r="J97" t="str">
            <v>-</v>
          </cell>
          <cell r="K97" t="str">
            <v>-</v>
          </cell>
          <cell r="L97" t="str">
            <v>-</v>
          </cell>
          <cell r="M97" t="str">
            <v>-</v>
          </cell>
          <cell r="S97" t="str">
            <v>-</v>
          </cell>
          <cell r="T97" t="str">
            <v>-</v>
          </cell>
          <cell r="U97" t="str">
            <v>-</v>
          </cell>
          <cell r="V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row>
        <row r="98">
          <cell r="A98" t="str">
            <v>302-5</v>
          </cell>
          <cell r="B98">
            <v>302</v>
          </cell>
          <cell r="C98" t="str">
            <v>地域の多様なコミュニティの活性化に向けた支援</v>
          </cell>
          <cell r="D98">
            <v>5</v>
          </cell>
          <cell r="E98" t="str">
            <v>-</v>
          </cell>
          <cell r="F98" t="str">
            <v>-</v>
          </cell>
          <cell r="G98" t="str">
            <v>-</v>
          </cell>
          <cell r="H98" t="str">
            <v>-</v>
          </cell>
          <cell r="I98" t="str">
            <v>-</v>
          </cell>
          <cell r="J98" t="str">
            <v>-</v>
          </cell>
          <cell r="K98" t="str">
            <v>-</v>
          </cell>
          <cell r="L98" t="str">
            <v>-</v>
          </cell>
          <cell r="M98" t="str">
            <v>-</v>
          </cell>
          <cell r="S98" t="str">
            <v>-</v>
          </cell>
          <cell r="T98" t="str">
            <v>-</v>
          </cell>
          <cell r="U98" t="str">
            <v>-</v>
          </cell>
          <cell r="V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row>
        <row r="99">
          <cell r="A99" t="str">
            <v>302-6</v>
          </cell>
          <cell r="B99">
            <v>302</v>
          </cell>
          <cell r="C99" t="str">
            <v>地域の多様なコミュニティの活性化に向けた支援</v>
          </cell>
          <cell r="D99">
            <v>6</v>
          </cell>
          <cell r="E99" t="str">
            <v>-</v>
          </cell>
          <cell r="F99" t="str">
            <v>-</v>
          </cell>
          <cell r="G99" t="str">
            <v>-</v>
          </cell>
          <cell r="H99" t="str">
            <v>-</v>
          </cell>
          <cell r="I99" t="str">
            <v>-</v>
          </cell>
          <cell r="J99" t="str">
            <v>-</v>
          </cell>
          <cell r="K99" t="str">
            <v>-</v>
          </cell>
          <cell r="L99" t="str">
            <v>-</v>
          </cell>
          <cell r="M99" t="str">
            <v>-</v>
          </cell>
          <cell r="S99" t="str">
            <v>-</v>
          </cell>
          <cell r="T99" t="str">
            <v>-</v>
          </cell>
          <cell r="U99" t="str">
            <v>-</v>
          </cell>
          <cell r="V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row>
        <row r="100">
          <cell r="A100" t="str">
            <v>302-7</v>
          </cell>
          <cell r="B100">
            <v>302</v>
          </cell>
          <cell r="C100" t="str">
            <v>地域の多様なコミュニティの活性化に向けた支援</v>
          </cell>
          <cell r="D100">
            <v>7</v>
          </cell>
          <cell r="E100" t="str">
            <v>-</v>
          </cell>
          <cell r="F100" t="str">
            <v>-</v>
          </cell>
          <cell r="G100" t="str">
            <v>-</v>
          </cell>
          <cell r="H100" t="str">
            <v>-</v>
          </cell>
          <cell r="I100" t="str">
            <v>-</v>
          </cell>
          <cell r="J100" t="str">
            <v>-</v>
          </cell>
          <cell r="K100" t="str">
            <v>-</v>
          </cell>
          <cell r="L100" t="str">
            <v>-</v>
          </cell>
          <cell r="M100" t="str">
            <v>-</v>
          </cell>
          <cell r="S100" t="str">
            <v>-</v>
          </cell>
          <cell r="T100" t="str">
            <v>-</v>
          </cell>
          <cell r="U100" t="str">
            <v>-</v>
          </cell>
          <cell r="V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row>
        <row r="101">
          <cell r="A101" t="str">
            <v>302-8</v>
          </cell>
          <cell r="B101">
            <v>302</v>
          </cell>
          <cell r="C101" t="str">
            <v>地域の多様なコミュニティの活性化に向けた支援</v>
          </cell>
          <cell r="D101">
            <v>8</v>
          </cell>
          <cell r="E101" t="str">
            <v>-</v>
          </cell>
          <cell r="F101" t="str">
            <v>-</v>
          </cell>
          <cell r="G101" t="str">
            <v>-</v>
          </cell>
          <cell r="H101" t="str">
            <v>-</v>
          </cell>
          <cell r="I101" t="str">
            <v>-</v>
          </cell>
          <cell r="J101" t="str">
            <v>-</v>
          </cell>
          <cell r="K101" t="str">
            <v>-</v>
          </cell>
          <cell r="L101" t="str">
            <v>-</v>
          </cell>
          <cell r="M101" t="str">
            <v>-</v>
          </cell>
          <cell r="S101" t="str">
            <v>-</v>
          </cell>
          <cell r="T101" t="str">
            <v>-</v>
          </cell>
          <cell r="U101" t="str">
            <v>-</v>
          </cell>
          <cell r="V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row>
        <row r="102">
          <cell r="A102" t="str">
            <v>302-9</v>
          </cell>
          <cell r="B102">
            <v>302</v>
          </cell>
          <cell r="C102" t="str">
            <v>地域の多様なコミュニティの活性化に向けた支援</v>
          </cell>
          <cell r="D102">
            <v>9</v>
          </cell>
          <cell r="E102" t="str">
            <v>-</v>
          </cell>
          <cell r="F102" t="str">
            <v>-</v>
          </cell>
          <cell r="G102" t="str">
            <v>-</v>
          </cell>
          <cell r="H102" t="str">
            <v>-</v>
          </cell>
          <cell r="I102" t="str">
            <v>-</v>
          </cell>
          <cell r="J102" t="str">
            <v>-</v>
          </cell>
          <cell r="K102" t="str">
            <v>-</v>
          </cell>
          <cell r="L102" t="str">
            <v>-</v>
          </cell>
          <cell r="M102" t="str">
            <v>-</v>
          </cell>
          <cell r="S102" t="str">
            <v>-</v>
          </cell>
          <cell r="T102" t="str">
            <v>-</v>
          </cell>
          <cell r="U102" t="str">
            <v>-</v>
          </cell>
          <cell r="V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row>
        <row r="103">
          <cell r="A103" t="str">
            <v>303-1</v>
          </cell>
          <cell r="B103">
            <v>303</v>
          </cell>
          <cell r="C103" t="str">
            <v>市民活動団体等と地域団体との連携を深める取組の推進</v>
          </cell>
          <cell r="D103">
            <v>1</v>
          </cell>
          <cell r="E103" t="str">
            <v>ＮＰＯ法人設立講座参加人数</v>
          </cell>
          <cell r="F103" t="str">
            <v>人</v>
          </cell>
          <cell r="G103" t="str">
            <v>文化市民局</v>
          </cell>
          <cell r="H103" t="str">
            <v>地域自治推進室</v>
          </cell>
          <cell r="I103" t="str">
            <v>222-4072</v>
          </cell>
          <cell r="J103" t="str">
            <v>京都市市民活動総合センターが実施する，NPO法人設立講座の参加人数</v>
          </cell>
          <cell r="K103" t="str">
            <v>市民活動団体が活発に活動するまちづくりに向けて，市民活動への関心の高まりを示す指標</v>
          </cell>
          <cell r="L103" t="str">
            <v>京都市市民活動総合センター調べ</v>
          </cell>
          <cell r="M103" t="str">
            <v>増加する方が良い指標</v>
          </cell>
          <cell r="N103" t="str">
            <v>-</v>
          </cell>
          <cell r="O103">
            <v>203</v>
          </cell>
          <cell r="P103" t="str">
            <v>-</v>
          </cell>
          <cell r="Q103" t="str">
            <v>-</v>
          </cell>
          <cell r="R103" t="str">
            <v>-</v>
          </cell>
          <cell r="S103" t="str">
            <v>-</v>
          </cell>
          <cell r="T103" t="str">
            <v>-</v>
          </cell>
          <cell r="U103" t="str">
            <v>②トレンド(すう勢値)による目標値</v>
          </cell>
          <cell r="V103" t="str">
            <v>過去最高値（平成17年度）</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※令和２年度は新型コロナウイルス感染症拡大の影響により調査を一時休止</v>
          </cell>
          <cell r="AN103" t="str">
            <v>目標値に対する割合が
ａ：100％以上
ｂ：90％以上～100％未満
ｃ：80％以上～90％未満
ｄ：70％以上～80％未満
ｅ：70％未満</v>
          </cell>
          <cell r="AO103" t="str">
            <v>目標値をａとし，以下10％刻みで基準を設定</v>
          </cell>
          <cell r="AP103" t="str">
            <v>-</v>
          </cell>
          <cell r="AQ103" t="str">
            <v>-</v>
          </cell>
          <cell r="AR103" t="str">
            <v>-</v>
          </cell>
          <cell r="AS103" t="str">
            <v>-</v>
          </cell>
          <cell r="AT103" t="str">
            <v>-</v>
          </cell>
          <cell r="AU103" t="str">
            <v>-</v>
          </cell>
        </row>
        <row r="104">
          <cell r="A104" t="str">
            <v>303-2</v>
          </cell>
          <cell r="B104">
            <v>303</v>
          </cell>
          <cell r="C104" t="str">
            <v>市民活動団体等と地域団体との連携を深める取組の推進</v>
          </cell>
          <cell r="D104">
            <v>2</v>
          </cell>
          <cell r="E104" t="str">
            <v>-</v>
          </cell>
          <cell r="F104" t="str">
            <v>-</v>
          </cell>
          <cell r="G104" t="str">
            <v>-</v>
          </cell>
          <cell r="H104" t="str">
            <v>-</v>
          </cell>
          <cell r="I104" t="str">
            <v>-</v>
          </cell>
          <cell r="J104" t="str">
            <v>-</v>
          </cell>
          <cell r="K104" t="str">
            <v>-</v>
          </cell>
          <cell r="L104" t="str">
            <v>-</v>
          </cell>
          <cell r="M104" t="str">
            <v>-</v>
          </cell>
          <cell r="S104" t="str">
            <v>-</v>
          </cell>
          <cell r="T104" t="str">
            <v>-</v>
          </cell>
          <cell r="U104" t="str">
            <v>-</v>
          </cell>
          <cell r="V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row>
        <row r="105">
          <cell r="A105" t="str">
            <v>303-3</v>
          </cell>
          <cell r="B105">
            <v>303</v>
          </cell>
          <cell r="C105" t="str">
            <v>市民活動団体等と地域団体との連携を深める取組の推進</v>
          </cell>
          <cell r="D105">
            <v>3</v>
          </cell>
          <cell r="E105" t="str">
            <v>-</v>
          </cell>
          <cell r="F105" t="str">
            <v>-</v>
          </cell>
          <cell r="G105" t="str">
            <v>-</v>
          </cell>
          <cell r="H105" t="str">
            <v>-</v>
          </cell>
          <cell r="I105" t="str">
            <v>-</v>
          </cell>
          <cell r="J105" t="str">
            <v>-</v>
          </cell>
          <cell r="K105" t="str">
            <v>-</v>
          </cell>
          <cell r="L105" t="str">
            <v>-</v>
          </cell>
          <cell r="M105" t="str">
            <v>-</v>
          </cell>
          <cell r="S105" t="str">
            <v>-</v>
          </cell>
          <cell r="T105" t="str">
            <v>-</v>
          </cell>
          <cell r="U105" t="str">
            <v>-</v>
          </cell>
          <cell r="V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row>
        <row r="106">
          <cell r="A106" t="str">
            <v>303-4</v>
          </cell>
          <cell r="B106">
            <v>303</v>
          </cell>
          <cell r="C106" t="str">
            <v>市民活動団体等と地域団体との連携を深める取組の推進</v>
          </cell>
          <cell r="D106">
            <v>4</v>
          </cell>
          <cell r="E106" t="str">
            <v>-</v>
          </cell>
          <cell r="F106" t="str">
            <v>-</v>
          </cell>
          <cell r="G106" t="str">
            <v>-</v>
          </cell>
          <cell r="H106" t="str">
            <v>-</v>
          </cell>
          <cell r="I106" t="str">
            <v>-</v>
          </cell>
          <cell r="J106" t="str">
            <v>-</v>
          </cell>
          <cell r="K106" t="str">
            <v>-</v>
          </cell>
          <cell r="L106" t="str">
            <v>-</v>
          </cell>
          <cell r="M106" t="str">
            <v>-</v>
          </cell>
          <cell r="S106" t="str">
            <v>-</v>
          </cell>
          <cell r="T106" t="str">
            <v>-</v>
          </cell>
          <cell r="U106" t="str">
            <v>-</v>
          </cell>
          <cell r="V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row>
        <row r="107">
          <cell r="A107" t="str">
            <v>303-5</v>
          </cell>
          <cell r="B107">
            <v>303</v>
          </cell>
          <cell r="C107" t="str">
            <v>市民活動団体等と地域団体との連携を深める取組の推進</v>
          </cell>
          <cell r="D107">
            <v>5</v>
          </cell>
          <cell r="E107" t="str">
            <v>-</v>
          </cell>
          <cell r="F107" t="str">
            <v>-</v>
          </cell>
          <cell r="G107" t="str">
            <v>-</v>
          </cell>
          <cell r="H107" t="str">
            <v>-</v>
          </cell>
          <cell r="I107" t="str">
            <v>-</v>
          </cell>
          <cell r="J107" t="str">
            <v>-</v>
          </cell>
          <cell r="K107" t="str">
            <v>-</v>
          </cell>
          <cell r="L107" t="str">
            <v>-</v>
          </cell>
          <cell r="M107" t="str">
            <v>-</v>
          </cell>
          <cell r="S107" t="str">
            <v>-</v>
          </cell>
          <cell r="T107" t="str">
            <v>-</v>
          </cell>
          <cell r="U107" t="str">
            <v>-</v>
          </cell>
          <cell r="V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row>
        <row r="108">
          <cell r="A108" t="str">
            <v>303-6</v>
          </cell>
          <cell r="B108">
            <v>303</v>
          </cell>
          <cell r="C108" t="str">
            <v>市民活動団体等と地域団体との連携を深める取組の推進</v>
          </cell>
          <cell r="D108">
            <v>6</v>
          </cell>
          <cell r="E108" t="str">
            <v>-</v>
          </cell>
          <cell r="F108" t="str">
            <v>-</v>
          </cell>
          <cell r="G108" t="str">
            <v>-</v>
          </cell>
          <cell r="H108" t="str">
            <v>-</v>
          </cell>
          <cell r="I108" t="str">
            <v>-</v>
          </cell>
          <cell r="J108" t="str">
            <v>-</v>
          </cell>
          <cell r="K108" t="str">
            <v>-</v>
          </cell>
          <cell r="L108" t="str">
            <v>-</v>
          </cell>
          <cell r="M108" t="str">
            <v>-</v>
          </cell>
          <cell r="S108" t="str">
            <v>-</v>
          </cell>
          <cell r="T108" t="str">
            <v>-</v>
          </cell>
          <cell r="U108" t="str">
            <v>-</v>
          </cell>
          <cell r="V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row>
        <row r="109">
          <cell r="A109" t="str">
            <v>303-7</v>
          </cell>
          <cell r="B109">
            <v>303</v>
          </cell>
          <cell r="C109" t="str">
            <v>市民活動団体等と地域団体との連携を深める取組の推進</v>
          </cell>
          <cell r="D109">
            <v>7</v>
          </cell>
          <cell r="E109" t="str">
            <v>-</v>
          </cell>
          <cell r="F109" t="str">
            <v>-</v>
          </cell>
          <cell r="G109" t="str">
            <v>-</v>
          </cell>
          <cell r="H109" t="str">
            <v>-</v>
          </cell>
          <cell r="I109" t="str">
            <v>-</v>
          </cell>
          <cell r="J109" t="str">
            <v>-</v>
          </cell>
          <cell r="K109" t="str">
            <v>-</v>
          </cell>
          <cell r="L109" t="str">
            <v>-</v>
          </cell>
          <cell r="M109" t="str">
            <v>-</v>
          </cell>
          <cell r="S109" t="str">
            <v>-</v>
          </cell>
          <cell r="T109" t="str">
            <v>-</v>
          </cell>
          <cell r="U109" t="str">
            <v>-</v>
          </cell>
          <cell r="V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row>
        <row r="110">
          <cell r="A110" t="str">
            <v>303-8</v>
          </cell>
          <cell r="B110">
            <v>303</v>
          </cell>
          <cell r="C110" t="str">
            <v>市民活動団体等と地域団体との連携を深める取組の推進</v>
          </cell>
          <cell r="D110">
            <v>8</v>
          </cell>
          <cell r="E110" t="str">
            <v>-</v>
          </cell>
          <cell r="F110" t="str">
            <v>-</v>
          </cell>
          <cell r="G110" t="str">
            <v>-</v>
          </cell>
          <cell r="H110" t="str">
            <v>-</v>
          </cell>
          <cell r="I110" t="str">
            <v>-</v>
          </cell>
          <cell r="J110" t="str">
            <v>-</v>
          </cell>
          <cell r="K110" t="str">
            <v>-</v>
          </cell>
          <cell r="L110" t="str">
            <v>-</v>
          </cell>
          <cell r="M110" t="str">
            <v>-</v>
          </cell>
          <cell r="S110" t="str">
            <v>-</v>
          </cell>
          <cell r="T110" t="str">
            <v>-</v>
          </cell>
          <cell r="U110" t="str">
            <v>-</v>
          </cell>
          <cell r="V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row>
        <row r="111">
          <cell r="A111" t="str">
            <v>303-9</v>
          </cell>
          <cell r="B111">
            <v>303</v>
          </cell>
          <cell r="C111" t="str">
            <v>市民活動団体等と地域団体との連携を深める取組の推進</v>
          </cell>
          <cell r="D111">
            <v>9</v>
          </cell>
          <cell r="E111" t="str">
            <v>-</v>
          </cell>
          <cell r="F111" t="str">
            <v>-</v>
          </cell>
          <cell r="G111" t="str">
            <v>-</v>
          </cell>
          <cell r="H111" t="str">
            <v>-</v>
          </cell>
          <cell r="I111" t="str">
            <v>-</v>
          </cell>
          <cell r="J111" t="str">
            <v>-</v>
          </cell>
          <cell r="K111" t="str">
            <v>-</v>
          </cell>
          <cell r="L111" t="str">
            <v>-</v>
          </cell>
          <cell r="M111" t="str">
            <v>-</v>
          </cell>
          <cell r="S111" t="str">
            <v>-</v>
          </cell>
          <cell r="T111" t="str">
            <v>-</v>
          </cell>
          <cell r="U111" t="str">
            <v>-</v>
          </cell>
          <cell r="V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row>
        <row r="112">
          <cell r="A112" t="str">
            <v>401-1</v>
          </cell>
          <cell r="B112">
            <v>401</v>
          </cell>
          <cell r="C112" t="str">
            <v>生活安全（防犯・交通事故防止）の推進</v>
          </cell>
          <cell r="D112">
            <v>1</v>
          </cell>
          <cell r="E112" t="str">
            <v>交通事故死者数</v>
          </cell>
          <cell r="F112" t="str">
            <v>人</v>
          </cell>
          <cell r="G112" t="str">
            <v>文化市民局</v>
          </cell>
          <cell r="H112" t="str">
            <v>くらし安全推進課</v>
          </cell>
          <cell r="I112" t="str">
            <v>222-3193</v>
          </cell>
          <cell r="J112" t="str">
            <v>交通事故発生から24時間以内の死者数</v>
          </cell>
          <cell r="K112" t="str">
            <v>交通事故や犯罪が少ない安心・安全なまちづくりに向けた進み具合を示す指標</v>
          </cell>
          <cell r="L112" t="str">
            <v>出典：京都市主要統計</v>
          </cell>
          <cell r="M112" t="str">
            <v>減少する方が良い指標</v>
          </cell>
          <cell r="N112">
            <v>20</v>
          </cell>
          <cell r="O112" t="str">
            <v>-</v>
          </cell>
          <cell r="P112" t="str">
            <v>-</v>
          </cell>
          <cell r="Q112" t="str">
            <v>-</v>
          </cell>
          <cell r="R112" t="str">
            <v>-</v>
          </cell>
          <cell r="S112" t="str">
            <v>-</v>
          </cell>
          <cell r="T112" t="str">
            <v>-</v>
          </cell>
          <cell r="U112" t="str">
            <v>①既存計画に基づいて算出する目標値</v>
          </cell>
          <cell r="V112" t="str">
            <v>第10次京都市交通安全計画
（平成28年度～令和2年度）</v>
          </cell>
          <cell r="W112">
            <v>26</v>
          </cell>
          <cell r="X112" t="str">
            <v>-</v>
          </cell>
          <cell r="Y112" t="str">
            <v>-</v>
          </cell>
          <cell r="Z112" t="str">
            <v>-</v>
          </cell>
          <cell r="AA112" t="str">
            <v>-</v>
          </cell>
          <cell r="AB112">
            <v>1.3</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最新数値の目標値に対する達成度が
a：80%以上
b：60%以上～80%未満
c：40%以上～60%未満
d：20%以上～40%未満
e：20%未満</v>
          </cell>
          <cell r="AO112" t="str">
            <v>・当該指標は市民の「自らを守る意識」の高まりなどが大きく影響することなどから，80％以上をａ評価
・以下20％刻みでb～e評価</v>
          </cell>
          <cell r="AP112" t="str">
            <v>b</v>
          </cell>
          <cell r="AQ112" t="str">
            <v>-</v>
          </cell>
          <cell r="AR112" t="str">
            <v>-</v>
          </cell>
          <cell r="AS112" t="str">
            <v>-</v>
          </cell>
          <cell r="AT112" t="str">
            <v>-</v>
          </cell>
          <cell r="AU112">
            <v>1</v>
          </cell>
        </row>
        <row r="113">
          <cell r="A113" t="str">
            <v>401-2</v>
          </cell>
          <cell r="B113">
            <v>401</v>
          </cell>
          <cell r="C113" t="str">
            <v>生活安全（防犯・交通事故防止）の推進</v>
          </cell>
          <cell r="D113">
            <v>2</v>
          </cell>
          <cell r="E113" t="str">
            <v>交通事故死傷者数</v>
          </cell>
          <cell r="F113" t="str">
            <v>人</v>
          </cell>
          <cell r="G113" t="str">
            <v>文化市民局</v>
          </cell>
          <cell r="H113" t="str">
            <v>くらし安全推進課</v>
          </cell>
          <cell r="I113" t="str">
            <v>222-3193</v>
          </cell>
          <cell r="J113" t="str">
            <v>交通事故発生から24時間以内の死者数及び交通事故によって負傷し，治療を要する者の数</v>
          </cell>
          <cell r="K113" t="str">
            <v>交通事故や犯罪が少ない安心・安全なまちづくりに向けた進み具合を示す指標</v>
          </cell>
          <cell r="L113" t="str">
            <v>出典：京都市主要統計</v>
          </cell>
          <cell r="M113" t="str">
            <v>減少する方が良い指標</v>
          </cell>
          <cell r="N113">
            <v>5200</v>
          </cell>
          <cell r="O113" t="str">
            <v>-</v>
          </cell>
          <cell r="P113" t="str">
            <v>-</v>
          </cell>
          <cell r="Q113" t="str">
            <v>-</v>
          </cell>
          <cell r="R113" t="str">
            <v>-</v>
          </cell>
          <cell r="S113" t="str">
            <v>-</v>
          </cell>
          <cell r="T113" t="str">
            <v>-</v>
          </cell>
          <cell r="U113" t="str">
            <v>①既存計画に基づいて算出する目標値</v>
          </cell>
          <cell r="V113" t="str">
            <v>第10次京都市交通安全計画
（平成28年度～令和2年度）</v>
          </cell>
          <cell r="W113">
            <v>2939</v>
          </cell>
          <cell r="X113" t="str">
            <v>-</v>
          </cell>
          <cell r="Y113" t="str">
            <v>-</v>
          </cell>
          <cell r="Z113" t="str">
            <v>-</v>
          </cell>
          <cell r="AA113" t="str">
            <v>-</v>
          </cell>
          <cell r="AB113">
            <v>0.56519230769230766</v>
          </cell>
          <cell r="AC113" t="str">
            <v>-</v>
          </cell>
          <cell r="AD113" t="str">
            <v>-</v>
          </cell>
          <cell r="AE113" t="str">
            <v>-</v>
          </cell>
          <cell r="AF113" t="str">
            <v>-</v>
          </cell>
          <cell r="AG113" t="str">
            <v>-</v>
          </cell>
          <cell r="AH113" t="str">
            <v>-</v>
          </cell>
          <cell r="AI113" t="str">
            <v>-</v>
          </cell>
          <cell r="AJ113" t="str">
            <v>-</v>
          </cell>
          <cell r="AK113" t="str">
            <v>-</v>
          </cell>
          <cell r="AL113" t="str">
            <v>-</v>
          </cell>
          <cell r="AM113" t="str">
            <v>-</v>
          </cell>
          <cell r="AN113" t="str">
            <v>最新数値の目標値に対する達成度が
a：80%以上
b：60%以上～80%未満
c：40%以上～60%未満
d：20%以上～40%未満
e：20%未満</v>
          </cell>
          <cell r="AO113" t="str">
            <v>・当該指標は市民の「自らを守る意識」の高まりなどが大きく影響することなどから，80％以上をａ評価
・以下20％刻みでb～e評価</v>
          </cell>
          <cell r="AP113" t="str">
            <v>a</v>
          </cell>
          <cell r="AQ113" t="str">
            <v>-</v>
          </cell>
          <cell r="AR113" t="str">
            <v>-</v>
          </cell>
          <cell r="AS113" t="str">
            <v>-</v>
          </cell>
          <cell r="AT113" t="str">
            <v>-</v>
          </cell>
          <cell r="AU113">
            <v>1</v>
          </cell>
        </row>
        <row r="114">
          <cell r="A114" t="str">
            <v>401-3</v>
          </cell>
          <cell r="B114">
            <v>401</v>
          </cell>
          <cell r="C114" t="str">
            <v>生活安全（防犯・交通事故防止）の推進</v>
          </cell>
          <cell r="D114">
            <v>3</v>
          </cell>
          <cell r="E114" t="str">
            <v>-</v>
          </cell>
          <cell r="F114" t="str">
            <v>-</v>
          </cell>
          <cell r="G114" t="str">
            <v>-</v>
          </cell>
          <cell r="H114" t="str">
            <v>-</v>
          </cell>
          <cell r="I114" t="str">
            <v>-</v>
          </cell>
          <cell r="J114" t="str">
            <v>-</v>
          </cell>
          <cell r="K114" t="str">
            <v>-</v>
          </cell>
          <cell r="L114" t="str">
            <v>-</v>
          </cell>
          <cell r="M114" t="str">
            <v>-</v>
          </cell>
          <cell r="S114" t="str">
            <v>-</v>
          </cell>
          <cell r="T114" t="str">
            <v>-</v>
          </cell>
          <cell r="U114" t="str">
            <v>-</v>
          </cell>
          <cell r="V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row>
        <row r="115">
          <cell r="A115" t="str">
            <v>401-4</v>
          </cell>
          <cell r="B115">
            <v>401</v>
          </cell>
          <cell r="C115" t="str">
            <v>生活安全（防犯・交通事故防止）の推進</v>
          </cell>
          <cell r="D115">
            <v>4</v>
          </cell>
          <cell r="E115" t="str">
            <v>-</v>
          </cell>
          <cell r="F115" t="str">
            <v>-</v>
          </cell>
          <cell r="G115" t="str">
            <v>-</v>
          </cell>
          <cell r="H115" t="str">
            <v>-</v>
          </cell>
          <cell r="I115" t="str">
            <v>-</v>
          </cell>
          <cell r="J115" t="str">
            <v>-</v>
          </cell>
          <cell r="K115" t="str">
            <v>-</v>
          </cell>
          <cell r="L115" t="str">
            <v>-</v>
          </cell>
          <cell r="M115" t="str">
            <v>-</v>
          </cell>
          <cell r="S115" t="str">
            <v>-</v>
          </cell>
          <cell r="T115" t="str">
            <v>-</v>
          </cell>
          <cell r="U115" t="str">
            <v>-</v>
          </cell>
          <cell r="V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row>
        <row r="116">
          <cell r="A116" t="str">
            <v>401-5</v>
          </cell>
          <cell r="B116">
            <v>401</v>
          </cell>
          <cell r="C116" t="str">
            <v>生活安全（防犯・交通事故防止）の推進</v>
          </cell>
          <cell r="D116">
            <v>5</v>
          </cell>
          <cell r="E116" t="str">
            <v>-</v>
          </cell>
          <cell r="F116" t="str">
            <v>-</v>
          </cell>
          <cell r="G116" t="str">
            <v>-</v>
          </cell>
          <cell r="H116" t="str">
            <v>-</v>
          </cell>
          <cell r="I116" t="str">
            <v>-</v>
          </cell>
          <cell r="J116" t="str">
            <v>-</v>
          </cell>
          <cell r="K116" t="str">
            <v>-</v>
          </cell>
          <cell r="L116" t="str">
            <v>-</v>
          </cell>
          <cell r="M116" t="str">
            <v>-</v>
          </cell>
          <cell r="S116" t="str">
            <v>-</v>
          </cell>
          <cell r="T116" t="str">
            <v>-</v>
          </cell>
          <cell r="U116" t="str">
            <v>-</v>
          </cell>
          <cell r="V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row>
        <row r="117">
          <cell r="A117" t="str">
            <v>401-6</v>
          </cell>
          <cell r="B117">
            <v>401</v>
          </cell>
          <cell r="C117" t="str">
            <v>生活安全（防犯・交通事故防止）の推進</v>
          </cell>
          <cell r="D117">
            <v>6</v>
          </cell>
          <cell r="E117" t="str">
            <v>-</v>
          </cell>
          <cell r="F117" t="str">
            <v>-</v>
          </cell>
          <cell r="G117" t="str">
            <v>-</v>
          </cell>
          <cell r="H117" t="str">
            <v>-</v>
          </cell>
          <cell r="I117" t="str">
            <v>-</v>
          </cell>
          <cell r="J117" t="str">
            <v>-</v>
          </cell>
          <cell r="K117" t="str">
            <v>-</v>
          </cell>
          <cell r="L117" t="str">
            <v>-</v>
          </cell>
          <cell r="M117" t="str">
            <v>-</v>
          </cell>
          <cell r="S117" t="str">
            <v>-</v>
          </cell>
          <cell r="T117" t="str">
            <v>-</v>
          </cell>
          <cell r="U117" t="str">
            <v>-</v>
          </cell>
          <cell r="V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row>
        <row r="118">
          <cell r="A118" t="str">
            <v>401-7</v>
          </cell>
          <cell r="B118">
            <v>401</v>
          </cell>
          <cell r="C118" t="str">
            <v>生活安全（防犯・交通事故防止）の推進</v>
          </cell>
          <cell r="D118">
            <v>7</v>
          </cell>
          <cell r="E118" t="str">
            <v>-</v>
          </cell>
          <cell r="F118" t="str">
            <v>-</v>
          </cell>
          <cell r="G118" t="str">
            <v>-</v>
          </cell>
          <cell r="H118" t="str">
            <v>-</v>
          </cell>
          <cell r="I118" t="str">
            <v>-</v>
          </cell>
          <cell r="J118" t="str">
            <v>-</v>
          </cell>
          <cell r="K118" t="str">
            <v>-</v>
          </cell>
          <cell r="L118" t="str">
            <v>-</v>
          </cell>
          <cell r="M118" t="str">
            <v>-</v>
          </cell>
          <cell r="S118" t="str">
            <v>-</v>
          </cell>
          <cell r="T118" t="str">
            <v>-</v>
          </cell>
          <cell r="U118" t="str">
            <v>-</v>
          </cell>
          <cell r="V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row>
        <row r="119">
          <cell r="A119" t="str">
            <v>401-8</v>
          </cell>
          <cell r="B119">
            <v>401</v>
          </cell>
          <cell r="C119" t="str">
            <v>生活安全（防犯・交通事故防止）の推進</v>
          </cell>
          <cell r="D119">
            <v>8</v>
          </cell>
          <cell r="E119" t="str">
            <v>-</v>
          </cell>
          <cell r="F119" t="str">
            <v>-</v>
          </cell>
          <cell r="G119" t="str">
            <v>-</v>
          </cell>
          <cell r="H119" t="str">
            <v>-</v>
          </cell>
          <cell r="I119" t="str">
            <v>-</v>
          </cell>
          <cell r="J119" t="str">
            <v>-</v>
          </cell>
          <cell r="K119" t="str">
            <v>-</v>
          </cell>
          <cell r="L119" t="str">
            <v>-</v>
          </cell>
          <cell r="M119" t="str">
            <v>-</v>
          </cell>
          <cell r="S119" t="str">
            <v>-</v>
          </cell>
          <cell r="T119" t="str">
            <v>-</v>
          </cell>
          <cell r="U119" t="str">
            <v>-</v>
          </cell>
          <cell r="V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row>
        <row r="120">
          <cell r="A120" t="str">
            <v>401-9</v>
          </cell>
          <cell r="B120">
            <v>401</v>
          </cell>
          <cell r="C120" t="str">
            <v>生活安全（防犯・交通事故防止）の推進</v>
          </cell>
          <cell r="D120">
            <v>9</v>
          </cell>
          <cell r="E120" t="str">
            <v>-</v>
          </cell>
          <cell r="F120" t="str">
            <v>-</v>
          </cell>
          <cell r="G120" t="str">
            <v>-</v>
          </cell>
          <cell r="H120" t="str">
            <v>-</v>
          </cell>
          <cell r="I120" t="str">
            <v>-</v>
          </cell>
          <cell r="J120" t="str">
            <v>-</v>
          </cell>
          <cell r="K120" t="str">
            <v>-</v>
          </cell>
          <cell r="L120" t="str">
            <v>-</v>
          </cell>
          <cell r="M120" t="str">
            <v>-</v>
          </cell>
          <cell r="S120" t="str">
            <v>-</v>
          </cell>
          <cell r="T120" t="str">
            <v>-</v>
          </cell>
          <cell r="U120" t="str">
            <v>-</v>
          </cell>
          <cell r="V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row>
        <row r="121">
          <cell r="A121" t="str">
            <v>402-1</v>
          </cell>
          <cell r="B121">
            <v>402</v>
          </cell>
          <cell r="C121" t="str">
            <v>消費生活の安心・安全の推進及び消費者の自立支援</v>
          </cell>
          <cell r="D121">
            <v>1</v>
          </cell>
          <cell r="E121" t="str">
            <v>消費者啓発事業の参加により消費者問題への理解が深まった人の割合</v>
          </cell>
          <cell r="F121" t="str">
            <v>-</v>
          </cell>
          <cell r="G121" t="str">
            <v>文化市民局</v>
          </cell>
          <cell r="H121" t="str">
            <v>消費生活総合センター</v>
          </cell>
          <cell r="I121" t="str">
            <v>256-1110</v>
          </cell>
          <cell r="J121" t="str">
            <v>消費者啓発事業で実施するアンケートにおいて，「消費者問題」への理解が深まったと答えた人の割合</v>
          </cell>
          <cell r="K121" t="str">
            <v>消費者被害の未然防止・拡大防止を図るために実施する消費者啓発事業の具体的な成果を示す指標</v>
          </cell>
          <cell r="L121" t="str">
            <v>出典：事業担当課調べ</v>
          </cell>
          <cell r="M121" t="str">
            <v>増加する方が良い指標</v>
          </cell>
          <cell r="N121">
            <v>0.95</v>
          </cell>
          <cell r="S121" t="str">
            <v>R7</v>
          </cell>
          <cell r="T121" t="str">
            <v>-</v>
          </cell>
          <cell r="U121" t="str">
            <v>④外的要因を踏まえた目標値</v>
          </cell>
          <cell r="V121" t="str">
            <v>過去3年間（平成29年度～令和元年度）の平均値
(参考)
　平成29年度：94％
　平成30年度：96％
　令和元年度：96％</v>
          </cell>
          <cell r="W121">
            <v>0.96</v>
          </cell>
          <cell r="X121" t="str">
            <v>-</v>
          </cell>
          <cell r="Y121" t="str">
            <v>-</v>
          </cell>
          <cell r="Z121" t="str">
            <v>-</v>
          </cell>
          <cell r="AA121" t="str">
            <v>-</v>
          </cell>
          <cell r="AB121">
            <v>1.0105263157894737</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単年度目標値に対する達成度が
a：100％以上
b：80％～100％未満
c：60％以上～80％未満
d：40％以上～60％未満
e：40％未満</v>
          </cell>
          <cell r="AO121" t="str">
            <v>目標値以上を達成したときをaとし，20％刻みで基準を設定した。</v>
          </cell>
          <cell r="AP121" t="str">
            <v>a</v>
          </cell>
          <cell r="AQ121" t="str">
            <v>-</v>
          </cell>
          <cell r="AR121" t="str">
            <v>-</v>
          </cell>
          <cell r="AS121" t="str">
            <v>-</v>
          </cell>
          <cell r="AT121" t="str">
            <v>-</v>
          </cell>
          <cell r="AU121">
            <v>1</v>
          </cell>
        </row>
        <row r="122">
          <cell r="A122" t="str">
            <v>402-2</v>
          </cell>
          <cell r="B122">
            <v>402</v>
          </cell>
          <cell r="C122" t="str">
            <v>消費生活の安心・安全の推進及び消費者の自立支援</v>
          </cell>
          <cell r="D122">
            <v>2</v>
          </cell>
          <cell r="E122" t="str">
            <v>「エシカル消費」の認知度</v>
          </cell>
          <cell r="F122" t="str">
            <v>-</v>
          </cell>
          <cell r="G122" t="str">
            <v>文化市民局</v>
          </cell>
          <cell r="H122" t="str">
            <v>消費生活総合センター</v>
          </cell>
          <cell r="I122" t="str">
            <v>256-1110</v>
          </cell>
          <cell r="J122" t="str">
            <v>大学における消費生活講座で実施するアンケートにおいて，「エシカル消費」という単語を知っていると答えた生徒の割合</v>
          </cell>
          <cell r="K122" t="str">
            <v>今後，社会の担い手となる若者を対象に，環境に配慮した消費行動である「エシカル消費」の認知度を示す指標</v>
          </cell>
          <cell r="L122" t="str">
            <v>出典：事業担当課調べ</v>
          </cell>
          <cell r="M122" t="str">
            <v>増加する方が良い指標</v>
          </cell>
          <cell r="N122">
            <v>0.1</v>
          </cell>
          <cell r="O122">
            <v>0.15</v>
          </cell>
          <cell r="P122">
            <v>0.2</v>
          </cell>
          <cell r="Q122">
            <v>0.25</v>
          </cell>
          <cell r="R122">
            <v>0.3</v>
          </cell>
          <cell r="S122" t="str">
            <v>R7</v>
          </cell>
          <cell r="T122">
            <v>0.3</v>
          </cell>
          <cell r="U122" t="str">
            <v>④外的要因を踏まえた目標値</v>
          </cell>
          <cell r="V122" t="str">
            <v>令和元年度の数値5％から段階的に増加させ，目標年次に30％となることを目指す。</v>
          </cell>
          <cell r="W122">
            <v>0.16</v>
          </cell>
          <cell r="X122" t="str">
            <v>-</v>
          </cell>
          <cell r="Y122" t="str">
            <v>-</v>
          </cell>
          <cell r="Z122" t="str">
            <v>-</v>
          </cell>
          <cell r="AA122" t="str">
            <v>-</v>
          </cell>
          <cell r="AB122">
            <v>1.5999999999999999</v>
          </cell>
          <cell r="AC122" t="str">
            <v>-</v>
          </cell>
          <cell r="AD122" t="str">
            <v>-</v>
          </cell>
          <cell r="AE122" t="str">
            <v>-</v>
          </cell>
          <cell r="AF122" t="str">
            <v>-</v>
          </cell>
          <cell r="AG122">
            <v>0.53333333333333333</v>
          </cell>
          <cell r="AH122" t="str">
            <v>-</v>
          </cell>
          <cell r="AI122" t="str">
            <v>-</v>
          </cell>
          <cell r="AJ122" t="str">
            <v>-</v>
          </cell>
          <cell r="AK122" t="str">
            <v>-</v>
          </cell>
          <cell r="AL122" t="str">
            <v>-</v>
          </cell>
          <cell r="AM122" t="str">
            <v>-</v>
          </cell>
          <cell r="AN122" t="str">
            <v>単年度目標値に対する達成度が
a：100％以上
b：80％～100％未満
c：60％以上～80％未満
d：40％以上～60％未満
e：40％未満</v>
          </cell>
          <cell r="AO122" t="str">
            <v>目標値以上を達成したときをaとし，20％刻みで基準を設定した。</v>
          </cell>
          <cell r="AP122" t="str">
            <v>a</v>
          </cell>
          <cell r="AQ122" t="str">
            <v>-</v>
          </cell>
          <cell r="AR122" t="str">
            <v>-</v>
          </cell>
          <cell r="AS122" t="str">
            <v>-</v>
          </cell>
          <cell r="AT122" t="str">
            <v>-</v>
          </cell>
          <cell r="AU122">
            <v>1</v>
          </cell>
        </row>
        <row r="123">
          <cell r="A123" t="str">
            <v>402-3</v>
          </cell>
          <cell r="B123">
            <v>402</v>
          </cell>
          <cell r="C123" t="str">
            <v>消費生活の安心・安全の推進及び消費者の自立支援</v>
          </cell>
          <cell r="D123">
            <v>3</v>
          </cell>
          <cell r="E123" t="str">
            <v>消費生活に関する啓発活動を推進する市民ボランティアの活動回数</v>
          </cell>
          <cell r="F123" t="str">
            <v>-</v>
          </cell>
          <cell r="G123" t="str">
            <v>文化市民局</v>
          </cell>
          <cell r="H123" t="str">
            <v>消費生活総合センター</v>
          </cell>
          <cell r="I123" t="str">
            <v>256-1110</v>
          </cell>
          <cell r="J123" t="str">
            <v>出前講座における補助講師や区民ふれあいまつり等における啓発パンフレットの配布等，地域での消費生活に関する啓発活動に協力いただいている市民ボランティア「京（みやこ）・くらしのサポーター」の活動回数</v>
          </cell>
          <cell r="K123" t="str">
            <v>消費者被害の防止と消費者の自立にむけた市民との協働による消費者啓発活動の推進状況を示す指標</v>
          </cell>
          <cell r="L123" t="str">
            <v>算出方法：出前講座や区民ふれあいまつり等への「京・くらしのサポーター」参加者数の単年度合計
出典：事業担当課調べ</v>
          </cell>
          <cell r="M123" t="str">
            <v>増加する方が良い指標</v>
          </cell>
          <cell r="N123">
            <v>72</v>
          </cell>
          <cell r="O123">
            <v>79</v>
          </cell>
          <cell r="P123">
            <v>86</v>
          </cell>
          <cell r="Q123">
            <v>93</v>
          </cell>
          <cell r="R123">
            <v>100</v>
          </cell>
          <cell r="S123" t="str">
            <v>R7</v>
          </cell>
          <cell r="T123">
            <v>100</v>
          </cell>
          <cell r="U123" t="str">
            <v>②トレンド(すう勢値)による目標値</v>
          </cell>
          <cell r="V123" t="str">
            <v>令和元年度の数値65回から等比的に増加させ，目標年次に約5割増となることを目指す。</v>
          </cell>
          <cell r="W123">
            <v>139</v>
          </cell>
          <cell r="X123" t="str">
            <v>-</v>
          </cell>
          <cell r="Y123" t="str">
            <v>-</v>
          </cell>
          <cell r="Z123" t="str">
            <v>-</v>
          </cell>
          <cell r="AA123" t="str">
            <v>-</v>
          </cell>
          <cell r="AB123">
            <v>1.9305555555555556</v>
          </cell>
          <cell r="AC123" t="str">
            <v>-</v>
          </cell>
          <cell r="AD123" t="str">
            <v>-</v>
          </cell>
          <cell r="AE123" t="str">
            <v>-</v>
          </cell>
          <cell r="AF123" t="str">
            <v>-</v>
          </cell>
          <cell r="AG123">
            <v>1.39</v>
          </cell>
          <cell r="AH123" t="str">
            <v>-</v>
          </cell>
          <cell r="AI123" t="str">
            <v>-</v>
          </cell>
          <cell r="AJ123" t="str">
            <v>-</v>
          </cell>
          <cell r="AK123" t="str">
            <v>-</v>
          </cell>
          <cell r="AL123" t="str">
            <v>-</v>
          </cell>
          <cell r="AM123" t="str">
            <v>-</v>
          </cell>
          <cell r="AN123" t="str">
            <v>単年度目標値に対する達成度が
a：100％以上
b：90％以上～100％未満
c：80％以上～90％未満
d：70％以上～80％未満
e：70％未満</v>
          </cell>
          <cell r="AO123" t="str">
            <v>目標値以上を達成したときをaとし，10％刻みで基準を設定した。</v>
          </cell>
          <cell r="AP123" t="str">
            <v>a</v>
          </cell>
          <cell r="AQ123" t="str">
            <v>-</v>
          </cell>
          <cell r="AR123" t="str">
            <v>-</v>
          </cell>
          <cell r="AS123" t="str">
            <v>-</v>
          </cell>
          <cell r="AT123" t="str">
            <v>-</v>
          </cell>
          <cell r="AU123">
            <v>1</v>
          </cell>
        </row>
        <row r="124">
          <cell r="A124" t="str">
            <v>402-4</v>
          </cell>
          <cell r="B124">
            <v>402</v>
          </cell>
          <cell r="C124" t="str">
            <v>消費生活の安心・安全の推進及び消費者の自立支援</v>
          </cell>
          <cell r="D124">
            <v>4</v>
          </cell>
          <cell r="E124" t="str">
            <v>-</v>
          </cell>
          <cell r="F124" t="str">
            <v>-</v>
          </cell>
          <cell r="G124" t="str">
            <v>-</v>
          </cell>
          <cell r="H124" t="str">
            <v>-</v>
          </cell>
          <cell r="I124" t="str">
            <v>-</v>
          </cell>
          <cell r="J124" t="str">
            <v>-</v>
          </cell>
          <cell r="K124" t="str">
            <v>-</v>
          </cell>
          <cell r="L124" t="str">
            <v>-</v>
          </cell>
          <cell r="M124" t="str">
            <v>-</v>
          </cell>
          <cell r="S124" t="str">
            <v>-</v>
          </cell>
          <cell r="T124" t="str">
            <v>-</v>
          </cell>
          <cell r="U124" t="str">
            <v>-</v>
          </cell>
          <cell r="V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row>
        <row r="125">
          <cell r="A125" t="str">
            <v>402-5</v>
          </cell>
          <cell r="B125">
            <v>402</v>
          </cell>
          <cell r="C125" t="str">
            <v>消費生活の安心・安全の推進及び消費者の自立支援</v>
          </cell>
          <cell r="D125">
            <v>5</v>
          </cell>
          <cell r="E125" t="str">
            <v>-</v>
          </cell>
          <cell r="F125" t="str">
            <v>-</v>
          </cell>
          <cell r="G125" t="str">
            <v>-</v>
          </cell>
          <cell r="H125" t="str">
            <v>-</v>
          </cell>
          <cell r="I125" t="str">
            <v>-</v>
          </cell>
          <cell r="J125" t="str">
            <v>-</v>
          </cell>
          <cell r="K125" t="str">
            <v>-</v>
          </cell>
          <cell r="L125" t="str">
            <v>-</v>
          </cell>
          <cell r="M125" t="str">
            <v>-</v>
          </cell>
          <cell r="S125" t="str">
            <v>-</v>
          </cell>
          <cell r="T125" t="str">
            <v>-</v>
          </cell>
          <cell r="U125" t="str">
            <v>-</v>
          </cell>
          <cell r="V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row>
        <row r="126">
          <cell r="A126" t="str">
            <v>402-6</v>
          </cell>
          <cell r="B126">
            <v>402</v>
          </cell>
          <cell r="C126" t="str">
            <v>消費生活の安心・安全の推進及び消費者の自立支援</v>
          </cell>
          <cell r="D126">
            <v>6</v>
          </cell>
          <cell r="E126" t="str">
            <v>-</v>
          </cell>
          <cell r="F126" t="str">
            <v>-</v>
          </cell>
          <cell r="G126" t="str">
            <v>-</v>
          </cell>
          <cell r="H126" t="str">
            <v>-</v>
          </cell>
          <cell r="I126" t="str">
            <v>-</v>
          </cell>
          <cell r="J126" t="str">
            <v>-</v>
          </cell>
          <cell r="K126" t="str">
            <v>-</v>
          </cell>
          <cell r="L126" t="str">
            <v>-</v>
          </cell>
          <cell r="M126" t="str">
            <v>-</v>
          </cell>
          <cell r="S126" t="str">
            <v>-</v>
          </cell>
          <cell r="T126" t="str">
            <v>-</v>
          </cell>
          <cell r="U126" t="str">
            <v>-</v>
          </cell>
          <cell r="V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row>
        <row r="127">
          <cell r="A127" t="str">
            <v>402-7</v>
          </cell>
          <cell r="B127">
            <v>402</v>
          </cell>
          <cell r="C127" t="str">
            <v>消費生活の安心・安全の推進及び消費者の自立支援</v>
          </cell>
          <cell r="D127">
            <v>7</v>
          </cell>
          <cell r="E127" t="str">
            <v>-</v>
          </cell>
          <cell r="F127" t="str">
            <v>-</v>
          </cell>
          <cell r="G127" t="str">
            <v>-</v>
          </cell>
          <cell r="H127" t="str">
            <v>-</v>
          </cell>
          <cell r="I127" t="str">
            <v>-</v>
          </cell>
          <cell r="J127" t="str">
            <v>-</v>
          </cell>
          <cell r="K127" t="str">
            <v>-</v>
          </cell>
          <cell r="L127" t="str">
            <v>-</v>
          </cell>
          <cell r="M127" t="str">
            <v>-</v>
          </cell>
          <cell r="S127" t="str">
            <v>-</v>
          </cell>
          <cell r="T127" t="str">
            <v>-</v>
          </cell>
          <cell r="U127" t="str">
            <v>-</v>
          </cell>
          <cell r="V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row>
        <row r="128">
          <cell r="A128" t="str">
            <v>402-8</v>
          </cell>
          <cell r="B128">
            <v>402</v>
          </cell>
          <cell r="C128" t="str">
            <v>消費生活の安心・安全の推進及び消費者の自立支援</v>
          </cell>
          <cell r="D128">
            <v>8</v>
          </cell>
          <cell r="E128" t="str">
            <v>-</v>
          </cell>
          <cell r="F128" t="str">
            <v>-</v>
          </cell>
          <cell r="G128" t="str">
            <v>-</v>
          </cell>
          <cell r="H128" t="str">
            <v>-</v>
          </cell>
          <cell r="I128" t="str">
            <v>-</v>
          </cell>
          <cell r="J128" t="str">
            <v>-</v>
          </cell>
          <cell r="K128" t="str">
            <v>-</v>
          </cell>
          <cell r="L128" t="str">
            <v>-</v>
          </cell>
          <cell r="M128" t="str">
            <v>-</v>
          </cell>
          <cell r="S128" t="str">
            <v>-</v>
          </cell>
          <cell r="T128" t="str">
            <v>-</v>
          </cell>
          <cell r="U128" t="str">
            <v>-</v>
          </cell>
          <cell r="V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row>
        <row r="129">
          <cell r="A129" t="str">
            <v>402-9</v>
          </cell>
          <cell r="B129">
            <v>402</v>
          </cell>
          <cell r="C129" t="str">
            <v>消費生活の安心・安全の推進及び消費者の自立支援</v>
          </cell>
          <cell r="D129">
            <v>9</v>
          </cell>
          <cell r="E129" t="str">
            <v>-</v>
          </cell>
          <cell r="F129" t="str">
            <v>-</v>
          </cell>
          <cell r="G129" t="str">
            <v>-</v>
          </cell>
          <cell r="H129" t="str">
            <v>-</v>
          </cell>
          <cell r="I129" t="str">
            <v>-</v>
          </cell>
          <cell r="J129" t="str">
            <v>-</v>
          </cell>
          <cell r="K129" t="str">
            <v>-</v>
          </cell>
          <cell r="L129" t="str">
            <v>-</v>
          </cell>
          <cell r="M129" t="str">
            <v>-</v>
          </cell>
          <cell r="S129" t="str">
            <v>-</v>
          </cell>
          <cell r="T129" t="str">
            <v>-</v>
          </cell>
          <cell r="U129" t="str">
            <v>-</v>
          </cell>
          <cell r="V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row>
        <row r="130">
          <cell r="A130" t="str">
            <v>501-1</v>
          </cell>
          <cell r="B130">
            <v>501</v>
          </cell>
          <cell r="C130" t="str">
            <v>文化による持続可能な共生社会の実現</v>
          </cell>
          <cell r="D130">
            <v>1</v>
          </cell>
          <cell r="E130" t="str">
            <v>Social Work / Art Conferenceホームページの閲覧数</v>
          </cell>
          <cell r="F130" t="str">
            <v>回</v>
          </cell>
          <cell r="G130" t="str">
            <v>文化市民局</v>
          </cell>
          <cell r="H130" t="str">
            <v>文化芸術企画課</v>
          </cell>
          <cell r="I130" t="str">
            <v>366-0033</v>
          </cell>
          <cell r="J130" t="str">
            <v>文化芸術による共生社会実現に向けた取組に関する相談窓口となるホームページの閲覧数（令和2年度以降の累計）</v>
          </cell>
          <cell r="K130" t="str">
            <v>文化芸術による共生社会実現への関心が高まっていることを示す指標</v>
          </cell>
          <cell r="L130" t="str">
            <v>出典：事業担当課調べ</v>
          </cell>
          <cell r="M130" t="str">
            <v>増加する方が良い指標</v>
          </cell>
          <cell r="N130" t="str">
            <v>-</v>
          </cell>
          <cell r="O130">
            <v>1992</v>
          </cell>
          <cell r="P130">
            <v>2988</v>
          </cell>
          <cell r="Q130">
            <v>3984</v>
          </cell>
          <cell r="R130">
            <v>4980</v>
          </cell>
          <cell r="S130" t="str">
            <v>-</v>
          </cell>
          <cell r="T130" t="str">
            <v>-</v>
          </cell>
          <cell r="U130" t="str">
            <v>③財政状況や市民ニーズを踏まえて設定する目標値</v>
          </cell>
          <cell r="V130" t="str">
            <v>累計閲覧数が令和2年度(ホームページ開設年度)の実績（996件）ベースで増えることを目標値として設定。</v>
          </cell>
          <cell r="W130">
            <v>996</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最新数値の目標値に対する達成度が
a：100％以上
b：90％以上～100％未満
c：80％以上～90％未満
d：70％以上～80％未満
e：70％未満</v>
          </cell>
          <cell r="AO130" t="str">
            <v>目標値に対する達成度が100％以上であればa，以下10％刻みで基準を設定した。</v>
          </cell>
          <cell r="AP130" t="str">
            <v>-</v>
          </cell>
          <cell r="AQ130" t="str">
            <v>-</v>
          </cell>
          <cell r="AR130" t="str">
            <v>-</v>
          </cell>
          <cell r="AS130" t="str">
            <v>-</v>
          </cell>
          <cell r="AT130" t="str">
            <v>-</v>
          </cell>
          <cell r="AU130" t="str">
            <v>-</v>
          </cell>
        </row>
        <row r="131">
          <cell r="A131" t="str">
            <v>501-2</v>
          </cell>
          <cell r="B131">
            <v>501</v>
          </cell>
          <cell r="C131" t="str">
            <v>文化による持続可能な共生社会の実現</v>
          </cell>
          <cell r="D131">
            <v>2</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P131" t="str">
            <v>-</v>
          </cell>
          <cell r="AQ131" t="str">
            <v>-</v>
          </cell>
          <cell r="AR131" t="str">
            <v>-</v>
          </cell>
          <cell r="AS131" t="str">
            <v>-</v>
          </cell>
          <cell r="AT131" t="str">
            <v>-</v>
          </cell>
          <cell r="AU131" t="str">
            <v>-</v>
          </cell>
        </row>
        <row r="132">
          <cell r="A132" t="str">
            <v>501-3</v>
          </cell>
          <cell r="B132">
            <v>501</v>
          </cell>
          <cell r="C132" t="str">
            <v>文化による持続可能な共生社会の実現</v>
          </cell>
          <cell r="D132">
            <v>3</v>
          </cell>
          <cell r="E132" t="str">
            <v>-</v>
          </cell>
          <cell r="F132" t="str">
            <v>-</v>
          </cell>
          <cell r="G132" t="str">
            <v>-</v>
          </cell>
          <cell r="H132" t="str">
            <v>-</v>
          </cell>
          <cell r="I132" t="str">
            <v>-</v>
          </cell>
          <cell r="J132" t="str">
            <v>-</v>
          </cell>
          <cell r="K132" t="str">
            <v>-</v>
          </cell>
          <cell r="L132" t="str">
            <v>-</v>
          </cell>
          <cell r="M132" t="str">
            <v>-</v>
          </cell>
          <cell r="S132" t="str">
            <v>-</v>
          </cell>
          <cell r="T132" t="str">
            <v>-</v>
          </cell>
          <cell r="U132" t="str">
            <v>-</v>
          </cell>
          <cell r="V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row>
        <row r="133">
          <cell r="A133" t="str">
            <v>501-4</v>
          </cell>
          <cell r="B133">
            <v>501</v>
          </cell>
          <cell r="C133" t="str">
            <v>文化による持続可能な共生社会の実現</v>
          </cell>
          <cell r="D133">
            <v>4</v>
          </cell>
          <cell r="E133" t="str">
            <v>-</v>
          </cell>
          <cell r="F133" t="str">
            <v>-</v>
          </cell>
          <cell r="G133" t="str">
            <v>-</v>
          </cell>
          <cell r="H133" t="str">
            <v>-</v>
          </cell>
          <cell r="I133" t="str">
            <v>-</v>
          </cell>
          <cell r="J133" t="str">
            <v>-</v>
          </cell>
          <cell r="K133" t="str">
            <v>-</v>
          </cell>
          <cell r="L133" t="str">
            <v>-</v>
          </cell>
          <cell r="M133" t="str">
            <v>-</v>
          </cell>
          <cell r="S133" t="str">
            <v>-</v>
          </cell>
          <cell r="T133" t="str">
            <v>-</v>
          </cell>
          <cell r="U133" t="str">
            <v>-</v>
          </cell>
          <cell r="V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row>
        <row r="134">
          <cell r="A134" t="str">
            <v>501-5</v>
          </cell>
          <cell r="B134">
            <v>501</v>
          </cell>
          <cell r="C134" t="str">
            <v>文化による持続可能な共生社会の実現</v>
          </cell>
          <cell r="D134">
            <v>5</v>
          </cell>
          <cell r="E134" t="str">
            <v>-</v>
          </cell>
          <cell r="F134" t="str">
            <v>-</v>
          </cell>
          <cell r="G134" t="str">
            <v>-</v>
          </cell>
          <cell r="H134" t="str">
            <v>-</v>
          </cell>
          <cell r="I134" t="str">
            <v>-</v>
          </cell>
          <cell r="J134" t="str">
            <v>-</v>
          </cell>
          <cell r="K134" t="str">
            <v>-</v>
          </cell>
          <cell r="L134" t="str">
            <v>-</v>
          </cell>
          <cell r="M134" t="str">
            <v>-</v>
          </cell>
          <cell r="S134" t="str">
            <v>-</v>
          </cell>
          <cell r="T134" t="str">
            <v>-</v>
          </cell>
          <cell r="U134" t="str">
            <v>-</v>
          </cell>
          <cell r="V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row>
        <row r="135">
          <cell r="A135" t="str">
            <v>501-6</v>
          </cell>
          <cell r="B135">
            <v>501</v>
          </cell>
          <cell r="C135" t="str">
            <v>文化による持続可能な共生社会の実現</v>
          </cell>
          <cell r="D135">
            <v>6</v>
          </cell>
          <cell r="E135" t="str">
            <v>-</v>
          </cell>
          <cell r="F135" t="str">
            <v>-</v>
          </cell>
          <cell r="G135" t="str">
            <v>-</v>
          </cell>
          <cell r="H135" t="str">
            <v>-</v>
          </cell>
          <cell r="I135" t="str">
            <v>-</v>
          </cell>
          <cell r="J135" t="str">
            <v>-</v>
          </cell>
          <cell r="K135" t="str">
            <v>-</v>
          </cell>
          <cell r="L135" t="str">
            <v>-</v>
          </cell>
          <cell r="M135" t="str">
            <v>-</v>
          </cell>
          <cell r="S135" t="str">
            <v>-</v>
          </cell>
          <cell r="T135" t="str">
            <v>-</v>
          </cell>
          <cell r="U135" t="str">
            <v>-</v>
          </cell>
          <cell r="V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row>
        <row r="136">
          <cell r="A136" t="str">
            <v>501-7</v>
          </cell>
          <cell r="B136">
            <v>501</v>
          </cell>
          <cell r="C136" t="str">
            <v>文化による持続可能な共生社会の実現</v>
          </cell>
          <cell r="D136">
            <v>7</v>
          </cell>
          <cell r="E136" t="str">
            <v>-</v>
          </cell>
          <cell r="F136" t="str">
            <v>-</v>
          </cell>
          <cell r="G136" t="str">
            <v>-</v>
          </cell>
          <cell r="H136" t="str">
            <v>-</v>
          </cell>
          <cell r="I136" t="str">
            <v>-</v>
          </cell>
          <cell r="J136" t="str">
            <v>-</v>
          </cell>
          <cell r="K136" t="str">
            <v>-</v>
          </cell>
          <cell r="L136" t="str">
            <v>-</v>
          </cell>
          <cell r="M136" t="str">
            <v>-</v>
          </cell>
          <cell r="S136" t="str">
            <v>-</v>
          </cell>
          <cell r="T136" t="str">
            <v>-</v>
          </cell>
          <cell r="U136" t="str">
            <v>-</v>
          </cell>
          <cell r="V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row>
        <row r="137">
          <cell r="A137" t="str">
            <v>501-8</v>
          </cell>
          <cell r="B137">
            <v>501</v>
          </cell>
          <cell r="C137" t="str">
            <v>文化による持続可能な共生社会の実現</v>
          </cell>
          <cell r="D137">
            <v>8</v>
          </cell>
          <cell r="E137" t="str">
            <v>-</v>
          </cell>
          <cell r="F137" t="str">
            <v>-</v>
          </cell>
          <cell r="G137" t="str">
            <v>-</v>
          </cell>
          <cell r="H137" t="str">
            <v>-</v>
          </cell>
          <cell r="I137" t="str">
            <v>-</v>
          </cell>
          <cell r="J137" t="str">
            <v>-</v>
          </cell>
          <cell r="K137" t="str">
            <v>-</v>
          </cell>
          <cell r="L137" t="str">
            <v>-</v>
          </cell>
          <cell r="M137" t="str">
            <v>-</v>
          </cell>
          <cell r="S137" t="str">
            <v>-</v>
          </cell>
          <cell r="T137" t="str">
            <v>-</v>
          </cell>
          <cell r="U137" t="str">
            <v>-</v>
          </cell>
          <cell r="V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row>
        <row r="138">
          <cell r="A138" t="str">
            <v>501-9</v>
          </cell>
          <cell r="B138">
            <v>501</v>
          </cell>
          <cell r="C138" t="str">
            <v>文化による持続可能な共生社会の実現</v>
          </cell>
          <cell r="D138">
            <v>9</v>
          </cell>
          <cell r="E138" t="str">
            <v>-</v>
          </cell>
          <cell r="F138" t="str">
            <v>-</v>
          </cell>
          <cell r="G138" t="str">
            <v>-</v>
          </cell>
          <cell r="H138" t="str">
            <v>-</v>
          </cell>
          <cell r="I138" t="str">
            <v>-</v>
          </cell>
          <cell r="J138" t="str">
            <v>-</v>
          </cell>
          <cell r="K138" t="str">
            <v>-</v>
          </cell>
          <cell r="L138" t="str">
            <v>-</v>
          </cell>
          <cell r="M138" t="str">
            <v>-</v>
          </cell>
          <cell r="S138" t="str">
            <v>-</v>
          </cell>
          <cell r="T138" t="str">
            <v>-</v>
          </cell>
          <cell r="U138" t="str">
            <v>-</v>
          </cell>
          <cell r="V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row>
        <row r="139">
          <cell r="A139" t="str">
            <v>502-1</v>
          </cell>
          <cell r="B139">
            <v>502</v>
          </cell>
          <cell r="C139" t="str">
            <v>文化と経済の好循環の創出と京都・日本の文化の発信</v>
          </cell>
          <cell r="D139">
            <v>1</v>
          </cell>
          <cell r="E139" t="str">
            <v>文化庁京都移転に係る講座参加者が理解を深めた割合</v>
          </cell>
          <cell r="F139" t="str">
            <v>％</v>
          </cell>
          <cell r="G139" t="str">
            <v>文化市民局</v>
          </cell>
          <cell r="H139" t="str">
            <v>文化芸術企画課</v>
          </cell>
          <cell r="I139" t="str">
            <v>366-0033</v>
          </cell>
          <cell r="J139" t="str">
            <v>文化庁京都移転に係る講座参加者に対するアンケート調査で理解が「深まった」と回答した人の割合</v>
          </cell>
          <cell r="K139" t="str">
            <v>文化庁京都移転に伴う京都・日本の文化への理解が深まっていることを示す指標</v>
          </cell>
          <cell r="L139" t="str">
            <v>出典：事業担当課調べ</v>
          </cell>
          <cell r="M139" t="str">
            <v>増加する方が良い指標</v>
          </cell>
          <cell r="N139">
            <v>78</v>
          </cell>
          <cell r="O139" t="str">
            <v>-</v>
          </cell>
          <cell r="P139" t="str">
            <v>-</v>
          </cell>
          <cell r="Q139" t="str">
            <v>-</v>
          </cell>
          <cell r="R139" t="str">
            <v>-</v>
          </cell>
          <cell r="S139" t="str">
            <v>-</v>
          </cell>
          <cell r="T139">
            <v>78</v>
          </cell>
          <cell r="U139" t="str">
            <v>③財政状況や市民ニーズを踏まえて設定する目標値</v>
          </cell>
          <cell r="V139" t="str">
            <v>直近5回実施分の最高値77％を上回ることを目標とする。</v>
          </cell>
          <cell r="W139">
            <v>68</v>
          </cell>
          <cell r="X139" t="str">
            <v>-</v>
          </cell>
          <cell r="Y139" t="str">
            <v>-</v>
          </cell>
          <cell r="Z139" t="str">
            <v>-</v>
          </cell>
          <cell r="AA139" t="str">
            <v>-</v>
          </cell>
          <cell r="AB139">
            <v>0.87179487179487181</v>
          </cell>
          <cell r="AC139" t="str">
            <v>-</v>
          </cell>
          <cell r="AD139" t="str">
            <v>-</v>
          </cell>
          <cell r="AE139" t="str">
            <v>-</v>
          </cell>
          <cell r="AF139" t="str">
            <v>-</v>
          </cell>
          <cell r="AG139">
            <v>0.87179487179487181</v>
          </cell>
          <cell r="AH139" t="str">
            <v>-</v>
          </cell>
          <cell r="AI139" t="str">
            <v>-</v>
          </cell>
          <cell r="AJ139" t="str">
            <v>-</v>
          </cell>
          <cell r="AK139" t="str">
            <v>-</v>
          </cell>
          <cell r="AL139" t="str">
            <v>-</v>
          </cell>
          <cell r="AN139" t="str">
            <v>最新数値の目標値に対する達成度が
a：100％以上
b：80％以上～100％未満
c：60％以上～80％未満
d：40％以上～60％未満
e：40％未満</v>
          </cell>
          <cell r="AO139" t="str">
            <v>目標値に対する達成度が100％以上をaとし，以下20％刻みで基準を設定した。</v>
          </cell>
          <cell r="AP139" t="str">
            <v>b</v>
          </cell>
          <cell r="AQ139" t="str">
            <v>-</v>
          </cell>
          <cell r="AR139" t="str">
            <v>-</v>
          </cell>
          <cell r="AS139" t="str">
            <v>-</v>
          </cell>
          <cell r="AT139" t="str">
            <v>-</v>
          </cell>
          <cell r="AU139">
            <v>1</v>
          </cell>
        </row>
        <row r="140">
          <cell r="A140" t="str">
            <v>502-2</v>
          </cell>
          <cell r="B140">
            <v>502</v>
          </cell>
          <cell r="C140" t="str">
            <v>文化と経済の好循環の創出と京都・日本の文化の発信</v>
          </cell>
          <cell r="D140">
            <v>2</v>
          </cell>
          <cell r="E140" t="str">
            <v>-</v>
          </cell>
          <cell r="F140" t="str">
            <v>-</v>
          </cell>
          <cell r="G140" t="str">
            <v>-</v>
          </cell>
          <cell r="H140" t="str">
            <v>-</v>
          </cell>
          <cell r="I140" t="str">
            <v>-</v>
          </cell>
          <cell r="J140" t="str">
            <v>-</v>
          </cell>
          <cell r="K140" t="str">
            <v>-</v>
          </cell>
          <cell r="L140" t="str">
            <v>-</v>
          </cell>
          <cell r="M140" t="str">
            <v>-</v>
          </cell>
          <cell r="S140" t="str">
            <v>-</v>
          </cell>
          <cell r="T140" t="str">
            <v>-</v>
          </cell>
          <cell r="U140" t="str">
            <v>-</v>
          </cell>
          <cell r="V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row>
        <row r="141">
          <cell r="A141" t="str">
            <v>502-3</v>
          </cell>
          <cell r="B141">
            <v>502</v>
          </cell>
          <cell r="C141" t="str">
            <v>文化と経済の好循環の創出と京都・日本の文化の発信</v>
          </cell>
          <cell r="D141">
            <v>3</v>
          </cell>
          <cell r="E141" t="str">
            <v>-</v>
          </cell>
          <cell r="F141" t="str">
            <v>-</v>
          </cell>
          <cell r="G141" t="str">
            <v>-</v>
          </cell>
          <cell r="H141" t="str">
            <v>-</v>
          </cell>
          <cell r="I141" t="str">
            <v>-</v>
          </cell>
          <cell r="J141" t="str">
            <v>-</v>
          </cell>
          <cell r="K141" t="str">
            <v>-</v>
          </cell>
          <cell r="L141" t="str">
            <v>-</v>
          </cell>
          <cell r="M141" t="str">
            <v>-</v>
          </cell>
          <cell r="S141" t="str">
            <v>-</v>
          </cell>
          <cell r="T141" t="str">
            <v>-</v>
          </cell>
          <cell r="U141" t="str">
            <v>-</v>
          </cell>
          <cell r="V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row>
        <row r="142">
          <cell r="A142" t="str">
            <v>502-4</v>
          </cell>
          <cell r="B142">
            <v>502</v>
          </cell>
          <cell r="C142" t="str">
            <v>文化と経済の好循環の創出と京都・日本の文化の発信</v>
          </cell>
          <cell r="D142">
            <v>4</v>
          </cell>
          <cell r="E142" t="str">
            <v>-</v>
          </cell>
          <cell r="F142" t="str">
            <v>-</v>
          </cell>
          <cell r="G142" t="str">
            <v>-</v>
          </cell>
          <cell r="H142" t="str">
            <v>-</v>
          </cell>
          <cell r="I142" t="str">
            <v>-</v>
          </cell>
          <cell r="J142" t="str">
            <v>-</v>
          </cell>
          <cell r="K142" t="str">
            <v>-</v>
          </cell>
          <cell r="L142" t="str">
            <v>-</v>
          </cell>
          <cell r="M142" t="str">
            <v>-</v>
          </cell>
          <cell r="S142" t="str">
            <v>-</v>
          </cell>
          <cell r="T142" t="str">
            <v>-</v>
          </cell>
          <cell r="U142" t="str">
            <v>-</v>
          </cell>
          <cell r="V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row>
        <row r="143">
          <cell r="A143" t="str">
            <v>502-5</v>
          </cell>
          <cell r="B143">
            <v>502</v>
          </cell>
          <cell r="C143" t="str">
            <v>文化と経済の好循環の創出と京都・日本の文化の発信</v>
          </cell>
          <cell r="D143">
            <v>5</v>
          </cell>
          <cell r="E143" t="str">
            <v>-</v>
          </cell>
          <cell r="F143" t="str">
            <v>-</v>
          </cell>
          <cell r="G143" t="str">
            <v>-</v>
          </cell>
          <cell r="H143" t="str">
            <v>-</v>
          </cell>
          <cell r="I143" t="str">
            <v>-</v>
          </cell>
          <cell r="J143" t="str">
            <v>-</v>
          </cell>
          <cell r="K143" t="str">
            <v>-</v>
          </cell>
          <cell r="L143" t="str">
            <v>-</v>
          </cell>
          <cell r="M143" t="str">
            <v>-</v>
          </cell>
          <cell r="S143" t="str">
            <v>-</v>
          </cell>
          <cell r="T143" t="str">
            <v>-</v>
          </cell>
          <cell r="U143" t="str">
            <v>-</v>
          </cell>
          <cell r="V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row>
        <row r="144">
          <cell r="A144" t="str">
            <v>502-6</v>
          </cell>
          <cell r="B144">
            <v>502</v>
          </cell>
          <cell r="C144" t="str">
            <v>文化と経済の好循環の創出と京都・日本の文化の発信</v>
          </cell>
          <cell r="D144">
            <v>6</v>
          </cell>
          <cell r="E144" t="str">
            <v>-</v>
          </cell>
          <cell r="F144" t="str">
            <v>-</v>
          </cell>
          <cell r="G144" t="str">
            <v>-</v>
          </cell>
          <cell r="H144" t="str">
            <v>-</v>
          </cell>
          <cell r="I144" t="str">
            <v>-</v>
          </cell>
          <cell r="J144" t="str">
            <v>-</v>
          </cell>
          <cell r="K144" t="str">
            <v>-</v>
          </cell>
          <cell r="L144" t="str">
            <v>-</v>
          </cell>
          <cell r="M144" t="str">
            <v>-</v>
          </cell>
          <cell r="S144" t="str">
            <v>-</v>
          </cell>
          <cell r="T144" t="str">
            <v>-</v>
          </cell>
          <cell r="U144" t="str">
            <v>-</v>
          </cell>
          <cell r="V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row>
        <row r="145">
          <cell r="A145" t="str">
            <v>502-7</v>
          </cell>
          <cell r="B145">
            <v>502</v>
          </cell>
          <cell r="C145" t="str">
            <v>文化と経済の好循環の創出と京都・日本の文化の発信</v>
          </cell>
          <cell r="D145">
            <v>7</v>
          </cell>
          <cell r="E145" t="str">
            <v>-</v>
          </cell>
          <cell r="F145" t="str">
            <v>-</v>
          </cell>
          <cell r="G145" t="str">
            <v>-</v>
          </cell>
          <cell r="H145" t="str">
            <v>-</v>
          </cell>
          <cell r="I145" t="str">
            <v>-</v>
          </cell>
          <cell r="J145" t="str">
            <v>-</v>
          </cell>
          <cell r="K145" t="str">
            <v>-</v>
          </cell>
          <cell r="L145" t="str">
            <v>-</v>
          </cell>
          <cell r="M145" t="str">
            <v>-</v>
          </cell>
          <cell r="S145" t="str">
            <v>-</v>
          </cell>
          <cell r="T145" t="str">
            <v>-</v>
          </cell>
          <cell r="U145" t="str">
            <v>-</v>
          </cell>
          <cell r="V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row>
        <row r="146">
          <cell r="A146" t="str">
            <v>502-8</v>
          </cell>
          <cell r="B146">
            <v>502</v>
          </cell>
          <cell r="C146" t="str">
            <v>文化と経済の好循環の創出と京都・日本の文化の発信</v>
          </cell>
          <cell r="D146">
            <v>8</v>
          </cell>
          <cell r="E146" t="str">
            <v>-</v>
          </cell>
          <cell r="F146" t="str">
            <v>-</v>
          </cell>
          <cell r="G146" t="str">
            <v>-</v>
          </cell>
          <cell r="H146" t="str">
            <v>-</v>
          </cell>
          <cell r="I146" t="str">
            <v>-</v>
          </cell>
          <cell r="J146" t="str">
            <v>-</v>
          </cell>
          <cell r="K146" t="str">
            <v>-</v>
          </cell>
          <cell r="L146" t="str">
            <v>-</v>
          </cell>
          <cell r="M146" t="str">
            <v>-</v>
          </cell>
          <cell r="S146" t="str">
            <v>-</v>
          </cell>
          <cell r="T146" t="str">
            <v>-</v>
          </cell>
          <cell r="U146" t="str">
            <v>-</v>
          </cell>
          <cell r="V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row>
        <row r="147">
          <cell r="A147" t="str">
            <v>502-9</v>
          </cell>
          <cell r="B147">
            <v>502</v>
          </cell>
          <cell r="C147" t="str">
            <v>文化と経済の好循環の創出と京都・日本の文化の発信</v>
          </cell>
          <cell r="D147">
            <v>9</v>
          </cell>
          <cell r="E147" t="str">
            <v>-</v>
          </cell>
          <cell r="F147" t="str">
            <v>-</v>
          </cell>
          <cell r="G147" t="str">
            <v>-</v>
          </cell>
          <cell r="H147" t="str">
            <v>-</v>
          </cell>
          <cell r="I147" t="str">
            <v>-</v>
          </cell>
          <cell r="J147" t="str">
            <v>-</v>
          </cell>
          <cell r="K147" t="str">
            <v>-</v>
          </cell>
          <cell r="L147" t="str">
            <v>-</v>
          </cell>
          <cell r="M147" t="str">
            <v>-</v>
          </cell>
          <cell r="S147" t="str">
            <v>-</v>
          </cell>
          <cell r="T147" t="str">
            <v>-</v>
          </cell>
          <cell r="U147" t="str">
            <v>-</v>
          </cell>
          <cell r="V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row>
        <row r="148">
          <cell r="A148" t="str">
            <v>503-1</v>
          </cell>
          <cell r="B148">
            <v>503</v>
          </cell>
          <cell r="C148" t="str">
            <v>日本の宝である京都文化遺産の継承</v>
          </cell>
          <cell r="D148">
            <v>1</v>
          </cell>
          <cell r="E148" t="str">
            <v>本市が指定，登録等をした文化財等の数</v>
          </cell>
          <cell r="F148" t="str">
            <v>件</v>
          </cell>
          <cell r="G148" t="str">
            <v>文化市民局</v>
          </cell>
          <cell r="H148" t="str">
            <v>文化芸術都市推進室</v>
          </cell>
          <cell r="I148" t="str">
            <v>366-1498</v>
          </cell>
          <cell r="J148" t="str">
            <v>本市が指定，登録等をした文化財等(「京都市指定・登録文化財」，「京都を彩る建物や庭園」，「京都をつなぐ無形文化遺産」)の数</v>
          </cell>
          <cell r="K148" t="str">
            <v>かけがえのない文化財が保護されていることを示す指標</v>
          </cell>
          <cell r="L148" t="str">
            <v>出典：事業担当課調べ</v>
          </cell>
          <cell r="M148" t="str">
            <v>増加する方が良い指標</v>
          </cell>
          <cell r="N148">
            <v>58</v>
          </cell>
          <cell r="O148">
            <v>58</v>
          </cell>
          <cell r="P148">
            <v>58</v>
          </cell>
          <cell r="Q148">
            <v>58</v>
          </cell>
          <cell r="R148">
            <v>58</v>
          </cell>
          <cell r="S148">
            <v>0</v>
          </cell>
          <cell r="T148">
            <v>58</v>
          </cell>
          <cell r="U148" t="str">
            <v>③財政状況や市民ニーズを踏まえて設定する目標値</v>
          </cell>
          <cell r="V148" t="str">
            <v>過去5年間の平均値</v>
          </cell>
          <cell r="W148">
            <v>70</v>
          </cell>
          <cell r="X148" t="str">
            <v>-</v>
          </cell>
          <cell r="Y148" t="str">
            <v>-</v>
          </cell>
          <cell r="Z148" t="str">
            <v>-</v>
          </cell>
          <cell r="AA148" t="str">
            <v>-</v>
          </cell>
          <cell r="AB148">
            <v>1.2068965517241379</v>
          </cell>
          <cell r="AC148" t="str">
            <v>-</v>
          </cell>
          <cell r="AD148" t="str">
            <v>-</v>
          </cell>
          <cell r="AE148" t="str">
            <v>-</v>
          </cell>
          <cell r="AF148" t="str">
            <v>-</v>
          </cell>
          <cell r="AG148">
            <v>1.2068965517241379</v>
          </cell>
          <cell r="AH148" t="str">
            <v>-</v>
          </cell>
          <cell r="AI148" t="str">
            <v>-</v>
          </cell>
          <cell r="AJ148" t="str">
            <v>-</v>
          </cell>
          <cell r="AK148" t="str">
            <v>-</v>
          </cell>
          <cell r="AL148" t="str">
            <v>-</v>
          </cell>
          <cell r="AM148" t="str">
            <v>(参考)
H27：41件
H28：63件
H29：50件
H30：80件
R1：59件</v>
          </cell>
          <cell r="AN148" t="str">
            <v>最新の数値が，過去5年間の
a：100％以上
b：80％以上，100％未満
c：60％以上，80％未満
d：40％以上，60％未満
e：40％未満</v>
          </cell>
          <cell r="AO148" t="str">
            <v>指定・登録等の件数は毎年変動するものであり，一定安定的な数字と比較する必要があるため，過去5年間の数値をもとに基準値を設定した。
最高値：80件（平成30年度）
平均値：58件
最小値：41件（平成27年度）</v>
          </cell>
          <cell r="AP148" t="str">
            <v>a</v>
          </cell>
          <cell r="AQ148" t="str">
            <v>-</v>
          </cell>
          <cell r="AR148" t="str">
            <v>-</v>
          </cell>
          <cell r="AS148" t="str">
            <v>-</v>
          </cell>
          <cell r="AT148" t="str">
            <v>-</v>
          </cell>
          <cell r="AU148">
            <v>1</v>
          </cell>
        </row>
        <row r="149">
          <cell r="A149" t="str">
            <v>503-2</v>
          </cell>
          <cell r="B149">
            <v>503</v>
          </cell>
          <cell r="C149" t="str">
            <v>日本の宝である京都文化遺産の継承</v>
          </cell>
          <cell r="D149">
            <v>2</v>
          </cell>
          <cell r="E149" t="str">
            <v>-</v>
          </cell>
          <cell r="F149" t="str">
            <v>-</v>
          </cell>
          <cell r="G149" t="str">
            <v>-</v>
          </cell>
          <cell r="H149" t="str">
            <v>-</v>
          </cell>
          <cell r="I149" t="str">
            <v>-</v>
          </cell>
          <cell r="J149" t="str">
            <v>-</v>
          </cell>
          <cell r="K149" t="str">
            <v>-</v>
          </cell>
          <cell r="L149" t="str">
            <v>-</v>
          </cell>
          <cell r="M149" t="str">
            <v>-</v>
          </cell>
          <cell r="S149" t="str">
            <v>-</v>
          </cell>
          <cell r="T149" t="str">
            <v>-</v>
          </cell>
          <cell r="U149" t="str">
            <v>-</v>
          </cell>
          <cell r="V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row>
        <row r="150">
          <cell r="A150" t="str">
            <v>503-3</v>
          </cell>
          <cell r="B150">
            <v>503</v>
          </cell>
          <cell r="C150" t="str">
            <v>日本の宝である京都文化遺産の継承</v>
          </cell>
          <cell r="D150">
            <v>3</v>
          </cell>
          <cell r="E150" t="str">
            <v>-</v>
          </cell>
          <cell r="F150" t="str">
            <v>-</v>
          </cell>
          <cell r="G150" t="str">
            <v>-</v>
          </cell>
          <cell r="H150" t="str">
            <v>-</v>
          </cell>
          <cell r="I150" t="str">
            <v>-</v>
          </cell>
          <cell r="J150" t="str">
            <v>-</v>
          </cell>
          <cell r="K150" t="str">
            <v>-</v>
          </cell>
          <cell r="L150" t="str">
            <v>-</v>
          </cell>
          <cell r="M150" t="str">
            <v>-</v>
          </cell>
          <cell r="S150" t="str">
            <v>-</v>
          </cell>
          <cell r="T150" t="str">
            <v>-</v>
          </cell>
          <cell r="U150" t="str">
            <v>-</v>
          </cell>
          <cell r="V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row>
        <row r="151">
          <cell r="A151" t="str">
            <v>503-4</v>
          </cell>
          <cell r="B151">
            <v>503</v>
          </cell>
          <cell r="C151" t="str">
            <v>日本の宝である京都文化遺産の継承</v>
          </cell>
          <cell r="D151">
            <v>4</v>
          </cell>
          <cell r="E151" t="str">
            <v>-</v>
          </cell>
          <cell r="F151" t="str">
            <v>-</v>
          </cell>
          <cell r="G151" t="str">
            <v>-</v>
          </cell>
          <cell r="H151" t="str">
            <v>-</v>
          </cell>
          <cell r="I151" t="str">
            <v>-</v>
          </cell>
          <cell r="J151" t="str">
            <v>-</v>
          </cell>
          <cell r="K151" t="str">
            <v>-</v>
          </cell>
          <cell r="L151" t="str">
            <v>-</v>
          </cell>
          <cell r="M151" t="str">
            <v>-</v>
          </cell>
          <cell r="S151" t="str">
            <v>-</v>
          </cell>
          <cell r="T151" t="str">
            <v>-</v>
          </cell>
          <cell r="U151" t="str">
            <v>-</v>
          </cell>
          <cell r="V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row>
        <row r="152">
          <cell r="A152" t="str">
            <v>503-5</v>
          </cell>
          <cell r="B152">
            <v>503</v>
          </cell>
          <cell r="C152" t="str">
            <v>日本の宝である京都文化遺産の継承</v>
          </cell>
          <cell r="D152">
            <v>5</v>
          </cell>
          <cell r="E152" t="str">
            <v>-</v>
          </cell>
          <cell r="F152" t="str">
            <v>-</v>
          </cell>
          <cell r="G152" t="str">
            <v>-</v>
          </cell>
          <cell r="H152" t="str">
            <v>-</v>
          </cell>
          <cell r="I152" t="str">
            <v>-</v>
          </cell>
          <cell r="J152" t="str">
            <v>-</v>
          </cell>
          <cell r="K152" t="str">
            <v>-</v>
          </cell>
          <cell r="L152" t="str">
            <v>-</v>
          </cell>
          <cell r="M152" t="str">
            <v>-</v>
          </cell>
          <cell r="S152" t="str">
            <v>-</v>
          </cell>
          <cell r="T152" t="str">
            <v>-</v>
          </cell>
          <cell r="U152" t="str">
            <v>-</v>
          </cell>
          <cell r="V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row>
        <row r="153">
          <cell r="A153" t="str">
            <v>503-6</v>
          </cell>
          <cell r="B153">
            <v>503</v>
          </cell>
          <cell r="C153" t="str">
            <v>日本の宝である京都文化遺産の継承</v>
          </cell>
          <cell r="D153">
            <v>6</v>
          </cell>
          <cell r="E153" t="str">
            <v>-</v>
          </cell>
          <cell r="F153" t="str">
            <v>-</v>
          </cell>
          <cell r="G153" t="str">
            <v>-</v>
          </cell>
          <cell r="H153" t="str">
            <v>-</v>
          </cell>
          <cell r="I153" t="str">
            <v>-</v>
          </cell>
          <cell r="J153" t="str">
            <v>-</v>
          </cell>
          <cell r="K153" t="str">
            <v>-</v>
          </cell>
          <cell r="L153" t="str">
            <v>-</v>
          </cell>
          <cell r="M153" t="str">
            <v>-</v>
          </cell>
          <cell r="S153" t="str">
            <v>-</v>
          </cell>
          <cell r="T153" t="str">
            <v>-</v>
          </cell>
          <cell r="U153" t="str">
            <v>-</v>
          </cell>
          <cell r="V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row>
        <row r="154">
          <cell r="A154" t="str">
            <v>503-7</v>
          </cell>
          <cell r="B154">
            <v>503</v>
          </cell>
          <cell r="C154" t="str">
            <v>日本の宝である京都文化遺産の継承</v>
          </cell>
          <cell r="D154">
            <v>7</v>
          </cell>
          <cell r="E154" t="str">
            <v>-</v>
          </cell>
          <cell r="F154" t="str">
            <v>-</v>
          </cell>
          <cell r="G154" t="str">
            <v>-</v>
          </cell>
          <cell r="H154" t="str">
            <v>-</v>
          </cell>
          <cell r="I154" t="str">
            <v>-</v>
          </cell>
          <cell r="J154" t="str">
            <v>-</v>
          </cell>
          <cell r="K154" t="str">
            <v>-</v>
          </cell>
          <cell r="L154" t="str">
            <v>-</v>
          </cell>
          <cell r="M154" t="str">
            <v>-</v>
          </cell>
          <cell r="S154" t="str">
            <v>-</v>
          </cell>
          <cell r="T154" t="str">
            <v>-</v>
          </cell>
          <cell r="U154" t="str">
            <v>-</v>
          </cell>
          <cell r="V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row>
        <row r="155">
          <cell r="A155" t="str">
            <v>503-8</v>
          </cell>
          <cell r="B155">
            <v>503</v>
          </cell>
          <cell r="C155" t="str">
            <v>日本の宝である京都文化遺産の継承</v>
          </cell>
          <cell r="D155">
            <v>8</v>
          </cell>
          <cell r="E155" t="str">
            <v>-</v>
          </cell>
          <cell r="F155" t="str">
            <v>-</v>
          </cell>
          <cell r="G155" t="str">
            <v>-</v>
          </cell>
          <cell r="H155" t="str">
            <v>-</v>
          </cell>
          <cell r="I155" t="str">
            <v>-</v>
          </cell>
          <cell r="J155" t="str">
            <v>-</v>
          </cell>
          <cell r="K155" t="str">
            <v>-</v>
          </cell>
          <cell r="L155" t="str">
            <v>-</v>
          </cell>
          <cell r="M155" t="str">
            <v>-</v>
          </cell>
          <cell r="S155" t="str">
            <v>-</v>
          </cell>
          <cell r="T155" t="str">
            <v>-</v>
          </cell>
          <cell r="U155" t="str">
            <v>-</v>
          </cell>
          <cell r="V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row>
        <row r="156">
          <cell r="A156" t="str">
            <v>503-9</v>
          </cell>
          <cell r="B156">
            <v>503</v>
          </cell>
          <cell r="C156" t="str">
            <v>日本の宝である京都文化遺産の継承</v>
          </cell>
          <cell r="D156">
            <v>9</v>
          </cell>
          <cell r="E156" t="str">
            <v>-</v>
          </cell>
          <cell r="F156" t="str">
            <v>-</v>
          </cell>
          <cell r="G156" t="str">
            <v>-</v>
          </cell>
          <cell r="H156" t="str">
            <v>-</v>
          </cell>
          <cell r="I156" t="str">
            <v>-</v>
          </cell>
          <cell r="J156" t="str">
            <v>-</v>
          </cell>
          <cell r="K156" t="str">
            <v>-</v>
          </cell>
          <cell r="L156" t="str">
            <v>-</v>
          </cell>
          <cell r="M156" t="str">
            <v>-</v>
          </cell>
          <cell r="S156" t="str">
            <v>-</v>
          </cell>
          <cell r="T156" t="str">
            <v>-</v>
          </cell>
          <cell r="U156" t="str">
            <v>-</v>
          </cell>
          <cell r="V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row>
        <row r="157">
          <cell r="A157" t="str">
            <v>504-1</v>
          </cell>
          <cell r="B157">
            <v>504</v>
          </cell>
          <cell r="C157" t="str">
            <v>文化芸術活動を継続・発展させていくためのしくみの構築</v>
          </cell>
          <cell r="D157">
            <v>1</v>
          </cell>
          <cell r="E157" t="str">
            <v>文化芸術授業(ようこそアーティスト)参加生徒数の文化芸術に対する興味・関心を深めた割合</v>
          </cell>
          <cell r="F157" t="str">
            <v>％</v>
          </cell>
          <cell r="G157" t="str">
            <v>文化市民局</v>
          </cell>
          <cell r="H157" t="str">
            <v>文化芸術企画課</v>
          </cell>
          <cell r="I157" t="str">
            <v>366-0033</v>
          </cell>
          <cell r="J157" t="str">
            <v>文化芸術授業(ようこそアーティスト)参加生徒に対するアンケート調査で「大変興味・関心が深まった」「少し興味・関心が深まった」と回答した児童の割合</v>
          </cell>
          <cell r="K157" t="str">
            <v>次世代の文化芸術の担い手・支え手につながっていることを示す指標</v>
          </cell>
          <cell r="L157" t="str">
            <v>出典：事業担当課調べ</v>
          </cell>
          <cell r="M157" t="str">
            <v>増加する方が良い指標</v>
          </cell>
          <cell r="N157">
            <v>85</v>
          </cell>
          <cell r="O157">
            <v>85</v>
          </cell>
          <cell r="P157">
            <v>85</v>
          </cell>
          <cell r="Q157">
            <v>85</v>
          </cell>
          <cell r="R157">
            <v>85</v>
          </cell>
          <cell r="S157" t="str">
            <v>-</v>
          </cell>
          <cell r="T157" t="str">
            <v>-</v>
          </cell>
          <cell r="U157" t="str">
            <v>③財政状況や市民ニーズを踏まえて設定する目標値</v>
          </cell>
          <cell r="V157" t="str">
            <v>文化芸術授業(ようこそアーティスト)を受講する生徒が毎年違うことから，どの年の生徒にも一定の水準で満足してもらえるという目標値を設定している。
目標値については，過去5年間の平均値の5％増を設定している。</v>
          </cell>
          <cell r="W157">
            <v>80</v>
          </cell>
          <cell r="X157" t="str">
            <v>-</v>
          </cell>
          <cell r="Y157" t="str">
            <v>-</v>
          </cell>
          <cell r="Z157" t="str">
            <v>-</v>
          </cell>
          <cell r="AA157" t="str">
            <v>-</v>
          </cell>
          <cell r="AB157">
            <v>0.94117647058823528</v>
          </cell>
          <cell r="AC157" t="str">
            <v>-</v>
          </cell>
          <cell r="AD157" t="str">
            <v>-</v>
          </cell>
          <cell r="AE157" t="str">
            <v>-</v>
          </cell>
          <cell r="AF157" t="str">
            <v>-</v>
          </cell>
          <cell r="AG157" t="str">
            <v>-</v>
          </cell>
          <cell r="AH157" t="str">
            <v>-</v>
          </cell>
          <cell r="AI157" t="str">
            <v>-</v>
          </cell>
          <cell r="AJ157" t="str">
            <v>-</v>
          </cell>
          <cell r="AK157" t="str">
            <v>-</v>
          </cell>
          <cell r="AL157" t="str">
            <v>-</v>
          </cell>
          <cell r="AM157" t="str">
            <v>(参考)
H28：84.1％
H29：81.5％
H30：79.8％
R元：81.6％</v>
          </cell>
          <cell r="AN157" t="str">
            <v>最新数値の目標値に対する達成度が
a：100％以上
b：95％以上～100％未満
c：90％以上～95％未満
d：85％以上～90％未満
e：85％未満</v>
          </cell>
          <cell r="AO157" t="str">
            <v>目標を達成できればa評価とし，以下5％刻みで基準を設定した。</v>
          </cell>
          <cell r="AP157" t="str">
            <v>c</v>
          </cell>
          <cell r="AQ157" t="str">
            <v>-</v>
          </cell>
          <cell r="AR157" t="str">
            <v>-</v>
          </cell>
          <cell r="AS157" t="str">
            <v>-</v>
          </cell>
          <cell r="AT157" t="str">
            <v>-</v>
          </cell>
          <cell r="AU157">
            <v>1</v>
          </cell>
        </row>
        <row r="158">
          <cell r="A158" t="str">
            <v>504-2</v>
          </cell>
          <cell r="B158">
            <v>504</v>
          </cell>
          <cell r="C158" t="str">
            <v>文化芸術活動を継続・発展させていくためのしくみの構築</v>
          </cell>
          <cell r="D158">
            <v>2</v>
          </cell>
          <cell r="E158" t="str">
            <v>京都コンサートホール，ロームシアター京都，京都市文化会館(北，東部，右京，西，呉竹)のホールの日数利用率</v>
          </cell>
          <cell r="F158" t="str">
            <v>％</v>
          </cell>
          <cell r="G158" t="str">
            <v>文化市民局</v>
          </cell>
          <cell r="H158" t="str">
            <v>文化芸術企画課</v>
          </cell>
          <cell r="I158" t="str">
            <v>366-0033</v>
          </cell>
          <cell r="J158" t="str">
            <v>京都コンサートホール，ロームシアター京都，京都市文化会館(北，東部，右京，西，呉竹)のホールの日数利用率の平均</v>
          </cell>
          <cell r="K158" t="str">
            <v>文化芸術による地域のまちづくり活動が行われていることを示す指標</v>
          </cell>
          <cell r="L158" t="str">
            <v>出典：事業担当課調べ</v>
          </cell>
          <cell r="M158" t="str">
            <v>増加する方が良い指標</v>
          </cell>
          <cell r="N158" t="str">
            <v>-</v>
          </cell>
          <cell r="O158" t="str">
            <v>-</v>
          </cell>
          <cell r="P158" t="str">
            <v>-</v>
          </cell>
          <cell r="Q158" t="str">
            <v>-</v>
          </cell>
          <cell r="R158" t="str">
            <v>-</v>
          </cell>
          <cell r="S158" t="str">
            <v>-</v>
          </cell>
          <cell r="T158" t="str">
            <v>-</v>
          </cell>
          <cell r="U158" t="str">
            <v>③財政状況や市民ニーズを踏まえて設定する目標値</v>
          </cell>
          <cell r="V158" t="str">
            <v>R2以降の最高値</v>
          </cell>
          <cell r="W158">
            <v>41</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v>
          </cell>
          <cell r="AN158" t="str">
            <v>令和2年度以降の最高値である目標値に対する達成度が
a：100％以上
b：90％以上～100％未満
c：80％以上～90%未満
d：70％以上～80%未満
e：70％未満</v>
          </cell>
          <cell r="AO158" t="str">
            <v>目標を達成できれば，a評価とし，以下10％刻みで基準を設定した。</v>
          </cell>
          <cell r="AP158" t="str">
            <v>-</v>
          </cell>
          <cell r="AQ158" t="str">
            <v>-</v>
          </cell>
          <cell r="AR158" t="str">
            <v>-</v>
          </cell>
          <cell r="AS158" t="str">
            <v>-</v>
          </cell>
          <cell r="AT158" t="str">
            <v>-</v>
          </cell>
          <cell r="AU158" t="str">
            <v>-</v>
          </cell>
        </row>
        <row r="159">
          <cell r="A159" t="str">
            <v>504-3</v>
          </cell>
          <cell r="B159">
            <v>504</v>
          </cell>
          <cell r="C159" t="str">
            <v>文化芸術活動を継続・発展させていくためのしくみの構築</v>
          </cell>
          <cell r="D159">
            <v>3</v>
          </cell>
          <cell r="E159" t="str">
            <v>-</v>
          </cell>
          <cell r="F159" t="str">
            <v>-</v>
          </cell>
          <cell r="G159" t="str">
            <v>-</v>
          </cell>
          <cell r="H159" t="str">
            <v>-</v>
          </cell>
          <cell r="I159" t="str">
            <v>-</v>
          </cell>
          <cell r="J159" t="str">
            <v>-</v>
          </cell>
          <cell r="K159" t="str">
            <v>-</v>
          </cell>
          <cell r="L159" t="str">
            <v>-</v>
          </cell>
          <cell r="M159" t="str">
            <v>-</v>
          </cell>
          <cell r="S159" t="str">
            <v>-</v>
          </cell>
          <cell r="T159" t="str">
            <v>-</v>
          </cell>
          <cell r="U159" t="str">
            <v>-</v>
          </cell>
          <cell r="V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row>
        <row r="160">
          <cell r="A160" t="str">
            <v>504-4</v>
          </cell>
          <cell r="B160">
            <v>504</v>
          </cell>
          <cell r="C160" t="str">
            <v>文化芸術活動を継続・発展させていくためのしくみの構築</v>
          </cell>
          <cell r="D160">
            <v>4</v>
          </cell>
          <cell r="E160" t="str">
            <v>-</v>
          </cell>
          <cell r="F160" t="str">
            <v>-</v>
          </cell>
          <cell r="G160" t="str">
            <v>-</v>
          </cell>
          <cell r="H160" t="str">
            <v>-</v>
          </cell>
          <cell r="I160" t="str">
            <v>-</v>
          </cell>
          <cell r="J160" t="str">
            <v>-</v>
          </cell>
          <cell r="K160" t="str">
            <v>-</v>
          </cell>
          <cell r="L160" t="str">
            <v>-</v>
          </cell>
          <cell r="M160" t="str">
            <v>-</v>
          </cell>
          <cell r="S160" t="str">
            <v>-</v>
          </cell>
          <cell r="T160" t="str">
            <v>-</v>
          </cell>
          <cell r="U160" t="str">
            <v>-</v>
          </cell>
          <cell r="V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row>
        <row r="161">
          <cell r="A161" t="str">
            <v>504-5</v>
          </cell>
          <cell r="B161">
            <v>504</v>
          </cell>
          <cell r="C161" t="str">
            <v>文化芸術活動を継続・発展させていくためのしくみの構築</v>
          </cell>
          <cell r="D161">
            <v>5</v>
          </cell>
          <cell r="E161" t="str">
            <v>-</v>
          </cell>
          <cell r="F161" t="str">
            <v>-</v>
          </cell>
          <cell r="G161" t="str">
            <v>-</v>
          </cell>
          <cell r="H161" t="str">
            <v>-</v>
          </cell>
          <cell r="I161" t="str">
            <v>-</v>
          </cell>
          <cell r="J161" t="str">
            <v>-</v>
          </cell>
          <cell r="K161" t="str">
            <v>-</v>
          </cell>
          <cell r="L161" t="str">
            <v>-</v>
          </cell>
          <cell r="M161" t="str">
            <v>-</v>
          </cell>
          <cell r="S161" t="str">
            <v>-</v>
          </cell>
          <cell r="T161" t="str">
            <v>-</v>
          </cell>
          <cell r="U161" t="str">
            <v>-</v>
          </cell>
          <cell r="V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row>
        <row r="162">
          <cell r="A162" t="str">
            <v>504-6</v>
          </cell>
          <cell r="B162">
            <v>504</v>
          </cell>
          <cell r="C162" t="str">
            <v>文化芸術活動を継続・発展させていくためのしくみの構築</v>
          </cell>
          <cell r="D162">
            <v>6</v>
          </cell>
          <cell r="E162" t="str">
            <v>-</v>
          </cell>
          <cell r="F162" t="str">
            <v>-</v>
          </cell>
          <cell r="G162" t="str">
            <v>-</v>
          </cell>
          <cell r="H162" t="str">
            <v>-</v>
          </cell>
          <cell r="I162" t="str">
            <v>-</v>
          </cell>
          <cell r="J162" t="str">
            <v>-</v>
          </cell>
          <cell r="K162" t="str">
            <v>-</v>
          </cell>
          <cell r="L162" t="str">
            <v>-</v>
          </cell>
          <cell r="M162" t="str">
            <v>-</v>
          </cell>
          <cell r="S162" t="str">
            <v>-</v>
          </cell>
          <cell r="T162" t="str">
            <v>-</v>
          </cell>
          <cell r="U162" t="str">
            <v>-</v>
          </cell>
          <cell r="V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row>
        <row r="163">
          <cell r="A163" t="str">
            <v>504-7</v>
          </cell>
          <cell r="B163">
            <v>504</v>
          </cell>
          <cell r="C163" t="str">
            <v>文化芸術活動を継続・発展させていくためのしくみの構築</v>
          </cell>
          <cell r="D163">
            <v>7</v>
          </cell>
          <cell r="E163" t="str">
            <v>-</v>
          </cell>
          <cell r="F163" t="str">
            <v>-</v>
          </cell>
          <cell r="G163" t="str">
            <v>-</v>
          </cell>
          <cell r="H163" t="str">
            <v>-</v>
          </cell>
          <cell r="I163" t="str">
            <v>-</v>
          </cell>
          <cell r="J163" t="str">
            <v>-</v>
          </cell>
          <cell r="K163" t="str">
            <v>-</v>
          </cell>
          <cell r="L163" t="str">
            <v>-</v>
          </cell>
          <cell r="M163" t="str">
            <v>-</v>
          </cell>
          <cell r="S163" t="str">
            <v>-</v>
          </cell>
          <cell r="T163" t="str">
            <v>-</v>
          </cell>
          <cell r="U163" t="str">
            <v>-</v>
          </cell>
          <cell r="V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row>
        <row r="164">
          <cell r="A164" t="str">
            <v>504-8</v>
          </cell>
          <cell r="B164">
            <v>504</v>
          </cell>
          <cell r="C164" t="str">
            <v>文化芸術活動を継続・発展させていくためのしくみの構築</v>
          </cell>
          <cell r="D164">
            <v>8</v>
          </cell>
          <cell r="E164" t="str">
            <v>-</v>
          </cell>
          <cell r="F164" t="str">
            <v>-</v>
          </cell>
          <cell r="G164" t="str">
            <v>-</v>
          </cell>
          <cell r="H164" t="str">
            <v>-</v>
          </cell>
          <cell r="I164" t="str">
            <v>-</v>
          </cell>
          <cell r="J164" t="str">
            <v>-</v>
          </cell>
          <cell r="K164" t="str">
            <v>-</v>
          </cell>
          <cell r="L164" t="str">
            <v>-</v>
          </cell>
          <cell r="M164" t="str">
            <v>-</v>
          </cell>
          <cell r="S164" t="str">
            <v>-</v>
          </cell>
          <cell r="T164" t="str">
            <v>-</v>
          </cell>
          <cell r="U164" t="str">
            <v>-</v>
          </cell>
          <cell r="V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row>
        <row r="165">
          <cell r="A165" t="str">
            <v>504-9</v>
          </cell>
          <cell r="B165">
            <v>504</v>
          </cell>
          <cell r="C165" t="str">
            <v>文化芸術活動を継続・発展させていくためのしくみの構築</v>
          </cell>
          <cell r="D165">
            <v>9</v>
          </cell>
          <cell r="E165" t="str">
            <v>-</v>
          </cell>
          <cell r="F165" t="str">
            <v>-</v>
          </cell>
          <cell r="G165" t="str">
            <v>-</v>
          </cell>
          <cell r="H165" t="str">
            <v>-</v>
          </cell>
          <cell r="I165" t="str">
            <v>-</v>
          </cell>
          <cell r="J165" t="str">
            <v>-</v>
          </cell>
          <cell r="K165" t="str">
            <v>-</v>
          </cell>
          <cell r="L165" t="str">
            <v>-</v>
          </cell>
          <cell r="M165" t="str">
            <v>-</v>
          </cell>
          <cell r="S165" t="str">
            <v>-</v>
          </cell>
          <cell r="T165" t="str">
            <v>-</v>
          </cell>
          <cell r="U165" t="str">
            <v>-</v>
          </cell>
          <cell r="V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row>
        <row r="166">
          <cell r="A166" t="str">
            <v>601-1</v>
          </cell>
          <cell r="B166">
            <v>601</v>
          </cell>
          <cell r="C166" t="str">
            <v>スポーツが身近にある健康で心豊かなくらしの実現</v>
          </cell>
          <cell r="D166">
            <v>1</v>
          </cell>
          <cell r="E166" t="str">
            <v>本市スポーツ施設の利用件数</v>
          </cell>
          <cell r="F166" t="str">
            <v>件</v>
          </cell>
          <cell r="G166" t="str">
            <v>文化市民局</v>
          </cell>
          <cell r="H166" t="str">
            <v>市民スポーツ振興室</v>
          </cell>
          <cell r="I166" t="str">
            <v>366-0168</v>
          </cell>
          <cell r="J166" t="str">
            <v>本市スポーツ施設の利用件数</v>
          </cell>
          <cell r="K166" t="str">
            <v>市民が，それぞれの年齢や個性，環境に応じて，スポーツやレクリエーションを楽しめる機会の提供や施設整備により，スポーツやレクリエーションを楽しむことができていることを示す指標</v>
          </cell>
          <cell r="L166" t="str">
            <v>出典：事業担当課調べ</v>
          </cell>
          <cell r="M166" t="str">
            <v>増加する方が良い指標</v>
          </cell>
          <cell r="N166">
            <v>443000</v>
          </cell>
          <cell r="S166">
            <v>0</v>
          </cell>
          <cell r="T166">
            <v>0</v>
          </cell>
          <cell r="U166">
            <v>0</v>
          </cell>
          <cell r="V166" t="str">
            <v>R2年度については，従前の目標値を据え置き
R3年度以降の目標値については，調整中</v>
          </cell>
          <cell r="W166">
            <v>310746</v>
          </cell>
          <cell r="X166" t="str">
            <v>-</v>
          </cell>
          <cell r="Y166" t="str">
            <v>-</v>
          </cell>
          <cell r="Z166" t="str">
            <v>-</v>
          </cell>
          <cell r="AA166" t="str">
            <v>-</v>
          </cell>
          <cell r="AB166">
            <v>0.70145823927765238</v>
          </cell>
          <cell r="AC166" t="str">
            <v>-</v>
          </cell>
          <cell r="AD166" t="str">
            <v>-</v>
          </cell>
          <cell r="AE166" t="str">
            <v>-</v>
          </cell>
          <cell r="AF166" t="str">
            <v>-</v>
          </cell>
          <cell r="AG166" t="str">
            <v>-</v>
          </cell>
          <cell r="AH166" t="str">
            <v>-</v>
          </cell>
          <cell r="AI166" t="str">
            <v>-</v>
          </cell>
          <cell r="AJ166" t="str">
            <v>-</v>
          </cell>
          <cell r="AK166" t="str">
            <v>-</v>
          </cell>
          <cell r="AL166" t="str">
            <v>-</v>
          </cell>
          <cell r="AM166">
            <v>0</v>
          </cell>
          <cell r="AN166" t="str">
            <v>最新数値の目標値に対する達成度が
a：100%以上
b：80%以上～100%未満
c：60%以上～80%未満
d：40%以上～60%未満
e：40%未満</v>
          </cell>
          <cell r="AO166" t="str">
            <v>当該指標については，目標達成以上をａとし，以下を20％刻みで基準を設定した。</v>
          </cell>
          <cell r="AP166" t="str">
            <v>C</v>
          </cell>
          <cell r="AQ166" t="str">
            <v>-</v>
          </cell>
          <cell r="AR166" t="str">
            <v>-</v>
          </cell>
          <cell r="AS166" t="str">
            <v>-</v>
          </cell>
          <cell r="AT166" t="str">
            <v>-</v>
          </cell>
          <cell r="AU166">
            <v>1</v>
          </cell>
        </row>
        <row r="167">
          <cell r="A167" t="str">
            <v>601-2</v>
          </cell>
          <cell r="B167">
            <v>601</v>
          </cell>
          <cell r="C167" t="str">
            <v>スポーツが身近にある健康で心豊かなくらしの実現</v>
          </cell>
          <cell r="D167">
            <v>2</v>
          </cell>
          <cell r="E167" t="str">
            <v>-</v>
          </cell>
          <cell r="F167" t="str">
            <v>-</v>
          </cell>
          <cell r="G167" t="str">
            <v>-</v>
          </cell>
          <cell r="H167" t="str">
            <v>-</v>
          </cell>
          <cell r="I167" t="str">
            <v>-</v>
          </cell>
          <cell r="J167" t="str">
            <v>-</v>
          </cell>
          <cell r="K167" t="str">
            <v>-</v>
          </cell>
          <cell r="L167" t="str">
            <v>-</v>
          </cell>
          <cell r="M167" t="str">
            <v>-</v>
          </cell>
          <cell r="S167" t="str">
            <v>-</v>
          </cell>
          <cell r="T167" t="str">
            <v>-</v>
          </cell>
          <cell r="U167" t="str">
            <v>-</v>
          </cell>
          <cell r="V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row>
        <row r="168">
          <cell r="A168" t="str">
            <v>601-3</v>
          </cell>
          <cell r="B168">
            <v>601</v>
          </cell>
          <cell r="C168" t="str">
            <v>スポーツが身近にある健康で心豊かなくらしの実現</v>
          </cell>
          <cell r="D168">
            <v>3</v>
          </cell>
          <cell r="E168" t="str">
            <v>-</v>
          </cell>
          <cell r="F168" t="str">
            <v>-</v>
          </cell>
          <cell r="G168" t="str">
            <v>-</v>
          </cell>
          <cell r="H168" t="str">
            <v>-</v>
          </cell>
          <cell r="I168" t="str">
            <v>-</v>
          </cell>
          <cell r="J168" t="str">
            <v>-</v>
          </cell>
          <cell r="K168" t="str">
            <v>-</v>
          </cell>
          <cell r="L168" t="str">
            <v>-</v>
          </cell>
          <cell r="M168" t="str">
            <v>-</v>
          </cell>
          <cell r="S168" t="str">
            <v>-</v>
          </cell>
          <cell r="T168" t="str">
            <v>-</v>
          </cell>
          <cell r="U168" t="str">
            <v>-</v>
          </cell>
          <cell r="V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row>
        <row r="169">
          <cell r="A169" t="str">
            <v>601-4</v>
          </cell>
          <cell r="B169">
            <v>601</v>
          </cell>
          <cell r="C169" t="str">
            <v>スポーツが身近にある健康で心豊かなくらしの実現</v>
          </cell>
          <cell r="D169">
            <v>4</v>
          </cell>
          <cell r="E169" t="str">
            <v>-</v>
          </cell>
          <cell r="F169" t="str">
            <v>-</v>
          </cell>
          <cell r="G169" t="str">
            <v>-</v>
          </cell>
          <cell r="H169" t="str">
            <v>-</v>
          </cell>
          <cell r="I169" t="str">
            <v>-</v>
          </cell>
          <cell r="J169" t="str">
            <v>-</v>
          </cell>
          <cell r="K169" t="str">
            <v>-</v>
          </cell>
          <cell r="L169" t="str">
            <v>-</v>
          </cell>
          <cell r="M169" t="str">
            <v>-</v>
          </cell>
          <cell r="S169" t="str">
            <v>-</v>
          </cell>
          <cell r="T169" t="str">
            <v>-</v>
          </cell>
          <cell r="U169" t="str">
            <v>-</v>
          </cell>
          <cell r="V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row>
        <row r="170">
          <cell r="A170" t="str">
            <v>601-5</v>
          </cell>
          <cell r="B170">
            <v>601</v>
          </cell>
          <cell r="C170" t="str">
            <v>スポーツが身近にある健康で心豊かなくらしの実現</v>
          </cell>
          <cell r="D170">
            <v>5</v>
          </cell>
          <cell r="E170" t="str">
            <v>-</v>
          </cell>
          <cell r="F170" t="str">
            <v>-</v>
          </cell>
          <cell r="G170" t="str">
            <v>-</v>
          </cell>
          <cell r="H170" t="str">
            <v>-</v>
          </cell>
          <cell r="I170" t="str">
            <v>-</v>
          </cell>
          <cell r="J170" t="str">
            <v>-</v>
          </cell>
          <cell r="K170" t="str">
            <v>-</v>
          </cell>
          <cell r="L170" t="str">
            <v>-</v>
          </cell>
          <cell r="M170" t="str">
            <v>-</v>
          </cell>
          <cell r="S170" t="str">
            <v>-</v>
          </cell>
          <cell r="T170" t="str">
            <v>-</v>
          </cell>
          <cell r="U170" t="str">
            <v>-</v>
          </cell>
          <cell r="V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row>
        <row r="171">
          <cell r="A171" t="str">
            <v>601-6</v>
          </cell>
          <cell r="B171">
            <v>601</v>
          </cell>
          <cell r="C171" t="str">
            <v>スポーツが身近にある健康で心豊かなくらしの実現</v>
          </cell>
          <cell r="D171">
            <v>6</v>
          </cell>
          <cell r="E171" t="str">
            <v>-</v>
          </cell>
          <cell r="F171" t="str">
            <v>-</v>
          </cell>
          <cell r="G171" t="str">
            <v>-</v>
          </cell>
          <cell r="H171" t="str">
            <v>-</v>
          </cell>
          <cell r="I171" t="str">
            <v>-</v>
          </cell>
          <cell r="J171" t="str">
            <v>-</v>
          </cell>
          <cell r="K171" t="str">
            <v>-</v>
          </cell>
          <cell r="L171" t="str">
            <v>-</v>
          </cell>
          <cell r="M171" t="str">
            <v>-</v>
          </cell>
          <cell r="S171" t="str">
            <v>-</v>
          </cell>
          <cell r="T171" t="str">
            <v>-</v>
          </cell>
          <cell r="U171" t="str">
            <v>-</v>
          </cell>
          <cell r="V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t="str">
            <v>-</v>
          </cell>
          <cell r="AU171" t="str">
            <v>-</v>
          </cell>
        </row>
        <row r="172">
          <cell r="A172" t="str">
            <v>601-7</v>
          </cell>
          <cell r="B172">
            <v>601</v>
          </cell>
          <cell r="C172" t="str">
            <v>スポーツが身近にある健康で心豊かなくらしの実現</v>
          </cell>
          <cell r="D172">
            <v>7</v>
          </cell>
          <cell r="E172" t="str">
            <v>-</v>
          </cell>
          <cell r="F172" t="str">
            <v>-</v>
          </cell>
          <cell r="G172" t="str">
            <v>-</v>
          </cell>
          <cell r="H172" t="str">
            <v>-</v>
          </cell>
          <cell r="I172" t="str">
            <v>-</v>
          </cell>
          <cell r="J172" t="str">
            <v>-</v>
          </cell>
          <cell r="K172" t="str">
            <v>-</v>
          </cell>
          <cell r="L172" t="str">
            <v>-</v>
          </cell>
          <cell r="M172" t="str">
            <v>-</v>
          </cell>
          <cell r="S172" t="str">
            <v>-</v>
          </cell>
          <cell r="T172" t="str">
            <v>-</v>
          </cell>
          <cell r="U172" t="str">
            <v>-</v>
          </cell>
          <cell r="V172" t="str">
            <v>-</v>
          </cell>
          <cell r="X172" t="str">
            <v>-</v>
          </cell>
          <cell r="Y172" t="str">
            <v>-</v>
          </cell>
          <cell r="Z172" t="str">
            <v>-</v>
          </cell>
          <cell r="AA172" t="str">
            <v>-</v>
          </cell>
          <cell r="AB172" t="str">
            <v>-</v>
          </cell>
          <cell r="AC172" t="str">
            <v>-</v>
          </cell>
          <cell r="AD172" t="str">
            <v>-</v>
          </cell>
          <cell r="AE172" t="str">
            <v>-</v>
          </cell>
          <cell r="AF172" t="str">
            <v>-</v>
          </cell>
          <cell r="AG172" t="str">
            <v>-</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t="str">
            <v>-</v>
          </cell>
          <cell r="AU172" t="str">
            <v>-</v>
          </cell>
        </row>
        <row r="173">
          <cell r="A173" t="str">
            <v>601-8</v>
          </cell>
          <cell r="B173">
            <v>601</v>
          </cell>
          <cell r="C173" t="str">
            <v>スポーツが身近にある健康で心豊かなくらしの実現</v>
          </cell>
          <cell r="D173">
            <v>8</v>
          </cell>
          <cell r="E173" t="str">
            <v>-</v>
          </cell>
          <cell r="F173" t="str">
            <v>-</v>
          </cell>
          <cell r="G173" t="str">
            <v>-</v>
          </cell>
          <cell r="H173" t="str">
            <v>-</v>
          </cell>
          <cell r="I173" t="str">
            <v>-</v>
          </cell>
          <cell r="J173" t="str">
            <v>-</v>
          </cell>
          <cell r="K173" t="str">
            <v>-</v>
          </cell>
          <cell r="L173" t="str">
            <v>-</v>
          </cell>
          <cell r="M173" t="str">
            <v>-</v>
          </cell>
          <cell r="S173" t="str">
            <v>-</v>
          </cell>
          <cell r="T173" t="str">
            <v>-</v>
          </cell>
          <cell r="U173" t="str">
            <v>-</v>
          </cell>
          <cell r="V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t="str">
            <v>-</v>
          </cell>
          <cell r="AU173" t="str">
            <v>-</v>
          </cell>
        </row>
        <row r="174">
          <cell r="A174" t="str">
            <v>601-9</v>
          </cell>
          <cell r="B174">
            <v>601</v>
          </cell>
          <cell r="C174" t="str">
            <v>スポーツが身近にある健康で心豊かなくらしの実現</v>
          </cell>
          <cell r="D174">
            <v>9</v>
          </cell>
          <cell r="E174" t="str">
            <v>-</v>
          </cell>
          <cell r="F174" t="str">
            <v>-</v>
          </cell>
          <cell r="G174" t="str">
            <v>-</v>
          </cell>
          <cell r="H174" t="str">
            <v>-</v>
          </cell>
          <cell r="I174" t="str">
            <v>-</v>
          </cell>
          <cell r="J174" t="str">
            <v>-</v>
          </cell>
          <cell r="K174" t="str">
            <v>-</v>
          </cell>
          <cell r="L174" t="str">
            <v>-</v>
          </cell>
          <cell r="M174" t="str">
            <v>-</v>
          </cell>
          <cell r="S174" t="str">
            <v>-</v>
          </cell>
          <cell r="T174" t="str">
            <v>-</v>
          </cell>
          <cell r="U174" t="str">
            <v>-</v>
          </cell>
          <cell r="V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row>
        <row r="175">
          <cell r="A175" t="str">
            <v>602-1</v>
          </cell>
          <cell r="B175">
            <v>602</v>
          </cell>
          <cell r="C175" t="str">
            <v>スポーツの絆が生きる社会の推進</v>
          </cell>
          <cell r="D175">
            <v>1</v>
          </cell>
          <cell r="E175" t="str">
            <v>市主催のスポーツ事業のボランティア参加者数</v>
          </cell>
          <cell r="F175" t="str">
            <v>人</v>
          </cell>
          <cell r="G175" t="str">
            <v>文化市民局</v>
          </cell>
          <cell r="H175" t="str">
            <v>市民スポーツ振興室</v>
          </cell>
          <cell r="I175" t="str">
            <v>366-0168</v>
          </cell>
          <cell r="J175" t="str">
            <v>市主催のスポーツ事業のボランティア参加者数</v>
          </cell>
          <cell r="K175" t="str">
            <v>市主催のスポーツ事業において市民の間でスポーツ活動を支え合う動きが活発化する状況を示す指標(支えるスポーツ)</v>
          </cell>
          <cell r="L175" t="str">
            <v>出典：事業担当課調べ</v>
          </cell>
          <cell r="M175" t="str">
            <v>増加する方が良い指標</v>
          </cell>
          <cell r="N175">
            <v>10000</v>
          </cell>
          <cell r="S175">
            <v>0</v>
          </cell>
          <cell r="T175">
            <v>0</v>
          </cell>
          <cell r="U175">
            <v>0</v>
          </cell>
          <cell r="V175" t="str">
            <v>R2年度については，従前の目標値を据え置き
R3年度以降の目標値については，調整中</v>
          </cell>
          <cell r="W175">
            <v>135</v>
          </cell>
          <cell r="X175" t="str">
            <v>-</v>
          </cell>
          <cell r="Y175" t="str">
            <v>-</v>
          </cell>
          <cell r="Z175" t="str">
            <v>-</v>
          </cell>
          <cell r="AA175" t="str">
            <v>-</v>
          </cell>
          <cell r="AB175">
            <v>1.35E-2</v>
          </cell>
          <cell r="AC175" t="str">
            <v>-</v>
          </cell>
          <cell r="AD175" t="str">
            <v>-</v>
          </cell>
          <cell r="AE175" t="str">
            <v>-</v>
          </cell>
          <cell r="AF175" t="str">
            <v>-</v>
          </cell>
          <cell r="AG175" t="str">
            <v>-</v>
          </cell>
          <cell r="AH175" t="str">
            <v>-</v>
          </cell>
          <cell r="AI175" t="str">
            <v>-</v>
          </cell>
          <cell r="AJ175" t="str">
            <v>-</v>
          </cell>
          <cell r="AK175" t="str">
            <v>-</v>
          </cell>
          <cell r="AL175" t="str">
            <v>-</v>
          </cell>
          <cell r="AM175">
            <v>0</v>
          </cell>
          <cell r="AN175" t="str">
            <v>最新数値の目標値に対する達成度が
a:100.0％以上
b:90％以上～100％未満
c:80％以上～90％未満
d;70％以上～80％未満
e:70％未満</v>
          </cell>
          <cell r="AO175" t="str">
            <v>当該指標については，目標値以上を達成したときをaとし,以下10％刻みで基準を設定した。</v>
          </cell>
          <cell r="AP175" t="str">
            <v>e</v>
          </cell>
          <cell r="AQ175" t="str">
            <v>-</v>
          </cell>
          <cell r="AR175" t="str">
            <v>-</v>
          </cell>
          <cell r="AS175" t="str">
            <v>-</v>
          </cell>
          <cell r="AT175" t="str">
            <v>-</v>
          </cell>
          <cell r="AU175">
            <v>1</v>
          </cell>
        </row>
        <row r="176">
          <cell r="A176" t="str">
            <v>602-2</v>
          </cell>
          <cell r="B176">
            <v>602</v>
          </cell>
          <cell r="C176" t="str">
            <v>スポーツの絆が生きる社会の推進</v>
          </cell>
          <cell r="D176">
            <v>2</v>
          </cell>
          <cell r="E176" t="str">
            <v>-</v>
          </cell>
          <cell r="F176" t="str">
            <v>-</v>
          </cell>
          <cell r="G176" t="str">
            <v>-</v>
          </cell>
          <cell r="H176" t="str">
            <v>-</v>
          </cell>
          <cell r="I176" t="str">
            <v>-</v>
          </cell>
          <cell r="J176" t="str">
            <v>-</v>
          </cell>
          <cell r="K176" t="str">
            <v>-</v>
          </cell>
          <cell r="L176" t="str">
            <v>-</v>
          </cell>
          <cell r="M176" t="str">
            <v>-</v>
          </cell>
          <cell r="S176" t="str">
            <v>-</v>
          </cell>
          <cell r="T176" t="str">
            <v>-</v>
          </cell>
          <cell r="U176" t="str">
            <v>-</v>
          </cell>
          <cell r="V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t="str">
            <v>-</v>
          </cell>
          <cell r="AU176" t="str">
            <v>-</v>
          </cell>
        </row>
        <row r="177">
          <cell r="A177" t="str">
            <v>602-3</v>
          </cell>
          <cell r="B177">
            <v>602</v>
          </cell>
          <cell r="C177" t="str">
            <v>スポーツの絆が生きる社会の推進</v>
          </cell>
          <cell r="D177">
            <v>3</v>
          </cell>
          <cell r="E177" t="str">
            <v>-</v>
          </cell>
          <cell r="F177" t="str">
            <v>-</v>
          </cell>
          <cell r="G177" t="str">
            <v>-</v>
          </cell>
          <cell r="H177" t="str">
            <v>-</v>
          </cell>
          <cell r="I177" t="str">
            <v>-</v>
          </cell>
          <cell r="J177" t="str">
            <v>-</v>
          </cell>
          <cell r="K177" t="str">
            <v>-</v>
          </cell>
          <cell r="L177" t="str">
            <v>-</v>
          </cell>
          <cell r="M177" t="str">
            <v>-</v>
          </cell>
          <cell r="S177" t="str">
            <v>-</v>
          </cell>
          <cell r="T177" t="str">
            <v>-</v>
          </cell>
          <cell r="U177" t="str">
            <v>-</v>
          </cell>
          <cell r="V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t="str">
            <v>-</v>
          </cell>
          <cell r="AU177" t="str">
            <v>-</v>
          </cell>
        </row>
        <row r="178">
          <cell r="A178" t="str">
            <v>602-4</v>
          </cell>
          <cell r="B178">
            <v>602</v>
          </cell>
          <cell r="C178" t="str">
            <v>スポーツの絆が生きる社会の推進</v>
          </cell>
          <cell r="D178">
            <v>4</v>
          </cell>
          <cell r="E178" t="str">
            <v>-</v>
          </cell>
          <cell r="F178" t="str">
            <v>-</v>
          </cell>
          <cell r="G178" t="str">
            <v>-</v>
          </cell>
          <cell r="H178" t="str">
            <v>-</v>
          </cell>
          <cell r="I178" t="str">
            <v>-</v>
          </cell>
          <cell r="J178" t="str">
            <v>-</v>
          </cell>
          <cell r="K178" t="str">
            <v>-</v>
          </cell>
          <cell r="L178" t="str">
            <v>-</v>
          </cell>
          <cell r="M178" t="str">
            <v>-</v>
          </cell>
          <cell r="S178" t="str">
            <v>-</v>
          </cell>
          <cell r="T178" t="str">
            <v>-</v>
          </cell>
          <cell r="U178" t="str">
            <v>-</v>
          </cell>
          <cell r="V178" t="str">
            <v>-</v>
          </cell>
          <cell r="X178" t="str">
            <v>-</v>
          </cell>
          <cell r="Y178" t="str">
            <v>-</v>
          </cell>
          <cell r="Z178" t="str">
            <v>-</v>
          </cell>
          <cell r="AA178" t="str">
            <v>-</v>
          </cell>
          <cell r="AB178" t="str">
            <v>-</v>
          </cell>
          <cell r="AC178" t="str">
            <v>-</v>
          </cell>
          <cell r="AD178" t="str">
            <v>-</v>
          </cell>
          <cell r="AE178" t="str">
            <v>-</v>
          </cell>
          <cell r="AF178" t="str">
            <v>-</v>
          </cell>
          <cell r="AG178" t="str">
            <v>-</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row>
        <row r="179">
          <cell r="A179" t="str">
            <v>602-5</v>
          </cell>
          <cell r="B179">
            <v>602</v>
          </cell>
          <cell r="C179" t="str">
            <v>スポーツの絆が生きる社会の推進</v>
          </cell>
          <cell r="D179">
            <v>5</v>
          </cell>
          <cell r="E179" t="str">
            <v>-</v>
          </cell>
          <cell r="F179" t="str">
            <v>-</v>
          </cell>
          <cell r="G179" t="str">
            <v>-</v>
          </cell>
          <cell r="H179" t="str">
            <v>-</v>
          </cell>
          <cell r="I179" t="str">
            <v>-</v>
          </cell>
          <cell r="J179" t="str">
            <v>-</v>
          </cell>
          <cell r="K179" t="str">
            <v>-</v>
          </cell>
          <cell r="L179" t="str">
            <v>-</v>
          </cell>
          <cell r="M179" t="str">
            <v>-</v>
          </cell>
          <cell r="S179" t="str">
            <v>-</v>
          </cell>
          <cell r="T179" t="str">
            <v>-</v>
          </cell>
          <cell r="U179" t="str">
            <v>-</v>
          </cell>
          <cell r="V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t="str">
            <v>-</v>
          </cell>
          <cell r="AU179" t="str">
            <v>-</v>
          </cell>
        </row>
        <row r="180">
          <cell r="A180" t="str">
            <v>602-6</v>
          </cell>
          <cell r="B180">
            <v>602</v>
          </cell>
          <cell r="C180" t="str">
            <v>スポーツの絆が生きる社会の推進</v>
          </cell>
          <cell r="D180">
            <v>6</v>
          </cell>
          <cell r="E180" t="str">
            <v>-</v>
          </cell>
          <cell r="F180" t="str">
            <v>-</v>
          </cell>
          <cell r="G180" t="str">
            <v>-</v>
          </cell>
          <cell r="H180" t="str">
            <v>-</v>
          </cell>
          <cell r="I180" t="str">
            <v>-</v>
          </cell>
          <cell r="J180" t="str">
            <v>-</v>
          </cell>
          <cell r="K180" t="str">
            <v>-</v>
          </cell>
          <cell r="L180" t="str">
            <v>-</v>
          </cell>
          <cell r="M180" t="str">
            <v>-</v>
          </cell>
          <cell r="S180" t="str">
            <v>-</v>
          </cell>
          <cell r="T180" t="str">
            <v>-</v>
          </cell>
          <cell r="U180" t="str">
            <v>-</v>
          </cell>
          <cell r="V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row>
        <row r="181">
          <cell r="A181" t="str">
            <v>602-7</v>
          </cell>
          <cell r="B181">
            <v>602</v>
          </cell>
          <cell r="C181" t="str">
            <v>スポーツの絆が生きる社会の推進</v>
          </cell>
          <cell r="D181">
            <v>7</v>
          </cell>
          <cell r="E181" t="str">
            <v>-</v>
          </cell>
          <cell r="F181" t="str">
            <v>-</v>
          </cell>
          <cell r="G181" t="str">
            <v>-</v>
          </cell>
          <cell r="H181" t="str">
            <v>-</v>
          </cell>
          <cell r="I181" t="str">
            <v>-</v>
          </cell>
          <cell r="J181" t="str">
            <v>-</v>
          </cell>
          <cell r="K181" t="str">
            <v>-</v>
          </cell>
          <cell r="L181" t="str">
            <v>-</v>
          </cell>
          <cell r="M181" t="str">
            <v>-</v>
          </cell>
          <cell r="S181" t="str">
            <v>-</v>
          </cell>
          <cell r="T181" t="str">
            <v>-</v>
          </cell>
          <cell r="U181" t="str">
            <v>-</v>
          </cell>
          <cell r="V181" t="str">
            <v>-</v>
          </cell>
          <cell r="X181" t="str">
            <v>-</v>
          </cell>
          <cell r="Y181" t="str">
            <v>-</v>
          </cell>
          <cell r="Z181" t="str">
            <v>-</v>
          </cell>
          <cell r="AA181" t="str">
            <v>-</v>
          </cell>
          <cell r="AB181" t="str">
            <v>-</v>
          </cell>
          <cell r="AC181" t="str">
            <v>-</v>
          </cell>
          <cell r="AD181" t="str">
            <v>-</v>
          </cell>
          <cell r="AE181" t="str">
            <v>-</v>
          </cell>
          <cell r="AF181" t="str">
            <v>-</v>
          </cell>
          <cell r="AG181" t="str">
            <v>-</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t="str">
            <v>-</v>
          </cell>
          <cell r="AU181" t="str">
            <v>-</v>
          </cell>
        </row>
        <row r="182">
          <cell r="A182" t="str">
            <v>602-8</v>
          </cell>
          <cell r="B182">
            <v>602</v>
          </cell>
          <cell r="C182" t="str">
            <v>スポーツの絆が生きる社会の推進</v>
          </cell>
          <cell r="D182">
            <v>8</v>
          </cell>
          <cell r="E182" t="str">
            <v>-</v>
          </cell>
          <cell r="F182" t="str">
            <v>-</v>
          </cell>
          <cell r="G182" t="str">
            <v>-</v>
          </cell>
          <cell r="H182" t="str">
            <v>-</v>
          </cell>
          <cell r="I182" t="str">
            <v>-</v>
          </cell>
          <cell r="J182" t="str">
            <v>-</v>
          </cell>
          <cell r="K182" t="str">
            <v>-</v>
          </cell>
          <cell r="L182" t="str">
            <v>-</v>
          </cell>
          <cell r="M182" t="str">
            <v>-</v>
          </cell>
          <cell r="S182" t="str">
            <v>-</v>
          </cell>
          <cell r="T182" t="str">
            <v>-</v>
          </cell>
          <cell r="U182" t="str">
            <v>-</v>
          </cell>
          <cell r="V182" t="str">
            <v>-</v>
          </cell>
          <cell r="X182" t="str">
            <v>-</v>
          </cell>
          <cell r="Y182" t="str">
            <v>-</v>
          </cell>
          <cell r="Z182" t="str">
            <v>-</v>
          </cell>
          <cell r="AA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t="str">
            <v>-</v>
          </cell>
          <cell r="AU182" t="str">
            <v>-</v>
          </cell>
        </row>
        <row r="183">
          <cell r="A183" t="str">
            <v>602-9</v>
          </cell>
          <cell r="B183">
            <v>602</v>
          </cell>
          <cell r="C183" t="str">
            <v>スポーツの絆が生きる社会の推進</v>
          </cell>
          <cell r="D183">
            <v>9</v>
          </cell>
          <cell r="E183" t="str">
            <v>-</v>
          </cell>
          <cell r="F183" t="str">
            <v>-</v>
          </cell>
          <cell r="G183" t="str">
            <v>-</v>
          </cell>
          <cell r="H183" t="str">
            <v>-</v>
          </cell>
          <cell r="I183" t="str">
            <v>-</v>
          </cell>
          <cell r="J183" t="str">
            <v>-</v>
          </cell>
          <cell r="K183" t="str">
            <v>-</v>
          </cell>
          <cell r="L183" t="str">
            <v>-</v>
          </cell>
          <cell r="M183" t="str">
            <v>-</v>
          </cell>
          <cell r="S183" t="str">
            <v>-</v>
          </cell>
          <cell r="T183" t="str">
            <v>-</v>
          </cell>
          <cell r="U183" t="str">
            <v>-</v>
          </cell>
          <cell r="V183" t="str">
            <v>-</v>
          </cell>
          <cell r="X183" t="str">
            <v>-</v>
          </cell>
          <cell r="Y183" t="str">
            <v>-</v>
          </cell>
          <cell r="Z183" t="str">
            <v>-</v>
          </cell>
          <cell r="AA183" t="str">
            <v>-</v>
          </cell>
          <cell r="AB183" t="str">
            <v>-</v>
          </cell>
          <cell r="AC183" t="str">
            <v>-</v>
          </cell>
          <cell r="AD183" t="str">
            <v>-</v>
          </cell>
          <cell r="AE183" t="str">
            <v>-</v>
          </cell>
          <cell r="AF183" t="str">
            <v>-</v>
          </cell>
          <cell r="AG183" t="str">
            <v>-</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t="str">
            <v>-</v>
          </cell>
          <cell r="AU183" t="str">
            <v>-</v>
          </cell>
        </row>
        <row r="184">
          <cell r="A184" t="str">
            <v>603-1</v>
          </cell>
          <cell r="B184">
            <v>603</v>
          </cell>
          <cell r="C184" t="str">
            <v>スポーツによるまちの魅力向上</v>
          </cell>
          <cell r="D184">
            <v>1</v>
          </cell>
          <cell r="E184" t="str">
            <v>プロスポーツ・全国規模大会の開催日数</v>
          </cell>
          <cell r="F184" t="str">
            <v>日</v>
          </cell>
          <cell r="G184" t="str">
            <v>文化市民局</v>
          </cell>
          <cell r="H184" t="str">
            <v>市民スポーツ振興室</v>
          </cell>
          <cell r="I184" t="str">
            <v>366-0168</v>
          </cell>
          <cell r="J184" t="str">
            <v>プロスポーツ及び競技範囲が全国に及ぶ大会の開催延べ日数</v>
          </cell>
          <cell r="K184" t="str">
            <v>市民が，プロスポーツをはじめ，トップレベルのスポーツに身近に触れることができていることを示す指標</v>
          </cell>
          <cell r="L184" t="str">
            <v>出典：事業担当課調べ</v>
          </cell>
          <cell r="M184" t="str">
            <v>増加する方が良い指標</v>
          </cell>
          <cell r="N184">
            <v>120</v>
          </cell>
          <cell r="S184">
            <v>0</v>
          </cell>
          <cell r="T184">
            <v>0</v>
          </cell>
          <cell r="U184">
            <v>0</v>
          </cell>
          <cell r="V184" t="str">
            <v>R2年度については，従前の目標値を据え置き
R3年度以降の目標値については，調整中</v>
          </cell>
          <cell r="W184">
            <v>59</v>
          </cell>
          <cell r="X184" t="str">
            <v>-</v>
          </cell>
          <cell r="Y184" t="str">
            <v>-</v>
          </cell>
          <cell r="Z184" t="str">
            <v>-</v>
          </cell>
          <cell r="AA184" t="str">
            <v>-</v>
          </cell>
          <cell r="AB184">
            <v>0.49166666666666664</v>
          </cell>
          <cell r="AC184" t="str">
            <v>-</v>
          </cell>
          <cell r="AD184" t="str">
            <v>-</v>
          </cell>
          <cell r="AE184" t="str">
            <v>-</v>
          </cell>
          <cell r="AF184" t="str">
            <v>-</v>
          </cell>
          <cell r="AG184" t="str">
            <v>-</v>
          </cell>
          <cell r="AH184" t="str">
            <v>-</v>
          </cell>
          <cell r="AI184" t="str">
            <v>-</v>
          </cell>
          <cell r="AJ184" t="str">
            <v>-</v>
          </cell>
          <cell r="AK184" t="str">
            <v>-</v>
          </cell>
          <cell r="AL184" t="str">
            <v>-</v>
          </cell>
          <cell r="AM184">
            <v>0</v>
          </cell>
          <cell r="AN184" t="str">
            <v>最新数値の目標値に対する達成度が
a：100%以上
b：90%以上～100%未満
c：80%以上～90%未満
d：70%以上～80%未満
e：70%未満</v>
          </cell>
          <cell r="AO184" t="str">
            <v>当該指標については，目標値達成以上をａとし，以下を10％刻みで基準を設定した。</v>
          </cell>
          <cell r="AP184" t="str">
            <v>e</v>
          </cell>
          <cell r="AQ184" t="str">
            <v>-</v>
          </cell>
          <cell r="AR184" t="str">
            <v>-</v>
          </cell>
          <cell r="AS184" t="str">
            <v>-</v>
          </cell>
          <cell r="AT184" t="str">
            <v>-</v>
          </cell>
          <cell r="AU184">
            <v>1</v>
          </cell>
        </row>
        <row r="185">
          <cell r="A185" t="str">
            <v>603-2</v>
          </cell>
          <cell r="B185">
            <v>603</v>
          </cell>
          <cell r="C185" t="str">
            <v>スポーツによるまちの魅力向上</v>
          </cell>
          <cell r="D185">
            <v>2</v>
          </cell>
          <cell r="E185" t="str">
            <v>-</v>
          </cell>
          <cell r="F185" t="str">
            <v>-</v>
          </cell>
          <cell r="G185" t="str">
            <v>-</v>
          </cell>
          <cell r="H185" t="str">
            <v>-</v>
          </cell>
          <cell r="I185" t="str">
            <v>-</v>
          </cell>
          <cell r="J185" t="str">
            <v>-</v>
          </cell>
          <cell r="K185" t="str">
            <v>-</v>
          </cell>
          <cell r="L185" t="str">
            <v>-</v>
          </cell>
          <cell r="M185" t="str">
            <v>-</v>
          </cell>
          <cell r="S185" t="str">
            <v>-</v>
          </cell>
          <cell r="T185" t="str">
            <v>-</v>
          </cell>
          <cell r="U185" t="str">
            <v>-</v>
          </cell>
          <cell r="V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row>
        <row r="186">
          <cell r="A186" t="str">
            <v>603-3</v>
          </cell>
          <cell r="B186">
            <v>603</v>
          </cell>
          <cell r="C186" t="str">
            <v>スポーツによるまちの魅力向上</v>
          </cell>
          <cell r="D186">
            <v>3</v>
          </cell>
          <cell r="E186" t="str">
            <v>-</v>
          </cell>
          <cell r="F186" t="str">
            <v>-</v>
          </cell>
          <cell r="G186" t="str">
            <v>-</v>
          </cell>
          <cell r="H186" t="str">
            <v>-</v>
          </cell>
          <cell r="I186" t="str">
            <v>-</v>
          </cell>
          <cell r="J186" t="str">
            <v>-</v>
          </cell>
          <cell r="K186" t="str">
            <v>-</v>
          </cell>
          <cell r="L186" t="str">
            <v>-</v>
          </cell>
          <cell r="M186" t="str">
            <v>-</v>
          </cell>
          <cell r="S186" t="str">
            <v>-</v>
          </cell>
          <cell r="T186" t="str">
            <v>-</v>
          </cell>
          <cell r="U186" t="str">
            <v>-</v>
          </cell>
          <cell r="V186" t="str">
            <v>-</v>
          </cell>
          <cell r="X186" t="str">
            <v>-</v>
          </cell>
          <cell r="Y186" t="str">
            <v>-</v>
          </cell>
          <cell r="Z186" t="str">
            <v>-</v>
          </cell>
          <cell r="AA186" t="str">
            <v>-</v>
          </cell>
          <cell r="AB186" t="str">
            <v>-</v>
          </cell>
          <cell r="AC186" t="str">
            <v>-</v>
          </cell>
          <cell r="AD186" t="str">
            <v>-</v>
          </cell>
          <cell r="AE186" t="str">
            <v>-</v>
          </cell>
          <cell r="AF186" t="str">
            <v>-</v>
          </cell>
          <cell r="AG186" t="str">
            <v>-</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t="str">
            <v>-</v>
          </cell>
          <cell r="AU186" t="str">
            <v>-</v>
          </cell>
        </row>
        <row r="187">
          <cell r="A187" t="str">
            <v>603-4</v>
          </cell>
          <cell r="B187">
            <v>603</v>
          </cell>
          <cell r="C187" t="str">
            <v>スポーツによるまちの魅力向上</v>
          </cell>
          <cell r="D187">
            <v>4</v>
          </cell>
          <cell r="E187" t="str">
            <v>-</v>
          </cell>
          <cell r="F187" t="str">
            <v>-</v>
          </cell>
          <cell r="G187" t="str">
            <v>-</v>
          </cell>
          <cell r="H187" t="str">
            <v>-</v>
          </cell>
          <cell r="I187" t="str">
            <v>-</v>
          </cell>
          <cell r="J187" t="str">
            <v>-</v>
          </cell>
          <cell r="K187" t="str">
            <v>-</v>
          </cell>
          <cell r="L187" t="str">
            <v>-</v>
          </cell>
          <cell r="M187" t="str">
            <v>-</v>
          </cell>
          <cell r="S187" t="str">
            <v>-</v>
          </cell>
          <cell r="T187" t="str">
            <v>-</v>
          </cell>
          <cell r="U187" t="str">
            <v>-</v>
          </cell>
          <cell r="V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t="str">
            <v>-</v>
          </cell>
          <cell r="AU187" t="str">
            <v>-</v>
          </cell>
        </row>
        <row r="188">
          <cell r="A188" t="str">
            <v>603-5</v>
          </cell>
          <cell r="B188">
            <v>603</v>
          </cell>
          <cell r="C188" t="str">
            <v>スポーツによるまちの魅力向上</v>
          </cell>
          <cell r="D188">
            <v>5</v>
          </cell>
          <cell r="E188" t="str">
            <v>-</v>
          </cell>
          <cell r="F188" t="str">
            <v>-</v>
          </cell>
          <cell r="G188" t="str">
            <v>-</v>
          </cell>
          <cell r="H188" t="str">
            <v>-</v>
          </cell>
          <cell r="I188" t="str">
            <v>-</v>
          </cell>
          <cell r="J188" t="str">
            <v>-</v>
          </cell>
          <cell r="K188" t="str">
            <v>-</v>
          </cell>
          <cell r="L188" t="str">
            <v>-</v>
          </cell>
          <cell r="M188" t="str">
            <v>-</v>
          </cell>
          <cell r="S188" t="str">
            <v>-</v>
          </cell>
          <cell r="T188" t="str">
            <v>-</v>
          </cell>
          <cell r="U188" t="str">
            <v>-</v>
          </cell>
          <cell r="V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t="str">
            <v>-</v>
          </cell>
          <cell r="AU188" t="str">
            <v>-</v>
          </cell>
        </row>
        <row r="189">
          <cell r="A189" t="str">
            <v>603-6</v>
          </cell>
          <cell r="B189">
            <v>603</v>
          </cell>
          <cell r="C189" t="str">
            <v>スポーツによるまちの魅力向上</v>
          </cell>
          <cell r="D189">
            <v>6</v>
          </cell>
          <cell r="E189" t="str">
            <v>-</v>
          </cell>
          <cell r="F189" t="str">
            <v>-</v>
          </cell>
          <cell r="G189" t="str">
            <v>-</v>
          </cell>
          <cell r="H189" t="str">
            <v>-</v>
          </cell>
          <cell r="I189" t="str">
            <v>-</v>
          </cell>
          <cell r="J189" t="str">
            <v>-</v>
          </cell>
          <cell r="K189" t="str">
            <v>-</v>
          </cell>
          <cell r="L189" t="str">
            <v>-</v>
          </cell>
          <cell r="M189" t="str">
            <v>-</v>
          </cell>
          <cell r="S189" t="str">
            <v>-</v>
          </cell>
          <cell r="T189" t="str">
            <v>-</v>
          </cell>
          <cell r="U189" t="str">
            <v>-</v>
          </cell>
          <cell r="V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t="str">
            <v>-</v>
          </cell>
          <cell r="AU189" t="str">
            <v>-</v>
          </cell>
        </row>
        <row r="190">
          <cell r="A190" t="str">
            <v>603-7</v>
          </cell>
          <cell r="B190">
            <v>603</v>
          </cell>
          <cell r="C190" t="str">
            <v>スポーツによるまちの魅力向上</v>
          </cell>
          <cell r="D190">
            <v>7</v>
          </cell>
          <cell r="E190" t="str">
            <v>-</v>
          </cell>
          <cell r="F190" t="str">
            <v>-</v>
          </cell>
          <cell r="G190" t="str">
            <v>-</v>
          </cell>
          <cell r="H190" t="str">
            <v>-</v>
          </cell>
          <cell r="I190" t="str">
            <v>-</v>
          </cell>
          <cell r="J190" t="str">
            <v>-</v>
          </cell>
          <cell r="K190" t="str">
            <v>-</v>
          </cell>
          <cell r="L190" t="str">
            <v>-</v>
          </cell>
          <cell r="M190" t="str">
            <v>-</v>
          </cell>
          <cell r="S190" t="str">
            <v>-</v>
          </cell>
          <cell r="T190" t="str">
            <v>-</v>
          </cell>
          <cell r="U190" t="str">
            <v>-</v>
          </cell>
          <cell r="V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t="str">
            <v>-</v>
          </cell>
          <cell r="AU190" t="str">
            <v>-</v>
          </cell>
        </row>
        <row r="191">
          <cell r="A191" t="str">
            <v>603-8</v>
          </cell>
          <cell r="B191">
            <v>603</v>
          </cell>
          <cell r="C191" t="str">
            <v>スポーツによるまちの魅力向上</v>
          </cell>
          <cell r="D191">
            <v>8</v>
          </cell>
          <cell r="E191" t="str">
            <v>-</v>
          </cell>
          <cell r="F191" t="str">
            <v>-</v>
          </cell>
          <cell r="G191" t="str">
            <v>-</v>
          </cell>
          <cell r="H191" t="str">
            <v>-</v>
          </cell>
          <cell r="I191" t="str">
            <v>-</v>
          </cell>
          <cell r="J191" t="str">
            <v>-</v>
          </cell>
          <cell r="K191" t="str">
            <v>-</v>
          </cell>
          <cell r="L191" t="str">
            <v>-</v>
          </cell>
          <cell r="M191" t="str">
            <v>-</v>
          </cell>
          <cell r="S191" t="str">
            <v>-</v>
          </cell>
          <cell r="T191" t="str">
            <v>-</v>
          </cell>
          <cell r="U191" t="str">
            <v>-</v>
          </cell>
          <cell r="V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t="str">
            <v>-</v>
          </cell>
          <cell r="AU191" t="str">
            <v>-</v>
          </cell>
        </row>
        <row r="192">
          <cell r="A192" t="str">
            <v>603-9</v>
          </cell>
          <cell r="B192">
            <v>603</v>
          </cell>
          <cell r="C192" t="str">
            <v>スポーツによるまちの魅力向上</v>
          </cell>
          <cell r="D192">
            <v>9</v>
          </cell>
          <cell r="E192" t="str">
            <v>-</v>
          </cell>
          <cell r="F192" t="str">
            <v>-</v>
          </cell>
          <cell r="G192" t="str">
            <v>-</v>
          </cell>
          <cell r="H192" t="str">
            <v>-</v>
          </cell>
          <cell r="I192" t="str">
            <v>-</v>
          </cell>
          <cell r="J192" t="str">
            <v>-</v>
          </cell>
          <cell r="K192" t="str">
            <v>-</v>
          </cell>
          <cell r="L192" t="str">
            <v>-</v>
          </cell>
          <cell r="M192" t="str">
            <v>-</v>
          </cell>
          <cell r="S192" t="str">
            <v>-</v>
          </cell>
          <cell r="T192" t="str">
            <v>-</v>
          </cell>
          <cell r="U192" t="str">
            <v>-</v>
          </cell>
          <cell r="V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t="str">
            <v>-</v>
          </cell>
          <cell r="AU192" t="str">
            <v>-</v>
          </cell>
        </row>
        <row r="193">
          <cell r="A193" t="str">
            <v>701-1</v>
          </cell>
          <cell r="B193">
            <v>701</v>
          </cell>
          <cell r="C193" t="str">
            <v>地域企業の持続的発展と地域企業を支える多様な担い手の活躍</v>
          </cell>
          <cell r="D193">
            <v>1</v>
          </cell>
          <cell r="E193" t="str">
            <v>市内中小企業等の相談対応件数</v>
          </cell>
          <cell r="F193" t="str">
            <v>件</v>
          </cell>
          <cell r="G193" t="str">
            <v>産業観光局</v>
          </cell>
          <cell r="H193" t="str">
            <v>地域企業イノベーション推進室</v>
          </cell>
          <cell r="I193" t="str">
            <v>222-3329</v>
          </cell>
          <cell r="J193" t="str">
            <v>京都商工会議所及び京北商工会において対応した企業相談件数</v>
          </cell>
          <cell r="K193" t="str">
            <v>企業の課題解決に向けた取組状況を示す指標</v>
          </cell>
          <cell r="L193" t="str">
            <v>出典：事業担当課調べ</v>
          </cell>
          <cell r="M193" t="str">
            <v>増加する方が良い指標</v>
          </cell>
          <cell r="N193">
            <v>21186</v>
          </cell>
          <cell r="O193">
            <v>24955</v>
          </cell>
          <cell r="S193" t="str">
            <v>-</v>
          </cell>
          <cell r="T193" t="str">
            <v>-</v>
          </cell>
          <cell r="U193" t="str">
            <v>-</v>
          </cell>
          <cell r="V193" t="str">
            <v>直近３年間の実績件数の平均</v>
          </cell>
          <cell r="W193">
            <v>30132</v>
          </cell>
          <cell r="X193" t="str">
            <v>-</v>
          </cell>
          <cell r="Y193" t="str">
            <v>-</v>
          </cell>
          <cell r="Z193" t="str">
            <v>-</v>
          </cell>
          <cell r="AA193" t="str">
            <v>-</v>
          </cell>
          <cell r="AB193">
            <v>1.4222599830076466</v>
          </cell>
          <cell r="AC193" t="str">
            <v>-</v>
          </cell>
          <cell r="AD193" t="str">
            <v>-</v>
          </cell>
          <cell r="AE193" t="str">
            <v>-</v>
          </cell>
          <cell r="AF193" t="str">
            <v>-</v>
          </cell>
          <cell r="AG193" t="str">
            <v>-</v>
          </cell>
          <cell r="AH193" t="str">
            <v>-</v>
          </cell>
          <cell r="AI193" t="str">
            <v>-</v>
          </cell>
          <cell r="AJ193" t="str">
            <v>-</v>
          </cell>
          <cell r="AK193" t="str">
            <v>-</v>
          </cell>
          <cell r="AL193" t="str">
            <v>-</v>
          </cell>
          <cell r="AM193" t="str">
            <v>平成29年：19,219件
平成30年：22,703件
平成31年：21,635件
令和 2年：30,132件</v>
          </cell>
          <cell r="AN193" t="str">
            <v>最新数値の目標値に対する達成度が
a：80%以上
b：60%以上～80%未満
c：40%以上～60%未満
d：20%以上～40%未満
e：20%未満</v>
          </cell>
          <cell r="AO193" t="str">
            <v>当該指標については，経済状況によっ
て対応数が増減するなど，外的要
因によるところが比較的高いことか
ら，80%以上をａ，以下20%刻みで基準
を設定した。</v>
          </cell>
          <cell r="AP193" t="str">
            <v>a</v>
          </cell>
          <cell r="AQ193" t="str">
            <v>-</v>
          </cell>
          <cell r="AR193" t="str">
            <v>-</v>
          </cell>
          <cell r="AS193" t="str">
            <v>-</v>
          </cell>
          <cell r="AT193" t="str">
            <v>-</v>
          </cell>
          <cell r="AU193">
            <v>1</v>
          </cell>
        </row>
        <row r="194">
          <cell r="A194" t="str">
            <v>701-2</v>
          </cell>
          <cell r="B194">
            <v>701</v>
          </cell>
          <cell r="C194" t="str">
            <v>地域企業の持続的発展と地域企業を支える多様な担い手の活躍</v>
          </cell>
          <cell r="D194">
            <v>2</v>
          </cell>
          <cell r="E194" t="str">
            <v>「京のまち企業訪問」の閲覧数</v>
          </cell>
          <cell r="F194" t="str">
            <v>回</v>
          </cell>
          <cell r="G194" t="str">
            <v>産業観光局</v>
          </cell>
          <cell r="H194" t="str">
            <v>産業企画室</v>
          </cell>
          <cell r="I194" t="str">
            <v>222-3756</v>
          </cell>
          <cell r="J194" t="str">
            <v>京都の中小企業・地域企業を紹介するWEBサイト「京のまち企業訪問」の閲覧数</v>
          </cell>
          <cell r="K194" t="str">
            <v>京都の中小企業・地域企業の情報発信の取組状況を示す指標</v>
          </cell>
          <cell r="L194" t="str">
            <v>出典：事業担当課調べ</v>
          </cell>
          <cell r="M194" t="str">
            <v>増加する方が良い指標</v>
          </cell>
          <cell r="N194">
            <v>1700000</v>
          </cell>
          <cell r="O194">
            <v>1750000</v>
          </cell>
          <cell r="P194">
            <v>1800000</v>
          </cell>
          <cell r="Q194">
            <v>1850000</v>
          </cell>
          <cell r="R194">
            <v>1900000</v>
          </cell>
          <cell r="S194" t="str">
            <v>R7</v>
          </cell>
          <cell r="T194">
            <v>1950000</v>
          </cell>
          <cell r="U194" t="str">
            <v>②トレンド（すう勢値）による目標値</v>
          </cell>
          <cell r="V194" t="str">
            <v>各年度50,000PVの増加を目標とした場合の値</v>
          </cell>
          <cell r="W194">
            <v>1739100</v>
          </cell>
          <cell r="X194" t="str">
            <v>-</v>
          </cell>
          <cell r="Y194" t="str">
            <v>-</v>
          </cell>
          <cell r="Z194" t="str">
            <v>-</v>
          </cell>
          <cell r="AA194" t="str">
            <v>-</v>
          </cell>
          <cell r="AB194">
            <v>1.0229999999999999</v>
          </cell>
          <cell r="AC194" t="str">
            <v>-</v>
          </cell>
          <cell r="AD194" t="str">
            <v>-</v>
          </cell>
          <cell r="AE194" t="str">
            <v>-</v>
          </cell>
          <cell r="AF194" t="str">
            <v>-</v>
          </cell>
          <cell r="AG194">
            <v>0.89184615384615384</v>
          </cell>
          <cell r="AH194" t="str">
            <v>-</v>
          </cell>
          <cell r="AI194" t="str">
            <v>-</v>
          </cell>
          <cell r="AJ194" t="str">
            <v>-</v>
          </cell>
          <cell r="AK194" t="str">
            <v>-</v>
          </cell>
          <cell r="AL194" t="str">
            <v>-</v>
          </cell>
          <cell r="AM194">
            <v>0</v>
          </cell>
          <cell r="AN194">
            <v>0</v>
          </cell>
          <cell r="AO194">
            <v>0</v>
          </cell>
          <cell r="AP194" t="str">
            <v>a</v>
          </cell>
          <cell r="AQ194" t="str">
            <v>-</v>
          </cell>
          <cell r="AR194" t="str">
            <v>-</v>
          </cell>
          <cell r="AS194" t="str">
            <v>-</v>
          </cell>
          <cell r="AT194" t="str">
            <v>-</v>
          </cell>
          <cell r="AU194">
            <v>1</v>
          </cell>
        </row>
        <row r="195">
          <cell r="A195" t="str">
            <v>701-3</v>
          </cell>
          <cell r="B195">
            <v>701</v>
          </cell>
          <cell r="C195" t="str">
            <v>地域企業の持続的発展と地域企業を支える多様な担い手の活躍</v>
          </cell>
          <cell r="D195">
            <v>3</v>
          </cell>
          <cell r="E195" t="str">
            <v>わかもの就職支援センターの取組を通じた市内中小企業への就職者数</v>
          </cell>
          <cell r="F195" t="str">
            <v>人</v>
          </cell>
          <cell r="G195" t="str">
            <v>産業観光局</v>
          </cell>
          <cell r="H195" t="str">
            <v>産業企画室</v>
          </cell>
          <cell r="I195" t="str">
            <v>222-3756</v>
          </cell>
          <cell r="J195" t="str">
            <v>学生等の就職支援を行うわかもの就職支援センターの取組を通じた市内中小企業への就職者数</v>
          </cell>
          <cell r="K195" t="str">
            <v>市内中小企業の担い手確保の取組状況を示す指標</v>
          </cell>
          <cell r="L195" t="str">
            <v>出典：事業担当課調べ</v>
          </cell>
          <cell r="M195" t="str">
            <v>増加する方が良い指標</v>
          </cell>
          <cell r="N195">
            <v>210</v>
          </cell>
          <cell r="O195">
            <v>220</v>
          </cell>
          <cell r="P195">
            <v>230</v>
          </cell>
          <cell r="Q195">
            <v>240</v>
          </cell>
          <cell r="R195">
            <v>250</v>
          </cell>
          <cell r="S195" t="str">
            <v>R7</v>
          </cell>
          <cell r="T195">
            <v>260</v>
          </cell>
          <cell r="U195" t="str">
            <v>②トレンド（すう勢値）による目標値</v>
          </cell>
          <cell r="V195" t="str">
            <v>各年度10人の増加を目標とした場合の値</v>
          </cell>
          <cell r="W195">
            <v>217</v>
          </cell>
          <cell r="X195" t="str">
            <v>-</v>
          </cell>
          <cell r="Y195" t="str">
            <v>-</v>
          </cell>
          <cell r="Z195" t="str">
            <v>-</v>
          </cell>
          <cell r="AA195" t="str">
            <v>-</v>
          </cell>
          <cell r="AB195">
            <v>1.0333333333333334</v>
          </cell>
          <cell r="AC195" t="str">
            <v>-</v>
          </cell>
          <cell r="AD195" t="str">
            <v>-</v>
          </cell>
          <cell r="AE195" t="str">
            <v>-</v>
          </cell>
          <cell r="AF195" t="str">
            <v>-</v>
          </cell>
          <cell r="AG195">
            <v>0.83461538461538465</v>
          </cell>
          <cell r="AH195" t="str">
            <v>-</v>
          </cell>
          <cell r="AI195" t="str">
            <v>-</v>
          </cell>
          <cell r="AJ195" t="str">
            <v>-</v>
          </cell>
          <cell r="AK195" t="str">
            <v>-</v>
          </cell>
          <cell r="AL195" t="str">
            <v>-</v>
          </cell>
          <cell r="AM195">
            <v>0</v>
          </cell>
          <cell r="AN195">
            <v>0</v>
          </cell>
          <cell r="AO195">
            <v>0</v>
          </cell>
          <cell r="AP195" t="str">
            <v>a</v>
          </cell>
          <cell r="AQ195" t="str">
            <v>-</v>
          </cell>
          <cell r="AR195" t="str">
            <v>-</v>
          </cell>
          <cell r="AS195" t="str">
            <v>-</v>
          </cell>
          <cell r="AT195" t="str">
            <v>-</v>
          </cell>
          <cell r="AU195">
            <v>1</v>
          </cell>
        </row>
        <row r="196">
          <cell r="A196" t="str">
            <v>701-4</v>
          </cell>
          <cell r="B196">
            <v>701</v>
          </cell>
          <cell r="C196" t="str">
            <v>地域企業の持続的発展と地域企業を支える多様な担い手の活躍</v>
          </cell>
          <cell r="D196">
            <v>4</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cell r="AJ196" t="str">
            <v>-</v>
          </cell>
          <cell r="AK196" t="str">
            <v>-</v>
          </cell>
          <cell r="AL196" t="str">
            <v>-</v>
          </cell>
          <cell r="AP196" t="str">
            <v>-</v>
          </cell>
          <cell r="AQ196" t="str">
            <v>-</v>
          </cell>
          <cell r="AR196" t="str">
            <v>-</v>
          </cell>
          <cell r="AS196" t="str">
            <v>-</v>
          </cell>
          <cell r="AT196" t="str">
            <v>-</v>
          </cell>
          <cell r="AU196" t="str">
            <v>-</v>
          </cell>
        </row>
        <row r="197">
          <cell r="A197" t="str">
            <v>701-5</v>
          </cell>
          <cell r="B197">
            <v>701</v>
          </cell>
          <cell r="C197" t="str">
            <v>地域企業の持続的発展と地域企業を支える多様な担い手の活躍</v>
          </cell>
          <cell r="D197">
            <v>5</v>
          </cell>
          <cell r="E197" t="str">
            <v>-</v>
          </cell>
          <cell r="F197" t="str">
            <v>-</v>
          </cell>
          <cell r="G197" t="str">
            <v>-</v>
          </cell>
          <cell r="H197" t="str">
            <v>-</v>
          </cell>
          <cell r="I197" t="str">
            <v>-</v>
          </cell>
          <cell r="J197" t="str">
            <v>-</v>
          </cell>
          <cell r="K197" t="str">
            <v>-</v>
          </cell>
          <cell r="L197" t="str">
            <v>-</v>
          </cell>
          <cell r="M197" t="str">
            <v>-</v>
          </cell>
          <cell r="S197" t="str">
            <v>-</v>
          </cell>
          <cell r="T197" t="str">
            <v>-</v>
          </cell>
          <cell r="U197" t="str">
            <v>-</v>
          </cell>
          <cell r="V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t="str">
            <v>-</v>
          </cell>
          <cell r="AU197" t="str">
            <v>-</v>
          </cell>
        </row>
        <row r="198">
          <cell r="A198" t="str">
            <v>701-6</v>
          </cell>
          <cell r="B198">
            <v>701</v>
          </cell>
          <cell r="C198" t="str">
            <v>地域企業の持続的発展と地域企業を支える多様な担い手の活躍</v>
          </cell>
          <cell r="D198">
            <v>6</v>
          </cell>
          <cell r="E198" t="str">
            <v>-</v>
          </cell>
          <cell r="F198" t="str">
            <v>-</v>
          </cell>
          <cell r="G198" t="str">
            <v>-</v>
          </cell>
          <cell r="H198" t="str">
            <v>-</v>
          </cell>
          <cell r="I198" t="str">
            <v>-</v>
          </cell>
          <cell r="J198" t="str">
            <v>-</v>
          </cell>
          <cell r="K198" t="str">
            <v>-</v>
          </cell>
          <cell r="L198" t="str">
            <v>-</v>
          </cell>
          <cell r="M198" t="str">
            <v>-</v>
          </cell>
          <cell r="S198" t="str">
            <v>-</v>
          </cell>
          <cell r="T198" t="str">
            <v>-</v>
          </cell>
          <cell r="U198" t="str">
            <v>-</v>
          </cell>
          <cell r="V198" t="str">
            <v>-</v>
          </cell>
          <cell r="X198" t="str">
            <v>-</v>
          </cell>
          <cell r="Y198" t="str">
            <v>-</v>
          </cell>
          <cell r="Z198" t="str">
            <v>-</v>
          </cell>
          <cell r="AA198" t="str">
            <v>-</v>
          </cell>
          <cell r="AB198" t="str">
            <v>-</v>
          </cell>
          <cell r="AC198" t="str">
            <v>-</v>
          </cell>
          <cell r="AD198" t="str">
            <v>-</v>
          </cell>
          <cell r="AE198" t="str">
            <v>-</v>
          </cell>
          <cell r="AF198" t="str">
            <v>-</v>
          </cell>
          <cell r="AG198" t="str">
            <v>-</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t="str">
            <v>-</v>
          </cell>
          <cell r="AU198" t="str">
            <v>-</v>
          </cell>
        </row>
        <row r="199">
          <cell r="A199" t="str">
            <v>701-7</v>
          </cell>
          <cell r="B199">
            <v>701</v>
          </cell>
          <cell r="C199" t="str">
            <v>地域企業の持続的発展と地域企業を支える多様な担い手の活躍</v>
          </cell>
          <cell r="D199">
            <v>7</v>
          </cell>
          <cell r="E199" t="str">
            <v>-</v>
          </cell>
          <cell r="F199" t="str">
            <v>-</v>
          </cell>
          <cell r="G199" t="str">
            <v>-</v>
          </cell>
          <cell r="H199" t="str">
            <v>-</v>
          </cell>
          <cell r="I199" t="str">
            <v>-</v>
          </cell>
          <cell r="J199" t="str">
            <v>-</v>
          </cell>
          <cell r="K199" t="str">
            <v>-</v>
          </cell>
          <cell r="L199" t="str">
            <v>-</v>
          </cell>
          <cell r="M199" t="str">
            <v>-</v>
          </cell>
          <cell r="S199" t="str">
            <v>-</v>
          </cell>
          <cell r="T199" t="str">
            <v>-</v>
          </cell>
          <cell r="U199" t="str">
            <v>-</v>
          </cell>
          <cell r="V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t="str">
            <v>-</v>
          </cell>
          <cell r="AU199" t="str">
            <v>-</v>
          </cell>
        </row>
        <row r="200">
          <cell r="A200" t="str">
            <v>701-8</v>
          </cell>
          <cell r="B200">
            <v>701</v>
          </cell>
          <cell r="C200" t="str">
            <v>地域企業の持続的発展と地域企業を支える多様な担い手の活躍</v>
          </cell>
          <cell r="D200">
            <v>8</v>
          </cell>
          <cell r="E200" t="str">
            <v>-</v>
          </cell>
          <cell r="F200" t="str">
            <v>-</v>
          </cell>
          <cell r="G200" t="str">
            <v>-</v>
          </cell>
          <cell r="H200" t="str">
            <v>-</v>
          </cell>
          <cell r="I200" t="str">
            <v>-</v>
          </cell>
          <cell r="J200" t="str">
            <v>-</v>
          </cell>
          <cell r="K200" t="str">
            <v>-</v>
          </cell>
          <cell r="L200" t="str">
            <v>-</v>
          </cell>
          <cell r="M200" t="str">
            <v>-</v>
          </cell>
          <cell r="S200" t="str">
            <v>-</v>
          </cell>
          <cell r="T200" t="str">
            <v>-</v>
          </cell>
          <cell r="U200" t="str">
            <v>-</v>
          </cell>
          <cell r="V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t="str">
            <v>-</v>
          </cell>
          <cell r="AU200" t="str">
            <v>-</v>
          </cell>
        </row>
        <row r="201">
          <cell r="A201" t="str">
            <v>701-9</v>
          </cell>
          <cell r="B201">
            <v>701</v>
          </cell>
          <cell r="C201" t="str">
            <v>地域企業の持続的発展と地域企業を支える多様な担い手の活躍</v>
          </cell>
          <cell r="D201">
            <v>9</v>
          </cell>
          <cell r="E201" t="str">
            <v>-</v>
          </cell>
          <cell r="F201" t="str">
            <v>-</v>
          </cell>
          <cell r="G201" t="str">
            <v>-</v>
          </cell>
          <cell r="H201" t="str">
            <v>-</v>
          </cell>
          <cell r="I201" t="str">
            <v>-</v>
          </cell>
          <cell r="J201" t="str">
            <v>-</v>
          </cell>
          <cell r="K201" t="str">
            <v>-</v>
          </cell>
          <cell r="L201" t="str">
            <v>-</v>
          </cell>
          <cell r="M201" t="str">
            <v>-</v>
          </cell>
          <cell r="S201" t="str">
            <v>-</v>
          </cell>
          <cell r="T201" t="str">
            <v>-</v>
          </cell>
          <cell r="U201" t="str">
            <v>-</v>
          </cell>
          <cell r="V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t="str">
            <v>-</v>
          </cell>
          <cell r="AU201" t="str">
            <v>-</v>
          </cell>
        </row>
        <row r="202">
          <cell r="A202" t="str">
            <v>702-1</v>
          </cell>
          <cell r="B202">
            <v>702</v>
          </cell>
          <cell r="C202" t="str">
            <v>新たな価値を創造し続けるものづくり都市の確立と強靭な産業構造への進化</v>
          </cell>
          <cell r="D202">
            <v>1</v>
          </cell>
          <cell r="E202" t="str">
            <v>知恵創出“目の輝き”認定企業数</v>
          </cell>
          <cell r="F202" t="str">
            <v>社</v>
          </cell>
          <cell r="G202" t="str">
            <v>産業観光局</v>
          </cell>
          <cell r="H202" t="str">
            <v>産業イノベーション推進室</v>
          </cell>
          <cell r="I202" t="str">
            <v>222-3324</v>
          </cell>
          <cell r="J202" t="str">
            <v>産技研が技術支援等を行い，「伝統技術と先進技術の融合」や「新たな気づき」といった知恵産業をキーワードに製品化・事業化に結び付き，知恵創出“目の輝き”企業として認定された企業数</v>
          </cell>
          <cell r="K202" t="str">
            <v>京都の有する地域資源を生かした新産業・新事業の創出に向けた取組状況を示す指標</v>
          </cell>
          <cell r="L202" t="str">
            <v>出典：事業担当課調べ</v>
          </cell>
          <cell r="M202" t="str">
            <v>増加する方が良い指標</v>
          </cell>
          <cell r="N202">
            <v>32</v>
          </cell>
          <cell r="O202">
            <v>36</v>
          </cell>
          <cell r="P202">
            <v>40</v>
          </cell>
          <cell r="Q202">
            <v>44</v>
          </cell>
          <cell r="R202">
            <v>48</v>
          </cell>
          <cell r="S202" t="str">
            <v>R7</v>
          </cell>
          <cell r="T202">
            <v>52</v>
          </cell>
          <cell r="U202" t="str">
            <v>②トレンド（すう勢値）による目標値</v>
          </cell>
          <cell r="V202" t="str">
            <v>各年度4件を目標値とした場合における認定制度創設からの累積値
※令和元年度末実績値28件</v>
          </cell>
          <cell r="W202">
            <v>35</v>
          </cell>
          <cell r="X202" t="str">
            <v>-</v>
          </cell>
          <cell r="Y202" t="str">
            <v>-</v>
          </cell>
          <cell r="Z202" t="str">
            <v>-</v>
          </cell>
          <cell r="AA202" t="str">
            <v>-</v>
          </cell>
          <cell r="AB202">
            <v>1.09375</v>
          </cell>
          <cell r="AC202" t="str">
            <v>-</v>
          </cell>
          <cell r="AD202" t="str">
            <v>-</v>
          </cell>
          <cell r="AE202" t="str">
            <v>-</v>
          </cell>
          <cell r="AF202" t="str">
            <v>-</v>
          </cell>
          <cell r="AG202">
            <v>0.67307692307692313</v>
          </cell>
          <cell r="AH202" t="str">
            <v>-</v>
          </cell>
          <cell r="AI202" t="str">
            <v>-</v>
          </cell>
          <cell r="AJ202" t="str">
            <v>-</v>
          </cell>
          <cell r="AK202" t="str">
            <v>-</v>
          </cell>
          <cell r="AL202" t="str">
            <v>-</v>
          </cell>
          <cell r="AM202" t="str">
            <v>-</v>
          </cell>
          <cell r="AN202" t="str">
            <v>最新数値の目標値に対する達成度が
a：100％以上
b：80％以上～100％未満
c：60％以上～80％未満
d：40％以上～60％未満
e：40％未満</v>
          </cell>
          <cell r="AO202" t="str">
            <v>当該指標については，目標達成をａ，
以下20％刻みで基準を設定した。</v>
          </cell>
          <cell r="AP202" t="str">
            <v>a</v>
          </cell>
          <cell r="AQ202" t="str">
            <v>-</v>
          </cell>
          <cell r="AR202" t="str">
            <v>-</v>
          </cell>
          <cell r="AS202" t="str">
            <v>-</v>
          </cell>
          <cell r="AT202" t="str">
            <v>-</v>
          </cell>
          <cell r="AU202">
            <v>1</v>
          </cell>
        </row>
        <row r="203">
          <cell r="A203" t="str">
            <v>702-2</v>
          </cell>
          <cell r="B203">
            <v>702</v>
          </cell>
          <cell r="C203" t="str">
            <v>新たな価値を創造し続けるものづくり都市の確立と強靭な産業構造への進化</v>
          </cell>
          <cell r="D203">
            <v>2</v>
          </cell>
          <cell r="E203" t="str">
            <v>グリーン(環境・エネルギー)産業分野におけるプロジェクト創出数</v>
          </cell>
          <cell r="F203" t="str">
            <v>件</v>
          </cell>
          <cell r="G203" t="str">
            <v>産業観光局</v>
          </cell>
          <cell r="H203" t="str">
            <v>産業イノベーション推進室</v>
          </cell>
          <cell r="I203" t="str">
            <v>222-3324</v>
          </cell>
          <cell r="J203" t="str">
            <v>産学公連携等による二酸化炭素排出量の削減やエネルギーの効率化等につながる製品・研究開発及びマッチング件数等</v>
          </cell>
          <cell r="K203" t="str">
            <v>地域の産業支援機関が関連し，コーディネータの活動のもと，新たに組成された研究開発プロジェクト数を示す指標</v>
          </cell>
          <cell r="L203" t="str">
            <v>出典：事業担当課調べ</v>
          </cell>
          <cell r="M203" t="str">
            <v>増加する方が良い指標</v>
          </cell>
          <cell r="N203">
            <v>15</v>
          </cell>
          <cell r="O203">
            <v>30</v>
          </cell>
          <cell r="P203">
            <v>45</v>
          </cell>
          <cell r="Q203">
            <v>60</v>
          </cell>
          <cell r="R203">
            <v>75</v>
          </cell>
          <cell r="S203" t="str">
            <v>R7</v>
          </cell>
          <cell r="T203">
            <v>90</v>
          </cell>
          <cell r="U203" t="str">
            <v>②トレンド（すう勢値）による目標値</v>
          </cell>
          <cell r="V203" t="str">
            <v>平成26年度から令和元年度までの「グリーン（環境・エネルギー）産業分野におけるプロジェクト創出数」の実績に基づき，設定
90件/6年＝15件/年
15件×5年＝75件</v>
          </cell>
          <cell r="W203">
            <v>14</v>
          </cell>
          <cell r="X203" t="str">
            <v>-</v>
          </cell>
          <cell r="Y203" t="str">
            <v>-</v>
          </cell>
          <cell r="Z203" t="str">
            <v>-</v>
          </cell>
          <cell r="AA203" t="str">
            <v>-</v>
          </cell>
          <cell r="AB203">
            <v>0.93333333333333335</v>
          </cell>
          <cell r="AC203" t="str">
            <v>-</v>
          </cell>
          <cell r="AD203" t="str">
            <v>-</v>
          </cell>
          <cell r="AE203" t="str">
            <v>-</v>
          </cell>
          <cell r="AF203" t="str">
            <v>-</v>
          </cell>
          <cell r="AG203">
            <v>0.15555555555555556</v>
          </cell>
          <cell r="AH203" t="str">
            <v>-</v>
          </cell>
          <cell r="AI203" t="str">
            <v>-</v>
          </cell>
          <cell r="AJ203" t="str">
            <v>-</v>
          </cell>
          <cell r="AK203" t="str">
            <v>-</v>
          </cell>
          <cell r="AL203" t="str">
            <v>-</v>
          </cell>
          <cell r="AM203" t="str">
            <v>実績：90件
平成26年度：13件
平成27年度： 7件
平成28年度：15件
平成29年度：26件
平成30年度：13件
令和元年度：16件</v>
          </cell>
          <cell r="AN203" t="str">
            <v>最新数値の目標値に対する達成度が
a：100％以上
b：80％以上～100％未満
c：60％以上～80％未満
d：40％以上～60％未満
e：40％未満</v>
          </cell>
          <cell r="AO203" t="str">
            <v>当該指標については，目標達成をａ，
以下20％刻みで基準を設定した。</v>
          </cell>
          <cell r="AP203" t="str">
            <v>b</v>
          </cell>
          <cell r="AQ203" t="str">
            <v>-</v>
          </cell>
          <cell r="AR203" t="str">
            <v>-</v>
          </cell>
          <cell r="AS203" t="str">
            <v>-</v>
          </cell>
          <cell r="AT203" t="str">
            <v>-</v>
          </cell>
          <cell r="AU203">
            <v>1</v>
          </cell>
        </row>
        <row r="204">
          <cell r="A204" t="str">
            <v>702-3</v>
          </cell>
          <cell r="B204">
            <v>702</v>
          </cell>
          <cell r="C204" t="str">
            <v>新たな価値を創造し続けるものづくり都市の確立と強靭な産業構造への進化</v>
          </cell>
          <cell r="D204">
            <v>3</v>
          </cell>
          <cell r="E204" t="str">
            <v>ライフサイエンス分野における産学公連携プロジェクト創出数</v>
          </cell>
          <cell r="F204" t="str">
            <v>件</v>
          </cell>
          <cell r="G204" t="str">
            <v>産業観光局</v>
          </cell>
          <cell r="H204" t="str">
            <v>産業イノベーション推進室</v>
          </cell>
          <cell r="I204" t="str">
            <v>222-3324</v>
          </cell>
          <cell r="J204" t="str">
            <v>「次世代医療分野」，「健康・福祉・介護分野」，「地場資源活性化分野」といったライフサイエンス分野における市内中小企業，大学・研究機関等との連携による研究開発プロジェクト創出数</v>
          </cell>
          <cell r="K204" t="str">
            <v>地域の産業支援機関が関連し，研究者，コーディネータの活動のもと，新たに組成された産学連携による研究の事業化数及び事業化を見据えた産学連携，産産連携によるコンソーシアム等の組織数を示す指標</v>
          </cell>
          <cell r="L204" t="str">
            <v>出典：事業担当課調べ</v>
          </cell>
          <cell r="M204" t="str">
            <v>増加する方が良い指標</v>
          </cell>
          <cell r="N204">
            <v>10</v>
          </cell>
          <cell r="O204">
            <v>20</v>
          </cell>
          <cell r="P204">
            <v>30</v>
          </cell>
          <cell r="Q204">
            <v>40</v>
          </cell>
          <cell r="R204">
            <v>50</v>
          </cell>
          <cell r="S204" t="str">
            <v>R7</v>
          </cell>
          <cell r="T204">
            <v>60</v>
          </cell>
          <cell r="U204" t="str">
            <v>②トレンド（すう勢値）による目標値</v>
          </cell>
          <cell r="V204" t="str">
            <v>各年度10件を目標値とした場合の累積値</v>
          </cell>
          <cell r="W204">
            <v>14</v>
          </cell>
          <cell r="X204" t="str">
            <v>-</v>
          </cell>
          <cell r="Y204" t="str">
            <v>-</v>
          </cell>
          <cell r="Z204" t="str">
            <v>-</v>
          </cell>
          <cell r="AA204" t="str">
            <v>-</v>
          </cell>
          <cell r="AB204">
            <v>1.4</v>
          </cell>
          <cell r="AC204" t="str">
            <v>-</v>
          </cell>
          <cell r="AD204" t="str">
            <v>-</v>
          </cell>
          <cell r="AE204" t="str">
            <v>-</v>
          </cell>
          <cell r="AF204" t="str">
            <v>-</v>
          </cell>
          <cell r="AG204">
            <v>0.28000000000000003</v>
          </cell>
          <cell r="AH204" t="str">
            <v>-</v>
          </cell>
          <cell r="AI204" t="str">
            <v>-</v>
          </cell>
          <cell r="AJ204" t="str">
            <v>-</v>
          </cell>
          <cell r="AK204" t="str">
            <v>-</v>
          </cell>
          <cell r="AL204" t="str">
            <v>-</v>
          </cell>
          <cell r="AM204" t="str">
            <v>-</v>
          </cell>
          <cell r="AN204" t="str">
            <v>最新数値の目標値に対する達成度が
a：100％以上
b：80％以上～100％未満
c：60％以上～80％未満
d：40％以上～60％未満
e：40％未満</v>
          </cell>
          <cell r="AO204" t="str">
            <v>当該指標については，目標達成をａ，
以下20％刻みで基準を設定した。</v>
          </cell>
          <cell r="AP204" t="str">
            <v>a</v>
          </cell>
          <cell r="AQ204" t="str">
            <v>-</v>
          </cell>
          <cell r="AR204" t="str">
            <v>-</v>
          </cell>
          <cell r="AS204" t="str">
            <v>-</v>
          </cell>
          <cell r="AT204" t="str">
            <v>-</v>
          </cell>
          <cell r="AU204">
            <v>1</v>
          </cell>
        </row>
        <row r="205">
          <cell r="A205" t="str">
            <v>702-4</v>
          </cell>
          <cell r="B205">
            <v>702</v>
          </cell>
          <cell r="C205" t="str">
            <v>新たな価値を創造し続けるものづくり都市の確立と強靭な産業構造への進化</v>
          </cell>
          <cell r="D205">
            <v>4</v>
          </cell>
          <cell r="E205" t="str">
            <v>コンテンツ関連商品の開発数</v>
          </cell>
          <cell r="F205" t="str">
            <v>件</v>
          </cell>
          <cell r="G205" t="str">
            <v>産業観光局</v>
          </cell>
          <cell r="H205" t="str">
            <v>クリエイティブ産業振興室</v>
          </cell>
          <cell r="I205" t="str">
            <v>222-3306</v>
          </cell>
          <cell r="J205" t="str">
            <v>マンガ・アニメ等のコンテンツ関連商品の開発件数</v>
          </cell>
          <cell r="K205" t="str">
            <v>マンガ・アニメを中心とした京都のコンテンツ市場の構築に向け，コンテンツビジネスの促進度合いを示す指標</v>
          </cell>
          <cell r="L205" t="str">
            <v>算出方法：過去の開発実績を参考に算出
(出典：事業担当課調べ）</v>
          </cell>
          <cell r="M205" t="str">
            <v>増加する方が良い指標</v>
          </cell>
          <cell r="N205" t="str">
            <v>-</v>
          </cell>
          <cell r="O205">
            <v>1556</v>
          </cell>
          <cell r="P205">
            <v>1656</v>
          </cell>
          <cell r="Q205">
            <v>1756</v>
          </cell>
          <cell r="R205">
            <v>1856</v>
          </cell>
          <cell r="S205" t="str">
            <v>R7</v>
          </cell>
          <cell r="T205" t="str">
            <v>2000
（累計）</v>
          </cell>
          <cell r="U205" t="str">
            <v>①既存計画に基づいて算出する目標値</v>
          </cell>
          <cell r="V205" t="str">
            <v>これまでの商品開発の年間実績（平均年100種類）を参考に算出</v>
          </cell>
          <cell r="W205">
            <v>1456</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cell r="AJ205" t="str">
            <v>-</v>
          </cell>
          <cell r="AK205" t="str">
            <v>-</v>
          </cell>
          <cell r="AL205" t="str">
            <v>-</v>
          </cell>
          <cell r="AM205" t="str">
            <v>令和２年度実績を基に目標設定するため，令和３年度からの評価となる。</v>
          </cell>
          <cell r="AN205" t="str">
            <v>最新数値の目標値に対する達成度が
a：100％以上
b：80％以上～100％未満
c：60％以上～80％未満
d：40％以上～60％未満
e：40％未満</v>
          </cell>
          <cell r="AO205" t="str">
            <v>当該指標については，目標達成をａ，
以下20％刻みで基準を設定した。</v>
          </cell>
          <cell r="AP205" t="str">
            <v>-</v>
          </cell>
          <cell r="AQ205" t="str">
            <v>-</v>
          </cell>
          <cell r="AR205" t="str">
            <v>-</v>
          </cell>
          <cell r="AS205" t="str">
            <v>-</v>
          </cell>
          <cell r="AT205" t="str">
            <v>-</v>
          </cell>
          <cell r="AU205" t="str">
            <v>-</v>
          </cell>
        </row>
        <row r="206">
          <cell r="A206" t="str">
            <v>702-5</v>
          </cell>
          <cell r="B206">
            <v>702</v>
          </cell>
          <cell r="C206" t="str">
            <v>新たな価値を創造し続けるものづくり都市の確立と強靭な産業構造への進化</v>
          </cell>
          <cell r="D206">
            <v>5</v>
          </cell>
          <cell r="E206" t="str">
            <v>企業立地件数(企業立地促進制度に係る補助対象事業指定件数)</v>
          </cell>
          <cell r="F206" t="str">
            <v>件</v>
          </cell>
          <cell r="G206" t="str">
            <v>産業観光局</v>
          </cell>
          <cell r="H206" t="str">
            <v>産業イノベーション推進室</v>
          </cell>
          <cell r="I206" t="str">
            <v>222-4239</v>
          </cell>
          <cell r="J206" t="str">
            <v>京都市企業立地促進制度に係る補助対象事業の指定件数</v>
          </cell>
          <cell r="K206" t="str">
            <v>京都市内における企業の立地状況を示す指標</v>
          </cell>
          <cell r="L206" t="str">
            <v>京都市企業立地促進制度に係る補助対象事業の指定件数（出典：事業担当課調べ）</v>
          </cell>
          <cell r="M206" t="str">
            <v>増加する方が良い指標</v>
          </cell>
          <cell r="N206">
            <v>189</v>
          </cell>
          <cell r="O206">
            <v>199</v>
          </cell>
          <cell r="P206">
            <v>209</v>
          </cell>
          <cell r="Q206">
            <v>219</v>
          </cell>
          <cell r="R206">
            <v>229</v>
          </cell>
          <cell r="S206" t="str">
            <v>R7</v>
          </cell>
          <cell r="T206">
            <v>239</v>
          </cell>
          <cell r="U206" t="str">
            <v>④外的要因を踏まえた目標値</v>
          </cell>
          <cell r="V206" t="str">
            <v>各年度10件（※）を目標値とした場合における制度創設からの累積値
※制度創設からの指定件数の年平均
　なお，R元年度末実績値179件を開始数値と置く</v>
          </cell>
          <cell r="W206">
            <v>193</v>
          </cell>
          <cell r="X206" t="str">
            <v>-</v>
          </cell>
          <cell r="Y206" t="str">
            <v>-</v>
          </cell>
          <cell r="Z206" t="str">
            <v>-</v>
          </cell>
          <cell r="AA206" t="str">
            <v>-</v>
          </cell>
          <cell r="AB206">
            <v>1.7</v>
          </cell>
          <cell r="AC206" t="str">
            <v>-</v>
          </cell>
          <cell r="AD206" t="str">
            <v>-</v>
          </cell>
          <cell r="AE206" t="str">
            <v>-</v>
          </cell>
          <cell r="AF206" t="str">
            <v>-</v>
          </cell>
          <cell r="AG206">
            <v>0.34</v>
          </cell>
          <cell r="AH206" t="str">
            <v>-</v>
          </cell>
          <cell r="AI206" t="str">
            <v>-</v>
          </cell>
          <cell r="AJ206" t="str">
            <v>-</v>
          </cell>
          <cell r="AK206" t="str">
            <v>-</v>
          </cell>
          <cell r="AL206" t="str">
            <v>-</v>
          </cell>
          <cell r="AM206" t="str">
            <v>制度創設（H14年度）～R2年度の指定件数：193件</v>
          </cell>
          <cell r="AN206" t="str">
            <v>最新数値の目標値に対する達成度が
a：80%以上
b：60%以上～80%未満
c：40%以上～60%未満
d：20%以上～40%未満
e：20%未満</v>
          </cell>
          <cell r="AO206" t="str">
            <v>民間部門の寄与度が比較的高いことや
景気動向の影響を受けるため，80％以上の達成をａ評価とし，以下20％刻みで基準を設定した。</v>
          </cell>
          <cell r="AP206" t="str">
            <v>a</v>
          </cell>
          <cell r="AQ206" t="str">
            <v>-</v>
          </cell>
          <cell r="AR206" t="str">
            <v>-</v>
          </cell>
          <cell r="AS206" t="str">
            <v>-</v>
          </cell>
          <cell r="AT206" t="str">
            <v>-</v>
          </cell>
          <cell r="AU206">
            <v>1</v>
          </cell>
        </row>
        <row r="207">
          <cell r="A207" t="str">
            <v>702-6</v>
          </cell>
          <cell r="B207">
            <v>702</v>
          </cell>
          <cell r="C207" t="str">
            <v>新たな価値を創造し続けるものづくり都市の確立と強靭な産業構造への進化</v>
          </cell>
          <cell r="D207">
            <v>6</v>
          </cell>
          <cell r="E207" t="str">
            <v>-</v>
          </cell>
          <cell r="F207" t="str">
            <v>-</v>
          </cell>
          <cell r="G207" t="str">
            <v>-</v>
          </cell>
          <cell r="H207" t="str">
            <v>-</v>
          </cell>
          <cell r="I207" t="str">
            <v>-</v>
          </cell>
          <cell r="J207" t="str">
            <v>-</v>
          </cell>
          <cell r="K207" t="str">
            <v>-</v>
          </cell>
          <cell r="L207" t="str">
            <v>-</v>
          </cell>
          <cell r="M207" t="str">
            <v>-</v>
          </cell>
          <cell r="S207" t="str">
            <v>-</v>
          </cell>
          <cell r="T207" t="str">
            <v>-</v>
          </cell>
          <cell r="U207" t="str">
            <v>-</v>
          </cell>
          <cell r="V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t="str">
            <v>-</v>
          </cell>
          <cell r="AU207" t="str">
            <v>-</v>
          </cell>
        </row>
        <row r="208">
          <cell r="A208" t="str">
            <v>702-7</v>
          </cell>
          <cell r="B208">
            <v>702</v>
          </cell>
          <cell r="C208" t="str">
            <v>新たな価値を創造し続けるものづくり都市の確立と強靭な産業構造への進化</v>
          </cell>
          <cell r="D208">
            <v>7</v>
          </cell>
          <cell r="E208" t="str">
            <v>-</v>
          </cell>
          <cell r="F208" t="str">
            <v>-</v>
          </cell>
          <cell r="G208" t="str">
            <v>-</v>
          </cell>
          <cell r="H208" t="str">
            <v>-</v>
          </cell>
          <cell r="I208" t="str">
            <v>-</v>
          </cell>
          <cell r="J208" t="str">
            <v>-</v>
          </cell>
          <cell r="K208" t="str">
            <v>-</v>
          </cell>
          <cell r="L208" t="str">
            <v>-</v>
          </cell>
          <cell r="M208" t="str">
            <v>-</v>
          </cell>
          <cell r="S208" t="str">
            <v>-</v>
          </cell>
          <cell r="T208" t="str">
            <v>-</v>
          </cell>
          <cell r="U208" t="str">
            <v>-</v>
          </cell>
          <cell r="V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t="str">
            <v>-</v>
          </cell>
          <cell r="AU208" t="str">
            <v>-</v>
          </cell>
        </row>
        <row r="209">
          <cell r="A209" t="str">
            <v>702-8</v>
          </cell>
          <cell r="B209">
            <v>702</v>
          </cell>
          <cell r="C209" t="str">
            <v>新たな価値を創造し続けるものづくり都市の確立と強靭な産業構造への進化</v>
          </cell>
          <cell r="D209">
            <v>8</v>
          </cell>
          <cell r="E209" t="str">
            <v>-</v>
          </cell>
          <cell r="F209" t="str">
            <v>-</v>
          </cell>
          <cell r="G209" t="str">
            <v>-</v>
          </cell>
          <cell r="H209" t="str">
            <v>-</v>
          </cell>
          <cell r="I209" t="str">
            <v>-</v>
          </cell>
          <cell r="J209" t="str">
            <v>-</v>
          </cell>
          <cell r="K209" t="str">
            <v>-</v>
          </cell>
          <cell r="L209" t="str">
            <v>-</v>
          </cell>
          <cell r="M209" t="str">
            <v>-</v>
          </cell>
          <cell r="S209" t="str">
            <v>-</v>
          </cell>
          <cell r="T209" t="str">
            <v>-</v>
          </cell>
          <cell r="U209" t="str">
            <v>-</v>
          </cell>
          <cell r="V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t="str">
            <v>-</v>
          </cell>
          <cell r="AU209" t="str">
            <v>-</v>
          </cell>
        </row>
        <row r="210">
          <cell r="A210" t="str">
            <v>702-9</v>
          </cell>
          <cell r="B210">
            <v>702</v>
          </cell>
          <cell r="C210" t="str">
            <v>新たな価値を創造し続けるものづくり都市の確立と強靭な産業構造への進化</v>
          </cell>
          <cell r="D210">
            <v>9</v>
          </cell>
          <cell r="E210" t="str">
            <v>-</v>
          </cell>
          <cell r="F210" t="str">
            <v>-</v>
          </cell>
          <cell r="G210" t="str">
            <v>-</v>
          </cell>
          <cell r="H210" t="str">
            <v>-</v>
          </cell>
          <cell r="I210" t="str">
            <v>-</v>
          </cell>
          <cell r="J210" t="str">
            <v>-</v>
          </cell>
          <cell r="K210" t="str">
            <v>-</v>
          </cell>
          <cell r="L210" t="str">
            <v>-</v>
          </cell>
          <cell r="M210" t="str">
            <v>-</v>
          </cell>
          <cell r="S210" t="str">
            <v>-</v>
          </cell>
          <cell r="T210" t="str">
            <v>-</v>
          </cell>
          <cell r="U210" t="str">
            <v>-</v>
          </cell>
          <cell r="V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t="str">
            <v>-</v>
          </cell>
          <cell r="AU210" t="str">
            <v>-</v>
          </cell>
        </row>
        <row r="211">
          <cell r="A211" t="str">
            <v>703-1</v>
          </cell>
          <cell r="B211">
            <v>703</v>
          </cell>
          <cell r="C211" t="str">
            <v>世界に羽ばたく企業が生まれる世界有数のスタートアップ拠点都市の構築</v>
          </cell>
          <cell r="D211">
            <v>1</v>
          </cell>
          <cell r="E211" t="str">
            <v>スタートアップ設立件数</v>
          </cell>
          <cell r="F211" t="str">
            <v>件</v>
          </cell>
          <cell r="G211" t="str">
            <v>産業観光局</v>
          </cell>
          <cell r="H211" t="str">
            <v>産業イノベーション推進室</v>
          </cell>
          <cell r="I211" t="str">
            <v>222-3329</v>
          </cell>
          <cell r="J211" t="str">
            <v>京都府下においてスタートアップが設立された件数</v>
          </cell>
          <cell r="K211" t="str">
            <v>オール京都でのスタートアップ・エコシステム構築に向けた取組状況を示す指標</v>
          </cell>
          <cell r="L211" t="str">
            <v>出典：京都スタートアップ・エコシステム推進協議会調べ</v>
          </cell>
          <cell r="M211" t="str">
            <v>増加する方が良い指標</v>
          </cell>
          <cell r="N211">
            <v>33</v>
          </cell>
          <cell r="O211">
            <v>66</v>
          </cell>
          <cell r="P211">
            <v>99</v>
          </cell>
          <cell r="Q211">
            <v>132</v>
          </cell>
          <cell r="R211">
            <v>166</v>
          </cell>
          <cell r="S211" t="str">
            <v>R6</v>
          </cell>
          <cell r="T211">
            <v>166</v>
          </cell>
          <cell r="U211" t="str">
            <v>①既存計画に基づいて算出する目標値</v>
          </cell>
          <cell r="V211" t="str">
            <v>国の「世界に伍するスタートアップ・エコシステム拠点形成戦略」に基づき，京都スタートアップ・エコシステム推進協議会で策定した5年間（R6年まで）の目標値（KPI）を設定</v>
          </cell>
          <cell r="W211">
            <v>40</v>
          </cell>
          <cell r="X211" t="str">
            <v>-</v>
          </cell>
          <cell r="Y211" t="str">
            <v>-</v>
          </cell>
          <cell r="Z211" t="str">
            <v>-</v>
          </cell>
          <cell r="AA211" t="str">
            <v>-</v>
          </cell>
          <cell r="AB211">
            <v>1.2121212121212122</v>
          </cell>
          <cell r="AC211" t="str">
            <v>-</v>
          </cell>
          <cell r="AD211" t="str">
            <v>-</v>
          </cell>
          <cell r="AE211" t="str">
            <v>-</v>
          </cell>
          <cell r="AF211" t="str">
            <v>-</v>
          </cell>
          <cell r="AG211">
            <v>0.24096385542168675</v>
          </cell>
          <cell r="AH211" t="str">
            <v>-</v>
          </cell>
          <cell r="AI211" t="str">
            <v>-</v>
          </cell>
          <cell r="AJ211" t="str">
            <v>-</v>
          </cell>
          <cell r="AK211" t="str">
            <v>-</v>
          </cell>
          <cell r="AL211" t="str">
            <v>-</v>
          </cell>
          <cell r="AM211" t="str">
            <v>-</v>
          </cell>
          <cell r="AN211" t="str">
            <v>最新数値の目標値に対する達成度が
a：80%以上
b：60%以上～80%未満
c：40%以上～60%未満
d：20%以上～40%未満
e：20%未満</v>
          </cell>
          <cell r="AO211" t="str">
            <v>当該指標については，経済状況によっ
て起業や設立数が増減するなど，外的要
因によるところが比較的高いことか
ら，80%以上をａ，以下20%刻みで基準
を設定した。</v>
          </cell>
          <cell r="AP211" t="str">
            <v>a</v>
          </cell>
          <cell r="AQ211" t="str">
            <v>-</v>
          </cell>
          <cell r="AR211" t="str">
            <v>-</v>
          </cell>
          <cell r="AS211" t="str">
            <v>-</v>
          </cell>
          <cell r="AT211" t="str">
            <v>-</v>
          </cell>
          <cell r="AU211">
            <v>1</v>
          </cell>
        </row>
        <row r="212">
          <cell r="A212" t="str">
            <v>703-2</v>
          </cell>
          <cell r="B212">
            <v>703</v>
          </cell>
          <cell r="C212" t="str">
            <v>世界に羽ばたく企業が生まれる世界有数のスタートアップ拠点都市の構築</v>
          </cell>
          <cell r="D212">
            <v>2</v>
          </cell>
          <cell r="E212" t="str">
            <v>京都市ソーシャル・イノベーション・クラスター構想を推進するパートナー数</v>
          </cell>
          <cell r="F212" t="str">
            <v>事業体</v>
          </cell>
          <cell r="G212" t="str">
            <v>産業観光局</v>
          </cell>
          <cell r="H212" t="str">
            <v>地域企業イノベーション推進室</v>
          </cell>
          <cell r="I212" t="str">
            <v>222-3329</v>
          </cell>
          <cell r="J212" t="str">
            <v>京都市ソーシャル・イノベーション・クラスター構想を推進する組織・個人の数</v>
          </cell>
          <cell r="K212" t="str">
            <v>ソーシャルビジネスが生まれやすい環境の広がりを示す指標</v>
          </cell>
          <cell r="L212" t="str">
            <v>算出方法：京都市ソーシャルイノベーション研究所が連
携する組織・個人数
出典：京都市ソーシャルイノベーション研究所</v>
          </cell>
          <cell r="M212" t="str">
            <v>増加する方が良い指標</v>
          </cell>
          <cell r="N212">
            <v>80</v>
          </cell>
          <cell r="O212">
            <v>88</v>
          </cell>
          <cell r="P212">
            <v>88</v>
          </cell>
          <cell r="Q212">
            <v>96</v>
          </cell>
          <cell r="R212">
            <v>96</v>
          </cell>
          <cell r="S212" t="str">
            <v>R7</v>
          </cell>
          <cell r="T212">
            <v>104</v>
          </cell>
          <cell r="U212" t="str">
            <v>②トレンド（すう勢値）による目標値</v>
          </cell>
          <cell r="V212" t="str">
            <v>事業担当課で設定</v>
          </cell>
          <cell r="W212">
            <v>77</v>
          </cell>
          <cell r="X212" t="str">
            <v>-</v>
          </cell>
          <cell r="Y212" t="str">
            <v>-</v>
          </cell>
          <cell r="Z212" t="str">
            <v>-</v>
          </cell>
          <cell r="AA212" t="str">
            <v>-</v>
          </cell>
          <cell r="AB212">
            <v>0.96250000000000002</v>
          </cell>
          <cell r="AC212" t="str">
            <v>-</v>
          </cell>
          <cell r="AD212" t="str">
            <v>-</v>
          </cell>
          <cell r="AE212" t="str">
            <v>-</v>
          </cell>
          <cell r="AF212" t="str">
            <v>-</v>
          </cell>
          <cell r="AG212">
            <v>0.74038461538461542</v>
          </cell>
          <cell r="AH212" t="str">
            <v>-</v>
          </cell>
          <cell r="AI212" t="str">
            <v>-</v>
          </cell>
          <cell r="AJ212" t="str">
            <v>-</v>
          </cell>
          <cell r="AK212" t="str">
            <v>-</v>
          </cell>
          <cell r="AL212" t="str">
            <v>-</v>
          </cell>
          <cell r="AM212" t="str">
            <v>-</v>
          </cell>
          <cell r="AN212" t="str">
            <v>最新数値の目標値に対する達成度が
a：90%以上
b：70%以上～90%未満
c：50%以上～70%未満
d：30%以上～50%未満
e：30%未満</v>
          </cell>
          <cell r="AO212" t="str">
            <v>90％以上をａ，以下20％刻みで基準を
設定した。</v>
          </cell>
          <cell r="AP212" t="str">
            <v>a</v>
          </cell>
          <cell r="AQ212" t="str">
            <v>-</v>
          </cell>
          <cell r="AR212" t="str">
            <v>-</v>
          </cell>
          <cell r="AS212" t="str">
            <v>-</v>
          </cell>
          <cell r="AT212" t="str">
            <v>-</v>
          </cell>
          <cell r="AU212">
            <v>1</v>
          </cell>
        </row>
        <row r="213">
          <cell r="A213" t="str">
            <v>703-3</v>
          </cell>
          <cell r="B213">
            <v>703</v>
          </cell>
          <cell r="C213" t="str">
            <v>世界に羽ばたく企業が生まれる世界有数のスタートアップ拠点都市の構築</v>
          </cell>
          <cell r="D213">
            <v>3</v>
          </cell>
          <cell r="E213" t="str">
            <v>-</v>
          </cell>
          <cell r="F213" t="str">
            <v>-</v>
          </cell>
          <cell r="G213" t="str">
            <v>-</v>
          </cell>
          <cell r="H213" t="str">
            <v>-</v>
          </cell>
          <cell r="I213" t="str">
            <v>-</v>
          </cell>
          <cell r="J213" t="str">
            <v>-</v>
          </cell>
          <cell r="K213" t="str">
            <v>-</v>
          </cell>
          <cell r="L213" t="str">
            <v>-</v>
          </cell>
          <cell r="M213" t="str">
            <v>-</v>
          </cell>
          <cell r="S213" t="str">
            <v>-</v>
          </cell>
          <cell r="T213" t="str">
            <v>-</v>
          </cell>
          <cell r="U213" t="str">
            <v>-</v>
          </cell>
          <cell r="V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t="str">
            <v>-</v>
          </cell>
          <cell r="AU213" t="str">
            <v>-</v>
          </cell>
        </row>
        <row r="214">
          <cell r="A214" t="str">
            <v>703-4</v>
          </cell>
          <cell r="B214">
            <v>703</v>
          </cell>
          <cell r="C214" t="str">
            <v>世界に羽ばたく企業が生まれる世界有数のスタートアップ拠点都市の構築</v>
          </cell>
          <cell r="D214">
            <v>4</v>
          </cell>
          <cell r="E214" t="str">
            <v>-</v>
          </cell>
          <cell r="F214" t="str">
            <v>-</v>
          </cell>
          <cell r="G214" t="str">
            <v>-</v>
          </cell>
          <cell r="H214" t="str">
            <v>-</v>
          </cell>
          <cell r="I214" t="str">
            <v>-</v>
          </cell>
          <cell r="J214" t="str">
            <v>-</v>
          </cell>
          <cell r="K214" t="str">
            <v>-</v>
          </cell>
          <cell r="L214" t="str">
            <v>-</v>
          </cell>
          <cell r="M214" t="str">
            <v>-</v>
          </cell>
          <cell r="S214" t="str">
            <v>-</v>
          </cell>
          <cell r="T214" t="str">
            <v>-</v>
          </cell>
          <cell r="U214" t="str">
            <v>-</v>
          </cell>
          <cell r="V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t="str">
            <v>-</v>
          </cell>
        </row>
        <row r="215">
          <cell r="A215" t="str">
            <v>703-5</v>
          </cell>
          <cell r="B215">
            <v>703</v>
          </cell>
          <cell r="C215" t="str">
            <v>世界に羽ばたく企業が生まれる世界有数のスタートアップ拠点都市の構築</v>
          </cell>
          <cell r="D215">
            <v>5</v>
          </cell>
          <cell r="E215" t="str">
            <v>-</v>
          </cell>
          <cell r="F215" t="str">
            <v>-</v>
          </cell>
          <cell r="G215" t="str">
            <v>-</v>
          </cell>
          <cell r="H215" t="str">
            <v>-</v>
          </cell>
          <cell r="I215" t="str">
            <v>-</v>
          </cell>
          <cell r="J215" t="str">
            <v>-</v>
          </cell>
          <cell r="K215" t="str">
            <v>-</v>
          </cell>
          <cell r="L215" t="str">
            <v>-</v>
          </cell>
          <cell r="M215" t="str">
            <v>-</v>
          </cell>
          <cell r="S215" t="str">
            <v>-</v>
          </cell>
          <cell r="T215" t="str">
            <v>-</v>
          </cell>
          <cell r="U215" t="str">
            <v>-</v>
          </cell>
          <cell r="V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t="str">
            <v>-</v>
          </cell>
          <cell r="AU215" t="str">
            <v>-</v>
          </cell>
        </row>
        <row r="216">
          <cell r="A216" t="str">
            <v>703-6</v>
          </cell>
          <cell r="B216">
            <v>703</v>
          </cell>
          <cell r="C216" t="str">
            <v>世界に羽ばたく企業が生まれる世界有数のスタートアップ拠点都市の構築</v>
          </cell>
          <cell r="D216">
            <v>6</v>
          </cell>
          <cell r="E216" t="str">
            <v>-</v>
          </cell>
          <cell r="F216" t="str">
            <v>-</v>
          </cell>
          <cell r="G216" t="str">
            <v>-</v>
          </cell>
          <cell r="H216" t="str">
            <v>-</v>
          </cell>
          <cell r="I216" t="str">
            <v>-</v>
          </cell>
          <cell r="J216" t="str">
            <v>-</v>
          </cell>
          <cell r="K216" t="str">
            <v>-</v>
          </cell>
          <cell r="L216" t="str">
            <v>-</v>
          </cell>
          <cell r="M216" t="str">
            <v>-</v>
          </cell>
          <cell r="S216" t="str">
            <v>-</v>
          </cell>
          <cell r="T216" t="str">
            <v>-</v>
          </cell>
          <cell r="U216" t="str">
            <v>-</v>
          </cell>
          <cell r="V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t="str">
            <v>-</v>
          </cell>
          <cell r="AU216" t="str">
            <v>-</v>
          </cell>
        </row>
        <row r="217">
          <cell r="A217" t="str">
            <v>703-7</v>
          </cell>
          <cell r="B217">
            <v>703</v>
          </cell>
          <cell r="C217" t="str">
            <v>世界に羽ばたく企業が生まれる世界有数のスタートアップ拠点都市の構築</v>
          </cell>
          <cell r="D217">
            <v>7</v>
          </cell>
          <cell r="E217" t="str">
            <v>-</v>
          </cell>
          <cell r="F217" t="str">
            <v>-</v>
          </cell>
          <cell r="G217" t="str">
            <v>-</v>
          </cell>
          <cell r="H217" t="str">
            <v>-</v>
          </cell>
          <cell r="I217" t="str">
            <v>-</v>
          </cell>
          <cell r="J217" t="str">
            <v>-</v>
          </cell>
          <cell r="K217" t="str">
            <v>-</v>
          </cell>
          <cell r="L217" t="str">
            <v>-</v>
          </cell>
          <cell r="M217" t="str">
            <v>-</v>
          </cell>
          <cell r="S217" t="str">
            <v>-</v>
          </cell>
          <cell r="T217" t="str">
            <v>-</v>
          </cell>
          <cell r="U217" t="str">
            <v>-</v>
          </cell>
          <cell r="V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cell r="AJ217" t="str">
            <v>-</v>
          </cell>
          <cell r="AK217" t="str">
            <v>-</v>
          </cell>
          <cell r="AL217" t="str">
            <v>-</v>
          </cell>
          <cell r="AM217" t="str">
            <v>-</v>
          </cell>
          <cell r="AN217" t="str">
            <v>-</v>
          </cell>
          <cell r="AO217" t="str">
            <v>-</v>
          </cell>
          <cell r="AP217" t="str">
            <v>-</v>
          </cell>
          <cell r="AQ217" t="str">
            <v>-</v>
          </cell>
          <cell r="AR217" t="str">
            <v>-</v>
          </cell>
          <cell r="AS217" t="str">
            <v>-</v>
          </cell>
          <cell r="AT217" t="str">
            <v>-</v>
          </cell>
          <cell r="AU217" t="str">
            <v>-</v>
          </cell>
        </row>
        <row r="218">
          <cell r="A218" t="str">
            <v>703-8</v>
          </cell>
          <cell r="B218">
            <v>703</v>
          </cell>
          <cell r="C218" t="str">
            <v>世界に羽ばたく企業が生まれる世界有数のスタートアップ拠点都市の構築</v>
          </cell>
          <cell r="D218">
            <v>8</v>
          </cell>
          <cell r="E218" t="str">
            <v>-</v>
          </cell>
          <cell r="F218" t="str">
            <v>-</v>
          </cell>
          <cell r="G218" t="str">
            <v>-</v>
          </cell>
          <cell r="H218" t="str">
            <v>-</v>
          </cell>
          <cell r="I218" t="str">
            <v>-</v>
          </cell>
          <cell r="J218" t="str">
            <v>-</v>
          </cell>
          <cell r="K218" t="str">
            <v>-</v>
          </cell>
          <cell r="L218" t="str">
            <v>-</v>
          </cell>
          <cell r="M218" t="str">
            <v>-</v>
          </cell>
          <cell r="S218" t="str">
            <v>-</v>
          </cell>
          <cell r="T218" t="str">
            <v>-</v>
          </cell>
          <cell r="U218" t="str">
            <v>-</v>
          </cell>
          <cell r="V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t="str">
            <v>-</v>
          </cell>
          <cell r="AU218" t="str">
            <v>-</v>
          </cell>
        </row>
        <row r="219">
          <cell r="A219" t="str">
            <v>703-9</v>
          </cell>
          <cell r="B219">
            <v>703</v>
          </cell>
          <cell r="C219" t="str">
            <v>世界に羽ばたく企業が生まれる世界有数のスタートアップ拠点都市の構築</v>
          </cell>
          <cell r="D219">
            <v>9</v>
          </cell>
          <cell r="E219" t="str">
            <v>-</v>
          </cell>
          <cell r="F219" t="str">
            <v>-</v>
          </cell>
          <cell r="G219" t="str">
            <v>-</v>
          </cell>
          <cell r="H219" t="str">
            <v>-</v>
          </cell>
          <cell r="I219" t="str">
            <v>-</v>
          </cell>
          <cell r="J219" t="str">
            <v>-</v>
          </cell>
          <cell r="K219" t="str">
            <v>-</v>
          </cell>
          <cell r="L219" t="str">
            <v>-</v>
          </cell>
          <cell r="M219" t="str">
            <v>-</v>
          </cell>
          <cell r="S219" t="str">
            <v>-</v>
          </cell>
          <cell r="T219" t="str">
            <v>-</v>
          </cell>
          <cell r="U219" t="str">
            <v>-</v>
          </cell>
          <cell r="V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S219" t="str">
            <v>-</v>
          </cell>
          <cell r="AT219" t="str">
            <v>-</v>
          </cell>
          <cell r="AU219" t="str">
            <v>-</v>
          </cell>
        </row>
        <row r="220">
          <cell r="A220" t="str">
            <v>704-1</v>
          </cell>
          <cell r="B220">
            <v>704</v>
          </cell>
          <cell r="C220" t="str">
            <v>地域と文化を支える伝統産業，商業の振興</v>
          </cell>
          <cell r="D220">
            <v>1</v>
          </cell>
          <cell r="E220" t="str">
            <v>伝統産業製品の出荷額</v>
          </cell>
          <cell r="F220" t="str">
            <v>億円</v>
          </cell>
          <cell r="G220" t="str">
            <v>産業観光局</v>
          </cell>
          <cell r="H220" t="str">
            <v>クリエイティブ産業振興室</v>
          </cell>
          <cell r="I220" t="str">
            <v>222-3337</v>
          </cell>
          <cell r="J220" t="str">
            <v>京都市指定の伝統産業製品を対象とした出荷額</v>
          </cell>
          <cell r="K220" t="str">
            <v>伝統産業の活性化の状況を示す指標</v>
          </cell>
          <cell r="L220" t="str">
            <v>出典：業界アンケート調査</v>
          </cell>
          <cell r="M220" t="str">
            <v>増加する方が良い指標</v>
          </cell>
          <cell r="N220">
            <v>1716</v>
          </cell>
          <cell r="O220">
            <v>1716</v>
          </cell>
          <cell r="P220">
            <v>1716</v>
          </cell>
          <cell r="Q220">
            <v>1716</v>
          </cell>
          <cell r="R220">
            <v>1716</v>
          </cell>
          <cell r="S220" t="str">
            <v>-</v>
          </cell>
          <cell r="T220" t="str">
            <v>-</v>
          </cell>
          <cell r="U220" t="str">
            <v>①既存計画に基づいて算出する目標値</v>
          </cell>
          <cell r="V220" t="str">
            <v>第３期京都市伝統産業活性化推進計画</v>
          </cell>
          <cell r="W220">
            <v>1507</v>
          </cell>
          <cell r="X220" t="str">
            <v>-</v>
          </cell>
          <cell r="Y220" t="str">
            <v>-</v>
          </cell>
          <cell r="Z220" t="str">
            <v>-</v>
          </cell>
          <cell r="AA220" t="str">
            <v>-</v>
          </cell>
          <cell r="AB220">
            <v>0.87820512820512819</v>
          </cell>
          <cell r="AC220" t="str">
            <v>-</v>
          </cell>
          <cell r="AD220" t="str">
            <v>-</v>
          </cell>
          <cell r="AE220" t="str">
            <v>-</v>
          </cell>
          <cell r="AF220" t="str">
            <v>-</v>
          </cell>
          <cell r="AG220" t="str">
            <v>-</v>
          </cell>
          <cell r="AH220" t="str">
            <v>-</v>
          </cell>
          <cell r="AI220" t="str">
            <v>-</v>
          </cell>
          <cell r="AJ220" t="str">
            <v>-</v>
          </cell>
          <cell r="AK220" t="str">
            <v>-</v>
          </cell>
          <cell r="AL220" t="str">
            <v>-</v>
          </cell>
          <cell r="AM220" t="str">
            <v>集計時期の関係上，最新数値は令和元年度数値となる。
また，最新数値の公表時に過年度数値を遡って修正することがある。</v>
          </cell>
          <cell r="AN220" t="str">
            <v>最新数値の目標値に対する達成度が
a：80%以上
b：60%以上～80%未満
c：40%以上～60%未満
d：20%以上～40%未満
e：20%未満</v>
          </cell>
          <cell r="AO220" t="str">
            <v>民間部門の寄与度が比較的高いことや
景気動向にも大きく影響を受けるため，80％以上の達成をａ評価とし，以
下20％刻みで基準を設定した。</v>
          </cell>
          <cell r="AP220" t="str">
            <v>a</v>
          </cell>
          <cell r="AQ220" t="str">
            <v>-</v>
          </cell>
          <cell r="AR220" t="str">
            <v>-</v>
          </cell>
          <cell r="AS220" t="str">
            <v>-</v>
          </cell>
          <cell r="AT220" t="str">
            <v>-</v>
          </cell>
          <cell r="AU220">
            <v>1</v>
          </cell>
        </row>
        <row r="221">
          <cell r="A221" t="str">
            <v>704-2</v>
          </cell>
          <cell r="B221">
            <v>704</v>
          </cell>
          <cell r="C221" t="str">
            <v>地域と文化を支える伝統産業，商業の振興</v>
          </cell>
          <cell r="D221">
            <v>2</v>
          </cell>
          <cell r="E221" t="str">
            <v>商店街組織に加入している商店の割合</v>
          </cell>
          <cell r="F221" t="str">
            <v>％</v>
          </cell>
          <cell r="G221" t="str">
            <v>産業観光局</v>
          </cell>
          <cell r="H221" t="str">
            <v>地域企業イノベーション推進室</v>
          </cell>
          <cell r="I221" t="str">
            <v>222-3329</v>
          </cell>
          <cell r="J221" t="str">
            <v>総店舗数に占める商店街組織に加入している店舗の割合</v>
          </cell>
          <cell r="K221" t="str">
            <v>京都の商業の活性化に向けた商店街の振興状況を示す指標</v>
          </cell>
          <cell r="L221" t="str">
            <v>出典：事業担当課調べ</v>
          </cell>
          <cell r="M221" t="str">
            <v>増加する方が良い指標</v>
          </cell>
          <cell r="N221">
            <v>0.79059999999999997</v>
          </cell>
          <cell r="O221">
            <v>0.81240000000000001</v>
          </cell>
          <cell r="P221">
            <v>0.83420000000000005</v>
          </cell>
          <cell r="Q221">
            <v>0.85599999999999998</v>
          </cell>
          <cell r="R221">
            <v>0.87780000000000002</v>
          </cell>
          <cell r="S221" t="str">
            <v>R7</v>
          </cell>
          <cell r="T221">
            <v>0.9</v>
          </cell>
          <cell r="U221" t="str">
            <v>④外的要因を踏まえた目標値</v>
          </cell>
          <cell r="V221" t="str">
            <v>商店街の街区内にある商店は増減するものの，より多くの商店が商店街組織に加入することを目指し，前回設定時目標であった90％を引き続き目標として設定する。</v>
          </cell>
          <cell r="W221">
            <v>0.79820000000000002</v>
          </cell>
          <cell r="X221" t="str">
            <v>-</v>
          </cell>
          <cell r="Y221" t="str">
            <v>-</v>
          </cell>
          <cell r="Z221" t="str">
            <v>-</v>
          </cell>
          <cell r="AA221" t="str">
            <v>-</v>
          </cell>
          <cell r="AB221">
            <v>1.0096129521882116</v>
          </cell>
          <cell r="AC221" t="str">
            <v>-</v>
          </cell>
          <cell r="AD221" t="str">
            <v>-</v>
          </cell>
          <cell r="AE221" t="str">
            <v>-</v>
          </cell>
          <cell r="AF221" t="str">
            <v>-</v>
          </cell>
          <cell r="AG221">
            <v>0.88688888888888884</v>
          </cell>
          <cell r="AH221" t="str">
            <v>-</v>
          </cell>
          <cell r="AI221" t="str">
            <v>-</v>
          </cell>
          <cell r="AJ221" t="str">
            <v>-</v>
          </cell>
          <cell r="AK221" t="str">
            <v>-</v>
          </cell>
          <cell r="AL221" t="str">
            <v>-</v>
          </cell>
          <cell r="AM221" t="str">
            <v>（毎年2月調査）
平成27年：78.13％
平成28年：79.46％
平成29年：77.75％
平成30年：80.35％
平成31年：79.12％
令和２年：76.88％</v>
          </cell>
          <cell r="AN221" t="str">
            <v>最新数値の目標値に対する達成度が
a：80%以上
b：60%以上～80%未満
c：40%以上～60%未満
d：20%以上～40%未満
e：20%未満</v>
          </cell>
          <cell r="AO221" t="str">
            <v>当該指標については，民間部門の寄与度が比較的高いことや景気動向にも影響を受けるため，80％以上をａ，以下20％刻みで基準を設定した。</v>
          </cell>
          <cell r="AP221" t="str">
            <v>a</v>
          </cell>
          <cell r="AQ221" t="str">
            <v>-</v>
          </cell>
          <cell r="AR221" t="str">
            <v>-</v>
          </cell>
          <cell r="AS221" t="str">
            <v>-</v>
          </cell>
          <cell r="AT221" t="str">
            <v>-</v>
          </cell>
          <cell r="AU221">
            <v>1</v>
          </cell>
        </row>
        <row r="222">
          <cell r="A222" t="str">
            <v>704-3</v>
          </cell>
          <cell r="B222">
            <v>704</v>
          </cell>
          <cell r="C222" t="str">
            <v>地域と文化を支える伝統産業，商業の振興</v>
          </cell>
          <cell r="D222">
            <v>3</v>
          </cell>
          <cell r="E222" t="str">
            <v>来街者が増加したと回答した商店街の割合</v>
          </cell>
          <cell r="F222" t="str">
            <v>％</v>
          </cell>
          <cell r="G222" t="str">
            <v>産業観光局</v>
          </cell>
          <cell r="H222" t="str">
            <v>地域企業イノベーション推進室</v>
          </cell>
          <cell r="I222" t="str">
            <v>222-3329</v>
          </cell>
          <cell r="J222" t="str">
            <v xml:space="preserve">本市市域の商店街（約150商店街）を対象とした，商店街活動等に関するアンケート調査に対する有効回答のうち，「前年度に比べて来街者が増加した」と回答した商店街の割合
</v>
          </cell>
          <cell r="K222" t="str">
            <v>商いによるにぎわいの創出に向けた商店街への来街状況を示す指標</v>
          </cell>
          <cell r="L222" t="str">
            <v>出典：事業担当課調べ</v>
          </cell>
          <cell r="M222" t="str">
            <v>増加する方が良い指標</v>
          </cell>
          <cell r="N222" t="str">
            <v>-</v>
          </cell>
          <cell r="O222">
            <v>0.3</v>
          </cell>
          <cell r="P222">
            <v>0.35</v>
          </cell>
          <cell r="Q222">
            <v>0.4</v>
          </cell>
          <cell r="R222">
            <v>0.45</v>
          </cell>
          <cell r="S222" t="str">
            <v>R7</v>
          </cell>
          <cell r="T222">
            <v>0.5</v>
          </cell>
          <cell r="U222" t="str">
            <v>④外的要因を踏まえた目標値</v>
          </cell>
          <cell r="V222" t="str">
            <v>消費者の日常の買い物環境が大きく変化している中で，アンケートに回答した過半数の商店街が来街者の増加を実感できることを目標として設定する。</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cell r="AJ222" t="str">
            <v>-</v>
          </cell>
          <cell r="AK222" t="str">
            <v>-</v>
          </cell>
          <cell r="AL222" t="str">
            <v>-</v>
          </cell>
          <cell r="AM222" t="str">
            <v>新たに設定した指標であり，最新数値がないため，評価できず。</v>
          </cell>
          <cell r="AN222" t="str">
            <v>最新数値の目標値に対する達成度が
a：80%以上
b：60%以上～80%未満
c：40%以上～60%未満
d：20%以上～40%未満
e：20%未満</v>
          </cell>
          <cell r="AO222" t="str">
            <v>当該指標については，民間部門の寄与度が比較的高いことや景気動向にも影響を受けるため，80％以上をａ，以下20％刻みで基準を設定した。</v>
          </cell>
          <cell r="AP222" t="str">
            <v>-</v>
          </cell>
          <cell r="AQ222" t="str">
            <v>-</v>
          </cell>
          <cell r="AR222" t="str">
            <v>-</v>
          </cell>
          <cell r="AS222" t="str">
            <v>-</v>
          </cell>
          <cell r="AT222" t="str">
            <v>-</v>
          </cell>
          <cell r="AU222" t="str">
            <v>-</v>
          </cell>
        </row>
        <row r="223">
          <cell r="A223" t="str">
            <v>704-4</v>
          </cell>
          <cell r="B223">
            <v>704</v>
          </cell>
          <cell r="C223" t="str">
            <v>地域と文化を支える伝統産業，商業の振興</v>
          </cell>
          <cell r="D223">
            <v>4</v>
          </cell>
          <cell r="E223" t="str">
            <v>-</v>
          </cell>
          <cell r="F223" t="str">
            <v>-</v>
          </cell>
          <cell r="G223" t="str">
            <v>-</v>
          </cell>
          <cell r="H223" t="str">
            <v>-</v>
          </cell>
          <cell r="I223" t="str">
            <v>-</v>
          </cell>
          <cell r="J223" t="str">
            <v>-</v>
          </cell>
          <cell r="K223" t="str">
            <v>-</v>
          </cell>
          <cell r="L223" t="str">
            <v>-</v>
          </cell>
          <cell r="M223" t="str">
            <v>-</v>
          </cell>
          <cell r="S223" t="str">
            <v>-</v>
          </cell>
          <cell r="T223" t="str">
            <v>-</v>
          </cell>
          <cell r="U223" t="str">
            <v>-</v>
          </cell>
          <cell r="V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t="str">
            <v>-</v>
          </cell>
          <cell r="AL223" t="str">
            <v>-</v>
          </cell>
          <cell r="AM223" t="str">
            <v>-</v>
          </cell>
          <cell r="AN223" t="str">
            <v>-</v>
          </cell>
          <cell r="AO223" t="str">
            <v>-</v>
          </cell>
          <cell r="AP223" t="str">
            <v>-</v>
          </cell>
          <cell r="AQ223" t="str">
            <v>-</v>
          </cell>
          <cell r="AR223" t="str">
            <v>-</v>
          </cell>
          <cell r="AS223" t="str">
            <v>-</v>
          </cell>
          <cell r="AT223" t="str">
            <v>-</v>
          </cell>
          <cell r="AU223" t="str">
            <v>-</v>
          </cell>
        </row>
        <row r="224">
          <cell r="A224" t="str">
            <v>704-5</v>
          </cell>
          <cell r="B224">
            <v>704</v>
          </cell>
          <cell r="C224" t="str">
            <v>地域と文化を支える伝統産業，商業の振興</v>
          </cell>
          <cell r="D224">
            <v>5</v>
          </cell>
          <cell r="E224" t="str">
            <v>-</v>
          </cell>
          <cell r="F224" t="str">
            <v>-</v>
          </cell>
          <cell r="G224" t="str">
            <v>-</v>
          </cell>
          <cell r="H224" t="str">
            <v>-</v>
          </cell>
          <cell r="I224" t="str">
            <v>-</v>
          </cell>
          <cell r="J224" t="str">
            <v>-</v>
          </cell>
          <cell r="K224" t="str">
            <v>-</v>
          </cell>
          <cell r="L224" t="str">
            <v>-</v>
          </cell>
          <cell r="M224" t="str">
            <v>-</v>
          </cell>
          <cell r="S224" t="str">
            <v>-</v>
          </cell>
          <cell r="T224" t="str">
            <v>-</v>
          </cell>
          <cell r="U224" t="str">
            <v>-</v>
          </cell>
          <cell r="V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cell r="AU224" t="str">
            <v>-</v>
          </cell>
        </row>
        <row r="225">
          <cell r="A225" t="str">
            <v>704-6</v>
          </cell>
          <cell r="B225">
            <v>704</v>
          </cell>
          <cell r="C225" t="str">
            <v>地域と文化を支える伝統産業，商業の振興</v>
          </cell>
          <cell r="D225">
            <v>6</v>
          </cell>
          <cell r="E225" t="str">
            <v>-</v>
          </cell>
          <cell r="F225" t="str">
            <v>-</v>
          </cell>
          <cell r="G225" t="str">
            <v>-</v>
          </cell>
          <cell r="H225" t="str">
            <v>-</v>
          </cell>
          <cell r="I225" t="str">
            <v>-</v>
          </cell>
          <cell r="J225" t="str">
            <v>-</v>
          </cell>
          <cell r="K225" t="str">
            <v>-</v>
          </cell>
          <cell r="L225" t="str">
            <v>-</v>
          </cell>
          <cell r="M225" t="str">
            <v>-</v>
          </cell>
          <cell r="S225" t="str">
            <v>-</v>
          </cell>
          <cell r="T225" t="str">
            <v>-</v>
          </cell>
          <cell r="U225" t="str">
            <v>-</v>
          </cell>
          <cell r="V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row>
        <row r="226">
          <cell r="A226" t="str">
            <v>704-7</v>
          </cell>
          <cell r="B226">
            <v>704</v>
          </cell>
          <cell r="C226" t="str">
            <v>地域と文化を支える伝統産業，商業の振興</v>
          </cell>
          <cell r="D226">
            <v>7</v>
          </cell>
          <cell r="E226" t="str">
            <v>-</v>
          </cell>
          <cell r="F226" t="str">
            <v>-</v>
          </cell>
          <cell r="G226" t="str">
            <v>-</v>
          </cell>
          <cell r="H226" t="str">
            <v>-</v>
          </cell>
          <cell r="I226" t="str">
            <v>-</v>
          </cell>
          <cell r="J226" t="str">
            <v>-</v>
          </cell>
          <cell r="K226" t="str">
            <v>-</v>
          </cell>
          <cell r="L226" t="str">
            <v>-</v>
          </cell>
          <cell r="M226" t="str">
            <v>-</v>
          </cell>
          <cell r="S226" t="str">
            <v>-</v>
          </cell>
          <cell r="T226" t="str">
            <v>-</v>
          </cell>
          <cell r="U226" t="str">
            <v>-</v>
          </cell>
          <cell r="V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cell r="AU226" t="str">
            <v>-</v>
          </cell>
        </row>
        <row r="227">
          <cell r="A227" t="str">
            <v>704-8</v>
          </cell>
          <cell r="B227">
            <v>704</v>
          </cell>
          <cell r="C227" t="str">
            <v>地域と文化を支える伝統産業，商業の振興</v>
          </cell>
          <cell r="D227">
            <v>8</v>
          </cell>
          <cell r="E227" t="str">
            <v>-</v>
          </cell>
          <cell r="F227" t="str">
            <v>-</v>
          </cell>
          <cell r="G227" t="str">
            <v>-</v>
          </cell>
          <cell r="H227" t="str">
            <v>-</v>
          </cell>
          <cell r="I227" t="str">
            <v>-</v>
          </cell>
          <cell r="J227" t="str">
            <v>-</v>
          </cell>
          <cell r="K227" t="str">
            <v>-</v>
          </cell>
          <cell r="L227" t="str">
            <v>-</v>
          </cell>
          <cell r="M227" t="str">
            <v>-</v>
          </cell>
          <cell r="S227" t="str">
            <v>-</v>
          </cell>
          <cell r="T227" t="str">
            <v>-</v>
          </cell>
          <cell r="U227" t="str">
            <v>-</v>
          </cell>
          <cell r="V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cell r="AU227" t="str">
            <v>-</v>
          </cell>
        </row>
        <row r="228">
          <cell r="A228" t="str">
            <v>704-9</v>
          </cell>
          <cell r="B228">
            <v>704</v>
          </cell>
          <cell r="C228" t="str">
            <v>地域と文化を支える伝統産業，商業の振興</v>
          </cell>
          <cell r="D228">
            <v>9</v>
          </cell>
          <cell r="E228" t="str">
            <v>-</v>
          </cell>
          <cell r="F228" t="str">
            <v>-</v>
          </cell>
          <cell r="G228" t="str">
            <v>-</v>
          </cell>
          <cell r="H228" t="str">
            <v>-</v>
          </cell>
          <cell r="I228" t="str">
            <v>-</v>
          </cell>
          <cell r="J228" t="str">
            <v>-</v>
          </cell>
          <cell r="K228" t="str">
            <v>-</v>
          </cell>
          <cell r="L228" t="str">
            <v>-</v>
          </cell>
          <cell r="M228" t="str">
            <v>-</v>
          </cell>
          <cell r="S228" t="str">
            <v>-</v>
          </cell>
          <cell r="T228" t="str">
            <v>-</v>
          </cell>
          <cell r="U228" t="str">
            <v>-</v>
          </cell>
          <cell r="V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cell r="AU228" t="str">
            <v>-</v>
          </cell>
        </row>
        <row r="229">
          <cell r="A229" t="str">
            <v>705-1</v>
          </cell>
          <cell r="B229">
            <v>705</v>
          </cell>
          <cell r="C229" t="str">
            <v>京の食文化の継承・発展と安全・安心な生鮮食料品等の安定的な供給</v>
          </cell>
          <cell r="D229">
            <v>1</v>
          </cell>
          <cell r="E229" t="str">
            <v>特定伝統料理海外普及事業における外国人料理人の受入れ人数</v>
          </cell>
          <cell r="F229" t="str">
            <v>人</v>
          </cell>
          <cell r="G229" t="str">
            <v>産業観光局</v>
          </cell>
          <cell r="H229" t="str">
            <v>産業企画室</v>
          </cell>
          <cell r="I229" t="str">
            <v>222-3308</v>
          </cell>
          <cell r="J229" t="str">
            <v>外国人料理人が料亭で働きながら京料理の知識及び技術を習得し，帰国後に京料理を発信することを通じて，海外での和食文化の普及を図る「特定伝統料理海外普及事業」で受入れた外国人料理人の人数(累計)</v>
          </cell>
          <cell r="K229" t="str">
            <v>京料理，京の食文化の継承，海外への普及の程度を測る指標</v>
          </cell>
          <cell r="L229" t="str">
            <v>出典：事業担当課調べ</v>
          </cell>
          <cell r="M229" t="str">
            <v>増加する方が良い指標</v>
          </cell>
          <cell r="N229">
            <v>19</v>
          </cell>
          <cell r="O229">
            <v>21</v>
          </cell>
          <cell r="P229">
            <v>24</v>
          </cell>
          <cell r="Q229">
            <v>26</v>
          </cell>
          <cell r="R229">
            <v>28</v>
          </cell>
          <cell r="S229" t="str">
            <v>R7</v>
          </cell>
          <cell r="T229">
            <v>30</v>
          </cell>
          <cell r="U229" t="str">
            <v>①既存計画に基づいて算出する目標値</v>
          </cell>
          <cell r="V229" t="str">
            <v>地域活性化総合特別区域計画の中で設定している数値目標</v>
          </cell>
          <cell r="W229">
            <v>19</v>
          </cell>
          <cell r="X229" t="str">
            <v>-</v>
          </cell>
          <cell r="Y229" t="str">
            <v>-</v>
          </cell>
          <cell r="Z229" t="str">
            <v>-</v>
          </cell>
          <cell r="AA229" t="str">
            <v>-</v>
          </cell>
          <cell r="AB229">
            <v>1</v>
          </cell>
          <cell r="AC229" t="str">
            <v>-</v>
          </cell>
          <cell r="AD229" t="str">
            <v>-</v>
          </cell>
          <cell r="AE229" t="str">
            <v>-</v>
          </cell>
          <cell r="AF229" t="str">
            <v>-</v>
          </cell>
          <cell r="AG229">
            <v>0.6333333333333333</v>
          </cell>
          <cell r="AH229" t="str">
            <v>-</v>
          </cell>
          <cell r="AI229" t="str">
            <v>-</v>
          </cell>
          <cell r="AJ229" t="str">
            <v>-</v>
          </cell>
          <cell r="AK229" t="str">
            <v>-</v>
          </cell>
          <cell r="AL229" t="str">
            <v>-</v>
          </cell>
          <cell r="AM229" t="str">
            <v>-</v>
          </cell>
          <cell r="AN229" t="str">
            <v>年度ごとの受入れ人数が，
a：3人以上
b：2人
c：1人
d：0人（受入調整中案件あり）
e：0人（受入調整中案件なし）</v>
          </cell>
          <cell r="AO229" t="str">
            <v>令和2年度末で19人の受入れ実績があり，令和7年度の目標値（30人）達成のためには，年間2～3人を受入れる必要があることから，3人以上をaとし，以下1人刻みで基準を設定した。
また，受入れまでに，外国人料理人と受入可能な料亭との各種調整が必要なことから，受入れ人数が0人の場合でも，受入調整案件の有無でd，eの評価基準を設定した。</v>
          </cell>
          <cell r="AP229" t="str">
            <v>d</v>
          </cell>
          <cell r="AQ229" t="str">
            <v>-</v>
          </cell>
          <cell r="AR229" t="str">
            <v>-</v>
          </cell>
          <cell r="AS229" t="str">
            <v>-</v>
          </cell>
          <cell r="AT229" t="str">
            <v>-</v>
          </cell>
          <cell r="AU229">
            <v>1</v>
          </cell>
        </row>
        <row r="230">
          <cell r="A230" t="str">
            <v>705-2</v>
          </cell>
          <cell r="B230">
            <v>705</v>
          </cell>
          <cell r="C230" t="str">
            <v>京の食文化の継承・発展と安全・安心な生鮮食料品等の安定的な供給</v>
          </cell>
          <cell r="D230">
            <v>2</v>
          </cell>
          <cell r="E230" t="str">
            <v>あじわい館の事業参加者数（来館者数含む。）</v>
          </cell>
          <cell r="F230" t="str">
            <v>人</v>
          </cell>
          <cell r="G230" t="str">
            <v>産業観光局</v>
          </cell>
          <cell r="H230" t="str">
            <v>中央卸売市場第一市場</v>
          </cell>
          <cell r="I230" t="str">
            <v>312-6564</v>
          </cell>
          <cell r="J230" t="str">
            <v>あじわい館における１年間の事業参加者数（来館者数含む。）</v>
          </cell>
          <cell r="K230" t="str">
            <v>京の食文化の継承・発展に向けて，あじわい館の利用状況を示す指標</v>
          </cell>
          <cell r="L230" t="str">
            <v>出典：事業担当課調べ</v>
          </cell>
          <cell r="M230" t="str">
            <v>増加する方が良い指標</v>
          </cell>
          <cell r="N230">
            <v>6000</v>
          </cell>
          <cell r="O230">
            <v>6000</v>
          </cell>
          <cell r="P230">
            <v>30000</v>
          </cell>
          <cell r="Q230">
            <v>30000</v>
          </cell>
          <cell r="R230">
            <v>30000</v>
          </cell>
          <cell r="S230" t="str">
            <v>R7</v>
          </cell>
          <cell r="T230">
            <v>132000</v>
          </cell>
          <cell r="U230" t="str">
            <v>①既存計画に基づいて算出する目標値</v>
          </cell>
          <cell r="V230" t="str">
            <v>京都市中央卸売市場第一市場マスタープラン
※R2単年度目標については，コロナ禍の影響に伴う事業縮小を踏まえて設定</v>
          </cell>
          <cell r="W230">
            <v>5145</v>
          </cell>
          <cell r="X230" t="str">
            <v>-</v>
          </cell>
          <cell r="Y230" t="str">
            <v>-</v>
          </cell>
          <cell r="Z230" t="str">
            <v>-</v>
          </cell>
          <cell r="AA230" t="str">
            <v>-</v>
          </cell>
          <cell r="AB230">
            <v>0.85750000000000004</v>
          </cell>
          <cell r="AC230" t="str">
            <v>-</v>
          </cell>
          <cell r="AD230" t="str">
            <v>-</v>
          </cell>
          <cell r="AE230" t="str">
            <v>-</v>
          </cell>
          <cell r="AF230" t="str">
            <v>-</v>
          </cell>
          <cell r="AG230">
            <v>3.8977272727272728E-2</v>
          </cell>
          <cell r="AH230" t="str">
            <v>-</v>
          </cell>
          <cell r="AI230" t="str">
            <v>-</v>
          </cell>
          <cell r="AJ230" t="str">
            <v>-</v>
          </cell>
          <cell r="AK230" t="str">
            <v>-</v>
          </cell>
          <cell r="AL230" t="str">
            <v>-</v>
          </cell>
          <cell r="AM230" t="str">
            <v>【あじわい館の事業参加者数（人）】　　H28 35,486　　　　　　　　　　　　　　　　　　　　　　　　H29 35,489　　　　　　　　　　　　　　　　　　　　　　　　　H30 35,493　　　　　　　　　　　　　　　　　　　　　　　　　　　　R1　32,178
※40万人（平成26年度からの累計）を目指すこととしていたが，R2,3についてはコロナの影響を目標値に反映した。</v>
          </cell>
          <cell r="AN230" t="str">
            <v>最新数値の目標値に対する達成度が
a：100%以上
b：80%以上～100%未満
c：60%以上～80%未満
d：40%以上～60%未満
e：40%未満</v>
          </cell>
          <cell r="AO230" t="str">
            <v>目標値を達成した場合をａとし，以下20％刻みで評価基準を設定した。</v>
          </cell>
          <cell r="AP230" t="str">
            <v>b</v>
          </cell>
          <cell r="AQ230" t="str">
            <v>-</v>
          </cell>
          <cell r="AR230" t="str">
            <v>-</v>
          </cell>
          <cell r="AS230" t="str">
            <v>-</v>
          </cell>
          <cell r="AT230" t="str">
            <v>-</v>
          </cell>
          <cell r="AU230">
            <v>1</v>
          </cell>
        </row>
        <row r="231">
          <cell r="A231" t="str">
            <v>705-3</v>
          </cell>
          <cell r="B231">
            <v>705</v>
          </cell>
          <cell r="C231" t="str">
            <v>京の食文化の継承・発展と安全・安心な生鮮食料品等の安定的な供給</v>
          </cell>
          <cell r="D231">
            <v>3</v>
          </cell>
          <cell r="E231" t="str">
            <v>取扱数量(青果・水産物)</v>
          </cell>
          <cell r="F231" t="str">
            <v>トン</v>
          </cell>
          <cell r="G231" t="str">
            <v>産業観光局</v>
          </cell>
          <cell r="H231" t="str">
            <v>中央卸売市場第一市場</v>
          </cell>
          <cell r="I231" t="str">
            <v>312-6564</v>
          </cell>
          <cell r="J231" t="str">
            <v>第一市場青果部及び水産物部の1年間の取扱数量</v>
          </cell>
          <cell r="K231" t="str">
            <v>京都の産業・商業を支える流通体制の強化に向けて，第一市場の骨格を成す青果部及び水産物部の取引状況ないしは市場の経営状況を示す指標</v>
          </cell>
          <cell r="L231" t="str">
            <v>出典：事業担当課調べ</v>
          </cell>
          <cell r="M231" t="str">
            <v>増加する方が良い指標</v>
          </cell>
          <cell r="N231">
            <v>314000</v>
          </cell>
          <cell r="O231">
            <v>316000</v>
          </cell>
          <cell r="P231">
            <v>318000</v>
          </cell>
          <cell r="Q231">
            <v>323000</v>
          </cell>
          <cell r="R231">
            <v>327000</v>
          </cell>
          <cell r="S231" t="str">
            <v>R7</v>
          </cell>
          <cell r="T231">
            <v>330000</v>
          </cell>
          <cell r="U231" t="str">
            <v>①既存計画に基づいて算出する目標値</v>
          </cell>
          <cell r="V231" t="str">
            <v>京都市中央卸売市場第一市場マスタープラン</v>
          </cell>
          <cell r="W231">
            <v>273145</v>
          </cell>
          <cell r="X231" t="str">
            <v>-</v>
          </cell>
          <cell r="Y231" t="str">
            <v>-</v>
          </cell>
          <cell r="Z231" t="str">
            <v>-</v>
          </cell>
          <cell r="AA231" t="str">
            <v>-</v>
          </cell>
          <cell r="AB231">
            <v>0.86988853503184715</v>
          </cell>
          <cell r="AC231" t="str">
            <v>-</v>
          </cell>
          <cell r="AD231" t="str">
            <v>-</v>
          </cell>
          <cell r="AE231" t="str">
            <v>-</v>
          </cell>
          <cell r="AF231" t="str">
            <v>-</v>
          </cell>
          <cell r="AG231">
            <v>0.82771212121212123</v>
          </cell>
          <cell r="AH231" t="str">
            <v>-</v>
          </cell>
          <cell r="AI231" t="str">
            <v>-</v>
          </cell>
          <cell r="AJ231" t="str">
            <v>-</v>
          </cell>
          <cell r="AK231" t="str">
            <v>-</v>
          </cell>
          <cell r="AL231" t="str">
            <v>-</v>
          </cell>
          <cell r="AM231" t="str">
            <v>-</v>
          </cell>
          <cell r="AN231" t="str">
            <v>最新数値の目標値に対する達成度が
a：90%以上
b：70%以上～90%未満
c：50%以上～70%未満
d：30%以上～50%未満
e：30%未満</v>
          </cell>
          <cell r="AO231" t="str">
            <v>人口減少や市場外流通の増加，食生活
の変化等といった社会的背景のもと，
取扱数量を増加させることは相当な困
難を伴うため，90％以上をａとし，以
下20％刻みで評価基準を設定した。</v>
          </cell>
          <cell r="AP231" t="str">
            <v>b</v>
          </cell>
          <cell r="AQ231" t="str">
            <v>-</v>
          </cell>
          <cell r="AR231" t="str">
            <v>-</v>
          </cell>
          <cell r="AS231" t="str">
            <v>-</v>
          </cell>
          <cell r="AT231" t="str">
            <v>-</v>
          </cell>
          <cell r="AU231">
            <v>1</v>
          </cell>
        </row>
        <row r="232">
          <cell r="A232" t="str">
            <v>705-4</v>
          </cell>
          <cell r="B232">
            <v>705</v>
          </cell>
          <cell r="C232" t="str">
            <v>京の食文化の継承・発展と安全・安心な生鮮食料品等の安定的な供給</v>
          </cell>
          <cell r="D232">
            <v>4</v>
          </cell>
          <cell r="E232" t="str">
            <v>取扱金額(青果・水産物)</v>
          </cell>
          <cell r="F232" t="str">
            <v>百万円</v>
          </cell>
          <cell r="G232" t="str">
            <v>産業観光局</v>
          </cell>
          <cell r="H232" t="str">
            <v>中央卸売市場第一市場</v>
          </cell>
          <cell r="I232" t="str">
            <v>312-6564</v>
          </cell>
          <cell r="J232" t="str">
            <v>第一市場青果部及び水産物部の1年間の取扱金額</v>
          </cell>
          <cell r="K232" t="str">
            <v>京都の産業・商業を支える流通体制の強化に向けて，第一市場の骨格を成す青果部及び水産物部の取引状況ないしは市場の経営状況を示す指標</v>
          </cell>
          <cell r="L232" t="str">
            <v>出典：事業担当課調べ</v>
          </cell>
          <cell r="M232" t="str">
            <v>増加する方が良い指標</v>
          </cell>
          <cell r="N232">
            <v>109600</v>
          </cell>
          <cell r="O232">
            <v>110200</v>
          </cell>
          <cell r="P232">
            <v>110700</v>
          </cell>
          <cell r="Q232">
            <v>112700</v>
          </cell>
          <cell r="R232">
            <v>114800</v>
          </cell>
          <cell r="S232" t="str">
            <v>R7</v>
          </cell>
          <cell r="T232">
            <v>117000</v>
          </cell>
          <cell r="U232" t="str">
            <v>①既存計画に基づいて算出する目標値</v>
          </cell>
          <cell r="V232" t="str">
            <v>京都市中央卸売市場第一市場マスタープラン</v>
          </cell>
          <cell r="W232">
            <v>95579</v>
          </cell>
          <cell r="X232" t="str">
            <v>-</v>
          </cell>
          <cell r="Y232" t="str">
            <v>-</v>
          </cell>
          <cell r="Z232" t="str">
            <v>-</v>
          </cell>
          <cell r="AA232" t="str">
            <v>-</v>
          </cell>
          <cell r="AB232">
            <v>0.87207116788321171</v>
          </cell>
          <cell r="AC232" t="str">
            <v>-</v>
          </cell>
          <cell r="AD232" t="str">
            <v>-</v>
          </cell>
          <cell r="AE232" t="str">
            <v>-</v>
          </cell>
          <cell r="AF232" t="str">
            <v>-</v>
          </cell>
          <cell r="AG232">
            <v>0.81691452991452995</v>
          </cell>
          <cell r="AH232" t="str">
            <v>-</v>
          </cell>
          <cell r="AI232" t="str">
            <v>-</v>
          </cell>
          <cell r="AJ232" t="str">
            <v>-</v>
          </cell>
          <cell r="AK232" t="str">
            <v>-</v>
          </cell>
          <cell r="AL232" t="str">
            <v>-</v>
          </cell>
          <cell r="AM232" t="str">
            <v>-</v>
          </cell>
          <cell r="AN232" t="str">
            <v>最新数値の目標値に対する達成度が
a：90%以上
b：70%以上～90%未満
c：50%以上～70%未満
d：30%以上～50%未満
e：30%未満</v>
          </cell>
          <cell r="AO232" t="str">
            <v>人口減少や市場外流通の増加，食生活
の変化等といった社会的背景のもと，
取扱金額を増加させることは相当な困
難を伴うため，90％以上をａとし，以
下20％刻みで評価基準を設定した。</v>
          </cell>
          <cell r="AP232" t="str">
            <v>b</v>
          </cell>
          <cell r="AQ232" t="str">
            <v>-</v>
          </cell>
          <cell r="AR232" t="str">
            <v>-</v>
          </cell>
          <cell r="AS232" t="str">
            <v>-</v>
          </cell>
          <cell r="AT232" t="str">
            <v>-</v>
          </cell>
          <cell r="AU232">
            <v>1</v>
          </cell>
        </row>
        <row r="233">
          <cell r="A233" t="str">
            <v>705-5</v>
          </cell>
          <cell r="B233">
            <v>705</v>
          </cell>
          <cell r="C233" t="str">
            <v>京の食文化の継承・発展と安全・安心な生鮮食料品等の安定的な供給</v>
          </cell>
          <cell r="D233">
            <v>5</v>
          </cell>
          <cell r="E233" t="str">
            <v>京都市民１人当たりの取扱数量（青果・水産物）</v>
          </cell>
          <cell r="F233" t="str">
            <v>Kg</v>
          </cell>
          <cell r="G233" t="str">
            <v>産業観光局</v>
          </cell>
          <cell r="H233" t="str">
            <v>中央卸売市場第一市場</v>
          </cell>
          <cell r="I233" t="str">
            <v>312-6564</v>
          </cell>
          <cell r="J233" t="str">
            <v>京都市民１人当たりの第一市場青果及び水産物の１年間の取扱数量</v>
          </cell>
          <cell r="K233" t="str">
            <v>京都の産業・商業を支える流通体制の強化に向けて，第一市場の骨格を成す青果部及び水産物部の取引状況ないしは市場の経営状況を示す指標</v>
          </cell>
          <cell r="L233" t="str">
            <v>出典：事業担当課調べ</v>
          </cell>
          <cell r="M233" t="str">
            <v>増加する方が良い指標</v>
          </cell>
          <cell r="N233">
            <v>214.9</v>
          </cell>
          <cell r="O233">
            <v>217.6</v>
          </cell>
          <cell r="P233">
            <v>219</v>
          </cell>
          <cell r="Q233">
            <v>222.5</v>
          </cell>
          <cell r="R233">
            <v>225.2</v>
          </cell>
          <cell r="S233" t="str">
            <v>R7</v>
          </cell>
          <cell r="T233">
            <v>228</v>
          </cell>
          <cell r="U233" t="str">
            <v>①既存計画に基づいて算出する目標値</v>
          </cell>
          <cell r="V233" t="str">
            <v>京都市中央卸売市場第一市場マスタープラン</v>
          </cell>
          <cell r="W233">
            <v>186.9</v>
          </cell>
          <cell r="X233" t="str">
            <v>-</v>
          </cell>
          <cell r="Y233" t="str">
            <v>-</v>
          </cell>
          <cell r="Z233" t="str">
            <v>-</v>
          </cell>
          <cell r="AA233" t="str">
            <v>-</v>
          </cell>
          <cell r="AB233">
            <v>0.86970684039087953</v>
          </cell>
          <cell r="AC233" t="str">
            <v>-</v>
          </cell>
          <cell r="AD233" t="str">
            <v>-</v>
          </cell>
          <cell r="AE233" t="str">
            <v>-</v>
          </cell>
          <cell r="AF233" t="str">
            <v>-</v>
          </cell>
          <cell r="AG233">
            <v>0.81973684210526321</v>
          </cell>
          <cell r="AH233" t="str">
            <v>-</v>
          </cell>
          <cell r="AI233" t="str">
            <v>-</v>
          </cell>
          <cell r="AJ233" t="str">
            <v>-</v>
          </cell>
          <cell r="AK233" t="str">
            <v>-</v>
          </cell>
          <cell r="AL233" t="str">
            <v>-</v>
          </cell>
          <cell r="AM233" t="str">
            <v>‐</v>
          </cell>
          <cell r="AN233" t="str">
            <v>最新数値の目標値に対する達成度が
a：90%以上
b：70%以上～90%未満
c：50%以上～70%未満
d：30%以上～50%未満
e：30%未満</v>
          </cell>
          <cell r="AO233" t="str">
            <v>人口減少や市場外流通の増加，食生活の変化等といった社会的背景のもと，取扱金額を増加させることは相当な困難を伴うため，90％以上をａとし，以下20％刻みで評価基準を設定した。</v>
          </cell>
          <cell r="AP233" t="str">
            <v>b</v>
          </cell>
          <cell r="AQ233" t="str">
            <v>-</v>
          </cell>
          <cell r="AR233" t="str">
            <v>-</v>
          </cell>
          <cell r="AS233" t="str">
            <v>-</v>
          </cell>
          <cell r="AT233" t="str">
            <v>-</v>
          </cell>
          <cell r="AU233">
            <v>1</v>
          </cell>
        </row>
        <row r="234">
          <cell r="A234" t="str">
            <v>705-6</v>
          </cell>
          <cell r="B234">
            <v>705</v>
          </cell>
          <cell r="C234" t="str">
            <v>京の食文化の継承・発展と安全・安心な生鮮食料品等の安定的な供給</v>
          </cell>
          <cell r="D234">
            <v>6</v>
          </cell>
          <cell r="E234" t="str">
            <v>京都市民１人当たりの取扱金額（青果・水産物）</v>
          </cell>
          <cell r="F234" t="str">
            <v>円</v>
          </cell>
          <cell r="G234" t="str">
            <v>産業観光局</v>
          </cell>
          <cell r="H234" t="str">
            <v>中央卸売市場第一市場</v>
          </cell>
          <cell r="I234" t="str">
            <v>312-6564</v>
          </cell>
          <cell r="J234" t="str">
            <v>京都市民１人当たりの第一市場青果及び水産物の１年間の取扱金額</v>
          </cell>
          <cell r="K234" t="str">
            <v>京都の産業・商業を支える流通体制の強化に向けて，第一市場の骨格を成す青果部及び水産物部の取引状況ないしは市場の経営状況を示す指標</v>
          </cell>
          <cell r="L234" t="str">
            <v>出典：事業担当課調べ</v>
          </cell>
          <cell r="M234" t="str">
            <v>増加する方が良い指標</v>
          </cell>
          <cell r="N234">
            <v>75006</v>
          </cell>
          <cell r="O234">
            <v>75893</v>
          </cell>
          <cell r="P234">
            <v>76241</v>
          </cell>
          <cell r="Q234">
            <v>77623</v>
          </cell>
          <cell r="R234">
            <v>79073</v>
          </cell>
          <cell r="S234" t="str">
            <v>R7</v>
          </cell>
          <cell r="T234">
            <v>80592</v>
          </cell>
          <cell r="U234" t="str">
            <v>①既存計画に基づいて算出する目標値</v>
          </cell>
          <cell r="V234" t="str">
            <v>京都市中央卸売市場第一市場マスタープラン</v>
          </cell>
          <cell r="W234">
            <v>65411</v>
          </cell>
          <cell r="X234" t="str">
            <v>-</v>
          </cell>
          <cell r="Y234" t="str">
            <v>-</v>
          </cell>
          <cell r="Z234" t="str">
            <v>-</v>
          </cell>
          <cell r="AA234" t="str">
            <v>-</v>
          </cell>
          <cell r="AB234">
            <v>0.8720769005146255</v>
          </cell>
          <cell r="AC234" t="str">
            <v>-</v>
          </cell>
          <cell r="AD234" t="str">
            <v>-</v>
          </cell>
          <cell r="AE234" t="str">
            <v>-</v>
          </cell>
          <cell r="AF234" t="str">
            <v>-</v>
          </cell>
          <cell r="AG234">
            <v>0.81163142743696648</v>
          </cell>
          <cell r="AH234" t="str">
            <v>-</v>
          </cell>
          <cell r="AI234" t="str">
            <v>-</v>
          </cell>
          <cell r="AJ234" t="str">
            <v>-</v>
          </cell>
          <cell r="AK234" t="str">
            <v>-</v>
          </cell>
          <cell r="AL234" t="str">
            <v>-</v>
          </cell>
          <cell r="AM234" t="str">
            <v>‐</v>
          </cell>
          <cell r="AN234" t="str">
            <v>最新数値の目標値に対する達成度が
a：90%以上
b：70%以上～90%未満
c：50%以上～70%未満
d：30%以上～50%未満
e：30%未満</v>
          </cell>
          <cell r="AO234" t="str">
            <v>人口減少や市場外流通の増加，食生活の変化等といった社会的背景のもと，取扱金額を増加させることは相当な困難を伴うため，90％以上をａとし，以下20％刻みで評価基準を設定した。</v>
          </cell>
          <cell r="AP234" t="str">
            <v>b</v>
          </cell>
          <cell r="AQ234" t="str">
            <v>-</v>
          </cell>
          <cell r="AR234" t="str">
            <v>-</v>
          </cell>
          <cell r="AS234" t="str">
            <v>-</v>
          </cell>
          <cell r="AT234" t="str">
            <v>-</v>
          </cell>
          <cell r="AU234">
            <v>1</v>
          </cell>
        </row>
        <row r="235">
          <cell r="A235" t="str">
            <v>705-7</v>
          </cell>
          <cell r="B235">
            <v>705</v>
          </cell>
          <cell r="C235" t="str">
            <v>京の食文化の継承・発展と安全・安心な生鮮食料品等の安定的な供給</v>
          </cell>
          <cell r="D235">
            <v>7</v>
          </cell>
          <cell r="E235" t="str">
            <v>取扱頭数(牛・豚)</v>
          </cell>
          <cell r="F235" t="str">
            <v>頭</v>
          </cell>
          <cell r="G235" t="str">
            <v>産業観光局</v>
          </cell>
          <cell r="H235" t="str">
            <v>中央卸売市場第二市場</v>
          </cell>
          <cell r="I235" t="str">
            <v>681-5791</v>
          </cell>
          <cell r="J235" t="str">
            <v>第二市場における1年間の取扱頭数</v>
          </cell>
          <cell r="K235" t="str">
            <v>京都の産業・商業を支える流通体制の強化に向けて，第二市場の骨格を成す取扱頭数ないしは市場の経営状況を示す指標</v>
          </cell>
          <cell r="L235" t="str">
            <v>出展：事業担当課調べ</v>
          </cell>
          <cell r="M235" t="str">
            <v>増加する方が良い指標</v>
          </cell>
          <cell r="N235">
            <v>36000</v>
          </cell>
          <cell r="O235">
            <v>28500</v>
          </cell>
          <cell r="P235">
            <v>28700</v>
          </cell>
          <cell r="Q235">
            <v>28900</v>
          </cell>
          <cell r="R235" t="str">
            <v>-</v>
          </cell>
          <cell r="S235" t="str">
            <v>R5</v>
          </cell>
          <cell r="T235">
            <v>28900</v>
          </cell>
          <cell r="U235" t="str">
            <v>①既存計画に基づいて算出する目標値</v>
          </cell>
          <cell r="V235" t="str">
            <v>3年ごとに策定する「京都市中央食肉市場運営方針」を基に設定</v>
          </cell>
          <cell r="W235">
            <v>29151</v>
          </cell>
          <cell r="X235" t="str">
            <v>-</v>
          </cell>
          <cell r="Y235" t="str">
            <v>-</v>
          </cell>
          <cell r="Z235" t="str">
            <v>-</v>
          </cell>
          <cell r="AA235" t="str">
            <v>-</v>
          </cell>
          <cell r="AB235">
            <v>0.80974999999999997</v>
          </cell>
          <cell r="AC235" t="str">
            <v>-</v>
          </cell>
          <cell r="AD235" t="str">
            <v>-</v>
          </cell>
          <cell r="AE235" t="str">
            <v>-</v>
          </cell>
          <cell r="AF235" t="str">
            <v>-</v>
          </cell>
          <cell r="AG235">
            <v>1.0086851211072665</v>
          </cell>
          <cell r="AH235" t="str">
            <v>-</v>
          </cell>
          <cell r="AI235" t="str">
            <v>-</v>
          </cell>
          <cell r="AJ235" t="str">
            <v>-</v>
          </cell>
          <cell r="AK235" t="str">
            <v>-</v>
          </cell>
          <cell r="AL235" t="str">
            <v>-</v>
          </cell>
          <cell r="AM235" t="str">
            <v>目標値（頭）
平成29年度：27,000
平成30年度：30,000
令和元年度：33,000
令和2年度：36,000</v>
          </cell>
          <cell r="AN235" t="str">
            <v>最新数値の目標値に対する達成度が
a：90%以上
b：80%以上～90%未満
c：70%以上～80%未満
d：60%以上～70%未満
e：60%未満</v>
          </cell>
          <cell r="AO235" t="str">
            <v>当該指標については，卸売会社の経営
努力によるところが大きいことから，
90％以上をａ，以下10%刻みで基準を設
定した。</v>
          </cell>
          <cell r="AP235" t="str">
            <v>b</v>
          </cell>
          <cell r="AQ235" t="str">
            <v>-</v>
          </cell>
          <cell r="AR235" t="str">
            <v>-</v>
          </cell>
          <cell r="AS235" t="str">
            <v>-</v>
          </cell>
          <cell r="AT235" t="str">
            <v>-</v>
          </cell>
          <cell r="AU235">
            <v>1</v>
          </cell>
        </row>
        <row r="236">
          <cell r="A236" t="str">
            <v>705-8</v>
          </cell>
          <cell r="B236">
            <v>705</v>
          </cell>
          <cell r="C236" t="str">
            <v>京の食文化の継承・発展と安全・安心な生鮮食料品等の安定的な供給</v>
          </cell>
          <cell r="D236">
            <v>8</v>
          </cell>
          <cell r="E236" t="str">
            <v>-</v>
          </cell>
          <cell r="F236" t="str">
            <v>-</v>
          </cell>
          <cell r="G236" t="str">
            <v>-</v>
          </cell>
          <cell r="H236" t="str">
            <v>-</v>
          </cell>
          <cell r="I236" t="str">
            <v>-</v>
          </cell>
          <cell r="J236" t="str">
            <v>-</v>
          </cell>
          <cell r="K236" t="str">
            <v>-</v>
          </cell>
          <cell r="L236" t="str">
            <v>-</v>
          </cell>
          <cell r="M236" t="str">
            <v>-</v>
          </cell>
          <cell r="S236" t="str">
            <v>-</v>
          </cell>
          <cell r="T236" t="str">
            <v>-</v>
          </cell>
          <cell r="U236" t="str">
            <v>-</v>
          </cell>
          <cell r="V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cell r="AU236" t="str">
            <v>-</v>
          </cell>
        </row>
        <row r="237">
          <cell r="A237" t="str">
            <v>705-9</v>
          </cell>
          <cell r="B237">
            <v>705</v>
          </cell>
          <cell r="C237" t="str">
            <v>京の食文化の継承・発展と安全・安心な生鮮食料品等の安定的な供給</v>
          </cell>
          <cell r="D237">
            <v>9</v>
          </cell>
          <cell r="E237" t="str">
            <v>-</v>
          </cell>
          <cell r="F237" t="str">
            <v>-</v>
          </cell>
          <cell r="G237" t="str">
            <v>-</v>
          </cell>
          <cell r="H237" t="str">
            <v>-</v>
          </cell>
          <cell r="I237" t="str">
            <v>-</v>
          </cell>
          <cell r="J237" t="str">
            <v>-</v>
          </cell>
          <cell r="K237" t="str">
            <v>-</v>
          </cell>
          <cell r="L237" t="str">
            <v>-</v>
          </cell>
          <cell r="M237" t="str">
            <v>-</v>
          </cell>
          <cell r="S237" t="str">
            <v>-</v>
          </cell>
          <cell r="T237" t="str">
            <v>-</v>
          </cell>
          <cell r="U237" t="str">
            <v>-</v>
          </cell>
          <cell r="V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t="str">
            <v>-</v>
          </cell>
          <cell r="AU237" t="str">
            <v>-</v>
          </cell>
        </row>
        <row r="238">
          <cell r="A238" t="str">
            <v>801-1</v>
          </cell>
          <cell r="B238">
            <v>801</v>
          </cell>
          <cell r="C238" t="str">
            <v>市民生活の豊かさの向上</v>
          </cell>
          <cell r="D238">
            <v>1</v>
          </cell>
          <cell r="E238" t="str">
            <v>市民生活への観光の影響(公共交通の混雑)</v>
          </cell>
          <cell r="F238" t="str">
            <v>％</v>
          </cell>
          <cell r="G238" t="str">
            <v>産業観光局</v>
          </cell>
          <cell r="H238" t="str">
            <v>観光MICE推進室</v>
          </cell>
          <cell r="I238" t="str">
            <v>746-2255</v>
          </cell>
          <cell r="J238" t="str">
            <v>市民意識調査において，公共交通の混雑を経験していると回答した市民の割合(予定)</v>
          </cell>
          <cell r="K238" t="str">
            <v>「市民生活の豊かさの向上」に資する，市民生活と観光の調和の進ちょく状況を示す指標</v>
          </cell>
          <cell r="L238" t="str">
            <v>市民意識調査</v>
          </cell>
          <cell r="M238" t="str">
            <v>減少する方が良い指標</v>
          </cell>
          <cell r="S238" t="str">
            <v>-</v>
          </cell>
          <cell r="T238" t="str">
            <v>-</v>
          </cell>
          <cell r="U238" t="str">
            <v>-</v>
          </cell>
          <cell r="V238" t="str">
            <v>京都観光振興計画2025</v>
          </cell>
          <cell r="X238" t="str">
            <v>-</v>
          </cell>
          <cell r="Y238" t="str">
            <v>-</v>
          </cell>
          <cell r="Z238" t="str">
            <v>-</v>
          </cell>
          <cell r="AA238" t="str">
            <v>-</v>
          </cell>
          <cell r="AB238" t="str">
            <v>-</v>
          </cell>
          <cell r="AC238" t="str">
            <v>-</v>
          </cell>
          <cell r="AD238" t="str">
            <v>-</v>
          </cell>
          <cell r="AE238" t="str">
            <v>-</v>
          </cell>
          <cell r="AF238" t="str">
            <v>-</v>
          </cell>
          <cell r="AG238" t="str">
            <v>-</v>
          </cell>
          <cell r="AH238" t="str">
            <v>-</v>
          </cell>
          <cell r="AI238" t="str">
            <v>-</v>
          </cell>
          <cell r="AJ238" t="str">
            <v>-</v>
          </cell>
          <cell r="AK238" t="str">
            <v>-</v>
          </cell>
          <cell r="AL238" t="str">
            <v>-</v>
          </cell>
          <cell r="AM238"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38" t="str">
            <v>-</v>
          </cell>
          <cell r="AO238" t="str">
            <v>-</v>
          </cell>
          <cell r="AP238" t="str">
            <v>-</v>
          </cell>
          <cell r="AQ238" t="str">
            <v>-</v>
          </cell>
          <cell r="AR238" t="str">
            <v>-</v>
          </cell>
          <cell r="AS238" t="str">
            <v>-</v>
          </cell>
          <cell r="AT238" t="str">
            <v>-</v>
          </cell>
          <cell r="AU238" t="str">
            <v>-</v>
          </cell>
        </row>
        <row r="239">
          <cell r="A239" t="str">
            <v>801-2</v>
          </cell>
          <cell r="B239">
            <v>801</v>
          </cell>
          <cell r="C239" t="str">
            <v>市民生活の豊かさの向上</v>
          </cell>
          <cell r="D239">
            <v>2</v>
          </cell>
          <cell r="E239" t="str">
            <v>市民生活への観光の影響(観光地の混雑)</v>
          </cell>
          <cell r="F239" t="str">
            <v>％</v>
          </cell>
          <cell r="G239" t="str">
            <v>産業観光局</v>
          </cell>
          <cell r="H239" t="str">
            <v>観光MICE推進室</v>
          </cell>
          <cell r="I239" t="str">
            <v>746-2255</v>
          </cell>
          <cell r="J239" t="str">
            <v>市民意識調査において，観光地の混雑を経験していると回答した市民の割合(予定)</v>
          </cell>
          <cell r="K239" t="str">
            <v>「市民生活の豊かさの向上」に資する，市民生活と観光の調和の進ちょく状況を示す指標</v>
          </cell>
          <cell r="L239" t="str">
            <v>市民意識調査</v>
          </cell>
          <cell r="M239" t="str">
            <v>減少する方が良い指標</v>
          </cell>
          <cell r="S239" t="str">
            <v>-</v>
          </cell>
          <cell r="T239" t="str">
            <v>-</v>
          </cell>
          <cell r="U239" t="str">
            <v>-</v>
          </cell>
          <cell r="V239" t="str">
            <v>京都観光振興計画2025</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39" t="str">
            <v>-</v>
          </cell>
          <cell r="AO239" t="str">
            <v>-</v>
          </cell>
          <cell r="AP239" t="str">
            <v>-</v>
          </cell>
          <cell r="AQ239" t="str">
            <v>-</v>
          </cell>
          <cell r="AR239" t="str">
            <v>-</v>
          </cell>
          <cell r="AS239" t="str">
            <v>-</v>
          </cell>
          <cell r="AT239" t="str">
            <v>-</v>
          </cell>
          <cell r="AU239" t="str">
            <v>-</v>
          </cell>
        </row>
        <row r="240">
          <cell r="A240" t="str">
            <v>801-3</v>
          </cell>
          <cell r="B240">
            <v>801</v>
          </cell>
          <cell r="C240" t="str">
            <v>市民生活の豊かさの向上</v>
          </cell>
          <cell r="D240">
            <v>3</v>
          </cell>
          <cell r="E240" t="str">
            <v>市民生活への観光の影響(道路渋滞)</v>
          </cell>
          <cell r="F240" t="str">
            <v>％</v>
          </cell>
          <cell r="G240" t="str">
            <v>産業観光局</v>
          </cell>
          <cell r="H240" t="str">
            <v>観光MICE推進室</v>
          </cell>
          <cell r="I240" t="str">
            <v>746-2255</v>
          </cell>
          <cell r="J240" t="str">
            <v>市民意識調査において，道路渋滞を経験していると回答した市民の割合(予定)</v>
          </cell>
          <cell r="K240" t="str">
            <v>「市民生活の豊かさの向上」に資する，市民生活と観光の調和の進ちょく状況を示す指標</v>
          </cell>
          <cell r="L240" t="str">
            <v>市民意識調査</v>
          </cell>
          <cell r="M240" t="str">
            <v>減少する方が良い指標</v>
          </cell>
          <cell r="S240" t="str">
            <v>-</v>
          </cell>
          <cell r="T240" t="str">
            <v>-</v>
          </cell>
          <cell r="U240" t="str">
            <v>-</v>
          </cell>
          <cell r="V240" t="str">
            <v>京都観光振興計画2025</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cell r="AJ240" t="str">
            <v>-</v>
          </cell>
          <cell r="AK240" t="str">
            <v>-</v>
          </cell>
          <cell r="AL240" t="str">
            <v>-</v>
          </cell>
          <cell r="AM240"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40" t="str">
            <v>-</v>
          </cell>
          <cell r="AO240" t="str">
            <v>-</v>
          </cell>
          <cell r="AP240" t="str">
            <v>-</v>
          </cell>
          <cell r="AQ240" t="str">
            <v>-</v>
          </cell>
          <cell r="AR240" t="str">
            <v>-</v>
          </cell>
          <cell r="AS240" t="str">
            <v>-</v>
          </cell>
          <cell r="AT240" t="str">
            <v>-</v>
          </cell>
          <cell r="AU240" t="str">
            <v>-</v>
          </cell>
        </row>
        <row r="241">
          <cell r="A241" t="str">
            <v>801-4</v>
          </cell>
          <cell r="B241">
            <v>801</v>
          </cell>
          <cell r="C241" t="str">
            <v>市民生活の豊かさの向上</v>
          </cell>
          <cell r="D241">
            <v>4</v>
          </cell>
          <cell r="E241" t="str">
            <v>市民生活への観光の影響(マナー)</v>
          </cell>
          <cell r="F241" t="str">
            <v>％</v>
          </cell>
          <cell r="G241" t="str">
            <v>産業観光局</v>
          </cell>
          <cell r="H241" t="str">
            <v>観光MICE推進室</v>
          </cell>
          <cell r="I241" t="str">
            <v>746-2255</v>
          </cell>
          <cell r="J241" t="str">
            <v>市民意識調査において，観光客のマナー違反を経験していると回答した市民の割合(予定)</v>
          </cell>
          <cell r="K241" t="str">
            <v>「市民生活の豊かさの向上」に資する，市民生活と観光の調和の進ちょく状況を示す指標</v>
          </cell>
          <cell r="L241" t="str">
            <v>市民意識調査</v>
          </cell>
          <cell r="M241" t="str">
            <v>減少する方が良い指標</v>
          </cell>
          <cell r="S241" t="str">
            <v>-</v>
          </cell>
          <cell r="T241" t="str">
            <v>-</v>
          </cell>
          <cell r="U241" t="str">
            <v>-</v>
          </cell>
          <cell r="V241" t="str">
            <v>京都観光振興計画2025</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cell r="AJ241" t="str">
            <v>-</v>
          </cell>
          <cell r="AK241" t="str">
            <v>-</v>
          </cell>
          <cell r="AL241" t="str">
            <v>-</v>
          </cell>
          <cell r="AM241"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41" t="str">
            <v>-</v>
          </cell>
          <cell r="AO241" t="str">
            <v>-</v>
          </cell>
          <cell r="AP241" t="str">
            <v>-</v>
          </cell>
          <cell r="AQ241" t="str">
            <v>-</v>
          </cell>
          <cell r="AR241" t="str">
            <v>-</v>
          </cell>
          <cell r="AS241" t="str">
            <v>-</v>
          </cell>
          <cell r="AT241" t="str">
            <v>-</v>
          </cell>
          <cell r="AU241" t="str">
            <v>-</v>
          </cell>
        </row>
        <row r="242">
          <cell r="A242" t="str">
            <v>801-5</v>
          </cell>
          <cell r="B242">
            <v>801</v>
          </cell>
          <cell r="C242" t="str">
            <v>市民生活の豊かさの向上</v>
          </cell>
          <cell r="D242">
            <v>5</v>
          </cell>
          <cell r="E242" t="str">
            <v>市民生活への観光の影響(宿泊施設)</v>
          </cell>
          <cell r="F242" t="str">
            <v>％</v>
          </cell>
          <cell r="G242" t="str">
            <v>産業観光局</v>
          </cell>
          <cell r="H242" t="str">
            <v>観光MICE推進室</v>
          </cell>
          <cell r="I242" t="str">
            <v>746-2255</v>
          </cell>
          <cell r="J242" t="str">
            <v>市民意識調査において，宿泊施設の急増に伴う良くない影響を経験していると回答した市民の割合(予定)</v>
          </cell>
          <cell r="K242" t="str">
            <v>「市民生活の豊かさの向上」に資する，市民生活と観光の調和の進ちょく状況を示す指標</v>
          </cell>
          <cell r="L242" t="str">
            <v>市民意識調査</v>
          </cell>
          <cell r="M242" t="str">
            <v>減少する方が良い指標</v>
          </cell>
          <cell r="S242" t="str">
            <v>-</v>
          </cell>
          <cell r="T242" t="str">
            <v>-</v>
          </cell>
          <cell r="U242" t="str">
            <v>-</v>
          </cell>
          <cell r="V242" t="str">
            <v>京都観光振興計画2025</v>
          </cell>
          <cell r="X242" t="str">
            <v>-</v>
          </cell>
          <cell r="Y242" t="str">
            <v>-</v>
          </cell>
          <cell r="Z242" t="str">
            <v>-</v>
          </cell>
          <cell r="AA242" t="str">
            <v>-</v>
          </cell>
          <cell r="AB242" t="str">
            <v>-</v>
          </cell>
          <cell r="AC242" t="str">
            <v>-</v>
          </cell>
          <cell r="AD242" t="str">
            <v>-</v>
          </cell>
          <cell r="AE242" t="str">
            <v>-</v>
          </cell>
          <cell r="AF242" t="str">
            <v>-</v>
          </cell>
          <cell r="AG242" t="str">
            <v>-</v>
          </cell>
          <cell r="AH242" t="str">
            <v>-</v>
          </cell>
          <cell r="AI242" t="str">
            <v>-</v>
          </cell>
          <cell r="AJ242" t="str">
            <v>-</v>
          </cell>
          <cell r="AK242" t="str">
            <v>-</v>
          </cell>
          <cell r="AL242" t="str">
            <v>-</v>
          </cell>
          <cell r="AM242"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42" t="str">
            <v>-</v>
          </cell>
          <cell r="AO242" t="str">
            <v>-</v>
          </cell>
          <cell r="AP242" t="str">
            <v>-</v>
          </cell>
          <cell r="AQ242" t="str">
            <v>-</v>
          </cell>
          <cell r="AR242" t="str">
            <v>-</v>
          </cell>
          <cell r="AS242" t="str">
            <v>-</v>
          </cell>
          <cell r="AT242" t="str">
            <v>-</v>
          </cell>
          <cell r="AU242" t="str">
            <v>-</v>
          </cell>
        </row>
        <row r="243">
          <cell r="A243" t="str">
            <v>801-6</v>
          </cell>
          <cell r="B243">
            <v>801</v>
          </cell>
          <cell r="C243" t="str">
            <v>市民生活の豊かさの向上</v>
          </cell>
          <cell r="D243">
            <v>6</v>
          </cell>
          <cell r="E243" t="str">
            <v>市民による京都観光の満足度</v>
          </cell>
          <cell r="F243" t="str">
            <v>％</v>
          </cell>
          <cell r="G243" t="str">
            <v>産業観光局</v>
          </cell>
          <cell r="H243" t="str">
            <v>観光MICE推進室</v>
          </cell>
          <cell r="I243" t="str">
            <v>746-2255</v>
          </cell>
          <cell r="J243" t="str">
            <v>市民意識調査における，京都観光をした際の満足度において，「やや満足」～「かなり満足」と回答した市民の割合(予定)</v>
          </cell>
          <cell r="K243" t="str">
            <v>「市民生活の豊かさの向上」に資する，市民自身が京都の魅力を存分に味わっていることを示す指標</v>
          </cell>
          <cell r="L243" t="str">
            <v>市民意識調査</v>
          </cell>
          <cell r="M243" t="str">
            <v>増加する方が良い指標</v>
          </cell>
          <cell r="S243" t="str">
            <v>-</v>
          </cell>
          <cell r="T243" t="str">
            <v>-</v>
          </cell>
          <cell r="U243" t="str">
            <v>-</v>
          </cell>
          <cell r="V243" t="str">
            <v>京都観光振興計画2025</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cell r="AJ243" t="str">
            <v>-</v>
          </cell>
          <cell r="AK243" t="str">
            <v>-</v>
          </cell>
          <cell r="AL243" t="str">
            <v>-</v>
          </cell>
          <cell r="AM243" t="str">
            <v>市民意識調査はコロナ禍をふまえ令和３年度から実施する調査であり，令和２年度の実績はないため，令和４年度からの評価となる。
目標値等についても，令和３年度に実施する「観光振興計画2025」マネジメント会議においてコロナ禍をふまえ設定予定。</v>
          </cell>
          <cell r="AN243" t="str">
            <v>-</v>
          </cell>
          <cell r="AO243" t="str">
            <v>-</v>
          </cell>
          <cell r="AP243" t="str">
            <v>-</v>
          </cell>
          <cell r="AQ243" t="str">
            <v>-</v>
          </cell>
          <cell r="AR243" t="str">
            <v>-</v>
          </cell>
          <cell r="AS243" t="str">
            <v>-</v>
          </cell>
          <cell r="AT243" t="str">
            <v>-</v>
          </cell>
          <cell r="AU243" t="str">
            <v>-</v>
          </cell>
        </row>
        <row r="244">
          <cell r="A244" t="str">
            <v>801-7</v>
          </cell>
          <cell r="B244">
            <v>801</v>
          </cell>
          <cell r="C244" t="str">
            <v>市民生活の豊かさの向上</v>
          </cell>
          <cell r="D244">
            <v>7</v>
          </cell>
          <cell r="E244" t="str">
            <v>-</v>
          </cell>
          <cell r="F244" t="str">
            <v>-</v>
          </cell>
          <cell r="G244" t="str">
            <v>-</v>
          </cell>
          <cell r="H244" t="str">
            <v>-</v>
          </cell>
          <cell r="I244" t="str">
            <v>-</v>
          </cell>
          <cell r="J244" t="str">
            <v>-</v>
          </cell>
          <cell r="K244" t="str">
            <v>-</v>
          </cell>
          <cell r="L244" t="str">
            <v>-</v>
          </cell>
          <cell r="M244" t="str">
            <v>-</v>
          </cell>
          <cell r="S244" t="str">
            <v>-</v>
          </cell>
          <cell r="T244" t="str">
            <v>-</v>
          </cell>
          <cell r="U244" t="str">
            <v>-</v>
          </cell>
          <cell r="V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t="str">
            <v>-</v>
          </cell>
          <cell r="AU244" t="str">
            <v>-</v>
          </cell>
        </row>
        <row r="245">
          <cell r="A245" t="str">
            <v>801-8</v>
          </cell>
          <cell r="B245">
            <v>801</v>
          </cell>
          <cell r="C245" t="str">
            <v>市民生活の豊かさの向上</v>
          </cell>
          <cell r="D245">
            <v>8</v>
          </cell>
          <cell r="E245" t="str">
            <v>-</v>
          </cell>
          <cell r="F245" t="str">
            <v>-</v>
          </cell>
          <cell r="G245" t="str">
            <v>-</v>
          </cell>
          <cell r="H245" t="str">
            <v>-</v>
          </cell>
          <cell r="I245" t="str">
            <v>-</v>
          </cell>
          <cell r="J245" t="str">
            <v>-</v>
          </cell>
          <cell r="K245" t="str">
            <v>-</v>
          </cell>
          <cell r="L245" t="str">
            <v>-</v>
          </cell>
          <cell r="M245" t="str">
            <v>-</v>
          </cell>
          <cell r="S245" t="str">
            <v>-</v>
          </cell>
          <cell r="T245" t="str">
            <v>-</v>
          </cell>
          <cell r="U245" t="str">
            <v>-</v>
          </cell>
          <cell r="V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t="str">
            <v>-</v>
          </cell>
          <cell r="AU245" t="str">
            <v>-</v>
          </cell>
        </row>
        <row r="246">
          <cell r="A246" t="str">
            <v>801-9</v>
          </cell>
          <cell r="B246">
            <v>801</v>
          </cell>
          <cell r="C246" t="str">
            <v>市民生活の豊かさの向上</v>
          </cell>
          <cell r="D246">
            <v>9</v>
          </cell>
          <cell r="E246" t="str">
            <v>-</v>
          </cell>
          <cell r="F246" t="str">
            <v>-</v>
          </cell>
          <cell r="G246" t="str">
            <v>-</v>
          </cell>
          <cell r="H246" t="str">
            <v>-</v>
          </cell>
          <cell r="I246" t="str">
            <v>-</v>
          </cell>
          <cell r="J246" t="str">
            <v>-</v>
          </cell>
          <cell r="K246" t="str">
            <v>-</v>
          </cell>
          <cell r="L246" t="str">
            <v>-</v>
          </cell>
          <cell r="M246" t="str">
            <v>-</v>
          </cell>
          <cell r="S246" t="str">
            <v>-</v>
          </cell>
          <cell r="T246" t="str">
            <v>-</v>
          </cell>
          <cell r="U246" t="str">
            <v>-</v>
          </cell>
          <cell r="V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t="str">
            <v>-</v>
          </cell>
          <cell r="AU246" t="str">
            <v>-</v>
          </cell>
        </row>
        <row r="247">
          <cell r="A247" t="str">
            <v>802-1</v>
          </cell>
          <cell r="B247">
            <v>802</v>
          </cell>
          <cell r="C247" t="str">
            <v>京都観光の質の向上</v>
          </cell>
          <cell r="D247">
            <v>1</v>
          </cell>
          <cell r="E247" t="str">
            <v>リピーター率</v>
          </cell>
          <cell r="F247" t="str">
            <v>％</v>
          </cell>
          <cell r="G247" t="str">
            <v>産業観光局</v>
          </cell>
          <cell r="H247" t="str">
            <v>観光MICE推進室</v>
          </cell>
          <cell r="I247" t="str">
            <v>746-2255</v>
          </cell>
          <cell r="J247" t="str">
            <v>京都観光総合調査における日本人観光客及び外国人観光客のリピーターの割合(予定)</v>
          </cell>
          <cell r="K247" t="str">
            <v>「京都観光の質の向上」に必要な受入環境の快適さや，楽しみ方の多様さを示す指標</v>
          </cell>
          <cell r="L247" t="str">
            <v>京都観光総合調査</v>
          </cell>
          <cell r="M247" t="str">
            <v>増加する方が良い指標</v>
          </cell>
          <cell r="S247" t="str">
            <v>-</v>
          </cell>
          <cell r="T247" t="str">
            <v>-</v>
          </cell>
          <cell r="U247" t="str">
            <v>-</v>
          </cell>
          <cell r="V247" t="str">
            <v>京都観光振興計画2025</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cell r="AJ247" t="str">
            <v>-</v>
          </cell>
          <cell r="AK247" t="str">
            <v>-</v>
          </cell>
          <cell r="AL247" t="str">
            <v>-</v>
          </cell>
          <cell r="AM247" t="str">
            <v>コロナ禍で令和２年度の調査が例年どおり実施できておらず，数値把握ができない。
目標値等についても，令和３年度に実施する「観光振興計画2025」マネジメント会議においてコロナ禍をふまえ設定予定。</v>
          </cell>
          <cell r="AN247" t="str">
            <v>-</v>
          </cell>
          <cell r="AO247" t="str">
            <v>-</v>
          </cell>
          <cell r="AP247" t="str">
            <v>-</v>
          </cell>
          <cell r="AQ247" t="str">
            <v>-</v>
          </cell>
          <cell r="AR247" t="str">
            <v>-</v>
          </cell>
          <cell r="AS247" t="str">
            <v>-</v>
          </cell>
          <cell r="AT247" t="str">
            <v>-</v>
          </cell>
          <cell r="AU247" t="str">
            <v>-</v>
          </cell>
        </row>
        <row r="248">
          <cell r="A248" t="str">
            <v>802-2</v>
          </cell>
          <cell r="B248">
            <v>802</v>
          </cell>
          <cell r="C248" t="str">
            <v>京都観光の質の向上</v>
          </cell>
          <cell r="D248">
            <v>2</v>
          </cell>
          <cell r="E248" t="str">
            <v>宿泊率</v>
          </cell>
          <cell r="F248" t="str">
            <v>％</v>
          </cell>
          <cell r="G248" t="str">
            <v>産業観光局</v>
          </cell>
          <cell r="H248" t="str">
            <v>観光MICE推進室</v>
          </cell>
          <cell r="I248" t="str">
            <v>746-2255</v>
          </cell>
          <cell r="J248" t="str">
            <v>京都観光総合調査における宿泊客の割合</v>
          </cell>
          <cell r="K248" t="str">
            <v>「京都観光の質の向上」に必要な受入環境の快適さや，楽しみ方の多様さを示す指標</v>
          </cell>
          <cell r="L248" t="str">
            <v>京都観光総合調査</v>
          </cell>
          <cell r="M248" t="str">
            <v>増加する方が良い指標</v>
          </cell>
          <cell r="S248" t="str">
            <v>-</v>
          </cell>
          <cell r="T248" t="str">
            <v>-</v>
          </cell>
          <cell r="U248" t="str">
            <v>-</v>
          </cell>
          <cell r="V248" t="str">
            <v>京都観光振興計画2025</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cell r="AJ248" t="str">
            <v>-</v>
          </cell>
          <cell r="AK248" t="str">
            <v>-</v>
          </cell>
          <cell r="AL248" t="str">
            <v>-</v>
          </cell>
          <cell r="AM248" t="str">
            <v>コロナ禍で令和２年度の調査が例年どおり実施できておらず，数値把握ができない。
目標値等についても，令和３年度に実施する「観光振興計画2025」マネジメント会議においてコロナ禍をふまえ設定予定。</v>
          </cell>
          <cell r="AN248" t="str">
            <v>-</v>
          </cell>
          <cell r="AO248" t="str">
            <v>-</v>
          </cell>
          <cell r="AP248" t="str">
            <v>-</v>
          </cell>
          <cell r="AQ248" t="str">
            <v>-</v>
          </cell>
          <cell r="AR248" t="str">
            <v>-</v>
          </cell>
          <cell r="AS248" t="str">
            <v>-</v>
          </cell>
          <cell r="AT248" t="str">
            <v>-</v>
          </cell>
          <cell r="AU248" t="str">
            <v>-</v>
          </cell>
        </row>
        <row r="249">
          <cell r="A249" t="str">
            <v>802-3</v>
          </cell>
          <cell r="B249">
            <v>802</v>
          </cell>
          <cell r="C249" t="str">
            <v>京都観光の質の向上</v>
          </cell>
          <cell r="D249">
            <v>3</v>
          </cell>
          <cell r="E249" t="str">
            <v>平均宿泊日数</v>
          </cell>
          <cell r="F249" t="str">
            <v>泊</v>
          </cell>
          <cell r="G249" t="str">
            <v>産業観光局</v>
          </cell>
          <cell r="H249" t="str">
            <v>観光MICE推進室</v>
          </cell>
          <cell r="I249" t="str">
            <v>746-2255</v>
          </cell>
          <cell r="J249" t="str">
            <v>京都観光総合調査における平均宿泊日数</v>
          </cell>
          <cell r="K249" t="str">
            <v>「京都観光の質の向上」に必要な受入環境の快適さや，楽しみ方の多様さを示す指標</v>
          </cell>
          <cell r="L249" t="str">
            <v>京都観光総合調査</v>
          </cell>
          <cell r="M249" t="str">
            <v>増加する方が良い指標</v>
          </cell>
          <cell r="S249" t="str">
            <v>-</v>
          </cell>
          <cell r="T249" t="str">
            <v>-</v>
          </cell>
          <cell r="U249" t="str">
            <v>-</v>
          </cell>
          <cell r="V249" t="str">
            <v>京都観光振興計画2025</v>
          </cell>
          <cell r="W249">
            <v>1.46</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cell r="AJ249" t="str">
            <v>-</v>
          </cell>
          <cell r="AK249" t="str">
            <v>-</v>
          </cell>
          <cell r="AL249" t="str">
            <v>-</v>
          </cell>
          <cell r="AM249" t="str">
            <v>コロナ禍で令和２年度の調査が例年どおり実施できておらず，数値把握ができない。
目標値等についても，令和３年度に実施する「観光振興計画2025」マネジメント会議においてコロナ禍をふまえ設定予定。</v>
          </cell>
          <cell r="AN249" t="str">
            <v>-</v>
          </cell>
          <cell r="AO249" t="str">
            <v>-</v>
          </cell>
          <cell r="AP249" t="str">
            <v>-</v>
          </cell>
          <cell r="AQ249" t="str">
            <v>-</v>
          </cell>
          <cell r="AR249" t="str">
            <v>-</v>
          </cell>
          <cell r="AS249" t="str">
            <v>-</v>
          </cell>
          <cell r="AT249" t="str">
            <v>-</v>
          </cell>
          <cell r="AU249" t="str">
            <v>-</v>
          </cell>
        </row>
        <row r="250">
          <cell r="A250" t="str">
            <v>802-4</v>
          </cell>
          <cell r="B250">
            <v>802</v>
          </cell>
          <cell r="C250" t="str">
            <v>京都観光の質の向上</v>
          </cell>
          <cell r="D250">
            <v>4</v>
          </cell>
          <cell r="E250" t="str">
            <v>-</v>
          </cell>
          <cell r="F250" t="str">
            <v>-</v>
          </cell>
          <cell r="G250" t="str">
            <v>-</v>
          </cell>
          <cell r="H250" t="str">
            <v>-</v>
          </cell>
          <cell r="I250" t="str">
            <v>-</v>
          </cell>
          <cell r="J250" t="str">
            <v>-</v>
          </cell>
          <cell r="K250" t="str">
            <v>-</v>
          </cell>
          <cell r="L250" t="str">
            <v>-</v>
          </cell>
          <cell r="M250" t="str">
            <v>-</v>
          </cell>
          <cell r="S250" t="str">
            <v>-</v>
          </cell>
          <cell r="T250" t="str">
            <v>-</v>
          </cell>
          <cell r="U250" t="str">
            <v>-</v>
          </cell>
          <cell r="V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t="str">
            <v>-</v>
          </cell>
          <cell r="AU250" t="str">
            <v>-</v>
          </cell>
        </row>
        <row r="251">
          <cell r="A251" t="str">
            <v>802-5</v>
          </cell>
          <cell r="B251">
            <v>802</v>
          </cell>
          <cell r="C251" t="str">
            <v>京都観光の質の向上</v>
          </cell>
          <cell r="D251">
            <v>5</v>
          </cell>
          <cell r="E251" t="str">
            <v>-</v>
          </cell>
          <cell r="F251" t="str">
            <v>-</v>
          </cell>
          <cell r="G251" t="str">
            <v>-</v>
          </cell>
          <cell r="H251" t="str">
            <v>-</v>
          </cell>
          <cell r="I251" t="str">
            <v>-</v>
          </cell>
          <cell r="J251" t="str">
            <v>-</v>
          </cell>
          <cell r="K251" t="str">
            <v>-</v>
          </cell>
          <cell r="L251" t="str">
            <v>-</v>
          </cell>
          <cell r="M251" t="str">
            <v>-</v>
          </cell>
          <cell r="S251" t="str">
            <v>-</v>
          </cell>
          <cell r="T251" t="str">
            <v>-</v>
          </cell>
          <cell r="U251" t="str">
            <v>-</v>
          </cell>
          <cell r="V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t="str">
            <v>-</v>
          </cell>
          <cell r="AU251" t="str">
            <v>-</v>
          </cell>
        </row>
        <row r="252">
          <cell r="A252" t="str">
            <v>802-6</v>
          </cell>
          <cell r="B252">
            <v>802</v>
          </cell>
          <cell r="C252" t="str">
            <v>京都観光の質の向上</v>
          </cell>
          <cell r="D252">
            <v>6</v>
          </cell>
          <cell r="E252" t="str">
            <v>-</v>
          </cell>
          <cell r="F252" t="str">
            <v>-</v>
          </cell>
          <cell r="G252" t="str">
            <v>-</v>
          </cell>
          <cell r="H252" t="str">
            <v>-</v>
          </cell>
          <cell r="I252" t="str">
            <v>-</v>
          </cell>
          <cell r="J252" t="str">
            <v>-</v>
          </cell>
          <cell r="K252" t="str">
            <v>-</v>
          </cell>
          <cell r="L252" t="str">
            <v>-</v>
          </cell>
          <cell r="M252" t="str">
            <v>-</v>
          </cell>
          <cell r="S252" t="str">
            <v>-</v>
          </cell>
          <cell r="T252" t="str">
            <v>-</v>
          </cell>
          <cell r="U252" t="str">
            <v>-</v>
          </cell>
          <cell r="V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t="str">
            <v>-</v>
          </cell>
          <cell r="AU252" t="str">
            <v>-</v>
          </cell>
        </row>
        <row r="253">
          <cell r="A253" t="str">
            <v>802-7</v>
          </cell>
          <cell r="B253">
            <v>802</v>
          </cell>
          <cell r="C253" t="str">
            <v>京都観光の質の向上</v>
          </cell>
          <cell r="D253">
            <v>7</v>
          </cell>
          <cell r="E253" t="str">
            <v>-</v>
          </cell>
          <cell r="F253" t="str">
            <v>-</v>
          </cell>
          <cell r="G253" t="str">
            <v>-</v>
          </cell>
          <cell r="H253" t="str">
            <v>-</v>
          </cell>
          <cell r="I253" t="str">
            <v>-</v>
          </cell>
          <cell r="J253" t="str">
            <v>-</v>
          </cell>
          <cell r="K253" t="str">
            <v>-</v>
          </cell>
          <cell r="L253" t="str">
            <v>-</v>
          </cell>
          <cell r="M253" t="str">
            <v>-</v>
          </cell>
          <cell r="S253" t="str">
            <v>-</v>
          </cell>
          <cell r="T253" t="str">
            <v>-</v>
          </cell>
          <cell r="U253" t="str">
            <v>-</v>
          </cell>
          <cell r="V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t="str">
            <v>-</v>
          </cell>
          <cell r="AU253" t="str">
            <v>-</v>
          </cell>
        </row>
        <row r="254">
          <cell r="A254" t="str">
            <v>802-8</v>
          </cell>
          <cell r="B254">
            <v>802</v>
          </cell>
          <cell r="C254" t="str">
            <v>京都観光の質の向上</v>
          </cell>
          <cell r="D254">
            <v>8</v>
          </cell>
          <cell r="E254" t="str">
            <v>-</v>
          </cell>
          <cell r="F254" t="str">
            <v>-</v>
          </cell>
          <cell r="G254" t="str">
            <v>-</v>
          </cell>
          <cell r="H254" t="str">
            <v>-</v>
          </cell>
          <cell r="I254" t="str">
            <v>-</v>
          </cell>
          <cell r="J254" t="str">
            <v>-</v>
          </cell>
          <cell r="K254" t="str">
            <v>-</v>
          </cell>
          <cell r="L254" t="str">
            <v>-</v>
          </cell>
          <cell r="M254" t="str">
            <v>-</v>
          </cell>
          <cell r="S254" t="str">
            <v>-</v>
          </cell>
          <cell r="T254" t="str">
            <v>-</v>
          </cell>
          <cell r="U254" t="str">
            <v>-</v>
          </cell>
          <cell r="V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row>
        <row r="255">
          <cell r="A255" t="str">
            <v>802-9</v>
          </cell>
          <cell r="B255">
            <v>802</v>
          </cell>
          <cell r="C255" t="str">
            <v>京都観光の質の向上</v>
          </cell>
          <cell r="D255">
            <v>9</v>
          </cell>
          <cell r="E255" t="str">
            <v>-</v>
          </cell>
          <cell r="F255" t="str">
            <v>-</v>
          </cell>
          <cell r="G255" t="str">
            <v>-</v>
          </cell>
          <cell r="H255" t="str">
            <v>-</v>
          </cell>
          <cell r="I255" t="str">
            <v>-</v>
          </cell>
          <cell r="J255" t="str">
            <v>-</v>
          </cell>
          <cell r="K255" t="str">
            <v>-</v>
          </cell>
          <cell r="L255" t="str">
            <v>-</v>
          </cell>
          <cell r="M255" t="str">
            <v>-</v>
          </cell>
          <cell r="S255" t="str">
            <v>-</v>
          </cell>
          <cell r="T255" t="str">
            <v>-</v>
          </cell>
          <cell r="U255" t="str">
            <v>-</v>
          </cell>
          <cell r="V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cell r="AJ255" t="str">
            <v>-</v>
          </cell>
          <cell r="AK255" t="str">
            <v>-</v>
          </cell>
          <cell r="AL255" t="str">
            <v>-</v>
          </cell>
          <cell r="AM255" t="str">
            <v>-</v>
          </cell>
          <cell r="AN255" t="str">
            <v>-</v>
          </cell>
          <cell r="AO255" t="str">
            <v>-</v>
          </cell>
          <cell r="AP255" t="str">
            <v>-</v>
          </cell>
          <cell r="AQ255" t="str">
            <v>-</v>
          </cell>
          <cell r="AR255" t="str">
            <v>-</v>
          </cell>
          <cell r="AS255" t="str">
            <v>-</v>
          </cell>
          <cell r="AT255" t="str">
            <v>-</v>
          </cell>
          <cell r="AU255" t="str">
            <v>-</v>
          </cell>
        </row>
        <row r="256">
          <cell r="A256" t="str">
            <v>803-1</v>
          </cell>
          <cell r="B256">
            <v>803</v>
          </cell>
          <cell r="C256" t="str">
            <v>京都の観光を支える担い手の確保と育成</v>
          </cell>
          <cell r="D256">
            <v>1</v>
          </cell>
          <cell r="E256" t="str">
            <v>観光事業者におけるデジタル化の推進状況</v>
          </cell>
          <cell r="F256" t="str">
            <v>％</v>
          </cell>
          <cell r="G256" t="str">
            <v>産業観光局</v>
          </cell>
          <cell r="H256" t="str">
            <v>観光MICE推進室</v>
          </cell>
          <cell r="I256" t="str">
            <v>746-2255</v>
          </cell>
          <cell r="J256" t="str">
            <v>デジタル化を推進している観光事業者の割合</v>
          </cell>
          <cell r="K256" t="str">
            <v>「京都の観光を支える担い手の確保と育成」に資する，生産性向上・競争力強化に向けたデジタル化の進ちょく状況を示す指標</v>
          </cell>
          <cell r="L256" t="str">
            <v>観光事業者調査（予定）</v>
          </cell>
          <cell r="M256" t="str">
            <v>増加する方が良い指標</v>
          </cell>
          <cell r="S256" t="str">
            <v>-</v>
          </cell>
          <cell r="T256" t="str">
            <v>-</v>
          </cell>
          <cell r="U256" t="str">
            <v>-</v>
          </cell>
          <cell r="V256" t="str">
            <v>京都観光振興計画2025</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cell r="AJ256" t="str">
            <v>-</v>
          </cell>
          <cell r="AK256" t="str">
            <v>-</v>
          </cell>
          <cell r="AL256" t="str">
            <v>-</v>
          </cell>
          <cell r="AM256" t="str">
            <v>観光事業者調査はコロナ禍をふまえ令和３年度から実施する調査であり，令和４年度からの評価となる。
目標値等についても，令和３年度に実施する「観光振興計画2025」マネジメント会議においてコロナ禍をふまえ設定予定。</v>
          </cell>
          <cell r="AN256" t="str">
            <v>-</v>
          </cell>
          <cell r="AO256" t="str">
            <v>-</v>
          </cell>
          <cell r="AP256" t="str">
            <v>-</v>
          </cell>
          <cell r="AQ256" t="str">
            <v>-</v>
          </cell>
          <cell r="AR256" t="str">
            <v>-</v>
          </cell>
          <cell r="AS256" t="str">
            <v>-</v>
          </cell>
          <cell r="AT256" t="str">
            <v>-</v>
          </cell>
          <cell r="AU256" t="str">
            <v>-</v>
          </cell>
        </row>
        <row r="257">
          <cell r="A257" t="str">
            <v>803-2</v>
          </cell>
          <cell r="B257">
            <v>803</v>
          </cell>
          <cell r="C257" t="str">
            <v>京都の観光を支える担い手の確保と育成</v>
          </cell>
          <cell r="D257">
            <v>2</v>
          </cell>
          <cell r="E257" t="str">
            <v>-</v>
          </cell>
          <cell r="F257" t="str">
            <v>-</v>
          </cell>
          <cell r="G257" t="str">
            <v>-</v>
          </cell>
          <cell r="H257" t="str">
            <v>-</v>
          </cell>
          <cell r="I257" t="str">
            <v>-</v>
          </cell>
          <cell r="J257" t="str">
            <v>-</v>
          </cell>
          <cell r="K257" t="str">
            <v>-</v>
          </cell>
          <cell r="L257" t="str">
            <v>-</v>
          </cell>
          <cell r="M257" t="str">
            <v>-</v>
          </cell>
          <cell r="S257" t="str">
            <v>-</v>
          </cell>
          <cell r="T257" t="str">
            <v>-</v>
          </cell>
          <cell r="U257" t="str">
            <v>-</v>
          </cell>
          <cell r="V257" t="str">
            <v>-</v>
          </cell>
          <cell r="X257" t="str">
            <v>-</v>
          </cell>
          <cell r="Y257" t="str">
            <v>-</v>
          </cell>
          <cell r="Z257" t="str">
            <v>-</v>
          </cell>
          <cell r="AA257" t="str">
            <v>-</v>
          </cell>
          <cell r="AB257" t="str">
            <v>-</v>
          </cell>
          <cell r="AC257" t="str">
            <v>-</v>
          </cell>
          <cell r="AD257" t="str">
            <v>-</v>
          </cell>
          <cell r="AE257" t="str">
            <v>-</v>
          </cell>
          <cell r="AF257" t="str">
            <v>-</v>
          </cell>
          <cell r="AG257" t="str">
            <v>-</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t="str">
            <v>-</v>
          </cell>
          <cell r="AU257" t="str">
            <v>-</v>
          </cell>
        </row>
        <row r="258">
          <cell r="A258" t="str">
            <v>803-3</v>
          </cell>
          <cell r="B258">
            <v>803</v>
          </cell>
          <cell r="C258" t="str">
            <v>京都の観光を支える担い手の確保と育成</v>
          </cell>
          <cell r="D258">
            <v>3</v>
          </cell>
          <cell r="E258" t="str">
            <v>-</v>
          </cell>
          <cell r="F258" t="str">
            <v>-</v>
          </cell>
          <cell r="G258" t="str">
            <v>-</v>
          </cell>
          <cell r="H258" t="str">
            <v>-</v>
          </cell>
          <cell r="I258" t="str">
            <v>-</v>
          </cell>
          <cell r="J258" t="str">
            <v>-</v>
          </cell>
          <cell r="K258" t="str">
            <v>-</v>
          </cell>
          <cell r="L258" t="str">
            <v>-</v>
          </cell>
          <cell r="M258" t="str">
            <v>-</v>
          </cell>
          <cell r="S258" t="str">
            <v>-</v>
          </cell>
          <cell r="T258" t="str">
            <v>-</v>
          </cell>
          <cell r="U258" t="str">
            <v>-</v>
          </cell>
          <cell r="V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t="str">
            <v>-</v>
          </cell>
          <cell r="AU258" t="str">
            <v>-</v>
          </cell>
        </row>
        <row r="259">
          <cell r="A259" t="str">
            <v>803-4</v>
          </cell>
          <cell r="B259">
            <v>803</v>
          </cell>
          <cell r="C259" t="str">
            <v>京都の観光を支える担い手の確保と育成</v>
          </cell>
          <cell r="D259">
            <v>4</v>
          </cell>
          <cell r="E259" t="str">
            <v>-</v>
          </cell>
          <cell r="F259" t="str">
            <v>-</v>
          </cell>
          <cell r="G259" t="str">
            <v>-</v>
          </cell>
          <cell r="H259" t="str">
            <v>-</v>
          </cell>
          <cell r="I259" t="str">
            <v>-</v>
          </cell>
          <cell r="J259" t="str">
            <v>-</v>
          </cell>
          <cell r="K259" t="str">
            <v>-</v>
          </cell>
          <cell r="L259" t="str">
            <v>-</v>
          </cell>
          <cell r="M259" t="str">
            <v>-</v>
          </cell>
          <cell r="S259" t="str">
            <v>-</v>
          </cell>
          <cell r="T259" t="str">
            <v>-</v>
          </cell>
          <cell r="U259" t="str">
            <v>-</v>
          </cell>
          <cell r="V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t="str">
            <v>-</v>
          </cell>
          <cell r="AU259" t="str">
            <v>-</v>
          </cell>
        </row>
        <row r="260">
          <cell r="A260" t="str">
            <v>803-5</v>
          </cell>
          <cell r="B260">
            <v>803</v>
          </cell>
          <cell r="C260" t="str">
            <v>京都の観光を支える担い手の確保と育成</v>
          </cell>
          <cell r="D260">
            <v>5</v>
          </cell>
          <cell r="E260" t="str">
            <v>-</v>
          </cell>
          <cell r="F260" t="str">
            <v>-</v>
          </cell>
          <cell r="G260" t="str">
            <v>-</v>
          </cell>
          <cell r="H260" t="str">
            <v>-</v>
          </cell>
          <cell r="I260" t="str">
            <v>-</v>
          </cell>
          <cell r="J260" t="str">
            <v>-</v>
          </cell>
          <cell r="K260" t="str">
            <v>-</v>
          </cell>
          <cell r="L260" t="str">
            <v>-</v>
          </cell>
          <cell r="M260" t="str">
            <v>-</v>
          </cell>
          <cell r="S260" t="str">
            <v>-</v>
          </cell>
          <cell r="T260" t="str">
            <v>-</v>
          </cell>
          <cell r="U260" t="str">
            <v>-</v>
          </cell>
          <cell r="V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t="str">
            <v>-</v>
          </cell>
          <cell r="AU260" t="str">
            <v>-</v>
          </cell>
        </row>
        <row r="261">
          <cell r="A261" t="str">
            <v>803-6</v>
          </cell>
          <cell r="B261">
            <v>803</v>
          </cell>
          <cell r="C261" t="str">
            <v>京都の観光を支える担い手の確保と育成</v>
          </cell>
          <cell r="D261">
            <v>6</v>
          </cell>
          <cell r="E261" t="str">
            <v>-</v>
          </cell>
          <cell r="F261" t="str">
            <v>-</v>
          </cell>
          <cell r="G261" t="str">
            <v>-</v>
          </cell>
          <cell r="H261" t="str">
            <v>-</v>
          </cell>
          <cell r="I261" t="str">
            <v>-</v>
          </cell>
          <cell r="J261" t="str">
            <v>-</v>
          </cell>
          <cell r="K261" t="str">
            <v>-</v>
          </cell>
          <cell r="L261" t="str">
            <v>-</v>
          </cell>
          <cell r="M261" t="str">
            <v>-</v>
          </cell>
          <cell r="S261" t="str">
            <v>-</v>
          </cell>
          <cell r="T261" t="str">
            <v>-</v>
          </cell>
          <cell r="U261" t="str">
            <v>-</v>
          </cell>
          <cell r="V261" t="str">
            <v>-</v>
          </cell>
          <cell r="X261" t="str">
            <v>-</v>
          </cell>
          <cell r="Y261" t="str">
            <v>-</v>
          </cell>
          <cell r="Z261" t="str">
            <v>-</v>
          </cell>
          <cell r="AA261" t="str">
            <v>-</v>
          </cell>
          <cell r="AB261" t="str">
            <v>-</v>
          </cell>
          <cell r="AC261" t="str">
            <v>-</v>
          </cell>
          <cell r="AD261" t="str">
            <v>-</v>
          </cell>
          <cell r="AE261" t="str">
            <v>-</v>
          </cell>
          <cell r="AF261" t="str">
            <v>-</v>
          </cell>
          <cell r="AG261" t="str">
            <v>-</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t="str">
            <v>-</v>
          </cell>
          <cell r="AU261" t="str">
            <v>-</v>
          </cell>
        </row>
        <row r="262">
          <cell r="A262" t="str">
            <v>803-7</v>
          </cell>
          <cell r="B262">
            <v>803</v>
          </cell>
          <cell r="C262" t="str">
            <v>京都の観光を支える担い手の確保と育成</v>
          </cell>
          <cell r="D262">
            <v>7</v>
          </cell>
          <cell r="E262" t="str">
            <v>-</v>
          </cell>
          <cell r="F262" t="str">
            <v>-</v>
          </cell>
          <cell r="G262" t="str">
            <v>-</v>
          </cell>
          <cell r="H262" t="str">
            <v>-</v>
          </cell>
          <cell r="I262" t="str">
            <v>-</v>
          </cell>
          <cell r="J262" t="str">
            <v>-</v>
          </cell>
          <cell r="K262" t="str">
            <v>-</v>
          </cell>
          <cell r="L262" t="str">
            <v>-</v>
          </cell>
          <cell r="M262" t="str">
            <v>-</v>
          </cell>
          <cell r="S262" t="str">
            <v>-</v>
          </cell>
          <cell r="T262" t="str">
            <v>-</v>
          </cell>
          <cell r="U262" t="str">
            <v>-</v>
          </cell>
          <cell r="V262" t="str">
            <v>-</v>
          </cell>
          <cell r="X262" t="str">
            <v>-</v>
          </cell>
          <cell r="Y262" t="str">
            <v>-</v>
          </cell>
          <cell r="Z262" t="str">
            <v>-</v>
          </cell>
          <cell r="AA262" t="str">
            <v>-</v>
          </cell>
          <cell r="AB262" t="str">
            <v>-</v>
          </cell>
          <cell r="AC262" t="str">
            <v>-</v>
          </cell>
          <cell r="AD262" t="str">
            <v>-</v>
          </cell>
          <cell r="AE262" t="str">
            <v>-</v>
          </cell>
          <cell r="AF262" t="str">
            <v>-</v>
          </cell>
          <cell r="AG262" t="str">
            <v>-</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t="str">
            <v>-</v>
          </cell>
          <cell r="AU262" t="str">
            <v>-</v>
          </cell>
        </row>
        <row r="263">
          <cell r="A263" t="str">
            <v>803-8</v>
          </cell>
          <cell r="B263">
            <v>803</v>
          </cell>
          <cell r="C263" t="str">
            <v>京都の観光を支える担い手の確保と育成</v>
          </cell>
          <cell r="D263">
            <v>8</v>
          </cell>
          <cell r="E263" t="str">
            <v>-</v>
          </cell>
          <cell r="F263" t="str">
            <v>-</v>
          </cell>
          <cell r="G263" t="str">
            <v>-</v>
          </cell>
          <cell r="H263" t="str">
            <v>-</v>
          </cell>
          <cell r="I263" t="str">
            <v>-</v>
          </cell>
          <cell r="J263" t="str">
            <v>-</v>
          </cell>
          <cell r="K263" t="str">
            <v>-</v>
          </cell>
          <cell r="L263" t="str">
            <v>-</v>
          </cell>
          <cell r="M263" t="str">
            <v>-</v>
          </cell>
          <cell r="S263" t="str">
            <v>-</v>
          </cell>
          <cell r="T263" t="str">
            <v>-</v>
          </cell>
          <cell r="U263" t="str">
            <v>-</v>
          </cell>
          <cell r="V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t="str">
            <v>-</v>
          </cell>
          <cell r="AU263" t="str">
            <v>-</v>
          </cell>
        </row>
        <row r="264">
          <cell r="A264" t="str">
            <v>803-9</v>
          </cell>
          <cell r="B264">
            <v>803</v>
          </cell>
          <cell r="C264" t="str">
            <v>京都の観光を支える担い手の確保と育成</v>
          </cell>
          <cell r="D264">
            <v>9</v>
          </cell>
          <cell r="E264" t="str">
            <v>-</v>
          </cell>
          <cell r="F264" t="str">
            <v>-</v>
          </cell>
          <cell r="G264" t="str">
            <v>-</v>
          </cell>
          <cell r="H264" t="str">
            <v>-</v>
          </cell>
          <cell r="I264" t="str">
            <v>-</v>
          </cell>
          <cell r="J264" t="str">
            <v>-</v>
          </cell>
          <cell r="K264" t="str">
            <v>-</v>
          </cell>
          <cell r="L264" t="str">
            <v>-</v>
          </cell>
          <cell r="M264" t="str">
            <v>-</v>
          </cell>
          <cell r="S264" t="str">
            <v>-</v>
          </cell>
          <cell r="T264" t="str">
            <v>-</v>
          </cell>
          <cell r="U264" t="str">
            <v>-</v>
          </cell>
          <cell r="V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cell r="AJ264" t="str">
            <v>-</v>
          </cell>
          <cell r="AK264" t="str">
            <v>-</v>
          </cell>
          <cell r="AL264" t="str">
            <v>-</v>
          </cell>
          <cell r="AM264" t="str">
            <v>-</v>
          </cell>
          <cell r="AN264" t="str">
            <v>-</v>
          </cell>
          <cell r="AO264" t="str">
            <v>-</v>
          </cell>
          <cell r="AP264" t="str">
            <v>-</v>
          </cell>
          <cell r="AQ264" t="str">
            <v>-</v>
          </cell>
          <cell r="AR264" t="str">
            <v>-</v>
          </cell>
          <cell r="AS264" t="str">
            <v>-</v>
          </cell>
          <cell r="AT264" t="str">
            <v>-</v>
          </cell>
          <cell r="AU264" t="str">
            <v>-</v>
          </cell>
        </row>
        <row r="265">
          <cell r="A265" t="str">
            <v>804-1</v>
          </cell>
          <cell r="B265">
            <v>804</v>
          </cell>
          <cell r="C265" t="str">
            <v>安心・安全で持続可能な観光の実現</v>
          </cell>
          <cell r="D265">
            <v>1</v>
          </cell>
          <cell r="E265" t="str">
            <v>危機管理に関する計画等を作成している観光事業者の割合</v>
          </cell>
          <cell r="F265" t="str">
            <v>％</v>
          </cell>
          <cell r="G265" t="str">
            <v>産業観光局</v>
          </cell>
          <cell r="H265" t="str">
            <v>観光MICE推進室</v>
          </cell>
          <cell r="I265" t="str">
            <v>746-2255</v>
          </cell>
          <cell r="J265" t="str">
            <v>危機管理に関する計画等を作成している観光事業者の割合</v>
          </cell>
          <cell r="K265" t="str">
            <v>「安心・安全で持続可能な観光の実現」に資する，感染症や災害などの様々な危機に対応できる観光の進ちょく状況を示す指標</v>
          </cell>
          <cell r="L265" t="str">
            <v>観光事業者調査（予定）</v>
          </cell>
          <cell r="M265" t="str">
            <v>増加する方が良い指標</v>
          </cell>
          <cell r="S265" t="str">
            <v>-</v>
          </cell>
          <cell r="T265" t="str">
            <v>-</v>
          </cell>
          <cell r="U265" t="str">
            <v>-</v>
          </cell>
          <cell r="V265" t="str">
            <v>京都観光振興計画2025</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cell r="AJ265" t="str">
            <v>-</v>
          </cell>
          <cell r="AK265" t="str">
            <v>-</v>
          </cell>
          <cell r="AL265" t="str">
            <v>-</v>
          </cell>
          <cell r="AM265" t="str">
            <v>観光事業者調査はコロナ禍をふまえ令和３年度から実施する調査であり，令和４年度からの評価となる。
目標値等についても，令和３年度に実施する「観光振興計画2025」マネジメント会議においてコロナ禍をふまえ設定予定。</v>
          </cell>
          <cell r="AN265" t="str">
            <v>-</v>
          </cell>
          <cell r="AO265" t="str">
            <v>-</v>
          </cell>
          <cell r="AP265" t="str">
            <v>-</v>
          </cell>
          <cell r="AQ265" t="str">
            <v>-</v>
          </cell>
          <cell r="AR265" t="str">
            <v>-</v>
          </cell>
          <cell r="AS265" t="str">
            <v>-</v>
          </cell>
          <cell r="AT265" t="str">
            <v>-</v>
          </cell>
          <cell r="AU265" t="str">
            <v>-</v>
          </cell>
        </row>
        <row r="266">
          <cell r="A266" t="str">
            <v>804-2</v>
          </cell>
          <cell r="B266">
            <v>804</v>
          </cell>
          <cell r="C266" t="str">
            <v>安心・安全で持続可能な観光の実現</v>
          </cell>
          <cell r="D266">
            <v>2</v>
          </cell>
          <cell r="E266" t="str">
            <v>公共交通利用割合</v>
          </cell>
          <cell r="F266" t="str">
            <v>％</v>
          </cell>
          <cell r="G266" t="str">
            <v>産業観光局</v>
          </cell>
          <cell r="H266" t="str">
            <v>観光MICE推進室</v>
          </cell>
          <cell r="I266" t="str">
            <v>746-2255</v>
          </cell>
          <cell r="J266" t="str">
            <v>京都観光総合調査における入洛時の利用交通機関を調査する項目に「鉄道」「バス」と回答した観光客の割合</v>
          </cell>
          <cell r="K266" t="str">
            <v>「安心・安全で持続可能な観光の実現」に資する，環境により配慮した観光の進ちょく状況を示す指標</v>
          </cell>
          <cell r="L266" t="str">
            <v>京都観光総合調査</v>
          </cell>
          <cell r="M266" t="str">
            <v>増加する方が良い指標</v>
          </cell>
          <cell r="S266" t="str">
            <v>-</v>
          </cell>
          <cell r="T266" t="str">
            <v>-</v>
          </cell>
          <cell r="U266" t="str">
            <v>-</v>
          </cell>
          <cell r="V266" t="str">
            <v>京都観光振興計画2025</v>
          </cell>
          <cell r="X266" t="str">
            <v>-</v>
          </cell>
          <cell r="Y266" t="str">
            <v>-</v>
          </cell>
          <cell r="Z266" t="str">
            <v>-</v>
          </cell>
          <cell r="AA266" t="str">
            <v>-</v>
          </cell>
          <cell r="AB266" t="str">
            <v>-</v>
          </cell>
          <cell r="AC266" t="str">
            <v>-</v>
          </cell>
          <cell r="AD266" t="str">
            <v>-</v>
          </cell>
          <cell r="AE266" t="str">
            <v>-</v>
          </cell>
          <cell r="AF266" t="str">
            <v>-</v>
          </cell>
          <cell r="AG266" t="str">
            <v>-</v>
          </cell>
          <cell r="AH266" t="str">
            <v>-</v>
          </cell>
          <cell r="AI266" t="str">
            <v>-</v>
          </cell>
          <cell r="AJ266" t="str">
            <v>-</v>
          </cell>
          <cell r="AK266" t="str">
            <v>-</v>
          </cell>
          <cell r="AL266" t="str">
            <v>-</v>
          </cell>
          <cell r="AM266" t="str">
            <v>コロナ禍で令和２年度の調査が例年どおり実施できておらず，数値把握ができない。
目標値等についても，令和３年度に実施する「観光振興計画2025」マネジメント会議においてコロナ禍をふまえ設定予定。</v>
          </cell>
          <cell r="AN266" t="str">
            <v>-</v>
          </cell>
          <cell r="AO266" t="str">
            <v>-</v>
          </cell>
          <cell r="AP266" t="str">
            <v>-</v>
          </cell>
          <cell r="AQ266" t="str">
            <v>-</v>
          </cell>
          <cell r="AR266" t="str">
            <v>-</v>
          </cell>
          <cell r="AS266" t="str">
            <v>-</v>
          </cell>
          <cell r="AT266" t="str">
            <v>-</v>
          </cell>
          <cell r="AU266" t="str">
            <v>-</v>
          </cell>
        </row>
        <row r="267">
          <cell r="A267" t="str">
            <v>804-3</v>
          </cell>
          <cell r="B267">
            <v>804</v>
          </cell>
          <cell r="C267" t="str">
            <v>安心・安全で持続可能な観光の実現</v>
          </cell>
          <cell r="D267">
            <v>3</v>
          </cell>
          <cell r="E267" t="str">
            <v>-</v>
          </cell>
          <cell r="F267" t="str">
            <v>-</v>
          </cell>
          <cell r="G267" t="str">
            <v>-</v>
          </cell>
          <cell r="H267" t="str">
            <v>-</v>
          </cell>
          <cell r="I267" t="str">
            <v>-</v>
          </cell>
          <cell r="J267" t="str">
            <v>-</v>
          </cell>
          <cell r="K267" t="str">
            <v>-</v>
          </cell>
          <cell r="L267" t="str">
            <v>-</v>
          </cell>
          <cell r="M267" t="str">
            <v>-</v>
          </cell>
          <cell r="S267" t="str">
            <v>-</v>
          </cell>
          <cell r="T267" t="str">
            <v>-</v>
          </cell>
          <cell r="U267" t="str">
            <v>-</v>
          </cell>
          <cell r="V267" t="str">
            <v>-</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cell r="AJ267" t="str">
            <v>-</v>
          </cell>
          <cell r="AK267" t="str">
            <v>-</v>
          </cell>
          <cell r="AL267" t="str">
            <v>-</v>
          </cell>
          <cell r="AM267" t="str">
            <v>-</v>
          </cell>
          <cell r="AN267" t="str">
            <v>-</v>
          </cell>
          <cell r="AO267" t="str">
            <v>-</v>
          </cell>
          <cell r="AP267" t="str">
            <v>-</v>
          </cell>
          <cell r="AQ267" t="str">
            <v>-</v>
          </cell>
          <cell r="AR267" t="str">
            <v>-</v>
          </cell>
          <cell r="AS267" t="str">
            <v>-</v>
          </cell>
          <cell r="AT267" t="str">
            <v>-</v>
          </cell>
          <cell r="AU267" t="str">
            <v>-</v>
          </cell>
        </row>
        <row r="268">
          <cell r="A268" t="str">
            <v>804-4</v>
          </cell>
          <cell r="B268">
            <v>804</v>
          </cell>
          <cell r="C268" t="str">
            <v>安心・安全で持続可能な観光の実現</v>
          </cell>
          <cell r="D268">
            <v>4</v>
          </cell>
          <cell r="E268" t="str">
            <v>-</v>
          </cell>
          <cell r="F268" t="str">
            <v>-</v>
          </cell>
          <cell r="G268" t="str">
            <v>-</v>
          </cell>
          <cell r="H268" t="str">
            <v>-</v>
          </cell>
          <cell r="I268" t="str">
            <v>-</v>
          </cell>
          <cell r="J268" t="str">
            <v>-</v>
          </cell>
          <cell r="K268" t="str">
            <v>-</v>
          </cell>
          <cell r="L268" t="str">
            <v>-</v>
          </cell>
          <cell r="M268" t="str">
            <v>-</v>
          </cell>
          <cell r="S268" t="str">
            <v>-</v>
          </cell>
          <cell r="T268" t="str">
            <v>-</v>
          </cell>
          <cell r="U268" t="str">
            <v>-</v>
          </cell>
          <cell r="V268" t="str">
            <v>-</v>
          </cell>
          <cell r="X268" t="str">
            <v>-</v>
          </cell>
          <cell r="Y268" t="str">
            <v>-</v>
          </cell>
          <cell r="Z268" t="str">
            <v>-</v>
          </cell>
          <cell r="AA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S268" t="str">
            <v>-</v>
          </cell>
          <cell r="AT268" t="str">
            <v>-</v>
          </cell>
          <cell r="AU268" t="str">
            <v>-</v>
          </cell>
        </row>
        <row r="269">
          <cell r="A269" t="str">
            <v>804-5</v>
          </cell>
          <cell r="B269">
            <v>804</v>
          </cell>
          <cell r="C269" t="str">
            <v>安心・安全で持続可能な観光の実現</v>
          </cell>
          <cell r="D269">
            <v>5</v>
          </cell>
          <cell r="E269" t="str">
            <v>-</v>
          </cell>
          <cell r="F269" t="str">
            <v>-</v>
          </cell>
          <cell r="G269" t="str">
            <v>-</v>
          </cell>
          <cell r="H269" t="str">
            <v>-</v>
          </cell>
          <cell r="I269" t="str">
            <v>-</v>
          </cell>
          <cell r="J269" t="str">
            <v>-</v>
          </cell>
          <cell r="K269" t="str">
            <v>-</v>
          </cell>
          <cell r="L269" t="str">
            <v>-</v>
          </cell>
          <cell r="M269" t="str">
            <v>-</v>
          </cell>
          <cell r="S269" t="str">
            <v>-</v>
          </cell>
          <cell r="T269" t="str">
            <v>-</v>
          </cell>
          <cell r="U269" t="str">
            <v>-</v>
          </cell>
          <cell r="V269" t="str">
            <v>-</v>
          </cell>
          <cell r="X269" t="str">
            <v>-</v>
          </cell>
          <cell r="Y269" t="str">
            <v>-</v>
          </cell>
          <cell r="Z269" t="str">
            <v>-</v>
          </cell>
          <cell r="AA269" t="str">
            <v>-</v>
          </cell>
          <cell r="AB269" t="str">
            <v>-</v>
          </cell>
          <cell r="AC269" t="str">
            <v>-</v>
          </cell>
          <cell r="AD269" t="str">
            <v>-</v>
          </cell>
          <cell r="AE269" t="str">
            <v>-</v>
          </cell>
          <cell r="AF269" t="str">
            <v>-</v>
          </cell>
          <cell r="AG269" t="str">
            <v>-</v>
          </cell>
          <cell r="AH269" t="str">
            <v>-</v>
          </cell>
          <cell r="AI269" t="str">
            <v>-</v>
          </cell>
          <cell r="AJ269" t="str">
            <v>-</v>
          </cell>
          <cell r="AK269" t="str">
            <v>-</v>
          </cell>
          <cell r="AL269" t="str">
            <v>-</v>
          </cell>
          <cell r="AM269" t="str">
            <v>-</v>
          </cell>
          <cell r="AN269" t="str">
            <v>-</v>
          </cell>
          <cell r="AO269" t="str">
            <v>-</v>
          </cell>
          <cell r="AP269" t="str">
            <v>-</v>
          </cell>
          <cell r="AQ269" t="str">
            <v>-</v>
          </cell>
          <cell r="AR269" t="str">
            <v>-</v>
          </cell>
          <cell r="AS269" t="str">
            <v>-</v>
          </cell>
          <cell r="AT269" t="str">
            <v>-</v>
          </cell>
          <cell r="AU269" t="str">
            <v>-</v>
          </cell>
        </row>
        <row r="270">
          <cell r="A270" t="str">
            <v>804-6</v>
          </cell>
          <cell r="B270">
            <v>804</v>
          </cell>
          <cell r="C270" t="str">
            <v>安心・安全で持続可能な観光の実現</v>
          </cell>
          <cell r="D270">
            <v>6</v>
          </cell>
          <cell r="E270" t="str">
            <v>-</v>
          </cell>
          <cell r="F270" t="str">
            <v>-</v>
          </cell>
          <cell r="G270" t="str">
            <v>-</v>
          </cell>
          <cell r="H270" t="str">
            <v>-</v>
          </cell>
          <cell r="I270" t="str">
            <v>-</v>
          </cell>
          <cell r="J270" t="str">
            <v>-</v>
          </cell>
          <cell r="K270" t="str">
            <v>-</v>
          </cell>
          <cell r="L270" t="str">
            <v>-</v>
          </cell>
          <cell r="M270" t="str">
            <v>-</v>
          </cell>
          <cell r="S270" t="str">
            <v>-</v>
          </cell>
          <cell r="T270" t="str">
            <v>-</v>
          </cell>
          <cell r="U270" t="str">
            <v>-</v>
          </cell>
          <cell r="V270" t="str">
            <v>-</v>
          </cell>
          <cell r="X270" t="str">
            <v>-</v>
          </cell>
          <cell r="Y270" t="str">
            <v>-</v>
          </cell>
          <cell r="Z270" t="str">
            <v>-</v>
          </cell>
          <cell r="AA270" t="str">
            <v>-</v>
          </cell>
          <cell r="AB270" t="str">
            <v>-</v>
          </cell>
          <cell r="AC270" t="str">
            <v>-</v>
          </cell>
          <cell r="AD270" t="str">
            <v>-</v>
          </cell>
          <cell r="AE270" t="str">
            <v>-</v>
          </cell>
          <cell r="AF270" t="str">
            <v>-</v>
          </cell>
          <cell r="AG270" t="str">
            <v>-</v>
          </cell>
          <cell r="AH270" t="str">
            <v>-</v>
          </cell>
          <cell r="AI270" t="str">
            <v>-</v>
          </cell>
          <cell r="AJ270" t="str">
            <v>-</v>
          </cell>
          <cell r="AK270" t="str">
            <v>-</v>
          </cell>
          <cell r="AL270" t="str">
            <v>-</v>
          </cell>
          <cell r="AM270" t="str">
            <v>-</v>
          </cell>
          <cell r="AN270" t="str">
            <v>-</v>
          </cell>
          <cell r="AO270" t="str">
            <v>-</v>
          </cell>
          <cell r="AP270" t="str">
            <v>-</v>
          </cell>
          <cell r="AQ270" t="str">
            <v>-</v>
          </cell>
          <cell r="AR270" t="str">
            <v>-</v>
          </cell>
          <cell r="AS270" t="str">
            <v>-</v>
          </cell>
          <cell r="AT270" t="str">
            <v>-</v>
          </cell>
          <cell r="AU270" t="str">
            <v>-</v>
          </cell>
        </row>
        <row r="271">
          <cell r="A271" t="str">
            <v>804-7</v>
          </cell>
          <cell r="B271">
            <v>804</v>
          </cell>
          <cell r="C271" t="str">
            <v>安心・安全で持続可能な観光の実現</v>
          </cell>
          <cell r="D271">
            <v>7</v>
          </cell>
          <cell r="E271" t="str">
            <v>-</v>
          </cell>
          <cell r="F271" t="str">
            <v>-</v>
          </cell>
          <cell r="G271" t="str">
            <v>-</v>
          </cell>
          <cell r="H271" t="str">
            <v>-</v>
          </cell>
          <cell r="I271" t="str">
            <v>-</v>
          </cell>
          <cell r="J271" t="str">
            <v>-</v>
          </cell>
          <cell r="K271" t="str">
            <v>-</v>
          </cell>
          <cell r="L271" t="str">
            <v>-</v>
          </cell>
          <cell r="M271" t="str">
            <v>-</v>
          </cell>
          <cell r="S271" t="str">
            <v>-</v>
          </cell>
          <cell r="T271" t="str">
            <v>-</v>
          </cell>
          <cell r="U271" t="str">
            <v>-</v>
          </cell>
          <cell r="V271" t="str">
            <v>-</v>
          </cell>
          <cell r="X271" t="str">
            <v>-</v>
          </cell>
          <cell r="Y271" t="str">
            <v>-</v>
          </cell>
          <cell r="Z271" t="str">
            <v>-</v>
          </cell>
          <cell r="AA271" t="str">
            <v>-</v>
          </cell>
          <cell r="AB271" t="str">
            <v>-</v>
          </cell>
          <cell r="AC271" t="str">
            <v>-</v>
          </cell>
          <cell r="AD271" t="str">
            <v>-</v>
          </cell>
          <cell r="AE271" t="str">
            <v>-</v>
          </cell>
          <cell r="AF271" t="str">
            <v>-</v>
          </cell>
          <cell r="AG271" t="str">
            <v>-</v>
          </cell>
          <cell r="AH271" t="str">
            <v>-</v>
          </cell>
          <cell r="AI271" t="str">
            <v>-</v>
          </cell>
          <cell r="AJ271" t="str">
            <v>-</v>
          </cell>
          <cell r="AK271" t="str">
            <v>-</v>
          </cell>
          <cell r="AL271" t="str">
            <v>-</v>
          </cell>
          <cell r="AM271" t="str">
            <v>-</v>
          </cell>
          <cell r="AN271" t="str">
            <v>-</v>
          </cell>
          <cell r="AO271" t="str">
            <v>-</v>
          </cell>
          <cell r="AP271" t="str">
            <v>-</v>
          </cell>
          <cell r="AQ271" t="str">
            <v>-</v>
          </cell>
          <cell r="AR271" t="str">
            <v>-</v>
          </cell>
          <cell r="AS271" t="str">
            <v>-</v>
          </cell>
          <cell r="AT271" t="str">
            <v>-</v>
          </cell>
          <cell r="AU271" t="str">
            <v>-</v>
          </cell>
        </row>
        <row r="272">
          <cell r="A272" t="str">
            <v>804-8</v>
          </cell>
          <cell r="B272">
            <v>804</v>
          </cell>
          <cell r="C272" t="str">
            <v>安心・安全で持続可能な観光の実現</v>
          </cell>
          <cell r="D272">
            <v>8</v>
          </cell>
          <cell r="E272" t="str">
            <v>-</v>
          </cell>
          <cell r="F272" t="str">
            <v>-</v>
          </cell>
          <cell r="G272" t="str">
            <v>-</v>
          </cell>
          <cell r="H272" t="str">
            <v>-</v>
          </cell>
          <cell r="I272" t="str">
            <v>-</v>
          </cell>
          <cell r="J272" t="str">
            <v>-</v>
          </cell>
          <cell r="K272" t="str">
            <v>-</v>
          </cell>
          <cell r="L272" t="str">
            <v>-</v>
          </cell>
          <cell r="M272" t="str">
            <v>-</v>
          </cell>
          <cell r="S272" t="str">
            <v>-</v>
          </cell>
          <cell r="T272" t="str">
            <v>-</v>
          </cell>
          <cell r="U272" t="str">
            <v>-</v>
          </cell>
          <cell r="V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row>
        <row r="273">
          <cell r="A273" t="str">
            <v>804-9</v>
          </cell>
          <cell r="B273">
            <v>804</v>
          </cell>
          <cell r="C273" t="str">
            <v>安心・安全で持続可能な観光の実現</v>
          </cell>
          <cell r="D273">
            <v>9</v>
          </cell>
          <cell r="E273" t="str">
            <v>-</v>
          </cell>
          <cell r="F273" t="str">
            <v>-</v>
          </cell>
          <cell r="G273" t="str">
            <v>-</v>
          </cell>
          <cell r="H273" t="str">
            <v>-</v>
          </cell>
          <cell r="I273" t="str">
            <v>-</v>
          </cell>
          <cell r="J273" t="str">
            <v>-</v>
          </cell>
          <cell r="K273" t="str">
            <v>-</v>
          </cell>
          <cell r="L273" t="str">
            <v>-</v>
          </cell>
          <cell r="M273" t="str">
            <v>-</v>
          </cell>
          <cell r="S273" t="str">
            <v>-</v>
          </cell>
          <cell r="T273" t="str">
            <v>-</v>
          </cell>
          <cell r="U273" t="str">
            <v>-</v>
          </cell>
          <cell r="V273" t="str">
            <v>-</v>
          </cell>
          <cell r="X273" t="str">
            <v>-</v>
          </cell>
          <cell r="Y273" t="str">
            <v>-</v>
          </cell>
          <cell r="Z273" t="str">
            <v>-</v>
          </cell>
          <cell r="AA273" t="str">
            <v>-</v>
          </cell>
          <cell r="AB273" t="str">
            <v>-</v>
          </cell>
          <cell r="AC273" t="str">
            <v>-</v>
          </cell>
          <cell r="AD273" t="str">
            <v>-</v>
          </cell>
          <cell r="AE273" t="str">
            <v>-</v>
          </cell>
          <cell r="AF273" t="str">
            <v>-</v>
          </cell>
          <cell r="AG273" t="str">
            <v>-</v>
          </cell>
          <cell r="AH273" t="str">
            <v>-</v>
          </cell>
          <cell r="AI273" t="str">
            <v>-</v>
          </cell>
          <cell r="AJ273" t="str">
            <v>-</v>
          </cell>
          <cell r="AK273" t="str">
            <v>-</v>
          </cell>
          <cell r="AL273" t="str">
            <v>-</v>
          </cell>
          <cell r="AM273" t="str">
            <v>-</v>
          </cell>
          <cell r="AN273" t="str">
            <v>-</v>
          </cell>
          <cell r="AO273" t="str">
            <v>-</v>
          </cell>
          <cell r="AP273" t="str">
            <v>-</v>
          </cell>
          <cell r="AQ273" t="str">
            <v>-</v>
          </cell>
          <cell r="AR273" t="str">
            <v>-</v>
          </cell>
          <cell r="AS273" t="str">
            <v>-</v>
          </cell>
          <cell r="AT273" t="str">
            <v>-</v>
          </cell>
          <cell r="AU273" t="str">
            <v>-</v>
          </cell>
        </row>
        <row r="274">
          <cell r="A274" t="str">
            <v>805-1</v>
          </cell>
          <cell r="B274">
            <v>805</v>
          </cell>
          <cell r="C274" t="str">
            <v>MICE誘致の推進</v>
          </cell>
          <cell r="D274">
            <v>1</v>
          </cell>
          <cell r="E274" t="str">
            <v>国際会議開催件数</v>
          </cell>
          <cell r="F274" t="str">
            <v>件</v>
          </cell>
          <cell r="G274" t="str">
            <v>産業観光局</v>
          </cell>
          <cell r="H274" t="str">
            <v>観光MICE推進室</v>
          </cell>
          <cell r="I274" t="str">
            <v>746-2255</v>
          </cell>
          <cell r="J274" t="str">
            <v>京都市内における国際会議開催件数</v>
          </cell>
          <cell r="K274" t="str">
            <v>京都観光が目指す，「MICE都市としての魅力を確立し，世界の人々が集い，多様性を認め合い，世界平和に貢献するまち」に向けた進み具合を示す指標</v>
          </cell>
          <cell r="L274" t="str">
            <v>出展：JNTO発出の国際会議統計</v>
          </cell>
          <cell r="M274" t="str">
            <v>増加する方が良い指標</v>
          </cell>
          <cell r="S274" t="str">
            <v>-</v>
          </cell>
          <cell r="T274" t="str">
            <v>-</v>
          </cell>
          <cell r="U274" t="str">
            <v>-</v>
          </cell>
          <cell r="V274" t="str">
            <v>京都観光振興計画2025</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コロナ禍で令和２年度の数値把握ができない。
目標値等についても，令和３年度に実施する「観光振興計画2025」マネジメント会議においてコロナ禍をふまえ設定予定。</v>
          </cell>
          <cell r="AN274" t="str">
            <v>-</v>
          </cell>
          <cell r="AO274" t="str">
            <v>-</v>
          </cell>
          <cell r="AP274" t="str">
            <v>-</v>
          </cell>
          <cell r="AQ274" t="str">
            <v>-</v>
          </cell>
          <cell r="AR274" t="str">
            <v>-</v>
          </cell>
          <cell r="AS274" t="str">
            <v>-</v>
          </cell>
          <cell r="AT274" t="str">
            <v>-</v>
          </cell>
          <cell r="AU274" t="str">
            <v>-</v>
          </cell>
        </row>
        <row r="275">
          <cell r="A275" t="str">
            <v>805-2</v>
          </cell>
          <cell r="B275">
            <v>805</v>
          </cell>
          <cell r="C275" t="str">
            <v>MICE誘致の推進</v>
          </cell>
          <cell r="D275">
            <v>2</v>
          </cell>
          <cell r="E275" t="str">
            <v>国際会議の海外参加者数</v>
          </cell>
          <cell r="F275" t="str">
            <v>人</v>
          </cell>
          <cell r="G275" t="str">
            <v>産業観光局</v>
          </cell>
          <cell r="H275" t="str">
            <v>観光MICE推進室</v>
          </cell>
          <cell r="I275" t="str">
            <v>746-2255</v>
          </cell>
          <cell r="J275" t="str">
            <v>京都市内で開催される国際会議の海外参加者数</v>
          </cell>
          <cell r="K275" t="str">
            <v>京都観光が目指す，「MICE都市としての魅力を確立し，世界の人々が集い，多様性を認め合い，世界平和に貢献するまち」に向けた進み具合を示す指標</v>
          </cell>
          <cell r="L275" t="str">
            <v>出展：JNTO発出の国際会議統計</v>
          </cell>
          <cell r="M275" t="str">
            <v>増加する方が良い指標</v>
          </cell>
          <cell r="S275" t="str">
            <v>-</v>
          </cell>
          <cell r="T275" t="str">
            <v>-</v>
          </cell>
          <cell r="U275" t="str">
            <v>-</v>
          </cell>
          <cell r="V275" t="str">
            <v>京都観光振興計画2025</v>
          </cell>
          <cell r="X275" t="str">
            <v>-</v>
          </cell>
          <cell r="Y275" t="str">
            <v>-</v>
          </cell>
          <cell r="Z275" t="str">
            <v>-</v>
          </cell>
          <cell r="AA275" t="str">
            <v>-</v>
          </cell>
          <cell r="AB275" t="str">
            <v>-</v>
          </cell>
          <cell r="AC275" t="str">
            <v>-</v>
          </cell>
          <cell r="AD275" t="str">
            <v>-</v>
          </cell>
          <cell r="AE275" t="str">
            <v>-</v>
          </cell>
          <cell r="AF275" t="str">
            <v>-</v>
          </cell>
          <cell r="AG275" t="str">
            <v>-</v>
          </cell>
          <cell r="AH275" t="str">
            <v>-</v>
          </cell>
          <cell r="AI275" t="str">
            <v>-</v>
          </cell>
          <cell r="AJ275" t="str">
            <v>-</v>
          </cell>
          <cell r="AK275" t="str">
            <v>-</v>
          </cell>
          <cell r="AL275" t="str">
            <v>-</v>
          </cell>
          <cell r="AM275" t="str">
            <v>コロナ禍で令和２年度の数値把握ができない。
目標値等についても，令和３年度に実施する「観光振興計画2025」マネジメント会議においてコロナ禍をふまえ設定予定。</v>
          </cell>
          <cell r="AN275" t="str">
            <v>-</v>
          </cell>
          <cell r="AO275" t="str">
            <v>-</v>
          </cell>
          <cell r="AP275" t="str">
            <v>-</v>
          </cell>
          <cell r="AQ275" t="str">
            <v>-</v>
          </cell>
          <cell r="AR275" t="str">
            <v>-</v>
          </cell>
          <cell r="AS275" t="str">
            <v>-</v>
          </cell>
          <cell r="AT275" t="str">
            <v>-</v>
          </cell>
          <cell r="AU275" t="str">
            <v>-</v>
          </cell>
        </row>
        <row r="276">
          <cell r="A276" t="str">
            <v>805-3</v>
          </cell>
          <cell r="B276">
            <v>805</v>
          </cell>
          <cell r="C276" t="str">
            <v>MICE誘致の推進</v>
          </cell>
          <cell r="D276">
            <v>3</v>
          </cell>
          <cell r="E276" t="str">
            <v>-</v>
          </cell>
          <cell r="F276" t="str">
            <v>-</v>
          </cell>
          <cell r="G276" t="str">
            <v>-</v>
          </cell>
          <cell r="H276" t="str">
            <v>-</v>
          </cell>
          <cell r="I276" t="str">
            <v>-</v>
          </cell>
          <cell r="J276" t="str">
            <v>-</v>
          </cell>
          <cell r="K276" t="str">
            <v>-</v>
          </cell>
          <cell r="L276" t="str">
            <v>-</v>
          </cell>
          <cell r="M276" t="str">
            <v>-</v>
          </cell>
          <cell r="S276" t="str">
            <v>-</v>
          </cell>
          <cell r="T276" t="str">
            <v>-</v>
          </cell>
          <cell r="U276" t="str">
            <v>-</v>
          </cell>
          <cell r="V276" t="str">
            <v>-</v>
          </cell>
          <cell r="X276" t="str">
            <v>-</v>
          </cell>
          <cell r="Y276" t="str">
            <v>-</v>
          </cell>
          <cell r="Z276" t="str">
            <v>-</v>
          </cell>
          <cell r="AA276" t="str">
            <v>-</v>
          </cell>
          <cell r="AB276" t="str">
            <v>-</v>
          </cell>
          <cell r="AC276" t="str">
            <v>-</v>
          </cell>
          <cell r="AD276" t="str">
            <v>-</v>
          </cell>
          <cell r="AE276" t="str">
            <v>-</v>
          </cell>
          <cell r="AF276" t="str">
            <v>-</v>
          </cell>
          <cell r="AG276" t="str">
            <v>-</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t="str">
            <v>-</v>
          </cell>
          <cell r="AU276" t="str">
            <v>-</v>
          </cell>
        </row>
        <row r="277">
          <cell r="A277" t="str">
            <v>805-4</v>
          </cell>
          <cell r="B277">
            <v>805</v>
          </cell>
          <cell r="C277" t="str">
            <v>MICE誘致の推進</v>
          </cell>
          <cell r="D277">
            <v>4</v>
          </cell>
          <cell r="E277" t="str">
            <v>-</v>
          </cell>
          <cell r="F277" t="str">
            <v>-</v>
          </cell>
          <cell r="G277" t="str">
            <v>-</v>
          </cell>
          <cell r="H277" t="str">
            <v>-</v>
          </cell>
          <cell r="I277" t="str">
            <v>-</v>
          </cell>
          <cell r="J277" t="str">
            <v>-</v>
          </cell>
          <cell r="K277" t="str">
            <v>-</v>
          </cell>
          <cell r="L277" t="str">
            <v>-</v>
          </cell>
          <cell r="M277" t="str">
            <v>-</v>
          </cell>
          <cell r="S277" t="str">
            <v>-</v>
          </cell>
          <cell r="T277" t="str">
            <v>-</v>
          </cell>
          <cell r="U277" t="str">
            <v>-</v>
          </cell>
          <cell r="V277" t="str">
            <v>-</v>
          </cell>
          <cell r="X277" t="str">
            <v>-</v>
          </cell>
          <cell r="Y277" t="str">
            <v>-</v>
          </cell>
          <cell r="Z277" t="str">
            <v>-</v>
          </cell>
          <cell r="AA277" t="str">
            <v>-</v>
          </cell>
          <cell r="AB277" t="str">
            <v>-</v>
          </cell>
          <cell r="AC277" t="str">
            <v>-</v>
          </cell>
          <cell r="AD277" t="str">
            <v>-</v>
          </cell>
          <cell r="AE277" t="str">
            <v>-</v>
          </cell>
          <cell r="AF277" t="str">
            <v>-</v>
          </cell>
          <cell r="AG277" t="str">
            <v>-</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t="str">
            <v>-</v>
          </cell>
          <cell r="AU277" t="str">
            <v>-</v>
          </cell>
        </row>
        <row r="278">
          <cell r="A278" t="str">
            <v>805-5</v>
          </cell>
          <cell r="B278">
            <v>805</v>
          </cell>
          <cell r="C278" t="str">
            <v>MICE誘致の推進</v>
          </cell>
          <cell r="D278">
            <v>5</v>
          </cell>
          <cell r="E278" t="str">
            <v>-</v>
          </cell>
          <cell r="F278" t="str">
            <v>-</v>
          </cell>
          <cell r="G278" t="str">
            <v>-</v>
          </cell>
          <cell r="H278" t="str">
            <v>-</v>
          </cell>
          <cell r="I278" t="str">
            <v>-</v>
          </cell>
          <cell r="J278" t="str">
            <v>-</v>
          </cell>
          <cell r="K278" t="str">
            <v>-</v>
          </cell>
          <cell r="L278" t="str">
            <v>-</v>
          </cell>
          <cell r="M278" t="str">
            <v>-</v>
          </cell>
          <cell r="S278" t="str">
            <v>-</v>
          </cell>
          <cell r="T278" t="str">
            <v>-</v>
          </cell>
          <cell r="U278" t="str">
            <v>-</v>
          </cell>
          <cell r="V278" t="str">
            <v>-</v>
          </cell>
          <cell r="X278" t="str">
            <v>-</v>
          </cell>
          <cell r="Y278" t="str">
            <v>-</v>
          </cell>
          <cell r="Z278" t="str">
            <v>-</v>
          </cell>
          <cell r="AA278" t="str">
            <v>-</v>
          </cell>
          <cell r="AB278" t="str">
            <v>-</v>
          </cell>
          <cell r="AC278" t="str">
            <v>-</v>
          </cell>
          <cell r="AD278" t="str">
            <v>-</v>
          </cell>
          <cell r="AE278" t="str">
            <v>-</v>
          </cell>
          <cell r="AF278" t="str">
            <v>-</v>
          </cell>
          <cell r="AG278" t="str">
            <v>-</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t="str">
            <v>-</v>
          </cell>
          <cell r="AU278" t="str">
            <v>-</v>
          </cell>
        </row>
        <row r="279">
          <cell r="A279" t="str">
            <v>805-6</v>
          </cell>
          <cell r="B279">
            <v>805</v>
          </cell>
          <cell r="C279" t="str">
            <v>MICE誘致の推進</v>
          </cell>
          <cell r="D279">
            <v>6</v>
          </cell>
          <cell r="E279" t="str">
            <v>-</v>
          </cell>
          <cell r="F279" t="str">
            <v>-</v>
          </cell>
          <cell r="G279" t="str">
            <v>-</v>
          </cell>
          <cell r="H279" t="str">
            <v>-</v>
          </cell>
          <cell r="I279" t="str">
            <v>-</v>
          </cell>
          <cell r="J279" t="str">
            <v>-</v>
          </cell>
          <cell r="K279" t="str">
            <v>-</v>
          </cell>
          <cell r="L279" t="str">
            <v>-</v>
          </cell>
          <cell r="M279" t="str">
            <v>-</v>
          </cell>
          <cell r="S279" t="str">
            <v>-</v>
          </cell>
          <cell r="T279" t="str">
            <v>-</v>
          </cell>
          <cell r="U279" t="str">
            <v>-</v>
          </cell>
          <cell r="V279" t="str">
            <v>-</v>
          </cell>
          <cell r="X279" t="str">
            <v>-</v>
          </cell>
          <cell r="Y279" t="str">
            <v>-</v>
          </cell>
          <cell r="Z279" t="str">
            <v>-</v>
          </cell>
          <cell r="AA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S279" t="str">
            <v>-</v>
          </cell>
          <cell r="AT279" t="str">
            <v>-</v>
          </cell>
          <cell r="AU279" t="str">
            <v>-</v>
          </cell>
        </row>
        <row r="280">
          <cell r="A280" t="str">
            <v>805-7</v>
          </cell>
          <cell r="B280">
            <v>805</v>
          </cell>
          <cell r="C280" t="str">
            <v>MICE誘致の推進</v>
          </cell>
          <cell r="D280">
            <v>7</v>
          </cell>
          <cell r="E280" t="str">
            <v>-</v>
          </cell>
          <cell r="F280" t="str">
            <v>-</v>
          </cell>
          <cell r="G280" t="str">
            <v>-</v>
          </cell>
          <cell r="H280" t="str">
            <v>-</v>
          </cell>
          <cell r="I280" t="str">
            <v>-</v>
          </cell>
          <cell r="J280" t="str">
            <v>-</v>
          </cell>
          <cell r="K280" t="str">
            <v>-</v>
          </cell>
          <cell r="L280" t="str">
            <v>-</v>
          </cell>
          <cell r="M280" t="str">
            <v>-</v>
          </cell>
          <cell r="S280" t="str">
            <v>-</v>
          </cell>
          <cell r="T280" t="str">
            <v>-</v>
          </cell>
          <cell r="U280" t="str">
            <v>-</v>
          </cell>
          <cell r="V280" t="str">
            <v>-</v>
          </cell>
          <cell r="X280" t="str">
            <v>-</v>
          </cell>
          <cell r="Y280" t="str">
            <v>-</v>
          </cell>
          <cell r="Z280" t="str">
            <v>-</v>
          </cell>
          <cell r="AA280" t="str">
            <v>-</v>
          </cell>
          <cell r="AB280" t="str">
            <v>-</v>
          </cell>
          <cell r="AC280" t="str">
            <v>-</v>
          </cell>
          <cell r="AD280" t="str">
            <v>-</v>
          </cell>
          <cell r="AE280" t="str">
            <v>-</v>
          </cell>
          <cell r="AF280" t="str">
            <v>-</v>
          </cell>
          <cell r="AG280" t="str">
            <v>-</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t="str">
            <v>-</v>
          </cell>
          <cell r="AU280" t="str">
            <v>-</v>
          </cell>
        </row>
        <row r="281">
          <cell r="A281" t="str">
            <v>805-8</v>
          </cell>
          <cell r="B281">
            <v>805</v>
          </cell>
          <cell r="C281" t="str">
            <v>MICE誘致の推進</v>
          </cell>
          <cell r="D281">
            <v>8</v>
          </cell>
          <cell r="E281" t="str">
            <v>-</v>
          </cell>
          <cell r="F281" t="str">
            <v>-</v>
          </cell>
          <cell r="G281" t="str">
            <v>-</v>
          </cell>
          <cell r="H281" t="str">
            <v>-</v>
          </cell>
          <cell r="I281" t="str">
            <v>-</v>
          </cell>
          <cell r="J281" t="str">
            <v>-</v>
          </cell>
          <cell r="K281" t="str">
            <v>-</v>
          </cell>
          <cell r="L281" t="str">
            <v>-</v>
          </cell>
          <cell r="M281" t="str">
            <v>-</v>
          </cell>
          <cell r="S281" t="str">
            <v>-</v>
          </cell>
          <cell r="T281" t="str">
            <v>-</v>
          </cell>
          <cell r="U281" t="str">
            <v>-</v>
          </cell>
          <cell r="V281" t="str">
            <v>-</v>
          </cell>
          <cell r="X281" t="str">
            <v>-</v>
          </cell>
          <cell r="Y281" t="str">
            <v>-</v>
          </cell>
          <cell r="Z281" t="str">
            <v>-</v>
          </cell>
          <cell r="AA281" t="str">
            <v>-</v>
          </cell>
          <cell r="AB281" t="str">
            <v>-</v>
          </cell>
          <cell r="AC281" t="str">
            <v>-</v>
          </cell>
          <cell r="AD281" t="str">
            <v>-</v>
          </cell>
          <cell r="AE281" t="str">
            <v>-</v>
          </cell>
          <cell r="AF281" t="str">
            <v>-</v>
          </cell>
          <cell r="AG281" t="str">
            <v>-</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t="str">
            <v>-</v>
          </cell>
          <cell r="AU281" t="str">
            <v>-</v>
          </cell>
        </row>
        <row r="282">
          <cell r="A282" t="str">
            <v>805-9</v>
          </cell>
          <cell r="B282">
            <v>805</v>
          </cell>
          <cell r="C282" t="str">
            <v>MICE誘致の推進</v>
          </cell>
          <cell r="D282">
            <v>9</v>
          </cell>
          <cell r="E282" t="str">
            <v>-</v>
          </cell>
          <cell r="F282" t="str">
            <v>-</v>
          </cell>
          <cell r="G282" t="str">
            <v>-</v>
          </cell>
          <cell r="H282" t="str">
            <v>-</v>
          </cell>
          <cell r="I282" t="str">
            <v>-</v>
          </cell>
          <cell r="J282" t="str">
            <v>-</v>
          </cell>
          <cell r="K282" t="str">
            <v>-</v>
          </cell>
          <cell r="L282" t="str">
            <v>-</v>
          </cell>
          <cell r="M282" t="str">
            <v>-</v>
          </cell>
          <cell r="S282" t="str">
            <v>-</v>
          </cell>
          <cell r="T282" t="str">
            <v>-</v>
          </cell>
          <cell r="U282" t="str">
            <v>-</v>
          </cell>
          <cell r="V282" t="str">
            <v>-</v>
          </cell>
          <cell r="X282" t="str">
            <v>-</v>
          </cell>
          <cell r="Y282" t="str">
            <v>-</v>
          </cell>
          <cell r="Z282" t="str">
            <v>-</v>
          </cell>
          <cell r="AA282" t="str">
            <v>-</v>
          </cell>
          <cell r="AB282" t="str">
            <v>-</v>
          </cell>
          <cell r="AC282" t="str">
            <v>-</v>
          </cell>
          <cell r="AD282" t="str">
            <v>-</v>
          </cell>
          <cell r="AE282" t="str">
            <v>-</v>
          </cell>
          <cell r="AF282" t="str">
            <v>-</v>
          </cell>
          <cell r="AG282" t="str">
            <v>-</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t="str">
            <v>-</v>
          </cell>
          <cell r="AU282" t="str">
            <v>-</v>
          </cell>
        </row>
        <row r="283">
          <cell r="A283" t="str">
            <v>901-1</v>
          </cell>
          <cell r="B283">
            <v>901</v>
          </cell>
          <cell r="C283" t="str">
            <v>産業として魅力ある農林業の構築と担い手の育成</v>
          </cell>
          <cell r="D283">
            <v>1</v>
          </cell>
          <cell r="E283" t="str">
            <v>認定農業者数</v>
          </cell>
          <cell r="F283" t="str">
            <v>経営体</v>
          </cell>
          <cell r="G283" t="str">
            <v>産業観光局</v>
          </cell>
          <cell r="H283" t="str">
            <v>農林振興室</v>
          </cell>
          <cell r="I283" t="str">
            <v>222-3351</v>
          </cell>
          <cell r="J283" t="str">
            <v>概ね年間400万円以上の所得を目指し効率的な経営を営む農業者数</v>
          </cell>
          <cell r="K283" t="str">
            <v>担い手の育成等により，農家の生産性・収益性が向上している状況を示す指標</v>
          </cell>
          <cell r="L283" t="str">
            <v>出典：事業担当課調べ</v>
          </cell>
          <cell r="M283" t="str">
            <v>増加する方が良い指標</v>
          </cell>
          <cell r="N283">
            <v>233</v>
          </cell>
          <cell r="O283">
            <v>236</v>
          </cell>
          <cell r="P283">
            <v>239</v>
          </cell>
          <cell r="Q283">
            <v>242</v>
          </cell>
          <cell r="R283">
            <v>245</v>
          </cell>
          <cell r="S283" t="str">
            <v>R7</v>
          </cell>
          <cell r="T283">
            <v>248</v>
          </cell>
          <cell r="U283" t="str">
            <v>①既存計画に基づいて算出する目標値</v>
          </cell>
          <cell r="V283" t="str">
            <v>京都市農林行政基本方針</v>
          </cell>
          <cell r="W283">
            <v>230</v>
          </cell>
          <cell r="X283" t="str">
            <v>-</v>
          </cell>
          <cell r="Y283" t="str">
            <v>-</v>
          </cell>
          <cell r="Z283" t="str">
            <v>-</v>
          </cell>
          <cell r="AA283" t="str">
            <v>-</v>
          </cell>
          <cell r="AB283">
            <v>0.98712446351931327</v>
          </cell>
          <cell r="AC283" t="str">
            <v>-</v>
          </cell>
          <cell r="AD283" t="str">
            <v>-</v>
          </cell>
          <cell r="AE283" t="str">
            <v>-</v>
          </cell>
          <cell r="AF283" t="str">
            <v>-</v>
          </cell>
          <cell r="AG283">
            <v>0.92741935483870963</v>
          </cell>
          <cell r="AH283" t="str">
            <v>-</v>
          </cell>
          <cell r="AI283" t="str">
            <v>-</v>
          </cell>
          <cell r="AJ283" t="str">
            <v>-</v>
          </cell>
          <cell r="AK283" t="str">
            <v>-</v>
          </cell>
          <cell r="AL283" t="str">
            <v>-</v>
          </cell>
          <cell r="AM283" t="str">
            <v>-</v>
          </cell>
          <cell r="AN283" t="str">
            <v>最新数値の目標値に対する達成度が
a：80%以上
b：60%以上～80%未満
c：40%以上～60%未満
d：20%以上～40%未満
e：20%未満</v>
          </cell>
          <cell r="AO283" t="str">
            <v>当該指標については，社会経済情勢及び自然環境条件の影響度が高いことから，80％以上をa，以下20％刻みで基準を設定した。</v>
          </cell>
          <cell r="AP283" t="str">
            <v>a</v>
          </cell>
          <cell r="AQ283" t="str">
            <v>-</v>
          </cell>
          <cell r="AR283" t="str">
            <v>-</v>
          </cell>
          <cell r="AS283" t="str">
            <v>-</v>
          </cell>
          <cell r="AT283" t="str">
            <v>-</v>
          </cell>
          <cell r="AU283">
            <v>1</v>
          </cell>
        </row>
        <row r="284">
          <cell r="A284" t="str">
            <v>901-2</v>
          </cell>
          <cell r="B284">
            <v>901</v>
          </cell>
          <cell r="C284" t="str">
            <v>産業として魅力ある農林業の構築と担い手の育成</v>
          </cell>
          <cell r="D284">
            <v>2</v>
          </cell>
          <cell r="E284" t="str">
            <v>素材（丸太）生産量</v>
          </cell>
          <cell r="F284" t="str">
            <v>千㎥</v>
          </cell>
          <cell r="G284" t="str">
            <v>産業観光局</v>
          </cell>
          <cell r="H284" t="str">
            <v>農林振興室</v>
          </cell>
          <cell r="I284" t="str">
            <v>222-3351</v>
          </cell>
          <cell r="J284" t="str">
            <v>市内林業によって得られた年間の素材生産量</v>
          </cell>
          <cell r="K284" t="str">
            <v>森林経営の大規模集約化の促進により，林家の生産性が向上している状況を示す指標</v>
          </cell>
          <cell r="L284" t="str">
            <v>出典：事業担当課調べ</v>
          </cell>
          <cell r="M284" t="str">
            <v>増加する方が良い指標</v>
          </cell>
          <cell r="N284">
            <v>52573.8</v>
          </cell>
          <cell r="O284">
            <v>52996.600000000006</v>
          </cell>
          <cell r="P284">
            <v>53419.400000000009</v>
          </cell>
          <cell r="Q284">
            <v>53842.200000000004</v>
          </cell>
          <cell r="R284">
            <v>54265</v>
          </cell>
          <cell r="S284" t="str">
            <v>R7</v>
          </cell>
          <cell r="T284">
            <v>54687.8</v>
          </cell>
          <cell r="U284" t="str">
            <v>①既存計画に基づいて算出する目標値</v>
          </cell>
          <cell r="V284" t="str">
            <v>京都市農林行政基本方針</v>
          </cell>
          <cell r="W284">
            <v>77634</v>
          </cell>
          <cell r="X284" t="str">
            <v>-</v>
          </cell>
          <cell r="Y284" t="str">
            <v>-</v>
          </cell>
          <cell r="Z284" t="str">
            <v>-</v>
          </cell>
          <cell r="AA284" t="str">
            <v>-</v>
          </cell>
          <cell r="AB284">
            <v>1.4766670851260513</v>
          </cell>
          <cell r="AC284" t="str">
            <v>-</v>
          </cell>
          <cell r="AD284" t="str">
            <v>-</v>
          </cell>
          <cell r="AE284" t="str">
            <v>-</v>
          </cell>
          <cell r="AF284" t="str">
            <v>-</v>
          </cell>
          <cell r="AG284">
            <v>1.4195853554174789</v>
          </cell>
          <cell r="AH284" t="str">
            <v>-</v>
          </cell>
          <cell r="AI284" t="str">
            <v>-</v>
          </cell>
          <cell r="AJ284" t="str">
            <v>-</v>
          </cell>
          <cell r="AK284" t="str">
            <v>-</v>
          </cell>
          <cell r="AL284" t="str">
            <v>-</v>
          </cell>
          <cell r="AM284" t="str">
            <v>-</v>
          </cell>
          <cell r="AN284" t="str">
            <v>最新数値の目標値に対する達成度が
a：80%以上
b：60%以上～80%未満
c：40%以上～60%未満
d：20%以上～40%未満
e：20%未満</v>
          </cell>
          <cell r="AO284" t="str">
            <v>当該指標については，社会経済情勢及び自然環境条件の影響度が高いことから，80％以上をa，以下20％刻みで基準を設定した。</v>
          </cell>
          <cell r="AP284" t="str">
            <v>-</v>
          </cell>
          <cell r="AQ284" t="str">
            <v>-</v>
          </cell>
          <cell r="AR284" t="str">
            <v>-</v>
          </cell>
          <cell r="AS284" t="str">
            <v>-</v>
          </cell>
          <cell r="AT284" t="str">
            <v>-</v>
          </cell>
          <cell r="AU284">
            <v>1</v>
          </cell>
        </row>
        <row r="285">
          <cell r="A285" t="str">
            <v>901-3</v>
          </cell>
          <cell r="B285">
            <v>901</v>
          </cell>
          <cell r="C285" t="str">
            <v>産業として魅力ある農林業の構築と担い手の育成</v>
          </cell>
          <cell r="D285">
            <v>3</v>
          </cell>
          <cell r="E285" t="str">
            <v>-</v>
          </cell>
          <cell r="F285" t="str">
            <v>-</v>
          </cell>
          <cell r="G285" t="str">
            <v>-</v>
          </cell>
          <cell r="H285" t="str">
            <v>-</v>
          </cell>
          <cell r="I285" t="str">
            <v>-</v>
          </cell>
          <cell r="J285" t="str">
            <v>-</v>
          </cell>
          <cell r="K285" t="str">
            <v>-</v>
          </cell>
          <cell r="L285" t="str">
            <v>-</v>
          </cell>
          <cell r="M285" t="str">
            <v>-</v>
          </cell>
          <cell r="S285" t="str">
            <v>-</v>
          </cell>
          <cell r="T285" t="str">
            <v>-</v>
          </cell>
          <cell r="U285" t="str">
            <v>-</v>
          </cell>
          <cell r="V285" t="str">
            <v>-</v>
          </cell>
          <cell r="X285" t="str">
            <v>-</v>
          </cell>
          <cell r="Y285" t="str">
            <v>-</v>
          </cell>
          <cell r="Z285" t="str">
            <v>-</v>
          </cell>
          <cell r="AA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t="str">
            <v>-</v>
          </cell>
          <cell r="AU285" t="str">
            <v>-</v>
          </cell>
        </row>
        <row r="286">
          <cell r="A286" t="str">
            <v>901-4</v>
          </cell>
          <cell r="B286">
            <v>901</v>
          </cell>
          <cell r="C286" t="str">
            <v>産業として魅力ある農林業の構築と担い手の育成</v>
          </cell>
          <cell r="D286">
            <v>4</v>
          </cell>
          <cell r="E286" t="str">
            <v>-</v>
          </cell>
          <cell r="F286" t="str">
            <v>-</v>
          </cell>
          <cell r="G286" t="str">
            <v>-</v>
          </cell>
          <cell r="H286" t="str">
            <v>-</v>
          </cell>
          <cell r="I286" t="str">
            <v>-</v>
          </cell>
          <cell r="J286" t="str">
            <v>-</v>
          </cell>
          <cell r="K286" t="str">
            <v>-</v>
          </cell>
          <cell r="L286" t="str">
            <v>-</v>
          </cell>
          <cell r="M286" t="str">
            <v>-</v>
          </cell>
          <cell r="S286" t="str">
            <v>-</v>
          </cell>
          <cell r="T286" t="str">
            <v>-</v>
          </cell>
          <cell r="U286" t="str">
            <v>-</v>
          </cell>
          <cell r="V286" t="str">
            <v>-</v>
          </cell>
          <cell r="X286" t="str">
            <v>-</v>
          </cell>
          <cell r="Y286" t="str">
            <v>-</v>
          </cell>
          <cell r="Z286" t="str">
            <v>-</v>
          </cell>
          <cell r="AA286" t="str">
            <v>-</v>
          </cell>
          <cell r="AB286" t="str">
            <v>-</v>
          </cell>
          <cell r="AC286" t="str">
            <v>-</v>
          </cell>
          <cell r="AD286" t="str">
            <v>-</v>
          </cell>
          <cell r="AE286" t="str">
            <v>-</v>
          </cell>
          <cell r="AF286" t="str">
            <v>-</v>
          </cell>
          <cell r="AG286" t="str">
            <v>-</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t="str">
            <v>-</v>
          </cell>
          <cell r="AU286" t="str">
            <v>-</v>
          </cell>
        </row>
        <row r="287">
          <cell r="A287" t="str">
            <v>901-5</v>
          </cell>
          <cell r="B287">
            <v>901</v>
          </cell>
          <cell r="C287" t="str">
            <v>産業として魅力ある農林業の構築と担い手の育成</v>
          </cell>
          <cell r="D287">
            <v>5</v>
          </cell>
          <cell r="E287" t="str">
            <v>-</v>
          </cell>
          <cell r="F287" t="str">
            <v>-</v>
          </cell>
          <cell r="G287" t="str">
            <v>-</v>
          </cell>
          <cell r="H287" t="str">
            <v>-</v>
          </cell>
          <cell r="I287" t="str">
            <v>-</v>
          </cell>
          <cell r="J287" t="str">
            <v>-</v>
          </cell>
          <cell r="K287" t="str">
            <v>-</v>
          </cell>
          <cell r="L287" t="str">
            <v>-</v>
          </cell>
          <cell r="M287" t="str">
            <v>-</v>
          </cell>
          <cell r="S287" t="str">
            <v>-</v>
          </cell>
          <cell r="T287" t="str">
            <v>-</v>
          </cell>
          <cell r="U287" t="str">
            <v>-</v>
          </cell>
          <cell r="V287" t="str">
            <v>-</v>
          </cell>
          <cell r="X287" t="str">
            <v>-</v>
          </cell>
          <cell r="Y287" t="str">
            <v>-</v>
          </cell>
          <cell r="Z287" t="str">
            <v>-</v>
          </cell>
          <cell r="AA287" t="str">
            <v>-</v>
          </cell>
          <cell r="AB287" t="str">
            <v>-</v>
          </cell>
          <cell r="AC287" t="str">
            <v>-</v>
          </cell>
          <cell r="AD287" t="str">
            <v>-</v>
          </cell>
          <cell r="AE287" t="str">
            <v>-</v>
          </cell>
          <cell r="AF287" t="str">
            <v>-</v>
          </cell>
          <cell r="AG287" t="str">
            <v>-</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t="str">
            <v>-</v>
          </cell>
          <cell r="AU287" t="str">
            <v>-</v>
          </cell>
        </row>
        <row r="288">
          <cell r="A288" t="str">
            <v>901-6</v>
          </cell>
          <cell r="B288">
            <v>901</v>
          </cell>
          <cell r="C288" t="str">
            <v>産業として魅力ある農林業の構築と担い手の育成</v>
          </cell>
          <cell r="D288">
            <v>6</v>
          </cell>
          <cell r="E288" t="str">
            <v>-</v>
          </cell>
          <cell r="F288" t="str">
            <v>-</v>
          </cell>
          <cell r="G288" t="str">
            <v>-</v>
          </cell>
          <cell r="H288" t="str">
            <v>-</v>
          </cell>
          <cell r="I288" t="str">
            <v>-</v>
          </cell>
          <cell r="J288" t="str">
            <v>-</v>
          </cell>
          <cell r="K288" t="str">
            <v>-</v>
          </cell>
          <cell r="L288" t="str">
            <v>-</v>
          </cell>
          <cell r="M288" t="str">
            <v>-</v>
          </cell>
          <cell r="S288" t="str">
            <v>-</v>
          </cell>
          <cell r="T288" t="str">
            <v>-</v>
          </cell>
          <cell r="U288" t="str">
            <v>-</v>
          </cell>
          <cell r="V288" t="str">
            <v>-</v>
          </cell>
          <cell r="X288" t="str">
            <v>-</v>
          </cell>
          <cell r="Y288" t="str">
            <v>-</v>
          </cell>
          <cell r="Z288" t="str">
            <v>-</v>
          </cell>
          <cell r="AA288" t="str">
            <v>-</v>
          </cell>
          <cell r="AB288" t="str">
            <v>-</v>
          </cell>
          <cell r="AC288" t="str">
            <v>-</v>
          </cell>
          <cell r="AD288" t="str">
            <v>-</v>
          </cell>
          <cell r="AE288" t="str">
            <v>-</v>
          </cell>
          <cell r="AF288" t="str">
            <v>-</v>
          </cell>
          <cell r="AG288" t="str">
            <v>-</v>
          </cell>
          <cell r="AH288" t="str">
            <v>-</v>
          </cell>
          <cell r="AI288" t="str">
            <v>-</v>
          </cell>
          <cell r="AJ288" t="str">
            <v>-</v>
          </cell>
          <cell r="AK288" t="str">
            <v>-</v>
          </cell>
          <cell r="AL288" t="str">
            <v>-</v>
          </cell>
          <cell r="AM288" t="str">
            <v>-</v>
          </cell>
          <cell r="AN288" t="str">
            <v>-</v>
          </cell>
          <cell r="AO288" t="str">
            <v>-</v>
          </cell>
          <cell r="AP288" t="str">
            <v>-</v>
          </cell>
          <cell r="AQ288" t="str">
            <v>-</v>
          </cell>
          <cell r="AR288" t="str">
            <v>-</v>
          </cell>
          <cell r="AS288" t="str">
            <v>-</v>
          </cell>
          <cell r="AT288" t="str">
            <v>-</v>
          </cell>
          <cell r="AU288" t="str">
            <v>-</v>
          </cell>
        </row>
        <row r="289">
          <cell r="A289" t="str">
            <v>901-7</v>
          </cell>
          <cell r="B289">
            <v>901</v>
          </cell>
          <cell r="C289" t="str">
            <v>産業として魅力ある農林業の構築と担い手の育成</v>
          </cell>
          <cell r="D289">
            <v>7</v>
          </cell>
          <cell r="E289" t="str">
            <v>-</v>
          </cell>
          <cell r="F289" t="str">
            <v>-</v>
          </cell>
          <cell r="G289" t="str">
            <v>-</v>
          </cell>
          <cell r="H289" t="str">
            <v>-</v>
          </cell>
          <cell r="I289" t="str">
            <v>-</v>
          </cell>
          <cell r="J289" t="str">
            <v>-</v>
          </cell>
          <cell r="K289" t="str">
            <v>-</v>
          </cell>
          <cell r="L289" t="str">
            <v>-</v>
          </cell>
          <cell r="M289" t="str">
            <v>-</v>
          </cell>
          <cell r="S289" t="str">
            <v>-</v>
          </cell>
          <cell r="T289" t="str">
            <v>-</v>
          </cell>
          <cell r="U289" t="str">
            <v>-</v>
          </cell>
          <cell r="V289" t="str">
            <v>-</v>
          </cell>
          <cell r="X289" t="str">
            <v>-</v>
          </cell>
          <cell r="Y289" t="str">
            <v>-</v>
          </cell>
          <cell r="Z289" t="str">
            <v>-</v>
          </cell>
          <cell r="AA289" t="str">
            <v>-</v>
          </cell>
          <cell r="AB289" t="str">
            <v>-</v>
          </cell>
          <cell r="AC289" t="str">
            <v>-</v>
          </cell>
          <cell r="AD289" t="str">
            <v>-</v>
          </cell>
          <cell r="AE289" t="str">
            <v>-</v>
          </cell>
          <cell r="AF289" t="str">
            <v>-</v>
          </cell>
          <cell r="AG289" t="str">
            <v>-</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t="str">
            <v>-</v>
          </cell>
          <cell r="AU289" t="str">
            <v>-</v>
          </cell>
        </row>
        <row r="290">
          <cell r="A290" t="str">
            <v>901-8</v>
          </cell>
          <cell r="B290">
            <v>901</v>
          </cell>
          <cell r="C290" t="str">
            <v>産業として魅力ある農林業の構築と担い手の育成</v>
          </cell>
          <cell r="D290">
            <v>8</v>
          </cell>
          <cell r="E290" t="str">
            <v>-</v>
          </cell>
          <cell r="F290" t="str">
            <v>-</v>
          </cell>
          <cell r="G290" t="str">
            <v>-</v>
          </cell>
          <cell r="H290" t="str">
            <v>-</v>
          </cell>
          <cell r="I290" t="str">
            <v>-</v>
          </cell>
          <cell r="J290" t="str">
            <v>-</v>
          </cell>
          <cell r="K290" t="str">
            <v>-</v>
          </cell>
          <cell r="L290" t="str">
            <v>-</v>
          </cell>
          <cell r="M290" t="str">
            <v>-</v>
          </cell>
          <cell r="S290" t="str">
            <v>-</v>
          </cell>
          <cell r="T290" t="str">
            <v>-</v>
          </cell>
          <cell r="U290" t="str">
            <v>-</v>
          </cell>
          <cell r="V290" t="str">
            <v>-</v>
          </cell>
          <cell r="X290" t="str">
            <v>-</v>
          </cell>
          <cell r="Y290" t="str">
            <v>-</v>
          </cell>
          <cell r="Z290" t="str">
            <v>-</v>
          </cell>
          <cell r="AA290" t="str">
            <v>-</v>
          </cell>
          <cell r="AB290" t="str">
            <v>-</v>
          </cell>
          <cell r="AC290" t="str">
            <v>-</v>
          </cell>
          <cell r="AD290" t="str">
            <v>-</v>
          </cell>
          <cell r="AE290" t="str">
            <v>-</v>
          </cell>
          <cell r="AF290" t="str">
            <v>-</v>
          </cell>
          <cell r="AG290" t="str">
            <v>-</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t="str">
            <v>-</v>
          </cell>
          <cell r="AU290" t="str">
            <v>-</v>
          </cell>
        </row>
        <row r="291">
          <cell r="A291" t="str">
            <v>901-9</v>
          </cell>
          <cell r="B291">
            <v>901</v>
          </cell>
          <cell r="C291" t="str">
            <v>産業として魅力ある農林業の構築と担い手の育成</v>
          </cell>
          <cell r="D291">
            <v>9</v>
          </cell>
          <cell r="E291" t="str">
            <v>-</v>
          </cell>
          <cell r="F291" t="str">
            <v>-</v>
          </cell>
          <cell r="G291" t="str">
            <v>-</v>
          </cell>
          <cell r="H291" t="str">
            <v>-</v>
          </cell>
          <cell r="I291" t="str">
            <v>-</v>
          </cell>
          <cell r="J291" t="str">
            <v>-</v>
          </cell>
          <cell r="K291" t="str">
            <v>-</v>
          </cell>
          <cell r="L291" t="str">
            <v>-</v>
          </cell>
          <cell r="M291" t="str">
            <v>-</v>
          </cell>
          <cell r="S291" t="str">
            <v>-</v>
          </cell>
          <cell r="T291" t="str">
            <v>-</v>
          </cell>
          <cell r="U291" t="str">
            <v>-</v>
          </cell>
          <cell r="V291" t="str">
            <v>-</v>
          </cell>
          <cell r="X291" t="str">
            <v>-</v>
          </cell>
          <cell r="Y291" t="str">
            <v>-</v>
          </cell>
          <cell r="Z291" t="str">
            <v>-</v>
          </cell>
          <cell r="AA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t="str">
            <v>-</v>
          </cell>
          <cell r="AU291" t="str">
            <v>-</v>
          </cell>
        </row>
        <row r="292">
          <cell r="A292" t="str">
            <v>902-1</v>
          </cell>
          <cell r="B292">
            <v>902</v>
          </cell>
          <cell r="C292" t="str">
            <v>災害や環境変化への高い対応能力を備えた農林業の推進</v>
          </cell>
          <cell r="D292">
            <v>1</v>
          </cell>
          <cell r="E292" t="str">
            <v>農業用施設整備件数</v>
          </cell>
          <cell r="F292" t="str">
            <v>件</v>
          </cell>
          <cell r="G292" t="str">
            <v>産業観光局</v>
          </cell>
          <cell r="H292" t="str">
            <v>農林振興室</v>
          </cell>
          <cell r="I292" t="str">
            <v>222-3351</v>
          </cell>
          <cell r="J292" t="str">
            <v>農業基盤整備事業等を活用し，農業用施設の整備を行った件数（令和3年度からの累計）</v>
          </cell>
          <cell r="K292" t="str">
            <v>農業用施設の改修等が進み，自然災害や環境変化への対応能力が向上している状況を示す指標</v>
          </cell>
          <cell r="L292" t="str">
            <v>出典：事業担当課調べ</v>
          </cell>
          <cell r="M292" t="str">
            <v>増加する方が良い指標</v>
          </cell>
          <cell r="N292">
            <v>50</v>
          </cell>
          <cell r="O292">
            <v>100</v>
          </cell>
          <cell r="P292">
            <v>150</v>
          </cell>
          <cell r="Q292">
            <v>200</v>
          </cell>
          <cell r="R292">
            <v>250</v>
          </cell>
          <cell r="S292" t="str">
            <v>R7</v>
          </cell>
          <cell r="T292">
            <v>300</v>
          </cell>
          <cell r="U292" t="str">
            <v>①既存計画に基づいて算出する目標値</v>
          </cell>
          <cell r="V292" t="str">
            <v>京都市農林行政基本方針
※令和3年度から令和12年度までの10年間で，500件の農業用施設の整備を目指す。</v>
          </cell>
          <cell r="W292">
            <v>76</v>
          </cell>
          <cell r="X292" t="str">
            <v>-</v>
          </cell>
          <cell r="Y292" t="str">
            <v>-</v>
          </cell>
          <cell r="Z292" t="str">
            <v>-</v>
          </cell>
          <cell r="AA292" t="str">
            <v>-</v>
          </cell>
          <cell r="AB292">
            <v>1.52</v>
          </cell>
          <cell r="AC292" t="str">
            <v>-</v>
          </cell>
          <cell r="AD292" t="str">
            <v>-</v>
          </cell>
          <cell r="AE292" t="str">
            <v>-</v>
          </cell>
          <cell r="AF292" t="str">
            <v>-</v>
          </cell>
          <cell r="AG292">
            <v>0.25333333333333335</v>
          </cell>
          <cell r="AH292" t="str">
            <v>-</v>
          </cell>
          <cell r="AI292" t="str">
            <v>-</v>
          </cell>
          <cell r="AJ292" t="str">
            <v>-</v>
          </cell>
          <cell r="AK292" t="str">
            <v>-</v>
          </cell>
          <cell r="AL292" t="str">
            <v>-</v>
          </cell>
          <cell r="AM292" t="str">
            <v>-</v>
          </cell>
          <cell r="AN292" t="str">
            <v>最新数値の目標値に対する達成度が
a：80%以上
b：60%以上～80%未満
c：40%以上～60%未満
d：20%以上～40%未満
e：20%未満</v>
          </cell>
          <cell r="AO292" t="str">
            <v>当該指標については，社会経済情勢及び自然環境条件の影響度が高いことから，80％以上をa，以下20％刻みで基準を設定した。</v>
          </cell>
          <cell r="AP292" t="str">
            <v>-</v>
          </cell>
          <cell r="AQ292" t="str">
            <v>-</v>
          </cell>
          <cell r="AR292" t="str">
            <v>-</v>
          </cell>
          <cell r="AS292" t="str">
            <v>-</v>
          </cell>
          <cell r="AT292" t="str">
            <v>-</v>
          </cell>
          <cell r="AU292">
            <v>1</v>
          </cell>
        </row>
        <row r="293">
          <cell r="A293" t="str">
            <v>902-2</v>
          </cell>
          <cell r="B293">
            <v>902</v>
          </cell>
          <cell r="C293" t="str">
            <v>災害や環境変化への高い対応能力を備えた農林業の推進</v>
          </cell>
          <cell r="D293">
            <v>2</v>
          </cell>
          <cell r="E293" t="str">
            <v>野生鳥獣による農林産物被害額</v>
          </cell>
          <cell r="F293" t="str">
            <v>千円</v>
          </cell>
          <cell r="G293" t="str">
            <v>産業観光局</v>
          </cell>
          <cell r="H293" t="str">
            <v>農林振興室</v>
          </cell>
          <cell r="I293" t="str">
            <v>222-3351</v>
          </cell>
          <cell r="J293" t="str">
            <v>野生鳥獣による食害等の被害を受けた年間の農林産物の被害額</v>
          </cell>
          <cell r="K293" t="str">
            <v>野生鳥獣への対策等が進み，自然災害や環境変化への対応能力が向上している状況を示す指標</v>
          </cell>
          <cell r="L293" t="str">
            <v>出典：事業担当課調べ</v>
          </cell>
          <cell r="M293" t="str">
            <v>減少する方が良い指標</v>
          </cell>
          <cell r="N293">
            <v>48737.5</v>
          </cell>
          <cell r="O293">
            <v>46100</v>
          </cell>
          <cell r="P293">
            <v>43462.5</v>
          </cell>
          <cell r="Q293">
            <v>40825</v>
          </cell>
          <cell r="R293">
            <v>38187.5</v>
          </cell>
          <cell r="S293" t="str">
            <v>R7</v>
          </cell>
          <cell r="T293">
            <v>35550</v>
          </cell>
          <cell r="U293" t="str">
            <v>①既存計画に基づいて算出する目標値</v>
          </cell>
          <cell r="V293" t="str">
            <v>京都市農林行政基本方針</v>
          </cell>
          <cell r="W293">
            <v>44406</v>
          </cell>
          <cell r="X293" t="str">
            <v>-</v>
          </cell>
          <cell r="Y293" t="str">
            <v>-</v>
          </cell>
          <cell r="Z293" t="str">
            <v>-</v>
          </cell>
          <cell r="AA293" t="str">
            <v>-</v>
          </cell>
          <cell r="AB293">
            <v>0.9111259297255706</v>
          </cell>
          <cell r="AC293" t="str">
            <v>-</v>
          </cell>
          <cell r="AD293" t="str">
            <v>-</v>
          </cell>
          <cell r="AE293" t="str">
            <v>-</v>
          </cell>
          <cell r="AF293" t="str">
            <v>-</v>
          </cell>
          <cell r="AG293">
            <v>1.2491139240506328</v>
          </cell>
          <cell r="AH293" t="str">
            <v>-</v>
          </cell>
          <cell r="AI293" t="str">
            <v>-</v>
          </cell>
          <cell r="AJ293" t="str">
            <v>-</v>
          </cell>
          <cell r="AK293" t="str">
            <v>-</v>
          </cell>
          <cell r="AL293" t="str">
            <v>-</v>
          </cell>
          <cell r="AM293" t="str">
            <v>-</v>
          </cell>
          <cell r="AN293" t="str">
            <v>最新数値の目標値に対する達成度が
a：80%以上
b：60%以上～80%未満
c：40%以上～60%未満
d：20%以上～40%未満
e：20%未満</v>
          </cell>
          <cell r="AO293" t="str">
            <v>当該指標については，社会経済情勢及び自然環境条件の影響度が高いことから，80％以上をa，以下20％刻みで基準を設定した。</v>
          </cell>
          <cell r="AP293" t="str">
            <v>-</v>
          </cell>
          <cell r="AQ293" t="str">
            <v>-</v>
          </cell>
          <cell r="AR293" t="str">
            <v>-</v>
          </cell>
          <cell r="AS293" t="str">
            <v>-</v>
          </cell>
          <cell r="AT293" t="str">
            <v>-</v>
          </cell>
          <cell r="AU293">
            <v>1</v>
          </cell>
        </row>
        <row r="294">
          <cell r="A294" t="str">
            <v>902-3</v>
          </cell>
          <cell r="B294">
            <v>902</v>
          </cell>
          <cell r="C294" t="str">
            <v>災害や環境変化への高い対応能力を備えた農林業の推進</v>
          </cell>
          <cell r="D294">
            <v>3</v>
          </cell>
          <cell r="E294" t="str">
            <v>-</v>
          </cell>
          <cell r="F294" t="str">
            <v>-</v>
          </cell>
          <cell r="G294" t="str">
            <v>-</v>
          </cell>
          <cell r="H294" t="str">
            <v>-</v>
          </cell>
          <cell r="I294" t="str">
            <v>-</v>
          </cell>
          <cell r="J294" t="str">
            <v>-</v>
          </cell>
          <cell r="K294" t="str">
            <v>-</v>
          </cell>
          <cell r="L294" t="str">
            <v>-</v>
          </cell>
          <cell r="M294" t="str">
            <v>-</v>
          </cell>
          <cell r="S294" t="str">
            <v>-</v>
          </cell>
          <cell r="T294" t="str">
            <v>-</v>
          </cell>
          <cell r="U294" t="str">
            <v>-</v>
          </cell>
          <cell r="V294" t="str">
            <v>-</v>
          </cell>
          <cell r="X294" t="str">
            <v>-</v>
          </cell>
          <cell r="Y294" t="str">
            <v>-</v>
          </cell>
          <cell r="Z294" t="str">
            <v>-</v>
          </cell>
          <cell r="AA294" t="str">
            <v>-</v>
          </cell>
          <cell r="AB294" t="str">
            <v>-</v>
          </cell>
          <cell r="AC294" t="str">
            <v>-</v>
          </cell>
          <cell r="AD294" t="str">
            <v>-</v>
          </cell>
          <cell r="AE294" t="str">
            <v>-</v>
          </cell>
          <cell r="AF294" t="str">
            <v>-</v>
          </cell>
          <cell r="AG294" t="str">
            <v>-</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t="str">
            <v>-</v>
          </cell>
          <cell r="AU294" t="str">
            <v>-</v>
          </cell>
        </row>
        <row r="295">
          <cell r="A295" t="str">
            <v>902-4</v>
          </cell>
          <cell r="B295">
            <v>902</v>
          </cell>
          <cell r="C295" t="str">
            <v>災害や環境変化への高い対応能力を備えた農林業の推進</v>
          </cell>
          <cell r="D295">
            <v>4</v>
          </cell>
          <cell r="E295" t="str">
            <v>-</v>
          </cell>
          <cell r="F295" t="str">
            <v>-</v>
          </cell>
          <cell r="G295" t="str">
            <v>-</v>
          </cell>
          <cell r="H295" t="str">
            <v>-</v>
          </cell>
          <cell r="I295" t="str">
            <v>-</v>
          </cell>
          <cell r="J295" t="str">
            <v>-</v>
          </cell>
          <cell r="K295" t="str">
            <v>-</v>
          </cell>
          <cell r="L295" t="str">
            <v>-</v>
          </cell>
          <cell r="M295" t="str">
            <v>-</v>
          </cell>
          <cell r="S295" t="str">
            <v>-</v>
          </cell>
          <cell r="T295" t="str">
            <v>-</v>
          </cell>
          <cell r="U295" t="str">
            <v>-</v>
          </cell>
          <cell r="V295" t="str">
            <v>-</v>
          </cell>
          <cell r="X295" t="str">
            <v>-</v>
          </cell>
          <cell r="Y295" t="str">
            <v>-</v>
          </cell>
          <cell r="Z295" t="str">
            <v>-</v>
          </cell>
          <cell r="AA295" t="str">
            <v>-</v>
          </cell>
          <cell r="AB295" t="str">
            <v>-</v>
          </cell>
          <cell r="AC295" t="str">
            <v>-</v>
          </cell>
          <cell r="AD295" t="str">
            <v>-</v>
          </cell>
          <cell r="AE295" t="str">
            <v>-</v>
          </cell>
          <cell r="AF295" t="str">
            <v>-</v>
          </cell>
          <cell r="AG295" t="str">
            <v>-</v>
          </cell>
          <cell r="AH295" t="str">
            <v>-</v>
          </cell>
          <cell r="AI295" t="str">
            <v>-</v>
          </cell>
          <cell r="AJ295" t="str">
            <v>-</v>
          </cell>
          <cell r="AK295" t="str">
            <v>-</v>
          </cell>
          <cell r="AL295" t="str">
            <v>-</v>
          </cell>
          <cell r="AM295" t="str">
            <v>-</v>
          </cell>
          <cell r="AN295" t="str">
            <v>-</v>
          </cell>
          <cell r="AO295" t="str">
            <v>-</v>
          </cell>
          <cell r="AP295" t="str">
            <v>-</v>
          </cell>
          <cell r="AQ295" t="str">
            <v>-</v>
          </cell>
          <cell r="AR295" t="str">
            <v>-</v>
          </cell>
          <cell r="AS295" t="str">
            <v>-</v>
          </cell>
          <cell r="AT295" t="str">
            <v>-</v>
          </cell>
          <cell r="AU295" t="str">
            <v>-</v>
          </cell>
        </row>
        <row r="296">
          <cell r="A296" t="str">
            <v>902-5</v>
          </cell>
          <cell r="B296">
            <v>902</v>
          </cell>
          <cell r="C296" t="str">
            <v>災害や環境変化への高い対応能力を備えた農林業の推進</v>
          </cell>
          <cell r="D296">
            <v>5</v>
          </cell>
          <cell r="E296" t="str">
            <v>-</v>
          </cell>
          <cell r="F296" t="str">
            <v>-</v>
          </cell>
          <cell r="G296" t="str">
            <v>-</v>
          </cell>
          <cell r="H296" t="str">
            <v>-</v>
          </cell>
          <cell r="I296" t="str">
            <v>-</v>
          </cell>
          <cell r="J296" t="str">
            <v>-</v>
          </cell>
          <cell r="K296" t="str">
            <v>-</v>
          </cell>
          <cell r="L296" t="str">
            <v>-</v>
          </cell>
          <cell r="M296" t="str">
            <v>-</v>
          </cell>
          <cell r="S296" t="str">
            <v>-</v>
          </cell>
          <cell r="T296" t="str">
            <v>-</v>
          </cell>
          <cell r="U296" t="str">
            <v>-</v>
          </cell>
          <cell r="V296" t="str">
            <v>-</v>
          </cell>
          <cell r="X296" t="str">
            <v>-</v>
          </cell>
          <cell r="Y296" t="str">
            <v>-</v>
          </cell>
          <cell r="Z296" t="str">
            <v>-</v>
          </cell>
          <cell r="AA296" t="str">
            <v>-</v>
          </cell>
          <cell r="AB296" t="str">
            <v>-</v>
          </cell>
          <cell r="AC296" t="str">
            <v>-</v>
          </cell>
          <cell r="AD296" t="str">
            <v>-</v>
          </cell>
          <cell r="AE296" t="str">
            <v>-</v>
          </cell>
          <cell r="AF296" t="str">
            <v>-</v>
          </cell>
          <cell r="AG296" t="str">
            <v>-</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t="str">
            <v>-</v>
          </cell>
          <cell r="AU296" t="str">
            <v>-</v>
          </cell>
        </row>
        <row r="297">
          <cell r="A297" t="str">
            <v>902-6</v>
          </cell>
          <cell r="B297">
            <v>902</v>
          </cell>
          <cell r="C297" t="str">
            <v>災害や環境変化への高い対応能力を備えた農林業の推進</v>
          </cell>
          <cell r="D297">
            <v>6</v>
          </cell>
          <cell r="E297" t="str">
            <v>-</v>
          </cell>
          <cell r="F297" t="str">
            <v>-</v>
          </cell>
          <cell r="G297" t="str">
            <v>-</v>
          </cell>
          <cell r="H297" t="str">
            <v>-</v>
          </cell>
          <cell r="I297" t="str">
            <v>-</v>
          </cell>
          <cell r="J297" t="str">
            <v>-</v>
          </cell>
          <cell r="K297" t="str">
            <v>-</v>
          </cell>
          <cell r="L297" t="str">
            <v>-</v>
          </cell>
          <cell r="M297" t="str">
            <v>-</v>
          </cell>
          <cell r="S297" t="str">
            <v>-</v>
          </cell>
          <cell r="T297" t="str">
            <v>-</v>
          </cell>
          <cell r="U297" t="str">
            <v>-</v>
          </cell>
          <cell r="V297" t="str">
            <v>-</v>
          </cell>
          <cell r="X297" t="str">
            <v>-</v>
          </cell>
          <cell r="Y297" t="str">
            <v>-</v>
          </cell>
          <cell r="Z297" t="str">
            <v>-</v>
          </cell>
          <cell r="AA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t="str">
            <v>-</v>
          </cell>
          <cell r="AU297" t="str">
            <v>-</v>
          </cell>
        </row>
        <row r="298">
          <cell r="A298" t="str">
            <v>902-7</v>
          </cell>
          <cell r="B298">
            <v>902</v>
          </cell>
          <cell r="C298" t="str">
            <v>災害や環境変化への高い対応能力を備えた農林業の推進</v>
          </cell>
          <cell r="D298">
            <v>7</v>
          </cell>
          <cell r="E298" t="str">
            <v>-</v>
          </cell>
          <cell r="F298" t="str">
            <v>-</v>
          </cell>
          <cell r="G298" t="str">
            <v>-</v>
          </cell>
          <cell r="H298" t="str">
            <v>-</v>
          </cell>
          <cell r="I298" t="str">
            <v>-</v>
          </cell>
          <cell r="J298" t="str">
            <v>-</v>
          </cell>
          <cell r="K298" t="str">
            <v>-</v>
          </cell>
          <cell r="L298" t="str">
            <v>-</v>
          </cell>
          <cell r="M298" t="str">
            <v>-</v>
          </cell>
          <cell r="S298" t="str">
            <v>-</v>
          </cell>
          <cell r="T298" t="str">
            <v>-</v>
          </cell>
          <cell r="U298" t="str">
            <v>-</v>
          </cell>
          <cell r="V298" t="str">
            <v>-</v>
          </cell>
          <cell r="X298" t="str">
            <v>-</v>
          </cell>
          <cell r="Y298" t="str">
            <v>-</v>
          </cell>
          <cell r="Z298" t="str">
            <v>-</v>
          </cell>
          <cell r="AA298" t="str">
            <v>-</v>
          </cell>
          <cell r="AB298" t="str">
            <v>-</v>
          </cell>
          <cell r="AC298" t="str">
            <v>-</v>
          </cell>
          <cell r="AD298" t="str">
            <v>-</v>
          </cell>
          <cell r="AE298" t="str">
            <v>-</v>
          </cell>
          <cell r="AF298" t="str">
            <v>-</v>
          </cell>
          <cell r="AG298" t="str">
            <v>-</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t="str">
            <v>-</v>
          </cell>
          <cell r="AU298" t="str">
            <v>-</v>
          </cell>
        </row>
        <row r="299">
          <cell r="A299" t="str">
            <v>902-8</v>
          </cell>
          <cell r="B299">
            <v>902</v>
          </cell>
          <cell r="C299" t="str">
            <v>災害や環境変化への高い対応能力を備えた農林業の推進</v>
          </cell>
          <cell r="D299">
            <v>8</v>
          </cell>
          <cell r="E299" t="str">
            <v>-</v>
          </cell>
          <cell r="F299" t="str">
            <v>-</v>
          </cell>
          <cell r="G299" t="str">
            <v>-</v>
          </cell>
          <cell r="H299" t="str">
            <v>-</v>
          </cell>
          <cell r="I299" t="str">
            <v>-</v>
          </cell>
          <cell r="J299" t="str">
            <v>-</v>
          </cell>
          <cell r="K299" t="str">
            <v>-</v>
          </cell>
          <cell r="L299" t="str">
            <v>-</v>
          </cell>
          <cell r="M299" t="str">
            <v>-</v>
          </cell>
          <cell r="S299" t="str">
            <v>-</v>
          </cell>
          <cell r="T299" t="str">
            <v>-</v>
          </cell>
          <cell r="U299" t="str">
            <v>-</v>
          </cell>
          <cell r="V299" t="str">
            <v>-</v>
          </cell>
          <cell r="X299" t="str">
            <v>-</v>
          </cell>
          <cell r="Y299" t="str">
            <v>-</v>
          </cell>
          <cell r="Z299" t="str">
            <v>-</v>
          </cell>
          <cell r="AA299" t="str">
            <v>-</v>
          </cell>
          <cell r="AB299" t="str">
            <v>-</v>
          </cell>
          <cell r="AC299" t="str">
            <v>-</v>
          </cell>
          <cell r="AD299" t="str">
            <v>-</v>
          </cell>
          <cell r="AE299" t="str">
            <v>-</v>
          </cell>
          <cell r="AF299" t="str">
            <v>-</v>
          </cell>
          <cell r="AG299" t="str">
            <v>-</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t="str">
            <v>-</v>
          </cell>
          <cell r="AU299" t="str">
            <v>-</v>
          </cell>
        </row>
        <row r="300">
          <cell r="A300" t="str">
            <v>902-9</v>
          </cell>
          <cell r="B300">
            <v>902</v>
          </cell>
          <cell r="C300" t="str">
            <v>災害や環境変化への高い対応能力を備えた農林業の推進</v>
          </cell>
          <cell r="D300">
            <v>9</v>
          </cell>
          <cell r="E300" t="str">
            <v>-</v>
          </cell>
          <cell r="F300" t="str">
            <v>-</v>
          </cell>
          <cell r="G300" t="str">
            <v>-</v>
          </cell>
          <cell r="H300" t="str">
            <v>-</v>
          </cell>
          <cell r="I300" t="str">
            <v>-</v>
          </cell>
          <cell r="J300" t="str">
            <v>-</v>
          </cell>
          <cell r="K300" t="str">
            <v>-</v>
          </cell>
          <cell r="L300" t="str">
            <v>-</v>
          </cell>
          <cell r="M300" t="str">
            <v>-</v>
          </cell>
          <cell r="S300" t="str">
            <v>-</v>
          </cell>
          <cell r="T300" t="str">
            <v>-</v>
          </cell>
          <cell r="U300" t="str">
            <v>-</v>
          </cell>
          <cell r="V300" t="str">
            <v>-</v>
          </cell>
          <cell r="X300" t="str">
            <v>-</v>
          </cell>
          <cell r="Y300" t="str">
            <v>-</v>
          </cell>
          <cell r="Z300" t="str">
            <v>-</v>
          </cell>
          <cell r="AA300" t="str">
            <v>-</v>
          </cell>
          <cell r="AB300" t="str">
            <v>-</v>
          </cell>
          <cell r="AC300" t="str">
            <v>-</v>
          </cell>
          <cell r="AD300" t="str">
            <v>-</v>
          </cell>
          <cell r="AE300" t="str">
            <v>-</v>
          </cell>
          <cell r="AF300" t="str">
            <v>-</v>
          </cell>
          <cell r="AG300" t="str">
            <v>-</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t="str">
            <v>-</v>
          </cell>
          <cell r="AU300" t="str">
            <v>-</v>
          </cell>
        </row>
        <row r="301">
          <cell r="A301" t="str">
            <v>903-1</v>
          </cell>
          <cell r="B301">
            <v>903</v>
          </cell>
          <cell r="C301" t="str">
            <v>都市の魅力，環境，社会と食文化の推進に貢献する農林業の推進</v>
          </cell>
          <cell r="D301">
            <v>1</v>
          </cell>
          <cell r="E301" t="str">
            <v>農地・森林の炭素固定によるCO2削減量</v>
          </cell>
          <cell r="F301" t="str">
            <v>千トン-CO2</v>
          </cell>
          <cell r="G301" t="str">
            <v>産業観光局</v>
          </cell>
          <cell r="H301" t="str">
            <v>農林振興室</v>
          </cell>
          <cell r="I301" t="str">
            <v>222-3351</v>
          </cell>
          <cell r="J301" t="str">
            <v>農地・森林が炭素を吸収し，固定した年間のCO2削減量</v>
          </cell>
          <cell r="K301" t="str">
            <v>環境に配慮した農作物の栽培や，持続的な森林資源の利用による二酸化炭素の排出量削減など，農林業が環境や社会に貢献している状況を示す指標</v>
          </cell>
          <cell r="L301" t="str">
            <v>出典：事業担当課調べ</v>
          </cell>
          <cell r="M301" t="str">
            <v>増加する方が良い指標</v>
          </cell>
          <cell r="N301">
            <v>220.5</v>
          </cell>
          <cell r="O301">
            <v>222</v>
          </cell>
          <cell r="P301">
            <v>223.5</v>
          </cell>
          <cell r="Q301">
            <v>225</v>
          </cell>
          <cell r="R301">
            <v>226.5</v>
          </cell>
          <cell r="S301" t="str">
            <v>R7</v>
          </cell>
          <cell r="T301">
            <v>228</v>
          </cell>
          <cell r="U301" t="str">
            <v>①既存計画に基づいて算出する目標値</v>
          </cell>
          <cell r="V301" t="str">
            <v>京都市農林行政基本方針</v>
          </cell>
          <cell r="W301">
            <v>220</v>
          </cell>
          <cell r="X301" t="str">
            <v>-</v>
          </cell>
          <cell r="Y301" t="str">
            <v>-</v>
          </cell>
          <cell r="Z301" t="str">
            <v>-</v>
          </cell>
          <cell r="AA301" t="str">
            <v>-</v>
          </cell>
          <cell r="AB301">
            <v>0.99773242630385484</v>
          </cell>
          <cell r="AC301" t="str">
            <v>-</v>
          </cell>
          <cell r="AD301" t="str">
            <v>-</v>
          </cell>
          <cell r="AE301" t="str">
            <v>-</v>
          </cell>
          <cell r="AF301" t="str">
            <v>-</v>
          </cell>
          <cell r="AG301">
            <v>0.96491228070175439</v>
          </cell>
          <cell r="AH301" t="str">
            <v>-</v>
          </cell>
          <cell r="AI301" t="str">
            <v>-</v>
          </cell>
          <cell r="AJ301" t="str">
            <v>-</v>
          </cell>
          <cell r="AK301" t="str">
            <v>-</v>
          </cell>
          <cell r="AL301" t="str">
            <v>-</v>
          </cell>
          <cell r="AM301" t="str">
            <v>-</v>
          </cell>
          <cell r="AN301" t="str">
            <v>最新数値の目標値に対する達成度が
a：80%以上
b：60%以上～80%未満
c：40%以上～60%未満
d：20%以上～40%未満
e：20%未満</v>
          </cell>
          <cell r="AO301" t="str">
            <v>当該指標については，社会経済情勢及び自然環境条件の影響度が高いことから，80％以上をa，以下20％刻みで基準を設定した。</v>
          </cell>
          <cell r="AP301" t="str">
            <v>-</v>
          </cell>
          <cell r="AQ301" t="str">
            <v>-</v>
          </cell>
          <cell r="AR301" t="str">
            <v>-</v>
          </cell>
          <cell r="AS301" t="str">
            <v>-</v>
          </cell>
          <cell r="AT301" t="str">
            <v>-</v>
          </cell>
          <cell r="AU301">
            <v>1</v>
          </cell>
        </row>
        <row r="302">
          <cell r="A302" t="str">
            <v>903-2</v>
          </cell>
          <cell r="B302">
            <v>903</v>
          </cell>
          <cell r="C302" t="str">
            <v>都市の魅力，環境，社会と食文化の推進に貢献する農林業の推進</v>
          </cell>
          <cell r="D302">
            <v>2</v>
          </cell>
          <cell r="E302" t="str">
            <v>-</v>
          </cell>
          <cell r="F302" t="str">
            <v>-</v>
          </cell>
          <cell r="G302" t="str">
            <v>-</v>
          </cell>
          <cell r="H302" t="str">
            <v>-</v>
          </cell>
          <cell r="I302" t="str">
            <v>-</v>
          </cell>
          <cell r="J302" t="str">
            <v>-</v>
          </cell>
          <cell r="K302" t="str">
            <v>-</v>
          </cell>
          <cell r="L302" t="str">
            <v>-</v>
          </cell>
          <cell r="M302" t="str">
            <v>-</v>
          </cell>
          <cell r="S302" t="str">
            <v>-</v>
          </cell>
          <cell r="T302" t="str">
            <v>-</v>
          </cell>
          <cell r="U302" t="str">
            <v>-</v>
          </cell>
          <cell r="V302" t="str">
            <v>-</v>
          </cell>
          <cell r="X302" t="str">
            <v>-</v>
          </cell>
          <cell r="Y302" t="str">
            <v>-</v>
          </cell>
          <cell r="Z302" t="str">
            <v>-</v>
          </cell>
          <cell r="AA302" t="str">
            <v>-</v>
          </cell>
          <cell r="AB302" t="str">
            <v>-</v>
          </cell>
          <cell r="AC302" t="str">
            <v>-</v>
          </cell>
          <cell r="AD302" t="str">
            <v>-</v>
          </cell>
          <cell r="AE302" t="str">
            <v>-</v>
          </cell>
          <cell r="AF302" t="str">
            <v>-</v>
          </cell>
          <cell r="AG302" t="str">
            <v>-</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t="str">
            <v>-</v>
          </cell>
          <cell r="AU302" t="str">
            <v>-</v>
          </cell>
        </row>
        <row r="303">
          <cell r="A303" t="str">
            <v>903-3</v>
          </cell>
          <cell r="B303">
            <v>903</v>
          </cell>
          <cell r="C303" t="str">
            <v>都市の魅力，環境，社会と食文化の推進に貢献する農林業の推進</v>
          </cell>
          <cell r="D303">
            <v>3</v>
          </cell>
          <cell r="E303" t="str">
            <v>-</v>
          </cell>
          <cell r="F303" t="str">
            <v>-</v>
          </cell>
          <cell r="G303" t="str">
            <v>-</v>
          </cell>
          <cell r="H303" t="str">
            <v>-</v>
          </cell>
          <cell r="I303" t="str">
            <v>-</v>
          </cell>
          <cell r="J303" t="str">
            <v>-</v>
          </cell>
          <cell r="K303" t="str">
            <v>-</v>
          </cell>
          <cell r="L303" t="str">
            <v>-</v>
          </cell>
          <cell r="M303" t="str">
            <v>-</v>
          </cell>
          <cell r="S303" t="str">
            <v>-</v>
          </cell>
          <cell r="T303" t="str">
            <v>-</v>
          </cell>
          <cell r="U303" t="str">
            <v>-</v>
          </cell>
          <cell r="V303" t="str">
            <v>-</v>
          </cell>
          <cell r="X303" t="str">
            <v>-</v>
          </cell>
          <cell r="Y303" t="str">
            <v>-</v>
          </cell>
          <cell r="Z303" t="str">
            <v>-</v>
          </cell>
          <cell r="AA303" t="str">
            <v>-</v>
          </cell>
          <cell r="AB303" t="str">
            <v>-</v>
          </cell>
          <cell r="AC303" t="str">
            <v>-</v>
          </cell>
          <cell r="AD303" t="str">
            <v>-</v>
          </cell>
          <cell r="AE303" t="str">
            <v>-</v>
          </cell>
          <cell r="AF303" t="str">
            <v>-</v>
          </cell>
          <cell r="AG303" t="str">
            <v>-</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t="str">
            <v>-</v>
          </cell>
          <cell r="AU303" t="str">
            <v>-</v>
          </cell>
        </row>
        <row r="304">
          <cell r="A304" t="str">
            <v>903-4</v>
          </cell>
          <cell r="B304">
            <v>903</v>
          </cell>
          <cell r="C304" t="str">
            <v>都市の魅力，環境，社会と食文化の推進に貢献する農林業の推進</v>
          </cell>
          <cell r="D304">
            <v>4</v>
          </cell>
          <cell r="E304" t="str">
            <v>-</v>
          </cell>
          <cell r="F304" t="str">
            <v>-</v>
          </cell>
          <cell r="G304" t="str">
            <v>-</v>
          </cell>
          <cell r="H304" t="str">
            <v>-</v>
          </cell>
          <cell r="I304" t="str">
            <v>-</v>
          </cell>
          <cell r="J304" t="str">
            <v>-</v>
          </cell>
          <cell r="K304" t="str">
            <v>-</v>
          </cell>
          <cell r="L304" t="str">
            <v>-</v>
          </cell>
          <cell r="M304" t="str">
            <v>-</v>
          </cell>
          <cell r="S304" t="str">
            <v>-</v>
          </cell>
          <cell r="T304" t="str">
            <v>-</v>
          </cell>
          <cell r="U304" t="str">
            <v>-</v>
          </cell>
          <cell r="V304" t="str">
            <v>-</v>
          </cell>
          <cell r="X304" t="str">
            <v>-</v>
          </cell>
          <cell r="Y304" t="str">
            <v>-</v>
          </cell>
          <cell r="Z304" t="str">
            <v>-</v>
          </cell>
          <cell r="AA304" t="str">
            <v>-</v>
          </cell>
          <cell r="AB304" t="str">
            <v>-</v>
          </cell>
          <cell r="AC304" t="str">
            <v>-</v>
          </cell>
          <cell r="AD304" t="str">
            <v>-</v>
          </cell>
          <cell r="AE304" t="str">
            <v>-</v>
          </cell>
          <cell r="AF304" t="str">
            <v>-</v>
          </cell>
          <cell r="AG304" t="str">
            <v>-</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t="str">
            <v>-</v>
          </cell>
          <cell r="AU304" t="str">
            <v>-</v>
          </cell>
        </row>
        <row r="305">
          <cell r="A305" t="str">
            <v>903-5</v>
          </cell>
          <cell r="B305">
            <v>903</v>
          </cell>
          <cell r="C305" t="str">
            <v>都市の魅力，環境，社会と食文化の推進に貢献する農林業の推進</v>
          </cell>
          <cell r="D305">
            <v>5</v>
          </cell>
          <cell r="E305" t="str">
            <v>-</v>
          </cell>
          <cell r="F305" t="str">
            <v>-</v>
          </cell>
          <cell r="G305" t="str">
            <v>-</v>
          </cell>
          <cell r="H305" t="str">
            <v>-</v>
          </cell>
          <cell r="I305" t="str">
            <v>-</v>
          </cell>
          <cell r="J305" t="str">
            <v>-</v>
          </cell>
          <cell r="K305" t="str">
            <v>-</v>
          </cell>
          <cell r="L305" t="str">
            <v>-</v>
          </cell>
          <cell r="M305" t="str">
            <v>-</v>
          </cell>
          <cell r="S305" t="str">
            <v>-</v>
          </cell>
          <cell r="T305" t="str">
            <v>-</v>
          </cell>
          <cell r="U305" t="str">
            <v>-</v>
          </cell>
          <cell r="V305" t="str">
            <v>-</v>
          </cell>
          <cell r="X305" t="str">
            <v>-</v>
          </cell>
          <cell r="Y305" t="str">
            <v>-</v>
          </cell>
          <cell r="Z305" t="str">
            <v>-</v>
          </cell>
          <cell r="AA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S305" t="str">
            <v>-</v>
          </cell>
          <cell r="AT305" t="str">
            <v>-</v>
          </cell>
          <cell r="AU305" t="str">
            <v>-</v>
          </cell>
        </row>
        <row r="306">
          <cell r="A306" t="str">
            <v>903-6</v>
          </cell>
          <cell r="B306">
            <v>903</v>
          </cell>
          <cell r="C306" t="str">
            <v>都市の魅力，環境，社会と食文化の推進に貢献する農林業の推進</v>
          </cell>
          <cell r="D306">
            <v>6</v>
          </cell>
          <cell r="E306" t="str">
            <v>-</v>
          </cell>
          <cell r="F306" t="str">
            <v>-</v>
          </cell>
          <cell r="G306" t="str">
            <v>-</v>
          </cell>
          <cell r="H306" t="str">
            <v>-</v>
          </cell>
          <cell r="I306" t="str">
            <v>-</v>
          </cell>
          <cell r="J306" t="str">
            <v>-</v>
          </cell>
          <cell r="K306" t="str">
            <v>-</v>
          </cell>
          <cell r="L306" t="str">
            <v>-</v>
          </cell>
          <cell r="M306" t="str">
            <v>-</v>
          </cell>
          <cell r="S306" t="str">
            <v>-</v>
          </cell>
          <cell r="T306" t="str">
            <v>-</v>
          </cell>
          <cell r="U306" t="str">
            <v>-</v>
          </cell>
          <cell r="V306" t="str">
            <v>-</v>
          </cell>
          <cell r="X306" t="str">
            <v>-</v>
          </cell>
          <cell r="Y306" t="str">
            <v>-</v>
          </cell>
          <cell r="Z306" t="str">
            <v>-</v>
          </cell>
          <cell r="AA306" t="str">
            <v>-</v>
          </cell>
          <cell r="AB306" t="str">
            <v>-</v>
          </cell>
          <cell r="AC306" t="str">
            <v>-</v>
          </cell>
          <cell r="AD306" t="str">
            <v>-</v>
          </cell>
          <cell r="AE306" t="str">
            <v>-</v>
          </cell>
          <cell r="AF306" t="str">
            <v>-</v>
          </cell>
          <cell r="AG306" t="str">
            <v>-</v>
          </cell>
          <cell r="AH306" t="str">
            <v>-</v>
          </cell>
          <cell r="AI306" t="str">
            <v>-</v>
          </cell>
          <cell r="AJ306" t="str">
            <v>-</v>
          </cell>
          <cell r="AK306" t="str">
            <v>-</v>
          </cell>
          <cell r="AL306" t="str">
            <v>-</v>
          </cell>
          <cell r="AM306" t="str">
            <v>-</v>
          </cell>
          <cell r="AN306" t="str">
            <v>-</v>
          </cell>
          <cell r="AO306" t="str">
            <v>-</v>
          </cell>
          <cell r="AP306" t="str">
            <v>-</v>
          </cell>
          <cell r="AQ306" t="str">
            <v>-</v>
          </cell>
          <cell r="AR306" t="str">
            <v>-</v>
          </cell>
          <cell r="AS306" t="str">
            <v>-</v>
          </cell>
          <cell r="AT306" t="str">
            <v>-</v>
          </cell>
          <cell r="AU306" t="str">
            <v>-</v>
          </cell>
        </row>
        <row r="307">
          <cell r="A307" t="str">
            <v>903-7</v>
          </cell>
          <cell r="B307">
            <v>903</v>
          </cell>
          <cell r="C307" t="str">
            <v>都市の魅力，環境，社会と食文化の推進に貢献する農林業の推進</v>
          </cell>
          <cell r="D307">
            <v>7</v>
          </cell>
          <cell r="E307" t="str">
            <v>-</v>
          </cell>
          <cell r="F307" t="str">
            <v>-</v>
          </cell>
          <cell r="G307" t="str">
            <v>-</v>
          </cell>
          <cell r="H307" t="str">
            <v>-</v>
          </cell>
          <cell r="I307" t="str">
            <v>-</v>
          </cell>
          <cell r="J307" t="str">
            <v>-</v>
          </cell>
          <cell r="K307" t="str">
            <v>-</v>
          </cell>
          <cell r="L307" t="str">
            <v>-</v>
          </cell>
          <cell r="M307" t="str">
            <v>-</v>
          </cell>
          <cell r="S307" t="str">
            <v>-</v>
          </cell>
          <cell r="T307" t="str">
            <v>-</v>
          </cell>
          <cell r="U307" t="str">
            <v>-</v>
          </cell>
          <cell r="V307" t="str">
            <v>-</v>
          </cell>
          <cell r="X307" t="str">
            <v>-</v>
          </cell>
          <cell r="Y307" t="str">
            <v>-</v>
          </cell>
          <cell r="Z307" t="str">
            <v>-</v>
          </cell>
          <cell r="AA307" t="str">
            <v>-</v>
          </cell>
          <cell r="AB307" t="str">
            <v>-</v>
          </cell>
          <cell r="AC307" t="str">
            <v>-</v>
          </cell>
          <cell r="AD307" t="str">
            <v>-</v>
          </cell>
          <cell r="AE307" t="str">
            <v>-</v>
          </cell>
          <cell r="AF307" t="str">
            <v>-</v>
          </cell>
          <cell r="AG307" t="str">
            <v>-</v>
          </cell>
          <cell r="AH307" t="str">
            <v>-</v>
          </cell>
          <cell r="AI307" t="str">
            <v>-</v>
          </cell>
          <cell r="AJ307" t="str">
            <v>-</v>
          </cell>
          <cell r="AK307" t="str">
            <v>-</v>
          </cell>
          <cell r="AL307" t="str">
            <v>-</v>
          </cell>
          <cell r="AM307" t="str">
            <v>-</v>
          </cell>
          <cell r="AN307" t="str">
            <v>-</v>
          </cell>
          <cell r="AO307" t="str">
            <v>-</v>
          </cell>
          <cell r="AP307" t="str">
            <v>-</v>
          </cell>
          <cell r="AQ307" t="str">
            <v>-</v>
          </cell>
          <cell r="AR307" t="str">
            <v>-</v>
          </cell>
          <cell r="AS307" t="str">
            <v>-</v>
          </cell>
          <cell r="AT307" t="str">
            <v>-</v>
          </cell>
          <cell r="AU307" t="str">
            <v>-</v>
          </cell>
        </row>
        <row r="308">
          <cell r="A308" t="str">
            <v>903-8</v>
          </cell>
          <cell r="B308">
            <v>903</v>
          </cell>
          <cell r="C308" t="str">
            <v>都市の魅力，環境，社会と食文化の推進に貢献する農林業の推進</v>
          </cell>
          <cell r="D308">
            <v>8</v>
          </cell>
          <cell r="E308" t="str">
            <v>-</v>
          </cell>
          <cell r="F308" t="str">
            <v>-</v>
          </cell>
          <cell r="G308" t="str">
            <v>-</v>
          </cell>
          <cell r="H308" t="str">
            <v>-</v>
          </cell>
          <cell r="I308" t="str">
            <v>-</v>
          </cell>
          <cell r="J308" t="str">
            <v>-</v>
          </cell>
          <cell r="K308" t="str">
            <v>-</v>
          </cell>
          <cell r="L308" t="str">
            <v>-</v>
          </cell>
          <cell r="M308" t="str">
            <v>-</v>
          </cell>
          <cell r="S308" t="str">
            <v>-</v>
          </cell>
          <cell r="T308" t="str">
            <v>-</v>
          </cell>
          <cell r="U308" t="str">
            <v>-</v>
          </cell>
          <cell r="V308" t="str">
            <v>-</v>
          </cell>
          <cell r="X308" t="str">
            <v>-</v>
          </cell>
          <cell r="Y308" t="str">
            <v>-</v>
          </cell>
          <cell r="Z308" t="str">
            <v>-</v>
          </cell>
          <cell r="AA308" t="str">
            <v>-</v>
          </cell>
          <cell r="AB308" t="str">
            <v>-</v>
          </cell>
          <cell r="AC308" t="str">
            <v>-</v>
          </cell>
          <cell r="AD308" t="str">
            <v>-</v>
          </cell>
          <cell r="AE308" t="str">
            <v>-</v>
          </cell>
          <cell r="AF308" t="str">
            <v>-</v>
          </cell>
          <cell r="AG308" t="str">
            <v>-</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t="str">
            <v>-</v>
          </cell>
          <cell r="AU308" t="str">
            <v>-</v>
          </cell>
        </row>
        <row r="309">
          <cell r="A309" t="str">
            <v>903-9</v>
          </cell>
          <cell r="B309">
            <v>903</v>
          </cell>
          <cell r="C309" t="str">
            <v>都市の魅力，環境，社会と食文化の推進に貢献する農林業の推進</v>
          </cell>
          <cell r="D309">
            <v>9</v>
          </cell>
          <cell r="E309" t="str">
            <v>-</v>
          </cell>
          <cell r="F309" t="str">
            <v>-</v>
          </cell>
          <cell r="G309" t="str">
            <v>-</v>
          </cell>
          <cell r="H309" t="str">
            <v>-</v>
          </cell>
          <cell r="I309" t="str">
            <v>-</v>
          </cell>
          <cell r="J309" t="str">
            <v>-</v>
          </cell>
          <cell r="K309" t="str">
            <v>-</v>
          </cell>
          <cell r="L309" t="str">
            <v>-</v>
          </cell>
          <cell r="M309" t="str">
            <v>-</v>
          </cell>
          <cell r="S309" t="str">
            <v>-</v>
          </cell>
          <cell r="T309" t="str">
            <v>-</v>
          </cell>
          <cell r="U309" t="str">
            <v>-</v>
          </cell>
          <cell r="V309" t="str">
            <v>-</v>
          </cell>
          <cell r="X309" t="str">
            <v>-</v>
          </cell>
          <cell r="Y309" t="str">
            <v>-</v>
          </cell>
          <cell r="Z309" t="str">
            <v>-</v>
          </cell>
          <cell r="AA309" t="str">
            <v>-</v>
          </cell>
          <cell r="AB309" t="str">
            <v>-</v>
          </cell>
          <cell r="AC309" t="str">
            <v>-</v>
          </cell>
          <cell r="AD309" t="str">
            <v>-</v>
          </cell>
          <cell r="AE309" t="str">
            <v>-</v>
          </cell>
          <cell r="AF309" t="str">
            <v>-</v>
          </cell>
          <cell r="AG309" t="str">
            <v>-</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t="str">
            <v>-</v>
          </cell>
          <cell r="AU309" t="str">
            <v>-</v>
          </cell>
        </row>
        <row r="310">
          <cell r="A310" t="str">
            <v>904-1</v>
          </cell>
          <cell r="B310">
            <v>904</v>
          </cell>
          <cell r="C310" t="str">
            <v>市民との連携で築く農林業</v>
          </cell>
          <cell r="D310">
            <v>1</v>
          </cell>
          <cell r="E310" t="str">
            <v>農林業に関心のある人数</v>
          </cell>
          <cell r="F310" t="str">
            <v>人</v>
          </cell>
          <cell r="G310" t="str">
            <v>産業観光局</v>
          </cell>
          <cell r="H310" t="str">
            <v>農林振興室</v>
          </cell>
          <cell r="I310" t="str">
            <v>222-3351</v>
          </cell>
          <cell r="J310" t="str">
            <v>SNSフォロワー数や市民農園利用者数，市民や企業等による森づくり活動参加人数など，農林業に関心を持っている人数</v>
          </cell>
          <cell r="K310" t="str">
            <v>農林業の魅力を広く伝え，人と自然が共生するまちづくりが進んでいる状況を示す指標</v>
          </cell>
          <cell r="L310" t="str">
            <v>出典：事業担当課調べ</v>
          </cell>
          <cell r="M310" t="str">
            <v>増加する方が良い指標</v>
          </cell>
          <cell r="N310">
            <v>3657.7</v>
          </cell>
          <cell r="O310">
            <v>4362.3999999999996</v>
          </cell>
          <cell r="P310">
            <v>5067.0999999999995</v>
          </cell>
          <cell r="Q310">
            <v>5771.7999999999993</v>
          </cell>
          <cell r="R310">
            <v>6476.5</v>
          </cell>
          <cell r="S310" t="str">
            <v>R7</v>
          </cell>
          <cell r="T310">
            <v>7181.1999999999989</v>
          </cell>
          <cell r="U310" t="str">
            <v>①既存計画に基づいて算出する目標値</v>
          </cell>
          <cell r="V310" t="str">
            <v>京都市農林行政基本方針</v>
          </cell>
          <cell r="W310" t="str">
            <v>－</v>
          </cell>
          <cell r="X310" t="str">
            <v>-</v>
          </cell>
          <cell r="Y310" t="str">
            <v>-</v>
          </cell>
          <cell r="Z310" t="str">
            <v>-</v>
          </cell>
          <cell r="AA310" t="str">
            <v>-</v>
          </cell>
          <cell r="AB310" t="str">
            <v>-</v>
          </cell>
          <cell r="AC310" t="str">
            <v>-</v>
          </cell>
          <cell r="AD310" t="str">
            <v>-</v>
          </cell>
          <cell r="AE310" t="str">
            <v>-</v>
          </cell>
          <cell r="AF310" t="str">
            <v>-</v>
          </cell>
          <cell r="AG310" t="str">
            <v>-</v>
          </cell>
          <cell r="AH310" t="str">
            <v>-</v>
          </cell>
          <cell r="AI310" t="str">
            <v>-</v>
          </cell>
          <cell r="AJ310" t="str">
            <v>-</v>
          </cell>
          <cell r="AK310" t="str">
            <v>-</v>
          </cell>
          <cell r="AL310" t="str">
            <v>-</v>
          </cell>
          <cell r="AM310" t="str">
            <v>-</v>
          </cell>
          <cell r="AN310" t="str">
            <v>最新数値の目標値に対する達成度が
a：80%以上
b：60%以上～80%未満
c：40%以上～60%未満
d：20%以上～40%未満
e：20%未満</v>
          </cell>
          <cell r="AO310" t="str">
            <v>当該指標については，社会経済情勢及び自然環境条件の影響度が高いことから，80％以上をa，以下20％刻みで基準を設定した。</v>
          </cell>
          <cell r="AP310" t="str">
            <v>-</v>
          </cell>
          <cell r="AQ310" t="str">
            <v>-</v>
          </cell>
          <cell r="AR310" t="str">
            <v>-</v>
          </cell>
          <cell r="AS310" t="str">
            <v>-</v>
          </cell>
          <cell r="AT310" t="str">
            <v>-</v>
          </cell>
          <cell r="AU310">
            <v>1</v>
          </cell>
        </row>
        <row r="311">
          <cell r="A311" t="str">
            <v>904-2</v>
          </cell>
          <cell r="B311">
            <v>904</v>
          </cell>
          <cell r="C311" t="str">
            <v>市民との連携で築く農林業</v>
          </cell>
          <cell r="D311">
            <v>2</v>
          </cell>
          <cell r="E311" t="str">
            <v>-</v>
          </cell>
          <cell r="F311" t="str">
            <v>-</v>
          </cell>
          <cell r="G311" t="str">
            <v>-</v>
          </cell>
          <cell r="H311" t="str">
            <v>-</v>
          </cell>
          <cell r="I311" t="str">
            <v>-</v>
          </cell>
          <cell r="J311" t="str">
            <v>-</v>
          </cell>
          <cell r="K311" t="str">
            <v>-</v>
          </cell>
          <cell r="L311" t="str">
            <v>-</v>
          </cell>
          <cell r="M311" t="str">
            <v>-</v>
          </cell>
          <cell r="S311" t="str">
            <v>-</v>
          </cell>
          <cell r="T311" t="str">
            <v>-</v>
          </cell>
          <cell r="U311" t="str">
            <v>-</v>
          </cell>
          <cell r="V311" t="str">
            <v>-</v>
          </cell>
          <cell r="X311" t="str">
            <v>-</v>
          </cell>
          <cell r="Y311" t="str">
            <v>-</v>
          </cell>
          <cell r="Z311" t="str">
            <v>-</v>
          </cell>
          <cell r="AA311" t="str">
            <v>-</v>
          </cell>
          <cell r="AB311" t="str">
            <v>-</v>
          </cell>
          <cell r="AC311" t="str">
            <v>-</v>
          </cell>
          <cell r="AD311" t="str">
            <v>-</v>
          </cell>
          <cell r="AE311" t="str">
            <v>-</v>
          </cell>
          <cell r="AF311" t="str">
            <v>-</v>
          </cell>
          <cell r="AG311" t="str">
            <v>-</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t="str">
            <v>-</v>
          </cell>
          <cell r="AU311" t="str">
            <v>-</v>
          </cell>
        </row>
        <row r="312">
          <cell r="A312" t="str">
            <v>904-3</v>
          </cell>
          <cell r="B312">
            <v>904</v>
          </cell>
          <cell r="C312" t="str">
            <v>市民との連携で築く農林業</v>
          </cell>
          <cell r="D312">
            <v>3</v>
          </cell>
          <cell r="E312" t="str">
            <v>-</v>
          </cell>
          <cell r="F312" t="str">
            <v>-</v>
          </cell>
          <cell r="G312" t="str">
            <v>-</v>
          </cell>
          <cell r="H312" t="str">
            <v>-</v>
          </cell>
          <cell r="I312" t="str">
            <v>-</v>
          </cell>
          <cell r="J312" t="str">
            <v>-</v>
          </cell>
          <cell r="K312" t="str">
            <v>-</v>
          </cell>
          <cell r="L312" t="str">
            <v>-</v>
          </cell>
          <cell r="M312" t="str">
            <v>-</v>
          </cell>
          <cell r="S312" t="str">
            <v>-</v>
          </cell>
          <cell r="T312" t="str">
            <v>-</v>
          </cell>
          <cell r="U312" t="str">
            <v>-</v>
          </cell>
          <cell r="V312" t="str">
            <v>-</v>
          </cell>
          <cell r="X312" t="str">
            <v>-</v>
          </cell>
          <cell r="Y312" t="str">
            <v>-</v>
          </cell>
          <cell r="Z312" t="str">
            <v>-</v>
          </cell>
          <cell r="AA312" t="str">
            <v>-</v>
          </cell>
          <cell r="AB312" t="str">
            <v>-</v>
          </cell>
          <cell r="AC312" t="str">
            <v>-</v>
          </cell>
          <cell r="AD312" t="str">
            <v>-</v>
          </cell>
          <cell r="AE312" t="str">
            <v>-</v>
          </cell>
          <cell r="AF312" t="str">
            <v>-</v>
          </cell>
          <cell r="AG312" t="str">
            <v>-</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t="str">
            <v>-</v>
          </cell>
          <cell r="AU312" t="str">
            <v>-</v>
          </cell>
        </row>
        <row r="313">
          <cell r="A313" t="str">
            <v>904-4</v>
          </cell>
          <cell r="B313">
            <v>904</v>
          </cell>
          <cell r="C313" t="str">
            <v>市民との連携で築く農林業</v>
          </cell>
          <cell r="D313">
            <v>4</v>
          </cell>
          <cell r="E313" t="str">
            <v>-</v>
          </cell>
          <cell r="F313" t="str">
            <v>-</v>
          </cell>
          <cell r="G313" t="str">
            <v>-</v>
          </cell>
          <cell r="H313" t="str">
            <v>-</v>
          </cell>
          <cell r="I313" t="str">
            <v>-</v>
          </cell>
          <cell r="J313" t="str">
            <v>-</v>
          </cell>
          <cell r="K313" t="str">
            <v>-</v>
          </cell>
          <cell r="L313" t="str">
            <v>-</v>
          </cell>
          <cell r="M313" t="str">
            <v>-</v>
          </cell>
          <cell r="S313" t="str">
            <v>-</v>
          </cell>
          <cell r="T313" t="str">
            <v>-</v>
          </cell>
          <cell r="U313" t="str">
            <v>-</v>
          </cell>
          <cell r="V313" t="str">
            <v>-</v>
          </cell>
          <cell r="X313" t="str">
            <v>-</v>
          </cell>
          <cell r="Y313" t="str">
            <v>-</v>
          </cell>
          <cell r="Z313" t="str">
            <v>-</v>
          </cell>
          <cell r="AA313" t="str">
            <v>-</v>
          </cell>
          <cell r="AB313" t="str">
            <v>-</v>
          </cell>
          <cell r="AC313" t="str">
            <v>-</v>
          </cell>
          <cell r="AD313" t="str">
            <v>-</v>
          </cell>
          <cell r="AE313" t="str">
            <v>-</v>
          </cell>
          <cell r="AF313" t="str">
            <v>-</v>
          </cell>
          <cell r="AG313" t="str">
            <v>-</v>
          </cell>
          <cell r="AH313" t="str">
            <v>-</v>
          </cell>
          <cell r="AI313" t="str">
            <v>-</v>
          </cell>
          <cell r="AJ313" t="str">
            <v>-</v>
          </cell>
          <cell r="AK313" t="str">
            <v>-</v>
          </cell>
          <cell r="AL313" t="str">
            <v>-</v>
          </cell>
          <cell r="AM313" t="str">
            <v>-</v>
          </cell>
          <cell r="AN313" t="str">
            <v>-</v>
          </cell>
          <cell r="AO313" t="str">
            <v>-</v>
          </cell>
          <cell r="AP313" t="str">
            <v>-</v>
          </cell>
          <cell r="AQ313" t="str">
            <v>-</v>
          </cell>
          <cell r="AR313" t="str">
            <v>-</v>
          </cell>
          <cell r="AS313" t="str">
            <v>-</v>
          </cell>
          <cell r="AT313" t="str">
            <v>-</v>
          </cell>
          <cell r="AU313" t="str">
            <v>-</v>
          </cell>
        </row>
        <row r="314">
          <cell r="A314" t="str">
            <v>904-5</v>
          </cell>
          <cell r="B314">
            <v>904</v>
          </cell>
          <cell r="C314" t="str">
            <v>市民との連携で築く農林業</v>
          </cell>
          <cell r="D314">
            <v>5</v>
          </cell>
          <cell r="E314" t="str">
            <v>-</v>
          </cell>
          <cell r="F314" t="str">
            <v>-</v>
          </cell>
          <cell r="G314" t="str">
            <v>-</v>
          </cell>
          <cell r="H314" t="str">
            <v>-</v>
          </cell>
          <cell r="I314" t="str">
            <v>-</v>
          </cell>
          <cell r="J314" t="str">
            <v>-</v>
          </cell>
          <cell r="K314" t="str">
            <v>-</v>
          </cell>
          <cell r="L314" t="str">
            <v>-</v>
          </cell>
          <cell r="M314" t="str">
            <v>-</v>
          </cell>
          <cell r="S314" t="str">
            <v>-</v>
          </cell>
          <cell r="T314" t="str">
            <v>-</v>
          </cell>
          <cell r="U314" t="str">
            <v>-</v>
          </cell>
          <cell r="V314" t="str">
            <v>-</v>
          </cell>
          <cell r="X314" t="str">
            <v>-</v>
          </cell>
          <cell r="Y314" t="str">
            <v>-</v>
          </cell>
          <cell r="Z314" t="str">
            <v>-</v>
          </cell>
          <cell r="AA314" t="str">
            <v>-</v>
          </cell>
          <cell r="AB314" t="str">
            <v>-</v>
          </cell>
          <cell r="AC314" t="str">
            <v>-</v>
          </cell>
          <cell r="AD314" t="str">
            <v>-</v>
          </cell>
          <cell r="AE314" t="str">
            <v>-</v>
          </cell>
          <cell r="AF314" t="str">
            <v>-</v>
          </cell>
          <cell r="AG314" t="str">
            <v>-</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t="str">
            <v>-</v>
          </cell>
          <cell r="AU314" t="str">
            <v>-</v>
          </cell>
        </row>
        <row r="315">
          <cell r="A315" t="str">
            <v>904-6</v>
          </cell>
          <cell r="B315">
            <v>904</v>
          </cell>
          <cell r="C315" t="str">
            <v>市民との連携で築く農林業</v>
          </cell>
          <cell r="D315">
            <v>6</v>
          </cell>
          <cell r="E315" t="str">
            <v>-</v>
          </cell>
          <cell r="F315" t="str">
            <v>-</v>
          </cell>
          <cell r="G315" t="str">
            <v>-</v>
          </cell>
          <cell r="H315" t="str">
            <v>-</v>
          </cell>
          <cell r="I315" t="str">
            <v>-</v>
          </cell>
          <cell r="J315" t="str">
            <v>-</v>
          </cell>
          <cell r="K315" t="str">
            <v>-</v>
          </cell>
          <cell r="L315" t="str">
            <v>-</v>
          </cell>
          <cell r="M315" t="str">
            <v>-</v>
          </cell>
          <cell r="S315" t="str">
            <v>-</v>
          </cell>
          <cell r="T315" t="str">
            <v>-</v>
          </cell>
          <cell r="U315" t="str">
            <v>-</v>
          </cell>
          <cell r="V315" t="str">
            <v>-</v>
          </cell>
          <cell r="X315" t="str">
            <v>-</v>
          </cell>
          <cell r="Y315" t="str">
            <v>-</v>
          </cell>
          <cell r="Z315" t="str">
            <v>-</v>
          </cell>
          <cell r="AA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t="str">
            <v>-</v>
          </cell>
          <cell r="AU315" t="str">
            <v>-</v>
          </cell>
        </row>
        <row r="316">
          <cell r="A316" t="str">
            <v>904-7</v>
          </cell>
          <cell r="B316">
            <v>904</v>
          </cell>
          <cell r="C316" t="str">
            <v>市民との連携で築く農林業</v>
          </cell>
          <cell r="D316">
            <v>7</v>
          </cell>
          <cell r="E316" t="str">
            <v>-</v>
          </cell>
          <cell r="F316" t="str">
            <v>-</v>
          </cell>
          <cell r="G316" t="str">
            <v>-</v>
          </cell>
          <cell r="H316" t="str">
            <v>-</v>
          </cell>
          <cell r="I316" t="str">
            <v>-</v>
          </cell>
          <cell r="J316" t="str">
            <v>-</v>
          </cell>
          <cell r="K316" t="str">
            <v>-</v>
          </cell>
          <cell r="L316" t="str">
            <v>-</v>
          </cell>
          <cell r="M316" t="str">
            <v>-</v>
          </cell>
          <cell r="S316" t="str">
            <v>-</v>
          </cell>
          <cell r="T316" t="str">
            <v>-</v>
          </cell>
          <cell r="U316" t="str">
            <v>-</v>
          </cell>
          <cell r="V316" t="str">
            <v>-</v>
          </cell>
          <cell r="X316" t="str">
            <v>-</v>
          </cell>
          <cell r="Y316" t="str">
            <v>-</v>
          </cell>
          <cell r="Z316" t="str">
            <v>-</v>
          </cell>
          <cell r="AA316" t="str">
            <v>-</v>
          </cell>
          <cell r="AB316" t="str">
            <v>-</v>
          </cell>
          <cell r="AC316" t="str">
            <v>-</v>
          </cell>
          <cell r="AD316" t="str">
            <v>-</v>
          </cell>
          <cell r="AE316" t="str">
            <v>-</v>
          </cell>
          <cell r="AF316" t="str">
            <v>-</v>
          </cell>
          <cell r="AG316" t="str">
            <v>-</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t="str">
            <v>-</v>
          </cell>
          <cell r="AU316" t="str">
            <v>-</v>
          </cell>
        </row>
        <row r="317">
          <cell r="A317" t="str">
            <v>904-8</v>
          </cell>
          <cell r="B317">
            <v>904</v>
          </cell>
          <cell r="C317" t="str">
            <v>市民との連携で築く農林業</v>
          </cell>
          <cell r="D317">
            <v>8</v>
          </cell>
          <cell r="E317" t="str">
            <v>-</v>
          </cell>
          <cell r="F317" t="str">
            <v>-</v>
          </cell>
          <cell r="G317" t="str">
            <v>-</v>
          </cell>
          <cell r="H317" t="str">
            <v>-</v>
          </cell>
          <cell r="I317" t="str">
            <v>-</v>
          </cell>
          <cell r="J317" t="str">
            <v>-</v>
          </cell>
          <cell r="K317" t="str">
            <v>-</v>
          </cell>
          <cell r="L317" t="str">
            <v>-</v>
          </cell>
          <cell r="M317" t="str">
            <v>-</v>
          </cell>
          <cell r="S317" t="str">
            <v>-</v>
          </cell>
          <cell r="T317" t="str">
            <v>-</v>
          </cell>
          <cell r="U317" t="str">
            <v>-</v>
          </cell>
          <cell r="V317" t="str">
            <v>-</v>
          </cell>
          <cell r="X317" t="str">
            <v>-</v>
          </cell>
          <cell r="Y317" t="str">
            <v>-</v>
          </cell>
          <cell r="Z317" t="str">
            <v>-</v>
          </cell>
          <cell r="AA317" t="str">
            <v>-</v>
          </cell>
          <cell r="AB317" t="str">
            <v>-</v>
          </cell>
          <cell r="AC317" t="str">
            <v>-</v>
          </cell>
          <cell r="AD317" t="str">
            <v>-</v>
          </cell>
          <cell r="AE317" t="str">
            <v>-</v>
          </cell>
          <cell r="AF317" t="str">
            <v>-</v>
          </cell>
          <cell r="AG317" t="str">
            <v>-</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t="str">
            <v>-</v>
          </cell>
          <cell r="AU317" t="str">
            <v>-</v>
          </cell>
        </row>
        <row r="318">
          <cell r="A318" t="str">
            <v>904-9</v>
          </cell>
          <cell r="B318">
            <v>904</v>
          </cell>
          <cell r="C318" t="str">
            <v>市民との連携で築く農林業</v>
          </cell>
          <cell r="D318">
            <v>9</v>
          </cell>
          <cell r="E318" t="str">
            <v>-</v>
          </cell>
          <cell r="F318" t="str">
            <v>-</v>
          </cell>
          <cell r="G318" t="str">
            <v>-</v>
          </cell>
          <cell r="H318" t="str">
            <v>-</v>
          </cell>
          <cell r="I318" t="str">
            <v>-</v>
          </cell>
          <cell r="J318" t="str">
            <v>-</v>
          </cell>
          <cell r="K318" t="str">
            <v>-</v>
          </cell>
          <cell r="L318" t="str">
            <v>-</v>
          </cell>
          <cell r="M318" t="str">
            <v>-</v>
          </cell>
          <cell r="S318" t="str">
            <v>-</v>
          </cell>
          <cell r="T318" t="str">
            <v>-</v>
          </cell>
          <cell r="U318" t="str">
            <v>-</v>
          </cell>
          <cell r="V318" t="str">
            <v>-</v>
          </cell>
          <cell r="X318" t="str">
            <v>-</v>
          </cell>
          <cell r="Y318" t="str">
            <v>-</v>
          </cell>
          <cell r="Z318" t="str">
            <v>-</v>
          </cell>
          <cell r="AA318" t="str">
            <v>-</v>
          </cell>
          <cell r="AB318" t="str">
            <v>-</v>
          </cell>
          <cell r="AC318" t="str">
            <v>-</v>
          </cell>
          <cell r="AD318" t="str">
            <v>-</v>
          </cell>
          <cell r="AE318" t="str">
            <v>-</v>
          </cell>
          <cell r="AF318" t="str">
            <v>-</v>
          </cell>
          <cell r="AG318" t="str">
            <v>-</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t="str">
            <v>-</v>
          </cell>
          <cell r="AU318" t="str">
            <v>-</v>
          </cell>
        </row>
        <row r="319">
          <cell r="A319" t="str">
            <v>1001-1</v>
          </cell>
          <cell r="B319">
            <v>1001</v>
          </cell>
          <cell r="C319" t="str">
            <v>京都で学ぶ魅力の向上</v>
          </cell>
          <cell r="D319">
            <v>1</v>
          </cell>
          <cell r="E319" t="str">
            <v>京都ならではの単位互換科目の開設数</v>
          </cell>
          <cell r="F319" t="str">
            <v>科目</v>
          </cell>
          <cell r="G319" t="str">
            <v>総合企画局</v>
          </cell>
          <cell r="H319" t="str">
            <v>総合政策室大学政策担当</v>
          </cell>
          <cell r="I319" t="str">
            <v>222-3103</v>
          </cell>
          <cell r="J319" t="str">
            <v>大学間連携による京都ならではの学びに繋がる科目数</v>
          </cell>
          <cell r="K319" t="str">
            <v>大学間連携による学びの充実を表す指標</v>
          </cell>
          <cell r="L319" t="str">
            <v>出典：事業担当課調べ</v>
          </cell>
          <cell r="M319" t="str">
            <v>増加する方が良い指標</v>
          </cell>
          <cell r="N319">
            <v>10</v>
          </cell>
          <cell r="O319">
            <v>11</v>
          </cell>
          <cell r="P319">
            <v>12</v>
          </cell>
          <cell r="Q319">
            <v>13</v>
          </cell>
          <cell r="R319">
            <v>14</v>
          </cell>
          <cell r="S319" t="str">
            <v>R7</v>
          </cell>
          <cell r="T319">
            <v>15</v>
          </cell>
          <cell r="U319" t="str">
            <v>②トレンド(すう勢値)による目標値</v>
          </cell>
          <cell r="V319" t="str">
            <v>「世界遺産PBL科目」，「京都ミュージアムPBL科目」，「教職員日曜講座」で合計で15科目開設を目標とする。</v>
          </cell>
          <cell r="W319" t="str">
            <v xml:space="preserve">11
</v>
          </cell>
          <cell r="X319" t="str">
            <v>-</v>
          </cell>
          <cell r="Y319" t="str">
            <v>-</v>
          </cell>
          <cell r="Z319" t="str">
            <v>-</v>
          </cell>
          <cell r="AA319" t="str">
            <v>-</v>
          </cell>
          <cell r="AB319" t="str">
            <v>-</v>
          </cell>
          <cell r="AC319" t="str">
            <v>-</v>
          </cell>
          <cell r="AD319" t="str">
            <v>-</v>
          </cell>
          <cell r="AE319" t="str">
            <v>-</v>
          </cell>
          <cell r="AF319" t="str">
            <v>-</v>
          </cell>
          <cell r="AG319" t="str">
            <v>-</v>
          </cell>
          <cell r="AH319" t="str">
            <v>-</v>
          </cell>
          <cell r="AI319" t="str">
            <v>-</v>
          </cell>
          <cell r="AJ319" t="str">
            <v>-</v>
          </cell>
          <cell r="AK319" t="str">
            <v>-</v>
          </cell>
          <cell r="AL319" t="str">
            <v>-</v>
          </cell>
          <cell r="AM319" t="str">
            <v>-</v>
          </cell>
          <cell r="AN319" t="str">
            <v>最新数値の単年度目標値に対する達成度が
a：100％以上
b：95％以上～100％未満
c：90％以上～95％未満
d：85％以上～90％未満
e：85％未満</v>
          </cell>
          <cell r="AO319" t="str">
            <v>単年度目標値を達成すればaとし，以下5％刻みで基準を設定した。</v>
          </cell>
          <cell r="AP319" t="str">
            <v>a</v>
          </cell>
          <cell r="AQ319" t="str">
            <v>-</v>
          </cell>
          <cell r="AR319" t="str">
            <v>-</v>
          </cell>
          <cell r="AS319" t="str">
            <v>-</v>
          </cell>
          <cell r="AT319" t="str">
            <v>-</v>
          </cell>
          <cell r="AU319">
            <v>1</v>
          </cell>
        </row>
        <row r="320">
          <cell r="A320" t="str">
            <v>1001-2</v>
          </cell>
          <cell r="B320">
            <v>1001</v>
          </cell>
          <cell r="C320" t="str">
            <v>京都で学ぶ魅力の向上</v>
          </cell>
          <cell r="D320">
            <v>2</v>
          </cell>
          <cell r="E320" t="str">
            <v>-</v>
          </cell>
          <cell r="F320" t="str">
            <v>-</v>
          </cell>
          <cell r="G320" t="str">
            <v>-</v>
          </cell>
          <cell r="H320" t="str">
            <v>-</v>
          </cell>
          <cell r="I320" t="str">
            <v>-</v>
          </cell>
          <cell r="J320" t="str">
            <v>-</v>
          </cell>
          <cell r="K320" t="str">
            <v>-</v>
          </cell>
          <cell r="L320" t="str">
            <v>-</v>
          </cell>
          <cell r="M320" t="str">
            <v>-</v>
          </cell>
          <cell r="S320" t="str">
            <v>-</v>
          </cell>
          <cell r="T320" t="str">
            <v>-</v>
          </cell>
          <cell r="U320" t="str">
            <v>-</v>
          </cell>
          <cell r="V320" t="str">
            <v>-</v>
          </cell>
          <cell r="X320" t="str">
            <v>-</v>
          </cell>
          <cell r="Y320" t="str">
            <v>-</v>
          </cell>
          <cell r="Z320" t="str">
            <v>-</v>
          </cell>
          <cell r="AA320" t="str">
            <v>-</v>
          </cell>
          <cell r="AB320" t="str">
            <v>-</v>
          </cell>
          <cell r="AC320" t="str">
            <v>-</v>
          </cell>
          <cell r="AD320" t="str">
            <v>-</v>
          </cell>
          <cell r="AE320" t="str">
            <v>-</v>
          </cell>
          <cell r="AF320" t="str">
            <v>-</v>
          </cell>
          <cell r="AG320" t="str">
            <v>-</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t="str">
            <v>-</v>
          </cell>
          <cell r="AU320" t="str">
            <v>-</v>
          </cell>
        </row>
        <row r="321">
          <cell r="A321" t="str">
            <v>1001-3</v>
          </cell>
          <cell r="B321">
            <v>1001</v>
          </cell>
          <cell r="C321" t="str">
            <v>京都で学ぶ魅力の向上</v>
          </cell>
          <cell r="D321">
            <v>3</v>
          </cell>
          <cell r="E321" t="str">
            <v>-</v>
          </cell>
          <cell r="F321" t="str">
            <v>-</v>
          </cell>
          <cell r="G321" t="str">
            <v>-</v>
          </cell>
          <cell r="H321" t="str">
            <v>-</v>
          </cell>
          <cell r="I321" t="str">
            <v>-</v>
          </cell>
          <cell r="J321" t="str">
            <v>-</v>
          </cell>
          <cell r="K321" t="str">
            <v>-</v>
          </cell>
          <cell r="L321" t="str">
            <v>-</v>
          </cell>
          <cell r="M321" t="str">
            <v>-</v>
          </cell>
          <cell r="S321" t="str">
            <v>-</v>
          </cell>
          <cell r="T321" t="str">
            <v>-</v>
          </cell>
          <cell r="U321" t="str">
            <v>-</v>
          </cell>
          <cell r="V321" t="str">
            <v>-</v>
          </cell>
          <cell r="X321" t="str">
            <v>-</v>
          </cell>
          <cell r="Y321" t="str">
            <v>-</v>
          </cell>
          <cell r="Z321" t="str">
            <v>-</v>
          </cell>
          <cell r="AA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S321" t="str">
            <v>-</v>
          </cell>
          <cell r="AT321" t="str">
            <v>-</v>
          </cell>
          <cell r="AU321" t="str">
            <v>-</v>
          </cell>
        </row>
        <row r="322">
          <cell r="A322" t="str">
            <v>1001-4</v>
          </cell>
          <cell r="B322">
            <v>1001</v>
          </cell>
          <cell r="C322" t="str">
            <v>京都で学ぶ魅力の向上</v>
          </cell>
          <cell r="D322">
            <v>4</v>
          </cell>
          <cell r="E322" t="str">
            <v>-</v>
          </cell>
          <cell r="F322" t="str">
            <v>-</v>
          </cell>
          <cell r="G322" t="str">
            <v>-</v>
          </cell>
          <cell r="H322" t="str">
            <v>-</v>
          </cell>
          <cell r="I322" t="str">
            <v>-</v>
          </cell>
          <cell r="J322" t="str">
            <v>-</v>
          </cell>
          <cell r="K322" t="str">
            <v>-</v>
          </cell>
          <cell r="L322" t="str">
            <v>-</v>
          </cell>
          <cell r="M322" t="str">
            <v>-</v>
          </cell>
          <cell r="S322" t="str">
            <v>-</v>
          </cell>
          <cell r="T322" t="str">
            <v>-</v>
          </cell>
          <cell r="U322" t="str">
            <v>-</v>
          </cell>
          <cell r="V322" t="str">
            <v>-</v>
          </cell>
          <cell r="X322" t="str">
            <v>-</v>
          </cell>
          <cell r="Y322" t="str">
            <v>-</v>
          </cell>
          <cell r="Z322" t="str">
            <v>-</v>
          </cell>
          <cell r="AA322" t="str">
            <v>-</v>
          </cell>
          <cell r="AB322" t="str">
            <v>-</v>
          </cell>
          <cell r="AC322" t="str">
            <v>-</v>
          </cell>
          <cell r="AD322" t="str">
            <v>-</v>
          </cell>
          <cell r="AE322" t="str">
            <v>-</v>
          </cell>
          <cell r="AF322" t="str">
            <v>-</v>
          </cell>
          <cell r="AG322" t="str">
            <v>-</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t="str">
            <v>-</v>
          </cell>
          <cell r="AU322" t="str">
            <v>-</v>
          </cell>
        </row>
        <row r="323">
          <cell r="A323" t="str">
            <v>1001-5</v>
          </cell>
          <cell r="B323">
            <v>1001</v>
          </cell>
          <cell r="C323" t="str">
            <v>京都で学ぶ魅力の向上</v>
          </cell>
          <cell r="D323">
            <v>5</v>
          </cell>
          <cell r="E323" t="str">
            <v>-</v>
          </cell>
          <cell r="F323" t="str">
            <v>-</v>
          </cell>
          <cell r="G323" t="str">
            <v>-</v>
          </cell>
          <cell r="H323" t="str">
            <v>-</v>
          </cell>
          <cell r="I323" t="str">
            <v>-</v>
          </cell>
          <cell r="J323" t="str">
            <v>-</v>
          </cell>
          <cell r="K323" t="str">
            <v>-</v>
          </cell>
          <cell r="L323" t="str">
            <v>-</v>
          </cell>
          <cell r="M323" t="str">
            <v>-</v>
          </cell>
          <cell r="S323" t="str">
            <v>-</v>
          </cell>
          <cell r="T323" t="str">
            <v>-</v>
          </cell>
          <cell r="U323" t="str">
            <v>-</v>
          </cell>
          <cell r="V323" t="str">
            <v>-</v>
          </cell>
          <cell r="X323" t="str">
            <v>-</v>
          </cell>
          <cell r="Y323" t="str">
            <v>-</v>
          </cell>
          <cell r="Z323" t="str">
            <v>-</v>
          </cell>
          <cell r="AA323" t="str">
            <v>-</v>
          </cell>
          <cell r="AB323" t="str">
            <v>-</v>
          </cell>
          <cell r="AC323" t="str">
            <v>-</v>
          </cell>
          <cell r="AD323" t="str">
            <v>-</v>
          </cell>
          <cell r="AE323" t="str">
            <v>-</v>
          </cell>
          <cell r="AF323" t="str">
            <v>-</v>
          </cell>
          <cell r="AG323" t="str">
            <v>-</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t="str">
            <v>-</v>
          </cell>
          <cell r="AU323" t="str">
            <v>-</v>
          </cell>
        </row>
        <row r="324">
          <cell r="A324" t="str">
            <v>1001-6</v>
          </cell>
          <cell r="B324">
            <v>1001</v>
          </cell>
          <cell r="C324" t="str">
            <v>京都で学ぶ魅力の向上</v>
          </cell>
          <cell r="D324">
            <v>6</v>
          </cell>
          <cell r="E324" t="str">
            <v>-</v>
          </cell>
          <cell r="F324" t="str">
            <v>-</v>
          </cell>
          <cell r="G324" t="str">
            <v>-</v>
          </cell>
          <cell r="H324" t="str">
            <v>-</v>
          </cell>
          <cell r="I324" t="str">
            <v>-</v>
          </cell>
          <cell r="J324" t="str">
            <v>-</v>
          </cell>
          <cell r="K324" t="str">
            <v>-</v>
          </cell>
          <cell r="L324" t="str">
            <v>-</v>
          </cell>
          <cell r="M324" t="str">
            <v>-</v>
          </cell>
          <cell r="S324" t="str">
            <v>-</v>
          </cell>
          <cell r="T324" t="str">
            <v>-</v>
          </cell>
          <cell r="U324" t="str">
            <v>-</v>
          </cell>
          <cell r="V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row>
        <row r="325">
          <cell r="A325" t="str">
            <v>1001-7</v>
          </cell>
          <cell r="B325">
            <v>1001</v>
          </cell>
          <cell r="C325" t="str">
            <v>京都で学ぶ魅力の向上</v>
          </cell>
          <cell r="D325">
            <v>7</v>
          </cell>
          <cell r="E325" t="str">
            <v>-</v>
          </cell>
          <cell r="F325" t="str">
            <v>-</v>
          </cell>
          <cell r="G325" t="str">
            <v>-</v>
          </cell>
          <cell r="H325" t="str">
            <v>-</v>
          </cell>
          <cell r="I325" t="str">
            <v>-</v>
          </cell>
          <cell r="J325" t="str">
            <v>-</v>
          </cell>
          <cell r="K325" t="str">
            <v>-</v>
          </cell>
          <cell r="L325" t="str">
            <v>-</v>
          </cell>
          <cell r="M325" t="str">
            <v>-</v>
          </cell>
          <cell r="S325" t="str">
            <v>-</v>
          </cell>
          <cell r="T325" t="str">
            <v>-</v>
          </cell>
          <cell r="U325" t="str">
            <v>-</v>
          </cell>
          <cell r="V325" t="str">
            <v>-</v>
          </cell>
          <cell r="X325" t="str">
            <v>-</v>
          </cell>
          <cell r="Y325" t="str">
            <v>-</v>
          </cell>
          <cell r="Z325" t="str">
            <v>-</v>
          </cell>
          <cell r="AA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t="str">
            <v>-</v>
          </cell>
          <cell r="AU325" t="str">
            <v>-</v>
          </cell>
        </row>
        <row r="326">
          <cell r="A326" t="str">
            <v>1001-8</v>
          </cell>
          <cell r="B326">
            <v>1001</v>
          </cell>
          <cell r="C326" t="str">
            <v>京都で学ぶ魅力の向上</v>
          </cell>
          <cell r="D326">
            <v>8</v>
          </cell>
          <cell r="E326" t="str">
            <v>-</v>
          </cell>
          <cell r="F326" t="str">
            <v>-</v>
          </cell>
          <cell r="G326" t="str">
            <v>-</v>
          </cell>
          <cell r="H326" t="str">
            <v>-</v>
          </cell>
          <cell r="I326" t="str">
            <v>-</v>
          </cell>
          <cell r="J326" t="str">
            <v>-</v>
          </cell>
          <cell r="K326" t="str">
            <v>-</v>
          </cell>
          <cell r="L326" t="str">
            <v>-</v>
          </cell>
          <cell r="M326" t="str">
            <v>-</v>
          </cell>
          <cell r="S326" t="str">
            <v>-</v>
          </cell>
          <cell r="T326" t="str">
            <v>-</v>
          </cell>
          <cell r="U326" t="str">
            <v>-</v>
          </cell>
          <cell r="V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row>
        <row r="327">
          <cell r="A327" t="str">
            <v>1001-9</v>
          </cell>
          <cell r="B327">
            <v>1001</v>
          </cell>
          <cell r="C327" t="str">
            <v>京都で学ぶ魅力の向上</v>
          </cell>
          <cell r="D327">
            <v>9</v>
          </cell>
          <cell r="E327" t="str">
            <v>-</v>
          </cell>
          <cell r="F327" t="str">
            <v>-</v>
          </cell>
          <cell r="G327" t="str">
            <v>-</v>
          </cell>
          <cell r="H327" t="str">
            <v>-</v>
          </cell>
          <cell r="I327" t="str">
            <v>-</v>
          </cell>
          <cell r="J327" t="str">
            <v>-</v>
          </cell>
          <cell r="K327" t="str">
            <v>-</v>
          </cell>
          <cell r="L327" t="str">
            <v>-</v>
          </cell>
          <cell r="M327" t="str">
            <v>-</v>
          </cell>
          <cell r="S327" t="str">
            <v>-</v>
          </cell>
          <cell r="T327" t="str">
            <v>-</v>
          </cell>
          <cell r="U327" t="str">
            <v>-</v>
          </cell>
          <cell r="V327" t="str">
            <v>-</v>
          </cell>
          <cell r="X327" t="str">
            <v>-</v>
          </cell>
          <cell r="Y327" t="str">
            <v>-</v>
          </cell>
          <cell r="Z327" t="str">
            <v>-</v>
          </cell>
          <cell r="AA327" t="str">
            <v>-</v>
          </cell>
          <cell r="AB327" t="str">
            <v>-</v>
          </cell>
          <cell r="AC327" t="str">
            <v>-</v>
          </cell>
          <cell r="AD327" t="str">
            <v>-</v>
          </cell>
          <cell r="AE327" t="str">
            <v>-</v>
          </cell>
          <cell r="AF327" t="str">
            <v>-</v>
          </cell>
          <cell r="AG327" t="str">
            <v>-</v>
          </cell>
          <cell r="AH327" t="str">
            <v>-</v>
          </cell>
          <cell r="AI327" t="str">
            <v>-</v>
          </cell>
          <cell r="AJ327" t="str">
            <v>-</v>
          </cell>
          <cell r="AK327" t="str">
            <v>-</v>
          </cell>
          <cell r="AL327" t="str">
            <v>-</v>
          </cell>
          <cell r="AM327" t="str">
            <v>-</v>
          </cell>
          <cell r="AN327" t="str">
            <v>-</v>
          </cell>
          <cell r="AO327" t="str">
            <v>-</v>
          </cell>
          <cell r="AP327" t="str">
            <v>-</v>
          </cell>
          <cell r="AQ327" t="str">
            <v>-</v>
          </cell>
          <cell r="AR327" t="str">
            <v>-</v>
          </cell>
          <cell r="AS327" t="str">
            <v>-</v>
          </cell>
          <cell r="AT327" t="str">
            <v>-</v>
          </cell>
          <cell r="AU327" t="str">
            <v>-</v>
          </cell>
        </row>
        <row r="328">
          <cell r="A328" t="str">
            <v>1002-1</v>
          </cell>
          <cell r="B328">
            <v>1002</v>
          </cell>
          <cell r="C328" t="str">
            <v>大学・学生の国際化の促進</v>
          </cell>
          <cell r="D328">
            <v>1</v>
          </cell>
          <cell r="E328" t="str">
            <v>京都市内に本部を置く大学・大学院・短期大学・日本語学校・専修学校に在学する留学生数</v>
          </cell>
          <cell r="F328" t="str">
            <v>人</v>
          </cell>
          <cell r="G328" t="str">
            <v>総合企画局</v>
          </cell>
          <cell r="H328" t="str">
            <v>総合政策室大学政策担当</v>
          </cell>
          <cell r="I328" t="str">
            <v>222-3103</v>
          </cell>
          <cell r="J328" t="str">
            <v>京都市内に本部を置く大学・大学院・短期大学・日本語学校・専修学校に在学する留学生数</v>
          </cell>
          <cell r="K328" t="str">
            <v>「大学のまち京都・学生のまち京都」として，留学生の集積状況を示す指標</v>
          </cell>
          <cell r="L328" t="str">
            <v>出典：独立行政法人日本学生支援機構</v>
          </cell>
          <cell r="M328" t="str">
            <v>増加する方が良い指標</v>
          </cell>
          <cell r="N328" t="str">
            <v>-</v>
          </cell>
          <cell r="O328" t="str">
            <v>-</v>
          </cell>
          <cell r="P328" t="str">
            <v>-</v>
          </cell>
          <cell r="Q328" t="str">
            <v>-</v>
          </cell>
          <cell r="R328" t="str">
            <v>-</v>
          </cell>
          <cell r="S328" t="str">
            <v>-</v>
          </cell>
          <cell r="T328" t="str">
            <v>-</v>
          </cell>
          <cell r="U328" t="str">
            <v>④外的要因を踏まえた目標値</v>
          </cell>
          <cell r="V328" t="str">
            <v>令和2年度以降の最高値</v>
          </cell>
          <cell r="W328">
            <v>13511</v>
          </cell>
          <cell r="X328" t="str">
            <v>-</v>
          </cell>
          <cell r="Y328" t="str">
            <v>-</v>
          </cell>
          <cell r="Z328" t="str">
            <v>-</v>
          </cell>
          <cell r="AA328" t="str">
            <v>-</v>
          </cell>
          <cell r="AB328" t="str">
            <v>-</v>
          </cell>
          <cell r="AC328" t="str">
            <v>-</v>
          </cell>
          <cell r="AD328" t="str">
            <v>-</v>
          </cell>
          <cell r="AE328" t="str">
            <v>-</v>
          </cell>
          <cell r="AF328" t="str">
            <v>-</v>
          </cell>
          <cell r="AG328" t="str">
            <v>-</v>
          </cell>
          <cell r="AH328" t="str">
            <v>-</v>
          </cell>
          <cell r="AI328" t="str">
            <v>-</v>
          </cell>
          <cell r="AJ328" t="str">
            <v>-</v>
          </cell>
          <cell r="AK328" t="str">
            <v>-</v>
          </cell>
          <cell r="AL328" t="str">
            <v>-</v>
          </cell>
          <cell r="AM328" t="str">
            <v>コロナ禍の令和２年度の状況を踏まえて目標値を設定する必要があることから，令和３年度（令和２年度実績）は評価しない。</v>
          </cell>
          <cell r="AN328" t="str">
            <v>最新数値の単年度目標値に対する達成度が
a：100％以上
b：95％以上～100％未満
c：90％以上～95％未満
d：85％以上～90％未満
e：85％未満</v>
          </cell>
          <cell r="AO328" t="str">
            <v>単年度目標値を達成すればaとし，以下5％刻みで基準を設定した。</v>
          </cell>
          <cell r="AP328" t="str">
            <v>-</v>
          </cell>
          <cell r="AQ328" t="str">
            <v>-</v>
          </cell>
          <cell r="AR328" t="str">
            <v>-</v>
          </cell>
          <cell r="AS328" t="str">
            <v>-</v>
          </cell>
          <cell r="AT328" t="str">
            <v>-</v>
          </cell>
          <cell r="AU328" t="str">
            <v>-</v>
          </cell>
        </row>
        <row r="329">
          <cell r="A329" t="str">
            <v>1002-2</v>
          </cell>
          <cell r="B329">
            <v>1002</v>
          </cell>
          <cell r="C329" t="str">
            <v>大学・学生の国際化の促進</v>
          </cell>
          <cell r="D329">
            <v>2</v>
          </cell>
          <cell r="E329" t="str">
            <v>-</v>
          </cell>
          <cell r="F329" t="str">
            <v>-</v>
          </cell>
          <cell r="G329" t="str">
            <v>-</v>
          </cell>
          <cell r="H329" t="str">
            <v>-</v>
          </cell>
          <cell r="I329" t="str">
            <v>-</v>
          </cell>
          <cell r="J329" t="str">
            <v>-</v>
          </cell>
          <cell r="K329" t="str">
            <v>-</v>
          </cell>
          <cell r="L329" t="str">
            <v>-</v>
          </cell>
          <cell r="M329" t="str">
            <v>-</v>
          </cell>
          <cell r="S329" t="str">
            <v>-</v>
          </cell>
          <cell r="T329" t="str">
            <v>-</v>
          </cell>
          <cell r="U329" t="str">
            <v>-</v>
          </cell>
          <cell r="V329" t="str">
            <v>-</v>
          </cell>
          <cell r="X329" t="str">
            <v>-</v>
          </cell>
          <cell r="Y329" t="str">
            <v>-</v>
          </cell>
          <cell r="Z329" t="str">
            <v>-</v>
          </cell>
          <cell r="AA329" t="str">
            <v>-</v>
          </cell>
          <cell r="AB329" t="str">
            <v>-</v>
          </cell>
          <cell r="AC329" t="str">
            <v>-</v>
          </cell>
          <cell r="AD329" t="str">
            <v>-</v>
          </cell>
          <cell r="AE329" t="str">
            <v>-</v>
          </cell>
          <cell r="AF329" t="str">
            <v>-</v>
          </cell>
          <cell r="AG329" t="str">
            <v>-</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t="str">
            <v>-</v>
          </cell>
          <cell r="AU329" t="str">
            <v>-</v>
          </cell>
        </row>
        <row r="330">
          <cell r="A330" t="str">
            <v>1002-3</v>
          </cell>
          <cell r="B330">
            <v>1002</v>
          </cell>
          <cell r="C330" t="str">
            <v>大学・学生の国際化の促進</v>
          </cell>
          <cell r="D330">
            <v>3</v>
          </cell>
          <cell r="E330" t="str">
            <v>-</v>
          </cell>
          <cell r="F330" t="str">
            <v>-</v>
          </cell>
          <cell r="G330" t="str">
            <v>-</v>
          </cell>
          <cell r="H330" t="str">
            <v>-</v>
          </cell>
          <cell r="I330" t="str">
            <v>-</v>
          </cell>
          <cell r="J330" t="str">
            <v>-</v>
          </cell>
          <cell r="K330" t="str">
            <v>-</v>
          </cell>
          <cell r="L330" t="str">
            <v>-</v>
          </cell>
          <cell r="M330" t="str">
            <v>-</v>
          </cell>
          <cell r="S330" t="str">
            <v>-</v>
          </cell>
          <cell r="T330" t="str">
            <v>-</v>
          </cell>
          <cell r="U330" t="str">
            <v>-</v>
          </cell>
          <cell r="V330" t="str">
            <v>-</v>
          </cell>
          <cell r="X330" t="str">
            <v>-</v>
          </cell>
          <cell r="Y330" t="str">
            <v>-</v>
          </cell>
          <cell r="Z330" t="str">
            <v>-</v>
          </cell>
          <cell r="AA330" t="str">
            <v>-</v>
          </cell>
          <cell r="AB330" t="str">
            <v>-</v>
          </cell>
          <cell r="AC330" t="str">
            <v>-</v>
          </cell>
          <cell r="AD330" t="str">
            <v>-</v>
          </cell>
          <cell r="AE330" t="str">
            <v>-</v>
          </cell>
          <cell r="AF330" t="str">
            <v>-</v>
          </cell>
          <cell r="AG330" t="str">
            <v>-</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t="str">
            <v>-</v>
          </cell>
          <cell r="AU330" t="str">
            <v>-</v>
          </cell>
        </row>
        <row r="331">
          <cell r="A331" t="str">
            <v>1002-4</v>
          </cell>
          <cell r="B331">
            <v>1002</v>
          </cell>
          <cell r="C331" t="str">
            <v>大学・学生の国際化の促進</v>
          </cell>
          <cell r="D331">
            <v>4</v>
          </cell>
          <cell r="E331" t="str">
            <v>-</v>
          </cell>
          <cell r="F331" t="str">
            <v>-</v>
          </cell>
          <cell r="G331" t="str">
            <v>-</v>
          </cell>
          <cell r="H331" t="str">
            <v>-</v>
          </cell>
          <cell r="I331" t="str">
            <v>-</v>
          </cell>
          <cell r="J331" t="str">
            <v>-</v>
          </cell>
          <cell r="K331" t="str">
            <v>-</v>
          </cell>
          <cell r="L331" t="str">
            <v>-</v>
          </cell>
          <cell r="M331" t="str">
            <v>-</v>
          </cell>
          <cell r="S331" t="str">
            <v>-</v>
          </cell>
          <cell r="T331" t="str">
            <v>-</v>
          </cell>
          <cell r="U331" t="str">
            <v>-</v>
          </cell>
          <cell r="V331" t="str">
            <v>-</v>
          </cell>
          <cell r="X331" t="str">
            <v>-</v>
          </cell>
          <cell r="Y331" t="str">
            <v>-</v>
          </cell>
          <cell r="Z331" t="str">
            <v>-</v>
          </cell>
          <cell r="AA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t="str">
            <v>-</v>
          </cell>
          <cell r="AU331" t="str">
            <v>-</v>
          </cell>
        </row>
        <row r="332">
          <cell r="A332" t="str">
            <v>1002-5</v>
          </cell>
          <cell r="B332">
            <v>1002</v>
          </cell>
          <cell r="C332" t="str">
            <v>大学・学生の国際化の促進</v>
          </cell>
          <cell r="D332">
            <v>5</v>
          </cell>
          <cell r="E332" t="str">
            <v>-</v>
          </cell>
          <cell r="F332" t="str">
            <v>-</v>
          </cell>
          <cell r="G332" t="str">
            <v>-</v>
          </cell>
          <cell r="H332" t="str">
            <v>-</v>
          </cell>
          <cell r="I332" t="str">
            <v>-</v>
          </cell>
          <cell r="J332" t="str">
            <v>-</v>
          </cell>
          <cell r="K332" t="str">
            <v>-</v>
          </cell>
          <cell r="L332" t="str">
            <v>-</v>
          </cell>
          <cell r="M332" t="str">
            <v>-</v>
          </cell>
          <cell r="S332" t="str">
            <v>-</v>
          </cell>
          <cell r="T332" t="str">
            <v>-</v>
          </cell>
          <cell r="U332" t="str">
            <v>-</v>
          </cell>
          <cell r="V332" t="str">
            <v>-</v>
          </cell>
          <cell r="X332" t="str">
            <v>-</v>
          </cell>
          <cell r="Y332" t="str">
            <v>-</v>
          </cell>
          <cell r="Z332" t="str">
            <v>-</v>
          </cell>
          <cell r="AA332" t="str">
            <v>-</v>
          </cell>
          <cell r="AB332" t="str">
            <v>-</v>
          </cell>
          <cell r="AC332" t="str">
            <v>-</v>
          </cell>
          <cell r="AD332" t="str">
            <v>-</v>
          </cell>
          <cell r="AE332" t="str">
            <v>-</v>
          </cell>
          <cell r="AF332" t="str">
            <v>-</v>
          </cell>
          <cell r="AG332" t="str">
            <v>-</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t="str">
            <v>-</v>
          </cell>
          <cell r="AU332" t="str">
            <v>-</v>
          </cell>
        </row>
        <row r="333">
          <cell r="A333" t="str">
            <v>1002-6</v>
          </cell>
          <cell r="B333">
            <v>1002</v>
          </cell>
          <cell r="C333" t="str">
            <v>大学・学生の国際化の促進</v>
          </cell>
          <cell r="D333">
            <v>6</v>
          </cell>
          <cell r="E333" t="str">
            <v>-</v>
          </cell>
          <cell r="F333" t="str">
            <v>-</v>
          </cell>
          <cell r="G333" t="str">
            <v>-</v>
          </cell>
          <cell r="H333" t="str">
            <v>-</v>
          </cell>
          <cell r="I333" t="str">
            <v>-</v>
          </cell>
          <cell r="J333" t="str">
            <v>-</v>
          </cell>
          <cell r="K333" t="str">
            <v>-</v>
          </cell>
          <cell r="L333" t="str">
            <v>-</v>
          </cell>
          <cell r="M333" t="str">
            <v>-</v>
          </cell>
          <cell r="S333" t="str">
            <v>-</v>
          </cell>
          <cell r="T333" t="str">
            <v>-</v>
          </cell>
          <cell r="U333" t="str">
            <v>-</v>
          </cell>
          <cell r="V333" t="str">
            <v>-</v>
          </cell>
          <cell r="X333" t="str">
            <v>-</v>
          </cell>
          <cell r="Y333" t="str">
            <v>-</v>
          </cell>
          <cell r="Z333" t="str">
            <v>-</v>
          </cell>
          <cell r="AA333" t="str">
            <v>-</v>
          </cell>
          <cell r="AB333" t="str">
            <v>-</v>
          </cell>
          <cell r="AC333" t="str">
            <v>-</v>
          </cell>
          <cell r="AD333" t="str">
            <v>-</v>
          </cell>
          <cell r="AE333" t="str">
            <v>-</v>
          </cell>
          <cell r="AF333" t="str">
            <v>-</v>
          </cell>
          <cell r="AG333" t="str">
            <v>-</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t="str">
            <v>-</v>
          </cell>
          <cell r="AU333" t="str">
            <v>-</v>
          </cell>
        </row>
        <row r="334">
          <cell r="A334" t="str">
            <v>1002-7</v>
          </cell>
          <cell r="B334">
            <v>1002</v>
          </cell>
          <cell r="C334" t="str">
            <v>大学・学生の国際化の促進</v>
          </cell>
          <cell r="D334">
            <v>7</v>
          </cell>
          <cell r="E334" t="str">
            <v>-</v>
          </cell>
          <cell r="F334" t="str">
            <v>-</v>
          </cell>
          <cell r="G334" t="str">
            <v>-</v>
          </cell>
          <cell r="H334" t="str">
            <v>-</v>
          </cell>
          <cell r="I334" t="str">
            <v>-</v>
          </cell>
          <cell r="J334" t="str">
            <v>-</v>
          </cell>
          <cell r="K334" t="str">
            <v>-</v>
          </cell>
          <cell r="L334" t="str">
            <v>-</v>
          </cell>
          <cell r="M334" t="str">
            <v>-</v>
          </cell>
          <cell r="S334" t="str">
            <v>-</v>
          </cell>
          <cell r="T334" t="str">
            <v>-</v>
          </cell>
          <cell r="U334" t="str">
            <v>-</v>
          </cell>
          <cell r="V334" t="str">
            <v>-</v>
          </cell>
          <cell r="X334" t="str">
            <v>-</v>
          </cell>
          <cell r="Y334" t="str">
            <v>-</v>
          </cell>
          <cell r="Z334" t="str">
            <v>-</v>
          </cell>
          <cell r="AA334" t="str">
            <v>-</v>
          </cell>
          <cell r="AB334" t="str">
            <v>-</v>
          </cell>
          <cell r="AC334" t="str">
            <v>-</v>
          </cell>
          <cell r="AD334" t="str">
            <v>-</v>
          </cell>
          <cell r="AE334" t="str">
            <v>-</v>
          </cell>
          <cell r="AF334" t="str">
            <v>-</v>
          </cell>
          <cell r="AG334" t="str">
            <v>-</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t="str">
            <v>-</v>
          </cell>
          <cell r="AU334" t="str">
            <v>-</v>
          </cell>
        </row>
        <row r="335">
          <cell r="A335" t="str">
            <v>1002-8</v>
          </cell>
          <cell r="B335">
            <v>1002</v>
          </cell>
          <cell r="C335" t="str">
            <v>大学・学生の国際化の促進</v>
          </cell>
          <cell r="D335">
            <v>8</v>
          </cell>
          <cell r="E335" t="str">
            <v>-</v>
          </cell>
          <cell r="F335" t="str">
            <v>-</v>
          </cell>
          <cell r="G335" t="str">
            <v>-</v>
          </cell>
          <cell r="H335" t="str">
            <v>-</v>
          </cell>
          <cell r="I335" t="str">
            <v>-</v>
          </cell>
          <cell r="J335" t="str">
            <v>-</v>
          </cell>
          <cell r="K335" t="str">
            <v>-</v>
          </cell>
          <cell r="L335" t="str">
            <v>-</v>
          </cell>
          <cell r="M335" t="str">
            <v>-</v>
          </cell>
          <cell r="S335" t="str">
            <v>-</v>
          </cell>
          <cell r="T335" t="str">
            <v>-</v>
          </cell>
          <cell r="U335" t="str">
            <v>-</v>
          </cell>
          <cell r="V335" t="str">
            <v>-</v>
          </cell>
          <cell r="X335" t="str">
            <v>-</v>
          </cell>
          <cell r="Y335" t="str">
            <v>-</v>
          </cell>
          <cell r="Z335" t="str">
            <v>-</v>
          </cell>
          <cell r="AA335" t="str">
            <v>-</v>
          </cell>
          <cell r="AB335" t="str">
            <v>-</v>
          </cell>
          <cell r="AC335" t="str">
            <v>-</v>
          </cell>
          <cell r="AD335" t="str">
            <v>-</v>
          </cell>
          <cell r="AE335" t="str">
            <v>-</v>
          </cell>
          <cell r="AF335" t="str">
            <v>-</v>
          </cell>
          <cell r="AG335" t="str">
            <v>-</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t="str">
            <v>-</v>
          </cell>
          <cell r="AU335" t="str">
            <v>-</v>
          </cell>
        </row>
        <row r="336">
          <cell r="A336" t="str">
            <v>1002-9</v>
          </cell>
          <cell r="B336">
            <v>1002</v>
          </cell>
          <cell r="C336" t="str">
            <v>大学・学生の国際化の促進</v>
          </cell>
          <cell r="D336">
            <v>9</v>
          </cell>
          <cell r="E336" t="str">
            <v>-</v>
          </cell>
          <cell r="F336" t="str">
            <v>-</v>
          </cell>
          <cell r="G336" t="str">
            <v>-</v>
          </cell>
          <cell r="H336" t="str">
            <v>-</v>
          </cell>
          <cell r="I336" t="str">
            <v>-</v>
          </cell>
          <cell r="J336" t="str">
            <v>-</v>
          </cell>
          <cell r="K336" t="str">
            <v>-</v>
          </cell>
          <cell r="L336" t="str">
            <v>-</v>
          </cell>
          <cell r="M336" t="str">
            <v>-</v>
          </cell>
          <cell r="S336" t="str">
            <v>-</v>
          </cell>
          <cell r="T336" t="str">
            <v>-</v>
          </cell>
          <cell r="U336" t="str">
            <v>-</v>
          </cell>
          <cell r="V336" t="str">
            <v>-</v>
          </cell>
          <cell r="X336" t="str">
            <v>-</v>
          </cell>
          <cell r="Y336" t="str">
            <v>-</v>
          </cell>
          <cell r="Z336" t="str">
            <v>-</v>
          </cell>
          <cell r="AA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t="str">
            <v>-</v>
          </cell>
          <cell r="AU336" t="str">
            <v>-</v>
          </cell>
        </row>
        <row r="337">
          <cell r="A337" t="str">
            <v>1003-1</v>
          </cell>
          <cell r="B337">
            <v>1003</v>
          </cell>
          <cell r="C337" t="str">
            <v>大学の枠を超えた学生の活動の推進</v>
          </cell>
          <cell r="D337">
            <v>1</v>
          </cell>
          <cell r="E337" t="str">
            <v>まちづくりや社会貢献活動をはじめとする未来の京都づくりにつながる活動を行う学生数</v>
          </cell>
          <cell r="F337" t="str">
            <v>人</v>
          </cell>
          <cell r="G337" t="str">
            <v>総合企画局</v>
          </cell>
          <cell r="H337" t="str">
            <v>総合政策室大学政策担当</v>
          </cell>
          <cell r="I337" t="str">
            <v>222-3103</v>
          </cell>
          <cell r="J337" t="str">
            <v>まちづくりや活動社会貢献をはじめとする未来の京都づくりにつながる活動を行う学生の数</v>
          </cell>
          <cell r="K337" t="str">
            <v>まちづくり活動等を行う学生数の増加を表す指標</v>
          </cell>
          <cell r="L337" t="str">
            <v>出典：事業担当課調べ</v>
          </cell>
          <cell r="M337" t="str">
            <v>増加する方が良い指標</v>
          </cell>
          <cell r="N337">
            <v>260</v>
          </cell>
          <cell r="O337">
            <v>260</v>
          </cell>
          <cell r="P337">
            <v>295</v>
          </cell>
          <cell r="Q337">
            <v>330</v>
          </cell>
          <cell r="R337">
            <v>365</v>
          </cell>
          <cell r="S337" t="str">
            <v>R7</v>
          </cell>
          <cell r="T337">
            <v>400</v>
          </cell>
          <cell r="U337" t="str">
            <v>②トレンド(すう勢値)による目標値</v>
          </cell>
          <cell r="V337" t="str">
            <v>京都学生祭典実行委員会及び学生広報部に所属する学生数を目標値として設定。</v>
          </cell>
          <cell r="W337">
            <v>212</v>
          </cell>
          <cell r="X337" t="str">
            <v>-</v>
          </cell>
          <cell r="Y337" t="str">
            <v>-</v>
          </cell>
          <cell r="Z337" t="str">
            <v>-</v>
          </cell>
          <cell r="AA337" t="str">
            <v>-</v>
          </cell>
          <cell r="AB337">
            <v>0.81538461538461537</v>
          </cell>
          <cell r="AC337" t="str">
            <v>-</v>
          </cell>
          <cell r="AD337" t="str">
            <v>-</v>
          </cell>
          <cell r="AE337" t="str">
            <v>-</v>
          </cell>
          <cell r="AF337" t="str">
            <v>-</v>
          </cell>
          <cell r="AG337">
            <v>0.53</v>
          </cell>
          <cell r="AH337" t="str">
            <v>-</v>
          </cell>
          <cell r="AI337" t="str">
            <v>-</v>
          </cell>
          <cell r="AJ337" t="str">
            <v>-</v>
          </cell>
          <cell r="AK337" t="str">
            <v>-</v>
          </cell>
          <cell r="AL337" t="str">
            <v>-</v>
          </cell>
          <cell r="AM337" t="str">
            <v>-</v>
          </cell>
          <cell r="AN337" t="str">
            <v>最新数値の単年度目標値に対する達成度が
a：100％以上
b：95％以上～100％未満
c：90％以上～95％未満
d：85％以上～90％未満
e：85％未満</v>
          </cell>
          <cell r="AO337" t="str">
            <v>単年度目標値を達成すればaとし，以下5％刻みで基準を設定した。</v>
          </cell>
          <cell r="AP337" t="str">
            <v>e</v>
          </cell>
          <cell r="AQ337" t="str">
            <v>-</v>
          </cell>
          <cell r="AR337" t="str">
            <v>-</v>
          </cell>
          <cell r="AS337" t="str">
            <v>-</v>
          </cell>
          <cell r="AT337" t="str">
            <v>-</v>
          </cell>
          <cell r="AU337">
            <v>1</v>
          </cell>
        </row>
        <row r="338">
          <cell r="A338" t="str">
            <v>1003-2</v>
          </cell>
          <cell r="B338">
            <v>1003</v>
          </cell>
          <cell r="C338" t="str">
            <v>大学の枠を超えた学生の活動の推進</v>
          </cell>
          <cell r="D338">
            <v>2</v>
          </cell>
          <cell r="E338" t="str">
            <v>-</v>
          </cell>
          <cell r="F338" t="str">
            <v>-</v>
          </cell>
          <cell r="G338" t="str">
            <v>-</v>
          </cell>
          <cell r="H338" t="str">
            <v>-</v>
          </cell>
          <cell r="I338" t="str">
            <v>-</v>
          </cell>
          <cell r="J338" t="str">
            <v>-</v>
          </cell>
          <cell r="K338" t="str">
            <v>-</v>
          </cell>
          <cell r="L338" t="str">
            <v>-</v>
          </cell>
          <cell r="M338" t="str">
            <v>-</v>
          </cell>
          <cell r="S338" t="str">
            <v>-</v>
          </cell>
          <cell r="T338" t="str">
            <v>-</v>
          </cell>
          <cell r="U338" t="str">
            <v>-</v>
          </cell>
          <cell r="V338" t="str">
            <v>-</v>
          </cell>
          <cell r="X338" t="str">
            <v>-</v>
          </cell>
          <cell r="Y338" t="str">
            <v>-</v>
          </cell>
          <cell r="Z338" t="str">
            <v>-</v>
          </cell>
          <cell r="AA338" t="str">
            <v>-</v>
          </cell>
          <cell r="AB338" t="str">
            <v>-</v>
          </cell>
          <cell r="AC338" t="str">
            <v>-</v>
          </cell>
          <cell r="AD338" t="str">
            <v>-</v>
          </cell>
          <cell r="AE338" t="str">
            <v>-</v>
          </cell>
          <cell r="AF338" t="str">
            <v>-</v>
          </cell>
          <cell r="AG338" t="str">
            <v>-</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t="str">
            <v>-</v>
          </cell>
          <cell r="AU338" t="str">
            <v>-</v>
          </cell>
        </row>
        <row r="339">
          <cell r="A339" t="str">
            <v>1003-3</v>
          </cell>
          <cell r="B339">
            <v>1003</v>
          </cell>
          <cell r="C339" t="str">
            <v>大学の枠を超えた学生の活動の推進</v>
          </cell>
          <cell r="D339">
            <v>3</v>
          </cell>
          <cell r="E339" t="str">
            <v>-</v>
          </cell>
          <cell r="F339" t="str">
            <v>-</v>
          </cell>
          <cell r="G339" t="str">
            <v>-</v>
          </cell>
          <cell r="H339" t="str">
            <v>-</v>
          </cell>
          <cell r="I339" t="str">
            <v>-</v>
          </cell>
          <cell r="J339" t="str">
            <v>-</v>
          </cell>
          <cell r="K339" t="str">
            <v>-</v>
          </cell>
          <cell r="L339" t="str">
            <v>-</v>
          </cell>
          <cell r="M339" t="str">
            <v>-</v>
          </cell>
          <cell r="S339" t="str">
            <v>-</v>
          </cell>
          <cell r="T339" t="str">
            <v>-</v>
          </cell>
          <cell r="U339" t="str">
            <v>-</v>
          </cell>
          <cell r="V339" t="str">
            <v>-</v>
          </cell>
          <cell r="X339" t="str">
            <v>-</v>
          </cell>
          <cell r="Y339" t="str">
            <v>-</v>
          </cell>
          <cell r="Z339" t="str">
            <v>-</v>
          </cell>
          <cell r="AA339" t="str">
            <v>-</v>
          </cell>
          <cell r="AB339" t="str">
            <v>-</v>
          </cell>
          <cell r="AC339" t="str">
            <v>-</v>
          </cell>
          <cell r="AD339" t="str">
            <v>-</v>
          </cell>
          <cell r="AE339" t="str">
            <v>-</v>
          </cell>
          <cell r="AF339" t="str">
            <v>-</v>
          </cell>
          <cell r="AG339" t="str">
            <v>-</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t="str">
            <v>-</v>
          </cell>
          <cell r="AU339" t="str">
            <v>-</v>
          </cell>
        </row>
        <row r="340">
          <cell r="A340" t="str">
            <v>1003-4</v>
          </cell>
          <cell r="B340">
            <v>1003</v>
          </cell>
          <cell r="C340" t="str">
            <v>大学の枠を超えた学生の活動の推進</v>
          </cell>
          <cell r="D340">
            <v>4</v>
          </cell>
          <cell r="E340" t="str">
            <v>-</v>
          </cell>
          <cell r="F340" t="str">
            <v>-</v>
          </cell>
          <cell r="G340" t="str">
            <v>-</v>
          </cell>
          <cell r="H340" t="str">
            <v>-</v>
          </cell>
          <cell r="I340" t="str">
            <v>-</v>
          </cell>
          <cell r="J340" t="str">
            <v>-</v>
          </cell>
          <cell r="K340" t="str">
            <v>-</v>
          </cell>
          <cell r="L340" t="str">
            <v>-</v>
          </cell>
          <cell r="M340" t="str">
            <v>-</v>
          </cell>
          <cell r="S340" t="str">
            <v>-</v>
          </cell>
          <cell r="T340" t="str">
            <v>-</v>
          </cell>
          <cell r="U340" t="str">
            <v>-</v>
          </cell>
          <cell r="V340" t="str">
            <v>-</v>
          </cell>
          <cell r="X340" t="str">
            <v>-</v>
          </cell>
          <cell r="Y340" t="str">
            <v>-</v>
          </cell>
          <cell r="Z340" t="str">
            <v>-</v>
          </cell>
          <cell r="AA340" t="str">
            <v>-</v>
          </cell>
          <cell r="AB340" t="str">
            <v>-</v>
          </cell>
          <cell r="AC340" t="str">
            <v>-</v>
          </cell>
          <cell r="AD340" t="str">
            <v>-</v>
          </cell>
          <cell r="AE340" t="str">
            <v>-</v>
          </cell>
          <cell r="AF340" t="str">
            <v>-</v>
          </cell>
          <cell r="AG340" t="str">
            <v>-</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t="str">
            <v>-</v>
          </cell>
          <cell r="AU340" t="str">
            <v>-</v>
          </cell>
        </row>
        <row r="341">
          <cell r="A341" t="str">
            <v>1003-5</v>
          </cell>
          <cell r="B341">
            <v>1003</v>
          </cell>
          <cell r="C341" t="str">
            <v>大学の枠を超えた学生の活動の推進</v>
          </cell>
          <cell r="D341">
            <v>5</v>
          </cell>
          <cell r="E341" t="str">
            <v>-</v>
          </cell>
          <cell r="F341" t="str">
            <v>-</v>
          </cell>
          <cell r="G341" t="str">
            <v>-</v>
          </cell>
          <cell r="H341" t="str">
            <v>-</v>
          </cell>
          <cell r="I341" t="str">
            <v>-</v>
          </cell>
          <cell r="J341" t="str">
            <v>-</v>
          </cell>
          <cell r="K341" t="str">
            <v>-</v>
          </cell>
          <cell r="L341" t="str">
            <v>-</v>
          </cell>
          <cell r="M341" t="str">
            <v>-</v>
          </cell>
          <cell r="S341" t="str">
            <v>-</v>
          </cell>
          <cell r="T341" t="str">
            <v>-</v>
          </cell>
          <cell r="U341" t="str">
            <v>-</v>
          </cell>
          <cell r="V341" t="str">
            <v>-</v>
          </cell>
          <cell r="X341" t="str">
            <v>-</v>
          </cell>
          <cell r="Y341" t="str">
            <v>-</v>
          </cell>
          <cell r="Z341" t="str">
            <v>-</v>
          </cell>
          <cell r="AA341" t="str">
            <v>-</v>
          </cell>
          <cell r="AB341" t="str">
            <v>-</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t="str">
            <v>-</v>
          </cell>
          <cell r="AU341" t="str">
            <v>-</v>
          </cell>
        </row>
        <row r="342">
          <cell r="A342" t="str">
            <v>1003-6</v>
          </cell>
          <cell r="B342">
            <v>1003</v>
          </cell>
          <cell r="C342" t="str">
            <v>大学の枠を超えた学生の活動の推進</v>
          </cell>
          <cell r="D342">
            <v>6</v>
          </cell>
          <cell r="E342" t="str">
            <v>-</v>
          </cell>
          <cell r="F342" t="str">
            <v>-</v>
          </cell>
          <cell r="G342" t="str">
            <v>-</v>
          </cell>
          <cell r="H342" t="str">
            <v>-</v>
          </cell>
          <cell r="I342" t="str">
            <v>-</v>
          </cell>
          <cell r="J342" t="str">
            <v>-</v>
          </cell>
          <cell r="K342" t="str">
            <v>-</v>
          </cell>
          <cell r="L342" t="str">
            <v>-</v>
          </cell>
          <cell r="M342" t="str">
            <v>-</v>
          </cell>
          <cell r="S342" t="str">
            <v>-</v>
          </cell>
          <cell r="T342" t="str">
            <v>-</v>
          </cell>
          <cell r="U342" t="str">
            <v>-</v>
          </cell>
          <cell r="V342" t="str">
            <v>-</v>
          </cell>
          <cell r="X342" t="str">
            <v>-</v>
          </cell>
          <cell r="Y342" t="str">
            <v>-</v>
          </cell>
          <cell r="Z342" t="str">
            <v>-</v>
          </cell>
          <cell r="AA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t="str">
            <v>-</v>
          </cell>
          <cell r="AU342" t="str">
            <v>-</v>
          </cell>
        </row>
        <row r="343">
          <cell r="A343" t="str">
            <v>1003-7</v>
          </cell>
          <cell r="B343">
            <v>1003</v>
          </cell>
          <cell r="C343" t="str">
            <v>大学の枠を超えた学生の活動の推進</v>
          </cell>
          <cell r="D343">
            <v>7</v>
          </cell>
          <cell r="E343" t="str">
            <v>-</v>
          </cell>
          <cell r="F343" t="str">
            <v>-</v>
          </cell>
          <cell r="G343" t="str">
            <v>-</v>
          </cell>
          <cell r="H343" t="str">
            <v>-</v>
          </cell>
          <cell r="I343" t="str">
            <v>-</v>
          </cell>
          <cell r="J343" t="str">
            <v>-</v>
          </cell>
          <cell r="K343" t="str">
            <v>-</v>
          </cell>
          <cell r="L343" t="str">
            <v>-</v>
          </cell>
          <cell r="M343" t="str">
            <v>-</v>
          </cell>
          <cell r="S343" t="str">
            <v>-</v>
          </cell>
          <cell r="T343" t="str">
            <v>-</v>
          </cell>
          <cell r="U343" t="str">
            <v>-</v>
          </cell>
          <cell r="V343" t="str">
            <v>-</v>
          </cell>
          <cell r="X343" t="str">
            <v>-</v>
          </cell>
          <cell r="Y343" t="str">
            <v>-</v>
          </cell>
          <cell r="Z343" t="str">
            <v>-</v>
          </cell>
          <cell r="AA343" t="str">
            <v>-</v>
          </cell>
          <cell r="AB343" t="str">
            <v>-</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t="str">
            <v>-</v>
          </cell>
          <cell r="AU343" t="str">
            <v>-</v>
          </cell>
        </row>
        <row r="344">
          <cell r="A344" t="str">
            <v>1003-8</v>
          </cell>
          <cell r="B344">
            <v>1003</v>
          </cell>
          <cell r="C344" t="str">
            <v>大学の枠を超えた学生の活動の推進</v>
          </cell>
          <cell r="D344">
            <v>8</v>
          </cell>
          <cell r="E344" t="str">
            <v>-</v>
          </cell>
          <cell r="F344" t="str">
            <v>-</v>
          </cell>
          <cell r="G344" t="str">
            <v>-</v>
          </cell>
          <cell r="H344" t="str">
            <v>-</v>
          </cell>
          <cell r="I344" t="str">
            <v>-</v>
          </cell>
          <cell r="J344" t="str">
            <v>-</v>
          </cell>
          <cell r="K344" t="str">
            <v>-</v>
          </cell>
          <cell r="L344" t="str">
            <v>-</v>
          </cell>
          <cell r="M344" t="str">
            <v>-</v>
          </cell>
          <cell r="S344" t="str">
            <v>-</v>
          </cell>
          <cell r="T344" t="str">
            <v>-</v>
          </cell>
          <cell r="U344" t="str">
            <v>-</v>
          </cell>
          <cell r="V344" t="str">
            <v>-</v>
          </cell>
          <cell r="X344" t="str">
            <v>-</v>
          </cell>
          <cell r="Y344" t="str">
            <v>-</v>
          </cell>
          <cell r="Z344" t="str">
            <v>-</v>
          </cell>
          <cell r="AA344" t="str">
            <v>-</v>
          </cell>
          <cell r="AB344" t="str">
            <v>-</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t="str">
            <v>-</v>
          </cell>
          <cell r="AU344" t="str">
            <v>-</v>
          </cell>
        </row>
        <row r="345">
          <cell r="A345" t="str">
            <v>1003-9</v>
          </cell>
          <cell r="B345">
            <v>1003</v>
          </cell>
          <cell r="C345" t="str">
            <v>大学の枠を超えた学生の活動の推進</v>
          </cell>
          <cell r="D345">
            <v>9</v>
          </cell>
          <cell r="E345" t="str">
            <v>-</v>
          </cell>
          <cell r="F345" t="str">
            <v>-</v>
          </cell>
          <cell r="G345" t="str">
            <v>-</v>
          </cell>
          <cell r="H345" t="str">
            <v>-</v>
          </cell>
          <cell r="I345" t="str">
            <v>-</v>
          </cell>
          <cell r="J345" t="str">
            <v>-</v>
          </cell>
          <cell r="K345" t="str">
            <v>-</v>
          </cell>
          <cell r="L345" t="str">
            <v>-</v>
          </cell>
          <cell r="M345" t="str">
            <v>-</v>
          </cell>
          <cell r="S345" t="str">
            <v>-</v>
          </cell>
          <cell r="T345" t="str">
            <v>-</v>
          </cell>
          <cell r="U345" t="str">
            <v>-</v>
          </cell>
          <cell r="V345" t="str">
            <v>-</v>
          </cell>
          <cell r="X345" t="str">
            <v>-</v>
          </cell>
          <cell r="Y345" t="str">
            <v>-</v>
          </cell>
          <cell r="Z345" t="str">
            <v>-</v>
          </cell>
          <cell r="AA345" t="str">
            <v>-</v>
          </cell>
          <cell r="AB345" t="str">
            <v>-</v>
          </cell>
          <cell r="AC345" t="str">
            <v>-</v>
          </cell>
          <cell r="AD345" t="str">
            <v>-</v>
          </cell>
          <cell r="AE345" t="str">
            <v>-</v>
          </cell>
          <cell r="AF345" t="str">
            <v>-</v>
          </cell>
          <cell r="AG345" t="str">
            <v>-</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t="str">
            <v>-</v>
          </cell>
          <cell r="AU345" t="str">
            <v>-</v>
          </cell>
        </row>
        <row r="346">
          <cell r="A346" t="str">
            <v>1004-1</v>
          </cell>
          <cell r="B346">
            <v>1004</v>
          </cell>
          <cell r="C346" t="str">
            <v>学生の進路・社会進出の支援</v>
          </cell>
          <cell r="D346">
            <v>1</v>
          </cell>
          <cell r="E346" t="str">
            <v>インターンシップ事業における出願者数</v>
          </cell>
          <cell r="F346" t="str">
            <v>人</v>
          </cell>
          <cell r="G346" t="str">
            <v>総合企画局</v>
          </cell>
          <cell r="H346" t="str">
            <v>総合政策室大学政策担当</v>
          </cell>
          <cell r="I346" t="str">
            <v>222-3103</v>
          </cell>
          <cell r="J346" t="str">
            <v>インターンシップ事業における出願者の数</v>
          </cell>
          <cell r="K346" t="str">
            <v>地域企業等と連携した担い手育成に繋がるインターンシップ事業の充実を図る指標</v>
          </cell>
          <cell r="L346" t="str">
            <v>出典：事業担当課調べ</v>
          </cell>
          <cell r="M346" t="str">
            <v>増加する方が良い指標</v>
          </cell>
          <cell r="N346" t="str">
            <v>-</v>
          </cell>
          <cell r="O346">
            <v>303</v>
          </cell>
          <cell r="P346">
            <v>327</v>
          </cell>
          <cell r="Q346">
            <v>352</v>
          </cell>
          <cell r="R346">
            <v>376</v>
          </cell>
          <cell r="S346" t="str">
            <v>R7</v>
          </cell>
          <cell r="T346">
            <v>400</v>
          </cell>
          <cell r="U346" t="str">
            <v>②トレンド(すう勢値)による目標値</v>
          </cell>
          <cell r="V346" t="str">
            <v>大学コンソーシアム京都が作成する「インターンシップ・プログラム実施報告書」に記載のある令和元年度実績値から目標値を設定。</v>
          </cell>
          <cell r="W346" t="str">
            <v>-</v>
          </cell>
          <cell r="X346" t="str">
            <v>-</v>
          </cell>
          <cell r="Y346" t="str">
            <v>-</v>
          </cell>
          <cell r="Z346" t="str">
            <v>-</v>
          </cell>
          <cell r="AA346" t="str">
            <v>-</v>
          </cell>
          <cell r="AB346" t="str">
            <v>-</v>
          </cell>
          <cell r="AC346" t="str">
            <v>-</v>
          </cell>
          <cell r="AD346" t="str">
            <v>-</v>
          </cell>
          <cell r="AE346" t="str">
            <v>-</v>
          </cell>
          <cell r="AF346" t="str">
            <v>-</v>
          </cell>
          <cell r="AG346" t="str">
            <v>-</v>
          </cell>
          <cell r="AH346" t="str">
            <v>-</v>
          </cell>
          <cell r="AI346" t="str">
            <v>-</v>
          </cell>
          <cell r="AJ346" t="str">
            <v>-</v>
          </cell>
          <cell r="AK346" t="str">
            <v>-</v>
          </cell>
          <cell r="AL346" t="str">
            <v>-</v>
          </cell>
          <cell r="AM346" t="str">
            <v>コロナ禍により令和2年度は事業を中止したため，令和3年度は評価しない。</v>
          </cell>
          <cell r="AN346" t="str">
            <v>最新数値の単年度目標値に対する達成度が
a：100％以上
b：95％以上～100％未満
c：90％以上～95％未満
d：85％以上～90％未満
e：85％未満</v>
          </cell>
          <cell r="AO346" t="str">
            <v>単年度目標値を達成すればaとし，以下5％刻みで基準を設定した。</v>
          </cell>
          <cell r="AP346" t="str">
            <v>-</v>
          </cell>
          <cell r="AQ346" t="str">
            <v>-</v>
          </cell>
          <cell r="AR346" t="str">
            <v>-</v>
          </cell>
          <cell r="AS346" t="str">
            <v>-</v>
          </cell>
          <cell r="AT346" t="str">
            <v>-</v>
          </cell>
          <cell r="AU346" t="str">
            <v>-</v>
          </cell>
        </row>
        <row r="347">
          <cell r="A347" t="str">
            <v>1004-2</v>
          </cell>
          <cell r="B347">
            <v>1004</v>
          </cell>
          <cell r="C347" t="str">
            <v>学生の進路・社会進出の支援</v>
          </cell>
          <cell r="D347">
            <v>2</v>
          </cell>
          <cell r="E347" t="str">
            <v>インターンシップ事業の出願者に占める低年次生の割合</v>
          </cell>
          <cell r="F347" t="str">
            <v>％</v>
          </cell>
          <cell r="G347" t="str">
            <v>総合企画局</v>
          </cell>
          <cell r="H347" t="str">
            <v>総合政策室大学政策担当</v>
          </cell>
          <cell r="I347" t="str">
            <v>222-3103</v>
          </cell>
          <cell r="J347" t="str">
            <v>インターンシップ事業における出願者に占める1～2回生の割合</v>
          </cell>
          <cell r="K347" t="str">
            <v>大学卒業後の多様な選択肢を描ける学びの機会の充実を図る指標</v>
          </cell>
          <cell r="L347" t="str">
            <v>出典：事業担当課調べ</v>
          </cell>
          <cell r="M347" t="str">
            <v>増加する方が良い指標</v>
          </cell>
          <cell r="N347" t="str">
            <v>-</v>
          </cell>
          <cell r="O347">
            <v>29.1</v>
          </cell>
          <cell r="P347">
            <v>30.6</v>
          </cell>
          <cell r="Q347">
            <v>32</v>
          </cell>
          <cell r="R347">
            <v>33.5</v>
          </cell>
          <cell r="S347" t="str">
            <v>R7</v>
          </cell>
          <cell r="T347">
            <v>35</v>
          </cell>
          <cell r="U347" t="str">
            <v>②トレンド(すう勢値)による目標値</v>
          </cell>
          <cell r="V347" t="str">
            <v>大学コンソーシアム京都が作成する「インターンシップ・プログラム実施報告書」に記載のある令和元年度実績値から目標値を設定。</v>
          </cell>
          <cell r="W347" t="str">
            <v>-</v>
          </cell>
          <cell r="X347" t="str">
            <v>-</v>
          </cell>
          <cell r="Y347" t="str">
            <v>-</v>
          </cell>
          <cell r="Z347" t="str">
            <v>-</v>
          </cell>
          <cell r="AA347" t="str">
            <v>-</v>
          </cell>
          <cell r="AB347" t="str">
            <v>-</v>
          </cell>
          <cell r="AC347" t="str">
            <v>-</v>
          </cell>
          <cell r="AD347" t="str">
            <v>-</v>
          </cell>
          <cell r="AE347" t="str">
            <v>-</v>
          </cell>
          <cell r="AF347" t="str">
            <v>-</v>
          </cell>
          <cell r="AG347" t="str">
            <v>-</v>
          </cell>
          <cell r="AH347" t="str">
            <v>-</v>
          </cell>
          <cell r="AI347" t="str">
            <v>-</v>
          </cell>
          <cell r="AJ347" t="str">
            <v>-</v>
          </cell>
          <cell r="AK347" t="str">
            <v>-</v>
          </cell>
          <cell r="AL347" t="str">
            <v>-</v>
          </cell>
          <cell r="AM347" t="str">
            <v>コロナ禍により令和2年度は事業を中止したため，令和3年度は評価しない。</v>
          </cell>
          <cell r="AN347" t="str">
            <v>最新数値の単年度目標値に対する達成度が
a：100％以上
b：95％以上～100％未満
c：90％以上～95％未満
d：85％以上～90％未満
e：85％未満</v>
          </cell>
          <cell r="AO347" t="str">
            <v>単年度目標値を達成すればaとし，以下5％刻みで基準を設定した。</v>
          </cell>
          <cell r="AP347" t="str">
            <v>-</v>
          </cell>
          <cell r="AQ347" t="str">
            <v>-</v>
          </cell>
          <cell r="AR347" t="str">
            <v>-</v>
          </cell>
          <cell r="AS347" t="str">
            <v>-</v>
          </cell>
          <cell r="AT347" t="str">
            <v>-</v>
          </cell>
          <cell r="AU347" t="str">
            <v>-</v>
          </cell>
        </row>
        <row r="348">
          <cell r="A348" t="str">
            <v>1004-3</v>
          </cell>
          <cell r="B348">
            <v>1004</v>
          </cell>
          <cell r="C348" t="str">
            <v>学生の進路・社会進出の支援</v>
          </cell>
          <cell r="D348">
            <v>3</v>
          </cell>
          <cell r="E348" t="str">
            <v>-</v>
          </cell>
          <cell r="F348" t="str">
            <v>-</v>
          </cell>
          <cell r="G348" t="str">
            <v>-</v>
          </cell>
          <cell r="H348" t="str">
            <v>-</v>
          </cell>
          <cell r="I348" t="str">
            <v>-</v>
          </cell>
          <cell r="J348" t="str">
            <v>-</v>
          </cell>
          <cell r="K348" t="str">
            <v>-</v>
          </cell>
          <cell r="L348" t="str">
            <v>-</v>
          </cell>
          <cell r="M348" t="str">
            <v>-</v>
          </cell>
          <cell r="S348" t="str">
            <v>-</v>
          </cell>
          <cell r="T348" t="str">
            <v>-</v>
          </cell>
          <cell r="U348" t="str">
            <v>-</v>
          </cell>
          <cell r="V348" t="str">
            <v>-</v>
          </cell>
          <cell r="X348" t="str">
            <v>-</v>
          </cell>
          <cell r="Y348" t="str">
            <v>-</v>
          </cell>
          <cell r="Z348" t="str">
            <v>-</v>
          </cell>
          <cell r="AA348" t="str">
            <v>-</v>
          </cell>
          <cell r="AB348" t="str">
            <v>-</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t="str">
            <v>-</v>
          </cell>
          <cell r="AU348" t="str">
            <v>-</v>
          </cell>
        </row>
        <row r="349">
          <cell r="A349" t="str">
            <v>1004-4</v>
          </cell>
          <cell r="B349">
            <v>1004</v>
          </cell>
          <cell r="C349" t="str">
            <v>学生の進路・社会進出の支援</v>
          </cell>
          <cell r="D349">
            <v>4</v>
          </cell>
          <cell r="E349" t="str">
            <v>-</v>
          </cell>
          <cell r="F349" t="str">
            <v>-</v>
          </cell>
          <cell r="G349" t="str">
            <v>-</v>
          </cell>
          <cell r="H349" t="str">
            <v>-</v>
          </cell>
          <cell r="I349" t="str">
            <v>-</v>
          </cell>
          <cell r="J349" t="str">
            <v>-</v>
          </cell>
          <cell r="K349" t="str">
            <v>-</v>
          </cell>
          <cell r="L349" t="str">
            <v>-</v>
          </cell>
          <cell r="M349" t="str">
            <v>-</v>
          </cell>
          <cell r="S349" t="str">
            <v>-</v>
          </cell>
          <cell r="T349" t="str">
            <v>-</v>
          </cell>
          <cell r="U349" t="str">
            <v>-</v>
          </cell>
          <cell r="V349" t="str">
            <v>-</v>
          </cell>
          <cell r="X349" t="str">
            <v>-</v>
          </cell>
          <cell r="Y349" t="str">
            <v>-</v>
          </cell>
          <cell r="Z349" t="str">
            <v>-</v>
          </cell>
          <cell r="AA349" t="str">
            <v>-</v>
          </cell>
          <cell r="AB349" t="str">
            <v>-</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t="str">
            <v>-</v>
          </cell>
          <cell r="AU349" t="str">
            <v>-</v>
          </cell>
        </row>
        <row r="350">
          <cell r="A350" t="str">
            <v>1004-5</v>
          </cell>
          <cell r="B350">
            <v>1004</v>
          </cell>
          <cell r="C350" t="str">
            <v>学生の進路・社会進出の支援</v>
          </cell>
          <cell r="D350">
            <v>5</v>
          </cell>
          <cell r="E350" t="str">
            <v>-</v>
          </cell>
          <cell r="F350" t="str">
            <v>-</v>
          </cell>
          <cell r="G350" t="str">
            <v>-</v>
          </cell>
          <cell r="H350" t="str">
            <v>-</v>
          </cell>
          <cell r="I350" t="str">
            <v>-</v>
          </cell>
          <cell r="J350" t="str">
            <v>-</v>
          </cell>
          <cell r="K350" t="str">
            <v>-</v>
          </cell>
          <cell r="L350" t="str">
            <v>-</v>
          </cell>
          <cell r="M350" t="str">
            <v>-</v>
          </cell>
          <cell r="S350" t="str">
            <v>-</v>
          </cell>
          <cell r="T350" t="str">
            <v>-</v>
          </cell>
          <cell r="U350" t="str">
            <v>-</v>
          </cell>
          <cell r="V350" t="str">
            <v>-</v>
          </cell>
          <cell r="X350" t="str">
            <v>-</v>
          </cell>
          <cell r="Y350" t="str">
            <v>-</v>
          </cell>
          <cell r="Z350" t="str">
            <v>-</v>
          </cell>
          <cell r="AA350" t="str">
            <v>-</v>
          </cell>
          <cell r="AB350" t="str">
            <v>-</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t="str">
            <v>-</v>
          </cell>
          <cell r="AU350" t="str">
            <v>-</v>
          </cell>
        </row>
        <row r="351">
          <cell r="A351" t="str">
            <v>1004-6</v>
          </cell>
          <cell r="B351">
            <v>1004</v>
          </cell>
          <cell r="C351" t="str">
            <v>学生の進路・社会進出の支援</v>
          </cell>
          <cell r="D351">
            <v>6</v>
          </cell>
          <cell r="E351" t="str">
            <v>-</v>
          </cell>
          <cell r="F351" t="str">
            <v>-</v>
          </cell>
          <cell r="G351" t="str">
            <v>-</v>
          </cell>
          <cell r="H351" t="str">
            <v>-</v>
          </cell>
          <cell r="I351" t="str">
            <v>-</v>
          </cell>
          <cell r="J351" t="str">
            <v>-</v>
          </cell>
          <cell r="K351" t="str">
            <v>-</v>
          </cell>
          <cell r="L351" t="str">
            <v>-</v>
          </cell>
          <cell r="M351" t="str">
            <v>-</v>
          </cell>
          <cell r="S351" t="str">
            <v>-</v>
          </cell>
          <cell r="T351" t="str">
            <v>-</v>
          </cell>
          <cell r="U351" t="str">
            <v>-</v>
          </cell>
          <cell r="V351" t="str">
            <v>-</v>
          </cell>
          <cell r="X351" t="str">
            <v>-</v>
          </cell>
          <cell r="Y351" t="str">
            <v>-</v>
          </cell>
          <cell r="Z351" t="str">
            <v>-</v>
          </cell>
          <cell r="AA351" t="str">
            <v>-</v>
          </cell>
          <cell r="AB351" t="str">
            <v>-</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row>
        <row r="352">
          <cell r="A352" t="str">
            <v>1004-7</v>
          </cell>
          <cell r="B352">
            <v>1004</v>
          </cell>
          <cell r="C352" t="str">
            <v>学生の進路・社会進出の支援</v>
          </cell>
          <cell r="D352">
            <v>7</v>
          </cell>
          <cell r="E352" t="str">
            <v>-</v>
          </cell>
          <cell r="F352" t="str">
            <v>-</v>
          </cell>
          <cell r="G352" t="str">
            <v>-</v>
          </cell>
          <cell r="H352" t="str">
            <v>-</v>
          </cell>
          <cell r="I352" t="str">
            <v>-</v>
          </cell>
          <cell r="J352" t="str">
            <v>-</v>
          </cell>
          <cell r="K352" t="str">
            <v>-</v>
          </cell>
          <cell r="L352" t="str">
            <v>-</v>
          </cell>
          <cell r="M352" t="str">
            <v>-</v>
          </cell>
          <cell r="S352" t="str">
            <v>-</v>
          </cell>
          <cell r="T352" t="str">
            <v>-</v>
          </cell>
          <cell r="U352" t="str">
            <v>-</v>
          </cell>
          <cell r="V352" t="str">
            <v>-</v>
          </cell>
          <cell r="X352" t="str">
            <v>-</v>
          </cell>
          <cell r="Y352" t="str">
            <v>-</v>
          </cell>
          <cell r="Z352" t="str">
            <v>-</v>
          </cell>
          <cell r="AA352" t="str">
            <v>-</v>
          </cell>
          <cell r="AB352" t="str">
            <v>-</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t="str">
            <v>-</v>
          </cell>
          <cell r="AU352" t="str">
            <v>-</v>
          </cell>
        </row>
        <row r="353">
          <cell r="A353" t="str">
            <v>1004-8</v>
          </cell>
          <cell r="B353">
            <v>1004</v>
          </cell>
          <cell r="C353" t="str">
            <v>学生の進路・社会進出の支援</v>
          </cell>
          <cell r="D353">
            <v>8</v>
          </cell>
          <cell r="E353" t="str">
            <v>-</v>
          </cell>
          <cell r="F353" t="str">
            <v>-</v>
          </cell>
          <cell r="G353" t="str">
            <v>-</v>
          </cell>
          <cell r="H353" t="str">
            <v>-</v>
          </cell>
          <cell r="I353" t="str">
            <v>-</v>
          </cell>
          <cell r="J353" t="str">
            <v>-</v>
          </cell>
          <cell r="K353" t="str">
            <v>-</v>
          </cell>
          <cell r="L353" t="str">
            <v>-</v>
          </cell>
          <cell r="M353" t="str">
            <v>-</v>
          </cell>
          <cell r="S353" t="str">
            <v>-</v>
          </cell>
          <cell r="T353" t="str">
            <v>-</v>
          </cell>
          <cell r="U353" t="str">
            <v>-</v>
          </cell>
          <cell r="V353" t="str">
            <v>-</v>
          </cell>
          <cell r="X353" t="str">
            <v>-</v>
          </cell>
          <cell r="Y353" t="str">
            <v>-</v>
          </cell>
          <cell r="Z353" t="str">
            <v>-</v>
          </cell>
          <cell r="AA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t="str">
            <v>-</v>
          </cell>
          <cell r="AU353" t="str">
            <v>-</v>
          </cell>
        </row>
        <row r="354">
          <cell r="A354" t="str">
            <v>1004-9</v>
          </cell>
          <cell r="B354">
            <v>1004</v>
          </cell>
          <cell r="C354" t="str">
            <v>学生の進路・社会進出の支援</v>
          </cell>
          <cell r="D354">
            <v>9</v>
          </cell>
          <cell r="E354" t="str">
            <v>-</v>
          </cell>
          <cell r="F354" t="str">
            <v>-</v>
          </cell>
          <cell r="G354" t="str">
            <v>-</v>
          </cell>
          <cell r="H354" t="str">
            <v>-</v>
          </cell>
          <cell r="I354" t="str">
            <v>-</v>
          </cell>
          <cell r="J354" t="str">
            <v>-</v>
          </cell>
          <cell r="K354" t="str">
            <v>-</v>
          </cell>
          <cell r="L354" t="str">
            <v>-</v>
          </cell>
          <cell r="M354" t="str">
            <v>-</v>
          </cell>
          <cell r="S354" t="str">
            <v>-</v>
          </cell>
          <cell r="T354" t="str">
            <v>-</v>
          </cell>
          <cell r="U354" t="str">
            <v>-</v>
          </cell>
          <cell r="V354" t="str">
            <v>-</v>
          </cell>
          <cell r="X354" t="str">
            <v>-</v>
          </cell>
          <cell r="Y354" t="str">
            <v>-</v>
          </cell>
          <cell r="Z354" t="str">
            <v>-</v>
          </cell>
          <cell r="AA354" t="str">
            <v>-</v>
          </cell>
          <cell r="AB354" t="str">
            <v>-</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t="str">
            <v>-</v>
          </cell>
          <cell r="AU354" t="str">
            <v>-</v>
          </cell>
        </row>
        <row r="355">
          <cell r="A355" t="str">
            <v>1005-1</v>
          </cell>
          <cell r="B355">
            <v>1005</v>
          </cell>
          <cell r="C355" t="str">
            <v>大学との連携による京都の経済・文化・地域の活性化</v>
          </cell>
          <cell r="D355">
            <v>1</v>
          </cell>
          <cell r="E355" t="str">
            <v>グリーン(環境・エネルギー)産業分野におけるプロジェクト創出数</v>
          </cell>
          <cell r="F355" t="str">
            <v>件</v>
          </cell>
          <cell r="G355" t="str">
            <v>産業観光局</v>
          </cell>
          <cell r="H355" t="str">
            <v>産業イノベーション推進室</v>
          </cell>
          <cell r="I355" t="str">
            <v>222-3324</v>
          </cell>
          <cell r="J355" t="str">
            <v>産学公連携等による二酸化炭素排出量の削減やエネルギーの効率化等につながる製品・研究開発及びマッチング件数等</v>
          </cell>
          <cell r="K355" t="str">
            <v>地域の産業支援機関が関連し，コーディネータの活動のもと，新たに組成された研究開発プロジェクト数を示す指標</v>
          </cell>
          <cell r="L355" t="str">
            <v>出典：事業担当課調べ</v>
          </cell>
          <cell r="M355" t="str">
            <v>増加する方が良い指標</v>
          </cell>
          <cell r="N355">
            <v>15</v>
          </cell>
          <cell r="O355">
            <v>15</v>
          </cell>
          <cell r="P355">
            <v>15</v>
          </cell>
          <cell r="Q355">
            <v>15</v>
          </cell>
          <cell r="R355">
            <v>15</v>
          </cell>
          <cell r="S355" t="str">
            <v>R7</v>
          </cell>
          <cell r="T355">
            <v>75</v>
          </cell>
          <cell r="U355" t="str">
            <v>②トレンド（すう勢値）による目標値</v>
          </cell>
          <cell r="V355" t="str">
            <v>平成26年度から令和元年度までの「グリーン（環境・エネルギー）産業分野におけるプロジェクト創出数」の実績に基づき，設定
90件/6年＝15件/年
15件×5年＝75件</v>
          </cell>
          <cell r="W355">
            <v>14</v>
          </cell>
          <cell r="X355" t="str">
            <v>-</v>
          </cell>
          <cell r="Y355" t="str">
            <v>-</v>
          </cell>
          <cell r="Z355" t="str">
            <v>-</v>
          </cell>
          <cell r="AA355" t="str">
            <v>-</v>
          </cell>
          <cell r="AB355">
            <v>0.93333333333333335</v>
          </cell>
          <cell r="AC355" t="str">
            <v>-</v>
          </cell>
          <cell r="AD355" t="str">
            <v>-</v>
          </cell>
          <cell r="AE355" t="str">
            <v>-</v>
          </cell>
          <cell r="AF355" t="str">
            <v>-</v>
          </cell>
          <cell r="AG355">
            <v>0.18666666666666668</v>
          </cell>
          <cell r="AH355" t="str">
            <v>-</v>
          </cell>
          <cell r="AI355" t="str">
            <v>-</v>
          </cell>
          <cell r="AJ355" t="str">
            <v>-</v>
          </cell>
          <cell r="AK355" t="str">
            <v>-</v>
          </cell>
          <cell r="AL355" t="str">
            <v>-</v>
          </cell>
          <cell r="AM355" t="str">
            <v>実績：90件
平成26年度：13件
平成27年度： 7件
平成28年度：15件
平成29年度：26件
平成30年度：13件
令和元年度：16件</v>
          </cell>
          <cell r="AN355" t="str">
            <v>最新数値の目標値に対する達成度が
a：100％以上
b：80％以上～100％未満
c：60％以上～80％未満
d：40％以上～60％未満
e：40％未満</v>
          </cell>
          <cell r="AO355" t="str">
            <v>当該指標については，目標達成をａ，
以下20％刻みで基準を設定した。</v>
          </cell>
          <cell r="AP355" t="str">
            <v>b</v>
          </cell>
          <cell r="AQ355" t="str">
            <v>-</v>
          </cell>
          <cell r="AR355" t="str">
            <v>-</v>
          </cell>
          <cell r="AS355" t="str">
            <v>-</v>
          </cell>
          <cell r="AT355" t="str">
            <v>-</v>
          </cell>
          <cell r="AU355">
            <v>1</v>
          </cell>
        </row>
        <row r="356">
          <cell r="A356" t="str">
            <v>1005-2</v>
          </cell>
          <cell r="B356">
            <v>1005</v>
          </cell>
          <cell r="C356" t="str">
            <v>大学との連携による京都の経済・文化・地域の活性化</v>
          </cell>
          <cell r="D356">
            <v>2</v>
          </cell>
          <cell r="E356" t="str">
            <v>ライフサイエンス分野における産学公連携プロジェクト創出数</v>
          </cell>
          <cell r="F356" t="str">
            <v>件</v>
          </cell>
          <cell r="G356" t="str">
            <v>産業観光局</v>
          </cell>
          <cell r="H356" t="str">
            <v>産業イノベーション推進室</v>
          </cell>
          <cell r="I356" t="str">
            <v>222-3324</v>
          </cell>
          <cell r="J356" t="str">
            <v>「次世代医療分野」，「健康・福祉・介護分野」，「地場資源活性化分野」といったライフサイエンス分野における市内中小企業，大学・研究機関等との連携による研究開発プロジェクト創出数</v>
          </cell>
          <cell r="K356" t="str">
            <v>地域の産業支援機関が関連し，研究者，コーディネータの活動のもと，新たに組成された産学連携による研究の事業化数及び事業化を見据えた産学連携，産産連携によるコンソーシアム等の組織数を示す指標</v>
          </cell>
          <cell r="L356" t="str">
            <v>出典：事業担当課調べ</v>
          </cell>
          <cell r="M356" t="str">
            <v>増加する方が良い指標</v>
          </cell>
          <cell r="N356">
            <v>10</v>
          </cell>
          <cell r="O356">
            <v>10</v>
          </cell>
          <cell r="P356">
            <v>10</v>
          </cell>
          <cell r="Q356">
            <v>10</v>
          </cell>
          <cell r="R356">
            <v>10</v>
          </cell>
          <cell r="S356" t="str">
            <v>R7</v>
          </cell>
          <cell r="T356">
            <v>50</v>
          </cell>
          <cell r="U356" t="str">
            <v>②トレンド（すう勢値）による目標値</v>
          </cell>
          <cell r="V356" t="str">
            <v>各年度10件を目標値とした場合の令和3年度～令和7年度の累積値</v>
          </cell>
          <cell r="W356">
            <v>14</v>
          </cell>
          <cell r="X356" t="str">
            <v>-</v>
          </cell>
          <cell r="Y356" t="str">
            <v>-</v>
          </cell>
          <cell r="Z356" t="str">
            <v>-</v>
          </cell>
          <cell r="AA356" t="str">
            <v>-</v>
          </cell>
          <cell r="AB356">
            <v>1.4</v>
          </cell>
          <cell r="AC356" t="str">
            <v>-</v>
          </cell>
          <cell r="AD356" t="str">
            <v>-</v>
          </cell>
          <cell r="AE356" t="str">
            <v>-</v>
          </cell>
          <cell r="AF356" t="str">
            <v>-</v>
          </cell>
          <cell r="AG356">
            <v>0.28000000000000003</v>
          </cell>
          <cell r="AH356" t="str">
            <v>-</v>
          </cell>
          <cell r="AI356" t="str">
            <v>-</v>
          </cell>
          <cell r="AJ356" t="str">
            <v>-</v>
          </cell>
          <cell r="AK356" t="str">
            <v>-</v>
          </cell>
          <cell r="AL356" t="str">
            <v>-</v>
          </cell>
          <cell r="AM356" t="str">
            <v>-</v>
          </cell>
          <cell r="AN356" t="str">
            <v>最新数値の目標値に対する達成度が
a：100％以上
b：80％以上～100％未満
c：60％以上～80％未満
d：40％以上～60％未満
e：40％未満</v>
          </cell>
          <cell r="AO356" t="str">
            <v>当該指標については，目標達成をａ，
以下20％刻みで基準を設定した。</v>
          </cell>
          <cell r="AP356" t="str">
            <v>a</v>
          </cell>
          <cell r="AQ356" t="str">
            <v>-</v>
          </cell>
          <cell r="AR356" t="str">
            <v>-</v>
          </cell>
          <cell r="AS356" t="str">
            <v>-</v>
          </cell>
          <cell r="AT356" t="str">
            <v>-</v>
          </cell>
          <cell r="AU356">
            <v>1</v>
          </cell>
        </row>
        <row r="357">
          <cell r="A357" t="str">
            <v>1005-3</v>
          </cell>
          <cell r="B357">
            <v>1005</v>
          </cell>
          <cell r="C357" t="str">
            <v>大学との連携による京都の経済・文化・地域の活性化</v>
          </cell>
          <cell r="D357">
            <v>3</v>
          </cell>
          <cell r="E357" t="str">
            <v>京都経済の活性化につながる大学との連携協定数</v>
          </cell>
          <cell r="F357" t="str">
            <v>件</v>
          </cell>
          <cell r="G357" t="str">
            <v>総合企画局</v>
          </cell>
          <cell r="H357" t="str">
            <v>総合政策室大学政策担当</v>
          </cell>
          <cell r="I357" t="str">
            <v>222-3103</v>
          </cell>
          <cell r="J357" t="str">
            <v>京都経済の活性化につながる大学との連携協定数</v>
          </cell>
          <cell r="K357" t="str">
            <v>大学の知恵の活用や研究成果の実用化など，京都経済の活性化につながる指標</v>
          </cell>
          <cell r="L357" t="str">
            <v>出典：事業担当課調べ</v>
          </cell>
          <cell r="M357" t="str">
            <v>増加する方が良い指標</v>
          </cell>
          <cell r="N357">
            <v>25</v>
          </cell>
          <cell r="O357">
            <v>27</v>
          </cell>
          <cell r="P357">
            <v>29</v>
          </cell>
          <cell r="Q357">
            <v>31</v>
          </cell>
          <cell r="R357">
            <v>33</v>
          </cell>
          <cell r="S357" t="str">
            <v>R7</v>
          </cell>
          <cell r="T357">
            <v>35</v>
          </cell>
          <cell r="U357" t="str">
            <v>②トレンド(すう勢値)による目標値</v>
          </cell>
          <cell r="V357" t="str">
            <v>平成26年度末時点の実績が16件，令和元年度末が25件であるため，年間約2協定づつ増加している。その増加率を基に令和７年度の目標値を設定。</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cell r="AJ357" t="str">
            <v>-</v>
          </cell>
          <cell r="AK357" t="str">
            <v>-</v>
          </cell>
          <cell r="AL357" t="str">
            <v>-</v>
          </cell>
          <cell r="AM357" t="str">
            <v>令和２年度実績は年末頃に判明するため，令和３年度は評価しない。</v>
          </cell>
          <cell r="AN357" t="str">
            <v>最新数値の単年度目標値に対する達成度が
a：100％以上
b：95％以上～100％未満
c：90％以上～95％未満
d：85％以上～90％未満
e：85％未満</v>
          </cell>
          <cell r="AO357" t="str">
            <v>単年度目標値を達成すればaとし，以下5％刻みで基準を設定した。</v>
          </cell>
          <cell r="AP357" t="str">
            <v>-</v>
          </cell>
          <cell r="AQ357" t="str">
            <v>-</v>
          </cell>
          <cell r="AR357" t="str">
            <v>-</v>
          </cell>
          <cell r="AS357" t="str">
            <v>-</v>
          </cell>
          <cell r="AT357" t="str">
            <v>-</v>
          </cell>
          <cell r="AU357" t="str">
            <v>-</v>
          </cell>
        </row>
        <row r="358">
          <cell r="A358" t="str">
            <v>1005-4</v>
          </cell>
          <cell r="B358">
            <v>1005</v>
          </cell>
          <cell r="C358" t="str">
            <v>大学との連携による京都の経済・文化・地域の活性化</v>
          </cell>
          <cell r="D358">
            <v>4</v>
          </cell>
          <cell r="E358" t="str">
            <v>-</v>
          </cell>
          <cell r="F358" t="str">
            <v>-</v>
          </cell>
          <cell r="G358" t="str">
            <v>-</v>
          </cell>
          <cell r="H358" t="str">
            <v>-</v>
          </cell>
          <cell r="I358" t="str">
            <v>-</v>
          </cell>
          <cell r="J358" t="str">
            <v>-</v>
          </cell>
          <cell r="K358" t="str">
            <v>-</v>
          </cell>
          <cell r="L358" t="str">
            <v>-</v>
          </cell>
          <cell r="M358" t="str">
            <v>-</v>
          </cell>
          <cell r="S358" t="str">
            <v>-</v>
          </cell>
          <cell r="T358" t="str">
            <v>-</v>
          </cell>
          <cell r="U358" t="str">
            <v>-</v>
          </cell>
          <cell r="V358" t="str">
            <v>-</v>
          </cell>
          <cell r="X358" t="str">
            <v>-</v>
          </cell>
          <cell r="Y358" t="str">
            <v>-</v>
          </cell>
          <cell r="Z358" t="str">
            <v>-</v>
          </cell>
          <cell r="AA358" t="str">
            <v>-</v>
          </cell>
          <cell r="AB358" t="str">
            <v>-</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t="str">
            <v>-</v>
          </cell>
          <cell r="AU358" t="str">
            <v>-</v>
          </cell>
        </row>
        <row r="359">
          <cell r="A359" t="str">
            <v>1005-5</v>
          </cell>
          <cell r="B359">
            <v>1005</v>
          </cell>
          <cell r="C359" t="str">
            <v>大学との連携による京都の経済・文化・地域の活性化</v>
          </cell>
          <cell r="D359">
            <v>5</v>
          </cell>
          <cell r="E359" t="str">
            <v>-</v>
          </cell>
          <cell r="F359" t="str">
            <v>-</v>
          </cell>
          <cell r="G359" t="str">
            <v>-</v>
          </cell>
          <cell r="H359" t="str">
            <v>-</v>
          </cell>
          <cell r="I359" t="str">
            <v>-</v>
          </cell>
          <cell r="J359" t="str">
            <v>-</v>
          </cell>
          <cell r="K359" t="str">
            <v>-</v>
          </cell>
          <cell r="L359" t="str">
            <v>-</v>
          </cell>
          <cell r="M359" t="str">
            <v>-</v>
          </cell>
          <cell r="S359" t="str">
            <v>-</v>
          </cell>
          <cell r="T359" t="str">
            <v>-</v>
          </cell>
          <cell r="U359" t="str">
            <v>-</v>
          </cell>
          <cell r="V359" t="str">
            <v>-</v>
          </cell>
          <cell r="X359" t="str">
            <v>-</v>
          </cell>
          <cell r="Y359" t="str">
            <v>-</v>
          </cell>
          <cell r="Z359" t="str">
            <v>-</v>
          </cell>
          <cell r="AA359" t="str">
            <v>-</v>
          </cell>
          <cell r="AB359" t="str">
            <v>-</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t="str">
            <v>-</v>
          </cell>
          <cell r="AU359" t="str">
            <v>-</v>
          </cell>
        </row>
        <row r="360">
          <cell r="A360" t="str">
            <v>1005-6</v>
          </cell>
          <cell r="B360">
            <v>1005</v>
          </cell>
          <cell r="C360" t="str">
            <v>大学との連携による京都の経済・文化・地域の活性化</v>
          </cell>
          <cell r="D360">
            <v>6</v>
          </cell>
          <cell r="E360" t="str">
            <v>-</v>
          </cell>
          <cell r="F360" t="str">
            <v>-</v>
          </cell>
          <cell r="G360" t="str">
            <v>-</v>
          </cell>
          <cell r="H360" t="str">
            <v>-</v>
          </cell>
          <cell r="I360" t="str">
            <v>-</v>
          </cell>
          <cell r="J360" t="str">
            <v>-</v>
          </cell>
          <cell r="K360" t="str">
            <v>-</v>
          </cell>
          <cell r="L360" t="str">
            <v>-</v>
          </cell>
          <cell r="M360" t="str">
            <v>-</v>
          </cell>
          <cell r="S360" t="str">
            <v>-</v>
          </cell>
          <cell r="T360" t="str">
            <v>-</v>
          </cell>
          <cell r="U360" t="str">
            <v>-</v>
          </cell>
          <cell r="V360" t="str">
            <v>-</v>
          </cell>
          <cell r="X360" t="str">
            <v>-</v>
          </cell>
          <cell r="Y360" t="str">
            <v>-</v>
          </cell>
          <cell r="Z360" t="str">
            <v>-</v>
          </cell>
          <cell r="AA360" t="str">
            <v>-</v>
          </cell>
          <cell r="AB360" t="str">
            <v>-</v>
          </cell>
          <cell r="AC360" t="str">
            <v>-</v>
          </cell>
          <cell r="AD360" t="str">
            <v>-</v>
          </cell>
          <cell r="AE360" t="str">
            <v>-</v>
          </cell>
          <cell r="AF360" t="str">
            <v>-</v>
          </cell>
          <cell r="AG360" t="str">
            <v>-</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t="str">
            <v>-</v>
          </cell>
          <cell r="AU360" t="str">
            <v>-</v>
          </cell>
        </row>
        <row r="361">
          <cell r="A361" t="str">
            <v>1005-7</v>
          </cell>
          <cell r="B361">
            <v>1005</v>
          </cell>
          <cell r="C361" t="str">
            <v>大学との連携による京都の経済・文化・地域の活性化</v>
          </cell>
          <cell r="D361">
            <v>7</v>
          </cell>
          <cell r="E361" t="str">
            <v>-</v>
          </cell>
          <cell r="F361" t="str">
            <v>-</v>
          </cell>
          <cell r="G361" t="str">
            <v>-</v>
          </cell>
          <cell r="H361" t="str">
            <v>-</v>
          </cell>
          <cell r="I361" t="str">
            <v>-</v>
          </cell>
          <cell r="J361" t="str">
            <v>-</v>
          </cell>
          <cell r="K361" t="str">
            <v>-</v>
          </cell>
          <cell r="L361" t="str">
            <v>-</v>
          </cell>
          <cell r="M361" t="str">
            <v>-</v>
          </cell>
          <cell r="S361" t="str">
            <v>-</v>
          </cell>
          <cell r="T361" t="str">
            <v>-</v>
          </cell>
          <cell r="U361" t="str">
            <v>-</v>
          </cell>
          <cell r="V361" t="str">
            <v>-</v>
          </cell>
          <cell r="X361" t="str">
            <v>-</v>
          </cell>
          <cell r="Y361" t="str">
            <v>-</v>
          </cell>
          <cell r="Z361" t="str">
            <v>-</v>
          </cell>
          <cell r="AA361" t="str">
            <v>-</v>
          </cell>
          <cell r="AB361" t="str">
            <v>-</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t="str">
            <v>-</v>
          </cell>
          <cell r="AU361" t="str">
            <v>-</v>
          </cell>
        </row>
        <row r="362">
          <cell r="A362" t="str">
            <v>1005-8</v>
          </cell>
          <cell r="B362">
            <v>1005</v>
          </cell>
          <cell r="C362" t="str">
            <v>大学との連携による京都の経済・文化・地域の活性化</v>
          </cell>
          <cell r="D362">
            <v>8</v>
          </cell>
          <cell r="E362" t="str">
            <v>-</v>
          </cell>
          <cell r="F362" t="str">
            <v>-</v>
          </cell>
          <cell r="G362" t="str">
            <v>-</v>
          </cell>
          <cell r="H362" t="str">
            <v>-</v>
          </cell>
          <cell r="I362" t="str">
            <v>-</v>
          </cell>
          <cell r="J362" t="str">
            <v>-</v>
          </cell>
          <cell r="K362" t="str">
            <v>-</v>
          </cell>
          <cell r="L362" t="str">
            <v>-</v>
          </cell>
          <cell r="M362" t="str">
            <v>-</v>
          </cell>
          <cell r="S362" t="str">
            <v>-</v>
          </cell>
          <cell r="T362" t="str">
            <v>-</v>
          </cell>
          <cell r="U362" t="str">
            <v>-</v>
          </cell>
          <cell r="V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t="str">
            <v>-</v>
          </cell>
          <cell r="AU362" t="str">
            <v>-</v>
          </cell>
        </row>
        <row r="363">
          <cell r="A363" t="str">
            <v>1005-9</v>
          </cell>
          <cell r="B363">
            <v>1005</v>
          </cell>
          <cell r="C363" t="str">
            <v>大学との連携による京都の経済・文化・地域の活性化</v>
          </cell>
          <cell r="D363">
            <v>9</v>
          </cell>
          <cell r="E363" t="str">
            <v>-</v>
          </cell>
          <cell r="F363" t="str">
            <v>-</v>
          </cell>
          <cell r="G363" t="str">
            <v>-</v>
          </cell>
          <cell r="H363" t="str">
            <v>-</v>
          </cell>
          <cell r="I363" t="str">
            <v>-</v>
          </cell>
          <cell r="J363" t="str">
            <v>-</v>
          </cell>
          <cell r="K363" t="str">
            <v>-</v>
          </cell>
          <cell r="L363" t="str">
            <v>-</v>
          </cell>
          <cell r="M363" t="str">
            <v>-</v>
          </cell>
          <cell r="S363" t="str">
            <v>-</v>
          </cell>
          <cell r="T363" t="str">
            <v>-</v>
          </cell>
          <cell r="U363" t="str">
            <v>-</v>
          </cell>
          <cell r="V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t="str">
            <v>-</v>
          </cell>
          <cell r="AU363" t="str">
            <v>-</v>
          </cell>
        </row>
        <row r="364">
          <cell r="A364" t="str">
            <v>1006-1</v>
          </cell>
          <cell r="B364">
            <v>1006</v>
          </cell>
          <cell r="C364" t="str">
            <v>国内外への魅力発信の強化</v>
          </cell>
          <cell r="D364">
            <v>1</v>
          </cell>
          <cell r="E364" t="str">
            <v>WEBサイト「コトカレ」の年間ページビュー数</v>
          </cell>
          <cell r="F364" t="str">
            <v>件</v>
          </cell>
          <cell r="G364" t="str">
            <v>総合企画局</v>
          </cell>
          <cell r="H364" t="str">
            <v>総合政策室大学政策担当</v>
          </cell>
          <cell r="I364" t="str">
            <v>222-3103</v>
          </cell>
          <cell r="J364" t="str">
            <v>全国の中高生に向けて京都で学ぶ魅力を発信するWEBサイト「コトカレ」の年間ページビュー数</v>
          </cell>
          <cell r="K364" t="str">
            <v>「大学のまち京都・学生のまち京都」の中高生等への魅力発信を表す指標</v>
          </cell>
          <cell r="L364" t="str">
            <v>出典：事業担当課調べ</v>
          </cell>
          <cell r="M364" t="str">
            <v>増加する方が良い指標</v>
          </cell>
          <cell r="N364">
            <v>717000</v>
          </cell>
          <cell r="O364">
            <v>774000</v>
          </cell>
          <cell r="P364">
            <v>831000</v>
          </cell>
          <cell r="Q364">
            <v>888000</v>
          </cell>
          <cell r="R364">
            <v>945000</v>
          </cell>
          <cell r="S364" t="str">
            <v>R7</v>
          </cell>
          <cell r="T364">
            <v>1000000</v>
          </cell>
          <cell r="U364" t="str">
            <v>②トレンド(すう勢値)による目標値</v>
          </cell>
          <cell r="V364" t="str">
            <v>WEBサイト「コトカレ」の年間ページビュー数から目標値を設定。</v>
          </cell>
          <cell r="W364">
            <v>619236</v>
          </cell>
          <cell r="X364" t="str">
            <v>-</v>
          </cell>
          <cell r="Y364" t="str">
            <v>-</v>
          </cell>
          <cell r="Z364" t="str">
            <v>-</v>
          </cell>
          <cell r="AA364" t="str">
            <v>-</v>
          </cell>
          <cell r="AB364">
            <v>0.86364853556485355</v>
          </cell>
          <cell r="AC364" t="str">
            <v>-</v>
          </cell>
          <cell r="AD364" t="str">
            <v>-</v>
          </cell>
          <cell r="AE364" t="str">
            <v>-</v>
          </cell>
          <cell r="AF364" t="str">
            <v>-</v>
          </cell>
          <cell r="AG364">
            <v>0.61923600000000001</v>
          </cell>
          <cell r="AH364" t="str">
            <v>-</v>
          </cell>
          <cell r="AI364" t="str">
            <v>-</v>
          </cell>
          <cell r="AJ364" t="str">
            <v>-</v>
          </cell>
          <cell r="AK364" t="str">
            <v>-</v>
          </cell>
          <cell r="AL364" t="str">
            <v>-</v>
          </cell>
          <cell r="AM364" t="str">
            <v>-</v>
          </cell>
          <cell r="AN364" t="str">
            <v>最新数値の単年度目標値に対する達成度が
a：100％以上
b：95％以上～100％未満
c：90％以上～95％未満
d：85％以上～90％未満
e：85％未満</v>
          </cell>
          <cell r="AO364" t="str">
            <v>単年度目標値を達成すればaとし，以下5％刻みで基準を設定した。</v>
          </cell>
          <cell r="AP364" t="str">
            <v>d</v>
          </cell>
          <cell r="AQ364" t="str">
            <v>-</v>
          </cell>
          <cell r="AR364" t="str">
            <v>-</v>
          </cell>
          <cell r="AS364" t="str">
            <v>-</v>
          </cell>
          <cell r="AT364" t="str">
            <v>-</v>
          </cell>
          <cell r="AU364">
            <v>1</v>
          </cell>
        </row>
        <row r="365">
          <cell r="A365" t="str">
            <v>1006-2</v>
          </cell>
          <cell r="B365">
            <v>1006</v>
          </cell>
          <cell r="C365" t="str">
            <v>国内外への魅力発信の強化</v>
          </cell>
          <cell r="D365">
            <v>2</v>
          </cell>
          <cell r="E365" t="str">
            <v>京都で学ぶ魅力の発信件数</v>
          </cell>
          <cell r="F365" t="str">
            <v>件</v>
          </cell>
          <cell r="G365" t="str">
            <v>総合企画局</v>
          </cell>
          <cell r="H365" t="str">
            <v>総合政策室大学政策担当</v>
          </cell>
          <cell r="I365" t="str">
            <v>222-3103</v>
          </cell>
          <cell r="J365" t="str">
            <v>京都学生広報部による京都で学ぶ魅力をSNS等で発信した件数</v>
          </cell>
          <cell r="K365" t="str">
            <v>「大学のまち京都・学生のまち京都」の魅力発信の充実を表す指標</v>
          </cell>
          <cell r="L365" t="str">
            <v>出典：事業担当課調べ</v>
          </cell>
          <cell r="M365" t="str">
            <v>増加する方が良い指標</v>
          </cell>
          <cell r="N365">
            <v>1792</v>
          </cell>
          <cell r="O365">
            <v>1834</v>
          </cell>
          <cell r="P365">
            <v>1876</v>
          </cell>
          <cell r="Q365">
            <v>1918</v>
          </cell>
          <cell r="R365">
            <v>1960</v>
          </cell>
          <cell r="S365" t="str">
            <v>R7</v>
          </cell>
          <cell r="T365">
            <v>2000</v>
          </cell>
          <cell r="U365" t="str">
            <v>②トレンド(すう勢値)による目標値</v>
          </cell>
          <cell r="V365" t="str">
            <v>Facebook投稿数，twitter回数，instagram227投稿数，公開記事本数から発信件数を設定。</v>
          </cell>
          <cell r="W365">
            <v>1447</v>
          </cell>
          <cell r="X365" t="str">
            <v>-</v>
          </cell>
          <cell r="Y365" t="str">
            <v>-</v>
          </cell>
          <cell r="Z365" t="str">
            <v>-</v>
          </cell>
          <cell r="AA365" t="str">
            <v>-</v>
          </cell>
          <cell r="AB365">
            <v>0.8074776785714286</v>
          </cell>
          <cell r="AC365" t="str">
            <v>-</v>
          </cell>
          <cell r="AD365" t="str">
            <v>-</v>
          </cell>
          <cell r="AE365" t="str">
            <v>-</v>
          </cell>
          <cell r="AF365" t="str">
            <v>-</v>
          </cell>
          <cell r="AG365">
            <v>0.72350000000000003</v>
          </cell>
          <cell r="AH365" t="str">
            <v>-</v>
          </cell>
          <cell r="AI365" t="str">
            <v>-</v>
          </cell>
          <cell r="AJ365" t="str">
            <v>-</v>
          </cell>
          <cell r="AK365" t="str">
            <v>-</v>
          </cell>
          <cell r="AL365" t="str">
            <v>-</v>
          </cell>
          <cell r="AM365" t="str">
            <v>-</v>
          </cell>
          <cell r="AN365" t="str">
            <v>最新数値の単年度目標値に対する達成度が
a：100％以上
b：95％以上～100％未満
c：90％以上～95％未満
d：85％以上～90％未満
e：85％未満</v>
          </cell>
          <cell r="AO365" t="str">
            <v>単年度目標値を達成すればaとし，以下5％刻みで基準を設定した。</v>
          </cell>
          <cell r="AP365" t="str">
            <v>e</v>
          </cell>
          <cell r="AQ365" t="str">
            <v>-</v>
          </cell>
          <cell r="AR365" t="str">
            <v>-</v>
          </cell>
          <cell r="AS365" t="str">
            <v>-</v>
          </cell>
          <cell r="AT365" t="str">
            <v>-</v>
          </cell>
          <cell r="AU365">
            <v>1</v>
          </cell>
        </row>
        <row r="366">
          <cell r="A366" t="str">
            <v>1006-3</v>
          </cell>
          <cell r="B366">
            <v>1006</v>
          </cell>
          <cell r="C366" t="str">
            <v>国内外への魅力発信の強化</v>
          </cell>
          <cell r="D366">
            <v>3</v>
          </cell>
          <cell r="E366" t="str">
            <v>-</v>
          </cell>
          <cell r="F366" t="str">
            <v>-</v>
          </cell>
          <cell r="G366" t="str">
            <v>-</v>
          </cell>
          <cell r="H366" t="str">
            <v>-</v>
          </cell>
          <cell r="I366" t="str">
            <v>-</v>
          </cell>
          <cell r="J366" t="str">
            <v>-</v>
          </cell>
          <cell r="K366" t="str">
            <v>-</v>
          </cell>
          <cell r="L366" t="str">
            <v>-</v>
          </cell>
          <cell r="M366" t="str">
            <v>-</v>
          </cell>
          <cell r="S366" t="str">
            <v>-</v>
          </cell>
          <cell r="T366" t="str">
            <v>-</v>
          </cell>
          <cell r="U366" t="str">
            <v>-</v>
          </cell>
          <cell r="V366" t="str">
            <v>-</v>
          </cell>
          <cell r="X366" t="str">
            <v>-</v>
          </cell>
          <cell r="Y366" t="str">
            <v>-</v>
          </cell>
          <cell r="Z366" t="str">
            <v>-</v>
          </cell>
          <cell r="AA366" t="str">
            <v>-</v>
          </cell>
          <cell r="AB366" t="str">
            <v>-</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t="str">
            <v>-</v>
          </cell>
          <cell r="AU366" t="str">
            <v>-</v>
          </cell>
        </row>
        <row r="367">
          <cell r="A367" t="str">
            <v>1006-4</v>
          </cell>
          <cell r="B367">
            <v>1006</v>
          </cell>
          <cell r="C367" t="str">
            <v>国内外への魅力発信の強化</v>
          </cell>
          <cell r="D367">
            <v>4</v>
          </cell>
          <cell r="E367" t="str">
            <v>-</v>
          </cell>
          <cell r="F367" t="str">
            <v>-</v>
          </cell>
          <cell r="G367" t="str">
            <v>-</v>
          </cell>
          <cell r="H367" t="str">
            <v>-</v>
          </cell>
          <cell r="I367" t="str">
            <v>-</v>
          </cell>
          <cell r="J367" t="str">
            <v>-</v>
          </cell>
          <cell r="K367" t="str">
            <v>-</v>
          </cell>
          <cell r="L367" t="str">
            <v>-</v>
          </cell>
          <cell r="M367" t="str">
            <v>-</v>
          </cell>
          <cell r="S367" t="str">
            <v>-</v>
          </cell>
          <cell r="T367" t="str">
            <v>-</v>
          </cell>
          <cell r="U367" t="str">
            <v>-</v>
          </cell>
          <cell r="V367" t="str">
            <v>-</v>
          </cell>
          <cell r="X367" t="str">
            <v>-</v>
          </cell>
          <cell r="Y367" t="str">
            <v>-</v>
          </cell>
          <cell r="Z367" t="str">
            <v>-</v>
          </cell>
          <cell r="AA367" t="str">
            <v>-</v>
          </cell>
          <cell r="AB367" t="str">
            <v>-</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t="str">
            <v>-</v>
          </cell>
          <cell r="AU367" t="str">
            <v>-</v>
          </cell>
        </row>
        <row r="368">
          <cell r="A368" t="str">
            <v>1006-5</v>
          </cell>
          <cell r="B368">
            <v>1006</v>
          </cell>
          <cell r="C368" t="str">
            <v>国内外への魅力発信の強化</v>
          </cell>
          <cell r="D368">
            <v>5</v>
          </cell>
          <cell r="E368" t="str">
            <v>-</v>
          </cell>
          <cell r="F368" t="str">
            <v>-</v>
          </cell>
          <cell r="G368" t="str">
            <v>-</v>
          </cell>
          <cell r="H368" t="str">
            <v>-</v>
          </cell>
          <cell r="I368" t="str">
            <v>-</v>
          </cell>
          <cell r="J368" t="str">
            <v>-</v>
          </cell>
          <cell r="K368" t="str">
            <v>-</v>
          </cell>
          <cell r="L368" t="str">
            <v>-</v>
          </cell>
          <cell r="M368" t="str">
            <v>-</v>
          </cell>
          <cell r="S368" t="str">
            <v>-</v>
          </cell>
          <cell r="T368" t="str">
            <v>-</v>
          </cell>
          <cell r="U368" t="str">
            <v>-</v>
          </cell>
          <cell r="V368" t="str">
            <v>-</v>
          </cell>
          <cell r="X368" t="str">
            <v>-</v>
          </cell>
          <cell r="Y368" t="str">
            <v>-</v>
          </cell>
          <cell r="Z368" t="str">
            <v>-</v>
          </cell>
          <cell r="AA368" t="str">
            <v>-</v>
          </cell>
          <cell r="AB368" t="str">
            <v>-</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t="str">
            <v>-</v>
          </cell>
          <cell r="AU368" t="str">
            <v>-</v>
          </cell>
        </row>
        <row r="369">
          <cell r="A369" t="str">
            <v>1006-6</v>
          </cell>
          <cell r="B369">
            <v>1006</v>
          </cell>
          <cell r="C369" t="str">
            <v>国内外への魅力発信の強化</v>
          </cell>
          <cell r="D369">
            <v>6</v>
          </cell>
          <cell r="E369" t="str">
            <v>-</v>
          </cell>
          <cell r="F369" t="str">
            <v>-</v>
          </cell>
          <cell r="G369" t="str">
            <v>-</v>
          </cell>
          <cell r="H369" t="str">
            <v>-</v>
          </cell>
          <cell r="I369" t="str">
            <v>-</v>
          </cell>
          <cell r="J369" t="str">
            <v>-</v>
          </cell>
          <cell r="K369" t="str">
            <v>-</v>
          </cell>
          <cell r="L369" t="str">
            <v>-</v>
          </cell>
          <cell r="M369" t="str">
            <v>-</v>
          </cell>
          <cell r="S369" t="str">
            <v>-</v>
          </cell>
          <cell r="T369" t="str">
            <v>-</v>
          </cell>
          <cell r="U369" t="str">
            <v>-</v>
          </cell>
          <cell r="V369" t="str">
            <v>-</v>
          </cell>
          <cell r="X369" t="str">
            <v>-</v>
          </cell>
          <cell r="Y369" t="str">
            <v>-</v>
          </cell>
          <cell r="Z369" t="str">
            <v>-</v>
          </cell>
          <cell r="AA369" t="str">
            <v>-</v>
          </cell>
          <cell r="AB369" t="str">
            <v>-</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t="str">
            <v>-</v>
          </cell>
          <cell r="AU369" t="str">
            <v>-</v>
          </cell>
        </row>
        <row r="370">
          <cell r="A370" t="str">
            <v>1006-7</v>
          </cell>
          <cell r="B370">
            <v>1006</v>
          </cell>
          <cell r="C370" t="str">
            <v>国内外への魅力発信の強化</v>
          </cell>
          <cell r="D370">
            <v>7</v>
          </cell>
          <cell r="E370" t="str">
            <v>-</v>
          </cell>
          <cell r="F370" t="str">
            <v>-</v>
          </cell>
          <cell r="G370" t="str">
            <v>-</v>
          </cell>
          <cell r="H370" t="str">
            <v>-</v>
          </cell>
          <cell r="I370" t="str">
            <v>-</v>
          </cell>
          <cell r="J370" t="str">
            <v>-</v>
          </cell>
          <cell r="K370" t="str">
            <v>-</v>
          </cell>
          <cell r="L370" t="str">
            <v>-</v>
          </cell>
          <cell r="M370" t="str">
            <v>-</v>
          </cell>
          <cell r="S370" t="str">
            <v>-</v>
          </cell>
          <cell r="T370" t="str">
            <v>-</v>
          </cell>
          <cell r="U370" t="str">
            <v>-</v>
          </cell>
          <cell r="V370" t="str">
            <v>-</v>
          </cell>
          <cell r="X370" t="str">
            <v>-</v>
          </cell>
          <cell r="Y370" t="str">
            <v>-</v>
          </cell>
          <cell r="Z370" t="str">
            <v>-</v>
          </cell>
          <cell r="AA370" t="str">
            <v>-</v>
          </cell>
          <cell r="AB370" t="str">
            <v>-</v>
          </cell>
          <cell r="AC370" t="str">
            <v>-</v>
          </cell>
          <cell r="AD370" t="str">
            <v>-</v>
          </cell>
          <cell r="AE370" t="str">
            <v>-</v>
          </cell>
          <cell r="AF370" t="str">
            <v>-</v>
          </cell>
          <cell r="AG370" t="str">
            <v>-</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t="str">
            <v>-</v>
          </cell>
          <cell r="AU370" t="str">
            <v>-</v>
          </cell>
        </row>
        <row r="371">
          <cell r="A371" t="str">
            <v>1006-8</v>
          </cell>
          <cell r="B371">
            <v>1006</v>
          </cell>
          <cell r="C371" t="str">
            <v>国内外への魅力発信の強化</v>
          </cell>
          <cell r="D371">
            <v>8</v>
          </cell>
          <cell r="E371" t="str">
            <v>-</v>
          </cell>
          <cell r="F371" t="str">
            <v>-</v>
          </cell>
          <cell r="G371" t="str">
            <v>-</v>
          </cell>
          <cell r="H371" t="str">
            <v>-</v>
          </cell>
          <cell r="I371" t="str">
            <v>-</v>
          </cell>
          <cell r="J371" t="str">
            <v>-</v>
          </cell>
          <cell r="K371" t="str">
            <v>-</v>
          </cell>
          <cell r="L371" t="str">
            <v>-</v>
          </cell>
          <cell r="M371" t="str">
            <v>-</v>
          </cell>
          <cell r="S371" t="str">
            <v>-</v>
          </cell>
          <cell r="T371" t="str">
            <v>-</v>
          </cell>
          <cell r="U371" t="str">
            <v>-</v>
          </cell>
          <cell r="V371" t="str">
            <v>-</v>
          </cell>
          <cell r="X371" t="str">
            <v>-</v>
          </cell>
          <cell r="Y371" t="str">
            <v>-</v>
          </cell>
          <cell r="Z371" t="str">
            <v>-</v>
          </cell>
          <cell r="AA371" t="str">
            <v>-</v>
          </cell>
          <cell r="AB371" t="str">
            <v>-</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t="str">
            <v>-</v>
          </cell>
          <cell r="AU371" t="str">
            <v>-</v>
          </cell>
        </row>
        <row r="372">
          <cell r="A372" t="str">
            <v>1006-9</v>
          </cell>
          <cell r="B372">
            <v>1006</v>
          </cell>
          <cell r="C372" t="str">
            <v>国内外への魅力発信の強化</v>
          </cell>
          <cell r="D372">
            <v>9</v>
          </cell>
          <cell r="E372" t="str">
            <v>-</v>
          </cell>
          <cell r="F372" t="str">
            <v>-</v>
          </cell>
          <cell r="G372" t="str">
            <v>-</v>
          </cell>
          <cell r="H372" t="str">
            <v>-</v>
          </cell>
          <cell r="I372" t="str">
            <v>-</v>
          </cell>
          <cell r="J372" t="str">
            <v>-</v>
          </cell>
          <cell r="K372" t="str">
            <v>-</v>
          </cell>
          <cell r="L372" t="str">
            <v>-</v>
          </cell>
          <cell r="M372" t="str">
            <v>-</v>
          </cell>
          <cell r="S372" t="str">
            <v>-</v>
          </cell>
          <cell r="T372" t="str">
            <v>-</v>
          </cell>
          <cell r="U372" t="str">
            <v>-</v>
          </cell>
          <cell r="V372" t="str">
            <v>-</v>
          </cell>
          <cell r="X372" t="str">
            <v>-</v>
          </cell>
          <cell r="Y372" t="str">
            <v>-</v>
          </cell>
          <cell r="Z372" t="str">
            <v>-</v>
          </cell>
          <cell r="AA372" t="str">
            <v>-</v>
          </cell>
          <cell r="AB372" t="str">
            <v>-</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t="str">
            <v>-</v>
          </cell>
          <cell r="AU372" t="str">
            <v>-</v>
          </cell>
        </row>
        <row r="373">
          <cell r="A373" t="str">
            <v>1101-1</v>
          </cell>
          <cell r="B373">
            <v>1101</v>
          </cell>
          <cell r="C373" t="str">
            <v>MICE誘致の推進</v>
          </cell>
          <cell r="D373">
            <v>1</v>
          </cell>
          <cell r="E373" t="str">
            <v>国際会議の海外参加者数</v>
          </cell>
          <cell r="F373" t="str">
            <v>人</v>
          </cell>
          <cell r="G373" t="str">
            <v>産業観光局</v>
          </cell>
          <cell r="H373" t="str">
            <v>観光MICE推進室</v>
          </cell>
          <cell r="I373" t="str">
            <v>746-2255</v>
          </cell>
          <cell r="J373" t="str">
            <v>京都市内で開催される国際会議の海外参加者数</v>
          </cell>
          <cell r="K373" t="str">
            <v>京都観光が目指す，「MICE都市としての魅力を確立し，世界の人々が集い，多様性を認め合い，世界平和に貢献するまち」に向けた進み具合を示す指標</v>
          </cell>
          <cell r="L373" t="str">
            <v>出展：JNTO発出の国際会議統計</v>
          </cell>
          <cell r="M373" t="str">
            <v>増加する方が良い指標</v>
          </cell>
          <cell r="S373" t="str">
            <v>-</v>
          </cell>
          <cell r="T373" t="str">
            <v>-</v>
          </cell>
          <cell r="U373" t="str">
            <v>-</v>
          </cell>
          <cell r="V373" t="str">
            <v>京都観光振興計画2025</v>
          </cell>
          <cell r="X373" t="str">
            <v>-</v>
          </cell>
          <cell r="Y373" t="str">
            <v>-</v>
          </cell>
          <cell r="Z373" t="str">
            <v>-</v>
          </cell>
          <cell r="AA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コロナ禍で令和２年度の数値把握ができない。
目標値等についても，令和３年度に実施する「観光振興計画2025」マネジメント会議においてコロナ禍をふまえ設定予定。</v>
          </cell>
          <cell r="AN373" t="str">
            <v>-</v>
          </cell>
          <cell r="AO373" t="str">
            <v>-</v>
          </cell>
          <cell r="AP373" t="str">
            <v>-</v>
          </cell>
          <cell r="AQ373" t="str">
            <v>-</v>
          </cell>
          <cell r="AR373" t="str">
            <v>-</v>
          </cell>
          <cell r="AS373" t="str">
            <v>-</v>
          </cell>
          <cell r="AT373" t="str">
            <v>-</v>
          </cell>
          <cell r="AU373" t="str">
            <v>-</v>
          </cell>
        </row>
        <row r="374">
          <cell r="A374" t="str">
            <v>1101-2</v>
          </cell>
          <cell r="B374">
            <v>1101</v>
          </cell>
          <cell r="C374" t="str">
            <v>世界を惹きつける京都の魅力の発信</v>
          </cell>
          <cell r="D374">
            <v>2</v>
          </cell>
          <cell r="E374" t="str">
            <v>外国籍市民に占める高度外国人材の割合</v>
          </cell>
          <cell r="F374" t="str">
            <v>％</v>
          </cell>
          <cell r="G374" t="str">
            <v>総合企画局</v>
          </cell>
          <cell r="H374" t="str">
            <v>国際交流・共生推進室</v>
          </cell>
          <cell r="I374" t="str">
            <v>222-3072</v>
          </cell>
          <cell r="J374" t="str">
            <v>住民基本台帳に登録されている在留資格のうち，以下の項目の資格保有者が占める割合
「教授」，「芸術」，「宗教」，「報道」，「経営・管理」，「法律・会計業務」，「医療，研究」，「教育，技術・人文知識・国際業務」，「企業内転勤」，「興行」，「技能」，「介護」及び「高度専門職1号，2号」</v>
          </cell>
          <cell r="K374" t="str">
            <v>高度な専門知識や技術・経験などを有する外国籍市民の暮らしやすさを示す指標</v>
          </cell>
          <cell r="L374" t="str">
            <v>出典：事業担当課調べ</v>
          </cell>
          <cell r="M374" t="str">
            <v>増加する方が良い指標</v>
          </cell>
          <cell r="N374" t="str">
            <v>-</v>
          </cell>
          <cell r="O374" t="str">
            <v>-</v>
          </cell>
          <cell r="P374" t="str">
            <v>-</v>
          </cell>
          <cell r="Q374" t="str">
            <v>-</v>
          </cell>
          <cell r="R374" t="str">
            <v>-</v>
          </cell>
          <cell r="S374" t="str">
            <v>-</v>
          </cell>
          <cell r="T374" t="str">
            <v>-</v>
          </cell>
          <cell r="U374" t="str">
            <v>④外的要因を踏まえた目標値</v>
          </cell>
          <cell r="V374" t="str">
            <v>令和2年度以降の最高値</v>
          </cell>
          <cell r="W374">
            <v>11.1</v>
          </cell>
          <cell r="X374" t="str">
            <v>-</v>
          </cell>
          <cell r="Y374" t="str">
            <v>-</v>
          </cell>
          <cell r="Z374" t="str">
            <v>-</v>
          </cell>
          <cell r="AA374" t="str">
            <v>-</v>
          </cell>
          <cell r="AB374" t="str">
            <v>-</v>
          </cell>
          <cell r="AC374" t="str">
            <v>-</v>
          </cell>
          <cell r="AD374" t="str">
            <v>-</v>
          </cell>
          <cell r="AE374" t="str">
            <v>-</v>
          </cell>
          <cell r="AF374" t="str">
            <v>-</v>
          </cell>
          <cell r="AG374" t="str">
            <v>-</v>
          </cell>
          <cell r="AH374" t="str">
            <v>-</v>
          </cell>
          <cell r="AI374" t="str">
            <v>-</v>
          </cell>
          <cell r="AJ374" t="str">
            <v>-</v>
          </cell>
          <cell r="AK374" t="str">
            <v>-</v>
          </cell>
          <cell r="AL374" t="str">
            <v>-</v>
          </cell>
          <cell r="AM374" t="str">
            <v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v>
          </cell>
          <cell r="AN374" t="str">
            <v>最新数値の目標値に対する達成度が
a：100％以上
b：80％以上～100％未満
c：60％以上～80％未満
d：40％以上～60％未満
e：40％未満</v>
          </cell>
          <cell r="AO374" t="str">
            <v>目標値を達成できればaとし，以下20％刻みで基準を設定した。</v>
          </cell>
          <cell r="AP374" t="str">
            <v>-</v>
          </cell>
          <cell r="AQ374" t="str">
            <v>-</v>
          </cell>
          <cell r="AR374" t="str">
            <v>-</v>
          </cell>
          <cell r="AS374" t="str">
            <v>-</v>
          </cell>
          <cell r="AT374" t="str">
            <v>-</v>
          </cell>
          <cell r="AU374" t="str">
            <v>-</v>
          </cell>
        </row>
        <row r="375">
          <cell r="A375" t="str">
            <v>1101-3</v>
          </cell>
          <cell r="B375">
            <v>1101</v>
          </cell>
          <cell r="C375" t="str">
            <v>世界を惹きつける京都の魅力の発信</v>
          </cell>
          <cell r="D375">
            <v>3</v>
          </cell>
          <cell r="E375" t="str">
            <v>-</v>
          </cell>
          <cell r="F375" t="str">
            <v>-</v>
          </cell>
          <cell r="G375" t="str">
            <v>-</v>
          </cell>
          <cell r="H375" t="str">
            <v>-</v>
          </cell>
          <cell r="I375" t="str">
            <v>-</v>
          </cell>
          <cell r="J375" t="str">
            <v>-</v>
          </cell>
          <cell r="K375" t="str">
            <v>-</v>
          </cell>
          <cell r="L375" t="str">
            <v>-</v>
          </cell>
          <cell r="M375" t="str">
            <v>-</v>
          </cell>
          <cell r="S375" t="str">
            <v>-</v>
          </cell>
          <cell r="T375" t="str">
            <v>-</v>
          </cell>
          <cell r="U375" t="str">
            <v>-</v>
          </cell>
          <cell r="V375" t="str">
            <v>-</v>
          </cell>
          <cell r="X375" t="str">
            <v>-</v>
          </cell>
          <cell r="Y375" t="str">
            <v>-</v>
          </cell>
          <cell r="Z375" t="str">
            <v>-</v>
          </cell>
          <cell r="AA375" t="str">
            <v>-</v>
          </cell>
          <cell r="AB375" t="str">
            <v>-</v>
          </cell>
          <cell r="AC375" t="str">
            <v>-</v>
          </cell>
          <cell r="AD375" t="str">
            <v>-</v>
          </cell>
          <cell r="AE375" t="str">
            <v>-</v>
          </cell>
          <cell r="AF375" t="str">
            <v>-</v>
          </cell>
          <cell r="AG375" t="str">
            <v>-</v>
          </cell>
          <cell r="AH375" t="str">
            <v>-</v>
          </cell>
          <cell r="AI375" t="str">
            <v>-</v>
          </cell>
          <cell r="AJ375" t="str">
            <v>-</v>
          </cell>
          <cell r="AK375" t="str">
            <v>-</v>
          </cell>
          <cell r="AL375" t="str">
            <v>-</v>
          </cell>
          <cell r="AM375" t="str">
            <v>-</v>
          </cell>
          <cell r="AN375" t="str">
            <v>-</v>
          </cell>
          <cell r="AO375" t="str">
            <v>-</v>
          </cell>
          <cell r="AP375" t="str">
            <v>-</v>
          </cell>
          <cell r="AQ375" t="str">
            <v>-</v>
          </cell>
          <cell r="AR375" t="str">
            <v>-</v>
          </cell>
          <cell r="AS375" t="str">
            <v>-</v>
          </cell>
          <cell r="AT375" t="str">
            <v>-</v>
          </cell>
          <cell r="AU375" t="str">
            <v>-</v>
          </cell>
        </row>
        <row r="376">
          <cell r="A376" t="str">
            <v>1101-4</v>
          </cell>
          <cell r="B376">
            <v>1101</v>
          </cell>
          <cell r="C376" t="str">
            <v>世界を惹きつける京都の魅力の発信</v>
          </cell>
          <cell r="D376">
            <v>4</v>
          </cell>
          <cell r="E376" t="str">
            <v>-</v>
          </cell>
          <cell r="F376" t="str">
            <v>-</v>
          </cell>
          <cell r="G376" t="str">
            <v>-</v>
          </cell>
          <cell r="H376" t="str">
            <v>-</v>
          </cell>
          <cell r="I376" t="str">
            <v>-</v>
          </cell>
          <cell r="J376" t="str">
            <v>-</v>
          </cell>
          <cell r="K376" t="str">
            <v>-</v>
          </cell>
          <cell r="L376" t="str">
            <v>-</v>
          </cell>
          <cell r="M376" t="str">
            <v>-</v>
          </cell>
          <cell r="S376" t="str">
            <v>-</v>
          </cell>
          <cell r="T376" t="str">
            <v>-</v>
          </cell>
          <cell r="U376" t="str">
            <v>-</v>
          </cell>
          <cell r="V376" t="str">
            <v>-</v>
          </cell>
          <cell r="X376" t="str">
            <v>-</v>
          </cell>
          <cell r="Y376" t="str">
            <v>-</v>
          </cell>
          <cell r="Z376" t="str">
            <v>-</v>
          </cell>
          <cell r="AA376" t="str">
            <v>-</v>
          </cell>
          <cell r="AB376" t="str">
            <v>-</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t="str">
            <v>-</v>
          </cell>
          <cell r="AU376" t="str">
            <v>-</v>
          </cell>
        </row>
        <row r="377">
          <cell r="A377" t="str">
            <v>1101-5</v>
          </cell>
          <cell r="B377">
            <v>1101</v>
          </cell>
          <cell r="C377" t="str">
            <v>世界を惹きつける京都の魅力の発信</v>
          </cell>
          <cell r="D377">
            <v>5</v>
          </cell>
          <cell r="E377" t="str">
            <v>-</v>
          </cell>
          <cell r="F377" t="str">
            <v>-</v>
          </cell>
          <cell r="G377" t="str">
            <v>-</v>
          </cell>
          <cell r="H377" t="str">
            <v>-</v>
          </cell>
          <cell r="I377" t="str">
            <v>-</v>
          </cell>
          <cell r="J377" t="str">
            <v>-</v>
          </cell>
          <cell r="K377" t="str">
            <v>-</v>
          </cell>
          <cell r="L377" t="str">
            <v>-</v>
          </cell>
          <cell r="M377" t="str">
            <v>-</v>
          </cell>
          <cell r="S377" t="str">
            <v>-</v>
          </cell>
          <cell r="T377" t="str">
            <v>-</v>
          </cell>
          <cell r="U377" t="str">
            <v>-</v>
          </cell>
          <cell r="V377" t="str">
            <v>-</v>
          </cell>
          <cell r="X377" t="str">
            <v>-</v>
          </cell>
          <cell r="Y377" t="str">
            <v>-</v>
          </cell>
          <cell r="Z377" t="str">
            <v>-</v>
          </cell>
          <cell r="AA377" t="str">
            <v>-</v>
          </cell>
          <cell r="AB377" t="str">
            <v>-</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t="str">
            <v>-</v>
          </cell>
          <cell r="AU377" t="str">
            <v>-</v>
          </cell>
        </row>
        <row r="378">
          <cell r="A378" t="str">
            <v>1101-6</v>
          </cell>
          <cell r="B378">
            <v>1101</v>
          </cell>
          <cell r="C378" t="str">
            <v>世界を惹きつける京都の魅力の発信</v>
          </cell>
          <cell r="D378">
            <v>6</v>
          </cell>
          <cell r="E378" t="str">
            <v>-</v>
          </cell>
          <cell r="F378" t="str">
            <v>-</v>
          </cell>
          <cell r="G378" t="str">
            <v>-</v>
          </cell>
          <cell r="H378" t="str">
            <v>-</v>
          </cell>
          <cell r="I378" t="str">
            <v>-</v>
          </cell>
          <cell r="J378" t="str">
            <v>-</v>
          </cell>
          <cell r="K378" t="str">
            <v>-</v>
          </cell>
          <cell r="L378" t="str">
            <v>-</v>
          </cell>
          <cell r="M378" t="str">
            <v>-</v>
          </cell>
          <cell r="S378" t="str">
            <v>-</v>
          </cell>
          <cell r="T378" t="str">
            <v>-</v>
          </cell>
          <cell r="U378" t="str">
            <v>-</v>
          </cell>
          <cell r="V378" t="str">
            <v>-</v>
          </cell>
          <cell r="X378" t="str">
            <v>-</v>
          </cell>
          <cell r="Y378" t="str">
            <v>-</v>
          </cell>
          <cell r="Z378" t="str">
            <v>-</v>
          </cell>
          <cell r="AA378" t="str">
            <v>-</v>
          </cell>
          <cell r="AB378" t="str">
            <v>-</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t="str">
            <v>-</v>
          </cell>
          <cell r="AU378" t="str">
            <v>-</v>
          </cell>
        </row>
        <row r="379">
          <cell r="A379" t="str">
            <v>1101-7</v>
          </cell>
          <cell r="B379">
            <v>1101</v>
          </cell>
          <cell r="C379" t="str">
            <v>世界を惹きつける京都の魅力の発信</v>
          </cell>
          <cell r="D379">
            <v>7</v>
          </cell>
          <cell r="E379" t="str">
            <v>-</v>
          </cell>
          <cell r="F379" t="str">
            <v>-</v>
          </cell>
          <cell r="G379" t="str">
            <v>-</v>
          </cell>
          <cell r="H379" t="str">
            <v>-</v>
          </cell>
          <cell r="I379" t="str">
            <v>-</v>
          </cell>
          <cell r="J379" t="str">
            <v>-</v>
          </cell>
          <cell r="K379" t="str">
            <v>-</v>
          </cell>
          <cell r="L379" t="str">
            <v>-</v>
          </cell>
          <cell r="M379" t="str">
            <v>-</v>
          </cell>
          <cell r="S379" t="str">
            <v>-</v>
          </cell>
          <cell r="T379" t="str">
            <v>-</v>
          </cell>
          <cell r="U379" t="str">
            <v>-</v>
          </cell>
          <cell r="V379" t="str">
            <v>-</v>
          </cell>
          <cell r="X379" t="str">
            <v>-</v>
          </cell>
          <cell r="Y379" t="str">
            <v>-</v>
          </cell>
          <cell r="Z379" t="str">
            <v>-</v>
          </cell>
          <cell r="AA379" t="str">
            <v>-</v>
          </cell>
          <cell r="AB379" t="str">
            <v>-</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t="str">
            <v>-</v>
          </cell>
          <cell r="AU379" t="str">
            <v>-</v>
          </cell>
        </row>
        <row r="380">
          <cell r="A380" t="str">
            <v>1101-8</v>
          </cell>
          <cell r="B380">
            <v>1101</v>
          </cell>
          <cell r="C380" t="str">
            <v>世界を惹きつける京都の魅力の発信</v>
          </cell>
          <cell r="D380">
            <v>8</v>
          </cell>
          <cell r="E380" t="str">
            <v>-</v>
          </cell>
          <cell r="F380" t="str">
            <v>-</v>
          </cell>
          <cell r="G380" t="str">
            <v>-</v>
          </cell>
          <cell r="H380" t="str">
            <v>-</v>
          </cell>
          <cell r="I380" t="str">
            <v>-</v>
          </cell>
          <cell r="J380" t="str">
            <v>-</v>
          </cell>
          <cell r="K380" t="str">
            <v>-</v>
          </cell>
          <cell r="L380" t="str">
            <v>-</v>
          </cell>
          <cell r="M380" t="str">
            <v>-</v>
          </cell>
          <cell r="S380" t="str">
            <v>-</v>
          </cell>
          <cell r="T380" t="str">
            <v>-</v>
          </cell>
          <cell r="U380" t="str">
            <v>-</v>
          </cell>
          <cell r="V380" t="str">
            <v>-</v>
          </cell>
          <cell r="X380" t="str">
            <v>-</v>
          </cell>
          <cell r="Y380" t="str">
            <v>-</v>
          </cell>
          <cell r="Z380" t="str">
            <v>-</v>
          </cell>
          <cell r="AA380" t="str">
            <v>-</v>
          </cell>
          <cell r="AB380" t="str">
            <v>-</v>
          </cell>
          <cell r="AC380" t="str">
            <v>-</v>
          </cell>
          <cell r="AD380" t="str">
            <v>-</v>
          </cell>
          <cell r="AE380" t="str">
            <v>-</v>
          </cell>
          <cell r="AF380" t="str">
            <v>-</v>
          </cell>
          <cell r="AG380" t="str">
            <v>-</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t="str">
            <v>-</v>
          </cell>
          <cell r="AU380" t="str">
            <v>-</v>
          </cell>
        </row>
        <row r="381">
          <cell r="A381" t="str">
            <v>1101-9</v>
          </cell>
          <cell r="B381">
            <v>1101</v>
          </cell>
          <cell r="C381" t="str">
            <v>世界を惹きつける京都の魅力の発信</v>
          </cell>
          <cell r="D381">
            <v>9</v>
          </cell>
          <cell r="E381" t="str">
            <v>-</v>
          </cell>
          <cell r="F381" t="str">
            <v>-</v>
          </cell>
          <cell r="G381" t="str">
            <v>-</v>
          </cell>
          <cell r="H381" t="str">
            <v>-</v>
          </cell>
          <cell r="I381" t="str">
            <v>-</v>
          </cell>
          <cell r="J381" t="str">
            <v>-</v>
          </cell>
          <cell r="K381" t="str">
            <v>-</v>
          </cell>
          <cell r="L381" t="str">
            <v>-</v>
          </cell>
          <cell r="M381" t="str">
            <v>-</v>
          </cell>
          <cell r="S381" t="str">
            <v>-</v>
          </cell>
          <cell r="T381" t="str">
            <v>-</v>
          </cell>
          <cell r="U381" t="str">
            <v>-</v>
          </cell>
          <cell r="V381" t="str">
            <v>-</v>
          </cell>
          <cell r="X381" t="str">
            <v>-</v>
          </cell>
          <cell r="Y381" t="str">
            <v>-</v>
          </cell>
          <cell r="Z381" t="str">
            <v>-</v>
          </cell>
          <cell r="AA381" t="str">
            <v>-</v>
          </cell>
          <cell r="AB381" t="str">
            <v>-</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t="str">
            <v>-</v>
          </cell>
          <cell r="AU381" t="str">
            <v>-</v>
          </cell>
        </row>
        <row r="382">
          <cell r="A382" t="str">
            <v>1102-1</v>
          </cell>
          <cell r="B382">
            <v>1102</v>
          </cell>
          <cell r="C382" t="str">
            <v>市民主体の国際交流・国際協力の推進</v>
          </cell>
          <cell r="D382">
            <v>1</v>
          </cell>
          <cell r="E382" t="str">
            <v>市民主体の事業への後援名義許可数</v>
          </cell>
          <cell r="F382" t="str">
            <v>件</v>
          </cell>
          <cell r="G382" t="str">
            <v>総合企画局</v>
          </cell>
          <cell r="H382" t="str">
            <v>国際交流・共生推進室</v>
          </cell>
          <cell r="I382" t="str">
            <v>222-3072</v>
          </cell>
          <cell r="J382" t="str">
            <v>市民主体の事業のうち，国際交流，国際協力，多文化共生，海外販路開拓に係る事業への京都市からの後援名義許可数</v>
          </cell>
          <cell r="K382" t="str">
            <v>市民が主体的に行う国際交流活動状況を示す指標</v>
          </cell>
          <cell r="L382" t="str">
            <v>出典：事業担当課調べ</v>
          </cell>
          <cell r="M382" t="str">
            <v>増加する方が良い指標</v>
          </cell>
          <cell r="N382" t="str">
            <v>-</v>
          </cell>
          <cell r="O382" t="str">
            <v>-</v>
          </cell>
          <cell r="P382" t="str">
            <v>-</v>
          </cell>
          <cell r="Q382" t="str">
            <v>-</v>
          </cell>
          <cell r="R382" t="str">
            <v>-</v>
          </cell>
          <cell r="S382" t="str">
            <v>-</v>
          </cell>
          <cell r="T382" t="str">
            <v>-</v>
          </cell>
          <cell r="U382" t="str">
            <v>④外的要因を踏まえた目標値</v>
          </cell>
          <cell r="V382" t="str">
            <v>令和2年度以降の最高値</v>
          </cell>
          <cell r="W382">
            <v>145</v>
          </cell>
          <cell r="X382" t="str">
            <v>-</v>
          </cell>
          <cell r="Y382" t="str">
            <v>-</v>
          </cell>
          <cell r="Z382" t="str">
            <v>-</v>
          </cell>
          <cell r="AA382" t="str">
            <v>-</v>
          </cell>
          <cell r="AB382" t="str">
            <v>-</v>
          </cell>
          <cell r="AC382" t="str">
            <v>-</v>
          </cell>
          <cell r="AD382" t="str">
            <v>-</v>
          </cell>
          <cell r="AE382" t="str">
            <v>-</v>
          </cell>
          <cell r="AF382" t="str">
            <v>-</v>
          </cell>
          <cell r="AG382" t="str">
            <v>-</v>
          </cell>
          <cell r="AH382" t="str">
            <v>-</v>
          </cell>
          <cell r="AI382" t="str">
            <v>-</v>
          </cell>
          <cell r="AJ382" t="str">
            <v>-</v>
          </cell>
          <cell r="AK382" t="str">
            <v>-</v>
          </cell>
          <cell r="AL382" t="str">
            <v>-</v>
          </cell>
          <cell r="AM382" t="str">
            <v>・コロナ禍の令和２年度の状況を踏まえて目標値を設定する必要があることから，令和２年度目標値は設定せず，令和３年度は評価しない。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
・R2の実績値は，令和元年度の数値（回答時点で令和2年度の数値が把握できないため）</v>
          </cell>
          <cell r="AN382" t="str">
            <v>最新数値の目標値に対する達成度が
a：100％以上
b：80％以上～100％未満
c：60％以上～80％未満
d：40％以上～60％未満
e：40％未満</v>
          </cell>
          <cell r="AO382" t="str">
            <v>目標値を達成できればaとし，以下20％刻みで基準を設定した。</v>
          </cell>
          <cell r="AP382" t="str">
            <v>-</v>
          </cell>
          <cell r="AQ382" t="str">
            <v>-</v>
          </cell>
          <cell r="AR382" t="str">
            <v>-</v>
          </cell>
          <cell r="AS382" t="str">
            <v>-</v>
          </cell>
          <cell r="AT382" t="str">
            <v>-</v>
          </cell>
          <cell r="AU382" t="str">
            <v>-</v>
          </cell>
        </row>
        <row r="383">
          <cell r="A383" t="str">
            <v>1102-2</v>
          </cell>
          <cell r="B383">
            <v>1102</v>
          </cell>
          <cell r="C383" t="str">
            <v>市民主体の国際交流・国際協力の推進</v>
          </cell>
          <cell r="D383">
            <v>2</v>
          </cell>
          <cell r="E383" t="str">
            <v>京都市内に本部を置く大学・大学院・短期大学・日本語学校・専修学校に在学する留学生数</v>
          </cell>
          <cell r="F383" t="str">
            <v>人</v>
          </cell>
          <cell r="G383" t="str">
            <v>総合企画局</v>
          </cell>
          <cell r="H383" t="str">
            <v>総合政策室</v>
          </cell>
          <cell r="I383" t="str">
            <v>222-3032</v>
          </cell>
          <cell r="J383" t="str">
            <v>京都市内に本部を置く大学・大学院・短期大学・日本語学校・専修学校に在学する留学生数</v>
          </cell>
          <cell r="K383" t="str">
            <v>「大学のまち京都・学生のまち京都」として，留学生の集積状況を示す指標</v>
          </cell>
          <cell r="L383" t="str">
            <v>出典：独立行政法人日本学生支援機構</v>
          </cell>
          <cell r="M383" t="str">
            <v>増加する方が良い指標</v>
          </cell>
          <cell r="N383" t="str">
            <v>-</v>
          </cell>
          <cell r="O383" t="str">
            <v>-</v>
          </cell>
          <cell r="P383" t="str">
            <v>-</v>
          </cell>
          <cell r="Q383" t="str">
            <v>-</v>
          </cell>
          <cell r="R383" t="str">
            <v>-</v>
          </cell>
          <cell r="S383" t="str">
            <v>-</v>
          </cell>
          <cell r="T383" t="str">
            <v>-</v>
          </cell>
          <cell r="U383" t="str">
            <v>④外的要因を踏まえた目標値</v>
          </cell>
          <cell r="V383" t="str">
            <v>令和2年度以降の最高値</v>
          </cell>
          <cell r="W383">
            <v>13511</v>
          </cell>
          <cell r="X383" t="str">
            <v>-</v>
          </cell>
          <cell r="Y383" t="str">
            <v>-</v>
          </cell>
          <cell r="Z383" t="str">
            <v>-</v>
          </cell>
          <cell r="AA383" t="str">
            <v>-</v>
          </cell>
          <cell r="AB383" t="str">
            <v>-</v>
          </cell>
          <cell r="AC383" t="str">
            <v>-</v>
          </cell>
          <cell r="AD383" t="str">
            <v>-</v>
          </cell>
          <cell r="AE383" t="str">
            <v>-</v>
          </cell>
          <cell r="AF383" t="str">
            <v>-</v>
          </cell>
          <cell r="AG383" t="str">
            <v>-</v>
          </cell>
          <cell r="AH383" t="str">
            <v>-</v>
          </cell>
          <cell r="AI383" t="str">
            <v>-</v>
          </cell>
          <cell r="AJ383" t="str">
            <v>-</v>
          </cell>
          <cell r="AK383" t="str">
            <v>-</v>
          </cell>
          <cell r="AL383" t="str">
            <v>-</v>
          </cell>
          <cell r="AM383" t="str">
            <v>コロナ禍の令和２年度の状況を踏まえて目標値を設定する必要があることから，令和３年度（令和２年度実績）は評価しない。</v>
          </cell>
          <cell r="AN383" t="str">
            <v>最新数値の単年度目標値に対する達成度が
a：100％以上
b：95％以上～100％未満
c：90％以上～95％未満
d：85％以上～90％未満
e：85％未満</v>
          </cell>
          <cell r="AO383" t="str">
            <v>単年度目標値を達成すればaとし，以下5％刻みで基準をと設定した。</v>
          </cell>
          <cell r="AP383" t="str">
            <v>-</v>
          </cell>
          <cell r="AQ383" t="str">
            <v>-</v>
          </cell>
          <cell r="AR383" t="str">
            <v>-</v>
          </cell>
          <cell r="AS383" t="str">
            <v>-</v>
          </cell>
          <cell r="AT383" t="str">
            <v>-</v>
          </cell>
          <cell r="AU383" t="str">
            <v>-</v>
          </cell>
        </row>
        <row r="384">
          <cell r="A384" t="str">
            <v>1102-3</v>
          </cell>
          <cell r="B384">
            <v>1102</v>
          </cell>
          <cell r="C384" t="str">
            <v>市民主体の国際交流・国際協力の推進</v>
          </cell>
          <cell r="D384">
            <v>3</v>
          </cell>
          <cell r="E384" t="str">
            <v>-</v>
          </cell>
          <cell r="F384" t="str">
            <v>-</v>
          </cell>
          <cell r="G384" t="str">
            <v>-</v>
          </cell>
          <cell r="H384" t="str">
            <v>-</v>
          </cell>
          <cell r="I384" t="str">
            <v>-</v>
          </cell>
          <cell r="J384" t="str">
            <v>-</v>
          </cell>
          <cell r="K384" t="str">
            <v>-</v>
          </cell>
          <cell r="L384" t="str">
            <v>-</v>
          </cell>
          <cell r="M384" t="str">
            <v>-</v>
          </cell>
          <cell r="S384" t="str">
            <v>-</v>
          </cell>
          <cell r="T384" t="str">
            <v>-</v>
          </cell>
          <cell r="U384" t="str">
            <v>-</v>
          </cell>
          <cell r="V384" t="str">
            <v>-</v>
          </cell>
          <cell r="X384" t="str">
            <v>-</v>
          </cell>
          <cell r="Y384" t="str">
            <v>-</v>
          </cell>
          <cell r="Z384" t="str">
            <v>-</v>
          </cell>
          <cell r="AA384" t="str">
            <v>-</v>
          </cell>
          <cell r="AB384" t="str">
            <v>-</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t="str">
            <v>-</v>
          </cell>
          <cell r="AU384" t="str">
            <v>-</v>
          </cell>
        </row>
        <row r="385">
          <cell r="A385" t="str">
            <v>1102-4</v>
          </cell>
          <cell r="B385">
            <v>1102</v>
          </cell>
          <cell r="C385" t="str">
            <v>市民主体の国際交流・国際協力の推進</v>
          </cell>
          <cell r="D385">
            <v>4</v>
          </cell>
          <cell r="E385" t="str">
            <v>-</v>
          </cell>
          <cell r="F385" t="str">
            <v>-</v>
          </cell>
          <cell r="G385" t="str">
            <v>-</v>
          </cell>
          <cell r="H385" t="str">
            <v>-</v>
          </cell>
          <cell r="I385" t="str">
            <v>-</v>
          </cell>
          <cell r="J385" t="str">
            <v>-</v>
          </cell>
          <cell r="K385" t="str">
            <v>-</v>
          </cell>
          <cell r="L385" t="str">
            <v>-</v>
          </cell>
          <cell r="M385" t="str">
            <v>-</v>
          </cell>
          <cell r="S385" t="str">
            <v>-</v>
          </cell>
          <cell r="T385" t="str">
            <v>-</v>
          </cell>
          <cell r="U385" t="str">
            <v>-</v>
          </cell>
          <cell r="V385" t="str">
            <v>-</v>
          </cell>
          <cell r="X385" t="str">
            <v>-</v>
          </cell>
          <cell r="Y385" t="str">
            <v>-</v>
          </cell>
          <cell r="Z385" t="str">
            <v>-</v>
          </cell>
          <cell r="AA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t="str">
            <v>-</v>
          </cell>
          <cell r="AU385" t="str">
            <v>-</v>
          </cell>
        </row>
        <row r="386">
          <cell r="A386" t="str">
            <v>1102-5</v>
          </cell>
          <cell r="B386">
            <v>1102</v>
          </cell>
          <cell r="C386" t="str">
            <v>市民主体の国際交流・国際協力の推進</v>
          </cell>
          <cell r="D386">
            <v>5</v>
          </cell>
          <cell r="E386" t="str">
            <v>-</v>
          </cell>
          <cell r="F386" t="str">
            <v>-</v>
          </cell>
          <cell r="G386" t="str">
            <v>-</v>
          </cell>
          <cell r="H386" t="str">
            <v>-</v>
          </cell>
          <cell r="I386" t="str">
            <v>-</v>
          </cell>
          <cell r="J386" t="str">
            <v>-</v>
          </cell>
          <cell r="K386" t="str">
            <v>-</v>
          </cell>
          <cell r="L386" t="str">
            <v>-</v>
          </cell>
          <cell r="M386" t="str">
            <v>-</v>
          </cell>
          <cell r="S386" t="str">
            <v>-</v>
          </cell>
          <cell r="T386" t="str">
            <v>-</v>
          </cell>
          <cell r="U386" t="str">
            <v>-</v>
          </cell>
          <cell r="V386" t="str">
            <v>-</v>
          </cell>
          <cell r="X386" t="str">
            <v>-</v>
          </cell>
          <cell r="Y386" t="str">
            <v>-</v>
          </cell>
          <cell r="Z386" t="str">
            <v>-</v>
          </cell>
          <cell r="AA386" t="str">
            <v>-</v>
          </cell>
          <cell r="AB386" t="str">
            <v>-</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t="str">
            <v>-</v>
          </cell>
          <cell r="AU386" t="str">
            <v>-</v>
          </cell>
        </row>
        <row r="387">
          <cell r="A387" t="str">
            <v>1102-6</v>
          </cell>
          <cell r="B387">
            <v>1102</v>
          </cell>
          <cell r="C387" t="str">
            <v>市民主体の国際交流・国際協力の推進</v>
          </cell>
          <cell r="D387">
            <v>6</v>
          </cell>
          <cell r="E387" t="str">
            <v>-</v>
          </cell>
          <cell r="F387" t="str">
            <v>-</v>
          </cell>
          <cell r="G387" t="str">
            <v>-</v>
          </cell>
          <cell r="H387" t="str">
            <v>-</v>
          </cell>
          <cell r="I387" t="str">
            <v>-</v>
          </cell>
          <cell r="J387" t="str">
            <v>-</v>
          </cell>
          <cell r="K387" t="str">
            <v>-</v>
          </cell>
          <cell r="L387" t="str">
            <v>-</v>
          </cell>
          <cell r="M387" t="str">
            <v>-</v>
          </cell>
          <cell r="S387" t="str">
            <v>-</v>
          </cell>
          <cell r="T387" t="str">
            <v>-</v>
          </cell>
          <cell r="U387" t="str">
            <v>-</v>
          </cell>
          <cell r="V387" t="str">
            <v>-</v>
          </cell>
          <cell r="X387" t="str">
            <v>-</v>
          </cell>
          <cell r="Y387" t="str">
            <v>-</v>
          </cell>
          <cell r="Z387" t="str">
            <v>-</v>
          </cell>
          <cell r="AA387" t="str">
            <v>-</v>
          </cell>
          <cell r="AB387" t="str">
            <v>-</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t="str">
            <v>-</v>
          </cell>
          <cell r="AU387" t="str">
            <v>-</v>
          </cell>
        </row>
        <row r="388">
          <cell r="A388" t="str">
            <v>1102-7</v>
          </cell>
          <cell r="B388">
            <v>1102</v>
          </cell>
          <cell r="C388" t="str">
            <v>市民主体の国際交流・国際協力の推進</v>
          </cell>
          <cell r="D388">
            <v>7</v>
          </cell>
          <cell r="E388" t="str">
            <v>-</v>
          </cell>
          <cell r="F388" t="str">
            <v>-</v>
          </cell>
          <cell r="G388" t="str">
            <v>-</v>
          </cell>
          <cell r="H388" t="str">
            <v>-</v>
          </cell>
          <cell r="I388" t="str">
            <v>-</v>
          </cell>
          <cell r="J388" t="str">
            <v>-</v>
          </cell>
          <cell r="K388" t="str">
            <v>-</v>
          </cell>
          <cell r="L388" t="str">
            <v>-</v>
          </cell>
          <cell r="M388" t="str">
            <v>-</v>
          </cell>
          <cell r="S388" t="str">
            <v>-</v>
          </cell>
          <cell r="T388" t="str">
            <v>-</v>
          </cell>
          <cell r="U388" t="str">
            <v>-</v>
          </cell>
          <cell r="V388" t="str">
            <v>-</v>
          </cell>
          <cell r="X388" t="str">
            <v>-</v>
          </cell>
          <cell r="Y388" t="str">
            <v>-</v>
          </cell>
          <cell r="Z388" t="str">
            <v>-</v>
          </cell>
          <cell r="AA388" t="str">
            <v>-</v>
          </cell>
          <cell r="AB388" t="str">
            <v>-</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t="str">
            <v>-</v>
          </cell>
          <cell r="AU388" t="str">
            <v>-</v>
          </cell>
        </row>
        <row r="389">
          <cell r="A389" t="str">
            <v>1102-8</v>
          </cell>
          <cell r="B389">
            <v>1102</v>
          </cell>
          <cell r="C389" t="str">
            <v>市民主体の国際交流・国際協力の推進</v>
          </cell>
          <cell r="D389">
            <v>8</v>
          </cell>
          <cell r="E389" t="str">
            <v>-</v>
          </cell>
          <cell r="F389" t="str">
            <v>-</v>
          </cell>
          <cell r="G389" t="str">
            <v>-</v>
          </cell>
          <cell r="H389" t="str">
            <v>-</v>
          </cell>
          <cell r="I389" t="str">
            <v>-</v>
          </cell>
          <cell r="J389" t="str">
            <v>-</v>
          </cell>
          <cell r="K389" t="str">
            <v>-</v>
          </cell>
          <cell r="L389" t="str">
            <v>-</v>
          </cell>
          <cell r="M389" t="str">
            <v>-</v>
          </cell>
          <cell r="S389" t="str">
            <v>-</v>
          </cell>
          <cell r="T389" t="str">
            <v>-</v>
          </cell>
          <cell r="U389" t="str">
            <v>-</v>
          </cell>
          <cell r="V389" t="str">
            <v>-</v>
          </cell>
          <cell r="X389" t="str">
            <v>-</v>
          </cell>
          <cell r="Y389" t="str">
            <v>-</v>
          </cell>
          <cell r="Z389" t="str">
            <v>-</v>
          </cell>
          <cell r="AA389" t="str">
            <v>-</v>
          </cell>
          <cell r="AB389" t="str">
            <v>-</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t="str">
            <v>-</v>
          </cell>
          <cell r="AU389" t="str">
            <v>-</v>
          </cell>
        </row>
        <row r="390">
          <cell r="A390" t="str">
            <v>1102-9</v>
          </cell>
          <cell r="B390">
            <v>1102</v>
          </cell>
          <cell r="C390" t="str">
            <v>市民主体の国際交流・国際協力の推進</v>
          </cell>
          <cell r="D390">
            <v>9</v>
          </cell>
          <cell r="E390" t="str">
            <v>-</v>
          </cell>
          <cell r="F390" t="str">
            <v>-</v>
          </cell>
          <cell r="G390" t="str">
            <v>-</v>
          </cell>
          <cell r="H390" t="str">
            <v>-</v>
          </cell>
          <cell r="I390" t="str">
            <v>-</v>
          </cell>
          <cell r="J390" t="str">
            <v>-</v>
          </cell>
          <cell r="K390" t="str">
            <v>-</v>
          </cell>
          <cell r="L390" t="str">
            <v>-</v>
          </cell>
          <cell r="M390" t="str">
            <v>-</v>
          </cell>
          <cell r="S390" t="str">
            <v>-</v>
          </cell>
          <cell r="T390" t="str">
            <v>-</v>
          </cell>
          <cell r="U390" t="str">
            <v>-</v>
          </cell>
          <cell r="V390" t="str">
            <v>-</v>
          </cell>
          <cell r="X390" t="str">
            <v>-</v>
          </cell>
          <cell r="Y390" t="str">
            <v>-</v>
          </cell>
          <cell r="Z390" t="str">
            <v>-</v>
          </cell>
          <cell r="AA390" t="str">
            <v>-</v>
          </cell>
          <cell r="AB390" t="str">
            <v>-</v>
          </cell>
          <cell r="AC390" t="str">
            <v>-</v>
          </cell>
          <cell r="AD390" t="str">
            <v>-</v>
          </cell>
          <cell r="AE390" t="str">
            <v>-</v>
          </cell>
          <cell r="AF390" t="str">
            <v>-</v>
          </cell>
          <cell r="AG390" t="str">
            <v>-</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t="str">
            <v>-</v>
          </cell>
          <cell r="AU390" t="str">
            <v>-</v>
          </cell>
        </row>
        <row r="391">
          <cell r="A391" t="str">
            <v>1103-1</v>
          </cell>
          <cell r="B391">
            <v>1103</v>
          </cell>
          <cell r="C391" t="str">
            <v>異なる文化的背景や考え方，価値観等の多様性を生かしたまちづくりの推進</v>
          </cell>
          <cell r="D391">
            <v>1</v>
          </cell>
          <cell r="E391" t="str">
            <v>外国籍の住民基本台帳登録者における永住者数</v>
          </cell>
          <cell r="F391" t="str">
            <v>人</v>
          </cell>
          <cell r="G391" t="str">
            <v>総合企画局</v>
          </cell>
          <cell r="H391" t="str">
            <v>国際交流・共生推進室</v>
          </cell>
          <cell r="I391" t="str">
            <v>222-3072</v>
          </cell>
          <cell r="J391" t="str">
            <v>市内に在住する永住者の数</v>
          </cell>
          <cell r="K391" t="str">
            <v>多様性を生かしたまちづくりに向けた外国籍市民の暮らしやすさを示す指標</v>
          </cell>
          <cell r="L391" t="str">
            <v>出典：事業担当課調べ</v>
          </cell>
          <cell r="M391" t="str">
            <v>増加する方が良い指標</v>
          </cell>
          <cell r="N391" t="str">
            <v>-</v>
          </cell>
          <cell r="O391" t="str">
            <v>-</v>
          </cell>
          <cell r="P391" t="str">
            <v>-</v>
          </cell>
          <cell r="Q391" t="str">
            <v>-</v>
          </cell>
          <cell r="R391" t="str">
            <v>-</v>
          </cell>
          <cell r="S391" t="str">
            <v>-</v>
          </cell>
          <cell r="T391" t="str">
            <v>-</v>
          </cell>
          <cell r="U391" t="str">
            <v>④外的要因を踏まえた目標値</v>
          </cell>
          <cell r="V391" t="str">
            <v>令和2年度以降の最高値</v>
          </cell>
          <cell r="W391">
            <v>6112</v>
          </cell>
          <cell r="X391" t="str">
            <v>-</v>
          </cell>
          <cell r="Y391" t="str">
            <v>-</v>
          </cell>
          <cell r="Z391" t="str">
            <v>-</v>
          </cell>
          <cell r="AA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v>
          </cell>
          <cell r="AN391" t="str">
            <v>最新数値が前回数値から
a：100％以上
b：80％以上～100％未満
c：60％以上～80％未満
d：40％以上～60％未満
e：40％未満</v>
          </cell>
          <cell r="AO391" t="str">
            <v>目標値を達成できればaとし，以下20％刻みで基準を設定した。</v>
          </cell>
          <cell r="AP391" t="str">
            <v>-</v>
          </cell>
          <cell r="AQ391" t="str">
            <v>-</v>
          </cell>
          <cell r="AR391" t="str">
            <v>-</v>
          </cell>
          <cell r="AS391" t="str">
            <v>-</v>
          </cell>
          <cell r="AT391" t="str">
            <v>-</v>
          </cell>
          <cell r="AU391" t="str">
            <v>-</v>
          </cell>
        </row>
        <row r="392">
          <cell r="A392" t="str">
            <v>1103-2</v>
          </cell>
          <cell r="B392">
            <v>1103</v>
          </cell>
          <cell r="C392" t="str">
            <v>異なる文化的背景や考え方，価値観等の多様性を生かしたまちづくりの推進</v>
          </cell>
          <cell r="D392">
            <v>2</v>
          </cell>
          <cell r="E392" t="str">
            <v>外国籍児童生徒数(公立小学校～高校)</v>
          </cell>
          <cell r="F392" t="str">
            <v>人</v>
          </cell>
          <cell r="G392" t="str">
            <v>総合企画局</v>
          </cell>
          <cell r="H392" t="str">
            <v>国際交流・共生推進室</v>
          </cell>
          <cell r="I392" t="str">
            <v>222-3072</v>
          </cell>
          <cell r="J392" t="str">
            <v>市内の公立小学校～高校に在籍する外国籍児童生徒数</v>
          </cell>
          <cell r="K392" t="str">
            <v>多様性を生かしたまちづくりに向けた外国籍児童の暮らしやすさと学びやすさを示す指標</v>
          </cell>
          <cell r="L392" t="str">
            <v>出典：事業担当課調べ</v>
          </cell>
          <cell r="M392" t="str">
            <v>増加する方が良い指標</v>
          </cell>
          <cell r="N392" t="str">
            <v>-</v>
          </cell>
          <cell r="O392" t="str">
            <v>-</v>
          </cell>
          <cell r="P392" t="str">
            <v>-</v>
          </cell>
          <cell r="Q392" t="str">
            <v>-</v>
          </cell>
          <cell r="R392" t="str">
            <v>-</v>
          </cell>
          <cell r="S392" t="str">
            <v>-</v>
          </cell>
          <cell r="T392" t="str">
            <v>-</v>
          </cell>
          <cell r="U392" t="str">
            <v>④外的要因を踏まえた目標値</v>
          </cell>
          <cell r="V392" t="str">
            <v>令和2年度以降の最高値</v>
          </cell>
          <cell r="W392">
            <v>836</v>
          </cell>
          <cell r="X392" t="str">
            <v>-</v>
          </cell>
          <cell r="Y392" t="str">
            <v>-</v>
          </cell>
          <cell r="Z392" t="str">
            <v>-</v>
          </cell>
          <cell r="AA392" t="str">
            <v>-</v>
          </cell>
          <cell r="AB392" t="str">
            <v>-</v>
          </cell>
          <cell r="AC392" t="str">
            <v>-</v>
          </cell>
          <cell r="AD392" t="str">
            <v>-</v>
          </cell>
          <cell r="AE392" t="str">
            <v>-</v>
          </cell>
          <cell r="AF392" t="str">
            <v>-</v>
          </cell>
          <cell r="AG392" t="str">
            <v>-</v>
          </cell>
          <cell r="AH392" t="str">
            <v>-</v>
          </cell>
          <cell r="AI392" t="str">
            <v>-</v>
          </cell>
          <cell r="AJ392" t="str">
            <v>-</v>
          </cell>
          <cell r="AK392" t="str">
            <v>-</v>
          </cell>
          <cell r="AL392" t="str">
            <v>-</v>
          </cell>
          <cell r="AM392" t="str">
            <v>・コロナ禍の令和２年度の状況を踏まえて目標値を設定する必要があることから，令和２年度目標値は設定せず，令和３年度は評価しない。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
・R2の実績値は，令和元年度の数値（回答時点で令和2年度の数値が把握できないため）</v>
          </cell>
          <cell r="AN392" t="str">
            <v>最新数値が前回数値から
a：100％以上
b：80％以上～100％未満
c：60％以上～80％未満
d：40％以上～60％未満
e：40％未満</v>
          </cell>
          <cell r="AO392" t="str">
            <v>目標値を達成できればaとし，以下20％刻みで基準を設定した。</v>
          </cell>
          <cell r="AP392" t="str">
            <v>-</v>
          </cell>
          <cell r="AQ392" t="str">
            <v>-</v>
          </cell>
          <cell r="AR392" t="str">
            <v>-</v>
          </cell>
          <cell r="AS392" t="str">
            <v>-</v>
          </cell>
          <cell r="AT392" t="str">
            <v>-</v>
          </cell>
          <cell r="AU392" t="str">
            <v>-</v>
          </cell>
        </row>
        <row r="393">
          <cell r="A393" t="str">
            <v>1103-3</v>
          </cell>
          <cell r="B393">
            <v>1103</v>
          </cell>
          <cell r="C393" t="str">
            <v>異なる文化的背景や考え方，価値観等の多様性を生かしたまちづくりの推進</v>
          </cell>
          <cell r="D393">
            <v>3</v>
          </cell>
          <cell r="E393" t="str">
            <v>-</v>
          </cell>
          <cell r="F393" t="str">
            <v>-</v>
          </cell>
          <cell r="G393" t="str">
            <v>-</v>
          </cell>
          <cell r="H393" t="str">
            <v>-</v>
          </cell>
          <cell r="I393" t="str">
            <v>-</v>
          </cell>
          <cell r="J393" t="str">
            <v>-</v>
          </cell>
          <cell r="K393" t="str">
            <v>-</v>
          </cell>
          <cell r="L393" t="str">
            <v>-</v>
          </cell>
          <cell r="M393" t="str">
            <v>-</v>
          </cell>
          <cell r="S393" t="str">
            <v>-</v>
          </cell>
          <cell r="T393" t="str">
            <v>-</v>
          </cell>
          <cell r="U393" t="str">
            <v>-</v>
          </cell>
          <cell r="V393" t="str">
            <v>-</v>
          </cell>
          <cell r="X393" t="str">
            <v>-</v>
          </cell>
          <cell r="Y393" t="str">
            <v>-</v>
          </cell>
          <cell r="Z393" t="str">
            <v>-</v>
          </cell>
          <cell r="AA393" t="str">
            <v>-</v>
          </cell>
          <cell r="AB393" t="str">
            <v>-</v>
          </cell>
          <cell r="AC393" t="str">
            <v>-</v>
          </cell>
          <cell r="AD393" t="str">
            <v>-</v>
          </cell>
          <cell r="AE393" t="str">
            <v>-</v>
          </cell>
          <cell r="AF393" t="str">
            <v>-</v>
          </cell>
          <cell r="AG393" t="str">
            <v>-</v>
          </cell>
          <cell r="AH393" t="str">
            <v>-</v>
          </cell>
          <cell r="AI393" t="str">
            <v>-</v>
          </cell>
          <cell r="AJ393" t="str">
            <v>-</v>
          </cell>
          <cell r="AK393" t="str">
            <v>-</v>
          </cell>
          <cell r="AL393" t="str">
            <v>-</v>
          </cell>
          <cell r="AM393" t="str">
            <v>-</v>
          </cell>
          <cell r="AN393" t="str">
            <v>-</v>
          </cell>
          <cell r="AO393" t="str">
            <v>-</v>
          </cell>
          <cell r="AP393" t="str">
            <v>-</v>
          </cell>
          <cell r="AQ393" t="str">
            <v>-</v>
          </cell>
          <cell r="AR393" t="str">
            <v>-</v>
          </cell>
          <cell r="AS393" t="str">
            <v>-</v>
          </cell>
          <cell r="AT393" t="str">
            <v>-</v>
          </cell>
          <cell r="AU393" t="str">
            <v>-</v>
          </cell>
        </row>
        <row r="394">
          <cell r="A394" t="str">
            <v>1103-4</v>
          </cell>
          <cell r="B394">
            <v>1103</v>
          </cell>
          <cell r="C394" t="str">
            <v>異なる文化的背景や考え方，価値観等の多様性を生かしたまちづくりの推進</v>
          </cell>
          <cell r="D394">
            <v>4</v>
          </cell>
          <cell r="E394" t="str">
            <v>-</v>
          </cell>
          <cell r="F394" t="str">
            <v>-</v>
          </cell>
          <cell r="G394" t="str">
            <v>-</v>
          </cell>
          <cell r="H394" t="str">
            <v>-</v>
          </cell>
          <cell r="I394" t="str">
            <v>-</v>
          </cell>
          <cell r="J394" t="str">
            <v>-</v>
          </cell>
          <cell r="K394" t="str">
            <v>-</v>
          </cell>
          <cell r="L394" t="str">
            <v>-</v>
          </cell>
          <cell r="M394" t="str">
            <v>-</v>
          </cell>
          <cell r="S394" t="str">
            <v>-</v>
          </cell>
          <cell r="T394" t="str">
            <v>-</v>
          </cell>
          <cell r="U394" t="str">
            <v>-</v>
          </cell>
          <cell r="V394" t="str">
            <v>-</v>
          </cell>
          <cell r="X394" t="str">
            <v>-</v>
          </cell>
          <cell r="Y394" t="str">
            <v>-</v>
          </cell>
          <cell r="Z394" t="str">
            <v>-</v>
          </cell>
          <cell r="AA394" t="str">
            <v>-</v>
          </cell>
          <cell r="AB394" t="str">
            <v>-</v>
          </cell>
          <cell r="AC394" t="str">
            <v>-</v>
          </cell>
          <cell r="AD394" t="str">
            <v>-</v>
          </cell>
          <cell r="AE394" t="str">
            <v>-</v>
          </cell>
          <cell r="AF394" t="str">
            <v>-</v>
          </cell>
          <cell r="AG394" t="str">
            <v>-</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t="str">
            <v>-</v>
          </cell>
          <cell r="AU394" t="str">
            <v>-</v>
          </cell>
        </row>
        <row r="395">
          <cell r="A395" t="str">
            <v>1103-5</v>
          </cell>
          <cell r="B395">
            <v>1103</v>
          </cell>
          <cell r="C395" t="str">
            <v>異なる文化的背景や考え方，価値観等の多様性を生かしたまちづくりの推進</v>
          </cell>
          <cell r="D395">
            <v>5</v>
          </cell>
          <cell r="E395" t="str">
            <v>-</v>
          </cell>
          <cell r="F395" t="str">
            <v>-</v>
          </cell>
          <cell r="G395" t="str">
            <v>-</v>
          </cell>
          <cell r="H395" t="str">
            <v>-</v>
          </cell>
          <cell r="I395" t="str">
            <v>-</v>
          </cell>
          <cell r="J395" t="str">
            <v>-</v>
          </cell>
          <cell r="K395" t="str">
            <v>-</v>
          </cell>
          <cell r="L395" t="str">
            <v>-</v>
          </cell>
          <cell r="M395" t="str">
            <v>-</v>
          </cell>
          <cell r="S395" t="str">
            <v>-</v>
          </cell>
          <cell r="T395" t="str">
            <v>-</v>
          </cell>
          <cell r="U395" t="str">
            <v>-</v>
          </cell>
          <cell r="V395" t="str">
            <v>-</v>
          </cell>
          <cell r="X395" t="str">
            <v>-</v>
          </cell>
          <cell r="Y395" t="str">
            <v>-</v>
          </cell>
          <cell r="Z395" t="str">
            <v>-</v>
          </cell>
          <cell r="AA395" t="str">
            <v>-</v>
          </cell>
          <cell r="AB395" t="str">
            <v>-</v>
          </cell>
          <cell r="AC395" t="str">
            <v>-</v>
          </cell>
          <cell r="AD395" t="str">
            <v>-</v>
          </cell>
          <cell r="AE395" t="str">
            <v>-</v>
          </cell>
          <cell r="AF395" t="str">
            <v>-</v>
          </cell>
          <cell r="AG395" t="str">
            <v>-</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t="str">
            <v>-</v>
          </cell>
          <cell r="AU395" t="str">
            <v>-</v>
          </cell>
        </row>
        <row r="396">
          <cell r="A396" t="str">
            <v>1103-6</v>
          </cell>
          <cell r="B396">
            <v>1103</v>
          </cell>
          <cell r="C396" t="str">
            <v>異なる文化的背景や考え方，価値観等の多様性を生かしたまちづくりの推進</v>
          </cell>
          <cell r="D396">
            <v>6</v>
          </cell>
          <cell r="E396" t="str">
            <v>-</v>
          </cell>
          <cell r="F396" t="str">
            <v>-</v>
          </cell>
          <cell r="G396" t="str">
            <v>-</v>
          </cell>
          <cell r="H396" t="str">
            <v>-</v>
          </cell>
          <cell r="I396" t="str">
            <v>-</v>
          </cell>
          <cell r="J396" t="str">
            <v>-</v>
          </cell>
          <cell r="K396" t="str">
            <v>-</v>
          </cell>
          <cell r="L396" t="str">
            <v>-</v>
          </cell>
          <cell r="M396" t="str">
            <v>-</v>
          </cell>
          <cell r="S396" t="str">
            <v>-</v>
          </cell>
          <cell r="T396" t="str">
            <v>-</v>
          </cell>
          <cell r="U396" t="str">
            <v>-</v>
          </cell>
          <cell r="V396" t="str">
            <v>-</v>
          </cell>
          <cell r="X396" t="str">
            <v>-</v>
          </cell>
          <cell r="Y396" t="str">
            <v>-</v>
          </cell>
          <cell r="Z396" t="str">
            <v>-</v>
          </cell>
          <cell r="AA396" t="str">
            <v>-</v>
          </cell>
          <cell r="AB396" t="str">
            <v>-</v>
          </cell>
          <cell r="AC396" t="str">
            <v>-</v>
          </cell>
          <cell r="AD396" t="str">
            <v>-</v>
          </cell>
          <cell r="AE396" t="str">
            <v>-</v>
          </cell>
          <cell r="AF396" t="str">
            <v>-</v>
          </cell>
          <cell r="AG396" t="str">
            <v>-</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t="str">
            <v>-</v>
          </cell>
          <cell r="AU396" t="str">
            <v>-</v>
          </cell>
        </row>
        <row r="397">
          <cell r="A397" t="str">
            <v>1103-7</v>
          </cell>
          <cell r="B397">
            <v>1103</v>
          </cell>
          <cell r="C397" t="str">
            <v>異なる文化的背景や考え方，価値観等の多様性を生かしたまちづくりの推進</v>
          </cell>
          <cell r="D397">
            <v>7</v>
          </cell>
          <cell r="E397" t="str">
            <v>-</v>
          </cell>
          <cell r="F397" t="str">
            <v>-</v>
          </cell>
          <cell r="G397" t="str">
            <v>-</v>
          </cell>
          <cell r="H397" t="str">
            <v>-</v>
          </cell>
          <cell r="I397" t="str">
            <v>-</v>
          </cell>
          <cell r="J397" t="str">
            <v>-</v>
          </cell>
          <cell r="K397" t="str">
            <v>-</v>
          </cell>
          <cell r="L397" t="str">
            <v>-</v>
          </cell>
          <cell r="M397" t="str">
            <v>-</v>
          </cell>
          <cell r="S397" t="str">
            <v>-</v>
          </cell>
          <cell r="T397" t="str">
            <v>-</v>
          </cell>
          <cell r="U397" t="str">
            <v>-</v>
          </cell>
          <cell r="V397" t="str">
            <v>-</v>
          </cell>
          <cell r="X397" t="str">
            <v>-</v>
          </cell>
          <cell r="Y397" t="str">
            <v>-</v>
          </cell>
          <cell r="Z397" t="str">
            <v>-</v>
          </cell>
          <cell r="AA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t="str">
            <v>-</v>
          </cell>
          <cell r="AU397" t="str">
            <v>-</v>
          </cell>
        </row>
        <row r="398">
          <cell r="A398" t="str">
            <v>1103-8</v>
          </cell>
          <cell r="B398">
            <v>1103</v>
          </cell>
          <cell r="C398" t="str">
            <v>異なる文化的背景や考え方，価値観等の多様性を生かしたまちづくりの推進</v>
          </cell>
          <cell r="D398">
            <v>8</v>
          </cell>
          <cell r="E398" t="str">
            <v>-</v>
          </cell>
          <cell r="F398" t="str">
            <v>-</v>
          </cell>
          <cell r="G398" t="str">
            <v>-</v>
          </cell>
          <cell r="H398" t="str">
            <v>-</v>
          </cell>
          <cell r="I398" t="str">
            <v>-</v>
          </cell>
          <cell r="J398" t="str">
            <v>-</v>
          </cell>
          <cell r="K398" t="str">
            <v>-</v>
          </cell>
          <cell r="L398" t="str">
            <v>-</v>
          </cell>
          <cell r="M398" t="str">
            <v>-</v>
          </cell>
          <cell r="S398" t="str">
            <v>-</v>
          </cell>
          <cell r="T398" t="str">
            <v>-</v>
          </cell>
          <cell r="U398" t="str">
            <v>-</v>
          </cell>
          <cell r="V398" t="str">
            <v>-</v>
          </cell>
          <cell r="X398" t="str">
            <v>-</v>
          </cell>
          <cell r="Y398" t="str">
            <v>-</v>
          </cell>
          <cell r="Z398" t="str">
            <v>-</v>
          </cell>
          <cell r="AA398" t="str">
            <v>-</v>
          </cell>
          <cell r="AB398" t="str">
            <v>-</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t="str">
            <v>-</v>
          </cell>
          <cell r="AU398" t="str">
            <v>-</v>
          </cell>
        </row>
        <row r="399">
          <cell r="A399" t="str">
            <v>1103-9</v>
          </cell>
          <cell r="B399">
            <v>1103</v>
          </cell>
          <cell r="C399" t="str">
            <v>異なる文化的背景や考え方，価値観等の多様性を生かしたまちづくりの推進</v>
          </cell>
          <cell r="D399">
            <v>9</v>
          </cell>
          <cell r="E399" t="str">
            <v>-</v>
          </cell>
          <cell r="F399" t="str">
            <v>-</v>
          </cell>
          <cell r="G399" t="str">
            <v>-</v>
          </cell>
          <cell r="H399" t="str">
            <v>-</v>
          </cell>
          <cell r="I399" t="str">
            <v>-</v>
          </cell>
          <cell r="J399" t="str">
            <v>-</v>
          </cell>
          <cell r="K399" t="str">
            <v>-</v>
          </cell>
          <cell r="L399" t="str">
            <v>-</v>
          </cell>
          <cell r="M399" t="str">
            <v>-</v>
          </cell>
          <cell r="S399" t="str">
            <v>-</v>
          </cell>
          <cell r="T399" t="str">
            <v>-</v>
          </cell>
          <cell r="U399" t="str">
            <v>-</v>
          </cell>
          <cell r="V399" t="str">
            <v>-</v>
          </cell>
          <cell r="X399" t="str">
            <v>-</v>
          </cell>
          <cell r="Y399" t="str">
            <v>-</v>
          </cell>
          <cell r="Z399" t="str">
            <v>-</v>
          </cell>
          <cell r="AA399" t="str">
            <v>-</v>
          </cell>
          <cell r="AB399" t="str">
            <v>-</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t="str">
            <v>-</v>
          </cell>
          <cell r="AU399" t="str">
            <v>-</v>
          </cell>
        </row>
        <row r="400">
          <cell r="A400" t="str">
            <v>1201-1</v>
          </cell>
          <cell r="B400">
            <v>1201</v>
          </cell>
          <cell r="C400" t="str">
            <v>子ども・若者のライフステージに応じた切れ目のない支援</v>
          </cell>
          <cell r="D400">
            <v>1</v>
          </cell>
          <cell r="E400" t="str">
            <v>生後4箇月までの乳児のいる家庭への訪問率(未訪問家庭への支援を含む)</v>
          </cell>
          <cell r="F400" t="str">
            <v>％</v>
          </cell>
          <cell r="G400" t="str">
            <v>子ども若者はぐくみ局</v>
          </cell>
          <cell r="H400" t="str">
            <v>子ども家庭支援課</v>
          </cell>
          <cell r="I400" t="str">
            <v>746-7625</v>
          </cell>
          <cell r="J400" t="str">
            <v>生後4箇月までの乳児のいる家庭のうち，各区役所・支所子どもはぐくみ室実施の新生児等訪問指導事業(こんにちは赤ちゃん事業)により家庭訪問が行われた家庭及び未訪問ではあるが別途各区役所・支所子どもはぐくみ室により必要な状況把握・適切な支援が行われた家庭の割合</v>
          </cell>
          <cell r="K400" t="str">
            <v>子育て家庭向けの保健サービスの充実状況を示す指標</v>
          </cell>
          <cell r="L400" t="str">
            <v>算出方法：(1年間の訪問家庭数+1年間の未訪問家庭の内別途必要な対応を行った家庭数)/1年間の訪問対象家庭数×100
出典：保健事業実績表</v>
          </cell>
          <cell r="M400" t="str">
            <v>増加する方が良い指標</v>
          </cell>
          <cell r="N400">
            <v>100</v>
          </cell>
          <cell r="O400">
            <v>100</v>
          </cell>
          <cell r="P400">
            <v>100</v>
          </cell>
          <cell r="Q400">
            <v>100</v>
          </cell>
          <cell r="R400">
            <v>100</v>
          </cell>
          <cell r="S400" t="str">
            <v>R6</v>
          </cell>
          <cell r="T400">
            <v>100</v>
          </cell>
          <cell r="U400" t="str">
            <v>①既存計画に基づいて算出する目標値</v>
          </cell>
          <cell r="V400" t="str">
            <v>京都市はぐくみプラン(京都市子ども・若者総合計画)</v>
          </cell>
          <cell r="W400">
            <v>100</v>
          </cell>
          <cell r="X400" t="str">
            <v>-</v>
          </cell>
          <cell r="Y400" t="str">
            <v>-</v>
          </cell>
          <cell r="Z400" t="str">
            <v>-</v>
          </cell>
          <cell r="AA400" t="str">
            <v>-</v>
          </cell>
          <cell r="AB400">
            <v>1</v>
          </cell>
          <cell r="AC400" t="str">
            <v>-</v>
          </cell>
          <cell r="AD400" t="str">
            <v>-</v>
          </cell>
          <cell r="AE400" t="str">
            <v>-</v>
          </cell>
          <cell r="AF400" t="str">
            <v>-</v>
          </cell>
          <cell r="AG400">
            <v>1</v>
          </cell>
          <cell r="AH400" t="str">
            <v>-</v>
          </cell>
          <cell r="AI400" t="str">
            <v>-</v>
          </cell>
          <cell r="AJ400" t="str">
            <v>-</v>
          </cell>
          <cell r="AK400" t="str">
            <v>-</v>
          </cell>
          <cell r="AL400" t="str">
            <v>-</v>
          </cell>
          <cell r="AM400" t="str">
            <v>(参考)過去3年の訪問率
H29：100％
H30：100％
R元：100％</v>
          </cell>
          <cell r="AN400" t="str">
            <v>最新数値が
a：100％
b：95％以上～100％未満
c：90％以上～95％未満
d：85％以上～90％未満
e：85％未満</v>
          </cell>
          <cell r="AO400" t="str">
            <v>訪問率100％をaとし，以下5％刻みで基準を設定した。</v>
          </cell>
          <cell r="AP400" t="str">
            <v>a</v>
          </cell>
          <cell r="AQ400" t="str">
            <v>-</v>
          </cell>
          <cell r="AR400" t="str">
            <v>-</v>
          </cell>
          <cell r="AS400" t="str">
            <v>-</v>
          </cell>
          <cell r="AT400" t="str">
            <v>-</v>
          </cell>
          <cell r="AU400">
            <v>1</v>
          </cell>
        </row>
        <row r="401">
          <cell r="A401" t="str">
            <v>1201-2</v>
          </cell>
          <cell r="B401">
            <v>1201</v>
          </cell>
          <cell r="C401" t="str">
            <v>子ども・若者のライフステージに応じた切れ目のない支援</v>
          </cell>
          <cell r="D401">
            <v>2</v>
          </cell>
          <cell r="E401" t="str">
            <v>時間外保育事業利用児童数</v>
          </cell>
          <cell r="F401" t="str">
            <v>人日</v>
          </cell>
          <cell r="G401" t="str">
            <v>子ども若者はぐくみ局</v>
          </cell>
          <cell r="H401" t="str">
            <v>幼保総合支援室</v>
          </cell>
          <cell r="I401" t="str">
            <v>251-2390</v>
          </cell>
          <cell r="J401" t="str">
            <v>保育標準時間を超えて保育を利用している児童の数</v>
          </cell>
          <cell r="K401" t="str">
            <v>多様な保育サービスを提供するための取組状況を示す指標</v>
          </cell>
          <cell r="L401" t="str">
            <v>算出方法：全数調査
出典：事業担当課調べ</v>
          </cell>
          <cell r="M401" t="str">
            <v>増加する方が良い指標</v>
          </cell>
          <cell r="N401">
            <v>472700</v>
          </cell>
          <cell r="O401">
            <v>472700</v>
          </cell>
          <cell r="P401">
            <v>472700</v>
          </cell>
          <cell r="Q401">
            <v>472700</v>
          </cell>
          <cell r="R401">
            <v>472700</v>
          </cell>
          <cell r="S401" t="str">
            <v>R6</v>
          </cell>
          <cell r="T401">
            <v>472700</v>
          </cell>
          <cell r="U401" t="str">
            <v>①既存計画に基づいて算出する目標値</v>
          </cell>
          <cell r="V401" t="str">
            <v>京都市はぐくみプラン(京都市子ども・若者総合計画)</v>
          </cell>
          <cell r="W401">
            <v>402790</v>
          </cell>
          <cell r="X401" t="str">
            <v>-</v>
          </cell>
          <cell r="Y401" t="str">
            <v>-</v>
          </cell>
          <cell r="Z401" t="str">
            <v>-</v>
          </cell>
          <cell r="AA401" t="str">
            <v>-</v>
          </cell>
          <cell r="AB401">
            <v>0.85210492913052671</v>
          </cell>
          <cell r="AC401" t="str">
            <v>-</v>
          </cell>
          <cell r="AD401" t="str">
            <v>-</v>
          </cell>
          <cell r="AE401" t="str">
            <v>-</v>
          </cell>
          <cell r="AF401" t="str">
            <v>-</v>
          </cell>
          <cell r="AG401">
            <v>0.85210492913052671</v>
          </cell>
          <cell r="AH401" t="str">
            <v>-</v>
          </cell>
          <cell r="AI401" t="str">
            <v>-</v>
          </cell>
          <cell r="AJ401" t="str">
            <v>-</v>
          </cell>
          <cell r="AK401" t="str">
            <v>-</v>
          </cell>
          <cell r="AL401" t="str">
            <v>-</v>
          </cell>
          <cell r="AM401" t="str">
            <v>(参考)過去3年の利用児童数
H29：469,747人日
H30：515,235人日
R元：499,497人日</v>
          </cell>
          <cell r="AN401" t="str">
            <v>最新の目標値に対する達成度が
a：90％以上
b：80％以上～90％未満
c：70％以上～80％未満
d：60％以上～70％未満
e：60％未満</v>
          </cell>
          <cell r="AO401" t="str">
            <v>京都市はぐくみプランに掲げた利用量の見込みを確保した提供体制の90％以上をaとし，以下10％刻みで基準を設定した。</v>
          </cell>
          <cell r="AP401" t="str">
            <v>b</v>
          </cell>
          <cell r="AQ401" t="str">
            <v>-</v>
          </cell>
          <cell r="AR401" t="str">
            <v>-</v>
          </cell>
          <cell r="AS401" t="str">
            <v>-</v>
          </cell>
          <cell r="AT401" t="str">
            <v>-</v>
          </cell>
          <cell r="AU401">
            <v>1</v>
          </cell>
        </row>
        <row r="402">
          <cell r="A402" t="str">
            <v>1201-3</v>
          </cell>
          <cell r="B402">
            <v>1201</v>
          </cell>
          <cell r="C402" t="str">
            <v>子ども・若者のライフステージに応じた切れ目のない支援</v>
          </cell>
          <cell r="D402">
            <v>3</v>
          </cell>
          <cell r="E402" t="str">
            <v>一時預かり事業利用児童数</v>
          </cell>
          <cell r="F402" t="str">
            <v>人日</v>
          </cell>
          <cell r="G402" t="str">
            <v>子ども若者はぐくみ局</v>
          </cell>
          <cell r="H402" t="str">
            <v>幼保総合支援室</v>
          </cell>
          <cell r="I402" t="str">
            <v>251-2390</v>
          </cell>
          <cell r="J402" t="str">
            <v>認可保育所等に入所していない児童の一時的な保育を利用している児童の数</v>
          </cell>
          <cell r="K402" t="str">
            <v>多様な保育サービスを提供するための取組状況を示す指標</v>
          </cell>
          <cell r="L402" t="str">
            <v>算出方法：全数調査
出典：事業担当課調べ</v>
          </cell>
          <cell r="M402" t="str">
            <v>増加する方が良い指標</v>
          </cell>
          <cell r="N402">
            <v>52000</v>
          </cell>
          <cell r="O402">
            <v>52000</v>
          </cell>
          <cell r="P402">
            <v>52000</v>
          </cell>
          <cell r="Q402">
            <v>52000</v>
          </cell>
          <cell r="R402">
            <v>52000</v>
          </cell>
          <cell r="S402" t="str">
            <v>R6</v>
          </cell>
          <cell r="T402">
            <v>52000</v>
          </cell>
          <cell r="U402" t="str">
            <v>①既存計画に基づいて算出する目標値</v>
          </cell>
          <cell r="V402" t="str">
            <v>京都市はぐくみプラン(京都市子ども・若者総合計画)</v>
          </cell>
          <cell r="W402">
            <v>24763</v>
          </cell>
          <cell r="X402" t="str">
            <v>-</v>
          </cell>
          <cell r="Y402" t="str">
            <v>-</v>
          </cell>
          <cell r="Z402" t="str">
            <v>-</v>
          </cell>
          <cell r="AA402" t="str">
            <v>-</v>
          </cell>
          <cell r="AB402">
            <v>0.47621153846153846</v>
          </cell>
          <cell r="AC402" t="str">
            <v>-</v>
          </cell>
          <cell r="AD402" t="str">
            <v>-</v>
          </cell>
          <cell r="AE402" t="str">
            <v>-</v>
          </cell>
          <cell r="AF402" t="str">
            <v>-</v>
          </cell>
          <cell r="AG402">
            <v>0.47621153846153846</v>
          </cell>
          <cell r="AH402" t="str">
            <v>-</v>
          </cell>
          <cell r="AI402" t="str">
            <v>-</v>
          </cell>
          <cell r="AJ402" t="str">
            <v>-</v>
          </cell>
          <cell r="AK402" t="str">
            <v>-</v>
          </cell>
          <cell r="AL402" t="str">
            <v>-</v>
          </cell>
          <cell r="AM402" t="str">
            <v>(参考)過去3年の利用児童数
H29：53,480人日
H30：50,464人日
R元：43,715人日</v>
          </cell>
          <cell r="AN402" t="str">
            <v>最新の目標値に対する達成度が
a：90％以上
b：80％以上～90％未満
c：70％以上～80％未満
d：60％以上～70％未満
e：60％未満</v>
          </cell>
          <cell r="AO402" t="str">
            <v>京都市はぐくみプランに掲げた利用量の見込みを確保した提供体制の90％以上をaとし，以下10％刻みで基準を設定した。</v>
          </cell>
          <cell r="AP402" t="str">
            <v>e</v>
          </cell>
          <cell r="AQ402" t="str">
            <v>-</v>
          </cell>
          <cell r="AR402" t="str">
            <v>-</v>
          </cell>
          <cell r="AS402" t="str">
            <v>-</v>
          </cell>
          <cell r="AT402" t="str">
            <v>-</v>
          </cell>
          <cell r="AU402">
            <v>1</v>
          </cell>
        </row>
        <row r="403">
          <cell r="A403" t="str">
            <v>1201-4</v>
          </cell>
          <cell r="B403">
            <v>1201</v>
          </cell>
          <cell r="C403" t="str">
            <v>子ども・若者のライフステージに応じた切れ目のない支援</v>
          </cell>
          <cell r="D403">
            <v>4</v>
          </cell>
          <cell r="E403" t="str">
            <v>京都市子育て支援活動いきいきセンター(つどいの広場)事業実施箇所数</v>
          </cell>
          <cell r="F403" t="str">
            <v>箇所</v>
          </cell>
          <cell r="G403" t="str">
            <v>子ども若者はぐくみ局</v>
          </cell>
          <cell r="H403" t="str">
            <v>育成推進課</v>
          </cell>
          <cell r="I403" t="str">
            <v>746-7610</v>
          </cell>
          <cell r="J403" t="str">
            <v>京都市子育て支援活動いきいきセンター(つどいの広場)事業の実施箇所数</v>
          </cell>
          <cell r="K403" t="str">
            <v>身近な地域に子育て支援機能を有する施設があるかを示す指標</v>
          </cell>
          <cell r="L403" t="str">
            <v>算出方法：年度末の京都市子育て支援活動いきいきセンター(つどいの広場)事業実施箇所数
出典：事業担当課調べ</v>
          </cell>
          <cell r="M403" t="str">
            <v>増加する方が良い指標</v>
          </cell>
          <cell r="N403">
            <v>36</v>
          </cell>
          <cell r="O403">
            <v>37</v>
          </cell>
          <cell r="P403">
            <v>38</v>
          </cell>
          <cell r="Q403">
            <v>39</v>
          </cell>
          <cell r="R403">
            <v>40</v>
          </cell>
          <cell r="S403" t="str">
            <v>R6</v>
          </cell>
          <cell r="T403">
            <v>40</v>
          </cell>
          <cell r="U403" t="str">
            <v>①既存計画に基づいて算出する目標値</v>
          </cell>
          <cell r="V403" t="str">
            <v>京都市はぐくみプラン(京都市子ども・若者総合計画)</v>
          </cell>
          <cell r="W403">
            <v>36</v>
          </cell>
          <cell r="X403" t="str">
            <v>-</v>
          </cell>
          <cell r="Y403" t="str">
            <v>-</v>
          </cell>
          <cell r="Z403" t="str">
            <v>-</v>
          </cell>
          <cell r="AA403" t="str">
            <v>-</v>
          </cell>
          <cell r="AB403">
            <v>1</v>
          </cell>
          <cell r="AC403" t="str">
            <v>-</v>
          </cell>
          <cell r="AD403" t="str">
            <v>-</v>
          </cell>
          <cell r="AE403" t="str">
            <v>-</v>
          </cell>
          <cell r="AF403" t="str">
            <v>-</v>
          </cell>
          <cell r="AG403">
            <v>0.9</v>
          </cell>
          <cell r="AH403" t="str">
            <v>-</v>
          </cell>
          <cell r="AI403" t="str">
            <v>-</v>
          </cell>
          <cell r="AJ403" t="str">
            <v>-</v>
          </cell>
          <cell r="AK403" t="str">
            <v>-</v>
          </cell>
          <cell r="AL403" t="str">
            <v>-</v>
          </cell>
          <cell r="AM403" t="str">
            <v>各年度の目標値
R2：36箇所
R3：37箇所
R4：38箇所
R5：39箇所
R6：40箇所
(参考)過去3年の事業実施箇所数
H29：35箇所
H30：34箇所
R元：34箇所</v>
          </cell>
          <cell r="AN403" t="str">
            <v>最新数値の目標値に対する達成度が
a：達成度100％以上
b：達成度95％以上～100％未満
c：達成度90％以上～95％未満
d：達成度85％以上～90％未満
e：達成度85％未満</v>
          </cell>
          <cell r="AO403" t="str">
            <v>京都市はぐくみプランに基づき各年度の目標値を設定し，目標値に対する達成度が100％以上をaとし，以下5％刻みでに基準を設定した。</v>
          </cell>
          <cell r="AP403" t="str">
            <v>a</v>
          </cell>
          <cell r="AQ403" t="str">
            <v>-</v>
          </cell>
          <cell r="AR403" t="str">
            <v>-</v>
          </cell>
          <cell r="AS403" t="str">
            <v>-</v>
          </cell>
          <cell r="AT403" t="str">
            <v>-</v>
          </cell>
          <cell r="AU403">
            <v>1</v>
          </cell>
        </row>
        <row r="404">
          <cell r="A404" t="str">
            <v>1201-5</v>
          </cell>
          <cell r="B404">
            <v>1201</v>
          </cell>
          <cell r="C404" t="str">
            <v>子ども・若者のライフステージに応じた切れ目のない支援</v>
          </cell>
          <cell r="D404">
            <v>5</v>
          </cell>
          <cell r="E404" t="str">
            <v>-</v>
          </cell>
          <cell r="F404" t="str">
            <v>-</v>
          </cell>
          <cell r="G404" t="str">
            <v>-</v>
          </cell>
          <cell r="H404" t="str">
            <v>-</v>
          </cell>
          <cell r="I404" t="str">
            <v>-</v>
          </cell>
          <cell r="J404" t="str">
            <v>-</v>
          </cell>
          <cell r="K404" t="str">
            <v>-</v>
          </cell>
          <cell r="L404" t="str">
            <v>-</v>
          </cell>
          <cell r="M404" t="str">
            <v>-</v>
          </cell>
          <cell r="S404" t="str">
            <v>-</v>
          </cell>
          <cell r="T404" t="str">
            <v>-</v>
          </cell>
          <cell r="U404" t="str">
            <v>-</v>
          </cell>
          <cell r="V404" t="str">
            <v>-</v>
          </cell>
          <cell r="X404" t="str">
            <v>-</v>
          </cell>
          <cell r="Y404" t="str">
            <v>-</v>
          </cell>
          <cell r="Z404" t="str">
            <v>-</v>
          </cell>
          <cell r="AA404" t="str">
            <v>-</v>
          </cell>
          <cell r="AB404" t="str">
            <v>-</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t="str">
            <v>-</v>
          </cell>
          <cell r="AU404" t="str">
            <v>-</v>
          </cell>
        </row>
        <row r="405">
          <cell r="A405" t="str">
            <v>1201-6</v>
          </cell>
          <cell r="B405">
            <v>1201</v>
          </cell>
          <cell r="C405" t="str">
            <v>子ども・若者のライフステージに応じた切れ目のない支援</v>
          </cell>
          <cell r="D405">
            <v>6</v>
          </cell>
          <cell r="E405" t="str">
            <v>-</v>
          </cell>
          <cell r="F405" t="str">
            <v>-</v>
          </cell>
          <cell r="G405" t="str">
            <v>-</v>
          </cell>
          <cell r="H405" t="str">
            <v>-</v>
          </cell>
          <cell r="I405" t="str">
            <v>-</v>
          </cell>
          <cell r="J405" t="str">
            <v>-</v>
          </cell>
          <cell r="K405" t="str">
            <v>-</v>
          </cell>
          <cell r="L405" t="str">
            <v>-</v>
          </cell>
          <cell r="M405" t="str">
            <v>-</v>
          </cell>
          <cell r="S405" t="str">
            <v>-</v>
          </cell>
          <cell r="T405" t="str">
            <v>-</v>
          </cell>
          <cell r="U405" t="str">
            <v>-</v>
          </cell>
          <cell r="V405" t="str">
            <v>-</v>
          </cell>
          <cell r="X405" t="str">
            <v>-</v>
          </cell>
          <cell r="Y405" t="str">
            <v>-</v>
          </cell>
          <cell r="Z405" t="str">
            <v>-</v>
          </cell>
          <cell r="AA405" t="str">
            <v>-</v>
          </cell>
          <cell r="AB405" t="str">
            <v>-</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t="str">
            <v>-</v>
          </cell>
          <cell r="AU405" t="str">
            <v>-</v>
          </cell>
        </row>
        <row r="406">
          <cell r="A406" t="str">
            <v>1201-7</v>
          </cell>
          <cell r="B406">
            <v>1201</v>
          </cell>
          <cell r="C406" t="str">
            <v>子ども・若者のライフステージに応じた切れ目のない支援</v>
          </cell>
          <cell r="D406">
            <v>7</v>
          </cell>
          <cell r="E406" t="str">
            <v>-</v>
          </cell>
          <cell r="F406" t="str">
            <v>-</v>
          </cell>
          <cell r="G406" t="str">
            <v>-</v>
          </cell>
          <cell r="H406" t="str">
            <v>-</v>
          </cell>
          <cell r="I406" t="str">
            <v>-</v>
          </cell>
          <cell r="J406" t="str">
            <v>-</v>
          </cell>
          <cell r="K406" t="str">
            <v>-</v>
          </cell>
          <cell r="L406" t="str">
            <v>-</v>
          </cell>
          <cell r="M406" t="str">
            <v>-</v>
          </cell>
          <cell r="S406" t="str">
            <v>-</v>
          </cell>
          <cell r="T406" t="str">
            <v>-</v>
          </cell>
          <cell r="U406" t="str">
            <v>-</v>
          </cell>
          <cell r="V406" t="str">
            <v>-</v>
          </cell>
          <cell r="X406" t="str">
            <v>-</v>
          </cell>
          <cell r="Y406" t="str">
            <v>-</v>
          </cell>
          <cell r="Z406" t="str">
            <v>-</v>
          </cell>
          <cell r="AA406" t="str">
            <v>-</v>
          </cell>
          <cell r="AB406" t="str">
            <v>-</v>
          </cell>
          <cell r="AC406" t="str">
            <v>-</v>
          </cell>
          <cell r="AD406" t="str">
            <v>-</v>
          </cell>
          <cell r="AE406" t="str">
            <v>-</v>
          </cell>
          <cell r="AF406" t="str">
            <v>-</v>
          </cell>
          <cell r="AG406" t="str">
            <v>-</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t="str">
            <v>-</v>
          </cell>
          <cell r="AU406" t="str">
            <v>-</v>
          </cell>
        </row>
        <row r="407">
          <cell r="A407" t="str">
            <v>1201-8</v>
          </cell>
          <cell r="B407">
            <v>1201</v>
          </cell>
          <cell r="C407" t="str">
            <v>子ども・若者のライフステージに応じた切れ目のない支援</v>
          </cell>
          <cell r="D407">
            <v>8</v>
          </cell>
          <cell r="E407" t="str">
            <v>-</v>
          </cell>
          <cell r="F407" t="str">
            <v>-</v>
          </cell>
          <cell r="G407" t="str">
            <v>-</v>
          </cell>
          <cell r="H407" t="str">
            <v>-</v>
          </cell>
          <cell r="I407" t="str">
            <v>-</v>
          </cell>
          <cell r="J407" t="str">
            <v>-</v>
          </cell>
          <cell r="K407" t="str">
            <v>-</v>
          </cell>
          <cell r="L407" t="str">
            <v>-</v>
          </cell>
          <cell r="M407" t="str">
            <v>-</v>
          </cell>
          <cell r="S407" t="str">
            <v>-</v>
          </cell>
          <cell r="T407" t="str">
            <v>-</v>
          </cell>
          <cell r="U407" t="str">
            <v>-</v>
          </cell>
          <cell r="V407" t="str">
            <v>-</v>
          </cell>
          <cell r="X407" t="str">
            <v>-</v>
          </cell>
          <cell r="Y407" t="str">
            <v>-</v>
          </cell>
          <cell r="Z407" t="str">
            <v>-</v>
          </cell>
          <cell r="AA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t="str">
            <v>-</v>
          </cell>
          <cell r="AU407" t="str">
            <v>-</v>
          </cell>
        </row>
        <row r="408">
          <cell r="A408" t="str">
            <v>1201-9</v>
          </cell>
          <cell r="B408">
            <v>1201</v>
          </cell>
          <cell r="C408" t="str">
            <v>子ども・若者のライフステージに応じた切れ目のない支援</v>
          </cell>
          <cell r="D408">
            <v>9</v>
          </cell>
          <cell r="E408" t="str">
            <v>-</v>
          </cell>
          <cell r="F408" t="str">
            <v>-</v>
          </cell>
          <cell r="G408" t="str">
            <v>-</v>
          </cell>
          <cell r="H408" t="str">
            <v>-</v>
          </cell>
          <cell r="I408" t="str">
            <v>-</v>
          </cell>
          <cell r="J408" t="str">
            <v>-</v>
          </cell>
          <cell r="K408" t="str">
            <v>-</v>
          </cell>
          <cell r="L408" t="str">
            <v>-</v>
          </cell>
          <cell r="M408" t="str">
            <v>-</v>
          </cell>
          <cell r="S408" t="str">
            <v>-</v>
          </cell>
          <cell r="T408" t="str">
            <v>-</v>
          </cell>
          <cell r="U408" t="str">
            <v>-</v>
          </cell>
          <cell r="V408" t="str">
            <v>-</v>
          </cell>
          <cell r="X408" t="str">
            <v>-</v>
          </cell>
          <cell r="Y408" t="str">
            <v>-</v>
          </cell>
          <cell r="Z408" t="str">
            <v>-</v>
          </cell>
          <cell r="AA408" t="str">
            <v>-</v>
          </cell>
          <cell r="AB408" t="str">
            <v>-</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t="str">
            <v>-</v>
          </cell>
          <cell r="AU408" t="str">
            <v>-</v>
          </cell>
        </row>
        <row r="409">
          <cell r="A409" t="str">
            <v>1202-1</v>
          </cell>
          <cell r="B409">
            <v>1202</v>
          </cell>
          <cell r="C409" t="str">
            <v>とくに支援を必要とする子ども・若者とその家庭への支援</v>
          </cell>
          <cell r="D409">
            <v>1</v>
          </cell>
          <cell r="E409" t="str">
            <v>生活困窮世帯等学習支援事業参加登録者数</v>
          </cell>
          <cell r="F409" t="str">
            <v>人</v>
          </cell>
          <cell r="G409" t="str">
            <v>子ども若者はぐくみ局</v>
          </cell>
          <cell r="H409" t="str">
            <v>子ども家庭支援課</v>
          </cell>
          <cell r="I409" t="str">
            <v>746-7625</v>
          </cell>
          <cell r="J409" t="str">
            <v>生活保護世帯等生活困窮世帯の子どもに対する学習支援事業における子どもの参加登録者数</v>
          </cell>
          <cell r="K409" t="str">
            <v>生活困窮世帯等への支援状況を示す指標</v>
          </cell>
          <cell r="L409" t="str">
            <v>算出方法：年度末の参加登録者数
出典：委託先(京都市ユースサービス協会)調べ</v>
          </cell>
          <cell r="M409" t="str">
            <v>増加する方が良い指標</v>
          </cell>
          <cell r="N409">
            <v>280</v>
          </cell>
          <cell r="S409" t="str">
            <v>-</v>
          </cell>
          <cell r="T409" t="str">
            <v>-</v>
          </cell>
          <cell r="U409" t="str">
            <v>②トレンド(すう勢値)による目標値</v>
          </cell>
          <cell r="V409" t="str">
            <v>過去3年間の平均値</v>
          </cell>
          <cell r="W409">
            <v>301</v>
          </cell>
          <cell r="X409" t="str">
            <v>-</v>
          </cell>
          <cell r="Y409" t="str">
            <v>-</v>
          </cell>
          <cell r="Z409" t="str">
            <v>-</v>
          </cell>
          <cell r="AA409" t="str">
            <v>-</v>
          </cell>
          <cell r="AB409">
            <v>1.075</v>
          </cell>
          <cell r="AC409" t="str">
            <v>-</v>
          </cell>
          <cell r="AD409" t="str">
            <v>-</v>
          </cell>
          <cell r="AE409" t="str">
            <v>-</v>
          </cell>
          <cell r="AF409" t="str">
            <v>-</v>
          </cell>
          <cell r="AG409" t="str">
            <v>-</v>
          </cell>
          <cell r="AH409" t="str">
            <v>-</v>
          </cell>
          <cell r="AI409" t="str">
            <v>-</v>
          </cell>
          <cell r="AJ409" t="str">
            <v>-</v>
          </cell>
          <cell r="AK409" t="str">
            <v>-</v>
          </cell>
          <cell r="AL409" t="str">
            <v>-</v>
          </cell>
          <cell r="AM409" t="str">
            <v>(参考)過去3年の参加登録者数
H29：201人
H30：321人
R元：319人</v>
          </cell>
          <cell r="AN409" t="str">
            <v>最新数値の目標値に対する達成度が
a：100％以上
b：90％以上～100％未満
c：80％以上～90％未満
d：70％以上～80％未満
e：70％未満</v>
          </cell>
          <cell r="AO409" t="str">
            <v>過去3年間の平均値を当該年度の目標値とし，目標値に対する達成度が100％以上をaとし，以下10％刻みで基準を設定した。</v>
          </cell>
          <cell r="AP409" t="str">
            <v>a</v>
          </cell>
          <cell r="AQ409" t="str">
            <v>-</v>
          </cell>
          <cell r="AR409" t="str">
            <v>-</v>
          </cell>
          <cell r="AS409" t="str">
            <v>-</v>
          </cell>
          <cell r="AT409" t="str">
            <v>-</v>
          </cell>
          <cell r="AU409">
            <v>1</v>
          </cell>
        </row>
        <row r="410">
          <cell r="A410" t="str">
            <v>1202-2</v>
          </cell>
          <cell r="B410">
            <v>1202</v>
          </cell>
          <cell r="C410" t="str">
            <v>とくに支援を必要とする子ども・若者とその家庭への支援</v>
          </cell>
          <cell r="D410">
            <v>2</v>
          </cell>
          <cell r="E410" t="str">
            <v>虐待相談・通告に対し速やかに対応(48時間以内)した件数の割合</v>
          </cell>
          <cell r="F410" t="str">
            <v>％</v>
          </cell>
          <cell r="G410" t="str">
            <v>子ども若者はぐくみ局</v>
          </cell>
          <cell r="H410" t="str">
            <v>児童福祉センター児童相談所</v>
          </cell>
          <cell r="I410" t="str">
            <v>801-2929</v>
          </cell>
          <cell r="J410" t="str">
            <v>虐待相談・通告について，48時間以内に児童の安全を確認した割合</v>
          </cell>
          <cell r="K410" t="str">
            <v>社会の宝である子どもの人権を守るための早急な対応状況を示す指標</v>
          </cell>
          <cell r="L410" t="str">
            <v>算出方法：虐待相談・通告件数に対し，48時間以内に児童の安全確認ができなかった件数を差し引いた割合
※対象者が特定されないものを除く。
出典：事業担当課調べ</v>
          </cell>
          <cell r="M410" t="str">
            <v>増加する方が良い指標</v>
          </cell>
          <cell r="N410">
            <v>100</v>
          </cell>
          <cell r="O410">
            <v>100</v>
          </cell>
          <cell r="P410">
            <v>100</v>
          </cell>
          <cell r="Q410">
            <v>100</v>
          </cell>
          <cell r="R410">
            <v>100</v>
          </cell>
          <cell r="S410" t="str">
            <v>-</v>
          </cell>
          <cell r="T410" t="str">
            <v>-</v>
          </cell>
          <cell r="U410" t="str">
            <v>③財政状況や市民ニーズを踏まえて設定する目標値</v>
          </cell>
          <cell r="V410" t="str">
            <v>完全実施すべき指標</v>
          </cell>
          <cell r="W410">
            <v>100</v>
          </cell>
          <cell r="X410" t="str">
            <v>-</v>
          </cell>
          <cell r="Y410" t="str">
            <v>-</v>
          </cell>
          <cell r="Z410" t="str">
            <v>-</v>
          </cell>
          <cell r="AA410" t="str">
            <v>-</v>
          </cell>
          <cell r="AB410">
            <v>1</v>
          </cell>
          <cell r="AC410" t="str">
            <v>-</v>
          </cell>
          <cell r="AD410" t="str">
            <v>-</v>
          </cell>
          <cell r="AE410" t="str">
            <v>-</v>
          </cell>
          <cell r="AF410" t="str">
            <v>-</v>
          </cell>
          <cell r="AG410" t="str">
            <v>-</v>
          </cell>
          <cell r="AH410" t="str">
            <v>-</v>
          </cell>
          <cell r="AI410" t="str">
            <v>-</v>
          </cell>
          <cell r="AJ410" t="str">
            <v>-</v>
          </cell>
          <cell r="AK410" t="str">
            <v>-</v>
          </cell>
          <cell r="AL410" t="str">
            <v>-</v>
          </cell>
          <cell r="AM410" t="str">
            <v>(参考)過去3年の割合
H29：98.4％
H30：97.9％
R元：98.2％</v>
          </cell>
          <cell r="AN410" t="str">
            <v>最新数値の目標値に対する達成度が
a：100％
b：95％以上～100％未満
c：90％以上～95％未満
d：85％以上～90％未満
e：85％未満</v>
          </cell>
          <cell r="AO410" t="str">
            <v>当該指標については，国の通知に基づき，48時間以内に被虐待児童の安全確認を行うことを原則としているため，100％をaとし，以下5％刻みで基準を設定した。</v>
          </cell>
          <cell r="AP410" t="str">
            <v>a</v>
          </cell>
          <cell r="AQ410" t="str">
            <v>-</v>
          </cell>
          <cell r="AR410" t="str">
            <v>-</v>
          </cell>
          <cell r="AS410" t="str">
            <v>-</v>
          </cell>
          <cell r="AT410" t="str">
            <v>-</v>
          </cell>
          <cell r="AU410">
            <v>1</v>
          </cell>
        </row>
        <row r="411">
          <cell r="A411" t="str">
            <v>1202-3</v>
          </cell>
          <cell r="B411">
            <v>1202</v>
          </cell>
          <cell r="C411" t="str">
            <v>とくに支援を必要とする子ども・若者とその家庭への支援</v>
          </cell>
          <cell r="D411">
            <v>3</v>
          </cell>
          <cell r="E411" t="str">
            <v>児童発達支援及び放課後等デイサービスの延べ利用日数</v>
          </cell>
          <cell r="F411" t="str">
            <v>人日</v>
          </cell>
          <cell r="G411" t="str">
            <v>子ども若者はぐくみ局</v>
          </cell>
          <cell r="H411" t="str">
            <v>子ども家庭支援課</v>
          </cell>
          <cell r="I411" t="str">
            <v>746-7625</v>
          </cell>
          <cell r="J411" t="str">
            <v>児童発達支援及び放課後等デイサービスを利用する子どもの延べ利用日数</v>
          </cell>
          <cell r="K411" t="str">
            <v>支援が必要な子どもへの支援状況を示す指標</v>
          </cell>
          <cell r="L411" t="str">
            <v>算出方法：利用者数に利用日数を乗じて得た数に基づく児童発達支援及び放課後等デイサービスの延べ利用日数(人日)
出典：事業担当課調べ</v>
          </cell>
          <cell r="M411" t="str">
            <v>増加する方が良い指標</v>
          </cell>
          <cell r="N411">
            <v>50568</v>
          </cell>
          <cell r="O411">
            <v>52776</v>
          </cell>
          <cell r="P411">
            <v>54462</v>
          </cell>
          <cell r="Q411">
            <v>56208</v>
          </cell>
          <cell r="R411">
            <v>57996</v>
          </cell>
          <cell r="S411" t="str">
            <v>R8</v>
          </cell>
          <cell r="T411">
            <v>61752</v>
          </cell>
          <cell r="U411" t="str">
            <v>①既存計画に基づいて算出する目標値</v>
          </cell>
          <cell r="V411" t="str">
            <v>はぐくみ支え合うまち・京都ほほえみプラン(第2期障害児福祉計画)</v>
          </cell>
          <cell r="W411">
            <v>49109</v>
          </cell>
          <cell r="X411" t="str">
            <v>-</v>
          </cell>
          <cell r="Y411" t="str">
            <v>-</v>
          </cell>
          <cell r="Z411" t="str">
            <v>-</v>
          </cell>
          <cell r="AA411" t="str">
            <v>-</v>
          </cell>
          <cell r="AB411">
            <v>0.97114776143015347</v>
          </cell>
          <cell r="AC411" t="str">
            <v>-</v>
          </cell>
          <cell r="AD411" t="str">
            <v>-</v>
          </cell>
          <cell r="AE411" t="str">
            <v>-</v>
          </cell>
          <cell r="AF411" t="str">
            <v>-</v>
          </cell>
          <cell r="AG411">
            <v>0.79526169192900631</v>
          </cell>
          <cell r="AH411" t="str">
            <v>-</v>
          </cell>
          <cell r="AI411" t="str">
            <v>-</v>
          </cell>
          <cell r="AJ411" t="str">
            <v>-</v>
          </cell>
          <cell r="AK411" t="str">
            <v>-</v>
          </cell>
          <cell r="AL411" t="str">
            <v>-</v>
          </cell>
          <cell r="AM411" t="str">
            <v>(参考)過去3年の延べ利用日数
H29：34,122人日
H30：39,885人日
R元：44,933人日</v>
          </cell>
          <cell r="AN411" t="str">
            <v>最新の目標値に対する達成度が
a：100％以上
b：90％以上～100％未満
c：80％以上～90％未満
d：70％以上～80％未満
e：70％未満</v>
          </cell>
          <cell r="AO411" t="str">
            <v>障害児福祉計画に定める当該年度の数値目標に対する達成度が100％以上をaとし，以下10％刻みで基準を設定した。</v>
          </cell>
          <cell r="AP411" t="str">
            <v>b</v>
          </cell>
          <cell r="AQ411" t="str">
            <v>-</v>
          </cell>
          <cell r="AR411" t="str">
            <v>-</v>
          </cell>
          <cell r="AS411" t="str">
            <v>-</v>
          </cell>
          <cell r="AT411" t="str">
            <v>-</v>
          </cell>
          <cell r="AU411">
            <v>1</v>
          </cell>
        </row>
        <row r="412">
          <cell r="A412" t="str">
            <v>1202-4</v>
          </cell>
          <cell r="B412">
            <v>1202</v>
          </cell>
          <cell r="C412" t="str">
            <v>とくに支援を必要とする子ども・若者とその家庭への支援</v>
          </cell>
          <cell r="D412">
            <v>4</v>
          </cell>
          <cell r="E412" t="str">
            <v>ひとり親家庭支援センター利用者数</v>
          </cell>
          <cell r="F412" t="str">
            <v>人</v>
          </cell>
          <cell r="G412" t="str">
            <v>子ども若者はぐくみ局</v>
          </cell>
          <cell r="H412" t="str">
            <v>子ども家庭支援課</v>
          </cell>
          <cell r="I412" t="str">
            <v>222-4309</v>
          </cell>
          <cell r="J412" t="str">
            <v>京都市ひとり親家庭支援センターで実施している事業の利用者の延べ人数</v>
          </cell>
          <cell r="K412" t="str">
            <v>子どもを共に育むまちの発展に向けたひとり親家庭等への支援状況を示す指標</v>
          </cell>
          <cell r="L412" t="str">
            <v>算出方法：京都市ひとり親家庭支援センター事業実績報告に基づく，事業の利用者の延べ人数
出典：事業担当課調べ</v>
          </cell>
          <cell r="M412" t="str">
            <v>増加する方が良い指標</v>
          </cell>
          <cell r="N412">
            <v>2410</v>
          </cell>
          <cell r="O412">
            <v>2440</v>
          </cell>
          <cell r="P412">
            <v>2460</v>
          </cell>
          <cell r="Q412">
            <v>2480</v>
          </cell>
          <cell r="R412">
            <v>2510</v>
          </cell>
          <cell r="S412" t="str">
            <v>R7</v>
          </cell>
          <cell r="T412">
            <v>2530</v>
          </cell>
          <cell r="U412" t="str">
            <v>②トレンド(すう勢値)による目標値</v>
          </cell>
          <cell r="V412" t="str">
            <v>令和元年度までの過去3年の平均増加率を基に，毎年1％ずつ利用者数が増えることを目標とする。</v>
          </cell>
          <cell r="W412">
            <v>2081</v>
          </cell>
          <cell r="X412" t="str">
            <v>-</v>
          </cell>
          <cell r="Y412" t="str">
            <v>-</v>
          </cell>
          <cell r="Z412" t="str">
            <v>-</v>
          </cell>
          <cell r="AA412" t="str">
            <v>-</v>
          </cell>
          <cell r="AB412">
            <v>0.86348547717842328</v>
          </cell>
          <cell r="AC412" t="str">
            <v>-</v>
          </cell>
          <cell r="AD412" t="str">
            <v>-</v>
          </cell>
          <cell r="AE412" t="str">
            <v>-</v>
          </cell>
          <cell r="AF412" t="str">
            <v>-</v>
          </cell>
          <cell r="AG412">
            <v>0.82252964426877473</v>
          </cell>
          <cell r="AH412" t="str">
            <v>-</v>
          </cell>
          <cell r="AI412" t="str">
            <v>-</v>
          </cell>
          <cell r="AJ412" t="str">
            <v>-</v>
          </cell>
          <cell r="AK412" t="str">
            <v>-</v>
          </cell>
          <cell r="AL412" t="str">
            <v>-</v>
          </cell>
          <cell r="AM412" t="str">
            <v>各年度の目標値(※端数切捨て)
R2：2,410人
R3：2,440人
R4：2,460人
R5：2,480人
R6：2,510人
R7：2,530人
(参考)過去3年の平均増加率
H28：2,461人
H29：2,647人(1.076)
H30：3,111人(1.175)
R元：2,393人(0.770)
平均1.007→約1.01(1％)</v>
          </cell>
          <cell r="AN412" t="str">
            <v>最新の数値の目標値に対する達成度が
a：90％以上
b：80％以上～90％未満
c：70％以上～80％未満
d：60％以上～70％未満
e：60％未満</v>
          </cell>
          <cell r="AO412" t="str">
            <v>令和元年度までの過去3年の平均増加率を基に，毎年1％ずつ利用者数が増えることを目標とし，当該年度の数値目標に対する達成度が90％以上をa，以下10％刻みで基準を設定した。
(基準変更理由)
令和元年度末頃～新型コロナウイルス感染症拡大防止のための利用人数制限や，緊急事態措置による休館等により，利用人数を予測することが困難なため，前回より評価基準を緩和している。</v>
          </cell>
          <cell r="AP412" t="str">
            <v>b</v>
          </cell>
          <cell r="AQ412" t="str">
            <v>-</v>
          </cell>
          <cell r="AR412" t="str">
            <v>-</v>
          </cell>
          <cell r="AS412" t="str">
            <v>-</v>
          </cell>
          <cell r="AT412" t="str">
            <v>-</v>
          </cell>
          <cell r="AU412">
            <v>1</v>
          </cell>
        </row>
        <row r="413">
          <cell r="A413" t="str">
            <v>1202-5</v>
          </cell>
          <cell r="B413">
            <v>1202</v>
          </cell>
          <cell r="C413" t="str">
            <v>とくに支援を必要とする子ども・若者とその家庭への支援</v>
          </cell>
          <cell r="D413">
            <v>5</v>
          </cell>
          <cell r="E413" t="str">
            <v>子ども・若者総合相談窓口の相談件数</v>
          </cell>
          <cell r="F413" t="str">
            <v>件</v>
          </cell>
          <cell r="G413" t="str">
            <v>子ども若者はぐくみ局</v>
          </cell>
          <cell r="H413" t="str">
            <v>育成推進課</v>
          </cell>
          <cell r="I413" t="str">
            <v>748-0016</v>
          </cell>
          <cell r="J413" t="str">
            <v>京都市子ども・若者総合相談窓口の年間相談件数</v>
          </cell>
          <cell r="K413" t="str">
            <v>困難を抱える子ども・若者及びその家族が様々な悩み事を相談できているかを示す指標</v>
          </cell>
          <cell r="L413" t="str">
            <v>算出方法：当該窓口での年間相談ケース数
出典：事業担当課調べ</v>
          </cell>
          <cell r="M413" t="str">
            <v>増加する方が良い指標</v>
          </cell>
          <cell r="N413">
            <v>450</v>
          </cell>
          <cell r="O413">
            <v>450</v>
          </cell>
          <cell r="P413">
            <v>450</v>
          </cell>
          <cell r="Q413">
            <v>450</v>
          </cell>
          <cell r="R413">
            <v>450</v>
          </cell>
          <cell r="S413" t="str">
            <v>-</v>
          </cell>
          <cell r="T413" t="str">
            <v>-</v>
          </cell>
          <cell r="U413" t="str">
            <v>②トレンド(すう勢値)による目標値</v>
          </cell>
          <cell r="V413" t="str">
            <v>R1の実績を基に，毎年450件を各年度の目標値とする。</v>
          </cell>
          <cell r="W413">
            <v>353</v>
          </cell>
          <cell r="X413" t="str">
            <v>-</v>
          </cell>
          <cell r="Y413" t="str">
            <v>-</v>
          </cell>
          <cell r="Z413" t="str">
            <v>-</v>
          </cell>
          <cell r="AA413" t="str">
            <v>-</v>
          </cell>
          <cell r="AB413">
            <v>0.7844444444444445</v>
          </cell>
          <cell r="AC413" t="str">
            <v>-</v>
          </cell>
          <cell r="AD413" t="str">
            <v>-</v>
          </cell>
          <cell r="AE413" t="str">
            <v>-</v>
          </cell>
          <cell r="AF413" t="str">
            <v>-</v>
          </cell>
          <cell r="AG413" t="str">
            <v>-</v>
          </cell>
          <cell r="AH413" t="str">
            <v>-</v>
          </cell>
          <cell r="AI413" t="str">
            <v>-</v>
          </cell>
          <cell r="AJ413" t="str">
            <v>-</v>
          </cell>
          <cell r="AK413" t="str">
            <v>-</v>
          </cell>
          <cell r="AL413" t="str">
            <v>-</v>
          </cell>
          <cell r="AN413" t="str">
            <v>最新数値が中間目標値に対し
a：達成度90％以上
b：達成度80％以上～90％未満
c：達成度70％以上～80％未満
d：達成度60％以上～70％未満
e：達成度60％未満</v>
          </cell>
          <cell r="AO413" t="str">
            <v>令和7年度の目標数値を達成するために，当該年度に達成すべき数値を目標値として，達成度が90％以上をa，以下10％刻みで基準を設定した。</v>
          </cell>
          <cell r="AP413" t="str">
            <v>c</v>
          </cell>
          <cell r="AQ413" t="str">
            <v>-</v>
          </cell>
          <cell r="AR413" t="str">
            <v>-</v>
          </cell>
          <cell r="AS413" t="str">
            <v>-</v>
          </cell>
          <cell r="AT413" t="str">
            <v>-</v>
          </cell>
          <cell r="AU413">
            <v>1</v>
          </cell>
        </row>
        <row r="414">
          <cell r="A414" t="str">
            <v>1202-6</v>
          </cell>
          <cell r="B414">
            <v>1202</v>
          </cell>
          <cell r="C414" t="str">
            <v>とくに支援を必要とする子ども・若者とその家庭への支援</v>
          </cell>
          <cell r="D414">
            <v>6</v>
          </cell>
          <cell r="E414" t="str">
            <v>-</v>
          </cell>
          <cell r="F414" t="str">
            <v>-</v>
          </cell>
          <cell r="G414" t="str">
            <v>-</v>
          </cell>
          <cell r="H414" t="str">
            <v>-</v>
          </cell>
          <cell r="I414" t="str">
            <v>-</v>
          </cell>
          <cell r="J414" t="str">
            <v>-</v>
          </cell>
          <cell r="K414" t="str">
            <v>-</v>
          </cell>
          <cell r="L414" t="str">
            <v>-</v>
          </cell>
          <cell r="M414" t="str">
            <v>-</v>
          </cell>
          <cell r="S414" t="str">
            <v>-</v>
          </cell>
          <cell r="T414" t="str">
            <v>-</v>
          </cell>
          <cell r="U414" t="str">
            <v>-</v>
          </cell>
          <cell r="V414" t="str">
            <v>-</v>
          </cell>
          <cell r="X414" t="str">
            <v>-</v>
          </cell>
          <cell r="Y414" t="str">
            <v>-</v>
          </cell>
          <cell r="Z414" t="str">
            <v>-</v>
          </cell>
          <cell r="AA414" t="str">
            <v>-</v>
          </cell>
          <cell r="AB414" t="str">
            <v>-</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cell r="AO414" t="str">
            <v>-</v>
          </cell>
          <cell r="AP414" t="str">
            <v>-</v>
          </cell>
          <cell r="AQ414" t="str">
            <v>-</v>
          </cell>
          <cell r="AR414" t="str">
            <v>-</v>
          </cell>
          <cell r="AS414" t="str">
            <v>-</v>
          </cell>
          <cell r="AT414" t="str">
            <v>-</v>
          </cell>
          <cell r="AU414" t="str">
            <v>-</v>
          </cell>
        </row>
        <row r="415">
          <cell r="A415" t="str">
            <v>1202-7</v>
          </cell>
          <cell r="B415">
            <v>1202</v>
          </cell>
          <cell r="C415" t="str">
            <v>とくに支援を必要とする子ども・若者とその家庭への支援</v>
          </cell>
          <cell r="D415">
            <v>7</v>
          </cell>
          <cell r="E415" t="str">
            <v>-</v>
          </cell>
          <cell r="F415" t="str">
            <v>-</v>
          </cell>
          <cell r="G415" t="str">
            <v>-</v>
          </cell>
          <cell r="H415" t="str">
            <v>-</v>
          </cell>
          <cell r="I415" t="str">
            <v>-</v>
          </cell>
          <cell r="J415" t="str">
            <v>-</v>
          </cell>
          <cell r="K415" t="str">
            <v>-</v>
          </cell>
          <cell r="L415" t="str">
            <v>-</v>
          </cell>
          <cell r="M415" t="str">
            <v>-</v>
          </cell>
          <cell r="S415" t="str">
            <v>-</v>
          </cell>
          <cell r="T415" t="str">
            <v>-</v>
          </cell>
          <cell r="U415" t="str">
            <v>-</v>
          </cell>
          <cell r="V415" t="str">
            <v>-</v>
          </cell>
          <cell r="X415" t="str">
            <v>-</v>
          </cell>
          <cell r="Y415" t="str">
            <v>-</v>
          </cell>
          <cell r="Z415" t="str">
            <v>-</v>
          </cell>
          <cell r="AA415" t="str">
            <v>-</v>
          </cell>
          <cell r="AB415" t="str">
            <v>-</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t="str">
            <v>-</v>
          </cell>
          <cell r="AU415" t="str">
            <v>-</v>
          </cell>
        </row>
        <row r="416">
          <cell r="A416" t="str">
            <v>1202-8</v>
          </cell>
          <cell r="B416">
            <v>1202</v>
          </cell>
          <cell r="C416" t="str">
            <v>とくに支援を必要とする子ども・若者とその家庭への支援</v>
          </cell>
          <cell r="D416">
            <v>8</v>
          </cell>
          <cell r="E416" t="str">
            <v>-</v>
          </cell>
          <cell r="F416" t="str">
            <v>-</v>
          </cell>
          <cell r="G416" t="str">
            <v>-</v>
          </cell>
          <cell r="H416" t="str">
            <v>-</v>
          </cell>
          <cell r="I416" t="str">
            <v>-</v>
          </cell>
          <cell r="J416" t="str">
            <v>-</v>
          </cell>
          <cell r="K416" t="str">
            <v>-</v>
          </cell>
          <cell r="L416" t="str">
            <v>-</v>
          </cell>
          <cell r="M416" t="str">
            <v>-</v>
          </cell>
          <cell r="S416" t="str">
            <v>-</v>
          </cell>
          <cell r="T416" t="str">
            <v>-</v>
          </cell>
          <cell r="U416" t="str">
            <v>-</v>
          </cell>
          <cell r="V416" t="str">
            <v>-</v>
          </cell>
          <cell r="X416" t="str">
            <v>-</v>
          </cell>
          <cell r="Y416" t="str">
            <v>-</v>
          </cell>
          <cell r="Z416" t="str">
            <v>-</v>
          </cell>
          <cell r="AA416" t="str">
            <v>-</v>
          </cell>
          <cell r="AB416" t="str">
            <v>-</v>
          </cell>
          <cell r="AC416" t="str">
            <v>-</v>
          </cell>
          <cell r="AD416" t="str">
            <v>-</v>
          </cell>
          <cell r="AE416" t="str">
            <v>-</v>
          </cell>
          <cell r="AF416" t="str">
            <v>-</v>
          </cell>
          <cell r="AG416" t="str">
            <v>-</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t="str">
            <v>-</v>
          </cell>
          <cell r="AU416" t="str">
            <v>-</v>
          </cell>
        </row>
        <row r="417">
          <cell r="A417" t="str">
            <v>1202-9</v>
          </cell>
          <cell r="B417">
            <v>1202</v>
          </cell>
          <cell r="C417" t="str">
            <v>とくに支援を必要とする子ども・若者とその家庭への支援</v>
          </cell>
          <cell r="D417">
            <v>9</v>
          </cell>
          <cell r="E417" t="str">
            <v>-</v>
          </cell>
          <cell r="F417" t="str">
            <v>-</v>
          </cell>
          <cell r="G417" t="str">
            <v>-</v>
          </cell>
          <cell r="H417" t="str">
            <v>-</v>
          </cell>
          <cell r="I417" t="str">
            <v>-</v>
          </cell>
          <cell r="J417" t="str">
            <v>-</v>
          </cell>
          <cell r="K417" t="str">
            <v>-</v>
          </cell>
          <cell r="L417" t="str">
            <v>-</v>
          </cell>
          <cell r="M417" t="str">
            <v>-</v>
          </cell>
          <cell r="S417" t="str">
            <v>-</v>
          </cell>
          <cell r="T417" t="str">
            <v>-</v>
          </cell>
          <cell r="U417" t="str">
            <v>-</v>
          </cell>
          <cell r="V417" t="str">
            <v>-</v>
          </cell>
          <cell r="X417" t="str">
            <v>-</v>
          </cell>
          <cell r="Y417" t="str">
            <v>-</v>
          </cell>
          <cell r="Z417" t="str">
            <v>-</v>
          </cell>
          <cell r="AA417" t="str">
            <v>-</v>
          </cell>
          <cell r="AB417" t="str">
            <v>-</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cell r="AO417" t="str">
            <v>-</v>
          </cell>
          <cell r="AP417" t="str">
            <v>-</v>
          </cell>
          <cell r="AQ417" t="str">
            <v>-</v>
          </cell>
          <cell r="AR417" t="str">
            <v>-</v>
          </cell>
          <cell r="AS417" t="str">
            <v>-</v>
          </cell>
          <cell r="AT417" t="str">
            <v>-</v>
          </cell>
          <cell r="AU417" t="str">
            <v>-</v>
          </cell>
        </row>
        <row r="418">
          <cell r="A418" t="str">
            <v>1203-1</v>
          </cell>
          <cell r="B418">
            <v>1203</v>
          </cell>
          <cell r="C418" t="str">
            <v>京都ならではのはぐくみ文化が息づくまちづくり</v>
          </cell>
          <cell r="D418">
            <v>1</v>
          </cell>
          <cell r="E418" t="str">
            <v>京都はぐくみアプリのダウンロード数</v>
          </cell>
          <cell r="F418" t="str">
            <v>件</v>
          </cell>
          <cell r="G418" t="str">
            <v>子ども若者はぐくみ局</v>
          </cell>
          <cell r="H418" t="str">
            <v>育成推進課</v>
          </cell>
          <cell r="I418" t="str">
            <v>746-7610</v>
          </cell>
          <cell r="J418" t="str">
            <v>京都はぐくみアプリのダウンロード数(運用開始以降の合計数)</v>
          </cell>
          <cell r="K418" t="str">
            <v>子育て親子に対して情報発信できているかを示す指標</v>
          </cell>
          <cell r="L418" t="str">
            <v>算出方法：年度末のアプリダウンロード数
出典：事業担当課調べ</v>
          </cell>
          <cell r="M418" t="str">
            <v>増加する方が良い指標</v>
          </cell>
          <cell r="N418">
            <v>33000</v>
          </cell>
          <cell r="O418">
            <v>38000</v>
          </cell>
          <cell r="P418">
            <v>43000</v>
          </cell>
          <cell r="Q418">
            <v>48000</v>
          </cell>
          <cell r="R418">
            <v>53000</v>
          </cell>
          <cell r="S418" t="str">
            <v>R6</v>
          </cell>
          <cell r="T418">
            <v>53000</v>
          </cell>
          <cell r="U418" t="str">
            <v>①既存計画に基づいて算出する目標値</v>
          </cell>
          <cell r="V418" t="str">
            <v>京都市はぐくみプラン(京都市子ども・若者総合計画)</v>
          </cell>
          <cell r="W418">
            <v>30930</v>
          </cell>
          <cell r="X418" t="str">
            <v>-</v>
          </cell>
          <cell r="Y418" t="str">
            <v>-</v>
          </cell>
          <cell r="Z418" t="str">
            <v>-</v>
          </cell>
          <cell r="AA418" t="str">
            <v>-</v>
          </cell>
          <cell r="AB418">
            <v>0.93727272727272726</v>
          </cell>
          <cell r="AC418" t="str">
            <v>-</v>
          </cell>
          <cell r="AD418" t="str">
            <v>-</v>
          </cell>
          <cell r="AE418" t="str">
            <v>-</v>
          </cell>
          <cell r="AF418" t="str">
            <v>-</v>
          </cell>
          <cell r="AG418">
            <v>0.58358490566037735</v>
          </cell>
          <cell r="AH418" t="str">
            <v>-</v>
          </cell>
          <cell r="AI418" t="str">
            <v>-</v>
          </cell>
          <cell r="AJ418" t="str">
            <v>-</v>
          </cell>
          <cell r="AK418" t="str">
            <v>-</v>
          </cell>
          <cell r="AL418" t="str">
            <v>-</v>
          </cell>
          <cell r="AM418" t="str">
            <v>各年度の目標値
R2：33,000件
R3：38,000件
R4：43,000件
R5：48,000件
R6：53.000件
(参考)過去3年のダウンロード数
H29：19,825件
H30：23,801件
R元：27,607件</v>
          </cell>
          <cell r="AN418" t="str">
            <v>a：達成度100％以上
b：達成度80～100％未満，
c：達成度60～80％未満，
d：達成度40～60％未満，
e：達成度40％未満</v>
          </cell>
          <cell r="AO418" t="str">
            <v>京都市はぐくみプラン（京都市子ども・若者総合計画）に掲げる令和6年度までの目標数値（53,000件）を目標値に設定し，各年度の中間目標値に対する達成度を評価基準とし，目標値の達成度が100%以上の場合をaとし，以下20%刻みで設定。</v>
          </cell>
          <cell r="AP418" t="str">
            <v>b</v>
          </cell>
          <cell r="AQ418" t="str">
            <v>-</v>
          </cell>
          <cell r="AR418" t="str">
            <v>-</v>
          </cell>
          <cell r="AS418" t="str">
            <v>-</v>
          </cell>
          <cell r="AT418" t="str">
            <v>-</v>
          </cell>
          <cell r="AU418">
            <v>1</v>
          </cell>
        </row>
        <row r="419">
          <cell r="A419" t="str">
            <v>1203-2</v>
          </cell>
          <cell r="B419">
            <v>1203</v>
          </cell>
          <cell r="C419" t="str">
            <v>京都ならではのはぐくみ文化が息づくまちづくり</v>
          </cell>
          <cell r="D419">
            <v>2</v>
          </cell>
          <cell r="E419" t="str">
            <v>青少年活動センターにおける地域交流事業数</v>
          </cell>
          <cell r="F419" t="str">
            <v>件</v>
          </cell>
          <cell r="G419" t="str">
            <v>子ども若者はぐくみ局</v>
          </cell>
          <cell r="H419" t="str">
            <v>育成推進課</v>
          </cell>
          <cell r="I419" t="str">
            <v>748-0016</v>
          </cell>
          <cell r="J419" t="str">
            <v>青少年活動センターで実施している青少年と地域との交流事業の件数</v>
          </cell>
          <cell r="K419" t="str">
            <v>自己成長の促進や，地域への愛着を育むことにつながる青少年の地域社会への参加状況を示す指標</v>
          </cell>
          <cell r="L419" t="str">
            <v>算出方法：青少年活動センターで実施している青少年と地域との交流事業の件数
出典：事業担当課調べ</v>
          </cell>
          <cell r="M419" t="str">
            <v>増加する方が良い指標</v>
          </cell>
          <cell r="N419" t="str">
            <v>-</v>
          </cell>
          <cell r="O419">
            <v>48</v>
          </cell>
          <cell r="P419">
            <v>52</v>
          </cell>
          <cell r="Q419">
            <v>57</v>
          </cell>
          <cell r="R419">
            <v>61</v>
          </cell>
          <cell r="S419" t="str">
            <v>R7</v>
          </cell>
          <cell r="T419">
            <v>65</v>
          </cell>
          <cell r="U419" t="str">
            <v>②トレンド(すう勢値)による目標値</v>
          </cell>
          <cell r="V419" t="str">
            <v>新型コロナウイルス感染症の影響を受けたR2の実績(44件)を基に，目標年度に過去最高値(66件)と同水準の65件となるよう目標値を設定。</v>
          </cell>
          <cell r="W419">
            <v>44</v>
          </cell>
          <cell r="X419" t="str">
            <v>-</v>
          </cell>
          <cell r="Y419" t="str">
            <v>-</v>
          </cell>
          <cell r="Z419" t="str">
            <v>-</v>
          </cell>
          <cell r="AA419" t="str">
            <v>-</v>
          </cell>
          <cell r="AB419" t="str">
            <v>-</v>
          </cell>
          <cell r="AC419" t="str">
            <v>-</v>
          </cell>
          <cell r="AD419" t="str">
            <v>-</v>
          </cell>
          <cell r="AE419" t="str">
            <v>-</v>
          </cell>
          <cell r="AF419" t="str">
            <v>-</v>
          </cell>
          <cell r="AG419">
            <v>0.67692307692307696</v>
          </cell>
          <cell r="AH419" t="str">
            <v>-</v>
          </cell>
          <cell r="AI419" t="str">
            <v>-</v>
          </cell>
          <cell r="AJ419" t="str">
            <v>-</v>
          </cell>
          <cell r="AK419" t="str">
            <v>-</v>
          </cell>
          <cell r="AL419" t="str">
            <v>-</v>
          </cell>
          <cell r="AM419" t="str">
            <v>・コロナ禍の令和２年度の状況を踏まえて目標値を設定する必要があることから，令和２年度目標値は設定せず，令和３年度は評価しない。
各年度の目標値
R3：48件
R4：52件
R5：57件
R6：61件
R7：65件
(参考)過去3年間の事業数
H29：64件
H30：63件
R元：66件</v>
          </cell>
          <cell r="AN419" t="str">
            <v>最新数値が中間目標値に対し
a：達成度90％以上
b：達成度80％以上～90％未満
c：達成度70％以上～80％未満
d：達成度60％以上～70％未満
e：達成度60％未満</v>
          </cell>
          <cell r="AO419" t="str">
            <v>令和7年度の目標数値を達成するために，当該年度に達成すべき数値を目標値として，達成度が90％以上をa，以下10％刻みで基準を設定した。</v>
          </cell>
          <cell r="AP419" t="str">
            <v>-</v>
          </cell>
          <cell r="AQ419" t="str">
            <v>-</v>
          </cell>
          <cell r="AR419" t="str">
            <v>-</v>
          </cell>
          <cell r="AS419" t="str">
            <v>-</v>
          </cell>
          <cell r="AT419" t="str">
            <v>-</v>
          </cell>
          <cell r="AU419" t="str">
            <v>-</v>
          </cell>
        </row>
        <row r="420">
          <cell r="A420" t="str">
            <v>1203-3</v>
          </cell>
          <cell r="B420">
            <v>1203</v>
          </cell>
          <cell r="C420" t="str">
            <v>京都ならではのはぐくみ文化が息づくまちづくり</v>
          </cell>
          <cell r="D420">
            <v>3</v>
          </cell>
          <cell r="E420" t="str">
            <v>全小学校通学区域数に対する地域子育て支援ステーション事業基幹ステーション実施学区数の割合</v>
          </cell>
          <cell r="F420" t="str">
            <v>％</v>
          </cell>
          <cell r="G420" t="str">
            <v>子ども若者はぐくみ局</v>
          </cell>
          <cell r="H420" t="str">
            <v>育成推進課</v>
          </cell>
          <cell r="I420" t="str">
            <v>746-7610</v>
          </cell>
          <cell r="J420" t="str">
            <v>全小学校通学区域数に対する地域子育て支援ステーション事業基幹ステーション実施学区数の割合</v>
          </cell>
          <cell r="K420" t="str">
            <v>身近な地域(小学校通学区域)での子育て支援ネットワークが構築され，子育て支援が充実されていることを示す指標</v>
          </cell>
          <cell r="L420" t="str">
            <v>算出方法：年度当初の全小学校通学区域数に対する地域子育て支援ステーション事業基幹ステーション実施学区数の割合
出典：事業担当課調べ</v>
          </cell>
          <cell r="M420" t="str">
            <v>増加する方が良い指標</v>
          </cell>
          <cell r="N420">
            <v>85</v>
          </cell>
          <cell r="O420">
            <v>90</v>
          </cell>
          <cell r="P420">
            <v>91</v>
          </cell>
          <cell r="Q420">
            <v>94</v>
          </cell>
          <cell r="R420">
            <v>97</v>
          </cell>
          <cell r="S420" t="str">
            <v>R7</v>
          </cell>
          <cell r="T420">
            <v>100</v>
          </cell>
          <cell r="U420" t="str">
            <v>③財政状況や市民ニーズを踏まえて設定する目標値</v>
          </cell>
          <cell r="V420" t="str">
            <v>全小学校通学区域に基幹ステーションが設置できていることを目指す。</v>
          </cell>
          <cell r="W420">
            <v>84</v>
          </cell>
          <cell r="X420" t="str">
            <v>-</v>
          </cell>
          <cell r="Y420" t="str">
            <v>-</v>
          </cell>
          <cell r="Z420" t="str">
            <v>-</v>
          </cell>
          <cell r="AA420" t="str">
            <v>-</v>
          </cell>
          <cell r="AB420">
            <v>0.9882352941176471</v>
          </cell>
          <cell r="AC420" t="str">
            <v>-</v>
          </cell>
          <cell r="AD420" t="str">
            <v>-</v>
          </cell>
          <cell r="AE420" t="str">
            <v>-</v>
          </cell>
          <cell r="AF420" t="str">
            <v>-</v>
          </cell>
          <cell r="AG420">
            <v>0.84</v>
          </cell>
          <cell r="AH420" t="str">
            <v>-</v>
          </cell>
          <cell r="AI420" t="str">
            <v>-</v>
          </cell>
          <cell r="AJ420" t="str">
            <v>-</v>
          </cell>
          <cell r="AK420" t="str">
            <v>-</v>
          </cell>
          <cell r="AL420" t="str">
            <v>-</v>
          </cell>
          <cell r="AM420" t="str">
            <v>(参考)過去3年の割合
H29：81％(133/164)
H30：82％(136/165)
R元：83％(135/163)</v>
          </cell>
          <cell r="AN420" t="str">
            <v>最新数値が
a：達成度85％以上
b：達成度75％以上～85％未満
c：達成度65％以上～75％未満
d：達成度55％以上～65％未満
e：達成度55％未満</v>
          </cell>
          <cell r="AO420" t="str">
            <v>達成度85％以上をaとし，以下10％刻みで基準を設定した。</v>
          </cell>
          <cell r="AP420" t="str">
            <v>b</v>
          </cell>
          <cell r="AQ420" t="str">
            <v>-</v>
          </cell>
          <cell r="AR420" t="str">
            <v>-</v>
          </cell>
          <cell r="AS420" t="str">
            <v>-</v>
          </cell>
          <cell r="AT420" t="str">
            <v>-</v>
          </cell>
          <cell r="AU420">
            <v>1</v>
          </cell>
        </row>
        <row r="421">
          <cell r="A421" t="str">
            <v>1203-4</v>
          </cell>
          <cell r="B421">
            <v>1203</v>
          </cell>
          <cell r="C421" t="str">
            <v>京都ならではのはぐくみ文化が息づくまちづくり</v>
          </cell>
          <cell r="D421">
            <v>4</v>
          </cell>
          <cell r="E421" t="str">
            <v>-</v>
          </cell>
          <cell r="F421" t="str">
            <v>-</v>
          </cell>
          <cell r="G421" t="str">
            <v>-</v>
          </cell>
          <cell r="H421" t="str">
            <v>-</v>
          </cell>
          <cell r="I421" t="str">
            <v>-</v>
          </cell>
          <cell r="J421" t="str">
            <v>-</v>
          </cell>
          <cell r="K421" t="str">
            <v>-</v>
          </cell>
          <cell r="L421" t="str">
            <v>-</v>
          </cell>
          <cell r="M421" t="str">
            <v>-</v>
          </cell>
          <cell r="S421" t="str">
            <v>-</v>
          </cell>
          <cell r="T421" t="str">
            <v>-</v>
          </cell>
          <cell r="U421" t="str">
            <v>-</v>
          </cell>
          <cell r="V421" t="str">
            <v>-</v>
          </cell>
          <cell r="X421" t="str">
            <v>-</v>
          </cell>
          <cell r="Y421" t="str">
            <v>-</v>
          </cell>
          <cell r="Z421" t="str">
            <v>-</v>
          </cell>
          <cell r="AA421" t="str">
            <v>-</v>
          </cell>
          <cell r="AB421" t="str">
            <v>-</v>
          </cell>
          <cell r="AC421" t="str">
            <v>-</v>
          </cell>
          <cell r="AD421" t="str">
            <v>-</v>
          </cell>
          <cell r="AE421" t="str">
            <v>-</v>
          </cell>
          <cell r="AF421" t="str">
            <v>-</v>
          </cell>
          <cell r="AG421" t="str">
            <v>-</v>
          </cell>
          <cell r="AH421" t="str">
            <v>-</v>
          </cell>
          <cell r="AI421" t="str">
            <v>-</v>
          </cell>
          <cell r="AJ421" t="str">
            <v>-</v>
          </cell>
          <cell r="AK421" t="str">
            <v>-</v>
          </cell>
          <cell r="AL421" t="str">
            <v>-</v>
          </cell>
          <cell r="AM421" t="str">
            <v>-</v>
          </cell>
          <cell r="AN421" t="str">
            <v>-</v>
          </cell>
          <cell r="AO421" t="str">
            <v>-</v>
          </cell>
          <cell r="AP421" t="str">
            <v>-</v>
          </cell>
          <cell r="AQ421" t="str">
            <v>-</v>
          </cell>
          <cell r="AR421" t="str">
            <v>-</v>
          </cell>
          <cell r="AS421" t="str">
            <v>-</v>
          </cell>
          <cell r="AT421" t="str">
            <v>-</v>
          </cell>
          <cell r="AU421" t="str">
            <v>-</v>
          </cell>
        </row>
        <row r="422">
          <cell r="A422" t="str">
            <v>1203-5</v>
          </cell>
          <cell r="B422">
            <v>1203</v>
          </cell>
          <cell r="C422" t="str">
            <v>京都ならではのはぐくみ文化が息づくまちづくり</v>
          </cell>
          <cell r="D422">
            <v>5</v>
          </cell>
          <cell r="E422" t="str">
            <v>-</v>
          </cell>
          <cell r="F422" t="str">
            <v>-</v>
          </cell>
          <cell r="G422" t="str">
            <v>-</v>
          </cell>
          <cell r="H422" t="str">
            <v>-</v>
          </cell>
          <cell r="I422" t="str">
            <v>-</v>
          </cell>
          <cell r="J422" t="str">
            <v>-</v>
          </cell>
          <cell r="K422" t="str">
            <v>-</v>
          </cell>
          <cell r="L422" t="str">
            <v>-</v>
          </cell>
          <cell r="M422" t="str">
            <v>-</v>
          </cell>
          <cell r="S422" t="str">
            <v>-</v>
          </cell>
          <cell r="T422" t="str">
            <v>-</v>
          </cell>
          <cell r="U422" t="str">
            <v>-</v>
          </cell>
          <cell r="V422" t="str">
            <v>-</v>
          </cell>
          <cell r="X422" t="str">
            <v>-</v>
          </cell>
          <cell r="Y422" t="str">
            <v>-</v>
          </cell>
          <cell r="Z422" t="str">
            <v>-</v>
          </cell>
          <cell r="AA422" t="str">
            <v>-</v>
          </cell>
          <cell r="AB422" t="str">
            <v>-</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t="str">
            <v>-</v>
          </cell>
          <cell r="AU422" t="str">
            <v>-</v>
          </cell>
        </row>
        <row r="423">
          <cell r="A423" t="str">
            <v>1203-6</v>
          </cell>
          <cell r="B423">
            <v>1203</v>
          </cell>
          <cell r="C423" t="str">
            <v>京都ならではのはぐくみ文化が息づくまちづくり</v>
          </cell>
          <cell r="D423">
            <v>6</v>
          </cell>
          <cell r="E423" t="str">
            <v>-</v>
          </cell>
          <cell r="F423" t="str">
            <v>-</v>
          </cell>
          <cell r="G423" t="str">
            <v>-</v>
          </cell>
          <cell r="H423" t="str">
            <v>-</v>
          </cell>
          <cell r="I423" t="str">
            <v>-</v>
          </cell>
          <cell r="J423" t="str">
            <v>-</v>
          </cell>
          <cell r="K423" t="str">
            <v>-</v>
          </cell>
          <cell r="L423" t="str">
            <v>-</v>
          </cell>
          <cell r="M423" t="str">
            <v>-</v>
          </cell>
          <cell r="S423" t="str">
            <v>-</v>
          </cell>
          <cell r="T423" t="str">
            <v>-</v>
          </cell>
          <cell r="U423" t="str">
            <v>-</v>
          </cell>
          <cell r="V423" t="str">
            <v>-</v>
          </cell>
          <cell r="X423" t="str">
            <v>-</v>
          </cell>
          <cell r="Y423" t="str">
            <v>-</v>
          </cell>
          <cell r="Z423" t="str">
            <v>-</v>
          </cell>
          <cell r="AA423" t="str">
            <v>-</v>
          </cell>
          <cell r="AB423" t="str">
            <v>-</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t="str">
            <v>-</v>
          </cell>
          <cell r="AU423" t="str">
            <v>-</v>
          </cell>
        </row>
        <row r="424">
          <cell r="A424" t="str">
            <v>1203-7</v>
          </cell>
          <cell r="B424">
            <v>1203</v>
          </cell>
          <cell r="C424" t="str">
            <v>京都ならではのはぐくみ文化が息づくまちづくり</v>
          </cell>
          <cell r="D424">
            <v>7</v>
          </cell>
          <cell r="E424" t="str">
            <v>-</v>
          </cell>
          <cell r="F424" t="str">
            <v>-</v>
          </cell>
          <cell r="G424" t="str">
            <v>-</v>
          </cell>
          <cell r="H424" t="str">
            <v>-</v>
          </cell>
          <cell r="I424" t="str">
            <v>-</v>
          </cell>
          <cell r="J424" t="str">
            <v>-</v>
          </cell>
          <cell r="K424" t="str">
            <v>-</v>
          </cell>
          <cell r="L424" t="str">
            <v>-</v>
          </cell>
          <cell r="M424" t="str">
            <v>-</v>
          </cell>
          <cell r="S424" t="str">
            <v>-</v>
          </cell>
          <cell r="T424" t="str">
            <v>-</v>
          </cell>
          <cell r="U424" t="str">
            <v>-</v>
          </cell>
          <cell r="V424" t="str">
            <v>-</v>
          </cell>
          <cell r="X424" t="str">
            <v>-</v>
          </cell>
          <cell r="Y424" t="str">
            <v>-</v>
          </cell>
          <cell r="Z424" t="str">
            <v>-</v>
          </cell>
          <cell r="AA424" t="str">
            <v>-</v>
          </cell>
          <cell r="AB424" t="str">
            <v>-</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row>
        <row r="425">
          <cell r="A425" t="str">
            <v>1203-8</v>
          </cell>
          <cell r="B425">
            <v>1203</v>
          </cell>
          <cell r="C425" t="str">
            <v>京都ならではのはぐくみ文化が息づくまちづくり</v>
          </cell>
          <cell r="D425">
            <v>8</v>
          </cell>
          <cell r="E425" t="str">
            <v>-</v>
          </cell>
          <cell r="F425" t="str">
            <v>-</v>
          </cell>
          <cell r="G425" t="str">
            <v>-</v>
          </cell>
          <cell r="H425" t="str">
            <v>-</v>
          </cell>
          <cell r="I425" t="str">
            <v>-</v>
          </cell>
          <cell r="J425" t="str">
            <v>-</v>
          </cell>
          <cell r="K425" t="str">
            <v>-</v>
          </cell>
          <cell r="L425" t="str">
            <v>-</v>
          </cell>
          <cell r="M425" t="str">
            <v>-</v>
          </cell>
          <cell r="S425" t="str">
            <v>-</v>
          </cell>
          <cell r="T425" t="str">
            <v>-</v>
          </cell>
          <cell r="U425" t="str">
            <v>-</v>
          </cell>
          <cell r="V425" t="str">
            <v>-</v>
          </cell>
          <cell r="X425" t="str">
            <v>-</v>
          </cell>
          <cell r="Y425" t="str">
            <v>-</v>
          </cell>
          <cell r="Z425" t="str">
            <v>-</v>
          </cell>
          <cell r="AA425" t="str">
            <v>-</v>
          </cell>
          <cell r="AB425" t="str">
            <v>-</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t="str">
            <v>-</v>
          </cell>
          <cell r="AU425" t="str">
            <v>-</v>
          </cell>
        </row>
        <row r="426">
          <cell r="A426" t="str">
            <v>1203-9</v>
          </cell>
          <cell r="B426">
            <v>1203</v>
          </cell>
          <cell r="C426" t="str">
            <v>京都ならではのはぐくみ文化が息づくまちづくり</v>
          </cell>
          <cell r="D426">
            <v>9</v>
          </cell>
          <cell r="E426" t="str">
            <v>-</v>
          </cell>
          <cell r="F426" t="str">
            <v>-</v>
          </cell>
          <cell r="G426" t="str">
            <v>-</v>
          </cell>
          <cell r="H426" t="str">
            <v>-</v>
          </cell>
          <cell r="I426" t="str">
            <v>-</v>
          </cell>
          <cell r="J426" t="str">
            <v>-</v>
          </cell>
          <cell r="K426" t="str">
            <v>-</v>
          </cell>
          <cell r="L426" t="str">
            <v>-</v>
          </cell>
          <cell r="M426" t="str">
            <v>-</v>
          </cell>
          <cell r="S426" t="str">
            <v>-</v>
          </cell>
          <cell r="T426" t="str">
            <v>-</v>
          </cell>
          <cell r="U426" t="str">
            <v>-</v>
          </cell>
          <cell r="V426" t="str">
            <v>-</v>
          </cell>
          <cell r="X426" t="str">
            <v>-</v>
          </cell>
          <cell r="Y426" t="str">
            <v>-</v>
          </cell>
          <cell r="Z426" t="str">
            <v>-</v>
          </cell>
          <cell r="AA426" t="str">
            <v>-</v>
          </cell>
          <cell r="AB426" t="str">
            <v>-</v>
          </cell>
          <cell r="AC426" t="str">
            <v>-</v>
          </cell>
          <cell r="AD426" t="str">
            <v>-</v>
          </cell>
          <cell r="AE426" t="str">
            <v>-</v>
          </cell>
          <cell r="AF426" t="str">
            <v>-</v>
          </cell>
          <cell r="AG426" t="str">
            <v>-</v>
          </cell>
          <cell r="AH426" t="str">
            <v>-</v>
          </cell>
          <cell r="AI426" t="str">
            <v>-</v>
          </cell>
          <cell r="AJ426" t="str">
            <v>-</v>
          </cell>
          <cell r="AK426" t="str">
            <v>-</v>
          </cell>
          <cell r="AL426" t="str">
            <v>-</v>
          </cell>
          <cell r="AM426" t="str">
            <v>-</v>
          </cell>
          <cell r="AN426" t="str">
            <v>-</v>
          </cell>
          <cell r="AO426" t="str">
            <v>-</v>
          </cell>
          <cell r="AP426" t="str">
            <v>-</v>
          </cell>
          <cell r="AQ426" t="str">
            <v>-</v>
          </cell>
          <cell r="AR426" t="str">
            <v>-</v>
          </cell>
          <cell r="AS426" t="str">
            <v>-</v>
          </cell>
          <cell r="AT426" t="str">
            <v>-</v>
          </cell>
          <cell r="AU426" t="str">
            <v>-</v>
          </cell>
        </row>
        <row r="427">
          <cell r="A427" t="str">
            <v>1301-1</v>
          </cell>
          <cell r="B427">
            <v>1301</v>
          </cell>
          <cell r="C427" t="str">
            <v>お互いに認め合い支え合ってくらすまちづくり</v>
          </cell>
          <cell r="D427">
            <v>1</v>
          </cell>
          <cell r="E427" t="str">
            <v>日常生活自立支援事業(地域福祉権利擁護事業)契約件数</v>
          </cell>
          <cell r="F427" t="str">
            <v>件</v>
          </cell>
          <cell r="G427" t="str">
            <v>保健福祉局</v>
          </cell>
          <cell r="H427" t="str">
            <v>介護ケア推進課</v>
          </cell>
          <cell r="I427" t="str">
            <v>213-5871</v>
          </cell>
          <cell r="J427" t="str">
            <v>認知症高齢者，知的障害のある方及び精神障害のある方など，判断力が不十分なために福祉サービスを十分に利用できないひとなどを援助する日常生活自立支援事業(地域福祉権利擁護事業)の契約件数</v>
          </cell>
          <cell r="K427" t="str">
            <v>判断力が不十分な方に対する地域福祉サービスの充実度を示す指標</v>
          </cell>
          <cell r="L427" t="str">
            <v>算出方法：全数調査
出典：事業担当課調べ</v>
          </cell>
          <cell r="M427" t="str">
            <v>増加する方が良い指標</v>
          </cell>
          <cell r="N427">
            <v>834</v>
          </cell>
          <cell r="O427">
            <v>834</v>
          </cell>
          <cell r="P427">
            <v>834</v>
          </cell>
          <cell r="Q427">
            <v>834</v>
          </cell>
          <cell r="R427">
            <v>834</v>
          </cell>
          <cell r="S427" t="str">
            <v>-</v>
          </cell>
          <cell r="T427" t="str">
            <v>-</v>
          </cell>
          <cell r="U427" t="str">
            <v>②トレンド(すう勢値)による目標値</v>
          </cell>
          <cell r="V427" t="str">
            <v>過去5年間の最高値</v>
          </cell>
          <cell r="W427">
            <v>865</v>
          </cell>
          <cell r="X427" t="str">
            <v>-</v>
          </cell>
          <cell r="Y427" t="str">
            <v>-</v>
          </cell>
          <cell r="Z427" t="str">
            <v>-</v>
          </cell>
          <cell r="AA427" t="str">
            <v>-</v>
          </cell>
          <cell r="AB427">
            <v>1.0371702637889688</v>
          </cell>
          <cell r="AC427" t="str">
            <v>-</v>
          </cell>
          <cell r="AD427" t="str">
            <v>-</v>
          </cell>
          <cell r="AE427" t="str">
            <v>-</v>
          </cell>
          <cell r="AF427" t="str">
            <v>-</v>
          </cell>
          <cell r="AG427" t="str">
            <v>-</v>
          </cell>
          <cell r="AH427" t="str">
            <v>-</v>
          </cell>
          <cell r="AI427" t="str">
            <v>-</v>
          </cell>
          <cell r="AJ427" t="str">
            <v>-</v>
          </cell>
          <cell r="AK427" t="str">
            <v>-</v>
          </cell>
          <cell r="AL427" t="str">
            <v>-</v>
          </cell>
          <cell r="AM427" t="str">
            <v>（参考：過去5年間の契約件数）
平成27年度　752人
平成28年度　802人
平成29年度　834人
平成30年度　834人
令和元年度　830人</v>
          </cell>
          <cell r="AN427" t="str">
            <v>最新数値が
a：過去最高値以上
b：上中間値(最高値と平均値の間)以上～過去最高値未満
c：平均値以上～上中間値未満
d：下中間値(平均値と最低値の間)以上～平均値未満
e：下中間値未満</v>
          </cell>
          <cell r="AO427" t="str">
            <v>当該指標については民間部門の寄与度が高いことから，過去5年間の数値を基に，最高値以上をa，平均値以上をcとし，最低値も含めた按分で基準を設定した。　　　　　　　　　　　　　　　
最高値：834件(平成29,30年度)
平均値：810件
最低値：752件(平成27年度)</v>
          </cell>
          <cell r="AP427" t="str">
            <v>a</v>
          </cell>
          <cell r="AQ427" t="str">
            <v>-</v>
          </cell>
          <cell r="AR427" t="str">
            <v>-</v>
          </cell>
          <cell r="AS427" t="str">
            <v>-</v>
          </cell>
          <cell r="AT427" t="str">
            <v>-</v>
          </cell>
          <cell r="AU427">
            <v>1</v>
          </cell>
        </row>
        <row r="428">
          <cell r="A428" t="str">
            <v>1301-2</v>
          </cell>
          <cell r="B428">
            <v>1301</v>
          </cell>
          <cell r="C428" t="str">
            <v>お互いに認め合い支え合ってくらすまちづくり</v>
          </cell>
          <cell r="D428">
            <v>2</v>
          </cell>
          <cell r="E428" t="str">
            <v>手話通訳者等派遣による派遣件数</v>
          </cell>
          <cell r="F428" t="str">
            <v>件</v>
          </cell>
          <cell r="G428" t="str">
            <v>保健福祉局</v>
          </cell>
          <cell r="H428" t="str">
            <v>障害保健福祉推進室</v>
          </cell>
          <cell r="I428" t="str">
            <v>222-4161</v>
          </cell>
          <cell r="J428" t="str">
            <v>手話通訳者，要約筆記者，盲ろう通訳・介助員派遣件数及び各区・支所窓口における相談件数</v>
          </cell>
          <cell r="K428" t="str">
            <v>障害のある方への情報保障に係る支援数を示す指標</v>
          </cell>
          <cell r="L428" t="str">
            <v>出典：事業担当課調べ</v>
          </cell>
          <cell r="M428" t="str">
            <v>増加する方が良い指標</v>
          </cell>
          <cell r="N428">
            <v>12973</v>
          </cell>
          <cell r="O428" t="str">
            <v>-</v>
          </cell>
          <cell r="P428" t="str">
            <v>-</v>
          </cell>
          <cell r="Q428" t="str">
            <v>-</v>
          </cell>
          <cell r="R428" t="str">
            <v>-</v>
          </cell>
          <cell r="S428" t="str">
            <v>R2</v>
          </cell>
          <cell r="T428">
            <v>12973</v>
          </cell>
          <cell r="U428" t="str">
            <v>①既存計画に基づいて算出する目標値</v>
          </cell>
          <cell r="V428" t="str">
            <v>第5期京都市障害福祉計画
(平成30年度～令和2年度)</v>
          </cell>
          <cell r="W428">
            <v>10372</v>
          </cell>
          <cell r="X428" t="str">
            <v>-</v>
          </cell>
          <cell r="Y428" t="str">
            <v>-</v>
          </cell>
          <cell r="Z428" t="str">
            <v>-</v>
          </cell>
          <cell r="AA428" t="str">
            <v>-</v>
          </cell>
          <cell r="AB428">
            <v>0.79950666769444234</v>
          </cell>
          <cell r="AC428" t="str">
            <v>-</v>
          </cell>
          <cell r="AD428" t="str">
            <v>-</v>
          </cell>
          <cell r="AE428" t="str">
            <v>-</v>
          </cell>
          <cell r="AF428" t="str">
            <v>-</v>
          </cell>
          <cell r="AG428">
            <v>0.79950666769444234</v>
          </cell>
          <cell r="AH428" t="str">
            <v>-</v>
          </cell>
          <cell r="AI428" t="str">
            <v>-</v>
          </cell>
          <cell r="AJ428" t="str">
            <v>-</v>
          </cell>
          <cell r="AK428" t="str">
            <v>-</v>
          </cell>
          <cell r="AL428" t="str">
            <v>-</v>
          </cell>
          <cell r="AM428" t="str">
            <v>-</v>
          </cell>
          <cell r="AN428" t="str">
            <v>最新数値の目標値に対する達成度が
a：100％以上
b：90％以上～100％未満
c：80％以上～90％未満
d：70％以上～80％未満
e：70％未満</v>
          </cell>
          <cell r="AO428" t="str">
            <v>目標値に対する達成度が100％以上をaとし，以下10％刻みで基準を設定した。</v>
          </cell>
          <cell r="AP428" t="str">
            <v>c</v>
          </cell>
          <cell r="AQ428" t="str">
            <v>-</v>
          </cell>
          <cell r="AR428" t="str">
            <v>-</v>
          </cell>
          <cell r="AS428" t="str">
            <v>-</v>
          </cell>
          <cell r="AT428" t="str">
            <v>-</v>
          </cell>
          <cell r="AU428">
            <v>1</v>
          </cell>
        </row>
        <row r="429">
          <cell r="A429" t="str">
            <v>1301-3</v>
          </cell>
          <cell r="B429">
            <v>1301</v>
          </cell>
          <cell r="C429" t="str">
            <v>お互いに認め合い支え合ってくらすまちづくり</v>
          </cell>
          <cell r="D429">
            <v>3</v>
          </cell>
          <cell r="E429" t="str">
            <v>-</v>
          </cell>
          <cell r="F429" t="str">
            <v>-</v>
          </cell>
          <cell r="G429" t="str">
            <v>-</v>
          </cell>
          <cell r="H429" t="str">
            <v>-</v>
          </cell>
          <cell r="I429" t="str">
            <v>-</v>
          </cell>
          <cell r="J429" t="str">
            <v>-</v>
          </cell>
          <cell r="K429" t="str">
            <v>-</v>
          </cell>
          <cell r="L429" t="str">
            <v>-</v>
          </cell>
          <cell r="M429" t="str">
            <v>-</v>
          </cell>
          <cell r="S429" t="str">
            <v>-</v>
          </cell>
          <cell r="T429" t="str">
            <v>-</v>
          </cell>
          <cell r="U429" t="str">
            <v>-</v>
          </cell>
          <cell r="V429" t="str">
            <v>-</v>
          </cell>
          <cell r="X429" t="str">
            <v>-</v>
          </cell>
          <cell r="Y429" t="str">
            <v>-</v>
          </cell>
          <cell r="Z429" t="str">
            <v>-</v>
          </cell>
          <cell r="AA429" t="str">
            <v>-</v>
          </cell>
          <cell r="AB429" t="str">
            <v>-</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t="str">
            <v>-</v>
          </cell>
          <cell r="AU429" t="str">
            <v>-</v>
          </cell>
        </row>
        <row r="430">
          <cell r="A430" t="str">
            <v>1301-4</v>
          </cell>
          <cell r="B430">
            <v>1301</v>
          </cell>
          <cell r="C430" t="str">
            <v>お互いに認め合い支え合ってくらすまちづくり</v>
          </cell>
          <cell r="D430">
            <v>4</v>
          </cell>
          <cell r="E430" t="str">
            <v>-</v>
          </cell>
          <cell r="F430" t="str">
            <v>-</v>
          </cell>
          <cell r="G430" t="str">
            <v>-</v>
          </cell>
          <cell r="H430" t="str">
            <v>-</v>
          </cell>
          <cell r="I430" t="str">
            <v>-</v>
          </cell>
          <cell r="J430" t="str">
            <v>-</v>
          </cell>
          <cell r="K430" t="str">
            <v>-</v>
          </cell>
          <cell r="L430" t="str">
            <v>-</v>
          </cell>
          <cell r="M430" t="str">
            <v>-</v>
          </cell>
          <cell r="S430" t="str">
            <v>-</v>
          </cell>
          <cell r="T430" t="str">
            <v>-</v>
          </cell>
          <cell r="U430" t="str">
            <v>-</v>
          </cell>
          <cell r="V430" t="str">
            <v>-</v>
          </cell>
          <cell r="X430" t="str">
            <v>-</v>
          </cell>
          <cell r="Y430" t="str">
            <v>-</v>
          </cell>
          <cell r="Z430" t="str">
            <v>-</v>
          </cell>
          <cell r="AA430" t="str">
            <v>-</v>
          </cell>
          <cell r="AB430" t="str">
            <v>-</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t="str">
            <v>-</v>
          </cell>
          <cell r="AU430" t="str">
            <v>-</v>
          </cell>
        </row>
        <row r="431">
          <cell r="A431" t="str">
            <v>1301-5</v>
          </cell>
          <cell r="B431">
            <v>1301</v>
          </cell>
          <cell r="C431" t="str">
            <v>お互いに認め合い支え合ってくらすまちづくり</v>
          </cell>
          <cell r="D431">
            <v>5</v>
          </cell>
          <cell r="E431" t="str">
            <v>-</v>
          </cell>
          <cell r="F431" t="str">
            <v>-</v>
          </cell>
          <cell r="G431" t="str">
            <v>-</v>
          </cell>
          <cell r="H431" t="str">
            <v>-</v>
          </cell>
          <cell r="I431" t="str">
            <v>-</v>
          </cell>
          <cell r="J431" t="str">
            <v>-</v>
          </cell>
          <cell r="K431" t="str">
            <v>-</v>
          </cell>
          <cell r="L431" t="str">
            <v>-</v>
          </cell>
          <cell r="M431" t="str">
            <v>-</v>
          </cell>
          <cell r="S431" t="str">
            <v>-</v>
          </cell>
          <cell r="T431" t="str">
            <v>-</v>
          </cell>
          <cell r="U431" t="str">
            <v>-</v>
          </cell>
          <cell r="V431" t="str">
            <v>-</v>
          </cell>
          <cell r="X431" t="str">
            <v>-</v>
          </cell>
          <cell r="Y431" t="str">
            <v>-</v>
          </cell>
          <cell r="Z431" t="str">
            <v>-</v>
          </cell>
          <cell r="AA431" t="str">
            <v>-</v>
          </cell>
          <cell r="AB431" t="str">
            <v>-</v>
          </cell>
          <cell r="AC431" t="str">
            <v>-</v>
          </cell>
          <cell r="AD431" t="str">
            <v>-</v>
          </cell>
          <cell r="AE431" t="str">
            <v>-</v>
          </cell>
          <cell r="AF431" t="str">
            <v>-</v>
          </cell>
          <cell r="AG431" t="str">
            <v>-</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t="str">
            <v>-</v>
          </cell>
          <cell r="AU431" t="str">
            <v>-</v>
          </cell>
        </row>
        <row r="432">
          <cell r="A432" t="str">
            <v>1301-6</v>
          </cell>
          <cell r="B432">
            <v>1301</v>
          </cell>
          <cell r="C432" t="str">
            <v>お互いに認め合い支え合ってくらすまちづくり</v>
          </cell>
          <cell r="D432">
            <v>6</v>
          </cell>
          <cell r="E432" t="str">
            <v>-</v>
          </cell>
          <cell r="F432" t="str">
            <v>-</v>
          </cell>
          <cell r="G432" t="str">
            <v>-</v>
          </cell>
          <cell r="H432" t="str">
            <v>-</v>
          </cell>
          <cell r="I432" t="str">
            <v>-</v>
          </cell>
          <cell r="J432" t="str">
            <v>-</v>
          </cell>
          <cell r="K432" t="str">
            <v>-</v>
          </cell>
          <cell r="L432" t="str">
            <v>-</v>
          </cell>
          <cell r="M432" t="str">
            <v>-</v>
          </cell>
          <cell r="S432" t="str">
            <v>-</v>
          </cell>
          <cell r="T432" t="str">
            <v>-</v>
          </cell>
          <cell r="U432" t="str">
            <v>-</v>
          </cell>
          <cell r="V432" t="str">
            <v>-</v>
          </cell>
          <cell r="X432" t="str">
            <v>-</v>
          </cell>
          <cell r="Y432" t="str">
            <v>-</v>
          </cell>
          <cell r="Z432" t="str">
            <v>-</v>
          </cell>
          <cell r="AA432" t="str">
            <v>-</v>
          </cell>
          <cell r="AB432" t="str">
            <v>-</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t="str">
            <v>-</v>
          </cell>
          <cell r="AU432" t="str">
            <v>-</v>
          </cell>
        </row>
        <row r="433">
          <cell r="A433" t="str">
            <v>1301-7</v>
          </cell>
          <cell r="B433">
            <v>1301</v>
          </cell>
          <cell r="C433" t="str">
            <v>お互いに認め合い支え合ってくらすまちづくり</v>
          </cell>
          <cell r="D433">
            <v>7</v>
          </cell>
          <cell r="E433" t="str">
            <v>-</v>
          </cell>
          <cell r="F433" t="str">
            <v>-</v>
          </cell>
          <cell r="G433" t="str">
            <v>-</v>
          </cell>
          <cell r="H433" t="str">
            <v>-</v>
          </cell>
          <cell r="I433" t="str">
            <v>-</v>
          </cell>
          <cell r="J433" t="str">
            <v>-</v>
          </cell>
          <cell r="K433" t="str">
            <v>-</v>
          </cell>
          <cell r="L433" t="str">
            <v>-</v>
          </cell>
          <cell r="M433" t="str">
            <v>-</v>
          </cell>
          <cell r="S433" t="str">
            <v>-</v>
          </cell>
          <cell r="T433" t="str">
            <v>-</v>
          </cell>
          <cell r="U433" t="str">
            <v>-</v>
          </cell>
          <cell r="V433" t="str">
            <v>-</v>
          </cell>
          <cell r="X433" t="str">
            <v>-</v>
          </cell>
          <cell r="Y433" t="str">
            <v>-</v>
          </cell>
          <cell r="Z433" t="str">
            <v>-</v>
          </cell>
          <cell r="AA433" t="str">
            <v>-</v>
          </cell>
          <cell r="AB433" t="str">
            <v>-</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t="str">
            <v>-</v>
          </cell>
          <cell r="AU433" t="str">
            <v>-</v>
          </cell>
        </row>
        <row r="434">
          <cell r="A434" t="str">
            <v>1301-8</v>
          </cell>
          <cell r="B434">
            <v>1301</v>
          </cell>
          <cell r="C434" t="str">
            <v>お互いに認め合い支え合ってくらすまちづくり</v>
          </cell>
          <cell r="D434">
            <v>8</v>
          </cell>
          <cell r="E434" t="str">
            <v>-</v>
          </cell>
          <cell r="F434" t="str">
            <v>-</v>
          </cell>
          <cell r="G434" t="str">
            <v>-</v>
          </cell>
          <cell r="H434" t="str">
            <v>-</v>
          </cell>
          <cell r="I434" t="str">
            <v>-</v>
          </cell>
          <cell r="J434" t="str">
            <v>-</v>
          </cell>
          <cell r="K434" t="str">
            <v>-</v>
          </cell>
          <cell r="L434" t="str">
            <v>-</v>
          </cell>
          <cell r="M434" t="str">
            <v>-</v>
          </cell>
          <cell r="S434" t="str">
            <v>-</v>
          </cell>
          <cell r="T434" t="str">
            <v>-</v>
          </cell>
          <cell r="U434" t="str">
            <v>-</v>
          </cell>
          <cell r="V434" t="str">
            <v>-</v>
          </cell>
          <cell r="X434" t="str">
            <v>-</v>
          </cell>
          <cell r="Y434" t="str">
            <v>-</v>
          </cell>
          <cell r="Z434" t="str">
            <v>-</v>
          </cell>
          <cell r="AA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S434" t="str">
            <v>-</v>
          </cell>
          <cell r="AT434" t="str">
            <v>-</v>
          </cell>
          <cell r="AU434" t="str">
            <v>-</v>
          </cell>
        </row>
        <row r="435">
          <cell r="A435" t="str">
            <v>1301-9</v>
          </cell>
          <cell r="B435">
            <v>1301</v>
          </cell>
          <cell r="C435" t="str">
            <v>お互いに認め合い支え合ってくらすまちづくり</v>
          </cell>
          <cell r="D435">
            <v>9</v>
          </cell>
          <cell r="E435" t="str">
            <v>-</v>
          </cell>
          <cell r="F435" t="str">
            <v>-</v>
          </cell>
          <cell r="G435" t="str">
            <v>-</v>
          </cell>
          <cell r="H435" t="str">
            <v>-</v>
          </cell>
          <cell r="I435" t="str">
            <v>-</v>
          </cell>
          <cell r="J435" t="str">
            <v>-</v>
          </cell>
          <cell r="K435" t="str">
            <v>-</v>
          </cell>
          <cell r="L435" t="str">
            <v>-</v>
          </cell>
          <cell r="M435" t="str">
            <v>-</v>
          </cell>
          <cell r="S435" t="str">
            <v>-</v>
          </cell>
          <cell r="T435" t="str">
            <v>-</v>
          </cell>
          <cell r="U435" t="str">
            <v>-</v>
          </cell>
          <cell r="V435" t="str">
            <v>-</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cell r="AO435" t="str">
            <v>-</v>
          </cell>
          <cell r="AP435" t="str">
            <v>-</v>
          </cell>
          <cell r="AQ435" t="str">
            <v>-</v>
          </cell>
          <cell r="AR435" t="str">
            <v>-</v>
          </cell>
          <cell r="AS435" t="str">
            <v>-</v>
          </cell>
          <cell r="AT435" t="str">
            <v>-</v>
          </cell>
          <cell r="AU435" t="str">
            <v>-</v>
          </cell>
        </row>
        <row r="436">
          <cell r="A436" t="str">
            <v>1302-1</v>
          </cell>
          <cell r="B436">
            <v>1302</v>
          </cell>
          <cell r="C436" t="str">
            <v>地域で自立して生活できるしくみづくり</v>
          </cell>
          <cell r="D436">
            <v>1</v>
          </cell>
          <cell r="E436" t="str">
            <v>居宅介護等の利用時間数</v>
          </cell>
          <cell r="F436" t="str">
            <v>時間</v>
          </cell>
          <cell r="G436" t="str">
            <v>保健福祉局</v>
          </cell>
          <cell r="H436" t="str">
            <v>障害保健福祉推進室</v>
          </cell>
          <cell r="I436" t="str">
            <v>222-4161</v>
          </cell>
          <cell r="J436" t="str">
            <v>障害のある方に対する居宅介護等事業(ホームヘルパーの派遣等)の月当たりの利用時間数</v>
          </cell>
          <cell r="K436" t="str">
            <v>障害がある方の自立した地域生活への移行に向けた居宅介護等の進捗状況を示す指標</v>
          </cell>
          <cell r="L436" t="str">
            <v>算出方法：年間延べ利用時間数/12月
出典：事業担当課調べ</v>
          </cell>
          <cell r="M436" t="str">
            <v>増加する方が良い指標</v>
          </cell>
          <cell r="N436">
            <v>239920</v>
          </cell>
          <cell r="O436" t="str">
            <v>-</v>
          </cell>
          <cell r="P436" t="str">
            <v>-</v>
          </cell>
          <cell r="Q436" t="str">
            <v>-</v>
          </cell>
          <cell r="R436" t="str">
            <v>-</v>
          </cell>
          <cell r="S436" t="str">
            <v>R2</v>
          </cell>
          <cell r="T436">
            <v>239920</v>
          </cell>
          <cell r="U436" t="str">
            <v>①既存計画に基づいて算出する目標値</v>
          </cell>
          <cell r="V436" t="str">
            <v>第5期京都市障害福祉計画
(平成30年度～令和2年度)</v>
          </cell>
          <cell r="W436">
            <v>243769</v>
          </cell>
          <cell r="X436" t="str">
            <v>-</v>
          </cell>
          <cell r="Y436" t="str">
            <v>-</v>
          </cell>
          <cell r="Z436" t="str">
            <v>-</v>
          </cell>
          <cell r="AA436" t="str">
            <v>-</v>
          </cell>
          <cell r="AB436">
            <v>1.016042847615872</v>
          </cell>
          <cell r="AC436" t="str">
            <v>-</v>
          </cell>
          <cell r="AD436" t="str">
            <v>-</v>
          </cell>
          <cell r="AE436" t="str">
            <v>-</v>
          </cell>
          <cell r="AF436" t="str">
            <v>-</v>
          </cell>
          <cell r="AG436">
            <v>1.016042847615872</v>
          </cell>
          <cell r="AH436" t="str">
            <v>-</v>
          </cell>
          <cell r="AI436" t="str">
            <v>-</v>
          </cell>
          <cell r="AJ436" t="str">
            <v>-</v>
          </cell>
          <cell r="AK436" t="str">
            <v>-</v>
          </cell>
          <cell r="AL436" t="str">
            <v>-</v>
          </cell>
          <cell r="AM436" t="str">
            <v>-</v>
          </cell>
          <cell r="AN436" t="str">
            <v>最新数値の目標値に対する達成度が
a：100％以上
b：90％以上～100％未満
c：80％以上～90％未満
d：70％以上～80％未満
e：70％未満</v>
          </cell>
          <cell r="AO436" t="str">
            <v>目標値に対する達成度が100％以上をaとし，以下10％刻みで基準を設定した。</v>
          </cell>
          <cell r="AP436" t="str">
            <v>a</v>
          </cell>
          <cell r="AQ436" t="str">
            <v>-</v>
          </cell>
          <cell r="AR436" t="str">
            <v>-</v>
          </cell>
          <cell r="AS436" t="str">
            <v>-</v>
          </cell>
          <cell r="AT436" t="str">
            <v>-</v>
          </cell>
          <cell r="AU436">
            <v>1</v>
          </cell>
        </row>
        <row r="437">
          <cell r="A437" t="str">
            <v>1302-2</v>
          </cell>
          <cell r="B437">
            <v>1302</v>
          </cell>
          <cell r="C437" t="str">
            <v>地域で自立して生活できるしくみづくり</v>
          </cell>
          <cell r="D437">
            <v>2</v>
          </cell>
          <cell r="E437" t="str">
            <v>グループホーム等の利用者数</v>
          </cell>
          <cell r="F437" t="str">
            <v>人</v>
          </cell>
          <cell r="G437" t="str">
            <v>保健福祉局</v>
          </cell>
          <cell r="H437" t="str">
            <v>障害保健福祉推進室</v>
          </cell>
          <cell r="I437" t="str">
            <v>222-4161</v>
          </cell>
          <cell r="J437" t="str">
            <v>グループホーム・福祉ホームの利用者(支給決定者)数</v>
          </cell>
          <cell r="K437" t="str">
            <v>障害がある方の自立した地域生活への移行に資する各種ホームの活用状況を示す指標</v>
          </cell>
          <cell r="L437" t="str">
            <v>算出方法：グループホーム等利用者全数調査
出典：事業担当課調べ</v>
          </cell>
          <cell r="M437" t="str">
            <v>増加する方が良い指標</v>
          </cell>
          <cell r="N437">
            <v>765</v>
          </cell>
          <cell r="O437" t="str">
            <v>-</v>
          </cell>
          <cell r="P437" t="str">
            <v>-</v>
          </cell>
          <cell r="Q437" t="str">
            <v>-</v>
          </cell>
          <cell r="R437" t="str">
            <v>-</v>
          </cell>
          <cell r="S437" t="str">
            <v>R2</v>
          </cell>
          <cell r="T437">
            <v>765</v>
          </cell>
          <cell r="U437" t="str">
            <v>①既存計画に基づいて算出する目標値</v>
          </cell>
          <cell r="V437" t="str">
            <v>第5期京都市障害福祉計画
(平成30年度～令和2年度)</v>
          </cell>
          <cell r="W437">
            <v>789</v>
          </cell>
          <cell r="X437" t="str">
            <v>-</v>
          </cell>
          <cell r="Y437" t="str">
            <v>-</v>
          </cell>
          <cell r="Z437" t="str">
            <v>-</v>
          </cell>
          <cell r="AA437" t="str">
            <v>-</v>
          </cell>
          <cell r="AB437">
            <v>1.031372549019608</v>
          </cell>
          <cell r="AC437" t="str">
            <v>-</v>
          </cell>
          <cell r="AD437" t="str">
            <v>-</v>
          </cell>
          <cell r="AE437" t="str">
            <v>-</v>
          </cell>
          <cell r="AF437" t="str">
            <v>-</v>
          </cell>
          <cell r="AG437">
            <v>1.031372549019608</v>
          </cell>
          <cell r="AH437" t="str">
            <v>-</v>
          </cell>
          <cell r="AI437" t="str">
            <v>-</v>
          </cell>
          <cell r="AJ437" t="str">
            <v>-</v>
          </cell>
          <cell r="AK437" t="str">
            <v>-</v>
          </cell>
          <cell r="AL437" t="str">
            <v>-</v>
          </cell>
          <cell r="AM437" t="str">
            <v>-</v>
          </cell>
          <cell r="AN437" t="str">
            <v>最新数値の目標値に対する達成度が
a：100％以上
b：90％以上～100％未満
c：80％以上～90％未満
d：70％以上～80％未満
e：70％未満</v>
          </cell>
          <cell r="AO437" t="str">
            <v>目標値に対する達成度が100％以上をaとし，以下10％刻みで基準を設定した。</v>
          </cell>
          <cell r="AP437" t="str">
            <v>a</v>
          </cell>
          <cell r="AQ437" t="str">
            <v>-</v>
          </cell>
          <cell r="AR437" t="str">
            <v>-</v>
          </cell>
          <cell r="AS437" t="str">
            <v>-</v>
          </cell>
          <cell r="AT437" t="str">
            <v>-</v>
          </cell>
          <cell r="AU437">
            <v>1</v>
          </cell>
        </row>
        <row r="438">
          <cell r="A438" t="str">
            <v>1302-3</v>
          </cell>
          <cell r="B438">
            <v>1302</v>
          </cell>
          <cell r="C438" t="str">
            <v>地域で自立して生活できるしくみづくり</v>
          </cell>
          <cell r="D438">
            <v>3</v>
          </cell>
          <cell r="E438" t="str">
            <v>-</v>
          </cell>
          <cell r="F438" t="str">
            <v>-</v>
          </cell>
          <cell r="G438" t="str">
            <v>-</v>
          </cell>
          <cell r="H438" t="str">
            <v>-</v>
          </cell>
          <cell r="I438" t="str">
            <v>-</v>
          </cell>
          <cell r="J438" t="str">
            <v>-</v>
          </cell>
          <cell r="K438" t="str">
            <v>-</v>
          </cell>
          <cell r="L438" t="str">
            <v>-</v>
          </cell>
          <cell r="M438" t="str">
            <v>-</v>
          </cell>
          <cell r="S438" t="str">
            <v>-</v>
          </cell>
          <cell r="T438" t="str">
            <v>-</v>
          </cell>
          <cell r="U438" t="str">
            <v>-</v>
          </cell>
          <cell r="V438" t="str">
            <v>-</v>
          </cell>
          <cell r="X438" t="str">
            <v>-</v>
          </cell>
          <cell r="Y438" t="str">
            <v>-</v>
          </cell>
          <cell r="Z438" t="str">
            <v>-</v>
          </cell>
          <cell r="AA438" t="str">
            <v>-</v>
          </cell>
          <cell r="AB438" t="str">
            <v>-</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t="str">
            <v>-</v>
          </cell>
          <cell r="AU438" t="str">
            <v>-</v>
          </cell>
        </row>
        <row r="439">
          <cell r="A439" t="str">
            <v>1302-4</v>
          </cell>
          <cell r="B439">
            <v>1302</v>
          </cell>
          <cell r="C439" t="str">
            <v>地域で自立して生活できるしくみづくり</v>
          </cell>
          <cell r="D439">
            <v>4</v>
          </cell>
          <cell r="E439" t="str">
            <v>-</v>
          </cell>
          <cell r="F439" t="str">
            <v>-</v>
          </cell>
          <cell r="G439" t="str">
            <v>-</v>
          </cell>
          <cell r="H439" t="str">
            <v>-</v>
          </cell>
          <cell r="I439" t="str">
            <v>-</v>
          </cell>
          <cell r="J439" t="str">
            <v>-</v>
          </cell>
          <cell r="K439" t="str">
            <v>-</v>
          </cell>
          <cell r="L439" t="str">
            <v>-</v>
          </cell>
          <cell r="M439" t="str">
            <v>-</v>
          </cell>
          <cell r="S439" t="str">
            <v>-</v>
          </cell>
          <cell r="T439" t="str">
            <v>-</v>
          </cell>
          <cell r="U439" t="str">
            <v>-</v>
          </cell>
          <cell r="V439" t="str">
            <v>-</v>
          </cell>
          <cell r="X439" t="str">
            <v>-</v>
          </cell>
          <cell r="Y439" t="str">
            <v>-</v>
          </cell>
          <cell r="Z439" t="str">
            <v>-</v>
          </cell>
          <cell r="AA439" t="str">
            <v>-</v>
          </cell>
          <cell r="AB439" t="str">
            <v>-</v>
          </cell>
          <cell r="AC439" t="str">
            <v>-</v>
          </cell>
          <cell r="AD439" t="str">
            <v>-</v>
          </cell>
          <cell r="AE439" t="str">
            <v>-</v>
          </cell>
          <cell r="AF439" t="str">
            <v>-</v>
          </cell>
          <cell r="AG439" t="str">
            <v>-</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t="str">
            <v>-</v>
          </cell>
          <cell r="AU439" t="str">
            <v>-</v>
          </cell>
        </row>
        <row r="440">
          <cell r="A440" t="str">
            <v>1302-5</v>
          </cell>
          <cell r="B440">
            <v>1302</v>
          </cell>
          <cell r="C440" t="str">
            <v>地域で自立して生活できるしくみづくり</v>
          </cell>
          <cell r="D440">
            <v>5</v>
          </cell>
          <cell r="E440" t="str">
            <v>-</v>
          </cell>
          <cell r="F440" t="str">
            <v>-</v>
          </cell>
          <cell r="G440" t="str">
            <v>-</v>
          </cell>
          <cell r="H440" t="str">
            <v>-</v>
          </cell>
          <cell r="I440" t="str">
            <v>-</v>
          </cell>
          <cell r="J440" t="str">
            <v>-</v>
          </cell>
          <cell r="K440" t="str">
            <v>-</v>
          </cell>
          <cell r="L440" t="str">
            <v>-</v>
          </cell>
          <cell r="M440" t="str">
            <v>-</v>
          </cell>
          <cell r="S440" t="str">
            <v>-</v>
          </cell>
          <cell r="T440" t="str">
            <v>-</v>
          </cell>
          <cell r="U440" t="str">
            <v>-</v>
          </cell>
          <cell r="V440" t="str">
            <v>-</v>
          </cell>
          <cell r="X440" t="str">
            <v>-</v>
          </cell>
          <cell r="Y440" t="str">
            <v>-</v>
          </cell>
          <cell r="Z440" t="str">
            <v>-</v>
          </cell>
          <cell r="AA440" t="str">
            <v>-</v>
          </cell>
          <cell r="AB440" t="str">
            <v>-</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t="str">
            <v>-</v>
          </cell>
          <cell r="AU440" t="str">
            <v>-</v>
          </cell>
        </row>
        <row r="441">
          <cell r="A441" t="str">
            <v>1302-6</v>
          </cell>
          <cell r="B441">
            <v>1302</v>
          </cell>
          <cell r="C441" t="str">
            <v>地域で自立して生活できるしくみづくり</v>
          </cell>
          <cell r="D441">
            <v>6</v>
          </cell>
          <cell r="E441" t="str">
            <v>-</v>
          </cell>
          <cell r="F441" t="str">
            <v>-</v>
          </cell>
          <cell r="G441" t="str">
            <v>-</v>
          </cell>
          <cell r="H441" t="str">
            <v>-</v>
          </cell>
          <cell r="I441" t="str">
            <v>-</v>
          </cell>
          <cell r="J441" t="str">
            <v>-</v>
          </cell>
          <cell r="K441" t="str">
            <v>-</v>
          </cell>
          <cell r="L441" t="str">
            <v>-</v>
          </cell>
          <cell r="M441" t="str">
            <v>-</v>
          </cell>
          <cell r="S441" t="str">
            <v>-</v>
          </cell>
          <cell r="T441" t="str">
            <v>-</v>
          </cell>
          <cell r="U441" t="str">
            <v>-</v>
          </cell>
          <cell r="V441" t="str">
            <v>-</v>
          </cell>
          <cell r="X441" t="str">
            <v>-</v>
          </cell>
          <cell r="Y441" t="str">
            <v>-</v>
          </cell>
          <cell r="Z441" t="str">
            <v>-</v>
          </cell>
          <cell r="AA441" t="str">
            <v>-</v>
          </cell>
          <cell r="AB441" t="str">
            <v>-</v>
          </cell>
          <cell r="AC441" t="str">
            <v>-</v>
          </cell>
          <cell r="AD441" t="str">
            <v>-</v>
          </cell>
          <cell r="AE441" t="str">
            <v>-</v>
          </cell>
          <cell r="AF441" t="str">
            <v>-</v>
          </cell>
          <cell r="AG441" t="str">
            <v>-</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t="str">
            <v>-</v>
          </cell>
          <cell r="AU441" t="str">
            <v>-</v>
          </cell>
        </row>
        <row r="442">
          <cell r="A442" t="str">
            <v>1302-7</v>
          </cell>
          <cell r="B442">
            <v>1302</v>
          </cell>
          <cell r="C442" t="str">
            <v>地域で自立して生活できるしくみづくり</v>
          </cell>
          <cell r="D442">
            <v>7</v>
          </cell>
          <cell r="E442" t="str">
            <v>-</v>
          </cell>
          <cell r="F442" t="str">
            <v>-</v>
          </cell>
          <cell r="G442" t="str">
            <v>-</v>
          </cell>
          <cell r="H442" t="str">
            <v>-</v>
          </cell>
          <cell r="I442" t="str">
            <v>-</v>
          </cell>
          <cell r="J442" t="str">
            <v>-</v>
          </cell>
          <cell r="K442" t="str">
            <v>-</v>
          </cell>
          <cell r="L442" t="str">
            <v>-</v>
          </cell>
          <cell r="M442" t="str">
            <v>-</v>
          </cell>
          <cell r="S442" t="str">
            <v>-</v>
          </cell>
          <cell r="T442" t="str">
            <v>-</v>
          </cell>
          <cell r="U442" t="str">
            <v>-</v>
          </cell>
          <cell r="V442" t="str">
            <v>-</v>
          </cell>
          <cell r="X442" t="str">
            <v>-</v>
          </cell>
          <cell r="Y442" t="str">
            <v>-</v>
          </cell>
          <cell r="Z442" t="str">
            <v>-</v>
          </cell>
          <cell r="AA442" t="str">
            <v>-</v>
          </cell>
          <cell r="AB442" t="str">
            <v>-</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t="str">
            <v>-</v>
          </cell>
          <cell r="AU442" t="str">
            <v>-</v>
          </cell>
        </row>
        <row r="443">
          <cell r="A443" t="str">
            <v>1302-8</v>
          </cell>
          <cell r="B443">
            <v>1302</v>
          </cell>
          <cell r="C443" t="str">
            <v>地域で自立して生活できるしくみづくり</v>
          </cell>
          <cell r="D443">
            <v>8</v>
          </cell>
          <cell r="E443" t="str">
            <v>-</v>
          </cell>
          <cell r="F443" t="str">
            <v>-</v>
          </cell>
          <cell r="G443" t="str">
            <v>-</v>
          </cell>
          <cell r="H443" t="str">
            <v>-</v>
          </cell>
          <cell r="I443" t="str">
            <v>-</v>
          </cell>
          <cell r="J443" t="str">
            <v>-</v>
          </cell>
          <cell r="K443" t="str">
            <v>-</v>
          </cell>
          <cell r="L443" t="str">
            <v>-</v>
          </cell>
          <cell r="M443" t="str">
            <v>-</v>
          </cell>
          <cell r="S443" t="str">
            <v>-</v>
          </cell>
          <cell r="T443" t="str">
            <v>-</v>
          </cell>
          <cell r="U443" t="str">
            <v>-</v>
          </cell>
          <cell r="V443" t="str">
            <v>-</v>
          </cell>
          <cell r="X443" t="str">
            <v>-</v>
          </cell>
          <cell r="Y443" t="str">
            <v>-</v>
          </cell>
          <cell r="Z443" t="str">
            <v>-</v>
          </cell>
          <cell r="AA443" t="str">
            <v>-</v>
          </cell>
          <cell r="AB443" t="str">
            <v>-</v>
          </cell>
          <cell r="AC443" t="str">
            <v>-</v>
          </cell>
          <cell r="AD443" t="str">
            <v>-</v>
          </cell>
          <cell r="AE443" t="str">
            <v>-</v>
          </cell>
          <cell r="AF443" t="str">
            <v>-</v>
          </cell>
          <cell r="AG443" t="str">
            <v>-</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t="str">
            <v>-</v>
          </cell>
          <cell r="AU443" t="str">
            <v>-</v>
          </cell>
        </row>
        <row r="444">
          <cell r="A444" t="str">
            <v>1302-9</v>
          </cell>
          <cell r="B444">
            <v>1302</v>
          </cell>
          <cell r="C444" t="str">
            <v>地域で自立して生活できるしくみづくり</v>
          </cell>
          <cell r="D444">
            <v>9</v>
          </cell>
          <cell r="E444" t="str">
            <v>-</v>
          </cell>
          <cell r="F444" t="str">
            <v>-</v>
          </cell>
          <cell r="G444" t="str">
            <v>-</v>
          </cell>
          <cell r="H444" t="str">
            <v>-</v>
          </cell>
          <cell r="I444" t="str">
            <v>-</v>
          </cell>
          <cell r="J444" t="str">
            <v>-</v>
          </cell>
          <cell r="K444" t="str">
            <v>-</v>
          </cell>
          <cell r="L444" t="str">
            <v>-</v>
          </cell>
          <cell r="M444" t="str">
            <v>-</v>
          </cell>
          <cell r="S444" t="str">
            <v>-</v>
          </cell>
          <cell r="T444" t="str">
            <v>-</v>
          </cell>
          <cell r="U444" t="str">
            <v>-</v>
          </cell>
          <cell r="V444" t="str">
            <v>-</v>
          </cell>
          <cell r="X444" t="str">
            <v>-</v>
          </cell>
          <cell r="Y444" t="str">
            <v>-</v>
          </cell>
          <cell r="Z444" t="str">
            <v>-</v>
          </cell>
          <cell r="AA444" t="str">
            <v>-</v>
          </cell>
          <cell r="AB444" t="str">
            <v>-</v>
          </cell>
          <cell r="AC444" t="str">
            <v>-</v>
          </cell>
          <cell r="AD444" t="str">
            <v>-</v>
          </cell>
          <cell r="AE444" t="str">
            <v>-</v>
          </cell>
          <cell r="AF444" t="str">
            <v>-</v>
          </cell>
          <cell r="AG444" t="str">
            <v>-</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t="str">
            <v>-</v>
          </cell>
          <cell r="AU444" t="str">
            <v>-</v>
          </cell>
        </row>
        <row r="445">
          <cell r="A445" t="str">
            <v>1303-1</v>
          </cell>
          <cell r="B445">
            <v>1303</v>
          </cell>
          <cell r="C445" t="str">
            <v>生きがいをもてるまちづくり</v>
          </cell>
          <cell r="D445">
            <v>1</v>
          </cell>
          <cell r="E445" t="str">
            <v>障害者スポーツ大会及びイベントへの参加者数</v>
          </cell>
          <cell r="F445" t="str">
            <v>人</v>
          </cell>
          <cell r="G445" t="str">
            <v>保健福祉局</v>
          </cell>
          <cell r="H445" t="str">
            <v>障害保健福祉推進室</v>
          </cell>
          <cell r="I445" t="str">
            <v>222-4161</v>
          </cell>
          <cell r="J445" t="str">
            <v>障害(者)の理解や社会参加の促進を図ることなどを目的として開催する障害者スポーツ大会及びイベントへの参加人数</v>
          </cell>
          <cell r="K445" t="str">
            <v>障害者スポーツ大会やイベントを通じた障害のある方の社会参加の状況を示す指標</v>
          </cell>
          <cell r="L445" t="str">
            <v>出典：事業担当課調べ</v>
          </cell>
          <cell r="M445" t="str">
            <v>増加する方が良い指標</v>
          </cell>
          <cell r="N445" t="str">
            <v>-</v>
          </cell>
          <cell r="O445" t="str">
            <v>-</v>
          </cell>
          <cell r="P445" t="str">
            <v>-</v>
          </cell>
          <cell r="Q445" t="str">
            <v>-</v>
          </cell>
          <cell r="R445" t="str">
            <v>-</v>
          </cell>
          <cell r="S445" t="str">
            <v>-</v>
          </cell>
          <cell r="T445" t="str">
            <v>-</v>
          </cell>
          <cell r="U445" t="str">
            <v>②トレンド(すう勢値)による目標値</v>
          </cell>
          <cell r="V445" t="str">
            <v>R2以降の最高値</v>
          </cell>
          <cell r="W445">
            <v>578</v>
          </cell>
          <cell r="X445" t="str">
            <v>-</v>
          </cell>
          <cell r="Y445" t="str">
            <v>-</v>
          </cell>
          <cell r="Z445" t="str">
            <v>-</v>
          </cell>
          <cell r="AA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コロナ禍の令和２年度の状況を踏まえて目標値を設定する必要があることから，令和３年度（令和２年度実績）は評価しない。</v>
          </cell>
          <cell r="AN445" t="str">
            <v>最新数値の目標値に対する達成度が
a：100％以上
b：90％以上～100％未満
c：80％以上～90％未満
d：70％以上～80％未満
e：70％未満</v>
          </cell>
          <cell r="AO445" t="str">
            <v>目標値に対する達成度が100％以上をaとし，以下10％刻みで基準を設定した。</v>
          </cell>
          <cell r="AP445" t="str">
            <v>-</v>
          </cell>
          <cell r="AQ445" t="str">
            <v>-</v>
          </cell>
          <cell r="AR445" t="str">
            <v>-</v>
          </cell>
          <cell r="AS445" t="str">
            <v>-</v>
          </cell>
          <cell r="AT445" t="str">
            <v>-</v>
          </cell>
          <cell r="AU445" t="str">
            <v>-</v>
          </cell>
        </row>
        <row r="446">
          <cell r="A446" t="str">
            <v>1303-2</v>
          </cell>
          <cell r="B446">
            <v>1303</v>
          </cell>
          <cell r="C446" t="str">
            <v>生きがいをもてるまちづくり</v>
          </cell>
          <cell r="D446">
            <v>2</v>
          </cell>
          <cell r="E446" t="str">
            <v>障害者就業・生活支援センターにおける相談・支援件数</v>
          </cell>
          <cell r="F446" t="str">
            <v>件</v>
          </cell>
          <cell r="G446" t="str">
            <v>保健福祉局</v>
          </cell>
          <cell r="H446" t="str">
            <v>障害保健福祉推進室</v>
          </cell>
          <cell r="I446" t="str">
            <v>222-4161</v>
          </cell>
          <cell r="J446" t="str">
            <v>京都障害者就業・生活支援センター(以下「センター」という。)及びしょうがい者就業・生活支援センターはあとふるアイリス(以下「はあとふるアイリス」という。)における，障害のある方からの就労・生活に係る相談や支援を実施した件数</v>
          </cell>
          <cell r="K446" t="str">
            <v>働く意欲のある障害のある方が生きがいをもって働ける社会に向けた支援の状況を示す指標</v>
          </cell>
          <cell r="L446" t="str">
            <v>算出方法：全数調査
出典：事業担当課調べ</v>
          </cell>
          <cell r="M446" t="str">
            <v>増加する方が良い指標</v>
          </cell>
          <cell r="N446">
            <v>14372</v>
          </cell>
          <cell r="O446">
            <v>14608</v>
          </cell>
          <cell r="P446">
            <v>14844</v>
          </cell>
          <cell r="Q446">
            <v>15080</v>
          </cell>
          <cell r="R446">
            <v>15316</v>
          </cell>
          <cell r="S446" t="str">
            <v>R7</v>
          </cell>
          <cell r="T446">
            <v>15550</v>
          </cell>
          <cell r="U446" t="str">
            <v>②トレンド(すう勢値)による目標値</v>
          </cell>
          <cell r="V446" t="str">
            <v>センター及びはあとふるアイリスの令和元年度実績値の約10％増として算出</v>
          </cell>
          <cell r="W446">
            <v>12411</v>
          </cell>
          <cell r="X446" t="str">
            <v>-</v>
          </cell>
          <cell r="Y446" t="str">
            <v>-</v>
          </cell>
          <cell r="Z446" t="str">
            <v>-</v>
          </cell>
          <cell r="AA446" t="str">
            <v>-</v>
          </cell>
          <cell r="AB446">
            <v>0.86355413303645978</v>
          </cell>
          <cell r="AC446" t="str">
            <v>-</v>
          </cell>
          <cell r="AD446" t="str">
            <v>-</v>
          </cell>
          <cell r="AE446" t="str">
            <v>-</v>
          </cell>
          <cell r="AF446" t="str">
            <v>-</v>
          </cell>
          <cell r="AG446">
            <v>0.79813504823151127</v>
          </cell>
          <cell r="AH446" t="str">
            <v>-</v>
          </cell>
          <cell r="AI446" t="str">
            <v>-</v>
          </cell>
          <cell r="AJ446" t="str">
            <v>-</v>
          </cell>
          <cell r="AK446" t="str">
            <v>-</v>
          </cell>
          <cell r="AL446" t="str">
            <v>-</v>
          </cell>
          <cell r="AM446" t="str">
            <v>-</v>
          </cell>
          <cell r="AN446" t="str">
            <v>最新数値の目標値に対する達成度が
a：100％以上
b：90％以上～100％未満
c：80％以上～90％未満
d：70％以上～80％未満
e：70％未満</v>
          </cell>
          <cell r="AO446" t="str">
            <v>目標値に対する達成度が100％以上をaとし，以下10％刻みで基準を設定した。</v>
          </cell>
          <cell r="AP446" t="str">
            <v>c</v>
          </cell>
          <cell r="AQ446" t="str">
            <v>-</v>
          </cell>
          <cell r="AR446" t="str">
            <v>-</v>
          </cell>
          <cell r="AS446" t="str">
            <v>-</v>
          </cell>
          <cell r="AT446" t="str">
            <v>-</v>
          </cell>
          <cell r="AU446">
            <v>1</v>
          </cell>
        </row>
        <row r="447">
          <cell r="A447" t="str">
            <v>1303-3</v>
          </cell>
          <cell r="B447">
            <v>1303</v>
          </cell>
          <cell r="C447" t="str">
            <v>生きがいをもてるまちづくり</v>
          </cell>
          <cell r="D447">
            <v>3</v>
          </cell>
          <cell r="E447" t="str">
            <v>-</v>
          </cell>
          <cell r="F447" t="str">
            <v>-</v>
          </cell>
          <cell r="G447" t="str">
            <v>-</v>
          </cell>
          <cell r="H447" t="str">
            <v>-</v>
          </cell>
          <cell r="I447" t="str">
            <v>-</v>
          </cell>
          <cell r="J447" t="str">
            <v>-</v>
          </cell>
          <cell r="K447" t="str">
            <v>-</v>
          </cell>
          <cell r="L447" t="str">
            <v>-</v>
          </cell>
          <cell r="M447" t="str">
            <v>-</v>
          </cell>
          <cell r="S447" t="str">
            <v>-</v>
          </cell>
          <cell r="T447" t="str">
            <v>-</v>
          </cell>
          <cell r="U447" t="str">
            <v>-</v>
          </cell>
          <cell r="V447" t="str">
            <v>-</v>
          </cell>
          <cell r="X447" t="str">
            <v>-</v>
          </cell>
          <cell r="Y447" t="str">
            <v>-</v>
          </cell>
          <cell r="Z447" t="str">
            <v>-</v>
          </cell>
          <cell r="AA447" t="str">
            <v>-</v>
          </cell>
          <cell r="AB447" t="str">
            <v>-</v>
          </cell>
          <cell r="AC447" t="str">
            <v>-</v>
          </cell>
          <cell r="AD447" t="str">
            <v>-</v>
          </cell>
          <cell r="AE447" t="str">
            <v>-</v>
          </cell>
          <cell r="AF447" t="str">
            <v>-</v>
          </cell>
          <cell r="AG447" t="str">
            <v>-</v>
          </cell>
          <cell r="AH447" t="str">
            <v>-</v>
          </cell>
          <cell r="AI447" t="str">
            <v>-</v>
          </cell>
          <cell r="AJ447" t="str">
            <v>-</v>
          </cell>
          <cell r="AK447" t="str">
            <v>-</v>
          </cell>
          <cell r="AL447" t="str">
            <v>-</v>
          </cell>
          <cell r="AM447" t="str">
            <v>-</v>
          </cell>
          <cell r="AN447" t="str">
            <v>-</v>
          </cell>
          <cell r="AO447" t="str">
            <v>-</v>
          </cell>
          <cell r="AP447" t="str">
            <v>-</v>
          </cell>
          <cell r="AQ447" t="str">
            <v>-</v>
          </cell>
          <cell r="AR447" t="str">
            <v>-</v>
          </cell>
          <cell r="AS447" t="str">
            <v>-</v>
          </cell>
          <cell r="AT447" t="str">
            <v>-</v>
          </cell>
          <cell r="AU447" t="str">
            <v>-</v>
          </cell>
        </row>
        <row r="448">
          <cell r="A448" t="str">
            <v>1303-4</v>
          </cell>
          <cell r="B448">
            <v>1303</v>
          </cell>
          <cell r="C448" t="str">
            <v>生きがいをもてるまちづくり</v>
          </cell>
          <cell r="D448">
            <v>4</v>
          </cell>
          <cell r="E448" t="str">
            <v>-</v>
          </cell>
          <cell r="F448" t="str">
            <v>-</v>
          </cell>
          <cell r="G448" t="str">
            <v>-</v>
          </cell>
          <cell r="H448" t="str">
            <v>-</v>
          </cell>
          <cell r="I448" t="str">
            <v>-</v>
          </cell>
          <cell r="J448" t="str">
            <v>-</v>
          </cell>
          <cell r="K448" t="str">
            <v>-</v>
          </cell>
          <cell r="L448" t="str">
            <v>-</v>
          </cell>
          <cell r="M448" t="str">
            <v>-</v>
          </cell>
          <cell r="S448" t="str">
            <v>-</v>
          </cell>
          <cell r="T448" t="str">
            <v>-</v>
          </cell>
          <cell r="U448" t="str">
            <v>-</v>
          </cell>
          <cell r="V448" t="str">
            <v>-</v>
          </cell>
          <cell r="X448" t="str">
            <v>-</v>
          </cell>
          <cell r="Y448" t="str">
            <v>-</v>
          </cell>
          <cell r="Z448" t="str">
            <v>-</v>
          </cell>
          <cell r="AA448" t="str">
            <v>-</v>
          </cell>
          <cell r="AB448" t="str">
            <v>-</v>
          </cell>
          <cell r="AC448" t="str">
            <v>-</v>
          </cell>
          <cell r="AD448" t="str">
            <v>-</v>
          </cell>
          <cell r="AE448" t="str">
            <v>-</v>
          </cell>
          <cell r="AF448" t="str">
            <v>-</v>
          </cell>
          <cell r="AG448" t="str">
            <v>-</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t="str">
            <v>-</v>
          </cell>
          <cell r="AU448" t="str">
            <v>-</v>
          </cell>
        </row>
        <row r="449">
          <cell r="A449" t="str">
            <v>1303-5</v>
          </cell>
          <cell r="B449">
            <v>1303</v>
          </cell>
          <cell r="C449" t="str">
            <v>生きがいをもてるまちづくり</v>
          </cell>
          <cell r="D449">
            <v>5</v>
          </cell>
          <cell r="E449" t="str">
            <v>-</v>
          </cell>
          <cell r="F449" t="str">
            <v>-</v>
          </cell>
          <cell r="G449" t="str">
            <v>-</v>
          </cell>
          <cell r="H449" t="str">
            <v>-</v>
          </cell>
          <cell r="I449" t="str">
            <v>-</v>
          </cell>
          <cell r="J449" t="str">
            <v>-</v>
          </cell>
          <cell r="K449" t="str">
            <v>-</v>
          </cell>
          <cell r="L449" t="str">
            <v>-</v>
          </cell>
          <cell r="M449" t="str">
            <v>-</v>
          </cell>
          <cell r="S449" t="str">
            <v>-</v>
          </cell>
          <cell r="T449" t="str">
            <v>-</v>
          </cell>
          <cell r="U449" t="str">
            <v>-</v>
          </cell>
          <cell r="V449" t="str">
            <v>-</v>
          </cell>
          <cell r="X449" t="str">
            <v>-</v>
          </cell>
          <cell r="Y449" t="str">
            <v>-</v>
          </cell>
          <cell r="Z449" t="str">
            <v>-</v>
          </cell>
          <cell r="AA449" t="str">
            <v>-</v>
          </cell>
          <cell r="AB449" t="str">
            <v>-</v>
          </cell>
          <cell r="AC449" t="str">
            <v>-</v>
          </cell>
          <cell r="AD449" t="str">
            <v>-</v>
          </cell>
          <cell r="AE449" t="str">
            <v>-</v>
          </cell>
          <cell r="AF449" t="str">
            <v>-</v>
          </cell>
          <cell r="AG449" t="str">
            <v>-</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t="str">
            <v>-</v>
          </cell>
          <cell r="AU449" t="str">
            <v>-</v>
          </cell>
        </row>
        <row r="450">
          <cell r="A450" t="str">
            <v>1303-6</v>
          </cell>
          <cell r="B450">
            <v>1303</v>
          </cell>
          <cell r="C450" t="str">
            <v>生きがいをもてるまちづくり</v>
          </cell>
          <cell r="D450">
            <v>6</v>
          </cell>
          <cell r="E450" t="str">
            <v>-</v>
          </cell>
          <cell r="F450" t="str">
            <v>-</v>
          </cell>
          <cell r="G450" t="str">
            <v>-</v>
          </cell>
          <cell r="H450" t="str">
            <v>-</v>
          </cell>
          <cell r="I450" t="str">
            <v>-</v>
          </cell>
          <cell r="J450" t="str">
            <v>-</v>
          </cell>
          <cell r="K450" t="str">
            <v>-</v>
          </cell>
          <cell r="L450" t="str">
            <v>-</v>
          </cell>
          <cell r="M450" t="str">
            <v>-</v>
          </cell>
          <cell r="S450" t="str">
            <v>-</v>
          </cell>
          <cell r="T450" t="str">
            <v>-</v>
          </cell>
          <cell r="U450" t="str">
            <v>-</v>
          </cell>
          <cell r="V450" t="str">
            <v>-</v>
          </cell>
          <cell r="X450" t="str">
            <v>-</v>
          </cell>
          <cell r="Y450" t="str">
            <v>-</v>
          </cell>
          <cell r="Z450" t="str">
            <v>-</v>
          </cell>
          <cell r="AA450" t="str">
            <v>-</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t="str">
            <v>-</v>
          </cell>
          <cell r="AU450" t="str">
            <v>-</v>
          </cell>
        </row>
        <row r="451">
          <cell r="A451" t="str">
            <v>1303-7</v>
          </cell>
          <cell r="B451">
            <v>1303</v>
          </cell>
          <cell r="C451" t="str">
            <v>生きがいをもてるまちづくり</v>
          </cell>
          <cell r="D451">
            <v>7</v>
          </cell>
          <cell r="E451" t="str">
            <v>-</v>
          </cell>
          <cell r="F451" t="str">
            <v>-</v>
          </cell>
          <cell r="G451" t="str">
            <v>-</v>
          </cell>
          <cell r="H451" t="str">
            <v>-</v>
          </cell>
          <cell r="I451" t="str">
            <v>-</v>
          </cell>
          <cell r="J451" t="str">
            <v>-</v>
          </cell>
          <cell r="K451" t="str">
            <v>-</v>
          </cell>
          <cell r="L451" t="str">
            <v>-</v>
          </cell>
          <cell r="M451" t="str">
            <v>-</v>
          </cell>
          <cell r="S451" t="str">
            <v>-</v>
          </cell>
          <cell r="T451" t="str">
            <v>-</v>
          </cell>
          <cell r="U451" t="str">
            <v>-</v>
          </cell>
          <cell r="V451" t="str">
            <v>-</v>
          </cell>
          <cell r="X451" t="str">
            <v>-</v>
          </cell>
          <cell r="Y451" t="str">
            <v>-</v>
          </cell>
          <cell r="Z451" t="str">
            <v>-</v>
          </cell>
          <cell r="AA451" t="str">
            <v>-</v>
          </cell>
          <cell r="AB451" t="str">
            <v>-</v>
          </cell>
          <cell r="AC451" t="str">
            <v>-</v>
          </cell>
          <cell r="AD451" t="str">
            <v>-</v>
          </cell>
          <cell r="AE451" t="str">
            <v>-</v>
          </cell>
          <cell r="AF451" t="str">
            <v>-</v>
          </cell>
          <cell r="AG451" t="str">
            <v>-</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t="str">
            <v>-</v>
          </cell>
          <cell r="AU451" t="str">
            <v>-</v>
          </cell>
        </row>
        <row r="452">
          <cell r="A452" t="str">
            <v>1303-8</v>
          </cell>
          <cell r="B452">
            <v>1303</v>
          </cell>
          <cell r="C452" t="str">
            <v>生きがいをもてるまちづくり</v>
          </cell>
          <cell r="D452">
            <v>8</v>
          </cell>
          <cell r="E452" t="str">
            <v>-</v>
          </cell>
          <cell r="F452" t="str">
            <v>-</v>
          </cell>
          <cell r="G452" t="str">
            <v>-</v>
          </cell>
          <cell r="H452" t="str">
            <v>-</v>
          </cell>
          <cell r="I452" t="str">
            <v>-</v>
          </cell>
          <cell r="J452" t="str">
            <v>-</v>
          </cell>
          <cell r="K452" t="str">
            <v>-</v>
          </cell>
          <cell r="L452" t="str">
            <v>-</v>
          </cell>
          <cell r="M452" t="str">
            <v>-</v>
          </cell>
          <cell r="S452" t="str">
            <v>-</v>
          </cell>
          <cell r="T452" t="str">
            <v>-</v>
          </cell>
          <cell r="U452" t="str">
            <v>-</v>
          </cell>
          <cell r="V452" t="str">
            <v>-</v>
          </cell>
          <cell r="X452" t="str">
            <v>-</v>
          </cell>
          <cell r="Y452" t="str">
            <v>-</v>
          </cell>
          <cell r="Z452" t="str">
            <v>-</v>
          </cell>
          <cell r="AA452" t="str">
            <v>-</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t="str">
            <v>-</v>
          </cell>
          <cell r="AU452" t="str">
            <v>-</v>
          </cell>
        </row>
        <row r="453">
          <cell r="A453" t="str">
            <v>1303-9</v>
          </cell>
          <cell r="B453">
            <v>1303</v>
          </cell>
          <cell r="C453" t="str">
            <v>生きがいをもてるまちづくり</v>
          </cell>
          <cell r="D453">
            <v>9</v>
          </cell>
          <cell r="E453" t="str">
            <v>-</v>
          </cell>
          <cell r="F453" t="str">
            <v>-</v>
          </cell>
          <cell r="G453" t="str">
            <v>-</v>
          </cell>
          <cell r="H453" t="str">
            <v>-</v>
          </cell>
          <cell r="I453" t="str">
            <v>-</v>
          </cell>
          <cell r="J453" t="str">
            <v>-</v>
          </cell>
          <cell r="K453" t="str">
            <v>-</v>
          </cell>
          <cell r="L453" t="str">
            <v>-</v>
          </cell>
          <cell r="M453" t="str">
            <v>-</v>
          </cell>
          <cell r="S453" t="str">
            <v>-</v>
          </cell>
          <cell r="T453" t="str">
            <v>-</v>
          </cell>
          <cell r="U453" t="str">
            <v>-</v>
          </cell>
          <cell r="V453" t="str">
            <v>-</v>
          </cell>
          <cell r="X453" t="str">
            <v>-</v>
          </cell>
          <cell r="Y453" t="str">
            <v>-</v>
          </cell>
          <cell r="Z453" t="str">
            <v>-</v>
          </cell>
          <cell r="AA453" t="str">
            <v>-</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t="str">
            <v>-</v>
          </cell>
          <cell r="AU453" t="str">
            <v>-</v>
          </cell>
        </row>
        <row r="454">
          <cell r="A454" t="str">
            <v>1304-1</v>
          </cell>
          <cell r="B454">
            <v>1304</v>
          </cell>
          <cell r="C454" t="str">
            <v>安心して生活できる社会環境の整備</v>
          </cell>
          <cell r="D454">
            <v>1</v>
          </cell>
          <cell r="E454" t="str">
            <v>市民向け印刷物の情報保障配慮率</v>
          </cell>
          <cell r="F454" t="str">
            <v>％</v>
          </cell>
          <cell r="G454" t="str">
            <v>保健福祉局</v>
          </cell>
          <cell r="H454" t="str">
            <v>障害保健福祉推進室</v>
          </cell>
          <cell r="I454" t="str">
            <v>222-4161</v>
          </cell>
          <cell r="J454" t="str">
            <v>本市が発行する市民向けのパンフレット，リーフレット等における情報保障の配慮がされている割合</v>
          </cell>
          <cell r="K454" t="str">
            <v>障害のある方もない方も同様に合理的な配慮がなされ，生活しやすい社会環境が整備されている進捗を示す指標</v>
          </cell>
          <cell r="L454" t="str">
            <v>算出方法：各局区等から10,000部以上発行している広報印刷物において，配色の工夫や外国語，点字版の作成等の対象者に応じた何らかの配慮を行った件数の割合(年度末に確認した実績に基づく。)
出典：事業担当課調べ</v>
          </cell>
          <cell r="M454" t="str">
            <v>増加する方が良い指標</v>
          </cell>
          <cell r="N454">
            <v>92.8</v>
          </cell>
          <cell r="O454">
            <v>94.6</v>
          </cell>
          <cell r="P454">
            <v>96.399999999999991</v>
          </cell>
          <cell r="Q454">
            <v>98.199999999999989</v>
          </cell>
          <cell r="R454">
            <v>100</v>
          </cell>
          <cell r="S454" t="str">
            <v>R7</v>
          </cell>
          <cell r="T454">
            <v>100</v>
          </cell>
          <cell r="U454" t="str">
            <v>③財政状況や市民ニーズを踏まえて設定する目標値</v>
          </cell>
          <cell r="V454" t="str">
            <v>全ての市民向け印刷物において情報保障の配慮がされていることを目指す。</v>
          </cell>
          <cell r="W454" t="str">
            <v>6月末頃判明</v>
          </cell>
          <cell r="X454" t="str">
            <v>-</v>
          </cell>
          <cell r="Y454" t="str">
            <v>-</v>
          </cell>
          <cell r="Z454" t="str">
            <v>-</v>
          </cell>
          <cell r="AA454" t="str">
            <v>-</v>
          </cell>
          <cell r="AB454" t="str">
            <v>-</v>
          </cell>
          <cell r="AC454" t="str">
            <v>-</v>
          </cell>
          <cell r="AD454" t="str">
            <v>-</v>
          </cell>
          <cell r="AE454" t="str">
            <v>-</v>
          </cell>
          <cell r="AF454" t="str">
            <v>-</v>
          </cell>
          <cell r="AG454" t="str">
            <v>-</v>
          </cell>
          <cell r="AH454" t="str">
            <v>-</v>
          </cell>
          <cell r="AI454" t="str">
            <v>-</v>
          </cell>
          <cell r="AJ454" t="str">
            <v>-</v>
          </cell>
          <cell r="AK454" t="str">
            <v>-</v>
          </cell>
          <cell r="AL454" t="str">
            <v>-</v>
          </cell>
          <cell r="AN454" t="str">
            <v>最新数値の目標値に対する達成度が
a：100％
b：90％以上～100％未満
c：80％以上～90％未満
d：70％以上～80％未満
e：70％未満</v>
          </cell>
          <cell r="AO454" t="str">
            <v>各年度に達成すべき目標値に対する達成度が100％をaとし，以下10％刻みで基準を設定した。</v>
          </cell>
          <cell r="AP454" t="str">
            <v>-</v>
          </cell>
          <cell r="AQ454" t="str">
            <v>-</v>
          </cell>
          <cell r="AR454" t="str">
            <v>-</v>
          </cell>
          <cell r="AS454" t="str">
            <v>-</v>
          </cell>
          <cell r="AT454" t="str">
            <v>-</v>
          </cell>
          <cell r="AU454">
            <v>1</v>
          </cell>
        </row>
        <row r="455">
          <cell r="A455" t="str">
            <v>1304-2</v>
          </cell>
          <cell r="B455">
            <v>1304</v>
          </cell>
          <cell r="C455" t="str">
            <v>安心して生活できる社会環境の整備</v>
          </cell>
          <cell r="D455">
            <v>2</v>
          </cell>
          <cell r="E455" t="str">
            <v>自立支援医療の受給者数</v>
          </cell>
          <cell r="F455" t="str">
            <v>人</v>
          </cell>
          <cell r="G455" t="str">
            <v>保健福祉局</v>
          </cell>
          <cell r="H455" t="str">
            <v>障害保健福祉推進室</v>
          </cell>
          <cell r="I455" t="str">
            <v>222-4161</v>
          </cell>
          <cell r="J455" t="str">
            <v>自立支援医療費(更生医療，育成医療，精神通院医療)の受給者数</v>
          </cell>
          <cell r="K455" t="str">
            <v>障害のある方が適切な医療を受けることができる環境の整備状況を示す指標</v>
          </cell>
          <cell r="L455" t="str">
            <v>算出方法：各医療の受給者全数調査
出典：事業担当課調べ</v>
          </cell>
          <cell r="M455" t="str">
            <v>増加する方が良い指標</v>
          </cell>
          <cell r="N455">
            <v>37251</v>
          </cell>
          <cell r="O455" t="str">
            <v>-</v>
          </cell>
          <cell r="P455" t="str">
            <v>-</v>
          </cell>
          <cell r="Q455" t="str">
            <v>-</v>
          </cell>
          <cell r="R455" t="str">
            <v>-</v>
          </cell>
          <cell r="S455" t="str">
            <v>-</v>
          </cell>
          <cell r="T455" t="str">
            <v>-</v>
          </cell>
          <cell r="U455" t="str">
            <v>②トレンド(すう勢値)による目標値</v>
          </cell>
          <cell r="V455" t="str">
            <v>過去3年間の最高値</v>
          </cell>
          <cell r="W455">
            <v>39868</v>
          </cell>
          <cell r="X455" t="str">
            <v>-</v>
          </cell>
          <cell r="Y455" t="str">
            <v>-</v>
          </cell>
          <cell r="Z455" t="str">
            <v>-</v>
          </cell>
          <cell r="AA455" t="str">
            <v>-</v>
          </cell>
          <cell r="AB455">
            <v>1.0702531475665082</v>
          </cell>
          <cell r="AC455" t="str">
            <v>-</v>
          </cell>
          <cell r="AD455" t="str">
            <v>-</v>
          </cell>
          <cell r="AE455" t="str">
            <v>-</v>
          </cell>
          <cell r="AF455" t="str">
            <v>-</v>
          </cell>
          <cell r="AG455" t="str">
            <v>-</v>
          </cell>
          <cell r="AH455" t="str">
            <v>-</v>
          </cell>
          <cell r="AI455" t="str">
            <v>-</v>
          </cell>
          <cell r="AJ455" t="str">
            <v>-</v>
          </cell>
          <cell r="AK455" t="str">
            <v>-</v>
          </cell>
          <cell r="AL455" t="str">
            <v>-</v>
          </cell>
          <cell r="AM455" t="str">
            <v>＜過去3年間の受給者数＞
令和元年度：37,251人
平成30年度：36,793人
平成29年度：34,807人</v>
          </cell>
          <cell r="AN455" t="str">
            <v>最新数値が
a：過去最高値以上
b：上中間値(最高値と平均値の間)以上～過去最高値未満
c：平均値以上～上中間値未満
d：下中間値(平均値と最低値の間)以上～平均値未満
e：下中間値未満</v>
          </cell>
          <cell r="AO455" t="str">
            <v>当該指標については，障害のある方の増加に伴い，医療の受給者数も増加が見込まれることから，過去3年間の数値を基に，最高値以上をa，平均値以上をcとし，最低値も含めた按分で基準を設定した。</v>
          </cell>
          <cell r="AP455" t="str">
            <v>a</v>
          </cell>
          <cell r="AQ455" t="str">
            <v>-</v>
          </cell>
          <cell r="AR455" t="str">
            <v>-</v>
          </cell>
          <cell r="AS455" t="str">
            <v>-</v>
          </cell>
          <cell r="AT455" t="str">
            <v>-</v>
          </cell>
          <cell r="AU455">
            <v>1</v>
          </cell>
        </row>
        <row r="456">
          <cell r="A456" t="str">
            <v>1304-3</v>
          </cell>
          <cell r="B456">
            <v>1304</v>
          </cell>
          <cell r="C456" t="str">
            <v>安心して生活できる社会環境の整備</v>
          </cell>
          <cell r="D456">
            <v>3</v>
          </cell>
          <cell r="E456" t="str">
            <v>特定医療の受給者数</v>
          </cell>
          <cell r="F456" t="str">
            <v>人</v>
          </cell>
          <cell r="G456" t="str">
            <v>保健福祉局</v>
          </cell>
          <cell r="H456" t="str">
            <v>障害保健福祉推進室</v>
          </cell>
          <cell r="I456" t="str">
            <v>222-4161</v>
          </cell>
          <cell r="J456" t="str">
            <v>特定医療費の受給者数</v>
          </cell>
          <cell r="K456" t="str">
            <v>障害のある方が適切な医療を受けることができる環境の整備状況を示す指標</v>
          </cell>
          <cell r="L456" t="str">
            <v>算出方法：特定医療費の受給者全数調査
出典：事業担当課調べ</v>
          </cell>
          <cell r="M456" t="str">
            <v>増加する方が良い指標</v>
          </cell>
          <cell r="N456">
            <v>11780</v>
          </cell>
          <cell r="O456" t="str">
            <v>-</v>
          </cell>
          <cell r="P456" t="str">
            <v>-</v>
          </cell>
          <cell r="Q456" t="str">
            <v>-</v>
          </cell>
          <cell r="R456" t="str">
            <v>-</v>
          </cell>
          <cell r="S456" t="str">
            <v>-</v>
          </cell>
          <cell r="T456" t="str">
            <v>-</v>
          </cell>
          <cell r="U456" t="str">
            <v>②トレンド(すう勢値)による目標値</v>
          </cell>
          <cell r="V456" t="str">
            <v>過去3年間の最高値</v>
          </cell>
          <cell r="W456">
            <v>12799</v>
          </cell>
          <cell r="X456" t="str">
            <v>-</v>
          </cell>
          <cell r="Y456" t="str">
            <v>-</v>
          </cell>
          <cell r="Z456" t="str">
            <v>-</v>
          </cell>
          <cell r="AA456" t="str">
            <v>-</v>
          </cell>
          <cell r="AB456">
            <v>1.0865025466893039</v>
          </cell>
          <cell r="AC456" t="str">
            <v>-</v>
          </cell>
          <cell r="AD456" t="str">
            <v>-</v>
          </cell>
          <cell r="AE456" t="str">
            <v>-</v>
          </cell>
          <cell r="AF456" t="str">
            <v>-</v>
          </cell>
          <cell r="AG456" t="str">
            <v>-</v>
          </cell>
          <cell r="AH456" t="str">
            <v>-</v>
          </cell>
          <cell r="AI456" t="str">
            <v>-</v>
          </cell>
          <cell r="AJ456" t="str">
            <v>-</v>
          </cell>
          <cell r="AK456" t="str">
            <v>-</v>
          </cell>
          <cell r="AL456" t="str">
            <v>-</v>
          </cell>
          <cell r="AM456" t="str">
            <v>（過去3年間の受給者数）
令和元年度：11,780人
平成30年度：11,000人
平成29年度：13,197人</v>
          </cell>
          <cell r="AN456" t="str">
            <v>最新数値が
a：過去最高値以上
b：上中間値(最高値と平均値の間)以上～過去最高値未満
c：平均値以上～上中間値未満
d：下中間値(平均値と最低値の間)以上～平均値未満
e：下中間値未満</v>
          </cell>
          <cell r="AO456" t="str">
            <v>当該指標については，難病のある方の増加に伴い，医療の受給者数も増加が見込まれることから，過去3年間の数値を基に，最高値以上をa，平均値以上をcとし，最低値も含めた按分で基準を設定した。</v>
          </cell>
          <cell r="AP456" t="str">
            <v>a</v>
          </cell>
          <cell r="AQ456" t="str">
            <v>-</v>
          </cell>
          <cell r="AR456" t="str">
            <v>-</v>
          </cell>
          <cell r="AS456" t="str">
            <v>-</v>
          </cell>
          <cell r="AT456" t="str">
            <v>-</v>
          </cell>
          <cell r="AU456">
            <v>1</v>
          </cell>
        </row>
        <row r="457">
          <cell r="A457" t="str">
            <v>1304-4</v>
          </cell>
          <cell r="B457">
            <v>1304</v>
          </cell>
          <cell r="C457" t="str">
            <v>安心して生活できる社会環境の整備</v>
          </cell>
          <cell r="D457">
            <v>4</v>
          </cell>
          <cell r="E457" t="str">
            <v>-</v>
          </cell>
          <cell r="F457" t="str">
            <v>-</v>
          </cell>
          <cell r="G457" t="str">
            <v>-</v>
          </cell>
          <cell r="H457" t="str">
            <v>-</v>
          </cell>
          <cell r="I457" t="str">
            <v>-</v>
          </cell>
          <cell r="J457" t="str">
            <v>-</v>
          </cell>
          <cell r="K457" t="str">
            <v>-</v>
          </cell>
          <cell r="L457" t="str">
            <v>-</v>
          </cell>
          <cell r="M457" t="str">
            <v>-</v>
          </cell>
          <cell r="S457" t="str">
            <v>-</v>
          </cell>
          <cell r="T457" t="str">
            <v>-</v>
          </cell>
          <cell r="U457" t="str">
            <v>-</v>
          </cell>
          <cell r="V457" t="str">
            <v>-</v>
          </cell>
          <cell r="X457" t="str">
            <v>-</v>
          </cell>
          <cell r="Y457" t="str">
            <v>-</v>
          </cell>
          <cell r="Z457" t="str">
            <v>-</v>
          </cell>
          <cell r="AA457" t="str">
            <v>-</v>
          </cell>
          <cell r="AB457" t="str">
            <v>-</v>
          </cell>
          <cell r="AC457" t="str">
            <v>-</v>
          </cell>
          <cell r="AD457" t="str">
            <v>-</v>
          </cell>
          <cell r="AE457" t="str">
            <v>-</v>
          </cell>
          <cell r="AF457" t="str">
            <v>-</v>
          </cell>
          <cell r="AG457" t="str">
            <v>-</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t="str">
            <v>-</v>
          </cell>
          <cell r="AU457" t="str">
            <v>-</v>
          </cell>
        </row>
        <row r="458">
          <cell r="A458" t="str">
            <v>1304-5</v>
          </cell>
          <cell r="B458">
            <v>1304</v>
          </cell>
          <cell r="C458" t="str">
            <v>安心して生活できる社会環境の整備</v>
          </cell>
          <cell r="D458">
            <v>5</v>
          </cell>
          <cell r="E458" t="str">
            <v>-</v>
          </cell>
          <cell r="F458" t="str">
            <v>-</v>
          </cell>
          <cell r="G458" t="str">
            <v>-</v>
          </cell>
          <cell r="H458" t="str">
            <v>-</v>
          </cell>
          <cell r="I458" t="str">
            <v>-</v>
          </cell>
          <cell r="J458" t="str">
            <v>-</v>
          </cell>
          <cell r="K458" t="str">
            <v>-</v>
          </cell>
          <cell r="L458" t="str">
            <v>-</v>
          </cell>
          <cell r="M458" t="str">
            <v>-</v>
          </cell>
          <cell r="S458" t="str">
            <v>-</v>
          </cell>
          <cell r="T458" t="str">
            <v>-</v>
          </cell>
          <cell r="U458" t="str">
            <v>-</v>
          </cell>
          <cell r="V458" t="str">
            <v>-</v>
          </cell>
          <cell r="X458" t="str">
            <v>-</v>
          </cell>
          <cell r="Y458" t="str">
            <v>-</v>
          </cell>
          <cell r="Z458" t="str">
            <v>-</v>
          </cell>
          <cell r="AA458" t="str">
            <v>-</v>
          </cell>
          <cell r="AB458" t="str">
            <v>-</v>
          </cell>
          <cell r="AC458" t="str">
            <v>-</v>
          </cell>
          <cell r="AD458" t="str">
            <v>-</v>
          </cell>
          <cell r="AE458" t="str">
            <v>-</v>
          </cell>
          <cell r="AF458" t="str">
            <v>-</v>
          </cell>
          <cell r="AG458" t="str">
            <v>-</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t="str">
            <v>-</v>
          </cell>
          <cell r="AU458" t="str">
            <v>-</v>
          </cell>
        </row>
        <row r="459">
          <cell r="A459" t="str">
            <v>1304-6</v>
          </cell>
          <cell r="B459">
            <v>1304</v>
          </cell>
          <cell r="C459" t="str">
            <v>安心して生活できる社会環境の整備</v>
          </cell>
          <cell r="D459">
            <v>6</v>
          </cell>
          <cell r="E459" t="str">
            <v>-</v>
          </cell>
          <cell r="F459" t="str">
            <v>-</v>
          </cell>
          <cell r="G459" t="str">
            <v>-</v>
          </cell>
          <cell r="H459" t="str">
            <v>-</v>
          </cell>
          <cell r="I459" t="str">
            <v>-</v>
          </cell>
          <cell r="J459" t="str">
            <v>-</v>
          </cell>
          <cell r="K459" t="str">
            <v>-</v>
          </cell>
          <cell r="L459" t="str">
            <v>-</v>
          </cell>
          <cell r="M459" t="str">
            <v>-</v>
          </cell>
          <cell r="S459" t="str">
            <v>-</v>
          </cell>
          <cell r="T459" t="str">
            <v>-</v>
          </cell>
          <cell r="U459" t="str">
            <v>-</v>
          </cell>
          <cell r="V459" t="str">
            <v>-</v>
          </cell>
          <cell r="X459" t="str">
            <v>-</v>
          </cell>
          <cell r="Y459" t="str">
            <v>-</v>
          </cell>
          <cell r="Z459" t="str">
            <v>-</v>
          </cell>
          <cell r="AA459" t="str">
            <v>-</v>
          </cell>
          <cell r="AB459" t="str">
            <v>-</v>
          </cell>
          <cell r="AC459" t="str">
            <v>-</v>
          </cell>
          <cell r="AD459" t="str">
            <v>-</v>
          </cell>
          <cell r="AE459" t="str">
            <v>-</v>
          </cell>
          <cell r="AF459" t="str">
            <v>-</v>
          </cell>
          <cell r="AG459" t="str">
            <v>-</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t="str">
            <v>-</v>
          </cell>
          <cell r="AU459" t="str">
            <v>-</v>
          </cell>
        </row>
        <row r="460">
          <cell r="A460" t="str">
            <v>1304-7</v>
          </cell>
          <cell r="B460">
            <v>1304</v>
          </cell>
          <cell r="C460" t="str">
            <v>安心して生活できる社会環境の整備</v>
          </cell>
          <cell r="D460">
            <v>7</v>
          </cell>
          <cell r="E460" t="str">
            <v>-</v>
          </cell>
          <cell r="F460" t="str">
            <v>-</v>
          </cell>
          <cell r="G460" t="str">
            <v>-</v>
          </cell>
          <cell r="H460" t="str">
            <v>-</v>
          </cell>
          <cell r="I460" t="str">
            <v>-</v>
          </cell>
          <cell r="J460" t="str">
            <v>-</v>
          </cell>
          <cell r="K460" t="str">
            <v>-</v>
          </cell>
          <cell r="L460" t="str">
            <v>-</v>
          </cell>
          <cell r="M460" t="str">
            <v>-</v>
          </cell>
          <cell r="S460" t="str">
            <v>-</v>
          </cell>
          <cell r="T460" t="str">
            <v>-</v>
          </cell>
          <cell r="U460" t="str">
            <v>-</v>
          </cell>
          <cell r="V460" t="str">
            <v>-</v>
          </cell>
          <cell r="X460" t="str">
            <v>-</v>
          </cell>
          <cell r="Y460" t="str">
            <v>-</v>
          </cell>
          <cell r="Z460" t="str">
            <v>-</v>
          </cell>
          <cell r="AA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t="str">
            <v>-</v>
          </cell>
          <cell r="AU460" t="str">
            <v>-</v>
          </cell>
        </row>
        <row r="461">
          <cell r="A461" t="str">
            <v>1304-8</v>
          </cell>
          <cell r="B461">
            <v>1304</v>
          </cell>
          <cell r="C461" t="str">
            <v>安心して生活できる社会環境の整備</v>
          </cell>
          <cell r="D461">
            <v>8</v>
          </cell>
          <cell r="E461" t="str">
            <v>-</v>
          </cell>
          <cell r="F461" t="str">
            <v>-</v>
          </cell>
          <cell r="G461" t="str">
            <v>-</v>
          </cell>
          <cell r="H461" t="str">
            <v>-</v>
          </cell>
          <cell r="I461" t="str">
            <v>-</v>
          </cell>
          <cell r="J461" t="str">
            <v>-</v>
          </cell>
          <cell r="K461" t="str">
            <v>-</v>
          </cell>
          <cell r="L461" t="str">
            <v>-</v>
          </cell>
          <cell r="M461" t="str">
            <v>-</v>
          </cell>
          <cell r="S461" t="str">
            <v>-</v>
          </cell>
          <cell r="T461" t="str">
            <v>-</v>
          </cell>
          <cell r="U461" t="str">
            <v>-</v>
          </cell>
          <cell r="V461" t="str">
            <v>-</v>
          </cell>
          <cell r="X461" t="str">
            <v>-</v>
          </cell>
          <cell r="Y461" t="str">
            <v>-</v>
          </cell>
          <cell r="Z461" t="str">
            <v>-</v>
          </cell>
          <cell r="AA461" t="str">
            <v>-</v>
          </cell>
          <cell r="AB461" t="str">
            <v>-</v>
          </cell>
          <cell r="AC461" t="str">
            <v>-</v>
          </cell>
          <cell r="AD461" t="str">
            <v>-</v>
          </cell>
          <cell r="AE461" t="str">
            <v>-</v>
          </cell>
          <cell r="AF461" t="str">
            <v>-</v>
          </cell>
          <cell r="AG461" t="str">
            <v>-</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t="str">
            <v>-</v>
          </cell>
          <cell r="AU461" t="str">
            <v>-</v>
          </cell>
        </row>
        <row r="462">
          <cell r="A462" t="str">
            <v>1304-9</v>
          </cell>
          <cell r="B462">
            <v>1304</v>
          </cell>
          <cell r="C462" t="str">
            <v>安心して生活できる社会環境の整備</v>
          </cell>
          <cell r="D462">
            <v>9</v>
          </cell>
          <cell r="E462" t="str">
            <v>-</v>
          </cell>
          <cell r="F462" t="str">
            <v>-</v>
          </cell>
          <cell r="G462" t="str">
            <v>-</v>
          </cell>
          <cell r="H462" t="str">
            <v>-</v>
          </cell>
          <cell r="I462" t="str">
            <v>-</v>
          </cell>
          <cell r="J462" t="str">
            <v>-</v>
          </cell>
          <cell r="K462" t="str">
            <v>-</v>
          </cell>
          <cell r="L462" t="str">
            <v>-</v>
          </cell>
          <cell r="M462" t="str">
            <v>-</v>
          </cell>
          <cell r="S462" t="str">
            <v>-</v>
          </cell>
          <cell r="T462" t="str">
            <v>-</v>
          </cell>
          <cell r="U462" t="str">
            <v>-</v>
          </cell>
          <cell r="V462" t="str">
            <v>-</v>
          </cell>
          <cell r="X462" t="str">
            <v>-</v>
          </cell>
          <cell r="Y462" t="str">
            <v>-</v>
          </cell>
          <cell r="Z462" t="str">
            <v>-</v>
          </cell>
          <cell r="AA462" t="str">
            <v>-</v>
          </cell>
          <cell r="AB462" t="str">
            <v>-</v>
          </cell>
          <cell r="AC462" t="str">
            <v>-</v>
          </cell>
          <cell r="AD462" t="str">
            <v>-</v>
          </cell>
          <cell r="AE462" t="str">
            <v>-</v>
          </cell>
          <cell r="AF462" t="str">
            <v>-</v>
          </cell>
          <cell r="AG462" t="str">
            <v>-</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t="str">
            <v>-</v>
          </cell>
          <cell r="AU462" t="str">
            <v>-</v>
          </cell>
        </row>
        <row r="463">
          <cell r="A463" t="str">
            <v>1401-1</v>
          </cell>
          <cell r="B463">
            <v>1401</v>
          </cell>
          <cell r="C463" t="str">
            <v>地域における「気づき・つなぎ・支える」力の向上</v>
          </cell>
          <cell r="D463">
            <v>1</v>
          </cell>
          <cell r="E463" t="str">
            <v>福祉ボランティアセンター利用登録団体数</v>
          </cell>
          <cell r="F463" t="str">
            <v>団体</v>
          </cell>
          <cell r="G463" t="str">
            <v>保健福祉局</v>
          </cell>
          <cell r="H463" t="str">
            <v>健康長寿企画課</v>
          </cell>
          <cell r="I463" t="str">
            <v>746-7713</v>
          </cell>
          <cell r="J463" t="str">
            <v>京都市福祉ボランティアセンターに利用登録している，地域福祉活動等に取り組むボランティア団体数</v>
          </cell>
          <cell r="K463" t="str">
            <v>地域住民主体の活動を通した地域の福祉力の向上を示す指標</v>
          </cell>
          <cell r="L463" t="str">
            <v>算出方法：当該年度の利用登録団体数の合計
出典：事業担当課調べ</v>
          </cell>
          <cell r="M463" t="str">
            <v>増加する方が良い指標</v>
          </cell>
          <cell r="N463">
            <v>763</v>
          </cell>
          <cell r="O463" t="str">
            <v>-</v>
          </cell>
          <cell r="P463" t="str">
            <v>-</v>
          </cell>
          <cell r="Q463" t="str">
            <v>-</v>
          </cell>
          <cell r="R463" t="str">
            <v>-</v>
          </cell>
          <cell r="S463" t="str">
            <v>-</v>
          </cell>
          <cell r="T463" t="str">
            <v>-</v>
          </cell>
          <cell r="U463" t="str">
            <v>②トレンド(すう勢値)による目標値</v>
          </cell>
          <cell r="V463" t="str">
            <v>過去3年間の平均値</v>
          </cell>
          <cell r="W463">
            <v>784</v>
          </cell>
          <cell r="X463" t="str">
            <v>-</v>
          </cell>
          <cell r="Y463" t="str">
            <v>-</v>
          </cell>
          <cell r="Z463" t="str">
            <v>-</v>
          </cell>
          <cell r="AA463" t="str">
            <v>-</v>
          </cell>
          <cell r="AB463">
            <v>1.0275229357798166</v>
          </cell>
          <cell r="AC463" t="str">
            <v>-</v>
          </cell>
          <cell r="AD463" t="str">
            <v>-</v>
          </cell>
          <cell r="AE463" t="str">
            <v>-</v>
          </cell>
          <cell r="AF463" t="str">
            <v>-</v>
          </cell>
          <cell r="AG463" t="str">
            <v>-</v>
          </cell>
          <cell r="AH463" t="str">
            <v>-</v>
          </cell>
          <cell r="AI463" t="str">
            <v>-</v>
          </cell>
          <cell r="AJ463" t="str">
            <v>-</v>
          </cell>
          <cell r="AK463" t="str">
            <v>-</v>
          </cell>
          <cell r="AL463" t="str">
            <v>-</v>
          </cell>
          <cell r="AM463" t="str">
            <v>(参考)過去3年の登録団体数
H29：757団体
H30：759団体
R元：773団体</v>
          </cell>
          <cell r="AN463" t="str">
            <v>最新数値の目標値に対する達成度が
a：100％以上
b：90％以上～100％未満
c：80％以上～90％未満
d：70％以上～80％未満
e：70％未満</v>
          </cell>
          <cell r="AO463" t="str">
            <v>過去3年間の数値を基に，平均値以上をaとし，以下10％刻みで基準を設定した。</v>
          </cell>
          <cell r="AP463" t="str">
            <v>a</v>
          </cell>
          <cell r="AQ463" t="str">
            <v>-</v>
          </cell>
          <cell r="AR463" t="str">
            <v>-</v>
          </cell>
          <cell r="AS463" t="str">
            <v>-</v>
          </cell>
          <cell r="AT463" t="str">
            <v>-</v>
          </cell>
          <cell r="AU463">
            <v>1</v>
          </cell>
        </row>
        <row r="464">
          <cell r="A464" t="str">
            <v>1401-2</v>
          </cell>
          <cell r="B464">
            <v>1401</v>
          </cell>
          <cell r="C464" t="str">
            <v>地域における「気づき・つなぎ・支える」力の向上</v>
          </cell>
          <cell r="D464">
            <v>2</v>
          </cell>
          <cell r="E464" t="str">
            <v>民生児童委員活動件数</v>
          </cell>
          <cell r="F464" t="str">
            <v>件</v>
          </cell>
          <cell r="G464" t="str">
            <v>保健福祉局</v>
          </cell>
          <cell r="H464" t="str">
            <v>健康長寿企画課</v>
          </cell>
          <cell r="I464" t="str">
            <v>746-7713</v>
          </cell>
          <cell r="J464" t="str">
            <v>本市民生児童委員の相談・支援及びその他の活動件数</v>
          </cell>
          <cell r="K464" t="str">
            <v>地域福祉に係る多様な課題への気づきや支援につながる活動など，地域の福祉力の向上を示す指標</v>
          </cell>
          <cell r="L464" t="str">
            <v>算出方法：当該年度の民生児童委員の活動件数の集計
出典：事業担当課調べ</v>
          </cell>
          <cell r="M464" t="str">
            <v>増加する方が良い指標</v>
          </cell>
          <cell r="N464" t="str">
            <v>-</v>
          </cell>
          <cell r="O464" t="str">
            <v>-</v>
          </cell>
          <cell r="P464" t="str">
            <v>-</v>
          </cell>
          <cell r="Q464" t="str">
            <v>-</v>
          </cell>
          <cell r="R464" t="str">
            <v>-</v>
          </cell>
          <cell r="S464" t="str">
            <v>-</v>
          </cell>
          <cell r="T464" t="str">
            <v>-</v>
          </cell>
          <cell r="U464" t="str">
            <v>②トレンド(すう勢値)による目標値</v>
          </cell>
          <cell r="V464" t="str">
            <v>令和２年度以降の最高値</v>
          </cell>
          <cell r="W464">
            <v>168486</v>
          </cell>
          <cell r="X464" t="str">
            <v>-</v>
          </cell>
          <cell r="Y464" t="str">
            <v>-</v>
          </cell>
          <cell r="Z464" t="str">
            <v>-</v>
          </cell>
          <cell r="AA464" t="str">
            <v>-</v>
          </cell>
          <cell r="AB464" t="str">
            <v>-</v>
          </cell>
          <cell r="AC464" t="str">
            <v>-</v>
          </cell>
          <cell r="AD464" t="str">
            <v>-</v>
          </cell>
          <cell r="AE464" t="str">
            <v>-</v>
          </cell>
          <cell r="AF464" t="str">
            <v>-</v>
          </cell>
          <cell r="AG464" t="str">
            <v>-</v>
          </cell>
          <cell r="AH464" t="str">
            <v>-</v>
          </cell>
          <cell r="AI464" t="str">
            <v>-</v>
          </cell>
          <cell r="AJ464" t="str">
            <v>-</v>
          </cell>
          <cell r="AK464" t="str">
            <v>-</v>
          </cell>
          <cell r="AL464" t="str">
            <v>-</v>
          </cell>
          <cell r="AM464" t="str">
            <v>コロナ禍の令和２年度の状況を踏まえて目標値を設定する必要があることから，令和３年度（令和２年度実績）は評価しない。</v>
          </cell>
          <cell r="AN464" t="str">
            <v>最新数値の目標値に対する達成度が
a：100％以上
b：95％以上～100％未満
c：90％以上～95％未満
d：85％以上～90％未満
e：85％未満</v>
          </cell>
          <cell r="AO464" t="str">
            <v>過去3年間の数値を基に，平均値以上をaとし，以下5％刻みでに基準を設定した。　</v>
          </cell>
          <cell r="AP464" t="str">
            <v>-</v>
          </cell>
          <cell r="AQ464" t="str">
            <v>-</v>
          </cell>
          <cell r="AR464" t="str">
            <v>-</v>
          </cell>
          <cell r="AS464" t="str">
            <v>-</v>
          </cell>
          <cell r="AT464" t="str">
            <v>-</v>
          </cell>
          <cell r="AU464" t="str">
            <v>-</v>
          </cell>
        </row>
        <row r="465">
          <cell r="A465" t="str">
            <v>1401-3</v>
          </cell>
          <cell r="B465">
            <v>1401</v>
          </cell>
          <cell r="C465" t="str">
            <v>地域における「気づき・つなぎ・支える」力の向上</v>
          </cell>
          <cell r="D465">
            <v>3</v>
          </cell>
          <cell r="E465" t="str">
            <v>区地域福祉推進委員会が実施するシンポジウムの参加者数</v>
          </cell>
          <cell r="F465" t="str">
            <v>人</v>
          </cell>
          <cell r="G465" t="str">
            <v>保健福祉局</v>
          </cell>
          <cell r="H465" t="str">
            <v>健康長寿企画課</v>
          </cell>
          <cell r="I465" t="str">
            <v>746-7713</v>
          </cell>
          <cell r="J465" t="str">
            <v>区地域福祉推進委員会が実施するシンポジウムの参加者数</v>
          </cell>
          <cell r="K465" t="str">
            <v>地域住民の地域福祉への関心の高まりや地域福祉活動の広がりを示す指標</v>
          </cell>
          <cell r="L465" t="str">
            <v>算出方法：当該年度の区地域福祉推進委員会が実施するシンポジウムへの参加者数の集計
出典：事業担当課調べ</v>
          </cell>
          <cell r="M465" t="str">
            <v>増加する方が良い指標</v>
          </cell>
          <cell r="N465" t="str">
            <v>-</v>
          </cell>
          <cell r="O465" t="str">
            <v>-</v>
          </cell>
          <cell r="P465" t="str">
            <v>-</v>
          </cell>
          <cell r="Q465" t="str">
            <v>-</v>
          </cell>
          <cell r="R465" t="str">
            <v>-</v>
          </cell>
          <cell r="S465" t="str">
            <v>-</v>
          </cell>
          <cell r="T465" t="str">
            <v>-</v>
          </cell>
          <cell r="U465" t="str">
            <v>②トレンド(すう勢値)による目標値</v>
          </cell>
          <cell r="V465" t="str">
            <v>令和２年度以降の最高値</v>
          </cell>
          <cell r="W465">
            <v>1190</v>
          </cell>
          <cell r="X465" t="str">
            <v>-</v>
          </cell>
          <cell r="Y465" t="str">
            <v>-</v>
          </cell>
          <cell r="Z465" t="str">
            <v>-</v>
          </cell>
          <cell r="AA465" t="str">
            <v>-</v>
          </cell>
          <cell r="AB465" t="str">
            <v>-</v>
          </cell>
          <cell r="AC465" t="str">
            <v>-</v>
          </cell>
          <cell r="AD465" t="str">
            <v>-</v>
          </cell>
          <cell r="AE465" t="str">
            <v>-</v>
          </cell>
          <cell r="AF465" t="str">
            <v>-</v>
          </cell>
          <cell r="AG465" t="str">
            <v>-</v>
          </cell>
          <cell r="AH465" t="str">
            <v>-</v>
          </cell>
          <cell r="AI465" t="str">
            <v>-</v>
          </cell>
          <cell r="AJ465" t="str">
            <v>-</v>
          </cell>
          <cell r="AK465" t="str">
            <v>-</v>
          </cell>
          <cell r="AL465" t="str">
            <v>-</v>
          </cell>
          <cell r="AM465" t="str">
            <v>コロナ禍の令和２年度の状況を踏まえて目標値を設定する必要があることから，令和３年度（令和２年度実績）は評価しない。</v>
          </cell>
          <cell r="AN465" t="str">
            <v>最新数値の目標値に対する達成度が
a：100％以上
b：90％以上～100％未満
c：80％以上～90％未満
d：70％以上～80％未満
e：70％未満</v>
          </cell>
          <cell r="AO465" t="str">
            <v>過去3年間の数値を基に，平均値以上をaとし，以下10％刻みで基準を設定した。</v>
          </cell>
          <cell r="AP465" t="str">
            <v>-</v>
          </cell>
          <cell r="AQ465" t="str">
            <v>-</v>
          </cell>
          <cell r="AR465" t="str">
            <v>-</v>
          </cell>
          <cell r="AS465" t="str">
            <v>-</v>
          </cell>
          <cell r="AT465" t="str">
            <v>-</v>
          </cell>
          <cell r="AU465" t="str">
            <v>-</v>
          </cell>
        </row>
        <row r="466">
          <cell r="A466" t="str">
            <v>1401-4</v>
          </cell>
          <cell r="B466">
            <v>1401</v>
          </cell>
          <cell r="C466" t="str">
            <v>地域における「気づき・つなぎ・支える」力の向上</v>
          </cell>
          <cell r="D466">
            <v>4</v>
          </cell>
          <cell r="E466" t="str">
            <v>-</v>
          </cell>
          <cell r="F466" t="str">
            <v>-</v>
          </cell>
          <cell r="G466" t="str">
            <v>-</v>
          </cell>
          <cell r="H466" t="str">
            <v>-</v>
          </cell>
          <cell r="I466" t="str">
            <v>-</v>
          </cell>
          <cell r="J466" t="str">
            <v>-</v>
          </cell>
          <cell r="K466" t="str">
            <v>-</v>
          </cell>
          <cell r="L466" t="str">
            <v>-</v>
          </cell>
          <cell r="M466" t="str">
            <v>-</v>
          </cell>
          <cell r="S466" t="str">
            <v>-</v>
          </cell>
          <cell r="T466" t="str">
            <v>-</v>
          </cell>
          <cell r="U466" t="str">
            <v>-</v>
          </cell>
          <cell r="V466" t="str">
            <v>-</v>
          </cell>
          <cell r="X466" t="str">
            <v>-</v>
          </cell>
          <cell r="Y466" t="str">
            <v>-</v>
          </cell>
          <cell r="Z466" t="str">
            <v>-</v>
          </cell>
          <cell r="AA466" t="str">
            <v>-</v>
          </cell>
          <cell r="AB466" t="str">
            <v>-</v>
          </cell>
          <cell r="AC466" t="str">
            <v>-</v>
          </cell>
          <cell r="AD466" t="str">
            <v>-</v>
          </cell>
          <cell r="AE466" t="str">
            <v>-</v>
          </cell>
          <cell r="AF466" t="str">
            <v>-</v>
          </cell>
          <cell r="AG466" t="str">
            <v>-</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t="str">
            <v>-</v>
          </cell>
          <cell r="AU466" t="str">
            <v>-</v>
          </cell>
        </row>
        <row r="467">
          <cell r="A467" t="str">
            <v>1401-5</v>
          </cell>
          <cell r="B467">
            <v>1401</v>
          </cell>
          <cell r="C467" t="str">
            <v>地域における「気づき・つなぎ・支える」力の向上</v>
          </cell>
          <cell r="D467">
            <v>5</v>
          </cell>
          <cell r="E467" t="str">
            <v>-</v>
          </cell>
          <cell r="F467" t="str">
            <v>-</v>
          </cell>
          <cell r="G467" t="str">
            <v>-</v>
          </cell>
          <cell r="H467" t="str">
            <v>-</v>
          </cell>
          <cell r="I467" t="str">
            <v>-</v>
          </cell>
          <cell r="J467" t="str">
            <v>-</v>
          </cell>
          <cell r="K467" t="str">
            <v>-</v>
          </cell>
          <cell r="L467" t="str">
            <v>-</v>
          </cell>
          <cell r="M467" t="str">
            <v>-</v>
          </cell>
          <cell r="S467" t="str">
            <v>-</v>
          </cell>
          <cell r="T467" t="str">
            <v>-</v>
          </cell>
          <cell r="U467" t="str">
            <v>-</v>
          </cell>
          <cell r="V467" t="str">
            <v>-</v>
          </cell>
          <cell r="X467" t="str">
            <v>-</v>
          </cell>
          <cell r="Y467" t="str">
            <v>-</v>
          </cell>
          <cell r="Z467" t="str">
            <v>-</v>
          </cell>
          <cell r="AA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t="str">
            <v>-</v>
          </cell>
          <cell r="AU467" t="str">
            <v>-</v>
          </cell>
        </row>
        <row r="468">
          <cell r="A468" t="str">
            <v>1401-6</v>
          </cell>
          <cell r="B468">
            <v>1401</v>
          </cell>
          <cell r="C468" t="str">
            <v>地域における「気づき・つなぎ・支える」力の向上</v>
          </cell>
          <cell r="D468">
            <v>6</v>
          </cell>
          <cell r="E468" t="str">
            <v>-</v>
          </cell>
          <cell r="F468" t="str">
            <v>-</v>
          </cell>
          <cell r="G468" t="str">
            <v>-</v>
          </cell>
          <cell r="H468" t="str">
            <v>-</v>
          </cell>
          <cell r="I468" t="str">
            <v>-</v>
          </cell>
          <cell r="J468" t="str">
            <v>-</v>
          </cell>
          <cell r="K468" t="str">
            <v>-</v>
          </cell>
          <cell r="L468" t="str">
            <v>-</v>
          </cell>
          <cell r="M468" t="str">
            <v>-</v>
          </cell>
          <cell r="S468" t="str">
            <v>-</v>
          </cell>
          <cell r="T468" t="str">
            <v>-</v>
          </cell>
          <cell r="U468" t="str">
            <v>-</v>
          </cell>
          <cell r="V468" t="str">
            <v>-</v>
          </cell>
          <cell r="X468" t="str">
            <v>-</v>
          </cell>
          <cell r="Y468" t="str">
            <v>-</v>
          </cell>
          <cell r="Z468" t="str">
            <v>-</v>
          </cell>
          <cell r="AA468" t="str">
            <v>-</v>
          </cell>
          <cell r="AB468" t="str">
            <v>-</v>
          </cell>
          <cell r="AC468" t="str">
            <v>-</v>
          </cell>
          <cell r="AD468" t="str">
            <v>-</v>
          </cell>
          <cell r="AE468" t="str">
            <v>-</v>
          </cell>
          <cell r="AF468" t="str">
            <v>-</v>
          </cell>
          <cell r="AG468" t="str">
            <v>-</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t="str">
            <v>-</v>
          </cell>
          <cell r="AU468" t="str">
            <v>-</v>
          </cell>
        </row>
        <row r="469">
          <cell r="A469" t="str">
            <v>1401-7</v>
          </cell>
          <cell r="B469">
            <v>1401</v>
          </cell>
          <cell r="C469" t="str">
            <v>地域における「気づき・つなぎ・支える」力の向上</v>
          </cell>
          <cell r="D469">
            <v>7</v>
          </cell>
          <cell r="E469" t="str">
            <v>-</v>
          </cell>
          <cell r="F469" t="str">
            <v>-</v>
          </cell>
          <cell r="G469" t="str">
            <v>-</v>
          </cell>
          <cell r="H469" t="str">
            <v>-</v>
          </cell>
          <cell r="I469" t="str">
            <v>-</v>
          </cell>
          <cell r="J469" t="str">
            <v>-</v>
          </cell>
          <cell r="K469" t="str">
            <v>-</v>
          </cell>
          <cell r="L469" t="str">
            <v>-</v>
          </cell>
          <cell r="M469" t="str">
            <v>-</v>
          </cell>
          <cell r="S469" t="str">
            <v>-</v>
          </cell>
          <cell r="T469" t="str">
            <v>-</v>
          </cell>
          <cell r="U469" t="str">
            <v>-</v>
          </cell>
          <cell r="V469" t="str">
            <v>-</v>
          </cell>
          <cell r="X469" t="str">
            <v>-</v>
          </cell>
          <cell r="Y469" t="str">
            <v>-</v>
          </cell>
          <cell r="Z469" t="str">
            <v>-</v>
          </cell>
          <cell r="AA469" t="str">
            <v>-</v>
          </cell>
          <cell r="AB469" t="str">
            <v>-</v>
          </cell>
          <cell r="AC469" t="str">
            <v>-</v>
          </cell>
          <cell r="AD469" t="str">
            <v>-</v>
          </cell>
          <cell r="AE469" t="str">
            <v>-</v>
          </cell>
          <cell r="AF469" t="str">
            <v>-</v>
          </cell>
          <cell r="AG469" t="str">
            <v>-</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t="str">
            <v>-</v>
          </cell>
          <cell r="AU469" t="str">
            <v>-</v>
          </cell>
        </row>
        <row r="470">
          <cell r="A470" t="str">
            <v>1401-8</v>
          </cell>
          <cell r="B470">
            <v>1401</v>
          </cell>
          <cell r="C470" t="str">
            <v>地域における「気づき・つなぎ・支える」力の向上</v>
          </cell>
          <cell r="D470">
            <v>8</v>
          </cell>
          <cell r="E470" t="str">
            <v>-</v>
          </cell>
          <cell r="F470" t="str">
            <v>-</v>
          </cell>
          <cell r="G470" t="str">
            <v>-</v>
          </cell>
          <cell r="H470" t="str">
            <v>-</v>
          </cell>
          <cell r="I470" t="str">
            <v>-</v>
          </cell>
          <cell r="J470" t="str">
            <v>-</v>
          </cell>
          <cell r="K470" t="str">
            <v>-</v>
          </cell>
          <cell r="L470" t="str">
            <v>-</v>
          </cell>
          <cell r="M470" t="str">
            <v>-</v>
          </cell>
          <cell r="S470" t="str">
            <v>-</v>
          </cell>
          <cell r="T470" t="str">
            <v>-</v>
          </cell>
          <cell r="U470" t="str">
            <v>-</v>
          </cell>
          <cell r="V470" t="str">
            <v>-</v>
          </cell>
          <cell r="X470" t="str">
            <v>-</v>
          </cell>
          <cell r="Y470" t="str">
            <v>-</v>
          </cell>
          <cell r="Z470" t="str">
            <v>-</v>
          </cell>
          <cell r="AA470" t="str">
            <v>-</v>
          </cell>
          <cell r="AB470" t="str">
            <v>-</v>
          </cell>
          <cell r="AC470" t="str">
            <v>-</v>
          </cell>
          <cell r="AD470" t="str">
            <v>-</v>
          </cell>
          <cell r="AE470" t="str">
            <v>-</v>
          </cell>
          <cell r="AF470" t="str">
            <v>-</v>
          </cell>
          <cell r="AG470" t="str">
            <v>-</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t="str">
            <v>-</v>
          </cell>
          <cell r="AU470" t="str">
            <v>-</v>
          </cell>
        </row>
        <row r="471">
          <cell r="A471" t="str">
            <v>1401-9</v>
          </cell>
          <cell r="B471">
            <v>1401</v>
          </cell>
          <cell r="C471" t="str">
            <v>地域における「気づき・つなぎ・支える」力の向上</v>
          </cell>
          <cell r="D471">
            <v>9</v>
          </cell>
          <cell r="E471" t="str">
            <v>-</v>
          </cell>
          <cell r="F471" t="str">
            <v>-</v>
          </cell>
          <cell r="G471" t="str">
            <v>-</v>
          </cell>
          <cell r="H471" t="str">
            <v>-</v>
          </cell>
          <cell r="I471" t="str">
            <v>-</v>
          </cell>
          <cell r="J471" t="str">
            <v>-</v>
          </cell>
          <cell r="K471" t="str">
            <v>-</v>
          </cell>
          <cell r="L471" t="str">
            <v>-</v>
          </cell>
          <cell r="M471" t="str">
            <v>-</v>
          </cell>
          <cell r="S471" t="str">
            <v>-</v>
          </cell>
          <cell r="T471" t="str">
            <v>-</v>
          </cell>
          <cell r="U471" t="str">
            <v>-</v>
          </cell>
          <cell r="V471" t="str">
            <v>-</v>
          </cell>
          <cell r="X471" t="str">
            <v>-</v>
          </cell>
          <cell r="Y471" t="str">
            <v>-</v>
          </cell>
          <cell r="Z471" t="str">
            <v>-</v>
          </cell>
          <cell r="AA471" t="str">
            <v>-</v>
          </cell>
          <cell r="AB471" t="str">
            <v>-</v>
          </cell>
          <cell r="AC471" t="str">
            <v>-</v>
          </cell>
          <cell r="AD471" t="str">
            <v>-</v>
          </cell>
          <cell r="AE471" t="str">
            <v>-</v>
          </cell>
          <cell r="AF471" t="str">
            <v>-</v>
          </cell>
          <cell r="AG471" t="str">
            <v>-</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t="str">
            <v>-</v>
          </cell>
          <cell r="AU471" t="str">
            <v>-</v>
          </cell>
        </row>
        <row r="472">
          <cell r="A472" t="str">
            <v>1402-1</v>
          </cell>
          <cell r="B472">
            <v>1402</v>
          </cell>
          <cell r="C472" t="str">
            <v>行政・支援関係機関等の分野横断的な支援体制の強化</v>
          </cell>
          <cell r="D472">
            <v>1</v>
          </cell>
          <cell r="E472" t="str">
            <v>就労支援及び就労準備支援を行った生活保護受給者，生活困窮者の人数</v>
          </cell>
          <cell r="F472" t="str">
            <v>人</v>
          </cell>
          <cell r="G472" t="str">
            <v>保健福祉局</v>
          </cell>
          <cell r="H472" t="str">
            <v>生活福祉課</v>
          </cell>
          <cell r="I472" t="str">
            <v>251-1175</v>
          </cell>
          <cell r="J472" t="str">
            <v>生活保護受給者や生活困窮者の多様化，複雑化する課題やニーズを的確に把握したうえで，自立に向けた就労支援やひきこもり等直ちに一般就労が困難な方への訓練として就労準備支援を実施した人数</v>
          </cell>
          <cell r="K472" t="str">
            <v>個々の状況に応じた自立支援促進の状況を示す指標</v>
          </cell>
          <cell r="L472" t="str">
            <v>算出方法：全数調査
出典：事業担当課調べ</v>
          </cell>
          <cell r="M472" t="str">
            <v>増加する方が良い指標</v>
          </cell>
          <cell r="N472">
            <v>3042</v>
          </cell>
          <cell r="O472" t="str">
            <v>-</v>
          </cell>
          <cell r="P472" t="str">
            <v>-</v>
          </cell>
          <cell r="Q472" t="str">
            <v>-</v>
          </cell>
          <cell r="R472" t="str">
            <v>-</v>
          </cell>
          <cell r="S472" t="str">
            <v>-</v>
          </cell>
          <cell r="T472" t="str">
            <v>-</v>
          </cell>
          <cell r="U472" t="str">
            <v>②トレンド(すう勢値)による目標値</v>
          </cell>
          <cell r="V472" t="str">
            <v>過去3年間の最大値</v>
          </cell>
          <cell r="W472">
            <v>2571</v>
          </cell>
          <cell r="X472" t="str">
            <v>-</v>
          </cell>
          <cell r="Y472" t="str">
            <v>-</v>
          </cell>
          <cell r="Z472" t="str">
            <v>-</v>
          </cell>
          <cell r="AA472" t="str">
            <v>-</v>
          </cell>
          <cell r="AB472">
            <v>0.84516765285996054</v>
          </cell>
          <cell r="AC472" t="str">
            <v>-</v>
          </cell>
          <cell r="AD472" t="str">
            <v>-</v>
          </cell>
          <cell r="AE472" t="str">
            <v>-</v>
          </cell>
          <cell r="AF472" t="str">
            <v>-</v>
          </cell>
          <cell r="AG472" t="str">
            <v>-</v>
          </cell>
          <cell r="AH472" t="str">
            <v>-</v>
          </cell>
          <cell r="AI472" t="str">
            <v>-</v>
          </cell>
          <cell r="AJ472" t="str">
            <v>-</v>
          </cell>
          <cell r="AK472" t="str">
            <v>-</v>
          </cell>
          <cell r="AL472" t="str">
            <v>-</v>
          </cell>
          <cell r="AM472" t="str">
            <v>(参考)過去3年の人数
H29：2,984人
H30：3,042人
R元：2,789人</v>
          </cell>
          <cell r="AN472" t="str">
            <v>最新数値が目標値に対して
a：100％以上
b：90％以上～100％未満
c：80％以上～90％未満
d：70％以上～80％未満
e：70％未満</v>
          </cell>
          <cell r="AO472" t="str">
            <v>雇用情勢等外的要因により。毎年人数が変動するものであるため，過去3年間の最大値を目標値とする。目標値に対する達成度が100％以上をaとし，以下10％刻みで基準を設定した。</v>
          </cell>
          <cell r="AP472" t="str">
            <v>c</v>
          </cell>
          <cell r="AQ472" t="str">
            <v>-</v>
          </cell>
          <cell r="AR472" t="str">
            <v>-</v>
          </cell>
          <cell r="AS472" t="str">
            <v>-</v>
          </cell>
          <cell r="AT472" t="str">
            <v>-</v>
          </cell>
          <cell r="AU472">
            <v>1</v>
          </cell>
        </row>
        <row r="473">
          <cell r="A473" t="str">
            <v>1402-2</v>
          </cell>
          <cell r="B473">
            <v>1402</v>
          </cell>
          <cell r="C473" t="str">
            <v>行政・支援関係機関等の分野横断的な支援体制の強化</v>
          </cell>
          <cell r="D473">
            <v>2</v>
          </cell>
          <cell r="E473" t="str">
            <v>-</v>
          </cell>
          <cell r="F473" t="str">
            <v>-</v>
          </cell>
          <cell r="G473" t="str">
            <v>-</v>
          </cell>
          <cell r="H473" t="str">
            <v>-</v>
          </cell>
          <cell r="I473" t="str">
            <v>-</v>
          </cell>
          <cell r="J473" t="str">
            <v>-</v>
          </cell>
          <cell r="K473" t="str">
            <v>-</v>
          </cell>
          <cell r="L473" t="str">
            <v>-</v>
          </cell>
          <cell r="M473" t="str">
            <v>-</v>
          </cell>
          <cell r="S473" t="str">
            <v>-</v>
          </cell>
          <cell r="T473" t="str">
            <v>-</v>
          </cell>
          <cell r="U473" t="str">
            <v>-</v>
          </cell>
          <cell r="V473" t="str">
            <v>-</v>
          </cell>
          <cell r="X473" t="str">
            <v>-</v>
          </cell>
          <cell r="Y473" t="str">
            <v>-</v>
          </cell>
          <cell r="Z473" t="str">
            <v>-</v>
          </cell>
          <cell r="AA473" t="str">
            <v>-</v>
          </cell>
          <cell r="AB473" t="str">
            <v>-</v>
          </cell>
          <cell r="AC473" t="str">
            <v>-</v>
          </cell>
          <cell r="AD473" t="str">
            <v>-</v>
          </cell>
          <cell r="AE473" t="str">
            <v>-</v>
          </cell>
          <cell r="AF473" t="str">
            <v>-</v>
          </cell>
          <cell r="AG473" t="str">
            <v>-</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t="str">
            <v>-</v>
          </cell>
          <cell r="AU473" t="str">
            <v>-</v>
          </cell>
        </row>
        <row r="474">
          <cell r="A474" t="str">
            <v>1402-3</v>
          </cell>
          <cell r="B474">
            <v>1402</v>
          </cell>
          <cell r="C474" t="str">
            <v>行政・支援関係機関等の分野横断的な支援体制の強化</v>
          </cell>
          <cell r="D474">
            <v>3</v>
          </cell>
          <cell r="E474" t="str">
            <v>-</v>
          </cell>
          <cell r="F474" t="str">
            <v>-</v>
          </cell>
          <cell r="G474" t="str">
            <v>-</v>
          </cell>
          <cell r="H474" t="str">
            <v>-</v>
          </cell>
          <cell r="I474" t="str">
            <v>-</v>
          </cell>
          <cell r="J474" t="str">
            <v>-</v>
          </cell>
          <cell r="K474" t="str">
            <v>-</v>
          </cell>
          <cell r="L474" t="str">
            <v>-</v>
          </cell>
          <cell r="M474" t="str">
            <v>-</v>
          </cell>
          <cell r="S474" t="str">
            <v>-</v>
          </cell>
          <cell r="T474" t="str">
            <v>-</v>
          </cell>
          <cell r="U474" t="str">
            <v>-</v>
          </cell>
          <cell r="V474" t="str">
            <v>-</v>
          </cell>
          <cell r="X474" t="str">
            <v>-</v>
          </cell>
          <cell r="Y474" t="str">
            <v>-</v>
          </cell>
          <cell r="Z474" t="str">
            <v>-</v>
          </cell>
          <cell r="AA474" t="str">
            <v>-</v>
          </cell>
          <cell r="AB474" t="str">
            <v>-</v>
          </cell>
          <cell r="AC474" t="str">
            <v>-</v>
          </cell>
          <cell r="AD474" t="str">
            <v>-</v>
          </cell>
          <cell r="AE474" t="str">
            <v>-</v>
          </cell>
          <cell r="AF474" t="str">
            <v>-</v>
          </cell>
          <cell r="AG474" t="str">
            <v>-</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t="str">
            <v>-</v>
          </cell>
          <cell r="AU474" t="str">
            <v>-</v>
          </cell>
        </row>
        <row r="475">
          <cell r="A475" t="str">
            <v>1402-4</v>
          </cell>
          <cell r="B475">
            <v>1402</v>
          </cell>
          <cell r="C475" t="str">
            <v>行政・支援関係機関等の分野横断的な支援体制の強化</v>
          </cell>
          <cell r="D475">
            <v>4</v>
          </cell>
          <cell r="E475" t="str">
            <v>-</v>
          </cell>
          <cell r="F475" t="str">
            <v>-</v>
          </cell>
          <cell r="G475" t="str">
            <v>-</v>
          </cell>
          <cell r="H475" t="str">
            <v>-</v>
          </cell>
          <cell r="I475" t="str">
            <v>-</v>
          </cell>
          <cell r="J475" t="str">
            <v>-</v>
          </cell>
          <cell r="K475" t="str">
            <v>-</v>
          </cell>
          <cell r="L475" t="str">
            <v>-</v>
          </cell>
          <cell r="M475" t="str">
            <v>-</v>
          </cell>
          <cell r="S475" t="str">
            <v>-</v>
          </cell>
          <cell r="T475" t="str">
            <v>-</v>
          </cell>
          <cell r="U475" t="str">
            <v>-</v>
          </cell>
          <cell r="V475" t="str">
            <v>-</v>
          </cell>
          <cell r="X475" t="str">
            <v>-</v>
          </cell>
          <cell r="Y475" t="str">
            <v>-</v>
          </cell>
          <cell r="Z475" t="str">
            <v>-</v>
          </cell>
          <cell r="AA475" t="str">
            <v>-</v>
          </cell>
          <cell r="AB475" t="str">
            <v>-</v>
          </cell>
          <cell r="AC475" t="str">
            <v>-</v>
          </cell>
          <cell r="AD475" t="str">
            <v>-</v>
          </cell>
          <cell r="AE475" t="str">
            <v>-</v>
          </cell>
          <cell r="AF475" t="str">
            <v>-</v>
          </cell>
          <cell r="AG475" t="str">
            <v>-</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t="str">
            <v>-</v>
          </cell>
          <cell r="AU475" t="str">
            <v>-</v>
          </cell>
        </row>
        <row r="476">
          <cell r="A476" t="str">
            <v>1402-5</v>
          </cell>
          <cell r="B476">
            <v>1402</v>
          </cell>
          <cell r="C476" t="str">
            <v>行政・支援関係機関等の分野横断的な支援体制の強化</v>
          </cell>
          <cell r="D476">
            <v>5</v>
          </cell>
          <cell r="E476" t="str">
            <v>-</v>
          </cell>
          <cell r="F476" t="str">
            <v>-</v>
          </cell>
          <cell r="G476" t="str">
            <v>-</v>
          </cell>
          <cell r="H476" t="str">
            <v>-</v>
          </cell>
          <cell r="I476" t="str">
            <v>-</v>
          </cell>
          <cell r="J476" t="str">
            <v>-</v>
          </cell>
          <cell r="K476" t="str">
            <v>-</v>
          </cell>
          <cell r="L476" t="str">
            <v>-</v>
          </cell>
          <cell r="M476" t="str">
            <v>-</v>
          </cell>
          <cell r="S476" t="str">
            <v>-</v>
          </cell>
          <cell r="T476" t="str">
            <v>-</v>
          </cell>
          <cell r="U476" t="str">
            <v>-</v>
          </cell>
          <cell r="V476" t="str">
            <v>-</v>
          </cell>
          <cell r="X476" t="str">
            <v>-</v>
          </cell>
          <cell r="Y476" t="str">
            <v>-</v>
          </cell>
          <cell r="Z476" t="str">
            <v>-</v>
          </cell>
          <cell r="AA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t="str">
            <v>-</v>
          </cell>
          <cell r="AU476" t="str">
            <v>-</v>
          </cell>
        </row>
        <row r="477">
          <cell r="A477" t="str">
            <v>1402-6</v>
          </cell>
          <cell r="B477">
            <v>1402</v>
          </cell>
          <cell r="C477" t="str">
            <v>行政・支援関係機関等の分野横断的な支援体制の強化</v>
          </cell>
          <cell r="D477">
            <v>6</v>
          </cell>
          <cell r="E477" t="str">
            <v>-</v>
          </cell>
          <cell r="F477" t="str">
            <v>-</v>
          </cell>
          <cell r="G477" t="str">
            <v>-</v>
          </cell>
          <cell r="H477" t="str">
            <v>-</v>
          </cell>
          <cell r="I477" t="str">
            <v>-</v>
          </cell>
          <cell r="J477" t="str">
            <v>-</v>
          </cell>
          <cell r="K477" t="str">
            <v>-</v>
          </cell>
          <cell r="L477" t="str">
            <v>-</v>
          </cell>
          <cell r="M477" t="str">
            <v>-</v>
          </cell>
          <cell r="S477" t="str">
            <v>-</v>
          </cell>
          <cell r="T477" t="str">
            <v>-</v>
          </cell>
          <cell r="U477" t="str">
            <v>-</v>
          </cell>
          <cell r="V477" t="str">
            <v>-</v>
          </cell>
          <cell r="X477" t="str">
            <v>-</v>
          </cell>
          <cell r="Y477" t="str">
            <v>-</v>
          </cell>
          <cell r="Z477" t="str">
            <v>-</v>
          </cell>
          <cell r="AA477" t="str">
            <v>-</v>
          </cell>
          <cell r="AB477" t="str">
            <v>-</v>
          </cell>
          <cell r="AC477" t="str">
            <v>-</v>
          </cell>
          <cell r="AD477" t="str">
            <v>-</v>
          </cell>
          <cell r="AE477" t="str">
            <v>-</v>
          </cell>
          <cell r="AF477" t="str">
            <v>-</v>
          </cell>
          <cell r="AG477" t="str">
            <v>-</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t="str">
            <v>-</v>
          </cell>
          <cell r="AU477" t="str">
            <v>-</v>
          </cell>
        </row>
        <row r="478">
          <cell r="A478" t="str">
            <v>1402-7</v>
          </cell>
          <cell r="B478">
            <v>1402</v>
          </cell>
          <cell r="C478" t="str">
            <v>行政・支援関係機関等の分野横断的な支援体制の強化</v>
          </cell>
          <cell r="D478">
            <v>7</v>
          </cell>
          <cell r="E478" t="str">
            <v>-</v>
          </cell>
          <cell r="F478" t="str">
            <v>-</v>
          </cell>
          <cell r="G478" t="str">
            <v>-</v>
          </cell>
          <cell r="H478" t="str">
            <v>-</v>
          </cell>
          <cell r="I478" t="str">
            <v>-</v>
          </cell>
          <cell r="J478" t="str">
            <v>-</v>
          </cell>
          <cell r="K478" t="str">
            <v>-</v>
          </cell>
          <cell r="L478" t="str">
            <v>-</v>
          </cell>
          <cell r="M478" t="str">
            <v>-</v>
          </cell>
          <cell r="S478" t="str">
            <v>-</v>
          </cell>
          <cell r="T478" t="str">
            <v>-</v>
          </cell>
          <cell r="U478" t="str">
            <v>-</v>
          </cell>
          <cell r="V478" t="str">
            <v>-</v>
          </cell>
          <cell r="X478" t="str">
            <v>-</v>
          </cell>
          <cell r="Y478" t="str">
            <v>-</v>
          </cell>
          <cell r="Z478" t="str">
            <v>-</v>
          </cell>
          <cell r="AA478" t="str">
            <v>-</v>
          </cell>
          <cell r="AB478" t="str">
            <v>-</v>
          </cell>
          <cell r="AC478" t="str">
            <v>-</v>
          </cell>
          <cell r="AD478" t="str">
            <v>-</v>
          </cell>
          <cell r="AE478" t="str">
            <v>-</v>
          </cell>
          <cell r="AF478" t="str">
            <v>-</v>
          </cell>
          <cell r="AG478" t="str">
            <v>-</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t="str">
            <v>-</v>
          </cell>
          <cell r="AU478" t="str">
            <v>-</v>
          </cell>
        </row>
        <row r="479">
          <cell r="A479" t="str">
            <v>1402-8</v>
          </cell>
          <cell r="B479">
            <v>1402</v>
          </cell>
          <cell r="C479" t="str">
            <v>行政・支援関係機関等の分野横断的な支援体制の強化</v>
          </cell>
          <cell r="D479">
            <v>8</v>
          </cell>
          <cell r="E479" t="str">
            <v>-</v>
          </cell>
          <cell r="F479" t="str">
            <v>-</v>
          </cell>
          <cell r="G479" t="str">
            <v>-</v>
          </cell>
          <cell r="H479" t="str">
            <v>-</v>
          </cell>
          <cell r="I479" t="str">
            <v>-</v>
          </cell>
          <cell r="J479" t="str">
            <v>-</v>
          </cell>
          <cell r="K479" t="str">
            <v>-</v>
          </cell>
          <cell r="L479" t="str">
            <v>-</v>
          </cell>
          <cell r="M479" t="str">
            <v>-</v>
          </cell>
          <cell r="S479" t="str">
            <v>-</v>
          </cell>
          <cell r="T479" t="str">
            <v>-</v>
          </cell>
          <cell r="U479" t="str">
            <v>-</v>
          </cell>
          <cell r="V479" t="str">
            <v>-</v>
          </cell>
          <cell r="X479" t="str">
            <v>-</v>
          </cell>
          <cell r="Y479" t="str">
            <v>-</v>
          </cell>
          <cell r="Z479" t="str">
            <v>-</v>
          </cell>
          <cell r="AA479" t="str">
            <v>-</v>
          </cell>
          <cell r="AB479" t="str">
            <v>-</v>
          </cell>
          <cell r="AC479" t="str">
            <v>-</v>
          </cell>
          <cell r="AD479" t="str">
            <v>-</v>
          </cell>
          <cell r="AE479" t="str">
            <v>-</v>
          </cell>
          <cell r="AF479" t="str">
            <v>-</v>
          </cell>
          <cell r="AG479" t="str">
            <v>-</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t="str">
            <v>-</v>
          </cell>
          <cell r="AU479" t="str">
            <v>-</v>
          </cell>
        </row>
        <row r="480">
          <cell r="A480" t="str">
            <v>1402-9</v>
          </cell>
          <cell r="B480">
            <v>1402</v>
          </cell>
          <cell r="C480" t="str">
            <v>行政・支援関係機関等の分野横断的な支援体制の強化</v>
          </cell>
          <cell r="D480">
            <v>9</v>
          </cell>
          <cell r="E480" t="str">
            <v>-</v>
          </cell>
          <cell r="F480" t="str">
            <v>-</v>
          </cell>
          <cell r="G480" t="str">
            <v>-</v>
          </cell>
          <cell r="H480" t="str">
            <v>-</v>
          </cell>
          <cell r="I480" t="str">
            <v>-</v>
          </cell>
          <cell r="J480" t="str">
            <v>-</v>
          </cell>
          <cell r="K480" t="str">
            <v>-</v>
          </cell>
          <cell r="L480" t="str">
            <v>-</v>
          </cell>
          <cell r="M480" t="str">
            <v>-</v>
          </cell>
          <cell r="S480" t="str">
            <v>-</v>
          </cell>
          <cell r="T480" t="str">
            <v>-</v>
          </cell>
          <cell r="U480" t="str">
            <v>-</v>
          </cell>
          <cell r="V480" t="str">
            <v>-</v>
          </cell>
          <cell r="X480" t="str">
            <v>-</v>
          </cell>
          <cell r="Y480" t="str">
            <v>-</v>
          </cell>
          <cell r="Z480" t="str">
            <v>-</v>
          </cell>
          <cell r="AA480" t="str">
            <v>-</v>
          </cell>
          <cell r="AB480" t="str">
            <v>-</v>
          </cell>
          <cell r="AC480" t="str">
            <v>-</v>
          </cell>
          <cell r="AD480" t="str">
            <v>-</v>
          </cell>
          <cell r="AE480" t="str">
            <v>-</v>
          </cell>
          <cell r="AF480" t="str">
            <v>-</v>
          </cell>
          <cell r="AG480" t="str">
            <v>-</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t="str">
            <v>-</v>
          </cell>
          <cell r="AU480" t="str">
            <v>-</v>
          </cell>
        </row>
        <row r="481">
          <cell r="A481" t="str">
            <v>1501-1</v>
          </cell>
          <cell r="B481">
            <v>1501</v>
          </cell>
          <cell r="C481" t="str">
            <v>地域や人とのつながりのなかで市民が主体的に健康づくりに取り組むまちづくりの推進</v>
          </cell>
          <cell r="D481">
            <v>1</v>
          </cell>
          <cell r="E481" t="str">
            <v>健康づくりサポーター活動における市民の参加者数</v>
          </cell>
          <cell r="F481" t="str">
            <v>人</v>
          </cell>
          <cell r="G481" t="str">
            <v>保健福祉局</v>
          </cell>
          <cell r="H481" t="str">
            <v>健康長寿企画課</v>
          </cell>
          <cell r="I481" t="str">
            <v>222-3419</v>
          </cell>
          <cell r="J481" t="str">
            <v>健康づくりサポーターの健康づくり活動への参加者数</v>
          </cell>
          <cell r="K481" t="str">
            <v>市民ぐるみによる健康づくりの成果を示す指標</v>
          </cell>
          <cell r="L481" t="str">
            <v>算出方法：当該年度の健康づくりサポーター活動における市民の参加者数の集計
出典：事業担当課調べ</v>
          </cell>
          <cell r="M481" t="str">
            <v>増加する方が良い指標</v>
          </cell>
          <cell r="N481" t="str">
            <v>-</v>
          </cell>
          <cell r="O481" t="str">
            <v>-</v>
          </cell>
          <cell r="P481" t="str">
            <v>-</v>
          </cell>
          <cell r="Q481" t="str">
            <v>-</v>
          </cell>
          <cell r="R481" t="str">
            <v>-</v>
          </cell>
          <cell r="S481" t="str">
            <v>-</v>
          </cell>
          <cell r="T481" t="str">
            <v>-</v>
          </cell>
          <cell r="U481" t="str">
            <v>②トレンド(すう勢値)による目標値</v>
          </cell>
          <cell r="V481" t="str">
            <v>令和２年度以降の最高値</v>
          </cell>
          <cell r="W481">
            <v>6876</v>
          </cell>
          <cell r="X481" t="str">
            <v>-</v>
          </cell>
          <cell r="Y481" t="str">
            <v>-</v>
          </cell>
          <cell r="Z481" t="str">
            <v>-</v>
          </cell>
          <cell r="AA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コロナ禍の令和２年度の状況を踏まえて目標値を設定する必要があることから，令和３年度（令和２年度実績）は評価しない。</v>
          </cell>
          <cell r="AN481" t="str">
            <v>最新数値の目標値に対する達成度が
a：100％以上
b：90％以上～100％未満
c：80％以上～90％未満
d：70％以上～80％未満
e：70％未満</v>
          </cell>
          <cell r="AO481" t="str">
            <v>直近(令和元年度)の実績をベース値とし，当該ベース値に対する目標達成度100％以上をa，以下10％刻みで基準を設定した。</v>
          </cell>
          <cell r="AP481" t="str">
            <v>-</v>
          </cell>
          <cell r="AQ481" t="str">
            <v>-</v>
          </cell>
          <cell r="AR481" t="str">
            <v>-</v>
          </cell>
          <cell r="AS481" t="str">
            <v>-</v>
          </cell>
          <cell r="AT481" t="str">
            <v>-</v>
          </cell>
        </row>
        <row r="482">
          <cell r="A482" t="str">
            <v>1501-2</v>
          </cell>
          <cell r="B482">
            <v>1501</v>
          </cell>
          <cell r="C482" t="str">
            <v>地域や人とのつながりのなかで市民が主体的に健康づくりに取り組むまちづくりの推進</v>
          </cell>
          <cell r="D482">
            <v>2</v>
          </cell>
          <cell r="E482" t="str">
            <v>自殺による死亡者数</v>
          </cell>
          <cell r="F482" t="str">
            <v>人</v>
          </cell>
          <cell r="G482" t="str">
            <v>保健福祉局</v>
          </cell>
          <cell r="H482" t="str">
            <v>障害保健福祉推進室</v>
          </cell>
          <cell r="I482" t="str">
            <v>222-4161</v>
          </cell>
          <cell r="J482" t="str">
            <v>京都市における自殺による死亡者数</v>
          </cell>
          <cell r="K482" t="str">
            <v>市民のこころの健康状況を示す指標</v>
          </cell>
          <cell r="L482" t="str">
            <v>算出方法：京都市における年間自殺者数(1月～12月の年間統計値)
出典：厚生労働省人口動態統計</v>
          </cell>
          <cell r="M482" t="str">
            <v>減少する方が良い指標</v>
          </cell>
          <cell r="N482">
            <v>205</v>
          </cell>
          <cell r="O482">
            <v>200</v>
          </cell>
          <cell r="P482" t="str">
            <v>-</v>
          </cell>
          <cell r="Q482" t="str">
            <v>-</v>
          </cell>
          <cell r="R482" t="str">
            <v>-</v>
          </cell>
          <cell r="S482" t="str">
            <v>R3</v>
          </cell>
          <cell r="T482">
            <v>200</v>
          </cell>
          <cell r="U482" t="str">
            <v>①既存計画に基づいて算出する目標値</v>
          </cell>
          <cell r="V482" t="str">
            <v>京都市自殺総合対策推進計画(改定)
（平成２９年度～令和３年度）</v>
          </cell>
          <cell r="W482">
            <v>179</v>
          </cell>
          <cell r="X482" t="str">
            <v>-</v>
          </cell>
          <cell r="Y482" t="str">
            <v>-</v>
          </cell>
          <cell r="Z482" t="str">
            <v>-</v>
          </cell>
          <cell r="AA482" t="str">
            <v>-</v>
          </cell>
          <cell r="AB482">
            <v>0.87317073170731707</v>
          </cell>
          <cell r="AC482" t="str">
            <v>-</v>
          </cell>
          <cell r="AD482" t="str">
            <v>-</v>
          </cell>
          <cell r="AE482" t="str">
            <v>-</v>
          </cell>
          <cell r="AF482" t="str">
            <v>-</v>
          </cell>
          <cell r="AG482">
            <v>0.89500000000000002</v>
          </cell>
          <cell r="AH482" t="str">
            <v>-</v>
          </cell>
          <cell r="AI482" t="str">
            <v>-</v>
          </cell>
          <cell r="AJ482" t="str">
            <v>-</v>
          </cell>
          <cell r="AK482" t="str">
            <v>-</v>
          </cell>
          <cell r="AL482" t="str">
            <v>-</v>
          </cell>
          <cell r="AM482" t="str">
            <v>令和元年数値が最新値となる。</v>
          </cell>
          <cell r="AN482" t="str">
            <v>最新数値が
a：目標値以下
前回数値と比較して
b：10人以上の減少
c：変わらず(±10人未満の増減)
d：10人以上～20人未満の増加
e：20人以上の増加</v>
          </cell>
          <cell r="AO482" t="str">
            <v>当該指標については，様々な社会的要因による影響が大きいため，目標値以下をaとし，以下，前年度との比較で5人刻みで基準を設定した。</v>
          </cell>
          <cell r="AP482" t="str">
            <v>a</v>
          </cell>
          <cell r="AQ482" t="str">
            <v>-</v>
          </cell>
          <cell r="AR482" t="str">
            <v>-</v>
          </cell>
          <cell r="AS482" t="str">
            <v>-</v>
          </cell>
          <cell r="AT482" t="str">
            <v>-</v>
          </cell>
          <cell r="AU482">
            <v>1</v>
          </cell>
        </row>
        <row r="483">
          <cell r="A483" t="str">
            <v>1501-3</v>
          </cell>
          <cell r="B483">
            <v>1501</v>
          </cell>
          <cell r="C483" t="str">
            <v>地域や人とのつながりのなかで市民が主体的に健康づくりに取り組むまちづくりの推進</v>
          </cell>
          <cell r="D483">
            <v>3</v>
          </cell>
          <cell r="E483" t="str">
            <v>-</v>
          </cell>
          <cell r="F483" t="str">
            <v>-</v>
          </cell>
          <cell r="G483" t="str">
            <v>-</v>
          </cell>
          <cell r="H483" t="str">
            <v>-</v>
          </cell>
          <cell r="I483" t="str">
            <v>-</v>
          </cell>
          <cell r="J483" t="str">
            <v>-</v>
          </cell>
          <cell r="K483" t="str">
            <v>-</v>
          </cell>
          <cell r="L483" t="str">
            <v>-</v>
          </cell>
          <cell r="M483" t="str">
            <v>-</v>
          </cell>
          <cell r="S483" t="str">
            <v>-</v>
          </cell>
          <cell r="T483" t="str">
            <v>-</v>
          </cell>
          <cell r="U483" t="str">
            <v>-</v>
          </cell>
          <cell r="V483" t="str">
            <v>-</v>
          </cell>
          <cell r="X483" t="str">
            <v>-</v>
          </cell>
          <cell r="Y483" t="str">
            <v>-</v>
          </cell>
          <cell r="Z483" t="str">
            <v>-</v>
          </cell>
          <cell r="AA483" t="str">
            <v>-</v>
          </cell>
          <cell r="AB483" t="str">
            <v>-</v>
          </cell>
          <cell r="AC483" t="str">
            <v>-</v>
          </cell>
          <cell r="AD483" t="str">
            <v>-</v>
          </cell>
          <cell r="AE483" t="str">
            <v>-</v>
          </cell>
          <cell r="AF483" t="str">
            <v>-</v>
          </cell>
          <cell r="AG483" t="str">
            <v>-</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t="str">
            <v>-</v>
          </cell>
          <cell r="AU483" t="str">
            <v>-</v>
          </cell>
        </row>
        <row r="484">
          <cell r="A484" t="str">
            <v>1501-4</v>
          </cell>
          <cell r="B484">
            <v>1501</v>
          </cell>
          <cell r="C484" t="str">
            <v>地域や人とのつながりのなかで市民が主体的に健康づくりに取り組むまちづくりの推進</v>
          </cell>
          <cell r="D484">
            <v>4</v>
          </cell>
          <cell r="E484" t="str">
            <v>-</v>
          </cell>
          <cell r="F484" t="str">
            <v>-</v>
          </cell>
          <cell r="G484" t="str">
            <v>-</v>
          </cell>
          <cell r="H484" t="str">
            <v>-</v>
          </cell>
          <cell r="I484" t="str">
            <v>-</v>
          </cell>
          <cell r="J484" t="str">
            <v>-</v>
          </cell>
          <cell r="K484" t="str">
            <v>-</v>
          </cell>
          <cell r="L484" t="str">
            <v>-</v>
          </cell>
          <cell r="M484" t="str">
            <v>-</v>
          </cell>
          <cell r="S484" t="str">
            <v>-</v>
          </cell>
          <cell r="T484" t="str">
            <v>-</v>
          </cell>
          <cell r="U484" t="str">
            <v>-</v>
          </cell>
          <cell r="V484" t="str">
            <v>-</v>
          </cell>
          <cell r="X484" t="str">
            <v>-</v>
          </cell>
          <cell r="Y484" t="str">
            <v>-</v>
          </cell>
          <cell r="Z484" t="str">
            <v>-</v>
          </cell>
          <cell r="AA484" t="str">
            <v>-</v>
          </cell>
          <cell r="AB484" t="str">
            <v>-</v>
          </cell>
          <cell r="AC484" t="str">
            <v>-</v>
          </cell>
          <cell r="AD484" t="str">
            <v>-</v>
          </cell>
          <cell r="AE484" t="str">
            <v>-</v>
          </cell>
          <cell r="AF484" t="str">
            <v>-</v>
          </cell>
          <cell r="AG484" t="str">
            <v>-</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t="str">
            <v>-</v>
          </cell>
          <cell r="AU484" t="str">
            <v>-</v>
          </cell>
        </row>
        <row r="485">
          <cell r="A485" t="str">
            <v>1501-5</v>
          </cell>
          <cell r="B485">
            <v>1501</v>
          </cell>
          <cell r="C485" t="str">
            <v>地域や人とのつながりのなかで市民が主体的に健康づくりに取り組むまちづくりの推進</v>
          </cell>
          <cell r="D485">
            <v>5</v>
          </cell>
          <cell r="E485" t="str">
            <v>-</v>
          </cell>
          <cell r="F485" t="str">
            <v>-</v>
          </cell>
          <cell r="G485" t="str">
            <v>-</v>
          </cell>
          <cell r="H485" t="str">
            <v>-</v>
          </cell>
          <cell r="I485" t="str">
            <v>-</v>
          </cell>
          <cell r="J485" t="str">
            <v>-</v>
          </cell>
          <cell r="K485" t="str">
            <v>-</v>
          </cell>
          <cell r="L485" t="str">
            <v>-</v>
          </cell>
          <cell r="M485" t="str">
            <v>-</v>
          </cell>
          <cell r="S485" t="str">
            <v>-</v>
          </cell>
          <cell r="T485" t="str">
            <v>-</v>
          </cell>
          <cell r="U485" t="str">
            <v>-</v>
          </cell>
          <cell r="V485" t="str">
            <v>-</v>
          </cell>
          <cell r="X485" t="str">
            <v>-</v>
          </cell>
          <cell r="Y485" t="str">
            <v>-</v>
          </cell>
          <cell r="Z485" t="str">
            <v>-</v>
          </cell>
          <cell r="AA485" t="str">
            <v>-</v>
          </cell>
          <cell r="AB485" t="str">
            <v>-</v>
          </cell>
          <cell r="AC485" t="str">
            <v>-</v>
          </cell>
          <cell r="AD485" t="str">
            <v>-</v>
          </cell>
          <cell r="AE485" t="str">
            <v>-</v>
          </cell>
          <cell r="AF485" t="str">
            <v>-</v>
          </cell>
          <cell r="AG485" t="str">
            <v>-</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t="str">
            <v>-</v>
          </cell>
          <cell r="AU485" t="str">
            <v>-</v>
          </cell>
        </row>
        <row r="486">
          <cell r="A486" t="str">
            <v>1501-6</v>
          </cell>
          <cell r="B486">
            <v>1501</v>
          </cell>
          <cell r="C486" t="str">
            <v>地域や人とのつながりのなかで市民が主体的に健康づくりに取り組むまちづくりの推進</v>
          </cell>
          <cell r="D486">
            <v>6</v>
          </cell>
          <cell r="E486" t="str">
            <v>-</v>
          </cell>
          <cell r="F486" t="str">
            <v>-</v>
          </cell>
          <cell r="G486" t="str">
            <v>-</v>
          </cell>
          <cell r="H486" t="str">
            <v>-</v>
          </cell>
          <cell r="I486" t="str">
            <v>-</v>
          </cell>
          <cell r="J486" t="str">
            <v>-</v>
          </cell>
          <cell r="K486" t="str">
            <v>-</v>
          </cell>
          <cell r="L486" t="str">
            <v>-</v>
          </cell>
          <cell r="M486" t="str">
            <v>-</v>
          </cell>
          <cell r="S486" t="str">
            <v>-</v>
          </cell>
          <cell r="T486" t="str">
            <v>-</v>
          </cell>
          <cell r="U486" t="str">
            <v>-</v>
          </cell>
          <cell r="V486" t="str">
            <v>-</v>
          </cell>
          <cell r="X486" t="str">
            <v>-</v>
          </cell>
          <cell r="Y486" t="str">
            <v>-</v>
          </cell>
          <cell r="Z486" t="str">
            <v>-</v>
          </cell>
          <cell r="AA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S486" t="str">
            <v>-</v>
          </cell>
          <cell r="AT486" t="str">
            <v>-</v>
          </cell>
          <cell r="AU486" t="str">
            <v>-</v>
          </cell>
        </row>
        <row r="487">
          <cell r="A487" t="str">
            <v>1501-7</v>
          </cell>
          <cell r="B487">
            <v>1501</v>
          </cell>
          <cell r="C487" t="str">
            <v>地域や人とのつながりのなかで市民が主体的に健康づくりに取り組むまちづくりの推進</v>
          </cell>
          <cell r="D487">
            <v>7</v>
          </cell>
          <cell r="E487" t="str">
            <v>-</v>
          </cell>
          <cell r="F487" t="str">
            <v>-</v>
          </cell>
          <cell r="G487" t="str">
            <v>-</v>
          </cell>
          <cell r="H487" t="str">
            <v>-</v>
          </cell>
          <cell r="I487" t="str">
            <v>-</v>
          </cell>
          <cell r="J487" t="str">
            <v>-</v>
          </cell>
          <cell r="K487" t="str">
            <v>-</v>
          </cell>
          <cell r="L487" t="str">
            <v>-</v>
          </cell>
          <cell r="M487" t="str">
            <v>-</v>
          </cell>
          <cell r="S487" t="str">
            <v>-</v>
          </cell>
          <cell r="T487" t="str">
            <v>-</v>
          </cell>
          <cell r="U487" t="str">
            <v>-</v>
          </cell>
          <cell r="V487" t="str">
            <v>-</v>
          </cell>
          <cell r="X487" t="str">
            <v>-</v>
          </cell>
          <cell r="Y487" t="str">
            <v>-</v>
          </cell>
          <cell r="Z487" t="str">
            <v>-</v>
          </cell>
          <cell r="AA487" t="str">
            <v>-</v>
          </cell>
          <cell r="AB487" t="str">
            <v>-</v>
          </cell>
          <cell r="AC487" t="str">
            <v>-</v>
          </cell>
          <cell r="AD487" t="str">
            <v>-</v>
          </cell>
          <cell r="AE487" t="str">
            <v>-</v>
          </cell>
          <cell r="AF487" t="str">
            <v>-</v>
          </cell>
          <cell r="AG487" t="str">
            <v>-</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t="str">
            <v>-</v>
          </cell>
          <cell r="AU487" t="str">
            <v>-</v>
          </cell>
        </row>
        <row r="488">
          <cell r="A488" t="str">
            <v>1501-8</v>
          </cell>
          <cell r="B488">
            <v>1501</v>
          </cell>
          <cell r="C488" t="str">
            <v>地域や人とのつながりのなかで市民が主体的に健康づくりに取り組むまちづくりの推進</v>
          </cell>
          <cell r="D488">
            <v>8</v>
          </cell>
          <cell r="E488" t="str">
            <v>-</v>
          </cell>
          <cell r="F488" t="str">
            <v>-</v>
          </cell>
          <cell r="G488" t="str">
            <v>-</v>
          </cell>
          <cell r="H488" t="str">
            <v>-</v>
          </cell>
          <cell r="I488" t="str">
            <v>-</v>
          </cell>
          <cell r="J488" t="str">
            <v>-</v>
          </cell>
          <cell r="K488" t="str">
            <v>-</v>
          </cell>
          <cell r="L488" t="str">
            <v>-</v>
          </cell>
          <cell r="M488" t="str">
            <v>-</v>
          </cell>
          <cell r="S488" t="str">
            <v>-</v>
          </cell>
          <cell r="T488" t="str">
            <v>-</v>
          </cell>
          <cell r="U488" t="str">
            <v>-</v>
          </cell>
          <cell r="V488" t="str">
            <v>-</v>
          </cell>
          <cell r="X488" t="str">
            <v>-</v>
          </cell>
          <cell r="Y488" t="str">
            <v>-</v>
          </cell>
          <cell r="Z488" t="str">
            <v>-</v>
          </cell>
          <cell r="AA488" t="str">
            <v>-</v>
          </cell>
          <cell r="AB488" t="str">
            <v>-</v>
          </cell>
          <cell r="AC488" t="str">
            <v>-</v>
          </cell>
          <cell r="AD488" t="str">
            <v>-</v>
          </cell>
          <cell r="AE488" t="str">
            <v>-</v>
          </cell>
          <cell r="AF488" t="str">
            <v>-</v>
          </cell>
          <cell r="AG488" t="str">
            <v>-</v>
          </cell>
          <cell r="AH488" t="str">
            <v>-</v>
          </cell>
          <cell r="AI488" t="str">
            <v>-</v>
          </cell>
          <cell r="AJ488" t="str">
            <v>-</v>
          </cell>
          <cell r="AK488" t="str">
            <v>-</v>
          </cell>
          <cell r="AL488" t="str">
            <v>-</v>
          </cell>
          <cell r="AM488" t="str">
            <v>-</v>
          </cell>
          <cell r="AN488" t="str">
            <v>-</v>
          </cell>
          <cell r="AO488" t="str">
            <v>-</v>
          </cell>
          <cell r="AP488" t="str">
            <v>-</v>
          </cell>
          <cell r="AQ488" t="str">
            <v>-</v>
          </cell>
          <cell r="AR488" t="str">
            <v>-</v>
          </cell>
          <cell r="AS488" t="str">
            <v>-</v>
          </cell>
          <cell r="AT488" t="str">
            <v>-</v>
          </cell>
          <cell r="AU488" t="str">
            <v>-</v>
          </cell>
        </row>
        <row r="489">
          <cell r="A489" t="str">
            <v>1501-9</v>
          </cell>
          <cell r="B489">
            <v>1501</v>
          </cell>
          <cell r="C489" t="str">
            <v>地域や人とのつながりのなかで市民が主体的に健康づくりに取り組むまちづくりの推進</v>
          </cell>
          <cell r="D489">
            <v>9</v>
          </cell>
          <cell r="E489" t="str">
            <v>-</v>
          </cell>
          <cell r="F489" t="str">
            <v>-</v>
          </cell>
          <cell r="G489" t="str">
            <v>-</v>
          </cell>
          <cell r="H489" t="str">
            <v>-</v>
          </cell>
          <cell r="I489" t="str">
            <v>-</v>
          </cell>
          <cell r="J489" t="str">
            <v>-</v>
          </cell>
          <cell r="K489" t="str">
            <v>-</v>
          </cell>
          <cell r="L489" t="str">
            <v>-</v>
          </cell>
          <cell r="M489" t="str">
            <v>-</v>
          </cell>
          <cell r="S489" t="str">
            <v>-</v>
          </cell>
          <cell r="T489" t="str">
            <v>-</v>
          </cell>
          <cell r="U489" t="str">
            <v>-</v>
          </cell>
          <cell r="V489" t="str">
            <v>-</v>
          </cell>
          <cell r="X489" t="str">
            <v>-</v>
          </cell>
          <cell r="Y489" t="str">
            <v>-</v>
          </cell>
          <cell r="Z489" t="str">
            <v>-</v>
          </cell>
          <cell r="AA489" t="str">
            <v>-</v>
          </cell>
          <cell r="AB489" t="str">
            <v>-</v>
          </cell>
          <cell r="AC489" t="str">
            <v>-</v>
          </cell>
          <cell r="AD489" t="str">
            <v>-</v>
          </cell>
          <cell r="AE489" t="str">
            <v>-</v>
          </cell>
          <cell r="AF489" t="str">
            <v>-</v>
          </cell>
          <cell r="AG489" t="str">
            <v>-</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t="str">
            <v>-</v>
          </cell>
          <cell r="AU489" t="str">
            <v>-</v>
          </cell>
        </row>
        <row r="490">
          <cell r="A490" t="str">
            <v>1502-1</v>
          </cell>
          <cell r="B490">
            <v>1502</v>
          </cell>
          <cell r="C490" t="str">
            <v>高齢者が元気に社会に参加し，働き手や地域活動の担い手として活躍できる環境づくりの推進</v>
          </cell>
          <cell r="D490">
            <v>1</v>
          </cell>
          <cell r="E490" t="str">
            <v>老人福祉センター利用者数</v>
          </cell>
          <cell r="F490" t="str">
            <v>人</v>
          </cell>
          <cell r="G490" t="str">
            <v>保健福祉局</v>
          </cell>
          <cell r="H490" t="str">
            <v>健康長寿企画課</v>
          </cell>
          <cell r="I490" t="str">
            <v>222-3419</v>
          </cell>
          <cell r="J490" t="str">
            <v>老人福祉センター(市内17箇所)を利用した方の延べ人数</v>
          </cell>
          <cell r="K490" t="str">
            <v>各種相談，健康増進事業，教養講座など，高齢者のニーズに応じたサービスの利用状況を示す指標</v>
          </cell>
          <cell r="L490" t="str">
            <v>算出方法：各施設から毎月提出される報告書から集計
出典：事業担当課調べ</v>
          </cell>
          <cell r="M490" t="str">
            <v>増加する方が良い指標</v>
          </cell>
          <cell r="N490" t="str">
            <v>-</v>
          </cell>
          <cell r="O490" t="str">
            <v>-</v>
          </cell>
          <cell r="P490" t="str">
            <v>-</v>
          </cell>
          <cell r="Q490" t="str">
            <v>-</v>
          </cell>
          <cell r="R490" t="str">
            <v>-</v>
          </cell>
          <cell r="S490" t="str">
            <v>-</v>
          </cell>
          <cell r="T490" t="str">
            <v>-</v>
          </cell>
          <cell r="U490" t="str">
            <v>②トレンド(すう勢値)による目標値</v>
          </cell>
          <cell r="V490" t="str">
            <v>令和２年度以降の最高値</v>
          </cell>
          <cell r="W490">
            <v>283795</v>
          </cell>
          <cell r="X490" t="str">
            <v>-</v>
          </cell>
          <cell r="Y490" t="str">
            <v>-</v>
          </cell>
          <cell r="Z490" t="str">
            <v>-</v>
          </cell>
          <cell r="AA490" t="str">
            <v>-</v>
          </cell>
          <cell r="AB490" t="str">
            <v>-</v>
          </cell>
          <cell r="AC490" t="str">
            <v>-</v>
          </cell>
          <cell r="AD490" t="str">
            <v>-</v>
          </cell>
          <cell r="AE490" t="str">
            <v>-</v>
          </cell>
          <cell r="AF490" t="str">
            <v>-</v>
          </cell>
          <cell r="AG490" t="str">
            <v>-</v>
          </cell>
          <cell r="AH490" t="str">
            <v>-</v>
          </cell>
          <cell r="AI490" t="str">
            <v>-</v>
          </cell>
          <cell r="AJ490" t="str">
            <v>-</v>
          </cell>
          <cell r="AK490" t="str">
            <v>-</v>
          </cell>
          <cell r="AL490" t="str">
            <v>-</v>
          </cell>
          <cell r="AM490" t="str">
            <v>コロナ禍の令和２年度の状況を踏まえて目標値を設定する必要があることから，令和３年度（令和２年度実績）は評価しない。</v>
          </cell>
          <cell r="AN490" t="str">
            <v>最新数値を過去5年間の数値と比較して
a：最高値以上
b：上中間値(最高値と平均値の間)以上～最高値未満
c：平均値以上～上中間未満
d：下中間値(平均値と最低値間)以上～平均値未満
e：下中間値未満</v>
          </cell>
          <cell r="AO490" t="str">
            <v>利用者数は毎年変動するものであり，一定安定的な数字と比較する必要があるため，過去5年間の数値を基に，最高値以上をa，平均値以上をcとし，最低値も含めた按分で基準を設定した。</v>
          </cell>
          <cell r="AP490" t="str">
            <v>-</v>
          </cell>
          <cell r="AQ490" t="str">
            <v>-</v>
          </cell>
          <cell r="AR490" t="str">
            <v>-</v>
          </cell>
          <cell r="AS490" t="str">
            <v>-</v>
          </cell>
          <cell r="AT490" t="str">
            <v>-</v>
          </cell>
          <cell r="AU490" t="str">
            <v>-</v>
          </cell>
        </row>
        <row r="491">
          <cell r="A491" t="str">
            <v>1502-2</v>
          </cell>
          <cell r="B491">
            <v>1502</v>
          </cell>
          <cell r="C491" t="str">
            <v>高齢者が元気に社会に参加し，働き手や地域活動の担い手として活躍できる環境づくりの推進</v>
          </cell>
          <cell r="D491">
            <v>2</v>
          </cell>
          <cell r="E491" t="str">
            <v>シルバー人材センター会員数</v>
          </cell>
          <cell r="F491" t="str">
            <v>人</v>
          </cell>
          <cell r="G491" t="str">
            <v>保健福祉局</v>
          </cell>
          <cell r="H491" t="str">
            <v>健康長寿企画課</v>
          </cell>
          <cell r="I491" t="str">
            <v>222-3419</v>
          </cell>
          <cell r="J491" t="str">
            <v>シルバー人材センターに登録している会員の総数</v>
          </cell>
          <cell r="K491" t="str">
            <v>高齢者の就業等を通した社会参加や生きがいづくりの推進状況を示す指標</v>
          </cell>
          <cell r="L491" t="str">
            <v>算出方法：当該年度末時点のシルバー人材センターに登録している高齢者数の合計
出典：シルバー人材センター事業統計年報</v>
          </cell>
          <cell r="M491" t="str">
            <v>増加する方が良い指標</v>
          </cell>
          <cell r="N491">
            <v>5133</v>
          </cell>
          <cell r="O491" t="str">
            <v>-</v>
          </cell>
          <cell r="P491" t="str">
            <v>-</v>
          </cell>
          <cell r="Q491" t="str">
            <v>-</v>
          </cell>
          <cell r="R491" t="str">
            <v>-</v>
          </cell>
          <cell r="S491" t="str">
            <v>-</v>
          </cell>
          <cell r="T491" t="str">
            <v>-</v>
          </cell>
          <cell r="U491" t="str">
            <v>②トレンド(すう勢値)による目標値</v>
          </cell>
          <cell r="V491" t="str">
            <v>前年度会員数の5％増</v>
          </cell>
          <cell r="W491">
            <v>5009</v>
          </cell>
          <cell r="X491" t="str">
            <v>-</v>
          </cell>
          <cell r="Y491" t="str">
            <v>-</v>
          </cell>
          <cell r="Z491" t="str">
            <v>-</v>
          </cell>
          <cell r="AA491" t="str">
            <v>-</v>
          </cell>
          <cell r="AB491">
            <v>0.97584258718098582</v>
          </cell>
          <cell r="AC491" t="str">
            <v>-</v>
          </cell>
          <cell r="AD491" t="str">
            <v>-</v>
          </cell>
          <cell r="AE491" t="str">
            <v>-</v>
          </cell>
          <cell r="AF491" t="str">
            <v>-</v>
          </cell>
          <cell r="AG491" t="str">
            <v>-</v>
          </cell>
          <cell r="AH491" t="str">
            <v>-</v>
          </cell>
          <cell r="AI491" t="str">
            <v>-</v>
          </cell>
          <cell r="AJ491" t="str">
            <v>-</v>
          </cell>
          <cell r="AK491" t="str">
            <v>-</v>
          </cell>
          <cell r="AL491" t="str">
            <v>-</v>
          </cell>
          <cell r="AM491" t="str">
            <v>（参考）会員数
H27：5,158人
H28：5,064人
H29：5,128人
H30：5,131人
R1 ：5,182人</v>
          </cell>
          <cell r="AN491" t="str">
            <v>最新数値の目標値に対する達成度が
a：100％以上
b：95％以上～100％未満
c：90％以上～95％未満
d：85％以上～90％未満
e：85％未満</v>
          </cell>
          <cell r="AO491" t="str">
            <v>前年度会員数の5％増を目標値として設定し，目標値の100％以上をa，以下5％刻みで基準を設定した。</v>
          </cell>
          <cell r="AP491" t="str">
            <v>b</v>
          </cell>
          <cell r="AQ491" t="str">
            <v>-</v>
          </cell>
          <cell r="AR491" t="str">
            <v>-</v>
          </cell>
          <cell r="AS491" t="str">
            <v>-</v>
          </cell>
          <cell r="AT491" t="str">
            <v>-</v>
          </cell>
          <cell r="AU491">
            <v>1</v>
          </cell>
        </row>
        <row r="492">
          <cell r="A492" t="str">
            <v>1502-3</v>
          </cell>
          <cell r="B492">
            <v>1502</v>
          </cell>
          <cell r="C492" t="str">
            <v>高齢者が元気に社会に参加し，働き手や地域活動の担い手として活躍できる環境づくりの推進</v>
          </cell>
          <cell r="D492">
            <v>3</v>
          </cell>
          <cell r="E492" t="str">
            <v>-</v>
          </cell>
          <cell r="F492" t="str">
            <v>-</v>
          </cell>
          <cell r="G492" t="str">
            <v>-</v>
          </cell>
          <cell r="H492" t="str">
            <v>-</v>
          </cell>
          <cell r="I492" t="str">
            <v>-</v>
          </cell>
          <cell r="J492" t="str">
            <v>-</v>
          </cell>
          <cell r="K492" t="str">
            <v>-</v>
          </cell>
          <cell r="L492" t="str">
            <v>-</v>
          </cell>
          <cell r="M492" t="str">
            <v>-</v>
          </cell>
          <cell r="S492" t="str">
            <v>-</v>
          </cell>
          <cell r="T492" t="str">
            <v>-</v>
          </cell>
          <cell r="U492" t="str">
            <v>-</v>
          </cell>
          <cell r="V492" t="str">
            <v>-</v>
          </cell>
          <cell r="X492" t="str">
            <v>-</v>
          </cell>
          <cell r="Y492" t="str">
            <v>-</v>
          </cell>
          <cell r="Z492" t="str">
            <v>-</v>
          </cell>
          <cell r="AA492" t="str">
            <v>-</v>
          </cell>
          <cell r="AB492" t="str">
            <v>-</v>
          </cell>
          <cell r="AC492" t="str">
            <v>-</v>
          </cell>
          <cell r="AD492" t="str">
            <v>-</v>
          </cell>
          <cell r="AE492" t="str">
            <v>-</v>
          </cell>
          <cell r="AF492" t="str">
            <v>-</v>
          </cell>
          <cell r="AG492" t="str">
            <v>-</v>
          </cell>
          <cell r="AH492" t="str">
            <v>-</v>
          </cell>
          <cell r="AI492" t="str">
            <v>-</v>
          </cell>
          <cell r="AJ492" t="str">
            <v>-</v>
          </cell>
          <cell r="AK492" t="str">
            <v>-</v>
          </cell>
          <cell r="AL492" t="str">
            <v>-</v>
          </cell>
          <cell r="AM492" t="str">
            <v>-</v>
          </cell>
          <cell r="AN492" t="str">
            <v>-</v>
          </cell>
          <cell r="AO492" t="str">
            <v>-</v>
          </cell>
          <cell r="AP492" t="str">
            <v>-</v>
          </cell>
          <cell r="AQ492" t="str">
            <v>-</v>
          </cell>
          <cell r="AR492" t="str">
            <v>-</v>
          </cell>
          <cell r="AS492" t="str">
            <v>-</v>
          </cell>
          <cell r="AT492" t="str">
            <v>-</v>
          </cell>
          <cell r="AU492" t="str">
            <v>-</v>
          </cell>
        </row>
        <row r="493">
          <cell r="A493" t="str">
            <v>1502-4</v>
          </cell>
          <cell r="B493">
            <v>1502</v>
          </cell>
          <cell r="C493" t="str">
            <v>高齢者が元気に社会に参加し，働き手や地域活動の担い手として活躍できる環境づくりの推進</v>
          </cell>
          <cell r="D493">
            <v>4</v>
          </cell>
          <cell r="E493" t="str">
            <v>-</v>
          </cell>
          <cell r="F493" t="str">
            <v>-</v>
          </cell>
          <cell r="G493" t="str">
            <v>-</v>
          </cell>
          <cell r="H493" t="str">
            <v>-</v>
          </cell>
          <cell r="I493" t="str">
            <v>-</v>
          </cell>
          <cell r="J493" t="str">
            <v>-</v>
          </cell>
          <cell r="K493" t="str">
            <v>-</v>
          </cell>
          <cell r="L493" t="str">
            <v>-</v>
          </cell>
          <cell r="M493" t="str">
            <v>-</v>
          </cell>
          <cell r="S493" t="str">
            <v>-</v>
          </cell>
          <cell r="T493" t="str">
            <v>-</v>
          </cell>
          <cell r="U493" t="str">
            <v>-</v>
          </cell>
          <cell r="V493" t="str">
            <v>-</v>
          </cell>
          <cell r="X493" t="str">
            <v>-</v>
          </cell>
          <cell r="Y493" t="str">
            <v>-</v>
          </cell>
          <cell r="Z493" t="str">
            <v>-</v>
          </cell>
          <cell r="AA493" t="str">
            <v>-</v>
          </cell>
          <cell r="AB493" t="str">
            <v>-</v>
          </cell>
          <cell r="AC493" t="str">
            <v>-</v>
          </cell>
          <cell r="AD493" t="str">
            <v>-</v>
          </cell>
          <cell r="AE493" t="str">
            <v>-</v>
          </cell>
          <cell r="AF493" t="str">
            <v>-</v>
          </cell>
          <cell r="AG493" t="str">
            <v>-</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t="str">
            <v>-</v>
          </cell>
          <cell r="AU493" t="str">
            <v>-</v>
          </cell>
        </row>
        <row r="494">
          <cell r="A494" t="str">
            <v>1502-5</v>
          </cell>
          <cell r="B494">
            <v>1502</v>
          </cell>
          <cell r="C494" t="str">
            <v>高齢者が元気に社会に参加し，働き手や地域活動の担い手として活躍できる環境づくりの推進</v>
          </cell>
          <cell r="D494">
            <v>5</v>
          </cell>
          <cell r="E494" t="str">
            <v>-</v>
          </cell>
          <cell r="F494" t="str">
            <v>-</v>
          </cell>
          <cell r="G494" t="str">
            <v>-</v>
          </cell>
          <cell r="H494" t="str">
            <v>-</v>
          </cell>
          <cell r="I494" t="str">
            <v>-</v>
          </cell>
          <cell r="J494" t="str">
            <v>-</v>
          </cell>
          <cell r="K494" t="str">
            <v>-</v>
          </cell>
          <cell r="L494" t="str">
            <v>-</v>
          </cell>
          <cell r="M494" t="str">
            <v>-</v>
          </cell>
          <cell r="S494" t="str">
            <v>-</v>
          </cell>
          <cell r="T494" t="str">
            <v>-</v>
          </cell>
          <cell r="U494" t="str">
            <v>-</v>
          </cell>
          <cell r="V494" t="str">
            <v>-</v>
          </cell>
          <cell r="X494" t="str">
            <v>-</v>
          </cell>
          <cell r="Y494" t="str">
            <v>-</v>
          </cell>
          <cell r="Z494" t="str">
            <v>-</v>
          </cell>
          <cell r="AA494" t="str">
            <v>-</v>
          </cell>
          <cell r="AB494" t="str">
            <v>-</v>
          </cell>
          <cell r="AC494" t="str">
            <v>-</v>
          </cell>
          <cell r="AD494" t="str">
            <v>-</v>
          </cell>
          <cell r="AE494" t="str">
            <v>-</v>
          </cell>
          <cell r="AF494" t="str">
            <v>-</v>
          </cell>
          <cell r="AG494" t="str">
            <v>-</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t="str">
            <v>-</v>
          </cell>
          <cell r="AU494" t="str">
            <v>-</v>
          </cell>
        </row>
        <row r="495">
          <cell r="A495" t="str">
            <v>1502-6</v>
          </cell>
          <cell r="B495">
            <v>1502</v>
          </cell>
          <cell r="C495" t="str">
            <v>高齢者が元気に社会に参加し，働き手や地域活動の担い手として活躍できる環境づくりの推進</v>
          </cell>
          <cell r="D495">
            <v>6</v>
          </cell>
          <cell r="E495" t="str">
            <v>-</v>
          </cell>
          <cell r="F495" t="str">
            <v>-</v>
          </cell>
          <cell r="G495" t="str">
            <v>-</v>
          </cell>
          <cell r="H495" t="str">
            <v>-</v>
          </cell>
          <cell r="I495" t="str">
            <v>-</v>
          </cell>
          <cell r="J495" t="str">
            <v>-</v>
          </cell>
          <cell r="K495" t="str">
            <v>-</v>
          </cell>
          <cell r="L495" t="str">
            <v>-</v>
          </cell>
          <cell r="M495" t="str">
            <v>-</v>
          </cell>
          <cell r="S495" t="str">
            <v>-</v>
          </cell>
          <cell r="T495" t="str">
            <v>-</v>
          </cell>
          <cell r="U495" t="str">
            <v>-</v>
          </cell>
          <cell r="V495" t="str">
            <v>-</v>
          </cell>
          <cell r="X495" t="str">
            <v>-</v>
          </cell>
          <cell r="Y495" t="str">
            <v>-</v>
          </cell>
          <cell r="Z495" t="str">
            <v>-</v>
          </cell>
          <cell r="AA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t="str">
            <v>-</v>
          </cell>
          <cell r="AU495" t="str">
            <v>-</v>
          </cell>
        </row>
        <row r="496">
          <cell r="A496" t="str">
            <v>1502-7</v>
          </cell>
          <cell r="B496">
            <v>1502</v>
          </cell>
          <cell r="C496" t="str">
            <v>高齢者が元気に社会に参加し，働き手や地域活動の担い手として活躍できる環境づくりの推進</v>
          </cell>
          <cell r="D496">
            <v>7</v>
          </cell>
          <cell r="E496" t="str">
            <v>-</v>
          </cell>
          <cell r="F496" t="str">
            <v>-</v>
          </cell>
          <cell r="G496" t="str">
            <v>-</v>
          </cell>
          <cell r="H496" t="str">
            <v>-</v>
          </cell>
          <cell r="I496" t="str">
            <v>-</v>
          </cell>
          <cell r="J496" t="str">
            <v>-</v>
          </cell>
          <cell r="K496" t="str">
            <v>-</v>
          </cell>
          <cell r="L496" t="str">
            <v>-</v>
          </cell>
          <cell r="M496" t="str">
            <v>-</v>
          </cell>
          <cell r="S496" t="str">
            <v>-</v>
          </cell>
          <cell r="T496" t="str">
            <v>-</v>
          </cell>
          <cell r="U496" t="str">
            <v>-</v>
          </cell>
          <cell r="V496" t="str">
            <v>-</v>
          </cell>
          <cell r="X496" t="str">
            <v>-</v>
          </cell>
          <cell r="Y496" t="str">
            <v>-</v>
          </cell>
          <cell r="Z496" t="str">
            <v>-</v>
          </cell>
          <cell r="AA496" t="str">
            <v>-</v>
          </cell>
          <cell r="AB496" t="str">
            <v>-</v>
          </cell>
          <cell r="AC496" t="str">
            <v>-</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t="str">
            <v>-</v>
          </cell>
          <cell r="AU496" t="str">
            <v>-</v>
          </cell>
        </row>
        <row r="497">
          <cell r="A497" t="str">
            <v>1502-8</v>
          </cell>
          <cell r="B497">
            <v>1502</v>
          </cell>
          <cell r="C497" t="str">
            <v>高齢者が元気に社会に参加し，働き手や地域活動の担い手として活躍できる環境づくりの推進</v>
          </cell>
          <cell r="D497">
            <v>8</v>
          </cell>
          <cell r="E497" t="str">
            <v>-</v>
          </cell>
          <cell r="F497" t="str">
            <v>-</v>
          </cell>
          <cell r="G497" t="str">
            <v>-</v>
          </cell>
          <cell r="H497" t="str">
            <v>-</v>
          </cell>
          <cell r="I497" t="str">
            <v>-</v>
          </cell>
          <cell r="J497" t="str">
            <v>-</v>
          </cell>
          <cell r="K497" t="str">
            <v>-</v>
          </cell>
          <cell r="L497" t="str">
            <v>-</v>
          </cell>
          <cell r="M497" t="str">
            <v>-</v>
          </cell>
          <cell r="S497" t="str">
            <v>-</v>
          </cell>
          <cell r="T497" t="str">
            <v>-</v>
          </cell>
          <cell r="U497" t="str">
            <v>-</v>
          </cell>
          <cell r="V497" t="str">
            <v>-</v>
          </cell>
          <cell r="X497" t="str">
            <v>-</v>
          </cell>
          <cell r="Y497" t="str">
            <v>-</v>
          </cell>
          <cell r="Z497" t="str">
            <v>-</v>
          </cell>
          <cell r="AA497" t="str">
            <v>-</v>
          </cell>
          <cell r="AB497" t="str">
            <v>-</v>
          </cell>
          <cell r="AC497" t="str">
            <v>-</v>
          </cell>
          <cell r="AD497" t="str">
            <v>-</v>
          </cell>
          <cell r="AE497" t="str">
            <v>-</v>
          </cell>
          <cell r="AF497" t="str">
            <v>-</v>
          </cell>
          <cell r="AG497" t="str">
            <v>-</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t="str">
            <v>-</v>
          </cell>
          <cell r="AU497" t="str">
            <v>-</v>
          </cell>
        </row>
        <row r="498">
          <cell r="A498" t="str">
            <v>1502-9</v>
          </cell>
          <cell r="B498">
            <v>1502</v>
          </cell>
          <cell r="C498" t="str">
            <v>高齢者が元気に社会に参加し，働き手や地域活動の担い手として活躍できる環境づくりの推進</v>
          </cell>
          <cell r="D498">
            <v>9</v>
          </cell>
          <cell r="E498" t="str">
            <v>-</v>
          </cell>
          <cell r="F498" t="str">
            <v>-</v>
          </cell>
          <cell r="G498" t="str">
            <v>-</v>
          </cell>
          <cell r="H498" t="str">
            <v>-</v>
          </cell>
          <cell r="I498" t="str">
            <v>-</v>
          </cell>
          <cell r="J498" t="str">
            <v>-</v>
          </cell>
          <cell r="K498" t="str">
            <v>-</v>
          </cell>
          <cell r="L498" t="str">
            <v>-</v>
          </cell>
          <cell r="M498" t="str">
            <v>-</v>
          </cell>
          <cell r="S498" t="str">
            <v>-</v>
          </cell>
          <cell r="T498" t="str">
            <v>-</v>
          </cell>
          <cell r="U498" t="str">
            <v>-</v>
          </cell>
          <cell r="V498" t="str">
            <v>-</v>
          </cell>
          <cell r="X498" t="str">
            <v>-</v>
          </cell>
          <cell r="Y498" t="str">
            <v>-</v>
          </cell>
          <cell r="Z498" t="str">
            <v>-</v>
          </cell>
          <cell r="AA498" t="str">
            <v>-</v>
          </cell>
          <cell r="AB498" t="str">
            <v>-</v>
          </cell>
          <cell r="AC498" t="str">
            <v>-</v>
          </cell>
          <cell r="AD498" t="str">
            <v>-</v>
          </cell>
          <cell r="AE498" t="str">
            <v>-</v>
          </cell>
          <cell r="AF498" t="str">
            <v>-</v>
          </cell>
          <cell r="AG498" t="str">
            <v>-</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t="str">
            <v>-</v>
          </cell>
          <cell r="AU498" t="str">
            <v>-</v>
          </cell>
        </row>
        <row r="499">
          <cell r="A499" t="str">
            <v>1503-1</v>
          </cell>
          <cell r="B499">
            <v>1503</v>
          </cell>
          <cell r="C499" t="str">
            <v>地域包括ケアシステムの深化・推進</v>
          </cell>
          <cell r="D499">
            <v>1</v>
          </cell>
          <cell r="E499" t="str">
            <v>成年後見支援センターへの相談件数</v>
          </cell>
          <cell r="F499" t="str">
            <v>件</v>
          </cell>
          <cell r="G499" t="str">
            <v>保健福祉局</v>
          </cell>
          <cell r="H499" t="str">
            <v>介護ケア推進課</v>
          </cell>
          <cell r="I499" t="str">
            <v>213-5871</v>
          </cell>
          <cell r="J499" t="str">
            <v>成年後見制度の利用が必要な身寄りのない重度の認知症高齢者に係る成年後見支援センターへの相談件数(累計)</v>
          </cell>
          <cell r="K499" t="str">
            <v>判断能力が不十分な認知症高齢者のための権利擁護の状況を示す指標</v>
          </cell>
          <cell r="L499" t="str">
            <v>算出方法：京都市における申立件数
出典：事業担当課調べ</v>
          </cell>
          <cell r="M499" t="str">
            <v>増加する方が良い指標</v>
          </cell>
          <cell r="N499">
            <v>7673</v>
          </cell>
          <cell r="O499" t="str">
            <v>-</v>
          </cell>
          <cell r="P499" t="str">
            <v>-</v>
          </cell>
          <cell r="Q499" t="str">
            <v>-</v>
          </cell>
          <cell r="R499" t="str">
            <v>-</v>
          </cell>
          <cell r="S499" t="str">
            <v>R2</v>
          </cell>
          <cell r="T499">
            <v>7673</v>
          </cell>
          <cell r="U499" t="str">
            <v>①既存計画に基づいて算出する目標値</v>
          </cell>
          <cell r="V499" t="str">
            <v>第7期京都市民長寿すこやかプラン</v>
          </cell>
          <cell r="W499">
            <v>8410</v>
          </cell>
          <cell r="X499" t="str">
            <v>-</v>
          </cell>
          <cell r="Y499" t="str">
            <v>-</v>
          </cell>
          <cell r="Z499" t="str">
            <v>-</v>
          </cell>
          <cell r="AA499" t="str">
            <v>-</v>
          </cell>
          <cell r="AB499">
            <v>1.0960510882314609</v>
          </cell>
          <cell r="AC499" t="str">
            <v>-</v>
          </cell>
          <cell r="AD499" t="str">
            <v>-</v>
          </cell>
          <cell r="AE499" t="str">
            <v>-</v>
          </cell>
          <cell r="AF499" t="str">
            <v>-</v>
          </cell>
          <cell r="AG499">
            <v>1.0960510882314609</v>
          </cell>
          <cell r="AH499" t="str">
            <v>-</v>
          </cell>
          <cell r="AI499" t="str">
            <v>-</v>
          </cell>
          <cell r="AJ499" t="str">
            <v>-</v>
          </cell>
          <cell r="AK499" t="str">
            <v>-</v>
          </cell>
          <cell r="AL499" t="str">
            <v>-</v>
          </cell>
          <cell r="AM499" t="str">
            <v>-</v>
          </cell>
          <cell r="AN499" t="str">
            <v>最新数値が目標値に対して
a：90％以上
b：80％以上～90％未満
c：70％以上～80％未満
d：60％以上～70％未満
e：60％未満</v>
          </cell>
          <cell r="AO499" t="str">
            <v>民間事業者による基盤整備が不可欠であるため90％以上をaとし，以下10％刻みで基準を設定した。</v>
          </cell>
          <cell r="AP499" t="str">
            <v>a</v>
          </cell>
          <cell r="AQ499" t="str">
            <v>-</v>
          </cell>
          <cell r="AR499" t="str">
            <v>-</v>
          </cell>
          <cell r="AS499" t="str">
            <v>-</v>
          </cell>
          <cell r="AT499" t="str">
            <v>-</v>
          </cell>
          <cell r="AU499">
            <v>1</v>
          </cell>
        </row>
        <row r="500">
          <cell r="A500" t="str">
            <v>1503-2</v>
          </cell>
          <cell r="B500">
            <v>1503</v>
          </cell>
          <cell r="C500" t="str">
            <v>地域包括ケアシステムの深化・推進</v>
          </cell>
          <cell r="D500">
            <v>2</v>
          </cell>
          <cell r="E500" t="str">
            <v>高齢サポート(地域包括支援センター)相談支援件数</v>
          </cell>
          <cell r="F500" t="str">
            <v>件</v>
          </cell>
          <cell r="G500" t="str">
            <v>保健福祉局</v>
          </cell>
          <cell r="H500" t="str">
            <v>健康長寿企画課</v>
          </cell>
          <cell r="I500" t="str">
            <v>746-7734</v>
          </cell>
          <cell r="J500" t="str">
            <v>高齢サポートにおける相談支援延べ件数</v>
          </cell>
          <cell r="K500" t="str">
            <v>地域全体で高齢者を支えるネットワークの構築状況を示す指標</v>
          </cell>
          <cell r="L500" t="str">
            <v>算出方法：当該年度の高齢サポートにおける相談支援件数の集計
出典：事業担当課調べ</v>
          </cell>
          <cell r="M500" t="str">
            <v>増加する方が良い指標</v>
          </cell>
          <cell r="N500">
            <v>283113</v>
          </cell>
          <cell r="O500" t="str">
            <v>-</v>
          </cell>
          <cell r="P500" t="str">
            <v>-</v>
          </cell>
          <cell r="Q500" t="str">
            <v>-</v>
          </cell>
          <cell r="R500" t="str">
            <v>-</v>
          </cell>
          <cell r="S500" t="str">
            <v>-</v>
          </cell>
          <cell r="T500" t="str">
            <v>-</v>
          </cell>
          <cell r="U500" t="str">
            <v>②トレンド(すう勢値)による目標値</v>
          </cell>
          <cell r="V500" t="str">
            <v>過去3年間の平均値</v>
          </cell>
          <cell r="W500">
            <v>289973</v>
          </cell>
          <cell r="X500" t="str">
            <v>-</v>
          </cell>
          <cell r="Y500" t="str">
            <v>-</v>
          </cell>
          <cell r="Z500" t="str">
            <v>-</v>
          </cell>
          <cell r="AA500" t="str">
            <v>-</v>
          </cell>
          <cell r="AB500">
            <v>1.0242306075665901</v>
          </cell>
          <cell r="AC500" t="str">
            <v>-</v>
          </cell>
          <cell r="AD500" t="str">
            <v>-</v>
          </cell>
          <cell r="AE500" t="str">
            <v>-</v>
          </cell>
          <cell r="AF500" t="str">
            <v>-</v>
          </cell>
          <cell r="AG500" t="str">
            <v>-</v>
          </cell>
          <cell r="AH500" t="str">
            <v>-</v>
          </cell>
          <cell r="AI500" t="str">
            <v>-</v>
          </cell>
          <cell r="AJ500" t="str">
            <v>-</v>
          </cell>
          <cell r="AK500" t="str">
            <v>-</v>
          </cell>
          <cell r="AL500" t="str">
            <v>-</v>
          </cell>
          <cell r="AM500" t="str">
            <v>(参考)令和元年度の相談支援件数
287,021件</v>
          </cell>
          <cell r="AN500" t="str">
            <v>最新数値の目標値に対する達成率が
a：100％以上
b：90％以上～100％未満
c：80％以上～90％未満
d：70％以上～80％未満
e：70％未満</v>
          </cell>
          <cell r="AO500" t="str">
            <v>過去3年間の年間の数値を元に，平均以上をaとし，以下10％刻みで基準を設定した。</v>
          </cell>
          <cell r="AP500" t="str">
            <v>a</v>
          </cell>
          <cell r="AQ500" t="str">
            <v>-</v>
          </cell>
          <cell r="AR500" t="str">
            <v>-</v>
          </cell>
          <cell r="AS500" t="str">
            <v>-</v>
          </cell>
          <cell r="AT500" t="str">
            <v>-</v>
          </cell>
          <cell r="AU500">
            <v>1</v>
          </cell>
        </row>
        <row r="501">
          <cell r="A501" t="str">
            <v>1503-3</v>
          </cell>
          <cell r="B501">
            <v>1503</v>
          </cell>
          <cell r="C501" t="str">
            <v>地域包括ケアシステムの深化・推進</v>
          </cell>
          <cell r="D501">
            <v>3</v>
          </cell>
          <cell r="E501" t="str">
            <v>認知症初期集中支援チームによる医療・介護への引継割合</v>
          </cell>
          <cell r="F501" t="str">
            <v>％</v>
          </cell>
          <cell r="G501" t="str">
            <v>保健福祉局</v>
          </cell>
          <cell r="H501" t="str">
            <v>健康長寿企画課</v>
          </cell>
          <cell r="I501" t="str">
            <v>746-7734</v>
          </cell>
          <cell r="J501" t="str">
            <v>介入時に医療または介護サービスにつながっていなかった対象者のうち，支援終了時に医療または介護サービスにつながった対象者の割合</v>
          </cell>
          <cell r="K501" t="str">
            <v>認知症の早期発見・早期チア王に向けた支援体制の構築状況を示す指標</v>
          </cell>
          <cell r="L501" t="str">
            <v>算出方法：当該年度のチームによる全支援件数における医療・介護への引継件数の割合
出典：事業担当課調べ</v>
          </cell>
          <cell r="M501" t="str">
            <v>増加する方が良い指標</v>
          </cell>
          <cell r="N501">
            <v>90.5</v>
          </cell>
          <cell r="O501">
            <v>90.5</v>
          </cell>
          <cell r="P501">
            <v>90.5</v>
          </cell>
          <cell r="Q501">
            <v>90.5</v>
          </cell>
          <cell r="R501">
            <v>90.5</v>
          </cell>
          <cell r="S501" t="str">
            <v>R5</v>
          </cell>
          <cell r="T501" t="str">
            <v>90.5</v>
          </cell>
          <cell r="U501" t="str">
            <v>①既存計画に基づいて算出する目標値</v>
          </cell>
          <cell r="V501" t="str">
            <v>第8期京都市民長寿すこやかプラン</v>
          </cell>
          <cell r="W501">
            <v>96.3</v>
          </cell>
          <cell r="X501" t="str">
            <v>-</v>
          </cell>
          <cell r="Y501" t="str">
            <v>-</v>
          </cell>
          <cell r="Z501" t="str">
            <v>-</v>
          </cell>
          <cell r="AA501" t="str">
            <v>-</v>
          </cell>
          <cell r="AB501">
            <v>1.0640883977900553</v>
          </cell>
          <cell r="AC501" t="str">
            <v>-</v>
          </cell>
          <cell r="AD501" t="str">
            <v>-</v>
          </cell>
          <cell r="AE501" t="str">
            <v>-</v>
          </cell>
          <cell r="AF501" t="str">
            <v>-</v>
          </cell>
          <cell r="AG501">
            <v>1.0640883977900553</v>
          </cell>
          <cell r="AH501" t="str">
            <v>-</v>
          </cell>
          <cell r="AI501" t="str">
            <v>-</v>
          </cell>
          <cell r="AJ501" t="str">
            <v>-</v>
          </cell>
          <cell r="AK501" t="str">
            <v>-</v>
          </cell>
          <cell r="AL501" t="str">
            <v>-</v>
          </cell>
          <cell r="AM501" t="str">
            <v>-</v>
          </cell>
          <cell r="AN501" t="str">
            <v>最新数値の目標値に対する達成度が
a：100％以上
b：95％以上～100％未満
c：90％以上～95％未満
d：85％以上～90％未満
e：85％未満</v>
          </cell>
          <cell r="AO501" t="str">
            <v>第8期京都市民長寿すこやかプランにおいて設定した目標値(令和5年度末に同水準(90.5％)維持)に向けて，目標値の100％以上をaとし，以下5％刻みで基準を設定する。</v>
          </cell>
          <cell r="AP501" t="str">
            <v>a</v>
          </cell>
          <cell r="AQ501" t="str">
            <v>-</v>
          </cell>
          <cell r="AR501" t="str">
            <v>-</v>
          </cell>
          <cell r="AS501" t="str">
            <v>-</v>
          </cell>
          <cell r="AT501" t="str">
            <v>-</v>
          </cell>
          <cell r="AU501">
            <v>1</v>
          </cell>
        </row>
        <row r="502">
          <cell r="A502" t="str">
            <v>1503-4</v>
          </cell>
          <cell r="B502">
            <v>1503</v>
          </cell>
          <cell r="C502" t="str">
            <v>地域包括ケアシステムの深化・推進</v>
          </cell>
          <cell r="D502">
            <v>4</v>
          </cell>
          <cell r="E502" t="str">
            <v>コミュニティケアワーカー研修修了者数</v>
          </cell>
          <cell r="F502" t="str">
            <v>人</v>
          </cell>
          <cell r="G502" t="str">
            <v>保健福祉局</v>
          </cell>
          <cell r="H502" t="str">
            <v>介護ケア推進課</v>
          </cell>
          <cell r="I502" t="str">
            <v>213-5871</v>
          </cell>
          <cell r="J502" t="str">
            <v>コミュニティケアワーカー研修修了者数(累計)</v>
          </cell>
          <cell r="K502" t="str">
            <v>介護・福祉に従事する担い手の確保・定着及び育成の状況を示す指標</v>
          </cell>
          <cell r="L502" t="str">
            <v>算出方法：全数調査
出典：事業担当課調べ</v>
          </cell>
          <cell r="M502" t="str">
            <v>増加する方が良い指標</v>
          </cell>
          <cell r="N502" t="str">
            <v>‐</v>
          </cell>
          <cell r="O502">
            <v>20</v>
          </cell>
          <cell r="P502">
            <v>35</v>
          </cell>
          <cell r="Q502">
            <v>50</v>
          </cell>
          <cell r="R502" t="str">
            <v>-</v>
          </cell>
          <cell r="S502" t="str">
            <v>R5</v>
          </cell>
          <cell r="T502">
            <v>50</v>
          </cell>
          <cell r="U502" t="str">
            <v>①既存計画に基づいて算出する目標値</v>
          </cell>
          <cell r="V502" t="str">
            <v>第8期京都市民長寿すこやかプラン</v>
          </cell>
          <cell r="W502" t="str">
            <v>-</v>
          </cell>
          <cell r="X502" t="str">
            <v>-</v>
          </cell>
          <cell r="Y502" t="str">
            <v>-</v>
          </cell>
          <cell r="Z502" t="str">
            <v>-</v>
          </cell>
          <cell r="AA502" t="str">
            <v>-</v>
          </cell>
          <cell r="AB502" t="str">
            <v>-</v>
          </cell>
          <cell r="AC502" t="str">
            <v>-</v>
          </cell>
          <cell r="AD502" t="str">
            <v>-</v>
          </cell>
          <cell r="AE502" t="str">
            <v>-</v>
          </cell>
          <cell r="AF502" t="str">
            <v>-</v>
          </cell>
          <cell r="AG502" t="str">
            <v>-</v>
          </cell>
          <cell r="AH502" t="str">
            <v>-</v>
          </cell>
          <cell r="AI502" t="str">
            <v>-</v>
          </cell>
          <cell r="AJ502" t="str">
            <v>-</v>
          </cell>
          <cell r="AK502" t="str">
            <v>-</v>
          </cell>
          <cell r="AL502" t="str">
            <v>-</v>
          </cell>
          <cell r="AM502" t="str">
            <v>令和３年度から実施する事業であるため，令和２年度の実績はなし。</v>
          </cell>
          <cell r="AN502" t="str">
            <v>最新数値の目標値に対する達成度が
a：100％以上
b：90％以上～100％未満
c：80％以上～90％未満
d：70％以上～80％未満
e：70％未満</v>
          </cell>
          <cell r="AO502" t="str">
            <v>目標値に対する達成度が100％以上をaとし，以下10％刻みで基準を設定した。</v>
          </cell>
          <cell r="AP502" t="str">
            <v>-</v>
          </cell>
          <cell r="AQ502" t="str">
            <v>-</v>
          </cell>
          <cell r="AR502" t="str">
            <v>-</v>
          </cell>
          <cell r="AS502" t="str">
            <v>-</v>
          </cell>
          <cell r="AT502" t="str">
            <v>-</v>
          </cell>
          <cell r="AU502" t="str">
            <v>-</v>
          </cell>
        </row>
        <row r="503">
          <cell r="A503" t="str">
            <v>1503-5</v>
          </cell>
          <cell r="B503">
            <v>1503</v>
          </cell>
          <cell r="C503" t="str">
            <v>地域包括ケアシステムの深化・推進</v>
          </cell>
          <cell r="D503">
            <v>5</v>
          </cell>
          <cell r="E503" t="str">
            <v>特別養護老人ホームの入所施設整備定員数</v>
          </cell>
          <cell r="F503" t="str">
            <v>人分</v>
          </cell>
          <cell r="G503" t="str">
            <v>保健福祉局</v>
          </cell>
          <cell r="H503" t="str">
            <v>介護ケア推進課</v>
          </cell>
          <cell r="I503" t="str">
            <v>213-5871</v>
          </cell>
          <cell r="J503" t="str">
            <v>特別養護老人ホームの整備定員数</v>
          </cell>
          <cell r="K503" t="str">
            <v>特別養護老人ホームの整備状況を示す指標</v>
          </cell>
          <cell r="L503" t="str">
            <v>算出方法：全数調査
出典：事業担当課調べ</v>
          </cell>
          <cell r="M503" t="str">
            <v>増加する方が良い指標</v>
          </cell>
          <cell r="N503">
            <v>6717</v>
          </cell>
          <cell r="O503" t="str">
            <v>-</v>
          </cell>
          <cell r="P503" t="str">
            <v>-</v>
          </cell>
          <cell r="Q503" t="str">
            <v>-</v>
          </cell>
          <cell r="R503" t="str">
            <v>-</v>
          </cell>
          <cell r="S503" t="str">
            <v>R2</v>
          </cell>
          <cell r="T503">
            <v>6717</v>
          </cell>
          <cell r="U503" t="str">
            <v>①既存計画に基づいて算出する目標値</v>
          </cell>
          <cell r="V503" t="str">
            <v>第7期京都市民長寿すこやかプラン</v>
          </cell>
          <cell r="W503">
            <v>6763</v>
          </cell>
          <cell r="X503" t="str">
            <v>-</v>
          </cell>
          <cell r="Y503" t="str">
            <v>-</v>
          </cell>
          <cell r="Z503" t="str">
            <v>-</v>
          </cell>
          <cell r="AA503" t="str">
            <v>-</v>
          </cell>
          <cell r="AB503">
            <v>1.0068482953699569</v>
          </cell>
          <cell r="AC503" t="str">
            <v>-</v>
          </cell>
          <cell r="AD503" t="str">
            <v>-</v>
          </cell>
          <cell r="AE503" t="str">
            <v>-</v>
          </cell>
          <cell r="AF503" t="str">
            <v>-</v>
          </cell>
          <cell r="AG503">
            <v>1.0068482953699569</v>
          </cell>
          <cell r="AH503" t="str">
            <v>-</v>
          </cell>
          <cell r="AI503" t="str">
            <v>-</v>
          </cell>
          <cell r="AJ503" t="str">
            <v>-</v>
          </cell>
          <cell r="AK503" t="str">
            <v>-</v>
          </cell>
          <cell r="AL503" t="str">
            <v>-</v>
          </cell>
          <cell r="AM503" t="str">
            <v>-</v>
          </cell>
          <cell r="AN503" t="str">
            <v>最新数値が目標値に対して
a：90％以上
b：80％以上～90％未満
c：70％以上～80％未満
d：60％以上～70％未満
e：60％未満</v>
          </cell>
          <cell r="AO503" t="str">
            <v>民間事業者による基盤整備が不可欠であるため90％以上をaとし，以下10％刻みで基準を設定した。</v>
          </cell>
          <cell r="AP503" t="str">
            <v>a</v>
          </cell>
          <cell r="AR503" t="str">
            <v>-</v>
          </cell>
          <cell r="AS503" t="str">
            <v>-</v>
          </cell>
          <cell r="AT503" t="str">
            <v>-</v>
          </cell>
          <cell r="AU503">
            <v>1</v>
          </cell>
        </row>
        <row r="504">
          <cell r="A504" t="str">
            <v>1503-6</v>
          </cell>
          <cell r="B504">
            <v>1503</v>
          </cell>
          <cell r="C504" t="str">
            <v>地域包括ケアシステムの深化・推進</v>
          </cell>
          <cell r="D504">
            <v>6</v>
          </cell>
          <cell r="E504" t="str">
            <v>-</v>
          </cell>
          <cell r="F504" t="str">
            <v>-</v>
          </cell>
          <cell r="G504" t="str">
            <v>-</v>
          </cell>
          <cell r="H504" t="str">
            <v>-</v>
          </cell>
          <cell r="I504" t="str">
            <v>-</v>
          </cell>
          <cell r="J504" t="str">
            <v>-</v>
          </cell>
          <cell r="K504" t="str">
            <v>-</v>
          </cell>
          <cell r="L504" t="str">
            <v>-</v>
          </cell>
          <cell r="M504" t="str">
            <v>-</v>
          </cell>
          <cell r="S504" t="str">
            <v>-</v>
          </cell>
          <cell r="T504" t="str">
            <v>-</v>
          </cell>
          <cell r="U504" t="str">
            <v>-</v>
          </cell>
          <cell r="V504" t="str">
            <v>-</v>
          </cell>
          <cell r="X504" t="str">
            <v>-</v>
          </cell>
          <cell r="Y504" t="str">
            <v>-</v>
          </cell>
          <cell r="Z504" t="str">
            <v>-</v>
          </cell>
          <cell r="AA504" t="str">
            <v>-</v>
          </cell>
          <cell r="AB504" t="str">
            <v>-</v>
          </cell>
          <cell r="AC504" t="str">
            <v>-</v>
          </cell>
          <cell r="AD504" t="str">
            <v>-</v>
          </cell>
          <cell r="AE504" t="str">
            <v>-</v>
          </cell>
          <cell r="AF504" t="str">
            <v>-</v>
          </cell>
          <cell r="AG504" t="str">
            <v>-</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t="str">
            <v>-</v>
          </cell>
          <cell r="AU504" t="str">
            <v>-</v>
          </cell>
        </row>
        <row r="505">
          <cell r="A505" t="str">
            <v>1503-7</v>
          </cell>
          <cell r="B505">
            <v>1503</v>
          </cell>
          <cell r="C505" t="str">
            <v>地域包括ケアシステムの深化・推進</v>
          </cell>
          <cell r="D505">
            <v>7</v>
          </cell>
          <cell r="E505" t="str">
            <v>-</v>
          </cell>
          <cell r="F505" t="str">
            <v>-</v>
          </cell>
          <cell r="G505" t="str">
            <v>-</v>
          </cell>
          <cell r="H505" t="str">
            <v>-</v>
          </cell>
          <cell r="I505" t="str">
            <v>-</v>
          </cell>
          <cell r="J505" t="str">
            <v>-</v>
          </cell>
          <cell r="K505" t="str">
            <v>-</v>
          </cell>
          <cell r="L505" t="str">
            <v>-</v>
          </cell>
          <cell r="M505" t="str">
            <v>-</v>
          </cell>
          <cell r="S505" t="str">
            <v>-</v>
          </cell>
          <cell r="T505" t="str">
            <v>-</v>
          </cell>
          <cell r="U505" t="str">
            <v>-</v>
          </cell>
          <cell r="V505" t="str">
            <v>-</v>
          </cell>
          <cell r="X505" t="str">
            <v>-</v>
          </cell>
          <cell r="Y505" t="str">
            <v>-</v>
          </cell>
          <cell r="Z505" t="str">
            <v>-</v>
          </cell>
          <cell r="AA505" t="str">
            <v>-</v>
          </cell>
          <cell r="AB505" t="str">
            <v>-</v>
          </cell>
          <cell r="AC505" t="str">
            <v>-</v>
          </cell>
          <cell r="AD505" t="str">
            <v>-</v>
          </cell>
          <cell r="AE505" t="str">
            <v>-</v>
          </cell>
          <cell r="AF505" t="str">
            <v>-</v>
          </cell>
          <cell r="AG505" t="str">
            <v>-</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t="str">
            <v>-</v>
          </cell>
          <cell r="AU505" t="str">
            <v>-</v>
          </cell>
        </row>
        <row r="506">
          <cell r="A506" t="str">
            <v>1503-8</v>
          </cell>
          <cell r="B506">
            <v>1503</v>
          </cell>
          <cell r="C506" t="str">
            <v>地域包括ケアシステムの深化・推進</v>
          </cell>
          <cell r="D506">
            <v>8</v>
          </cell>
          <cell r="E506" t="str">
            <v>-</v>
          </cell>
          <cell r="F506" t="str">
            <v>-</v>
          </cell>
          <cell r="G506" t="str">
            <v>-</v>
          </cell>
          <cell r="H506" t="str">
            <v>-</v>
          </cell>
          <cell r="I506" t="str">
            <v>-</v>
          </cell>
          <cell r="J506" t="str">
            <v>-</v>
          </cell>
          <cell r="K506" t="str">
            <v>-</v>
          </cell>
          <cell r="L506" t="str">
            <v>-</v>
          </cell>
          <cell r="M506" t="str">
            <v>-</v>
          </cell>
          <cell r="S506" t="str">
            <v>-</v>
          </cell>
          <cell r="T506" t="str">
            <v>-</v>
          </cell>
          <cell r="U506" t="str">
            <v>-</v>
          </cell>
          <cell r="V506" t="str">
            <v>-</v>
          </cell>
          <cell r="X506" t="str">
            <v>-</v>
          </cell>
          <cell r="Y506" t="str">
            <v>-</v>
          </cell>
          <cell r="Z506" t="str">
            <v>-</v>
          </cell>
          <cell r="AA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t="str">
            <v>-</v>
          </cell>
          <cell r="AU506" t="str">
            <v>-</v>
          </cell>
        </row>
        <row r="507">
          <cell r="A507" t="str">
            <v>1503-9</v>
          </cell>
          <cell r="B507">
            <v>1503</v>
          </cell>
          <cell r="C507" t="str">
            <v>地域包括ケアシステムの深化・推進</v>
          </cell>
          <cell r="D507">
            <v>9</v>
          </cell>
          <cell r="E507" t="str">
            <v>-</v>
          </cell>
          <cell r="F507" t="str">
            <v>-</v>
          </cell>
          <cell r="G507" t="str">
            <v>-</v>
          </cell>
          <cell r="H507" t="str">
            <v>-</v>
          </cell>
          <cell r="I507" t="str">
            <v>-</v>
          </cell>
          <cell r="J507" t="str">
            <v>-</v>
          </cell>
          <cell r="K507" t="str">
            <v>-</v>
          </cell>
          <cell r="L507" t="str">
            <v>-</v>
          </cell>
          <cell r="M507" t="str">
            <v>-</v>
          </cell>
          <cell r="S507" t="str">
            <v>-</v>
          </cell>
          <cell r="T507" t="str">
            <v>-</v>
          </cell>
          <cell r="U507" t="str">
            <v>-</v>
          </cell>
          <cell r="V507" t="str">
            <v>-</v>
          </cell>
          <cell r="X507" t="str">
            <v>-</v>
          </cell>
          <cell r="Y507" t="str">
            <v>-</v>
          </cell>
          <cell r="Z507" t="str">
            <v>-</v>
          </cell>
          <cell r="AA507" t="str">
            <v>-</v>
          </cell>
          <cell r="AB507" t="str">
            <v>-</v>
          </cell>
          <cell r="AC507" t="str">
            <v>-</v>
          </cell>
          <cell r="AD507" t="str">
            <v>-</v>
          </cell>
          <cell r="AE507" t="str">
            <v>-</v>
          </cell>
          <cell r="AF507" t="str">
            <v>-</v>
          </cell>
          <cell r="AG507" t="str">
            <v>-</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t="str">
            <v>-</v>
          </cell>
          <cell r="AU507" t="str">
            <v>-</v>
          </cell>
        </row>
        <row r="508">
          <cell r="A508" t="str">
            <v>1601-1</v>
          </cell>
          <cell r="B508">
            <v>1601</v>
          </cell>
          <cell r="C508" t="str">
            <v>医療サービスの充実</v>
          </cell>
          <cell r="D508">
            <v>1</v>
          </cell>
          <cell r="E508" t="str">
            <v>地方独立行政法人京都市立病院機構年度計画の達成割合</v>
          </cell>
          <cell r="F508" t="str">
            <v>％</v>
          </cell>
          <cell r="G508" t="str">
            <v>保健福祉局</v>
          </cell>
          <cell r="H508" t="str">
            <v>医療衛生企画課</v>
          </cell>
          <cell r="I508" t="str">
            <v>746-2866</v>
          </cell>
          <cell r="J508" t="str">
            <v>地方独立行政法人京都市立病院機構年度計画(以下「年度計画」という。)における取組状況の達成度</v>
          </cell>
          <cell r="K508" t="str">
            <v>医療サービスの充実のうち，「市立病院及び市立京北病院による充実した医療サービスの提供」の取組について示す指標</v>
          </cell>
          <cell r="L508" t="str">
            <v>出典：地方独立行政法人京都市立病院機構評価委員会による年度計画の業務実績評価結果</v>
          </cell>
          <cell r="M508" t="str">
            <v>増加する方が良い指標</v>
          </cell>
          <cell r="N508">
            <v>100</v>
          </cell>
          <cell r="O508">
            <v>100</v>
          </cell>
          <cell r="P508">
            <v>100</v>
          </cell>
          <cell r="Q508">
            <v>100</v>
          </cell>
          <cell r="R508">
            <v>100</v>
          </cell>
          <cell r="S508" t="str">
            <v>-</v>
          </cell>
          <cell r="T508" t="str">
            <v>-</v>
          </cell>
          <cell r="U508" t="str">
            <v>③財政状況や市民ニーズを踏まえて設定する目標値</v>
          </cell>
          <cell r="V508" t="str">
            <v>年度計画を全て達成することを目指す。</v>
          </cell>
          <cell r="W508">
            <v>100</v>
          </cell>
          <cell r="X508" t="str">
            <v>-</v>
          </cell>
          <cell r="Y508" t="str">
            <v>-</v>
          </cell>
          <cell r="Z508" t="str">
            <v>-</v>
          </cell>
          <cell r="AA508" t="str">
            <v>-</v>
          </cell>
          <cell r="AB508">
            <v>1</v>
          </cell>
          <cell r="AC508" t="str">
            <v>-</v>
          </cell>
          <cell r="AD508" t="str">
            <v>-</v>
          </cell>
          <cell r="AE508" t="str">
            <v>-</v>
          </cell>
          <cell r="AF508" t="str">
            <v>-</v>
          </cell>
          <cell r="AG508" t="str">
            <v>-</v>
          </cell>
          <cell r="AH508" t="str">
            <v>-</v>
          </cell>
          <cell r="AI508" t="str">
            <v>-</v>
          </cell>
          <cell r="AJ508" t="str">
            <v>-</v>
          </cell>
          <cell r="AK508" t="str">
            <v>-</v>
          </cell>
          <cell r="AL508" t="str">
            <v>-</v>
          </cell>
          <cell r="AM508" t="str">
            <v>実績の確定時期の関係から，実績は，記入作業を行う年度の２年度前の数値が最新値となる。（R２実績値は，R１実績を記載）</v>
          </cell>
          <cell r="AN508" t="str">
            <v>最新数値の目標値に対する達成度が
a：90％以上
b：80％以上～90％未満
c：70％以上～80％未満
d：60％以上～70％未満
e：60％未満</v>
          </cell>
          <cell r="AO508" t="str">
            <v>評価結果については，外的要因も影響するなかで，38項目と多岐にわたる評価項目の総合結果の数値を，90％以上維持することは，当該年度計画を十分に達成したものと言えることができるため，90％以上達成をaとし，以下10％刻みで基準を設定した。</v>
          </cell>
          <cell r="AP508" t="str">
            <v>a</v>
          </cell>
          <cell r="AQ508" t="str">
            <v>-</v>
          </cell>
          <cell r="AR508" t="str">
            <v>-</v>
          </cell>
          <cell r="AS508" t="str">
            <v>-</v>
          </cell>
          <cell r="AT508" t="str">
            <v>-</v>
          </cell>
          <cell r="AU508">
            <v>1</v>
          </cell>
        </row>
        <row r="509">
          <cell r="A509" t="str">
            <v>1601-2</v>
          </cell>
          <cell r="B509">
            <v>1601</v>
          </cell>
          <cell r="C509" t="str">
            <v>医療サービスの充実</v>
          </cell>
          <cell r="D509">
            <v>2</v>
          </cell>
          <cell r="E509" t="str">
            <v>-</v>
          </cell>
          <cell r="F509" t="str">
            <v>-</v>
          </cell>
          <cell r="G509" t="str">
            <v>-</v>
          </cell>
          <cell r="H509" t="str">
            <v>-</v>
          </cell>
          <cell r="I509" t="str">
            <v>-</v>
          </cell>
          <cell r="J509" t="str">
            <v>-</v>
          </cell>
          <cell r="K509" t="str">
            <v>-</v>
          </cell>
          <cell r="L509" t="str">
            <v>-</v>
          </cell>
          <cell r="M509" t="str">
            <v>-</v>
          </cell>
          <cell r="S509" t="str">
            <v>-</v>
          </cell>
          <cell r="T509" t="str">
            <v>-</v>
          </cell>
          <cell r="U509" t="str">
            <v>-</v>
          </cell>
          <cell r="V509" t="str">
            <v>-</v>
          </cell>
          <cell r="X509" t="str">
            <v>-</v>
          </cell>
          <cell r="Y509" t="str">
            <v>-</v>
          </cell>
          <cell r="Z509" t="str">
            <v>-</v>
          </cell>
          <cell r="AA509" t="str">
            <v>-</v>
          </cell>
          <cell r="AB509" t="str">
            <v>-</v>
          </cell>
          <cell r="AC509" t="str">
            <v>-</v>
          </cell>
          <cell r="AD509" t="str">
            <v>-</v>
          </cell>
          <cell r="AE509" t="str">
            <v>-</v>
          </cell>
          <cell r="AF509" t="str">
            <v>-</v>
          </cell>
          <cell r="AG509" t="str">
            <v>-</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t="str">
            <v>-</v>
          </cell>
          <cell r="AU509" t="str">
            <v>-</v>
          </cell>
        </row>
        <row r="510">
          <cell r="A510" t="str">
            <v>1601-3</v>
          </cell>
          <cell r="B510">
            <v>1601</v>
          </cell>
          <cell r="C510" t="str">
            <v>医療サービスの充実</v>
          </cell>
          <cell r="D510">
            <v>3</v>
          </cell>
          <cell r="E510" t="str">
            <v>-</v>
          </cell>
          <cell r="F510" t="str">
            <v>-</v>
          </cell>
          <cell r="G510" t="str">
            <v>-</v>
          </cell>
          <cell r="H510" t="str">
            <v>-</v>
          </cell>
          <cell r="I510" t="str">
            <v>-</v>
          </cell>
          <cell r="J510" t="str">
            <v>-</v>
          </cell>
          <cell r="K510" t="str">
            <v>-</v>
          </cell>
          <cell r="L510" t="str">
            <v>-</v>
          </cell>
          <cell r="M510" t="str">
            <v>-</v>
          </cell>
          <cell r="S510" t="str">
            <v>-</v>
          </cell>
          <cell r="T510" t="str">
            <v>-</v>
          </cell>
          <cell r="U510" t="str">
            <v>-</v>
          </cell>
          <cell r="V510" t="str">
            <v>-</v>
          </cell>
          <cell r="X510" t="str">
            <v>-</v>
          </cell>
          <cell r="Y510" t="str">
            <v>-</v>
          </cell>
          <cell r="Z510" t="str">
            <v>-</v>
          </cell>
          <cell r="AA510" t="str">
            <v>-</v>
          </cell>
          <cell r="AB510" t="str">
            <v>-</v>
          </cell>
          <cell r="AC510" t="str">
            <v>-</v>
          </cell>
          <cell r="AD510" t="str">
            <v>-</v>
          </cell>
          <cell r="AE510" t="str">
            <v>-</v>
          </cell>
          <cell r="AF510" t="str">
            <v>-</v>
          </cell>
          <cell r="AG510" t="str">
            <v>-</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t="str">
            <v>-</v>
          </cell>
          <cell r="AU510" t="str">
            <v>-</v>
          </cell>
        </row>
        <row r="511">
          <cell r="A511" t="str">
            <v>1601-4</v>
          </cell>
          <cell r="B511">
            <v>1601</v>
          </cell>
          <cell r="C511" t="str">
            <v>医療サービスの充実</v>
          </cell>
          <cell r="D511">
            <v>4</v>
          </cell>
          <cell r="E511" t="str">
            <v>-</v>
          </cell>
          <cell r="F511" t="str">
            <v>-</v>
          </cell>
          <cell r="G511" t="str">
            <v>-</v>
          </cell>
          <cell r="H511" t="str">
            <v>-</v>
          </cell>
          <cell r="I511" t="str">
            <v>-</v>
          </cell>
          <cell r="J511" t="str">
            <v>-</v>
          </cell>
          <cell r="K511" t="str">
            <v>-</v>
          </cell>
          <cell r="L511" t="str">
            <v>-</v>
          </cell>
          <cell r="M511" t="str">
            <v>-</v>
          </cell>
          <cell r="S511" t="str">
            <v>-</v>
          </cell>
          <cell r="T511" t="str">
            <v>-</v>
          </cell>
          <cell r="U511" t="str">
            <v>-</v>
          </cell>
          <cell r="V511" t="str">
            <v>-</v>
          </cell>
          <cell r="X511" t="str">
            <v>-</v>
          </cell>
          <cell r="Y511" t="str">
            <v>-</v>
          </cell>
          <cell r="Z511" t="str">
            <v>-</v>
          </cell>
          <cell r="AA511" t="str">
            <v>-</v>
          </cell>
          <cell r="AB511" t="str">
            <v>-</v>
          </cell>
          <cell r="AC511" t="str">
            <v>-</v>
          </cell>
          <cell r="AD511" t="str">
            <v>-</v>
          </cell>
          <cell r="AE511" t="str">
            <v>-</v>
          </cell>
          <cell r="AF511" t="str">
            <v>-</v>
          </cell>
          <cell r="AG511" t="str">
            <v>-</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t="str">
            <v>-</v>
          </cell>
          <cell r="AU511" t="str">
            <v>-</v>
          </cell>
        </row>
        <row r="512">
          <cell r="A512" t="str">
            <v>1601-5</v>
          </cell>
          <cell r="B512">
            <v>1601</v>
          </cell>
          <cell r="C512" t="str">
            <v>医療サービスの充実</v>
          </cell>
          <cell r="D512">
            <v>5</v>
          </cell>
          <cell r="E512" t="str">
            <v>-</v>
          </cell>
          <cell r="F512" t="str">
            <v>-</v>
          </cell>
          <cell r="G512" t="str">
            <v>-</v>
          </cell>
          <cell r="H512" t="str">
            <v>-</v>
          </cell>
          <cell r="I512" t="str">
            <v>-</v>
          </cell>
          <cell r="J512" t="str">
            <v>-</v>
          </cell>
          <cell r="K512" t="str">
            <v>-</v>
          </cell>
          <cell r="L512" t="str">
            <v>-</v>
          </cell>
          <cell r="M512" t="str">
            <v>-</v>
          </cell>
          <cell r="S512" t="str">
            <v>-</v>
          </cell>
          <cell r="T512" t="str">
            <v>-</v>
          </cell>
          <cell r="U512" t="str">
            <v>-</v>
          </cell>
          <cell r="V512" t="str">
            <v>-</v>
          </cell>
          <cell r="X512" t="str">
            <v>-</v>
          </cell>
          <cell r="Y512" t="str">
            <v>-</v>
          </cell>
          <cell r="Z512" t="str">
            <v>-</v>
          </cell>
          <cell r="AA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t="str">
            <v>-</v>
          </cell>
          <cell r="AU512" t="str">
            <v>-</v>
          </cell>
        </row>
        <row r="513">
          <cell r="A513" t="str">
            <v>1601-6</v>
          </cell>
          <cell r="B513">
            <v>1601</v>
          </cell>
          <cell r="C513" t="str">
            <v>医療サービスの充実</v>
          </cell>
          <cell r="D513">
            <v>6</v>
          </cell>
          <cell r="E513" t="str">
            <v>-</v>
          </cell>
          <cell r="F513" t="str">
            <v>-</v>
          </cell>
          <cell r="G513" t="str">
            <v>-</v>
          </cell>
          <cell r="H513" t="str">
            <v>-</v>
          </cell>
          <cell r="I513" t="str">
            <v>-</v>
          </cell>
          <cell r="J513" t="str">
            <v>-</v>
          </cell>
          <cell r="K513" t="str">
            <v>-</v>
          </cell>
          <cell r="L513" t="str">
            <v>-</v>
          </cell>
          <cell r="M513" t="str">
            <v>-</v>
          </cell>
          <cell r="S513" t="str">
            <v>-</v>
          </cell>
          <cell r="T513" t="str">
            <v>-</v>
          </cell>
          <cell r="U513" t="str">
            <v>-</v>
          </cell>
          <cell r="V513" t="str">
            <v>-</v>
          </cell>
          <cell r="X513" t="str">
            <v>-</v>
          </cell>
          <cell r="Y513" t="str">
            <v>-</v>
          </cell>
          <cell r="Z513" t="str">
            <v>-</v>
          </cell>
          <cell r="AA513" t="str">
            <v>-</v>
          </cell>
          <cell r="AB513" t="str">
            <v>-</v>
          </cell>
          <cell r="AC513" t="str">
            <v>-</v>
          </cell>
          <cell r="AD513" t="str">
            <v>-</v>
          </cell>
          <cell r="AE513" t="str">
            <v>-</v>
          </cell>
          <cell r="AF513" t="str">
            <v>-</v>
          </cell>
          <cell r="AG513" t="str">
            <v>-</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t="str">
            <v>-</v>
          </cell>
          <cell r="AU513" t="str">
            <v>-</v>
          </cell>
        </row>
        <row r="514">
          <cell r="A514" t="str">
            <v>1601-7</v>
          </cell>
          <cell r="B514">
            <v>1601</v>
          </cell>
          <cell r="C514" t="str">
            <v>医療サービスの充実</v>
          </cell>
          <cell r="D514">
            <v>7</v>
          </cell>
          <cell r="E514" t="str">
            <v>-</v>
          </cell>
          <cell r="F514" t="str">
            <v>-</v>
          </cell>
          <cell r="G514" t="str">
            <v>-</v>
          </cell>
          <cell r="H514" t="str">
            <v>-</v>
          </cell>
          <cell r="I514" t="str">
            <v>-</v>
          </cell>
          <cell r="J514" t="str">
            <v>-</v>
          </cell>
          <cell r="K514" t="str">
            <v>-</v>
          </cell>
          <cell r="L514" t="str">
            <v>-</v>
          </cell>
          <cell r="M514" t="str">
            <v>-</v>
          </cell>
          <cell r="S514" t="str">
            <v>-</v>
          </cell>
          <cell r="T514" t="str">
            <v>-</v>
          </cell>
          <cell r="U514" t="str">
            <v>-</v>
          </cell>
          <cell r="V514" t="str">
            <v>-</v>
          </cell>
          <cell r="X514" t="str">
            <v>-</v>
          </cell>
          <cell r="Y514" t="str">
            <v>-</v>
          </cell>
          <cell r="Z514" t="str">
            <v>-</v>
          </cell>
          <cell r="AA514" t="str">
            <v>-</v>
          </cell>
          <cell r="AB514" t="str">
            <v>-</v>
          </cell>
          <cell r="AC514" t="str">
            <v>-</v>
          </cell>
          <cell r="AD514" t="str">
            <v>-</v>
          </cell>
          <cell r="AE514" t="str">
            <v>-</v>
          </cell>
          <cell r="AF514" t="str">
            <v>-</v>
          </cell>
          <cell r="AG514" t="str">
            <v>-</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t="str">
            <v>-</v>
          </cell>
          <cell r="AU514" t="str">
            <v>-</v>
          </cell>
        </row>
        <row r="515">
          <cell r="A515" t="str">
            <v>1601-8</v>
          </cell>
          <cell r="B515">
            <v>1601</v>
          </cell>
          <cell r="C515" t="str">
            <v>医療サービスの充実</v>
          </cell>
          <cell r="D515">
            <v>8</v>
          </cell>
          <cell r="E515" t="str">
            <v>-</v>
          </cell>
          <cell r="F515" t="str">
            <v>-</v>
          </cell>
          <cell r="G515" t="str">
            <v>-</v>
          </cell>
          <cell r="H515" t="str">
            <v>-</v>
          </cell>
          <cell r="I515" t="str">
            <v>-</v>
          </cell>
          <cell r="J515" t="str">
            <v>-</v>
          </cell>
          <cell r="K515" t="str">
            <v>-</v>
          </cell>
          <cell r="L515" t="str">
            <v>-</v>
          </cell>
          <cell r="M515" t="str">
            <v>-</v>
          </cell>
          <cell r="S515" t="str">
            <v>-</v>
          </cell>
          <cell r="T515" t="str">
            <v>-</v>
          </cell>
          <cell r="U515" t="str">
            <v>-</v>
          </cell>
          <cell r="V515" t="str">
            <v>-</v>
          </cell>
          <cell r="X515" t="str">
            <v>-</v>
          </cell>
          <cell r="Y515" t="str">
            <v>-</v>
          </cell>
          <cell r="Z515" t="str">
            <v>-</v>
          </cell>
          <cell r="AA515" t="str">
            <v>-</v>
          </cell>
          <cell r="AB515" t="str">
            <v>-</v>
          </cell>
          <cell r="AC515" t="str">
            <v>-</v>
          </cell>
          <cell r="AD515" t="str">
            <v>-</v>
          </cell>
          <cell r="AE515" t="str">
            <v>-</v>
          </cell>
          <cell r="AF515" t="str">
            <v>-</v>
          </cell>
          <cell r="AG515" t="str">
            <v>-</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t="str">
            <v>-</v>
          </cell>
          <cell r="AU515" t="str">
            <v>-</v>
          </cell>
        </row>
        <row r="516">
          <cell r="A516" t="str">
            <v>1601-9</v>
          </cell>
          <cell r="B516">
            <v>1601</v>
          </cell>
          <cell r="C516" t="str">
            <v>医療サービスの充実</v>
          </cell>
          <cell r="D516">
            <v>9</v>
          </cell>
          <cell r="E516" t="str">
            <v>-</v>
          </cell>
          <cell r="F516" t="str">
            <v>-</v>
          </cell>
          <cell r="G516" t="str">
            <v>-</v>
          </cell>
          <cell r="H516" t="str">
            <v>-</v>
          </cell>
          <cell r="I516" t="str">
            <v>-</v>
          </cell>
          <cell r="J516" t="str">
            <v>-</v>
          </cell>
          <cell r="K516" t="str">
            <v>-</v>
          </cell>
          <cell r="L516" t="str">
            <v>-</v>
          </cell>
          <cell r="M516" t="str">
            <v>-</v>
          </cell>
          <cell r="S516" t="str">
            <v>-</v>
          </cell>
          <cell r="T516" t="str">
            <v>-</v>
          </cell>
          <cell r="U516" t="str">
            <v>-</v>
          </cell>
          <cell r="V516" t="str">
            <v>-</v>
          </cell>
          <cell r="X516" t="str">
            <v>-</v>
          </cell>
          <cell r="Y516" t="str">
            <v>-</v>
          </cell>
          <cell r="Z516" t="str">
            <v>-</v>
          </cell>
          <cell r="AA516" t="str">
            <v>-</v>
          </cell>
          <cell r="AB516" t="str">
            <v>-</v>
          </cell>
          <cell r="AC516" t="str">
            <v>-</v>
          </cell>
          <cell r="AD516" t="str">
            <v>-</v>
          </cell>
          <cell r="AE516" t="str">
            <v>-</v>
          </cell>
          <cell r="AF516" t="str">
            <v>-</v>
          </cell>
          <cell r="AG516" t="str">
            <v>-</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t="str">
            <v>-</v>
          </cell>
          <cell r="AU516" t="str">
            <v>-</v>
          </cell>
        </row>
        <row r="517">
          <cell r="A517" t="str">
            <v>1602-1</v>
          </cell>
          <cell r="B517">
            <v>1602</v>
          </cell>
          <cell r="C517" t="str">
            <v>健康危機管理の推進</v>
          </cell>
          <cell r="D517">
            <v>1</v>
          </cell>
          <cell r="E517" t="str">
            <v>腸管出血性大腸菌による感染症の発生件数</v>
          </cell>
          <cell r="F517" t="str">
            <v>件</v>
          </cell>
          <cell r="G517" t="str">
            <v>保健福祉局</v>
          </cell>
          <cell r="H517" t="str">
            <v>医療衛生企画課</v>
          </cell>
          <cell r="I517" t="str">
            <v>222-4244</v>
          </cell>
          <cell r="J517" t="str">
            <v>O111，O157等の腸管出血性大腸菌による感染症発生件数</v>
          </cell>
          <cell r="K517" t="str">
            <v>感染症の発生状況を示す指標</v>
          </cell>
          <cell r="L517" t="str">
            <v>算出方法：各年度の発生件数の合計
出典：事業担当課調べ</v>
          </cell>
          <cell r="M517" t="str">
            <v>減少する方が良い指標</v>
          </cell>
          <cell r="N517">
            <v>25</v>
          </cell>
          <cell r="O517" t="str">
            <v>-</v>
          </cell>
          <cell r="P517" t="str">
            <v>-</v>
          </cell>
          <cell r="Q517" t="str">
            <v>-</v>
          </cell>
          <cell r="R517" t="str">
            <v>-</v>
          </cell>
          <cell r="S517" t="str">
            <v>-</v>
          </cell>
          <cell r="T517" t="str">
            <v>-</v>
          </cell>
          <cell r="U517" t="str">
            <v>②トレンド(すう勢値)による目標値</v>
          </cell>
          <cell r="V517" t="str">
            <v>過去5年間の最低値</v>
          </cell>
          <cell r="W517">
            <v>20</v>
          </cell>
          <cell r="X517" t="str">
            <v>-</v>
          </cell>
          <cell r="Y517" t="str">
            <v>-</v>
          </cell>
          <cell r="Z517" t="str">
            <v>-</v>
          </cell>
          <cell r="AA517" t="str">
            <v>-</v>
          </cell>
          <cell r="AB517">
            <v>0.8</v>
          </cell>
          <cell r="AC517" t="str">
            <v>-</v>
          </cell>
          <cell r="AD517" t="str">
            <v>-</v>
          </cell>
          <cell r="AE517" t="str">
            <v>-</v>
          </cell>
          <cell r="AF517" t="str">
            <v>-</v>
          </cell>
          <cell r="AG517" t="str">
            <v>-</v>
          </cell>
          <cell r="AH517" t="str">
            <v>-</v>
          </cell>
          <cell r="AI517" t="str">
            <v>-</v>
          </cell>
          <cell r="AJ517" t="str">
            <v>-</v>
          </cell>
          <cell r="AK517" t="str">
            <v>-</v>
          </cell>
          <cell r="AL517" t="str">
            <v>-</v>
          </cell>
          <cell r="AM517" t="str">
            <v>(参考)過去5年の発生件数
H27：25件
H28：30件
H29：25件
H30：32件
H31(R1)：42件</v>
          </cell>
          <cell r="AN517" t="str">
            <v>最新の数値が過去5年間の
a：最低値未満
b：最低値以上～下中間値(最低値と平均値の間)未満
c：下中間値以上～平均値未満
d：平均値以上～上中間値(平均値と最高値の間)未満
e：上中間以上</v>
          </cell>
          <cell r="AO517" t="str">
            <v>過去5年間の数値を基に，過去5年間最低値未満をa，平均値未満をcとし，最高値も含めた按分で基準を設定した。
最低値：25件(平成27年度，平成29年度)
平均値：31件
最高値：42件(平成31（令和元）年度)</v>
          </cell>
          <cell r="AP517" t="str">
            <v>a</v>
          </cell>
          <cell r="AQ517" t="str">
            <v>-</v>
          </cell>
          <cell r="AR517" t="str">
            <v>-</v>
          </cell>
          <cell r="AS517" t="str">
            <v>-</v>
          </cell>
          <cell r="AT517" t="str">
            <v>-</v>
          </cell>
          <cell r="AU517">
            <v>1</v>
          </cell>
        </row>
        <row r="518">
          <cell r="A518" t="str">
            <v>1602-2</v>
          </cell>
          <cell r="B518">
            <v>1602</v>
          </cell>
          <cell r="C518" t="str">
            <v>健康危機管理の推進</v>
          </cell>
          <cell r="D518">
            <v>2</v>
          </cell>
          <cell r="E518" t="str">
            <v>-</v>
          </cell>
          <cell r="F518" t="str">
            <v>-</v>
          </cell>
          <cell r="G518" t="str">
            <v>-</v>
          </cell>
          <cell r="H518" t="str">
            <v>-</v>
          </cell>
          <cell r="I518" t="str">
            <v>-</v>
          </cell>
          <cell r="J518" t="str">
            <v>-</v>
          </cell>
          <cell r="K518" t="str">
            <v>-</v>
          </cell>
          <cell r="L518" t="str">
            <v>-</v>
          </cell>
          <cell r="M518" t="str">
            <v>-</v>
          </cell>
          <cell r="S518" t="str">
            <v>-</v>
          </cell>
          <cell r="T518" t="str">
            <v>-</v>
          </cell>
          <cell r="U518" t="str">
            <v>-</v>
          </cell>
          <cell r="V518" t="str">
            <v>-</v>
          </cell>
          <cell r="X518" t="str">
            <v>-</v>
          </cell>
          <cell r="Y518" t="str">
            <v>-</v>
          </cell>
          <cell r="Z518" t="str">
            <v>-</v>
          </cell>
          <cell r="AA518" t="str">
            <v>-</v>
          </cell>
          <cell r="AB518" t="str">
            <v>-</v>
          </cell>
          <cell r="AC518" t="str">
            <v>-</v>
          </cell>
          <cell r="AD518" t="str">
            <v>-</v>
          </cell>
          <cell r="AE518" t="str">
            <v>-</v>
          </cell>
          <cell r="AF518" t="str">
            <v>-</v>
          </cell>
          <cell r="AG518" t="str">
            <v>-</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t="str">
            <v>-</v>
          </cell>
          <cell r="AU518" t="str">
            <v>-</v>
          </cell>
        </row>
        <row r="519">
          <cell r="A519" t="str">
            <v>1602-3</v>
          </cell>
          <cell r="B519">
            <v>1602</v>
          </cell>
          <cell r="C519" t="str">
            <v>健康危機管理の推進</v>
          </cell>
          <cell r="D519">
            <v>3</v>
          </cell>
          <cell r="E519" t="str">
            <v>-</v>
          </cell>
          <cell r="F519" t="str">
            <v>-</v>
          </cell>
          <cell r="G519" t="str">
            <v>-</v>
          </cell>
          <cell r="H519" t="str">
            <v>-</v>
          </cell>
          <cell r="I519" t="str">
            <v>-</v>
          </cell>
          <cell r="J519" t="str">
            <v>-</v>
          </cell>
          <cell r="K519" t="str">
            <v>-</v>
          </cell>
          <cell r="L519" t="str">
            <v>-</v>
          </cell>
          <cell r="M519" t="str">
            <v>-</v>
          </cell>
          <cell r="S519" t="str">
            <v>-</v>
          </cell>
          <cell r="T519" t="str">
            <v>-</v>
          </cell>
          <cell r="U519" t="str">
            <v>-</v>
          </cell>
          <cell r="V519" t="str">
            <v>-</v>
          </cell>
          <cell r="X519" t="str">
            <v>-</v>
          </cell>
          <cell r="Y519" t="str">
            <v>-</v>
          </cell>
          <cell r="Z519" t="str">
            <v>-</v>
          </cell>
          <cell r="AA519" t="str">
            <v>-</v>
          </cell>
          <cell r="AB519" t="str">
            <v>-</v>
          </cell>
          <cell r="AC519" t="str">
            <v>-</v>
          </cell>
          <cell r="AD519" t="str">
            <v>-</v>
          </cell>
          <cell r="AE519" t="str">
            <v>-</v>
          </cell>
          <cell r="AF519" t="str">
            <v>-</v>
          </cell>
          <cell r="AG519" t="str">
            <v>-</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t="str">
            <v>-</v>
          </cell>
          <cell r="AU519" t="str">
            <v>-</v>
          </cell>
        </row>
        <row r="520">
          <cell r="A520" t="str">
            <v>1602-4</v>
          </cell>
          <cell r="B520">
            <v>1602</v>
          </cell>
          <cell r="C520" t="str">
            <v>健康危機管理の推進</v>
          </cell>
          <cell r="D520">
            <v>4</v>
          </cell>
          <cell r="E520" t="str">
            <v>-</v>
          </cell>
          <cell r="F520" t="str">
            <v>-</v>
          </cell>
          <cell r="G520" t="str">
            <v>-</v>
          </cell>
          <cell r="H520" t="str">
            <v>-</v>
          </cell>
          <cell r="I520" t="str">
            <v>-</v>
          </cell>
          <cell r="J520" t="str">
            <v>-</v>
          </cell>
          <cell r="K520" t="str">
            <v>-</v>
          </cell>
          <cell r="L520" t="str">
            <v>-</v>
          </cell>
          <cell r="M520" t="str">
            <v>-</v>
          </cell>
          <cell r="S520" t="str">
            <v>-</v>
          </cell>
          <cell r="T520" t="str">
            <v>-</v>
          </cell>
          <cell r="U520" t="str">
            <v>-</v>
          </cell>
          <cell r="V520" t="str">
            <v>-</v>
          </cell>
          <cell r="X520" t="str">
            <v>-</v>
          </cell>
          <cell r="Y520" t="str">
            <v>-</v>
          </cell>
          <cell r="Z520" t="str">
            <v>-</v>
          </cell>
          <cell r="AA520" t="str">
            <v>-</v>
          </cell>
          <cell r="AB520" t="str">
            <v>-</v>
          </cell>
          <cell r="AC520" t="str">
            <v>-</v>
          </cell>
          <cell r="AD520" t="str">
            <v>-</v>
          </cell>
          <cell r="AE520" t="str">
            <v>-</v>
          </cell>
          <cell r="AF520" t="str">
            <v>-</v>
          </cell>
          <cell r="AG520" t="str">
            <v>-</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t="str">
            <v>-</v>
          </cell>
          <cell r="AU520" t="str">
            <v>-</v>
          </cell>
        </row>
        <row r="521">
          <cell r="A521" t="str">
            <v>1602-5</v>
          </cell>
          <cell r="B521">
            <v>1602</v>
          </cell>
          <cell r="C521" t="str">
            <v>健康危機管理の推進</v>
          </cell>
          <cell r="D521">
            <v>5</v>
          </cell>
          <cell r="E521" t="str">
            <v>-</v>
          </cell>
          <cell r="F521" t="str">
            <v>-</v>
          </cell>
          <cell r="G521" t="str">
            <v>-</v>
          </cell>
          <cell r="H521" t="str">
            <v>-</v>
          </cell>
          <cell r="I521" t="str">
            <v>-</v>
          </cell>
          <cell r="J521" t="str">
            <v>-</v>
          </cell>
          <cell r="K521" t="str">
            <v>-</v>
          </cell>
          <cell r="L521" t="str">
            <v>-</v>
          </cell>
          <cell r="M521" t="str">
            <v>-</v>
          </cell>
          <cell r="S521" t="str">
            <v>-</v>
          </cell>
          <cell r="T521" t="str">
            <v>-</v>
          </cell>
          <cell r="U521" t="str">
            <v>-</v>
          </cell>
          <cell r="V521" t="str">
            <v>-</v>
          </cell>
          <cell r="X521" t="str">
            <v>-</v>
          </cell>
          <cell r="Y521" t="str">
            <v>-</v>
          </cell>
          <cell r="Z521" t="str">
            <v>-</v>
          </cell>
          <cell r="AA521" t="str">
            <v>-</v>
          </cell>
          <cell r="AB521" t="str">
            <v>-</v>
          </cell>
          <cell r="AC521" t="str">
            <v>-</v>
          </cell>
          <cell r="AD521" t="str">
            <v>-</v>
          </cell>
          <cell r="AE521" t="str">
            <v>-</v>
          </cell>
          <cell r="AF521" t="str">
            <v>-</v>
          </cell>
          <cell r="AG521" t="str">
            <v>-</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t="str">
            <v>-</v>
          </cell>
          <cell r="AU521" t="str">
            <v>-</v>
          </cell>
        </row>
        <row r="522">
          <cell r="A522" t="str">
            <v>1602-6</v>
          </cell>
          <cell r="B522">
            <v>1602</v>
          </cell>
          <cell r="C522" t="str">
            <v>健康危機管理の推進</v>
          </cell>
          <cell r="D522">
            <v>6</v>
          </cell>
          <cell r="E522" t="str">
            <v>-</v>
          </cell>
          <cell r="F522" t="str">
            <v>-</v>
          </cell>
          <cell r="G522" t="str">
            <v>-</v>
          </cell>
          <cell r="H522" t="str">
            <v>-</v>
          </cell>
          <cell r="I522" t="str">
            <v>-</v>
          </cell>
          <cell r="J522" t="str">
            <v>-</v>
          </cell>
          <cell r="K522" t="str">
            <v>-</v>
          </cell>
          <cell r="L522" t="str">
            <v>-</v>
          </cell>
          <cell r="M522" t="str">
            <v>-</v>
          </cell>
          <cell r="S522" t="str">
            <v>-</v>
          </cell>
          <cell r="T522" t="str">
            <v>-</v>
          </cell>
          <cell r="U522" t="str">
            <v>-</v>
          </cell>
          <cell r="V522" t="str">
            <v>-</v>
          </cell>
          <cell r="X522" t="str">
            <v>-</v>
          </cell>
          <cell r="Y522" t="str">
            <v>-</v>
          </cell>
          <cell r="Z522" t="str">
            <v>-</v>
          </cell>
          <cell r="AA522" t="str">
            <v>-</v>
          </cell>
          <cell r="AB522" t="str">
            <v>-</v>
          </cell>
          <cell r="AC522" t="str">
            <v>-</v>
          </cell>
          <cell r="AD522" t="str">
            <v>-</v>
          </cell>
          <cell r="AE522" t="str">
            <v>-</v>
          </cell>
          <cell r="AF522" t="str">
            <v>-</v>
          </cell>
          <cell r="AG522" t="str">
            <v>-</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t="str">
            <v>-</v>
          </cell>
          <cell r="AU522" t="str">
            <v>-</v>
          </cell>
        </row>
        <row r="523">
          <cell r="A523" t="str">
            <v>1602-7</v>
          </cell>
          <cell r="B523">
            <v>1602</v>
          </cell>
          <cell r="C523" t="str">
            <v>健康危機管理の推進</v>
          </cell>
          <cell r="D523">
            <v>7</v>
          </cell>
          <cell r="E523" t="str">
            <v>-</v>
          </cell>
          <cell r="F523" t="str">
            <v>-</v>
          </cell>
          <cell r="G523" t="str">
            <v>-</v>
          </cell>
          <cell r="H523" t="str">
            <v>-</v>
          </cell>
          <cell r="I523" t="str">
            <v>-</v>
          </cell>
          <cell r="J523" t="str">
            <v>-</v>
          </cell>
          <cell r="K523" t="str">
            <v>-</v>
          </cell>
          <cell r="L523" t="str">
            <v>-</v>
          </cell>
          <cell r="M523" t="str">
            <v>-</v>
          </cell>
          <cell r="S523" t="str">
            <v>-</v>
          </cell>
          <cell r="T523" t="str">
            <v>-</v>
          </cell>
          <cell r="U523" t="str">
            <v>-</v>
          </cell>
          <cell r="V523" t="str">
            <v>-</v>
          </cell>
          <cell r="X523" t="str">
            <v>-</v>
          </cell>
          <cell r="Y523" t="str">
            <v>-</v>
          </cell>
          <cell r="Z523" t="str">
            <v>-</v>
          </cell>
          <cell r="AA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S523" t="str">
            <v>-</v>
          </cell>
          <cell r="AT523" t="str">
            <v>-</v>
          </cell>
          <cell r="AU523" t="str">
            <v>-</v>
          </cell>
        </row>
        <row r="524">
          <cell r="A524" t="str">
            <v>1602-8</v>
          </cell>
          <cell r="B524">
            <v>1602</v>
          </cell>
          <cell r="C524" t="str">
            <v>健康危機管理の推進</v>
          </cell>
          <cell r="D524">
            <v>8</v>
          </cell>
          <cell r="E524" t="str">
            <v>-</v>
          </cell>
          <cell r="F524" t="str">
            <v>-</v>
          </cell>
          <cell r="G524" t="str">
            <v>-</v>
          </cell>
          <cell r="H524" t="str">
            <v>-</v>
          </cell>
          <cell r="I524" t="str">
            <v>-</v>
          </cell>
          <cell r="J524" t="str">
            <v>-</v>
          </cell>
          <cell r="K524" t="str">
            <v>-</v>
          </cell>
          <cell r="L524" t="str">
            <v>-</v>
          </cell>
          <cell r="M524" t="str">
            <v>-</v>
          </cell>
          <cell r="S524" t="str">
            <v>-</v>
          </cell>
          <cell r="T524" t="str">
            <v>-</v>
          </cell>
          <cell r="U524" t="str">
            <v>-</v>
          </cell>
          <cell r="V524" t="str">
            <v>-</v>
          </cell>
          <cell r="X524" t="str">
            <v>-</v>
          </cell>
          <cell r="Y524" t="str">
            <v>-</v>
          </cell>
          <cell r="Z524" t="str">
            <v>-</v>
          </cell>
          <cell r="AA524" t="str">
            <v>-</v>
          </cell>
          <cell r="AB524" t="str">
            <v>-</v>
          </cell>
          <cell r="AC524" t="str">
            <v>-</v>
          </cell>
          <cell r="AD524" t="str">
            <v>-</v>
          </cell>
          <cell r="AE524" t="str">
            <v>-</v>
          </cell>
          <cell r="AF524" t="str">
            <v>-</v>
          </cell>
          <cell r="AG524" t="str">
            <v>-</v>
          </cell>
          <cell r="AH524" t="str">
            <v>-</v>
          </cell>
          <cell r="AI524" t="str">
            <v>-</v>
          </cell>
          <cell r="AJ524" t="str">
            <v>-</v>
          </cell>
          <cell r="AK524" t="str">
            <v>-</v>
          </cell>
          <cell r="AL524" t="str">
            <v>-</v>
          </cell>
          <cell r="AM524" t="str">
            <v>-</v>
          </cell>
          <cell r="AN524" t="str">
            <v>-</v>
          </cell>
          <cell r="AO524" t="str">
            <v>-</v>
          </cell>
          <cell r="AP524" t="str">
            <v>-</v>
          </cell>
          <cell r="AQ524" t="str">
            <v>-</v>
          </cell>
          <cell r="AR524" t="str">
            <v>-</v>
          </cell>
          <cell r="AS524" t="str">
            <v>-</v>
          </cell>
          <cell r="AT524" t="str">
            <v>-</v>
          </cell>
          <cell r="AU524" t="str">
            <v>-</v>
          </cell>
        </row>
        <row r="525">
          <cell r="A525" t="str">
            <v>1602-9</v>
          </cell>
          <cell r="B525">
            <v>1602</v>
          </cell>
          <cell r="C525" t="str">
            <v>健康危機管理の推進</v>
          </cell>
          <cell r="D525">
            <v>9</v>
          </cell>
          <cell r="E525" t="str">
            <v>-</v>
          </cell>
          <cell r="F525" t="str">
            <v>-</v>
          </cell>
          <cell r="G525" t="str">
            <v>-</v>
          </cell>
          <cell r="H525" t="str">
            <v>-</v>
          </cell>
          <cell r="I525" t="str">
            <v>-</v>
          </cell>
          <cell r="J525" t="str">
            <v>-</v>
          </cell>
          <cell r="K525" t="str">
            <v>-</v>
          </cell>
          <cell r="L525" t="str">
            <v>-</v>
          </cell>
          <cell r="M525" t="str">
            <v>-</v>
          </cell>
          <cell r="S525" t="str">
            <v>-</v>
          </cell>
          <cell r="T525" t="str">
            <v>-</v>
          </cell>
          <cell r="U525" t="str">
            <v>-</v>
          </cell>
          <cell r="V525" t="str">
            <v>-</v>
          </cell>
          <cell r="X525" t="str">
            <v>-</v>
          </cell>
          <cell r="Y525" t="str">
            <v>-</v>
          </cell>
          <cell r="Z525" t="str">
            <v>-</v>
          </cell>
          <cell r="AA525" t="str">
            <v>-</v>
          </cell>
          <cell r="AB525" t="str">
            <v>-</v>
          </cell>
          <cell r="AC525" t="str">
            <v>-</v>
          </cell>
          <cell r="AD525" t="str">
            <v>-</v>
          </cell>
          <cell r="AE525" t="str">
            <v>-</v>
          </cell>
          <cell r="AF525" t="str">
            <v>-</v>
          </cell>
          <cell r="AG525" t="str">
            <v>-</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t="str">
            <v>-</v>
          </cell>
          <cell r="AU525" t="str">
            <v>-</v>
          </cell>
        </row>
        <row r="526">
          <cell r="A526" t="str">
            <v>1603-1</v>
          </cell>
          <cell r="B526">
            <v>1603</v>
          </cell>
          <cell r="C526" t="str">
            <v>食や生活環境の安全と安心の確保</v>
          </cell>
          <cell r="D526">
            <v>1</v>
          </cell>
          <cell r="E526" t="str">
            <v>HACCPに沿った衛生管理の監視指導率</v>
          </cell>
          <cell r="F526" t="str">
            <v>％</v>
          </cell>
          <cell r="G526" t="str">
            <v>保健福祉局</v>
          </cell>
          <cell r="H526" t="str">
            <v>医療衛生企画課</v>
          </cell>
          <cell r="I526" t="str">
            <v>222-3429</v>
          </cell>
          <cell r="J526" t="str">
            <v>許可施設のうち，HACCPに沿った衛生管理に関する監視指導を行った割合</v>
          </cell>
          <cell r="K526" t="str">
            <v>許可施設に対するHACCPに沿った衛生管理に関する監視指導の進捗状況を示す指標</v>
          </cell>
          <cell r="L526" t="str">
            <v>算出方法：HACCPに沿った衛生管理に関する延べ監視指導許可施設数/許可施設数×100
出典：事業担当課調べ</v>
          </cell>
          <cell r="M526" t="str">
            <v>増加する方が良い指標</v>
          </cell>
          <cell r="N526" t="str">
            <v>-</v>
          </cell>
          <cell r="O526">
            <v>20</v>
          </cell>
          <cell r="P526">
            <v>40</v>
          </cell>
          <cell r="Q526">
            <v>60</v>
          </cell>
          <cell r="R526">
            <v>80</v>
          </cell>
          <cell r="S526" t="str">
            <v>R7</v>
          </cell>
          <cell r="T526">
            <v>100</v>
          </cell>
          <cell r="U526" t="str">
            <v>①既存計画に基づいて算出する目標値</v>
          </cell>
          <cell r="V526" t="str">
            <v>次期京都市食の安全安心推進計画(令和3年度～令和7年度)
京都市食品衛生監視指導計画(毎年度策定)</v>
          </cell>
          <cell r="W526">
            <v>11.1</v>
          </cell>
          <cell r="X526" t="str">
            <v>-</v>
          </cell>
          <cell r="Y526" t="str">
            <v>-</v>
          </cell>
          <cell r="Z526" t="str">
            <v>-</v>
          </cell>
          <cell r="AA526" t="str">
            <v>-</v>
          </cell>
          <cell r="AB526" t="str">
            <v>-</v>
          </cell>
          <cell r="AC526" t="str">
            <v>-</v>
          </cell>
          <cell r="AD526" t="str">
            <v>-</v>
          </cell>
          <cell r="AE526" t="str">
            <v>-</v>
          </cell>
          <cell r="AF526" t="str">
            <v>-</v>
          </cell>
          <cell r="AG526">
            <v>0.111</v>
          </cell>
          <cell r="AH526" t="str">
            <v>-</v>
          </cell>
          <cell r="AI526" t="str">
            <v>-</v>
          </cell>
          <cell r="AJ526" t="str">
            <v>-</v>
          </cell>
          <cell r="AK526" t="str">
            <v>-</v>
          </cell>
          <cell r="AL526" t="str">
            <v>-</v>
          </cell>
          <cell r="AM526" t="str">
            <v>営業許可の期限が５年から６年であり，許可の更新のタイミングで監視指導を実施することにより監視指導率を上げていく。</v>
          </cell>
          <cell r="AN526" t="str">
            <v>最新数値の目標値に対する単年度目標値の達成度が
a：95％以上
b：90％以上～95％未満
c：85％以上～90％未満
d：80％以上～85％未満
e：80％未満</v>
          </cell>
          <cell r="AO526" t="str">
            <v>目標達成度95％以上をaとし，以下5％刻みで基準を設定した。</v>
          </cell>
          <cell r="AP526" t="str">
            <v>-</v>
          </cell>
          <cell r="AQ526" t="str">
            <v>-</v>
          </cell>
          <cell r="AR526" t="str">
            <v>-</v>
          </cell>
          <cell r="AS526" t="str">
            <v>-</v>
          </cell>
          <cell r="AT526" t="str">
            <v>-</v>
          </cell>
          <cell r="AU526" t="str">
            <v>-</v>
          </cell>
        </row>
        <row r="527">
          <cell r="A527" t="str">
            <v>1603-2</v>
          </cell>
          <cell r="B527">
            <v>1603</v>
          </cell>
          <cell r="C527" t="str">
            <v>食や生活環境の安全と安心の確保</v>
          </cell>
          <cell r="D527">
            <v>2</v>
          </cell>
          <cell r="E527" t="str">
            <v>違法「民泊」に対する調査・指導率</v>
          </cell>
          <cell r="F527" t="str">
            <v>％</v>
          </cell>
          <cell r="G527" t="str">
            <v>保健福祉局</v>
          </cell>
          <cell r="H527" t="str">
            <v>医療衛生企画課</v>
          </cell>
          <cell r="I527" t="str">
            <v>222-4272</v>
          </cell>
          <cell r="J527" t="str">
            <v>通報等があった旅館業の無許可営業疑い施設のうち営業中止等に至らしめた施設の状況</v>
          </cell>
          <cell r="K527" t="str">
            <v>違法「民泊」に係る調査・指導状況を示す指標</v>
          </cell>
          <cell r="L527" t="str">
            <v>算出方法：全数調査
出典：事業担当課調べ</v>
          </cell>
          <cell r="M527" t="str">
            <v>増加する方が良い指標</v>
          </cell>
          <cell r="N527">
            <v>100</v>
          </cell>
          <cell r="O527">
            <v>100</v>
          </cell>
          <cell r="P527">
            <v>100</v>
          </cell>
          <cell r="Q527">
            <v>100</v>
          </cell>
          <cell r="R527">
            <v>100</v>
          </cell>
          <cell r="S527" t="str">
            <v>-</v>
          </cell>
          <cell r="T527" t="str">
            <v>-</v>
          </cell>
          <cell r="U527" t="str">
            <v>②トレンド(すう勢値)による目標値</v>
          </cell>
          <cell r="V527" t="str">
            <v>違法民泊の根絶を目指す。</v>
          </cell>
          <cell r="W527">
            <v>100</v>
          </cell>
          <cell r="X527" t="str">
            <v>-</v>
          </cell>
          <cell r="Y527" t="str">
            <v>-</v>
          </cell>
          <cell r="Z527" t="str">
            <v>-</v>
          </cell>
          <cell r="AA527" t="str">
            <v>-</v>
          </cell>
          <cell r="AB527">
            <v>1</v>
          </cell>
          <cell r="AC527" t="str">
            <v>-</v>
          </cell>
          <cell r="AD527" t="str">
            <v>-</v>
          </cell>
          <cell r="AE527" t="str">
            <v>-</v>
          </cell>
          <cell r="AF527" t="str">
            <v>-</v>
          </cell>
          <cell r="AG527" t="str">
            <v>-</v>
          </cell>
          <cell r="AH527" t="str">
            <v>-</v>
          </cell>
          <cell r="AI527" t="str">
            <v>-</v>
          </cell>
          <cell r="AJ527" t="str">
            <v>-</v>
          </cell>
          <cell r="AK527" t="str">
            <v>-</v>
          </cell>
          <cell r="AL527" t="str">
            <v>-</v>
          </cell>
          <cell r="AM527" t="str">
            <v>-</v>
          </cell>
          <cell r="AN527" t="str">
            <v>最新数値が
a：100％
b：98％以上～100％未満
c：96％以上～98％未満
d：94％以上～96％未満
e：94％未満</v>
          </cell>
          <cell r="AO527" t="str">
            <v>目標達成度100％をaとし，以下2％刻みで基準を設定した。</v>
          </cell>
          <cell r="AP527" t="str">
            <v>a</v>
          </cell>
          <cell r="AQ527" t="str">
            <v>-</v>
          </cell>
          <cell r="AR527" t="str">
            <v>-</v>
          </cell>
          <cell r="AS527" t="str">
            <v>-</v>
          </cell>
          <cell r="AT527" t="str">
            <v>-</v>
          </cell>
          <cell r="AU527">
            <v>1</v>
          </cell>
        </row>
        <row r="528">
          <cell r="A528" t="str">
            <v>1603-3</v>
          </cell>
          <cell r="B528">
            <v>1603</v>
          </cell>
          <cell r="C528" t="str">
            <v>食や生活環境の安全と安心の確保</v>
          </cell>
          <cell r="D528">
            <v>3</v>
          </cell>
          <cell r="E528" t="str">
            <v>-</v>
          </cell>
          <cell r="F528" t="str">
            <v>-</v>
          </cell>
          <cell r="G528" t="str">
            <v>-</v>
          </cell>
          <cell r="H528" t="str">
            <v>-</v>
          </cell>
          <cell r="I528" t="str">
            <v>-</v>
          </cell>
          <cell r="J528" t="str">
            <v>-</v>
          </cell>
          <cell r="K528" t="str">
            <v>-</v>
          </cell>
          <cell r="L528" t="str">
            <v>-</v>
          </cell>
          <cell r="M528" t="str">
            <v>-</v>
          </cell>
          <cell r="S528" t="str">
            <v>-</v>
          </cell>
          <cell r="T528" t="str">
            <v>-</v>
          </cell>
          <cell r="U528" t="str">
            <v>-</v>
          </cell>
          <cell r="V528" t="str">
            <v>-</v>
          </cell>
          <cell r="X528" t="str">
            <v>-</v>
          </cell>
          <cell r="Y528" t="str">
            <v>-</v>
          </cell>
          <cell r="Z528" t="str">
            <v>-</v>
          </cell>
          <cell r="AA528" t="str">
            <v>-</v>
          </cell>
          <cell r="AB528" t="str">
            <v>-</v>
          </cell>
          <cell r="AC528" t="str">
            <v>-</v>
          </cell>
          <cell r="AD528" t="str">
            <v>-</v>
          </cell>
          <cell r="AE528" t="str">
            <v>-</v>
          </cell>
          <cell r="AF528" t="str">
            <v>-</v>
          </cell>
          <cell r="AG528" t="str">
            <v>-</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t="str">
            <v>-</v>
          </cell>
          <cell r="AU528" t="str">
            <v>-</v>
          </cell>
        </row>
        <row r="529">
          <cell r="A529" t="str">
            <v>1603-4</v>
          </cell>
          <cell r="B529">
            <v>1603</v>
          </cell>
          <cell r="C529" t="str">
            <v>食や生活環境の安全と安心の確保</v>
          </cell>
          <cell r="D529">
            <v>4</v>
          </cell>
          <cell r="E529" t="str">
            <v>-</v>
          </cell>
          <cell r="F529" t="str">
            <v>-</v>
          </cell>
          <cell r="G529" t="str">
            <v>-</v>
          </cell>
          <cell r="H529" t="str">
            <v>-</v>
          </cell>
          <cell r="I529" t="str">
            <v>-</v>
          </cell>
          <cell r="J529" t="str">
            <v>-</v>
          </cell>
          <cell r="K529" t="str">
            <v>-</v>
          </cell>
          <cell r="L529" t="str">
            <v>-</v>
          </cell>
          <cell r="M529" t="str">
            <v>-</v>
          </cell>
          <cell r="S529" t="str">
            <v>-</v>
          </cell>
          <cell r="T529" t="str">
            <v>-</v>
          </cell>
          <cell r="U529" t="str">
            <v>-</v>
          </cell>
          <cell r="V529" t="str">
            <v>-</v>
          </cell>
          <cell r="X529" t="str">
            <v>-</v>
          </cell>
          <cell r="Y529" t="str">
            <v>-</v>
          </cell>
          <cell r="Z529" t="str">
            <v>-</v>
          </cell>
          <cell r="AA529" t="str">
            <v>-</v>
          </cell>
          <cell r="AB529" t="str">
            <v>-</v>
          </cell>
          <cell r="AC529" t="str">
            <v>-</v>
          </cell>
          <cell r="AD529" t="str">
            <v>-</v>
          </cell>
          <cell r="AE529" t="str">
            <v>-</v>
          </cell>
          <cell r="AF529" t="str">
            <v>-</v>
          </cell>
          <cell r="AG529" t="str">
            <v>-</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t="str">
            <v>-</v>
          </cell>
          <cell r="AU529" t="str">
            <v>-</v>
          </cell>
        </row>
        <row r="530">
          <cell r="A530" t="str">
            <v>1603-5</v>
          </cell>
          <cell r="B530">
            <v>1603</v>
          </cell>
          <cell r="C530" t="str">
            <v>食や生活環境の安全と安心の確保</v>
          </cell>
          <cell r="D530">
            <v>5</v>
          </cell>
          <cell r="E530" t="str">
            <v>-</v>
          </cell>
          <cell r="F530" t="str">
            <v>-</v>
          </cell>
          <cell r="G530" t="str">
            <v>-</v>
          </cell>
          <cell r="H530" t="str">
            <v>-</v>
          </cell>
          <cell r="I530" t="str">
            <v>-</v>
          </cell>
          <cell r="J530" t="str">
            <v>-</v>
          </cell>
          <cell r="K530" t="str">
            <v>-</v>
          </cell>
          <cell r="L530" t="str">
            <v>-</v>
          </cell>
          <cell r="M530" t="str">
            <v>-</v>
          </cell>
          <cell r="S530" t="str">
            <v>-</v>
          </cell>
          <cell r="T530" t="str">
            <v>-</v>
          </cell>
          <cell r="U530" t="str">
            <v>-</v>
          </cell>
          <cell r="V530" t="str">
            <v>-</v>
          </cell>
          <cell r="X530" t="str">
            <v>-</v>
          </cell>
          <cell r="Y530" t="str">
            <v>-</v>
          </cell>
          <cell r="Z530" t="str">
            <v>-</v>
          </cell>
          <cell r="AA530" t="str">
            <v>-</v>
          </cell>
          <cell r="AB530" t="str">
            <v>-</v>
          </cell>
          <cell r="AC530" t="str">
            <v>-</v>
          </cell>
          <cell r="AD530" t="str">
            <v>-</v>
          </cell>
          <cell r="AE530" t="str">
            <v>-</v>
          </cell>
          <cell r="AF530" t="str">
            <v>-</v>
          </cell>
          <cell r="AG530" t="str">
            <v>-</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t="str">
            <v>-</v>
          </cell>
          <cell r="AU530" t="str">
            <v>-</v>
          </cell>
        </row>
        <row r="531">
          <cell r="A531" t="str">
            <v>1603-6</v>
          </cell>
          <cell r="B531">
            <v>1603</v>
          </cell>
          <cell r="C531" t="str">
            <v>食や生活環境の安全と安心の確保</v>
          </cell>
          <cell r="D531">
            <v>6</v>
          </cell>
          <cell r="E531" t="str">
            <v>-</v>
          </cell>
          <cell r="F531" t="str">
            <v>-</v>
          </cell>
          <cell r="G531" t="str">
            <v>-</v>
          </cell>
          <cell r="H531" t="str">
            <v>-</v>
          </cell>
          <cell r="I531" t="str">
            <v>-</v>
          </cell>
          <cell r="J531" t="str">
            <v>-</v>
          </cell>
          <cell r="K531" t="str">
            <v>-</v>
          </cell>
          <cell r="L531" t="str">
            <v>-</v>
          </cell>
          <cell r="M531" t="str">
            <v>-</v>
          </cell>
          <cell r="S531" t="str">
            <v>-</v>
          </cell>
          <cell r="T531" t="str">
            <v>-</v>
          </cell>
          <cell r="U531" t="str">
            <v>-</v>
          </cell>
          <cell r="V531" t="str">
            <v>-</v>
          </cell>
          <cell r="X531" t="str">
            <v>-</v>
          </cell>
          <cell r="Y531" t="str">
            <v>-</v>
          </cell>
          <cell r="Z531" t="str">
            <v>-</v>
          </cell>
          <cell r="AA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t="str">
            <v>-</v>
          </cell>
          <cell r="AU531" t="str">
            <v>-</v>
          </cell>
        </row>
        <row r="532">
          <cell r="A532" t="str">
            <v>1603-7</v>
          </cell>
          <cell r="B532">
            <v>1603</v>
          </cell>
          <cell r="C532" t="str">
            <v>食や生活環境の安全と安心の確保</v>
          </cell>
          <cell r="D532">
            <v>7</v>
          </cell>
          <cell r="E532" t="str">
            <v>-</v>
          </cell>
          <cell r="F532" t="str">
            <v>-</v>
          </cell>
          <cell r="G532" t="str">
            <v>-</v>
          </cell>
          <cell r="H532" t="str">
            <v>-</v>
          </cell>
          <cell r="I532" t="str">
            <v>-</v>
          </cell>
          <cell r="J532" t="str">
            <v>-</v>
          </cell>
          <cell r="K532" t="str">
            <v>-</v>
          </cell>
          <cell r="L532" t="str">
            <v>-</v>
          </cell>
          <cell r="M532" t="str">
            <v>-</v>
          </cell>
          <cell r="S532" t="str">
            <v>-</v>
          </cell>
          <cell r="T532" t="str">
            <v>-</v>
          </cell>
          <cell r="U532" t="str">
            <v>-</v>
          </cell>
          <cell r="V532" t="str">
            <v>-</v>
          </cell>
          <cell r="X532" t="str">
            <v>-</v>
          </cell>
          <cell r="Y532" t="str">
            <v>-</v>
          </cell>
          <cell r="Z532" t="str">
            <v>-</v>
          </cell>
          <cell r="AA532" t="str">
            <v>-</v>
          </cell>
          <cell r="AB532" t="str">
            <v>-</v>
          </cell>
          <cell r="AC532" t="str">
            <v>-</v>
          </cell>
          <cell r="AD532" t="str">
            <v>-</v>
          </cell>
          <cell r="AE532" t="str">
            <v>-</v>
          </cell>
          <cell r="AF532" t="str">
            <v>-</v>
          </cell>
          <cell r="AG532" t="str">
            <v>-</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t="str">
            <v>-</v>
          </cell>
          <cell r="AU532" t="str">
            <v>-</v>
          </cell>
        </row>
        <row r="533">
          <cell r="A533" t="str">
            <v>1603-8</v>
          </cell>
          <cell r="B533">
            <v>1603</v>
          </cell>
          <cell r="C533" t="str">
            <v>食や生活環境の安全と安心の確保</v>
          </cell>
          <cell r="D533">
            <v>8</v>
          </cell>
          <cell r="E533" t="str">
            <v>-</v>
          </cell>
          <cell r="F533" t="str">
            <v>-</v>
          </cell>
          <cell r="G533" t="str">
            <v>-</v>
          </cell>
          <cell r="H533" t="str">
            <v>-</v>
          </cell>
          <cell r="I533" t="str">
            <v>-</v>
          </cell>
          <cell r="J533" t="str">
            <v>-</v>
          </cell>
          <cell r="K533" t="str">
            <v>-</v>
          </cell>
          <cell r="L533" t="str">
            <v>-</v>
          </cell>
          <cell r="M533" t="str">
            <v>-</v>
          </cell>
          <cell r="S533" t="str">
            <v>-</v>
          </cell>
          <cell r="T533" t="str">
            <v>-</v>
          </cell>
          <cell r="U533" t="str">
            <v>-</v>
          </cell>
          <cell r="V533" t="str">
            <v>-</v>
          </cell>
          <cell r="X533" t="str">
            <v>-</v>
          </cell>
          <cell r="Y533" t="str">
            <v>-</v>
          </cell>
          <cell r="Z533" t="str">
            <v>-</v>
          </cell>
          <cell r="AA533" t="str">
            <v>-</v>
          </cell>
          <cell r="AB533" t="str">
            <v>-</v>
          </cell>
          <cell r="AC533" t="str">
            <v>-</v>
          </cell>
          <cell r="AD533" t="str">
            <v>-</v>
          </cell>
          <cell r="AE533" t="str">
            <v>-</v>
          </cell>
          <cell r="AF533" t="str">
            <v>-</v>
          </cell>
          <cell r="AG533" t="str">
            <v>-</v>
          </cell>
          <cell r="AH533" t="str">
            <v>-</v>
          </cell>
          <cell r="AI533" t="str">
            <v>-</v>
          </cell>
          <cell r="AJ533" t="str">
            <v>-</v>
          </cell>
          <cell r="AK533" t="str">
            <v>-</v>
          </cell>
          <cell r="AL533" t="str">
            <v>-</v>
          </cell>
          <cell r="AM533" t="str">
            <v>-</v>
          </cell>
          <cell r="AN533" t="str">
            <v>-</v>
          </cell>
          <cell r="AO533" t="str">
            <v>-</v>
          </cell>
          <cell r="AP533" t="str">
            <v>-</v>
          </cell>
          <cell r="AQ533" t="str">
            <v>-</v>
          </cell>
          <cell r="AR533" t="str">
            <v>-</v>
          </cell>
          <cell r="AS533" t="str">
            <v>-</v>
          </cell>
          <cell r="AT533" t="str">
            <v>-</v>
          </cell>
          <cell r="AU533" t="str">
            <v>-</v>
          </cell>
        </row>
        <row r="534">
          <cell r="A534" t="str">
            <v>1603-9</v>
          </cell>
          <cell r="B534">
            <v>1603</v>
          </cell>
          <cell r="C534" t="str">
            <v>食や生活環境の安全と安心の確保</v>
          </cell>
          <cell r="D534">
            <v>9</v>
          </cell>
          <cell r="E534" t="str">
            <v>-</v>
          </cell>
          <cell r="F534" t="str">
            <v>-</v>
          </cell>
          <cell r="G534" t="str">
            <v>-</v>
          </cell>
          <cell r="H534" t="str">
            <v>-</v>
          </cell>
          <cell r="I534" t="str">
            <v>-</v>
          </cell>
          <cell r="J534" t="str">
            <v>-</v>
          </cell>
          <cell r="K534" t="str">
            <v>-</v>
          </cell>
          <cell r="L534" t="str">
            <v>-</v>
          </cell>
          <cell r="M534" t="str">
            <v>-</v>
          </cell>
          <cell r="S534" t="str">
            <v>-</v>
          </cell>
          <cell r="T534" t="str">
            <v>-</v>
          </cell>
          <cell r="U534" t="str">
            <v>-</v>
          </cell>
          <cell r="V534" t="str">
            <v>-</v>
          </cell>
          <cell r="X534" t="str">
            <v>-</v>
          </cell>
          <cell r="Y534" t="str">
            <v>-</v>
          </cell>
          <cell r="Z534" t="str">
            <v>-</v>
          </cell>
          <cell r="AA534" t="str">
            <v>-</v>
          </cell>
          <cell r="AB534" t="str">
            <v>-</v>
          </cell>
          <cell r="AC534" t="str">
            <v>-</v>
          </cell>
          <cell r="AD534" t="str">
            <v>-</v>
          </cell>
          <cell r="AE534" t="str">
            <v>-</v>
          </cell>
          <cell r="AF534" t="str">
            <v>-</v>
          </cell>
          <cell r="AG534" t="str">
            <v>-</v>
          </cell>
          <cell r="AH534" t="str">
            <v>-</v>
          </cell>
          <cell r="AI534" t="str">
            <v>-</v>
          </cell>
          <cell r="AJ534" t="str">
            <v>-</v>
          </cell>
          <cell r="AK534" t="str">
            <v>-</v>
          </cell>
          <cell r="AL534" t="str">
            <v>-</v>
          </cell>
          <cell r="AM534" t="str">
            <v>-</v>
          </cell>
          <cell r="AN534" t="str">
            <v>-</v>
          </cell>
          <cell r="AO534" t="str">
            <v>-</v>
          </cell>
          <cell r="AP534" t="str">
            <v>-</v>
          </cell>
          <cell r="AQ534" t="str">
            <v>-</v>
          </cell>
          <cell r="AR534" t="str">
            <v>-</v>
          </cell>
          <cell r="AS534" t="str">
            <v>-</v>
          </cell>
          <cell r="AT534" t="str">
            <v>-</v>
          </cell>
          <cell r="AU534" t="str">
            <v>-</v>
          </cell>
        </row>
        <row r="535">
          <cell r="A535" t="str">
            <v>1604-1</v>
          </cell>
          <cell r="B535">
            <v>1604</v>
          </cell>
          <cell r="C535" t="str">
            <v>人と動物との共生社会の推進</v>
          </cell>
          <cell r="D535">
            <v>1</v>
          </cell>
          <cell r="E535" t="str">
            <v>京都市動物愛護事業推進基金への寄付件数</v>
          </cell>
          <cell r="F535" t="str">
            <v>件</v>
          </cell>
          <cell r="G535" t="str">
            <v>保健福祉局</v>
          </cell>
          <cell r="H535" t="str">
            <v>医療衛生企画課</v>
          </cell>
          <cell r="I535" t="str">
            <v>222-4271</v>
          </cell>
          <cell r="J535" t="str">
            <v>京都市動物愛護事業推進基金への寄付の件数</v>
          </cell>
          <cell r="K535" t="str">
            <v>市民等の動物愛護事業への賛同と協力を示す指標</v>
          </cell>
          <cell r="L535" t="str">
            <v>算出方法：年間寄附件数
出典：事業担当課調べ</v>
          </cell>
          <cell r="M535" t="str">
            <v>増加する方が良い指標</v>
          </cell>
          <cell r="N535">
            <v>111</v>
          </cell>
          <cell r="O535" t="str">
            <v>-</v>
          </cell>
          <cell r="P535" t="str">
            <v>-</v>
          </cell>
          <cell r="Q535" t="str">
            <v>-</v>
          </cell>
          <cell r="R535" t="str">
            <v>-</v>
          </cell>
          <cell r="S535" t="str">
            <v>-</v>
          </cell>
          <cell r="T535" t="str">
            <v>-</v>
          </cell>
          <cell r="U535" t="str">
            <v>②トレンド(すう勢値)による目標値</v>
          </cell>
          <cell r="V535" t="str">
            <v>過去5年間の最高件数の90％</v>
          </cell>
          <cell r="W535">
            <v>181</v>
          </cell>
          <cell r="X535" t="str">
            <v>-</v>
          </cell>
          <cell r="Y535" t="str">
            <v>-</v>
          </cell>
          <cell r="Z535" t="str">
            <v>-</v>
          </cell>
          <cell r="AA535" t="str">
            <v>-</v>
          </cell>
          <cell r="AB535">
            <v>1.6306306306306306</v>
          </cell>
          <cell r="AC535" t="str">
            <v>-</v>
          </cell>
          <cell r="AD535" t="str">
            <v>-</v>
          </cell>
          <cell r="AE535" t="str">
            <v>-</v>
          </cell>
          <cell r="AF535" t="str">
            <v>-</v>
          </cell>
          <cell r="AG535" t="str">
            <v>-</v>
          </cell>
          <cell r="AH535" t="str">
            <v>-</v>
          </cell>
          <cell r="AI535" t="str">
            <v>-</v>
          </cell>
          <cell r="AJ535" t="str">
            <v>-</v>
          </cell>
          <cell r="AK535" t="str">
            <v>-</v>
          </cell>
          <cell r="AL535" t="str">
            <v>-</v>
          </cell>
          <cell r="AM535" t="str">
            <v>(参考)
H27：102件
H28：108件
H29：117件
H30：114件
R元：114件</v>
          </cell>
          <cell r="AN535" t="str">
            <v>最新数値が過去5年の平均件数の
a：90％以上
b：85％以上～90％未満
c：80％以上～85％未満
d：75％以上～80％未満
e：75％未満</v>
          </cell>
          <cell r="AO535" t="str">
            <v>過去5年間の平均件数を基準として，90％以上をaとし，以下5％刻みで基準を設定した。</v>
          </cell>
          <cell r="AP535" t="str">
            <v>a</v>
          </cell>
          <cell r="AQ535" t="str">
            <v>-</v>
          </cell>
          <cell r="AR535" t="str">
            <v>-</v>
          </cell>
          <cell r="AS535" t="str">
            <v>-</v>
          </cell>
          <cell r="AT535" t="str">
            <v>-</v>
          </cell>
          <cell r="AU535">
            <v>1</v>
          </cell>
        </row>
        <row r="536">
          <cell r="A536" t="str">
            <v>1604-2</v>
          </cell>
          <cell r="B536">
            <v>1604</v>
          </cell>
          <cell r="C536" t="str">
            <v>人と動物との共生社会の推進</v>
          </cell>
          <cell r="D536">
            <v>2</v>
          </cell>
          <cell r="E536" t="str">
            <v>-</v>
          </cell>
          <cell r="F536" t="str">
            <v>-</v>
          </cell>
          <cell r="G536" t="str">
            <v>-</v>
          </cell>
          <cell r="H536" t="str">
            <v>-</v>
          </cell>
          <cell r="I536" t="str">
            <v>-</v>
          </cell>
          <cell r="J536" t="str">
            <v>-</v>
          </cell>
          <cell r="K536" t="str">
            <v>-</v>
          </cell>
          <cell r="L536" t="str">
            <v>-</v>
          </cell>
          <cell r="M536" t="str">
            <v>-</v>
          </cell>
          <cell r="S536" t="str">
            <v>-</v>
          </cell>
          <cell r="T536" t="str">
            <v>-</v>
          </cell>
          <cell r="U536" t="str">
            <v>-</v>
          </cell>
          <cell r="V536" t="str">
            <v>-</v>
          </cell>
          <cell r="X536" t="str">
            <v>-</v>
          </cell>
          <cell r="Y536" t="str">
            <v>-</v>
          </cell>
          <cell r="Z536" t="str">
            <v>-</v>
          </cell>
          <cell r="AA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S536" t="str">
            <v>-</v>
          </cell>
          <cell r="AT536" t="str">
            <v>-</v>
          </cell>
          <cell r="AU536" t="str">
            <v>-</v>
          </cell>
        </row>
        <row r="537">
          <cell r="A537" t="str">
            <v>1604-3</v>
          </cell>
          <cell r="B537">
            <v>1604</v>
          </cell>
          <cell r="C537" t="str">
            <v>人と動物との共生社会の推進</v>
          </cell>
          <cell r="D537">
            <v>3</v>
          </cell>
          <cell r="E537" t="str">
            <v>-</v>
          </cell>
          <cell r="F537" t="str">
            <v>-</v>
          </cell>
          <cell r="G537" t="str">
            <v>-</v>
          </cell>
          <cell r="H537" t="str">
            <v>-</v>
          </cell>
          <cell r="I537" t="str">
            <v>-</v>
          </cell>
          <cell r="J537" t="str">
            <v>-</v>
          </cell>
          <cell r="K537" t="str">
            <v>-</v>
          </cell>
          <cell r="L537" t="str">
            <v>-</v>
          </cell>
          <cell r="M537" t="str">
            <v>-</v>
          </cell>
          <cell r="S537" t="str">
            <v>-</v>
          </cell>
          <cell r="T537" t="str">
            <v>-</v>
          </cell>
          <cell r="U537" t="str">
            <v>-</v>
          </cell>
          <cell r="V537" t="str">
            <v>-</v>
          </cell>
          <cell r="X537" t="str">
            <v>-</v>
          </cell>
          <cell r="Y537" t="str">
            <v>-</v>
          </cell>
          <cell r="Z537" t="str">
            <v>-</v>
          </cell>
          <cell r="AA537" t="str">
            <v>-</v>
          </cell>
          <cell r="AB537" t="str">
            <v>-</v>
          </cell>
          <cell r="AC537" t="str">
            <v>-</v>
          </cell>
          <cell r="AD537" t="str">
            <v>-</v>
          </cell>
          <cell r="AE537" t="str">
            <v>-</v>
          </cell>
          <cell r="AF537" t="str">
            <v>-</v>
          </cell>
          <cell r="AG537" t="str">
            <v>-</v>
          </cell>
          <cell r="AH537" t="str">
            <v>-</v>
          </cell>
          <cell r="AI537" t="str">
            <v>-</v>
          </cell>
          <cell r="AJ537" t="str">
            <v>-</v>
          </cell>
          <cell r="AK537" t="str">
            <v>-</v>
          </cell>
          <cell r="AL537" t="str">
            <v>-</v>
          </cell>
          <cell r="AM537" t="str">
            <v>-</v>
          </cell>
          <cell r="AN537" t="str">
            <v>-</v>
          </cell>
          <cell r="AO537" t="str">
            <v>-</v>
          </cell>
          <cell r="AP537" t="str">
            <v>-</v>
          </cell>
          <cell r="AQ537" t="str">
            <v>-</v>
          </cell>
          <cell r="AR537" t="str">
            <v>-</v>
          </cell>
          <cell r="AS537" t="str">
            <v>-</v>
          </cell>
          <cell r="AT537" t="str">
            <v>-</v>
          </cell>
          <cell r="AU537" t="str">
            <v>-</v>
          </cell>
        </row>
        <row r="538">
          <cell r="A538" t="str">
            <v>1604-4</v>
          </cell>
          <cell r="B538">
            <v>1604</v>
          </cell>
          <cell r="C538" t="str">
            <v>人と動物との共生社会の推進</v>
          </cell>
          <cell r="D538">
            <v>4</v>
          </cell>
          <cell r="E538" t="str">
            <v>-</v>
          </cell>
          <cell r="F538" t="str">
            <v>-</v>
          </cell>
          <cell r="G538" t="str">
            <v>-</v>
          </cell>
          <cell r="H538" t="str">
            <v>-</v>
          </cell>
          <cell r="I538" t="str">
            <v>-</v>
          </cell>
          <cell r="J538" t="str">
            <v>-</v>
          </cell>
          <cell r="K538" t="str">
            <v>-</v>
          </cell>
          <cell r="L538" t="str">
            <v>-</v>
          </cell>
          <cell r="M538" t="str">
            <v>-</v>
          </cell>
          <cell r="S538" t="str">
            <v>-</v>
          </cell>
          <cell r="T538" t="str">
            <v>-</v>
          </cell>
          <cell r="U538" t="str">
            <v>-</v>
          </cell>
          <cell r="V538" t="str">
            <v>-</v>
          </cell>
          <cell r="X538" t="str">
            <v>-</v>
          </cell>
          <cell r="Y538" t="str">
            <v>-</v>
          </cell>
          <cell r="Z538" t="str">
            <v>-</v>
          </cell>
          <cell r="AA538" t="str">
            <v>-</v>
          </cell>
          <cell r="AB538" t="str">
            <v>-</v>
          </cell>
          <cell r="AC538" t="str">
            <v>-</v>
          </cell>
          <cell r="AD538" t="str">
            <v>-</v>
          </cell>
          <cell r="AE538" t="str">
            <v>-</v>
          </cell>
          <cell r="AF538" t="str">
            <v>-</v>
          </cell>
          <cell r="AG538" t="str">
            <v>-</v>
          </cell>
          <cell r="AH538" t="str">
            <v>-</v>
          </cell>
          <cell r="AI538" t="str">
            <v>-</v>
          </cell>
          <cell r="AJ538" t="str">
            <v>-</v>
          </cell>
          <cell r="AK538" t="str">
            <v>-</v>
          </cell>
          <cell r="AL538" t="str">
            <v>-</v>
          </cell>
          <cell r="AM538" t="str">
            <v>-</v>
          </cell>
          <cell r="AN538" t="str">
            <v>-</v>
          </cell>
          <cell r="AO538" t="str">
            <v>-</v>
          </cell>
          <cell r="AP538" t="str">
            <v>-</v>
          </cell>
          <cell r="AQ538" t="str">
            <v>-</v>
          </cell>
          <cell r="AR538" t="str">
            <v>-</v>
          </cell>
          <cell r="AS538" t="str">
            <v>-</v>
          </cell>
          <cell r="AT538" t="str">
            <v>-</v>
          </cell>
          <cell r="AU538" t="str">
            <v>-</v>
          </cell>
        </row>
        <row r="539">
          <cell r="A539" t="str">
            <v>1604-5</v>
          </cell>
          <cell r="B539">
            <v>1604</v>
          </cell>
          <cell r="C539" t="str">
            <v>人と動物との共生社会の推進</v>
          </cell>
          <cell r="D539">
            <v>5</v>
          </cell>
          <cell r="E539" t="str">
            <v>-</v>
          </cell>
          <cell r="F539" t="str">
            <v>-</v>
          </cell>
          <cell r="G539" t="str">
            <v>-</v>
          </cell>
          <cell r="H539" t="str">
            <v>-</v>
          </cell>
          <cell r="I539" t="str">
            <v>-</v>
          </cell>
          <cell r="J539" t="str">
            <v>-</v>
          </cell>
          <cell r="K539" t="str">
            <v>-</v>
          </cell>
          <cell r="L539" t="str">
            <v>-</v>
          </cell>
          <cell r="M539" t="str">
            <v>-</v>
          </cell>
          <cell r="S539" t="str">
            <v>-</v>
          </cell>
          <cell r="T539" t="str">
            <v>-</v>
          </cell>
          <cell r="U539" t="str">
            <v>-</v>
          </cell>
          <cell r="V539" t="str">
            <v>-</v>
          </cell>
          <cell r="X539" t="str">
            <v>-</v>
          </cell>
          <cell r="Y539" t="str">
            <v>-</v>
          </cell>
          <cell r="Z539" t="str">
            <v>-</v>
          </cell>
          <cell r="AA539" t="str">
            <v>-</v>
          </cell>
          <cell r="AB539" t="str">
            <v>-</v>
          </cell>
          <cell r="AC539" t="str">
            <v>-</v>
          </cell>
          <cell r="AD539" t="str">
            <v>-</v>
          </cell>
          <cell r="AE539" t="str">
            <v>-</v>
          </cell>
          <cell r="AF539" t="str">
            <v>-</v>
          </cell>
          <cell r="AG539" t="str">
            <v>-</v>
          </cell>
          <cell r="AH539" t="str">
            <v>-</v>
          </cell>
          <cell r="AI539" t="str">
            <v>-</v>
          </cell>
          <cell r="AJ539" t="str">
            <v>-</v>
          </cell>
          <cell r="AK539" t="str">
            <v>-</v>
          </cell>
          <cell r="AL539" t="str">
            <v>-</v>
          </cell>
          <cell r="AM539" t="str">
            <v>-</v>
          </cell>
          <cell r="AN539" t="str">
            <v>-</v>
          </cell>
          <cell r="AO539" t="str">
            <v>-</v>
          </cell>
          <cell r="AP539" t="str">
            <v>-</v>
          </cell>
          <cell r="AQ539" t="str">
            <v>-</v>
          </cell>
          <cell r="AR539" t="str">
            <v>-</v>
          </cell>
          <cell r="AS539" t="str">
            <v>-</v>
          </cell>
          <cell r="AT539" t="str">
            <v>-</v>
          </cell>
          <cell r="AU539" t="str">
            <v>-</v>
          </cell>
        </row>
        <row r="540">
          <cell r="A540" t="str">
            <v>1604-6</v>
          </cell>
          <cell r="B540">
            <v>1604</v>
          </cell>
          <cell r="C540" t="str">
            <v>人と動物との共生社会の推進</v>
          </cell>
          <cell r="D540">
            <v>6</v>
          </cell>
          <cell r="E540" t="str">
            <v>-</v>
          </cell>
          <cell r="F540" t="str">
            <v>-</v>
          </cell>
          <cell r="G540" t="str">
            <v>-</v>
          </cell>
          <cell r="H540" t="str">
            <v>-</v>
          </cell>
          <cell r="I540" t="str">
            <v>-</v>
          </cell>
          <cell r="J540" t="str">
            <v>-</v>
          </cell>
          <cell r="K540" t="str">
            <v>-</v>
          </cell>
          <cell r="L540" t="str">
            <v>-</v>
          </cell>
          <cell r="M540" t="str">
            <v>-</v>
          </cell>
          <cell r="S540" t="str">
            <v>-</v>
          </cell>
          <cell r="T540" t="str">
            <v>-</v>
          </cell>
          <cell r="U540" t="str">
            <v>-</v>
          </cell>
          <cell r="V540" t="str">
            <v>-</v>
          </cell>
          <cell r="X540" t="str">
            <v>-</v>
          </cell>
          <cell r="Y540" t="str">
            <v>-</v>
          </cell>
          <cell r="Z540" t="str">
            <v>-</v>
          </cell>
          <cell r="AA540" t="str">
            <v>-</v>
          </cell>
          <cell r="AB540" t="str">
            <v>-</v>
          </cell>
          <cell r="AC540" t="str">
            <v>-</v>
          </cell>
          <cell r="AD540" t="str">
            <v>-</v>
          </cell>
          <cell r="AE540" t="str">
            <v>-</v>
          </cell>
          <cell r="AF540" t="str">
            <v>-</v>
          </cell>
          <cell r="AG540" t="str">
            <v>-</v>
          </cell>
          <cell r="AH540" t="str">
            <v>-</v>
          </cell>
          <cell r="AI540" t="str">
            <v>-</v>
          </cell>
          <cell r="AJ540" t="str">
            <v>-</v>
          </cell>
          <cell r="AK540" t="str">
            <v>-</v>
          </cell>
          <cell r="AL540" t="str">
            <v>-</v>
          </cell>
          <cell r="AM540" t="str">
            <v>-</v>
          </cell>
          <cell r="AN540" t="str">
            <v>-</v>
          </cell>
          <cell r="AO540" t="str">
            <v>-</v>
          </cell>
          <cell r="AP540" t="str">
            <v>-</v>
          </cell>
          <cell r="AQ540" t="str">
            <v>-</v>
          </cell>
          <cell r="AR540" t="str">
            <v>-</v>
          </cell>
          <cell r="AS540" t="str">
            <v>-</v>
          </cell>
          <cell r="AT540" t="str">
            <v>-</v>
          </cell>
          <cell r="AU540" t="str">
            <v>-</v>
          </cell>
        </row>
        <row r="541">
          <cell r="A541" t="str">
            <v>1604-7</v>
          </cell>
          <cell r="B541">
            <v>1604</v>
          </cell>
          <cell r="C541" t="str">
            <v>人と動物との共生社会の推進</v>
          </cell>
          <cell r="D541">
            <v>7</v>
          </cell>
          <cell r="E541" t="str">
            <v>-</v>
          </cell>
          <cell r="F541" t="str">
            <v>-</v>
          </cell>
          <cell r="G541" t="str">
            <v>-</v>
          </cell>
          <cell r="H541" t="str">
            <v>-</v>
          </cell>
          <cell r="I541" t="str">
            <v>-</v>
          </cell>
          <cell r="J541" t="str">
            <v>-</v>
          </cell>
          <cell r="K541" t="str">
            <v>-</v>
          </cell>
          <cell r="L541" t="str">
            <v>-</v>
          </cell>
          <cell r="M541" t="str">
            <v>-</v>
          </cell>
          <cell r="S541" t="str">
            <v>-</v>
          </cell>
          <cell r="T541" t="str">
            <v>-</v>
          </cell>
          <cell r="U541" t="str">
            <v>-</v>
          </cell>
          <cell r="V541" t="str">
            <v>-</v>
          </cell>
          <cell r="X541" t="str">
            <v>-</v>
          </cell>
          <cell r="Y541" t="str">
            <v>-</v>
          </cell>
          <cell r="Z541" t="str">
            <v>-</v>
          </cell>
          <cell r="AA541" t="str">
            <v>-</v>
          </cell>
          <cell r="AB541" t="str">
            <v>-</v>
          </cell>
          <cell r="AC541" t="str">
            <v>-</v>
          </cell>
          <cell r="AD541" t="str">
            <v>-</v>
          </cell>
          <cell r="AE541" t="str">
            <v>-</v>
          </cell>
          <cell r="AF541" t="str">
            <v>-</v>
          </cell>
          <cell r="AG541" t="str">
            <v>-</v>
          </cell>
          <cell r="AH541" t="str">
            <v>-</v>
          </cell>
          <cell r="AI541" t="str">
            <v>-</v>
          </cell>
          <cell r="AJ541" t="str">
            <v>-</v>
          </cell>
          <cell r="AK541" t="str">
            <v>-</v>
          </cell>
          <cell r="AL541" t="str">
            <v>-</v>
          </cell>
          <cell r="AM541" t="str">
            <v>-</v>
          </cell>
          <cell r="AN541" t="str">
            <v>-</v>
          </cell>
          <cell r="AO541" t="str">
            <v>-</v>
          </cell>
          <cell r="AP541" t="str">
            <v>-</v>
          </cell>
          <cell r="AQ541" t="str">
            <v>-</v>
          </cell>
          <cell r="AR541" t="str">
            <v>-</v>
          </cell>
          <cell r="AS541" t="str">
            <v>-</v>
          </cell>
          <cell r="AT541" t="str">
            <v>-</v>
          </cell>
          <cell r="AU541" t="str">
            <v>-</v>
          </cell>
        </row>
        <row r="542">
          <cell r="A542" t="str">
            <v>1604-8</v>
          </cell>
          <cell r="B542">
            <v>1604</v>
          </cell>
          <cell r="C542" t="str">
            <v>人と動物との共生社会の推進</v>
          </cell>
          <cell r="D542">
            <v>8</v>
          </cell>
          <cell r="E542" t="str">
            <v>-</v>
          </cell>
          <cell r="F542" t="str">
            <v>-</v>
          </cell>
          <cell r="G542" t="str">
            <v>-</v>
          </cell>
          <cell r="H542" t="str">
            <v>-</v>
          </cell>
          <cell r="I542" t="str">
            <v>-</v>
          </cell>
          <cell r="J542" t="str">
            <v>-</v>
          </cell>
          <cell r="K542" t="str">
            <v>-</v>
          </cell>
          <cell r="L542" t="str">
            <v>-</v>
          </cell>
          <cell r="M542" t="str">
            <v>-</v>
          </cell>
          <cell r="S542" t="str">
            <v>-</v>
          </cell>
          <cell r="T542" t="str">
            <v>-</v>
          </cell>
          <cell r="U542" t="str">
            <v>-</v>
          </cell>
          <cell r="V542" t="str">
            <v>-</v>
          </cell>
          <cell r="X542" t="str">
            <v>-</v>
          </cell>
          <cell r="Y542" t="str">
            <v>-</v>
          </cell>
          <cell r="Z542" t="str">
            <v>-</v>
          </cell>
          <cell r="AA542" t="str">
            <v>-</v>
          </cell>
          <cell r="AB542" t="str">
            <v>-</v>
          </cell>
          <cell r="AC542" t="str">
            <v>-</v>
          </cell>
          <cell r="AD542" t="str">
            <v>-</v>
          </cell>
          <cell r="AE542" t="str">
            <v>-</v>
          </cell>
          <cell r="AF542" t="str">
            <v>-</v>
          </cell>
          <cell r="AG542" t="str">
            <v>-</v>
          </cell>
          <cell r="AH542" t="str">
            <v>-</v>
          </cell>
          <cell r="AI542" t="str">
            <v>-</v>
          </cell>
          <cell r="AJ542" t="str">
            <v>-</v>
          </cell>
          <cell r="AK542" t="str">
            <v>-</v>
          </cell>
          <cell r="AL542" t="str">
            <v>-</v>
          </cell>
          <cell r="AM542" t="str">
            <v>-</v>
          </cell>
          <cell r="AN542" t="str">
            <v>-</v>
          </cell>
          <cell r="AO542" t="str">
            <v>-</v>
          </cell>
          <cell r="AP542" t="str">
            <v>-</v>
          </cell>
          <cell r="AQ542" t="str">
            <v>-</v>
          </cell>
          <cell r="AR542" t="str">
            <v>-</v>
          </cell>
          <cell r="AS542" t="str">
            <v>-</v>
          </cell>
          <cell r="AT542" t="str">
            <v>-</v>
          </cell>
          <cell r="AU542" t="str">
            <v>-</v>
          </cell>
        </row>
        <row r="543">
          <cell r="A543" t="str">
            <v>1604-9</v>
          </cell>
          <cell r="B543">
            <v>1604</v>
          </cell>
          <cell r="C543" t="str">
            <v>人と動物との共生社会の推進</v>
          </cell>
          <cell r="D543">
            <v>9</v>
          </cell>
          <cell r="E543" t="str">
            <v>-</v>
          </cell>
          <cell r="F543" t="str">
            <v>-</v>
          </cell>
          <cell r="G543" t="str">
            <v>-</v>
          </cell>
          <cell r="H543" t="str">
            <v>-</v>
          </cell>
          <cell r="I543" t="str">
            <v>-</v>
          </cell>
          <cell r="J543" t="str">
            <v>-</v>
          </cell>
          <cell r="K543" t="str">
            <v>-</v>
          </cell>
          <cell r="L543" t="str">
            <v>-</v>
          </cell>
          <cell r="M543" t="str">
            <v>-</v>
          </cell>
          <cell r="S543" t="str">
            <v>-</v>
          </cell>
          <cell r="T543" t="str">
            <v>-</v>
          </cell>
          <cell r="U543" t="str">
            <v>-</v>
          </cell>
          <cell r="V543" t="str">
            <v>-</v>
          </cell>
          <cell r="X543" t="str">
            <v>-</v>
          </cell>
          <cell r="Y543" t="str">
            <v>-</v>
          </cell>
          <cell r="Z543" t="str">
            <v>-</v>
          </cell>
          <cell r="AA543" t="str">
            <v>-</v>
          </cell>
          <cell r="AB543" t="str">
            <v>-</v>
          </cell>
          <cell r="AC543" t="str">
            <v>-</v>
          </cell>
          <cell r="AD543" t="str">
            <v>-</v>
          </cell>
          <cell r="AE543" t="str">
            <v>-</v>
          </cell>
          <cell r="AF543" t="str">
            <v>-</v>
          </cell>
          <cell r="AG543" t="str">
            <v>-</v>
          </cell>
          <cell r="AH543" t="str">
            <v>-</v>
          </cell>
          <cell r="AI543" t="str">
            <v>-</v>
          </cell>
          <cell r="AJ543" t="str">
            <v>-</v>
          </cell>
          <cell r="AK543" t="str">
            <v>-</v>
          </cell>
          <cell r="AL543" t="str">
            <v>-</v>
          </cell>
          <cell r="AM543" t="str">
            <v>-</v>
          </cell>
          <cell r="AN543" t="str">
            <v>-</v>
          </cell>
          <cell r="AO543" t="str">
            <v>-</v>
          </cell>
          <cell r="AP543" t="str">
            <v>-</v>
          </cell>
          <cell r="AQ543" t="str">
            <v>-</v>
          </cell>
          <cell r="AR543" t="str">
            <v>-</v>
          </cell>
          <cell r="AS543" t="str">
            <v>-</v>
          </cell>
          <cell r="AT543" t="str">
            <v>-</v>
          </cell>
          <cell r="AU543" t="str">
            <v>-</v>
          </cell>
        </row>
        <row r="544">
          <cell r="A544" t="str">
            <v>1701-1</v>
          </cell>
          <cell r="B544">
            <v>1701</v>
          </cell>
          <cell r="C544" t="str">
            <v>市民ぐるみ・地域ぐるみの教育の推進</v>
          </cell>
          <cell r="D544">
            <v>1</v>
          </cell>
          <cell r="E544" t="str">
            <v>学校運営協議会における企画推進委員の人数</v>
          </cell>
          <cell r="F544" t="str">
            <v>人</v>
          </cell>
          <cell r="G544" t="str">
            <v>教育委員会事務局</v>
          </cell>
          <cell r="H544" t="str">
            <v>生涯学習部学校地域協働推進担当</v>
          </cell>
          <cell r="I544" t="str">
            <v>251-0456</v>
          </cell>
          <cell r="J544" t="str">
            <v>地域とともにある学校づくりの推進のための協働活動を行う学校運営協議会の企画推進委員の人数</v>
          </cell>
          <cell r="K544" t="str">
            <v>地域ぐるみの教育の推進状況を示す指標</v>
          </cell>
          <cell r="L544" t="str">
            <v>出典：事業担当課調べ</v>
          </cell>
          <cell r="M544" t="str">
            <v>増加する方が良い指標</v>
          </cell>
          <cell r="N544">
            <v>4250</v>
          </cell>
          <cell r="O544">
            <v>4400</v>
          </cell>
          <cell r="P544">
            <v>4550</v>
          </cell>
          <cell r="Q544">
            <v>4700</v>
          </cell>
          <cell r="R544">
            <v>4850</v>
          </cell>
          <cell r="S544" t="str">
            <v>R7</v>
          </cell>
          <cell r="T544">
            <v>5000</v>
          </cell>
          <cell r="U544" t="str">
            <v>③財政状況や市民ニーズを踏まえて設定する目標値</v>
          </cell>
          <cell r="V544" t="str">
            <v>現況値(令和元年度4,100人)の約20％増しを目指す。</v>
          </cell>
          <cell r="W544">
            <v>4151</v>
          </cell>
          <cell r="X544" t="str">
            <v>-</v>
          </cell>
          <cell r="Y544" t="str">
            <v>-</v>
          </cell>
          <cell r="Z544" t="str">
            <v>-</v>
          </cell>
          <cell r="AA544" t="str">
            <v>-</v>
          </cell>
          <cell r="AB544">
            <v>0.9767058823529412</v>
          </cell>
          <cell r="AC544" t="str">
            <v>-</v>
          </cell>
          <cell r="AD544" t="str">
            <v>-</v>
          </cell>
          <cell r="AE544" t="str">
            <v>-</v>
          </cell>
          <cell r="AF544" t="str">
            <v>-</v>
          </cell>
          <cell r="AG544">
            <v>0.83020000000000005</v>
          </cell>
          <cell r="AH544" t="str">
            <v>-</v>
          </cell>
          <cell r="AI544" t="str">
            <v>-</v>
          </cell>
          <cell r="AJ544" t="str">
            <v>-</v>
          </cell>
          <cell r="AK544" t="str">
            <v>-</v>
          </cell>
          <cell r="AL544" t="str">
            <v>-</v>
          </cell>
          <cell r="AM544" t="str">
            <v>-</v>
          </cell>
          <cell r="AN544" t="str">
            <v>最新数値の目標値に対する達成度が
a：100％以上
b：80％以上～100％未満
c：60％以上～80％未満
d：40％以上～60％未満
e：40％未満</v>
          </cell>
          <cell r="AO544" t="str">
            <v>100％以上をaとし，以下20％刻みで基準を設定した。</v>
          </cell>
          <cell r="AP544" t="str">
            <v>b</v>
          </cell>
          <cell r="AQ544" t="str">
            <v>-</v>
          </cell>
          <cell r="AR544" t="str">
            <v>-</v>
          </cell>
          <cell r="AS544" t="str">
            <v>-</v>
          </cell>
          <cell r="AT544" t="str">
            <v>-</v>
          </cell>
          <cell r="AU544">
            <v>1</v>
          </cell>
        </row>
        <row r="545">
          <cell r="A545" t="str">
            <v>1701-2</v>
          </cell>
          <cell r="B545">
            <v>1701</v>
          </cell>
          <cell r="C545" t="str">
            <v>市民ぐるみ・地域ぐるみの教育の推進</v>
          </cell>
          <cell r="D545">
            <v>2</v>
          </cell>
          <cell r="E545" t="str">
            <v>総合支援学校高等部職場実習の受入企業・事業所数</v>
          </cell>
          <cell r="F545" t="str">
            <v>社</v>
          </cell>
          <cell r="G545" t="str">
            <v>教育委員会事務局</v>
          </cell>
          <cell r="H545" t="str">
            <v>総合育成支援課</v>
          </cell>
          <cell r="I545" t="str">
            <v>352-2285</v>
          </cell>
          <cell r="J545" t="str">
            <v>総合支援学校高等部職場実習の受入企業・事業所数</v>
          </cell>
          <cell r="K545" t="str">
            <v>総合支援学校高等部卒業生の自立的な社会参加に向けた教育の推進状況を示す指数</v>
          </cell>
          <cell r="L545" t="str">
            <v>出典：事業担当課調べ</v>
          </cell>
          <cell r="M545" t="str">
            <v>増加する方が良い指標</v>
          </cell>
          <cell r="N545">
            <v>300</v>
          </cell>
          <cell r="O545">
            <v>320</v>
          </cell>
          <cell r="P545">
            <v>340</v>
          </cell>
          <cell r="Q545">
            <v>360</v>
          </cell>
          <cell r="R545">
            <v>380</v>
          </cell>
          <cell r="S545" t="str">
            <v>R7</v>
          </cell>
          <cell r="T545">
            <v>400</v>
          </cell>
          <cell r="U545" t="str">
            <v>②トレンド(すう勢値)による目標値</v>
          </cell>
          <cell r="V545" t="str">
            <v>5年間(H27～R1)の受入企業・事業所数実績(1,597社)平均の20％増を上回る数値を目指す。</v>
          </cell>
          <cell r="W545">
            <v>244</v>
          </cell>
          <cell r="X545" t="str">
            <v>-</v>
          </cell>
          <cell r="Y545" t="str">
            <v>-</v>
          </cell>
          <cell r="Z545" t="str">
            <v>-</v>
          </cell>
          <cell r="AA545" t="str">
            <v>-</v>
          </cell>
          <cell r="AB545">
            <v>0.81333333333333335</v>
          </cell>
          <cell r="AC545" t="str">
            <v>-</v>
          </cell>
          <cell r="AD545" t="str">
            <v>-</v>
          </cell>
          <cell r="AE545" t="str">
            <v>-</v>
          </cell>
          <cell r="AF545" t="str">
            <v>-</v>
          </cell>
          <cell r="AG545">
            <v>0.61</v>
          </cell>
          <cell r="AH545" t="str">
            <v>-</v>
          </cell>
          <cell r="AI545" t="str">
            <v>-</v>
          </cell>
          <cell r="AJ545" t="str">
            <v>-</v>
          </cell>
          <cell r="AK545" t="str">
            <v>-</v>
          </cell>
          <cell r="AL545" t="str">
            <v>-</v>
          </cell>
          <cell r="AM545" t="str">
            <v>-</v>
          </cell>
          <cell r="AN545" t="str">
            <v>最新数値の目標値に対する達成度が
a：100％以上
b：80％以上～100％未満
c：60％以上～80％未満
d：40％以上～60％未満
e：40％未満</v>
          </cell>
          <cell r="AO545" t="str">
            <v>最終的な目標値の達成を鑑みて，100％以上をaとし，以下20％刻みで基準を設定した。</v>
          </cell>
          <cell r="AP545" t="str">
            <v>b</v>
          </cell>
          <cell r="AQ545" t="str">
            <v>-</v>
          </cell>
          <cell r="AR545" t="str">
            <v>-</v>
          </cell>
          <cell r="AS545" t="str">
            <v>-</v>
          </cell>
          <cell r="AT545" t="str">
            <v>-</v>
          </cell>
          <cell r="AU545">
            <v>1</v>
          </cell>
        </row>
        <row r="546">
          <cell r="A546" t="str">
            <v>1701-3</v>
          </cell>
          <cell r="B546">
            <v>1701</v>
          </cell>
          <cell r="C546" t="str">
            <v>市民ぐるみ・地域ぐるみの教育の推進</v>
          </cell>
          <cell r="D546">
            <v>3</v>
          </cell>
          <cell r="E546" t="str">
            <v>-</v>
          </cell>
          <cell r="F546" t="str">
            <v>-</v>
          </cell>
          <cell r="G546" t="str">
            <v>-</v>
          </cell>
          <cell r="H546" t="str">
            <v>-</v>
          </cell>
          <cell r="I546" t="str">
            <v>-</v>
          </cell>
          <cell r="J546" t="str">
            <v>-</v>
          </cell>
          <cell r="K546" t="str">
            <v>-</v>
          </cell>
          <cell r="L546" t="str">
            <v>-</v>
          </cell>
          <cell r="M546" t="str">
            <v>-</v>
          </cell>
          <cell r="S546" t="str">
            <v>-</v>
          </cell>
          <cell r="T546" t="str">
            <v>-</v>
          </cell>
          <cell r="U546" t="str">
            <v>-</v>
          </cell>
          <cell r="V546" t="str">
            <v>-</v>
          </cell>
          <cell r="X546" t="str">
            <v>-</v>
          </cell>
          <cell r="Y546" t="str">
            <v>-</v>
          </cell>
          <cell r="Z546" t="str">
            <v>-</v>
          </cell>
          <cell r="AA546" t="str">
            <v>-</v>
          </cell>
          <cell r="AB546" t="str">
            <v>-</v>
          </cell>
          <cell r="AC546" t="str">
            <v>-</v>
          </cell>
          <cell r="AD546" t="str">
            <v>-</v>
          </cell>
          <cell r="AE546" t="str">
            <v>-</v>
          </cell>
          <cell r="AF546" t="str">
            <v>-</v>
          </cell>
          <cell r="AG546" t="str">
            <v>-</v>
          </cell>
          <cell r="AH546" t="str">
            <v>-</v>
          </cell>
          <cell r="AI546" t="str">
            <v>-</v>
          </cell>
          <cell r="AJ546" t="str">
            <v>-</v>
          </cell>
          <cell r="AK546" t="str">
            <v>-</v>
          </cell>
          <cell r="AL546" t="str">
            <v>-</v>
          </cell>
          <cell r="AM546" t="str">
            <v>-</v>
          </cell>
          <cell r="AN546" t="str">
            <v>-</v>
          </cell>
          <cell r="AO546" t="str">
            <v>-</v>
          </cell>
          <cell r="AP546" t="str">
            <v>-</v>
          </cell>
          <cell r="AQ546" t="str">
            <v>-</v>
          </cell>
          <cell r="AR546" t="str">
            <v>-</v>
          </cell>
          <cell r="AS546" t="str">
            <v>-</v>
          </cell>
          <cell r="AT546" t="str">
            <v>-</v>
          </cell>
          <cell r="AU546" t="str">
            <v>-</v>
          </cell>
        </row>
        <row r="547">
          <cell r="A547" t="str">
            <v>1701-4</v>
          </cell>
          <cell r="B547">
            <v>1701</v>
          </cell>
          <cell r="C547" t="str">
            <v>市民ぐるみ・地域ぐるみの教育の推進</v>
          </cell>
          <cell r="D547">
            <v>4</v>
          </cell>
          <cell r="E547" t="str">
            <v>-</v>
          </cell>
          <cell r="F547" t="str">
            <v>-</v>
          </cell>
          <cell r="G547" t="str">
            <v>-</v>
          </cell>
          <cell r="H547" t="str">
            <v>-</v>
          </cell>
          <cell r="I547" t="str">
            <v>-</v>
          </cell>
          <cell r="J547" t="str">
            <v>-</v>
          </cell>
          <cell r="K547" t="str">
            <v>-</v>
          </cell>
          <cell r="L547" t="str">
            <v>-</v>
          </cell>
          <cell r="M547" t="str">
            <v>-</v>
          </cell>
          <cell r="S547" t="str">
            <v>-</v>
          </cell>
          <cell r="T547" t="str">
            <v>-</v>
          </cell>
          <cell r="U547" t="str">
            <v>-</v>
          </cell>
          <cell r="V547" t="str">
            <v>-</v>
          </cell>
          <cell r="X547" t="str">
            <v>-</v>
          </cell>
          <cell r="Y547" t="str">
            <v>-</v>
          </cell>
          <cell r="Z547" t="str">
            <v>-</v>
          </cell>
          <cell r="AA547" t="str">
            <v>-</v>
          </cell>
          <cell r="AB547" t="str">
            <v>-</v>
          </cell>
          <cell r="AC547" t="str">
            <v>-</v>
          </cell>
          <cell r="AD547" t="str">
            <v>-</v>
          </cell>
          <cell r="AE547" t="str">
            <v>-</v>
          </cell>
          <cell r="AF547" t="str">
            <v>-</v>
          </cell>
          <cell r="AG547" t="str">
            <v>-</v>
          </cell>
          <cell r="AH547" t="str">
            <v>-</v>
          </cell>
          <cell r="AI547" t="str">
            <v>-</v>
          </cell>
          <cell r="AJ547" t="str">
            <v>-</v>
          </cell>
          <cell r="AK547" t="str">
            <v>-</v>
          </cell>
          <cell r="AL547" t="str">
            <v>-</v>
          </cell>
          <cell r="AM547" t="str">
            <v>-</v>
          </cell>
          <cell r="AN547" t="str">
            <v>-</v>
          </cell>
          <cell r="AO547" t="str">
            <v>-</v>
          </cell>
          <cell r="AP547" t="str">
            <v>-</v>
          </cell>
          <cell r="AQ547" t="str">
            <v>-</v>
          </cell>
          <cell r="AR547" t="str">
            <v>-</v>
          </cell>
          <cell r="AS547" t="str">
            <v>-</v>
          </cell>
          <cell r="AT547" t="str">
            <v>-</v>
          </cell>
          <cell r="AU547" t="str">
            <v>-</v>
          </cell>
        </row>
        <row r="548">
          <cell r="A548" t="str">
            <v>1701-5</v>
          </cell>
          <cell r="B548">
            <v>1701</v>
          </cell>
          <cell r="C548" t="str">
            <v>市民ぐるみ・地域ぐるみの教育の推進</v>
          </cell>
          <cell r="D548">
            <v>5</v>
          </cell>
          <cell r="E548" t="str">
            <v>-</v>
          </cell>
          <cell r="F548" t="str">
            <v>-</v>
          </cell>
          <cell r="G548" t="str">
            <v>-</v>
          </cell>
          <cell r="H548" t="str">
            <v>-</v>
          </cell>
          <cell r="I548" t="str">
            <v>-</v>
          </cell>
          <cell r="J548" t="str">
            <v>-</v>
          </cell>
          <cell r="K548" t="str">
            <v>-</v>
          </cell>
          <cell r="L548" t="str">
            <v>-</v>
          </cell>
          <cell r="M548" t="str">
            <v>-</v>
          </cell>
          <cell r="S548" t="str">
            <v>-</v>
          </cell>
          <cell r="T548" t="str">
            <v>-</v>
          </cell>
          <cell r="U548" t="str">
            <v>-</v>
          </cell>
          <cell r="V548" t="str">
            <v>-</v>
          </cell>
          <cell r="X548" t="str">
            <v>-</v>
          </cell>
          <cell r="Y548" t="str">
            <v>-</v>
          </cell>
          <cell r="Z548" t="str">
            <v>-</v>
          </cell>
          <cell r="AA548" t="str">
            <v>-</v>
          </cell>
          <cell r="AB548" t="str">
            <v>-</v>
          </cell>
          <cell r="AC548" t="str">
            <v>-</v>
          </cell>
          <cell r="AD548" t="str">
            <v>-</v>
          </cell>
          <cell r="AE548" t="str">
            <v>-</v>
          </cell>
          <cell r="AF548" t="str">
            <v>-</v>
          </cell>
          <cell r="AG548" t="str">
            <v>-</v>
          </cell>
          <cell r="AH548" t="str">
            <v>-</v>
          </cell>
          <cell r="AI548" t="str">
            <v>-</v>
          </cell>
          <cell r="AJ548" t="str">
            <v>-</v>
          </cell>
          <cell r="AK548" t="str">
            <v>-</v>
          </cell>
          <cell r="AL548" t="str">
            <v>-</v>
          </cell>
          <cell r="AM548" t="str">
            <v>-</v>
          </cell>
          <cell r="AN548" t="str">
            <v>-</v>
          </cell>
          <cell r="AO548" t="str">
            <v>-</v>
          </cell>
          <cell r="AP548" t="str">
            <v>-</v>
          </cell>
          <cell r="AQ548" t="str">
            <v>-</v>
          </cell>
          <cell r="AR548" t="str">
            <v>-</v>
          </cell>
          <cell r="AS548" t="str">
            <v>-</v>
          </cell>
          <cell r="AT548" t="str">
            <v>-</v>
          </cell>
          <cell r="AU548" t="str">
            <v>-</v>
          </cell>
        </row>
        <row r="549">
          <cell r="A549" t="str">
            <v>1701-6</v>
          </cell>
          <cell r="B549">
            <v>1701</v>
          </cell>
          <cell r="C549" t="str">
            <v>市民ぐるみ・地域ぐるみの教育の推進</v>
          </cell>
          <cell r="D549">
            <v>6</v>
          </cell>
          <cell r="E549" t="str">
            <v>-</v>
          </cell>
          <cell r="F549" t="str">
            <v>-</v>
          </cell>
          <cell r="G549" t="str">
            <v>-</v>
          </cell>
          <cell r="H549" t="str">
            <v>-</v>
          </cell>
          <cell r="I549" t="str">
            <v>-</v>
          </cell>
          <cell r="J549" t="str">
            <v>-</v>
          </cell>
          <cell r="K549" t="str">
            <v>-</v>
          </cell>
          <cell r="L549" t="str">
            <v>-</v>
          </cell>
          <cell r="M549" t="str">
            <v>-</v>
          </cell>
          <cell r="S549" t="str">
            <v>-</v>
          </cell>
          <cell r="T549" t="str">
            <v>-</v>
          </cell>
          <cell r="U549" t="str">
            <v>-</v>
          </cell>
          <cell r="V549" t="str">
            <v>-</v>
          </cell>
          <cell r="X549" t="str">
            <v>-</v>
          </cell>
          <cell r="Y549" t="str">
            <v>-</v>
          </cell>
          <cell r="Z549" t="str">
            <v>-</v>
          </cell>
          <cell r="AA549" t="str">
            <v>-</v>
          </cell>
          <cell r="AB549" t="str">
            <v>-</v>
          </cell>
          <cell r="AC549" t="str">
            <v>-</v>
          </cell>
          <cell r="AD549" t="str">
            <v>-</v>
          </cell>
          <cell r="AE549" t="str">
            <v>-</v>
          </cell>
          <cell r="AF549" t="str">
            <v>-</v>
          </cell>
          <cell r="AG549" t="str">
            <v>-</v>
          </cell>
          <cell r="AH549" t="str">
            <v>-</v>
          </cell>
          <cell r="AI549" t="str">
            <v>-</v>
          </cell>
          <cell r="AJ549" t="str">
            <v>-</v>
          </cell>
          <cell r="AK549" t="str">
            <v>-</v>
          </cell>
          <cell r="AL549" t="str">
            <v>-</v>
          </cell>
          <cell r="AM549" t="str">
            <v>-</v>
          </cell>
          <cell r="AN549" t="str">
            <v>-</v>
          </cell>
          <cell r="AO549" t="str">
            <v>-</v>
          </cell>
          <cell r="AP549" t="str">
            <v>-</v>
          </cell>
          <cell r="AQ549" t="str">
            <v>-</v>
          </cell>
          <cell r="AR549" t="str">
            <v>-</v>
          </cell>
          <cell r="AS549" t="str">
            <v>-</v>
          </cell>
          <cell r="AT549" t="str">
            <v>-</v>
          </cell>
          <cell r="AU549" t="str">
            <v>-</v>
          </cell>
        </row>
        <row r="550">
          <cell r="A550" t="str">
            <v>1701-7</v>
          </cell>
          <cell r="B550">
            <v>1701</v>
          </cell>
          <cell r="C550" t="str">
            <v>市民ぐるみ・地域ぐるみの教育の推進</v>
          </cell>
          <cell r="D550">
            <v>7</v>
          </cell>
          <cell r="E550" t="str">
            <v>-</v>
          </cell>
          <cell r="F550" t="str">
            <v>-</v>
          </cell>
          <cell r="G550" t="str">
            <v>-</v>
          </cell>
          <cell r="H550" t="str">
            <v>-</v>
          </cell>
          <cell r="I550" t="str">
            <v>-</v>
          </cell>
          <cell r="J550" t="str">
            <v>-</v>
          </cell>
          <cell r="K550" t="str">
            <v>-</v>
          </cell>
          <cell r="L550" t="str">
            <v>-</v>
          </cell>
          <cell r="M550" t="str">
            <v>-</v>
          </cell>
          <cell r="S550" t="str">
            <v>-</v>
          </cell>
          <cell r="T550" t="str">
            <v>-</v>
          </cell>
          <cell r="U550" t="str">
            <v>-</v>
          </cell>
          <cell r="V550" t="str">
            <v>-</v>
          </cell>
          <cell r="X550" t="str">
            <v>-</v>
          </cell>
          <cell r="Y550" t="str">
            <v>-</v>
          </cell>
          <cell r="Z550" t="str">
            <v>-</v>
          </cell>
          <cell r="AA550" t="str">
            <v>-</v>
          </cell>
          <cell r="AB550" t="str">
            <v>-</v>
          </cell>
          <cell r="AC550" t="str">
            <v>-</v>
          </cell>
          <cell r="AD550" t="str">
            <v>-</v>
          </cell>
          <cell r="AE550" t="str">
            <v>-</v>
          </cell>
          <cell r="AF550" t="str">
            <v>-</v>
          </cell>
          <cell r="AG550" t="str">
            <v>-</v>
          </cell>
          <cell r="AH550" t="str">
            <v>-</v>
          </cell>
          <cell r="AI550" t="str">
            <v>-</v>
          </cell>
          <cell r="AJ550" t="str">
            <v>-</v>
          </cell>
          <cell r="AK550" t="str">
            <v>-</v>
          </cell>
          <cell r="AL550" t="str">
            <v>-</v>
          </cell>
          <cell r="AM550" t="str">
            <v>-</v>
          </cell>
          <cell r="AN550" t="str">
            <v>-</v>
          </cell>
          <cell r="AO550" t="str">
            <v>-</v>
          </cell>
          <cell r="AP550" t="str">
            <v>-</v>
          </cell>
          <cell r="AQ550" t="str">
            <v>-</v>
          </cell>
          <cell r="AR550" t="str">
            <v>-</v>
          </cell>
          <cell r="AS550" t="str">
            <v>-</v>
          </cell>
          <cell r="AT550" t="str">
            <v>-</v>
          </cell>
          <cell r="AU550" t="str">
            <v>-</v>
          </cell>
        </row>
        <row r="551">
          <cell r="A551" t="str">
            <v>1701-8</v>
          </cell>
          <cell r="B551">
            <v>1701</v>
          </cell>
          <cell r="C551" t="str">
            <v>市民ぐるみ・地域ぐるみの教育の推進</v>
          </cell>
          <cell r="D551">
            <v>8</v>
          </cell>
          <cell r="E551" t="str">
            <v>-</v>
          </cell>
          <cell r="F551" t="str">
            <v>-</v>
          </cell>
          <cell r="G551" t="str">
            <v>-</v>
          </cell>
          <cell r="H551" t="str">
            <v>-</v>
          </cell>
          <cell r="I551" t="str">
            <v>-</v>
          </cell>
          <cell r="J551" t="str">
            <v>-</v>
          </cell>
          <cell r="K551" t="str">
            <v>-</v>
          </cell>
          <cell r="L551" t="str">
            <v>-</v>
          </cell>
          <cell r="M551" t="str">
            <v>-</v>
          </cell>
          <cell r="S551" t="str">
            <v>-</v>
          </cell>
          <cell r="T551" t="str">
            <v>-</v>
          </cell>
          <cell r="U551" t="str">
            <v>-</v>
          </cell>
          <cell r="V551" t="str">
            <v>-</v>
          </cell>
          <cell r="X551" t="str">
            <v>-</v>
          </cell>
          <cell r="Y551" t="str">
            <v>-</v>
          </cell>
          <cell r="Z551" t="str">
            <v>-</v>
          </cell>
          <cell r="AA551" t="str">
            <v>-</v>
          </cell>
          <cell r="AB551" t="str">
            <v>-</v>
          </cell>
          <cell r="AC551" t="str">
            <v>-</v>
          </cell>
          <cell r="AD551" t="str">
            <v>-</v>
          </cell>
          <cell r="AE551" t="str">
            <v>-</v>
          </cell>
          <cell r="AF551" t="str">
            <v>-</v>
          </cell>
          <cell r="AG551" t="str">
            <v>-</v>
          </cell>
          <cell r="AH551" t="str">
            <v>-</v>
          </cell>
          <cell r="AI551" t="str">
            <v>-</v>
          </cell>
          <cell r="AJ551" t="str">
            <v>-</v>
          </cell>
          <cell r="AK551" t="str">
            <v>-</v>
          </cell>
          <cell r="AL551" t="str">
            <v>-</v>
          </cell>
          <cell r="AM551" t="str">
            <v>-</v>
          </cell>
          <cell r="AN551" t="str">
            <v>-</v>
          </cell>
          <cell r="AO551" t="str">
            <v>-</v>
          </cell>
          <cell r="AP551" t="str">
            <v>-</v>
          </cell>
          <cell r="AQ551" t="str">
            <v>-</v>
          </cell>
          <cell r="AR551" t="str">
            <v>-</v>
          </cell>
          <cell r="AS551" t="str">
            <v>-</v>
          </cell>
          <cell r="AT551" t="str">
            <v>-</v>
          </cell>
          <cell r="AU551" t="str">
            <v>-</v>
          </cell>
        </row>
        <row r="552">
          <cell r="A552" t="str">
            <v>1701-9</v>
          </cell>
          <cell r="B552">
            <v>1701</v>
          </cell>
          <cell r="C552" t="str">
            <v>市民ぐるみ・地域ぐるみの教育の推進</v>
          </cell>
          <cell r="D552">
            <v>9</v>
          </cell>
          <cell r="E552" t="str">
            <v>-</v>
          </cell>
          <cell r="F552" t="str">
            <v>-</v>
          </cell>
          <cell r="G552" t="str">
            <v>-</v>
          </cell>
          <cell r="H552" t="str">
            <v>-</v>
          </cell>
          <cell r="I552" t="str">
            <v>-</v>
          </cell>
          <cell r="J552" t="str">
            <v>-</v>
          </cell>
          <cell r="K552" t="str">
            <v>-</v>
          </cell>
          <cell r="L552" t="str">
            <v>-</v>
          </cell>
          <cell r="M552" t="str">
            <v>-</v>
          </cell>
          <cell r="S552" t="str">
            <v>-</v>
          </cell>
          <cell r="T552" t="str">
            <v>-</v>
          </cell>
          <cell r="U552" t="str">
            <v>-</v>
          </cell>
          <cell r="V552" t="str">
            <v>-</v>
          </cell>
          <cell r="X552" t="str">
            <v>-</v>
          </cell>
          <cell r="Y552" t="str">
            <v>-</v>
          </cell>
          <cell r="Z552" t="str">
            <v>-</v>
          </cell>
          <cell r="AA552" t="str">
            <v>-</v>
          </cell>
          <cell r="AB552" t="str">
            <v>-</v>
          </cell>
          <cell r="AC552" t="str">
            <v>-</v>
          </cell>
          <cell r="AD552" t="str">
            <v>-</v>
          </cell>
          <cell r="AE552" t="str">
            <v>-</v>
          </cell>
          <cell r="AF552" t="str">
            <v>-</v>
          </cell>
          <cell r="AG552" t="str">
            <v>-</v>
          </cell>
          <cell r="AH552" t="str">
            <v>-</v>
          </cell>
          <cell r="AI552" t="str">
            <v>-</v>
          </cell>
          <cell r="AJ552" t="str">
            <v>-</v>
          </cell>
          <cell r="AK552" t="str">
            <v>-</v>
          </cell>
          <cell r="AL552" t="str">
            <v>-</v>
          </cell>
          <cell r="AM552" t="str">
            <v>-</v>
          </cell>
          <cell r="AN552" t="str">
            <v>-</v>
          </cell>
          <cell r="AO552" t="str">
            <v>-</v>
          </cell>
          <cell r="AP552" t="str">
            <v>-</v>
          </cell>
          <cell r="AQ552" t="str">
            <v>-</v>
          </cell>
          <cell r="AR552" t="str">
            <v>-</v>
          </cell>
          <cell r="AS552" t="str">
            <v>-</v>
          </cell>
          <cell r="AT552" t="str">
            <v>-</v>
          </cell>
          <cell r="AU552" t="str">
            <v>-</v>
          </cell>
        </row>
        <row r="553">
          <cell r="A553" t="str">
            <v>1702-1</v>
          </cell>
          <cell r="B553">
            <v>1702</v>
          </cell>
          <cell r="C553" t="str">
            <v>子どもたちが夢と志をもって可能性に挑戦するために必要な力を育む教育の推進</v>
          </cell>
          <cell r="D553">
            <v>1</v>
          </cell>
          <cell r="E553" t="str">
            <v>京都市小中一貫学習支援プログラムに対する児童生徒のアンケート評価値</v>
          </cell>
          <cell r="F553" t="str">
            <v>％</v>
          </cell>
          <cell r="G553" t="str">
            <v>教育委員会事務局</v>
          </cell>
          <cell r="H553" t="str">
            <v>学校指導課</v>
          </cell>
          <cell r="I553" t="str">
            <v>222-3851</v>
          </cell>
          <cell r="J553" t="str">
            <v>京都市小中一貫学習支援プログラムの内容について児童生徒を対象に行う4段階評価によるアンケート調査の評価値</v>
          </cell>
          <cell r="K553" t="str">
            <v>夢と志をもって可能性に挑戦するために必要となる基盤的な資質能力である確かな学力を育む教育の推進状況を示す指標</v>
          </cell>
          <cell r="L553" t="str">
            <v>算出方法：京都市小中一貫学習支援プログラムについての児童生徒に対するアンケート
出典：事業担当課調べ
※小学６年生，中学３年生のアンケート調査より算出</v>
          </cell>
          <cell r="M553" t="str">
            <v>増加する方が良い指標</v>
          </cell>
          <cell r="N553">
            <v>100</v>
          </cell>
          <cell r="O553">
            <v>100</v>
          </cell>
          <cell r="P553">
            <v>100</v>
          </cell>
          <cell r="Q553">
            <v>100</v>
          </cell>
          <cell r="R553">
            <v>100</v>
          </cell>
          <cell r="S553" t="str">
            <v>-</v>
          </cell>
          <cell r="T553" t="str">
            <v>-</v>
          </cell>
          <cell r="U553" t="str">
            <v>①既存計画に基づいて算出する目標値</v>
          </cell>
          <cell r="V553" t="str">
            <v>全ての児童生徒がアンケートで概ね定着した(※)と評価する内容を目指す。
※アンケートの評価は4段階(「よくわかった」「だいたいわかった」「あまりわからなかった」「わからなかった」)であり，そのうち「よくわかった」と「だいたいわかった」と回答したものを，“概ね定着した”と位置付ける。</v>
          </cell>
          <cell r="W553">
            <v>0.83799999999999997</v>
          </cell>
          <cell r="X553" t="str">
            <v>-</v>
          </cell>
          <cell r="Y553" t="str">
            <v>-</v>
          </cell>
          <cell r="Z553" t="str">
            <v>-</v>
          </cell>
          <cell r="AA553" t="str">
            <v>-</v>
          </cell>
          <cell r="AB553">
            <v>8.3800000000000003E-3</v>
          </cell>
          <cell r="AC553" t="str">
            <v>-</v>
          </cell>
          <cell r="AD553" t="str">
            <v>-</v>
          </cell>
          <cell r="AE553" t="str">
            <v>-</v>
          </cell>
          <cell r="AF553" t="str">
            <v>-</v>
          </cell>
          <cell r="AG553" t="str">
            <v>-</v>
          </cell>
          <cell r="AH553" t="str">
            <v>-</v>
          </cell>
          <cell r="AI553" t="str">
            <v>-</v>
          </cell>
          <cell r="AJ553" t="str">
            <v>-</v>
          </cell>
          <cell r="AK553" t="str">
            <v>-</v>
          </cell>
          <cell r="AL553" t="str">
            <v>-</v>
          </cell>
          <cell r="AM553" t="str">
            <v>-</v>
          </cell>
          <cell r="AN553" t="str">
            <v>最新数値の目標値に対する達成度が
a：80％以上
b：60％以上～80％未満
c：40％以上～60％未満
d：20％以上～40％未満
e：20％未満</v>
          </cell>
          <cell r="AO553" t="str">
            <v>目標はあくまで全ての児童生徒が自学自習の学習方法が定着したことを評価すること(100％)であるが，80％を達成すれば概ね達成したと評価することができると考えたため，80％以上をaとし，以下20％刻みで基準を設定した。</v>
          </cell>
          <cell r="AP553" t="str">
            <v>a</v>
          </cell>
          <cell r="AQ553" t="str">
            <v>-</v>
          </cell>
          <cell r="AR553" t="str">
            <v>-</v>
          </cell>
          <cell r="AS553" t="str">
            <v>-</v>
          </cell>
          <cell r="AT553" t="str">
            <v>-</v>
          </cell>
          <cell r="AU553">
            <v>1</v>
          </cell>
        </row>
        <row r="554">
          <cell r="A554" t="str">
            <v>1702-2</v>
          </cell>
          <cell r="B554">
            <v>1702</v>
          </cell>
          <cell r="C554" t="str">
            <v>子どもたちが夢と志をもって可能性に挑戦するために必要な力を育む教育の推進</v>
          </cell>
          <cell r="D554">
            <v>2</v>
          </cell>
          <cell r="E554" t="str">
            <v>新体力テストの結果(項目数)</v>
          </cell>
          <cell r="F554" t="str">
            <v>項目</v>
          </cell>
          <cell r="G554" t="str">
            <v>教育委員会事務局</v>
          </cell>
          <cell r="H554" t="str">
            <v>体育健康教育室</v>
          </cell>
          <cell r="I554" t="str">
            <v>708-5322</v>
          </cell>
          <cell r="J554" t="str">
            <v>毎年本市において実施する新体力テストの結果のうち，小学5年生，中学2年生分について，過去10年間の平均値を上回る項目数(悉皆調査となった平成25年以降の数値を使用)</v>
          </cell>
          <cell r="K554" t="str">
            <v>生きる力の一つである健やかな体を育む教育の推進状況を示す指標</v>
          </cell>
          <cell r="L554" t="str">
            <v>出典：京都市立学校児童・生徒　新体力テスト結果報告書</v>
          </cell>
          <cell r="M554" t="str">
            <v>増加する方が良い指標</v>
          </cell>
          <cell r="N554">
            <v>18</v>
          </cell>
          <cell r="O554">
            <v>22</v>
          </cell>
          <cell r="P554">
            <v>22</v>
          </cell>
          <cell r="Q554">
            <v>22</v>
          </cell>
          <cell r="R554">
            <v>22</v>
          </cell>
          <cell r="S554" t="str">
            <v>R7</v>
          </cell>
          <cell r="T554">
            <v>22</v>
          </cell>
          <cell r="U554" t="str">
            <v>③財政状況や市民ニーズを踏まえて設定する目標値</v>
          </cell>
          <cell r="V554" t="str">
            <v>32項目※の7割の項目数
(体力・能力数値に際限があること，及びテストを受ける対象，人数が毎年変わることなどから，悉皆調査となった平成25年以降の平均値と最新数値を比較し，向上した項目数が7割を超えることを目標とした。)
※令和2年度は26項目の7割の項目数（小5上体起こし・20ｍシャトルラン，中2上体起こし未実施）</v>
          </cell>
          <cell r="W554">
            <v>12</v>
          </cell>
          <cell r="X554" t="str">
            <v>-</v>
          </cell>
          <cell r="Y554" t="str">
            <v>-</v>
          </cell>
          <cell r="Z554" t="str">
            <v>-</v>
          </cell>
          <cell r="AA554" t="str">
            <v>-</v>
          </cell>
          <cell r="AB554">
            <v>0.66666666666666663</v>
          </cell>
          <cell r="AC554" t="str">
            <v>-</v>
          </cell>
          <cell r="AD554" t="str">
            <v>-</v>
          </cell>
          <cell r="AE554" t="str">
            <v>-</v>
          </cell>
          <cell r="AF554" t="str">
            <v>-</v>
          </cell>
          <cell r="AG554">
            <v>0.54545454545454541</v>
          </cell>
          <cell r="AH554" t="str">
            <v>-</v>
          </cell>
          <cell r="AI554" t="str">
            <v>-</v>
          </cell>
          <cell r="AJ554" t="str">
            <v>-</v>
          </cell>
          <cell r="AK554" t="str">
            <v>-</v>
          </cell>
          <cell r="AL554" t="str">
            <v>-</v>
          </cell>
          <cell r="AM554" t="str">
            <v>小5，中2の男女，体力調査8項目
2学年×2(性別)×8項目＝32項目
算用に用いるデータ収集時期の関係から，最新値が前年度の数値になる。</v>
          </cell>
          <cell r="AN554" t="str">
            <v>32項目中，過去10年の平均値(平成25年以降)の平均値と比べ，向上した項目数
a：20項目以上
b：14項目以上～19項目以下
c：7項目以上～13項目以下
d：1項目以上～6項目以下
e：0項目
※令和2年度は26項目実施のため，
a：16項目以上
b：11項目以上～15項目以下
c：6項目以上～10項目以下
d：1項目以上～5項目以下
e：0項目</v>
          </cell>
          <cell r="AO554" t="str">
            <v>過去10年(平成25年以降)の平均値と最新数値を比べ，
①体力・能力数値に際限があること
②テストを受ける対象・人数が毎年変わること
の理由により，全体の項目数の7割以上の項目数を上回ればa，1項目も上回らなかった場合をeとし，その間のb～dを案分した。</v>
          </cell>
          <cell r="AP554" t="str">
            <v>b</v>
          </cell>
          <cell r="AQ554" t="str">
            <v>-</v>
          </cell>
          <cell r="AR554" t="str">
            <v>-</v>
          </cell>
          <cell r="AS554" t="str">
            <v>-</v>
          </cell>
          <cell r="AT554" t="str">
            <v>-</v>
          </cell>
          <cell r="AU554">
            <v>1</v>
          </cell>
        </row>
        <row r="555">
          <cell r="A555" t="str">
            <v>1702-3</v>
          </cell>
          <cell r="B555">
            <v>1702</v>
          </cell>
          <cell r="C555" t="str">
            <v>子どもたちが夢と志をもって可能性に挑戦するために必要な力を育む教育の推進</v>
          </cell>
          <cell r="D555">
            <v>3</v>
          </cell>
          <cell r="E555" t="str">
            <v>通級による専門的な指導を受けているLD等の発達障害のある児童生徒数</v>
          </cell>
          <cell r="F555" t="str">
            <v>人</v>
          </cell>
          <cell r="G555" t="str">
            <v>教育委員会事務局</v>
          </cell>
          <cell r="H555" t="str">
            <v>総合育成支援課</v>
          </cell>
          <cell r="I555" t="str">
            <v>352-2285</v>
          </cell>
          <cell r="J555" t="str">
            <v>LD等通級指導教室の設置拡大等により，通級による専門的な指導を受けることのできるLD等の発達障害のある児童生徒数
※LD等の発達障害…学習障害，注意欠陥多動性障害，自閉症スペクトラムを指す。</v>
          </cell>
          <cell r="K555" t="str">
            <v>発達障害のある児童生徒に生きる力を育む教育の推進状況を示す指標</v>
          </cell>
          <cell r="L555" t="str">
            <v>出典：事業担当課調べ</v>
          </cell>
          <cell r="M555" t="str">
            <v>増加する方が良い指標</v>
          </cell>
          <cell r="N555">
            <v>900</v>
          </cell>
          <cell r="O555">
            <v>1300</v>
          </cell>
          <cell r="P555">
            <v>1400</v>
          </cell>
          <cell r="Q555">
            <v>1500</v>
          </cell>
          <cell r="R555">
            <v>1600</v>
          </cell>
          <cell r="S555" t="str">
            <v>R7</v>
          </cell>
          <cell r="T555">
            <v>1700</v>
          </cell>
          <cell r="U555" t="str">
            <v>②トレンド(すう勢値)による目標値</v>
          </cell>
          <cell r="V555" t="str">
            <v>過去5年間(平成28年度～令和2年度)の通級指導教室設置校の増加数が35校(H28：67校→R2：102校)であるため，令和7年度までに設置校数が137校に増えると仮定し，その校数に過去5年の通級による指導を受けている1校あたり児童生徒数(12人/校)を掛けて算出される人数を超える1，700人を目標とする。</v>
          </cell>
          <cell r="W555">
            <v>1204</v>
          </cell>
          <cell r="X555" t="str">
            <v>-</v>
          </cell>
          <cell r="Y555" t="str">
            <v>-</v>
          </cell>
          <cell r="Z555" t="str">
            <v>-</v>
          </cell>
          <cell r="AA555" t="str">
            <v>-</v>
          </cell>
          <cell r="AB555">
            <v>1.3377777777777777</v>
          </cell>
          <cell r="AC555" t="str">
            <v>-</v>
          </cell>
          <cell r="AD555" t="str">
            <v>-</v>
          </cell>
          <cell r="AE555" t="str">
            <v>-</v>
          </cell>
          <cell r="AF555" t="str">
            <v>-</v>
          </cell>
          <cell r="AG555">
            <v>0.70823529411764707</v>
          </cell>
          <cell r="AH555" t="str">
            <v>-</v>
          </cell>
          <cell r="AI555" t="str">
            <v>-</v>
          </cell>
          <cell r="AJ555" t="str">
            <v>-</v>
          </cell>
          <cell r="AK555" t="str">
            <v>-</v>
          </cell>
          <cell r="AL555" t="str">
            <v>-</v>
          </cell>
          <cell r="AM555" t="str">
            <v>-</v>
          </cell>
          <cell r="AN555" t="str">
            <v>最新数値の目標値に対する達成度が
a：70％以上
b：50％以上～70％未満
c：30％以上～50％未満
d：10％以上～30％未満
e：10％未満</v>
          </cell>
          <cell r="AO555" t="str">
            <v>国からの通級指導に対する教員定数加配に大きく左右されるため，70％以上をaとし，以下20％刻みで基準を設定した。</v>
          </cell>
          <cell r="AP555" t="str">
            <v>a</v>
          </cell>
          <cell r="AQ555" t="str">
            <v>-</v>
          </cell>
          <cell r="AR555" t="str">
            <v>-</v>
          </cell>
          <cell r="AS555" t="str">
            <v>-</v>
          </cell>
          <cell r="AT555" t="str">
            <v>-</v>
          </cell>
          <cell r="AU555">
            <v>1</v>
          </cell>
        </row>
        <row r="556">
          <cell r="A556" t="str">
            <v>1702-4</v>
          </cell>
          <cell r="B556">
            <v>1702</v>
          </cell>
          <cell r="C556" t="str">
            <v>子どもたちが夢と志をもって可能性に挑戦するために必要な力を育む教育の推進</v>
          </cell>
          <cell r="D556">
            <v>4</v>
          </cell>
          <cell r="E556" t="str">
            <v>教員が授業にICTを活用して指導できる割合</v>
          </cell>
          <cell r="F556" t="str">
            <v>％</v>
          </cell>
          <cell r="G556" t="str">
            <v>教育委員会事務局</v>
          </cell>
          <cell r="H556" t="str">
            <v>学校指導課</v>
          </cell>
          <cell r="I556" t="str">
            <v>222-3851</v>
          </cell>
          <cell r="J556" t="str">
            <v>「学校における教育の情報化の実態等に関する調査」の「授業にICTを活用して指導する能力」に関する設問について肯定的に回答した教員の割合</v>
          </cell>
          <cell r="K556" t="str">
            <v>教員のICT指導能力の向上を図る指標</v>
          </cell>
          <cell r="L556" t="str">
            <v>出典：「学校における教育の情報化の実態等に関する調査」の教員向け質問紙</v>
          </cell>
          <cell r="M556" t="str">
            <v>増加する方が良い指標</v>
          </cell>
          <cell r="N556">
            <v>100</v>
          </cell>
          <cell r="O556">
            <v>100</v>
          </cell>
          <cell r="P556">
            <v>100</v>
          </cell>
          <cell r="Q556">
            <v>100</v>
          </cell>
          <cell r="R556">
            <v>100</v>
          </cell>
          <cell r="S556" t="str">
            <v>R7</v>
          </cell>
          <cell r="T556">
            <v>100</v>
          </cell>
          <cell r="U556" t="str">
            <v>①既存計画に基づいて算出する目標値</v>
          </cell>
          <cell r="V556" t="str">
            <v>ICT指導能力は教員に必須の資質能力の一つであるため。</v>
          </cell>
          <cell r="W556" t="str">
            <v>6月下旬確定</v>
          </cell>
          <cell r="X556" t="str">
            <v>-</v>
          </cell>
          <cell r="Y556" t="str">
            <v>-</v>
          </cell>
          <cell r="Z556" t="str">
            <v>-</v>
          </cell>
          <cell r="AA556" t="str">
            <v>-</v>
          </cell>
          <cell r="AB556" t="str">
            <v>-</v>
          </cell>
          <cell r="AC556" t="str">
            <v>-</v>
          </cell>
          <cell r="AD556" t="str">
            <v>-</v>
          </cell>
          <cell r="AE556" t="str">
            <v>-</v>
          </cell>
          <cell r="AF556" t="str">
            <v>-</v>
          </cell>
          <cell r="AG556" t="str">
            <v>-</v>
          </cell>
          <cell r="AH556" t="str">
            <v>-</v>
          </cell>
          <cell r="AI556" t="str">
            <v>-</v>
          </cell>
          <cell r="AJ556" t="str">
            <v>-</v>
          </cell>
          <cell r="AK556" t="str">
            <v>-</v>
          </cell>
          <cell r="AL556" t="str">
            <v>-</v>
          </cell>
          <cell r="AM556" t="str">
            <v>-</v>
          </cell>
          <cell r="AN556" t="str">
            <v>最新数値の目標値に対する達成度が
a：90％以上
b：80％以上～90％未満
c：70％以上～80％未満
d：60％以上～70％未満
e：60％未満</v>
          </cell>
          <cell r="AO556" t="str">
            <v>ICT指導能力について，全ての教員が「活用できる」と肯定的に回答する状況(100％)を目標値として設定したが，90％を達成すれば概ね達成したと評価することができると考えたため，90％以上をaとし，以下10％刻みで基準を設定した。</v>
          </cell>
          <cell r="AP556" t="str">
            <v>-</v>
          </cell>
          <cell r="AQ556" t="str">
            <v>-</v>
          </cell>
          <cell r="AR556" t="str">
            <v>-</v>
          </cell>
          <cell r="AS556" t="str">
            <v>-</v>
          </cell>
          <cell r="AT556" t="str">
            <v>-</v>
          </cell>
          <cell r="AU556">
            <v>1</v>
          </cell>
        </row>
        <row r="557">
          <cell r="A557" t="str">
            <v>1702-5</v>
          </cell>
          <cell r="B557">
            <v>1702</v>
          </cell>
          <cell r="C557" t="str">
            <v>子どもたちが夢と志をもって可能性に挑戦するために必要な力を育む教育の推進</v>
          </cell>
          <cell r="D557">
            <v>5</v>
          </cell>
          <cell r="E557" t="str">
            <v>-</v>
          </cell>
          <cell r="F557" t="str">
            <v>-</v>
          </cell>
          <cell r="G557" t="str">
            <v>-</v>
          </cell>
          <cell r="H557" t="str">
            <v>-</v>
          </cell>
          <cell r="I557" t="str">
            <v>-</v>
          </cell>
          <cell r="J557" t="str">
            <v>-</v>
          </cell>
          <cell r="K557" t="str">
            <v>-</v>
          </cell>
          <cell r="L557" t="str">
            <v>-</v>
          </cell>
          <cell r="M557" t="str">
            <v>-</v>
          </cell>
          <cell r="S557" t="str">
            <v>-</v>
          </cell>
          <cell r="T557" t="str">
            <v>-</v>
          </cell>
          <cell r="U557" t="str">
            <v>-</v>
          </cell>
          <cell r="V557" t="str">
            <v>-</v>
          </cell>
          <cell r="X557" t="str">
            <v>-</v>
          </cell>
          <cell r="Y557" t="str">
            <v>-</v>
          </cell>
          <cell r="Z557" t="str">
            <v>-</v>
          </cell>
          <cell r="AA557" t="str">
            <v>-</v>
          </cell>
          <cell r="AB557" t="str">
            <v>-</v>
          </cell>
          <cell r="AC557" t="str">
            <v>-</v>
          </cell>
          <cell r="AD557" t="str">
            <v>-</v>
          </cell>
          <cell r="AE557" t="str">
            <v>-</v>
          </cell>
          <cell r="AF557" t="str">
            <v>-</v>
          </cell>
          <cell r="AG557" t="str">
            <v>-</v>
          </cell>
          <cell r="AH557" t="str">
            <v>-</v>
          </cell>
          <cell r="AI557" t="str">
            <v>-</v>
          </cell>
          <cell r="AJ557" t="str">
            <v>-</v>
          </cell>
          <cell r="AK557" t="str">
            <v>-</v>
          </cell>
          <cell r="AL557" t="str">
            <v>-</v>
          </cell>
          <cell r="AM557" t="str">
            <v>-</v>
          </cell>
          <cell r="AN557" t="str">
            <v>-</v>
          </cell>
          <cell r="AO557" t="str">
            <v>-</v>
          </cell>
          <cell r="AP557" t="str">
            <v>-</v>
          </cell>
          <cell r="AQ557" t="str">
            <v>-</v>
          </cell>
          <cell r="AR557" t="str">
            <v>-</v>
          </cell>
          <cell r="AS557" t="str">
            <v>-</v>
          </cell>
          <cell r="AT557" t="str">
            <v>-</v>
          </cell>
          <cell r="AU557" t="str">
            <v>-</v>
          </cell>
        </row>
        <row r="558">
          <cell r="A558" t="str">
            <v>1702-6</v>
          </cell>
          <cell r="B558">
            <v>1702</v>
          </cell>
          <cell r="C558" t="str">
            <v>子どもたちが夢と志をもって可能性に挑戦するために必要な力を育む教育の推進</v>
          </cell>
          <cell r="D558">
            <v>6</v>
          </cell>
          <cell r="E558" t="str">
            <v>-</v>
          </cell>
          <cell r="F558" t="str">
            <v>-</v>
          </cell>
          <cell r="G558" t="str">
            <v>-</v>
          </cell>
          <cell r="H558" t="str">
            <v>-</v>
          </cell>
          <cell r="I558" t="str">
            <v>-</v>
          </cell>
          <cell r="J558" t="str">
            <v>-</v>
          </cell>
          <cell r="K558" t="str">
            <v>-</v>
          </cell>
          <cell r="L558" t="str">
            <v>-</v>
          </cell>
          <cell r="M558" t="str">
            <v>-</v>
          </cell>
          <cell r="S558" t="str">
            <v>-</v>
          </cell>
          <cell r="T558" t="str">
            <v>-</v>
          </cell>
          <cell r="U558" t="str">
            <v>-</v>
          </cell>
          <cell r="V558" t="str">
            <v>-</v>
          </cell>
          <cell r="X558" t="str">
            <v>-</v>
          </cell>
          <cell r="Y558" t="str">
            <v>-</v>
          </cell>
          <cell r="Z558" t="str">
            <v>-</v>
          </cell>
          <cell r="AA558" t="str">
            <v>-</v>
          </cell>
          <cell r="AB558" t="str">
            <v>-</v>
          </cell>
          <cell r="AC558" t="str">
            <v>-</v>
          </cell>
          <cell r="AD558" t="str">
            <v>-</v>
          </cell>
          <cell r="AE558" t="str">
            <v>-</v>
          </cell>
          <cell r="AF558" t="str">
            <v>-</v>
          </cell>
          <cell r="AG558" t="str">
            <v>-</v>
          </cell>
          <cell r="AH558" t="str">
            <v>-</v>
          </cell>
          <cell r="AI558" t="str">
            <v>-</v>
          </cell>
          <cell r="AJ558" t="str">
            <v>-</v>
          </cell>
          <cell r="AK558" t="str">
            <v>-</v>
          </cell>
          <cell r="AL558" t="str">
            <v>-</v>
          </cell>
          <cell r="AM558" t="str">
            <v>-</v>
          </cell>
          <cell r="AN558" t="str">
            <v>-</v>
          </cell>
          <cell r="AO558" t="str">
            <v>-</v>
          </cell>
          <cell r="AP558" t="str">
            <v>-</v>
          </cell>
          <cell r="AQ558" t="str">
            <v>-</v>
          </cell>
          <cell r="AR558" t="str">
            <v>-</v>
          </cell>
          <cell r="AS558" t="str">
            <v>-</v>
          </cell>
          <cell r="AT558" t="str">
            <v>-</v>
          </cell>
          <cell r="AU558" t="str">
            <v>-</v>
          </cell>
        </row>
        <row r="559">
          <cell r="A559" t="str">
            <v>1702-7</v>
          </cell>
          <cell r="B559">
            <v>1702</v>
          </cell>
          <cell r="C559" t="str">
            <v>子どもたちが夢と志をもって可能性に挑戦するために必要な力を育む教育の推進</v>
          </cell>
          <cell r="D559">
            <v>7</v>
          </cell>
          <cell r="E559" t="str">
            <v>-</v>
          </cell>
          <cell r="F559" t="str">
            <v>-</v>
          </cell>
          <cell r="G559" t="str">
            <v>-</v>
          </cell>
          <cell r="H559" t="str">
            <v>-</v>
          </cell>
          <cell r="I559" t="str">
            <v>-</v>
          </cell>
          <cell r="J559" t="str">
            <v>-</v>
          </cell>
          <cell r="K559" t="str">
            <v>-</v>
          </cell>
          <cell r="L559" t="str">
            <v>-</v>
          </cell>
          <cell r="M559" t="str">
            <v>-</v>
          </cell>
          <cell r="S559" t="str">
            <v>-</v>
          </cell>
          <cell r="T559" t="str">
            <v>-</v>
          </cell>
          <cell r="U559" t="str">
            <v>-</v>
          </cell>
          <cell r="V559" t="str">
            <v>-</v>
          </cell>
          <cell r="X559" t="str">
            <v>-</v>
          </cell>
          <cell r="Y559" t="str">
            <v>-</v>
          </cell>
          <cell r="Z559" t="str">
            <v>-</v>
          </cell>
          <cell r="AA559" t="str">
            <v>-</v>
          </cell>
          <cell r="AB559" t="str">
            <v>-</v>
          </cell>
          <cell r="AC559" t="str">
            <v>-</v>
          </cell>
          <cell r="AD559" t="str">
            <v>-</v>
          </cell>
          <cell r="AE559" t="str">
            <v>-</v>
          </cell>
          <cell r="AF559" t="str">
            <v>-</v>
          </cell>
          <cell r="AG559" t="str">
            <v>-</v>
          </cell>
          <cell r="AH559" t="str">
            <v>-</v>
          </cell>
          <cell r="AI559" t="str">
            <v>-</v>
          </cell>
          <cell r="AJ559" t="str">
            <v>-</v>
          </cell>
          <cell r="AK559" t="str">
            <v>-</v>
          </cell>
          <cell r="AL559" t="str">
            <v>-</v>
          </cell>
          <cell r="AM559" t="str">
            <v>-</v>
          </cell>
          <cell r="AN559" t="str">
            <v>-</v>
          </cell>
          <cell r="AO559" t="str">
            <v>-</v>
          </cell>
          <cell r="AP559" t="str">
            <v>-</v>
          </cell>
          <cell r="AQ559" t="str">
            <v>-</v>
          </cell>
          <cell r="AR559" t="str">
            <v>-</v>
          </cell>
          <cell r="AS559" t="str">
            <v>-</v>
          </cell>
          <cell r="AT559" t="str">
            <v>-</v>
          </cell>
          <cell r="AU559" t="str">
            <v>-</v>
          </cell>
        </row>
        <row r="560">
          <cell r="A560" t="str">
            <v>1702-8</v>
          </cell>
          <cell r="B560">
            <v>1702</v>
          </cell>
          <cell r="C560" t="str">
            <v>子どもたちが夢と志をもって可能性に挑戦するために必要な力を育む教育の推進</v>
          </cell>
          <cell r="D560">
            <v>8</v>
          </cell>
          <cell r="E560" t="str">
            <v>-</v>
          </cell>
          <cell r="F560" t="str">
            <v>-</v>
          </cell>
          <cell r="G560" t="str">
            <v>-</v>
          </cell>
          <cell r="H560" t="str">
            <v>-</v>
          </cell>
          <cell r="I560" t="str">
            <v>-</v>
          </cell>
          <cell r="J560" t="str">
            <v>-</v>
          </cell>
          <cell r="K560" t="str">
            <v>-</v>
          </cell>
          <cell r="L560" t="str">
            <v>-</v>
          </cell>
          <cell r="M560" t="str">
            <v>-</v>
          </cell>
          <cell r="S560" t="str">
            <v>-</v>
          </cell>
          <cell r="T560" t="str">
            <v>-</v>
          </cell>
          <cell r="U560" t="str">
            <v>-</v>
          </cell>
          <cell r="V560" t="str">
            <v>-</v>
          </cell>
          <cell r="X560" t="str">
            <v>-</v>
          </cell>
          <cell r="Y560" t="str">
            <v>-</v>
          </cell>
          <cell r="Z560" t="str">
            <v>-</v>
          </cell>
          <cell r="AA560" t="str">
            <v>-</v>
          </cell>
          <cell r="AB560" t="str">
            <v>-</v>
          </cell>
          <cell r="AC560" t="str">
            <v>-</v>
          </cell>
          <cell r="AD560" t="str">
            <v>-</v>
          </cell>
          <cell r="AE560" t="str">
            <v>-</v>
          </cell>
          <cell r="AF560" t="str">
            <v>-</v>
          </cell>
          <cell r="AG560" t="str">
            <v>-</v>
          </cell>
          <cell r="AH560" t="str">
            <v>-</v>
          </cell>
          <cell r="AI560" t="str">
            <v>-</v>
          </cell>
          <cell r="AJ560" t="str">
            <v>-</v>
          </cell>
          <cell r="AK560" t="str">
            <v>-</v>
          </cell>
          <cell r="AL560" t="str">
            <v>-</v>
          </cell>
          <cell r="AM560" t="str">
            <v>-</v>
          </cell>
          <cell r="AN560" t="str">
            <v>-</v>
          </cell>
          <cell r="AO560" t="str">
            <v>-</v>
          </cell>
          <cell r="AP560" t="str">
            <v>-</v>
          </cell>
          <cell r="AQ560" t="str">
            <v>-</v>
          </cell>
          <cell r="AR560" t="str">
            <v>-</v>
          </cell>
          <cell r="AS560" t="str">
            <v>-</v>
          </cell>
          <cell r="AT560" t="str">
            <v>-</v>
          </cell>
          <cell r="AU560" t="str">
            <v>-</v>
          </cell>
        </row>
        <row r="561">
          <cell r="A561" t="str">
            <v>1702-9</v>
          </cell>
          <cell r="B561">
            <v>1702</v>
          </cell>
          <cell r="C561" t="str">
            <v>子どもたちが夢と志をもって可能性に挑戦するために必要な力を育む教育の推進</v>
          </cell>
          <cell r="D561">
            <v>9</v>
          </cell>
          <cell r="E561" t="str">
            <v>-</v>
          </cell>
          <cell r="F561" t="str">
            <v>-</v>
          </cell>
          <cell r="G561" t="str">
            <v>-</v>
          </cell>
          <cell r="H561" t="str">
            <v>-</v>
          </cell>
          <cell r="I561" t="str">
            <v>-</v>
          </cell>
          <cell r="J561" t="str">
            <v>-</v>
          </cell>
          <cell r="K561" t="str">
            <v>-</v>
          </cell>
          <cell r="L561" t="str">
            <v>-</v>
          </cell>
          <cell r="M561" t="str">
            <v>-</v>
          </cell>
          <cell r="S561" t="str">
            <v>-</v>
          </cell>
          <cell r="T561" t="str">
            <v>-</v>
          </cell>
          <cell r="U561" t="str">
            <v>-</v>
          </cell>
          <cell r="V561" t="str">
            <v>-</v>
          </cell>
          <cell r="X561" t="str">
            <v>-</v>
          </cell>
          <cell r="Y561" t="str">
            <v>-</v>
          </cell>
          <cell r="Z561" t="str">
            <v>-</v>
          </cell>
          <cell r="AA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S561" t="str">
            <v>-</v>
          </cell>
          <cell r="AT561" t="str">
            <v>-</v>
          </cell>
          <cell r="AU561" t="str">
            <v>-</v>
          </cell>
        </row>
        <row r="562">
          <cell r="A562" t="str">
            <v>1703-1</v>
          </cell>
          <cell r="B562">
            <v>1703</v>
          </cell>
          <cell r="C562" t="str">
            <v>教職員の資質・指導力の向上と学校・幼稚園の働き方改革</v>
          </cell>
          <cell r="D562">
            <v>1</v>
          </cell>
          <cell r="E562" t="str">
            <v>総合教育センター受講者数(研修受講者及びホームページ(総合教材ポータルサイト)のアクセス数)</v>
          </cell>
          <cell r="F562" t="str">
            <v>人</v>
          </cell>
          <cell r="G562" t="str">
            <v>教育委員会事務局</v>
          </cell>
          <cell r="H562" t="str">
            <v>総合教育センター</v>
          </cell>
          <cell r="I562" t="str">
            <v>708-8920</v>
          </cell>
          <cell r="J562" t="str">
            <v>総合教育センターにおける研修受講者及びホームページ(総合教材ポータルサイト)のアクセス数</v>
          </cell>
          <cell r="K562" t="str">
            <v>集合研修とオンライン研修，自己研鑽も含めた教職員の専門性や指導力向上を図る指標</v>
          </cell>
          <cell r="L562" t="str">
            <v>算出：総合教育センターにおける受講者数(集合・オンライン含む)及びホームページ(総合教材ポータルサイト)のアクセス数
出典：事業担当課調べ</v>
          </cell>
          <cell r="M562" t="str">
            <v>増加する方が良い指標</v>
          </cell>
          <cell r="N562">
            <v>188490</v>
          </cell>
          <cell r="O562">
            <v>191592</v>
          </cell>
          <cell r="P562">
            <v>194694</v>
          </cell>
          <cell r="Q562">
            <v>197796</v>
          </cell>
          <cell r="R562">
            <v>200898</v>
          </cell>
          <cell r="S562" t="str">
            <v>R7</v>
          </cell>
          <cell r="T562">
            <v>204000</v>
          </cell>
          <cell r="U562" t="str">
            <v>②トレンド(すう勢値)による目標値</v>
          </cell>
          <cell r="V562" t="str">
            <v>令和元年度実績(185,387人)の10％増を目標値とする。</v>
          </cell>
          <cell r="W562">
            <v>230382</v>
          </cell>
          <cell r="X562" t="str">
            <v>-</v>
          </cell>
          <cell r="Y562" t="str">
            <v>-</v>
          </cell>
          <cell r="Z562" t="str">
            <v>-</v>
          </cell>
          <cell r="AA562" t="str">
            <v>-</v>
          </cell>
          <cell r="AB562">
            <v>1.2222505172688207</v>
          </cell>
          <cell r="AC562" t="str">
            <v>-</v>
          </cell>
          <cell r="AD562" t="str">
            <v>-</v>
          </cell>
          <cell r="AE562" t="str">
            <v>-</v>
          </cell>
          <cell r="AF562" t="str">
            <v>-</v>
          </cell>
          <cell r="AG562">
            <v>1.1293235294117647</v>
          </cell>
          <cell r="AH562" t="str">
            <v>-</v>
          </cell>
          <cell r="AI562" t="str">
            <v>-</v>
          </cell>
          <cell r="AJ562" t="str">
            <v>-</v>
          </cell>
          <cell r="AK562" t="str">
            <v>-</v>
          </cell>
          <cell r="AL562" t="str">
            <v>-</v>
          </cell>
          <cell r="AM562" t="str">
            <v>-</v>
          </cell>
          <cell r="AN562" t="str">
            <v>最新数値が
a：過去最高値以上
b：上中間値(最高値と平均値の間)以上～過去最高値未満
c：平均値以上～上中間値未満
d：下中間値(平均値と最低値の間)以上～平均値未満
e：下中間値未満</v>
          </cell>
          <cell r="AO562" t="str">
            <v>過去5年間の数値を基に，過去5年間の最高値以上をa，平均値以上をcとし，最低値も含めた按分で基準を設定した。</v>
          </cell>
          <cell r="AP562" t="str">
            <v>a</v>
          </cell>
          <cell r="AQ562" t="str">
            <v>-</v>
          </cell>
          <cell r="AR562" t="str">
            <v>-</v>
          </cell>
          <cell r="AS562" t="str">
            <v>-</v>
          </cell>
          <cell r="AT562" t="str">
            <v>-</v>
          </cell>
          <cell r="AU562">
            <v>1</v>
          </cell>
        </row>
        <row r="563">
          <cell r="A563" t="str">
            <v>1703-2</v>
          </cell>
          <cell r="B563">
            <v>1703</v>
          </cell>
          <cell r="C563" t="str">
            <v>教職員の資質・指導力の向上と学校・幼稚園の働き方改革</v>
          </cell>
          <cell r="D563">
            <v>2</v>
          </cell>
          <cell r="E563" t="str">
            <v>教職員の月当たりの時間外勤務時間</v>
          </cell>
          <cell r="F563" t="str">
            <v>人</v>
          </cell>
          <cell r="G563" t="str">
            <v>教育委員会事務局</v>
          </cell>
          <cell r="H563" t="str">
            <v>教職員人事課</v>
          </cell>
          <cell r="I563" t="str">
            <v>222-4515</v>
          </cell>
          <cell r="J563" t="str">
            <v>月当たりの時間外勤務時間数が45時間を超える教職員数</v>
          </cell>
          <cell r="K563" t="str">
            <v>教職員の労働時間の状況を示す指標</v>
          </cell>
          <cell r="L563" t="str">
            <v>出典：事業担当課調べ</v>
          </cell>
          <cell r="M563" t="str">
            <v>減少する方が良い指標</v>
          </cell>
          <cell r="N563">
            <v>2000</v>
          </cell>
          <cell r="O563">
            <v>1500</v>
          </cell>
          <cell r="P563">
            <v>1000</v>
          </cell>
          <cell r="Q563">
            <v>500</v>
          </cell>
          <cell r="R563">
            <v>0</v>
          </cell>
          <cell r="S563" t="str">
            <v>R6</v>
          </cell>
          <cell r="T563">
            <v>0</v>
          </cell>
          <cell r="U563" t="str">
            <v>①既存計画に基づいて算出する目標値</v>
          </cell>
          <cell r="V563" t="str">
            <v>京都市「学校・幼稚園における働き方改革」方針</v>
          </cell>
          <cell r="W563">
            <v>2282</v>
          </cell>
          <cell r="X563" t="str">
            <v>-</v>
          </cell>
          <cell r="Y563" t="str">
            <v>-</v>
          </cell>
          <cell r="Z563" t="str">
            <v>-</v>
          </cell>
          <cell r="AA563" t="str">
            <v>-</v>
          </cell>
          <cell r="AB563">
            <v>0.87642418930762489</v>
          </cell>
          <cell r="AC563" t="str">
            <v>-</v>
          </cell>
          <cell r="AD563" t="str">
            <v>-</v>
          </cell>
          <cell r="AE563" t="str">
            <v>-</v>
          </cell>
          <cell r="AF563" t="str">
            <v>-</v>
          </cell>
          <cell r="AG563" t="str">
            <v>-</v>
          </cell>
          <cell r="AH563" t="str">
            <v>-</v>
          </cell>
          <cell r="AI563" t="str">
            <v>-</v>
          </cell>
          <cell r="AJ563" t="str">
            <v>-</v>
          </cell>
          <cell r="AK563" t="str">
            <v>-</v>
          </cell>
          <cell r="AL563" t="str">
            <v>-</v>
          </cell>
          <cell r="AM563" t="str">
            <v>-</v>
          </cell>
          <cell r="AN563" t="str">
            <v>最新数値の目標値に対する達成度が
a：100％
b：80％以上～100％未満
c：60％以上～80％未満
d：40％以上～60％未満
e：40％未満</v>
          </cell>
          <cell r="AO563" t="str">
            <v>国の指針のとおり，原則，教職員の時間外勤務時間を月当たり45時間以内にする必要があるが，部活動の地域への段階的な移行等，国全体の動きにも大きく左右されること，また，そのような状況も踏まえ，本市方針において同数値目標を5年計画で定めていることから，20％刻み(5分割)で基準を設定した。
※なお，国の指針において，「児童生徒等に係る臨時的な特別な事情」にある場合，例外として，月45時間を超えて勤務することが認められている。</v>
          </cell>
          <cell r="AP563" t="str">
            <v>b</v>
          </cell>
          <cell r="AQ563" t="str">
            <v>-</v>
          </cell>
          <cell r="AR563" t="str">
            <v>-</v>
          </cell>
          <cell r="AS563" t="str">
            <v>-</v>
          </cell>
          <cell r="AT563" t="str">
            <v>-</v>
          </cell>
          <cell r="AU563">
            <v>1</v>
          </cell>
        </row>
        <row r="564">
          <cell r="A564" t="str">
            <v>1703-3</v>
          </cell>
          <cell r="B564">
            <v>1703</v>
          </cell>
          <cell r="C564" t="str">
            <v>教職員の資質・指導力の向上と学校・幼稚園の働き方改革</v>
          </cell>
          <cell r="D564">
            <v>3</v>
          </cell>
          <cell r="E564" t="str">
            <v>ストレスチェックの総合健康リスク指標</v>
          </cell>
          <cell r="F564">
            <v>0</v>
          </cell>
          <cell r="G564" t="str">
            <v>教育委員会事務局</v>
          </cell>
          <cell r="H564" t="str">
            <v>体育健康教育室</v>
          </cell>
          <cell r="I564" t="str">
            <v>708-5321</v>
          </cell>
          <cell r="J564" t="str">
            <v>ストレスチェックの総合健康リスク指標</v>
          </cell>
          <cell r="K564" t="str">
            <v>現在の職場の仕事のストレス要因が，どの程度従業員（教職員）の健康に影響を与える可能性があるかの目安となる指標</v>
          </cell>
          <cell r="L564" t="str">
            <v xml:space="preserve">（「量-コントロール」リスク）×（「職場の支援」リスク）／100
出典：平成 7 年～11 年労働省委託研究費「作業関連疾患の予防に関する研究」成果物（加藤正明班長） ，平成 14 年～16 年厚生労働科学研究費補助金労働安全衛生総合研究事業「職場環境等の改善によるメンタルヘルス対策に関する研究」総合研究報告書（主任研究者 下光輝一） 
</v>
          </cell>
          <cell r="M564" t="str">
            <v>減少する方が良い指標</v>
          </cell>
          <cell r="N564">
            <v>85</v>
          </cell>
          <cell r="S564" t="str">
            <v>-</v>
          </cell>
          <cell r="T564" t="str">
            <v>-</v>
          </cell>
          <cell r="U564" t="str">
            <v>②トレンド(すう勢値)による目標値</v>
          </cell>
          <cell r="V564" t="str">
            <v>過去5年間の平均値</v>
          </cell>
          <cell r="W564">
            <v>83</v>
          </cell>
          <cell r="X564" t="str">
            <v>-</v>
          </cell>
          <cell r="Y564" t="str">
            <v>-</v>
          </cell>
          <cell r="Z564" t="str">
            <v>-</v>
          </cell>
          <cell r="AA564" t="str">
            <v>-</v>
          </cell>
          <cell r="AB564">
            <v>0.97647058823529409</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最新数値が
a：90未満
b：90以上～100未満
c：100以上～110未満
d：110以上～120未満
e：120以上</v>
          </cell>
          <cell r="AO564" t="str">
            <v>全国平均値100をcとし，10刻みで基準を設定した。</v>
          </cell>
          <cell r="AP564" t="str">
            <v>a</v>
          </cell>
          <cell r="AQ564" t="str">
            <v>-</v>
          </cell>
          <cell r="AR564" t="str">
            <v>-</v>
          </cell>
          <cell r="AS564" t="str">
            <v>-</v>
          </cell>
          <cell r="AT564" t="str">
            <v>-</v>
          </cell>
          <cell r="AU564">
            <v>1</v>
          </cell>
        </row>
        <row r="565">
          <cell r="A565" t="str">
            <v>1703-4</v>
          </cell>
          <cell r="B565">
            <v>1703</v>
          </cell>
          <cell r="C565" t="str">
            <v>教職員の資質・指導力の向上と学校・幼稚園の働き方改革</v>
          </cell>
          <cell r="D565">
            <v>4</v>
          </cell>
          <cell r="E565" t="str">
            <v>-</v>
          </cell>
          <cell r="F565" t="str">
            <v>-</v>
          </cell>
          <cell r="G565" t="str">
            <v>-</v>
          </cell>
          <cell r="H565" t="str">
            <v>-</v>
          </cell>
          <cell r="I565" t="str">
            <v>-</v>
          </cell>
          <cell r="J565" t="str">
            <v>-</v>
          </cell>
          <cell r="K565" t="str">
            <v>-</v>
          </cell>
          <cell r="L565" t="str">
            <v>-</v>
          </cell>
          <cell r="M565" t="str">
            <v>-</v>
          </cell>
          <cell r="S565" t="str">
            <v>-</v>
          </cell>
          <cell r="T565" t="str">
            <v>-</v>
          </cell>
          <cell r="U565" t="str">
            <v>-</v>
          </cell>
          <cell r="V565" t="str">
            <v>-</v>
          </cell>
          <cell r="X565" t="str">
            <v>-</v>
          </cell>
          <cell r="Y565" t="str">
            <v>-</v>
          </cell>
          <cell r="Z565" t="str">
            <v>-</v>
          </cell>
          <cell r="AA565" t="str">
            <v>-</v>
          </cell>
          <cell r="AB565" t="str">
            <v>-</v>
          </cell>
          <cell r="AC565" t="str">
            <v>-</v>
          </cell>
          <cell r="AD565" t="str">
            <v>-</v>
          </cell>
          <cell r="AE565" t="str">
            <v>-</v>
          </cell>
          <cell r="AF565" t="str">
            <v>-</v>
          </cell>
          <cell r="AG565" t="str">
            <v>-</v>
          </cell>
          <cell r="AH565" t="str">
            <v>-</v>
          </cell>
          <cell r="AI565" t="str">
            <v>-</v>
          </cell>
          <cell r="AJ565" t="str">
            <v>-</v>
          </cell>
          <cell r="AK565" t="str">
            <v>-</v>
          </cell>
          <cell r="AL565" t="str">
            <v>-</v>
          </cell>
          <cell r="AM565" t="str">
            <v>-</v>
          </cell>
          <cell r="AN565" t="str">
            <v>-</v>
          </cell>
          <cell r="AO565" t="str">
            <v>-</v>
          </cell>
          <cell r="AP565" t="str">
            <v>-</v>
          </cell>
          <cell r="AQ565" t="str">
            <v>-</v>
          </cell>
          <cell r="AR565" t="str">
            <v>-</v>
          </cell>
          <cell r="AS565" t="str">
            <v>-</v>
          </cell>
          <cell r="AT565" t="str">
            <v>-</v>
          </cell>
          <cell r="AU565" t="str">
            <v>-</v>
          </cell>
        </row>
        <row r="566">
          <cell r="A566" t="str">
            <v>1703-5</v>
          </cell>
          <cell r="B566">
            <v>1703</v>
          </cell>
          <cell r="C566" t="str">
            <v>教職員の資質・指導力の向上と学校・幼稚園の働き方改革</v>
          </cell>
          <cell r="D566">
            <v>5</v>
          </cell>
          <cell r="E566" t="str">
            <v>-</v>
          </cell>
          <cell r="F566" t="str">
            <v>-</v>
          </cell>
          <cell r="G566" t="str">
            <v>-</v>
          </cell>
          <cell r="H566" t="str">
            <v>-</v>
          </cell>
          <cell r="I566" t="str">
            <v>-</v>
          </cell>
          <cell r="J566" t="str">
            <v>-</v>
          </cell>
          <cell r="K566" t="str">
            <v>-</v>
          </cell>
          <cell r="L566" t="str">
            <v>-</v>
          </cell>
          <cell r="M566" t="str">
            <v>-</v>
          </cell>
          <cell r="S566" t="str">
            <v>-</v>
          </cell>
          <cell r="T566" t="str">
            <v>-</v>
          </cell>
          <cell r="U566" t="str">
            <v>-</v>
          </cell>
          <cell r="V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row>
        <row r="567">
          <cell r="A567" t="str">
            <v>1703-6</v>
          </cell>
          <cell r="B567">
            <v>1703</v>
          </cell>
          <cell r="C567" t="str">
            <v>教職員の資質・指導力の向上と学校・幼稚園の働き方改革</v>
          </cell>
          <cell r="D567">
            <v>6</v>
          </cell>
          <cell r="E567" t="str">
            <v>-</v>
          </cell>
          <cell r="F567" t="str">
            <v>-</v>
          </cell>
          <cell r="G567" t="str">
            <v>-</v>
          </cell>
          <cell r="H567" t="str">
            <v>-</v>
          </cell>
          <cell r="I567" t="str">
            <v>-</v>
          </cell>
          <cell r="J567" t="str">
            <v>-</v>
          </cell>
          <cell r="K567" t="str">
            <v>-</v>
          </cell>
          <cell r="L567" t="str">
            <v>-</v>
          </cell>
          <cell r="M567" t="str">
            <v>-</v>
          </cell>
          <cell r="S567" t="str">
            <v>-</v>
          </cell>
          <cell r="T567" t="str">
            <v>-</v>
          </cell>
          <cell r="U567" t="str">
            <v>-</v>
          </cell>
          <cell r="V567" t="str">
            <v>-</v>
          </cell>
          <cell r="X567" t="str">
            <v>-</v>
          </cell>
          <cell r="Y567" t="str">
            <v>-</v>
          </cell>
          <cell r="Z567" t="str">
            <v>-</v>
          </cell>
          <cell r="AA567" t="str">
            <v>-</v>
          </cell>
          <cell r="AB567" t="str">
            <v>-</v>
          </cell>
          <cell r="AC567" t="str">
            <v>-</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row>
        <row r="568">
          <cell r="A568" t="str">
            <v>1703-7</v>
          </cell>
          <cell r="B568">
            <v>1703</v>
          </cell>
          <cell r="C568" t="str">
            <v>教職員の資質・指導力の向上と学校・幼稚園の働き方改革</v>
          </cell>
          <cell r="D568">
            <v>7</v>
          </cell>
          <cell r="E568" t="str">
            <v>-</v>
          </cell>
          <cell r="F568" t="str">
            <v>-</v>
          </cell>
          <cell r="G568" t="str">
            <v>-</v>
          </cell>
          <cell r="H568" t="str">
            <v>-</v>
          </cell>
          <cell r="I568" t="str">
            <v>-</v>
          </cell>
          <cell r="J568" t="str">
            <v>-</v>
          </cell>
          <cell r="K568" t="str">
            <v>-</v>
          </cell>
          <cell r="L568" t="str">
            <v>-</v>
          </cell>
          <cell r="M568" t="str">
            <v>-</v>
          </cell>
          <cell r="S568" t="str">
            <v>-</v>
          </cell>
          <cell r="T568" t="str">
            <v>-</v>
          </cell>
          <cell r="U568" t="str">
            <v>-</v>
          </cell>
          <cell r="V568" t="str">
            <v>-</v>
          </cell>
          <cell r="X568" t="str">
            <v>-</v>
          </cell>
          <cell r="Y568" t="str">
            <v>-</v>
          </cell>
          <cell r="Z568" t="str">
            <v>-</v>
          </cell>
          <cell r="AA568" t="str">
            <v>-</v>
          </cell>
          <cell r="AB568" t="str">
            <v>-</v>
          </cell>
          <cell r="AC568" t="str">
            <v>-</v>
          </cell>
          <cell r="AD568" t="str">
            <v>-</v>
          </cell>
          <cell r="AE568" t="str">
            <v>-</v>
          </cell>
          <cell r="AF568" t="str">
            <v>-</v>
          </cell>
          <cell r="AG568" t="str">
            <v>-</v>
          </cell>
          <cell r="AH568" t="str">
            <v>-</v>
          </cell>
          <cell r="AI568" t="str">
            <v>-</v>
          </cell>
          <cell r="AJ568" t="str">
            <v>-</v>
          </cell>
          <cell r="AK568" t="str">
            <v>-</v>
          </cell>
          <cell r="AL568" t="str">
            <v>-</v>
          </cell>
          <cell r="AM568" t="str">
            <v>-</v>
          </cell>
          <cell r="AN568" t="str">
            <v>-</v>
          </cell>
          <cell r="AO568" t="str">
            <v>-</v>
          </cell>
          <cell r="AP568" t="str">
            <v>-</v>
          </cell>
          <cell r="AQ568" t="str">
            <v>-</v>
          </cell>
          <cell r="AR568" t="str">
            <v>-</v>
          </cell>
          <cell r="AS568" t="str">
            <v>-</v>
          </cell>
          <cell r="AT568" t="str">
            <v>-</v>
          </cell>
          <cell r="AU568" t="str">
            <v>-</v>
          </cell>
        </row>
        <row r="569">
          <cell r="A569" t="str">
            <v>1703-8</v>
          </cell>
          <cell r="B569">
            <v>1703</v>
          </cell>
          <cell r="C569" t="str">
            <v>教職員の資質・指導力の向上と学校・幼稚園の働き方改革</v>
          </cell>
          <cell r="D569">
            <v>8</v>
          </cell>
          <cell r="E569" t="str">
            <v>-</v>
          </cell>
          <cell r="F569" t="str">
            <v>-</v>
          </cell>
          <cell r="G569" t="str">
            <v>-</v>
          </cell>
          <cell r="H569" t="str">
            <v>-</v>
          </cell>
          <cell r="I569" t="str">
            <v>-</v>
          </cell>
          <cell r="J569" t="str">
            <v>-</v>
          </cell>
          <cell r="K569" t="str">
            <v>-</v>
          </cell>
          <cell r="L569" t="str">
            <v>-</v>
          </cell>
          <cell r="M569" t="str">
            <v>-</v>
          </cell>
          <cell r="S569" t="str">
            <v>-</v>
          </cell>
          <cell r="T569" t="str">
            <v>-</v>
          </cell>
          <cell r="U569" t="str">
            <v>-</v>
          </cell>
          <cell r="V569" t="str">
            <v>-</v>
          </cell>
          <cell r="X569" t="str">
            <v>-</v>
          </cell>
          <cell r="Y569" t="str">
            <v>-</v>
          </cell>
          <cell r="Z569" t="str">
            <v>-</v>
          </cell>
          <cell r="AA569" t="str">
            <v>-</v>
          </cell>
          <cell r="AB569" t="str">
            <v>-</v>
          </cell>
          <cell r="AC569" t="str">
            <v>-</v>
          </cell>
          <cell r="AD569" t="str">
            <v>-</v>
          </cell>
          <cell r="AE569" t="str">
            <v>-</v>
          </cell>
          <cell r="AF569" t="str">
            <v>-</v>
          </cell>
          <cell r="AG569" t="str">
            <v>-</v>
          </cell>
          <cell r="AH569" t="str">
            <v>-</v>
          </cell>
          <cell r="AI569" t="str">
            <v>-</v>
          </cell>
          <cell r="AJ569" t="str">
            <v>-</v>
          </cell>
          <cell r="AK569" t="str">
            <v>-</v>
          </cell>
          <cell r="AL569" t="str">
            <v>-</v>
          </cell>
          <cell r="AM569" t="str">
            <v>-</v>
          </cell>
          <cell r="AN569" t="str">
            <v>-</v>
          </cell>
          <cell r="AO569" t="str">
            <v>-</v>
          </cell>
          <cell r="AP569" t="str">
            <v>-</v>
          </cell>
          <cell r="AQ569" t="str">
            <v>-</v>
          </cell>
          <cell r="AR569" t="str">
            <v>-</v>
          </cell>
          <cell r="AS569" t="str">
            <v>-</v>
          </cell>
          <cell r="AT569" t="str">
            <v>-</v>
          </cell>
          <cell r="AU569" t="str">
            <v>-</v>
          </cell>
        </row>
        <row r="570">
          <cell r="A570" t="str">
            <v>1703-9</v>
          </cell>
          <cell r="B570">
            <v>1703</v>
          </cell>
          <cell r="C570" t="str">
            <v>教職員の資質・指導力の向上と学校・幼稚園の働き方改革</v>
          </cell>
          <cell r="D570">
            <v>9</v>
          </cell>
          <cell r="E570" t="str">
            <v>-</v>
          </cell>
          <cell r="F570" t="str">
            <v>-</v>
          </cell>
          <cell r="G570" t="str">
            <v>-</v>
          </cell>
          <cell r="H570" t="str">
            <v>-</v>
          </cell>
          <cell r="I570" t="str">
            <v>-</v>
          </cell>
          <cell r="J570" t="str">
            <v>-</v>
          </cell>
          <cell r="K570" t="str">
            <v>-</v>
          </cell>
          <cell r="L570" t="str">
            <v>-</v>
          </cell>
          <cell r="M570" t="str">
            <v>-</v>
          </cell>
          <cell r="S570" t="str">
            <v>-</v>
          </cell>
          <cell r="T570" t="str">
            <v>-</v>
          </cell>
          <cell r="U570" t="str">
            <v>-</v>
          </cell>
          <cell r="V570" t="str">
            <v>-</v>
          </cell>
          <cell r="X570" t="str">
            <v>-</v>
          </cell>
          <cell r="Y570" t="str">
            <v>-</v>
          </cell>
          <cell r="Z570" t="str">
            <v>-</v>
          </cell>
          <cell r="AA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S570" t="str">
            <v>-</v>
          </cell>
          <cell r="AT570" t="str">
            <v>-</v>
          </cell>
          <cell r="AU570" t="str">
            <v>-</v>
          </cell>
        </row>
        <row r="571">
          <cell r="A571" t="str">
            <v>1704-1</v>
          </cell>
          <cell r="B571">
            <v>1704</v>
          </cell>
          <cell r="C571" t="str">
            <v>安心・安全で新しいニーズにこたえる特色ある学習環境づくり</v>
          </cell>
          <cell r="D571">
            <v>1</v>
          </cell>
          <cell r="E571" t="str">
            <v>大規模整備事業実施校数(校舎・体育館)</v>
          </cell>
          <cell r="F571" t="str">
            <v>校</v>
          </cell>
          <cell r="G571" t="str">
            <v>教育委員会事務局</v>
          </cell>
          <cell r="H571" t="str">
            <v>教育環境整備室</v>
          </cell>
          <cell r="I571" t="str">
            <v>222-3796</v>
          </cell>
          <cell r="J571" t="str">
            <v>安心・安全で新しいニーズにこたえる特色ある学習環境づくりのために，老朽化した学校施設の機能改善の際に，環境に配慮しながらメンテナンスサイクル(調査・点検・評価・改修・保全)にのっとった長寿命化改修を実施し，災害時避難所として機能向上・耐震性能向上の観点で施設整備を行った件数</v>
          </cell>
          <cell r="K571" t="str">
            <v>学校施設について，安心・安全で新しいニーズにこたえる学びの場であるよう，環境に配慮しながらの長寿命化改修，及び防災拠点としての機能強化を示す指標</v>
          </cell>
          <cell r="L571" t="str">
            <v>算出方法：改修実績数を計上
出典：事業担当課調べ</v>
          </cell>
          <cell r="M571" t="str">
            <v>増加する方が良い指標</v>
          </cell>
          <cell r="N571">
            <v>53</v>
          </cell>
          <cell r="O571">
            <v>60</v>
          </cell>
          <cell r="P571">
            <v>67</v>
          </cell>
          <cell r="Q571">
            <v>74</v>
          </cell>
          <cell r="R571">
            <v>81</v>
          </cell>
          <cell r="S571" t="str">
            <v>R7</v>
          </cell>
          <cell r="T571">
            <v>35</v>
          </cell>
          <cell r="U571" t="str">
            <v>①既存計画に基づいて算出する目標値　</v>
          </cell>
          <cell r="V571" t="str">
            <v>京都市学校施設マネジメント基本計画</v>
          </cell>
          <cell r="W571">
            <v>53</v>
          </cell>
          <cell r="X571" t="str">
            <v>-</v>
          </cell>
          <cell r="Y571" t="str">
            <v>-</v>
          </cell>
          <cell r="Z571" t="str">
            <v>-</v>
          </cell>
          <cell r="AA571" t="str">
            <v>-</v>
          </cell>
          <cell r="AB571">
            <v>1</v>
          </cell>
          <cell r="AC571" t="str">
            <v>-</v>
          </cell>
          <cell r="AD571" t="str">
            <v>-</v>
          </cell>
          <cell r="AE571" t="str">
            <v>-</v>
          </cell>
          <cell r="AF571" t="str">
            <v>-</v>
          </cell>
          <cell r="AG571">
            <v>1.5142857142857142</v>
          </cell>
          <cell r="AH571" t="str">
            <v>-</v>
          </cell>
          <cell r="AI571" t="str">
            <v>-</v>
          </cell>
          <cell r="AJ571" t="str">
            <v>-</v>
          </cell>
          <cell r="AK571" t="str">
            <v>-</v>
          </cell>
          <cell r="AL571" t="str">
            <v>-</v>
          </cell>
          <cell r="AM571" t="str">
            <v>財政状況や教育課程上のニーズの変動をふまえ，長寿命化・防災機能強化に観点を特化し，長寿命化の観点から校舎長寿命化事業と，避難所施設としての体育館リニュ―アル事業の竣工校数を指標とする。</v>
          </cell>
          <cell r="AN571" t="str">
            <v>最新数値の目標値に対する達成度が
a：80％以上
b：60％以上～80％未満
c：40％以上～60％未満
d：20％以上～40％未満
e：20％未満</v>
          </cell>
          <cell r="AO571" t="str">
            <v>目標値を毎年度設定した上で，80％以上をaとし，以下20％刻みで基準を設定した。</v>
          </cell>
          <cell r="AP571" t="str">
            <v>a</v>
          </cell>
          <cell r="AQ571" t="str">
            <v>-</v>
          </cell>
          <cell r="AR571" t="str">
            <v>-</v>
          </cell>
          <cell r="AS571" t="str">
            <v>-</v>
          </cell>
          <cell r="AT571" t="str">
            <v>-</v>
          </cell>
          <cell r="AU571">
            <v>1</v>
          </cell>
        </row>
        <row r="572">
          <cell r="A572" t="str">
            <v>1704-2</v>
          </cell>
          <cell r="B572">
            <v>1704</v>
          </cell>
          <cell r="C572" t="str">
            <v>安心・安全で新しいニーズにこたえる特色ある学習環境づくり</v>
          </cell>
          <cell r="D572">
            <v>2</v>
          </cell>
          <cell r="E572" t="str">
            <v>通学路交通安全プログラム対策実施件数</v>
          </cell>
          <cell r="F572" t="str">
            <v>件</v>
          </cell>
          <cell r="G572" t="str">
            <v>教育委員会事務局</v>
          </cell>
          <cell r="H572" t="str">
            <v>体育健康教育室</v>
          </cell>
          <cell r="I572" t="str">
            <v>708-5321</v>
          </cell>
          <cell r="J572" t="str">
            <v>通学路交通安全プログラムに基づき実施した，各関係機関に寄せられた通学路の危険個所に対する対策数</v>
          </cell>
          <cell r="K572" t="str">
            <v>通学路の安全確保の状況を示す指標</v>
          </cell>
          <cell r="L572" t="str">
            <v>出典：事業担当課調べ</v>
          </cell>
          <cell r="M572" t="str">
            <v>増加する方が良い指標</v>
          </cell>
          <cell r="N572">
            <v>138</v>
          </cell>
          <cell r="S572" t="str">
            <v>-</v>
          </cell>
          <cell r="T572" t="str">
            <v>-</v>
          </cell>
          <cell r="U572" t="str">
            <v>③財政状況や市民ニーズを踏まえて設定する目標値</v>
          </cell>
          <cell r="V572" t="str">
            <v>過去3年間の平均値</v>
          </cell>
          <cell r="W572">
            <v>104</v>
          </cell>
          <cell r="X572" t="str">
            <v>-</v>
          </cell>
          <cell r="Y572" t="str">
            <v>-</v>
          </cell>
          <cell r="Z572" t="str">
            <v>-</v>
          </cell>
          <cell r="AA572" t="str">
            <v>-</v>
          </cell>
          <cell r="AB572">
            <v>0.75362318840579712</v>
          </cell>
          <cell r="AC572" t="str">
            <v>-</v>
          </cell>
          <cell r="AD572" t="str">
            <v>-</v>
          </cell>
          <cell r="AE572" t="str">
            <v>-</v>
          </cell>
          <cell r="AF572" t="str">
            <v>-</v>
          </cell>
          <cell r="AG572" t="str">
            <v>-</v>
          </cell>
          <cell r="AH572" t="str">
            <v>-</v>
          </cell>
          <cell r="AI572" t="str">
            <v>-</v>
          </cell>
          <cell r="AJ572" t="str">
            <v>-</v>
          </cell>
          <cell r="AK572" t="str">
            <v>-</v>
          </cell>
          <cell r="AL572" t="str">
            <v>-</v>
          </cell>
          <cell r="AM572" t="str">
            <v>当該年度の実施件数は，翌年度の関係機関の会議において情報共有，内容確認を経て確定するため，令和２年度実績値は令和元年度，令和２年度目標値は平成２８～３０年度の実績値の平均としている。
【参考】H28実績：77箇所
　　　　H29実績：109箇所
　　　　H30実績：228箇所</v>
          </cell>
          <cell r="AN572" t="str">
            <v>最新数値の目標値に対する達成度が
a：90％以上
b：70％以上～90％未満
c：50％以上～70％未満
d：30％以上～50％未満
e：30％未満</v>
          </cell>
          <cell r="AO572" t="str">
            <v>目標値を毎年度設定した上で，90％以上をaとし，以下20％刻みで基準を設定した。</v>
          </cell>
          <cell r="AP572" t="str">
            <v>b</v>
          </cell>
          <cell r="AQ572" t="str">
            <v>-</v>
          </cell>
          <cell r="AR572" t="str">
            <v>-</v>
          </cell>
          <cell r="AS572" t="str">
            <v>-</v>
          </cell>
          <cell r="AT572" t="str">
            <v>-</v>
          </cell>
          <cell r="AU572">
            <v>1</v>
          </cell>
        </row>
        <row r="573">
          <cell r="A573" t="str">
            <v>1704-3</v>
          </cell>
          <cell r="B573">
            <v>1704</v>
          </cell>
          <cell r="C573" t="str">
            <v>安心・安全で新しいニーズにこたえる特色ある学習環境づくり</v>
          </cell>
          <cell r="D573">
            <v>3</v>
          </cell>
          <cell r="E573" t="str">
            <v>総合教材ポータルサイトオンラインコンテンツ数</v>
          </cell>
          <cell r="F573" t="str">
            <v>個</v>
          </cell>
          <cell r="G573" t="str">
            <v>教育委員会事務局</v>
          </cell>
          <cell r="H573" t="str">
            <v>総合教育センター</v>
          </cell>
          <cell r="I573" t="str">
            <v>708-8920</v>
          </cell>
          <cell r="J573" t="str">
            <v>総合教材ポータルサイトに掲載されている研修・授業映像のコンテンツ数</v>
          </cell>
          <cell r="K573" t="str">
            <v>いつでも，どこからでもオンラインで研修することができる教職員の資質・指導力の向上と働き方改革の環境整備を図る指標</v>
          </cell>
          <cell r="L573" t="str">
            <v>算出：新・総合教材ポータルサイトに掲載されている研修・授業映像のコンテンツ数
出典：事業担当課調べ</v>
          </cell>
          <cell r="M573" t="str">
            <v>増加する方が良い指標</v>
          </cell>
          <cell r="N573" t="str">
            <v>-</v>
          </cell>
          <cell r="O573">
            <v>271</v>
          </cell>
          <cell r="P573">
            <v>296</v>
          </cell>
          <cell r="Q573">
            <v>321</v>
          </cell>
          <cell r="R573">
            <v>345</v>
          </cell>
          <cell r="S573" t="str">
            <v>R7</v>
          </cell>
          <cell r="T573">
            <v>369</v>
          </cell>
          <cell r="U573" t="str">
            <v>②トレンド(すう勢値)による目標値</v>
          </cell>
          <cell r="V573" t="str">
            <v>令和3年3月から新・総合教材ポータルサイトが稼働した予定であるため，令和2年度作成コンテンツを移行した数を現況値とし，令和7年度には1.5倍を目標値とする。</v>
          </cell>
          <cell r="W573" t="str">
            <v>-</v>
          </cell>
          <cell r="X573" t="str">
            <v>-</v>
          </cell>
          <cell r="Y573" t="str">
            <v>-</v>
          </cell>
          <cell r="Z573" t="str">
            <v>-</v>
          </cell>
          <cell r="AA573" t="str">
            <v>-</v>
          </cell>
          <cell r="AB573" t="str">
            <v>-</v>
          </cell>
          <cell r="AC573" t="str">
            <v>-</v>
          </cell>
          <cell r="AD573" t="str">
            <v>-</v>
          </cell>
          <cell r="AE573" t="str">
            <v>-</v>
          </cell>
          <cell r="AF573" t="str">
            <v>-</v>
          </cell>
          <cell r="AG573" t="str">
            <v>-</v>
          </cell>
          <cell r="AH573" t="str">
            <v>-</v>
          </cell>
          <cell r="AI573" t="str">
            <v>-</v>
          </cell>
          <cell r="AJ573" t="str">
            <v>-</v>
          </cell>
          <cell r="AK573" t="str">
            <v>-</v>
          </cell>
          <cell r="AL573" t="str">
            <v>-</v>
          </cell>
          <cell r="AM573" t="str">
            <v>-</v>
          </cell>
          <cell r="AN573" t="str">
            <v>最新数値の目標値に対する達成度が
a：100％以上
b：80％以上～100％未満
c：60％以上～80％未満
d：40％以上～60％未満
e：40％未満</v>
          </cell>
          <cell r="AO573" t="str">
            <v>100％以上をaとし，以下20％刻みで基準を設定した。</v>
          </cell>
          <cell r="AP573" t="str">
            <v>-</v>
          </cell>
          <cell r="AQ573" t="str">
            <v>-</v>
          </cell>
          <cell r="AR573" t="str">
            <v>-</v>
          </cell>
          <cell r="AS573" t="str">
            <v>-</v>
          </cell>
          <cell r="AT573" t="str">
            <v>-</v>
          </cell>
          <cell r="AU573" t="str">
            <v>-</v>
          </cell>
        </row>
        <row r="574">
          <cell r="A574" t="str">
            <v>1704-4</v>
          </cell>
          <cell r="B574">
            <v>1704</v>
          </cell>
          <cell r="C574" t="str">
            <v>安心・安全で新しいニーズにこたえる特色ある学習環境づくり</v>
          </cell>
          <cell r="D574">
            <v>4</v>
          </cell>
          <cell r="E574" t="str">
            <v>-</v>
          </cell>
          <cell r="F574" t="str">
            <v>-</v>
          </cell>
          <cell r="G574" t="str">
            <v>-</v>
          </cell>
          <cell r="H574" t="str">
            <v>-</v>
          </cell>
          <cell r="I574" t="str">
            <v>-</v>
          </cell>
          <cell r="J574" t="str">
            <v>-</v>
          </cell>
          <cell r="K574" t="str">
            <v>-</v>
          </cell>
          <cell r="L574" t="str">
            <v>-</v>
          </cell>
          <cell r="M574" t="str">
            <v>-</v>
          </cell>
          <cell r="S574" t="str">
            <v>-</v>
          </cell>
          <cell r="T574" t="str">
            <v>-</v>
          </cell>
          <cell r="U574" t="str">
            <v>-</v>
          </cell>
          <cell r="V574" t="str">
            <v>-</v>
          </cell>
          <cell r="X574" t="str">
            <v>-</v>
          </cell>
          <cell r="Y574" t="str">
            <v>-</v>
          </cell>
          <cell r="Z574" t="str">
            <v>-</v>
          </cell>
          <cell r="AA574" t="str">
            <v>-</v>
          </cell>
          <cell r="AB574" t="str">
            <v>-</v>
          </cell>
          <cell r="AC574" t="str">
            <v>-</v>
          </cell>
          <cell r="AD574" t="str">
            <v>-</v>
          </cell>
          <cell r="AE574" t="str">
            <v>-</v>
          </cell>
          <cell r="AF574" t="str">
            <v>-</v>
          </cell>
          <cell r="AG574" t="str">
            <v>-</v>
          </cell>
          <cell r="AH574" t="str">
            <v>-</v>
          </cell>
          <cell r="AI574" t="str">
            <v>-</v>
          </cell>
          <cell r="AJ574" t="str">
            <v>-</v>
          </cell>
          <cell r="AK574" t="str">
            <v>-</v>
          </cell>
          <cell r="AL574" t="str">
            <v>-</v>
          </cell>
          <cell r="AM574" t="str">
            <v>-</v>
          </cell>
          <cell r="AN574" t="str">
            <v>-</v>
          </cell>
          <cell r="AO574" t="str">
            <v>-</v>
          </cell>
          <cell r="AP574" t="str">
            <v>-</v>
          </cell>
          <cell r="AQ574" t="str">
            <v>-</v>
          </cell>
          <cell r="AR574" t="str">
            <v>-</v>
          </cell>
          <cell r="AS574" t="str">
            <v>-</v>
          </cell>
          <cell r="AT574" t="str">
            <v>-</v>
          </cell>
          <cell r="AU574" t="str">
            <v>-</v>
          </cell>
        </row>
        <row r="575">
          <cell r="A575" t="str">
            <v>1704-5</v>
          </cell>
          <cell r="B575">
            <v>1704</v>
          </cell>
          <cell r="C575" t="str">
            <v>安心・安全で新しいニーズにこたえる特色ある学習環境づくり</v>
          </cell>
          <cell r="D575">
            <v>5</v>
          </cell>
          <cell r="E575" t="str">
            <v>-</v>
          </cell>
          <cell r="F575" t="str">
            <v>-</v>
          </cell>
          <cell r="G575" t="str">
            <v>-</v>
          </cell>
          <cell r="H575" t="str">
            <v>-</v>
          </cell>
          <cell r="I575" t="str">
            <v>-</v>
          </cell>
          <cell r="J575" t="str">
            <v>-</v>
          </cell>
          <cell r="K575" t="str">
            <v>-</v>
          </cell>
          <cell r="L575" t="str">
            <v>-</v>
          </cell>
          <cell r="M575" t="str">
            <v>-</v>
          </cell>
          <cell r="S575" t="str">
            <v>-</v>
          </cell>
          <cell r="T575" t="str">
            <v>-</v>
          </cell>
          <cell r="U575" t="str">
            <v>-</v>
          </cell>
          <cell r="V575" t="str">
            <v>-</v>
          </cell>
          <cell r="X575" t="str">
            <v>-</v>
          </cell>
          <cell r="Y575" t="str">
            <v>-</v>
          </cell>
          <cell r="Z575" t="str">
            <v>-</v>
          </cell>
          <cell r="AA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S575" t="str">
            <v>-</v>
          </cell>
          <cell r="AT575" t="str">
            <v>-</v>
          </cell>
          <cell r="AU575" t="str">
            <v>-</v>
          </cell>
        </row>
        <row r="576">
          <cell r="A576" t="str">
            <v>1704-6</v>
          </cell>
          <cell r="B576">
            <v>1704</v>
          </cell>
          <cell r="C576" t="str">
            <v>安心・安全で新しいニーズにこたえる特色ある学習環境づくり</v>
          </cell>
          <cell r="D576">
            <v>6</v>
          </cell>
          <cell r="E576" t="str">
            <v>-</v>
          </cell>
          <cell r="F576" t="str">
            <v>-</v>
          </cell>
          <cell r="G576" t="str">
            <v>-</v>
          </cell>
          <cell r="H576" t="str">
            <v>-</v>
          </cell>
          <cell r="I576" t="str">
            <v>-</v>
          </cell>
          <cell r="J576" t="str">
            <v>-</v>
          </cell>
          <cell r="K576" t="str">
            <v>-</v>
          </cell>
          <cell r="L576" t="str">
            <v>-</v>
          </cell>
          <cell r="M576" t="str">
            <v>-</v>
          </cell>
          <cell r="S576" t="str">
            <v>-</v>
          </cell>
          <cell r="T576" t="str">
            <v>-</v>
          </cell>
          <cell r="U576" t="str">
            <v>-</v>
          </cell>
          <cell r="V576" t="str">
            <v>-</v>
          </cell>
          <cell r="X576" t="str">
            <v>-</v>
          </cell>
          <cell r="Y576" t="str">
            <v>-</v>
          </cell>
          <cell r="Z576" t="str">
            <v>-</v>
          </cell>
          <cell r="AA576" t="str">
            <v>-</v>
          </cell>
          <cell r="AB576" t="str">
            <v>-</v>
          </cell>
          <cell r="AC576" t="str">
            <v>-</v>
          </cell>
          <cell r="AD576" t="str">
            <v>-</v>
          </cell>
          <cell r="AE576" t="str">
            <v>-</v>
          </cell>
          <cell r="AF576" t="str">
            <v>-</v>
          </cell>
          <cell r="AG576" t="str">
            <v>-</v>
          </cell>
          <cell r="AH576" t="str">
            <v>-</v>
          </cell>
          <cell r="AI576" t="str">
            <v>-</v>
          </cell>
          <cell r="AJ576" t="str">
            <v>-</v>
          </cell>
          <cell r="AK576" t="str">
            <v>-</v>
          </cell>
          <cell r="AL576" t="str">
            <v>-</v>
          </cell>
          <cell r="AM576" t="str">
            <v>-</v>
          </cell>
          <cell r="AN576" t="str">
            <v>-</v>
          </cell>
          <cell r="AO576" t="str">
            <v>-</v>
          </cell>
          <cell r="AP576" t="str">
            <v>-</v>
          </cell>
          <cell r="AQ576" t="str">
            <v>-</v>
          </cell>
          <cell r="AR576" t="str">
            <v>-</v>
          </cell>
          <cell r="AS576" t="str">
            <v>-</v>
          </cell>
          <cell r="AT576" t="str">
            <v>-</v>
          </cell>
          <cell r="AU576" t="str">
            <v>-</v>
          </cell>
        </row>
        <row r="577">
          <cell r="A577" t="str">
            <v>1704-7</v>
          </cell>
          <cell r="B577">
            <v>1704</v>
          </cell>
          <cell r="C577" t="str">
            <v>安心・安全で新しいニーズにこたえる特色ある学習環境づくり</v>
          </cell>
          <cell r="D577">
            <v>7</v>
          </cell>
          <cell r="E577" t="str">
            <v>-</v>
          </cell>
          <cell r="F577" t="str">
            <v>-</v>
          </cell>
          <cell r="G577" t="str">
            <v>-</v>
          </cell>
          <cell r="H577" t="str">
            <v>-</v>
          </cell>
          <cell r="I577" t="str">
            <v>-</v>
          </cell>
          <cell r="J577" t="str">
            <v>-</v>
          </cell>
          <cell r="K577" t="str">
            <v>-</v>
          </cell>
          <cell r="L577" t="str">
            <v>-</v>
          </cell>
          <cell r="M577" t="str">
            <v>-</v>
          </cell>
          <cell r="S577" t="str">
            <v>-</v>
          </cell>
          <cell r="T577" t="str">
            <v>-</v>
          </cell>
          <cell r="U577" t="str">
            <v>-</v>
          </cell>
          <cell r="V577" t="str">
            <v>-</v>
          </cell>
          <cell r="X577" t="str">
            <v>-</v>
          </cell>
          <cell r="Y577" t="str">
            <v>-</v>
          </cell>
          <cell r="Z577" t="str">
            <v>-</v>
          </cell>
          <cell r="AA577" t="str">
            <v>-</v>
          </cell>
          <cell r="AB577" t="str">
            <v>-</v>
          </cell>
          <cell r="AC577" t="str">
            <v>-</v>
          </cell>
          <cell r="AD577" t="str">
            <v>-</v>
          </cell>
          <cell r="AE577" t="str">
            <v>-</v>
          </cell>
          <cell r="AF577" t="str">
            <v>-</v>
          </cell>
          <cell r="AG577" t="str">
            <v>-</v>
          </cell>
          <cell r="AH577" t="str">
            <v>-</v>
          </cell>
          <cell r="AI577" t="str">
            <v>-</v>
          </cell>
          <cell r="AJ577" t="str">
            <v>-</v>
          </cell>
          <cell r="AK577" t="str">
            <v>-</v>
          </cell>
          <cell r="AL577" t="str">
            <v>-</v>
          </cell>
          <cell r="AM577" t="str">
            <v>-</v>
          </cell>
          <cell r="AN577" t="str">
            <v>-</v>
          </cell>
          <cell r="AO577" t="str">
            <v>-</v>
          </cell>
          <cell r="AP577" t="str">
            <v>-</v>
          </cell>
          <cell r="AQ577" t="str">
            <v>-</v>
          </cell>
          <cell r="AR577" t="str">
            <v>-</v>
          </cell>
          <cell r="AS577" t="str">
            <v>-</v>
          </cell>
          <cell r="AT577" t="str">
            <v>-</v>
          </cell>
          <cell r="AU577" t="str">
            <v>-</v>
          </cell>
        </row>
        <row r="578">
          <cell r="A578" t="str">
            <v>1704-8</v>
          </cell>
          <cell r="B578">
            <v>1704</v>
          </cell>
          <cell r="C578" t="str">
            <v>安心・安全で新しいニーズにこたえる特色ある学習環境づくり</v>
          </cell>
          <cell r="D578">
            <v>8</v>
          </cell>
          <cell r="E578" t="str">
            <v>-</v>
          </cell>
          <cell r="F578" t="str">
            <v>-</v>
          </cell>
          <cell r="G578" t="str">
            <v>-</v>
          </cell>
          <cell r="H578" t="str">
            <v>-</v>
          </cell>
          <cell r="I578" t="str">
            <v>-</v>
          </cell>
          <cell r="J578" t="str">
            <v>-</v>
          </cell>
          <cell r="K578" t="str">
            <v>-</v>
          </cell>
          <cell r="L578" t="str">
            <v>-</v>
          </cell>
          <cell r="M578" t="str">
            <v>-</v>
          </cell>
          <cell r="S578" t="str">
            <v>-</v>
          </cell>
          <cell r="T578" t="str">
            <v>-</v>
          </cell>
          <cell r="U578" t="str">
            <v>-</v>
          </cell>
          <cell r="V578" t="str">
            <v>-</v>
          </cell>
          <cell r="X578" t="str">
            <v>-</v>
          </cell>
          <cell r="Y578" t="str">
            <v>-</v>
          </cell>
          <cell r="Z578" t="str">
            <v>-</v>
          </cell>
          <cell r="AA578" t="str">
            <v>-</v>
          </cell>
          <cell r="AB578" t="str">
            <v>-</v>
          </cell>
          <cell r="AC578" t="str">
            <v>-</v>
          </cell>
          <cell r="AD578" t="str">
            <v>-</v>
          </cell>
          <cell r="AE578" t="str">
            <v>-</v>
          </cell>
          <cell r="AF578" t="str">
            <v>-</v>
          </cell>
          <cell r="AG578" t="str">
            <v>-</v>
          </cell>
          <cell r="AH578" t="str">
            <v>-</v>
          </cell>
          <cell r="AI578" t="str">
            <v>-</v>
          </cell>
          <cell r="AJ578" t="str">
            <v>-</v>
          </cell>
          <cell r="AK578" t="str">
            <v>-</v>
          </cell>
          <cell r="AL578" t="str">
            <v>-</v>
          </cell>
          <cell r="AM578" t="str">
            <v>-</v>
          </cell>
          <cell r="AN578" t="str">
            <v>-</v>
          </cell>
          <cell r="AO578" t="str">
            <v>-</v>
          </cell>
          <cell r="AP578" t="str">
            <v>-</v>
          </cell>
          <cell r="AQ578" t="str">
            <v>-</v>
          </cell>
          <cell r="AR578" t="str">
            <v>-</v>
          </cell>
          <cell r="AS578" t="str">
            <v>-</v>
          </cell>
          <cell r="AT578" t="str">
            <v>-</v>
          </cell>
          <cell r="AU578" t="str">
            <v>-</v>
          </cell>
        </row>
        <row r="579">
          <cell r="A579" t="str">
            <v>1704-9</v>
          </cell>
          <cell r="B579">
            <v>1704</v>
          </cell>
          <cell r="C579" t="str">
            <v>安心・安全で新しいニーズにこたえる特色ある学習環境づくり</v>
          </cell>
          <cell r="D579">
            <v>9</v>
          </cell>
          <cell r="E579" t="str">
            <v>-</v>
          </cell>
          <cell r="F579" t="str">
            <v>-</v>
          </cell>
          <cell r="G579" t="str">
            <v>-</v>
          </cell>
          <cell r="H579" t="str">
            <v>-</v>
          </cell>
          <cell r="I579" t="str">
            <v>-</v>
          </cell>
          <cell r="J579" t="str">
            <v>-</v>
          </cell>
          <cell r="K579" t="str">
            <v>-</v>
          </cell>
          <cell r="L579" t="str">
            <v>-</v>
          </cell>
          <cell r="M579" t="str">
            <v>-</v>
          </cell>
          <cell r="S579" t="str">
            <v>-</v>
          </cell>
          <cell r="T579" t="str">
            <v>-</v>
          </cell>
          <cell r="U579" t="str">
            <v>-</v>
          </cell>
          <cell r="V579" t="str">
            <v>-</v>
          </cell>
          <cell r="X579" t="str">
            <v>-</v>
          </cell>
          <cell r="Y579" t="str">
            <v>-</v>
          </cell>
          <cell r="Z579" t="str">
            <v>-</v>
          </cell>
          <cell r="AA579" t="str">
            <v>-</v>
          </cell>
          <cell r="AB579" t="str">
            <v>-</v>
          </cell>
          <cell r="AC579" t="str">
            <v>-</v>
          </cell>
          <cell r="AD579" t="str">
            <v>-</v>
          </cell>
          <cell r="AE579" t="str">
            <v>-</v>
          </cell>
          <cell r="AF579" t="str">
            <v>-</v>
          </cell>
          <cell r="AG579" t="str">
            <v>-</v>
          </cell>
          <cell r="AH579" t="str">
            <v>-</v>
          </cell>
          <cell r="AI579" t="str">
            <v>-</v>
          </cell>
          <cell r="AJ579" t="str">
            <v>-</v>
          </cell>
          <cell r="AK579" t="str">
            <v>-</v>
          </cell>
          <cell r="AL579" t="str">
            <v>-</v>
          </cell>
          <cell r="AM579" t="str">
            <v>-</v>
          </cell>
          <cell r="AN579" t="str">
            <v>-</v>
          </cell>
          <cell r="AO579" t="str">
            <v>-</v>
          </cell>
          <cell r="AP579" t="str">
            <v>-</v>
          </cell>
          <cell r="AQ579" t="str">
            <v>-</v>
          </cell>
          <cell r="AR579" t="str">
            <v>-</v>
          </cell>
          <cell r="AS579" t="str">
            <v>-</v>
          </cell>
          <cell r="AT579" t="str">
            <v>-</v>
          </cell>
          <cell r="AU579" t="str">
            <v>-</v>
          </cell>
        </row>
        <row r="580">
          <cell r="A580" t="str">
            <v>1801-1</v>
          </cell>
          <cell r="B580">
            <v>1801</v>
          </cell>
          <cell r="C580" t="str">
            <v>人生100年時代に向けてすべての人が学び続けることができる「学びのネットワーク」の拡充</v>
          </cell>
          <cell r="D580">
            <v>1</v>
          </cell>
          <cell r="E580" t="str">
            <v>生涯学習情報検索システム「京まなびネット」のページビュー数</v>
          </cell>
          <cell r="F580" t="str">
            <v>回</v>
          </cell>
          <cell r="G580" t="str">
            <v>教育委員会事務局</v>
          </cell>
          <cell r="H580" t="str">
            <v>生涯学習部生涯学習推進担当</v>
          </cell>
          <cell r="I580" t="str">
            <v>251-0410</v>
          </cell>
          <cell r="J580" t="str">
            <v>京都市のホームページ上で公開されている，「京まなびネット」のページビュー数</v>
          </cell>
          <cell r="K580" t="str">
            <v>京都のまち全体が学びの場となることをめざして，その進捗状況を示す指標</v>
          </cell>
          <cell r="L580" t="str">
            <v>出典：事業担当課調べ</v>
          </cell>
          <cell r="M580" t="str">
            <v>増加する方が良い指標</v>
          </cell>
          <cell r="N580" t="str">
            <v>-</v>
          </cell>
          <cell r="O580">
            <v>159000</v>
          </cell>
          <cell r="P580">
            <v>170925</v>
          </cell>
          <cell r="Q580">
            <v>182850</v>
          </cell>
          <cell r="R580">
            <v>194775</v>
          </cell>
          <cell r="S580" t="str">
            <v>R7</v>
          </cell>
          <cell r="T580">
            <v>206700</v>
          </cell>
          <cell r="U580" t="str">
            <v>②トレンド(すう勢値)による目標値</v>
          </cell>
          <cell r="V580" t="str">
            <v xml:space="preserve">令和3年度目標値を令和2年度実績値の約1.2倍で設定する。また，中長期目標である令和7年度目標値を令和3年度目標値の1.3倍とし，その達成に向け，各年度の目標を等差的に設定する。
</v>
          </cell>
          <cell r="W580">
            <v>132440</v>
          </cell>
          <cell r="X580" t="str">
            <v>-</v>
          </cell>
          <cell r="Z580" t="str">
            <v>-</v>
          </cell>
          <cell r="AA580" t="str">
            <v>-</v>
          </cell>
          <cell r="AB580" t="str">
            <v>-</v>
          </cell>
          <cell r="AC580" t="str">
            <v>-</v>
          </cell>
          <cell r="AD580">
            <v>0</v>
          </cell>
          <cell r="AE580" t="str">
            <v>-</v>
          </cell>
          <cell r="AF580" t="str">
            <v>-</v>
          </cell>
          <cell r="AG580">
            <v>0.64073536526366714</v>
          </cell>
          <cell r="AH580" t="str">
            <v>-</v>
          </cell>
          <cell r="AI580">
            <v>0</v>
          </cell>
          <cell r="AJ580" t="str">
            <v>-</v>
          </cell>
          <cell r="AK580" t="str">
            <v>-</v>
          </cell>
          <cell r="AL580" t="str">
            <v>-</v>
          </cell>
          <cell r="AM580" t="str">
            <v>コロナ禍の令和２年度の状況を踏まえて目標値を設定する必要があることから，令和３年度（令和２年度実績）は評価しない。</v>
          </cell>
          <cell r="AN580" t="str">
            <v>最新数値の目標値に対する達成度が
a：100％以上
b：80％以上～100％未満
c：60％以上～80％未満
d：40％以上～60％未満
e：40％未満</v>
          </cell>
          <cell r="AO580" t="str">
            <v>100％以上をaとし，以下20％刻みで基準を設定した。</v>
          </cell>
          <cell r="AP580" t="str">
            <v>-</v>
          </cell>
          <cell r="AQ580" t="str">
            <v>-</v>
          </cell>
          <cell r="AR580" t="str">
            <v>-</v>
          </cell>
          <cell r="AS580" t="str">
            <v>-</v>
          </cell>
          <cell r="AT580" t="str">
            <v>-</v>
          </cell>
          <cell r="AU580" t="str">
            <v>-</v>
          </cell>
        </row>
        <row r="581">
          <cell r="A581" t="str">
            <v>1801-2</v>
          </cell>
          <cell r="B581">
            <v>1801</v>
          </cell>
          <cell r="C581" t="str">
            <v>人生100年時代に向けてすべての人が学び続けることができる「学びのネットワーク」の拡充</v>
          </cell>
          <cell r="D581">
            <v>2</v>
          </cell>
          <cell r="E581" t="str">
            <v>京都市図書館の貸出者数</v>
          </cell>
          <cell r="F581" t="str">
            <v>千人</v>
          </cell>
          <cell r="G581" t="str">
            <v>教育委員会事務局</v>
          </cell>
          <cell r="H581" t="str">
            <v>生涯学習部施設運営担当</v>
          </cell>
          <cell r="I581" t="str">
            <v>801-8822</v>
          </cell>
          <cell r="J581" t="str">
            <v>京都市図書館の貸出者数</v>
          </cell>
          <cell r="K581" t="str">
            <v>京都のまち全体が学びの場となることをめざして，市民に最も身近な学びの拠点である図書館の活用状況を示す指標</v>
          </cell>
          <cell r="L581" t="str">
            <v>算出方法：京都市立図書館20館での貸出人数の合計
出典：事業担当課調べ</v>
          </cell>
          <cell r="M581" t="str">
            <v>増加する方が良い指標</v>
          </cell>
          <cell r="N581">
            <v>2477</v>
          </cell>
          <cell r="O581">
            <v>2517</v>
          </cell>
          <cell r="P581">
            <v>2557</v>
          </cell>
          <cell r="Q581">
            <v>2597</v>
          </cell>
          <cell r="R581">
            <v>2637</v>
          </cell>
          <cell r="S581" t="str">
            <v>R7</v>
          </cell>
          <cell r="T581">
            <v>2680</v>
          </cell>
          <cell r="U581" t="str">
            <v>②トレンド(すう勢値)による目標値</v>
          </cell>
          <cell r="V581" t="str">
            <v>令和元年度の貸出人数(2,437千人)の1.1倍の貸出人数を達成する。</v>
          </cell>
          <cell r="W581">
            <v>2087</v>
          </cell>
          <cell r="X581" t="str">
            <v>-</v>
          </cell>
          <cell r="Y581" t="str">
            <v>-</v>
          </cell>
          <cell r="Z581" t="str">
            <v>-</v>
          </cell>
          <cell r="AA581" t="str">
            <v>-</v>
          </cell>
          <cell r="AB581">
            <v>0.84255147355672189</v>
          </cell>
          <cell r="AC581" t="str">
            <v>-</v>
          </cell>
          <cell r="AD581" t="str">
            <v>-</v>
          </cell>
          <cell r="AE581" t="str">
            <v>-</v>
          </cell>
          <cell r="AF581" t="str">
            <v>-</v>
          </cell>
          <cell r="AG581">
            <v>0.77873134328358207</v>
          </cell>
          <cell r="AH581" t="str">
            <v>-</v>
          </cell>
          <cell r="AI581" t="str">
            <v>-</v>
          </cell>
          <cell r="AJ581" t="str">
            <v>-</v>
          </cell>
          <cell r="AK581" t="str">
            <v>-</v>
          </cell>
          <cell r="AL581" t="str">
            <v>-</v>
          </cell>
          <cell r="AM581" t="str">
            <v>-</v>
          </cell>
          <cell r="AN581" t="str">
            <v>最新数値の目標値に対する達成度が
a：100％以上
b：80％以上～100％未満
c：60％以上～80％未満
d：40％以上～60％未満
e：40％未満</v>
          </cell>
          <cell r="AO581" t="str">
            <v>100％以上をaとし，以下20％刻みで基準を設定した。</v>
          </cell>
          <cell r="AP581" t="str">
            <v>b</v>
          </cell>
          <cell r="AQ581" t="str">
            <v>-</v>
          </cell>
          <cell r="AR581" t="str">
            <v>-</v>
          </cell>
          <cell r="AS581" t="str">
            <v>-</v>
          </cell>
          <cell r="AT581" t="str">
            <v>-</v>
          </cell>
          <cell r="AU581">
            <v>1</v>
          </cell>
        </row>
        <row r="582">
          <cell r="A582" t="str">
            <v>1801-3</v>
          </cell>
          <cell r="B582">
            <v>1801</v>
          </cell>
          <cell r="C582" t="str">
            <v>人生100年時代に向けてすべての人が学び続けることができる「学びのネットワーク」の拡充</v>
          </cell>
          <cell r="D582">
            <v>3</v>
          </cell>
          <cell r="E582" t="str">
            <v>-</v>
          </cell>
          <cell r="F582" t="str">
            <v>-</v>
          </cell>
          <cell r="G582" t="str">
            <v>-</v>
          </cell>
          <cell r="H582" t="str">
            <v>-</v>
          </cell>
          <cell r="I582" t="str">
            <v>-</v>
          </cell>
          <cell r="J582" t="str">
            <v>-</v>
          </cell>
          <cell r="K582" t="str">
            <v>-</v>
          </cell>
          <cell r="L582" t="str">
            <v>-</v>
          </cell>
          <cell r="M582" t="str">
            <v>-</v>
          </cell>
          <cell r="S582" t="str">
            <v>-</v>
          </cell>
          <cell r="T582" t="str">
            <v>-</v>
          </cell>
          <cell r="U582" t="str">
            <v>-</v>
          </cell>
          <cell r="V582" t="str">
            <v>-</v>
          </cell>
          <cell r="X582" t="str">
            <v>-</v>
          </cell>
          <cell r="Y582" t="str">
            <v>-</v>
          </cell>
          <cell r="Z582" t="str">
            <v>-</v>
          </cell>
          <cell r="AA582" t="str">
            <v>-</v>
          </cell>
          <cell r="AB582" t="str">
            <v>-</v>
          </cell>
          <cell r="AC582" t="str">
            <v>-</v>
          </cell>
          <cell r="AD582" t="str">
            <v>-</v>
          </cell>
          <cell r="AE582" t="str">
            <v>-</v>
          </cell>
          <cell r="AF582" t="str">
            <v>-</v>
          </cell>
          <cell r="AG582" t="str">
            <v>-</v>
          </cell>
          <cell r="AH582" t="str">
            <v>-</v>
          </cell>
          <cell r="AI582" t="str">
            <v>-</v>
          </cell>
          <cell r="AJ582" t="str">
            <v>-</v>
          </cell>
          <cell r="AK582" t="str">
            <v>-</v>
          </cell>
          <cell r="AL582" t="str">
            <v>-</v>
          </cell>
          <cell r="AM582" t="str">
            <v>-</v>
          </cell>
          <cell r="AN582" t="str">
            <v>-</v>
          </cell>
          <cell r="AO582" t="str">
            <v>-</v>
          </cell>
          <cell r="AP582" t="str">
            <v>-</v>
          </cell>
          <cell r="AQ582" t="str">
            <v>-</v>
          </cell>
          <cell r="AR582" t="str">
            <v>-</v>
          </cell>
          <cell r="AS582" t="str">
            <v>-</v>
          </cell>
          <cell r="AT582" t="str">
            <v>-</v>
          </cell>
          <cell r="AU582" t="str">
            <v>-</v>
          </cell>
        </row>
        <row r="583">
          <cell r="A583" t="str">
            <v>1801-4</v>
          </cell>
          <cell r="B583">
            <v>1801</v>
          </cell>
          <cell r="C583" t="str">
            <v>人生100年時代に向けてすべての人が学び続けることができる「学びのネットワーク」の拡充</v>
          </cell>
          <cell r="D583">
            <v>4</v>
          </cell>
          <cell r="E583" t="str">
            <v>-</v>
          </cell>
          <cell r="F583" t="str">
            <v>-</v>
          </cell>
          <cell r="G583" t="str">
            <v>-</v>
          </cell>
          <cell r="H583" t="str">
            <v>-</v>
          </cell>
          <cell r="I583" t="str">
            <v>-</v>
          </cell>
          <cell r="J583" t="str">
            <v>-</v>
          </cell>
          <cell r="K583" t="str">
            <v>-</v>
          </cell>
          <cell r="L583" t="str">
            <v>-</v>
          </cell>
          <cell r="M583" t="str">
            <v>-</v>
          </cell>
          <cell r="S583" t="str">
            <v>-</v>
          </cell>
          <cell r="T583" t="str">
            <v>-</v>
          </cell>
          <cell r="U583" t="str">
            <v>-</v>
          </cell>
          <cell r="V583" t="str">
            <v>-</v>
          </cell>
          <cell r="X583" t="str">
            <v>-</v>
          </cell>
          <cell r="Y583" t="str">
            <v>-</v>
          </cell>
          <cell r="Z583" t="str">
            <v>-</v>
          </cell>
          <cell r="AA583" t="str">
            <v>-</v>
          </cell>
          <cell r="AB583" t="str">
            <v>-</v>
          </cell>
          <cell r="AC583" t="str">
            <v>-</v>
          </cell>
          <cell r="AD583" t="str">
            <v>-</v>
          </cell>
          <cell r="AE583" t="str">
            <v>-</v>
          </cell>
          <cell r="AF583" t="str">
            <v>-</v>
          </cell>
          <cell r="AG583" t="str">
            <v>-</v>
          </cell>
          <cell r="AH583" t="str">
            <v>-</v>
          </cell>
          <cell r="AI583" t="str">
            <v>-</v>
          </cell>
          <cell r="AJ583" t="str">
            <v>-</v>
          </cell>
          <cell r="AK583" t="str">
            <v>-</v>
          </cell>
          <cell r="AL583" t="str">
            <v>-</v>
          </cell>
          <cell r="AM583" t="str">
            <v>-</v>
          </cell>
          <cell r="AN583" t="str">
            <v>-</v>
          </cell>
          <cell r="AO583" t="str">
            <v>-</v>
          </cell>
          <cell r="AP583" t="str">
            <v>-</v>
          </cell>
          <cell r="AQ583" t="str">
            <v>-</v>
          </cell>
          <cell r="AR583" t="str">
            <v>-</v>
          </cell>
          <cell r="AS583" t="str">
            <v>-</v>
          </cell>
          <cell r="AT583" t="str">
            <v>-</v>
          </cell>
          <cell r="AU583" t="str">
            <v>-</v>
          </cell>
        </row>
        <row r="584">
          <cell r="A584" t="str">
            <v>1801-5</v>
          </cell>
          <cell r="B584">
            <v>1801</v>
          </cell>
          <cell r="C584" t="str">
            <v>人生100年時代に向けてすべての人が学び続けることができる「学びのネットワーク」の拡充</v>
          </cell>
          <cell r="D584">
            <v>5</v>
          </cell>
          <cell r="E584" t="str">
            <v>-</v>
          </cell>
          <cell r="F584" t="str">
            <v>-</v>
          </cell>
          <cell r="G584" t="str">
            <v>-</v>
          </cell>
          <cell r="H584" t="str">
            <v>-</v>
          </cell>
          <cell r="I584" t="str">
            <v>-</v>
          </cell>
          <cell r="J584" t="str">
            <v>-</v>
          </cell>
          <cell r="K584" t="str">
            <v>-</v>
          </cell>
          <cell r="L584" t="str">
            <v>-</v>
          </cell>
          <cell r="M584" t="str">
            <v>-</v>
          </cell>
          <cell r="S584" t="str">
            <v>-</v>
          </cell>
          <cell r="T584" t="str">
            <v>-</v>
          </cell>
          <cell r="U584" t="str">
            <v>-</v>
          </cell>
          <cell r="V584" t="str">
            <v>-</v>
          </cell>
          <cell r="X584" t="str">
            <v>-</v>
          </cell>
          <cell r="Y584" t="str">
            <v>-</v>
          </cell>
          <cell r="Z584" t="str">
            <v>-</v>
          </cell>
          <cell r="AA584" t="str">
            <v>-</v>
          </cell>
          <cell r="AB584" t="str">
            <v>-</v>
          </cell>
          <cell r="AC584" t="str">
            <v>-</v>
          </cell>
          <cell r="AD584" t="str">
            <v>-</v>
          </cell>
          <cell r="AE584" t="str">
            <v>-</v>
          </cell>
          <cell r="AF584" t="str">
            <v>-</v>
          </cell>
          <cell r="AG584" t="str">
            <v>-</v>
          </cell>
          <cell r="AH584" t="str">
            <v>-</v>
          </cell>
          <cell r="AI584" t="str">
            <v>-</v>
          </cell>
          <cell r="AJ584" t="str">
            <v>-</v>
          </cell>
          <cell r="AK584" t="str">
            <v>-</v>
          </cell>
          <cell r="AL584" t="str">
            <v>-</v>
          </cell>
          <cell r="AM584" t="str">
            <v>-</v>
          </cell>
          <cell r="AN584" t="str">
            <v>-</v>
          </cell>
          <cell r="AO584" t="str">
            <v>-</v>
          </cell>
          <cell r="AP584" t="str">
            <v>-</v>
          </cell>
          <cell r="AQ584" t="str">
            <v>-</v>
          </cell>
          <cell r="AR584" t="str">
            <v>-</v>
          </cell>
          <cell r="AS584" t="str">
            <v>-</v>
          </cell>
          <cell r="AT584" t="str">
            <v>-</v>
          </cell>
          <cell r="AU584" t="str">
            <v>-</v>
          </cell>
        </row>
        <row r="585">
          <cell r="A585" t="str">
            <v>1801-6</v>
          </cell>
          <cell r="B585">
            <v>1801</v>
          </cell>
          <cell r="C585" t="str">
            <v>人生100年時代に向けてすべての人が学び続けることができる「学びのネットワーク」の拡充</v>
          </cell>
          <cell r="D585">
            <v>6</v>
          </cell>
          <cell r="E585" t="str">
            <v>-</v>
          </cell>
          <cell r="F585" t="str">
            <v>-</v>
          </cell>
          <cell r="G585" t="str">
            <v>-</v>
          </cell>
          <cell r="H585" t="str">
            <v>-</v>
          </cell>
          <cell r="I585" t="str">
            <v>-</v>
          </cell>
          <cell r="J585" t="str">
            <v>-</v>
          </cell>
          <cell r="K585" t="str">
            <v>-</v>
          </cell>
          <cell r="L585" t="str">
            <v>-</v>
          </cell>
          <cell r="M585" t="str">
            <v>-</v>
          </cell>
          <cell r="S585" t="str">
            <v>-</v>
          </cell>
          <cell r="T585" t="str">
            <v>-</v>
          </cell>
          <cell r="U585" t="str">
            <v>-</v>
          </cell>
          <cell r="V585" t="str">
            <v>-</v>
          </cell>
          <cell r="X585" t="str">
            <v>-</v>
          </cell>
          <cell r="Y585" t="str">
            <v>-</v>
          </cell>
          <cell r="Z585" t="str">
            <v>-</v>
          </cell>
          <cell r="AA585" t="str">
            <v>-</v>
          </cell>
          <cell r="AB585" t="str">
            <v>-</v>
          </cell>
          <cell r="AC585" t="str">
            <v>-</v>
          </cell>
          <cell r="AD585" t="str">
            <v>-</v>
          </cell>
          <cell r="AE585" t="str">
            <v>-</v>
          </cell>
          <cell r="AF585" t="str">
            <v>-</v>
          </cell>
          <cell r="AG585" t="str">
            <v>-</v>
          </cell>
          <cell r="AH585" t="str">
            <v>-</v>
          </cell>
          <cell r="AI585" t="str">
            <v>-</v>
          </cell>
          <cell r="AJ585" t="str">
            <v>-</v>
          </cell>
          <cell r="AK585" t="str">
            <v>-</v>
          </cell>
          <cell r="AL585" t="str">
            <v>-</v>
          </cell>
          <cell r="AM585" t="str">
            <v>-</v>
          </cell>
          <cell r="AN585" t="str">
            <v>-</v>
          </cell>
          <cell r="AO585" t="str">
            <v>-</v>
          </cell>
          <cell r="AP585" t="str">
            <v>-</v>
          </cell>
          <cell r="AQ585" t="str">
            <v>-</v>
          </cell>
          <cell r="AR585" t="str">
            <v>-</v>
          </cell>
          <cell r="AS585" t="str">
            <v>-</v>
          </cell>
          <cell r="AT585" t="str">
            <v>-</v>
          </cell>
          <cell r="AU585" t="str">
            <v>-</v>
          </cell>
        </row>
        <row r="586">
          <cell r="A586" t="str">
            <v>1801-7</v>
          </cell>
          <cell r="B586">
            <v>1801</v>
          </cell>
          <cell r="C586" t="str">
            <v>人生100年時代に向けてすべての人が学び続けることができる「学びのネットワーク」の拡充</v>
          </cell>
          <cell r="D586">
            <v>7</v>
          </cell>
          <cell r="E586" t="str">
            <v>-</v>
          </cell>
          <cell r="F586" t="str">
            <v>-</v>
          </cell>
          <cell r="G586" t="str">
            <v>-</v>
          </cell>
          <cell r="H586" t="str">
            <v>-</v>
          </cell>
          <cell r="I586" t="str">
            <v>-</v>
          </cell>
          <cell r="J586" t="str">
            <v>-</v>
          </cell>
          <cell r="K586" t="str">
            <v>-</v>
          </cell>
          <cell r="L586" t="str">
            <v>-</v>
          </cell>
          <cell r="M586" t="str">
            <v>-</v>
          </cell>
          <cell r="S586" t="str">
            <v>-</v>
          </cell>
          <cell r="T586" t="str">
            <v>-</v>
          </cell>
          <cell r="U586" t="str">
            <v>-</v>
          </cell>
          <cell r="V586" t="str">
            <v>-</v>
          </cell>
          <cell r="X586" t="str">
            <v>-</v>
          </cell>
          <cell r="Y586" t="str">
            <v>-</v>
          </cell>
          <cell r="Z586" t="str">
            <v>-</v>
          </cell>
          <cell r="AA586" t="str">
            <v>-</v>
          </cell>
          <cell r="AB586" t="str">
            <v>-</v>
          </cell>
          <cell r="AC586" t="str">
            <v>-</v>
          </cell>
          <cell r="AD586" t="str">
            <v>-</v>
          </cell>
          <cell r="AE586" t="str">
            <v>-</v>
          </cell>
          <cell r="AF586" t="str">
            <v>-</v>
          </cell>
          <cell r="AG586" t="str">
            <v>-</v>
          </cell>
          <cell r="AH586" t="str">
            <v>-</v>
          </cell>
          <cell r="AI586" t="str">
            <v>-</v>
          </cell>
          <cell r="AJ586" t="str">
            <v>-</v>
          </cell>
          <cell r="AK586" t="str">
            <v>-</v>
          </cell>
          <cell r="AL586" t="str">
            <v>-</v>
          </cell>
          <cell r="AM586" t="str">
            <v>-</v>
          </cell>
          <cell r="AN586" t="str">
            <v>-</v>
          </cell>
          <cell r="AO586" t="str">
            <v>-</v>
          </cell>
          <cell r="AP586" t="str">
            <v>-</v>
          </cell>
          <cell r="AQ586" t="str">
            <v>-</v>
          </cell>
          <cell r="AR586" t="str">
            <v>-</v>
          </cell>
          <cell r="AS586" t="str">
            <v>-</v>
          </cell>
          <cell r="AT586" t="str">
            <v>-</v>
          </cell>
          <cell r="AU586" t="str">
            <v>-</v>
          </cell>
        </row>
        <row r="587">
          <cell r="A587" t="str">
            <v>1801-8</v>
          </cell>
          <cell r="B587">
            <v>1801</v>
          </cell>
          <cell r="C587" t="str">
            <v>人生100年時代に向けてすべての人が学び続けることができる「学びのネットワーク」の拡充</v>
          </cell>
          <cell r="D587">
            <v>8</v>
          </cell>
          <cell r="E587" t="str">
            <v>-</v>
          </cell>
          <cell r="F587" t="str">
            <v>-</v>
          </cell>
          <cell r="G587" t="str">
            <v>-</v>
          </cell>
          <cell r="H587" t="str">
            <v>-</v>
          </cell>
          <cell r="I587" t="str">
            <v>-</v>
          </cell>
          <cell r="J587" t="str">
            <v>-</v>
          </cell>
          <cell r="K587" t="str">
            <v>-</v>
          </cell>
          <cell r="L587" t="str">
            <v>-</v>
          </cell>
          <cell r="M587" t="str">
            <v>-</v>
          </cell>
          <cell r="S587" t="str">
            <v>-</v>
          </cell>
          <cell r="T587" t="str">
            <v>-</v>
          </cell>
          <cell r="U587" t="str">
            <v>-</v>
          </cell>
          <cell r="V587" t="str">
            <v>-</v>
          </cell>
          <cell r="X587" t="str">
            <v>-</v>
          </cell>
          <cell r="Y587" t="str">
            <v>-</v>
          </cell>
          <cell r="Z587" t="str">
            <v>-</v>
          </cell>
          <cell r="AA587" t="str">
            <v>-</v>
          </cell>
          <cell r="AB587" t="str">
            <v>-</v>
          </cell>
          <cell r="AC587" t="str">
            <v>-</v>
          </cell>
          <cell r="AD587" t="str">
            <v>-</v>
          </cell>
          <cell r="AE587" t="str">
            <v>-</v>
          </cell>
          <cell r="AF587" t="str">
            <v>-</v>
          </cell>
          <cell r="AG587" t="str">
            <v>-</v>
          </cell>
          <cell r="AH587" t="str">
            <v>-</v>
          </cell>
          <cell r="AI587" t="str">
            <v>-</v>
          </cell>
          <cell r="AJ587" t="str">
            <v>-</v>
          </cell>
          <cell r="AK587" t="str">
            <v>-</v>
          </cell>
          <cell r="AL587" t="str">
            <v>-</v>
          </cell>
          <cell r="AM587" t="str">
            <v>-</v>
          </cell>
          <cell r="AN587" t="str">
            <v>-</v>
          </cell>
          <cell r="AO587" t="str">
            <v>-</v>
          </cell>
          <cell r="AP587" t="str">
            <v>-</v>
          </cell>
          <cell r="AQ587" t="str">
            <v>-</v>
          </cell>
          <cell r="AR587" t="str">
            <v>-</v>
          </cell>
          <cell r="AS587" t="str">
            <v>-</v>
          </cell>
          <cell r="AT587" t="str">
            <v>-</v>
          </cell>
          <cell r="AU587" t="str">
            <v>-</v>
          </cell>
        </row>
        <row r="588">
          <cell r="A588" t="str">
            <v>1801-9</v>
          </cell>
          <cell r="B588">
            <v>1801</v>
          </cell>
          <cell r="C588" t="str">
            <v>人生100年時代に向けてすべての人が学び続けることができる「学びのネットワーク」の拡充</v>
          </cell>
          <cell r="D588">
            <v>9</v>
          </cell>
          <cell r="E588" t="str">
            <v>-</v>
          </cell>
          <cell r="F588" t="str">
            <v>-</v>
          </cell>
          <cell r="G588" t="str">
            <v>-</v>
          </cell>
          <cell r="H588" t="str">
            <v>-</v>
          </cell>
          <cell r="I588" t="str">
            <v>-</v>
          </cell>
          <cell r="J588" t="str">
            <v>-</v>
          </cell>
          <cell r="K588" t="str">
            <v>-</v>
          </cell>
          <cell r="L588" t="str">
            <v>-</v>
          </cell>
          <cell r="M588" t="str">
            <v>-</v>
          </cell>
          <cell r="S588" t="str">
            <v>-</v>
          </cell>
          <cell r="T588" t="str">
            <v>-</v>
          </cell>
          <cell r="U588" t="str">
            <v>-</v>
          </cell>
          <cell r="V588" t="str">
            <v>-</v>
          </cell>
          <cell r="X588" t="str">
            <v>-</v>
          </cell>
          <cell r="Y588" t="str">
            <v>-</v>
          </cell>
          <cell r="Z588" t="str">
            <v>-</v>
          </cell>
          <cell r="AA588" t="str">
            <v>-</v>
          </cell>
          <cell r="AB588" t="str">
            <v>-</v>
          </cell>
          <cell r="AC588" t="str">
            <v>-</v>
          </cell>
          <cell r="AD588" t="str">
            <v>-</v>
          </cell>
          <cell r="AE588" t="str">
            <v>-</v>
          </cell>
          <cell r="AF588" t="str">
            <v>-</v>
          </cell>
          <cell r="AG588" t="str">
            <v>-</v>
          </cell>
          <cell r="AH588" t="str">
            <v>-</v>
          </cell>
          <cell r="AI588" t="str">
            <v>-</v>
          </cell>
          <cell r="AJ588" t="str">
            <v>-</v>
          </cell>
          <cell r="AK588" t="str">
            <v>-</v>
          </cell>
          <cell r="AL588" t="str">
            <v>-</v>
          </cell>
          <cell r="AM588" t="str">
            <v>-</v>
          </cell>
          <cell r="AN588" t="str">
            <v>-</v>
          </cell>
          <cell r="AO588" t="str">
            <v>-</v>
          </cell>
          <cell r="AP588" t="str">
            <v>-</v>
          </cell>
          <cell r="AQ588" t="str">
            <v>-</v>
          </cell>
          <cell r="AR588" t="str">
            <v>-</v>
          </cell>
          <cell r="AS588" t="str">
            <v>-</v>
          </cell>
          <cell r="AT588" t="str">
            <v>-</v>
          </cell>
          <cell r="AU588" t="str">
            <v>-</v>
          </cell>
        </row>
        <row r="589">
          <cell r="A589" t="str">
            <v>1802-1</v>
          </cell>
          <cell r="B589">
            <v>1802</v>
          </cell>
          <cell r="C589" t="str">
            <v>学んだことを生かして社会のさまざまな場面で参画・活躍できる環境づくり</v>
          </cell>
          <cell r="D589">
            <v>1</v>
          </cell>
          <cell r="E589" t="str">
            <v>博物館ふれあいボランティア等活動回数</v>
          </cell>
          <cell r="F589" t="str">
            <v>回</v>
          </cell>
          <cell r="G589" t="str">
            <v>教育委員会事務局</v>
          </cell>
          <cell r="H589" t="str">
            <v>生涯学習部生涯学習推進担当
生涯学習部学校地域協働推進担当</v>
          </cell>
          <cell r="I589" t="str">
            <v>251-0420
251-0444</v>
          </cell>
          <cell r="J589" t="str">
            <v>「博物館ふれあいボランティア」「情報モラル市民インストラクター」の活動回数</v>
          </cell>
          <cell r="K589" t="str">
            <v>自らの学びを京都のまちや地域に活かしている市民の増加状況を示す指標</v>
          </cell>
          <cell r="L589" t="str">
            <v>出典：事業担当課調べ</v>
          </cell>
          <cell r="M589" t="str">
            <v>増加する方が良い指標</v>
          </cell>
          <cell r="N589" t="str">
            <v>-</v>
          </cell>
          <cell r="O589">
            <v>3300</v>
          </cell>
          <cell r="P589">
            <v>3800</v>
          </cell>
          <cell r="Q589">
            <v>4300</v>
          </cell>
          <cell r="R589">
            <v>4800</v>
          </cell>
          <cell r="S589" t="str">
            <v>R7</v>
          </cell>
          <cell r="T589">
            <v>5300</v>
          </cell>
          <cell r="U589" t="str">
            <v>④外的要因を踏まえた目標値</v>
          </cell>
          <cell r="V589" t="str">
            <v>単年度目標及び中長期目標は，令和2年度実績値（約2,800回）から毎年500回ずつ増やすことで設定する。</v>
          </cell>
          <cell r="W589">
            <v>2871</v>
          </cell>
          <cell r="X589" t="str">
            <v>-</v>
          </cell>
          <cell r="Y589" t="str">
            <v>-</v>
          </cell>
          <cell r="Z589" t="str">
            <v>-</v>
          </cell>
          <cell r="AA589" t="str">
            <v>-</v>
          </cell>
          <cell r="AB589" t="str">
            <v>-</v>
          </cell>
          <cell r="AC589" t="str">
            <v>-</v>
          </cell>
          <cell r="AD589" t="str">
            <v>-</v>
          </cell>
          <cell r="AE589" t="str">
            <v>-</v>
          </cell>
          <cell r="AF589" t="str">
            <v>-</v>
          </cell>
          <cell r="AG589">
            <v>0.54169811320754713</v>
          </cell>
          <cell r="AH589" t="str">
            <v>-</v>
          </cell>
          <cell r="AI589" t="str">
            <v>-</v>
          </cell>
          <cell r="AJ589" t="str">
            <v>-</v>
          </cell>
          <cell r="AK589" t="str">
            <v>-</v>
          </cell>
          <cell r="AL589" t="str">
            <v>-</v>
          </cell>
          <cell r="AM589" t="str">
            <v>コロナ禍の令和２年度の状況を踏まえて目標値を設定する必要があることから，令和３年度（令和２年度実績）は評価しない。</v>
          </cell>
          <cell r="AN589" t="str">
            <v>最新数値の目標値に対する達成度が
a：100％以上
b：80％以上～100％未満
c：60％以上～80％未満
d：40％以上～60％未満
e：40％未満</v>
          </cell>
          <cell r="AO589" t="str">
            <v>100％以上をaとし，以下20％刻みで基準を設定した。</v>
          </cell>
          <cell r="AP589" t="str">
            <v>-</v>
          </cell>
          <cell r="AQ589" t="str">
            <v>-</v>
          </cell>
          <cell r="AR589" t="str">
            <v>-</v>
          </cell>
          <cell r="AS589" t="str">
            <v>-</v>
          </cell>
          <cell r="AT589" t="str">
            <v>-</v>
          </cell>
          <cell r="AU589" t="str">
            <v>-</v>
          </cell>
        </row>
        <row r="590">
          <cell r="A590" t="str">
            <v>1802-2</v>
          </cell>
          <cell r="B590">
            <v>1802</v>
          </cell>
          <cell r="C590" t="str">
            <v>学んだことを生かして社会のさまざまな場面で参画・活躍できる環境づくり</v>
          </cell>
          <cell r="D590">
            <v>2</v>
          </cell>
          <cell r="E590" t="str">
            <v>-</v>
          </cell>
          <cell r="F590" t="str">
            <v>-</v>
          </cell>
          <cell r="G590" t="str">
            <v>-</v>
          </cell>
          <cell r="H590" t="str">
            <v>-</v>
          </cell>
          <cell r="I590" t="str">
            <v>-</v>
          </cell>
          <cell r="J590" t="str">
            <v>-</v>
          </cell>
          <cell r="K590" t="str">
            <v>-</v>
          </cell>
          <cell r="L590" t="str">
            <v>-</v>
          </cell>
          <cell r="M590" t="str">
            <v>-</v>
          </cell>
          <cell r="S590" t="str">
            <v>-</v>
          </cell>
          <cell r="T590" t="str">
            <v>-</v>
          </cell>
          <cell r="U590" t="str">
            <v>-</v>
          </cell>
          <cell r="V590" t="str">
            <v>-</v>
          </cell>
          <cell r="X590" t="str">
            <v>-</v>
          </cell>
          <cell r="Y590" t="str">
            <v>-</v>
          </cell>
          <cell r="Z590" t="str">
            <v>-</v>
          </cell>
          <cell r="AA590" t="str">
            <v>-</v>
          </cell>
          <cell r="AB590" t="str">
            <v>-</v>
          </cell>
          <cell r="AC590" t="str">
            <v>-</v>
          </cell>
          <cell r="AD590" t="str">
            <v>-</v>
          </cell>
          <cell r="AE590" t="str">
            <v>-</v>
          </cell>
          <cell r="AF590" t="str">
            <v>-</v>
          </cell>
          <cell r="AG590" t="str">
            <v>-</v>
          </cell>
          <cell r="AH590" t="str">
            <v>-</v>
          </cell>
          <cell r="AI590" t="str">
            <v>-</v>
          </cell>
          <cell r="AJ590" t="str">
            <v>-</v>
          </cell>
          <cell r="AK590" t="str">
            <v>-</v>
          </cell>
          <cell r="AL590" t="str">
            <v>-</v>
          </cell>
          <cell r="AM590" t="str">
            <v>-</v>
          </cell>
          <cell r="AN590" t="str">
            <v>-</v>
          </cell>
          <cell r="AO590" t="str">
            <v>-</v>
          </cell>
          <cell r="AP590" t="str">
            <v>-</v>
          </cell>
          <cell r="AQ590" t="str">
            <v>-</v>
          </cell>
          <cell r="AR590" t="str">
            <v>-</v>
          </cell>
          <cell r="AS590" t="str">
            <v>-</v>
          </cell>
          <cell r="AT590" t="str">
            <v>-</v>
          </cell>
          <cell r="AU590" t="str">
            <v>-</v>
          </cell>
        </row>
        <row r="591">
          <cell r="A591" t="str">
            <v>1802-3</v>
          </cell>
          <cell r="B591">
            <v>1802</v>
          </cell>
          <cell r="C591" t="str">
            <v>学んだことを生かして社会のさまざまな場面で参画・活躍できる環境づくり</v>
          </cell>
          <cell r="D591">
            <v>3</v>
          </cell>
          <cell r="E591" t="str">
            <v>-</v>
          </cell>
          <cell r="F591" t="str">
            <v>-</v>
          </cell>
          <cell r="G591" t="str">
            <v>-</v>
          </cell>
          <cell r="H591" t="str">
            <v>-</v>
          </cell>
          <cell r="I591" t="str">
            <v>-</v>
          </cell>
          <cell r="J591" t="str">
            <v>-</v>
          </cell>
          <cell r="K591" t="str">
            <v>-</v>
          </cell>
          <cell r="L591" t="str">
            <v>-</v>
          </cell>
          <cell r="M591" t="str">
            <v>-</v>
          </cell>
          <cell r="S591" t="str">
            <v>-</v>
          </cell>
          <cell r="T591" t="str">
            <v>-</v>
          </cell>
          <cell r="U591" t="str">
            <v>-</v>
          </cell>
          <cell r="V591" t="str">
            <v>-</v>
          </cell>
          <cell r="X591" t="str">
            <v>-</v>
          </cell>
          <cell r="Y591" t="str">
            <v>-</v>
          </cell>
          <cell r="Z591" t="str">
            <v>-</v>
          </cell>
          <cell r="AA591" t="str">
            <v>-</v>
          </cell>
          <cell r="AB591" t="str">
            <v>-</v>
          </cell>
          <cell r="AC591" t="str">
            <v>-</v>
          </cell>
          <cell r="AD591" t="str">
            <v>-</v>
          </cell>
          <cell r="AE591" t="str">
            <v>-</v>
          </cell>
          <cell r="AF591" t="str">
            <v>-</v>
          </cell>
          <cell r="AG591" t="str">
            <v>-</v>
          </cell>
          <cell r="AH591" t="str">
            <v>-</v>
          </cell>
          <cell r="AI591" t="str">
            <v>-</v>
          </cell>
          <cell r="AJ591" t="str">
            <v>-</v>
          </cell>
          <cell r="AK591" t="str">
            <v>-</v>
          </cell>
          <cell r="AL591" t="str">
            <v>-</v>
          </cell>
          <cell r="AM591" t="str">
            <v>-</v>
          </cell>
          <cell r="AN591" t="str">
            <v>-</v>
          </cell>
          <cell r="AO591" t="str">
            <v>-</v>
          </cell>
          <cell r="AP591" t="str">
            <v>-</v>
          </cell>
          <cell r="AQ591" t="str">
            <v>-</v>
          </cell>
          <cell r="AR591" t="str">
            <v>-</v>
          </cell>
          <cell r="AS591" t="str">
            <v>-</v>
          </cell>
          <cell r="AT591" t="str">
            <v>-</v>
          </cell>
          <cell r="AU591" t="str">
            <v>-</v>
          </cell>
        </row>
        <row r="592">
          <cell r="A592" t="str">
            <v>1802-4</v>
          </cell>
          <cell r="B592">
            <v>1802</v>
          </cell>
          <cell r="C592" t="str">
            <v>学んだことを生かして社会のさまざまな場面で参画・活躍できる環境づくり</v>
          </cell>
          <cell r="D592">
            <v>4</v>
          </cell>
          <cell r="E592" t="str">
            <v>-</v>
          </cell>
          <cell r="F592" t="str">
            <v>-</v>
          </cell>
          <cell r="G592" t="str">
            <v>-</v>
          </cell>
          <cell r="H592" t="str">
            <v>-</v>
          </cell>
          <cell r="I592" t="str">
            <v>-</v>
          </cell>
          <cell r="J592" t="str">
            <v>-</v>
          </cell>
          <cell r="K592" t="str">
            <v>-</v>
          </cell>
          <cell r="L592" t="str">
            <v>-</v>
          </cell>
          <cell r="M592" t="str">
            <v>-</v>
          </cell>
          <cell r="S592" t="str">
            <v>-</v>
          </cell>
          <cell r="T592" t="str">
            <v>-</v>
          </cell>
          <cell r="U592" t="str">
            <v>-</v>
          </cell>
          <cell r="V592" t="str">
            <v>-</v>
          </cell>
          <cell r="X592" t="str">
            <v>-</v>
          </cell>
          <cell r="Y592" t="str">
            <v>-</v>
          </cell>
          <cell r="Z592" t="str">
            <v>-</v>
          </cell>
          <cell r="AA592" t="str">
            <v>-</v>
          </cell>
          <cell r="AB592" t="str">
            <v>-</v>
          </cell>
          <cell r="AC592" t="str">
            <v>-</v>
          </cell>
          <cell r="AD592" t="str">
            <v>-</v>
          </cell>
          <cell r="AE592" t="str">
            <v>-</v>
          </cell>
          <cell r="AF592" t="str">
            <v>-</v>
          </cell>
          <cell r="AG592" t="str">
            <v>-</v>
          </cell>
          <cell r="AH592" t="str">
            <v>-</v>
          </cell>
          <cell r="AI592" t="str">
            <v>-</v>
          </cell>
          <cell r="AJ592" t="str">
            <v>-</v>
          </cell>
          <cell r="AK592" t="str">
            <v>-</v>
          </cell>
          <cell r="AL592" t="str">
            <v>-</v>
          </cell>
          <cell r="AM592" t="str">
            <v>-</v>
          </cell>
          <cell r="AN592" t="str">
            <v>-</v>
          </cell>
          <cell r="AO592" t="str">
            <v>-</v>
          </cell>
          <cell r="AP592" t="str">
            <v>-</v>
          </cell>
          <cell r="AQ592" t="str">
            <v>-</v>
          </cell>
          <cell r="AR592" t="str">
            <v>-</v>
          </cell>
          <cell r="AS592" t="str">
            <v>-</v>
          </cell>
          <cell r="AT592" t="str">
            <v>-</v>
          </cell>
          <cell r="AU592" t="str">
            <v>-</v>
          </cell>
        </row>
        <row r="593">
          <cell r="A593" t="str">
            <v>1802-5</v>
          </cell>
          <cell r="B593">
            <v>1802</v>
          </cell>
          <cell r="C593" t="str">
            <v>学んだことを生かして社会のさまざまな場面で参画・活躍できる環境づくり</v>
          </cell>
          <cell r="D593">
            <v>5</v>
          </cell>
          <cell r="E593" t="str">
            <v>-</v>
          </cell>
          <cell r="F593" t="str">
            <v>-</v>
          </cell>
          <cell r="G593" t="str">
            <v>-</v>
          </cell>
          <cell r="H593" t="str">
            <v>-</v>
          </cell>
          <cell r="I593" t="str">
            <v>-</v>
          </cell>
          <cell r="J593" t="str">
            <v>-</v>
          </cell>
          <cell r="K593" t="str">
            <v>-</v>
          </cell>
          <cell r="L593" t="str">
            <v>-</v>
          </cell>
          <cell r="M593" t="str">
            <v>-</v>
          </cell>
          <cell r="S593" t="str">
            <v>-</v>
          </cell>
          <cell r="T593" t="str">
            <v>-</v>
          </cell>
          <cell r="U593" t="str">
            <v>-</v>
          </cell>
          <cell r="V593" t="str">
            <v>-</v>
          </cell>
          <cell r="X593" t="str">
            <v>-</v>
          </cell>
          <cell r="Y593" t="str">
            <v>-</v>
          </cell>
          <cell r="Z593" t="str">
            <v>-</v>
          </cell>
          <cell r="AA593" t="str">
            <v>-</v>
          </cell>
          <cell r="AB593" t="str">
            <v>-</v>
          </cell>
          <cell r="AC593" t="str">
            <v>-</v>
          </cell>
          <cell r="AD593" t="str">
            <v>-</v>
          </cell>
          <cell r="AE593" t="str">
            <v>-</v>
          </cell>
          <cell r="AF593" t="str">
            <v>-</v>
          </cell>
          <cell r="AG593" t="str">
            <v>-</v>
          </cell>
          <cell r="AH593" t="str">
            <v>-</v>
          </cell>
          <cell r="AI593" t="str">
            <v>-</v>
          </cell>
          <cell r="AJ593" t="str">
            <v>-</v>
          </cell>
          <cell r="AK593" t="str">
            <v>-</v>
          </cell>
          <cell r="AL593" t="str">
            <v>-</v>
          </cell>
          <cell r="AM593" t="str">
            <v>-</v>
          </cell>
          <cell r="AN593" t="str">
            <v>-</v>
          </cell>
          <cell r="AO593" t="str">
            <v>-</v>
          </cell>
          <cell r="AP593" t="str">
            <v>-</v>
          </cell>
          <cell r="AQ593" t="str">
            <v>-</v>
          </cell>
          <cell r="AR593" t="str">
            <v>-</v>
          </cell>
          <cell r="AS593" t="str">
            <v>-</v>
          </cell>
          <cell r="AT593" t="str">
            <v>-</v>
          </cell>
          <cell r="AU593" t="str">
            <v>-</v>
          </cell>
        </row>
        <row r="594">
          <cell r="A594" t="str">
            <v>1802-6</v>
          </cell>
          <cell r="B594">
            <v>1802</v>
          </cell>
          <cell r="C594" t="str">
            <v>学んだことを生かして社会のさまざまな場面で参画・活躍できる環境づくり</v>
          </cell>
          <cell r="D594">
            <v>6</v>
          </cell>
          <cell r="E594" t="str">
            <v>-</v>
          </cell>
          <cell r="F594" t="str">
            <v>-</v>
          </cell>
          <cell r="G594" t="str">
            <v>-</v>
          </cell>
          <cell r="H594" t="str">
            <v>-</v>
          </cell>
          <cell r="I594" t="str">
            <v>-</v>
          </cell>
          <cell r="J594" t="str">
            <v>-</v>
          </cell>
          <cell r="K594" t="str">
            <v>-</v>
          </cell>
          <cell r="L594" t="str">
            <v>-</v>
          </cell>
          <cell r="M594" t="str">
            <v>-</v>
          </cell>
          <cell r="S594" t="str">
            <v>-</v>
          </cell>
          <cell r="T594" t="str">
            <v>-</v>
          </cell>
          <cell r="U594" t="str">
            <v>-</v>
          </cell>
          <cell r="V594" t="str">
            <v>-</v>
          </cell>
          <cell r="X594" t="str">
            <v>-</v>
          </cell>
          <cell r="Y594" t="str">
            <v>-</v>
          </cell>
          <cell r="Z594" t="str">
            <v>-</v>
          </cell>
          <cell r="AA594" t="str">
            <v>-</v>
          </cell>
          <cell r="AB594" t="str">
            <v>-</v>
          </cell>
          <cell r="AC594" t="str">
            <v>-</v>
          </cell>
          <cell r="AD594" t="str">
            <v>-</v>
          </cell>
          <cell r="AE594" t="str">
            <v>-</v>
          </cell>
          <cell r="AF594" t="str">
            <v>-</v>
          </cell>
          <cell r="AG594" t="str">
            <v>-</v>
          </cell>
          <cell r="AH594" t="str">
            <v>-</v>
          </cell>
          <cell r="AI594" t="str">
            <v>-</v>
          </cell>
          <cell r="AJ594" t="str">
            <v>-</v>
          </cell>
          <cell r="AK594" t="str">
            <v>-</v>
          </cell>
          <cell r="AL594" t="str">
            <v>-</v>
          </cell>
          <cell r="AM594" t="str">
            <v>-</v>
          </cell>
          <cell r="AN594" t="str">
            <v>-</v>
          </cell>
          <cell r="AO594" t="str">
            <v>-</v>
          </cell>
          <cell r="AP594" t="str">
            <v>-</v>
          </cell>
          <cell r="AQ594" t="str">
            <v>-</v>
          </cell>
          <cell r="AR594" t="str">
            <v>-</v>
          </cell>
          <cell r="AS594" t="str">
            <v>-</v>
          </cell>
          <cell r="AT594" t="str">
            <v>-</v>
          </cell>
          <cell r="AU594" t="str">
            <v>-</v>
          </cell>
        </row>
        <row r="595">
          <cell r="A595" t="str">
            <v>1802-7</v>
          </cell>
          <cell r="B595">
            <v>1802</v>
          </cell>
          <cell r="C595" t="str">
            <v>学んだことを生かして社会のさまざまな場面で参画・活躍できる環境づくり</v>
          </cell>
          <cell r="D595">
            <v>7</v>
          </cell>
          <cell r="E595" t="str">
            <v>-</v>
          </cell>
          <cell r="F595" t="str">
            <v>-</v>
          </cell>
          <cell r="G595" t="str">
            <v>-</v>
          </cell>
          <cell r="H595" t="str">
            <v>-</v>
          </cell>
          <cell r="I595" t="str">
            <v>-</v>
          </cell>
          <cell r="J595" t="str">
            <v>-</v>
          </cell>
          <cell r="K595" t="str">
            <v>-</v>
          </cell>
          <cell r="L595" t="str">
            <v>-</v>
          </cell>
          <cell r="M595" t="str">
            <v>-</v>
          </cell>
          <cell r="S595" t="str">
            <v>-</v>
          </cell>
          <cell r="T595" t="str">
            <v>-</v>
          </cell>
          <cell r="U595" t="str">
            <v>-</v>
          </cell>
          <cell r="V595" t="str">
            <v>-</v>
          </cell>
          <cell r="X595" t="str">
            <v>-</v>
          </cell>
          <cell r="Y595" t="str">
            <v>-</v>
          </cell>
          <cell r="Z595" t="str">
            <v>-</v>
          </cell>
          <cell r="AA595" t="str">
            <v>-</v>
          </cell>
          <cell r="AB595" t="str">
            <v>-</v>
          </cell>
          <cell r="AC595" t="str">
            <v>-</v>
          </cell>
          <cell r="AD595" t="str">
            <v>-</v>
          </cell>
          <cell r="AE595" t="str">
            <v>-</v>
          </cell>
          <cell r="AF595" t="str">
            <v>-</v>
          </cell>
          <cell r="AG595" t="str">
            <v>-</v>
          </cell>
          <cell r="AH595" t="str">
            <v>-</v>
          </cell>
          <cell r="AI595" t="str">
            <v>-</v>
          </cell>
          <cell r="AJ595" t="str">
            <v>-</v>
          </cell>
          <cell r="AK595" t="str">
            <v>-</v>
          </cell>
          <cell r="AL595" t="str">
            <v>-</v>
          </cell>
          <cell r="AM595" t="str">
            <v>-</v>
          </cell>
          <cell r="AN595" t="str">
            <v>-</v>
          </cell>
          <cell r="AO595" t="str">
            <v>-</v>
          </cell>
          <cell r="AP595" t="str">
            <v>-</v>
          </cell>
          <cell r="AQ595" t="str">
            <v>-</v>
          </cell>
          <cell r="AR595" t="str">
            <v>-</v>
          </cell>
          <cell r="AS595" t="str">
            <v>-</v>
          </cell>
          <cell r="AT595" t="str">
            <v>-</v>
          </cell>
          <cell r="AU595" t="str">
            <v>-</v>
          </cell>
        </row>
        <row r="596">
          <cell r="A596" t="str">
            <v>1802-8</v>
          </cell>
          <cell r="B596">
            <v>1802</v>
          </cell>
          <cell r="C596" t="str">
            <v>学んだことを生かして社会のさまざまな場面で参画・活躍できる環境づくり</v>
          </cell>
          <cell r="D596">
            <v>8</v>
          </cell>
          <cell r="E596" t="str">
            <v>-</v>
          </cell>
          <cell r="F596" t="str">
            <v>-</v>
          </cell>
          <cell r="G596" t="str">
            <v>-</v>
          </cell>
          <cell r="H596" t="str">
            <v>-</v>
          </cell>
          <cell r="I596" t="str">
            <v>-</v>
          </cell>
          <cell r="J596" t="str">
            <v>-</v>
          </cell>
          <cell r="K596" t="str">
            <v>-</v>
          </cell>
          <cell r="L596" t="str">
            <v>-</v>
          </cell>
          <cell r="M596" t="str">
            <v>-</v>
          </cell>
          <cell r="S596" t="str">
            <v>-</v>
          </cell>
          <cell r="T596" t="str">
            <v>-</v>
          </cell>
          <cell r="U596" t="str">
            <v>-</v>
          </cell>
          <cell r="V596" t="str">
            <v>-</v>
          </cell>
          <cell r="X596" t="str">
            <v>-</v>
          </cell>
          <cell r="Y596" t="str">
            <v>-</v>
          </cell>
          <cell r="Z596" t="str">
            <v>-</v>
          </cell>
          <cell r="AA596" t="str">
            <v>-</v>
          </cell>
          <cell r="AB596" t="str">
            <v>-</v>
          </cell>
          <cell r="AC596" t="str">
            <v>-</v>
          </cell>
          <cell r="AD596" t="str">
            <v>-</v>
          </cell>
          <cell r="AE596" t="str">
            <v>-</v>
          </cell>
          <cell r="AF596" t="str">
            <v>-</v>
          </cell>
          <cell r="AG596" t="str">
            <v>-</v>
          </cell>
          <cell r="AH596" t="str">
            <v>-</v>
          </cell>
          <cell r="AI596" t="str">
            <v>-</v>
          </cell>
          <cell r="AJ596" t="str">
            <v>-</v>
          </cell>
          <cell r="AK596" t="str">
            <v>-</v>
          </cell>
          <cell r="AL596" t="str">
            <v>-</v>
          </cell>
          <cell r="AM596" t="str">
            <v>-</v>
          </cell>
          <cell r="AN596" t="str">
            <v>-</v>
          </cell>
          <cell r="AO596" t="str">
            <v>-</v>
          </cell>
          <cell r="AP596" t="str">
            <v>-</v>
          </cell>
          <cell r="AQ596" t="str">
            <v>-</v>
          </cell>
          <cell r="AR596" t="str">
            <v>-</v>
          </cell>
          <cell r="AS596" t="str">
            <v>-</v>
          </cell>
          <cell r="AT596" t="str">
            <v>-</v>
          </cell>
          <cell r="AU596" t="str">
            <v>-</v>
          </cell>
        </row>
        <row r="597">
          <cell r="A597" t="str">
            <v>1802-9</v>
          </cell>
          <cell r="B597">
            <v>1802</v>
          </cell>
          <cell r="C597" t="str">
            <v>学んだことを生かして社会のさまざまな場面で参画・活躍できる環境づくり</v>
          </cell>
          <cell r="D597">
            <v>9</v>
          </cell>
          <cell r="E597" t="str">
            <v>-</v>
          </cell>
          <cell r="F597" t="str">
            <v>-</v>
          </cell>
          <cell r="G597" t="str">
            <v>-</v>
          </cell>
          <cell r="H597" t="str">
            <v>-</v>
          </cell>
          <cell r="I597" t="str">
            <v>-</v>
          </cell>
          <cell r="J597" t="str">
            <v>-</v>
          </cell>
          <cell r="K597" t="str">
            <v>-</v>
          </cell>
          <cell r="L597" t="str">
            <v>-</v>
          </cell>
          <cell r="M597" t="str">
            <v>-</v>
          </cell>
          <cell r="S597" t="str">
            <v>-</v>
          </cell>
          <cell r="T597" t="str">
            <v>-</v>
          </cell>
          <cell r="U597" t="str">
            <v>-</v>
          </cell>
          <cell r="V597" t="str">
            <v>-</v>
          </cell>
          <cell r="X597" t="str">
            <v>-</v>
          </cell>
          <cell r="Y597" t="str">
            <v>-</v>
          </cell>
          <cell r="Z597" t="str">
            <v>-</v>
          </cell>
          <cell r="AA597" t="str">
            <v>-</v>
          </cell>
          <cell r="AB597" t="str">
            <v>-</v>
          </cell>
          <cell r="AC597" t="str">
            <v>-</v>
          </cell>
          <cell r="AD597" t="str">
            <v>-</v>
          </cell>
          <cell r="AE597" t="str">
            <v>-</v>
          </cell>
          <cell r="AF597" t="str">
            <v>-</v>
          </cell>
          <cell r="AG597" t="str">
            <v>-</v>
          </cell>
          <cell r="AH597" t="str">
            <v>-</v>
          </cell>
          <cell r="AI597" t="str">
            <v>-</v>
          </cell>
          <cell r="AJ597" t="str">
            <v>-</v>
          </cell>
          <cell r="AK597" t="str">
            <v>-</v>
          </cell>
          <cell r="AL597" t="str">
            <v>-</v>
          </cell>
          <cell r="AM597" t="str">
            <v>-</v>
          </cell>
          <cell r="AN597" t="str">
            <v>-</v>
          </cell>
          <cell r="AO597" t="str">
            <v>-</v>
          </cell>
          <cell r="AP597" t="str">
            <v>-</v>
          </cell>
          <cell r="AQ597" t="str">
            <v>-</v>
          </cell>
          <cell r="AR597" t="str">
            <v>-</v>
          </cell>
          <cell r="AS597" t="str">
            <v>-</v>
          </cell>
          <cell r="AT597" t="str">
            <v>-</v>
          </cell>
          <cell r="AU597" t="str">
            <v>-</v>
          </cell>
        </row>
        <row r="598">
          <cell r="A598" t="str">
            <v>1803-1</v>
          </cell>
          <cell r="B598">
            <v>1803</v>
          </cell>
          <cell r="C598" t="str">
            <v>子どもを共に育む気運づくり</v>
          </cell>
          <cell r="D598">
            <v>1</v>
          </cell>
          <cell r="E598" t="str">
            <v>子どもを共に育む京都市民憲章実践推進者表彰応募件数</v>
          </cell>
          <cell r="F598" t="str">
            <v>件</v>
          </cell>
          <cell r="G598" t="str">
            <v>子ども若者はぐくみ局</v>
          </cell>
          <cell r="H598" t="str">
            <v>はぐくみ創造推進室</v>
          </cell>
          <cell r="I598" t="str">
            <v>251-0457</v>
          </cell>
          <cell r="J598" t="str">
            <v>「子どもを共に育む京都市民憲章(愛称：京都はぐくみ憲章)」の行動の輪を広げるため，同憲章の実践活動としてモデルとなる活動やユニークな活動を表彰する「実践推進者表彰」への応募件数(自薦，他薦を含む。)</v>
          </cell>
          <cell r="K598" t="str">
            <v>「京都はぐくみ憲章」の市民への普及状況及び実践活動の広がりを示す指標</v>
          </cell>
          <cell r="L598" t="str">
            <v>算出方法：子どもを共に育む京都市民憲章実践推進者表彰応募件数
出典：事業担当課調べ</v>
          </cell>
          <cell r="M598" t="str">
            <v>増加する方が良い指標</v>
          </cell>
          <cell r="N598">
            <v>36</v>
          </cell>
          <cell r="S598" t="str">
            <v>-</v>
          </cell>
          <cell r="T598" t="str">
            <v>-</v>
          </cell>
          <cell r="U598" t="str">
            <v>②トレンド(すう勢値)による目標値</v>
          </cell>
          <cell r="V598" t="str">
            <v>過去3年間の平均値</v>
          </cell>
          <cell r="W598">
            <v>27</v>
          </cell>
          <cell r="X598" t="str">
            <v>-</v>
          </cell>
          <cell r="Y598" t="str">
            <v>-</v>
          </cell>
          <cell r="Z598" t="str">
            <v>-</v>
          </cell>
          <cell r="AA598" t="str">
            <v>-</v>
          </cell>
          <cell r="AB598">
            <v>0.75</v>
          </cell>
          <cell r="AC598" t="str">
            <v>-</v>
          </cell>
          <cell r="AD598" t="str">
            <v>-</v>
          </cell>
          <cell r="AE598" t="str">
            <v>-</v>
          </cell>
          <cell r="AF598" t="str">
            <v>-</v>
          </cell>
          <cell r="AG598" t="str">
            <v>-</v>
          </cell>
          <cell r="AH598" t="str">
            <v>-</v>
          </cell>
          <cell r="AI598" t="str">
            <v>-</v>
          </cell>
          <cell r="AJ598" t="str">
            <v>-</v>
          </cell>
          <cell r="AK598" t="str">
            <v>-</v>
          </cell>
          <cell r="AL598" t="str">
            <v>-</v>
          </cell>
          <cell r="AM598" t="str">
            <v>(参考)過去3年の応募件数
H29：35件
H30：35件
R元：38件</v>
          </cell>
          <cell r="AN598" t="str">
            <v>最新数値の目標値に対する達成度が
a：100％以上
b：80％以上～100％未満
c：60％以上～80％未満
d：40％以上～60％未満
e：40％未満</v>
          </cell>
          <cell r="AO598" t="str">
            <v>過去3年間の平均値を当該年度の目標値とし，目標値に対する達成度が100％以上をaとし，以下20％刻みで基準を設定した。</v>
          </cell>
          <cell r="AP598" t="str">
            <v>c</v>
          </cell>
          <cell r="AQ598" t="str">
            <v>-</v>
          </cell>
          <cell r="AR598" t="str">
            <v>-</v>
          </cell>
          <cell r="AS598" t="str">
            <v>-</v>
          </cell>
          <cell r="AT598" t="str">
            <v>-</v>
          </cell>
          <cell r="AU598">
            <v>1</v>
          </cell>
        </row>
        <row r="599">
          <cell r="A599" t="str">
            <v>1803-2</v>
          </cell>
          <cell r="B599">
            <v>1803</v>
          </cell>
          <cell r="C599" t="str">
            <v>子どもを共に育む気運づくり</v>
          </cell>
          <cell r="D599">
            <v>2</v>
          </cell>
          <cell r="E599" t="str">
            <v>みやこ子ども土曜塾事業の団体登録数</v>
          </cell>
          <cell r="F599" t="str">
            <v>件</v>
          </cell>
          <cell r="G599" t="str">
            <v>子ども若者はぐくみ局</v>
          </cell>
          <cell r="H599" t="str">
            <v>はぐくみ創造推進室</v>
          </cell>
          <cell r="I599" t="str">
            <v>251-0457</v>
          </cell>
          <cell r="J599" t="str">
            <v>未就学児～小中学生を対象に豊かな学びと育ちの場を提供している「みやこ子ども土曜塾」事業を実施する団体の登録件数</v>
          </cell>
          <cell r="K599" t="str">
            <v>市民ぐるみのみやこ子ども土曜塾事業の広がりを示す指標</v>
          </cell>
          <cell r="L599" t="str">
            <v>算出方法：年度末の団体登録数
出典：事業担当課調べ</v>
          </cell>
          <cell r="M599" t="str">
            <v>増加する方が良い指標</v>
          </cell>
          <cell r="N599">
            <v>1120</v>
          </cell>
          <cell r="O599">
            <v>1170</v>
          </cell>
          <cell r="P599">
            <v>1220</v>
          </cell>
          <cell r="Q599">
            <v>1270</v>
          </cell>
          <cell r="R599">
            <v>1320</v>
          </cell>
          <cell r="S599" t="str">
            <v>R7</v>
          </cell>
          <cell r="T599">
            <v>1370</v>
          </cell>
          <cell r="U599" t="str">
            <v>②トレンド(すう勢値)による目標値</v>
          </cell>
          <cell r="V599" t="str">
            <v>令和元年度までの過去3年の平均増加数を基に，毎年60件ずつ登録団体数が増えることを目標とする。</v>
          </cell>
          <cell r="W599">
            <v>1092</v>
          </cell>
          <cell r="X599" t="str">
            <v>-</v>
          </cell>
          <cell r="Y599" t="str">
            <v>-</v>
          </cell>
          <cell r="Z599" t="str">
            <v>-</v>
          </cell>
          <cell r="AA599" t="str">
            <v>-</v>
          </cell>
          <cell r="AB599">
            <v>0.97499999999999998</v>
          </cell>
          <cell r="AC599" t="str">
            <v>-</v>
          </cell>
          <cell r="AD599" t="str">
            <v>-</v>
          </cell>
          <cell r="AE599" t="str">
            <v>-</v>
          </cell>
          <cell r="AF599" t="str">
            <v>-</v>
          </cell>
          <cell r="AG599">
            <v>0.79708029197080288</v>
          </cell>
          <cell r="AH599" t="str">
            <v>-</v>
          </cell>
          <cell r="AI599" t="str">
            <v>-</v>
          </cell>
          <cell r="AJ599" t="str">
            <v>-</v>
          </cell>
          <cell r="AK599" t="str">
            <v>-</v>
          </cell>
          <cell r="AL599" t="str">
            <v>-</v>
          </cell>
          <cell r="AM599" t="str">
            <v>各年度の目標値
R2：1,120件
R3：1,170件
R4：1,220件
R5：1,270件
R6：1,320件
R7：1,370件
(参考)過去3年の平均増加数
H28：877件
H29：999件(+122)
H30：1,010件(+11)
R元：1,074件(+64)</v>
          </cell>
          <cell r="AN599" t="str">
            <v>最新数値の目標値に対する達成度が
a：90％以上
b：85％以上～90％未満
c：80％以上～85％未満
d：75％以上～80％未満
e：75％未満</v>
          </cell>
          <cell r="AO599" t="str">
            <v>令和元年度までの過去3年の平均増加数を基に，毎年50件ずつ登録団体数が増えることを目標として，当該年度の数値目標に対する達成度が90％以上をaとし，以下5％刻みで基準を設定した。</v>
          </cell>
          <cell r="AP599" t="str">
            <v>a</v>
          </cell>
          <cell r="AQ599" t="str">
            <v>-</v>
          </cell>
          <cell r="AR599" t="str">
            <v>-</v>
          </cell>
          <cell r="AS599" t="str">
            <v>-</v>
          </cell>
          <cell r="AT599" t="str">
            <v>-</v>
          </cell>
          <cell r="AU599">
            <v>1</v>
          </cell>
        </row>
        <row r="600">
          <cell r="A600" t="str">
            <v>1803-3</v>
          </cell>
          <cell r="B600">
            <v>1803</v>
          </cell>
          <cell r="C600" t="str">
            <v>子どもを共に育む気運づくり</v>
          </cell>
          <cell r="D600">
            <v>3</v>
          </cell>
          <cell r="E600" t="str">
            <v>「親支援プログラム(ほっこり子育てひろば」参加者の満足度</v>
          </cell>
          <cell r="F600" t="str">
            <v>％</v>
          </cell>
          <cell r="G600" t="str">
            <v>子ども若者はぐくみ局</v>
          </cell>
          <cell r="H600" t="str">
            <v>育成推進課</v>
          </cell>
          <cell r="I600" t="str">
            <v>748-0016</v>
          </cell>
          <cell r="J600" t="str">
            <v>学校・幼稚園・保育所等の場で，地域の支援者の協力を得て，親同士が親としての心構えや必要な知識・技術を学び合い，子育ての不安や孤立感を軽減させる「親支援プログラム(ほっこり子育てひろば)」の参加者の満足度</v>
          </cell>
          <cell r="K600" t="str">
            <v>市民ぐるみで子どもたちを育むまちづくりに向けて，地域で子育てを学び合う場へ参加した親の満足度を示す指標</v>
          </cell>
          <cell r="L600" t="str">
            <v>算出方法：ほっこり子育てひろば参加者アンケートにおける「参加してみて良かったと思われましたか」の設問に，「良かった」もしくは「わりと良かった」と回答した参加者の割合
出典：事業担当課調べ</v>
          </cell>
          <cell r="M600" t="str">
            <v>増加する方が良い指標</v>
          </cell>
          <cell r="N600">
            <v>100</v>
          </cell>
          <cell r="O600">
            <v>100</v>
          </cell>
          <cell r="P600">
            <v>100</v>
          </cell>
          <cell r="Q600">
            <v>100</v>
          </cell>
          <cell r="R600">
            <v>100</v>
          </cell>
          <cell r="S600" t="str">
            <v>-</v>
          </cell>
          <cell r="T600" t="str">
            <v>-</v>
          </cell>
          <cell r="U600" t="str">
            <v>②トレンド(すう勢値)による目標値</v>
          </cell>
          <cell r="V600" t="str">
            <v>全ての参加者が満足している状態を目指す。</v>
          </cell>
          <cell r="W600">
            <v>99</v>
          </cell>
          <cell r="X600" t="str">
            <v>-</v>
          </cell>
          <cell r="Y600" t="str">
            <v>-</v>
          </cell>
          <cell r="Z600" t="str">
            <v>-</v>
          </cell>
          <cell r="AA600" t="str">
            <v>-</v>
          </cell>
          <cell r="AB600">
            <v>0.99</v>
          </cell>
          <cell r="AC600" t="str">
            <v>-</v>
          </cell>
          <cell r="AD600" t="str">
            <v>-</v>
          </cell>
          <cell r="AE600" t="str">
            <v>-</v>
          </cell>
          <cell r="AF600" t="str">
            <v>-</v>
          </cell>
          <cell r="AG600" t="str">
            <v>-</v>
          </cell>
          <cell r="AH600" t="str">
            <v>-</v>
          </cell>
          <cell r="AI600" t="str">
            <v>-</v>
          </cell>
          <cell r="AJ600" t="str">
            <v>-</v>
          </cell>
          <cell r="AK600" t="str">
            <v>-</v>
          </cell>
          <cell r="AL600" t="str">
            <v>-</v>
          </cell>
          <cell r="AM600" t="str">
            <v xml:space="preserve">(参考)過去3年の満足度
H29：97.45％
H30：97％
R元：97.6％
</v>
          </cell>
          <cell r="AN600" t="str">
            <v>最新数値が
a：95％以上
b：90％以上～95％未満
c：85％以上～90％未満
d：80％以上～85％未満
e：80％未満</v>
          </cell>
          <cell r="AO600" t="str">
            <v xml:space="preserve">ほっこり子育てひろば参加者アンケートにおける「参加してみて良かったと思われましたか」の設問に，「良かった」もしくは「わりと良かった」と回答した参加者の割合が，95％以上の場合をaとし，以下5％刻みで設定した。 </v>
          </cell>
          <cell r="AP600" t="str">
            <v>a</v>
          </cell>
          <cell r="AQ600" t="str">
            <v>-</v>
          </cell>
          <cell r="AR600" t="str">
            <v>-</v>
          </cell>
          <cell r="AS600" t="str">
            <v>-</v>
          </cell>
          <cell r="AT600" t="str">
            <v>-</v>
          </cell>
          <cell r="AU600">
            <v>1</v>
          </cell>
        </row>
        <row r="601">
          <cell r="A601" t="str">
            <v>1803-4</v>
          </cell>
          <cell r="B601">
            <v>1803</v>
          </cell>
          <cell r="C601" t="str">
            <v>子どもを共に育む気運づくり</v>
          </cell>
          <cell r="D601">
            <v>4</v>
          </cell>
          <cell r="E601" t="str">
            <v>-</v>
          </cell>
          <cell r="F601" t="str">
            <v>-</v>
          </cell>
          <cell r="G601" t="str">
            <v>-</v>
          </cell>
          <cell r="H601" t="str">
            <v>-</v>
          </cell>
          <cell r="I601" t="str">
            <v>-</v>
          </cell>
          <cell r="J601" t="str">
            <v>-</v>
          </cell>
          <cell r="K601" t="str">
            <v>-</v>
          </cell>
          <cell r="L601" t="str">
            <v>-</v>
          </cell>
          <cell r="M601" t="str">
            <v>-</v>
          </cell>
          <cell r="S601" t="str">
            <v>-</v>
          </cell>
          <cell r="T601" t="str">
            <v>-</v>
          </cell>
          <cell r="U601" t="str">
            <v>-</v>
          </cell>
          <cell r="V601" t="str">
            <v>-</v>
          </cell>
          <cell r="X601" t="str">
            <v>-</v>
          </cell>
          <cell r="Y601" t="str">
            <v>-</v>
          </cell>
          <cell r="Z601" t="str">
            <v>-</v>
          </cell>
          <cell r="AA601" t="str">
            <v>-</v>
          </cell>
          <cell r="AB601" t="str">
            <v>-</v>
          </cell>
          <cell r="AC601" t="str">
            <v>-</v>
          </cell>
          <cell r="AD601" t="str">
            <v>-</v>
          </cell>
          <cell r="AE601" t="str">
            <v>-</v>
          </cell>
          <cell r="AF601" t="str">
            <v>-</v>
          </cell>
          <cell r="AG601" t="str">
            <v>-</v>
          </cell>
          <cell r="AH601" t="str">
            <v>-</v>
          </cell>
          <cell r="AI601" t="str">
            <v>-</v>
          </cell>
          <cell r="AJ601" t="str">
            <v>-</v>
          </cell>
          <cell r="AK601" t="str">
            <v>-</v>
          </cell>
          <cell r="AL601" t="str">
            <v>-</v>
          </cell>
          <cell r="AM601" t="str">
            <v>-</v>
          </cell>
          <cell r="AN601" t="str">
            <v>-</v>
          </cell>
          <cell r="AO601" t="str">
            <v>-</v>
          </cell>
          <cell r="AP601" t="str">
            <v>-</v>
          </cell>
          <cell r="AQ601" t="str">
            <v>-</v>
          </cell>
          <cell r="AR601" t="str">
            <v>-</v>
          </cell>
          <cell r="AS601" t="str">
            <v>-</v>
          </cell>
          <cell r="AT601" t="str">
            <v>-</v>
          </cell>
          <cell r="AU601" t="str">
            <v>-</v>
          </cell>
        </row>
        <row r="602">
          <cell r="A602" t="str">
            <v>1803-5</v>
          </cell>
          <cell r="B602">
            <v>1803</v>
          </cell>
          <cell r="C602" t="str">
            <v>子どもを共に育む気運づくり</v>
          </cell>
          <cell r="D602">
            <v>5</v>
          </cell>
          <cell r="E602" t="str">
            <v>-</v>
          </cell>
          <cell r="F602" t="str">
            <v>-</v>
          </cell>
          <cell r="G602" t="str">
            <v>-</v>
          </cell>
          <cell r="H602" t="str">
            <v>-</v>
          </cell>
          <cell r="I602" t="str">
            <v>-</v>
          </cell>
          <cell r="J602" t="str">
            <v>-</v>
          </cell>
          <cell r="K602" t="str">
            <v>-</v>
          </cell>
          <cell r="L602" t="str">
            <v>-</v>
          </cell>
          <cell r="M602" t="str">
            <v>-</v>
          </cell>
          <cell r="S602" t="str">
            <v>-</v>
          </cell>
          <cell r="T602" t="str">
            <v>-</v>
          </cell>
          <cell r="U602" t="str">
            <v>-</v>
          </cell>
          <cell r="V602" t="str">
            <v>-</v>
          </cell>
          <cell r="X602" t="str">
            <v>-</v>
          </cell>
          <cell r="Y602" t="str">
            <v>-</v>
          </cell>
          <cell r="Z602" t="str">
            <v>-</v>
          </cell>
          <cell r="AA602" t="str">
            <v>-</v>
          </cell>
          <cell r="AB602" t="str">
            <v>-</v>
          </cell>
          <cell r="AC602" t="str">
            <v>-</v>
          </cell>
          <cell r="AD602" t="str">
            <v>-</v>
          </cell>
          <cell r="AE602" t="str">
            <v>-</v>
          </cell>
          <cell r="AF602" t="str">
            <v>-</v>
          </cell>
          <cell r="AG602" t="str">
            <v>-</v>
          </cell>
          <cell r="AH602" t="str">
            <v>-</v>
          </cell>
          <cell r="AI602" t="str">
            <v>-</v>
          </cell>
          <cell r="AJ602" t="str">
            <v>-</v>
          </cell>
          <cell r="AK602" t="str">
            <v>-</v>
          </cell>
          <cell r="AL602" t="str">
            <v>-</v>
          </cell>
          <cell r="AM602" t="str">
            <v>-</v>
          </cell>
          <cell r="AN602" t="str">
            <v>-</v>
          </cell>
          <cell r="AO602" t="str">
            <v>-</v>
          </cell>
          <cell r="AP602" t="str">
            <v>-</v>
          </cell>
          <cell r="AQ602" t="str">
            <v>-</v>
          </cell>
          <cell r="AR602" t="str">
            <v>-</v>
          </cell>
          <cell r="AS602" t="str">
            <v>-</v>
          </cell>
          <cell r="AT602" t="str">
            <v>-</v>
          </cell>
          <cell r="AU602" t="str">
            <v>-</v>
          </cell>
        </row>
        <row r="603">
          <cell r="A603" t="str">
            <v>1803-6</v>
          </cell>
          <cell r="B603">
            <v>1803</v>
          </cell>
          <cell r="C603" t="str">
            <v>子どもを共に育む気運づくり</v>
          </cell>
          <cell r="D603">
            <v>6</v>
          </cell>
          <cell r="E603" t="str">
            <v>-</v>
          </cell>
          <cell r="F603" t="str">
            <v>-</v>
          </cell>
          <cell r="G603" t="str">
            <v>-</v>
          </cell>
          <cell r="H603" t="str">
            <v>-</v>
          </cell>
          <cell r="I603" t="str">
            <v>-</v>
          </cell>
          <cell r="J603" t="str">
            <v>-</v>
          </cell>
          <cell r="K603" t="str">
            <v>-</v>
          </cell>
          <cell r="L603" t="str">
            <v>-</v>
          </cell>
          <cell r="M603" t="str">
            <v>-</v>
          </cell>
          <cell r="S603" t="str">
            <v>-</v>
          </cell>
          <cell r="T603" t="str">
            <v>-</v>
          </cell>
          <cell r="U603" t="str">
            <v>-</v>
          </cell>
          <cell r="V603" t="str">
            <v>-</v>
          </cell>
          <cell r="X603" t="str">
            <v>-</v>
          </cell>
          <cell r="Y603" t="str">
            <v>-</v>
          </cell>
          <cell r="Z603" t="str">
            <v>-</v>
          </cell>
          <cell r="AA603" t="str">
            <v>-</v>
          </cell>
          <cell r="AB603" t="str">
            <v>-</v>
          </cell>
          <cell r="AC603" t="str">
            <v>-</v>
          </cell>
          <cell r="AD603" t="str">
            <v>-</v>
          </cell>
          <cell r="AE603" t="str">
            <v>-</v>
          </cell>
          <cell r="AF603" t="str">
            <v>-</v>
          </cell>
          <cell r="AG603" t="str">
            <v>-</v>
          </cell>
          <cell r="AH603" t="str">
            <v>-</v>
          </cell>
          <cell r="AI603" t="str">
            <v>-</v>
          </cell>
          <cell r="AJ603" t="str">
            <v>-</v>
          </cell>
          <cell r="AK603" t="str">
            <v>-</v>
          </cell>
          <cell r="AL603" t="str">
            <v>-</v>
          </cell>
          <cell r="AM603" t="str">
            <v>-</v>
          </cell>
          <cell r="AN603" t="str">
            <v>-</v>
          </cell>
          <cell r="AO603" t="str">
            <v>-</v>
          </cell>
          <cell r="AP603" t="str">
            <v>-</v>
          </cell>
          <cell r="AQ603" t="str">
            <v>-</v>
          </cell>
          <cell r="AR603" t="str">
            <v>-</v>
          </cell>
          <cell r="AS603" t="str">
            <v>-</v>
          </cell>
          <cell r="AT603" t="str">
            <v>-</v>
          </cell>
          <cell r="AU603" t="str">
            <v>-</v>
          </cell>
        </row>
        <row r="604">
          <cell r="A604" t="str">
            <v>1803-7</v>
          </cell>
          <cell r="B604">
            <v>1803</v>
          </cell>
          <cell r="C604" t="str">
            <v>子どもを共に育む気運づくり</v>
          </cell>
          <cell r="D604">
            <v>7</v>
          </cell>
          <cell r="E604" t="str">
            <v>-</v>
          </cell>
          <cell r="F604" t="str">
            <v>-</v>
          </cell>
          <cell r="G604" t="str">
            <v>-</v>
          </cell>
          <cell r="H604" t="str">
            <v>-</v>
          </cell>
          <cell r="I604" t="str">
            <v>-</v>
          </cell>
          <cell r="J604" t="str">
            <v>-</v>
          </cell>
          <cell r="K604" t="str">
            <v>-</v>
          </cell>
          <cell r="L604" t="str">
            <v>-</v>
          </cell>
          <cell r="M604" t="str">
            <v>-</v>
          </cell>
          <cell r="S604" t="str">
            <v>-</v>
          </cell>
          <cell r="T604" t="str">
            <v>-</v>
          </cell>
          <cell r="U604" t="str">
            <v>-</v>
          </cell>
          <cell r="V604" t="str">
            <v>-</v>
          </cell>
          <cell r="X604" t="str">
            <v>-</v>
          </cell>
          <cell r="Y604" t="str">
            <v>-</v>
          </cell>
          <cell r="Z604" t="str">
            <v>-</v>
          </cell>
          <cell r="AA604" t="str">
            <v>-</v>
          </cell>
          <cell r="AB604" t="str">
            <v>-</v>
          </cell>
          <cell r="AC604" t="str">
            <v>-</v>
          </cell>
          <cell r="AD604" t="str">
            <v>-</v>
          </cell>
          <cell r="AE604" t="str">
            <v>-</v>
          </cell>
          <cell r="AF604" t="str">
            <v>-</v>
          </cell>
          <cell r="AG604" t="str">
            <v>-</v>
          </cell>
          <cell r="AH604" t="str">
            <v>-</v>
          </cell>
          <cell r="AI604" t="str">
            <v>-</v>
          </cell>
          <cell r="AJ604" t="str">
            <v>-</v>
          </cell>
          <cell r="AK604" t="str">
            <v>-</v>
          </cell>
          <cell r="AL604" t="str">
            <v>-</v>
          </cell>
          <cell r="AM604" t="str">
            <v>-</v>
          </cell>
          <cell r="AN604" t="str">
            <v>-</v>
          </cell>
          <cell r="AO604" t="str">
            <v>-</v>
          </cell>
          <cell r="AP604" t="str">
            <v>-</v>
          </cell>
          <cell r="AQ604" t="str">
            <v>-</v>
          </cell>
          <cell r="AR604" t="str">
            <v>-</v>
          </cell>
          <cell r="AS604" t="str">
            <v>-</v>
          </cell>
          <cell r="AT604" t="str">
            <v>-</v>
          </cell>
          <cell r="AU604" t="str">
            <v>-</v>
          </cell>
        </row>
        <row r="605">
          <cell r="A605" t="str">
            <v>1803-8</v>
          </cell>
          <cell r="B605">
            <v>1803</v>
          </cell>
          <cell r="C605" t="str">
            <v>子どもを共に育む気運づくり</v>
          </cell>
          <cell r="D605">
            <v>8</v>
          </cell>
          <cell r="E605" t="str">
            <v>-</v>
          </cell>
          <cell r="F605" t="str">
            <v>-</v>
          </cell>
          <cell r="G605" t="str">
            <v>-</v>
          </cell>
          <cell r="H605" t="str">
            <v>-</v>
          </cell>
          <cell r="I605" t="str">
            <v>-</v>
          </cell>
          <cell r="J605" t="str">
            <v>-</v>
          </cell>
          <cell r="K605" t="str">
            <v>-</v>
          </cell>
          <cell r="L605" t="str">
            <v>-</v>
          </cell>
          <cell r="M605" t="str">
            <v>-</v>
          </cell>
          <cell r="S605" t="str">
            <v>-</v>
          </cell>
          <cell r="T605" t="str">
            <v>-</v>
          </cell>
          <cell r="U605" t="str">
            <v>-</v>
          </cell>
          <cell r="V605" t="str">
            <v>-</v>
          </cell>
          <cell r="X605" t="str">
            <v>-</v>
          </cell>
          <cell r="Y605" t="str">
            <v>-</v>
          </cell>
          <cell r="Z605" t="str">
            <v>-</v>
          </cell>
          <cell r="AA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S605" t="str">
            <v>-</v>
          </cell>
          <cell r="AT605" t="str">
            <v>-</v>
          </cell>
          <cell r="AU605" t="str">
            <v>-</v>
          </cell>
        </row>
        <row r="606">
          <cell r="A606" t="str">
            <v>1803-9</v>
          </cell>
          <cell r="B606">
            <v>1803</v>
          </cell>
          <cell r="C606" t="str">
            <v>子どもを共に育む気運づくり</v>
          </cell>
          <cell r="D606">
            <v>9</v>
          </cell>
          <cell r="E606" t="str">
            <v>-</v>
          </cell>
          <cell r="F606" t="str">
            <v>-</v>
          </cell>
          <cell r="G606" t="str">
            <v>-</v>
          </cell>
          <cell r="H606" t="str">
            <v>-</v>
          </cell>
          <cell r="I606" t="str">
            <v>-</v>
          </cell>
          <cell r="J606" t="str">
            <v>-</v>
          </cell>
          <cell r="K606" t="str">
            <v>-</v>
          </cell>
          <cell r="L606" t="str">
            <v>-</v>
          </cell>
          <cell r="M606" t="str">
            <v>-</v>
          </cell>
          <cell r="S606" t="str">
            <v>-</v>
          </cell>
          <cell r="T606" t="str">
            <v>-</v>
          </cell>
          <cell r="U606" t="str">
            <v>-</v>
          </cell>
          <cell r="V606" t="str">
            <v>-</v>
          </cell>
          <cell r="X606" t="str">
            <v>-</v>
          </cell>
          <cell r="Y606" t="str">
            <v>-</v>
          </cell>
          <cell r="Z606" t="str">
            <v>-</v>
          </cell>
          <cell r="AA606" t="str">
            <v>-</v>
          </cell>
          <cell r="AB606" t="str">
            <v>-</v>
          </cell>
          <cell r="AC606" t="str">
            <v>-</v>
          </cell>
          <cell r="AD606" t="str">
            <v>-</v>
          </cell>
          <cell r="AE606" t="str">
            <v>-</v>
          </cell>
          <cell r="AF606" t="str">
            <v>-</v>
          </cell>
          <cell r="AG606" t="str">
            <v>-</v>
          </cell>
          <cell r="AH606" t="str">
            <v>-</v>
          </cell>
          <cell r="AI606" t="str">
            <v>-</v>
          </cell>
          <cell r="AJ606" t="str">
            <v>-</v>
          </cell>
          <cell r="AK606" t="str">
            <v>-</v>
          </cell>
          <cell r="AL606" t="str">
            <v>-</v>
          </cell>
          <cell r="AM606" t="str">
            <v>-</v>
          </cell>
          <cell r="AN606" t="str">
            <v>-</v>
          </cell>
          <cell r="AO606" t="str">
            <v>-</v>
          </cell>
          <cell r="AP606" t="str">
            <v>-</v>
          </cell>
          <cell r="AQ606" t="str">
            <v>-</v>
          </cell>
          <cell r="AR606" t="str">
            <v>-</v>
          </cell>
          <cell r="AS606" t="str">
            <v>-</v>
          </cell>
          <cell r="AT606" t="str">
            <v>-</v>
          </cell>
          <cell r="AU606" t="str">
            <v>-</v>
          </cell>
        </row>
        <row r="607">
          <cell r="A607" t="str">
            <v>1901-1</v>
          </cell>
          <cell r="B607">
            <v>1901</v>
          </cell>
          <cell r="C607" t="str">
            <v>あらゆる危機からいのち・くらしを守る危機管理体制の強化</v>
          </cell>
          <cell r="D607">
            <v>1</v>
          </cell>
          <cell r="E607" t="str">
            <v>京都市総合防災訓練及び各区総合防災訓練への参加人数</v>
          </cell>
          <cell r="F607" t="str">
            <v>人</v>
          </cell>
          <cell r="G607" t="str">
            <v>行財政局</v>
          </cell>
          <cell r="H607" t="str">
            <v>防災危機管理室</v>
          </cell>
          <cell r="I607" t="str">
            <v>222-3210</v>
          </cell>
          <cell r="J607" t="str">
            <v>京都市総合防災訓練及び各区総合防災訓練への参加人数</v>
          </cell>
          <cell r="K607" t="str">
            <v>本市の防災危機管理体制の充実度を示す指標</v>
          </cell>
          <cell r="L607" t="str">
            <v>出典：事業担当課調べ</v>
          </cell>
          <cell r="M607" t="str">
            <v>増加する方が良い指標</v>
          </cell>
          <cell r="N607">
            <v>7697</v>
          </cell>
          <cell r="O607">
            <v>5547</v>
          </cell>
          <cell r="P607" t="str">
            <v>-</v>
          </cell>
          <cell r="Q607" t="str">
            <v>-</v>
          </cell>
          <cell r="R607" t="str">
            <v>-</v>
          </cell>
          <cell r="S607" t="str">
            <v>-</v>
          </cell>
          <cell r="T607" t="str">
            <v>-</v>
          </cell>
          <cell r="U607" t="str">
            <v>②トレンド(すう勢値)による目標値</v>
          </cell>
          <cell r="V607" t="str">
            <v>過去の3年間の平均値</v>
          </cell>
          <cell r="W607">
            <v>313</v>
          </cell>
          <cell r="X607" t="str">
            <v>-</v>
          </cell>
          <cell r="Y607" t="str">
            <v>-</v>
          </cell>
          <cell r="Z607" t="str">
            <v>-</v>
          </cell>
          <cell r="AA607" t="str">
            <v>-</v>
          </cell>
          <cell r="AB607">
            <v>4.0665194231518771E-2</v>
          </cell>
          <cell r="AC607" t="str">
            <v>-</v>
          </cell>
          <cell r="AD607" t="str">
            <v>-</v>
          </cell>
          <cell r="AE607" t="str">
            <v>-</v>
          </cell>
          <cell r="AF607" t="str">
            <v>-</v>
          </cell>
          <cell r="AG607" t="str">
            <v>-</v>
          </cell>
          <cell r="AH607" t="str">
            <v>-</v>
          </cell>
          <cell r="AI607" t="str">
            <v>-</v>
          </cell>
          <cell r="AJ607" t="str">
            <v>-</v>
          </cell>
          <cell r="AK607" t="str">
            <v>-</v>
          </cell>
          <cell r="AL607" t="str">
            <v>-</v>
          </cell>
          <cell r="AM607" t="str">
            <v>(参考)
H29：6,762人
H30：7,689人
R元：8,639人
R2 ：　313人
※令和2年度は，コロナの感染拡大により市総合防災訓練をはじめ多くの区においても開催を見合わせた。</v>
          </cell>
          <cell r="AN607" t="str">
            <v>直近3箇年の平均件数と比較し
a：130％以上
b：110％以上～130％未満
c：90％以上～110％未満
d：70％以上～90％未満
e：70％未満</v>
          </cell>
          <cell r="AO607" t="str">
            <v>目標値に対する達成度が100％の場合をcの中心とし，20％刻みで基準を設定した。</v>
          </cell>
          <cell r="AP607" t="str">
            <v>e</v>
          </cell>
          <cell r="AQ607" t="str">
            <v>-</v>
          </cell>
          <cell r="AR607" t="str">
            <v>-</v>
          </cell>
          <cell r="AS607" t="str">
            <v>-</v>
          </cell>
          <cell r="AT607" t="str">
            <v>-</v>
          </cell>
          <cell r="AU607">
            <v>1</v>
          </cell>
        </row>
        <row r="608">
          <cell r="A608" t="str">
            <v>1901-2</v>
          </cell>
          <cell r="B608">
            <v>1901</v>
          </cell>
          <cell r="C608" t="str">
            <v>あらゆる危機からいのち・くらしを守る危機管理体制の強化</v>
          </cell>
          <cell r="D608">
            <v>2</v>
          </cell>
          <cell r="E608" t="str">
            <v>-</v>
          </cell>
          <cell r="F608" t="str">
            <v>-</v>
          </cell>
          <cell r="G608" t="str">
            <v>-</v>
          </cell>
          <cell r="H608" t="str">
            <v>-</v>
          </cell>
          <cell r="I608" t="str">
            <v>-</v>
          </cell>
          <cell r="J608" t="str">
            <v>-</v>
          </cell>
          <cell r="K608" t="str">
            <v>-</v>
          </cell>
          <cell r="L608" t="str">
            <v>-</v>
          </cell>
          <cell r="M608" t="str">
            <v>-</v>
          </cell>
          <cell r="S608" t="str">
            <v>-</v>
          </cell>
          <cell r="T608" t="str">
            <v>-</v>
          </cell>
          <cell r="U608" t="str">
            <v>-</v>
          </cell>
          <cell r="V608" t="str">
            <v>-</v>
          </cell>
          <cell r="X608" t="str">
            <v>-</v>
          </cell>
          <cell r="Y608" t="str">
            <v>-</v>
          </cell>
          <cell r="Z608" t="str">
            <v>-</v>
          </cell>
          <cell r="AA608" t="str">
            <v>-</v>
          </cell>
          <cell r="AB608" t="str">
            <v>-</v>
          </cell>
          <cell r="AC608" t="str">
            <v>-</v>
          </cell>
          <cell r="AD608" t="str">
            <v>-</v>
          </cell>
          <cell r="AE608" t="str">
            <v>-</v>
          </cell>
          <cell r="AF608" t="str">
            <v>-</v>
          </cell>
          <cell r="AG608" t="str">
            <v>-</v>
          </cell>
          <cell r="AH608" t="str">
            <v>-</v>
          </cell>
          <cell r="AI608" t="str">
            <v>-</v>
          </cell>
          <cell r="AJ608" t="str">
            <v>-</v>
          </cell>
          <cell r="AK608" t="str">
            <v>-</v>
          </cell>
          <cell r="AL608" t="str">
            <v>-</v>
          </cell>
          <cell r="AM608" t="str">
            <v>-</v>
          </cell>
          <cell r="AN608" t="str">
            <v>-</v>
          </cell>
          <cell r="AO608" t="str">
            <v>-</v>
          </cell>
          <cell r="AP608" t="str">
            <v>-</v>
          </cell>
          <cell r="AQ608" t="str">
            <v>-</v>
          </cell>
          <cell r="AR608" t="str">
            <v>-</v>
          </cell>
          <cell r="AS608" t="str">
            <v>-</v>
          </cell>
          <cell r="AT608" t="str">
            <v>-</v>
          </cell>
          <cell r="AU608" t="str">
            <v>-</v>
          </cell>
        </row>
        <row r="609">
          <cell r="A609" t="str">
            <v>1901-3</v>
          </cell>
          <cell r="B609">
            <v>1901</v>
          </cell>
          <cell r="C609" t="str">
            <v>あらゆる危機からいのち・くらしを守る危機管理体制の強化</v>
          </cell>
          <cell r="D609">
            <v>3</v>
          </cell>
          <cell r="E609" t="str">
            <v>-</v>
          </cell>
          <cell r="F609" t="str">
            <v>-</v>
          </cell>
          <cell r="G609" t="str">
            <v>-</v>
          </cell>
          <cell r="H609" t="str">
            <v>-</v>
          </cell>
          <cell r="I609" t="str">
            <v>-</v>
          </cell>
          <cell r="J609" t="str">
            <v>-</v>
          </cell>
          <cell r="K609" t="str">
            <v>-</v>
          </cell>
          <cell r="L609" t="str">
            <v>-</v>
          </cell>
          <cell r="M609" t="str">
            <v>-</v>
          </cell>
          <cell r="S609" t="str">
            <v>-</v>
          </cell>
          <cell r="T609" t="str">
            <v>-</v>
          </cell>
          <cell r="U609" t="str">
            <v>-</v>
          </cell>
          <cell r="V609" t="str">
            <v>-</v>
          </cell>
          <cell r="X609" t="str">
            <v>-</v>
          </cell>
          <cell r="Y609" t="str">
            <v>-</v>
          </cell>
          <cell r="Z609" t="str">
            <v>-</v>
          </cell>
          <cell r="AA609" t="str">
            <v>-</v>
          </cell>
          <cell r="AB609" t="str">
            <v>-</v>
          </cell>
          <cell r="AC609" t="str">
            <v>-</v>
          </cell>
          <cell r="AD609" t="str">
            <v>-</v>
          </cell>
          <cell r="AE609" t="str">
            <v>-</v>
          </cell>
          <cell r="AF609" t="str">
            <v>-</v>
          </cell>
          <cell r="AG609" t="str">
            <v>-</v>
          </cell>
          <cell r="AH609" t="str">
            <v>-</v>
          </cell>
          <cell r="AI609" t="str">
            <v>-</v>
          </cell>
          <cell r="AJ609" t="str">
            <v>-</v>
          </cell>
          <cell r="AK609" t="str">
            <v>-</v>
          </cell>
          <cell r="AL609" t="str">
            <v>-</v>
          </cell>
          <cell r="AM609" t="str">
            <v>-</v>
          </cell>
          <cell r="AN609" t="str">
            <v>-</v>
          </cell>
          <cell r="AO609" t="str">
            <v>-</v>
          </cell>
          <cell r="AP609" t="str">
            <v>-</v>
          </cell>
          <cell r="AQ609" t="str">
            <v>-</v>
          </cell>
          <cell r="AR609" t="str">
            <v>-</v>
          </cell>
          <cell r="AS609" t="str">
            <v>-</v>
          </cell>
          <cell r="AT609" t="str">
            <v>-</v>
          </cell>
          <cell r="AU609" t="str">
            <v>-</v>
          </cell>
        </row>
        <row r="610">
          <cell r="A610" t="str">
            <v>1901-4</v>
          </cell>
          <cell r="B610">
            <v>1901</v>
          </cell>
          <cell r="C610" t="str">
            <v>あらゆる危機からいのち・くらしを守る危機管理体制の強化</v>
          </cell>
          <cell r="D610">
            <v>4</v>
          </cell>
          <cell r="E610" t="str">
            <v>-</v>
          </cell>
          <cell r="F610" t="str">
            <v>-</v>
          </cell>
          <cell r="G610" t="str">
            <v>-</v>
          </cell>
          <cell r="H610" t="str">
            <v>-</v>
          </cell>
          <cell r="I610" t="str">
            <v>-</v>
          </cell>
          <cell r="J610" t="str">
            <v>-</v>
          </cell>
          <cell r="K610" t="str">
            <v>-</v>
          </cell>
          <cell r="L610" t="str">
            <v>-</v>
          </cell>
          <cell r="M610" t="str">
            <v>-</v>
          </cell>
          <cell r="S610" t="str">
            <v>-</v>
          </cell>
          <cell r="T610" t="str">
            <v>-</v>
          </cell>
          <cell r="U610" t="str">
            <v>-</v>
          </cell>
          <cell r="V610" t="str">
            <v>-</v>
          </cell>
          <cell r="X610" t="str">
            <v>-</v>
          </cell>
          <cell r="Y610" t="str">
            <v>-</v>
          </cell>
          <cell r="Z610" t="str">
            <v>-</v>
          </cell>
          <cell r="AA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S610" t="str">
            <v>-</v>
          </cell>
          <cell r="AT610" t="str">
            <v>-</v>
          </cell>
          <cell r="AU610" t="str">
            <v>-</v>
          </cell>
        </row>
        <row r="611">
          <cell r="A611" t="str">
            <v>1901-5</v>
          </cell>
          <cell r="B611">
            <v>1901</v>
          </cell>
          <cell r="C611" t="str">
            <v>あらゆる危機からいのち・くらしを守る危機管理体制の強化</v>
          </cell>
          <cell r="D611">
            <v>5</v>
          </cell>
          <cell r="E611" t="str">
            <v>-</v>
          </cell>
          <cell r="F611" t="str">
            <v>-</v>
          </cell>
          <cell r="G611" t="str">
            <v>-</v>
          </cell>
          <cell r="H611" t="str">
            <v>-</v>
          </cell>
          <cell r="I611" t="str">
            <v>-</v>
          </cell>
          <cell r="J611" t="str">
            <v>-</v>
          </cell>
          <cell r="K611" t="str">
            <v>-</v>
          </cell>
          <cell r="L611" t="str">
            <v>-</v>
          </cell>
          <cell r="M611" t="str">
            <v>-</v>
          </cell>
          <cell r="S611" t="str">
            <v>-</v>
          </cell>
          <cell r="T611" t="str">
            <v>-</v>
          </cell>
          <cell r="U611" t="str">
            <v>-</v>
          </cell>
          <cell r="V611" t="str">
            <v>-</v>
          </cell>
          <cell r="X611" t="str">
            <v>-</v>
          </cell>
          <cell r="Y611" t="str">
            <v>-</v>
          </cell>
          <cell r="Z611" t="str">
            <v>-</v>
          </cell>
          <cell r="AA611" t="str">
            <v>-</v>
          </cell>
          <cell r="AB611" t="str">
            <v>-</v>
          </cell>
          <cell r="AC611" t="str">
            <v>-</v>
          </cell>
          <cell r="AD611" t="str">
            <v>-</v>
          </cell>
          <cell r="AE611" t="str">
            <v>-</v>
          </cell>
          <cell r="AF611" t="str">
            <v>-</v>
          </cell>
          <cell r="AG611" t="str">
            <v>-</v>
          </cell>
          <cell r="AH611" t="str">
            <v>-</v>
          </cell>
          <cell r="AI611" t="str">
            <v>-</v>
          </cell>
          <cell r="AJ611" t="str">
            <v>-</v>
          </cell>
          <cell r="AK611" t="str">
            <v>-</v>
          </cell>
          <cell r="AL611" t="str">
            <v>-</v>
          </cell>
          <cell r="AM611" t="str">
            <v>-</v>
          </cell>
          <cell r="AN611" t="str">
            <v>-</v>
          </cell>
          <cell r="AO611" t="str">
            <v>-</v>
          </cell>
          <cell r="AP611" t="str">
            <v>-</v>
          </cell>
          <cell r="AQ611" t="str">
            <v>-</v>
          </cell>
          <cell r="AR611" t="str">
            <v>-</v>
          </cell>
          <cell r="AS611" t="str">
            <v>-</v>
          </cell>
          <cell r="AT611" t="str">
            <v>-</v>
          </cell>
          <cell r="AU611" t="str">
            <v>-</v>
          </cell>
        </row>
        <row r="612">
          <cell r="A612" t="str">
            <v>1901-6</v>
          </cell>
          <cell r="B612">
            <v>1901</v>
          </cell>
          <cell r="C612" t="str">
            <v>あらゆる危機からいのち・くらしを守る危機管理体制の強化</v>
          </cell>
          <cell r="D612">
            <v>6</v>
          </cell>
          <cell r="E612" t="str">
            <v>-</v>
          </cell>
          <cell r="F612" t="str">
            <v>-</v>
          </cell>
          <cell r="G612" t="str">
            <v>-</v>
          </cell>
          <cell r="H612" t="str">
            <v>-</v>
          </cell>
          <cell r="I612" t="str">
            <v>-</v>
          </cell>
          <cell r="J612" t="str">
            <v>-</v>
          </cell>
          <cell r="K612" t="str">
            <v>-</v>
          </cell>
          <cell r="L612" t="str">
            <v>-</v>
          </cell>
          <cell r="M612" t="str">
            <v>-</v>
          </cell>
          <cell r="S612" t="str">
            <v>-</v>
          </cell>
          <cell r="T612" t="str">
            <v>-</v>
          </cell>
          <cell r="U612" t="str">
            <v>-</v>
          </cell>
          <cell r="V612" t="str">
            <v>-</v>
          </cell>
          <cell r="X612" t="str">
            <v>-</v>
          </cell>
          <cell r="Y612" t="str">
            <v>-</v>
          </cell>
          <cell r="Z612" t="str">
            <v>-</v>
          </cell>
          <cell r="AA612" t="str">
            <v>-</v>
          </cell>
          <cell r="AB612" t="str">
            <v>-</v>
          </cell>
          <cell r="AC612" t="str">
            <v>-</v>
          </cell>
          <cell r="AD612" t="str">
            <v>-</v>
          </cell>
          <cell r="AE612" t="str">
            <v>-</v>
          </cell>
          <cell r="AF612" t="str">
            <v>-</v>
          </cell>
          <cell r="AG612" t="str">
            <v>-</v>
          </cell>
          <cell r="AH612" t="str">
            <v>-</v>
          </cell>
          <cell r="AI612" t="str">
            <v>-</v>
          </cell>
          <cell r="AJ612" t="str">
            <v>-</v>
          </cell>
          <cell r="AK612" t="str">
            <v>-</v>
          </cell>
          <cell r="AL612" t="str">
            <v>-</v>
          </cell>
          <cell r="AM612" t="str">
            <v>-</v>
          </cell>
          <cell r="AN612" t="str">
            <v>-</v>
          </cell>
          <cell r="AO612" t="str">
            <v>-</v>
          </cell>
          <cell r="AP612" t="str">
            <v>-</v>
          </cell>
          <cell r="AQ612" t="str">
            <v>-</v>
          </cell>
          <cell r="AR612" t="str">
            <v>-</v>
          </cell>
          <cell r="AS612" t="str">
            <v>-</v>
          </cell>
          <cell r="AT612" t="str">
            <v>-</v>
          </cell>
          <cell r="AU612" t="str">
            <v>-</v>
          </cell>
        </row>
        <row r="613">
          <cell r="A613" t="str">
            <v>1901-7</v>
          </cell>
          <cell r="B613">
            <v>1901</v>
          </cell>
          <cell r="C613" t="str">
            <v>あらゆる危機からいのち・くらしを守る危機管理体制の強化</v>
          </cell>
          <cell r="D613">
            <v>7</v>
          </cell>
          <cell r="E613" t="str">
            <v>-</v>
          </cell>
          <cell r="F613" t="str">
            <v>-</v>
          </cell>
          <cell r="G613" t="str">
            <v>-</v>
          </cell>
          <cell r="H613" t="str">
            <v>-</v>
          </cell>
          <cell r="I613" t="str">
            <v>-</v>
          </cell>
          <cell r="J613" t="str">
            <v>-</v>
          </cell>
          <cell r="K613" t="str">
            <v>-</v>
          </cell>
          <cell r="L613" t="str">
            <v>-</v>
          </cell>
          <cell r="M613" t="str">
            <v>-</v>
          </cell>
          <cell r="S613" t="str">
            <v>-</v>
          </cell>
          <cell r="T613" t="str">
            <v>-</v>
          </cell>
          <cell r="U613" t="str">
            <v>-</v>
          </cell>
          <cell r="V613" t="str">
            <v>-</v>
          </cell>
          <cell r="X613" t="str">
            <v>-</v>
          </cell>
          <cell r="Y613" t="str">
            <v>-</v>
          </cell>
          <cell r="Z613" t="str">
            <v>-</v>
          </cell>
          <cell r="AA613" t="str">
            <v>-</v>
          </cell>
          <cell r="AB613" t="str">
            <v>-</v>
          </cell>
          <cell r="AC613" t="str">
            <v>-</v>
          </cell>
          <cell r="AD613" t="str">
            <v>-</v>
          </cell>
          <cell r="AE613" t="str">
            <v>-</v>
          </cell>
          <cell r="AF613" t="str">
            <v>-</v>
          </cell>
          <cell r="AG613" t="str">
            <v>-</v>
          </cell>
          <cell r="AH613" t="str">
            <v>-</v>
          </cell>
          <cell r="AI613" t="str">
            <v>-</v>
          </cell>
          <cell r="AJ613" t="str">
            <v>-</v>
          </cell>
          <cell r="AK613" t="str">
            <v>-</v>
          </cell>
          <cell r="AL613" t="str">
            <v>-</v>
          </cell>
          <cell r="AM613" t="str">
            <v>-</v>
          </cell>
          <cell r="AN613" t="str">
            <v>-</v>
          </cell>
          <cell r="AO613" t="str">
            <v>-</v>
          </cell>
          <cell r="AP613" t="str">
            <v>-</v>
          </cell>
          <cell r="AQ613" t="str">
            <v>-</v>
          </cell>
          <cell r="AR613" t="str">
            <v>-</v>
          </cell>
          <cell r="AS613" t="str">
            <v>-</v>
          </cell>
          <cell r="AT613" t="str">
            <v>-</v>
          </cell>
          <cell r="AU613" t="str">
            <v>-</v>
          </cell>
        </row>
        <row r="614">
          <cell r="A614" t="str">
            <v>1901-8</v>
          </cell>
          <cell r="B614">
            <v>1901</v>
          </cell>
          <cell r="C614" t="str">
            <v>あらゆる危機からいのち・くらしを守る危機管理体制の強化</v>
          </cell>
          <cell r="D614">
            <v>8</v>
          </cell>
          <cell r="E614" t="str">
            <v>-</v>
          </cell>
          <cell r="F614" t="str">
            <v>-</v>
          </cell>
          <cell r="G614" t="str">
            <v>-</v>
          </cell>
          <cell r="H614" t="str">
            <v>-</v>
          </cell>
          <cell r="I614" t="str">
            <v>-</v>
          </cell>
          <cell r="J614" t="str">
            <v>-</v>
          </cell>
          <cell r="K614" t="str">
            <v>-</v>
          </cell>
          <cell r="L614" t="str">
            <v>-</v>
          </cell>
          <cell r="M614" t="str">
            <v>-</v>
          </cell>
          <cell r="S614" t="str">
            <v>-</v>
          </cell>
          <cell r="T614" t="str">
            <v>-</v>
          </cell>
          <cell r="U614" t="str">
            <v>-</v>
          </cell>
          <cell r="V614" t="str">
            <v>-</v>
          </cell>
          <cell r="X614" t="str">
            <v>-</v>
          </cell>
          <cell r="Y614" t="str">
            <v>-</v>
          </cell>
          <cell r="Z614" t="str">
            <v>-</v>
          </cell>
          <cell r="AA614" t="str">
            <v>-</v>
          </cell>
          <cell r="AB614" t="str">
            <v>-</v>
          </cell>
          <cell r="AC614" t="str">
            <v>-</v>
          </cell>
          <cell r="AD614" t="str">
            <v>-</v>
          </cell>
          <cell r="AE614" t="str">
            <v>-</v>
          </cell>
          <cell r="AF614" t="str">
            <v>-</v>
          </cell>
          <cell r="AG614" t="str">
            <v>-</v>
          </cell>
          <cell r="AH614" t="str">
            <v>-</v>
          </cell>
          <cell r="AI614" t="str">
            <v>-</v>
          </cell>
          <cell r="AJ614" t="str">
            <v>-</v>
          </cell>
          <cell r="AK614" t="str">
            <v>-</v>
          </cell>
          <cell r="AL614" t="str">
            <v>-</v>
          </cell>
          <cell r="AM614" t="str">
            <v>-</v>
          </cell>
          <cell r="AN614" t="str">
            <v>-</v>
          </cell>
          <cell r="AO614" t="str">
            <v>-</v>
          </cell>
          <cell r="AP614" t="str">
            <v>-</v>
          </cell>
          <cell r="AQ614" t="str">
            <v>-</v>
          </cell>
          <cell r="AR614" t="str">
            <v>-</v>
          </cell>
          <cell r="AS614" t="str">
            <v>-</v>
          </cell>
          <cell r="AT614" t="str">
            <v>-</v>
          </cell>
          <cell r="AU614" t="str">
            <v>-</v>
          </cell>
        </row>
        <row r="615">
          <cell r="A615" t="str">
            <v>1901-9</v>
          </cell>
          <cell r="B615">
            <v>1901</v>
          </cell>
          <cell r="C615" t="str">
            <v>あらゆる危機からいのち・くらしを守る危機管理体制の強化</v>
          </cell>
          <cell r="D615">
            <v>9</v>
          </cell>
          <cell r="E615" t="str">
            <v>-</v>
          </cell>
          <cell r="F615" t="str">
            <v>-</v>
          </cell>
          <cell r="G615" t="str">
            <v>-</v>
          </cell>
          <cell r="H615" t="str">
            <v>-</v>
          </cell>
          <cell r="I615" t="str">
            <v>-</v>
          </cell>
          <cell r="J615" t="str">
            <v>-</v>
          </cell>
          <cell r="K615" t="str">
            <v>-</v>
          </cell>
          <cell r="L615" t="str">
            <v>-</v>
          </cell>
          <cell r="M615" t="str">
            <v>-</v>
          </cell>
          <cell r="S615" t="str">
            <v>-</v>
          </cell>
          <cell r="T615" t="str">
            <v>-</v>
          </cell>
          <cell r="U615" t="str">
            <v>-</v>
          </cell>
          <cell r="V615" t="str">
            <v>-</v>
          </cell>
          <cell r="X615" t="str">
            <v>-</v>
          </cell>
          <cell r="Y615" t="str">
            <v>-</v>
          </cell>
          <cell r="Z615" t="str">
            <v>-</v>
          </cell>
          <cell r="AA615" t="str">
            <v>-</v>
          </cell>
          <cell r="AB615" t="str">
            <v>-</v>
          </cell>
          <cell r="AC615" t="str">
            <v>-</v>
          </cell>
          <cell r="AD615" t="str">
            <v>-</v>
          </cell>
          <cell r="AE615" t="str">
            <v>-</v>
          </cell>
          <cell r="AF615" t="str">
            <v>-</v>
          </cell>
          <cell r="AG615" t="str">
            <v>-</v>
          </cell>
          <cell r="AH615" t="str">
            <v>-</v>
          </cell>
          <cell r="AI615" t="str">
            <v>-</v>
          </cell>
          <cell r="AJ615" t="str">
            <v>-</v>
          </cell>
          <cell r="AK615" t="str">
            <v>-</v>
          </cell>
          <cell r="AL615" t="str">
            <v>-</v>
          </cell>
          <cell r="AM615" t="str">
            <v>-</v>
          </cell>
          <cell r="AN615" t="str">
            <v>-</v>
          </cell>
          <cell r="AO615" t="str">
            <v>-</v>
          </cell>
          <cell r="AP615" t="str">
            <v>-</v>
          </cell>
          <cell r="AQ615" t="str">
            <v>-</v>
          </cell>
          <cell r="AR615" t="str">
            <v>-</v>
          </cell>
          <cell r="AS615" t="str">
            <v>-</v>
          </cell>
          <cell r="AT615" t="str">
            <v>-</v>
          </cell>
          <cell r="AU615" t="str">
            <v>-</v>
          </cell>
        </row>
        <row r="616">
          <cell r="A616" t="str">
            <v>1902-1</v>
          </cell>
          <cell r="B616">
            <v>1902</v>
          </cell>
          <cell r="C616" t="str">
            <v>いざというときに備える防災情報の共有，情報伝達体制の構築</v>
          </cell>
          <cell r="D616">
            <v>1</v>
          </cell>
          <cell r="E616" t="str">
            <v>防災ポータルサイト(トップページ)へのアクセス数</v>
          </cell>
          <cell r="F616" t="str">
            <v>件</v>
          </cell>
          <cell r="G616" t="str">
            <v>行財政局</v>
          </cell>
          <cell r="H616" t="str">
            <v>防災危機管理室</v>
          </cell>
          <cell r="I616" t="str">
            <v>222-3210</v>
          </cell>
          <cell r="J616" t="str">
            <v>防災ポータルサイト(トップページ)へのアクセス数</v>
          </cell>
          <cell r="K616" t="str">
            <v>市民等の防災意識を示す指標</v>
          </cell>
          <cell r="L616" t="str">
            <v>出典：事業担当課調べ</v>
          </cell>
          <cell r="M616" t="str">
            <v>増加する方が良い指標</v>
          </cell>
          <cell r="N616" t="str">
            <v>-</v>
          </cell>
          <cell r="O616">
            <v>30000</v>
          </cell>
          <cell r="P616">
            <v>35000</v>
          </cell>
          <cell r="Q616">
            <v>40000</v>
          </cell>
          <cell r="R616">
            <v>45000</v>
          </cell>
          <cell r="S616" t="str">
            <v>R7</v>
          </cell>
          <cell r="T616">
            <v>50000</v>
          </cell>
          <cell r="U616" t="str">
            <v>③財政状況や市民ニーズを踏まえて設定する目標値</v>
          </cell>
          <cell r="V616" t="str">
            <v>他都市の実績を参考に設定
※令和3年3月29日に防災ポータルサイトをリニューアルし，以前のポータルサイトのアクセス数は確認できない。</v>
          </cell>
          <cell r="W616" t="str">
            <v>-</v>
          </cell>
          <cell r="X616" t="str">
            <v>-</v>
          </cell>
          <cell r="Y616" t="str">
            <v>-</v>
          </cell>
          <cell r="Z616" t="str">
            <v>-</v>
          </cell>
          <cell r="AA616" t="str">
            <v>-</v>
          </cell>
          <cell r="AB616" t="str">
            <v>-</v>
          </cell>
          <cell r="AC616" t="str">
            <v>-</v>
          </cell>
          <cell r="AD616" t="str">
            <v>-</v>
          </cell>
          <cell r="AE616" t="str">
            <v>-</v>
          </cell>
          <cell r="AF616" t="str">
            <v>-</v>
          </cell>
          <cell r="AG616" t="str">
            <v>-</v>
          </cell>
          <cell r="AH616" t="str">
            <v>-</v>
          </cell>
          <cell r="AI616" t="str">
            <v>-</v>
          </cell>
          <cell r="AJ616" t="str">
            <v>-</v>
          </cell>
          <cell r="AK616" t="str">
            <v>-</v>
          </cell>
          <cell r="AL616" t="str">
            <v>-</v>
          </cell>
          <cell r="AM616" t="str">
            <v>(参考)神戸市のアクセス数
平均約5.5万/年</v>
          </cell>
          <cell r="AN616" t="str">
            <v>達成度(最新数値/単年度目標値)が
a：130％以上
b：110％以上～130％未満
c：90％以上～110％未満
d：70％以上～90％未満
e：70％未満</v>
          </cell>
          <cell r="AO616" t="str">
            <v>達成度(単年度目標値に対する最新数値の割合)90～110％をcとし，20％刻みで基準を設定した。</v>
          </cell>
          <cell r="AP616" t="str">
            <v>-</v>
          </cell>
          <cell r="AQ616" t="str">
            <v>-</v>
          </cell>
          <cell r="AR616" t="str">
            <v>-</v>
          </cell>
          <cell r="AS616" t="str">
            <v>-</v>
          </cell>
          <cell r="AT616" t="str">
            <v>-</v>
          </cell>
          <cell r="AU616" t="str">
            <v>-</v>
          </cell>
        </row>
        <row r="617">
          <cell r="A617" t="str">
            <v>1902-2</v>
          </cell>
          <cell r="B617">
            <v>1902</v>
          </cell>
          <cell r="C617" t="str">
            <v>いざというときに備える防災情報の共有，情報伝達体制の構築</v>
          </cell>
          <cell r="D617">
            <v>2</v>
          </cell>
          <cell r="E617" t="str">
            <v>-</v>
          </cell>
          <cell r="F617" t="str">
            <v>-</v>
          </cell>
          <cell r="G617" t="str">
            <v>-</v>
          </cell>
          <cell r="H617" t="str">
            <v>-</v>
          </cell>
          <cell r="I617" t="str">
            <v>-</v>
          </cell>
          <cell r="J617" t="str">
            <v>-</v>
          </cell>
          <cell r="K617" t="str">
            <v>-</v>
          </cell>
          <cell r="L617" t="str">
            <v>-</v>
          </cell>
          <cell r="M617" t="str">
            <v>-</v>
          </cell>
          <cell r="S617" t="str">
            <v>-</v>
          </cell>
          <cell r="T617" t="str">
            <v>-</v>
          </cell>
          <cell r="U617" t="str">
            <v>-</v>
          </cell>
          <cell r="V617" t="str">
            <v>-</v>
          </cell>
          <cell r="X617" t="str">
            <v>-</v>
          </cell>
          <cell r="Y617" t="str">
            <v>-</v>
          </cell>
          <cell r="Z617" t="str">
            <v>-</v>
          </cell>
          <cell r="AA617" t="str">
            <v>-</v>
          </cell>
          <cell r="AB617" t="str">
            <v>-</v>
          </cell>
          <cell r="AC617" t="str">
            <v>-</v>
          </cell>
          <cell r="AD617" t="str">
            <v>-</v>
          </cell>
          <cell r="AE617" t="str">
            <v>-</v>
          </cell>
          <cell r="AF617" t="str">
            <v>-</v>
          </cell>
          <cell r="AG617" t="str">
            <v>-</v>
          </cell>
          <cell r="AH617" t="str">
            <v>-</v>
          </cell>
          <cell r="AI617" t="str">
            <v>-</v>
          </cell>
          <cell r="AJ617" t="str">
            <v>-</v>
          </cell>
          <cell r="AK617" t="str">
            <v>-</v>
          </cell>
          <cell r="AL617" t="str">
            <v>-</v>
          </cell>
          <cell r="AM617" t="str">
            <v>-</v>
          </cell>
          <cell r="AN617" t="str">
            <v>-</v>
          </cell>
          <cell r="AO617" t="str">
            <v>-</v>
          </cell>
          <cell r="AP617" t="str">
            <v>-</v>
          </cell>
          <cell r="AQ617" t="str">
            <v>-</v>
          </cell>
          <cell r="AR617" t="str">
            <v>-</v>
          </cell>
          <cell r="AS617" t="str">
            <v>-</v>
          </cell>
          <cell r="AT617" t="str">
            <v>-</v>
          </cell>
          <cell r="AU617" t="str">
            <v>-</v>
          </cell>
        </row>
        <row r="618">
          <cell r="A618" t="str">
            <v>1902-3</v>
          </cell>
          <cell r="B618">
            <v>1902</v>
          </cell>
          <cell r="C618" t="str">
            <v>いざというときに備える防災情報の共有，情報伝達体制の構築</v>
          </cell>
          <cell r="D618">
            <v>3</v>
          </cell>
          <cell r="E618" t="str">
            <v>-</v>
          </cell>
          <cell r="F618" t="str">
            <v>-</v>
          </cell>
          <cell r="G618" t="str">
            <v>-</v>
          </cell>
          <cell r="H618" t="str">
            <v>-</v>
          </cell>
          <cell r="I618" t="str">
            <v>-</v>
          </cell>
          <cell r="J618" t="str">
            <v>-</v>
          </cell>
          <cell r="K618" t="str">
            <v>-</v>
          </cell>
          <cell r="L618" t="str">
            <v>-</v>
          </cell>
          <cell r="M618" t="str">
            <v>-</v>
          </cell>
          <cell r="S618" t="str">
            <v>-</v>
          </cell>
          <cell r="T618" t="str">
            <v>-</v>
          </cell>
          <cell r="U618" t="str">
            <v>-</v>
          </cell>
          <cell r="V618" t="str">
            <v>-</v>
          </cell>
          <cell r="X618" t="str">
            <v>-</v>
          </cell>
          <cell r="Y618" t="str">
            <v>-</v>
          </cell>
          <cell r="Z618" t="str">
            <v>-</v>
          </cell>
          <cell r="AA618" t="str">
            <v>-</v>
          </cell>
          <cell r="AB618" t="str">
            <v>-</v>
          </cell>
          <cell r="AC618" t="str">
            <v>-</v>
          </cell>
          <cell r="AD618" t="str">
            <v>-</v>
          </cell>
          <cell r="AE618" t="str">
            <v>-</v>
          </cell>
          <cell r="AF618" t="str">
            <v>-</v>
          </cell>
          <cell r="AG618" t="str">
            <v>-</v>
          </cell>
          <cell r="AH618" t="str">
            <v>-</v>
          </cell>
          <cell r="AI618" t="str">
            <v>-</v>
          </cell>
          <cell r="AJ618" t="str">
            <v>-</v>
          </cell>
          <cell r="AK618" t="str">
            <v>-</v>
          </cell>
          <cell r="AL618" t="str">
            <v>-</v>
          </cell>
          <cell r="AM618" t="str">
            <v>-</v>
          </cell>
          <cell r="AN618" t="str">
            <v>-</v>
          </cell>
          <cell r="AO618" t="str">
            <v>-</v>
          </cell>
          <cell r="AP618" t="str">
            <v>-</v>
          </cell>
          <cell r="AQ618" t="str">
            <v>-</v>
          </cell>
          <cell r="AR618" t="str">
            <v>-</v>
          </cell>
          <cell r="AS618" t="str">
            <v>-</v>
          </cell>
          <cell r="AT618" t="str">
            <v>-</v>
          </cell>
          <cell r="AU618" t="str">
            <v>-</v>
          </cell>
        </row>
        <row r="619">
          <cell r="A619" t="str">
            <v>1902-4</v>
          </cell>
          <cell r="B619">
            <v>1902</v>
          </cell>
          <cell r="C619" t="str">
            <v>いざというときに備える防災情報の共有，情報伝達体制の構築</v>
          </cell>
          <cell r="D619">
            <v>4</v>
          </cell>
          <cell r="E619" t="str">
            <v>-</v>
          </cell>
          <cell r="F619" t="str">
            <v>-</v>
          </cell>
          <cell r="G619" t="str">
            <v>-</v>
          </cell>
          <cell r="H619" t="str">
            <v>-</v>
          </cell>
          <cell r="I619" t="str">
            <v>-</v>
          </cell>
          <cell r="J619" t="str">
            <v>-</v>
          </cell>
          <cell r="K619" t="str">
            <v>-</v>
          </cell>
          <cell r="L619" t="str">
            <v>-</v>
          </cell>
          <cell r="M619" t="str">
            <v>-</v>
          </cell>
          <cell r="S619" t="str">
            <v>-</v>
          </cell>
          <cell r="T619" t="str">
            <v>-</v>
          </cell>
          <cell r="U619" t="str">
            <v>-</v>
          </cell>
          <cell r="V619" t="str">
            <v>-</v>
          </cell>
          <cell r="X619" t="str">
            <v>-</v>
          </cell>
          <cell r="Y619" t="str">
            <v>-</v>
          </cell>
          <cell r="Z619" t="str">
            <v>-</v>
          </cell>
          <cell r="AA619" t="str">
            <v>-</v>
          </cell>
          <cell r="AB619" t="str">
            <v>-</v>
          </cell>
          <cell r="AC619" t="str">
            <v>-</v>
          </cell>
          <cell r="AD619" t="str">
            <v>-</v>
          </cell>
          <cell r="AE619" t="str">
            <v>-</v>
          </cell>
          <cell r="AF619" t="str">
            <v>-</v>
          </cell>
          <cell r="AG619" t="str">
            <v>-</v>
          </cell>
          <cell r="AH619" t="str">
            <v>-</v>
          </cell>
          <cell r="AI619" t="str">
            <v>-</v>
          </cell>
          <cell r="AJ619" t="str">
            <v>-</v>
          </cell>
          <cell r="AK619" t="str">
            <v>-</v>
          </cell>
          <cell r="AL619" t="str">
            <v>-</v>
          </cell>
          <cell r="AM619" t="str">
            <v>-</v>
          </cell>
          <cell r="AN619" t="str">
            <v>-</v>
          </cell>
          <cell r="AO619" t="str">
            <v>-</v>
          </cell>
          <cell r="AP619" t="str">
            <v>-</v>
          </cell>
          <cell r="AQ619" t="str">
            <v>-</v>
          </cell>
          <cell r="AR619" t="str">
            <v>-</v>
          </cell>
          <cell r="AS619" t="str">
            <v>-</v>
          </cell>
          <cell r="AT619" t="str">
            <v>-</v>
          </cell>
          <cell r="AU619" t="str">
            <v>-</v>
          </cell>
        </row>
        <row r="620">
          <cell r="A620" t="str">
            <v>1902-5</v>
          </cell>
          <cell r="B620">
            <v>1902</v>
          </cell>
          <cell r="C620" t="str">
            <v>いざというときに備える防災情報の共有，情報伝達体制の構築</v>
          </cell>
          <cell r="D620">
            <v>5</v>
          </cell>
          <cell r="E620" t="str">
            <v>-</v>
          </cell>
          <cell r="F620" t="str">
            <v>-</v>
          </cell>
          <cell r="G620" t="str">
            <v>-</v>
          </cell>
          <cell r="H620" t="str">
            <v>-</v>
          </cell>
          <cell r="I620" t="str">
            <v>-</v>
          </cell>
          <cell r="J620" t="str">
            <v>-</v>
          </cell>
          <cell r="K620" t="str">
            <v>-</v>
          </cell>
          <cell r="L620" t="str">
            <v>-</v>
          </cell>
          <cell r="M620" t="str">
            <v>-</v>
          </cell>
          <cell r="S620" t="str">
            <v>-</v>
          </cell>
          <cell r="T620" t="str">
            <v>-</v>
          </cell>
          <cell r="U620" t="str">
            <v>-</v>
          </cell>
          <cell r="V620" t="str">
            <v>-</v>
          </cell>
          <cell r="X620" t="str">
            <v>-</v>
          </cell>
          <cell r="Y620" t="str">
            <v>-</v>
          </cell>
          <cell r="Z620" t="str">
            <v>-</v>
          </cell>
          <cell r="AA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S620" t="str">
            <v>-</v>
          </cell>
          <cell r="AT620" t="str">
            <v>-</v>
          </cell>
          <cell r="AU620" t="str">
            <v>-</v>
          </cell>
        </row>
        <row r="621">
          <cell r="A621" t="str">
            <v>1902-6</v>
          </cell>
          <cell r="B621">
            <v>1902</v>
          </cell>
          <cell r="C621" t="str">
            <v>いざというときに備える防災情報の共有，情報伝達体制の構築</v>
          </cell>
          <cell r="D621">
            <v>6</v>
          </cell>
          <cell r="E621" t="str">
            <v>-</v>
          </cell>
          <cell r="F621" t="str">
            <v>-</v>
          </cell>
          <cell r="G621" t="str">
            <v>-</v>
          </cell>
          <cell r="H621" t="str">
            <v>-</v>
          </cell>
          <cell r="I621" t="str">
            <v>-</v>
          </cell>
          <cell r="J621" t="str">
            <v>-</v>
          </cell>
          <cell r="K621" t="str">
            <v>-</v>
          </cell>
          <cell r="L621" t="str">
            <v>-</v>
          </cell>
          <cell r="M621" t="str">
            <v>-</v>
          </cell>
          <cell r="S621" t="str">
            <v>-</v>
          </cell>
          <cell r="T621" t="str">
            <v>-</v>
          </cell>
          <cell r="U621" t="str">
            <v>-</v>
          </cell>
          <cell r="V621" t="str">
            <v>-</v>
          </cell>
          <cell r="X621" t="str">
            <v>-</v>
          </cell>
          <cell r="Y621" t="str">
            <v>-</v>
          </cell>
          <cell r="Z621" t="str">
            <v>-</v>
          </cell>
          <cell r="AA621" t="str">
            <v>-</v>
          </cell>
          <cell r="AB621" t="str">
            <v>-</v>
          </cell>
          <cell r="AC621" t="str">
            <v>-</v>
          </cell>
          <cell r="AD621" t="str">
            <v>-</v>
          </cell>
          <cell r="AE621" t="str">
            <v>-</v>
          </cell>
          <cell r="AF621" t="str">
            <v>-</v>
          </cell>
          <cell r="AG621" t="str">
            <v>-</v>
          </cell>
          <cell r="AH621" t="str">
            <v>-</v>
          </cell>
          <cell r="AI621" t="str">
            <v>-</v>
          </cell>
          <cell r="AJ621" t="str">
            <v>-</v>
          </cell>
          <cell r="AK621" t="str">
            <v>-</v>
          </cell>
          <cell r="AL621" t="str">
            <v>-</v>
          </cell>
          <cell r="AM621" t="str">
            <v>-</v>
          </cell>
          <cell r="AN621" t="str">
            <v>-</v>
          </cell>
          <cell r="AO621" t="str">
            <v>-</v>
          </cell>
          <cell r="AP621" t="str">
            <v>-</v>
          </cell>
          <cell r="AQ621" t="str">
            <v>-</v>
          </cell>
          <cell r="AR621" t="str">
            <v>-</v>
          </cell>
          <cell r="AS621" t="str">
            <v>-</v>
          </cell>
          <cell r="AT621" t="str">
            <v>-</v>
          </cell>
          <cell r="AU621" t="str">
            <v>-</v>
          </cell>
        </row>
        <row r="622">
          <cell r="A622" t="str">
            <v>1902-7</v>
          </cell>
          <cell r="B622">
            <v>1902</v>
          </cell>
          <cell r="C622" t="str">
            <v>いざというときに備える防災情報の共有，情報伝達体制の構築</v>
          </cell>
          <cell r="D622">
            <v>7</v>
          </cell>
          <cell r="E622" t="str">
            <v>-</v>
          </cell>
          <cell r="F622" t="str">
            <v>-</v>
          </cell>
          <cell r="G622" t="str">
            <v>-</v>
          </cell>
          <cell r="H622" t="str">
            <v>-</v>
          </cell>
          <cell r="I622" t="str">
            <v>-</v>
          </cell>
          <cell r="J622" t="str">
            <v>-</v>
          </cell>
          <cell r="K622" t="str">
            <v>-</v>
          </cell>
          <cell r="L622" t="str">
            <v>-</v>
          </cell>
          <cell r="M622" t="str">
            <v>-</v>
          </cell>
          <cell r="S622" t="str">
            <v>-</v>
          </cell>
          <cell r="T622" t="str">
            <v>-</v>
          </cell>
          <cell r="U622" t="str">
            <v>-</v>
          </cell>
          <cell r="V622" t="str">
            <v>-</v>
          </cell>
          <cell r="X622" t="str">
            <v>-</v>
          </cell>
          <cell r="Y622" t="str">
            <v>-</v>
          </cell>
          <cell r="Z622" t="str">
            <v>-</v>
          </cell>
          <cell r="AA622" t="str">
            <v>-</v>
          </cell>
          <cell r="AB622" t="str">
            <v>-</v>
          </cell>
          <cell r="AC622" t="str">
            <v>-</v>
          </cell>
          <cell r="AD622" t="str">
            <v>-</v>
          </cell>
          <cell r="AE622" t="str">
            <v>-</v>
          </cell>
          <cell r="AF622" t="str">
            <v>-</v>
          </cell>
          <cell r="AG622" t="str">
            <v>-</v>
          </cell>
          <cell r="AH622" t="str">
            <v>-</v>
          </cell>
          <cell r="AI622" t="str">
            <v>-</v>
          </cell>
          <cell r="AJ622" t="str">
            <v>-</v>
          </cell>
          <cell r="AK622" t="str">
            <v>-</v>
          </cell>
          <cell r="AL622" t="str">
            <v>-</v>
          </cell>
          <cell r="AM622" t="str">
            <v>-</v>
          </cell>
          <cell r="AN622" t="str">
            <v>-</v>
          </cell>
          <cell r="AO622" t="str">
            <v>-</v>
          </cell>
          <cell r="AP622" t="str">
            <v>-</v>
          </cell>
          <cell r="AQ622" t="str">
            <v>-</v>
          </cell>
          <cell r="AR622" t="str">
            <v>-</v>
          </cell>
          <cell r="AS622" t="str">
            <v>-</v>
          </cell>
          <cell r="AT622" t="str">
            <v>-</v>
          </cell>
          <cell r="AU622" t="str">
            <v>-</v>
          </cell>
        </row>
        <row r="623">
          <cell r="A623" t="str">
            <v>1902-8</v>
          </cell>
          <cell r="B623">
            <v>1902</v>
          </cell>
          <cell r="C623" t="str">
            <v>いざというときに備える防災情報の共有，情報伝達体制の構築</v>
          </cell>
          <cell r="D623">
            <v>8</v>
          </cell>
          <cell r="E623" t="str">
            <v>-</v>
          </cell>
          <cell r="F623" t="str">
            <v>-</v>
          </cell>
          <cell r="G623" t="str">
            <v>-</v>
          </cell>
          <cell r="H623" t="str">
            <v>-</v>
          </cell>
          <cell r="I623" t="str">
            <v>-</v>
          </cell>
          <cell r="J623" t="str">
            <v>-</v>
          </cell>
          <cell r="K623" t="str">
            <v>-</v>
          </cell>
          <cell r="L623" t="str">
            <v>-</v>
          </cell>
          <cell r="M623" t="str">
            <v>-</v>
          </cell>
          <cell r="S623" t="str">
            <v>-</v>
          </cell>
          <cell r="T623" t="str">
            <v>-</v>
          </cell>
          <cell r="U623" t="str">
            <v>-</v>
          </cell>
          <cell r="V623" t="str">
            <v>-</v>
          </cell>
          <cell r="X623" t="str">
            <v>-</v>
          </cell>
          <cell r="Y623" t="str">
            <v>-</v>
          </cell>
          <cell r="Z623" t="str">
            <v>-</v>
          </cell>
          <cell r="AA623" t="str">
            <v>-</v>
          </cell>
          <cell r="AB623" t="str">
            <v>-</v>
          </cell>
          <cell r="AC623" t="str">
            <v>-</v>
          </cell>
          <cell r="AD623" t="str">
            <v>-</v>
          </cell>
          <cell r="AE623" t="str">
            <v>-</v>
          </cell>
          <cell r="AF623" t="str">
            <v>-</v>
          </cell>
          <cell r="AG623" t="str">
            <v>-</v>
          </cell>
          <cell r="AH623" t="str">
            <v>-</v>
          </cell>
          <cell r="AI623" t="str">
            <v>-</v>
          </cell>
          <cell r="AJ623" t="str">
            <v>-</v>
          </cell>
          <cell r="AK623" t="str">
            <v>-</v>
          </cell>
          <cell r="AL623" t="str">
            <v>-</v>
          </cell>
          <cell r="AM623" t="str">
            <v>-</v>
          </cell>
          <cell r="AN623" t="str">
            <v>-</v>
          </cell>
          <cell r="AO623" t="str">
            <v>-</v>
          </cell>
          <cell r="AP623" t="str">
            <v>-</v>
          </cell>
          <cell r="AQ623" t="str">
            <v>-</v>
          </cell>
          <cell r="AR623" t="str">
            <v>-</v>
          </cell>
          <cell r="AS623" t="str">
            <v>-</v>
          </cell>
          <cell r="AT623" t="str">
            <v>-</v>
          </cell>
          <cell r="AU623" t="str">
            <v>-</v>
          </cell>
        </row>
        <row r="624">
          <cell r="A624" t="str">
            <v>1902-9</v>
          </cell>
          <cell r="B624">
            <v>1902</v>
          </cell>
          <cell r="C624" t="str">
            <v>いざというときに備える防災情報の共有，情報伝達体制の構築</v>
          </cell>
          <cell r="D624">
            <v>9</v>
          </cell>
          <cell r="E624" t="str">
            <v>-</v>
          </cell>
          <cell r="F624" t="str">
            <v>-</v>
          </cell>
          <cell r="G624" t="str">
            <v>-</v>
          </cell>
          <cell r="H624" t="str">
            <v>-</v>
          </cell>
          <cell r="I624" t="str">
            <v>-</v>
          </cell>
          <cell r="J624" t="str">
            <v>-</v>
          </cell>
          <cell r="K624" t="str">
            <v>-</v>
          </cell>
          <cell r="L624" t="str">
            <v>-</v>
          </cell>
          <cell r="M624" t="str">
            <v>-</v>
          </cell>
          <cell r="S624" t="str">
            <v>-</v>
          </cell>
          <cell r="T624" t="str">
            <v>-</v>
          </cell>
          <cell r="U624" t="str">
            <v>-</v>
          </cell>
          <cell r="V624" t="str">
            <v>-</v>
          </cell>
          <cell r="X624" t="str">
            <v>-</v>
          </cell>
          <cell r="Y624" t="str">
            <v>-</v>
          </cell>
          <cell r="Z624" t="str">
            <v>-</v>
          </cell>
          <cell r="AA624" t="str">
            <v>-</v>
          </cell>
          <cell r="AB624" t="str">
            <v>-</v>
          </cell>
          <cell r="AC624" t="str">
            <v>-</v>
          </cell>
          <cell r="AD624" t="str">
            <v>-</v>
          </cell>
          <cell r="AE624" t="str">
            <v>-</v>
          </cell>
          <cell r="AF624" t="str">
            <v>-</v>
          </cell>
          <cell r="AG624" t="str">
            <v>-</v>
          </cell>
          <cell r="AH624" t="str">
            <v>-</v>
          </cell>
          <cell r="AI624" t="str">
            <v>-</v>
          </cell>
          <cell r="AJ624" t="str">
            <v>-</v>
          </cell>
          <cell r="AK624" t="str">
            <v>-</v>
          </cell>
          <cell r="AL624" t="str">
            <v>-</v>
          </cell>
          <cell r="AM624" t="str">
            <v>-</v>
          </cell>
          <cell r="AN624" t="str">
            <v>-</v>
          </cell>
          <cell r="AO624" t="str">
            <v>-</v>
          </cell>
          <cell r="AP624" t="str">
            <v>-</v>
          </cell>
          <cell r="AQ624" t="str">
            <v>-</v>
          </cell>
          <cell r="AR624" t="str">
            <v>-</v>
          </cell>
          <cell r="AS624" t="str">
            <v>-</v>
          </cell>
          <cell r="AT624" t="str">
            <v>-</v>
          </cell>
          <cell r="AU624" t="str">
            <v>-</v>
          </cell>
        </row>
        <row r="625">
          <cell r="A625" t="str">
            <v>1903-1</v>
          </cell>
          <cell r="B625">
            <v>1903</v>
          </cell>
          <cell r="C625" t="str">
            <v>自然災害等の発生時に支援が必要な人への避難支援体制の整備</v>
          </cell>
          <cell r="D625">
            <v>1</v>
          </cell>
          <cell r="E625" t="str">
            <v>洪水浸水想定区域内や土砂災害警戒区域内にある要配慮者利用施設における避難確保計画に基づく訓練実施済施設の割合</v>
          </cell>
          <cell r="F625" t="str">
            <v>％</v>
          </cell>
          <cell r="G625" t="str">
            <v>行財政局</v>
          </cell>
          <cell r="H625" t="str">
            <v>防災危機管理室</v>
          </cell>
          <cell r="I625" t="str">
            <v>222-3210</v>
          </cell>
          <cell r="J625" t="str">
            <v>洪水浸水想定区域内や土砂災害警戒区域内にある要配慮者利用施設における避難確保計画に基づく訓練実施済施設の割合</v>
          </cell>
          <cell r="K625" t="str">
            <v>要配慮者利用施設における災害対応力を示す指標</v>
          </cell>
          <cell r="L625" t="str">
            <v>出典：事業担当課調べ</v>
          </cell>
          <cell r="M625" t="str">
            <v>増加する方が良い指標</v>
          </cell>
          <cell r="N625">
            <v>40</v>
          </cell>
          <cell r="O625">
            <v>50</v>
          </cell>
          <cell r="P625">
            <v>60</v>
          </cell>
          <cell r="Q625">
            <v>70</v>
          </cell>
          <cell r="R625">
            <v>80</v>
          </cell>
          <cell r="S625" t="str">
            <v>R7</v>
          </cell>
          <cell r="T625">
            <v>90</v>
          </cell>
          <cell r="U625" t="str">
            <v>③財政状況や市民ニーズを踏まえて設定する目標値</v>
          </cell>
          <cell r="V625" t="str">
            <v>「水防法」及び「土砂災害警戒区域等における土砂災害防止対策の推進に関する法律」により，避難確保計画の作成及び訓練の実施が義務付けられている。</v>
          </cell>
          <cell r="W625">
            <v>30.2</v>
          </cell>
          <cell r="X625" t="str">
            <v>-</v>
          </cell>
          <cell r="Y625" t="str">
            <v>-</v>
          </cell>
          <cell r="Z625" t="str">
            <v>-</v>
          </cell>
          <cell r="AA625" t="str">
            <v>-</v>
          </cell>
          <cell r="AB625">
            <v>0.755</v>
          </cell>
          <cell r="AC625" t="str">
            <v>-</v>
          </cell>
          <cell r="AD625" t="str">
            <v>-</v>
          </cell>
          <cell r="AE625" t="str">
            <v>-</v>
          </cell>
          <cell r="AF625" t="str">
            <v>-</v>
          </cell>
          <cell r="AG625">
            <v>0.33555555555555555</v>
          </cell>
          <cell r="AH625" t="str">
            <v>-</v>
          </cell>
          <cell r="AI625" t="str">
            <v>-</v>
          </cell>
          <cell r="AJ625" t="str">
            <v>-</v>
          </cell>
          <cell r="AK625" t="str">
            <v>-</v>
          </cell>
          <cell r="AL625" t="str">
            <v>-</v>
          </cell>
          <cell r="AM625" t="str">
            <v>-</v>
          </cell>
          <cell r="AN625" t="str">
            <v>達成度(最新数値/単年度目標値)が
a：100％
b：80％以上～100％未満
c：60％以上～80％未満
d：40％以上～60％未満
e：40％未満</v>
          </cell>
          <cell r="AO625" t="str">
            <v>達成度(単年度目標値に対する最新数値の割合)100％をaとし，以下20％刻みで基準を設定した。</v>
          </cell>
          <cell r="AP625" t="str">
            <v>c</v>
          </cell>
          <cell r="AQ625" t="str">
            <v>-</v>
          </cell>
          <cell r="AR625" t="str">
            <v>-</v>
          </cell>
          <cell r="AS625" t="str">
            <v>-</v>
          </cell>
          <cell r="AT625" t="str">
            <v>-</v>
          </cell>
          <cell r="AU625">
            <v>1</v>
          </cell>
        </row>
        <row r="626">
          <cell r="A626" t="str">
            <v>1903-2</v>
          </cell>
          <cell r="B626">
            <v>1903</v>
          </cell>
          <cell r="C626" t="str">
            <v>自然災害等の発生時に支援が必要な人への避難支援体制の整備</v>
          </cell>
          <cell r="D626">
            <v>2</v>
          </cell>
          <cell r="E626" t="str">
            <v>-</v>
          </cell>
          <cell r="F626" t="str">
            <v>-</v>
          </cell>
          <cell r="G626" t="str">
            <v>-</v>
          </cell>
          <cell r="H626" t="str">
            <v>-</v>
          </cell>
          <cell r="I626" t="str">
            <v>-</v>
          </cell>
          <cell r="J626" t="str">
            <v>-</v>
          </cell>
          <cell r="K626" t="str">
            <v>-</v>
          </cell>
          <cell r="L626" t="str">
            <v>-</v>
          </cell>
          <cell r="M626" t="str">
            <v>-</v>
          </cell>
          <cell r="S626" t="str">
            <v>-</v>
          </cell>
          <cell r="T626" t="str">
            <v>-</v>
          </cell>
          <cell r="U626" t="str">
            <v>-</v>
          </cell>
          <cell r="V626" t="str">
            <v>-</v>
          </cell>
          <cell r="X626" t="str">
            <v>-</v>
          </cell>
          <cell r="Y626" t="str">
            <v>-</v>
          </cell>
          <cell r="Z626" t="str">
            <v>-</v>
          </cell>
          <cell r="AA626" t="str">
            <v>-</v>
          </cell>
          <cell r="AB626" t="str">
            <v>-</v>
          </cell>
          <cell r="AC626" t="str">
            <v>-</v>
          </cell>
          <cell r="AD626" t="str">
            <v>-</v>
          </cell>
          <cell r="AE626" t="str">
            <v>-</v>
          </cell>
          <cell r="AF626" t="str">
            <v>-</v>
          </cell>
          <cell r="AG626" t="str">
            <v>-</v>
          </cell>
          <cell r="AH626" t="str">
            <v>-</v>
          </cell>
          <cell r="AI626" t="str">
            <v>-</v>
          </cell>
          <cell r="AJ626" t="str">
            <v>-</v>
          </cell>
          <cell r="AK626" t="str">
            <v>-</v>
          </cell>
          <cell r="AL626" t="str">
            <v>-</v>
          </cell>
          <cell r="AM626" t="str">
            <v>-</v>
          </cell>
          <cell r="AN626" t="str">
            <v>-</v>
          </cell>
          <cell r="AO626" t="str">
            <v>-</v>
          </cell>
          <cell r="AP626" t="str">
            <v>-</v>
          </cell>
          <cell r="AQ626" t="str">
            <v>-</v>
          </cell>
          <cell r="AR626" t="str">
            <v>-</v>
          </cell>
          <cell r="AS626" t="str">
            <v>-</v>
          </cell>
          <cell r="AT626" t="str">
            <v>-</v>
          </cell>
          <cell r="AU626" t="str">
            <v>-</v>
          </cell>
        </row>
        <row r="627">
          <cell r="A627" t="str">
            <v>1903-3</v>
          </cell>
          <cell r="B627">
            <v>1903</v>
          </cell>
          <cell r="C627" t="str">
            <v>自然災害等の発生時に支援が必要な人への避難支援体制の整備</v>
          </cell>
          <cell r="D627">
            <v>3</v>
          </cell>
          <cell r="E627" t="str">
            <v>-</v>
          </cell>
          <cell r="F627" t="str">
            <v>-</v>
          </cell>
          <cell r="G627" t="str">
            <v>-</v>
          </cell>
          <cell r="H627" t="str">
            <v>-</v>
          </cell>
          <cell r="I627" t="str">
            <v>-</v>
          </cell>
          <cell r="J627" t="str">
            <v>-</v>
          </cell>
          <cell r="K627" t="str">
            <v>-</v>
          </cell>
          <cell r="L627" t="str">
            <v>-</v>
          </cell>
          <cell r="M627" t="str">
            <v>-</v>
          </cell>
          <cell r="S627" t="str">
            <v>-</v>
          </cell>
          <cell r="T627" t="str">
            <v>-</v>
          </cell>
          <cell r="U627" t="str">
            <v>-</v>
          </cell>
          <cell r="V627" t="str">
            <v>-</v>
          </cell>
          <cell r="X627" t="str">
            <v>-</v>
          </cell>
          <cell r="Y627" t="str">
            <v>-</v>
          </cell>
          <cell r="Z627" t="str">
            <v>-</v>
          </cell>
          <cell r="AA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S627" t="str">
            <v>-</v>
          </cell>
          <cell r="AT627" t="str">
            <v>-</v>
          </cell>
          <cell r="AU627" t="str">
            <v>-</v>
          </cell>
        </row>
        <row r="628">
          <cell r="A628" t="str">
            <v>1903-4</v>
          </cell>
          <cell r="B628">
            <v>1903</v>
          </cell>
          <cell r="C628" t="str">
            <v>自然災害等の発生時に支援が必要な人への避難支援体制の整備</v>
          </cell>
          <cell r="D628">
            <v>4</v>
          </cell>
          <cell r="E628" t="str">
            <v>-</v>
          </cell>
          <cell r="F628" t="str">
            <v>-</v>
          </cell>
          <cell r="G628" t="str">
            <v>-</v>
          </cell>
          <cell r="H628" t="str">
            <v>-</v>
          </cell>
          <cell r="I628" t="str">
            <v>-</v>
          </cell>
          <cell r="J628" t="str">
            <v>-</v>
          </cell>
          <cell r="K628" t="str">
            <v>-</v>
          </cell>
          <cell r="L628" t="str">
            <v>-</v>
          </cell>
          <cell r="M628" t="str">
            <v>-</v>
          </cell>
          <cell r="S628" t="str">
            <v>-</v>
          </cell>
          <cell r="T628" t="str">
            <v>-</v>
          </cell>
          <cell r="U628" t="str">
            <v>-</v>
          </cell>
          <cell r="V628" t="str">
            <v>-</v>
          </cell>
          <cell r="X628" t="str">
            <v>-</v>
          </cell>
          <cell r="Y628" t="str">
            <v>-</v>
          </cell>
          <cell r="Z628" t="str">
            <v>-</v>
          </cell>
          <cell r="AA628" t="str">
            <v>-</v>
          </cell>
          <cell r="AB628" t="str">
            <v>-</v>
          </cell>
          <cell r="AC628" t="str">
            <v>-</v>
          </cell>
          <cell r="AD628" t="str">
            <v>-</v>
          </cell>
          <cell r="AE628" t="str">
            <v>-</v>
          </cell>
          <cell r="AF628" t="str">
            <v>-</v>
          </cell>
          <cell r="AG628" t="str">
            <v>-</v>
          </cell>
          <cell r="AH628" t="str">
            <v>-</v>
          </cell>
          <cell r="AI628" t="str">
            <v>-</v>
          </cell>
          <cell r="AJ628" t="str">
            <v>-</v>
          </cell>
          <cell r="AK628" t="str">
            <v>-</v>
          </cell>
          <cell r="AL628" t="str">
            <v>-</v>
          </cell>
          <cell r="AM628" t="str">
            <v>-</v>
          </cell>
          <cell r="AN628" t="str">
            <v>-</v>
          </cell>
          <cell r="AO628" t="str">
            <v>-</v>
          </cell>
          <cell r="AP628" t="str">
            <v>-</v>
          </cell>
          <cell r="AQ628" t="str">
            <v>-</v>
          </cell>
          <cell r="AR628" t="str">
            <v>-</v>
          </cell>
          <cell r="AS628" t="str">
            <v>-</v>
          </cell>
          <cell r="AT628" t="str">
            <v>-</v>
          </cell>
          <cell r="AU628" t="str">
            <v>-</v>
          </cell>
        </row>
        <row r="629">
          <cell r="A629" t="str">
            <v>1903-5</v>
          </cell>
          <cell r="B629">
            <v>1903</v>
          </cell>
          <cell r="C629" t="str">
            <v>自然災害等の発生時に支援が必要な人への避難支援体制の整備</v>
          </cell>
          <cell r="D629">
            <v>5</v>
          </cell>
          <cell r="E629" t="str">
            <v>-</v>
          </cell>
          <cell r="F629" t="str">
            <v>-</v>
          </cell>
          <cell r="G629" t="str">
            <v>-</v>
          </cell>
          <cell r="H629" t="str">
            <v>-</v>
          </cell>
          <cell r="I629" t="str">
            <v>-</v>
          </cell>
          <cell r="J629" t="str">
            <v>-</v>
          </cell>
          <cell r="K629" t="str">
            <v>-</v>
          </cell>
          <cell r="L629" t="str">
            <v>-</v>
          </cell>
          <cell r="M629" t="str">
            <v>-</v>
          </cell>
          <cell r="S629" t="str">
            <v>-</v>
          </cell>
          <cell r="T629" t="str">
            <v>-</v>
          </cell>
          <cell r="U629" t="str">
            <v>-</v>
          </cell>
          <cell r="V629" t="str">
            <v>-</v>
          </cell>
          <cell r="X629" t="str">
            <v>-</v>
          </cell>
          <cell r="Y629" t="str">
            <v>-</v>
          </cell>
          <cell r="Z629" t="str">
            <v>-</v>
          </cell>
          <cell r="AA629" t="str">
            <v>-</v>
          </cell>
          <cell r="AB629" t="str">
            <v>-</v>
          </cell>
          <cell r="AC629" t="str">
            <v>-</v>
          </cell>
          <cell r="AD629" t="str">
            <v>-</v>
          </cell>
          <cell r="AE629" t="str">
            <v>-</v>
          </cell>
          <cell r="AF629" t="str">
            <v>-</v>
          </cell>
          <cell r="AG629" t="str">
            <v>-</v>
          </cell>
          <cell r="AH629" t="str">
            <v>-</v>
          </cell>
          <cell r="AI629" t="str">
            <v>-</v>
          </cell>
          <cell r="AJ629" t="str">
            <v>-</v>
          </cell>
          <cell r="AK629" t="str">
            <v>-</v>
          </cell>
          <cell r="AL629" t="str">
            <v>-</v>
          </cell>
          <cell r="AM629" t="str">
            <v>-</v>
          </cell>
          <cell r="AN629" t="str">
            <v>-</v>
          </cell>
          <cell r="AO629" t="str">
            <v>-</v>
          </cell>
          <cell r="AP629" t="str">
            <v>-</v>
          </cell>
          <cell r="AQ629" t="str">
            <v>-</v>
          </cell>
          <cell r="AR629" t="str">
            <v>-</v>
          </cell>
          <cell r="AS629" t="str">
            <v>-</v>
          </cell>
          <cell r="AT629" t="str">
            <v>-</v>
          </cell>
          <cell r="AU629" t="str">
            <v>-</v>
          </cell>
        </row>
        <row r="630">
          <cell r="A630" t="str">
            <v>1903-6</v>
          </cell>
          <cell r="B630">
            <v>1903</v>
          </cell>
          <cell r="C630" t="str">
            <v>自然災害等の発生時に支援が必要な人への避難支援体制の整備</v>
          </cell>
          <cell r="D630">
            <v>6</v>
          </cell>
          <cell r="E630" t="str">
            <v>-</v>
          </cell>
          <cell r="F630" t="str">
            <v>-</v>
          </cell>
          <cell r="G630" t="str">
            <v>-</v>
          </cell>
          <cell r="H630" t="str">
            <v>-</v>
          </cell>
          <cell r="I630" t="str">
            <v>-</v>
          </cell>
          <cell r="J630" t="str">
            <v>-</v>
          </cell>
          <cell r="K630" t="str">
            <v>-</v>
          </cell>
          <cell r="L630" t="str">
            <v>-</v>
          </cell>
          <cell r="M630" t="str">
            <v>-</v>
          </cell>
          <cell r="S630" t="str">
            <v>-</v>
          </cell>
          <cell r="T630" t="str">
            <v>-</v>
          </cell>
          <cell r="U630" t="str">
            <v>-</v>
          </cell>
          <cell r="V630" t="str">
            <v>-</v>
          </cell>
          <cell r="X630" t="str">
            <v>-</v>
          </cell>
          <cell r="Y630" t="str">
            <v>-</v>
          </cell>
          <cell r="Z630" t="str">
            <v>-</v>
          </cell>
          <cell r="AA630" t="str">
            <v>-</v>
          </cell>
          <cell r="AB630" t="str">
            <v>-</v>
          </cell>
          <cell r="AC630" t="str">
            <v>-</v>
          </cell>
          <cell r="AD630" t="str">
            <v>-</v>
          </cell>
          <cell r="AE630" t="str">
            <v>-</v>
          </cell>
          <cell r="AF630" t="str">
            <v>-</v>
          </cell>
          <cell r="AG630" t="str">
            <v>-</v>
          </cell>
          <cell r="AH630" t="str">
            <v>-</v>
          </cell>
          <cell r="AI630" t="str">
            <v>-</v>
          </cell>
          <cell r="AJ630" t="str">
            <v>-</v>
          </cell>
          <cell r="AK630" t="str">
            <v>-</v>
          </cell>
          <cell r="AL630" t="str">
            <v>-</v>
          </cell>
          <cell r="AM630" t="str">
            <v>-</v>
          </cell>
          <cell r="AN630" t="str">
            <v>-</v>
          </cell>
          <cell r="AO630" t="str">
            <v>-</v>
          </cell>
          <cell r="AP630" t="str">
            <v>-</v>
          </cell>
          <cell r="AQ630" t="str">
            <v>-</v>
          </cell>
          <cell r="AR630" t="str">
            <v>-</v>
          </cell>
          <cell r="AS630" t="str">
            <v>-</v>
          </cell>
          <cell r="AT630" t="str">
            <v>-</v>
          </cell>
          <cell r="AU630" t="str">
            <v>-</v>
          </cell>
        </row>
        <row r="631">
          <cell r="A631" t="str">
            <v>1903-7</v>
          </cell>
          <cell r="B631">
            <v>1903</v>
          </cell>
          <cell r="C631" t="str">
            <v>自然災害等の発生時に支援が必要な人への避難支援体制の整備</v>
          </cell>
          <cell r="D631">
            <v>7</v>
          </cell>
          <cell r="E631" t="str">
            <v>-</v>
          </cell>
          <cell r="F631" t="str">
            <v>-</v>
          </cell>
          <cell r="G631" t="str">
            <v>-</v>
          </cell>
          <cell r="H631" t="str">
            <v>-</v>
          </cell>
          <cell r="I631" t="str">
            <v>-</v>
          </cell>
          <cell r="J631" t="str">
            <v>-</v>
          </cell>
          <cell r="K631" t="str">
            <v>-</v>
          </cell>
          <cell r="L631" t="str">
            <v>-</v>
          </cell>
          <cell r="M631" t="str">
            <v>-</v>
          </cell>
          <cell r="S631" t="str">
            <v>-</v>
          </cell>
          <cell r="T631" t="str">
            <v>-</v>
          </cell>
          <cell r="U631" t="str">
            <v>-</v>
          </cell>
          <cell r="V631" t="str">
            <v>-</v>
          </cell>
          <cell r="X631" t="str">
            <v>-</v>
          </cell>
          <cell r="Y631" t="str">
            <v>-</v>
          </cell>
          <cell r="Z631" t="str">
            <v>-</v>
          </cell>
          <cell r="AA631" t="str">
            <v>-</v>
          </cell>
          <cell r="AB631" t="str">
            <v>-</v>
          </cell>
          <cell r="AC631" t="str">
            <v>-</v>
          </cell>
          <cell r="AD631" t="str">
            <v>-</v>
          </cell>
          <cell r="AE631" t="str">
            <v>-</v>
          </cell>
          <cell r="AF631" t="str">
            <v>-</v>
          </cell>
          <cell r="AG631" t="str">
            <v>-</v>
          </cell>
          <cell r="AH631" t="str">
            <v>-</v>
          </cell>
          <cell r="AI631" t="str">
            <v>-</v>
          </cell>
          <cell r="AJ631" t="str">
            <v>-</v>
          </cell>
          <cell r="AK631" t="str">
            <v>-</v>
          </cell>
          <cell r="AL631" t="str">
            <v>-</v>
          </cell>
          <cell r="AM631" t="str">
            <v>-</v>
          </cell>
          <cell r="AN631" t="str">
            <v>-</v>
          </cell>
          <cell r="AO631" t="str">
            <v>-</v>
          </cell>
          <cell r="AP631" t="str">
            <v>-</v>
          </cell>
          <cell r="AQ631" t="str">
            <v>-</v>
          </cell>
          <cell r="AR631" t="str">
            <v>-</v>
          </cell>
          <cell r="AS631" t="str">
            <v>-</v>
          </cell>
          <cell r="AT631" t="str">
            <v>-</v>
          </cell>
          <cell r="AU631" t="str">
            <v>-</v>
          </cell>
        </row>
        <row r="632">
          <cell r="A632" t="str">
            <v>1903-8</v>
          </cell>
          <cell r="B632">
            <v>1903</v>
          </cell>
          <cell r="C632" t="str">
            <v>自然災害等の発生時に支援が必要な人への避難支援体制の整備</v>
          </cell>
          <cell r="D632">
            <v>8</v>
          </cell>
          <cell r="E632" t="str">
            <v>-</v>
          </cell>
          <cell r="F632" t="str">
            <v>-</v>
          </cell>
          <cell r="G632" t="str">
            <v>-</v>
          </cell>
          <cell r="H632" t="str">
            <v>-</v>
          </cell>
          <cell r="I632" t="str">
            <v>-</v>
          </cell>
          <cell r="J632" t="str">
            <v>-</v>
          </cell>
          <cell r="K632" t="str">
            <v>-</v>
          </cell>
          <cell r="L632" t="str">
            <v>-</v>
          </cell>
          <cell r="M632" t="str">
            <v>-</v>
          </cell>
          <cell r="S632" t="str">
            <v>-</v>
          </cell>
          <cell r="T632" t="str">
            <v>-</v>
          </cell>
          <cell r="U632" t="str">
            <v>-</v>
          </cell>
          <cell r="V632" t="str">
            <v>-</v>
          </cell>
          <cell r="X632" t="str">
            <v>-</v>
          </cell>
          <cell r="Y632" t="str">
            <v>-</v>
          </cell>
          <cell r="Z632" t="str">
            <v>-</v>
          </cell>
          <cell r="AA632" t="str">
            <v>-</v>
          </cell>
          <cell r="AB632" t="str">
            <v>-</v>
          </cell>
          <cell r="AC632" t="str">
            <v>-</v>
          </cell>
          <cell r="AD632" t="str">
            <v>-</v>
          </cell>
          <cell r="AE632" t="str">
            <v>-</v>
          </cell>
          <cell r="AF632" t="str">
            <v>-</v>
          </cell>
          <cell r="AG632" t="str">
            <v>-</v>
          </cell>
          <cell r="AH632" t="str">
            <v>-</v>
          </cell>
          <cell r="AI632" t="str">
            <v>-</v>
          </cell>
          <cell r="AJ632" t="str">
            <v>-</v>
          </cell>
          <cell r="AK632" t="str">
            <v>-</v>
          </cell>
          <cell r="AL632" t="str">
            <v>-</v>
          </cell>
          <cell r="AM632" t="str">
            <v>-</v>
          </cell>
          <cell r="AN632" t="str">
            <v>-</v>
          </cell>
          <cell r="AO632" t="str">
            <v>-</v>
          </cell>
          <cell r="AP632" t="str">
            <v>-</v>
          </cell>
          <cell r="AQ632" t="str">
            <v>-</v>
          </cell>
          <cell r="AR632" t="str">
            <v>-</v>
          </cell>
          <cell r="AS632" t="str">
            <v>-</v>
          </cell>
          <cell r="AT632" t="str">
            <v>-</v>
          </cell>
          <cell r="AU632" t="str">
            <v>-</v>
          </cell>
        </row>
        <row r="633">
          <cell r="A633" t="str">
            <v>1903-9</v>
          </cell>
          <cell r="B633">
            <v>1903</v>
          </cell>
          <cell r="C633" t="str">
            <v>自然災害等の発生時に支援が必要な人への避難支援体制の整備</v>
          </cell>
          <cell r="D633">
            <v>9</v>
          </cell>
          <cell r="E633" t="str">
            <v>-</v>
          </cell>
          <cell r="F633" t="str">
            <v>-</v>
          </cell>
          <cell r="G633" t="str">
            <v>-</v>
          </cell>
          <cell r="H633" t="str">
            <v>-</v>
          </cell>
          <cell r="I633" t="str">
            <v>-</v>
          </cell>
          <cell r="J633" t="str">
            <v>-</v>
          </cell>
          <cell r="K633" t="str">
            <v>-</v>
          </cell>
          <cell r="L633" t="str">
            <v>-</v>
          </cell>
          <cell r="M633" t="str">
            <v>-</v>
          </cell>
          <cell r="S633" t="str">
            <v>-</v>
          </cell>
          <cell r="T633" t="str">
            <v>-</v>
          </cell>
          <cell r="U633" t="str">
            <v>-</v>
          </cell>
          <cell r="V633" t="str">
            <v>-</v>
          </cell>
          <cell r="X633" t="str">
            <v>-</v>
          </cell>
          <cell r="Y633" t="str">
            <v>-</v>
          </cell>
          <cell r="Z633" t="str">
            <v>-</v>
          </cell>
          <cell r="AA633" t="str">
            <v>-</v>
          </cell>
          <cell r="AB633" t="str">
            <v>-</v>
          </cell>
          <cell r="AC633" t="str">
            <v>-</v>
          </cell>
          <cell r="AD633" t="str">
            <v>-</v>
          </cell>
          <cell r="AE633" t="str">
            <v>-</v>
          </cell>
          <cell r="AF633" t="str">
            <v>-</v>
          </cell>
          <cell r="AG633" t="str">
            <v>-</v>
          </cell>
          <cell r="AH633" t="str">
            <v>-</v>
          </cell>
          <cell r="AI633" t="str">
            <v>-</v>
          </cell>
          <cell r="AJ633" t="str">
            <v>-</v>
          </cell>
          <cell r="AK633" t="str">
            <v>-</v>
          </cell>
          <cell r="AL633" t="str">
            <v>-</v>
          </cell>
          <cell r="AM633" t="str">
            <v>-</v>
          </cell>
          <cell r="AN633" t="str">
            <v>-</v>
          </cell>
          <cell r="AO633" t="str">
            <v>-</v>
          </cell>
          <cell r="AP633" t="str">
            <v>-</v>
          </cell>
          <cell r="AQ633" t="str">
            <v>-</v>
          </cell>
          <cell r="AR633" t="str">
            <v>-</v>
          </cell>
          <cell r="AS633" t="str">
            <v>-</v>
          </cell>
          <cell r="AT633" t="str">
            <v>-</v>
          </cell>
          <cell r="AU633" t="str">
            <v>-</v>
          </cell>
        </row>
        <row r="634">
          <cell r="A634" t="str">
            <v>1904-1</v>
          </cell>
          <cell r="B634">
            <v>1904</v>
          </cell>
          <cell r="C634" t="str">
            <v>市民ぐるみ・地域ぐるみで進める地域防災力の充実強化</v>
          </cell>
          <cell r="D634">
            <v>1</v>
          </cell>
          <cell r="E634" t="str">
            <v>避難所運営マニュアルに基づく避難所運営訓練実施済避難所の割合</v>
          </cell>
          <cell r="F634" t="str">
            <v>％</v>
          </cell>
          <cell r="G634" t="str">
            <v>行財政局</v>
          </cell>
          <cell r="H634" t="str">
            <v>防災危機管理室</v>
          </cell>
          <cell r="I634" t="str">
            <v>222-3210</v>
          </cell>
          <cell r="J634" t="str">
            <v>各避難所運営マニュアルに定めている避難所の開設から閉鎖までの間の活動における，体験型訓練や図上訓練等の実施済避難所の割合</v>
          </cell>
          <cell r="K634" t="str">
            <v>市民の災害対応力を示す指標</v>
          </cell>
          <cell r="L634" t="str">
            <v>出典：事業担当課調べ</v>
          </cell>
          <cell r="M634" t="str">
            <v>増加する方が良い指標</v>
          </cell>
          <cell r="N634">
            <v>75</v>
          </cell>
          <cell r="O634">
            <v>80</v>
          </cell>
          <cell r="P634">
            <v>85</v>
          </cell>
          <cell r="Q634">
            <v>90</v>
          </cell>
          <cell r="R634">
            <v>95</v>
          </cell>
          <cell r="S634" t="str">
            <v>R7</v>
          </cell>
          <cell r="T634">
            <v>100</v>
          </cell>
          <cell r="U634" t="str">
            <v>③財政状況や市民ニーズを踏まえて設定する目標値</v>
          </cell>
          <cell r="V634" t="str">
            <v>全ての避難所において避難所運営訓練の実施を目指す。</v>
          </cell>
          <cell r="W634">
            <v>67.099999999999994</v>
          </cell>
          <cell r="X634" t="str">
            <v>-</v>
          </cell>
          <cell r="Y634" t="str">
            <v>-</v>
          </cell>
          <cell r="Z634" t="str">
            <v>-</v>
          </cell>
          <cell r="AA634" t="str">
            <v>-</v>
          </cell>
          <cell r="AB634">
            <v>0.89466666666666661</v>
          </cell>
          <cell r="AC634" t="str">
            <v>-</v>
          </cell>
          <cell r="AD634" t="str">
            <v>-</v>
          </cell>
          <cell r="AE634" t="str">
            <v>-</v>
          </cell>
          <cell r="AF634" t="str">
            <v>-</v>
          </cell>
          <cell r="AG634">
            <v>0.67099999999999993</v>
          </cell>
          <cell r="AH634" t="str">
            <v>-</v>
          </cell>
          <cell r="AI634" t="str">
            <v>-</v>
          </cell>
          <cell r="AJ634" t="str">
            <v>-</v>
          </cell>
          <cell r="AK634" t="str">
            <v>-</v>
          </cell>
          <cell r="AL634" t="str">
            <v>-</v>
          </cell>
          <cell r="AM634" t="str">
            <v>-</v>
          </cell>
          <cell r="AN634" t="str">
            <v>達成度(最新数値/単年度目標値)が
a：100％
b：90％以上～100％未満
c：80％以上～90％未満
d：70％以上～80％未満
e：70％未満</v>
          </cell>
          <cell r="AO634" t="str">
            <v>目標値を達成すればaとし，以下10％刻みで基準を設定した。</v>
          </cell>
          <cell r="AP634" t="str">
            <v>c</v>
          </cell>
          <cell r="AQ634" t="str">
            <v>-</v>
          </cell>
          <cell r="AR634" t="str">
            <v>-</v>
          </cell>
          <cell r="AS634" t="str">
            <v>-</v>
          </cell>
          <cell r="AT634" t="str">
            <v>-</v>
          </cell>
          <cell r="AU634">
            <v>1</v>
          </cell>
        </row>
        <row r="635">
          <cell r="A635" t="str">
            <v>1904-2</v>
          </cell>
          <cell r="B635">
            <v>1904</v>
          </cell>
          <cell r="C635" t="str">
            <v>市民ぐるみ・地域ぐるみで進める地域防災力の充実強化</v>
          </cell>
          <cell r="D635">
            <v>2</v>
          </cell>
          <cell r="E635" t="str">
            <v>-</v>
          </cell>
          <cell r="F635" t="str">
            <v>-</v>
          </cell>
          <cell r="G635" t="str">
            <v>-</v>
          </cell>
          <cell r="H635" t="str">
            <v>-</v>
          </cell>
          <cell r="I635" t="str">
            <v>-</v>
          </cell>
          <cell r="J635" t="str">
            <v>-</v>
          </cell>
          <cell r="K635" t="str">
            <v>-</v>
          </cell>
          <cell r="L635" t="str">
            <v>-</v>
          </cell>
          <cell r="M635" t="str">
            <v>-</v>
          </cell>
          <cell r="S635" t="str">
            <v>-</v>
          </cell>
          <cell r="T635" t="str">
            <v>-</v>
          </cell>
          <cell r="U635" t="str">
            <v>-</v>
          </cell>
          <cell r="V635" t="str">
            <v>-</v>
          </cell>
          <cell r="X635" t="str">
            <v>-</v>
          </cell>
          <cell r="Y635" t="str">
            <v>-</v>
          </cell>
          <cell r="Z635" t="str">
            <v>-</v>
          </cell>
          <cell r="AA635" t="str">
            <v>-</v>
          </cell>
          <cell r="AB635" t="str">
            <v>-</v>
          </cell>
          <cell r="AC635" t="str">
            <v>-</v>
          </cell>
          <cell r="AD635" t="str">
            <v>-</v>
          </cell>
          <cell r="AE635" t="str">
            <v>-</v>
          </cell>
          <cell r="AF635" t="str">
            <v>-</v>
          </cell>
          <cell r="AG635" t="str">
            <v>-</v>
          </cell>
          <cell r="AH635" t="str">
            <v>-</v>
          </cell>
          <cell r="AI635" t="str">
            <v>-</v>
          </cell>
          <cell r="AJ635" t="str">
            <v>-</v>
          </cell>
          <cell r="AK635" t="str">
            <v>-</v>
          </cell>
          <cell r="AL635" t="str">
            <v>-</v>
          </cell>
          <cell r="AM635" t="str">
            <v>-</v>
          </cell>
          <cell r="AN635" t="str">
            <v>-</v>
          </cell>
          <cell r="AO635" t="str">
            <v>-</v>
          </cell>
          <cell r="AP635" t="str">
            <v>-</v>
          </cell>
          <cell r="AQ635" t="str">
            <v>-</v>
          </cell>
          <cell r="AR635" t="str">
            <v>-</v>
          </cell>
          <cell r="AS635" t="str">
            <v>-</v>
          </cell>
          <cell r="AT635" t="str">
            <v>-</v>
          </cell>
          <cell r="AU635" t="str">
            <v>-</v>
          </cell>
        </row>
        <row r="636">
          <cell r="A636" t="str">
            <v>1904-3</v>
          </cell>
          <cell r="B636">
            <v>1904</v>
          </cell>
          <cell r="C636" t="str">
            <v>市民ぐるみ・地域ぐるみで進める地域防災力の充実強化</v>
          </cell>
          <cell r="D636">
            <v>3</v>
          </cell>
          <cell r="E636" t="str">
            <v>-</v>
          </cell>
          <cell r="F636" t="str">
            <v>-</v>
          </cell>
          <cell r="G636" t="str">
            <v>-</v>
          </cell>
          <cell r="H636" t="str">
            <v>-</v>
          </cell>
          <cell r="I636" t="str">
            <v>-</v>
          </cell>
          <cell r="J636" t="str">
            <v>-</v>
          </cell>
          <cell r="K636" t="str">
            <v>-</v>
          </cell>
          <cell r="L636" t="str">
            <v>-</v>
          </cell>
          <cell r="M636" t="str">
            <v>-</v>
          </cell>
          <cell r="S636" t="str">
            <v>-</v>
          </cell>
          <cell r="T636" t="str">
            <v>-</v>
          </cell>
          <cell r="U636" t="str">
            <v>-</v>
          </cell>
          <cell r="V636" t="str">
            <v>-</v>
          </cell>
          <cell r="X636" t="str">
            <v>-</v>
          </cell>
          <cell r="Y636" t="str">
            <v>-</v>
          </cell>
          <cell r="Z636" t="str">
            <v>-</v>
          </cell>
          <cell r="AA636" t="str">
            <v>-</v>
          </cell>
          <cell r="AB636" t="str">
            <v>-</v>
          </cell>
          <cell r="AC636" t="str">
            <v>-</v>
          </cell>
          <cell r="AD636" t="str">
            <v>-</v>
          </cell>
          <cell r="AE636" t="str">
            <v>-</v>
          </cell>
          <cell r="AF636" t="str">
            <v>-</v>
          </cell>
          <cell r="AG636" t="str">
            <v>-</v>
          </cell>
          <cell r="AH636" t="str">
            <v>-</v>
          </cell>
          <cell r="AI636" t="str">
            <v>-</v>
          </cell>
          <cell r="AJ636" t="str">
            <v>-</v>
          </cell>
          <cell r="AK636" t="str">
            <v>-</v>
          </cell>
          <cell r="AL636" t="str">
            <v>-</v>
          </cell>
          <cell r="AM636" t="str">
            <v>-</v>
          </cell>
          <cell r="AN636" t="str">
            <v>-</v>
          </cell>
          <cell r="AO636" t="str">
            <v>-</v>
          </cell>
          <cell r="AP636" t="str">
            <v>-</v>
          </cell>
          <cell r="AQ636" t="str">
            <v>-</v>
          </cell>
          <cell r="AR636" t="str">
            <v>-</v>
          </cell>
          <cell r="AS636" t="str">
            <v>-</v>
          </cell>
          <cell r="AT636" t="str">
            <v>-</v>
          </cell>
          <cell r="AU636" t="str">
            <v>-</v>
          </cell>
        </row>
        <row r="637">
          <cell r="A637" t="str">
            <v>1904-4</v>
          </cell>
          <cell r="B637">
            <v>1904</v>
          </cell>
          <cell r="C637" t="str">
            <v>市民ぐるみ・地域ぐるみで進める地域防災力の充実強化</v>
          </cell>
          <cell r="D637">
            <v>4</v>
          </cell>
          <cell r="E637" t="str">
            <v>-</v>
          </cell>
          <cell r="F637" t="str">
            <v>-</v>
          </cell>
          <cell r="G637" t="str">
            <v>-</v>
          </cell>
          <cell r="H637" t="str">
            <v>-</v>
          </cell>
          <cell r="I637" t="str">
            <v>-</v>
          </cell>
          <cell r="J637" t="str">
            <v>-</v>
          </cell>
          <cell r="K637" t="str">
            <v>-</v>
          </cell>
          <cell r="L637" t="str">
            <v>-</v>
          </cell>
          <cell r="M637" t="str">
            <v>-</v>
          </cell>
          <cell r="S637" t="str">
            <v>-</v>
          </cell>
          <cell r="T637" t="str">
            <v>-</v>
          </cell>
          <cell r="U637" t="str">
            <v>-</v>
          </cell>
          <cell r="V637" t="str">
            <v>-</v>
          </cell>
          <cell r="X637" t="str">
            <v>-</v>
          </cell>
          <cell r="Y637" t="str">
            <v>-</v>
          </cell>
          <cell r="Z637" t="str">
            <v>-</v>
          </cell>
          <cell r="AA637" t="str">
            <v>-</v>
          </cell>
          <cell r="AB637" t="str">
            <v>-</v>
          </cell>
          <cell r="AC637" t="str">
            <v>-</v>
          </cell>
          <cell r="AD637" t="str">
            <v>-</v>
          </cell>
          <cell r="AE637" t="str">
            <v>-</v>
          </cell>
          <cell r="AF637" t="str">
            <v>-</v>
          </cell>
          <cell r="AG637" t="str">
            <v>-</v>
          </cell>
          <cell r="AH637" t="str">
            <v>-</v>
          </cell>
          <cell r="AI637" t="str">
            <v>-</v>
          </cell>
          <cell r="AJ637" t="str">
            <v>-</v>
          </cell>
          <cell r="AK637" t="str">
            <v>-</v>
          </cell>
          <cell r="AL637" t="str">
            <v>-</v>
          </cell>
          <cell r="AM637" t="str">
            <v>-</v>
          </cell>
          <cell r="AN637" t="str">
            <v>-</v>
          </cell>
          <cell r="AO637" t="str">
            <v>-</v>
          </cell>
          <cell r="AP637" t="str">
            <v>-</v>
          </cell>
          <cell r="AQ637" t="str">
            <v>-</v>
          </cell>
          <cell r="AR637" t="str">
            <v>-</v>
          </cell>
          <cell r="AS637" t="str">
            <v>-</v>
          </cell>
          <cell r="AT637" t="str">
            <v>-</v>
          </cell>
          <cell r="AU637" t="str">
            <v>-</v>
          </cell>
        </row>
        <row r="638">
          <cell r="A638" t="str">
            <v>1904-5</v>
          </cell>
          <cell r="B638">
            <v>1904</v>
          </cell>
          <cell r="C638" t="str">
            <v>市民ぐるみ・地域ぐるみで進める地域防災力の充実強化</v>
          </cell>
          <cell r="D638">
            <v>5</v>
          </cell>
          <cell r="E638" t="str">
            <v>-</v>
          </cell>
          <cell r="F638" t="str">
            <v>-</v>
          </cell>
          <cell r="G638" t="str">
            <v>-</v>
          </cell>
          <cell r="H638" t="str">
            <v>-</v>
          </cell>
          <cell r="I638" t="str">
            <v>-</v>
          </cell>
          <cell r="J638" t="str">
            <v>-</v>
          </cell>
          <cell r="K638" t="str">
            <v>-</v>
          </cell>
          <cell r="L638" t="str">
            <v>-</v>
          </cell>
          <cell r="M638" t="str">
            <v>-</v>
          </cell>
          <cell r="S638" t="str">
            <v>-</v>
          </cell>
          <cell r="T638" t="str">
            <v>-</v>
          </cell>
          <cell r="U638" t="str">
            <v>-</v>
          </cell>
          <cell r="V638" t="str">
            <v>-</v>
          </cell>
          <cell r="X638" t="str">
            <v>-</v>
          </cell>
          <cell r="Y638" t="str">
            <v>-</v>
          </cell>
          <cell r="Z638" t="str">
            <v>-</v>
          </cell>
          <cell r="AA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S638" t="str">
            <v>-</v>
          </cell>
          <cell r="AT638" t="str">
            <v>-</v>
          </cell>
          <cell r="AU638" t="str">
            <v>-</v>
          </cell>
        </row>
        <row r="639">
          <cell r="A639" t="str">
            <v>1904-6</v>
          </cell>
          <cell r="B639">
            <v>1904</v>
          </cell>
          <cell r="C639" t="str">
            <v>市民ぐるみ・地域ぐるみで進める地域防災力の充実強化</v>
          </cell>
          <cell r="D639">
            <v>6</v>
          </cell>
          <cell r="E639" t="str">
            <v>-</v>
          </cell>
          <cell r="F639" t="str">
            <v>-</v>
          </cell>
          <cell r="G639" t="str">
            <v>-</v>
          </cell>
          <cell r="H639" t="str">
            <v>-</v>
          </cell>
          <cell r="I639" t="str">
            <v>-</v>
          </cell>
          <cell r="J639" t="str">
            <v>-</v>
          </cell>
          <cell r="K639" t="str">
            <v>-</v>
          </cell>
          <cell r="L639" t="str">
            <v>-</v>
          </cell>
          <cell r="M639" t="str">
            <v>-</v>
          </cell>
          <cell r="S639" t="str">
            <v>-</v>
          </cell>
          <cell r="T639" t="str">
            <v>-</v>
          </cell>
          <cell r="U639" t="str">
            <v>-</v>
          </cell>
          <cell r="V639" t="str">
            <v>-</v>
          </cell>
          <cell r="X639" t="str">
            <v>-</v>
          </cell>
          <cell r="Y639" t="str">
            <v>-</v>
          </cell>
          <cell r="Z639" t="str">
            <v>-</v>
          </cell>
          <cell r="AA639" t="str">
            <v>-</v>
          </cell>
          <cell r="AB639" t="str">
            <v>-</v>
          </cell>
          <cell r="AC639" t="str">
            <v>-</v>
          </cell>
          <cell r="AD639" t="str">
            <v>-</v>
          </cell>
          <cell r="AE639" t="str">
            <v>-</v>
          </cell>
          <cell r="AF639" t="str">
            <v>-</v>
          </cell>
          <cell r="AG639" t="str">
            <v>-</v>
          </cell>
          <cell r="AH639" t="str">
            <v>-</v>
          </cell>
          <cell r="AI639" t="str">
            <v>-</v>
          </cell>
          <cell r="AJ639" t="str">
            <v>-</v>
          </cell>
          <cell r="AK639" t="str">
            <v>-</v>
          </cell>
          <cell r="AL639" t="str">
            <v>-</v>
          </cell>
          <cell r="AM639" t="str">
            <v>-</v>
          </cell>
          <cell r="AN639" t="str">
            <v>-</v>
          </cell>
          <cell r="AO639" t="str">
            <v>-</v>
          </cell>
          <cell r="AP639" t="str">
            <v>-</v>
          </cell>
          <cell r="AQ639" t="str">
            <v>-</v>
          </cell>
          <cell r="AR639" t="str">
            <v>-</v>
          </cell>
          <cell r="AS639" t="str">
            <v>-</v>
          </cell>
          <cell r="AT639" t="str">
            <v>-</v>
          </cell>
          <cell r="AU639" t="str">
            <v>-</v>
          </cell>
        </row>
        <row r="640">
          <cell r="A640" t="str">
            <v>1904-7</v>
          </cell>
          <cell r="B640">
            <v>1904</v>
          </cell>
          <cell r="C640" t="str">
            <v>市民ぐるみ・地域ぐるみで進める地域防災力の充実強化</v>
          </cell>
          <cell r="D640">
            <v>7</v>
          </cell>
          <cell r="E640" t="str">
            <v>-</v>
          </cell>
          <cell r="F640" t="str">
            <v>-</v>
          </cell>
          <cell r="G640" t="str">
            <v>-</v>
          </cell>
          <cell r="H640" t="str">
            <v>-</v>
          </cell>
          <cell r="I640" t="str">
            <v>-</v>
          </cell>
          <cell r="J640" t="str">
            <v>-</v>
          </cell>
          <cell r="K640" t="str">
            <v>-</v>
          </cell>
          <cell r="L640" t="str">
            <v>-</v>
          </cell>
          <cell r="M640" t="str">
            <v>-</v>
          </cell>
          <cell r="S640" t="str">
            <v>-</v>
          </cell>
          <cell r="T640" t="str">
            <v>-</v>
          </cell>
          <cell r="U640" t="str">
            <v>-</v>
          </cell>
          <cell r="V640" t="str">
            <v>-</v>
          </cell>
          <cell r="X640" t="str">
            <v>-</v>
          </cell>
          <cell r="Y640" t="str">
            <v>-</v>
          </cell>
          <cell r="Z640" t="str">
            <v>-</v>
          </cell>
          <cell r="AA640" t="str">
            <v>-</v>
          </cell>
          <cell r="AB640" t="str">
            <v>-</v>
          </cell>
          <cell r="AC640" t="str">
            <v>-</v>
          </cell>
          <cell r="AD640" t="str">
            <v>-</v>
          </cell>
          <cell r="AE640" t="str">
            <v>-</v>
          </cell>
          <cell r="AF640" t="str">
            <v>-</v>
          </cell>
          <cell r="AG640" t="str">
            <v>-</v>
          </cell>
          <cell r="AH640" t="str">
            <v>-</v>
          </cell>
          <cell r="AI640" t="str">
            <v>-</v>
          </cell>
          <cell r="AJ640" t="str">
            <v>-</v>
          </cell>
          <cell r="AK640" t="str">
            <v>-</v>
          </cell>
          <cell r="AL640" t="str">
            <v>-</v>
          </cell>
          <cell r="AM640" t="str">
            <v>-</v>
          </cell>
          <cell r="AN640" t="str">
            <v>-</v>
          </cell>
          <cell r="AO640" t="str">
            <v>-</v>
          </cell>
          <cell r="AP640" t="str">
            <v>-</v>
          </cell>
          <cell r="AQ640" t="str">
            <v>-</v>
          </cell>
          <cell r="AR640" t="str">
            <v>-</v>
          </cell>
          <cell r="AS640" t="str">
            <v>-</v>
          </cell>
          <cell r="AT640" t="str">
            <v>-</v>
          </cell>
          <cell r="AU640" t="str">
            <v>-</v>
          </cell>
        </row>
        <row r="641">
          <cell r="A641" t="str">
            <v>1904-8</v>
          </cell>
          <cell r="B641">
            <v>1904</v>
          </cell>
          <cell r="C641" t="str">
            <v>市民ぐるみ・地域ぐるみで進める地域防災力の充実強化</v>
          </cell>
          <cell r="D641">
            <v>8</v>
          </cell>
          <cell r="E641" t="str">
            <v>-</v>
          </cell>
          <cell r="F641" t="str">
            <v>-</v>
          </cell>
          <cell r="G641" t="str">
            <v>-</v>
          </cell>
          <cell r="H641" t="str">
            <v>-</v>
          </cell>
          <cell r="I641" t="str">
            <v>-</v>
          </cell>
          <cell r="J641" t="str">
            <v>-</v>
          </cell>
          <cell r="K641" t="str">
            <v>-</v>
          </cell>
          <cell r="L641" t="str">
            <v>-</v>
          </cell>
          <cell r="M641" t="str">
            <v>-</v>
          </cell>
          <cell r="S641" t="str">
            <v>-</v>
          </cell>
          <cell r="T641" t="str">
            <v>-</v>
          </cell>
          <cell r="U641" t="str">
            <v>-</v>
          </cell>
          <cell r="V641" t="str">
            <v>-</v>
          </cell>
          <cell r="X641" t="str">
            <v>-</v>
          </cell>
          <cell r="Y641" t="str">
            <v>-</v>
          </cell>
          <cell r="Z641" t="str">
            <v>-</v>
          </cell>
          <cell r="AA641" t="str">
            <v>-</v>
          </cell>
          <cell r="AB641" t="str">
            <v>-</v>
          </cell>
          <cell r="AC641" t="str">
            <v>-</v>
          </cell>
          <cell r="AD641" t="str">
            <v>-</v>
          </cell>
          <cell r="AE641" t="str">
            <v>-</v>
          </cell>
          <cell r="AF641" t="str">
            <v>-</v>
          </cell>
          <cell r="AG641" t="str">
            <v>-</v>
          </cell>
          <cell r="AH641" t="str">
            <v>-</v>
          </cell>
          <cell r="AI641" t="str">
            <v>-</v>
          </cell>
          <cell r="AJ641" t="str">
            <v>-</v>
          </cell>
          <cell r="AK641" t="str">
            <v>-</v>
          </cell>
          <cell r="AL641" t="str">
            <v>-</v>
          </cell>
          <cell r="AM641" t="str">
            <v>-</v>
          </cell>
          <cell r="AN641" t="str">
            <v>-</v>
          </cell>
          <cell r="AO641" t="str">
            <v>-</v>
          </cell>
          <cell r="AP641" t="str">
            <v>-</v>
          </cell>
          <cell r="AQ641" t="str">
            <v>-</v>
          </cell>
          <cell r="AR641" t="str">
            <v>-</v>
          </cell>
          <cell r="AS641" t="str">
            <v>-</v>
          </cell>
          <cell r="AT641" t="str">
            <v>-</v>
          </cell>
          <cell r="AU641" t="str">
            <v>-</v>
          </cell>
        </row>
        <row r="642">
          <cell r="A642" t="str">
            <v>1904-9</v>
          </cell>
          <cell r="B642">
            <v>1904</v>
          </cell>
          <cell r="C642" t="str">
            <v>市民ぐるみ・地域ぐるみで進める地域防災力の充実強化</v>
          </cell>
          <cell r="D642">
            <v>9</v>
          </cell>
          <cell r="E642" t="str">
            <v>-</v>
          </cell>
          <cell r="F642" t="str">
            <v>-</v>
          </cell>
          <cell r="G642" t="str">
            <v>-</v>
          </cell>
          <cell r="H642" t="str">
            <v>-</v>
          </cell>
          <cell r="I642" t="str">
            <v>-</v>
          </cell>
          <cell r="J642" t="str">
            <v>-</v>
          </cell>
          <cell r="K642" t="str">
            <v>-</v>
          </cell>
          <cell r="L642" t="str">
            <v>-</v>
          </cell>
          <cell r="M642" t="str">
            <v>-</v>
          </cell>
          <cell r="S642" t="str">
            <v>-</v>
          </cell>
          <cell r="T642" t="str">
            <v>-</v>
          </cell>
          <cell r="U642" t="str">
            <v>-</v>
          </cell>
          <cell r="V642" t="str">
            <v>-</v>
          </cell>
          <cell r="X642" t="str">
            <v>-</v>
          </cell>
          <cell r="Y642" t="str">
            <v>-</v>
          </cell>
          <cell r="Z642" t="str">
            <v>-</v>
          </cell>
          <cell r="AA642" t="str">
            <v>-</v>
          </cell>
          <cell r="AB642" t="str">
            <v>-</v>
          </cell>
          <cell r="AC642" t="str">
            <v>-</v>
          </cell>
          <cell r="AD642" t="str">
            <v>-</v>
          </cell>
          <cell r="AE642" t="str">
            <v>-</v>
          </cell>
          <cell r="AF642" t="str">
            <v>-</v>
          </cell>
          <cell r="AG642" t="str">
            <v>-</v>
          </cell>
          <cell r="AH642" t="str">
            <v>-</v>
          </cell>
          <cell r="AI642" t="str">
            <v>-</v>
          </cell>
          <cell r="AJ642" t="str">
            <v>-</v>
          </cell>
          <cell r="AK642" t="str">
            <v>-</v>
          </cell>
          <cell r="AL642" t="str">
            <v>-</v>
          </cell>
          <cell r="AM642" t="str">
            <v>-</v>
          </cell>
          <cell r="AN642" t="str">
            <v>-</v>
          </cell>
          <cell r="AO642" t="str">
            <v>-</v>
          </cell>
          <cell r="AP642" t="str">
            <v>-</v>
          </cell>
          <cell r="AQ642" t="str">
            <v>-</v>
          </cell>
          <cell r="AR642" t="str">
            <v>-</v>
          </cell>
          <cell r="AS642" t="str">
            <v>-</v>
          </cell>
          <cell r="AT642" t="str">
            <v>-</v>
          </cell>
          <cell r="AU642" t="str">
            <v>-</v>
          </cell>
        </row>
        <row r="643">
          <cell r="A643" t="str">
            <v>2001-1</v>
          </cell>
          <cell r="B643">
            <v>2001</v>
          </cell>
          <cell r="C643" t="str">
            <v>地域特性に応じた持続可能なまちづくりを実現する公共交通ネットワークの形成</v>
          </cell>
          <cell r="D643">
            <v>1</v>
          </cell>
          <cell r="E643" t="str">
            <v>非自動車分担率</v>
          </cell>
          <cell r="F643" t="str">
            <v>%</v>
          </cell>
          <cell r="G643" t="str">
            <v>都市計画局</v>
          </cell>
          <cell r="H643" t="str">
            <v>歩くまち京都推進室</v>
          </cell>
          <cell r="I643" t="str">
            <v>222-3483</v>
          </cell>
          <cell r="J643" t="str">
            <v>交通手段における自動車以外を利用した割合。</v>
          </cell>
          <cell r="K643" t="str">
            <v>「歩くまち・京都」の推進状況全般を，端的・象徴的に示している指標</v>
          </cell>
          <cell r="L643" t="str">
            <v>出典：事業担当課調べ</v>
          </cell>
          <cell r="M643" t="str">
            <v>増加する方が良い指標</v>
          </cell>
          <cell r="N643">
            <v>78</v>
          </cell>
          <cell r="O643">
            <v>78.349999999999994</v>
          </cell>
          <cell r="P643">
            <v>78.7</v>
          </cell>
          <cell r="Q643">
            <v>80.05</v>
          </cell>
          <cell r="R643">
            <v>80.400000000000006</v>
          </cell>
          <cell r="S643" t="str">
            <v>R22</v>
          </cell>
          <cell r="T643">
            <v>85</v>
          </cell>
          <cell r="U643" t="str">
            <v>④外的要因を踏まえた目標値</v>
          </cell>
          <cell r="V643" t="str">
            <v>「「歩くまち・京都」総合交通戦略」審議会において議論した目標数値2040年非自動車分担率85%に向け，令和元年度実績を基に逆算し，単年度目標を設定。</v>
          </cell>
          <cell r="W643" t="str">
            <v>-</v>
          </cell>
          <cell r="X643" t="str">
            <v>-</v>
          </cell>
          <cell r="Y643" t="str">
            <v>-</v>
          </cell>
          <cell r="Z643" t="str">
            <v>-</v>
          </cell>
          <cell r="AA643" t="str">
            <v>-</v>
          </cell>
          <cell r="AB643" t="str">
            <v>-</v>
          </cell>
          <cell r="AC643" t="str">
            <v>-</v>
          </cell>
          <cell r="AD643" t="str">
            <v>-</v>
          </cell>
          <cell r="AE643" t="str">
            <v>-</v>
          </cell>
          <cell r="AF643" t="str">
            <v>-</v>
          </cell>
          <cell r="AG643" t="str">
            <v>-</v>
          </cell>
          <cell r="AH643" t="str">
            <v>-</v>
          </cell>
          <cell r="AI643" t="str">
            <v>-</v>
          </cell>
          <cell r="AJ643" t="str">
            <v>-</v>
          </cell>
          <cell r="AK643" t="str">
            <v>-</v>
          </cell>
          <cell r="AL643" t="str">
            <v>-</v>
          </cell>
          <cell r="AM643" t="str">
            <v>新型コロナウイルス感染症拡大の影響で道路交通センサスの実施が令和３年度に延期となったことから，令和２年度の実績値は把握できず，令和３年度は評価しない。</v>
          </cell>
          <cell r="AN643" t="str">
            <v>最新数値が
a：80％以上
b：77.5％以上～80％未満
c：75％以上～77.5％未満
d：72.5％以上～75％未満
e：72.5％未満</v>
          </cell>
          <cell r="AO643" t="str">
            <v>当面の目標である80%以上をaとし，以下2.5％刻みで基準を設定した。
※85%は20年程度の長期目標であり，また，新型コロナウイルス感染症の拡大で自動車利用が増えている状況も踏まえ，a評価を80%以上とする。</v>
          </cell>
          <cell r="AP643" t="str">
            <v>-</v>
          </cell>
          <cell r="AQ643" t="str">
            <v>-</v>
          </cell>
          <cell r="AR643" t="str">
            <v>-</v>
          </cell>
          <cell r="AS643" t="str">
            <v>-</v>
          </cell>
          <cell r="AT643" t="str">
            <v>-</v>
          </cell>
          <cell r="AU643">
            <v>1</v>
          </cell>
        </row>
        <row r="644">
          <cell r="A644" t="str">
            <v>2001-2</v>
          </cell>
          <cell r="B644">
            <v>2001</v>
          </cell>
          <cell r="C644" t="str">
            <v>地域特性に応じた持続可能なまちづくりを実現する公共交通ネットワークの形成</v>
          </cell>
          <cell r="D644">
            <v>2</v>
          </cell>
          <cell r="E644" t="str">
            <v>-</v>
          </cell>
          <cell r="F644" t="str">
            <v>-</v>
          </cell>
          <cell r="G644" t="str">
            <v>-</v>
          </cell>
          <cell r="H644" t="str">
            <v>-</v>
          </cell>
          <cell r="I644" t="str">
            <v>-</v>
          </cell>
          <cell r="J644" t="str">
            <v>-</v>
          </cell>
          <cell r="K644" t="str">
            <v>-</v>
          </cell>
          <cell r="L644" t="str">
            <v>-</v>
          </cell>
          <cell r="M644" t="str">
            <v>-</v>
          </cell>
          <cell r="S644" t="str">
            <v>-</v>
          </cell>
          <cell r="T644" t="str">
            <v>-</v>
          </cell>
          <cell r="U644" t="str">
            <v>-</v>
          </cell>
          <cell r="V644" t="str">
            <v>-</v>
          </cell>
          <cell r="X644" t="str">
            <v>-</v>
          </cell>
          <cell r="Y644" t="str">
            <v>-</v>
          </cell>
          <cell r="Z644" t="str">
            <v>-</v>
          </cell>
          <cell r="AA644" t="str">
            <v>-</v>
          </cell>
          <cell r="AB644" t="str">
            <v>-</v>
          </cell>
          <cell r="AC644" t="str">
            <v>-</v>
          </cell>
          <cell r="AD644" t="str">
            <v>-</v>
          </cell>
          <cell r="AE644" t="str">
            <v>-</v>
          </cell>
          <cell r="AF644" t="str">
            <v>-</v>
          </cell>
          <cell r="AG644" t="str">
            <v>-</v>
          </cell>
          <cell r="AH644" t="str">
            <v>-</v>
          </cell>
          <cell r="AI644" t="str">
            <v>-</v>
          </cell>
          <cell r="AJ644" t="str">
            <v>-</v>
          </cell>
          <cell r="AK644" t="str">
            <v>-</v>
          </cell>
          <cell r="AL644" t="str">
            <v>-</v>
          </cell>
          <cell r="AM644" t="str">
            <v>-</v>
          </cell>
          <cell r="AN644" t="str">
            <v>-</v>
          </cell>
          <cell r="AO644" t="str">
            <v>-</v>
          </cell>
          <cell r="AP644" t="str">
            <v>-</v>
          </cell>
          <cell r="AQ644" t="str">
            <v>-</v>
          </cell>
          <cell r="AR644" t="str">
            <v>-</v>
          </cell>
          <cell r="AS644" t="str">
            <v>-</v>
          </cell>
          <cell r="AT644" t="str">
            <v>-</v>
          </cell>
          <cell r="AU644" t="str">
            <v>-</v>
          </cell>
        </row>
        <row r="645">
          <cell r="A645" t="str">
            <v>2001-3</v>
          </cell>
          <cell r="B645">
            <v>2001</v>
          </cell>
          <cell r="C645" t="str">
            <v>地域特性に応じた持続可能なまちづくりを実現する公共交通ネットワークの形成</v>
          </cell>
          <cell r="D645">
            <v>3</v>
          </cell>
          <cell r="E645" t="str">
            <v>-</v>
          </cell>
          <cell r="F645" t="str">
            <v>-</v>
          </cell>
          <cell r="G645" t="str">
            <v>-</v>
          </cell>
          <cell r="H645" t="str">
            <v>-</v>
          </cell>
          <cell r="I645" t="str">
            <v>-</v>
          </cell>
          <cell r="J645" t="str">
            <v>-</v>
          </cell>
          <cell r="K645" t="str">
            <v>-</v>
          </cell>
          <cell r="L645" t="str">
            <v>-</v>
          </cell>
          <cell r="M645" t="str">
            <v>-</v>
          </cell>
          <cell r="S645" t="str">
            <v>-</v>
          </cell>
          <cell r="T645" t="str">
            <v>-</v>
          </cell>
          <cell r="U645" t="str">
            <v>-</v>
          </cell>
          <cell r="V645" t="str">
            <v>-</v>
          </cell>
          <cell r="X645" t="str">
            <v>-</v>
          </cell>
          <cell r="Y645" t="str">
            <v>-</v>
          </cell>
          <cell r="Z645" t="str">
            <v>-</v>
          </cell>
          <cell r="AA645" t="str">
            <v>-</v>
          </cell>
          <cell r="AB645" t="str">
            <v>-</v>
          </cell>
          <cell r="AC645" t="str">
            <v>-</v>
          </cell>
          <cell r="AD645" t="str">
            <v>-</v>
          </cell>
          <cell r="AE645" t="str">
            <v>-</v>
          </cell>
          <cell r="AF645" t="str">
            <v>-</v>
          </cell>
          <cell r="AG645" t="str">
            <v>-</v>
          </cell>
          <cell r="AH645" t="str">
            <v>-</v>
          </cell>
          <cell r="AI645" t="str">
            <v>-</v>
          </cell>
          <cell r="AJ645" t="str">
            <v>-</v>
          </cell>
          <cell r="AK645" t="str">
            <v>-</v>
          </cell>
          <cell r="AL645" t="str">
            <v>-</v>
          </cell>
          <cell r="AM645" t="str">
            <v>-</v>
          </cell>
          <cell r="AN645" t="str">
            <v>-</v>
          </cell>
          <cell r="AO645" t="str">
            <v>-</v>
          </cell>
          <cell r="AP645" t="str">
            <v>-</v>
          </cell>
          <cell r="AQ645" t="str">
            <v>-</v>
          </cell>
          <cell r="AR645" t="str">
            <v>-</v>
          </cell>
          <cell r="AS645" t="str">
            <v>-</v>
          </cell>
          <cell r="AT645" t="str">
            <v>-</v>
          </cell>
          <cell r="AU645" t="str">
            <v>-</v>
          </cell>
        </row>
        <row r="646">
          <cell r="A646" t="str">
            <v>2001-4</v>
          </cell>
          <cell r="B646">
            <v>2001</v>
          </cell>
          <cell r="C646" t="str">
            <v>地域特性に応じた持続可能なまちづくりを実現する公共交通ネットワークの形成</v>
          </cell>
          <cell r="D646">
            <v>4</v>
          </cell>
          <cell r="E646" t="str">
            <v>-</v>
          </cell>
          <cell r="F646" t="str">
            <v>-</v>
          </cell>
          <cell r="G646" t="str">
            <v>-</v>
          </cell>
          <cell r="H646" t="str">
            <v>-</v>
          </cell>
          <cell r="I646" t="str">
            <v>-</v>
          </cell>
          <cell r="J646" t="str">
            <v>-</v>
          </cell>
          <cell r="K646" t="str">
            <v>-</v>
          </cell>
          <cell r="L646" t="str">
            <v>-</v>
          </cell>
          <cell r="M646" t="str">
            <v>-</v>
          </cell>
          <cell r="S646" t="str">
            <v>-</v>
          </cell>
          <cell r="T646" t="str">
            <v>-</v>
          </cell>
          <cell r="U646" t="str">
            <v>-</v>
          </cell>
          <cell r="V646" t="str">
            <v>-</v>
          </cell>
          <cell r="X646" t="str">
            <v>-</v>
          </cell>
          <cell r="Y646" t="str">
            <v>-</v>
          </cell>
          <cell r="Z646" t="str">
            <v>-</v>
          </cell>
          <cell r="AA646" t="str">
            <v>-</v>
          </cell>
          <cell r="AB646" t="str">
            <v>-</v>
          </cell>
          <cell r="AC646" t="str">
            <v>-</v>
          </cell>
          <cell r="AD646" t="str">
            <v>-</v>
          </cell>
          <cell r="AE646" t="str">
            <v>-</v>
          </cell>
          <cell r="AF646" t="str">
            <v>-</v>
          </cell>
          <cell r="AG646" t="str">
            <v>-</v>
          </cell>
          <cell r="AH646" t="str">
            <v>-</v>
          </cell>
          <cell r="AI646" t="str">
            <v>-</v>
          </cell>
          <cell r="AJ646" t="str">
            <v>-</v>
          </cell>
          <cell r="AK646" t="str">
            <v>-</v>
          </cell>
          <cell r="AL646" t="str">
            <v>-</v>
          </cell>
          <cell r="AM646" t="str">
            <v>-</v>
          </cell>
          <cell r="AN646" t="str">
            <v>-</v>
          </cell>
          <cell r="AO646" t="str">
            <v>-</v>
          </cell>
          <cell r="AP646" t="str">
            <v>-</v>
          </cell>
          <cell r="AQ646" t="str">
            <v>-</v>
          </cell>
          <cell r="AR646" t="str">
            <v>-</v>
          </cell>
          <cell r="AS646" t="str">
            <v>-</v>
          </cell>
          <cell r="AT646" t="str">
            <v>-</v>
          </cell>
          <cell r="AU646" t="str">
            <v>-</v>
          </cell>
        </row>
        <row r="647">
          <cell r="A647" t="str">
            <v>2001-5</v>
          </cell>
          <cell r="B647">
            <v>2001</v>
          </cell>
          <cell r="C647" t="str">
            <v>地域特性に応じた持続可能なまちづくりを実現する公共交通ネットワークの形成</v>
          </cell>
          <cell r="D647">
            <v>5</v>
          </cell>
          <cell r="E647" t="str">
            <v>-</v>
          </cell>
          <cell r="F647" t="str">
            <v>-</v>
          </cell>
          <cell r="G647" t="str">
            <v>-</v>
          </cell>
          <cell r="H647" t="str">
            <v>-</v>
          </cell>
          <cell r="I647" t="str">
            <v>-</v>
          </cell>
          <cell r="J647" t="str">
            <v>-</v>
          </cell>
          <cell r="K647" t="str">
            <v>-</v>
          </cell>
          <cell r="L647" t="str">
            <v>-</v>
          </cell>
          <cell r="M647" t="str">
            <v>-</v>
          </cell>
          <cell r="S647" t="str">
            <v>-</v>
          </cell>
          <cell r="T647" t="str">
            <v>-</v>
          </cell>
          <cell r="U647" t="str">
            <v>-</v>
          </cell>
          <cell r="V647" t="str">
            <v>-</v>
          </cell>
          <cell r="X647" t="str">
            <v>-</v>
          </cell>
          <cell r="Y647" t="str">
            <v>-</v>
          </cell>
          <cell r="Z647" t="str">
            <v>-</v>
          </cell>
          <cell r="AA647" t="str">
            <v>-</v>
          </cell>
          <cell r="AB647" t="str">
            <v>-</v>
          </cell>
          <cell r="AC647" t="str">
            <v>-</v>
          </cell>
          <cell r="AD647" t="str">
            <v>-</v>
          </cell>
          <cell r="AE647" t="str">
            <v>-</v>
          </cell>
          <cell r="AF647" t="str">
            <v>-</v>
          </cell>
          <cell r="AG647" t="str">
            <v>-</v>
          </cell>
          <cell r="AH647" t="str">
            <v>-</v>
          </cell>
          <cell r="AI647" t="str">
            <v>-</v>
          </cell>
          <cell r="AJ647" t="str">
            <v>-</v>
          </cell>
          <cell r="AK647" t="str">
            <v>-</v>
          </cell>
          <cell r="AL647" t="str">
            <v>-</v>
          </cell>
          <cell r="AM647" t="str">
            <v>-</v>
          </cell>
          <cell r="AN647" t="str">
            <v>-</v>
          </cell>
          <cell r="AO647" t="str">
            <v>-</v>
          </cell>
          <cell r="AP647" t="str">
            <v>-</v>
          </cell>
          <cell r="AQ647" t="str">
            <v>-</v>
          </cell>
          <cell r="AR647" t="str">
            <v>-</v>
          </cell>
          <cell r="AS647" t="str">
            <v>-</v>
          </cell>
          <cell r="AT647" t="str">
            <v>-</v>
          </cell>
          <cell r="AU647" t="str">
            <v>-</v>
          </cell>
        </row>
        <row r="648">
          <cell r="A648" t="str">
            <v>2001-6</v>
          </cell>
          <cell r="B648">
            <v>2001</v>
          </cell>
          <cell r="C648" t="str">
            <v>地域特性に応じた持続可能なまちづくりを実現する公共交通ネットワークの形成</v>
          </cell>
          <cell r="D648">
            <v>6</v>
          </cell>
          <cell r="E648" t="str">
            <v>-</v>
          </cell>
          <cell r="F648" t="str">
            <v>-</v>
          </cell>
          <cell r="G648" t="str">
            <v>-</v>
          </cell>
          <cell r="H648" t="str">
            <v>-</v>
          </cell>
          <cell r="I648" t="str">
            <v>-</v>
          </cell>
          <cell r="J648" t="str">
            <v>-</v>
          </cell>
          <cell r="K648" t="str">
            <v>-</v>
          </cell>
          <cell r="L648" t="str">
            <v>-</v>
          </cell>
          <cell r="M648" t="str">
            <v>-</v>
          </cell>
          <cell r="S648" t="str">
            <v>-</v>
          </cell>
          <cell r="T648" t="str">
            <v>-</v>
          </cell>
          <cell r="U648" t="str">
            <v>-</v>
          </cell>
          <cell r="V648" t="str">
            <v>-</v>
          </cell>
          <cell r="X648" t="str">
            <v>-</v>
          </cell>
          <cell r="Y648" t="str">
            <v>-</v>
          </cell>
          <cell r="Z648" t="str">
            <v>-</v>
          </cell>
          <cell r="AA648" t="str">
            <v>-</v>
          </cell>
          <cell r="AB648" t="str">
            <v>-</v>
          </cell>
          <cell r="AC648" t="str">
            <v>-</v>
          </cell>
          <cell r="AD648" t="str">
            <v>-</v>
          </cell>
          <cell r="AE648" t="str">
            <v>-</v>
          </cell>
          <cell r="AF648" t="str">
            <v>-</v>
          </cell>
          <cell r="AG648" t="str">
            <v>-</v>
          </cell>
          <cell r="AH648" t="str">
            <v>-</v>
          </cell>
          <cell r="AI648" t="str">
            <v>-</v>
          </cell>
          <cell r="AJ648" t="str">
            <v>-</v>
          </cell>
          <cell r="AK648" t="str">
            <v>-</v>
          </cell>
          <cell r="AL648" t="str">
            <v>-</v>
          </cell>
          <cell r="AM648" t="str">
            <v>-</v>
          </cell>
          <cell r="AN648" t="str">
            <v>-</v>
          </cell>
          <cell r="AO648" t="str">
            <v>-</v>
          </cell>
          <cell r="AP648" t="str">
            <v>-</v>
          </cell>
          <cell r="AQ648" t="str">
            <v>-</v>
          </cell>
          <cell r="AR648" t="str">
            <v>-</v>
          </cell>
          <cell r="AS648" t="str">
            <v>-</v>
          </cell>
          <cell r="AT648" t="str">
            <v>-</v>
          </cell>
          <cell r="AU648" t="str">
            <v>-</v>
          </cell>
        </row>
        <row r="649">
          <cell r="A649" t="str">
            <v>2001-7</v>
          </cell>
          <cell r="B649">
            <v>2001</v>
          </cell>
          <cell r="C649" t="str">
            <v>地域特性に応じた持続可能なまちづくりを実現する公共交通ネットワークの形成</v>
          </cell>
          <cell r="D649">
            <v>7</v>
          </cell>
          <cell r="E649" t="str">
            <v>-</v>
          </cell>
          <cell r="F649" t="str">
            <v>-</v>
          </cell>
          <cell r="G649" t="str">
            <v>-</v>
          </cell>
          <cell r="H649" t="str">
            <v>-</v>
          </cell>
          <cell r="I649" t="str">
            <v>-</v>
          </cell>
          <cell r="J649" t="str">
            <v>-</v>
          </cell>
          <cell r="K649" t="str">
            <v>-</v>
          </cell>
          <cell r="L649" t="str">
            <v>-</v>
          </cell>
          <cell r="M649" t="str">
            <v>-</v>
          </cell>
          <cell r="S649" t="str">
            <v>-</v>
          </cell>
          <cell r="T649" t="str">
            <v>-</v>
          </cell>
          <cell r="U649" t="str">
            <v>-</v>
          </cell>
          <cell r="V649" t="str">
            <v>-</v>
          </cell>
          <cell r="X649" t="str">
            <v>-</v>
          </cell>
          <cell r="Y649" t="str">
            <v>-</v>
          </cell>
          <cell r="Z649" t="str">
            <v>-</v>
          </cell>
          <cell r="AA649" t="str">
            <v>-</v>
          </cell>
          <cell r="AB649" t="str">
            <v>-</v>
          </cell>
          <cell r="AC649" t="str">
            <v>-</v>
          </cell>
          <cell r="AD649" t="str">
            <v>-</v>
          </cell>
          <cell r="AE649" t="str">
            <v>-</v>
          </cell>
          <cell r="AF649" t="str">
            <v>-</v>
          </cell>
          <cell r="AG649" t="str">
            <v>-</v>
          </cell>
          <cell r="AH649" t="str">
            <v>-</v>
          </cell>
          <cell r="AI649" t="str">
            <v>-</v>
          </cell>
          <cell r="AJ649" t="str">
            <v>-</v>
          </cell>
          <cell r="AK649" t="str">
            <v>-</v>
          </cell>
          <cell r="AL649" t="str">
            <v>-</v>
          </cell>
          <cell r="AM649" t="str">
            <v>-</v>
          </cell>
          <cell r="AN649" t="str">
            <v>-</v>
          </cell>
          <cell r="AO649" t="str">
            <v>-</v>
          </cell>
          <cell r="AP649" t="str">
            <v>-</v>
          </cell>
          <cell r="AQ649" t="str">
            <v>-</v>
          </cell>
          <cell r="AR649" t="str">
            <v>-</v>
          </cell>
          <cell r="AS649" t="str">
            <v>-</v>
          </cell>
          <cell r="AT649" t="str">
            <v>-</v>
          </cell>
          <cell r="AU649" t="str">
            <v>-</v>
          </cell>
        </row>
        <row r="650">
          <cell r="A650" t="str">
            <v>2001-8</v>
          </cell>
          <cell r="B650">
            <v>2001</v>
          </cell>
          <cell r="C650" t="str">
            <v>地域特性に応じた持続可能なまちづくりを実現する公共交通ネットワークの形成</v>
          </cell>
          <cell r="D650">
            <v>8</v>
          </cell>
          <cell r="E650" t="str">
            <v>-</v>
          </cell>
          <cell r="F650" t="str">
            <v>-</v>
          </cell>
          <cell r="G650" t="str">
            <v>-</v>
          </cell>
          <cell r="H650" t="str">
            <v>-</v>
          </cell>
          <cell r="I650" t="str">
            <v>-</v>
          </cell>
          <cell r="J650" t="str">
            <v>-</v>
          </cell>
          <cell r="K650" t="str">
            <v>-</v>
          </cell>
          <cell r="L650" t="str">
            <v>-</v>
          </cell>
          <cell r="M650" t="str">
            <v>-</v>
          </cell>
          <cell r="S650" t="str">
            <v>-</v>
          </cell>
          <cell r="T650" t="str">
            <v>-</v>
          </cell>
          <cell r="U650" t="str">
            <v>-</v>
          </cell>
          <cell r="V650" t="str">
            <v>-</v>
          </cell>
          <cell r="X650" t="str">
            <v>-</v>
          </cell>
          <cell r="Y650" t="str">
            <v>-</v>
          </cell>
          <cell r="Z650" t="str">
            <v>-</v>
          </cell>
          <cell r="AA650" t="str">
            <v>-</v>
          </cell>
          <cell r="AB650" t="str">
            <v>-</v>
          </cell>
          <cell r="AC650" t="str">
            <v>-</v>
          </cell>
          <cell r="AD650" t="str">
            <v>-</v>
          </cell>
          <cell r="AE650" t="str">
            <v>-</v>
          </cell>
          <cell r="AF650" t="str">
            <v>-</v>
          </cell>
          <cell r="AG650" t="str">
            <v>-</v>
          </cell>
          <cell r="AH650" t="str">
            <v>-</v>
          </cell>
          <cell r="AI650" t="str">
            <v>-</v>
          </cell>
          <cell r="AJ650" t="str">
            <v>-</v>
          </cell>
          <cell r="AK650" t="str">
            <v>-</v>
          </cell>
          <cell r="AL650" t="str">
            <v>-</v>
          </cell>
          <cell r="AM650" t="str">
            <v>-</v>
          </cell>
          <cell r="AN650" t="str">
            <v>-</v>
          </cell>
          <cell r="AO650" t="str">
            <v>-</v>
          </cell>
          <cell r="AP650" t="str">
            <v>-</v>
          </cell>
          <cell r="AQ650" t="str">
            <v>-</v>
          </cell>
          <cell r="AR650" t="str">
            <v>-</v>
          </cell>
          <cell r="AS650" t="str">
            <v>-</v>
          </cell>
          <cell r="AT650" t="str">
            <v>-</v>
          </cell>
          <cell r="AU650" t="str">
            <v>-</v>
          </cell>
        </row>
        <row r="651">
          <cell r="A651" t="str">
            <v>2001-9</v>
          </cell>
          <cell r="B651">
            <v>2001</v>
          </cell>
          <cell r="C651" t="str">
            <v>地域特性に応じた持続可能なまちづくりを実現する公共交通ネットワークの形成</v>
          </cell>
          <cell r="D651">
            <v>9</v>
          </cell>
          <cell r="E651" t="str">
            <v>-</v>
          </cell>
          <cell r="F651" t="str">
            <v>-</v>
          </cell>
          <cell r="G651" t="str">
            <v>-</v>
          </cell>
          <cell r="H651" t="str">
            <v>-</v>
          </cell>
          <cell r="I651" t="str">
            <v>-</v>
          </cell>
          <cell r="J651" t="str">
            <v>-</v>
          </cell>
          <cell r="K651" t="str">
            <v>-</v>
          </cell>
          <cell r="L651" t="str">
            <v>-</v>
          </cell>
          <cell r="M651" t="str">
            <v>-</v>
          </cell>
          <cell r="S651" t="str">
            <v>-</v>
          </cell>
          <cell r="T651" t="str">
            <v>-</v>
          </cell>
          <cell r="U651" t="str">
            <v>-</v>
          </cell>
          <cell r="V651" t="str">
            <v>-</v>
          </cell>
          <cell r="X651" t="str">
            <v>-</v>
          </cell>
          <cell r="Y651" t="str">
            <v>-</v>
          </cell>
          <cell r="Z651" t="str">
            <v>-</v>
          </cell>
          <cell r="AA651" t="str">
            <v>-</v>
          </cell>
          <cell r="AB651" t="str">
            <v>-</v>
          </cell>
          <cell r="AC651" t="str">
            <v>-</v>
          </cell>
          <cell r="AD651" t="str">
            <v>-</v>
          </cell>
          <cell r="AE651" t="str">
            <v>-</v>
          </cell>
          <cell r="AF651" t="str">
            <v>-</v>
          </cell>
          <cell r="AG651" t="str">
            <v>-</v>
          </cell>
          <cell r="AH651" t="str">
            <v>-</v>
          </cell>
          <cell r="AI651" t="str">
            <v>-</v>
          </cell>
          <cell r="AJ651" t="str">
            <v>-</v>
          </cell>
          <cell r="AK651" t="str">
            <v>-</v>
          </cell>
          <cell r="AL651" t="str">
            <v>-</v>
          </cell>
          <cell r="AM651" t="str">
            <v>-</v>
          </cell>
          <cell r="AN651" t="str">
            <v>-</v>
          </cell>
          <cell r="AO651" t="str">
            <v>-</v>
          </cell>
          <cell r="AP651" t="str">
            <v>-</v>
          </cell>
          <cell r="AQ651" t="str">
            <v>-</v>
          </cell>
          <cell r="AR651" t="str">
            <v>-</v>
          </cell>
          <cell r="AS651" t="str">
            <v>-</v>
          </cell>
          <cell r="AT651" t="str">
            <v>-</v>
          </cell>
          <cell r="AU651" t="str">
            <v>-</v>
          </cell>
        </row>
        <row r="652">
          <cell r="A652" t="str">
            <v>2002-1</v>
          </cell>
          <cell r="B652">
            <v>2002</v>
          </cell>
          <cell r="C652" t="str">
            <v>誰もが「出かけたくなる」歩行空間の創出をはじめとする魅力的なまちづくり</v>
          </cell>
          <cell r="D652">
            <v>1</v>
          </cell>
          <cell r="E652" t="str">
            <v>非自動車分担率</v>
          </cell>
          <cell r="F652" t="str">
            <v>%</v>
          </cell>
          <cell r="G652" t="str">
            <v>都市計画局</v>
          </cell>
          <cell r="H652" t="str">
            <v>歩くまち京都推進室</v>
          </cell>
          <cell r="I652" t="str">
            <v>222-3483</v>
          </cell>
          <cell r="J652" t="str">
            <v>交通手段における自動車以外を利用した割合。</v>
          </cell>
          <cell r="K652" t="str">
            <v>「歩くまち・京都」の推進状況全般を，端的・象徴的に示している指標</v>
          </cell>
          <cell r="L652" t="str">
            <v>出典：事業担当課調べ</v>
          </cell>
          <cell r="M652" t="str">
            <v>増加する方が良い指標</v>
          </cell>
          <cell r="N652">
            <v>78</v>
          </cell>
          <cell r="O652">
            <v>78.349999999999994</v>
          </cell>
          <cell r="P652">
            <v>78.7</v>
          </cell>
          <cell r="Q652">
            <v>80.05</v>
          </cell>
          <cell r="R652">
            <v>80.400000000000006</v>
          </cell>
          <cell r="S652" t="str">
            <v>R22</v>
          </cell>
          <cell r="T652">
            <v>85</v>
          </cell>
          <cell r="U652" t="str">
            <v>④外的要因を踏まえた目標値</v>
          </cell>
          <cell r="V652" t="str">
            <v>「「歩くまち・京都」総合交通戦略」審議会において議論した目標数値2040年非自動車分担率85%に向け，令和元年度実績を基に逆算し，単年度目標を設定。</v>
          </cell>
          <cell r="W652" t="str">
            <v>-</v>
          </cell>
          <cell r="X652" t="str">
            <v>-</v>
          </cell>
          <cell r="Y652" t="str">
            <v>-</v>
          </cell>
          <cell r="Z652" t="str">
            <v>-</v>
          </cell>
          <cell r="AA652" t="str">
            <v>-</v>
          </cell>
          <cell r="AB652" t="str">
            <v>-</v>
          </cell>
          <cell r="AC652" t="str">
            <v>-</v>
          </cell>
          <cell r="AD652" t="str">
            <v>-</v>
          </cell>
          <cell r="AE652" t="str">
            <v>-</v>
          </cell>
          <cell r="AF652" t="str">
            <v>-</v>
          </cell>
          <cell r="AG652" t="str">
            <v>-</v>
          </cell>
          <cell r="AH652" t="str">
            <v>-</v>
          </cell>
          <cell r="AI652" t="str">
            <v>-</v>
          </cell>
          <cell r="AJ652" t="str">
            <v>-</v>
          </cell>
          <cell r="AK652" t="str">
            <v>-</v>
          </cell>
          <cell r="AL652" t="str">
            <v>-</v>
          </cell>
          <cell r="AM652" t="str">
            <v>新型コロナウイルス感染症拡大の影響で道路交通センサスの実施が令和３年度に延期となったことから，令和２年度の実績値は把握できず，令和３年度は評価しない。</v>
          </cell>
          <cell r="AN652" t="str">
            <v>最新数値が
a：80％以上
b：77.5％以上～80％未満
c：75％以上～77.5％未満
d：72.5％以上～75％未満
e：72.5％未満</v>
          </cell>
          <cell r="AO652" t="str">
            <v>当面の目標である80%以上をaとし，以下2.5％刻みで基準を設定した。
※85%は20年程度の長期目標であり，また，新型コロナウイルス感染症の拡大で自動車利用が増えている状況も踏まえ，a評価を80%以上とする。</v>
          </cell>
          <cell r="AP652" t="str">
            <v>-</v>
          </cell>
          <cell r="AQ652" t="str">
            <v>-</v>
          </cell>
          <cell r="AR652" t="str">
            <v>-</v>
          </cell>
          <cell r="AS652" t="str">
            <v>-</v>
          </cell>
          <cell r="AT652" t="str">
            <v>-</v>
          </cell>
          <cell r="AU652">
            <v>1</v>
          </cell>
        </row>
        <row r="653">
          <cell r="A653" t="str">
            <v>2002-2</v>
          </cell>
          <cell r="B653">
            <v>2002</v>
          </cell>
          <cell r="C653" t="str">
            <v>誰もが「出かけたくなる」歩行空間の創出をはじめとする魅力的なまちづくり</v>
          </cell>
          <cell r="D653">
            <v>2</v>
          </cell>
          <cell r="E653" t="str">
            <v>-</v>
          </cell>
          <cell r="F653" t="str">
            <v>-</v>
          </cell>
          <cell r="G653" t="str">
            <v>-</v>
          </cell>
          <cell r="H653" t="str">
            <v>-</v>
          </cell>
          <cell r="I653" t="str">
            <v>-</v>
          </cell>
          <cell r="J653" t="str">
            <v>-</v>
          </cell>
          <cell r="K653" t="str">
            <v>-</v>
          </cell>
          <cell r="L653" t="str">
            <v>-</v>
          </cell>
          <cell r="M653" t="str">
            <v>-</v>
          </cell>
          <cell r="S653" t="str">
            <v>-</v>
          </cell>
          <cell r="T653" t="str">
            <v>-</v>
          </cell>
          <cell r="U653" t="str">
            <v>-</v>
          </cell>
          <cell r="V653" t="str">
            <v>-</v>
          </cell>
          <cell r="X653" t="str">
            <v>-</v>
          </cell>
          <cell r="Y653" t="str">
            <v>-</v>
          </cell>
          <cell r="Z653" t="str">
            <v>-</v>
          </cell>
          <cell r="AA653" t="str">
            <v>-</v>
          </cell>
          <cell r="AB653" t="str">
            <v>-</v>
          </cell>
          <cell r="AC653" t="str">
            <v>-</v>
          </cell>
          <cell r="AD653" t="str">
            <v>-</v>
          </cell>
          <cell r="AE653" t="str">
            <v>-</v>
          </cell>
          <cell r="AF653" t="str">
            <v>-</v>
          </cell>
          <cell r="AG653" t="str">
            <v>-</v>
          </cell>
          <cell r="AH653" t="str">
            <v>-</v>
          </cell>
          <cell r="AI653" t="str">
            <v>-</v>
          </cell>
          <cell r="AJ653" t="str">
            <v>-</v>
          </cell>
          <cell r="AK653" t="str">
            <v>-</v>
          </cell>
          <cell r="AL653" t="str">
            <v>-</v>
          </cell>
          <cell r="AM653" t="str">
            <v>-</v>
          </cell>
          <cell r="AN653" t="str">
            <v>-</v>
          </cell>
          <cell r="AO653" t="str">
            <v>-</v>
          </cell>
          <cell r="AP653" t="str">
            <v>-</v>
          </cell>
          <cell r="AQ653" t="str">
            <v>-</v>
          </cell>
          <cell r="AR653" t="str">
            <v>-</v>
          </cell>
          <cell r="AS653" t="str">
            <v>-</v>
          </cell>
          <cell r="AT653" t="str">
            <v>-</v>
          </cell>
          <cell r="AU653" t="str">
            <v>-</v>
          </cell>
        </row>
        <row r="654">
          <cell r="A654" t="str">
            <v>2002-3</v>
          </cell>
          <cell r="B654">
            <v>2002</v>
          </cell>
          <cell r="C654" t="str">
            <v>誰もが「出かけたくなる」歩行空間の創出をはじめとする魅力的なまちづくり</v>
          </cell>
          <cell r="D654">
            <v>3</v>
          </cell>
          <cell r="E654" t="str">
            <v>-</v>
          </cell>
          <cell r="F654" t="str">
            <v>-</v>
          </cell>
          <cell r="G654" t="str">
            <v>-</v>
          </cell>
          <cell r="H654" t="str">
            <v>-</v>
          </cell>
          <cell r="I654" t="str">
            <v>-</v>
          </cell>
          <cell r="J654" t="str">
            <v>-</v>
          </cell>
          <cell r="K654" t="str">
            <v>-</v>
          </cell>
          <cell r="L654" t="str">
            <v>-</v>
          </cell>
          <cell r="M654" t="str">
            <v>-</v>
          </cell>
          <cell r="S654" t="str">
            <v>-</v>
          </cell>
          <cell r="T654" t="str">
            <v>-</v>
          </cell>
          <cell r="U654" t="str">
            <v>-</v>
          </cell>
          <cell r="V654" t="str">
            <v>-</v>
          </cell>
          <cell r="X654" t="str">
            <v>-</v>
          </cell>
          <cell r="Y654" t="str">
            <v>-</v>
          </cell>
          <cell r="Z654" t="str">
            <v>-</v>
          </cell>
          <cell r="AA654" t="str">
            <v>-</v>
          </cell>
          <cell r="AB654" t="str">
            <v>-</v>
          </cell>
          <cell r="AC654" t="str">
            <v>-</v>
          </cell>
          <cell r="AD654" t="str">
            <v>-</v>
          </cell>
          <cell r="AE654" t="str">
            <v>-</v>
          </cell>
          <cell r="AF654" t="str">
            <v>-</v>
          </cell>
          <cell r="AG654" t="str">
            <v>-</v>
          </cell>
          <cell r="AH654" t="str">
            <v>-</v>
          </cell>
          <cell r="AI654" t="str">
            <v>-</v>
          </cell>
          <cell r="AJ654" t="str">
            <v>-</v>
          </cell>
          <cell r="AK654" t="str">
            <v>-</v>
          </cell>
          <cell r="AL654" t="str">
            <v>-</v>
          </cell>
          <cell r="AM654" t="str">
            <v>-</v>
          </cell>
          <cell r="AN654" t="str">
            <v>-</v>
          </cell>
          <cell r="AO654" t="str">
            <v>-</v>
          </cell>
          <cell r="AP654" t="str">
            <v>-</v>
          </cell>
          <cell r="AQ654" t="str">
            <v>-</v>
          </cell>
          <cell r="AR654" t="str">
            <v>-</v>
          </cell>
          <cell r="AS654" t="str">
            <v>-</v>
          </cell>
          <cell r="AT654" t="str">
            <v>-</v>
          </cell>
          <cell r="AU654" t="str">
            <v>-</v>
          </cell>
        </row>
        <row r="655">
          <cell r="A655" t="str">
            <v>2002-4</v>
          </cell>
          <cell r="B655">
            <v>2002</v>
          </cell>
          <cell r="C655" t="str">
            <v>誰もが「出かけたくなる」歩行空間の創出をはじめとする魅力的なまちづくり</v>
          </cell>
          <cell r="D655">
            <v>4</v>
          </cell>
          <cell r="E655" t="str">
            <v>-</v>
          </cell>
          <cell r="F655" t="str">
            <v>-</v>
          </cell>
          <cell r="G655" t="str">
            <v>-</v>
          </cell>
          <cell r="H655" t="str">
            <v>-</v>
          </cell>
          <cell r="I655" t="str">
            <v>-</v>
          </cell>
          <cell r="J655" t="str">
            <v>-</v>
          </cell>
          <cell r="K655" t="str">
            <v>-</v>
          </cell>
          <cell r="L655" t="str">
            <v>-</v>
          </cell>
          <cell r="M655" t="str">
            <v>-</v>
          </cell>
          <cell r="S655" t="str">
            <v>-</v>
          </cell>
          <cell r="T655" t="str">
            <v>-</v>
          </cell>
          <cell r="U655" t="str">
            <v>-</v>
          </cell>
          <cell r="V655" t="str">
            <v>-</v>
          </cell>
          <cell r="X655" t="str">
            <v>-</v>
          </cell>
          <cell r="Y655" t="str">
            <v>-</v>
          </cell>
          <cell r="Z655" t="str">
            <v>-</v>
          </cell>
          <cell r="AA655" t="str">
            <v>-</v>
          </cell>
          <cell r="AB655" t="str">
            <v>-</v>
          </cell>
          <cell r="AC655" t="str">
            <v>-</v>
          </cell>
          <cell r="AD655" t="str">
            <v>-</v>
          </cell>
          <cell r="AE655" t="str">
            <v>-</v>
          </cell>
          <cell r="AF655" t="str">
            <v>-</v>
          </cell>
          <cell r="AG655" t="str">
            <v>-</v>
          </cell>
          <cell r="AH655" t="str">
            <v>-</v>
          </cell>
          <cell r="AI655" t="str">
            <v>-</v>
          </cell>
          <cell r="AJ655" t="str">
            <v>-</v>
          </cell>
          <cell r="AK655" t="str">
            <v>-</v>
          </cell>
          <cell r="AL655" t="str">
            <v>-</v>
          </cell>
          <cell r="AM655" t="str">
            <v>-</v>
          </cell>
          <cell r="AN655" t="str">
            <v>-</v>
          </cell>
          <cell r="AO655" t="str">
            <v>-</v>
          </cell>
          <cell r="AP655" t="str">
            <v>-</v>
          </cell>
          <cell r="AQ655" t="str">
            <v>-</v>
          </cell>
          <cell r="AR655" t="str">
            <v>-</v>
          </cell>
          <cell r="AS655" t="str">
            <v>-</v>
          </cell>
          <cell r="AT655" t="str">
            <v>-</v>
          </cell>
          <cell r="AU655" t="str">
            <v>-</v>
          </cell>
        </row>
        <row r="656">
          <cell r="A656" t="str">
            <v>2002-5</v>
          </cell>
          <cell r="B656">
            <v>2002</v>
          </cell>
          <cell r="C656" t="str">
            <v>誰もが「出かけたくなる」歩行空間の創出をはじめとする魅力的なまちづくり</v>
          </cell>
          <cell r="D656">
            <v>5</v>
          </cell>
          <cell r="E656" t="str">
            <v>-</v>
          </cell>
          <cell r="F656" t="str">
            <v>-</v>
          </cell>
          <cell r="G656" t="str">
            <v>-</v>
          </cell>
          <cell r="H656" t="str">
            <v>-</v>
          </cell>
          <cell r="I656" t="str">
            <v>-</v>
          </cell>
          <cell r="J656" t="str">
            <v>-</v>
          </cell>
          <cell r="K656" t="str">
            <v>-</v>
          </cell>
          <cell r="L656" t="str">
            <v>-</v>
          </cell>
          <cell r="M656" t="str">
            <v>-</v>
          </cell>
          <cell r="S656" t="str">
            <v>-</v>
          </cell>
          <cell r="T656" t="str">
            <v>-</v>
          </cell>
          <cell r="U656" t="str">
            <v>-</v>
          </cell>
          <cell r="V656" t="str">
            <v>-</v>
          </cell>
          <cell r="X656" t="str">
            <v>-</v>
          </cell>
          <cell r="Y656" t="str">
            <v>-</v>
          </cell>
          <cell r="Z656" t="str">
            <v>-</v>
          </cell>
          <cell r="AA656" t="str">
            <v>-</v>
          </cell>
          <cell r="AB656" t="str">
            <v>-</v>
          </cell>
          <cell r="AC656" t="str">
            <v>-</v>
          </cell>
          <cell r="AD656" t="str">
            <v>-</v>
          </cell>
          <cell r="AE656" t="str">
            <v>-</v>
          </cell>
          <cell r="AF656" t="str">
            <v>-</v>
          </cell>
          <cell r="AG656" t="str">
            <v>-</v>
          </cell>
          <cell r="AH656" t="str">
            <v>-</v>
          </cell>
          <cell r="AI656" t="str">
            <v>-</v>
          </cell>
          <cell r="AJ656" t="str">
            <v>-</v>
          </cell>
          <cell r="AK656" t="str">
            <v>-</v>
          </cell>
          <cell r="AL656" t="str">
            <v>-</v>
          </cell>
          <cell r="AM656" t="str">
            <v>-</v>
          </cell>
          <cell r="AN656" t="str">
            <v>-</v>
          </cell>
          <cell r="AO656" t="str">
            <v>-</v>
          </cell>
          <cell r="AP656" t="str">
            <v>-</v>
          </cell>
          <cell r="AQ656" t="str">
            <v>-</v>
          </cell>
          <cell r="AR656" t="str">
            <v>-</v>
          </cell>
          <cell r="AS656" t="str">
            <v>-</v>
          </cell>
          <cell r="AT656" t="str">
            <v>-</v>
          </cell>
          <cell r="AU656" t="str">
            <v>-</v>
          </cell>
        </row>
        <row r="657">
          <cell r="A657" t="str">
            <v>2002-6</v>
          </cell>
          <cell r="B657">
            <v>2002</v>
          </cell>
          <cell r="C657" t="str">
            <v>誰もが「出かけたくなる」歩行空間の創出をはじめとする魅力的なまちづくり</v>
          </cell>
          <cell r="D657">
            <v>6</v>
          </cell>
          <cell r="E657" t="str">
            <v>-</v>
          </cell>
          <cell r="F657" t="str">
            <v>-</v>
          </cell>
          <cell r="G657" t="str">
            <v>-</v>
          </cell>
          <cell r="H657" t="str">
            <v>-</v>
          </cell>
          <cell r="I657" t="str">
            <v>-</v>
          </cell>
          <cell r="J657" t="str">
            <v>-</v>
          </cell>
          <cell r="K657" t="str">
            <v>-</v>
          </cell>
          <cell r="L657" t="str">
            <v>-</v>
          </cell>
          <cell r="M657" t="str">
            <v>-</v>
          </cell>
          <cell r="S657" t="str">
            <v>-</v>
          </cell>
          <cell r="T657" t="str">
            <v>-</v>
          </cell>
          <cell r="U657" t="str">
            <v>-</v>
          </cell>
          <cell r="V657" t="str">
            <v>-</v>
          </cell>
          <cell r="X657" t="str">
            <v>-</v>
          </cell>
          <cell r="Y657" t="str">
            <v>-</v>
          </cell>
          <cell r="Z657" t="str">
            <v>-</v>
          </cell>
          <cell r="AA657" t="str">
            <v>-</v>
          </cell>
          <cell r="AB657" t="str">
            <v>-</v>
          </cell>
          <cell r="AC657" t="str">
            <v>-</v>
          </cell>
          <cell r="AD657" t="str">
            <v>-</v>
          </cell>
          <cell r="AE657" t="str">
            <v>-</v>
          </cell>
          <cell r="AF657" t="str">
            <v>-</v>
          </cell>
          <cell r="AG657" t="str">
            <v>-</v>
          </cell>
          <cell r="AH657" t="str">
            <v>-</v>
          </cell>
          <cell r="AI657" t="str">
            <v>-</v>
          </cell>
          <cell r="AJ657" t="str">
            <v>-</v>
          </cell>
          <cell r="AK657" t="str">
            <v>-</v>
          </cell>
          <cell r="AL657" t="str">
            <v>-</v>
          </cell>
          <cell r="AM657" t="str">
            <v>-</v>
          </cell>
          <cell r="AN657" t="str">
            <v>-</v>
          </cell>
          <cell r="AO657" t="str">
            <v>-</v>
          </cell>
          <cell r="AP657" t="str">
            <v>-</v>
          </cell>
          <cell r="AQ657" t="str">
            <v>-</v>
          </cell>
          <cell r="AR657" t="str">
            <v>-</v>
          </cell>
          <cell r="AS657" t="str">
            <v>-</v>
          </cell>
          <cell r="AT657" t="str">
            <v>-</v>
          </cell>
          <cell r="AU657" t="str">
            <v>-</v>
          </cell>
        </row>
        <row r="658">
          <cell r="A658" t="str">
            <v>2002-7</v>
          </cell>
          <cell r="B658">
            <v>2002</v>
          </cell>
          <cell r="C658" t="str">
            <v>誰もが「出かけたくなる」歩行空間の創出をはじめとする魅力的なまちづくり</v>
          </cell>
          <cell r="D658">
            <v>7</v>
          </cell>
          <cell r="E658" t="str">
            <v>-</v>
          </cell>
          <cell r="F658" t="str">
            <v>-</v>
          </cell>
          <cell r="G658" t="str">
            <v>-</v>
          </cell>
          <cell r="H658" t="str">
            <v>-</v>
          </cell>
          <cell r="I658" t="str">
            <v>-</v>
          </cell>
          <cell r="J658" t="str">
            <v>-</v>
          </cell>
          <cell r="K658" t="str">
            <v>-</v>
          </cell>
          <cell r="L658" t="str">
            <v>-</v>
          </cell>
          <cell r="M658" t="str">
            <v>-</v>
          </cell>
          <cell r="S658" t="str">
            <v>-</v>
          </cell>
          <cell r="T658" t="str">
            <v>-</v>
          </cell>
          <cell r="U658" t="str">
            <v>-</v>
          </cell>
          <cell r="V658" t="str">
            <v>-</v>
          </cell>
          <cell r="X658" t="str">
            <v>-</v>
          </cell>
          <cell r="Y658" t="str">
            <v>-</v>
          </cell>
          <cell r="Z658" t="str">
            <v>-</v>
          </cell>
          <cell r="AA658" t="str">
            <v>-</v>
          </cell>
          <cell r="AB658" t="str">
            <v>-</v>
          </cell>
          <cell r="AC658" t="str">
            <v>-</v>
          </cell>
          <cell r="AD658" t="str">
            <v>-</v>
          </cell>
          <cell r="AE658" t="str">
            <v>-</v>
          </cell>
          <cell r="AF658" t="str">
            <v>-</v>
          </cell>
          <cell r="AG658" t="str">
            <v>-</v>
          </cell>
          <cell r="AH658" t="str">
            <v>-</v>
          </cell>
          <cell r="AI658" t="str">
            <v>-</v>
          </cell>
          <cell r="AJ658" t="str">
            <v>-</v>
          </cell>
          <cell r="AK658" t="str">
            <v>-</v>
          </cell>
          <cell r="AL658" t="str">
            <v>-</v>
          </cell>
          <cell r="AM658" t="str">
            <v>-</v>
          </cell>
          <cell r="AN658" t="str">
            <v>-</v>
          </cell>
          <cell r="AO658" t="str">
            <v>-</v>
          </cell>
          <cell r="AP658" t="str">
            <v>-</v>
          </cell>
          <cell r="AQ658" t="str">
            <v>-</v>
          </cell>
          <cell r="AR658" t="str">
            <v>-</v>
          </cell>
          <cell r="AS658" t="str">
            <v>-</v>
          </cell>
          <cell r="AT658" t="str">
            <v>-</v>
          </cell>
          <cell r="AU658" t="str">
            <v>-</v>
          </cell>
        </row>
        <row r="659">
          <cell r="A659" t="str">
            <v>2002-8</v>
          </cell>
          <cell r="B659">
            <v>2002</v>
          </cell>
          <cell r="C659" t="str">
            <v>誰もが「出かけたくなる」歩行空間の創出をはじめとする魅力的なまちづくり</v>
          </cell>
          <cell r="D659">
            <v>8</v>
          </cell>
          <cell r="E659" t="str">
            <v>-</v>
          </cell>
          <cell r="F659" t="str">
            <v>-</v>
          </cell>
          <cell r="G659" t="str">
            <v>-</v>
          </cell>
          <cell r="H659" t="str">
            <v>-</v>
          </cell>
          <cell r="I659" t="str">
            <v>-</v>
          </cell>
          <cell r="J659" t="str">
            <v>-</v>
          </cell>
          <cell r="K659" t="str">
            <v>-</v>
          </cell>
          <cell r="L659" t="str">
            <v>-</v>
          </cell>
          <cell r="M659" t="str">
            <v>-</v>
          </cell>
          <cell r="S659" t="str">
            <v>-</v>
          </cell>
          <cell r="T659" t="str">
            <v>-</v>
          </cell>
          <cell r="U659" t="str">
            <v>-</v>
          </cell>
          <cell r="V659" t="str">
            <v>-</v>
          </cell>
          <cell r="X659" t="str">
            <v>-</v>
          </cell>
          <cell r="Y659" t="str">
            <v>-</v>
          </cell>
          <cell r="Z659" t="str">
            <v>-</v>
          </cell>
          <cell r="AA659" t="str">
            <v>-</v>
          </cell>
          <cell r="AB659" t="str">
            <v>-</v>
          </cell>
          <cell r="AC659" t="str">
            <v>-</v>
          </cell>
          <cell r="AD659" t="str">
            <v>-</v>
          </cell>
          <cell r="AE659" t="str">
            <v>-</v>
          </cell>
          <cell r="AF659" t="str">
            <v>-</v>
          </cell>
          <cell r="AG659" t="str">
            <v>-</v>
          </cell>
          <cell r="AH659" t="str">
            <v>-</v>
          </cell>
          <cell r="AI659" t="str">
            <v>-</v>
          </cell>
          <cell r="AJ659" t="str">
            <v>-</v>
          </cell>
          <cell r="AK659" t="str">
            <v>-</v>
          </cell>
          <cell r="AL659" t="str">
            <v>-</v>
          </cell>
          <cell r="AM659" t="str">
            <v>-</v>
          </cell>
          <cell r="AN659" t="str">
            <v>-</v>
          </cell>
          <cell r="AO659" t="str">
            <v>-</v>
          </cell>
          <cell r="AP659" t="str">
            <v>-</v>
          </cell>
          <cell r="AQ659" t="str">
            <v>-</v>
          </cell>
          <cell r="AR659" t="str">
            <v>-</v>
          </cell>
          <cell r="AS659" t="str">
            <v>-</v>
          </cell>
          <cell r="AT659" t="str">
            <v>-</v>
          </cell>
          <cell r="AU659" t="str">
            <v>-</v>
          </cell>
        </row>
        <row r="660">
          <cell r="A660" t="str">
            <v>2002-9</v>
          </cell>
          <cell r="B660">
            <v>2002</v>
          </cell>
          <cell r="C660" t="str">
            <v>誰もが「出かけたくなる」歩行空間の創出をはじめとする魅力的なまちづくり</v>
          </cell>
          <cell r="D660">
            <v>9</v>
          </cell>
          <cell r="E660" t="str">
            <v>-</v>
          </cell>
          <cell r="F660" t="str">
            <v>-</v>
          </cell>
          <cell r="G660" t="str">
            <v>-</v>
          </cell>
          <cell r="H660" t="str">
            <v>-</v>
          </cell>
          <cell r="I660" t="str">
            <v>-</v>
          </cell>
          <cell r="J660" t="str">
            <v>-</v>
          </cell>
          <cell r="K660" t="str">
            <v>-</v>
          </cell>
          <cell r="L660" t="str">
            <v>-</v>
          </cell>
          <cell r="M660" t="str">
            <v>-</v>
          </cell>
          <cell r="S660" t="str">
            <v>-</v>
          </cell>
          <cell r="T660" t="str">
            <v>-</v>
          </cell>
          <cell r="U660" t="str">
            <v>-</v>
          </cell>
          <cell r="V660" t="str">
            <v>-</v>
          </cell>
          <cell r="X660" t="str">
            <v>-</v>
          </cell>
          <cell r="Y660" t="str">
            <v>-</v>
          </cell>
          <cell r="Z660" t="str">
            <v>-</v>
          </cell>
          <cell r="AA660" t="str">
            <v>-</v>
          </cell>
          <cell r="AB660" t="str">
            <v>-</v>
          </cell>
          <cell r="AC660" t="str">
            <v>-</v>
          </cell>
          <cell r="AD660" t="str">
            <v>-</v>
          </cell>
          <cell r="AE660" t="str">
            <v>-</v>
          </cell>
          <cell r="AF660" t="str">
            <v>-</v>
          </cell>
          <cell r="AG660" t="str">
            <v>-</v>
          </cell>
          <cell r="AH660" t="str">
            <v>-</v>
          </cell>
          <cell r="AI660" t="str">
            <v>-</v>
          </cell>
          <cell r="AJ660" t="str">
            <v>-</v>
          </cell>
          <cell r="AK660" t="str">
            <v>-</v>
          </cell>
          <cell r="AL660" t="str">
            <v>-</v>
          </cell>
          <cell r="AM660" t="str">
            <v>-</v>
          </cell>
          <cell r="AN660" t="str">
            <v>-</v>
          </cell>
          <cell r="AO660" t="str">
            <v>-</v>
          </cell>
          <cell r="AP660" t="str">
            <v>-</v>
          </cell>
          <cell r="AQ660" t="str">
            <v>-</v>
          </cell>
          <cell r="AR660" t="str">
            <v>-</v>
          </cell>
          <cell r="AS660" t="str">
            <v>-</v>
          </cell>
          <cell r="AT660" t="str">
            <v>-</v>
          </cell>
          <cell r="AU660" t="str">
            <v>-</v>
          </cell>
        </row>
        <row r="661">
          <cell r="A661" t="str">
            <v>2003-1</v>
          </cell>
          <cell r="B661">
            <v>2003</v>
          </cell>
          <cell r="C661" t="str">
            <v>歩いて楽しいくらしを大切にするスマートなライフスタイルのさらなる促進</v>
          </cell>
          <cell r="D661">
            <v>1</v>
          </cell>
          <cell r="E661" t="str">
            <v>非自動車分担率</v>
          </cell>
          <cell r="F661" t="str">
            <v>%</v>
          </cell>
          <cell r="G661" t="str">
            <v>都市計画局</v>
          </cell>
          <cell r="H661" t="str">
            <v>歩くまち京都推進室</v>
          </cell>
          <cell r="I661" t="str">
            <v>222-3483</v>
          </cell>
          <cell r="J661" t="str">
            <v>交通手段における自動車以外を利用した割合。</v>
          </cell>
          <cell r="K661" t="str">
            <v>「歩くまち・京都」の推進状況全般を，端的・象徴的に示している指標</v>
          </cell>
          <cell r="L661" t="str">
            <v>出典：事業担当課調べ</v>
          </cell>
          <cell r="M661" t="str">
            <v>増加する方が良い指標</v>
          </cell>
          <cell r="N661">
            <v>78</v>
          </cell>
          <cell r="O661">
            <v>78.349999999999994</v>
          </cell>
          <cell r="P661">
            <v>78.7</v>
          </cell>
          <cell r="Q661">
            <v>80.05</v>
          </cell>
          <cell r="R661">
            <v>80.400000000000006</v>
          </cell>
          <cell r="S661" t="str">
            <v>R22</v>
          </cell>
          <cell r="T661">
            <v>85</v>
          </cell>
          <cell r="U661" t="str">
            <v>④外的要因を踏まえた目標値</v>
          </cell>
          <cell r="V661" t="str">
            <v>「「歩くまち・京都」総合交通戦略」審議会において議論した目標数値2040年非自動車分担率85%に向け，令和元年度実績を基に逆算し，単年度目標を設定。</v>
          </cell>
          <cell r="W661" t="str">
            <v>-</v>
          </cell>
          <cell r="X661" t="str">
            <v>-</v>
          </cell>
          <cell r="Y661" t="str">
            <v>-</v>
          </cell>
          <cell r="Z661" t="str">
            <v>-</v>
          </cell>
          <cell r="AA661" t="str">
            <v>-</v>
          </cell>
          <cell r="AB661" t="str">
            <v>-</v>
          </cell>
          <cell r="AC661" t="str">
            <v>-</v>
          </cell>
          <cell r="AD661" t="str">
            <v>-</v>
          </cell>
          <cell r="AE661" t="str">
            <v>-</v>
          </cell>
          <cell r="AF661" t="str">
            <v>-</v>
          </cell>
          <cell r="AG661" t="str">
            <v>-</v>
          </cell>
          <cell r="AH661" t="str">
            <v>-</v>
          </cell>
          <cell r="AI661" t="str">
            <v>-</v>
          </cell>
          <cell r="AJ661" t="str">
            <v>-</v>
          </cell>
          <cell r="AK661" t="str">
            <v>-</v>
          </cell>
          <cell r="AL661" t="str">
            <v>-</v>
          </cell>
          <cell r="AM661" t="str">
            <v>新型コロナウイルス感染症拡大の影響で道路交通センサスの実施が令和３年度に延期となったことから，令和２年度の実績値は把握できず，令和３年度は評価しない。</v>
          </cell>
          <cell r="AN661" t="str">
            <v>最新数値が
a：80％以上
b：77.5％以上～80％未満
c：75％以上～77.5％未満
d：72.5％以上～75％未満
e：72.5％未満</v>
          </cell>
          <cell r="AO661" t="str">
            <v>当面の目標である80%以上をaとし，以下2.5％刻みで基準を設定した。
※85%は20年程度の長期目標であり，また，新型コロナウイルス感染症の拡大で自動車利用が増えている状況も踏まえ，a評価を80%以上とする。</v>
          </cell>
          <cell r="AP661" t="str">
            <v>-</v>
          </cell>
          <cell r="AQ661" t="str">
            <v>-</v>
          </cell>
          <cell r="AR661" t="str">
            <v>-</v>
          </cell>
          <cell r="AS661" t="str">
            <v>-</v>
          </cell>
          <cell r="AT661" t="str">
            <v>-</v>
          </cell>
          <cell r="AU661">
            <v>1</v>
          </cell>
        </row>
        <row r="662">
          <cell r="A662" t="str">
            <v>2003-2</v>
          </cell>
          <cell r="B662">
            <v>2003</v>
          </cell>
          <cell r="C662" t="str">
            <v>歩いて楽しいくらしを大切にするスマートなライフスタイルのさらなる促進</v>
          </cell>
          <cell r="D662">
            <v>2</v>
          </cell>
          <cell r="E662" t="str">
            <v>-</v>
          </cell>
          <cell r="F662" t="str">
            <v>-</v>
          </cell>
          <cell r="G662" t="str">
            <v>-</v>
          </cell>
          <cell r="H662" t="str">
            <v>-</v>
          </cell>
          <cell r="I662" t="str">
            <v>-</v>
          </cell>
          <cell r="J662" t="str">
            <v>-</v>
          </cell>
          <cell r="K662" t="str">
            <v>-</v>
          </cell>
          <cell r="L662" t="str">
            <v>-</v>
          </cell>
          <cell r="M662" t="str">
            <v>-</v>
          </cell>
          <cell r="S662" t="str">
            <v>-</v>
          </cell>
          <cell r="T662" t="str">
            <v>-</v>
          </cell>
          <cell r="U662" t="str">
            <v>-</v>
          </cell>
          <cell r="V662" t="str">
            <v>-</v>
          </cell>
          <cell r="X662" t="str">
            <v>-</v>
          </cell>
          <cell r="Y662" t="str">
            <v>-</v>
          </cell>
          <cell r="Z662" t="str">
            <v>-</v>
          </cell>
          <cell r="AA662" t="str">
            <v>-</v>
          </cell>
          <cell r="AB662" t="str">
            <v>-</v>
          </cell>
          <cell r="AC662" t="str">
            <v>-</v>
          </cell>
          <cell r="AD662" t="str">
            <v>-</v>
          </cell>
          <cell r="AE662" t="str">
            <v>-</v>
          </cell>
          <cell r="AF662" t="str">
            <v>-</v>
          </cell>
          <cell r="AG662" t="str">
            <v>-</v>
          </cell>
          <cell r="AH662" t="str">
            <v>-</v>
          </cell>
          <cell r="AI662" t="str">
            <v>-</v>
          </cell>
          <cell r="AJ662" t="str">
            <v>-</v>
          </cell>
          <cell r="AK662" t="str">
            <v>-</v>
          </cell>
          <cell r="AL662" t="str">
            <v>-</v>
          </cell>
          <cell r="AM662" t="str">
            <v>-</v>
          </cell>
          <cell r="AN662" t="str">
            <v>-</v>
          </cell>
          <cell r="AO662" t="str">
            <v>-</v>
          </cell>
          <cell r="AP662" t="str">
            <v>-</v>
          </cell>
          <cell r="AQ662" t="str">
            <v>-</v>
          </cell>
          <cell r="AR662" t="str">
            <v>-</v>
          </cell>
          <cell r="AS662" t="str">
            <v>-</v>
          </cell>
          <cell r="AT662" t="str">
            <v>-</v>
          </cell>
          <cell r="AU662" t="str">
            <v>-</v>
          </cell>
        </row>
        <row r="663">
          <cell r="A663" t="str">
            <v>2003-3</v>
          </cell>
          <cell r="B663">
            <v>2003</v>
          </cell>
          <cell r="C663" t="str">
            <v>歩いて楽しいくらしを大切にするスマートなライフスタイルのさらなる促進</v>
          </cell>
          <cell r="D663">
            <v>3</v>
          </cell>
          <cell r="E663" t="str">
            <v>-</v>
          </cell>
          <cell r="F663" t="str">
            <v>-</v>
          </cell>
          <cell r="G663" t="str">
            <v>-</v>
          </cell>
          <cell r="H663" t="str">
            <v>-</v>
          </cell>
          <cell r="I663" t="str">
            <v>-</v>
          </cell>
          <cell r="J663" t="str">
            <v>-</v>
          </cell>
          <cell r="K663" t="str">
            <v>-</v>
          </cell>
          <cell r="L663" t="str">
            <v>-</v>
          </cell>
          <cell r="M663" t="str">
            <v>-</v>
          </cell>
          <cell r="S663" t="str">
            <v>-</v>
          </cell>
          <cell r="T663" t="str">
            <v>-</v>
          </cell>
          <cell r="U663" t="str">
            <v>-</v>
          </cell>
          <cell r="V663" t="str">
            <v>-</v>
          </cell>
          <cell r="X663" t="str">
            <v>-</v>
          </cell>
          <cell r="Y663" t="str">
            <v>-</v>
          </cell>
          <cell r="Z663" t="str">
            <v>-</v>
          </cell>
          <cell r="AA663" t="str">
            <v>-</v>
          </cell>
          <cell r="AB663" t="str">
            <v>-</v>
          </cell>
          <cell r="AC663" t="str">
            <v>-</v>
          </cell>
          <cell r="AD663" t="str">
            <v>-</v>
          </cell>
          <cell r="AE663" t="str">
            <v>-</v>
          </cell>
          <cell r="AF663" t="str">
            <v>-</v>
          </cell>
          <cell r="AG663" t="str">
            <v>-</v>
          </cell>
          <cell r="AH663" t="str">
            <v>-</v>
          </cell>
          <cell r="AI663" t="str">
            <v>-</v>
          </cell>
          <cell r="AJ663" t="str">
            <v>-</v>
          </cell>
          <cell r="AK663" t="str">
            <v>-</v>
          </cell>
          <cell r="AL663" t="str">
            <v>-</v>
          </cell>
          <cell r="AM663" t="str">
            <v>-</v>
          </cell>
          <cell r="AN663" t="str">
            <v>-</v>
          </cell>
          <cell r="AO663" t="str">
            <v>-</v>
          </cell>
          <cell r="AP663" t="str">
            <v>-</v>
          </cell>
          <cell r="AQ663" t="str">
            <v>-</v>
          </cell>
          <cell r="AR663" t="str">
            <v>-</v>
          </cell>
          <cell r="AS663" t="str">
            <v>-</v>
          </cell>
          <cell r="AT663" t="str">
            <v>-</v>
          </cell>
          <cell r="AU663" t="str">
            <v>-</v>
          </cell>
        </row>
        <row r="664">
          <cell r="A664" t="str">
            <v>2003-4</v>
          </cell>
          <cell r="B664">
            <v>2003</v>
          </cell>
          <cell r="C664" t="str">
            <v>歩いて楽しいくらしを大切にするスマートなライフスタイルのさらなる促進</v>
          </cell>
          <cell r="D664">
            <v>4</v>
          </cell>
          <cell r="E664" t="str">
            <v>-</v>
          </cell>
          <cell r="F664" t="str">
            <v>-</v>
          </cell>
          <cell r="G664" t="str">
            <v>-</v>
          </cell>
          <cell r="H664" t="str">
            <v>-</v>
          </cell>
          <cell r="I664" t="str">
            <v>-</v>
          </cell>
          <cell r="J664" t="str">
            <v>-</v>
          </cell>
          <cell r="K664" t="str">
            <v>-</v>
          </cell>
          <cell r="L664" t="str">
            <v>-</v>
          </cell>
          <cell r="M664" t="str">
            <v>-</v>
          </cell>
          <cell r="S664" t="str">
            <v>-</v>
          </cell>
          <cell r="T664" t="str">
            <v>-</v>
          </cell>
          <cell r="U664" t="str">
            <v>-</v>
          </cell>
          <cell r="V664" t="str">
            <v>-</v>
          </cell>
          <cell r="X664" t="str">
            <v>-</v>
          </cell>
          <cell r="Y664" t="str">
            <v>-</v>
          </cell>
          <cell r="Z664" t="str">
            <v>-</v>
          </cell>
          <cell r="AA664" t="str">
            <v>-</v>
          </cell>
          <cell r="AB664" t="str">
            <v>-</v>
          </cell>
          <cell r="AC664" t="str">
            <v>-</v>
          </cell>
          <cell r="AD664" t="str">
            <v>-</v>
          </cell>
          <cell r="AE664" t="str">
            <v>-</v>
          </cell>
          <cell r="AF664" t="str">
            <v>-</v>
          </cell>
          <cell r="AG664" t="str">
            <v>-</v>
          </cell>
          <cell r="AH664" t="str">
            <v>-</v>
          </cell>
          <cell r="AI664" t="str">
            <v>-</v>
          </cell>
          <cell r="AJ664" t="str">
            <v>-</v>
          </cell>
          <cell r="AK664" t="str">
            <v>-</v>
          </cell>
          <cell r="AL664" t="str">
            <v>-</v>
          </cell>
          <cell r="AM664" t="str">
            <v>-</v>
          </cell>
          <cell r="AN664" t="str">
            <v>-</v>
          </cell>
          <cell r="AO664" t="str">
            <v>-</v>
          </cell>
          <cell r="AP664" t="str">
            <v>-</v>
          </cell>
          <cell r="AQ664" t="str">
            <v>-</v>
          </cell>
          <cell r="AR664" t="str">
            <v>-</v>
          </cell>
          <cell r="AS664" t="str">
            <v>-</v>
          </cell>
          <cell r="AT664" t="str">
            <v>-</v>
          </cell>
          <cell r="AU664" t="str">
            <v>-</v>
          </cell>
        </row>
        <row r="665">
          <cell r="A665" t="str">
            <v>2003-5</v>
          </cell>
          <cell r="B665">
            <v>2003</v>
          </cell>
          <cell r="C665" t="str">
            <v>歩いて楽しいくらしを大切にするスマートなライフスタイルのさらなる促進</v>
          </cell>
          <cell r="D665">
            <v>5</v>
          </cell>
          <cell r="E665" t="str">
            <v>-</v>
          </cell>
          <cell r="F665" t="str">
            <v>-</v>
          </cell>
          <cell r="G665" t="str">
            <v>-</v>
          </cell>
          <cell r="H665" t="str">
            <v>-</v>
          </cell>
          <cell r="I665" t="str">
            <v>-</v>
          </cell>
          <cell r="J665" t="str">
            <v>-</v>
          </cell>
          <cell r="K665" t="str">
            <v>-</v>
          </cell>
          <cell r="L665" t="str">
            <v>-</v>
          </cell>
          <cell r="M665" t="str">
            <v>-</v>
          </cell>
          <cell r="S665" t="str">
            <v>-</v>
          </cell>
          <cell r="T665" t="str">
            <v>-</v>
          </cell>
          <cell r="U665" t="str">
            <v>-</v>
          </cell>
          <cell r="V665" t="str">
            <v>-</v>
          </cell>
          <cell r="X665" t="str">
            <v>-</v>
          </cell>
          <cell r="Y665" t="str">
            <v>-</v>
          </cell>
          <cell r="Z665" t="str">
            <v>-</v>
          </cell>
          <cell r="AA665" t="str">
            <v>-</v>
          </cell>
          <cell r="AB665" t="str">
            <v>-</v>
          </cell>
          <cell r="AC665" t="str">
            <v>-</v>
          </cell>
          <cell r="AD665" t="str">
            <v>-</v>
          </cell>
          <cell r="AE665" t="str">
            <v>-</v>
          </cell>
          <cell r="AF665" t="str">
            <v>-</v>
          </cell>
          <cell r="AG665" t="str">
            <v>-</v>
          </cell>
          <cell r="AH665" t="str">
            <v>-</v>
          </cell>
          <cell r="AI665" t="str">
            <v>-</v>
          </cell>
          <cell r="AJ665" t="str">
            <v>-</v>
          </cell>
          <cell r="AK665" t="str">
            <v>-</v>
          </cell>
          <cell r="AL665" t="str">
            <v>-</v>
          </cell>
          <cell r="AM665" t="str">
            <v>-</v>
          </cell>
          <cell r="AN665" t="str">
            <v>-</v>
          </cell>
          <cell r="AO665" t="str">
            <v>-</v>
          </cell>
          <cell r="AP665" t="str">
            <v>-</v>
          </cell>
          <cell r="AQ665" t="str">
            <v>-</v>
          </cell>
          <cell r="AR665" t="str">
            <v>-</v>
          </cell>
          <cell r="AS665" t="str">
            <v>-</v>
          </cell>
          <cell r="AT665" t="str">
            <v>-</v>
          </cell>
          <cell r="AU665" t="str">
            <v>-</v>
          </cell>
        </row>
        <row r="666">
          <cell r="A666" t="str">
            <v>2003-6</v>
          </cell>
          <cell r="B666">
            <v>2003</v>
          </cell>
          <cell r="C666" t="str">
            <v>歩いて楽しいくらしを大切にするスマートなライフスタイルのさらなる促進</v>
          </cell>
          <cell r="D666">
            <v>6</v>
          </cell>
          <cell r="E666" t="str">
            <v>-</v>
          </cell>
          <cell r="F666" t="str">
            <v>-</v>
          </cell>
          <cell r="G666" t="str">
            <v>-</v>
          </cell>
          <cell r="H666" t="str">
            <v>-</v>
          </cell>
          <cell r="I666" t="str">
            <v>-</v>
          </cell>
          <cell r="J666" t="str">
            <v>-</v>
          </cell>
          <cell r="K666" t="str">
            <v>-</v>
          </cell>
          <cell r="L666" t="str">
            <v>-</v>
          </cell>
          <cell r="M666" t="str">
            <v>-</v>
          </cell>
          <cell r="S666" t="str">
            <v>-</v>
          </cell>
          <cell r="T666" t="str">
            <v>-</v>
          </cell>
          <cell r="U666" t="str">
            <v>-</v>
          </cell>
          <cell r="V666" t="str">
            <v>-</v>
          </cell>
          <cell r="X666" t="str">
            <v>-</v>
          </cell>
          <cell r="Y666" t="str">
            <v>-</v>
          </cell>
          <cell r="Z666" t="str">
            <v>-</v>
          </cell>
          <cell r="AA666" t="str">
            <v>-</v>
          </cell>
          <cell r="AB666" t="str">
            <v>-</v>
          </cell>
          <cell r="AC666" t="str">
            <v>-</v>
          </cell>
          <cell r="AD666" t="str">
            <v>-</v>
          </cell>
          <cell r="AE666" t="str">
            <v>-</v>
          </cell>
          <cell r="AF666" t="str">
            <v>-</v>
          </cell>
          <cell r="AG666" t="str">
            <v>-</v>
          </cell>
          <cell r="AH666" t="str">
            <v>-</v>
          </cell>
          <cell r="AI666" t="str">
            <v>-</v>
          </cell>
          <cell r="AJ666" t="str">
            <v>-</v>
          </cell>
          <cell r="AK666" t="str">
            <v>-</v>
          </cell>
          <cell r="AL666" t="str">
            <v>-</v>
          </cell>
          <cell r="AM666" t="str">
            <v>-</v>
          </cell>
          <cell r="AN666" t="str">
            <v>-</v>
          </cell>
          <cell r="AO666" t="str">
            <v>-</v>
          </cell>
          <cell r="AP666" t="str">
            <v>-</v>
          </cell>
          <cell r="AQ666" t="str">
            <v>-</v>
          </cell>
          <cell r="AR666" t="str">
            <v>-</v>
          </cell>
          <cell r="AS666" t="str">
            <v>-</v>
          </cell>
          <cell r="AT666" t="str">
            <v>-</v>
          </cell>
          <cell r="AU666" t="str">
            <v>-</v>
          </cell>
        </row>
        <row r="667">
          <cell r="A667" t="str">
            <v>2003-7</v>
          </cell>
          <cell r="B667">
            <v>2003</v>
          </cell>
          <cell r="C667" t="str">
            <v>歩いて楽しいくらしを大切にするスマートなライフスタイルのさらなる促進</v>
          </cell>
          <cell r="D667">
            <v>7</v>
          </cell>
          <cell r="E667" t="str">
            <v>-</v>
          </cell>
          <cell r="F667" t="str">
            <v>-</v>
          </cell>
          <cell r="G667" t="str">
            <v>-</v>
          </cell>
          <cell r="H667" t="str">
            <v>-</v>
          </cell>
          <cell r="I667" t="str">
            <v>-</v>
          </cell>
          <cell r="J667" t="str">
            <v>-</v>
          </cell>
          <cell r="K667" t="str">
            <v>-</v>
          </cell>
          <cell r="L667" t="str">
            <v>-</v>
          </cell>
          <cell r="M667" t="str">
            <v>-</v>
          </cell>
          <cell r="S667" t="str">
            <v>-</v>
          </cell>
          <cell r="T667" t="str">
            <v>-</v>
          </cell>
          <cell r="U667" t="str">
            <v>-</v>
          </cell>
          <cell r="V667" t="str">
            <v>-</v>
          </cell>
          <cell r="X667" t="str">
            <v>-</v>
          </cell>
          <cell r="Y667" t="str">
            <v>-</v>
          </cell>
          <cell r="Z667" t="str">
            <v>-</v>
          </cell>
          <cell r="AA667" t="str">
            <v>-</v>
          </cell>
          <cell r="AB667" t="str">
            <v>-</v>
          </cell>
          <cell r="AC667" t="str">
            <v>-</v>
          </cell>
          <cell r="AD667" t="str">
            <v>-</v>
          </cell>
          <cell r="AE667" t="str">
            <v>-</v>
          </cell>
          <cell r="AF667" t="str">
            <v>-</v>
          </cell>
          <cell r="AG667" t="str">
            <v>-</v>
          </cell>
          <cell r="AH667" t="str">
            <v>-</v>
          </cell>
          <cell r="AI667" t="str">
            <v>-</v>
          </cell>
          <cell r="AJ667" t="str">
            <v>-</v>
          </cell>
          <cell r="AK667" t="str">
            <v>-</v>
          </cell>
          <cell r="AL667" t="str">
            <v>-</v>
          </cell>
          <cell r="AM667" t="str">
            <v>-</v>
          </cell>
          <cell r="AN667" t="str">
            <v>-</v>
          </cell>
          <cell r="AO667" t="str">
            <v>-</v>
          </cell>
          <cell r="AP667" t="str">
            <v>-</v>
          </cell>
          <cell r="AQ667" t="str">
            <v>-</v>
          </cell>
          <cell r="AR667" t="str">
            <v>-</v>
          </cell>
          <cell r="AS667" t="str">
            <v>-</v>
          </cell>
          <cell r="AT667" t="str">
            <v>-</v>
          </cell>
          <cell r="AU667" t="str">
            <v>-</v>
          </cell>
        </row>
        <row r="668">
          <cell r="A668" t="str">
            <v>2003-8</v>
          </cell>
          <cell r="B668">
            <v>2003</v>
          </cell>
          <cell r="C668" t="str">
            <v>歩いて楽しいくらしを大切にするスマートなライフスタイルのさらなる促進</v>
          </cell>
          <cell r="D668">
            <v>8</v>
          </cell>
          <cell r="E668" t="str">
            <v>-</v>
          </cell>
          <cell r="F668" t="str">
            <v>-</v>
          </cell>
          <cell r="G668" t="str">
            <v>-</v>
          </cell>
          <cell r="H668" t="str">
            <v>-</v>
          </cell>
          <cell r="I668" t="str">
            <v>-</v>
          </cell>
          <cell r="J668" t="str">
            <v>-</v>
          </cell>
          <cell r="K668" t="str">
            <v>-</v>
          </cell>
          <cell r="L668" t="str">
            <v>-</v>
          </cell>
          <cell r="M668" t="str">
            <v>-</v>
          </cell>
          <cell r="S668" t="str">
            <v>-</v>
          </cell>
          <cell r="T668" t="str">
            <v>-</v>
          </cell>
          <cell r="U668" t="str">
            <v>-</v>
          </cell>
          <cell r="V668" t="str">
            <v>-</v>
          </cell>
          <cell r="X668" t="str">
            <v>-</v>
          </cell>
          <cell r="Y668" t="str">
            <v>-</v>
          </cell>
          <cell r="Z668" t="str">
            <v>-</v>
          </cell>
          <cell r="AA668" t="str">
            <v>-</v>
          </cell>
          <cell r="AB668" t="str">
            <v>-</v>
          </cell>
          <cell r="AC668" t="str">
            <v>-</v>
          </cell>
          <cell r="AD668" t="str">
            <v>-</v>
          </cell>
          <cell r="AE668" t="str">
            <v>-</v>
          </cell>
          <cell r="AF668" t="str">
            <v>-</v>
          </cell>
          <cell r="AG668" t="str">
            <v>-</v>
          </cell>
          <cell r="AH668" t="str">
            <v>-</v>
          </cell>
          <cell r="AI668" t="str">
            <v>-</v>
          </cell>
          <cell r="AJ668" t="str">
            <v>-</v>
          </cell>
          <cell r="AK668" t="str">
            <v>-</v>
          </cell>
          <cell r="AL668" t="str">
            <v>-</v>
          </cell>
          <cell r="AM668" t="str">
            <v>-</v>
          </cell>
          <cell r="AN668" t="str">
            <v>-</v>
          </cell>
          <cell r="AO668" t="str">
            <v>-</v>
          </cell>
          <cell r="AP668" t="str">
            <v>-</v>
          </cell>
          <cell r="AQ668" t="str">
            <v>-</v>
          </cell>
          <cell r="AR668" t="str">
            <v>-</v>
          </cell>
          <cell r="AS668" t="str">
            <v>-</v>
          </cell>
          <cell r="AT668" t="str">
            <v>-</v>
          </cell>
          <cell r="AU668" t="str">
            <v>-</v>
          </cell>
        </row>
        <row r="669">
          <cell r="A669" t="str">
            <v>2003-9</v>
          </cell>
          <cell r="B669">
            <v>2003</v>
          </cell>
          <cell r="C669" t="str">
            <v>歩いて楽しいくらしを大切にするスマートなライフスタイルのさらなる促進</v>
          </cell>
          <cell r="D669">
            <v>9</v>
          </cell>
          <cell r="E669" t="str">
            <v>-</v>
          </cell>
          <cell r="F669" t="str">
            <v>-</v>
          </cell>
          <cell r="G669" t="str">
            <v>-</v>
          </cell>
          <cell r="H669" t="str">
            <v>-</v>
          </cell>
          <cell r="I669" t="str">
            <v>-</v>
          </cell>
          <cell r="J669" t="str">
            <v>-</v>
          </cell>
          <cell r="K669" t="str">
            <v>-</v>
          </cell>
          <cell r="L669" t="str">
            <v>-</v>
          </cell>
          <cell r="M669" t="str">
            <v>-</v>
          </cell>
          <cell r="S669" t="str">
            <v>-</v>
          </cell>
          <cell r="T669" t="str">
            <v>-</v>
          </cell>
          <cell r="U669" t="str">
            <v>-</v>
          </cell>
          <cell r="V669" t="str">
            <v>-</v>
          </cell>
          <cell r="X669" t="str">
            <v>-</v>
          </cell>
          <cell r="Y669" t="str">
            <v>-</v>
          </cell>
          <cell r="Z669" t="str">
            <v>-</v>
          </cell>
          <cell r="AA669" t="str">
            <v>-</v>
          </cell>
          <cell r="AB669" t="str">
            <v>-</v>
          </cell>
          <cell r="AC669" t="str">
            <v>-</v>
          </cell>
          <cell r="AD669" t="str">
            <v>-</v>
          </cell>
          <cell r="AE669" t="str">
            <v>-</v>
          </cell>
          <cell r="AF669" t="str">
            <v>-</v>
          </cell>
          <cell r="AG669" t="str">
            <v>-</v>
          </cell>
          <cell r="AH669" t="str">
            <v>-</v>
          </cell>
          <cell r="AI669" t="str">
            <v>-</v>
          </cell>
          <cell r="AJ669" t="str">
            <v>-</v>
          </cell>
          <cell r="AK669" t="str">
            <v>-</v>
          </cell>
          <cell r="AL669" t="str">
            <v>-</v>
          </cell>
          <cell r="AM669" t="str">
            <v>-</v>
          </cell>
          <cell r="AN669" t="str">
            <v>-</v>
          </cell>
          <cell r="AO669" t="str">
            <v>-</v>
          </cell>
          <cell r="AP669" t="str">
            <v>-</v>
          </cell>
          <cell r="AQ669" t="str">
            <v>-</v>
          </cell>
          <cell r="AR669" t="str">
            <v>-</v>
          </cell>
          <cell r="AS669" t="str">
            <v>-</v>
          </cell>
          <cell r="AT669" t="str">
            <v>-</v>
          </cell>
          <cell r="AU669" t="str">
            <v>-</v>
          </cell>
        </row>
        <row r="670">
          <cell r="A670" t="str">
            <v>2004-1</v>
          </cell>
          <cell r="B670">
            <v>2004</v>
          </cell>
          <cell r="C670" t="str">
            <v>市バス・地下鉄の利便性の向上とまちづくりへの貢献</v>
          </cell>
          <cell r="D670">
            <v>1</v>
          </cell>
          <cell r="E670" t="str">
            <v>市バスの旅客数</v>
          </cell>
          <cell r="F670" t="str">
            <v>千人</v>
          </cell>
          <cell r="G670" t="str">
            <v>交通局</v>
          </cell>
          <cell r="H670" t="str">
            <v>営業調査課</v>
          </cell>
          <cell r="I670" t="str">
            <v>863-5094</v>
          </cell>
          <cell r="J670" t="str">
            <v>市バスの1日当たりの旅客数</v>
          </cell>
          <cell r="K670" t="str">
            <v>中長期計画における収支計画を踏まえて作成する，単年度予算における旅客数の達成状況を示す指標</v>
          </cell>
          <cell r="L670" t="str">
            <v>算出方法：旅客収入から算出した1日平均旅客数
出典：事業担当課調べ</v>
          </cell>
          <cell r="M670" t="str">
            <v>増加する方が良い指標</v>
          </cell>
          <cell r="N670">
            <v>372</v>
          </cell>
          <cell r="O670">
            <v>268</v>
          </cell>
          <cell r="P670">
            <v>371</v>
          </cell>
          <cell r="Q670">
            <v>372</v>
          </cell>
          <cell r="R670">
            <v>373</v>
          </cell>
          <cell r="S670" t="str">
            <v>R10</v>
          </cell>
          <cell r="T670">
            <v>378</v>
          </cell>
          <cell r="U670" t="str">
            <v>①既存計画に基づいて算出する目標値</v>
          </cell>
          <cell r="V670" t="str">
            <v>・中長期目標値は，中長期計画における収支計画の旅客数
・単年度目標値は，中長期計画における収支計画を踏まえて作成する，単年度予算における旅客数</v>
          </cell>
          <cell r="W670">
            <v>248</v>
          </cell>
          <cell r="X670" t="str">
            <v>-</v>
          </cell>
          <cell r="Y670" t="str">
            <v>-</v>
          </cell>
          <cell r="Z670" t="str">
            <v>-</v>
          </cell>
          <cell r="AA670" t="str">
            <v>-</v>
          </cell>
          <cell r="AB670">
            <v>0.66666666666666663</v>
          </cell>
          <cell r="AC670" t="str">
            <v>-</v>
          </cell>
          <cell r="AD670" t="str">
            <v>-</v>
          </cell>
          <cell r="AE670" t="str">
            <v>-</v>
          </cell>
          <cell r="AF670" t="str">
            <v>-</v>
          </cell>
          <cell r="AG670">
            <v>0.65608465608465605</v>
          </cell>
          <cell r="AH670" t="str">
            <v>-</v>
          </cell>
          <cell r="AI670" t="str">
            <v>-</v>
          </cell>
          <cell r="AJ670" t="str">
            <v>-</v>
          </cell>
          <cell r="AK670" t="str">
            <v>-</v>
          </cell>
          <cell r="AL670" t="str">
            <v>-</v>
          </cell>
          <cell r="AM670" t="str">
            <v xml:space="preserve">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v>
          </cell>
          <cell r="AN670" t="str">
            <v>1日当たりの旅客数(千人)が
a：目標値+3以上
b：目標値+1以上+2以下
c：目標値
d：目標値-2以上～-1以下
e：目標値-3以下</v>
          </cell>
          <cell r="AO670" t="str">
            <v>1日当たりの旅客数について，目標値の達成をcとし，2千人の増減の範囲をbまたはd，それらを上回る(下回る)増減をa(e)とする。</v>
          </cell>
          <cell r="AP670" t="str">
            <v>e</v>
          </cell>
          <cell r="AQ670" t="str">
            <v>-</v>
          </cell>
          <cell r="AR670" t="str">
            <v>-</v>
          </cell>
          <cell r="AS670" t="str">
            <v>-</v>
          </cell>
          <cell r="AT670" t="str">
            <v>-</v>
          </cell>
          <cell r="AU670">
            <v>1</v>
          </cell>
        </row>
        <row r="671">
          <cell r="A671" t="str">
            <v>2004-2</v>
          </cell>
          <cell r="B671">
            <v>2004</v>
          </cell>
          <cell r="C671" t="str">
            <v>市バス・地下鉄の利便性の向上とまちづくりへの貢献</v>
          </cell>
          <cell r="D671">
            <v>2</v>
          </cell>
          <cell r="E671" t="str">
            <v>地下鉄の旅客数</v>
          </cell>
          <cell r="F671" t="str">
            <v>千人</v>
          </cell>
          <cell r="G671" t="str">
            <v>交通局</v>
          </cell>
          <cell r="H671" t="str">
            <v>営業調査課</v>
          </cell>
          <cell r="I671" t="str">
            <v>863-5094</v>
          </cell>
          <cell r="J671" t="str">
            <v>地下鉄の1日当たりの旅客数</v>
          </cell>
          <cell r="K671" t="str">
            <v>中長期計画における収支計画を踏まえて作成する，単年度予算における旅客数の達成状況を示す指標</v>
          </cell>
          <cell r="L671" t="str">
            <v>算出方法：旅客収入から算出した1日平均旅客数
出典：事業担当課調べ</v>
          </cell>
          <cell r="M671" t="str">
            <v>増加する方が良い指標</v>
          </cell>
          <cell r="N671">
            <v>409</v>
          </cell>
          <cell r="O671">
            <v>301</v>
          </cell>
          <cell r="P671">
            <v>405</v>
          </cell>
          <cell r="Q671">
            <v>407</v>
          </cell>
          <cell r="R671">
            <v>408</v>
          </cell>
          <cell r="S671" t="str">
            <v>R10</v>
          </cell>
          <cell r="T671">
            <v>412</v>
          </cell>
          <cell r="U671" t="str">
            <v>①既存計画に基づいて算出する目標値</v>
          </cell>
          <cell r="V671" t="str">
            <v>・中長期目標値は，中長期計画における収支計画の旅客数
・単年度目標値は，中長期計画における収支計画を踏まえて作成する，単年度予算における旅客数</v>
          </cell>
          <cell r="W671">
            <v>267</v>
          </cell>
          <cell r="X671" t="str">
            <v>-</v>
          </cell>
          <cell r="Y671" t="str">
            <v>-</v>
          </cell>
          <cell r="Z671" t="str">
            <v>-</v>
          </cell>
          <cell r="AA671" t="str">
            <v>-</v>
          </cell>
          <cell r="AB671">
            <v>0.65281173594132025</v>
          </cell>
          <cell r="AC671" t="str">
            <v>-</v>
          </cell>
          <cell r="AD671" t="str">
            <v>-</v>
          </cell>
          <cell r="AE671" t="str">
            <v>-</v>
          </cell>
          <cell r="AF671" t="str">
            <v>-</v>
          </cell>
          <cell r="AG671">
            <v>0.64805825242718451</v>
          </cell>
          <cell r="AH671" t="str">
            <v>-</v>
          </cell>
          <cell r="AI671" t="str">
            <v>-</v>
          </cell>
          <cell r="AJ671" t="str">
            <v>-</v>
          </cell>
          <cell r="AK671" t="str">
            <v>-</v>
          </cell>
          <cell r="AL671" t="str">
            <v>-</v>
          </cell>
          <cell r="AM671" t="str">
            <v xml:space="preserve">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v>
          </cell>
          <cell r="AN671" t="str">
            <v>1日当たりの旅客数(千人)が
a：目標値+3以上
b：目標値+1以上+2以下
c：目標値
d：目標値-2以上～-1以下
e：目標値-3以下</v>
          </cell>
          <cell r="AO671" t="str">
            <v>1日当たりの旅客数について，目標値の達成をcとし，2千人の増減の範囲をbまたはd，それらを上回る(下回る)増減をa(e)とする。</v>
          </cell>
          <cell r="AP671" t="str">
            <v>e</v>
          </cell>
          <cell r="AQ671" t="str">
            <v>-</v>
          </cell>
          <cell r="AR671" t="str">
            <v>-</v>
          </cell>
          <cell r="AS671" t="str">
            <v>-</v>
          </cell>
          <cell r="AT671" t="str">
            <v>-</v>
          </cell>
          <cell r="AU671">
            <v>1</v>
          </cell>
        </row>
        <row r="672">
          <cell r="A672" t="str">
            <v>2004-3</v>
          </cell>
          <cell r="B672">
            <v>2004</v>
          </cell>
          <cell r="C672" t="str">
            <v>市バス・地下鉄の利便性の向上とまちづくりへの貢献</v>
          </cell>
          <cell r="D672">
            <v>3</v>
          </cell>
          <cell r="E672" t="str">
            <v>-</v>
          </cell>
          <cell r="F672" t="str">
            <v>-</v>
          </cell>
          <cell r="G672" t="str">
            <v>-</v>
          </cell>
          <cell r="H672" t="str">
            <v>-</v>
          </cell>
          <cell r="I672" t="str">
            <v>-</v>
          </cell>
          <cell r="J672" t="str">
            <v>-</v>
          </cell>
          <cell r="K672" t="str">
            <v>-</v>
          </cell>
          <cell r="L672" t="str">
            <v>-</v>
          </cell>
          <cell r="M672" t="str">
            <v>-</v>
          </cell>
          <cell r="S672" t="str">
            <v>-</v>
          </cell>
          <cell r="T672" t="str">
            <v>-</v>
          </cell>
          <cell r="U672" t="str">
            <v>-</v>
          </cell>
          <cell r="V672" t="str">
            <v>-</v>
          </cell>
          <cell r="X672" t="str">
            <v>-</v>
          </cell>
          <cell r="Y672" t="str">
            <v>-</v>
          </cell>
          <cell r="Z672" t="str">
            <v>-</v>
          </cell>
          <cell r="AA672" t="str">
            <v>-</v>
          </cell>
          <cell r="AB672" t="str">
            <v>-</v>
          </cell>
          <cell r="AC672" t="str">
            <v>-</v>
          </cell>
          <cell r="AD672" t="str">
            <v>-</v>
          </cell>
          <cell r="AE672" t="str">
            <v>-</v>
          </cell>
          <cell r="AF672" t="str">
            <v>-</v>
          </cell>
          <cell r="AG672" t="str">
            <v>-</v>
          </cell>
          <cell r="AH672" t="str">
            <v>-</v>
          </cell>
          <cell r="AI672" t="str">
            <v>-</v>
          </cell>
          <cell r="AJ672" t="str">
            <v>-</v>
          </cell>
          <cell r="AK672" t="str">
            <v>-</v>
          </cell>
          <cell r="AL672" t="str">
            <v>-</v>
          </cell>
          <cell r="AM672" t="str">
            <v>-</v>
          </cell>
          <cell r="AN672" t="str">
            <v>-</v>
          </cell>
          <cell r="AO672" t="str">
            <v>-</v>
          </cell>
          <cell r="AP672" t="str">
            <v>-</v>
          </cell>
          <cell r="AQ672" t="str">
            <v>-</v>
          </cell>
          <cell r="AR672" t="str">
            <v>-</v>
          </cell>
          <cell r="AS672" t="str">
            <v>-</v>
          </cell>
          <cell r="AT672" t="str">
            <v>-</v>
          </cell>
          <cell r="AU672" t="str">
            <v>-</v>
          </cell>
        </row>
        <row r="673">
          <cell r="A673" t="str">
            <v>2004-4</v>
          </cell>
          <cell r="B673">
            <v>2004</v>
          </cell>
          <cell r="C673" t="str">
            <v>市バス・地下鉄の利便性の向上とまちづくりへの貢献</v>
          </cell>
          <cell r="D673">
            <v>4</v>
          </cell>
          <cell r="E673" t="str">
            <v>-</v>
          </cell>
          <cell r="F673" t="str">
            <v>-</v>
          </cell>
          <cell r="G673" t="str">
            <v>-</v>
          </cell>
          <cell r="H673" t="str">
            <v>-</v>
          </cell>
          <cell r="I673" t="str">
            <v>-</v>
          </cell>
          <cell r="J673" t="str">
            <v>-</v>
          </cell>
          <cell r="K673" t="str">
            <v>-</v>
          </cell>
          <cell r="L673" t="str">
            <v>-</v>
          </cell>
          <cell r="M673" t="str">
            <v>-</v>
          </cell>
          <cell r="S673" t="str">
            <v>-</v>
          </cell>
          <cell r="T673" t="str">
            <v>-</v>
          </cell>
          <cell r="U673" t="str">
            <v>-</v>
          </cell>
          <cell r="V673" t="str">
            <v>-</v>
          </cell>
          <cell r="X673" t="str">
            <v>-</v>
          </cell>
          <cell r="Y673" t="str">
            <v>-</v>
          </cell>
          <cell r="Z673" t="str">
            <v>-</v>
          </cell>
          <cell r="AA673" t="str">
            <v>-</v>
          </cell>
          <cell r="AB673" t="str">
            <v>-</v>
          </cell>
          <cell r="AC673" t="str">
            <v>-</v>
          </cell>
          <cell r="AD673" t="str">
            <v>-</v>
          </cell>
          <cell r="AE673" t="str">
            <v>-</v>
          </cell>
          <cell r="AF673" t="str">
            <v>-</v>
          </cell>
          <cell r="AG673" t="str">
            <v>-</v>
          </cell>
          <cell r="AH673" t="str">
            <v>-</v>
          </cell>
          <cell r="AI673" t="str">
            <v>-</v>
          </cell>
          <cell r="AJ673" t="str">
            <v>-</v>
          </cell>
          <cell r="AK673" t="str">
            <v>-</v>
          </cell>
          <cell r="AL673" t="str">
            <v>-</v>
          </cell>
          <cell r="AM673" t="str">
            <v>-</v>
          </cell>
          <cell r="AN673" t="str">
            <v>-</v>
          </cell>
          <cell r="AO673" t="str">
            <v>-</v>
          </cell>
          <cell r="AP673" t="str">
            <v>-</v>
          </cell>
          <cell r="AQ673" t="str">
            <v>-</v>
          </cell>
          <cell r="AR673" t="str">
            <v>-</v>
          </cell>
          <cell r="AS673" t="str">
            <v>-</v>
          </cell>
          <cell r="AT673" t="str">
            <v>-</v>
          </cell>
          <cell r="AU673" t="str">
            <v>-</v>
          </cell>
        </row>
        <row r="674">
          <cell r="A674" t="str">
            <v>2004-5</v>
          </cell>
          <cell r="B674">
            <v>2004</v>
          </cell>
          <cell r="C674" t="str">
            <v>市バス・地下鉄の利便性の向上とまちづくりへの貢献</v>
          </cell>
          <cell r="D674">
            <v>5</v>
          </cell>
          <cell r="E674" t="str">
            <v>-</v>
          </cell>
          <cell r="F674" t="str">
            <v>-</v>
          </cell>
          <cell r="G674" t="str">
            <v>-</v>
          </cell>
          <cell r="H674" t="str">
            <v>-</v>
          </cell>
          <cell r="I674" t="str">
            <v>-</v>
          </cell>
          <cell r="J674" t="str">
            <v>-</v>
          </cell>
          <cell r="K674" t="str">
            <v>-</v>
          </cell>
          <cell r="L674" t="str">
            <v>-</v>
          </cell>
          <cell r="M674" t="str">
            <v>-</v>
          </cell>
          <cell r="S674" t="str">
            <v>-</v>
          </cell>
          <cell r="T674" t="str">
            <v>-</v>
          </cell>
          <cell r="U674" t="str">
            <v>-</v>
          </cell>
          <cell r="V674" t="str">
            <v>-</v>
          </cell>
          <cell r="X674" t="str">
            <v>-</v>
          </cell>
          <cell r="Y674" t="str">
            <v>-</v>
          </cell>
          <cell r="Z674" t="str">
            <v>-</v>
          </cell>
          <cell r="AA674" t="str">
            <v>-</v>
          </cell>
          <cell r="AB674" t="str">
            <v>-</v>
          </cell>
          <cell r="AC674" t="str">
            <v>-</v>
          </cell>
          <cell r="AD674" t="str">
            <v>-</v>
          </cell>
          <cell r="AE674" t="str">
            <v>-</v>
          </cell>
          <cell r="AF674" t="str">
            <v>-</v>
          </cell>
          <cell r="AG674" t="str">
            <v>-</v>
          </cell>
          <cell r="AH674" t="str">
            <v>-</v>
          </cell>
          <cell r="AI674" t="str">
            <v>-</v>
          </cell>
          <cell r="AJ674" t="str">
            <v>-</v>
          </cell>
          <cell r="AK674" t="str">
            <v>-</v>
          </cell>
          <cell r="AL674" t="str">
            <v>-</v>
          </cell>
          <cell r="AM674" t="str">
            <v>-</v>
          </cell>
          <cell r="AN674" t="str">
            <v>-</v>
          </cell>
          <cell r="AO674" t="str">
            <v>-</v>
          </cell>
          <cell r="AP674" t="str">
            <v>-</v>
          </cell>
          <cell r="AQ674" t="str">
            <v>-</v>
          </cell>
          <cell r="AR674" t="str">
            <v>-</v>
          </cell>
          <cell r="AS674" t="str">
            <v>-</v>
          </cell>
          <cell r="AT674" t="str">
            <v>-</v>
          </cell>
          <cell r="AU674" t="str">
            <v>-</v>
          </cell>
        </row>
        <row r="675">
          <cell r="A675" t="str">
            <v>2004-6</v>
          </cell>
          <cell r="B675">
            <v>2004</v>
          </cell>
          <cell r="C675" t="str">
            <v>市バス・地下鉄の利便性の向上とまちづくりへの貢献</v>
          </cell>
          <cell r="D675">
            <v>6</v>
          </cell>
          <cell r="E675" t="str">
            <v>-</v>
          </cell>
          <cell r="F675" t="str">
            <v>-</v>
          </cell>
          <cell r="G675" t="str">
            <v>-</v>
          </cell>
          <cell r="H675" t="str">
            <v>-</v>
          </cell>
          <cell r="I675" t="str">
            <v>-</v>
          </cell>
          <cell r="J675" t="str">
            <v>-</v>
          </cell>
          <cell r="K675" t="str">
            <v>-</v>
          </cell>
          <cell r="L675" t="str">
            <v>-</v>
          </cell>
          <cell r="M675" t="str">
            <v>-</v>
          </cell>
          <cell r="S675" t="str">
            <v>-</v>
          </cell>
          <cell r="T675" t="str">
            <v>-</v>
          </cell>
          <cell r="U675" t="str">
            <v>-</v>
          </cell>
          <cell r="V675" t="str">
            <v>-</v>
          </cell>
          <cell r="X675" t="str">
            <v>-</v>
          </cell>
          <cell r="Y675" t="str">
            <v>-</v>
          </cell>
          <cell r="Z675" t="str">
            <v>-</v>
          </cell>
          <cell r="AA675" t="str">
            <v>-</v>
          </cell>
          <cell r="AB675" t="str">
            <v>-</v>
          </cell>
          <cell r="AC675" t="str">
            <v>-</v>
          </cell>
          <cell r="AD675" t="str">
            <v>-</v>
          </cell>
          <cell r="AE675" t="str">
            <v>-</v>
          </cell>
          <cell r="AF675" t="str">
            <v>-</v>
          </cell>
          <cell r="AG675" t="str">
            <v>-</v>
          </cell>
          <cell r="AH675" t="str">
            <v>-</v>
          </cell>
          <cell r="AI675" t="str">
            <v>-</v>
          </cell>
          <cell r="AJ675" t="str">
            <v>-</v>
          </cell>
          <cell r="AK675" t="str">
            <v>-</v>
          </cell>
          <cell r="AL675" t="str">
            <v>-</v>
          </cell>
          <cell r="AM675" t="str">
            <v>-</v>
          </cell>
          <cell r="AN675" t="str">
            <v>-</v>
          </cell>
          <cell r="AO675" t="str">
            <v>-</v>
          </cell>
          <cell r="AP675" t="str">
            <v>-</v>
          </cell>
          <cell r="AQ675" t="str">
            <v>-</v>
          </cell>
          <cell r="AR675" t="str">
            <v>-</v>
          </cell>
          <cell r="AS675" t="str">
            <v>-</v>
          </cell>
          <cell r="AT675" t="str">
            <v>-</v>
          </cell>
          <cell r="AU675" t="str">
            <v>-</v>
          </cell>
        </row>
        <row r="676">
          <cell r="A676" t="str">
            <v>2004-7</v>
          </cell>
          <cell r="B676">
            <v>2004</v>
          </cell>
          <cell r="C676" t="str">
            <v>市バス・地下鉄の利便性の向上とまちづくりへの貢献</v>
          </cell>
          <cell r="D676">
            <v>7</v>
          </cell>
          <cell r="E676" t="str">
            <v>-</v>
          </cell>
          <cell r="F676" t="str">
            <v>-</v>
          </cell>
          <cell r="G676" t="str">
            <v>-</v>
          </cell>
          <cell r="H676" t="str">
            <v>-</v>
          </cell>
          <cell r="I676" t="str">
            <v>-</v>
          </cell>
          <cell r="J676" t="str">
            <v>-</v>
          </cell>
          <cell r="K676" t="str">
            <v>-</v>
          </cell>
          <cell r="L676" t="str">
            <v>-</v>
          </cell>
          <cell r="M676" t="str">
            <v>-</v>
          </cell>
          <cell r="S676" t="str">
            <v>-</v>
          </cell>
          <cell r="T676" t="str">
            <v>-</v>
          </cell>
          <cell r="U676" t="str">
            <v>-</v>
          </cell>
          <cell r="V676" t="str">
            <v>-</v>
          </cell>
          <cell r="X676" t="str">
            <v>-</v>
          </cell>
          <cell r="Y676" t="str">
            <v>-</v>
          </cell>
          <cell r="Z676" t="str">
            <v>-</v>
          </cell>
          <cell r="AA676" t="str">
            <v>-</v>
          </cell>
          <cell r="AB676" t="str">
            <v>-</v>
          </cell>
          <cell r="AC676" t="str">
            <v>-</v>
          </cell>
          <cell r="AD676" t="str">
            <v>-</v>
          </cell>
          <cell r="AE676" t="str">
            <v>-</v>
          </cell>
          <cell r="AF676" t="str">
            <v>-</v>
          </cell>
          <cell r="AG676" t="str">
            <v>-</v>
          </cell>
          <cell r="AH676" t="str">
            <v>-</v>
          </cell>
          <cell r="AI676" t="str">
            <v>-</v>
          </cell>
          <cell r="AJ676" t="str">
            <v>-</v>
          </cell>
          <cell r="AK676" t="str">
            <v>-</v>
          </cell>
          <cell r="AL676" t="str">
            <v>-</v>
          </cell>
          <cell r="AM676" t="str">
            <v>-</v>
          </cell>
          <cell r="AN676" t="str">
            <v>-</v>
          </cell>
          <cell r="AO676" t="str">
            <v>-</v>
          </cell>
          <cell r="AP676" t="str">
            <v>-</v>
          </cell>
          <cell r="AQ676" t="str">
            <v>-</v>
          </cell>
          <cell r="AR676" t="str">
            <v>-</v>
          </cell>
          <cell r="AS676" t="str">
            <v>-</v>
          </cell>
          <cell r="AT676" t="str">
            <v>-</v>
          </cell>
          <cell r="AU676" t="str">
            <v>-</v>
          </cell>
        </row>
        <row r="677">
          <cell r="A677" t="str">
            <v>2004-8</v>
          </cell>
          <cell r="B677">
            <v>2004</v>
          </cell>
          <cell r="C677" t="str">
            <v>市バス・地下鉄の利便性の向上とまちづくりへの貢献</v>
          </cell>
          <cell r="D677">
            <v>8</v>
          </cell>
          <cell r="E677" t="str">
            <v>-</v>
          </cell>
          <cell r="F677" t="str">
            <v>-</v>
          </cell>
          <cell r="G677" t="str">
            <v>-</v>
          </cell>
          <cell r="H677" t="str">
            <v>-</v>
          </cell>
          <cell r="I677" t="str">
            <v>-</v>
          </cell>
          <cell r="J677" t="str">
            <v>-</v>
          </cell>
          <cell r="K677" t="str">
            <v>-</v>
          </cell>
          <cell r="L677" t="str">
            <v>-</v>
          </cell>
          <cell r="M677" t="str">
            <v>-</v>
          </cell>
          <cell r="S677" t="str">
            <v>-</v>
          </cell>
          <cell r="T677" t="str">
            <v>-</v>
          </cell>
          <cell r="U677" t="str">
            <v>-</v>
          </cell>
          <cell r="V677" t="str">
            <v>-</v>
          </cell>
          <cell r="X677" t="str">
            <v>-</v>
          </cell>
          <cell r="Y677" t="str">
            <v>-</v>
          </cell>
          <cell r="Z677" t="str">
            <v>-</v>
          </cell>
          <cell r="AA677" t="str">
            <v>-</v>
          </cell>
          <cell r="AB677" t="str">
            <v>-</v>
          </cell>
          <cell r="AC677" t="str">
            <v>-</v>
          </cell>
          <cell r="AD677" t="str">
            <v>-</v>
          </cell>
          <cell r="AE677" t="str">
            <v>-</v>
          </cell>
          <cell r="AF677" t="str">
            <v>-</v>
          </cell>
          <cell r="AG677" t="str">
            <v>-</v>
          </cell>
          <cell r="AH677" t="str">
            <v>-</v>
          </cell>
          <cell r="AI677" t="str">
            <v>-</v>
          </cell>
          <cell r="AJ677" t="str">
            <v>-</v>
          </cell>
          <cell r="AK677" t="str">
            <v>-</v>
          </cell>
          <cell r="AL677" t="str">
            <v>-</v>
          </cell>
          <cell r="AM677" t="str">
            <v>-</v>
          </cell>
          <cell r="AN677" t="str">
            <v>-</v>
          </cell>
          <cell r="AO677" t="str">
            <v>-</v>
          </cell>
          <cell r="AP677" t="str">
            <v>-</v>
          </cell>
          <cell r="AQ677" t="str">
            <v>-</v>
          </cell>
          <cell r="AR677" t="str">
            <v>-</v>
          </cell>
          <cell r="AS677" t="str">
            <v>-</v>
          </cell>
          <cell r="AT677" t="str">
            <v>-</v>
          </cell>
          <cell r="AU677" t="str">
            <v>-</v>
          </cell>
        </row>
        <row r="678">
          <cell r="A678" t="str">
            <v>2004-9</v>
          </cell>
          <cell r="B678">
            <v>2004</v>
          </cell>
          <cell r="C678" t="str">
            <v>市バス・地下鉄の利便性の向上とまちづくりへの貢献</v>
          </cell>
          <cell r="D678">
            <v>9</v>
          </cell>
          <cell r="E678" t="str">
            <v>-</v>
          </cell>
          <cell r="F678" t="str">
            <v>-</v>
          </cell>
          <cell r="G678" t="str">
            <v>-</v>
          </cell>
          <cell r="H678" t="str">
            <v>-</v>
          </cell>
          <cell r="I678" t="str">
            <v>-</v>
          </cell>
          <cell r="J678" t="str">
            <v>-</v>
          </cell>
          <cell r="K678" t="str">
            <v>-</v>
          </cell>
          <cell r="L678" t="str">
            <v>-</v>
          </cell>
          <cell r="M678" t="str">
            <v>-</v>
          </cell>
          <cell r="S678" t="str">
            <v>-</v>
          </cell>
          <cell r="T678" t="str">
            <v>-</v>
          </cell>
          <cell r="U678" t="str">
            <v>-</v>
          </cell>
          <cell r="V678" t="str">
            <v>-</v>
          </cell>
          <cell r="X678" t="str">
            <v>-</v>
          </cell>
          <cell r="Y678" t="str">
            <v>-</v>
          </cell>
          <cell r="Z678" t="str">
            <v>-</v>
          </cell>
          <cell r="AA678" t="str">
            <v>-</v>
          </cell>
          <cell r="AB678" t="str">
            <v>-</v>
          </cell>
          <cell r="AC678" t="str">
            <v>-</v>
          </cell>
          <cell r="AD678" t="str">
            <v>-</v>
          </cell>
          <cell r="AE678" t="str">
            <v>-</v>
          </cell>
          <cell r="AF678" t="str">
            <v>-</v>
          </cell>
          <cell r="AG678" t="str">
            <v>-</v>
          </cell>
          <cell r="AH678" t="str">
            <v>-</v>
          </cell>
          <cell r="AI678" t="str">
            <v>-</v>
          </cell>
          <cell r="AJ678" t="str">
            <v>-</v>
          </cell>
          <cell r="AK678" t="str">
            <v>-</v>
          </cell>
          <cell r="AL678" t="str">
            <v>-</v>
          </cell>
          <cell r="AM678" t="str">
            <v>-</v>
          </cell>
          <cell r="AN678" t="str">
            <v>-</v>
          </cell>
          <cell r="AO678" t="str">
            <v>-</v>
          </cell>
          <cell r="AP678" t="str">
            <v>-</v>
          </cell>
          <cell r="AQ678" t="str">
            <v>-</v>
          </cell>
          <cell r="AR678" t="str">
            <v>-</v>
          </cell>
          <cell r="AS678" t="str">
            <v>-</v>
          </cell>
          <cell r="AT678" t="str">
            <v>-</v>
          </cell>
          <cell r="AU678" t="str">
            <v>-</v>
          </cell>
        </row>
        <row r="679">
          <cell r="A679" t="str">
            <v>2005-1</v>
          </cell>
          <cell r="B679">
            <v>2005</v>
          </cell>
          <cell r="C679" t="str">
            <v>自転車の安心・安全な利用環境の充実と多様な場面での活用</v>
          </cell>
          <cell r="D679">
            <v>1</v>
          </cell>
          <cell r="E679" t="str">
            <v>車道左側通行をする自転車利用者の割合</v>
          </cell>
          <cell r="F679" t="str">
            <v>％</v>
          </cell>
          <cell r="G679" t="str">
            <v>建設局</v>
          </cell>
          <cell r="H679" t="str">
            <v>自転車政策推進室</v>
          </cell>
          <cell r="I679" t="str">
            <v>222-3565</v>
          </cell>
          <cell r="J679" t="str">
            <v>市民アンケートにおいて，自転車利用者のうち，歩道のある道路を自転車で走行する際，車道の左側を走ることが多いと回答した人の割合</v>
          </cell>
          <cell r="K679" t="str">
            <v>自転車の走行環境整備やルール・マナーの啓発に係る効果を把握する指標</v>
          </cell>
          <cell r="L679" t="str">
            <v>算出方法：市民アンケート調査結果
出典：事業担当課調べ</v>
          </cell>
          <cell r="M679" t="str">
            <v>増加する方が良い指標</v>
          </cell>
          <cell r="N679">
            <v>45</v>
          </cell>
          <cell r="O679">
            <v>46</v>
          </cell>
          <cell r="P679">
            <v>47</v>
          </cell>
          <cell r="Q679">
            <v>48</v>
          </cell>
          <cell r="R679">
            <v>49</v>
          </cell>
          <cell r="S679" t="str">
            <v xml:space="preserve">R7 </v>
          </cell>
          <cell r="T679">
            <v>50</v>
          </cell>
          <cell r="U679" t="str">
            <v>②トレンド(すう勢値)による目標値</v>
          </cell>
          <cell r="V679" t="str">
            <v>自転車利用者の半数の方が，車道左側を走ることが多いと回答することを目標に設定し，令和2年度の数値から毎年1％ずつ増える想定とした。</v>
          </cell>
          <cell r="W679">
            <v>45.2</v>
          </cell>
          <cell r="X679" t="str">
            <v>-</v>
          </cell>
          <cell r="Y679" t="str">
            <v>-</v>
          </cell>
          <cell r="Z679" t="str">
            <v>-</v>
          </cell>
          <cell r="AA679" t="str">
            <v>-</v>
          </cell>
          <cell r="AB679">
            <v>1.0044444444444445</v>
          </cell>
          <cell r="AC679" t="str">
            <v>-</v>
          </cell>
          <cell r="AD679" t="str">
            <v>-</v>
          </cell>
          <cell r="AE679" t="str">
            <v>-</v>
          </cell>
          <cell r="AF679" t="str">
            <v>-</v>
          </cell>
          <cell r="AG679">
            <v>0.90400000000000003</v>
          </cell>
          <cell r="AH679" t="str">
            <v>-</v>
          </cell>
          <cell r="AI679" t="str">
            <v>-</v>
          </cell>
          <cell r="AJ679" t="str">
            <v>-</v>
          </cell>
          <cell r="AK679" t="str">
            <v>-</v>
          </cell>
          <cell r="AL679" t="str">
            <v>-</v>
          </cell>
          <cell r="AM679" t="str">
            <v>（参考）
H28：31.2％
H29：29.0％
H30：27.9％
R 1：30.3％</v>
          </cell>
          <cell r="AN679" t="str">
            <v>最新数値の目標値に対する達成度が
a：100％以上
b：85％以上～100％未満
c：70％以上～85％未満
d：55％以上～70％未満
e：55％未満</v>
          </cell>
          <cell r="AO679" t="str">
            <v>達成度100％以上をaとし，以下15％刻みで基準を設定した。</v>
          </cell>
          <cell r="AP679" t="str">
            <v>a</v>
          </cell>
          <cell r="AQ679" t="str">
            <v>-</v>
          </cell>
          <cell r="AR679" t="str">
            <v>-</v>
          </cell>
          <cell r="AS679" t="str">
            <v>-</v>
          </cell>
          <cell r="AT679" t="str">
            <v>-</v>
          </cell>
          <cell r="AU679">
            <v>1</v>
          </cell>
        </row>
        <row r="680">
          <cell r="A680" t="str">
            <v>2005-2</v>
          </cell>
          <cell r="B680">
            <v>2005</v>
          </cell>
          <cell r="C680" t="str">
            <v>自転車の安心・安全な利用環境の充実と多様な場面での活用</v>
          </cell>
          <cell r="D680">
            <v>2</v>
          </cell>
          <cell r="E680" t="str">
            <v>-</v>
          </cell>
          <cell r="F680" t="str">
            <v>-</v>
          </cell>
          <cell r="G680" t="str">
            <v>-</v>
          </cell>
          <cell r="H680" t="str">
            <v>-</v>
          </cell>
          <cell r="I680" t="str">
            <v>-</v>
          </cell>
          <cell r="J680" t="str">
            <v>-</v>
          </cell>
          <cell r="K680" t="str">
            <v>-</v>
          </cell>
          <cell r="L680" t="str">
            <v>-</v>
          </cell>
          <cell r="M680" t="str">
            <v>-</v>
          </cell>
          <cell r="S680" t="str">
            <v>-</v>
          </cell>
          <cell r="T680" t="str">
            <v>-</v>
          </cell>
          <cell r="U680" t="str">
            <v>-</v>
          </cell>
          <cell r="V680" t="str">
            <v>-</v>
          </cell>
          <cell r="X680" t="str">
            <v>-</v>
          </cell>
          <cell r="Y680" t="str">
            <v>-</v>
          </cell>
          <cell r="Z680" t="str">
            <v>-</v>
          </cell>
          <cell r="AA680" t="str">
            <v>-</v>
          </cell>
          <cell r="AB680" t="str">
            <v>-</v>
          </cell>
          <cell r="AC680" t="str">
            <v>-</v>
          </cell>
          <cell r="AD680" t="str">
            <v>-</v>
          </cell>
          <cell r="AE680" t="str">
            <v>-</v>
          </cell>
          <cell r="AF680" t="str">
            <v>-</v>
          </cell>
          <cell r="AG680" t="str">
            <v>-</v>
          </cell>
          <cell r="AH680" t="str">
            <v>-</v>
          </cell>
          <cell r="AI680" t="str">
            <v>-</v>
          </cell>
          <cell r="AJ680" t="str">
            <v>-</v>
          </cell>
          <cell r="AK680" t="str">
            <v>-</v>
          </cell>
          <cell r="AL680" t="str">
            <v>-</v>
          </cell>
          <cell r="AM680" t="str">
            <v>-</v>
          </cell>
          <cell r="AN680" t="str">
            <v>-</v>
          </cell>
          <cell r="AO680" t="str">
            <v>-</v>
          </cell>
          <cell r="AP680" t="str">
            <v>-</v>
          </cell>
          <cell r="AQ680" t="str">
            <v>-</v>
          </cell>
          <cell r="AR680" t="str">
            <v>-</v>
          </cell>
          <cell r="AS680" t="str">
            <v>-</v>
          </cell>
          <cell r="AT680" t="str">
            <v>-</v>
          </cell>
          <cell r="AU680" t="str">
            <v>-</v>
          </cell>
        </row>
        <row r="681">
          <cell r="A681" t="str">
            <v>2005-3</v>
          </cell>
          <cell r="B681">
            <v>2005</v>
          </cell>
          <cell r="C681" t="str">
            <v>自転車の安心・安全な利用環境の充実と多様な場面での活用</v>
          </cell>
          <cell r="D681">
            <v>3</v>
          </cell>
          <cell r="E681" t="str">
            <v>-</v>
          </cell>
          <cell r="F681" t="str">
            <v>-</v>
          </cell>
          <cell r="G681" t="str">
            <v>-</v>
          </cell>
          <cell r="H681" t="str">
            <v>-</v>
          </cell>
          <cell r="I681" t="str">
            <v>-</v>
          </cell>
          <cell r="J681" t="str">
            <v>-</v>
          </cell>
          <cell r="K681" t="str">
            <v>-</v>
          </cell>
          <cell r="L681" t="str">
            <v>-</v>
          </cell>
          <cell r="M681" t="str">
            <v>-</v>
          </cell>
          <cell r="S681" t="str">
            <v>-</v>
          </cell>
          <cell r="T681" t="str">
            <v>-</v>
          </cell>
          <cell r="U681" t="str">
            <v>-</v>
          </cell>
          <cell r="V681" t="str">
            <v>-</v>
          </cell>
          <cell r="X681" t="str">
            <v>-</v>
          </cell>
          <cell r="Y681" t="str">
            <v>-</v>
          </cell>
          <cell r="Z681" t="str">
            <v>-</v>
          </cell>
          <cell r="AA681" t="str">
            <v>-</v>
          </cell>
          <cell r="AB681" t="str">
            <v>-</v>
          </cell>
          <cell r="AC681" t="str">
            <v>-</v>
          </cell>
          <cell r="AD681" t="str">
            <v>-</v>
          </cell>
          <cell r="AE681" t="str">
            <v>-</v>
          </cell>
          <cell r="AF681" t="str">
            <v>-</v>
          </cell>
          <cell r="AG681" t="str">
            <v>-</v>
          </cell>
          <cell r="AH681" t="str">
            <v>-</v>
          </cell>
          <cell r="AI681" t="str">
            <v>-</v>
          </cell>
          <cell r="AJ681" t="str">
            <v>-</v>
          </cell>
          <cell r="AK681" t="str">
            <v>-</v>
          </cell>
          <cell r="AL681" t="str">
            <v>-</v>
          </cell>
          <cell r="AM681" t="str">
            <v>-</v>
          </cell>
          <cell r="AN681" t="str">
            <v>-</v>
          </cell>
          <cell r="AO681" t="str">
            <v>-</v>
          </cell>
          <cell r="AP681" t="str">
            <v>-</v>
          </cell>
          <cell r="AQ681" t="str">
            <v>-</v>
          </cell>
          <cell r="AR681" t="str">
            <v>-</v>
          </cell>
          <cell r="AS681" t="str">
            <v>-</v>
          </cell>
          <cell r="AT681" t="str">
            <v>-</v>
          </cell>
          <cell r="AU681" t="str">
            <v>-</v>
          </cell>
        </row>
        <row r="682">
          <cell r="A682" t="str">
            <v>2005-4</v>
          </cell>
          <cell r="B682">
            <v>2005</v>
          </cell>
          <cell r="C682" t="str">
            <v>自転車の安心・安全な利用環境の充実と多様な場面での活用</v>
          </cell>
          <cell r="D682">
            <v>4</v>
          </cell>
          <cell r="E682" t="str">
            <v>-</v>
          </cell>
          <cell r="F682" t="str">
            <v>-</v>
          </cell>
          <cell r="G682" t="str">
            <v>-</v>
          </cell>
          <cell r="H682" t="str">
            <v>-</v>
          </cell>
          <cell r="I682" t="str">
            <v>-</v>
          </cell>
          <cell r="J682" t="str">
            <v>-</v>
          </cell>
          <cell r="K682" t="str">
            <v>-</v>
          </cell>
          <cell r="L682" t="str">
            <v>-</v>
          </cell>
          <cell r="M682" t="str">
            <v>-</v>
          </cell>
          <cell r="S682" t="str">
            <v>-</v>
          </cell>
          <cell r="T682" t="str">
            <v>-</v>
          </cell>
          <cell r="U682" t="str">
            <v>-</v>
          </cell>
          <cell r="V682" t="str">
            <v>-</v>
          </cell>
          <cell r="X682" t="str">
            <v>-</v>
          </cell>
          <cell r="Y682" t="str">
            <v>-</v>
          </cell>
          <cell r="Z682" t="str">
            <v>-</v>
          </cell>
          <cell r="AA682" t="str">
            <v>-</v>
          </cell>
          <cell r="AB682" t="str">
            <v>-</v>
          </cell>
          <cell r="AC682" t="str">
            <v>-</v>
          </cell>
          <cell r="AD682" t="str">
            <v>-</v>
          </cell>
          <cell r="AE682" t="str">
            <v>-</v>
          </cell>
          <cell r="AF682" t="str">
            <v>-</v>
          </cell>
          <cell r="AG682" t="str">
            <v>-</v>
          </cell>
          <cell r="AH682" t="str">
            <v>-</v>
          </cell>
          <cell r="AI682" t="str">
            <v>-</v>
          </cell>
          <cell r="AJ682" t="str">
            <v>-</v>
          </cell>
          <cell r="AK682" t="str">
            <v>-</v>
          </cell>
          <cell r="AL682" t="str">
            <v>-</v>
          </cell>
          <cell r="AM682" t="str">
            <v>-</v>
          </cell>
          <cell r="AN682" t="str">
            <v>-</v>
          </cell>
          <cell r="AO682" t="str">
            <v>-</v>
          </cell>
          <cell r="AP682" t="str">
            <v>-</v>
          </cell>
          <cell r="AQ682" t="str">
            <v>-</v>
          </cell>
          <cell r="AR682" t="str">
            <v>-</v>
          </cell>
          <cell r="AS682" t="str">
            <v>-</v>
          </cell>
          <cell r="AT682" t="str">
            <v>-</v>
          </cell>
          <cell r="AU682" t="str">
            <v>-</v>
          </cell>
        </row>
        <row r="683">
          <cell r="A683" t="str">
            <v>2005-5</v>
          </cell>
          <cell r="B683">
            <v>2005</v>
          </cell>
          <cell r="C683" t="str">
            <v>自転車の安心・安全な利用環境の充実と多様な場面での活用</v>
          </cell>
          <cell r="D683">
            <v>5</v>
          </cell>
          <cell r="E683" t="str">
            <v>-</v>
          </cell>
          <cell r="F683" t="str">
            <v>-</v>
          </cell>
          <cell r="G683" t="str">
            <v>-</v>
          </cell>
          <cell r="H683" t="str">
            <v>-</v>
          </cell>
          <cell r="I683" t="str">
            <v>-</v>
          </cell>
          <cell r="J683" t="str">
            <v>-</v>
          </cell>
          <cell r="K683" t="str">
            <v>-</v>
          </cell>
          <cell r="L683" t="str">
            <v>-</v>
          </cell>
          <cell r="M683" t="str">
            <v>-</v>
          </cell>
          <cell r="S683" t="str">
            <v>-</v>
          </cell>
          <cell r="T683" t="str">
            <v>-</v>
          </cell>
          <cell r="U683" t="str">
            <v>-</v>
          </cell>
          <cell r="V683" t="str">
            <v>-</v>
          </cell>
          <cell r="X683" t="str">
            <v>-</v>
          </cell>
          <cell r="Y683" t="str">
            <v>-</v>
          </cell>
          <cell r="Z683" t="str">
            <v>-</v>
          </cell>
          <cell r="AA683" t="str">
            <v>-</v>
          </cell>
          <cell r="AB683" t="str">
            <v>-</v>
          </cell>
          <cell r="AC683" t="str">
            <v>-</v>
          </cell>
          <cell r="AD683" t="str">
            <v>-</v>
          </cell>
          <cell r="AE683" t="str">
            <v>-</v>
          </cell>
          <cell r="AF683" t="str">
            <v>-</v>
          </cell>
          <cell r="AG683" t="str">
            <v>-</v>
          </cell>
          <cell r="AH683" t="str">
            <v>-</v>
          </cell>
          <cell r="AI683" t="str">
            <v>-</v>
          </cell>
          <cell r="AJ683" t="str">
            <v>-</v>
          </cell>
          <cell r="AK683" t="str">
            <v>-</v>
          </cell>
          <cell r="AL683" t="str">
            <v>-</v>
          </cell>
          <cell r="AM683" t="str">
            <v>-</v>
          </cell>
          <cell r="AN683" t="str">
            <v>-</v>
          </cell>
          <cell r="AO683" t="str">
            <v>-</v>
          </cell>
          <cell r="AP683" t="str">
            <v>-</v>
          </cell>
          <cell r="AQ683" t="str">
            <v>-</v>
          </cell>
          <cell r="AR683" t="str">
            <v>-</v>
          </cell>
          <cell r="AS683" t="str">
            <v>-</v>
          </cell>
          <cell r="AT683" t="str">
            <v>-</v>
          </cell>
          <cell r="AU683" t="str">
            <v>-</v>
          </cell>
        </row>
        <row r="684">
          <cell r="A684" t="str">
            <v>2005-6</v>
          </cell>
          <cell r="B684">
            <v>2005</v>
          </cell>
          <cell r="C684" t="str">
            <v>自転車の安心・安全な利用環境の充実と多様な場面での活用</v>
          </cell>
          <cell r="D684">
            <v>6</v>
          </cell>
          <cell r="E684" t="str">
            <v>-</v>
          </cell>
          <cell r="F684" t="str">
            <v>-</v>
          </cell>
          <cell r="G684" t="str">
            <v>-</v>
          </cell>
          <cell r="H684" t="str">
            <v>-</v>
          </cell>
          <cell r="I684" t="str">
            <v>-</v>
          </cell>
          <cell r="J684" t="str">
            <v>-</v>
          </cell>
          <cell r="K684" t="str">
            <v>-</v>
          </cell>
          <cell r="L684" t="str">
            <v>-</v>
          </cell>
          <cell r="M684" t="str">
            <v>-</v>
          </cell>
          <cell r="S684" t="str">
            <v>-</v>
          </cell>
          <cell r="T684" t="str">
            <v>-</v>
          </cell>
          <cell r="U684" t="str">
            <v>-</v>
          </cell>
          <cell r="V684" t="str">
            <v>-</v>
          </cell>
          <cell r="X684" t="str">
            <v>-</v>
          </cell>
          <cell r="Y684" t="str">
            <v>-</v>
          </cell>
          <cell r="Z684" t="str">
            <v>-</v>
          </cell>
          <cell r="AA684" t="str">
            <v>-</v>
          </cell>
          <cell r="AB684" t="str">
            <v>-</v>
          </cell>
          <cell r="AC684" t="str">
            <v>-</v>
          </cell>
          <cell r="AD684" t="str">
            <v>-</v>
          </cell>
          <cell r="AE684" t="str">
            <v>-</v>
          </cell>
          <cell r="AF684" t="str">
            <v>-</v>
          </cell>
          <cell r="AG684" t="str">
            <v>-</v>
          </cell>
          <cell r="AH684" t="str">
            <v>-</v>
          </cell>
          <cell r="AI684" t="str">
            <v>-</v>
          </cell>
          <cell r="AJ684" t="str">
            <v>-</v>
          </cell>
          <cell r="AK684" t="str">
            <v>-</v>
          </cell>
          <cell r="AL684" t="str">
            <v>-</v>
          </cell>
          <cell r="AM684" t="str">
            <v>-</v>
          </cell>
          <cell r="AN684" t="str">
            <v>-</v>
          </cell>
          <cell r="AO684" t="str">
            <v>-</v>
          </cell>
          <cell r="AP684" t="str">
            <v>-</v>
          </cell>
          <cell r="AQ684" t="str">
            <v>-</v>
          </cell>
          <cell r="AR684" t="str">
            <v>-</v>
          </cell>
          <cell r="AS684" t="str">
            <v>-</v>
          </cell>
          <cell r="AT684" t="str">
            <v>-</v>
          </cell>
          <cell r="AU684" t="str">
            <v>-</v>
          </cell>
        </row>
        <row r="685">
          <cell r="A685" t="str">
            <v>2005-7</v>
          </cell>
          <cell r="B685">
            <v>2005</v>
          </cell>
          <cell r="C685" t="str">
            <v>自転車の安心・安全な利用環境の充実と多様な場面での活用</v>
          </cell>
          <cell r="D685">
            <v>7</v>
          </cell>
          <cell r="E685" t="str">
            <v>-</v>
          </cell>
          <cell r="F685" t="str">
            <v>-</v>
          </cell>
          <cell r="G685" t="str">
            <v>-</v>
          </cell>
          <cell r="H685" t="str">
            <v>-</v>
          </cell>
          <cell r="I685" t="str">
            <v>-</v>
          </cell>
          <cell r="J685" t="str">
            <v>-</v>
          </cell>
          <cell r="K685" t="str">
            <v>-</v>
          </cell>
          <cell r="L685" t="str">
            <v>-</v>
          </cell>
          <cell r="M685" t="str">
            <v>-</v>
          </cell>
          <cell r="S685" t="str">
            <v>-</v>
          </cell>
          <cell r="T685" t="str">
            <v>-</v>
          </cell>
          <cell r="U685" t="str">
            <v>-</v>
          </cell>
          <cell r="V685" t="str">
            <v>-</v>
          </cell>
          <cell r="X685" t="str">
            <v>-</v>
          </cell>
          <cell r="Y685" t="str">
            <v>-</v>
          </cell>
          <cell r="Z685" t="str">
            <v>-</v>
          </cell>
          <cell r="AA685" t="str">
            <v>-</v>
          </cell>
          <cell r="AB685" t="str">
            <v>-</v>
          </cell>
          <cell r="AC685" t="str">
            <v>-</v>
          </cell>
          <cell r="AD685" t="str">
            <v>-</v>
          </cell>
          <cell r="AE685" t="str">
            <v>-</v>
          </cell>
          <cell r="AF685" t="str">
            <v>-</v>
          </cell>
          <cell r="AG685" t="str">
            <v>-</v>
          </cell>
          <cell r="AH685" t="str">
            <v>-</v>
          </cell>
          <cell r="AI685" t="str">
            <v>-</v>
          </cell>
          <cell r="AJ685" t="str">
            <v>-</v>
          </cell>
          <cell r="AK685" t="str">
            <v>-</v>
          </cell>
          <cell r="AL685" t="str">
            <v>-</v>
          </cell>
          <cell r="AM685" t="str">
            <v>-</v>
          </cell>
          <cell r="AN685" t="str">
            <v>-</v>
          </cell>
          <cell r="AO685" t="str">
            <v>-</v>
          </cell>
          <cell r="AP685" t="str">
            <v>-</v>
          </cell>
          <cell r="AQ685" t="str">
            <v>-</v>
          </cell>
          <cell r="AR685" t="str">
            <v>-</v>
          </cell>
          <cell r="AS685" t="str">
            <v>-</v>
          </cell>
          <cell r="AT685" t="str">
            <v>-</v>
          </cell>
          <cell r="AU685" t="str">
            <v>-</v>
          </cell>
        </row>
        <row r="686">
          <cell r="A686" t="str">
            <v>2005-8</v>
          </cell>
          <cell r="B686">
            <v>2005</v>
          </cell>
          <cell r="C686" t="str">
            <v>自転車の安心・安全な利用環境の充実と多様な場面での活用</v>
          </cell>
          <cell r="D686">
            <v>8</v>
          </cell>
          <cell r="E686" t="str">
            <v>-</v>
          </cell>
          <cell r="F686" t="str">
            <v>-</v>
          </cell>
          <cell r="G686" t="str">
            <v>-</v>
          </cell>
          <cell r="H686" t="str">
            <v>-</v>
          </cell>
          <cell r="I686" t="str">
            <v>-</v>
          </cell>
          <cell r="J686" t="str">
            <v>-</v>
          </cell>
          <cell r="K686" t="str">
            <v>-</v>
          </cell>
          <cell r="L686" t="str">
            <v>-</v>
          </cell>
          <cell r="M686" t="str">
            <v>-</v>
          </cell>
          <cell r="S686" t="str">
            <v>-</v>
          </cell>
          <cell r="T686" t="str">
            <v>-</v>
          </cell>
          <cell r="U686" t="str">
            <v>-</v>
          </cell>
          <cell r="V686" t="str">
            <v>-</v>
          </cell>
          <cell r="X686" t="str">
            <v>-</v>
          </cell>
          <cell r="Y686" t="str">
            <v>-</v>
          </cell>
          <cell r="Z686" t="str">
            <v>-</v>
          </cell>
          <cell r="AA686" t="str">
            <v>-</v>
          </cell>
          <cell r="AB686" t="str">
            <v>-</v>
          </cell>
          <cell r="AC686" t="str">
            <v>-</v>
          </cell>
          <cell r="AD686" t="str">
            <v>-</v>
          </cell>
          <cell r="AE686" t="str">
            <v>-</v>
          </cell>
          <cell r="AF686" t="str">
            <v>-</v>
          </cell>
          <cell r="AG686" t="str">
            <v>-</v>
          </cell>
          <cell r="AH686" t="str">
            <v>-</v>
          </cell>
          <cell r="AI686" t="str">
            <v>-</v>
          </cell>
          <cell r="AJ686" t="str">
            <v>-</v>
          </cell>
          <cell r="AK686" t="str">
            <v>-</v>
          </cell>
          <cell r="AL686" t="str">
            <v>-</v>
          </cell>
          <cell r="AM686" t="str">
            <v>-</v>
          </cell>
          <cell r="AN686" t="str">
            <v>-</v>
          </cell>
          <cell r="AO686" t="str">
            <v>-</v>
          </cell>
          <cell r="AP686" t="str">
            <v>-</v>
          </cell>
          <cell r="AQ686" t="str">
            <v>-</v>
          </cell>
          <cell r="AR686" t="str">
            <v>-</v>
          </cell>
          <cell r="AS686" t="str">
            <v>-</v>
          </cell>
          <cell r="AT686" t="str">
            <v>-</v>
          </cell>
          <cell r="AU686" t="str">
            <v>-</v>
          </cell>
        </row>
        <row r="687">
          <cell r="A687" t="str">
            <v>2005-9</v>
          </cell>
          <cell r="B687">
            <v>2005</v>
          </cell>
          <cell r="C687" t="str">
            <v>自転車の安心・安全な利用環境の充実と多様な場面での活用</v>
          </cell>
          <cell r="D687">
            <v>9</v>
          </cell>
          <cell r="E687" t="str">
            <v>-</v>
          </cell>
          <cell r="F687" t="str">
            <v>-</v>
          </cell>
          <cell r="G687" t="str">
            <v>-</v>
          </cell>
          <cell r="H687" t="str">
            <v>-</v>
          </cell>
          <cell r="I687" t="str">
            <v>-</v>
          </cell>
          <cell r="J687" t="str">
            <v>-</v>
          </cell>
          <cell r="K687" t="str">
            <v>-</v>
          </cell>
          <cell r="L687" t="str">
            <v>-</v>
          </cell>
          <cell r="M687" t="str">
            <v>-</v>
          </cell>
          <cell r="S687" t="str">
            <v>-</v>
          </cell>
          <cell r="T687" t="str">
            <v>-</v>
          </cell>
          <cell r="U687" t="str">
            <v>-</v>
          </cell>
          <cell r="V687" t="str">
            <v>-</v>
          </cell>
          <cell r="X687" t="str">
            <v>-</v>
          </cell>
          <cell r="Y687" t="str">
            <v>-</v>
          </cell>
          <cell r="Z687" t="str">
            <v>-</v>
          </cell>
          <cell r="AA687" t="str">
            <v>-</v>
          </cell>
          <cell r="AB687" t="str">
            <v>-</v>
          </cell>
          <cell r="AC687" t="str">
            <v>-</v>
          </cell>
          <cell r="AD687" t="str">
            <v>-</v>
          </cell>
          <cell r="AE687" t="str">
            <v>-</v>
          </cell>
          <cell r="AF687" t="str">
            <v>-</v>
          </cell>
          <cell r="AG687" t="str">
            <v>-</v>
          </cell>
          <cell r="AH687" t="str">
            <v>-</v>
          </cell>
          <cell r="AI687" t="str">
            <v>-</v>
          </cell>
          <cell r="AJ687" t="str">
            <v>-</v>
          </cell>
          <cell r="AK687" t="str">
            <v>-</v>
          </cell>
          <cell r="AL687" t="str">
            <v>-</v>
          </cell>
          <cell r="AM687" t="str">
            <v>-</v>
          </cell>
          <cell r="AN687" t="str">
            <v>-</v>
          </cell>
          <cell r="AO687" t="str">
            <v>-</v>
          </cell>
          <cell r="AP687" t="str">
            <v>-</v>
          </cell>
          <cell r="AQ687" t="str">
            <v>-</v>
          </cell>
          <cell r="AR687" t="str">
            <v>-</v>
          </cell>
          <cell r="AS687" t="str">
            <v>-</v>
          </cell>
          <cell r="AT687" t="str">
            <v>-</v>
          </cell>
          <cell r="AU687" t="str">
            <v>-</v>
          </cell>
        </row>
        <row r="688">
          <cell r="A688" t="str">
            <v>2101-1</v>
          </cell>
          <cell r="B688">
            <v>2101</v>
          </cell>
          <cell r="C688" t="str">
            <v>多様な地域の特性を生かした魅力的な拠点づくり</v>
          </cell>
          <cell r="D688">
            <v>1</v>
          </cell>
          <cell r="E688" t="str">
            <v>地域中核拠点(27箇所)における商業・業務・医療施設の面積</v>
          </cell>
          <cell r="F688" t="str">
            <v>百㎥</v>
          </cell>
          <cell r="G688" t="str">
            <v>都市計画局</v>
          </cell>
          <cell r="H688" t="str">
            <v>都市計画課</v>
          </cell>
          <cell r="I688" t="str">
            <v>222-3505</v>
          </cell>
          <cell r="J688" t="str">
            <v>京都市持続可能な都市構築プランに位置付けのある地域中核拠点(27箇所)における商業・業務・医療施設の延べ床面積</v>
          </cell>
          <cell r="K688" t="str">
            <v>多様な地域の特性を生かした魅力的な拠点づくりに向けて，地域中核拠点における商業・業務・医療施設の面積の増減を示す指標</v>
          </cell>
          <cell r="L688" t="str">
            <v>出典：事業担当課調べ</v>
          </cell>
          <cell r="M688" t="str">
            <v>増加する方が良い指標</v>
          </cell>
          <cell r="N688">
            <v>51577</v>
          </cell>
          <cell r="S688" t="str">
            <v>-</v>
          </cell>
          <cell r="T688" t="str">
            <v>-</v>
          </cell>
          <cell r="U688" t="str">
            <v>③財政状況や市民ニーズを踏まえて設定する目標値</v>
          </cell>
          <cell r="V688" t="str">
            <v>令和元年度(指標設定時点)以降で最も高い数値</v>
          </cell>
          <cell r="W688">
            <v>52622</v>
          </cell>
          <cell r="X688" t="str">
            <v>-</v>
          </cell>
          <cell r="Y688" t="str">
            <v>-</v>
          </cell>
          <cell r="Z688" t="str">
            <v>-</v>
          </cell>
          <cell r="AA688" t="str">
            <v>-</v>
          </cell>
          <cell r="AB688">
            <v>1.020260969036586</v>
          </cell>
          <cell r="AC688" t="str">
            <v>-</v>
          </cell>
          <cell r="AD688" t="str">
            <v>-</v>
          </cell>
          <cell r="AE688" t="str">
            <v>-</v>
          </cell>
          <cell r="AF688" t="str">
            <v>-</v>
          </cell>
          <cell r="AG688" t="str">
            <v>-</v>
          </cell>
          <cell r="AH688" t="str">
            <v>-</v>
          </cell>
          <cell r="AI688" t="str">
            <v>-</v>
          </cell>
          <cell r="AJ688" t="str">
            <v>-</v>
          </cell>
          <cell r="AK688" t="str">
            <v>-</v>
          </cell>
          <cell r="AL688" t="str">
            <v>-</v>
          </cell>
          <cell r="AM688" t="str">
            <v>(参考)
R1：5,157,657㎡
R2：5,262,186㎡</v>
          </cell>
          <cell r="AN688" t="str">
            <v>単年度目標値に対する達成度が
a：100％以上
b：99％以上～100％未満
c：98％以上～99％未満
d：97％以上～98％未満
e：97％未満</v>
          </cell>
          <cell r="AO688" t="str">
            <v>令和元年度(指標設定時点)以降で最も高い数値と比較し100％以上であればaとし，以下1％刻みで基準を設定した。</v>
          </cell>
          <cell r="AP688" t="str">
            <v>a</v>
          </cell>
          <cell r="AQ688" t="str">
            <v>-</v>
          </cell>
          <cell r="AR688" t="str">
            <v>-</v>
          </cell>
          <cell r="AS688" t="str">
            <v>-</v>
          </cell>
          <cell r="AT688" t="str">
            <v>-</v>
          </cell>
          <cell r="AU688">
            <v>1</v>
          </cell>
        </row>
        <row r="689">
          <cell r="A689" t="str">
            <v>2101-2</v>
          </cell>
          <cell r="B689">
            <v>2101</v>
          </cell>
          <cell r="C689" t="str">
            <v>多様な地域の特性を生かした魅力的な拠点づくり</v>
          </cell>
          <cell r="D689">
            <v>2</v>
          </cell>
          <cell r="E689" t="str">
            <v>-</v>
          </cell>
          <cell r="F689" t="str">
            <v>-</v>
          </cell>
          <cell r="G689" t="str">
            <v>-</v>
          </cell>
          <cell r="H689" t="str">
            <v>-</v>
          </cell>
          <cell r="I689" t="str">
            <v>-</v>
          </cell>
          <cell r="J689" t="str">
            <v>-</v>
          </cell>
          <cell r="K689" t="str">
            <v>-</v>
          </cell>
          <cell r="L689" t="str">
            <v>-</v>
          </cell>
          <cell r="M689" t="str">
            <v>-</v>
          </cell>
          <cell r="S689" t="str">
            <v>-</v>
          </cell>
          <cell r="T689" t="str">
            <v>-</v>
          </cell>
          <cell r="U689" t="str">
            <v>-</v>
          </cell>
          <cell r="V689" t="str">
            <v>-</v>
          </cell>
          <cell r="X689" t="str">
            <v>-</v>
          </cell>
          <cell r="Y689" t="str">
            <v>-</v>
          </cell>
          <cell r="Z689" t="str">
            <v>-</v>
          </cell>
          <cell r="AA689" t="str">
            <v>-</v>
          </cell>
          <cell r="AB689" t="str">
            <v>-</v>
          </cell>
          <cell r="AC689" t="str">
            <v>-</v>
          </cell>
          <cell r="AD689" t="str">
            <v>-</v>
          </cell>
          <cell r="AE689" t="str">
            <v>-</v>
          </cell>
          <cell r="AF689" t="str">
            <v>-</v>
          </cell>
          <cell r="AG689" t="str">
            <v>-</v>
          </cell>
          <cell r="AH689" t="str">
            <v>-</v>
          </cell>
          <cell r="AI689" t="str">
            <v>-</v>
          </cell>
          <cell r="AJ689" t="str">
            <v>-</v>
          </cell>
          <cell r="AK689" t="str">
            <v>-</v>
          </cell>
          <cell r="AL689" t="str">
            <v>-</v>
          </cell>
          <cell r="AM689" t="str">
            <v>-</v>
          </cell>
          <cell r="AN689" t="str">
            <v>-</v>
          </cell>
          <cell r="AO689" t="str">
            <v>-</v>
          </cell>
          <cell r="AP689" t="str">
            <v>-</v>
          </cell>
          <cell r="AQ689" t="str">
            <v>-</v>
          </cell>
          <cell r="AR689" t="str">
            <v>-</v>
          </cell>
          <cell r="AS689" t="str">
            <v>-</v>
          </cell>
          <cell r="AT689" t="str">
            <v>-</v>
          </cell>
          <cell r="AU689" t="str">
            <v>-</v>
          </cell>
        </row>
        <row r="690">
          <cell r="A690" t="str">
            <v>2101-3</v>
          </cell>
          <cell r="B690">
            <v>2101</v>
          </cell>
          <cell r="C690" t="str">
            <v>多様な地域の特性を生かした魅力的な拠点づくり</v>
          </cell>
          <cell r="D690">
            <v>3</v>
          </cell>
          <cell r="E690" t="str">
            <v>-</v>
          </cell>
          <cell r="F690" t="str">
            <v>-</v>
          </cell>
          <cell r="G690" t="str">
            <v>-</v>
          </cell>
          <cell r="H690" t="str">
            <v>-</v>
          </cell>
          <cell r="I690" t="str">
            <v>-</v>
          </cell>
          <cell r="J690" t="str">
            <v>-</v>
          </cell>
          <cell r="K690" t="str">
            <v>-</v>
          </cell>
          <cell r="L690" t="str">
            <v>-</v>
          </cell>
          <cell r="M690" t="str">
            <v>-</v>
          </cell>
          <cell r="S690" t="str">
            <v>-</v>
          </cell>
          <cell r="T690" t="str">
            <v>-</v>
          </cell>
          <cell r="U690" t="str">
            <v>-</v>
          </cell>
          <cell r="V690" t="str">
            <v>-</v>
          </cell>
          <cell r="X690" t="str">
            <v>-</v>
          </cell>
          <cell r="Y690" t="str">
            <v>-</v>
          </cell>
          <cell r="Z690" t="str">
            <v>-</v>
          </cell>
          <cell r="AA690" t="str">
            <v>-</v>
          </cell>
          <cell r="AB690" t="str">
            <v>-</v>
          </cell>
          <cell r="AC690" t="str">
            <v>-</v>
          </cell>
          <cell r="AD690" t="str">
            <v>-</v>
          </cell>
          <cell r="AE690" t="str">
            <v>-</v>
          </cell>
          <cell r="AF690" t="str">
            <v>-</v>
          </cell>
          <cell r="AG690" t="str">
            <v>-</v>
          </cell>
          <cell r="AH690" t="str">
            <v>-</v>
          </cell>
          <cell r="AI690" t="str">
            <v>-</v>
          </cell>
          <cell r="AJ690" t="str">
            <v>-</v>
          </cell>
          <cell r="AK690" t="str">
            <v>-</v>
          </cell>
          <cell r="AL690" t="str">
            <v>-</v>
          </cell>
          <cell r="AM690" t="str">
            <v>-</v>
          </cell>
          <cell r="AN690" t="str">
            <v>-</v>
          </cell>
          <cell r="AO690" t="str">
            <v>-</v>
          </cell>
          <cell r="AP690" t="str">
            <v>-</v>
          </cell>
          <cell r="AQ690" t="str">
            <v>-</v>
          </cell>
          <cell r="AR690" t="str">
            <v>-</v>
          </cell>
          <cell r="AS690" t="str">
            <v>-</v>
          </cell>
          <cell r="AT690" t="str">
            <v>-</v>
          </cell>
          <cell r="AU690" t="str">
            <v>-</v>
          </cell>
        </row>
        <row r="691">
          <cell r="A691" t="str">
            <v>2101-4</v>
          </cell>
          <cell r="B691">
            <v>2101</v>
          </cell>
          <cell r="C691" t="str">
            <v>多様な地域の特性を生かした魅力的な拠点づくり</v>
          </cell>
          <cell r="D691">
            <v>4</v>
          </cell>
          <cell r="E691" t="str">
            <v>-</v>
          </cell>
          <cell r="F691" t="str">
            <v>-</v>
          </cell>
          <cell r="G691" t="str">
            <v>-</v>
          </cell>
          <cell r="H691" t="str">
            <v>-</v>
          </cell>
          <cell r="I691" t="str">
            <v>-</v>
          </cell>
          <cell r="J691" t="str">
            <v>-</v>
          </cell>
          <cell r="K691" t="str">
            <v>-</v>
          </cell>
          <cell r="L691" t="str">
            <v>-</v>
          </cell>
          <cell r="M691" t="str">
            <v>-</v>
          </cell>
          <cell r="S691" t="str">
            <v>-</v>
          </cell>
          <cell r="T691" t="str">
            <v>-</v>
          </cell>
          <cell r="U691" t="str">
            <v>-</v>
          </cell>
          <cell r="V691" t="str">
            <v>-</v>
          </cell>
          <cell r="X691" t="str">
            <v>-</v>
          </cell>
          <cell r="Y691" t="str">
            <v>-</v>
          </cell>
          <cell r="Z691" t="str">
            <v>-</v>
          </cell>
          <cell r="AA691" t="str">
            <v>-</v>
          </cell>
          <cell r="AB691" t="str">
            <v>-</v>
          </cell>
          <cell r="AC691" t="str">
            <v>-</v>
          </cell>
          <cell r="AD691" t="str">
            <v>-</v>
          </cell>
          <cell r="AE691" t="str">
            <v>-</v>
          </cell>
          <cell r="AF691" t="str">
            <v>-</v>
          </cell>
          <cell r="AG691" t="str">
            <v>-</v>
          </cell>
          <cell r="AH691" t="str">
            <v>-</v>
          </cell>
          <cell r="AI691" t="str">
            <v>-</v>
          </cell>
          <cell r="AJ691" t="str">
            <v>-</v>
          </cell>
          <cell r="AK691" t="str">
            <v>-</v>
          </cell>
          <cell r="AL691" t="str">
            <v>-</v>
          </cell>
          <cell r="AM691" t="str">
            <v>-</v>
          </cell>
          <cell r="AN691" t="str">
            <v>-</v>
          </cell>
          <cell r="AO691" t="str">
            <v>-</v>
          </cell>
          <cell r="AP691" t="str">
            <v>-</v>
          </cell>
          <cell r="AQ691" t="str">
            <v>-</v>
          </cell>
          <cell r="AR691" t="str">
            <v>-</v>
          </cell>
          <cell r="AS691" t="str">
            <v>-</v>
          </cell>
          <cell r="AT691" t="str">
            <v>-</v>
          </cell>
          <cell r="AU691" t="str">
            <v>-</v>
          </cell>
        </row>
        <row r="692">
          <cell r="A692" t="str">
            <v>2101-5</v>
          </cell>
          <cell r="B692">
            <v>2101</v>
          </cell>
          <cell r="C692" t="str">
            <v>多様な地域の特性を生かした魅力的な拠点づくり</v>
          </cell>
          <cell r="D692">
            <v>5</v>
          </cell>
          <cell r="E692" t="str">
            <v>-</v>
          </cell>
          <cell r="F692" t="str">
            <v>-</v>
          </cell>
          <cell r="G692" t="str">
            <v>-</v>
          </cell>
          <cell r="H692" t="str">
            <v>-</v>
          </cell>
          <cell r="I692" t="str">
            <v>-</v>
          </cell>
          <cell r="J692" t="str">
            <v>-</v>
          </cell>
          <cell r="K692" t="str">
            <v>-</v>
          </cell>
          <cell r="L692" t="str">
            <v>-</v>
          </cell>
          <cell r="M692" t="str">
            <v>-</v>
          </cell>
          <cell r="S692" t="str">
            <v>-</v>
          </cell>
          <cell r="T692" t="str">
            <v>-</v>
          </cell>
          <cell r="U692" t="str">
            <v>-</v>
          </cell>
          <cell r="V692" t="str">
            <v>-</v>
          </cell>
          <cell r="X692" t="str">
            <v>-</v>
          </cell>
          <cell r="Y692" t="str">
            <v>-</v>
          </cell>
          <cell r="Z692" t="str">
            <v>-</v>
          </cell>
          <cell r="AA692" t="str">
            <v>-</v>
          </cell>
          <cell r="AB692" t="str">
            <v>-</v>
          </cell>
          <cell r="AC692" t="str">
            <v>-</v>
          </cell>
          <cell r="AD692" t="str">
            <v>-</v>
          </cell>
          <cell r="AE692" t="str">
            <v>-</v>
          </cell>
          <cell r="AF692" t="str">
            <v>-</v>
          </cell>
          <cell r="AG692" t="str">
            <v>-</v>
          </cell>
          <cell r="AH692" t="str">
            <v>-</v>
          </cell>
          <cell r="AI692" t="str">
            <v>-</v>
          </cell>
          <cell r="AJ692" t="str">
            <v>-</v>
          </cell>
          <cell r="AK692" t="str">
            <v>-</v>
          </cell>
          <cell r="AL692" t="str">
            <v>-</v>
          </cell>
          <cell r="AM692" t="str">
            <v>-</v>
          </cell>
          <cell r="AN692" t="str">
            <v>-</v>
          </cell>
          <cell r="AO692" t="str">
            <v>-</v>
          </cell>
          <cell r="AP692" t="str">
            <v>-</v>
          </cell>
          <cell r="AQ692" t="str">
            <v>-</v>
          </cell>
          <cell r="AR692" t="str">
            <v>-</v>
          </cell>
          <cell r="AS692" t="str">
            <v>-</v>
          </cell>
          <cell r="AT692" t="str">
            <v>-</v>
          </cell>
          <cell r="AU692" t="str">
            <v>-</v>
          </cell>
        </row>
        <row r="693">
          <cell r="A693" t="str">
            <v>2101-6</v>
          </cell>
          <cell r="B693">
            <v>2101</v>
          </cell>
          <cell r="C693" t="str">
            <v>多様な地域の特性を生かした魅力的な拠点づくり</v>
          </cell>
          <cell r="D693">
            <v>6</v>
          </cell>
          <cell r="E693" t="str">
            <v>-</v>
          </cell>
          <cell r="F693" t="str">
            <v>-</v>
          </cell>
          <cell r="G693" t="str">
            <v>-</v>
          </cell>
          <cell r="H693" t="str">
            <v>-</v>
          </cell>
          <cell r="I693" t="str">
            <v>-</v>
          </cell>
          <cell r="J693" t="str">
            <v>-</v>
          </cell>
          <cell r="K693" t="str">
            <v>-</v>
          </cell>
          <cell r="L693" t="str">
            <v>-</v>
          </cell>
          <cell r="M693" t="str">
            <v>-</v>
          </cell>
          <cell r="S693" t="str">
            <v>-</v>
          </cell>
          <cell r="T693" t="str">
            <v>-</v>
          </cell>
          <cell r="U693" t="str">
            <v>-</v>
          </cell>
          <cell r="V693" t="str">
            <v>-</v>
          </cell>
          <cell r="X693" t="str">
            <v>-</v>
          </cell>
          <cell r="Y693" t="str">
            <v>-</v>
          </cell>
          <cell r="Z693" t="str">
            <v>-</v>
          </cell>
          <cell r="AA693" t="str">
            <v>-</v>
          </cell>
          <cell r="AB693" t="str">
            <v>-</v>
          </cell>
          <cell r="AC693" t="str">
            <v>-</v>
          </cell>
          <cell r="AD693" t="str">
            <v>-</v>
          </cell>
          <cell r="AE693" t="str">
            <v>-</v>
          </cell>
          <cell r="AF693" t="str">
            <v>-</v>
          </cell>
          <cell r="AG693" t="str">
            <v>-</v>
          </cell>
          <cell r="AH693" t="str">
            <v>-</v>
          </cell>
          <cell r="AI693" t="str">
            <v>-</v>
          </cell>
          <cell r="AJ693" t="str">
            <v>-</v>
          </cell>
          <cell r="AK693" t="str">
            <v>-</v>
          </cell>
          <cell r="AL693" t="str">
            <v>-</v>
          </cell>
          <cell r="AM693" t="str">
            <v>-</v>
          </cell>
          <cell r="AN693" t="str">
            <v>-</v>
          </cell>
          <cell r="AO693" t="str">
            <v>-</v>
          </cell>
          <cell r="AP693" t="str">
            <v>-</v>
          </cell>
          <cell r="AQ693" t="str">
            <v>-</v>
          </cell>
          <cell r="AR693" t="str">
            <v>-</v>
          </cell>
          <cell r="AS693" t="str">
            <v>-</v>
          </cell>
          <cell r="AT693" t="str">
            <v>-</v>
          </cell>
          <cell r="AU693" t="str">
            <v>-</v>
          </cell>
        </row>
        <row r="694">
          <cell r="A694" t="str">
            <v>2101-7</v>
          </cell>
          <cell r="B694">
            <v>2101</v>
          </cell>
          <cell r="C694" t="str">
            <v>多様な地域の特性を生かした魅力的な拠点づくり</v>
          </cell>
          <cell r="D694">
            <v>7</v>
          </cell>
          <cell r="E694" t="str">
            <v>-</v>
          </cell>
          <cell r="F694" t="str">
            <v>-</v>
          </cell>
          <cell r="G694" t="str">
            <v>-</v>
          </cell>
          <cell r="H694" t="str">
            <v>-</v>
          </cell>
          <cell r="I694" t="str">
            <v>-</v>
          </cell>
          <cell r="J694" t="str">
            <v>-</v>
          </cell>
          <cell r="K694" t="str">
            <v>-</v>
          </cell>
          <cell r="L694" t="str">
            <v>-</v>
          </cell>
          <cell r="M694" t="str">
            <v>-</v>
          </cell>
          <cell r="S694" t="str">
            <v>-</v>
          </cell>
          <cell r="T694" t="str">
            <v>-</v>
          </cell>
          <cell r="U694" t="str">
            <v>-</v>
          </cell>
          <cell r="V694" t="str">
            <v>-</v>
          </cell>
          <cell r="X694" t="str">
            <v>-</v>
          </cell>
          <cell r="Y694" t="str">
            <v>-</v>
          </cell>
          <cell r="Z694" t="str">
            <v>-</v>
          </cell>
          <cell r="AA694" t="str">
            <v>-</v>
          </cell>
          <cell r="AB694" t="str">
            <v>-</v>
          </cell>
          <cell r="AC694" t="str">
            <v>-</v>
          </cell>
          <cell r="AD694" t="str">
            <v>-</v>
          </cell>
          <cell r="AE694" t="str">
            <v>-</v>
          </cell>
          <cell r="AF694" t="str">
            <v>-</v>
          </cell>
          <cell r="AG694" t="str">
            <v>-</v>
          </cell>
          <cell r="AH694" t="str">
            <v>-</v>
          </cell>
          <cell r="AI694" t="str">
            <v>-</v>
          </cell>
          <cell r="AJ694" t="str">
            <v>-</v>
          </cell>
          <cell r="AK694" t="str">
            <v>-</v>
          </cell>
          <cell r="AL694" t="str">
            <v>-</v>
          </cell>
          <cell r="AM694" t="str">
            <v>-</v>
          </cell>
          <cell r="AN694" t="str">
            <v>-</v>
          </cell>
          <cell r="AO694" t="str">
            <v>-</v>
          </cell>
          <cell r="AP694" t="str">
            <v>-</v>
          </cell>
          <cell r="AQ694" t="str">
            <v>-</v>
          </cell>
          <cell r="AR694" t="str">
            <v>-</v>
          </cell>
          <cell r="AS694" t="str">
            <v>-</v>
          </cell>
          <cell r="AT694" t="str">
            <v>-</v>
          </cell>
          <cell r="AU694" t="str">
            <v>-</v>
          </cell>
        </row>
        <row r="695">
          <cell r="A695" t="str">
            <v>2101-8</v>
          </cell>
          <cell r="B695">
            <v>2101</v>
          </cell>
          <cell r="C695" t="str">
            <v>多様な地域の特性を生かした魅力的な拠点づくり</v>
          </cell>
          <cell r="D695">
            <v>8</v>
          </cell>
          <cell r="E695" t="str">
            <v>-</v>
          </cell>
          <cell r="F695" t="str">
            <v>-</v>
          </cell>
          <cell r="G695" t="str">
            <v>-</v>
          </cell>
          <cell r="H695" t="str">
            <v>-</v>
          </cell>
          <cell r="I695" t="str">
            <v>-</v>
          </cell>
          <cell r="J695" t="str">
            <v>-</v>
          </cell>
          <cell r="K695" t="str">
            <v>-</v>
          </cell>
          <cell r="L695" t="str">
            <v>-</v>
          </cell>
          <cell r="M695" t="str">
            <v>-</v>
          </cell>
          <cell r="S695" t="str">
            <v>-</v>
          </cell>
          <cell r="T695" t="str">
            <v>-</v>
          </cell>
          <cell r="U695" t="str">
            <v>-</v>
          </cell>
          <cell r="V695" t="str">
            <v>-</v>
          </cell>
          <cell r="X695" t="str">
            <v>-</v>
          </cell>
          <cell r="Y695" t="str">
            <v>-</v>
          </cell>
          <cell r="Z695" t="str">
            <v>-</v>
          </cell>
          <cell r="AA695" t="str">
            <v>-</v>
          </cell>
          <cell r="AB695" t="str">
            <v>-</v>
          </cell>
          <cell r="AC695" t="str">
            <v>-</v>
          </cell>
          <cell r="AD695" t="str">
            <v>-</v>
          </cell>
          <cell r="AE695" t="str">
            <v>-</v>
          </cell>
          <cell r="AF695" t="str">
            <v>-</v>
          </cell>
          <cell r="AG695" t="str">
            <v>-</v>
          </cell>
          <cell r="AH695" t="str">
            <v>-</v>
          </cell>
          <cell r="AI695" t="str">
            <v>-</v>
          </cell>
          <cell r="AJ695" t="str">
            <v>-</v>
          </cell>
          <cell r="AK695" t="str">
            <v>-</v>
          </cell>
          <cell r="AL695" t="str">
            <v>-</v>
          </cell>
          <cell r="AM695" t="str">
            <v>-</v>
          </cell>
          <cell r="AN695" t="str">
            <v>-</v>
          </cell>
          <cell r="AO695" t="str">
            <v>-</v>
          </cell>
          <cell r="AP695" t="str">
            <v>-</v>
          </cell>
          <cell r="AQ695" t="str">
            <v>-</v>
          </cell>
          <cell r="AR695" t="str">
            <v>-</v>
          </cell>
          <cell r="AS695" t="str">
            <v>-</v>
          </cell>
          <cell r="AT695" t="str">
            <v>-</v>
          </cell>
          <cell r="AU695" t="str">
            <v>-</v>
          </cell>
        </row>
        <row r="696">
          <cell r="A696" t="str">
            <v>2101-9</v>
          </cell>
          <cell r="B696">
            <v>2101</v>
          </cell>
          <cell r="C696" t="str">
            <v>多様な地域の特性を生かした魅力的な拠点づくり</v>
          </cell>
          <cell r="D696">
            <v>9</v>
          </cell>
          <cell r="E696" t="str">
            <v>-</v>
          </cell>
          <cell r="F696" t="str">
            <v>-</v>
          </cell>
          <cell r="G696" t="str">
            <v>-</v>
          </cell>
          <cell r="H696" t="str">
            <v>-</v>
          </cell>
          <cell r="I696" t="str">
            <v>-</v>
          </cell>
          <cell r="J696" t="str">
            <v>-</v>
          </cell>
          <cell r="K696" t="str">
            <v>-</v>
          </cell>
          <cell r="L696" t="str">
            <v>-</v>
          </cell>
          <cell r="M696" t="str">
            <v>-</v>
          </cell>
          <cell r="S696" t="str">
            <v>-</v>
          </cell>
          <cell r="T696" t="str">
            <v>-</v>
          </cell>
          <cell r="U696" t="str">
            <v>-</v>
          </cell>
          <cell r="V696" t="str">
            <v>-</v>
          </cell>
          <cell r="X696" t="str">
            <v>-</v>
          </cell>
          <cell r="Y696" t="str">
            <v>-</v>
          </cell>
          <cell r="Z696" t="str">
            <v>-</v>
          </cell>
          <cell r="AA696" t="str">
            <v>-</v>
          </cell>
          <cell r="AB696" t="str">
            <v>-</v>
          </cell>
          <cell r="AC696" t="str">
            <v>-</v>
          </cell>
          <cell r="AD696" t="str">
            <v>-</v>
          </cell>
          <cell r="AE696" t="str">
            <v>-</v>
          </cell>
          <cell r="AF696" t="str">
            <v>-</v>
          </cell>
          <cell r="AG696" t="str">
            <v>-</v>
          </cell>
          <cell r="AH696" t="str">
            <v>-</v>
          </cell>
          <cell r="AI696" t="str">
            <v>-</v>
          </cell>
          <cell r="AJ696" t="str">
            <v>-</v>
          </cell>
          <cell r="AK696" t="str">
            <v>-</v>
          </cell>
          <cell r="AL696" t="str">
            <v>-</v>
          </cell>
          <cell r="AM696" t="str">
            <v>-</v>
          </cell>
          <cell r="AN696" t="str">
            <v>-</v>
          </cell>
          <cell r="AO696" t="str">
            <v>-</v>
          </cell>
          <cell r="AP696" t="str">
            <v>-</v>
          </cell>
          <cell r="AQ696" t="str">
            <v>-</v>
          </cell>
          <cell r="AR696" t="str">
            <v>-</v>
          </cell>
          <cell r="AS696" t="str">
            <v>-</v>
          </cell>
          <cell r="AT696" t="str">
            <v>-</v>
          </cell>
          <cell r="AU696" t="str">
            <v>-</v>
          </cell>
        </row>
        <row r="697">
          <cell r="A697" t="str">
            <v>2102-1</v>
          </cell>
          <cell r="B697">
            <v>2102</v>
          </cell>
          <cell r="C697" t="str">
            <v>商業・業務機能が集積した京都らしい都心空間の創出</v>
          </cell>
          <cell r="D697">
            <v>1</v>
          </cell>
          <cell r="E697" t="str">
            <v>都市機能誘導区域(歴史的都心地区周辺や，京都駅周辺，二条・丹波口・梅小路周辺)における商業・業務施設の面積</v>
          </cell>
          <cell r="F697" t="str">
            <v>百㎥</v>
          </cell>
          <cell r="G697" t="str">
            <v>都市計画局</v>
          </cell>
          <cell r="H697" t="str">
            <v>都市計画課</v>
          </cell>
          <cell r="I697" t="str">
            <v>222-3503</v>
          </cell>
          <cell r="J697" t="str">
            <v>都市機能誘導区域(歴史的都心地区周辺や，京都駅周辺，二条・丹波口・梅小路周辺)における商業・業務施設の延べ床面積</v>
          </cell>
          <cell r="K697" t="str">
            <v>にぎわいあるまちづくりに向けて，都市機能誘導区域(歴史的都心地区周辺や，京都駅周辺，二条・丹波口・梅小路周辺)における商業・業務施設の面積の増減を示す指標</v>
          </cell>
          <cell r="L697" t="str">
            <v>出典：事業担当課調べ</v>
          </cell>
          <cell r="M697" t="str">
            <v>増加する方が良い指標</v>
          </cell>
          <cell r="N697">
            <v>68255</v>
          </cell>
          <cell r="S697" t="str">
            <v>-</v>
          </cell>
          <cell r="T697" t="str">
            <v>-</v>
          </cell>
          <cell r="U697" t="str">
            <v>③財政状況や市民ニーズを踏まえて設定する目標値</v>
          </cell>
          <cell r="V697" t="str">
            <v>令和元年度(指標設定時点)以降で最も高い数値</v>
          </cell>
          <cell r="W697">
            <v>70183</v>
          </cell>
          <cell r="X697" t="str">
            <v>-</v>
          </cell>
          <cell r="Y697" t="str">
            <v>-</v>
          </cell>
          <cell r="Z697" t="str">
            <v>-</v>
          </cell>
          <cell r="AA697" t="str">
            <v>-</v>
          </cell>
          <cell r="AB697">
            <v>1.0282470148707055</v>
          </cell>
          <cell r="AC697" t="str">
            <v>-</v>
          </cell>
          <cell r="AD697" t="str">
            <v>-</v>
          </cell>
          <cell r="AE697" t="str">
            <v>-</v>
          </cell>
          <cell r="AF697" t="str">
            <v>-</v>
          </cell>
          <cell r="AG697" t="str">
            <v>-</v>
          </cell>
          <cell r="AH697" t="str">
            <v>-</v>
          </cell>
          <cell r="AI697" t="str">
            <v>-</v>
          </cell>
          <cell r="AJ697" t="str">
            <v>-</v>
          </cell>
          <cell r="AK697" t="str">
            <v>-</v>
          </cell>
          <cell r="AL697" t="str">
            <v>-</v>
          </cell>
          <cell r="AM697" t="str">
            <v>(参考)
R1：6,825,532㎡
R2：7,018,255㎡</v>
          </cell>
          <cell r="AN697" t="str">
            <v>単年度目標値に対する達成度が
a：100％以上
b：99％以上～100％未満
c：98％以上～99％未満
d：97％以上～98％未満
e：97％未満</v>
          </cell>
          <cell r="AO697" t="str">
            <v>令和元年度(指標設定時点)以降で最も高い数値と比較し100％以上であればaとし，以下1％刻みで基準を設定した。</v>
          </cell>
          <cell r="AP697" t="str">
            <v>a</v>
          </cell>
          <cell r="AQ697" t="str">
            <v>-</v>
          </cell>
          <cell r="AR697" t="str">
            <v>-</v>
          </cell>
          <cell r="AS697" t="str">
            <v>-</v>
          </cell>
          <cell r="AT697" t="str">
            <v>-</v>
          </cell>
          <cell r="AU697">
            <v>1</v>
          </cell>
        </row>
        <row r="698">
          <cell r="A698" t="str">
            <v>2102-2</v>
          </cell>
          <cell r="B698">
            <v>2102</v>
          </cell>
          <cell r="C698" t="str">
            <v>商業・業務機能が集積した京都らしい都心空間の創出</v>
          </cell>
          <cell r="D698">
            <v>2</v>
          </cell>
          <cell r="E698" t="str">
            <v>-</v>
          </cell>
          <cell r="F698" t="str">
            <v>-</v>
          </cell>
          <cell r="G698" t="str">
            <v>-</v>
          </cell>
          <cell r="H698" t="str">
            <v>-</v>
          </cell>
          <cell r="I698" t="str">
            <v>-</v>
          </cell>
          <cell r="J698" t="str">
            <v>-</v>
          </cell>
          <cell r="K698" t="str">
            <v>-</v>
          </cell>
          <cell r="L698" t="str">
            <v>-</v>
          </cell>
          <cell r="M698" t="str">
            <v>-</v>
          </cell>
          <cell r="S698" t="str">
            <v>-</v>
          </cell>
          <cell r="T698" t="str">
            <v>-</v>
          </cell>
          <cell r="U698" t="str">
            <v>-</v>
          </cell>
          <cell r="V698" t="str">
            <v>-</v>
          </cell>
          <cell r="X698" t="str">
            <v>-</v>
          </cell>
          <cell r="Y698" t="str">
            <v>-</v>
          </cell>
          <cell r="Z698" t="str">
            <v>-</v>
          </cell>
          <cell r="AA698" t="str">
            <v>-</v>
          </cell>
          <cell r="AB698" t="str">
            <v>-</v>
          </cell>
          <cell r="AC698" t="str">
            <v>-</v>
          </cell>
          <cell r="AD698" t="str">
            <v>-</v>
          </cell>
          <cell r="AE698" t="str">
            <v>-</v>
          </cell>
          <cell r="AF698" t="str">
            <v>-</v>
          </cell>
          <cell r="AG698" t="str">
            <v>-</v>
          </cell>
          <cell r="AH698" t="str">
            <v>-</v>
          </cell>
          <cell r="AI698" t="str">
            <v>-</v>
          </cell>
          <cell r="AJ698" t="str">
            <v>-</v>
          </cell>
          <cell r="AK698" t="str">
            <v>-</v>
          </cell>
          <cell r="AL698" t="str">
            <v>-</v>
          </cell>
          <cell r="AM698" t="str">
            <v>-</v>
          </cell>
          <cell r="AN698" t="str">
            <v>-</v>
          </cell>
          <cell r="AO698" t="str">
            <v>-</v>
          </cell>
          <cell r="AP698" t="str">
            <v>-</v>
          </cell>
          <cell r="AQ698" t="str">
            <v>-</v>
          </cell>
          <cell r="AR698" t="str">
            <v>-</v>
          </cell>
          <cell r="AS698" t="str">
            <v>-</v>
          </cell>
          <cell r="AT698" t="str">
            <v>-</v>
          </cell>
          <cell r="AU698" t="str">
            <v>-</v>
          </cell>
        </row>
        <row r="699">
          <cell r="A699" t="str">
            <v>2102-3</v>
          </cell>
          <cell r="B699">
            <v>2102</v>
          </cell>
          <cell r="C699" t="str">
            <v>商業・業務機能が集積した京都らしい都心空間の創出</v>
          </cell>
          <cell r="D699">
            <v>3</v>
          </cell>
          <cell r="E699" t="str">
            <v>-</v>
          </cell>
          <cell r="F699" t="str">
            <v>-</v>
          </cell>
          <cell r="G699" t="str">
            <v>-</v>
          </cell>
          <cell r="H699" t="str">
            <v>-</v>
          </cell>
          <cell r="I699" t="str">
            <v>-</v>
          </cell>
          <cell r="J699" t="str">
            <v>-</v>
          </cell>
          <cell r="K699" t="str">
            <v>-</v>
          </cell>
          <cell r="L699" t="str">
            <v>-</v>
          </cell>
          <cell r="M699" t="str">
            <v>-</v>
          </cell>
          <cell r="S699" t="str">
            <v>-</v>
          </cell>
          <cell r="T699" t="str">
            <v>-</v>
          </cell>
          <cell r="U699" t="str">
            <v>-</v>
          </cell>
          <cell r="V699" t="str">
            <v>-</v>
          </cell>
          <cell r="X699" t="str">
            <v>-</v>
          </cell>
          <cell r="Y699" t="str">
            <v>-</v>
          </cell>
          <cell r="Z699" t="str">
            <v>-</v>
          </cell>
          <cell r="AA699" t="str">
            <v>-</v>
          </cell>
          <cell r="AB699" t="str">
            <v>-</v>
          </cell>
          <cell r="AC699" t="str">
            <v>-</v>
          </cell>
          <cell r="AD699" t="str">
            <v>-</v>
          </cell>
          <cell r="AE699" t="str">
            <v>-</v>
          </cell>
          <cell r="AF699" t="str">
            <v>-</v>
          </cell>
          <cell r="AG699" t="str">
            <v>-</v>
          </cell>
          <cell r="AH699" t="str">
            <v>-</v>
          </cell>
          <cell r="AI699" t="str">
            <v>-</v>
          </cell>
          <cell r="AJ699" t="str">
            <v>-</v>
          </cell>
          <cell r="AK699" t="str">
            <v>-</v>
          </cell>
          <cell r="AL699" t="str">
            <v>-</v>
          </cell>
          <cell r="AM699" t="str">
            <v>-</v>
          </cell>
          <cell r="AN699" t="str">
            <v>-</v>
          </cell>
          <cell r="AO699" t="str">
            <v>-</v>
          </cell>
          <cell r="AP699" t="str">
            <v>-</v>
          </cell>
          <cell r="AQ699" t="str">
            <v>-</v>
          </cell>
          <cell r="AR699" t="str">
            <v>-</v>
          </cell>
          <cell r="AS699" t="str">
            <v>-</v>
          </cell>
          <cell r="AT699" t="str">
            <v>-</v>
          </cell>
          <cell r="AU699" t="str">
            <v>-</v>
          </cell>
        </row>
        <row r="700">
          <cell r="A700" t="str">
            <v>2102-4</v>
          </cell>
          <cell r="B700">
            <v>2102</v>
          </cell>
          <cell r="C700" t="str">
            <v>商業・業務機能が集積した京都らしい都心空間の創出</v>
          </cell>
          <cell r="D700">
            <v>4</v>
          </cell>
          <cell r="E700" t="str">
            <v>-</v>
          </cell>
          <cell r="F700" t="str">
            <v>-</v>
          </cell>
          <cell r="G700" t="str">
            <v>-</v>
          </cell>
          <cell r="H700" t="str">
            <v>-</v>
          </cell>
          <cell r="I700" t="str">
            <v>-</v>
          </cell>
          <cell r="J700" t="str">
            <v>-</v>
          </cell>
          <cell r="K700" t="str">
            <v>-</v>
          </cell>
          <cell r="L700" t="str">
            <v>-</v>
          </cell>
          <cell r="M700" t="str">
            <v>-</v>
          </cell>
          <cell r="S700" t="str">
            <v>-</v>
          </cell>
          <cell r="T700" t="str">
            <v>-</v>
          </cell>
          <cell r="U700" t="str">
            <v>-</v>
          </cell>
          <cell r="V700" t="str">
            <v>-</v>
          </cell>
          <cell r="X700" t="str">
            <v>-</v>
          </cell>
          <cell r="Y700" t="str">
            <v>-</v>
          </cell>
          <cell r="Z700" t="str">
            <v>-</v>
          </cell>
          <cell r="AA700" t="str">
            <v>-</v>
          </cell>
          <cell r="AB700" t="str">
            <v>-</v>
          </cell>
          <cell r="AC700" t="str">
            <v>-</v>
          </cell>
          <cell r="AD700" t="str">
            <v>-</v>
          </cell>
          <cell r="AE700" t="str">
            <v>-</v>
          </cell>
          <cell r="AF700" t="str">
            <v>-</v>
          </cell>
          <cell r="AG700" t="str">
            <v>-</v>
          </cell>
          <cell r="AH700" t="str">
            <v>-</v>
          </cell>
          <cell r="AI700" t="str">
            <v>-</v>
          </cell>
          <cell r="AJ700" t="str">
            <v>-</v>
          </cell>
          <cell r="AK700" t="str">
            <v>-</v>
          </cell>
          <cell r="AL700" t="str">
            <v>-</v>
          </cell>
          <cell r="AM700" t="str">
            <v>-</v>
          </cell>
          <cell r="AN700" t="str">
            <v>-</v>
          </cell>
          <cell r="AO700" t="str">
            <v>-</v>
          </cell>
          <cell r="AP700" t="str">
            <v>-</v>
          </cell>
          <cell r="AQ700" t="str">
            <v>-</v>
          </cell>
          <cell r="AR700" t="str">
            <v>-</v>
          </cell>
          <cell r="AS700" t="str">
            <v>-</v>
          </cell>
          <cell r="AT700" t="str">
            <v>-</v>
          </cell>
          <cell r="AU700" t="str">
            <v>-</v>
          </cell>
        </row>
        <row r="701">
          <cell r="A701" t="str">
            <v>2102-5</v>
          </cell>
          <cell r="B701">
            <v>2102</v>
          </cell>
          <cell r="C701" t="str">
            <v>商業・業務機能が集積した京都らしい都心空間の創出</v>
          </cell>
          <cell r="D701">
            <v>5</v>
          </cell>
          <cell r="E701" t="str">
            <v>-</v>
          </cell>
          <cell r="F701" t="str">
            <v>-</v>
          </cell>
          <cell r="G701" t="str">
            <v>-</v>
          </cell>
          <cell r="H701" t="str">
            <v>-</v>
          </cell>
          <cell r="I701" t="str">
            <v>-</v>
          </cell>
          <cell r="J701" t="str">
            <v>-</v>
          </cell>
          <cell r="K701" t="str">
            <v>-</v>
          </cell>
          <cell r="L701" t="str">
            <v>-</v>
          </cell>
          <cell r="M701" t="str">
            <v>-</v>
          </cell>
          <cell r="S701" t="str">
            <v>-</v>
          </cell>
          <cell r="T701" t="str">
            <v>-</v>
          </cell>
          <cell r="U701" t="str">
            <v>-</v>
          </cell>
          <cell r="V701" t="str">
            <v>-</v>
          </cell>
          <cell r="X701" t="str">
            <v>-</v>
          </cell>
          <cell r="Y701" t="str">
            <v>-</v>
          </cell>
          <cell r="Z701" t="str">
            <v>-</v>
          </cell>
          <cell r="AA701" t="str">
            <v>-</v>
          </cell>
          <cell r="AB701" t="str">
            <v>-</v>
          </cell>
          <cell r="AC701" t="str">
            <v>-</v>
          </cell>
          <cell r="AD701" t="str">
            <v>-</v>
          </cell>
          <cell r="AE701" t="str">
            <v>-</v>
          </cell>
          <cell r="AF701" t="str">
            <v>-</v>
          </cell>
          <cell r="AG701" t="str">
            <v>-</v>
          </cell>
          <cell r="AH701" t="str">
            <v>-</v>
          </cell>
          <cell r="AI701" t="str">
            <v>-</v>
          </cell>
          <cell r="AJ701" t="str">
            <v>-</v>
          </cell>
          <cell r="AK701" t="str">
            <v>-</v>
          </cell>
          <cell r="AL701" t="str">
            <v>-</v>
          </cell>
          <cell r="AM701" t="str">
            <v>-</v>
          </cell>
          <cell r="AN701" t="str">
            <v>-</v>
          </cell>
          <cell r="AO701" t="str">
            <v>-</v>
          </cell>
          <cell r="AP701" t="str">
            <v>-</v>
          </cell>
          <cell r="AQ701" t="str">
            <v>-</v>
          </cell>
          <cell r="AR701" t="str">
            <v>-</v>
          </cell>
          <cell r="AS701" t="str">
            <v>-</v>
          </cell>
          <cell r="AT701" t="str">
            <v>-</v>
          </cell>
          <cell r="AU701" t="str">
            <v>-</v>
          </cell>
        </row>
        <row r="702">
          <cell r="A702" t="str">
            <v>2102-6</v>
          </cell>
          <cell r="B702">
            <v>2102</v>
          </cell>
          <cell r="C702" t="str">
            <v>商業・業務機能が集積した京都らしい都心空間の創出</v>
          </cell>
          <cell r="D702">
            <v>6</v>
          </cell>
          <cell r="E702" t="str">
            <v>-</v>
          </cell>
          <cell r="F702" t="str">
            <v>-</v>
          </cell>
          <cell r="G702" t="str">
            <v>-</v>
          </cell>
          <cell r="H702" t="str">
            <v>-</v>
          </cell>
          <cell r="I702" t="str">
            <v>-</v>
          </cell>
          <cell r="J702" t="str">
            <v>-</v>
          </cell>
          <cell r="K702" t="str">
            <v>-</v>
          </cell>
          <cell r="L702" t="str">
            <v>-</v>
          </cell>
          <cell r="M702" t="str">
            <v>-</v>
          </cell>
          <cell r="S702" t="str">
            <v>-</v>
          </cell>
          <cell r="T702" t="str">
            <v>-</v>
          </cell>
          <cell r="U702" t="str">
            <v>-</v>
          </cell>
          <cell r="V702" t="str">
            <v>-</v>
          </cell>
          <cell r="X702" t="str">
            <v>-</v>
          </cell>
          <cell r="Y702" t="str">
            <v>-</v>
          </cell>
          <cell r="Z702" t="str">
            <v>-</v>
          </cell>
          <cell r="AA702" t="str">
            <v>-</v>
          </cell>
          <cell r="AB702" t="str">
            <v>-</v>
          </cell>
          <cell r="AC702" t="str">
            <v>-</v>
          </cell>
          <cell r="AD702" t="str">
            <v>-</v>
          </cell>
          <cell r="AE702" t="str">
            <v>-</v>
          </cell>
          <cell r="AF702" t="str">
            <v>-</v>
          </cell>
          <cell r="AG702" t="str">
            <v>-</v>
          </cell>
          <cell r="AH702" t="str">
            <v>-</v>
          </cell>
          <cell r="AI702" t="str">
            <v>-</v>
          </cell>
          <cell r="AJ702" t="str">
            <v>-</v>
          </cell>
          <cell r="AK702" t="str">
            <v>-</v>
          </cell>
          <cell r="AL702" t="str">
            <v>-</v>
          </cell>
          <cell r="AM702" t="str">
            <v>-</v>
          </cell>
          <cell r="AN702" t="str">
            <v>-</v>
          </cell>
          <cell r="AO702" t="str">
            <v>-</v>
          </cell>
          <cell r="AP702" t="str">
            <v>-</v>
          </cell>
          <cell r="AQ702" t="str">
            <v>-</v>
          </cell>
          <cell r="AR702" t="str">
            <v>-</v>
          </cell>
          <cell r="AS702" t="str">
            <v>-</v>
          </cell>
          <cell r="AT702" t="str">
            <v>-</v>
          </cell>
          <cell r="AU702" t="str">
            <v>-</v>
          </cell>
        </row>
        <row r="703">
          <cell r="A703" t="str">
            <v>2102-7</v>
          </cell>
          <cell r="B703">
            <v>2102</v>
          </cell>
          <cell r="C703" t="str">
            <v>商業・業務機能が集積した京都らしい都心空間の創出</v>
          </cell>
          <cell r="D703">
            <v>7</v>
          </cell>
          <cell r="E703" t="str">
            <v>-</v>
          </cell>
          <cell r="F703" t="str">
            <v>-</v>
          </cell>
          <cell r="G703" t="str">
            <v>-</v>
          </cell>
          <cell r="H703" t="str">
            <v>-</v>
          </cell>
          <cell r="I703" t="str">
            <v>-</v>
          </cell>
          <cell r="J703" t="str">
            <v>-</v>
          </cell>
          <cell r="K703" t="str">
            <v>-</v>
          </cell>
          <cell r="L703" t="str">
            <v>-</v>
          </cell>
          <cell r="M703" t="str">
            <v>-</v>
          </cell>
          <cell r="S703" t="str">
            <v>-</v>
          </cell>
          <cell r="T703" t="str">
            <v>-</v>
          </cell>
          <cell r="U703" t="str">
            <v>-</v>
          </cell>
          <cell r="V703" t="str">
            <v>-</v>
          </cell>
          <cell r="X703" t="str">
            <v>-</v>
          </cell>
          <cell r="Y703" t="str">
            <v>-</v>
          </cell>
          <cell r="Z703" t="str">
            <v>-</v>
          </cell>
          <cell r="AA703" t="str">
            <v>-</v>
          </cell>
          <cell r="AB703" t="str">
            <v>-</v>
          </cell>
          <cell r="AC703" t="str">
            <v>-</v>
          </cell>
          <cell r="AD703" t="str">
            <v>-</v>
          </cell>
          <cell r="AE703" t="str">
            <v>-</v>
          </cell>
          <cell r="AF703" t="str">
            <v>-</v>
          </cell>
          <cell r="AG703" t="str">
            <v>-</v>
          </cell>
          <cell r="AH703" t="str">
            <v>-</v>
          </cell>
          <cell r="AI703" t="str">
            <v>-</v>
          </cell>
          <cell r="AJ703" t="str">
            <v>-</v>
          </cell>
          <cell r="AK703" t="str">
            <v>-</v>
          </cell>
          <cell r="AL703" t="str">
            <v>-</v>
          </cell>
          <cell r="AM703" t="str">
            <v>-</v>
          </cell>
          <cell r="AN703" t="str">
            <v>-</v>
          </cell>
          <cell r="AO703" t="str">
            <v>-</v>
          </cell>
          <cell r="AP703" t="str">
            <v>-</v>
          </cell>
          <cell r="AQ703" t="str">
            <v>-</v>
          </cell>
          <cell r="AR703" t="str">
            <v>-</v>
          </cell>
          <cell r="AS703" t="str">
            <v>-</v>
          </cell>
          <cell r="AT703" t="str">
            <v>-</v>
          </cell>
          <cell r="AU703" t="str">
            <v>-</v>
          </cell>
        </row>
        <row r="704">
          <cell r="A704" t="str">
            <v>2102-8</v>
          </cell>
          <cell r="B704">
            <v>2102</v>
          </cell>
          <cell r="C704" t="str">
            <v>商業・業務機能が集積した京都らしい都心空間の創出</v>
          </cell>
          <cell r="D704">
            <v>8</v>
          </cell>
          <cell r="E704" t="str">
            <v>-</v>
          </cell>
          <cell r="F704" t="str">
            <v>-</v>
          </cell>
          <cell r="G704" t="str">
            <v>-</v>
          </cell>
          <cell r="H704" t="str">
            <v>-</v>
          </cell>
          <cell r="I704" t="str">
            <v>-</v>
          </cell>
          <cell r="J704" t="str">
            <v>-</v>
          </cell>
          <cell r="K704" t="str">
            <v>-</v>
          </cell>
          <cell r="L704" t="str">
            <v>-</v>
          </cell>
          <cell r="M704" t="str">
            <v>-</v>
          </cell>
          <cell r="S704" t="str">
            <v>-</v>
          </cell>
          <cell r="T704" t="str">
            <v>-</v>
          </cell>
          <cell r="U704" t="str">
            <v>-</v>
          </cell>
          <cell r="V704" t="str">
            <v>-</v>
          </cell>
          <cell r="X704" t="str">
            <v>-</v>
          </cell>
          <cell r="Y704" t="str">
            <v>-</v>
          </cell>
          <cell r="Z704" t="str">
            <v>-</v>
          </cell>
          <cell r="AA704" t="str">
            <v>-</v>
          </cell>
          <cell r="AB704" t="str">
            <v>-</v>
          </cell>
          <cell r="AC704" t="str">
            <v>-</v>
          </cell>
          <cell r="AD704" t="str">
            <v>-</v>
          </cell>
          <cell r="AE704" t="str">
            <v>-</v>
          </cell>
          <cell r="AF704" t="str">
            <v>-</v>
          </cell>
          <cell r="AG704" t="str">
            <v>-</v>
          </cell>
          <cell r="AH704" t="str">
            <v>-</v>
          </cell>
          <cell r="AI704" t="str">
            <v>-</v>
          </cell>
          <cell r="AJ704" t="str">
            <v>-</v>
          </cell>
          <cell r="AK704" t="str">
            <v>-</v>
          </cell>
          <cell r="AL704" t="str">
            <v>-</v>
          </cell>
          <cell r="AM704" t="str">
            <v>-</v>
          </cell>
          <cell r="AN704" t="str">
            <v>-</v>
          </cell>
          <cell r="AO704" t="str">
            <v>-</v>
          </cell>
          <cell r="AP704" t="str">
            <v>-</v>
          </cell>
          <cell r="AQ704" t="str">
            <v>-</v>
          </cell>
          <cell r="AR704" t="str">
            <v>-</v>
          </cell>
          <cell r="AS704" t="str">
            <v>-</v>
          </cell>
          <cell r="AT704" t="str">
            <v>-</v>
          </cell>
          <cell r="AU704" t="str">
            <v>-</v>
          </cell>
        </row>
        <row r="705">
          <cell r="A705" t="str">
            <v>2102-9</v>
          </cell>
          <cell r="B705">
            <v>2102</v>
          </cell>
          <cell r="C705" t="str">
            <v>商業・業務機能が集積した京都らしい都心空間の創出</v>
          </cell>
          <cell r="D705">
            <v>9</v>
          </cell>
          <cell r="E705" t="str">
            <v>-</v>
          </cell>
          <cell r="F705" t="str">
            <v>-</v>
          </cell>
          <cell r="G705" t="str">
            <v>-</v>
          </cell>
          <cell r="H705" t="str">
            <v>-</v>
          </cell>
          <cell r="I705" t="str">
            <v>-</v>
          </cell>
          <cell r="J705" t="str">
            <v>-</v>
          </cell>
          <cell r="K705" t="str">
            <v>-</v>
          </cell>
          <cell r="L705" t="str">
            <v>-</v>
          </cell>
          <cell r="M705" t="str">
            <v>-</v>
          </cell>
          <cell r="S705" t="str">
            <v>-</v>
          </cell>
          <cell r="T705" t="str">
            <v>-</v>
          </cell>
          <cell r="U705" t="str">
            <v>-</v>
          </cell>
          <cell r="V705" t="str">
            <v>-</v>
          </cell>
          <cell r="X705" t="str">
            <v>-</v>
          </cell>
          <cell r="Y705" t="str">
            <v>-</v>
          </cell>
          <cell r="Z705" t="str">
            <v>-</v>
          </cell>
          <cell r="AA705" t="str">
            <v>-</v>
          </cell>
          <cell r="AB705" t="str">
            <v>-</v>
          </cell>
          <cell r="AC705" t="str">
            <v>-</v>
          </cell>
          <cell r="AD705" t="str">
            <v>-</v>
          </cell>
          <cell r="AE705" t="str">
            <v>-</v>
          </cell>
          <cell r="AF705" t="str">
            <v>-</v>
          </cell>
          <cell r="AG705" t="str">
            <v>-</v>
          </cell>
          <cell r="AH705" t="str">
            <v>-</v>
          </cell>
          <cell r="AI705" t="str">
            <v>-</v>
          </cell>
          <cell r="AJ705" t="str">
            <v>-</v>
          </cell>
          <cell r="AK705" t="str">
            <v>-</v>
          </cell>
          <cell r="AL705" t="str">
            <v>-</v>
          </cell>
          <cell r="AM705" t="str">
            <v>-</v>
          </cell>
          <cell r="AN705" t="str">
            <v>-</v>
          </cell>
          <cell r="AO705" t="str">
            <v>-</v>
          </cell>
          <cell r="AP705" t="str">
            <v>-</v>
          </cell>
          <cell r="AQ705" t="str">
            <v>-</v>
          </cell>
          <cell r="AR705" t="str">
            <v>-</v>
          </cell>
          <cell r="AS705" t="str">
            <v>-</v>
          </cell>
          <cell r="AT705" t="str">
            <v>-</v>
          </cell>
          <cell r="AU705" t="str">
            <v>-</v>
          </cell>
        </row>
        <row r="706">
          <cell r="A706" t="str">
            <v>2103-1</v>
          </cell>
          <cell r="B706">
            <v>2103</v>
          </cell>
          <cell r="C706" t="str">
            <v>創造を続ける南部・西部地域等のまちづくり</v>
          </cell>
          <cell r="D706">
            <v>1</v>
          </cell>
          <cell r="E706" t="str">
            <v>製造品出荷額等に占める南部地域・西部地域等の割合</v>
          </cell>
          <cell r="F706" t="str">
            <v>％</v>
          </cell>
          <cell r="G706" t="str">
            <v>都市計画局</v>
          </cell>
          <cell r="H706" t="str">
            <v>まち再生・創造推進室</v>
          </cell>
          <cell r="I706" t="str">
            <v>222-3503</v>
          </cell>
          <cell r="J706" t="str">
            <v>市域全体の製造品出荷額等に占める南部地域・西部地域等の企業の製造品出荷額等の割合</v>
          </cell>
          <cell r="K706" t="str">
            <v>南部地域・西部地域等においてものづくり企業が集積していることを示す指標</v>
          </cell>
          <cell r="L706" t="str">
            <v>出典：工業統計調査，経済センサス-活動調査</v>
          </cell>
          <cell r="M706" t="str">
            <v>増加する方が良い指標</v>
          </cell>
          <cell r="N706">
            <v>70.599999999999994</v>
          </cell>
          <cell r="O706" t="str">
            <v>-</v>
          </cell>
          <cell r="P706" t="str">
            <v>-</v>
          </cell>
          <cell r="Q706" t="str">
            <v>-</v>
          </cell>
          <cell r="R706" t="str">
            <v>-</v>
          </cell>
          <cell r="S706" t="str">
            <v>R7</v>
          </cell>
          <cell r="T706">
            <v>70.599999999999994</v>
          </cell>
          <cell r="U706" t="str">
            <v>③財政状況や市民ニーズを踏まえて設定する目標値</v>
          </cell>
          <cell r="V706" t="str">
            <v>過去10年間(平成21年～平成30年)で最も高い数値に設定</v>
          </cell>
          <cell r="W706">
            <v>68.2</v>
          </cell>
          <cell r="X706" t="str">
            <v>-</v>
          </cell>
          <cell r="Y706" t="str">
            <v>-</v>
          </cell>
          <cell r="Z706" t="str">
            <v>-</v>
          </cell>
          <cell r="AA706" t="str">
            <v>-</v>
          </cell>
          <cell r="AB706">
            <v>0.96600566572237967</v>
          </cell>
          <cell r="AC706" t="str">
            <v>-</v>
          </cell>
          <cell r="AD706" t="str">
            <v>-</v>
          </cell>
          <cell r="AE706" t="str">
            <v>-</v>
          </cell>
          <cell r="AF706" t="str">
            <v>-</v>
          </cell>
          <cell r="AG706">
            <v>0.96600566572237967</v>
          </cell>
          <cell r="AH706" t="str">
            <v>-</v>
          </cell>
          <cell r="AI706" t="str">
            <v>-</v>
          </cell>
          <cell r="AJ706" t="str">
            <v>-</v>
          </cell>
          <cell r="AK706" t="str">
            <v>-</v>
          </cell>
          <cell r="AL706" t="str">
            <v>-</v>
          </cell>
          <cell r="AM706" t="str">
            <v>最新数値は前年度のデータを用いて算出するため，1年遅れとなっている。
※令和元年度のデータが現在未発表の為，参考値としてH30の数値を入力している。</v>
          </cell>
          <cell r="AN706" t="str">
            <v>最新数値が
a：単年度目標値以上
b：単年度目標値未満～平均値超
c：平均値
d：平均値未満～最低値超
e：最低値以下</v>
          </cell>
          <cell r="AO706" t="str">
            <v>当該指標は過去からの推移によって評価されるべきものであるので，単年度目標値以上のものをa，過去10年間(平成21年～平成30年)の平均値以上をc，最低値以下をeとし，各基準を設定した。
平均値  66.9％(平成21年～平成30年)
最低値  64.1％(平成23年)</v>
          </cell>
          <cell r="AP706" t="str">
            <v>b</v>
          </cell>
          <cell r="AQ706" t="str">
            <v>-</v>
          </cell>
          <cell r="AR706" t="str">
            <v>-</v>
          </cell>
          <cell r="AS706" t="str">
            <v>-</v>
          </cell>
          <cell r="AT706" t="str">
            <v>-</v>
          </cell>
          <cell r="AU706">
            <v>1</v>
          </cell>
        </row>
        <row r="707">
          <cell r="A707" t="str">
            <v>2103-2</v>
          </cell>
          <cell r="B707">
            <v>2103</v>
          </cell>
          <cell r="C707" t="str">
            <v>創造を続ける南部・西部地域等のまちづくり</v>
          </cell>
          <cell r="D707">
            <v>2</v>
          </cell>
          <cell r="E707" t="str">
            <v>-</v>
          </cell>
          <cell r="F707" t="str">
            <v>-</v>
          </cell>
          <cell r="G707" t="str">
            <v>-</v>
          </cell>
          <cell r="H707" t="str">
            <v>-</v>
          </cell>
          <cell r="I707" t="str">
            <v>-</v>
          </cell>
          <cell r="J707" t="str">
            <v>-</v>
          </cell>
          <cell r="K707" t="str">
            <v>-</v>
          </cell>
          <cell r="L707" t="str">
            <v>-</v>
          </cell>
          <cell r="M707" t="str">
            <v>-</v>
          </cell>
          <cell r="S707" t="str">
            <v>-</v>
          </cell>
          <cell r="T707" t="str">
            <v>-</v>
          </cell>
          <cell r="U707" t="str">
            <v>-</v>
          </cell>
          <cell r="V707" t="str">
            <v>-</v>
          </cell>
          <cell r="X707" t="str">
            <v>-</v>
          </cell>
          <cell r="Y707" t="str">
            <v>-</v>
          </cell>
          <cell r="Z707" t="str">
            <v>-</v>
          </cell>
          <cell r="AA707" t="str">
            <v>-</v>
          </cell>
          <cell r="AB707" t="str">
            <v>-</v>
          </cell>
          <cell r="AC707" t="str">
            <v>-</v>
          </cell>
          <cell r="AD707" t="str">
            <v>-</v>
          </cell>
          <cell r="AE707" t="str">
            <v>-</v>
          </cell>
          <cell r="AF707" t="str">
            <v>-</v>
          </cell>
          <cell r="AG707" t="str">
            <v>-</v>
          </cell>
          <cell r="AH707" t="str">
            <v>-</v>
          </cell>
          <cell r="AI707" t="str">
            <v>-</v>
          </cell>
          <cell r="AJ707" t="str">
            <v>-</v>
          </cell>
          <cell r="AK707" t="str">
            <v>-</v>
          </cell>
          <cell r="AL707" t="str">
            <v>-</v>
          </cell>
          <cell r="AM707" t="str">
            <v>-</v>
          </cell>
          <cell r="AN707" t="str">
            <v>-</v>
          </cell>
          <cell r="AO707" t="str">
            <v>-</v>
          </cell>
          <cell r="AP707" t="str">
            <v>-</v>
          </cell>
          <cell r="AQ707" t="str">
            <v>-</v>
          </cell>
          <cell r="AR707" t="str">
            <v>-</v>
          </cell>
          <cell r="AS707" t="str">
            <v>-</v>
          </cell>
          <cell r="AT707" t="str">
            <v>-</v>
          </cell>
          <cell r="AU707" t="str">
            <v>-</v>
          </cell>
        </row>
        <row r="708">
          <cell r="A708" t="str">
            <v>2103-3</v>
          </cell>
          <cell r="B708">
            <v>2103</v>
          </cell>
          <cell r="C708" t="str">
            <v>創造を続ける南部・西部地域等のまちづくり</v>
          </cell>
          <cell r="D708">
            <v>3</v>
          </cell>
          <cell r="E708" t="str">
            <v>-</v>
          </cell>
          <cell r="F708" t="str">
            <v>-</v>
          </cell>
          <cell r="G708" t="str">
            <v>-</v>
          </cell>
          <cell r="H708" t="str">
            <v>-</v>
          </cell>
          <cell r="I708" t="str">
            <v>-</v>
          </cell>
          <cell r="J708" t="str">
            <v>-</v>
          </cell>
          <cell r="K708" t="str">
            <v>-</v>
          </cell>
          <cell r="L708" t="str">
            <v>-</v>
          </cell>
          <cell r="M708" t="str">
            <v>-</v>
          </cell>
          <cell r="S708" t="str">
            <v>-</v>
          </cell>
          <cell r="T708" t="str">
            <v>-</v>
          </cell>
          <cell r="U708" t="str">
            <v>-</v>
          </cell>
          <cell r="V708" t="str">
            <v>-</v>
          </cell>
          <cell r="X708" t="str">
            <v>-</v>
          </cell>
          <cell r="Y708" t="str">
            <v>-</v>
          </cell>
          <cell r="Z708" t="str">
            <v>-</v>
          </cell>
          <cell r="AA708" t="str">
            <v>-</v>
          </cell>
          <cell r="AB708" t="str">
            <v>-</v>
          </cell>
          <cell r="AC708" t="str">
            <v>-</v>
          </cell>
          <cell r="AD708" t="str">
            <v>-</v>
          </cell>
          <cell r="AE708" t="str">
            <v>-</v>
          </cell>
          <cell r="AF708" t="str">
            <v>-</v>
          </cell>
          <cell r="AG708" t="str">
            <v>-</v>
          </cell>
          <cell r="AH708" t="str">
            <v>-</v>
          </cell>
          <cell r="AI708" t="str">
            <v>-</v>
          </cell>
          <cell r="AJ708" t="str">
            <v>-</v>
          </cell>
          <cell r="AK708" t="str">
            <v>-</v>
          </cell>
          <cell r="AL708" t="str">
            <v>-</v>
          </cell>
          <cell r="AM708" t="str">
            <v>-</v>
          </cell>
          <cell r="AN708" t="str">
            <v>-</v>
          </cell>
          <cell r="AO708" t="str">
            <v>-</v>
          </cell>
          <cell r="AP708" t="str">
            <v>-</v>
          </cell>
          <cell r="AQ708" t="str">
            <v>-</v>
          </cell>
          <cell r="AR708" t="str">
            <v>-</v>
          </cell>
          <cell r="AS708" t="str">
            <v>-</v>
          </cell>
          <cell r="AT708" t="str">
            <v>-</v>
          </cell>
          <cell r="AU708" t="str">
            <v>-</v>
          </cell>
        </row>
        <row r="709">
          <cell r="A709" t="str">
            <v>2103-4</v>
          </cell>
          <cell r="B709">
            <v>2103</v>
          </cell>
          <cell r="C709" t="str">
            <v>創造を続ける南部・西部地域等のまちづくり</v>
          </cell>
          <cell r="D709">
            <v>4</v>
          </cell>
          <cell r="E709" t="str">
            <v>-</v>
          </cell>
          <cell r="F709" t="str">
            <v>-</v>
          </cell>
          <cell r="G709" t="str">
            <v>-</v>
          </cell>
          <cell r="H709" t="str">
            <v>-</v>
          </cell>
          <cell r="I709" t="str">
            <v>-</v>
          </cell>
          <cell r="J709" t="str">
            <v>-</v>
          </cell>
          <cell r="K709" t="str">
            <v>-</v>
          </cell>
          <cell r="L709" t="str">
            <v>-</v>
          </cell>
          <cell r="M709" t="str">
            <v>-</v>
          </cell>
          <cell r="S709" t="str">
            <v>-</v>
          </cell>
          <cell r="T709" t="str">
            <v>-</v>
          </cell>
          <cell r="U709" t="str">
            <v>-</v>
          </cell>
          <cell r="V709" t="str">
            <v>-</v>
          </cell>
          <cell r="X709" t="str">
            <v>-</v>
          </cell>
          <cell r="Y709" t="str">
            <v>-</v>
          </cell>
          <cell r="Z709" t="str">
            <v>-</v>
          </cell>
          <cell r="AA709" t="str">
            <v>-</v>
          </cell>
          <cell r="AB709" t="str">
            <v>-</v>
          </cell>
          <cell r="AC709" t="str">
            <v>-</v>
          </cell>
          <cell r="AD709" t="str">
            <v>-</v>
          </cell>
          <cell r="AE709" t="str">
            <v>-</v>
          </cell>
          <cell r="AF709" t="str">
            <v>-</v>
          </cell>
          <cell r="AG709" t="str">
            <v>-</v>
          </cell>
          <cell r="AH709" t="str">
            <v>-</v>
          </cell>
          <cell r="AI709" t="str">
            <v>-</v>
          </cell>
          <cell r="AJ709" t="str">
            <v>-</v>
          </cell>
          <cell r="AK709" t="str">
            <v>-</v>
          </cell>
          <cell r="AL709" t="str">
            <v>-</v>
          </cell>
          <cell r="AM709" t="str">
            <v>-</v>
          </cell>
          <cell r="AN709" t="str">
            <v>-</v>
          </cell>
          <cell r="AO709" t="str">
            <v>-</v>
          </cell>
          <cell r="AP709" t="str">
            <v>-</v>
          </cell>
          <cell r="AQ709" t="str">
            <v>-</v>
          </cell>
          <cell r="AR709" t="str">
            <v>-</v>
          </cell>
          <cell r="AS709" t="str">
            <v>-</v>
          </cell>
          <cell r="AT709" t="str">
            <v>-</v>
          </cell>
          <cell r="AU709" t="str">
            <v>-</v>
          </cell>
        </row>
        <row r="710">
          <cell r="A710" t="str">
            <v>2103-5</v>
          </cell>
          <cell r="B710">
            <v>2103</v>
          </cell>
          <cell r="C710" t="str">
            <v>創造を続ける南部・西部地域等のまちづくり</v>
          </cell>
          <cell r="D710">
            <v>5</v>
          </cell>
          <cell r="E710" t="str">
            <v>-</v>
          </cell>
          <cell r="F710" t="str">
            <v>-</v>
          </cell>
          <cell r="G710" t="str">
            <v>-</v>
          </cell>
          <cell r="H710" t="str">
            <v>-</v>
          </cell>
          <cell r="I710" t="str">
            <v>-</v>
          </cell>
          <cell r="J710" t="str">
            <v>-</v>
          </cell>
          <cell r="K710" t="str">
            <v>-</v>
          </cell>
          <cell r="L710" t="str">
            <v>-</v>
          </cell>
          <cell r="M710" t="str">
            <v>-</v>
          </cell>
          <cell r="S710" t="str">
            <v>-</v>
          </cell>
          <cell r="T710" t="str">
            <v>-</v>
          </cell>
          <cell r="U710" t="str">
            <v>-</v>
          </cell>
          <cell r="V710" t="str">
            <v>-</v>
          </cell>
          <cell r="X710" t="str">
            <v>-</v>
          </cell>
          <cell r="Y710" t="str">
            <v>-</v>
          </cell>
          <cell r="Z710" t="str">
            <v>-</v>
          </cell>
          <cell r="AA710" t="str">
            <v>-</v>
          </cell>
          <cell r="AB710" t="str">
            <v>-</v>
          </cell>
          <cell r="AC710" t="str">
            <v>-</v>
          </cell>
          <cell r="AD710" t="str">
            <v>-</v>
          </cell>
          <cell r="AE710" t="str">
            <v>-</v>
          </cell>
          <cell r="AF710" t="str">
            <v>-</v>
          </cell>
          <cell r="AG710" t="str">
            <v>-</v>
          </cell>
          <cell r="AH710" t="str">
            <v>-</v>
          </cell>
          <cell r="AI710" t="str">
            <v>-</v>
          </cell>
          <cell r="AJ710" t="str">
            <v>-</v>
          </cell>
          <cell r="AK710" t="str">
            <v>-</v>
          </cell>
          <cell r="AL710" t="str">
            <v>-</v>
          </cell>
          <cell r="AM710" t="str">
            <v>-</v>
          </cell>
          <cell r="AN710" t="str">
            <v>-</v>
          </cell>
          <cell r="AO710" t="str">
            <v>-</v>
          </cell>
          <cell r="AP710" t="str">
            <v>-</v>
          </cell>
          <cell r="AQ710" t="str">
            <v>-</v>
          </cell>
          <cell r="AR710" t="str">
            <v>-</v>
          </cell>
          <cell r="AS710" t="str">
            <v>-</v>
          </cell>
          <cell r="AT710" t="str">
            <v>-</v>
          </cell>
          <cell r="AU710" t="str">
            <v>-</v>
          </cell>
        </row>
        <row r="711">
          <cell r="A711" t="str">
            <v>2103-6</v>
          </cell>
          <cell r="B711">
            <v>2103</v>
          </cell>
          <cell r="C711" t="str">
            <v>創造を続ける南部・西部地域等のまちづくり</v>
          </cell>
          <cell r="D711">
            <v>6</v>
          </cell>
          <cell r="E711" t="str">
            <v>-</v>
          </cell>
          <cell r="F711" t="str">
            <v>-</v>
          </cell>
          <cell r="G711" t="str">
            <v>-</v>
          </cell>
          <cell r="H711" t="str">
            <v>-</v>
          </cell>
          <cell r="I711" t="str">
            <v>-</v>
          </cell>
          <cell r="J711" t="str">
            <v>-</v>
          </cell>
          <cell r="K711" t="str">
            <v>-</v>
          </cell>
          <cell r="L711" t="str">
            <v>-</v>
          </cell>
          <cell r="M711" t="str">
            <v>-</v>
          </cell>
          <cell r="S711" t="str">
            <v>-</v>
          </cell>
          <cell r="T711" t="str">
            <v>-</v>
          </cell>
          <cell r="U711" t="str">
            <v>-</v>
          </cell>
          <cell r="V711" t="str">
            <v>-</v>
          </cell>
          <cell r="X711" t="str">
            <v>-</v>
          </cell>
          <cell r="Y711" t="str">
            <v>-</v>
          </cell>
          <cell r="Z711" t="str">
            <v>-</v>
          </cell>
          <cell r="AA711" t="str">
            <v>-</v>
          </cell>
          <cell r="AB711" t="str">
            <v>-</v>
          </cell>
          <cell r="AC711" t="str">
            <v>-</v>
          </cell>
          <cell r="AD711" t="str">
            <v>-</v>
          </cell>
          <cell r="AE711" t="str">
            <v>-</v>
          </cell>
          <cell r="AF711" t="str">
            <v>-</v>
          </cell>
          <cell r="AG711" t="str">
            <v>-</v>
          </cell>
          <cell r="AH711" t="str">
            <v>-</v>
          </cell>
          <cell r="AI711" t="str">
            <v>-</v>
          </cell>
          <cell r="AJ711" t="str">
            <v>-</v>
          </cell>
          <cell r="AK711" t="str">
            <v>-</v>
          </cell>
          <cell r="AL711" t="str">
            <v>-</v>
          </cell>
          <cell r="AM711" t="str">
            <v>-</v>
          </cell>
          <cell r="AN711" t="str">
            <v>-</v>
          </cell>
          <cell r="AO711" t="str">
            <v>-</v>
          </cell>
          <cell r="AP711" t="str">
            <v>-</v>
          </cell>
          <cell r="AQ711" t="str">
            <v>-</v>
          </cell>
          <cell r="AR711" t="str">
            <v>-</v>
          </cell>
          <cell r="AS711" t="str">
            <v>-</v>
          </cell>
          <cell r="AT711" t="str">
            <v>-</v>
          </cell>
          <cell r="AU711" t="str">
            <v>-</v>
          </cell>
        </row>
        <row r="712">
          <cell r="A712" t="str">
            <v>2103-7</v>
          </cell>
          <cell r="B712">
            <v>2103</v>
          </cell>
          <cell r="C712" t="str">
            <v>創造を続ける南部・西部地域等のまちづくり</v>
          </cell>
          <cell r="D712">
            <v>7</v>
          </cell>
          <cell r="E712" t="str">
            <v>-</v>
          </cell>
          <cell r="F712" t="str">
            <v>-</v>
          </cell>
          <cell r="G712" t="str">
            <v>-</v>
          </cell>
          <cell r="H712" t="str">
            <v>-</v>
          </cell>
          <cell r="I712" t="str">
            <v>-</v>
          </cell>
          <cell r="J712" t="str">
            <v>-</v>
          </cell>
          <cell r="K712" t="str">
            <v>-</v>
          </cell>
          <cell r="L712" t="str">
            <v>-</v>
          </cell>
          <cell r="M712" t="str">
            <v>-</v>
          </cell>
          <cell r="S712" t="str">
            <v>-</v>
          </cell>
          <cell r="T712" t="str">
            <v>-</v>
          </cell>
          <cell r="U712" t="str">
            <v>-</v>
          </cell>
          <cell r="V712" t="str">
            <v>-</v>
          </cell>
          <cell r="X712" t="str">
            <v>-</v>
          </cell>
          <cell r="Y712" t="str">
            <v>-</v>
          </cell>
          <cell r="Z712" t="str">
            <v>-</v>
          </cell>
          <cell r="AA712" t="str">
            <v>-</v>
          </cell>
          <cell r="AB712" t="str">
            <v>-</v>
          </cell>
          <cell r="AC712" t="str">
            <v>-</v>
          </cell>
          <cell r="AD712" t="str">
            <v>-</v>
          </cell>
          <cell r="AE712" t="str">
            <v>-</v>
          </cell>
          <cell r="AF712" t="str">
            <v>-</v>
          </cell>
          <cell r="AG712" t="str">
            <v>-</v>
          </cell>
          <cell r="AH712" t="str">
            <v>-</v>
          </cell>
          <cell r="AI712" t="str">
            <v>-</v>
          </cell>
          <cell r="AJ712" t="str">
            <v>-</v>
          </cell>
          <cell r="AK712" t="str">
            <v>-</v>
          </cell>
          <cell r="AL712" t="str">
            <v>-</v>
          </cell>
          <cell r="AM712" t="str">
            <v>-</v>
          </cell>
          <cell r="AN712" t="str">
            <v>-</v>
          </cell>
          <cell r="AO712" t="str">
            <v>-</v>
          </cell>
          <cell r="AP712" t="str">
            <v>-</v>
          </cell>
          <cell r="AQ712" t="str">
            <v>-</v>
          </cell>
          <cell r="AR712" t="str">
            <v>-</v>
          </cell>
          <cell r="AS712" t="str">
            <v>-</v>
          </cell>
          <cell r="AT712" t="str">
            <v>-</v>
          </cell>
          <cell r="AU712" t="str">
            <v>-</v>
          </cell>
        </row>
        <row r="713">
          <cell r="A713" t="str">
            <v>2103-8</v>
          </cell>
          <cell r="B713">
            <v>2103</v>
          </cell>
          <cell r="C713" t="str">
            <v>創造を続ける南部・西部地域等のまちづくり</v>
          </cell>
          <cell r="D713">
            <v>8</v>
          </cell>
          <cell r="E713" t="str">
            <v>-</v>
          </cell>
          <cell r="F713" t="str">
            <v>-</v>
          </cell>
          <cell r="G713" t="str">
            <v>-</v>
          </cell>
          <cell r="H713" t="str">
            <v>-</v>
          </cell>
          <cell r="I713" t="str">
            <v>-</v>
          </cell>
          <cell r="J713" t="str">
            <v>-</v>
          </cell>
          <cell r="K713" t="str">
            <v>-</v>
          </cell>
          <cell r="L713" t="str">
            <v>-</v>
          </cell>
          <cell r="M713" t="str">
            <v>-</v>
          </cell>
          <cell r="S713" t="str">
            <v>-</v>
          </cell>
          <cell r="T713" t="str">
            <v>-</v>
          </cell>
          <cell r="U713" t="str">
            <v>-</v>
          </cell>
          <cell r="V713" t="str">
            <v>-</v>
          </cell>
          <cell r="X713" t="str">
            <v>-</v>
          </cell>
          <cell r="Y713" t="str">
            <v>-</v>
          </cell>
          <cell r="Z713" t="str">
            <v>-</v>
          </cell>
          <cell r="AA713" t="str">
            <v>-</v>
          </cell>
          <cell r="AB713" t="str">
            <v>-</v>
          </cell>
          <cell r="AC713" t="str">
            <v>-</v>
          </cell>
          <cell r="AD713" t="str">
            <v>-</v>
          </cell>
          <cell r="AE713" t="str">
            <v>-</v>
          </cell>
          <cell r="AF713" t="str">
            <v>-</v>
          </cell>
          <cell r="AG713" t="str">
            <v>-</v>
          </cell>
          <cell r="AH713" t="str">
            <v>-</v>
          </cell>
          <cell r="AI713" t="str">
            <v>-</v>
          </cell>
          <cell r="AJ713" t="str">
            <v>-</v>
          </cell>
          <cell r="AK713" t="str">
            <v>-</v>
          </cell>
          <cell r="AL713" t="str">
            <v>-</v>
          </cell>
          <cell r="AM713" t="str">
            <v>-</v>
          </cell>
          <cell r="AN713" t="str">
            <v>-</v>
          </cell>
          <cell r="AO713" t="str">
            <v>-</v>
          </cell>
          <cell r="AP713" t="str">
            <v>-</v>
          </cell>
          <cell r="AQ713" t="str">
            <v>-</v>
          </cell>
          <cell r="AR713" t="str">
            <v>-</v>
          </cell>
          <cell r="AS713" t="str">
            <v>-</v>
          </cell>
          <cell r="AT713" t="str">
            <v>-</v>
          </cell>
          <cell r="AU713" t="str">
            <v>-</v>
          </cell>
        </row>
        <row r="714">
          <cell r="A714" t="str">
            <v>2103-9</v>
          </cell>
          <cell r="B714">
            <v>2103</v>
          </cell>
          <cell r="C714" t="str">
            <v>創造を続ける南部・西部地域等のまちづくり</v>
          </cell>
          <cell r="D714">
            <v>9</v>
          </cell>
          <cell r="E714" t="str">
            <v>-</v>
          </cell>
          <cell r="F714" t="str">
            <v>-</v>
          </cell>
          <cell r="G714" t="str">
            <v>-</v>
          </cell>
          <cell r="H714" t="str">
            <v>-</v>
          </cell>
          <cell r="I714" t="str">
            <v>-</v>
          </cell>
          <cell r="J714" t="str">
            <v>-</v>
          </cell>
          <cell r="K714" t="str">
            <v>-</v>
          </cell>
          <cell r="L714" t="str">
            <v>-</v>
          </cell>
          <cell r="M714" t="str">
            <v>-</v>
          </cell>
          <cell r="S714" t="str">
            <v>-</v>
          </cell>
          <cell r="T714" t="str">
            <v>-</v>
          </cell>
          <cell r="U714" t="str">
            <v>-</v>
          </cell>
          <cell r="V714" t="str">
            <v>-</v>
          </cell>
          <cell r="X714" t="str">
            <v>-</v>
          </cell>
          <cell r="Y714" t="str">
            <v>-</v>
          </cell>
          <cell r="Z714" t="str">
            <v>-</v>
          </cell>
          <cell r="AA714" t="str">
            <v>-</v>
          </cell>
          <cell r="AB714" t="str">
            <v>-</v>
          </cell>
          <cell r="AC714" t="str">
            <v>-</v>
          </cell>
          <cell r="AD714" t="str">
            <v>-</v>
          </cell>
          <cell r="AE714" t="str">
            <v>-</v>
          </cell>
          <cell r="AF714" t="str">
            <v>-</v>
          </cell>
          <cell r="AG714" t="str">
            <v>-</v>
          </cell>
          <cell r="AH714" t="str">
            <v>-</v>
          </cell>
          <cell r="AI714" t="str">
            <v>-</v>
          </cell>
          <cell r="AJ714" t="str">
            <v>-</v>
          </cell>
          <cell r="AK714" t="str">
            <v>-</v>
          </cell>
          <cell r="AL714" t="str">
            <v>-</v>
          </cell>
          <cell r="AM714" t="str">
            <v>-</v>
          </cell>
          <cell r="AN714" t="str">
            <v>-</v>
          </cell>
          <cell r="AO714" t="str">
            <v>-</v>
          </cell>
          <cell r="AP714" t="str">
            <v>-</v>
          </cell>
          <cell r="AQ714" t="str">
            <v>-</v>
          </cell>
          <cell r="AR714" t="str">
            <v>-</v>
          </cell>
          <cell r="AS714" t="str">
            <v>-</v>
          </cell>
          <cell r="AT714" t="str">
            <v>-</v>
          </cell>
          <cell r="AU714" t="str">
            <v>-</v>
          </cell>
        </row>
        <row r="715">
          <cell r="A715" t="str">
            <v>2104-1</v>
          </cell>
          <cell r="B715">
            <v>2104</v>
          </cell>
          <cell r="C715" t="str">
            <v>京都ならではの文化など地域資源とポテンシャルを生かした個性豊かなまちづくり</v>
          </cell>
          <cell r="D715">
            <v>1</v>
          </cell>
          <cell r="E715" t="str">
            <v>地区計画，建築協定，景観協定等の締結数</v>
          </cell>
          <cell r="F715" t="str">
            <v>件</v>
          </cell>
          <cell r="G715" t="str">
            <v>都市計画局</v>
          </cell>
          <cell r="H715" t="str">
            <v>都市計画課</v>
          </cell>
          <cell r="I715" t="str">
            <v>222-3503</v>
          </cell>
          <cell r="J715" t="str">
            <v>地区計画，建築協定及び景観協定等の締結数</v>
          </cell>
          <cell r="K715" t="str">
            <v>地域の魅力の高まりにつながる地域まちづくり活動の活性化状況を示す指標</v>
          </cell>
          <cell r="L715" t="str">
            <v>出典：事業担当課調べ</v>
          </cell>
          <cell r="M715" t="str">
            <v>増加する方が良い指標</v>
          </cell>
          <cell r="N715" t="str">
            <v>-</v>
          </cell>
          <cell r="O715" t="str">
            <v>-</v>
          </cell>
          <cell r="P715" t="str">
            <v>-</v>
          </cell>
          <cell r="Q715" t="str">
            <v>-</v>
          </cell>
          <cell r="R715" t="str">
            <v>-</v>
          </cell>
          <cell r="S715" t="str">
            <v>R7</v>
          </cell>
          <cell r="T715">
            <v>170</v>
          </cell>
          <cell r="U715" t="str">
            <v>②トレンド(すう勢値)による目標値</v>
          </cell>
          <cell r="V715" t="str">
            <v>全学区(222)で平均一つの取組を目指しており，令和7年度までの目標値は170件とする。</v>
          </cell>
          <cell r="W715" t="str">
            <v>-</v>
          </cell>
          <cell r="X715" t="str">
            <v>-</v>
          </cell>
          <cell r="Y715" t="str">
            <v>-</v>
          </cell>
          <cell r="Z715" t="str">
            <v>-</v>
          </cell>
          <cell r="AA715" t="str">
            <v>-</v>
          </cell>
          <cell r="AB715" t="str">
            <v>-</v>
          </cell>
          <cell r="AC715" t="str">
            <v>-</v>
          </cell>
          <cell r="AD715" t="str">
            <v>-</v>
          </cell>
          <cell r="AE715" t="str">
            <v>-</v>
          </cell>
          <cell r="AF715" t="str">
            <v>-</v>
          </cell>
          <cell r="AG715" t="str">
            <v>-</v>
          </cell>
          <cell r="AH715" t="str">
            <v>-</v>
          </cell>
          <cell r="AI715" t="str">
            <v>-</v>
          </cell>
          <cell r="AJ715" t="str">
            <v>-</v>
          </cell>
          <cell r="AK715" t="str">
            <v>-</v>
          </cell>
          <cell r="AL715" t="str">
            <v>-</v>
          </cell>
          <cell r="AM715" t="str">
            <v>（参考）
R1：6件増</v>
          </cell>
          <cell r="AN715" t="str">
            <v>前回数値と比較し
a：4件以上増
b：3件増
c：2件増
d：1件増
e：0件以下</v>
          </cell>
          <cell r="AO715" t="str">
            <v>単年度目標値を達成すればaとし，以下1件刻みで基準を設定した。
※協定の更新に伴い複数の地区を統合した場合，地区数が減少することになるが，協定の区域は変わらないため，地区数の減はカウントしない。</v>
          </cell>
          <cell r="AP715" t="str">
            <v>-</v>
          </cell>
          <cell r="AQ715" t="str">
            <v>-</v>
          </cell>
          <cell r="AR715" t="str">
            <v>-</v>
          </cell>
          <cell r="AS715" t="str">
            <v>-</v>
          </cell>
          <cell r="AT715" t="str">
            <v>-</v>
          </cell>
          <cell r="AU715">
            <v>1</v>
          </cell>
        </row>
        <row r="716">
          <cell r="A716" t="str">
            <v>2104-2</v>
          </cell>
          <cell r="B716">
            <v>2104</v>
          </cell>
          <cell r="C716" t="str">
            <v>京都ならではの文化など地域資源とポテンシャルを生かした個性豊かなまちづくり</v>
          </cell>
          <cell r="D716">
            <v>2</v>
          </cell>
          <cell r="E716" t="str">
            <v>-</v>
          </cell>
          <cell r="F716" t="str">
            <v>-</v>
          </cell>
          <cell r="G716" t="str">
            <v>-</v>
          </cell>
          <cell r="H716" t="str">
            <v>-</v>
          </cell>
          <cell r="I716" t="str">
            <v>-</v>
          </cell>
          <cell r="J716" t="str">
            <v>-</v>
          </cell>
          <cell r="K716" t="str">
            <v>-</v>
          </cell>
          <cell r="L716" t="str">
            <v>-</v>
          </cell>
          <cell r="M716" t="str">
            <v>-</v>
          </cell>
          <cell r="S716" t="str">
            <v>-</v>
          </cell>
          <cell r="T716" t="str">
            <v>-</v>
          </cell>
          <cell r="U716" t="str">
            <v>-</v>
          </cell>
          <cell r="V716" t="str">
            <v>-</v>
          </cell>
          <cell r="X716" t="str">
            <v>-</v>
          </cell>
          <cell r="Y716" t="str">
            <v>-</v>
          </cell>
          <cell r="Z716" t="str">
            <v>-</v>
          </cell>
          <cell r="AA716" t="str">
            <v>-</v>
          </cell>
          <cell r="AB716" t="str">
            <v>-</v>
          </cell>
          <cell r="AC716" t="str">
            <v>-</v>
          </cell>
          <cell r="AD716" t="str">
            <v>-</v>
          </cell>
          <cell r="AE716" t="str">
            <v>-</v>
          </cell>
          <cell r="AF716" t="str">
            <v>-</v>
          </cell>
          <cell r="AG716" t="str">
            <v>-</v>
          </cell>
          <cell r="AH716" t="str">
            <v>-</v>
          </cell>
          <cell r="AI716" t="str">
            <v>-</v>
          </cell>
          <cell r="AJ716" t="str">
            <v>-</v>
          </cell>
          <cell r="AK716" t="str">
            <v>-</v>
          </cell>
          <cell r="AL716" t="str">
            <v>-</v>
          </cell>
          <cell r="AM716" t="str">
            <v>-</v>
          </cell>
          <cell r="AN716" t="str">
            <v>-</v>
          </cell>
          <cell r="AO716" t="str">
            <v>-</v>
          </cell>
          <cell r="AP716" t="str">
            <v>-</v>
          </cell>
          <cell r="AQ716" t="str">
            <v>-</v>
          </cell>
          <cell r="AR716" t="str">
            <v>-</v>
          </cell>
          <cell r="AS716" t="str">
            <v>-</v>
          </cell>
          <cell r="AT716" t="str">
            <v>-</v>
          </cell>
          <cell r="AU716" t="str">
            <v>-</v>
          </cell>
        </row>
        <row r="717">
          <cell r="A717" t="str">
            <v>2104-3</v>
          </cell>
          <cell r="B717">
            <v>2104</v>
          </cell>
          <cell r="C717" t="str">
            <v>京都ならではの文化など地域資源とポテンシャルを生かした個性豊かなまちづくり</v>
          </cell>
          <cell r="D717">
            <v>3</v>
          </cell>
          <cell r="E717" t="str">
            <v>-</v>
          </cell>
          <cell r="F717" t="str">
            <v>-</v>
          </cell>
          <cell r="G717" t="str">
            <v>-</v>
          </cell>
          <cell r="H717" t="str">
            <v>-</v>
          </cell>
          <cell r="I717" t="str">
            <v>-</v>
          </cell>
          <cell r="J717" t="str">
            <v>-</v>
          </cell>
          <cell r="K717" t="str">
            <v>-</v>
          </cell>
          <cell r="L717" t="str">
            <v>-</v>
          </cell>
          <cell r="M717" t="str">
            <v>-</v>
          </cell>
          <cell r="S717" t="str">
            <v>-</v>
          </cell>
          <cell r="T717" t="str">
            <v>-</v>
          </cell>
          <cell r="U717" t="str">
            <v>-</v>
          </cell>
          <cell r="V717" t="str">
            <v>-</v>
          </cell>
          <cell r="X717" t="str">
            <v>-</v>
          </cell>
          <cell r="Y717" t="str">
            <v>-</v>
          </cell>
          <cell r="Z717" t="str">
            <v>-</v>
          </cell>
          <cell r="AA717" t="str">
            <v>-</v>
          </cell>
          <cell r="AB717" t="str">
            <v>-</v>
          </cell>
          <cell r="AC717" t="str">
            <v>-</v>
          </cell>
          <cell r="AD717" t="str">
            <v>-</v>
          </cell>
          <cell r="AE717" t="str">
            <v>-</v>
          </cell>
          <cell r="AF717" t="str">
            <v>-</v>
          </cell>
          <cell r="AG717" t="str">
            <v>-</v>
          </cell>
          <cell r="AH717" t="str">
            <v>-</v>
          </cell>
          <cell r="AI717" t="str">
            <v>-</v>
          </cell>
          <cell r="AJ717" t="str">
            <v>-</v>
          </cell>
          <cell r="AK717" t="str">
            <v>-</v>
          </cell>
          <cell r="AL717" t="str">
            <v>-</v>
          </cell>
          <cell r="AM717" t="str">
            <v>-</v>
          </cell>
          <cell r="AN717" t="str">
            <v>-</v>
          </cell>
          <cell r="AO717" t="str">
            <v>-</v>
          </cell>
          <cell r="AP717" t="str">
            <v>-</v>
          </cell>
          <cell r="AQ717" t="str">
            <v>-</v>
          </cell>
          <cell r="AR717" t="str">
            <v>-</v>
          </cell>
          <cell r="AS717" t="str">
            <v>-</v>
          </cell>
          <cell r="AT717" t="str">
            <v>-</v>
          </cell>
          <cell r="AU717" t="str">
            <v>-</v>
          </cell>
        </row>
        <row r="718">
          <cell r="A718" t="str">
            <v>2104-4</v>
          </cell>
          <cell r="B718">
            <v>2104</v>
          </cell>
          <cell r="C718" t="str">
            <v>京都ならではの文化など地域資源とポテンシャルを生かした個性豊かなまちづくり</v>
          </cell>
          <cell r="D718">
            <v>4</v>
          </cell>
          <cell r="E718" t="str">
            <v>-</v>
          </cell>
          <cell r="F718" t="str">
            <v>-</v>
          </cell>
          <cell r="G718" t="str">
            <v>-</v>
          </cell>
          <cell r="H718" t="str">
            <v>-</v>
          </cell>
          <cell r="I718" t="str">
            <v>-</v>
          </cell>
          <cell r="J718" t="str">
            <v>-</v>
          </cell>
          <cell r="K718" t="str">
            <v>-</v>
          </cell>
          <cell r="L718" t="str">
            <v>-</v>
          </cell>
          <cell r="M718" t="str">
            <v>-</v>
          </cell>
          <cell r="S718" t="str">
            <v>-</v>
          </cell>
          <cell r="T718" t="str">
            <v>-</v>
          </cell>
          <cell r="U718" t="str">
            <v>-</v>
          </cell>
          <cell r="V718" t="str">
            <v>-</v>
          </cell>
          <cell r="X718" t="str">
            <v>-</v>
          </cell>
          <cell r="Y718" t="str">
            <v>-</v>
          </cell>
          <cell r="Z718" t="str">
            <v>-</v>
          </cell>
          <cell r="AA718" t="str">
            <v>-</v>
          </cell>
          <cell r="AB718" t="str">
            <v>-</v>
          </cell>
          <cell r="AC718" t="str">
            <v>-</v>
          </cell>
          <cell r="AD718" t="str">
            <v>-</v>
          </cell>
          <cell r="AE718" t="str">
            <v>-</v>
          </cell>
          <cell r="AF718" t="str">
            <v>-</v>
          </cell>
          <cell r="AG718" t="str">
            <v>-</v>
          </cell>
          <cell r="AH718" t="str">
            <v>-</v>
          </cell>
          <cell r="AI718" t="str">
            <v>-</v>
          </cell>
          <cell r="AJ718" t="str">
            <v>-</v>
          </cell>
          <cell r="AK718" t="str">
            <v>-</v>
          </cell>
          <cell r="AL718" t="str">
            <v>-</v>
          </cell>
          <cell r="AM718" t="str">
            <v>-</v>
          </cell>
          <cell r="AN718" t="str">
            <v>-</v>
          </cell>
          <cell r="AO718" t="str">
            <v>-</v>
          </cell>
          <cell r="AP718" t="str">
            <v>-</v>
          </cell>
          <cell r="AQ718" t="str">
            <v>-</v>
          </cell>
          <cell r="AR718" t="str">
            <v>-</v>
          </cell>
          <cell r="AS718" t="str">
            <v>-</v>
          </cell>
          <cell r="AT718" t="str">
            <v>-</v>
          </cell>
          <cell r="AU718" t="str">
            <v>-</v>
          </cell>
        </row>
        <row r="719">
          <cell r="A719" t="str">
            <v>2104-5</v>
          </cell>
          <cell r="B719">
            <v>2104</v>
          </cell>
          <cell r="C719" t="str">
            <v>京都ならではの文化など地域資源とポテンシャルを生かした個性豊かなまちづくり</v>
          </cell>
          <cell r="D719">
            <v>5</v>
          </cell>
          <cell r="E719" t="str">
            <v>-</v>
          </cell>
          <cell r="F719" t="str">
            <v>-</v>
          </cell>
          <cell r="G719" t="str">
            <v>-</v>
          </cell>
          <cell r="H719" t="str">
            <v>-</v>
          </cell>
          <cell r="I719" t="str">
            <v>-</v>
          </cell>
          <cell r="J719" t="str">
            <v>-</v>
          </cell>
          <cell r="K719" t="str">
            <v>-</v>
          </cell>
          <cell r="L719" t="str">
            <v>-</v>
          </cell>
          <cell r="M719" t="str">
            <v>-</v>
          </cell>
          <cell r="S719" t="str">
            <v>-</v>
          </cell>
          <cell r="T719" t="str">
            <v>-</v>
          </cell>
          <cell r="U719" t="str">
            <v>-</v>
          </cell>
          <cell r="V719" t="str">
            <v>-</v>
          </cell>
          <cell r="X719" t="str">
            <v>-</v>
          </cell>
          <cell r="Y719" t="str">
            <v>-</v>
          </cell>
          <cell r="Z719" t="str">
            <v>-</v>
          </cell>
          <cell r="AA719" t="str">
            <v>-</v>
          </cell>
          <cell r="AB719" t="str">
            <v>-</v>
          </cell>
          <cell r="AC719" t="str">
            <v>-</v>
          </cell>
          <cell r="AD719" t="str">
            <v>-</v>
          </cell>
          <cell r="AE719" t="str">
            <v>-</v>
          </cell>
          <cell r="AF719" t="str">
            <v>-</v>
          </cell>
          <cell r="AG719" t="str">
            <v>-</v>
          </cell>
          <cell r="AH719" t="str">
            <v>-</v>
          </cell>
          <cell r="AI719" t="str">
            <v>-</v>
          </cell>
          <cell r="AJ719" t="str">
            <v>-</v>
          </cell>
          <cell r="AK719" t="str">
            <v>-</v>
          </cell>
          <cell r="AL719" t="str">
            <v>-</v>
          </cell>
          <cell r="AM719" t="str">
            <v>-</v>
          </cell>
          <cell r="AN719" t="str">
            <v>-</v>
          </cell>
          <cell r="AO719" t="str">
            <v>-</v>
          </cell>
          <cell r="AP719" t="str">
            <v>-</v>
          </cell>
          <cell r="AQ719" t="str">
            <v>-</v>
          </cell>
          <cell r="AR719" t="str">
            <v>-</v>
          </cell>
          <cell r="AS719" t="str">
            <v>-</v>
          </cell>
          <cell r="AT719" t="str">
            <v>-</v>
          </cell>
          <cell r="AU719" t="str">
            <v>-</v>
          </cell>
        </row>
        <row r="720">
          <cell r="A720" t="str">
            <v>2104-6</v>
          </cell>
          <cell r="B720">
            <v>2104</v>
          </cell>
          <cell r="C720" t="str">
            <v>京都ならではの文化など地域資源とポテンシャルを生かした個性豊かなまちづくり</v>
          </cell>
          <cell r="D720">
            <v>6</v>
          </cell>
          <cell r="E720" t="str">
            <v>-</v>
          </cell>
          <cell r="F720" t="str">
            <v>-</v>
          </cell>
          <cell r="G720" t="str">
            <v>-</v>
          </cell>
          <cell r="H720" t="str">
            <v>-</v>
          </cell>
          <cell r="I720" t="str">
            <v>-</v>
          </cell>
          <cell r="J720" t="str">
            <v>-</v>
          </cell>
          <cell r="K720" t="str">
            <v>-</v>
          </cell>
          <cell r="L720" t="str">
            <v>-</v>
          </cell>
          <cell r="M720" t="str">
            <v>-</v>
          </cell>
          <cell r="S720" t="str">
            <v>-</v>
          </cell>
          <cell r="T720" t="str">
            <v>-</v>
          </cell>
          <cell r="U720" t="str">
            <v>-</v>
          </cell>
          <cell r="V720" t="str">
            <v>-</v>
          </cell>
          <cell r="X720" t="str">
            <v>-</v>
          </cell>
          <cell r="Y720" t="str">
            <v>-</v>
          </cell>
          <cell r="Z720" t="str">
            <v>-</v>
          </cell>
          <cell r="AA720" t="str">
            <v>-</v>
          </cell>
          <cell r="AB720" t="str">
            <v>-</v>
          </cell>
          <cell r="AC720" t="str">
            <v>-</v>
          </cell>
          <cell r="AD720" t="str">
            <v>-</v>
          </cell>
          <cell r="AE720" t="str">
            <v>-</v>
          </cell>
          <cell r="AF720" t="str">
            <v>-</v>
          </cell>
          <cell r="AG720" t="str">
            <v>-</v>
          </cell>
          <cell r="AH720" t="str">
            <v>-</v>
          </cell>
          <cell r="AI720" t="str">
            <v>-</v>
          </cell>
          <cell r="AJ720" t="str">
            <v>-</v>
          </cell>
          <cell r="AK720" t="str">
            <v>-</v>
          </cell>
          <cell r="AL720" t="str">
            <v>-</v>
          </cell>
          <cell r="AM720" t="str">
            <v>-</v>
          </cell>
          <cell r="AN720" t="str">
            <v>-</v>
          </cell>
          <cell r="AO720" t="str">
            <v>-</v>
          </cell>
          <cell r="AP720" t="str">
            <v>-</v>
          </cell>
          <cell r="AQ720" t="str">
            <v>-</v>
          </cell>
          <cell r="AR720" t="str">
            <v>-</v>
          </cell>
          <cell r="AS720" t="str">
            <v>-</v>
          </cell>
          <cell r="AT720" t="str">
            <v>-</v>
          </cell>
          <cell r="AU720" t="str">
            <v>-</v>
          </cell>
        </row>
        <row r="721">
          <cell r="A721" t="str">
            <v>2104-7</v>
          </cell>
          <cell r="B721">
            <v>2104</v>
          </cell>
          <cell r="C721" t="str">
            <v>京都ならではの文化など地域資源とポテンシャルを生かした個性豊かなまちづくり</v>
          </cell>
          <cell r="D721">
            <v>7</v>
          </cell>
          <cell r="E721" t="str">
            <v>-</v>
          </cell>
          <cell r="F721" t="str">
            <v>-</v>
          </cell>
          <cell r="G721" t="str">
            <v>-</v>
          </cell>
          <cell r="H721" t="str">
            <v>-</v>
          </cell>
          <cell r="I721" t="str">
            <v>-</v>
          </cell>
          <cell r="J721" t="str">
            <v>-</v>
          </cell>
          <cell r="K721" t="str">
            <v>-</v>
          </cell>
          <cell r="L721" t="str">
            <v>-</v>
          </cell>
          <cell r="M721" t="str">
            <v>-</v>
          </cell>
          <cell r="S721" t="str">
            <v>-</v>
          </cell>
          <cell r="T721" t="str">
            <v>-</v>
          </cell>
          <cell r="U721" t="str">
            <v>-</v>
          </cell>
          <cell r="V721" t="str">
            <v>-</v>
          </cell>
          <cell r="X721" t="str">
            <v>-</v>
          </cell>
          <cell r="Y721" t="str">
            <v>-</v>
          </cell>
          <cell r="Z721" t="str">
            <v>-</v>
          </cell>
          <cell r="AA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S721" t="str">
            <v>-</v>
          </cell>
          <cell r="AT721" t="str">
            <v>-</v>
          </cell>
          <cell r="AU721" t="str">
            <v>-</v>
          </cell>
        </row>
        <row r="722">
          <cell r="A722" t="str">
            <v>2104-8</v>
          </cell>
          <cell r="B722">
            <v>2104</v>
          </cell>
          <cell r="C722" t="str">
            <v>京都ならではの文化など地域資源とポテンシャルを生かした個性豊かなまちづくり</v>
          </cell>
          <cell r="D722">
            <v>8</v>
          </cell>
          <cell r="E722" t="str">
            <v>-</v>
          </cell>
          <cell r="F722" t="str">
            <v>-</v>
          </cell>
          <cell r="G722" t="str">
            <v>-</v>
          </cell>
          <cell r="H722" t="str">
            <v>-</v>
          </cell>
          <cell r="I722" t="str">
            <v>-</v>
          </cell>
          <cell r="J722" t="str">
            <v>-</v>
          </cell>
          <cell r="K722" t="str">
            <v>-</v>
          </cell>
          <cell r="L722" t="str">
            <v>-</v>
          </cell>
          <cell r="M722" t="str">
            <v>-</v>
          </cell>
          <cell r="S722" t="str">
            <v>-</v>
          </cell>
          <cell r="T722" t="str">
            <v>-</v>
          </cell>
          <cell r="U722" t="str">
            <v>-</v>
          </cell>
          <cell r="V722" t="str">
            <v>-</v>
          </cell>
          <cell r="X722" t="str">
            <v>-</v>
          </cell>
          <cell r="Y722" t="str">
            <v>-</v>
          </cell>
          <cell r="Z722" t="str">
            <v>-</v>
          </cell>
          <cell r="AA722" t="str">
            <v>-</v>
          </cell>
          <cell r="AB722" t="str">
            <v>-</v>
          </cell>
          <cell r="AC722" t="str">
            <v>-</v>
          </cell>
          <cell r="AD722" t="str">
            <v>-</v>
          </cell>
          <cell r="AE722" t="str">
            <v>-</v>
          </cell>
          <cell r="AF722" t="str">
            <v>-</v>
          </cell>
          <cell r="AG722" t="str">
            <v>-</v>
          </cell>
          <cell r="AH722" t="str">
            <v>-</v>
          </cell>
          <cell r="AI722" t="str">
            <v>-</v>
          </cell>
          <cell r="AJ722" t="str">
            <v>-</v>
          </cell>
          <cell r="AK722" t="str">
            <v>-</v>
          </cell>
          <cell r="AL722" t="str">
            <v>-</v>
          </cell>
          <cell r="AM722" t="str">
            <v>-</v>
          </cell>
          <cell r="AN722" t="str">
            <v>-</v>
          </cell>
          <cell r="AO722" t="str">
            <v>-</v>
          </cell>
          <cell r="AP722" t="str">
            <v>-</v>
          </cell>
          <cell r="AQ722" t="str">
            <v>-</v>
          </cell>
          <cell r="AR722" t="str">
            <v>-</v>
          </cell>
          <cell r="AS722" t="str">
            <v>-</v>
          </cell>
          <cell r="AT722" t="str">
            <v>-</v>
          </cell>
          <cell r="AU722" t="str">
            <v>-</v>
          </cell>
        </row>
        <row r="723">
          <cell r="A723" t="str">
            <v>2104-9</v>
          </cell>
          <cell r="B723">
            <v>2104</v>
          </cell>
          <cell r="C723" t="str">
            <v>京都ならではの文化など地域資源とポテンシャルを生かした個性豊かなまちづくり</v>
          </cell>
          <cell r="D723">
            <v>9</v>
          </cell>
          <cell r="E723" t="str">
            <v>-</v>
          </cell>
          <cell r="F723" t="str">
            <v>-</v>
          </cell>
          <cell r="G723" t="str">
            <v>-</v>
          </cell>
          <cell r="H723" t="str">
            <v>-</v>
          </cell>
          <cell r="I723" t="str">
            <v>-</v>
          </cell>
          <cell r="J723" t="str">
            <v>-</v>
          </cell>
          <cell r="K723" t="str">
            <v>-</v>
          </cell>
          <cell r="L723" t="str">
            <v>-</v>
          </cell>
          <cell r="M723" t="str">
            <v>-</v>
          </cell>
          <cell r="S723" t="str">
            <v>-</v>
          </cell>
          <cell r="T723" t="str">
            <v>-</v>
          </cell>
          <cell r="U723" t="str">
            <v>-</v>
          </cell>
          <cell r="V723" t="str">
            <v>-</v>
          </cell>
          <cell r="X723" t="str">
            <v>-</v>
          </cell>
          <cell r="Y723" t="str">
            <v>-</v>
          </cell>
          <cell r="Z723" t="str">
            <v>-</v>
          </cell>
          <cell r="AA723" t="str">
            <v>-</v>
          </cell>
          <cell r="AB723" t="str">
            <v>-</v>
          </cell>
          <cell r="AC723" t="str">
            <v>-</v>
          </cell>
          <cell r="AD723" t="str">
            <v>-</v>
          </cell>
          <cell r="AE723" t="str">
            <v>-</v>
          </cell>
          <cell r="AF723" t="str">
            <v>-</v>
          </cell>
          <cell r="AG723" t="str">
            <v>-</v>
          </cell>
          <cell r="AH723" t="str">
            <v>-</v>
          </cell>
          <cell r="AI723" t="str">
            <v>-</v>
          </cell>
          <cell r="AJ723" t="str">
            <v>-</v>
          </cell>
          <cell r="AK723" t="str">
            <v>-</v>
          </cell>
          <cell r="AL723" t="str">
            <v>-</v>
          </cell>
          <cell r="AM723" t="str">
            <v>-</v>
          </cell>
          <cell r="AN723" t="str">
            <v>-</v>
          </cell>
          <cell r="AO723" t="str">
            <v>-</v>
          </cell>
          <cell r="AP723" t="str">
            <v>-</v>
          </cell>
          <cell r="AQ723" t="str">
            <v>-</v>
          </cell>
          <cell r="AR723" t="str">
            <v>-</v>
          </cell>
          <cell r="AS723" t="str">
            <v>-</v>
          </cell>
          <cell r="AT723" t="str">
            <v>-</v>
          </cell>
          <cell r="AU723" t="str">
            <v>-</v>
          </cell>
        </row>
        <row r="724">
          <cell r="A724" t="str">
            <v>2105-1</v>
          </cell>
          <cell r="B724">
            <v>2105</v>
          </cell>
          <cell r="C724" t="str">
            <v>ニュータウンの未来を創造するまちづくり</v>
          </cell>
          <cell r="D724">
            <v>1</v>
          </cell>
          <cell r="E724" t="str">
            <v>洛西ニュータウンにおける人口推移</v>
          </cell>
          <cell r="F724" t="str">
            <v>％</v>
          </cell>
          <cell r="G724" t="str">
            <v>都市計画局</v>
          </cell>
          <cell r="H724" t="str">
            <v>住宅室住宅政策課</v>
          </cell>
          <cell r="I724" t="str">
            <v>222-3777</v>
          </cell>
          <cell r="J724" t="str">
            <v>洛西ニュータウンにおける人口推移</v>
          </cell>
          <cell r="K724" t="str">
            <v>洛西ニュータウンの活性化策の推進により地域の魅力の高まりを示す指標</v>
          </cell>
          <cell r="L724" t="str">
            <v>出典：住民基本台帳人口</v>
          </cell>
          <cell r="M724" t="str">
            <v>増加する方が良い指標</v>
          </cell>
          <cell r="N724">
            <v>99.8</v>
          </cell>
          <cell r="O724" t="str">
            <v>-</v>
          </cell>
          <cell r="P724" t="str">
            <v>-</v>
          </cell>
          <cell r="Q724" t="str">
            <v>-</v>
          </cell>
          <cell r="R724" t="str">
            <v>-</v>
          </cell>
          <cell r="S724" t="str">
            <v>R7</v>
          </cell>
          <cell r="T724">
            <v>99.8</v>
          </cell>
          <cell r="U724" t="str">
            <v>②トレンド(すう勢値)による目標値</v>
          </cell>
          <cell r="V724" t="str">
            <v>過去の京都市全体の人口推移の平均値(99.8％)を基に設定
H29.4：1,414,910人
H30.4：1,412,293人
H31.4：1,409,061人
R2.4：1,406,328人</v>
          </cell>
          <cell r="W724">
            <v>98.41</v>
          </cell>
          <cell r="X724" t="str">
            <v>-</v>
          </cell>
          <cell r="Y724" t="str">
            <v>-</v>
          </cell>
          <cell r="Z724" t="str">
            <v>-</v>
          </cell>
          <cell r="AA724" t="str">
            <v>-</v>
          </cell>
          <cell r="AB724">
            <v>0.98607214428857715</v>
          </cell>
          <cell r="AC724" t="str">
            <v>-</v>
          </cell>
          <cell r="AD724" t="str">
            <v>-</v>
          </cell>
          <cell r="AE724" t="str">
            <v>-</v>
          </cell>
          <cell r="AF724" t="str">
            <v>-</v>
          </cell>
          <cell r="AG724">
            <v>0.98607214428857715</v>
          </cell>
          <cell r="AH724" t="str">
            <v>-</v>
          </cell>
          <cell r="AI724" t="str">
            <v>-</v>
          </cell>
          <cell r="AJ724" t="str">
            <v>-</v>
          </cell>
          <cell r="AK724" t="str">
            <v>-</v>
          </cell>
          <cell r="AL724" t="str">
            <v>-</v>
          </cell>
          <cell r="AM724" t="str">
            <v>過去の洛西ニュータウンの人口推移の平均値(98.8％)
H29.4：23,442人
H30.4：23,046人
H31.4：22,776人
R2.4：22,529人</v>
          </cell>
          <cell r="AN724" t="str">
            <v>最新数値が
a：99.8％以上
b：99.3％以上99.8％未満
c：98.8％以上99.3％未満
d：98.3％以上98.8％未満
e：98.3％未満</v>
          </cell>
          <cell r="AO724" t="str">
            <v>人口の増加率が現状以上の場合をc，本市全体の数値以上をaとし，0.5％刻みで基準を設定した。</v>
          </cell>
          <cell r="AP724" t="str">
            <v>d</v>
          </cell>
          <cell r="AQ724" t="str">
            <v>-</v>
          </cell>
          <cell r="AR724" t="str">
            <v>-</v>
          </cell>
          <cell r="AS724" t="str">
            <v>-</v>
          </cell>
          <cell r="AT724" t="str">
            <v>-</v>
          </cell>
          <cell r="AU724">
            <v>1</v>
          </cell>
        </row>
        <row r="725">
          <cell r="A725" t="str">
            <v>2105-2</v>
          </cell>
          <cell r="B725">
            <v>2105</v>
          </cell>
          <cell r="C725" t="str">
            <v>ニュータウンの未来を創造するまちづくり</v>
          </cell>
          <cell r="D725">
            <v>2</v>
          </cell>
          <cell r="E725" t="str">
            <v>向島ニュータウンにおける人口推移</v>
          </cell>
          <cell r="F725" t="str">
            <v>％</v>
          </cell>
          <cell r="G725" t="str">
            <v>都市計画局</v>
          </cell>
          <cell r="H725" t="str">
            <v>住宅室住宅政策課</v>
          </cell>
          <cell r="I725" t="str">
            <v>222-3777</v>
          </cell>
          <cell r="J725" t="str">
            <v>向島ニュータウンにおける人口推移</v>
          </cell>
          <cell r="K725" t="str">
            <v>向島ニュータウンの活性化策の推進により地域の魅力の高まりを示す指標</v>
          </cell>
          <cell r="L725" t="str">
            <v>出典：住民基本台帳人口</v>
          </cell>
          <cell r="M725" t="str">
            <v>増加する方が良い指標</v>
          </cell>
          <cell r="N725">
            <v>99.8</v>
          </cell>
          <cell r="O725" t="str">
            <v>-</v>
          </cell>
          <cell r="P725" t="str">
            <v>-</v>
          </cell>
          <cell r="Q725" t="str">
            <v>-</v>
          </cell>
          <cell r="R725" t="str">
            <v>-</v>
          </cell>
          <cell r="S725" t="str">
            <v>R7</v>
          </cell>
          <cell r="T725">
            <v>99.8</v>
          </cell>
          <cell r="U725" t="str">
            <v>②トレンド(すう勢値)による目標値</v>
          </cell>
          <cell r="V725" t="str">
            <v>過去の京都市全体の人口推移の平均値(99.8％)を基に設定
H29.4：1,414,910人
H30.4：1,412,293人
H31.4：1,409,061人
R2.4：1,406,328人</v>
          </cell>
          <cell r="W725">
            <v>97.75</v>
          </cell>
          <cell r="X725" t="str">
            <v>-</v>
          </cell>
          <cell r="Y725" t="str">
            <v>-</v>
          </cell>
          <cell r="Z725" t="str">
            <v>-</v>
          </cell>
          <cell r="AA725" t="str">
            <v>-</v>
          </cell>
          <cell r="AB725">
            <v>0.97945891783567141</v>
          </cell>
          <cell r="AC725" t="str">
            <v>-</v>
          </cell>
          <cell r="AD725" t="str">
            <v>-</v>
          </cell>
          <cell r="AE725" t="str">
            <v>-</v>
          </cell>
          <cell r="AF725" t="str">
            <v>-</v>
          </cell>
          <cell r="AG725">
            <v>0.97945891783567141</v>
          </cell>
          <cell r="AH725" t="str">
            <v>-</v>
          </cell>
          <cell r="AI725" t="str">
            <v>-</v>
          </cell>
          <cell r="AJ725" t="str">
            <v>-</v>
          </cell>
          <cell r="AK725" t="str">
            <v>-</v>
          </cell>
          <cell r="AL725" t="str">
            <v>-</v>
          </cell>
          <cell r="AM725" t="str">
            <v>過去の向島ニュータウンの人口推移の平均値(98.0％)
H29.4：14,416人 
H30.4：14,125人
H31.4：13,895人
R2.4：13,619人</v>
          </cell>
          <cell r="AN725" t="str">
            <v>最新数値が
a：99.8％以上
b：98.9％以上99.8％未満
c：98.0％以上98.9％未満
d：97.1％以上98.0％未満
e：97.1％未満</v>
          </cell>
          <cell r="AO725" t="str">
            <v>人口の増加率が現状以上の場合をc，本市全体の数値以上をaとし，0.9％刻みで基準を設定した。</v>
          </cell>
          <cell r="AP725" t="str">
            <v>d</v>
          </cell>
          <cell r="AQ725" t="str">
            <v>-</v>
          </cell>
          <cell r="AR725" t="str">
            <v>-</v>
          </cell>
          <cell r="AS725" t="str">
            <v>-</v>
          </cell>
          <cell r="AT725" t="str">
            <v>-</v>
          </cell>
          <cell r="AU725">
            <v>1</v>
          </cell>
        </row>
        <row r="726">
          <cell r="A726" t="str">
            <v>2105-3</v>
          </cell>
          <cell r="B726">
            <v>2105</v>
          </cell>
          <cell r="C726" t="str">
            <v>ニュータウンの未来を創造するまちづくり</v>
          </cell>
          <cell r="D726">
            <v>3</v>
          </cell>
          <cell r="E726" t="str">
            <v>-</v>
          </cell>
          <cell r="F726" t="str">
            <v>-</v>
          </cell>
          <cell r="G726" t="str">
            <v>-</v>
          </cell>
          <cell r="H726" t="str">
            <v>-</v>
          </cell>
          <cell r="I726" t="str">
            <v>-</v>
          </cell>
          <cell r="J726" t="str">
            <v>-</v>
          </cell>
          <cell r="K726" t="str">
            <v>-</v>
          </cell>
          <cell r="L726" t="str">
            <v>-</v>
          </cell>
          <cell r="M726" t="str">
            <v>-</v>
          </cell>
          <cell r="S726" t="str">
            <v>-</v>
          </cell>
          <cell r="T726" t="str">
            <v>-</v>
          </cell>
          <cell r="U726" t="str">
            <v>-</v>
          </cell>
          <cell r="V726" t="str">
            <v>-</v>
          </cell>
          <cell r="X726" t="str">
            <v>-</v>
          </cell>
          <cell r="Y726" t="str">
            <v>-</v>
          </cell>
          <cell r="Z726" t="str">
            <v>-</v>
          </cell>
          <cell r="AA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S726" t="str">
            <v>-</v>
          </cell>
          <cell r="AT726" t="str">
            <v>-</v>
          </cell>
          <cell r="AU726" t="str">
            <v>-</v>
          </cell>
        </row>
        <row r="727">
          <cell r="A727" t="str">
            <v>2105-4</v>
          </cell>
          <cell r="B727">
            <v>2105</v>
          </cell>
          <cell r="C727" t="str">
            <v>ニュータウンの未来を創造するまちづくり</v>
          </cell>
          <cell r="D727">
            <v>4</v>
          </cell>
          <cell r="E727" t="str">
            <v>-</v>
          </cell>
          <cell r="F727" t="str">
            <v>-</v>
          </cell>
          <cell r="G727" t="str">
            <v>-</v>
          </cell>
          <cell r="H727" t="str">
            <v>-</v>
          </cell>
          <cell r="I727" t="str">
            <v>-</v>
          </cell>
          <cell r="J727" t="str">
            <v>-</v>
          </cell>
          <cell r="K727" t="str">
            <v>-</v>
          </cell>
          <cell r="L727" t="str">
            <v>-</v>
          </cell>
          <cell r="M727" t="str">
            <v>-</v>
          </cell>
          <cell r="S727" t="str">
            <v>-</v>
          </cell>
          <cell r="T727" t="str">
            <v>-</v>
          </cell>
          <cell r="U727" t="str">
            <v>-</v>
          </cell>
          <cell r="V727" t="str">
            <v>-</v>
          </cell>
          <cell r="X727" t="str">
            <v>-</v>
          </cell>
          <cell r="Y727" t="str">
            <v>-</v>
          </cell>
          <cell r="Z727" t="str">
            <v>-</v>
          </cell>
          <cell r="AA727" t="str">
            <v>-</v>
          </cell>
          <cell r="AB727" t="str">
            <v>-</v>
          </cell>
          <cell r="AC727" t="str">
            <v>-</v>
          </cell>
          <cell r="AD727" t="str">
            <v>-</v>
          </cell>
          <cell r="AE727" t="str">
            <v>-</v>
          </cell>
          <cell r="AF727" t="str">
            <v>-</v>
          </cell>
          <cell r="AG727" t="str">
            <v>-</v>
          </cell>
          <cell r="AH727" t="str">
            <v>-</v>
          </cell>
          <cell r="AI727" t="str">
            <v>-</v>
          </cell>
          <cell r="AJ727" t="str">
            <v>-</v>
          </cell>
          <cell r="AK727" t="str">
            <v>-</v>
          </cell>
          <cell r="AL727" t="str">
            <v>-</v>
          </cell>
          <cell r="AM727" t="str">
            <v>-</v>
          </cell>
          <cell r="AN727" t="str">
            <v>-</v>
          </cell>
          <cell r="AO727" t="str">
            <v>-</v>
          </cell>
          <cell r="AP727" t="str">
            <v>-</v>
          </cell>
          <cell r="AQ727" t="str">
            <v>-</v>
          </cell>
          <cell r="AR727" t="str">
            <v>-</v>
          </cell>
          <cell r="AS727" t="str">
            <v>-</v>
          </cell>
          <cell r="AT727" t="str">
            <v>-</v>
          </cell>
          <cell r="AU727" t="str">
            <v>-</v>
          </cell>
        </row>
        <row r="728">
          <cell r="A728" t="str">
            <v>2105-5</v>
          </cell>
          <cell r="B728">
            <v>2105</v>
          </cell>
          <cell r="C728" t="str">
            <v>ニュータウンの未来を創造するまちづくり</v>
          </cell>
          <cell r="D728">
            <v>5</v>
          </cell>
          <cell r="E728" t="str">
            <v>-</v>
          </cell>
          <cell r="F728" t="str">
            <v>-</v>
          </cell>
          <cell r="G728" t="str">
            <v>-</v>
          </cell>
          <cell r="H728" t="str">
            <v>-</v>
          </cell>
          <cell r="I728" t="str">
            <v>-</v>
          </cell>
          <cell r="J728" t="str">
            <v>-</v>
          </cell>
          <cell r="K728" t="str">
            <v>-</v>
          </cell>
          <cell r="L728" t="str">
            <v>-</v>
          </cell>
          <cell r="M728" t="str">
            <v>-</v>
          </cell>
          <cell r="S728" t="str">
            <v>-</v>
          </cell>
          <cell r="T728" t="str">
            <v>-</v>
          </cell>
          <cell r="U728" t="str">
            <v>-</v>
          </cell>
          <cell r="V728" t="str">
            <v>-</v>
          </cell>
          <cell r="X728" t="str">
            <v>-</v>
          </cell>
          <cell r="Y728" t="str">
            <v>-</v>
          </cell>
          <cell r="Z728" t="str">
            <v>-</v>
          </cell>
          <cell r="AA728" t="str">
            <v>-</v>
          </cell>
          <cell r="AB728" t="str">
            <v>-</v>
          </cell>
          <cell r="AC728" t="str">
            <v>-</v>
          </cell>
          <cell r="AD728" t="str">
            <v>-</v>
          </cell>
          <cell r="AE728" t="str">
            <v>-</v>
          </cell>
          <cell r="AF728" t="str">
            <v>-</v>
          </cell>
          <cell r="AG728" t="str">
            <v>-</v>
          </cell>
          <cell r="AH728" t="str">
            <v>-</v>
          </cell>
          <cell r="AI728" t="str">
            <v>-</v>
          </cell>
          <cell r="AJ728" t="str">
            <v>-</v>
          </cell>
          <cell r="AK728" t="str">
            <v>-</v>
          </cell>
          <cell r="AL728" t="str">
            <v>-</v>
          </cell>
          <cell r="AM728" t="str">
            <v>-</v>
          </cell>
          <cell r="AN728" t="str">
            <v>-</v>
          </cell>
          <cell r="AO728" t="str">
            <v>-</v>
          </cell>
          <cell r="AP728" t="str">
            <v>-</v>
          </cell>
          <cell r="AQ728" t="str">
            <v>-</v>
          </cell>
          <cell r="AR728" t="str">
            <v>-</v>
          </cell>
          <cell r="AS728" t="str">
            <v>-</v>
          </cell>
          <cell r="AT728" t="str">
            <v>-</v>
          </cell>
          <cell r="AU728" t="str">
            <v>-</v>
          </cell>
        </row>
        <row r="729">
          <cell r="A729" t="str">
            <v>2105-6</v>
          </cell>
          <cell r="B729">
            <v>2105</v>
          </cell>
          <cell r="C729" t="str">
            <v>ニュータウンの未来を創造するまちづくり</v>
          </cell>
          <cell r="D729">
            <v>6</v>
          </cell>
          <cell r="E729" t="str">
            <v>-</v>
          </cell>
          <cell r="F729" t="str">
            <v>-</v>
          </cell>
          <cell r="G729" t="str">
            <v>-</v>
          </cell>
          <cell r="H729" t="str">
            <v>-</v>
          </cell>
          <cell r="I729" t="str">
            <v>-</v>
          </cell>
          <cell r="J729" t="str">
            <v>-</v>
          </cell>
          <cell r="K729" t="str">
            <v>-</v>
          </cell>
          <cell r="L729" t="str">
            <v>-</v>
          </cell>
          <cell r="M729" t="str">
            <v>-</v>
          </cell>
          <cell r="S729" t="str">
            <v>-</v>
          </cell>
          <cell r="T729" t="str">
            <v>-</v>
          </cell>
          <cell r="U729" t="str">
            <v>-</v>
          </cell>
          <cell r="V729" t="str">
            <v>-</v>
          </cell>
          <cell r="X729" t="str">
            <v>-</v>
          </cell>
          <cell r="Y729" t="str">
            <v>-</v>
          </cell>
          <cell r="Z729" t="str">
            <v>-</v>
          </cell>
          <cell r="AA729" t="str">
            <v>-</v>
          </cell>
          <cell r="AB729" t="str">
            <v>-</v>
          </cell>
          <cell r="AC729" t="str">
            <v>-</v>
          </cell>
          <cell r="AD729" t="str">
            <v>-</v>
          </cell>
          <cell r="AE729" t="str">
            <v>-</v>
          </cell>
          <cell r="AF729" t="str">
            <v>-</v>
          </cell>
          <cell r="AG729" t="str">
            <v>-</v>
          </cell>
          <cell r="AH729" t="str">
            <v>-</v>
          </cell>
          <cell r="AI729" t="str">
            <v>-</v>
          </cell>
          <cell r="AJ729" t="str">
            <v>-</v>
          </cell>
          <cell r="AK729" t="str">
            <v>-</v>
          </cell>
          <cell r="AL729" t="str">
            <v>-</v>
          </cell>
          <cell r="AM729" t="str">
            <v>-</v>
          </cell>
          <cell r="AN729" t="str">
            <v>-</v>
          </cell>
          <cell r="AO729" t="str">
            <v>-</v>
          </cell>
          <cell r="AP729" t="str">
            <v>-</v>
          </cell>
          <cell r="AQ729" t="str">
            <v>-</v>
          </cell>
          <cell r="AR729" t="str">
            <v>-</v>
          </cell>
          <cell r="AS729" t="str">
            <v>-</v>
          </cell>
          <cell r="AT729" t="str">
            <v>-</v>
          </cell>
          <cell r="AU729" t="str">
            <v>-</v>
          </cell>
        </row>
        <row r="730">
          <cell r="A730" t="str">
            <v>2105-7</v>
          </cell>
          <cell r="B730">
            <v>2105</v>
          </cell>
          <cell r="C730" t="str">
            <v>ニュータウンの未来を創造するまちづくり</v>
          </cell>
          <cell r="D730">
            <v>7</v>
          </cell>
          <cell r="E730" t="str">
            <v>-</v>
          </cell>
          <cell r="F730" t="str">
            <v>-</v>
          </cell>
          <cell r="G730" t="str">
            <v>-</v>
          </cell>
          <cell r="H730" t="str">
            <v>-</v>
          </cell>
          <cell r="I730" t="str">
            <v>-</v>
          </cell>
          <cell r="J730" t="str">
            <v>-</v>
          </cell>
          <cell r="K730" t="str">
            <v>-</v>
          </cell>
          <cell r="L730" t="str">
            <v>-</v>
          </cell>
          <cell r="M730" t="str">
            <v>-</v>
          </cell>
          <cell r="S730" t="str">
            <v>-</v>
          </cell>
          <cell r="T730" t="str">
            <v>-</v>
          </cell>
          <cell r="U730" t="str">
            <v>-</v>
          </cell>
          <cell r="V730" t="str">
            <v>-</v>
          </cell>
          <cell r="X730" t="str">
            <v>-</v>
          </cell>
          <cell r="Y730" t="str">
            <v>-</v>
          </cell>
          <cell r="Z730" t="str">
            <v>-</v>
          </cell>
          <cell r="AA730" t="str">
            <v>-</v>
          </cell>
          <cell r="AB730" t="str">
            <v>-</v>
          </cell>
          <cell r="AC730" t="str">
            <v>-</v>
          </cell>
          <cell r="AD730" t="str">
            <v>-</v>
          </cell>
          <cell r="AE730" t="str">
            <v>-</v>
          </cell>
          <cell r="AF730" t="str">
            <v>-</v>
          </cell>
          <cell r="AG730" t="str">
            <v>-</v>
          </cell>
          <cell r="AH730" t="str">
            <v>-</v>
          </cell>
          <cell r="AI730" t="str">
            <v>-</v>
          </cell>
          <cell r="AJ730" t="str">
            <v>-</v>
          </cell>
          <cell r="AK730" t="str">
            <v>-</v>
          </cell>
          <cell r="AL730" t="str">
            <v>-</v>
          </cell>
          <cell r="AM730" t="str">
            <v>-</v>
          </cell>
          <cell r="AN730" t="str">
            <v>-</v>
          </cell>
          <cell r="AO730" t="str">
            <v>-</v>
          </cell>
          <cell r="AP730" t="str">
            <v>-</v>
          </cell>
          <cell r="AQ730" t="str">
            <v>-</v>
          </cell>
          <cell r="AR730" t="str">
            <v>-</v>
          </cell>
          <cell r="AS730" t="str">
            <v>-</v>
          </cell>
          <cell r="AT730" t="str">
            <v>-</v>
          </cell>
          <cell r="AU730" t="str">
            <v>-</v>
          </cell>
        </row>
        <row r="731">
          <cell r="A731" t="str">
            <v>2105-8</v>
          </cell>
          <cell r="B731">
            <v>2105</v>
          </cell>
          <cell r="C731" t="str">
            <v>ニュータウンの未来を創造するまちづくり</v>
          </cell>
          <cell r="D731">
            <v>8</v>
          </cell>
          <cell r="E731" t="str">
            <v>-</v>
          </cell>
          <cell r="F731" t="str">
            <v>-</v>
          </cell>
          <cell r="G731" t="str">
            <v>-</v>
          </cell>
          <cell r="H731" t="str">
            <v>-</v>
          </cell>
          <cell r="I731" t="str">
            <v>-</v>
          </cell>
          <cell r="J731" t="str">
            <v>-</v>
          </cell>
          <cell r="K731" t="str">
            <v>-</v>
          </cell>
          <cell r="L731" t="str">
            <v>-</v>
          </cell>
          <cell r="M731" t="str">
            <v>-</v>
          </cell>
          <cell r="S731" t="str">
            <v>-</v>
          </cell>
          <cell r="T731" t="str">
            <v>-</v>
          </cell>
          <cell r="U731" t="str">
            <v>-</v>
          </cell>
          <cell r="V731" t="str">
            <v>-</v>
          </cell>
          <cell r="X731" t="str">
            <v>-</v>
          </cell>
          <cell r="Y731" t="str">
            <v>-</v>
          </cell>
          <cell r="Z731" t="str">
            <v>-</v>
          </cell>
          <cell r="AA731" t="str">
            <v>-</v>
          </cell>
          <cell r="AB731" t="str">
            <v>-</v>
          </cell>
          <cell r="AC731" t="str">
            <v>-</v>
          </cell>
          <cell r="AD731" t="str">
            <v>-</v>
          </cell>
          <cell r="AE731" t="str">
            <v>-</v>
          </cell>
          <cell r="AF731" t="str">
            <v>-</v>
          </cell>
          <cell r="AG731" t="str">
            <v>-</v>
          </cell>
          <cell r="AH731" t="str">
            <v>-</v>
          </cell>
          <cell r="AI731" t="str">
            <v>-</v>
          </cell>
          <cell r="AJ731" t="str">
            <v>-</v>
          </cell>
          <cell r="AK731" t="str">
            <v>-</v>
          </cell>
          <cell r="AL731" t="str">
            <v>-</v>
          </cell>
          <cell r="AM731" t="str">
            <v>-</v>
          </cell>
          <cell r="AN731" t="str">
            <v>-</v>
          </cell>
          <cell r="AO731" t="str">
            <v>-</v>
          </cell>
          <cell r="AP731" t="str">
            <v>-</v>
          </cell>
          <cell r="AQ731" t="str">
            <v>-</v>
          </cell>
          <cell r="AR731" t="str">
            <v>-</v>
          </cell>
          <cell r="AS731" t="str">
            <v>-</v>
          </cell>
          <cell r="AT731" t="str">
            <v>-</v>
          </cell>
          <cell r="AU731" t="str">
            <v>-</v>
          </cell>
        </row>
        <row r="732">
          <cell r="A732" t="str">
            <v>2105-9</v>
          </cell>
          <cell r="B732">
            <v>2105</v>
          </cell>
          <cell r="C732" t="str">
            <v>ニュータウンの未来を創造するまちづくり</v>
          </cell>
          <cell r="D732">
            <v>9</v>
          </cell>
          <cell r="E732" t="str">
            <v>-</v>
          </cell>
          <cell r="F732" t="str">
            <v>-</v>
          </cell>
          <cell r="G732" t="str">
            <v>-</v>
          </cell>
          <cell r="H732" t="str">
            <v>-</v>
          </cell>
          <cell r="I732" t="str">
            <v>-</v>
          </cell>
          <cell r="J732" t="str">
            <v>-</v>
          </cell>
          <cell r="K732" t="str">
            <v>-</v>
          </cell>
          <cell r="L732" t="str">
            <v>-</v>
          </cell>
          <cell r="M732" t="str">
            <v>-</v>
          </cell>
          <cell r="S732" t="str">
            <v>-</v>
          </cell>
          <cell r="T732" t="str">
            <v>-</v>
          </cell>
          <cell r="U732" t="str">
            <v>-</v>
          </cell>
          <cell r="V732" t="str">
            <v>-</v>
          </cell>
          <cell r="X732" t="str">
            <v>-</v>
          </cell>
          <cell r="Y732" t="str">
            <v>-</v>
          </cell>
          <cell r="Z732" t="str">
            <v>-</v>
          </cell>
          <cell r="AA732" t="str">
            <v>-</v>
          </cell>
          <cell r="AB732" t="str">
            <v>-</v>
          </cell>
          <cell r="AC732" t="str">
            <v>-</v>
          </cell>
          <cell r="AD732" t="str">
            <v>-</v>
          </cell>
          <cell r="AE732" t="str">
            <v>-</v>
          </cell>
          <cell r="AF732" t="str">
            <v>-</v>
          </cell>
          <cell r="AG732" t="str">
            <v>-</v>
          </cell>
          <cell r="AH732" t="str">
            <v>-</v>
          </cell>
          <cell r="AI732" t="str">
            <v>-</v>
          </cell>
          <cell r="AJ732" t="str">
            <v>-</v>
          </cell>
          <cell r="AK732" t="str">
            <v>-</v>
          </cell>
          <cell r="AL732" t="str">
            <v>-</v>
          </cell>
          <cell r="AM732" t="str">
            <v>-</v>
          </cell>
          <cell r="AN732" t="str">
            <v>-</v>
          </cell>
          <cell r="AO732" t="str">
            <v>-</v>
          </cell>
          <cell r="AP732" t="str">
            <v>-</v>
          </cell>
          <cell r="AQ732" t="str">
            <v>-</v>
          </cell>
          <cell r="AR732" t="str">
            <v>-</v>
          </cell>
          <cell r="AS732" t="str">
            <v>-</v>
          </cell>
          <cell r="AT732" t="str">
            <v>-</v>
          </cell>
          <cell r="AU732" t="str">
            <v>-</v>
          </cell>
        </row>
        <row r="733">
          <cell r="A733" t="str">
            <v>2106-1</v>
          </cell>
          <cell r="B733">
            <v>2106</v>
          </cell>
          <cell r="C733" t="str">
            <v>まちづくりを支えるしくみづくり</v>
          </cell>
          <cell r="D733">
            <v>1</v>
          </cell>
          <cell r="E733" t="str">
            <v>地区計画，建築協定，景観協定等の締結数</v>
          </cell>
          <cell r="F733" t="str">
            <v>件</v>
          </cell>
          <cell r="G733" t="str">
            <v>都市計画局</v>
          </cell>
          <cell r="H733" t="str">
            <v>都市計画課</v>
          </cell>
          <cell r="I733" t="str">
            <v>222-3503</v>
          </cell>
          <cell r="J733" t="str">
            <v>地区計画，建築協定及び景観協定等の締結数</v>
          </cell>
          <cell r="K733" t="str">
            <v>地域の魅力の高まりにつながる地域まちづくり活動の活性化状況を示す指標</v>
          </cell>
          <cell r="L733" t="str">
            <v>出典：事業担当課調べ</v>
          </cell>
          <cell r="M733" t="str">
            <v>増加する方が良い指標</v>
          </cell>
          <cell r="N733" t="str">
            <v>-</v>
          </cell>
          <cell r="O733" t="str">
            <v>-</v>
          </cell>
          <cell r="P733" t="str">
            <v>-</v>
          </cell>
          <cell r="Q733" t="str">
            <v>-</v>
          </cell>
          <cell r="R733" t="str">
            <v>-</v>
          </cell>
          <cell r="S733" t="str">
            <v>R7</v>
          </cell>
          <cell r="T733">
            <v>170</v>
          </cell>
          <cell r="U733" t="str">
            <v>②トレンド(すう勢値)による目標値</v>
          </cell>
          <cell r="V733" t="str">
            <v>全学区(222)で平均一つの取組を目指しており，令和7年度までの目標値は170件とする。</v>
          </cell>
          <cell r="W733" t="str">
            <v>-</v>
          </cell>
          <cell r="X733" t="str">
            <v>-</v>
          </cell>
          <cell r="Y733" t="str">
            <v>-</v>
          </cell>
          <cell r="Z733" t="str">
            <v>-</v>
          </cell>
          <cell r="AA733" t="str">
            <v>-</v>
          </cell>
          <cell r="AB733" t="str">
            <v>-</v>
          </cell>
          <cell r="AC733" t="str">
            <v>-</v>
          </cell>
          <cell r="AD733" t="str">
            <v>-</v>
          </cell>
          <cell r="AE733" t="str">
            <v>-</v>
          </cell>
          <cell r="AF733" t="str">
            <v>-</v>
          </cell>
          <cell r="AG733" t="str">
            <v>-</v>
          </cell>
          <cell r="AH733" t="str">
            <v>-</v>
          </cell>
          <cell r="AI733" t="str">
            <v>-</v>
          </cell>
          <cell r="AJ733" t="str">
            <v>-</v>
          </cell>
          <cell r="AK733" t="str">
            <v>-</v>
          </cell>
          <cell r="AL733" t="str">
            <v>-</v>
          </cell>
          <cell r="AM733" t="str">
            <v>（参考）
R1：6件増</v>
          </cell>
          <cell r="AN733" t="str">
            <v>前回数値と比較し
a：4件以上増
b：3件増
c：2件増
d：1件増
e：0件以下</v>
          </cell>
          <cell r="AO733" t="str">
            <v>単年度目標値を達成すればaとし，以下1件刻みで基準を設定した。
※協定の更新に伴い複数の地区を統合した場合，地区数が減少することになるが，協定の区域は変わらないため，地区数の減はカウントしない。</v>
          </cell>
          <cell r="AP733" t="str">
            <v>-</v>
          </cell>
          <cell r="AQ733" t="str">
            <v>-</v>
          </cell>
          <cell r="AR733" t="str">
            <v>-</v>
          </cell>
          <cell r="AS733" t="str">
            <v>-</v>
          </cell>
          <cell r="AT733" t="str">
            <v>-</v>
          </cell>
          <cell r="AU733">
            <v>1</v>
          </cell>
        </row>
        <row r="734">
          <cell r="A734" t="str">
            <v>2106-2</v>
          </cell>
          <cell r="B734">
            <v>2106</v>
          </cell>
          <cell r="C734" t="str">
            <v>まちづくりを支えるしくみづくり</v>
          </cell>
          <cell r="D734">
            <v>2</v>
          </cell>
          <cell r="E734" t="str">
            <v>景観・まちづくりに関する相談件数</v>
          </cell>
          <cell r="F734" t="str">
            <v>件</v>
          </cell>
          <cell r="G734" t="str">
            <v>都市計画局</v>
          </cell>
          <cell r="H734" t="str">
            <v>まち再生・創造推進室</v>
          </cell>
          <cell r="I734" t="str">
            <v>222-3503</v>
          </cell>
          <cell r="J734" t="str">
            <v>京都市景観・まちづくりセンターで受け付けた景観・まちづくり活動相談及び京町家なんでも相談並びに京都市交流促進・まちづくりプラザで受け付けたまちづくり相談の合計件数</v>
          </cell>
          <cell r="K734" t="str">
            <v>市内各地域における地域まちづくりの機運の高まりを示す指標</v>
          </cell>
          <cell r="L734" t="str">
            <v>出典：事業担当課調べ</v>
          </cell>
          <cell r="M734" t="str">
            <v>増加する方が良い指標</v>
          </cell>
          <cell r="N734">
            <v>930</v>
          </cell>
          <cell r="O734" t="str">
            <v>-</v>
          </cell>
          <cell r="P734" t="str">
            <v>-</v>
          </cell>
          <cell r="Q734" t="str">
            <v>-</v>
          </cell>
          <cell r="R734" t="str">
            <v>-</v>
          </cell>
          <cell r="S734" t="str">
            <v>R7</v>
          </cell>
          <cell r="T734">
            <v>972</v>
          </cell>
          <cell r="U734" t="str">
            <v>③財政状況や市民ニーズを踏まえて設定する目標値</v>
          </cell>
          <cell r="V734" t="str">
            <v>景観・まちづくりセンタ－における過去10年間の年間相談件数の平均値と交流促進・まちづくりプラザにおける過去の年間相談件数の平均値の合計値とする。</v>
          </cell>
          <cell r="W734">
            <v>909</v>
          </cell>
          <cell r="X734" t="str">
            <v>-</v>
          </cell>
          <cell r="Y734" t="str">
            <v>-</v>
          </cell>
          <cell r="Z734" t="str">
            <v>-</v>
          </cell>
          <cell r="AA734" t="str">
            <v>-</v>
          </cell>
          <cell r="AB734">
            <v>0.97741935483870968</v>
          </cell>
          <cell r="AC734" t="str">
            <v>-</v>
          </cell>
          <cell r="AD734" t="str">
            <v>-</v>
          </cell>
          <cell r="AE734" t="str">
            <v>-</v>
          </cell>
          <cell r="AF734" t="str">
            <v>-</v>
          </cell>
          <cell r="AG734">
            <v>0.93518518518518523</v>
          </cell>
          <cell r="AH734" t="str">
            <v>-</v>
          </cell>
          <cell r="AI734" t="str">
            <v>-</v>
          </cell>
          <cell r="AJ734" t="str">
            <v>-</v>
          </cell>
          <cell r="AK734" t="str">
            <v>-</v>
          </cell>
          <cell r="AL734" t="str">
            <v>-</v>
          </cell>
          <cell r="AM734" t="str">
            <v>-</v>
          </cell>
          <cell r="AN734" t="str">
            <v>目標数値と比較し
a：130％以上
b：110％以上～130％未満
c：90％以上～110％未満
d：70％以上～90％未満
e：70％未満</v>
          </cell>
          <cell r="AO734" t="str">
            <v>目標値に対する達成度が100％の場合をcの中心とし，20％刻みで基準を設定した。</v>
          </cell>
          <cell r="AP734" t="str">
            <v>c</v>
          </cell>
          <cell r="AQ734" t="str">
            <v>-</v>
          </cell>
          <cell r="AR734" t="str">
            <v>-</v>
          </cell>
          <cell r="AS734" t="str">
            <v>-</v>
          </cell>
          <cell r="AT734" t="str">
            <v>-</v>
          </cell>
          <cell r="AU734">
            <v>1</v>
          </cell>
        </row>
        <row r="735">
          <cell r="A735" t="str">
            <v>2106-3</v>
          </cell>
          <cell r="B735">
            <v>2106</v>
          </cell>
          <cell r="C735" t="str">
            <v>まちづくりを支えるしくみづくり</v>
          </cell>
          <cell r="D735">
            <v>3</v>
          </cell>
          <cell r="E735" t="str">
            <v>-</v>
          </cell>
          <cell r="F735" t="str">
            <v>-</v>
          </cell>
          <cell r="G735" t="str">
            <v>-</v>
          </cell>
          <cell r="H735" t="str">
            <v>-</v>
          </cell>
          <cell r="I735" t="str">
            <v>-</v>
          </cell>
          <cell r="J735" t="str">
            <v>-</v>
          </cell>
          <cell r="K735" t="str">
            <v>-</v>
          </cell>
          <cell r="L735" t="str">
            <v>-</v>
          </cell>
          <cell r="M735" t="str">
            <v>-</v>
          </cell>
          <cell r="S735" t="str">
            <v>-</v>
          </cell>
          <cell r="T735" t="str">
            <v>-</v>
          </cell>
          <cell r="U735" t="str">
            <v>-</v>
          </cell>
          <cell r="V735" t="str">
            <v>-</v>
          </cell>
          <cell r="X735" t="str">
            <v>-</v>
          </cell>
          <cell r="Y735" t="str">
            <v>-</v>
          </cell>
          <cell r="Z735" t="str">
            <v>-</v>
          </cell>
          <cell r="AA735" t="str">
            <v>-</v>
          </cell>
          <cell r="AB735" t="str">
            <v>-</v>
          </cell>
          <cell r="AC735" t="str">
            <v>-</v>
          </cell>
          <cell r="AD735" t="str">
            <v>-</v>
          </cell>
          <cell r="AE735" t="str">
            <v>-</v>
          </cell>
          <cell r="AF735" t="str">
            <v>-</v>
          </cell>
          <cell r="AG735" t="str">
            <v>-</v>
          </cell>
          <cell r="AH735" t="str">
            <v>-</v>
          </cell>
          <cell r="AI735" t="str">
            <v>-</v>
          </cell>
          <cell r="AJ735" t="str">
            <v>-</v>
          </cell>
          <cell r="AK735" t="str">
            <v>-</v>
          </cell>
          <cell r="AL735" t="str">
            <v>-</v>
          </cell>
          <cell r="AM735" t="str">
            <v>-</v>
          </cell>
          <cell r="AN735" t="str">
            <v>-</v>
          </cell>
          <cell r="AO735" t="str">
            <v>-</v>
          </cell>
          <cell r="AP735" t="str">
            <v>-</v>
          </cell>
          <cell r="AQ735" t="str">
            <v>-</v>
          </cell>
          <cell r="AR735" t="str">
            <v>-</v>
          </cell>
          <cell r="AS735" t="str">
            <v>-</v>
          </cell>
          <cell r="AT735" t="str">
            <v>-</v>
          </cell>
          <cell r="AU735" t="str">
            <v>-</v>
          </cell>
        </row>
        <row r="736">
          <cell r="A736" t="str">
            <v>2106-4</v>
          </cell>
          <cell r="B736">
            <v>2106</v>
          </cell>
          <cell r="C736" t="str">
            <v>まちづくりを支えるしくみづくり</v>
          </cell>
          <cell r="D736">
            <v>4</v>
          </cell>
          <cell r="E736" t="str">
            <v>-</v>
          </cell>
          <cell r="F736" t="str">
            <v>-</v>
          </cell>
          <cell r="G736" t="str">
            <v>-</v>
          </cell>
          <cell r="H736" t="str">
            <v>-</v>
          </cell>
          <cell r="I736" t="str">
            <v>-</v>
          </cell>
          <cell r="J736" t="str">
            <v>-</v>
          </cell>
          <cell r="K736" t="str">
            <v>-</v>
          </cell>
          <cell r="L736" t="str">
            <v>-</v>
          </cell>
          <cell r="M736" t="str">
            <v>-</v>
          </cell>
          <cell r="S736" t="str">
            <v>-</v>
          </cell>
          <cell r="T736" t="str">
            <v>-</v>
          </cell>
          <cell r="U736" t="str">
            <v>-</v>
          </cell>
          <cell r="V736" t="str">
            <v>-</v>
          </cell>
          <cell r="X736" t="str">
            <v>-</v>
          </cell>
          <cell r="Y736" t="str">
            <v>-</v>
          </cell>
          <cell r="Z736" t="str">
            <v>-</v>
          </cell>
          <cell r="AA736" t="str">
            <v>-</v>
          </cell>
          <cell r="AB736" t="str">
            <v>-</v>
          </cell>
          <cell r="AC736" t="str">
            <v>-</v>
          </cell>
          <cell r="AD736" t="str">
            <v>-</v>
          </cell>
          <cell r="AE736" t="str">
            <v>-</v>
          </cell>
          <cell r="AF736" t="str">
            <v>-</v>
          </cell>
          <cell r="AG736" t="str">
            <v>-</v>
          </cell>
          <cell r="AH736" t="str">
            <v>-</v>
          </cell>
          <cell r="AI736" t="str">
            <v>-</v>
          </cell>
          <cell r="AJ736" t="str">
            <v>-</v>
          </cell>
          <cell r="AK736" t="str">
            <v>-</v>
          </cell>
          <cell r="AL736" t="str">
            <v>-</v>
          </cell>
          <cell r="AM736" t="str">
            <v>-</v>
          </cell>
          <cell r="AN736" t="str">
            <v>-</v>
          </cell>
          <cell r="AO736" t="str">
            <v>-</v>
          </cell>
          <cell r="AP736" t="str">
            <v>-</v>
          </cell>
          <cell r="AQ736" t="str">
            <v>-</v>
          </cell>
          <cell r="AR736" t="str">
            <v>-</v>
          </cell>
          <cell r="AS736" t="str">
            <v>-</v>
          </cell>
          <cell r="AT736" t="str">
            <v>-</v>
          </cell>
          <cell r="AU736" t="str">
            <v>-</v>
          </cell>
        </row>
        <row r="737">
          <cell r="A737" t="str">
            <v>2106-5</v>
          </cell>
          <cell r="B737">
            <v>2106</v>
          </cell>
          <cell r="C737" t="str">
            <v>まちづくりを支えるしくみづくり</v>
          </cell>
          <cell r="D737">
            <v>5</v>
          </cell>
          <cell r="E737" t="str">
            <v>-</v>
          </cell>
          <cell r="F737" t="str">
            <v>-</v>
          </cell>
          <cell r="G737" t="str">
            <v>-</v>
          </cell>
          <cell r="H737" t="str">
            <v>-</v>
          </cell>
          <cell r="I737" t="str">
            <v>-</v>
          </cell>
          <cell r="J737" t="str">
            <v>-</v>
          </cell>
          <cell r="K737" t="str">
            <v>-</v>
          </cell>
          <cell r="L737" t="str">
            <v>-</v>
          </cell>
          <cell r="M737" t="str">
            <v>-</v>
          </cell>
          <cell r="S737" t="str">
            <v>-</v>
          </cell>
          <cell r="T737" t="str">
            <v>-</v>
          </cell>
          <cell r="U737" t="str">
            <v>-</v>
          </cell>
          <cell r="V737" t="str">
            <v>-</v>
          </cell>
          <cell r="X737" t="str">
            <v>-</v>
          </cell>
          <cell r="Y737" t="str">
            <v>-</v>
          </cell>
          <cell r="Z737" t="str">
            <v>-</v>
          </cell>
          <cell r="AA737" t="str">
            <v>-</v>
          </cell>
          <cell r="AB737" t="str">
            <v>-</v>
          </cell>
          <cell r="AC737" t="str">
            <v>-</v>
          </cell>
          <cell r="AD737" t="str">
            <v>-</v>
          </cell>
          <cell r="AE737" t="str">
            <v>-</v>
          </cell>
          <cell r="AF737" t="str">
            <v>-</v>
          </cell>
          <cell r="AG737" t="str">
            <v>-</v>
          </cell>
          <cell r="AH737" t="str">
            <v>-</v>
          </cell>
          <cell r="AI737" t="str">
            <v>-</v>
          </cell>
          <cell r="AJ737" t="str">
            <v>-</v>
          </cell>
          <cell r="AK737" t="str">
            <v>-</v>
          </cell>
          <cell r="AL737" t="str">
            <v>-</v>
          </cell>
          <cell r="AM737" t="str">
            <v>-</v>
          </cell>
          <cell r="AN737" t="str">
            <v>-</v>
          </cell>
          <cell r="AO737" t="str">
            <v>-</v>
          </cell>
          <cell r="AP737" t="str">
            <v>-</v>
          </cell>
          <cell r="AQ737" t="str">
            <v>-</v>
          </cell>
          <cell r="AR737" t="str">
            <v>-</v>
          </cell>
          <cell r="AS737" t="str">
            <v>-</v>
          </cell>
          <cell r="AT737" t="str">
            <v>-</v>
          </cell>
          <cell r="AU737" t="str">
            <v>-</v>
          </cell>
        </row>
        <row r="738">
          <cell r="A738" t="str">
            <v>2106-6</v>
          </cell>
          <cell r="B738">
            <v>2106</v>
          </cell>
          <cell r="C738" t="str">
            <v>まちづくりを支えるしくみづくり</v>
          </cell>
          <cell r="D738">
            <v>6</v>
          </cell>
          <cell r="E738" t="str">
            <v>-</v>
          </cell>
          <cell r="F738" t="str">
            <v>-</v>
          </cell>
          <cell r="G738" t="str">
            <v>-</v>
          </cell>
          <cell r="H738" t="str">
            <v>-</v>
          </cell>
          <cell r="I738" t="str">
            <v>-</v>
          </cell>
          <cell r="J738" t="str">
            <v>-</v>
          </cell>
          <cell r="K738" t="str">
            <v>-</v>
          </cell>
          <cell r="L738" t="str">
            <v>-</v>
          </cell>
          <cell r="M738" t="str">
            <v>-</v>
          </cell>
          <cell r="S738" t="str">
            <v>-</v>
          </cell>
          <cell r="T738" t="str">
            <v>-</v>
          </cell>
          <cell r="U738" t="str">
            <v>-</v>
          </cell>
          <cell r="V738" t="str">
            <v>-</v>
          </cell>
          <cell r="X738" t="str">
            <v>-</v>
          </cell>
          <cell r="Y738" t="str">
            <v>-</v>
          </cell>
          <cell r="Z738" t="str">
            <v>-</v>
          </cell>
          <cell r="AA738" t="str">
            <v>-</v>
          </cell>
          <cell r="AB738" t="str">
            <v>-</v>
          </cell>
          <cell r="AC738" t="str">
            <v>-</v>
          </cell>
          <cell r="AD738" t="str">
            <v>-</v>
          </cell>
          <cell r="AE738" t="str">
            <v>-</v>
          </cell>
          <cell r="AF738" t="str">
            <v>-</v>
          </cell>
          <cell r="AG738" t="str">
            <v>-</v>
          </cell>
          <cell r="AH738" t="str">
            <v>-</v>
          </cell>
          <cell r="AI738" t="str">
            <v>-</v>
          </cell>
          <cell r="AJ738" t="str">
            <v>-</v>
          </cell>
          <cell r="AK738" t="str">
            <v>-</v>
          </cell>
          <cell r="AL738" t="str">
            <v>-</v>
          </cell>
          <cell r="AM738" t="str">
            <v>-</v>
          </cell>
          <cell r="AN738" t="str">
            <v>-</v>
          </cell>
          <cell r="AO738" t="str">
            <v>-</v>
          </cell>
          <cell r="AP738" t="str">
            <v>-</v>
          </cell>
          <cell r="AQ738" t="str">
            <v>-</v>
          </cell>
          <cell r="AR738" t="str">
            <v>-</v>
          </cell>
          <cell r="AS738" t="str">
            <v>-</v>
          </cell>
          <cell r="AT738" t="str">
            <v>-</v>
          </cell>
          <cell r="AU738" t="str">
            <v>-</v>
          </cell>
        </row>
        <row r="739">
          <cell r="A739" t="str">
            <v>2106-7</v>
          </cell>
          <cell r="B739">
            <v>2106</v>
          </cell>
          <cell r="C739" t="str">
            <v>まちづくりを支えるしくみづくり</v>
          </cell>
          <cell r="D739">
            <v>7</v>
          </cell>
          <cell r="E739" t="str">
            <v>-</v>
          </cell>
          <cell r="F739" t="str">
            <v>-</v>
          </cell>
          <cell r="G739" t="str">
            <v>-</v>
          </cell>
          <cell r="H739" t="str">
            <v>-</v>
          </cell>
          <cell r="I739" t="str">
            <v>-</v>
          </cell>
          <cell r="J739" t="str">
            <v>-</v>
          </cell>
          <cell r="K739" t="str">
            <v>-</v>
          </cell>
          <cell r="L739" t="str">
            <v>-</v>
          </cell>
          <cell r="M739" t="str">
            <v>-</v>
          </cell>
          <cell r="S739" t="str">
            <v>-</v>
          </cell>
          <cell r="T739" t="str">
            <v>-</v>
          </cell>
          <cell r="U739" t="str">
            <v>-</v>
          </cell>
          <cell r="V739" t="str">
            <v>-</v>
          </cell>
          <cell r="X739" t="str">
            <v>-</v>
          </cell>
          <cell r="Y739" t="str">
            <v>-</v>
          </cell>
          <cell r="Z739" t="str">
            <v>-</v>
          </cell>
          <cell r="AA739" t="str">
            <v>-</v>
          </cell>
          <cell r="AB739" t="str">
            <v>-</v>
          </cell>
          <cell r="AC739" t="str">
            <v>-</v>
          </cell>
          <cell r="AD739" t="str">
            <v>-</v>
          </cell>
          <cell r="AE739" t="str">
            <v>-</v>
          </cell>
          <cell r="AF739" t="str">
            <v>-</v>
          </cell>
          <cell r="AG739" t="str">
            <v>-</v>
          </cell>
          <cell r="AH739" t="str">
            <v>-</v>
          </cell>
          <cell r="AI739" t="str">
            <v>-</v>
          </cell>
          <cell r="AJ739" t="str">
            <v>-</v>
          </cell>
          <cell r="AK739" t="str">
            <v>-</v>
          </cell>
          <cell r="AL739" t="str">
            <v>-</v>
          </cell>
          <cell r="AM739" t="str">
            <v>-</v>
          </cell>
          <cell r="AN739" t="str">
            <v>-</v>
          </cell>
          <cell r="AO739" t="str">
            <v>-</v>
          </cell>
          <cell r="AP739" t="str">
            <v>-</v>
          </cell>
          <cell r="AQ739" t="str">
            <v>-</v>
          </cell>
          <cell r="AR739" t="str">
            <v>-</v>
          </cell>
          <cell r="AS739" t="str">
            <v>-</v>
          </cell>
          <cell r="AT739" t="str">
            <v>-</v>
          </cell>
          <cell r="AU739" t="str">
            <v>-</v>
          </cell>
        </row>
        <row r="740">
          <cell r="A740" t="str">
            <v>2106-8</v>
          </cell>
          <cell r="B740">
            <v>2106</v>
          </cell>
          <cell r="C740" t="str">
            <v>まちづくりを支えるしくみづくり</v>
          </cell>
          <cell r="D740">
            <v>8</v>
          </cell>
          <cell r="E740" t="str">
            <v>-</v>
          </cell>
          <cell r="F740" t="str">
            <v>-</v>
          </cell>
          <cell r="G740" t="str">
            <v>-</v>
          </cell>
          <cell r="H740" t="str">
            <v>-</v>
          </cell>
          <cell r="I740" t="str">
            <v>-</v>
          </cell>
          <cell r="J740" t="str">
            <v>-</v>
          </cell>
          <cell r="K740" t="str">
            <v>-</v>
          </cell>
          <cell r="L740" t="str">
            <v>-</v>
          </cell>
          <cell r="M740" t="str">
            <v>-</v>
          </cell>
          <cell r="S740" t="str">
            <v>-</v>
          </cell>
          <cell r="T740" t="str">
            <v>-</v>
          </cell>
          <cell r="U740" t="str">
            <v>-</v>
          </cell>
          <cell r="V740" t="str">
            <v>-</v>
          </cell>
          <cell r="X740" t="str">
            <v>-</v>
          </cell>
          <cell r="Y740" t="str">
            <v>-</v>
          </cell>
          <cell r="Z740" t="str">
            <v>-</v>
          </cell>
          <cell r="AA740" t="str">
            <v>-</v>
          </cell>
          <cell r="AB740" t="str">
            <v>-</v>
          </cell>
          <cell r="AC740" t="str">
            <v>-</v>
          </cell>
          <cell r="AD740" t="str">
            <v>-</v>
          </cell>
          <cell r="AE740" t="str">
            <v>-</v>
          </cell>
          <cell r="AF740" t="str">
            <v>-</v>
          </cell>
          <cell r="AG740" t="str">
            <v>-</v>
          </cell>
          <cell r="AH740" t="str">
            <v>-</v>
          </cell>
          <cell r="AI740" t="str">
            <v>-</v>
          </cell>
          <cell r="AJ740" t="str">
            <v>-</v>
          </cell>
          <cell r="AK740" t="str">
            <v>-</v>
          </cell>
          <cell r="AL740" t="str">
            <v>-</v>
          </cell>
          <cell r="AM740" t="str">
            <v>-</v>
          </cell>
          <cell r="AN740" t="str">
            <v>-</v>
          </cell>
          <cell r="AO740" t="str">
            <v>-</v>
          </cell>
          <cell r="AP740" t="str">
            <v>-</v>
          </cell>
          <cell r="AQ740" t="str">
            <v>-</v>
          </cell>
          <cell r="AR740" t="str">
            <v>-</v>
          </cell>
          <cell r="AS740" t="str">
            <v>-</v>
          </cell>
          <cell r="AT740" t="str">
            <v>-</v>
          </cell>
          <cell r="AU740" t="str">
            <v>-</v>
          </cell>
        </row>
        <row r="741">
          <cell r="A741" t="str">
            <v>2106-9</v>
          </cell>
          <cell r="B741">
            <v>2106</v>
          </cell>
          <cell r="C741" t="str">
            <v>まちづくりを支えるしくみづくり</v>
          </cell>
          <cell r="D741">
            <v>9</v>
          </cell>
          <cell r="E741" t="str">
            <v>-</v>
          </cell>
          <cell r="F741" t="str">
            <v>-</v>
          </cell>
          <cell r="G741" t="str">
            <v>-</v>
          </cell>
          <cell r="H741" t="str">
            <v>-</v>
          </cell>
          <cell r="I741" t="str">
            <v>-</v>
          </cell>
          <cell r="J741" t="str">
            <v>-</v>
          </cell>
          <cell r="K741" t="str">
            <v>-</v>
          </cell>
          <cell r="L741" t="str">
            <v>-</v>
          </cell>
          <cell r="M741" t="str">
            <v>-</v>
          </cell>
          <cell r="S741" t="str">
            <v>-</v>
          </cell>
          <cell r="T741" t="str">
            <v>-</v>
          </cell>
          <cell r="U741" t="str">
            <v>-</v>
          </cell>
          <cell r="V741" t="str">
            <v>-</v>
          </cell>
          <cell r="X741" t="str">
            <v>-</v>
          </cell>
          <cell r="Y741" t="str">
            <v>-</v>
          </cell>
          <cell r="Z741" t="str">
            <v>-</v>
          </cell>
          <cell r="AA741" t="str">
            <v>-</v>
          </cell>
          <cell r="AB741" t="str">
            <v>-</v>
          </cell>
          <cell r="AC741" t="str">
            <v>-</v>
          </cell>
          <cell r="AD741" t="str">
            <v>-</v>
          </cell>
          <cell r="AE741" t="str">
            <v>-</v>
          </cell>
          <cell r="AF741" t="str">
            <v>-</v>
          </cell>
          <cell r="AG741" t="str">
            <v>-</v>
          </cell>
          <cell r="AH741" t="str">
            <v>-</v>
          </cell>
          <cell r="AI741" t="str">
            <v>-</v>
          </cell>
          <cell r="AJ741" t="str">
            <v>-</v>
          </cell>
          <cell r="AK741" t="str">
            <v>-</v>
          </cell>
          <cell r="AL741" t="str">
            <v>-</v>
          </cell>
          <cell r="AM741" t="str">
            <v>-</v>
          </cell>
          <cell r="AN741" t="str">
            <v>-</v>
          </cell>
          <cell r="AO741" t="str">
            <v>-</v>
          </cell>
          <cell r="AP741" t="str">
            <v>-</v>
          </cell>
          <cell r="AQ741" t="str">
            <v>-</v>
          </cell>
          <cell r="AR741" t="str">
            <v>-</v>
          </cell>
          <cell r="AS741" t="str">
            <v>-</v>
          </cell>
          <cell r="AT741" t="str">
            <v>-</v>
          </cell>
          <cell r="AU741" t="str">
            <v>-</v>
          </cell>
        </row>
        <row r="742">
          <cell r="A742" t="str">
            <v>2201-1</v>
          </cell>
          <cell r="B742">
            <v>2201</v>
          </cell>
          <cell r="C742" t="str">
            <v>自然的・歴史的景観の保全</v>
          </cell>
          <cell r="D742">
            <v>1</v>
          </cell>
          <cell r="E742" t="str">
            <v>三山森林景観保全・再生ガイドラインに基づく森林整備面積(本市施策によるもの)</v>
          </cell>
          <cell r="F742" t="str">
            <v>ha</v>
          </cell>
          <cell r="G742" t="str">
            <v>都市計画局</v>
          </cell>
          <cell r="H742" t="str">
            <v>風致保全課</v>
          </cell>
          <cell r="I742" t="str">
            <v>222-3475</v>
          </cell>
          <cell r="J742" t="str">
            <v>森林景観を保全・再生するために本市が整備等を行った面積</v>
          </cell>
          <cell r="K742" t="str">
            <v>景観を保全する重要な要素となっている森林の整備面積を示す指標</v>
          </cell>
          <cell r="L742" t="str">
            <v>出典：事業担当課調べ</v>
          </cell>
          <cell r="M742" t="str">
            <v>増加する方が良い指標</v>
          </cell>
          <cell r="N742">
            <v>1.1599999999999999</v>
          </cell>
          <cell r="O742">
            <v>2.3199999999999998</v>
          </cell>
          <cell r="P742">
            <v>3.48</v>
          </cell>
          <cell r="Q742">
            <v>4.6399999999999997</v>
          </cell>
          <cell r="R742">
            <v>5.8</v>
          </cell>
          <cell r="S742" t="str">
            <v>R7</v>
          </cell>
          <cell r="T742">
            <v>7</v>
          </cell>
          <cell r="U742" t="str">
            <v>②トレンド(すう勢値)による目標値</v>
          </cell>
          <cell r="V742" t="str">
            <v>「四季・彩りの森復活プロジェクト」に掲げる目標の一部となる5ha及び，本市が買い入れた山林の一部となる2haを加えた数値とする。</v>
          </cell>
          <cell r="W742">
            <v>4.5</v>
          </cell>
          <cell r="X742" t="str">
            <v>-</v>
          </cell>
          <cell r="Y742" t="str">
            <v>-</v>
          </cell>
          <cell r="Z742" t="str">
            <v>-</v>
          </cell>
          <cell r="AA742" t="str">
            <v>-</v>
          </cell>
          <cell r="AB742">
            <v>3.8793103448275863</v>
          </cell>
          <cell r="AC742" t="str">
            <v>-</v>
          </cell>
          <cell r="AD742" t="str">
            <v>-</v>
          </cell>
          <cell r="AE742" t="str">
            <v>-</v>
          </cell>
          <cell r="AF742" t="str">
            <v>-</v>
          </cell>
          <cell r="AG742">
            <v>0.6428571428571429</v>
          </cell>
          <cell r="AH742" t="str">
            <v>-</v>
          </cell>
          <cell r="AI742" t="str">
            <v>-</v>
          </cell>
          <cell r="AJ742" t="str">
            <v>-</v>
          </cell>
          <cell r="AK742" t="str">
            <v>-</v>
          </cell>
          <cell r="AL742" t="str">
            <v>-</v>
          </cell>
          <cell r="AM742" t="str">
            <v>-</v>
          </cell>
          <cell r="AN742" t="str">
            <v>各年度の単年度目標値に対する達成度が
a：80％以上
b：60％以上～80％未満
c：40％以上～60％未満
d：20％以上～40％未満
e：20％未満</v>
          </cell>
          <cell r="AO742" t="str">
            <v>民有林の整備は，所有者の金銭的な負担の発生や民有地同士の境界等の個別の事情によるところが大きいことを踏まえ，単年度目標値に対する達成度が80％以上の場合をaとし，以下20％刻みで基準を設定した。</v>
          </cell>
          <cell r="AP742" t="str">
            <v>a</v>
          </cell>
          <cell r="AQ742" t="str">
            <v>-</v>
          </cell>
          <cell r="AR742" t="str">
            <v>-</v>
          </cell>
          <cell r="AS742" t="str">
            <v>-</v>
          </cell>
          <cell r="AT742" t="str">
            <v>-</v>
          </cell>
          <cell r="AU742">
            <v>1</v>
          </cell>
        </row>
        <row r="743">
          <cell r="A743" t="str">
            <v>2201-2</v>
          </cell>
          <cell r="B743">
            <v>2201</v>
          </cell>
          <cell r="C743" t="str">
            <v>自然的・歴史的景観の保全</v>
          </cell>
          <cell r="D743">
            <v>2</v>
          </cell>
          <cell r="E743" t="str">
            <v>-</v>
          </cell>
          <cell r="F743" t="str">
            <v>-</v>
          </cell>
          <cell r="G743" t="str">
            <v>-</v>
          </cell>
          <cell r="H743" t="str">
            <v>-</v>
          </cell>
          <cell r="I743" t="str">
            <v>-</v>
          </cell>
          <cell r="J743" t="str">
            <v>-</v>
          </cell>
          <cell r="K743" t="str">
            <v>-</v>
          </cell>
          <cell r="L743" t="str">
            <v>-</v>
          </cell>
          <cell r="M743" t="str">
            <v>-</v>
          </cell>
          <cell r="S743" t="str">
            <v>-</v>
          </cell>
          <cell r="T743" t="str">
            <v>-</v>
          </cell>
          <cell r="U743" t="str">
            <v>-</v>
          </cell>
          <cell r="V743" t="str">
            <v>-</v>
          </cell>
          <cell r="X743" t="str">
            <v>-</v>
          </cell>
          <cell r="Y743" t="str">
            <v>-</v>
          </cell>
          <cell r="Z743" t="str">
            <v>-</v>
          </cell>
          <cell r="AA743" t="str">
            <v>-</v>
          </cell>
          <cell r="AB743" t="str">
            <v>-</v>
          </cell>
          <cell r="AC743" t="str">
            <v>-</v>
          </cell>
          <cell r="AD743" t="str">
            <v>-</v>
          </cell>
          <cell r="AE743" t="str">
            <v>-</v>
          </cell>
          <cell r="AF743" t="str">
            <v>-</v>
          </cell>
          <cell r="AG743" t="str">
            <v>-</v>
          </cell>
          <cell r="AH743" t="str">
            <v>-</v>
          </cell>
          <cell r="AI743" t="str">
            <v>-</v>
          </cell>
          <cell r="AJ743" t="str">
            <v>-</v>
          </cell>
          <cell r="AK743" t="str">
            <v>-</v>
          </cell>
          <cell r="AL743" t="str">
            <v>-</v>
          </cell>
          <cell r="AM743" t="str">
            <v>-</v>
          </cell>
          <cell r="AN743" t="str">
            <v>-</v>
          </cell>
          <cell r="AO743" t="str">
            <v>-</v>
          </cell>
          <cell r="AP743" t="str">
            <v>-</v>
          </cell>
          <cell r="AQ743" t="str">
            <v>-</v>
          </cell>
          <cell r="AR743" t="str">
            <v>-</v>
          </cell>
          <cell r="AS743" t="str">
            <v>-</v>
          </cell>
          <cell r="AT743" t="str">
            <v>-</v>
          </cell>
          <cell r="AU743" t="str">
            <v>-</v>
          </cell>
        </row>
        <row r="744">
          <cell r="A744" t="str">
            <v>2201-3</v>
          </cell>
          <cell r="B744">
            <v>2201</v>
          </cell>
          <cell r="C744" t="str">
            <v>自然的・歴史的景観の保全</v>
          </cell>
          <cell r="D744">
            <v>3</v>
          </cell>
          <cell r="E744" t="str">
            <v>-</v>
          </cell>
          <cell r="F744" t="str">
            <v>-</v>
          </cell>
          <cell r="G744" t="str">
            <v>-</v>
          </cell>
          <cell r="H744" t="str">
            <v>-</v>
          </cell>
          <cell r="I744" t="str">
            <v>-</v>
          </cell>
          <cell r="J744" t="str">
            <v>-</v>
          </cell>
          <cell r="K744" t="str">
            <v>-</v>
          </cell>
          <cell r="L744" t="str">
            <v>-</v>
          </cell>
          <cell r="M744" t="str">
            <v>-</v>
          </cell>
          <cell r="S744" t="str">
            <v>-</v>
          </cell>
          <cell r="T744" t="str">
            <v>-</v>
          </cell>
          <cell r="U744" t="str">
            <v>-</v>
          </cell>
          <cell r="V744" t="str">
            <v>-</v>
          </cell>
          <cell r="X744" t="str">
            <v>-</v>
          </cell>
          <cell r="Y744" t="str">
            <v>-</v>
          </cell>
          <cell r="Z744" t="str">
            <v>-</v>
          </cell>
          <cell r="AA744" t="str">
            <v>-</v>
          </cell>
          <cell r="AB744" t="str">
            <v>-</v>
          </cell>
          <cell r="AC744" t="str">
            <v>-</v>
          </cell>
          <cell r="AD744" t="str">
            <v>-</v>
          </cell>
          <cell r="AE744" t="str">
            <v>-</v>
          </cell>
          <cell r="AF744" t="str">
            <v>-</v>
          </cell>
          <cell r="AG744" t="str">
            <v>-</v>
          </cell>
          <cell r="AH744" t="str">
            <v>-</v>
          </cell>
          <cell r="AI744" t="str">
            <v>-</v>
          </cell>
          <cell r="AJ744" t="str">
            <v>-</v>
          </cell>
          <cell r="AK744" t="str">
            <v>-</v>
          </cell>
          <cell r="AL744" t="str">
            <v>-</v>
          </cell>
          <cell r="AM744" t="str">
            <v>-</v>
          </cell>
          <cell r="AN744" t="str">
            <v>-</v>
          </cell>
          <cell r="AO744" t="str">
            <v>-</v>
          </cell>
          <cell r="AP744" t="str">
            <v>-</v>
          </cell>
          <cell r="AQ744" t="str">
            <v>-</v>
          </cell>
          <cell r="AR744" t="str">
            <v>-</v>
          </cell>
          <cell r="AS744" t="str">
            <v>-</v>
          </cell>
          <cell r="AT744" t="str">
            <v>-</v>
          </cell>
          <cell r="AU744" t="str">
            <v>-</v>
          </cell>
        </row>
        <row r="745">
          <cell r="A745" t="str">
            <v>2201-4</v>
          </cell>
          <cell r="B745">
            <v>2201</v>
          </cell>
          <cell r="C745" t="str">
            <v>自然的・歴史的景観の保全</v>
          </cell>
          <cell r="D745">
            <v>4</v>
          </cell>
          <cell r="E745" t="str">
            <v>-</v>
          </cell>
          <cell r="F745" t="str">
            <v>-</v>
          </cell>
          <cell r="G745" t="str">
            <v>-</v>
          </cell>
          <cell r="H745" t="str">
            <v>-</v>
          </cell>
          <cell r="I745" t="str">
            <v>-</v>
          </cell>
          <cell r="J745" t="str">
            <v>-</v>
          </cell>
          <cell r="K745" t="str">
            <v>-</v>
          </cell>
          <cell r="L745" t="str">
            <v>-</v>
          </cell>
          <cell r="M745" t="str">
            <v>-</v>
          </cell>
          <cell r="S745" t="str">
            <v>-</v>
          </cell>
          <cell r="T745" t="str">
            <v>-</v>
          </cell>
          <cell r="U745" t="str">
            <v>-</v>
          </cell>
          <cell r="V745" t="str">
            <v>-</v>
          </cell>
          <cell r="X745" t="str">
            <v>-</v>
          </cell>
          <cell r="Y745" t="str">
            <v>-</v>
          </cell>
          <cell r="Z745" t="str">
            <v>-</v>
          </cell>
          <cell r="AA745" t="str">
            <v>-</v>
          </cell>
          <cell r="AB745" t="str">
            <v>-</v>
          </cell>
          <cell r="AC745" t="str">
            <v>-</v>
          </cell>
          <cell r="AD745" t="str">
            <v>-</v>
          </cell>
          <cell r="AE745" t="str">
            <v>-</v>
          </cell>
          <cell r="AF745" t="str">
            <v>-</v>
          </cell>
          <cell r="AG745" t="str">
            <v>-</v>
          </cell>
          <cell r="AH745" t="str">
            <v>-</v>
          </cell>
          <cell r="AI745" t="str">
            <v>-</v>
          </cell>
          <cell r="AJ745" t="str">
            <v>-</v>
          </cell>
          <cell r="AK745" t="str">
            <v>-</v>
          </cell>
          <cell r="AL745" t="str">
            <v>-</v>
          </cell>
          <cell r="AM745" t="str">
            <v>-</v>
          </cell>
          <cell r="AN745" t="str">
            <v>-</v>
          </cell>
          <cell r="AO745" t="str">
            <v>-</v>
          </cell>
          <cell r="AP745" t="str">
            <v>-</v>
          </cell>
          <cell r="AQ745" t="str">
            <v>-</v>
          </cell>
          <cell r="AR745" t="str">
            <v>-</v>
          </cell>
          <cell r="AS745" t="str">
            <v>-</v>
          </cell>
          <cell r="AT745" t="str">
            <v>-</v>
          </cell>
          <cell r="AU745" t="str">
            <v>-</v>
          </cell>
        </row>
        <row r="746">
          <cell r="A746" t="str">
            <v>2201-5</v>
          </cell>
          <cell r="B746">
            <v>2201</v>
          </cell>
          <cell r="C746" t="str">
            <v>自然的・歴史的景観の保全</v>
          </cell>
          <cell r="D746">
            <v>5</v>
          </cell>
          <cell r="E746" t="str">
            <v>-</v>
          </cell>
          <cell r="F746" t="str">
            <v>-</v>
          </cell>
          <cell r="G746" t="str">
            <v>-</v>
          </cell>
          <cell r="H746" t="str">
            <v>-</v>
          </cell>
          <cell r="I746" t="str">
            <v>-</v>
          </cell>
          <cell r="J746" t="str">
            <v>-</v>
          </cell>
          <cell r="K746" t="str">
            <v>-</v>
          </cell>
          <cell r="L746" t="str">
            <v>-</v>
          </cell>
          <cell r="M746" t="str">
            <v>-</v>
          </cell>
          <cell r="S746" t="str">
            <v>-</v>
          </cell>
          <cell r="T746" t="str">
            <v>-</v>
          </cell>
          <cell r="U746" t="str">
            <v>-</v>
          </cell>
          <cell r="V746" t="str">
            <v>-</v>
          </cell>
          <cell r="X746" t="str">
            <v>-</v>
          </cell>
          <cell r="Y746" t="str">
            <v>-</v>
          </cell>
          <cell r="Z746" t="str">
            <v>-</v>
          </cell>
          <cell r="AA746" t="str">
            <v>-</v>
          </cell>
          <cell r="AB746" t="str">
            <v>-</v>
          </cell>
          <cell r="AC746" t="str">
            <v>-</v>
          </cell>
          <cell r="AD746" t="str">
            <v>-</v>
          </cell>
          <cell r="AE746" t="str">
            <v>-</v>
          </cell>
          <cell r="AF746" t="str">
            <v>-</v>
          </cell>
          <cell r="AG746" t="str">
            <v>-</v>
          </cell>
          <cell r="AH746" t="str">
            <v>-</v>
          </cell>
          <cell r="AI746" t="str">
            <v>-</v>
          </cell>
          <cell r="AJ746" t="str">
            <v>-</v>
          </cell>
          <cell r="AK746" t="str">
            <v>-</v>
          </cell>
          <cell r="AL746" t="str">
            <v>-</v>
          </cell>
          <cell r="AM746" t="str">
            <v>-</v>
          </cell>
          <cell r="AN746" t="str">
            <v>-</v>
          </cell>
          <cell r="AO746" t="str">
            <v>-</v>
          </cell>
          <cell r="AP746" t="str">
            <v>-</v>
          </cell>
          <cell r="AQ746" t="str">
            <v>-</v>
          </cell>
          <cell r="AR746" t="str">
            <v>-</v>
          </cell>
          <cell r="AS746" t="str">
            <v>-</v>
          </cell>
          <cell r="AT746" t="str">
            <v>-</v>
          </cell>
          <cell r="AU746" t="str">
            <v>-</v>
          </cell>
        </row>
        <row r="747">
          <cell r="A747" t="str">
            <v>2201-6</v>
          </cell>
          <cell r="B747">
            <v>2201</v>
          </cell>
          <cell r="C747" t="str">
            <v>自然的・歴史的景観の保全</v>
          </cell>
          <cell r="D747">
            <v>6</v>
          </cell>
          <cell r="E747" t="str">
            <v>-</v>
          </cell>
          <cell r="F747" t="str">
            <v>-</v>
          </cell>
          <cell r="G747" t="str">
            <v>-</v>
          </cell>
          <cell r="H747" t="str">
            <v>-</v>
          </cell>
          <cell r="I747" t="str">
            <v>-</v>
          </cell>
          <cell r="J747" t="str">
            <v>-</v>
          </cell>
          <cell r="K747" t="str">
            <v>-</v>
          </cell>
          <cell r="L747" t="str">
            <v>-</v>
          </cell>
          <cell r="M747" t="str">
            <v>-</v>
          </cell>
          <cell r="S747" t="str">
            <v>-</v>
          </cell>
          <cell r="T747" t="str">
            <v>-</v>
          </cell>
          <cell r="U747" t="str">
            <v>-</v>
          </cell>
          <cell r="V747" t="str">
            <v>-</v>
          </cell>
          <cell r="X747" t="str">
            <v>-</v>
          </cell>
          <cell r="Y747" t="str">
            <v>-</v>
          </cell>
          <cell r="Z747" t="str">
            <v>-</v>
          </cell>
          <cell r="AA747" t="str">
            <v>-</v>
          </cell>
          <cell r="AB747" t="str">
            <v>-</v>
          </cell>
          <cell r="AC747" t="str">
            <v>-</v>
          </cell>
          <cell r="AD747" t="str">
            <v>-</v>
          </cell>
          <cell r="AE747" t="str">
            <v>-</v>
          </cell>
          <cell r="AF747" t="str">
            <v>-</v>
          </cell>
          <cell r="AG747" t="str">
            <v>-</v>
          </cell>
          <cell r="AH747" t="str">
            <v>-</v>
          </cell>
          <cell r="AI747" t="str">
            <v>-</v>
          </cell>
          <cell r="AJ747" t="str">
            <v>-</v>
          </cell>
          <cell r="AK747" t="str">
            <v>-</v>
          </cell>
          <cell r="AL747" t="str">
            <v>-</v>
          </cell>
          <cell r="AM747" t="str">
            <v>-</v>
          </cell>
          <cell r="AN747" t="str">
            <v>-</v>
          </cell>
          <cell r="AO747" t="str">
            <v>-</v>
          </cell>
          <cell r="AP747" t="str">
            <v>-</v>
          </cell>
          <cell r="AQ747" t="str">
            <v>-</v>
          </cell>
          <cell r="AR747" t="str">
            <v>-</v>
          </cell>
          <cell r="AS747" t="str">
            <v>-</v>
          </cell>
          <cell r="AT747" t="str">
            <v>-</v>
          </cell>
          <cell r="AU747" t="str">
            <v>-</v>
          </cell>
        </row>
        <row r="748">
          <cell r="A748" t="str">
            <v>2201-7</v>
          </cell>
          <cell r="B748">
            <v>2201</v>
          </cell>
          <cell r="C748" t="str">
            <v>自然的・歴史的景観の保全</v>
          </cell>
          <cell r="D748">
            <v>7</v>
          </cell>
          <cell r="E748" t="str">
            <v>-</v>
          </cell>
          <cell r="F748" t="str">
            <v>-</v>
          </cell>
          <cell r="G748" t="str">
            <v>-</v>
          </cell>
          <cell r="H748" t="str">
            <v>-</v>
          </cell>
          <cell r="I748" t="str">
            <v>-</v>
          </cell>
          <cell r="J748" t="str">
            <v>-</v>
          </cell>
          <cell r="K748" t="str">
            <v>-</v>
          </cell>
          <cell r="L748" t="str">
            <v>-</v>
          </cell>
          <cell r="M748" t="str">
            <v>-</v>
          </cell>
          <cell r="S748" t="str">
            <v>-</v>
          </cell>
          <cell r="T748" t="str">
            <v>-</v>
          </cell>
          <cell r="U748" t="str">
            <v>-</v>
          </cell>
          <cell r="V748" t="str">
            <v>-</v>
          </cell>
          <cell r="X748" t="str">
            <v>-</v>
          </cell>
          <cell r="Y748" t="str">
            <v>-</v>
          </cell>
          <cell r="Z748" t="str">
            <v>-</v>
          </cell>
          <cell r="AA748" t="str">
            <v>-</v>
          </cell>
          <cell r="AB748" t="str">
            <v>-</v>
          </cell>
          <cell r="AC748" t="str">
            <v>-</v>
          </cell>
          <cell r="AD748" t="str">
            <v>-</v>
          </cell>
          <cell r="AE748" t="str">
            <v>-</v>
          </cell>
          <cell r="AF748" t="str">
            <v>-</v>
          </cell>
          <cell r="AG748" t="str">
            <v>-</v>
          </cell>
          <cell r="AH748" t="str">
            <v>-</v>
          </cell>
          <cell r="AI748" t="str">
            <v>-</v>
          </cell>
          <cell r="AJ748" t="str">
            <v>-</v>
          </cell>
          <cell r="AK748" t="str">
            <v>-</v>
          </cell>
          <cell r="AL748" t="str">
            <v>-</v>
          </cell>
          <cell r="AM748" t="str">
            <v>-</v>
          </cell>
          <cell r="AN748" t="str">
            <v>-</v>
          </cell>
          <cell r="AO748" t="str">
            <v>-</v>
          </cell>
          <cell r="AP748" t="str">
            <v>-</v>
          </cell>
          <cell r="AQ748" t="str">
            <v>-</v>
          </cell>
          <cell r="AR748" t="str">
            <v>-</v>
          </cell>
          <cell r="AS748" t="str">
            <v>-</v>
          </cell>
          <cell r="AT748" t="str">
            <v>-</v>
          </cell>
          <cell r="AU748" t="str">
            <v>-</v>
          </cell>
        </row>
        <row r="749">
          <cell r="A749" t="str">
            <v>2201-8</v>
          </cell>
          <cell r="B749">
            <v>2201</v>
          </cell>
          <cell r="C749" t="str">
            <v>自然的・歴史的景観の保全</v>
          </cell>
          <cell r="D749">
            <v>8</v>
          </cell>
          <cell r="E749" t="str">
            <v>-</v>
          </cell>
          <cell r="F749" t="str">
            <v>-</v>
          </cell>
          <cell r="G749" t="str">
            <v>-</v>
          </cell>
          <cell r="H749" t="str">
            <v>-</v>
          </cell>
          <cell r="I749" t="str">
            <v>-</v>
          </cell>
          <cell r="J749" t="str">
            <v>-</v>
          </cell>
          <cell r="K749" t="str">
            <v>-</v>
          </cell>
          <cell r="L749" t="str">
            <v>-</v>
          </cell>
          <cell r="M749" t="str">
            <v>-</v>
          </cell>
          <cell r="S749" t="str">
            <v>-</v>
          </cell>
          <cell r="T749" t="str">
            <v>-</v>
          </cell>
          <cell r="U749" t="str">
            <v>-</v>
          </cell>
          <cell r="V749" t="str">
            <v>-</v>
          </cell>
          <cell r="X749" t="str">
            <v>-</v>
          </cell>
          <cell r="Y749" t="str">
            <v>-</v>
          </cell>
          <cell r="Z749" t="str">
            <v>-</v>
          </cell>
          <cell r="AA749" t="str">
            <v>-</v>
          </cell>
          <cell r="AB749" t="str">
            <v>-</v>
          </cell>
          <cell r="AC749" t="str">
            <v>-</v>
          </cell>
          <cell r="AD749" t="str">
            <v>-</v>
          </cell>
          <cell r="AE749" t="str">
            <v>-</v>
          </cell>
          <cell r="AF749" t="str">
            <v>-</v>
          </cell>
          <cell r="AG749" t="str">
            <v>-</v>
          </cell>
          <cell r="AH749" t="str">
            <v>-</v>
          </cell>
          <cell r="AI749" t="str">
            <v>-</v>
          </cell>
          <cell r="AJ749" t="str">
            <v>-</v>
          </cell>
          <cell r="AK749" t="str">
            <v>-</v>
          </cell>
          <cell r="AL749" t="str">
            <v>-</v>
          </cell>
          <cell r="AM749" t="str">
            <v>-</v>
          </cell>
          <cell r="AN749" t="str">
            <v>-</v>
          </cell>
          <cell r="AO749" t="str">
            <v>-</v>
          </cell>
          <cell r="AP749" t="str">
            <v>-</v>
          </cell>
          <cell r="AQ749" t="str">
            <v>-</v>
          </cell>
          <cell r="AR749" t="str">
            <v>-</v>
          </cell>
          <cell r="AS749" t="str">
            <v>-</v>
          </cell>
          <cell r="AT749" t="str">
            <v>-</v>
          </cell>
          <cell r="AU749" t="str">
            <v>-</v>
          </cell>
        </row>
        <row r="750">
          <cell r="A750" t="str">
            <v>2201-9</v>
          </cell>
          <cell r="B750">
            <v>2201</v>
          </cell>
          <cell r="C750" t="str">
            <v>自然的・歴史的景観の保全</v>
          </cell>
          <cell r="D750">
            <v>9</v>
          </cell>
          <cell r="E750" t="str">
            <v>-</v>
          </cell>
          <cell r="F750" t="str">
            <v>-</v>
          </cell>
          <cell r="G750" t="str">
            <v>-</v>
          </cell>
          <cell r="H750" t="str">
            <v>-</v>
          </cell>
          <cell r="I750" t="str">
            <v>-</v>
          </cell>
          <cell r="J750" t="str">
            <v>-</v>
          </cell>
          <cell r="K750" t="str">
            <v>-</v>
          </cell>
          <cell r="L750" t="str">
            <v>-</v>
          </cell>
          <cell r="M750" t="str">
            <v>-</v>
          </cell>
          <cell r="S750" t="str">
            <v>-</v>
          </cell>
          <cell r="T750" t="str">
            <v>-</v>
          </cell>
          <cell r="U750" t="str">
            <v>-</v>
          </cell>
          <cell r="V750" t="str">
            <v>-</v>
          </cell>
          <cell r="X750" t="str">
            <v>-</v>
          </cell>
          <cell r="Y750" t="str">
            <v>-</v>
          </cell>
          <cell r="Z750" t="str">
            <v>-</v>
          </cell>
          <cell r="AA750" t="str">
            <v>-</v>
          </cell>
          <cell r="AB750" t="str">
            <v>-</v>
          </cell>
          <cell r="AC750" t="str">
            <v>-</v>
          </cell>
          <cell r="AD750" t="str">
            <v>-</v>
          </cell>
          <cell r="AE750" t="str">
            <v>-</v>
          </cell>
          <cell r="AF750" t="str">
            <v>-</v>
          </cell>
          <cell r="AG750" t="str">
            <v>-</v>
          </cell>
          <cell r="AH750" t="str">
            <v>-</v>
          </cell>
          <cell r="AI750" t="str">
            <v>-</v>
          </cell>
          <cell r="AJ750" t="str">
            <v>-</v>
          </cell>
          <cell r="AK750" t="str">
            <v>-</v>
          </cell>
          <cell r="AL750" t="str">
            <v>-</v>
          </cell>
          <cell r="AM750" t="str">
            <v>-</v>
          </cell>
          <cell r="AN750" t="str">
            <v>-</v>
          </cell>
          <cell r="AO750" t="str">
            <v>-</v>
          </cell>
          <cell r="AP750" t="str">
            <v>-</v>
          </cell>
          <cell r="AQ750" t="str">
            <v>-</v>
          </cell>
          <cell r="AR750" t="str">
            <v>-</v>
          </cell>
          <cell r="AS750" t="str">
            <v>-</v>
          </cell>
          <cell r="AT750" t="str">
            <v>-</v>
          </cell>
          <cell r="AU750" t="str">
            <v>-</v>
          </cell>
        </row>
        <row r="751">
          <cell r="A751" t="str">
            <v>2202-1</v>
          </cell>
          <cell r="B751">
            <v>2202</v>
          </cell>
          <cell r="C751" t="str">
            <v>品格のある市街地景観の形成</v>
          </cell>
          <cell r="D751">
            <v>1</v>
          </cell>
          <cell r="E751" t="str">
            <v>景観に関する適合率</v>
          </cell>
          <cell r="F751" t="str">
            <v>％</v>
          </cell>
          <cell r="G751" t="str">
            <v>都市計画局</v>
          </cell>
          <cell r="H751" t="str">
            <v>景観政策課</v>
          </cell>
          <cell r="I751" t="str">
            <v>222-3474</v>
          </cell>
          <cell r="J751" t="str">
            <v>景観法及び京都市市街地景観整備条例に基づく景観地区内の認定申請件数及び景観計画区域内(建造物修景地区)における行為届の件数のうち，各々の形態意匠制限に適合している件数の割合</v>
          </cell>
          <cell r="K751" t="str">
            <v>自然景観や地域の町並みと調和した建築物及び工作物として当該地域の形態意匠の制限に適合している割合を示す指標</v>
          </cell>
          <cell r="L751" t="str">
            <v>算出方法：(検査の結果発行した認定内容適合証交付件数+(建造物修景地区内の行為届の届出件数-勧告件数))/(景観地区内の計画の認定件数+建造物修景地区内の行為届の届出件数)×100
出典：事業担当課調べ</v>
          </cell>
          <cell r="M751" t="str">
            <v>増加する方が良い指標</v>
          </cell>
          <cell r="N751">
            <v>80</v>
          </cell>
          <cell r="O751">
            <v>82</v>
          </cell>
          <cell r="P751">
            <v>84</v>
          </cell>
          <cell r="Q751">
            <v>86</v>
          </cell>
          <cell r="R751">
            <v>88</v>
          </cell>
          <cell r="S751" t="str">
            <v>R7</v>
          </cell>
          <cell r="T751">
            <v>90</v>
          </cell>
          <cell r="U751" t="str">
            <v>①既存計画に基づいて算出する目標値</v>
          </cell>
          <cell r="V751" t="str">
            <v>景観法及び市街地景観整備条例に基づく景観規制区域において，建築物の新築等の際に，町並みと調和したデザインとなるよう，基準に基づき規制と誘導を行い，良好な市街地景観の形成を図る。</v>
          </cell>
          <cell r="W751">
            <v>83.3</v>
          </cell>
          <cell r="X751" t="str">
            <v>-</v>
          </cell>
          <cell r="Y751" t="str">
            <v>-</v>
          </cell>
          <cell r="Z751" t="str">
            <v>-</v>
          </cell>
          <cell r="AA751" t="str">
            <v>-</v>
          </cell>
          <cell r="AB751">
            <v>1.04125</v>
          </cell>
          <cell r="AC751" t="str">
            <v>-</v>
          </cell>
          <cell r="AD751" t="str">
            <v>-</v>
          </cell>
          <cell r="AE751" t="str">
            <v>-</v>
          </cell>
          <cell r="AF751" t="str">
            <v>-</v>
          </cell>
          <cell r="AG751">
            <v>0.92555555555555558</v>
          </cell>
          <cell r="AH751" t="str">
            <v>-</v>
          </cell>
          <cell r="AI751" t="str">
            <v>-</v>
          </cell>
          <cell r="AJ751" t="str">
            <v>-</v>
          </cell>
          <cell r="AK751" t="str">
            <v>-</v>
          </cell>
          <cell r="AL751" t="str">
            <v>-</v>
          </cell>
          <cell r="AM751" t="str">
            <v>-</v>
          </cell>
          <cell r="AN751" t="str">
            <v>最新数値の単年度目標値に対する達成度が
a：80％以上
b：60％以上～80％未満
c：40％以上～60％未満
d：20％以上～40％未満
e：20％未満</v>
          </cell>
          <cell r="AO751" t="str">
            <v>必ずしも認定年度に適合証を交付するとは限らないため，単年度目標値に対する達成度が80％以上の場合をaとし，以下20％刻みで基準を設定した。</v>
          </cell>
          <cell r="AP751" t="str">
            <v>a</v>
          </cell>
          <cell r="AQ751" t="str">
            <v>-</v>
          </cell>
          <cell r="AR751" t="str">
            <v>-</v>
          </cell>
          <cell r="AS751" t="str">
            <v>-</v>
          </cell>
          <cell r="AT751" t="str">
            <v>-</v>
          </cell>
          <cell r="AU751">
            <v>1</v>
          </cell>
        </row>
        <row r="752">
          <cell r="A752" t="str">
            <v>2202-2</v>
          </cell>
          <cell r="B752">
            <v>2202</v>
          </cell>
          <cell r="C752" t="str">
            <v>品格のある市街地景観の形成</v>
          </cell>
          <cell r="D752">
            <v>2</v>
          </cell>
          <cell r="E752" t="str">
            <v>屋外広告物等に係る許可件数</v>
          </cell>
          <cell r="F752" t="str">
            <v>件</v>
          </cell>
          <cell r="G752" t="str">
            <v>都市計画局</v>
          </cell>
          <cell r="H752" t="str">
            <v>広告景観づくり推進課</v>
          </cell>
          <cell r="I752" t="str">
            <v>222-4136</v>
          </cell>
          <cell r="J752" t="str">
            <v>京都市屋外広告物等に関する条例による屋外広告物等の許可件数</v>
          </cell>
          <cell r="K752" t="str">
            <v>自然景観や地域の町並みと調和した屋外広告物として許可された件数を示す指標</v>
          </cell>
          <cell r="L752" t="str">
            <v>出典：事業担当課調べ</v>
          </cell>
          <cell r="M752" t="str">
            <v>増加する方が良い指標</v>
          </cell>
          <cell r="N752">
            <v>4952</v>
          </cell>
          <cell r="O752" t="str">
            <v>-</v>
          </cell>
          <cell r="P752" t="str">
            <v>-</v>
          </cell>
          <cell r="Q752" t="str">
            <v>-</v>
          </cell>
          <cell r="R752" t="str">
            <v>-</v>
          </cell>
          <cell r="S752" t="str">
            <v>R7</v>
          </cell>
          <cell r="T752" t="str">
            <v>-</v>
          </cell>
          <cell r="U752" t="str">
            <v>②トレンド(すう勢値)による目標値</v>
          </cell>
          <cell r="V752" t="str">
            <v>目標値は，過去３年間の平均値
（参考）過去３年間の件数
H29　5,335
H30  4,426
R1   5,094</v>
          </cell>
          <cell r="W752">
            <v>4921</v>
          </cell>
          <cell r="X752" t="str">
            <v>-</v>
          </cell>
          <cell r="Y752" t="str">
            <v>-</v>
          </cell>
          <cell r="Z752" t="str">
            <v>-</v>
          </cell>
          <cell r="AA752" t="str">
            <v>-</v>
          </cell>
          <cell r="AB752">
            <v>0.99373990306946691</v>
          </cell>
          <cell r="AC752" t="str">
            <v>-</v>
          </cell>
          <cell r="AD752" t="str">
            <v>-</v>
          </cell>
          <cell r="AE752" t="str">
            <v>-</v>
          </cell>
          <cell r="AF752" t="str">
            <v>-</v>
          </cell>
          <cell r="AG752" t="str">
            <v>-</v>
          </cell>
          <cell r="AH752" t="str">
            <v>-</v>
          </cell>
          <cell r="AI752" t="str">
            <v>-</v>
          </cell>
          <cell r="AJ752" t="str">
            <v>-</v>
          </cell>
          <cell r="AK752" t="str">
            <v>-</v>
          </cell>
          <cell r="AL752" t="str">
            <v>-</v>
          </cell>
          <cell r="AM752" t="str">
            <v>実績値は，該当年度を含む過去３年間の平均値
（参考）該当年度を含む過去３年間の件数
H30  4,426
R1   5,094
R2   5,244</v>
          </cell>
          <cell r="AN752" t="str">
            <v>最新数値の単年度目標値に対する達成度が
a：115％以上
b：105％以上～115％未満
c：95％以上～105％未満
d：85％以上～95％未満
e：85％未満</v>
          </cell>
          <cell r="AO752" t="str">
            <v>単年度目標値に対する達成度が100％の場合をcの中心とし，10％刻みで基準を設定した。</v>
          </cell>
          <cell r="AP752" t="str">
            <v>c</v>
          </cell>
          <cell r="AQ752" t="str">
            <v>-</v>
          </cell>
          <cell r="AR752" t="str">
            <v>-</v>
          </cell>
          <cell r="AS752" t="str">
            <v>-</v>
          </cell>
          <cell r="AT752" t="str">
            <v>-</v>
          </cell>
          <cell r="AU752">
            <v>1</v>
          </cell>
        </row>
        <row r="753">
          <cell r="A753" t="str">
            <v>2202-3</v>
          </cell>
          <cell r="B753">
            <v>2202</v>
          </cell>
          <cell r="C753" t="str">
            <v>品格のある市街地景観の形成</v>
          </cell>
          <cell r="D753">
            <v>3</v>
          </cell>
          <cell r="E753" t="str">
            <v>-</v>
          </cell>
          <cell r="F753" t="str">
            <v>-</v>
          </cell>
          <cell r="G753" t="str">
            <v>-</v>
          </cell>
          <cell r="H753" t="str">
            <v>-</v>
          </cell>
          <cell r="I753" t="str">
            <v>-</v>
          </cell>
          <cell r="J753" t="str">
            <v>-</v>
          </cell>
          <cell r="K753" t="str">
            <v>-</v>
          </cell>
          <cell r="L753" t="str">
            <v>-</v>
          </cell>
          <cell r="M753" t="str">
            <v>-</v>
          </cell>
          <cell r="S753" t="str">
            <v>-</v>
          </cell>
          <cell r="T753" t="str">
            <v>-</v>
          </cell>
          <cell r="U753" t="str">
            <v>-</v>
          </cell>
          <cell r="V753" t="str">
            <v>-</v>
          </cell>
          <cell r="X753" t="str">
            <v>-</v>
          </cell>
          <cell r="Y753" t="str">
            <v>-</v>
          </cell>
          <cell r="Z753" t="str">
            <v>-</v>
          </cell>
          <cell r="AA753" t="str">
            <v>-</v>
          </cell>
          <cell r="AB753" t="str">
            <v>-</v>
          </cell>
          <cell r="AC753" t="str">
            <v>-</v>
          </cell>
          <cell r="AD753" t="str">
            <v>-</v>
          </cell>
          <cell r="AE753" t="str">
            <v>-</v>
          </cell>
          <cell r="AF753" t="str">
            <v>-</v>
          </cell>
          <cell r="AG753" t="str">
            <v>-</v>
          </cell>
          <cell r="AH753" t="str">
            <v>-</v>
          </cell>
          <cell r="AI753" t="str">
            <v>-</v>
          </cell>
          <cell r="AJ753" t="str">
            <v>-</v>
          </cell>
          <cell r="AK753" t="str">
            <v>-</v>
          </cell>
          <cell r="AL753" t="str">
            <v>-</v>
          </cell>
          <cell r="AM753" t="str">
            <v>-</v>
          </cell>
          <cell r="AN753" t="str">
            <v>-</v>
          </cell>
          <cell r="AO753" t="str">
            <v>-</v>
          </cell>
          <cell r="AP753" t="str">
            <v>-</v>
          </cell>
          <cell r="AQ753" t="str">
            <v>-</v>
          </cell>
          <cell r="AR753" t="str">
            <v>-</v>
          </cell>
          <cell r="AS753" t="str">
            <v>-</v>
          </cell>
          <cell r="AT753" t="str">
            <v>-</v>
          </cell>
          <cell r="AU753" t="str">
            <v>-</v>
          </cell>
        </row>
        <row r="754">
          <cell r="A754" t="str">
            <v>2202-4</v>
          </cell>
          <cell r="B754">
            <v>2202</v>
          </cell>
          <cell r="C754" t="str">
            <v>品格のある市街地景観の形成</v>
          </cell>
          <cell r="D754">
            <v>4</v>
          </cell>
          <cell r="E754" t="str">
            <v>-</v>
          </cell>
          <cell r="F754" t="str">
            <v>-</v>
          </cell>
          <cell r="G754" t="str">
            <v>-</v>
          </cell>
          <cell r="H754" t="str">
            <v>-</v>
          </cell>
          <cell r="I754" t="str">
            <v>-</v>
          </cell>
          <cell r="J754" t="str">
            <v>-</v>
          </cell>
          <cell r="K754" t="str">
            <v>-</v>
          </cell>
          <cell r="L754" t="str">
            <v>-</v>
          </cell>
          <cell r="M754" t="str">
            <v>-</v>
          </cell>
          <cell r="S754" t="str">
            <v>-</v>
          </cell>
          <cell r="T754" t="str">
            <v>-</v>
          </cell>
          <cell r="U754" t="str">
            <v>-</v>
          </cell>
          <cell r="V754" t="str">
            <v>-</v>
          </cell>
          <cell r="X754" t="str">
            <v>-</v>
          </cell>
          <cell r="Y754" t="str">
            <v>-</v>
          </cell>
          <cell r="Z754" t="str">
            <v>-</v>
          </cell>
          <cell r="AA754" t="str">
            <v>-</v>
          </cell>
          <cell r="AB754" t="str">
            <v>-</v>
          </cell>
          <cell r="AC754" t="str">
            <v>-</v>
          </cell>
          <cell r="AD754" t="str">
            <v>-</v>
          </cell>
          <cell r="AE754" t="str">
            <v>-</v>
          </cell>
          <cell r="AF754" t="str">
            <v>-</v>
          </cell>
          <cell r="AG754" t="str">
            <v>-</v>
          </cell>
          <cell r="AH754" t="str">
            <v>-</v>
          </cell>
          <cell r="AI754" t="str">
            <v>-</v>
          </cell>
          <cell r="AJ754" t="str">
            <v>-</v>
          </cell>
          <cell r="AK754" t="str">
            <v>-</v>
          </cell>
          <cell r="AL754" t="str">
            <v>-</v>
          </cell>
          <cell r="AM754" t="str">
            <v>-</v>
          </cell>
          <cell r="AN754" t="str">
            <v>-</v>
          </cell>
          <cell r="AO754" t="str">
            <v>-</v>
          </cell>
          <cell r="AP754" t="str">
            <v>-</v>
          </cell>
          <cell r="AQ754" t="str">
            <v>-</v>
          </cell>
          <cell r="AR754" t="str">
            <v>-</v>
          </cell>
          <cell r="AS754" t="str">
            <v>-</v>
          </cell>
          <cell r="AT754" t="str">
            <v>-</v>
          </cell>
          <cell r="AU754" t="str">
            <v>-</v>
          </cell>
        </row>
        <row r="755">
          <cell r="A755" t="str">
            <v>2202-5</v>
          </cell>
          <cell r="B755">
            <v>2202</v>
          </cell>
          <cell r="C755" t="str">
            <v>品格のある市街地景観の形成</v>
          </cell>
          <cell r="D755">
            <v>5</v>
          </cell>
          <cell r="E755" t="str">
            <v>-</v>
          </cell>
          <cell r="F755" t="str">
            <v>-</v>
          </cell>
          <cell r="G755" t="str">
            <v>-</v>
          </cell>
          <cell r="H755" t="str">
            <v>-</v>
          </cell>
          <cell r="I755" t="str">
            <v>-</v>
          </cell>
          <cell r="J755" t="str">
            <v>-</v>
          </cell>
          <cell r="K755" t="str">
            <v>-</v>
          </cell>
          <cell r="L755" t="str">
            <v>-</v>
          </cell>
          <cell r="M755" t="str">
            <v>-</v>
          </cell>
          <cell r="S755" t="str">
            <v>-</v>
          </cell>
          <cell r="T755" t="str">
            <v>-</v>
          </cell>
          <cell r="U755" t="str">
            <v>-</v>
          </cell>
          <cell r="V755" t="str">
            <v>-</v>
          </cell>
          <cell r="X755" t="str">
            <v>-</v>
          </cell>
          <cell r="Y755" t="str">
            <v>-</v>
          </cell>
          <cell r="Z755" t="str">
            <v>-</v>
          </cell>
          <cell r="AA755" t="str">
            <v>-</v>
          </cell>
          <cell r="AB755" t="str">
            <v>-</v>
          </cell>
          <cell r="AC755" t="str">
            <v>-</v>
          </cell>
          <cell r="AD755" t="str">
            <v>-</v>
          </cell>
          <cell r="AE755" t="str">
            <v>-</v>
          </cell>
          <cell r="AF755" t="str">
            <v>-</v>
          </cell>
          <cell r="AG755" t="str">
            <v>-</v>
          </cell>
          <cell r="AH755" t="str">
            <v>-</v>
          </cell>
          <cell r="AI755" t="str">
            <v>-</v>
          </cell>
          <cell r="AJ755" t="str">
            <v>-</v>
          </cell>
          <cell r="AK755" t="str">
            <v>-</v>
          </cell>
          <cell r="AL755" t="str">
            <v>-</v>
          </cell>
          <cell r="AM755" t="str">
            <v>-</v>
          </cell>
          <cell r="AN755" t="str">
            <v>-</v>
          </cell>
          <cell r="AO755" t="str">
            <v>-</v>
          </cell>
          <cell r="AP755" t="str">
            <v>-</v>
          </cell>
          <cell r="AQ755" t="str">
            <v>-</v>
          </cell>
          <cell r="AR755" t="str">
            <v>-</v>
          </cell>
          <cell r="AS755" t="str">
            <v>-</v>
          </cell>
          <cell r="AT755" t="str">
            <v>-</v>
          </cell>
          <cell r="AU755" t="str">
            <v>-</v>
          </cell>
        </row>
        <row r="756">
          <cell r="A756" t="str">
            <v>2202-6</v>
          </cell>
          <cell r="B756">
            <v>2202</v>
          </cell>
          <cell r="C756" t="str">
            <v>品格のある市街地景観の形成</v>
          </cell>
          <cell r="D756">
            <v>6</v>
          </cell>
          <cell r="E756" t="str">
            <v>-</v>
          </cell>
          <cell r="F756" t="str">
            <v>-</v>
          </cell>
          <cell r="G756" t="str">
            <v>-</v>
          </cell>
          <cell r="H756" t="str">
            <v>-</v>
          </cell>
          <cell r="I756" t="str">
            <v>-</v>
          </cell>
          <cell r="J756" t="str">
            <v>-</v>
          </cell>
          <cell r="K756" t="str">
            <v>-</v>
          </cell>
          <cell r="L756" t="str">
            <v>-</v>
          </cell>
          <cell r="M756" t="str">
            <v>-</v>
          </cell>
          <cell r="S756" t="str">
            <v>-</v>
          </cell>
          <cell r="T756" t="str">
            <v>-</v>
          </cell>
          <cell r="U756" t="str">
            <v>-</v>
          </cell>
          <cell r="V756" t="str">
            <v>-</v>
          </cell>
          <cell r="X756" t="str">
            <v>-</v>
          </cell>
          <cell r="Y756" t="str">
            <v>-</v>
          </cell>
          <cell r="Z756" t="str">
            <v>-</v>
          </cell>
          <cell r="AA756" t="str">
            <v>-</v>
          </cell>
          <cell r="AB756" t="str">
            <v>-</v>
          </cell>
          <cell r="AC756" t="str">
            <v>-</v>
          </cell>
          <cell r="AD756" t="str">
            <v>-</v>
          </cell>
          <cell r="AE756" t="str">
            <v>-</v>
          </cell>
          <cell r="AF756" t="str">
            <v>-</v>
          </cell>
          <cell r="AG756" t="str">
            <v>-</v>
          </cell>
          <cell r="AH756" t="str">
            <v>-</v>
          </cell>
          <cell r="AI756" t="str">
            <v>-</v>
          </cell>
          <cell r="AJ756" t="str">
            <v>-</v>
          </cell>
          <cell r="AK756" t="str">
            <v>-</v>
          </cell>
          <cell r="AL756" t="str">
            <v>-</v>
          </cell>
          <cell r="AM756" t="str">
            <v>-</v>
          </cell>
          <cell r="AN756" t="str">
            <v>-</v>
          </cell>
          <cell r="AO756" t="str">
            <v>-</v>
          </cell>
          <cell r="AP756" t="str">
            <v>-</v>
          </cell>
          <cell r="AQ756" t="str">
            <v>-</v>
          </cell>
          <cell r="AR756" t="str">
            <v>-</v>
          </cell>
          <cell r="AS756" t="str">
            <v>-</v>
          </cell>
          <cell r="AT756" t="str">
            <v>-</v>
          </cell>
          <cell r="AU756" t="str">
            <v>-</v>
          </cell>
        </row>
        <row r="757">
          <cell r="A757" t="str">
            <v>2202-7</v>
          </cell>
          <cell r="B757">
            <v>2202</v>
          </cell>
          <cell r="C757" t="str">
            <v>品格のある市街地景観の形成</v>
          </cell>
          <cell r="D757">
            <v>7</v>
          </cell>
          <cell r="E757" t="str">
            <v>-</v>
          </cell>
          <cell r="F757" t="str">
            <v>-</v>
          </cell>
          <cell r="G757" t="str">
            <v>-</v>
          </cell>
          <cell r="H757" t="str">
            <v>-</v>
          </cell>
          <cell r="I757" t="str">
            <v>-</v>
          </cell>
          <cell r="J757" t="str">
            <v>-</v>
          </cell>
          <cell r="K757" t="str">
            <v>-</v>
          </cell>
          <cell r="L757" t="str">
            <v>-</v>
          </cell>
          <cell r="M757" t="str">
            <v>-</v>
          </cell>
          <cell r="S757" t="str">
            <v>-</v>
          </cell>
          <cell r="T757" t="str">
            <v>-</v>
          </cell>
          <cell r="U757" t="str">
            <v>-</v>
          </cell>
          <cell r="V757" t="str">
            <v>-</v>
          </cell>
          <cell r="X757" t="str">
            <v>-</v>
          </cell>
          <cell r="Y757" t="str">
            <v>-</v>
          </cell>
          <cell r="Z757" t="str">
            <v>-</v>
          </cell>
          <cell r="AA757" t="str">
            <v>-</v>
          </cell>
          <cell r="AB757" t="str">
            <v>-</v>
          </cell>
          <cell r="AC757" t="str">
            <v>-</v>
          </cell>
          <cell r="AD757" t="str">
            <v>-</v>
          </cell>
          <cell r="AE757" t="str">
            <v>-</v>
          </cell>
          <cell r="AF757" t="str">
            <v>-</v>
          </cell>
          <cell r="AG757" t="str">
            <v>-</v>
          </cell>
          <cell r="AH757" t="str">
            <v>-</v>
          </cell>
          <cell r="AI757" t="str">
            <v>-</v>
          </cell>
          <cell r="AJ757" t="str">
            <v>-</v>
          </cell>
          <cell r="AK757" t="str">
            <v>-</v>
          </cell>
          <cell r="AL757" t="str">
            <v>-</v>
          </cell>
          <cell r="AM757" t="str">
            <v>-</v>
          </cell>
          <cell r="AN757" t="str">
            <v>-</v>
          </cell>
          <cell r="AO757" t="str">
            <v>-</v>
          </cell>
          <cell r="AP757" t="str">
            <v>-</v>
          </cell>
          <cell r="AQ757" t="str">
            <v>-</v>
          </cell>
          <cell r="AR757" t="str">
            <v>-</v>
          </cell>
          <cell r="AS757" t="str">
            <v>-</v>
          </cell>
          <cell r="AT757" t="str">
            <v>-</v>
          </cell>
          <cell r="AU757" t="str">
            <v>-</v>
          </cell>
        </row>
        <row r="758">
          <cell r="A758" t="str">
            <v>2202-8</v>
          </cell>
          <cell r="B758">
            <v>2202</v>
          </cell>
          <cell r="C758" t="str">
            <v>品格のある市街地景観の形成</v>
          </cell>
          <cell r="D758">
            <v>8</v>
          </cell>
          <cell r="E758" t="str">
            <v>-</v>
          </cell>
          <cell r="F758" t="str">
            <v>-</v>
          </cell>
          <cell r="G758" t="str">
            <v>-</v>
          </cell>
          <cell r="H758" t="str">
            <v>-</v>
          </cell>
          <cell r="I758" t="str">
            <v>-</v>
          </cell>
          <cell r="J758" t="str">
            <v>-</v>
          </cell>
          <cell r="K758" t="str">
            <v>-</v>
          </cell>
          <cell r="L758" t="str">
            <v>-</v>
          </cell>
          <cell r="M758" t="str">
            <v>-</v>
          </cell>
          <cell r="S758" t="str">
            <v>-</v>
          </cell>
          <cell r="T758" t="str">
            <v>-</v>
          </cell>
          <cell r="U758" t="str">
            <v>-</v>
          </cell>
          <cell r="V758" t="str">
            <v>-</v>
          </cell>
          <cell r="X758" t="str">
            <v>-</v>
          </cell>
          <cell r="Y758" t="str">
            <v>-</v>
          </cell>
          <cell r="Z758" t="str">
            <v>-</v>
          </cell>
          <cell r="AA758" t="str">
            <v>-</v>
          </cell>
          <cell r="AB758" t="str">
            <v>-</v>
          </cell>
          <cell r="AC758" t="str">
            <v>-</v>
          </cell>
          <cell r="AD758" t="str">
            <v>-</v>
          </cell>
          <cell r="AE758" t="str">
            <v>-</v>
          </cell>
          <cell r="AF758" t="str">
            <v>-</v>
          </cell>
          <cell r="AG758" t="str">
            <v>-</v>
          </cell>
          <cell r="AH758" t="str">
            <v>-</v>
          </cell>
          <cell r="AI758" t="str">
            <v>-</v>
          </cell>
          <cell r="AJ758" t="str">
            <v>-</v>
          </cell>
          <cell r="AK758" t="str">
            <v>-</v>
          </cell>
          <cell r="AL758" t="str">
            <v>-</v>
          </cell>
          <cell r="AM758" t="str">
            <v>-</v>
          </cell>
          <cell r="AN758" t="str">
            <v>-</v>
          </cell>
          <cell r="AO758" t="str">
            <v>-</v>
          </cell>
          <cell r="AP758" t="str">
            <v>-</v>
          </cell>
          <cell r="AQ758" t="str">
            <v>-</v>
          </cell>
          <cell r="AR758" t="str">
            <v>-</v>
          </cell>
          <cell r="AS758" t="str">
            <v>-</v>
          </cell>
          <cell r="AT758" t="str">
            <v>-</v>
          </cell>
          <cell r="AU758" t="str">
            <v>-</v>
          </cell>
        </row>
        <row r="759">
          <cell r="A759" t="str">
            <v>2202-9</v>
          </cell>
          <cell r="B759">
            <v>2202</v>
          </cell>
          <cell r="C759" t="str">
            <v>品格のある市街地景観の形成</v>
          </cell>
          <cell r="D759">
            <v>9</v>
          </cell>
          <cell r="E759" t="str">
            <v>-</v>
          </cell>
          <cell r="F759" t="str">
            <v>-</v>
          </cell>
          <cell r="G759" t="str">
            <v>-</v>
          </cell>
          <cell r="H759" t="str">
            <v>-</v>
          </cell>
          <cell r="I759" t="str">
            <v>-</v>
          </cell>
          <cell r="J759" t="str">
            <v>-</v>
          </cell>
          <cell r="K759" t="str">
            <v>-</v>
          </cell>
          <cell r="L759" t="str">
            <v>-</v>
          </cell>
          <cell r="M759" t="str">
            <v>-</v>
          </cell>
          <cell r="S759" t="str">
            <v>-</v>
          </cell>
          <cell r="T759" t="str">
            <v>-</v>
          </cell>
          <cell r="U759" t="str">
            <v>-</v>
          </cell>
          <cell r="V759" t="str">
            <v>-</v>
          </cell>
          <cell r="X759" t="str">
            <v>-</v>
          </cell>
          <cell r="Y759" t="str">
            <v>-</v>
          </cell>
          <cell r="Z759" t="str">
            <v>-</v>
          </cell>
          <cell r="AA759" t="str">
            <v>-</v>
          </cell>
          <cell r="AB759" t="str">
            <v>-</v>
          </cell>
          <cell r="AC759" t="str">
            <v>-</v>
          </cell>
          <cell r="AD759" t="str">
            <v>-</v>
          </cell>
          <cell r="AE759" t="str">
            <v>-</v>
          </cell>
          <cell r="AF759" t="str">
            <v>-</v>
          </cell>
          <cell r="AG759" t="str">
            <v>-</v>
          </cell>
          <cell r="AH759" t="str">
            <v>-</v>
          </cell>
          <cell r="AI759" t="str">
            <v>-</v>
          </cell>
          <cell r="AJ759" t="str">
            <v>-</v>
          </cell>
          <cell r="AK759" t="str">
            <v>-</v>
          </cell>
          <cell r="AL759" t="str">
            <v>-</v>
          </cell>
          <cell r="AM759" t="str">
            <v>-</v>
          </cell>
          <cell r="AN759" t="str">
            <v>-</v>
          </cell>
          <cell r="AO759" t="str">
            <v>-</v>
          </cell>
          <cell r="AP759" t="str">
            <v>-</v>
          </cell>
          <cell r="AQ759" t="str">
            <v>-</v>
          </cell>
          <cell r="AR759" t="str">
            <v>-</v>
          </cell>
          <cell r="AS759" t="str">
            <v>-</v>
          </cell>
          <cell r="AT759" t="str">
            <v>-</v>
          </cell>
          <cell r="AU759" t="str">
            <v>-</v>
          </cell>
        </row>
        <row r="760">
          <cell r="A760" t="str">
            <v>2203-1</v>
          </cell>
          <cell r="B760">
            <v>2203</v>
          </cell>
          <cell r="C760" t="str">
            <v>歴史的な町並みや京町家等の保全・継承</v>
          </cell>
          <cell r="D760">
            <v>1</v>
          </cell>
          <cell r="E760" t="str">
            <v>地域の景観を形成する核となる建造物等の指定数</v>
          </cell>
          <cell r="F760" t="str">
            <v>件</v>
          </cell>
          <cell r="G760" t="str">
            <v>都市計画局</v>
          </cell>
          <cell r="H760" t="str">
            <v>景観政策課</v>
          </cell>
          <cell r="I760" t="str">
            <v>222-3397</v>
          </cell>
          <cell r="J760" t="str">
            <v>地域の景観を形成する重要な要素となっている建造物について，景観重要建造物及び歴史的風致形成建造物等に指定された数</v>
          </cell>
          <cell r="K760" t="str">
            <v>地域の景観を形成する重要な要素となっている建造物の保全数を示す指標</v>
          </cell>
          <cell r="L760" t="str">
            <v>出典：事業担当課調べ</v>
          </cell>
          <cell r="M760" t="str">
            <v>増加する方が良い指標</v>
          </cell>
          <cell r="N760">
            <v>15</v>
          </cell>
          <cell r="O760">
            <v>30</v>
          </cell>
          <cell r="P760">
            <v>45</v>
          </cell>
          <cell r="Q760">
            <v>60</v>
          </cell>
          <cell r="R760">
            <v>75</v>
          </cell>
          <cell r="S760" t="str">
            <v>R7</v>
          </cell>
          <cell r="T760">
            <v>90</v>
          </cell>
          <cell r="U760" t="str">
            <v>①既存計画に基づいて算出する目標値</v>
          </cell>
          <cell r="V760" t="str">
            <v>過去5年間(平成28年度～令和2年度)の平均値</v>
          </cell>
          <cell r="W760">
            <v>29</v>
          </cell>
          <cell r="X760" t="str">
            <v>-</v>
          </cell>
          <cell r="Y760" t="str">
            <v>-</v>
          </cell>
          <cell r="Z760" t="str">
            <v>-</v>
          </cell>
          <cell r="AA760" t="str">
            <v>-</v>
          </cell>
          <cell r="AB760">
            <v>1.9333333333333333</v>
          </cell>
          <cell r="AC760" t="str">
            <v>-</v>
          </cell>
          <cell r="AD760" t="str">
            <v>-</v>
          </cell>
          <cell r="AE760" t="str">
            <v>-</v>
          </cell>
          <cell r="AF760" t="str">
            <v>-</v>
          </cell>
          <cell r="AG760">
            <v>0.32222222222222224</v>
          </cell>
          <cell r="AH760" t="str">
            <v>-</v>
          </cell>
          <cell r="AI760" t="str">
            <v>-</v>
          </cell>
          <cell r="AJ760" t="str">
            <v>-</v>
          </cell>
          <cell r="AK760" t="str">
            <v>-</v>
          </cell>
          <cell r="AL760" t="str">
            <v>-</v>
          </cell>
          <cell r="AN760" t="str">
            <v>目標値に対する達成度が
a：100％以上
b：80％以上～100％未満
c：60％以上～80％未満
d：40％以上～60％未満
e：40％未満</v>
          </cell>
          <cell r="AO760" t="str">
            <v>単年度目標に対する達成度が100％以上の場合をaとし，以下20％刻みで基準を設定した。</v>
          </cell>
          <cell r="AP760" t="str">
            <v>a</v>
          </cell>
          <cell r="AQ760" t="str">
            <v>-</v>
          </cell>
          <cell r="AR760" t="str">
            <v>-</v>
          </cell>
          <cell r="AS760" t="str">
            <v>-</v>
          </cell>
          <cell r="AT760" t="str">
            <v>-</v>
          </cell>
          <cell r="AU760">
            <v>1</v>
          </cell>
        </row>
        <row r="761">
          <cell r="A761" t="str">
            <v>2203-2</v>
          </cell>
          <cell r="B761">
            <v>2203</v>
          </cell>
          <cell r="C761" t="str">
            <v>歴史的な町並みや京町家等の保全・継承</v>
          </cell>
          <cell r="D761">
            <v>2</v>
          </cell>
          <cell r="E761" t="str">
            <v>-</v>
          </cell>
          <cell r="F761" t="str">
            <v>-</v>
          </cell>
          <cell r="G761" t="str">
            <v>-</v>
          </cell>
          <cell r="H761" t="str">
            <v>-</v>
          </cell>
          <cell r="I761" t="str">
            <v>-</v>
          </cell>
          <cell r="J761" t="str">
            <v>-</v>
          </cell>
          <cell r="K761" t="str">
            <v>-</v>
          </cell>
          <cell r="L761" t="str">
            <v>-</v>
          </cell>
          <cell r="M761" t="str">
            <v>-</v>
          </cell>
          <cell r="S761" t="str">
            <v>-</v>
          </cell>
          <cell r="T761" t="str">
            <v>-</v>
          </cell>
          <cell r="U761" t="str">
            <v>-</v>
          </cell>
          <cell r="V761" t="str">
            <v>-</v>
          </cell>
          <cell r="X761" t="str">
            <v>-</v>
          </cell>
          <cell r="Y761" t="str">
            <v>-</v>
          </cell>
          <cell r="Z761" t="str">
            <v>-</v>
          </cell>
          <cell r="AA761" t="str">
            <v>-</v>
          </cell>
          <cell r="AB761" t="str">
            <v>-</v>
          </cell>
          <cell r="AC761" t="str">
            <v>-</v>
          </cell>
          <cell r="AD761" t="str">
            <v>-</v>
          </cell>
          <cell r="AE761" t="str">
            <v>-</v>
          </cell>
          <cell r="AF761" t="str">
            <v>-</v>
          </cell>
          <cell r="AG761" t="str">
            <v>-</v>
          </cell>
          <cell r="AH761" t="str">
            <v>-</v>
          </cell>
          <cell r="AI761" t="str">
            <v>-</v>
          </cell>
          <cell r="AJ761" t="str">
            <v>-</v>
          </cell>
          <cell r="AK761" t="str">
            <v>-</v>
          </cell>
          <cell r="AL761" t="str">
            <v>-</v>
          </cell>
          <cell r="AM761" t="str">
            <v>-</v>
          </cell>
          <cell r="AN761" t="str">
            <v>-</v>
          </cell>
          <cell r="AO761" t="str">
            <v>-</v>
          </cell>
          <cell r="AP761" t="str">
            <v>-</v>
          </cell>
          <cell r="AQ761" t="str">
            <v>-</v>
          </cell>
          <cell r="AR761" t="str">
            <v>-</v>
          </cell>
          <cell r="AS761" t="str">
            <v>-</v>
          </cell>
          <cell r="AT761" t="str">
            <v>-</v>
          </cell>
          <cell r="AU761" t="str">
            <v>-</v>
          </cell>
        </row>
        <row r="762">
          <cell r="A762" t="str">
            <v>2203-3</v>
          </cell>
          <cell r="B762">
            <v>2203</v>
          </cell>
          <cell r="C762" t="str">
            <v>歴史的な町並みや京町家等の保全・継承</v>
          </cell>
          <cell r="D762">
            <v>3</v>
          </cell>
          <cell r="E762" t="str">
            <v>-</v>
          </cell>
          <cell r="F762" t="str">
            <v>-</v>
          </cell>
          <cell r="G762" t="str">
            <v>-</v>
          </cell>
          <cell r="H762" t="str">
            <v>-</v>
          </cell>
          <cell r="I762" t="str">
            <v>-</v>
          </cell>
          <cell r="J762" t="str">
            <v>-</v>
          </cell>
          <cell r="K762" t="str">
            <v>-</v>
          </cell>
          <cell r="L762" t="str">
            <v>-</v>
          </cell>
          <cell r="M762" t="str">
            <v>-</v>
          </cell>
          <cell r="S762" t="str">
            <v>-</v>
          </cell>
          <cell r="T762" t="str">
            <v>-</v>
          </cell>
          <cell r="U762" t="str">
            <v>-</v>
          </cell>
          <cell r="V762" t="str">
            <v>-</v>
          </cell>
          <cell r="X762" t="str">
            <v>-</v>
          </cell>
          <cell r="Y762" t="str">
            <v>-</v>
          </cell>
          <cell r="Z762" t="str">
            <v>-</v>
          </cell>
          <cell r="AA762" t="str">
            <v>-</v>
          </cell>
          <cell r="AB762" t="str">
            <v>-</v>
          </cell>
          <cell r="AC762" t="str">
            <v>-</v>
          </cell>
          <cell r="AD762" t="str">
            <v>-</v>
          </cell>
          <cell r="AE762" t="str">
            <v>-</v>
          </cell>
          <cell r="AF762" t="str">
            <v>-</v>
          </cell>
          <cell r="AG762" t="str">
            <v>-</v>
          </cell>
          <cell r="AH762" t="str">
            <v>-</v>
          </cell>
          <cell r="AI762" t="str">
            <v>-</v>
          </cell>
          <cell r="AJ762" t="str">
            <v>-</v>
          </cell>
          <cell r="AK762" t="str">
            <v>-</v>
          </cell>
          <cell r="AL762" t="str">
            <v>-</v>
          </cell>
          <cell r="AM762" t="str">
            <v>-</v>
          </cell>
          <cell r="AN762" t="str">
            <v>-</v>
          </cell>
          <cell r="AO762" t="str">
            <v>-</v>
          </cell>
          <cell r="AP762" t="str">
            <v>-</v>
          </cell>
          <cell r="AQ762" t="str">
            <v>-</v>
          </cell>
          <cell r="AR762" t="str">
            <v>-</v>
          </cell>
          <cell r="AS762" t="str">
            <v>-</v>
          </cell>
          <cell r="AT762" t="str">
            <v>-</v>
          </cell>
          <cell r="AU762" t="str">
            <v>-</v>
          </cell>
        </row>
        <row r="763">
          <cell r="A763" t="str">
            <v>2203-4</v>
          </cell>
          <cell r="B763">
            <v>2203</v>
          </cell>
          <cell r="C763" t="str">
            <v>歴史的な町並みや京町家等の保全・継承</v>
          </cell>
          <cell r="D763">
            <v>4</v>
          </cell>
          <cell r="E763" t="str">
            <v>-</v>
          </cell>
          <cell r="F763" t="str">
            <v>-</v>
          </cell>
          <cell r="G763" t="str">
            <v>-</v>
          </cell>
          <cell r="H763" t="str">
            <v>-</v>
          </cell>
          <cell r="I763" t="str">
            <v>-</v>
          </cell>
          <cell r="J763" t="str">
            <v>-</v>
          </cell>
          <cell r="K763" t="str">
            <v>-</v>
          </cell>
          <cell r="L763" t="str">
            <v>-</v>
          </cell>
          <cell r="M763" t="str">
            <v>-</v>
          </cell>
          <cell r="S763" t="str">
            <v>-</v>
          </cell>
          <cell r="T763" t="str">
            <v>-</v>
          </cell>
          <cell r="U763" t="str">
            <v>-</v>
          </cell>
          <cell r="V763" t="str">
            <v>-</v>
          </cell>
          <cell r="X763" t="str">
            <v>-</v>
          </cell>
          <cell r="Y763" t="str">
            <v>-</v>
          </cell>
          <cell r="Z763" t="str">
            <v>-</v>
          </cell>
          <cell r="AA763" t="str">
            <v>-</v>
          </cell>
          <cell r="AB763" t="str">
            <v>-</v>
          </cell>
          <cell r="AC763" t="str">
            <v>-</v>
          </cell>
          <cell r="AD763" t="str">
            <v>-</v>
          </cell>
          <cell r="AE763" t="str">
            <v>-</v>
          </cell>
          <cell r="AF763" t="str">
            <v>-</v>
          </cell>
          <cell r="AG763" t="str">
            <v>-</v>
          </cell>
          <cell r="AH763" t="str">
            <v>-</v>
          </cell>
          <cell r="AI763" t="str">
            <v>-</v>
          </cell>
          <cell r="AJ763" t="str">
            <v>-</v>
          </cell>
          <cell r="AK763" t="str">
            <v>-</v>
          </cell>
          <cell r="AL763" t="str">
            <v>-</v>
          </cell>
          <cell r="AM763" t="str">
            <v>-</v>
          </cell>
          <cell r="AN763" t="str">
            <v>-</v>
          </cell>
          <cell r="AO763" t="str">
            <v>-</v>
          </cell>
          <cell r="AP763" t="str">
            <v>-</v>
          </cell>
          <cell r="AQ763" t="str">
            <v>-</v>
          </cell>
          <cell r="AR763" t="str">
            <v>-</v>
          </cell>
          <cell r="AS763" t="str">
            <v>-</v>
          </cell>
          <cell r="AT763" t="str">
            <v>-</v>
          </cell>
          <cell r="AU763" t="str">
            <v>-</v>
          </cell>
        </row>
        <row r="764">
          <cell r="A764" t="str">
            <v>2203-5</v>
          </cell>
          <cell r="B764">
            <v>2203</v>
          </cell>
          <cell r="C764" t="str">
            <v>歴史的な町並みや京町家等の保全・継承</v>
          </cell>
          <cell r="D764">
            <v>5</v>
          </cell>
          <cell r="E764" t="str">
            <v>-</v>
          </cell>
          <cell r="F764" t="str">
            <v>-</v>
          </cell>
          <cell r="G764" t="str">
            <v>-</v>
          </cell>
          <cell r="H764" t="str">
            <v>-</v>
          </cell>
          <cell r="I764" t="str">
            <v>-</v>
          </cell>
          <cell r="J764" t="str">
            <v>-</v>
          </cell>
          <cell r="K764" t="str">
            <v>-</v>
          </cell>
          <cell r="L764" t="str">
            <v>-</v>
          </cell>
          <cell r="M764" t="str">
            <v>-</v>
          </cell>
          <cell r="S764" t="str">
            <v>-</v>
          </cell>
          <cell r="T764" t="str">
            <v>-</v>
          </cell>
          <cell r="U764" t="str">
            <v>-</v>
          </cell>
          <cell r="V764" t="str">
            <v>-</v>
          </cell>
          <cell r="X764" t="str">
            <v>-</v>
          </cell>
          <cell r="Y764" t="str">
            <v>-</v>
          </cell>
          <cell r="Z764" t="str">
            <v>-</v>
          </cell>
          <cell r="AA764" t="str">
            <v>-</v>
          </cell>
          <cell r="AB764" t="str">
            <v>-</v>
          </cell>
          <cell r="AC764" t="str">
            <v>-</v>
          </cell>
          <cell r="AD764" t="str">
            <v>-</v>
          </cell>
          <cell r="AE764" t="str">
            <v>-</v>
          </cell>
          <cell r="AF764" t="str">
            <v>-</v>
          </cell>
          <cell r="AG764" t="str">
            <v>-</v>
          </cell>
          <cell r="AH764" t="str">
            <v>-</v>
          </cell>
          <cell r="AI764" t="str">
            <v>-</v>
          </cell>
          <cell r="AJ764" t="str">
            <v>-</v>
          </cell>
          <cell r="AK764" t="str">
            <v>-</v>
          </cell>
          <cell r="AL764" t="str">
            <v>-</v>
          </cell>
          <cell r="AM764" t="str">
            <v>-</v>
          </cell>
          <cell r="AN764" t="str">
            <v>-</v>
          </cell>
          <cell r="AO764" t="str">
            <v>-</v>
          </cell>
          <cell r="AP764" t="str">
            <v>-</v>
          </cell>
          <cell r="AQ764" t="str">
            <v>-</v>
          </cell>
          <cell r="AR764" t="str">
            <v>-</v>
          </cell>
          <cell r="AS764" t="str">
            <v>-</v>
          </cell>
          <cell r="AT764" t="str">
            <v>-</v>
          </cell>
          <cell r="AU764" t="str">
            <v>-</v>
          </cell>
        </row>
        <row r="765">
          <cell r="A765" t="str">
            <v>2203-6</v>
          </cell>
          <cell r="B765">
            <v>2203</v>
          </cell>
          <cell r="C765" t="str">
            <v>歴史的な町並みや京町家等の保全・継承</v>
          </cell>
          <cell r="D765">
            <v>6</v>
          </cell>
          <cell r="E765" t="str">
            <v>-</v>
          </cell>
          <cell r="F765" t="str">
            <v>-</v>
          </cell>
          <cell r="G765" t="str">
            <v>-</v>
          </cell>
          <cell r="H765" t="str">
            <v>-</v>
          </cell>
          <cell r="I765" t="str">
            <v>-</v>
          </cell>
          <cell r="J765" t="str">
            <v>-</v>
          </cell>
          <cell r="K765" t="str">
            <v>-</v>
          </cell>
          <cell r="L765" t="str">
            <v>-</v>
          </cell>
          <cell r="M765" t="str">
            <v>-</v>
          </cell>
          <cell r="S765" t="str">
            <v>-</v>
          </cell>
          <cell r="T765" t="str">
            <v>-</v>
          </cell>
          <cell r="U765" t="str">
            <v>-</v>
          </cell>
          <cell r="V765" t="str">
            <v>-</v>
          </cell>
          <cell r="X765" t="str">
            <v>-</v>
          </cell>
          <cell r="Y765" t="str">
            <v>-</v>
          </cell>
          <cell r="Z765" t="str">
            <v>-</v>
          </cell>
          <cell r="AA765" t="str">
            <v>-</v>
          </cell>
          <cell r="AB765" t="str">
            <v>-</v>
          </cell>
          <cell r="AC765" t="str">
            <v>-</v>
          </cell>
          <cell r="AD765" t="str">
            <v>-</v>
          </cell>
          <cell r="AE765" t="str">
            <v>-</v>
          </cell>
          <cell r="AF765" t="str">
            <v>-</v>
          </cell>
          <cell r="AG765" t="str">
            <v>-</v>
          </cell>
          <cell r="AH765" t="str">
            <v>-</v>
          </cell>
          <cell r="AI765" t="str">
            <v>-</v>
          </cell>
          <cell r="AJ765" t="str">
            <v>-</v>
          </cell>
          <cell r="AK765" t="str">
            <v>-</v>
          </cell>
          <cell r="AL765" t="str">
            <v>-</v>
          </cell>
          <cell r="AM765" t="str">
            <v>-</v>
          </cell>
          <cell r="AN765" t="str">
            <v>-</v>
          </cell>
          <cell r="AO765" t="str">
            <v>-</v>
          </cell>
          <cell r="AP765" t="str">
            <v>-</v>
          </cell>
          <cell r="AQ765" t="str">
            <v>-</v>
          </cell>
          <cell r="AR765" t="str">
            <v>-</v>
          </cell>
          <cell r="AS765" t="str">
            <v>-</v>
          </cell>
          <cell r="AT765" t="str">
            <v>-</v>
          </cell>
          <cell r="AU765" t="str">
            <v>-</v>
          </cell>
        </row>
        <row r="766">
          <cell r="A766" t="str">
            <v>2203-7</v>
          </cell>
          <cell r="B766">
            <v>2203</v>
          </cell>
          <cell r="C766" t="str">
            <v>歴史的な町並みや京町家等の保全・継承</v>
          </cell>
          <cell r="D766">
            <v>7</v>
          </cell>
          <cell r="E766" t="str">
            <v>-</v>
          </cell>
          <cell r="F766" t="str">
            <v>-</v>
          </cell>
          <cell r="G766" t="str">
            <v>-</v>
          </cell>
          <cell r="H766" t="str">
            <v>-</v>
          </cell>
          <cell r="I766" t="str">
            <v>-</v>
          </cell>
          <cell r="J766" t="str">
            <v>-</v>
          </cell>
          <cell r="K766" t="str">
            <v>-</v>
          </cell>
          <cell r="L766" t="str">
            <v>-</v>
          </cell>
          <cell r="M766" t="str">
            <v>-</v>
          </cell>
          <cell r="S766" t="str">
            <v>-</v>
          </cell>
          <cell r="T766" t="str">
            <v>-</v>
          </cell>
          <cell r="U766" t="str">
            <v>-</v>
          </cell>
          <cell r="V766" t="str">
            <v>-</v>
          </cell>
          <cell r="X766" t="str">
            <v>-</v>
          </cell>
          <cell r="Y766" t="str">
            <v>-</v>
          </cell>
          <cell r="Z766" t="str">
            <v>-</v>
          </cell>
          <cell r="AA766" t="str">
            <v>-</v>
          </cell>
          <cell r="AB766" t="str">
            <v>-</v>
          </cell>
          <cell r="AC766" t="str">
            <v>-</v>
          </cell>
          <cell r="AD766" t="str">
            <v>-</v>
          </cell>
          <cell r="AE766" t="str">
            <v>-</v>
          </cell>
          <cell r="AF766" t="str">
            <v>-</v>
          </cell>
          <cell r="AG766" t="str">
            <v>-</v>
          </cell>
          <cell r="AH766" t="str">
            <v>-</v>
          </cell>
          <cell r="AI766" t="str">
            <v>-</v>
          </cell>
          <cell r="AJ766" t="str">
            <v>-</v>
          </cell>
          <cell r="AK766" t="str">
            <v>-</v>
          </cell>
          <cell r="AL766" t="str">
            <v>-</v>
          </cell>
          <cell r="AM766" t="str">
            <v>-</v>
          </cell>
          <cell r="AN766" t="str">
            <v>-</v>
          </cell>
          <cell r="AO766" t="str">
            <v>-</v>
          </cell>
          <cell r="AP766" t="str">
            <v>-</v>
          </cell>
          <cell r="AQ766" t="str">
            <v>-</v>
          </cell>
          <cell r="AR766" t="str">
            <v>-</v>
          </cell>
          <cell r="AS766" t="str">
            <v>-</v>
          </cell>
          <cell r="AT766" t="str">
            <v>-</v>
          </cell>
          <cell r="AU766" t="str">
            <v>-</v>
          </cell>
        </row>
        <row r="767">
          <cell r="A767" t="str">
            <v>2203-8</v>
          </cell>
          <cell r="B767">
            <v>2203</v>
          </cell>
          <cell r="C767" t="str">
            <v>歴史的な町並みや京町家等の保全・継承</v>
          </cell>
          <cell r="D767">
            <v>8</v>
          </cell>
          <cell r="E767" t="str">
            <v>-</v>
          </cell>
          <cell r="F767" t="str">
            <v>-</v>
          </cell>
          <cell r="G767" t="str">
            <v>-</v>
          </cell>
          <cell r="H767" t="str">
            <v>-</v>
          </cell>
          <cell r="I767" t="str">
            <v>-</v>
          </cell>
          <cell r="J767" t="str">
            <v>-</v>
          </cell>
          <cell r="K767" t="str">
            <v>-</v>
          </cell>
          <cell r="L767" t="str">
            <v>-</v>
          </cell>
          <cell r="M767" t="str">
            <v>-</v>
          </cell>
          <cell r="S767" t="str">
            <v>-</v>
          </cell>
          <cell r="T767" t="str">
            <v>-</v>
          </cell>
          <cell r="U767" t="str">
            <v>-</v>
          </cell>
          <cell r="V767" t="str">
            <v>-</v>
          </cell>
          <cell r="X767" t="str">
            <v>-</v>
          </cell>
          <cell r="Y767" t="str">
            <v>-</v>
          </cell>
          <cell r="Z767" t="str">
            <v>-</v>
          </cell>
          <cell r="AA767" t="str">
            <v>-</v>
          </cell>
          <cell r="AB767" t="str">
            <v>-</v>
          </cell>
          <cell r="AC767" t="str">
            <v>-</v>
          </cell>
          <cell r="AD767" t="str">
            <v>-</v>
          </cell>
          <cell r="AE767" t="str">
            <v>-</v>
          </cell>
          <cell r="AF767" t="str">
            <v>-</v>
          </cell>
          <cell r="AG767" t="str">
            <v>-</v>
          </cell>
          <cell r="AH767" t="str">
            <v>-</v>
          </cell>
          <cell r="AI767" t="str">
            <v>-</v>
          </cell>
          <cell r="AJ767" t="str">
            <v>-</v>
          </cell>
          <cell r="AK767" t="str">
            <v>-</v>
          </cell>
          <cell r="AL767" t="str">
            <v>-</v>
          </cell>
          <cell r="AM767" t="str">
            <v>-</v>
          </cell>
          <cell r="AN767" t="str">
            <v>-</v>
          </cell>
          <cell r="AO767" t="str">
            <v>-</v>
          </cell>
          <cell r="AP767" t="str">
            <v>-</v>
          </cell>
          <cell r="AQ767" t="str">
            <v>-</v>
          </cell>
          <cell r="AR767" t="str">
            <v>-</v>
          </cell>
          <cell r="AS767" t="str">
            <v>-</v>
          </cell>
          <cell r="AT767" t="str">
            <v>-</v>
          </cell>
          <cell r="AU767" t="str">
            <v>-</v>
          </cell>
        </row>
        <row r="768">
          <cell r="A768" t="str">
            <v>2203-9</v>
          </cell>
          <cell r="B768">
            <v>2203</v>
          </cell>
          <cell r="C768" t="str">
            <v>歴史的な町並みや京町家等の保全・継承</v>
          </cell>
          <cell r="D768">
            <v>9</v>
          </cell>
          <cell r="E768" t="str">
            <v>-</v>
          </cell>
          <cell r="F768" t="str">
            <v>-</v>
          </cell>
          <cell r="G768" t="str">
            <v>-</v>
          </cell>
          <cell r="H768" t="str">
            <v>-</v>
          </cell>
          <cell r="I768" t="str">
            <v>-</v>
          </cell>
          <cell r="J768" t="str">
            <v>-</v>
          </cell>
          <cell r="K768" t="str">
            <v>-</v>
          </cell>
          <cell r="L768" t="str">
            <v>-</v>
          </cell>
          <cell r="M768" t="str">
            <v>-</v>
          </cell>
          <cell r="S768" t="str">
            <v>-</v>
          </cell>
          <cell r="T768" t="str">
            <v>-</v>
          </cell>
          <cell r="U768" t="str">
            <v>-</v>
          </cell>
          <cell r="V768" t="str">
            <v>-</v>
          </cell>
          <cell r="X768" t="str">
            <v>-</v>
          </cell>
          <cell r="Y768" t="str">
            <v>-</v>
          </cell>
          <cell r="Z768" t="str">
            <v>-</v>
          </cell>
          <cell r="AA768" t="str">
            <v>-</v>
          </cell>
          <cell r="AB768" t="str">
            <v>-</v>
          </cell>
          <cell r="AC768" t="str">
            <v>-</v>
          </cell>
          <cell r="AD768" t="str">
            <v>-</v>
          </cell>
          <cell r="AE768" t="str">
            <v>-</v>
          </cell>
          <cell r="AF768" t="str">
            <v>-</v>
          </cell>
          <cell r="AG768" t="str">
            <v>-</v>
          </cell>
          <cell r="AH768" t="str">
            <v>-</v>
          </cell>
          <cell r="AI768" t="str">
            <v>-</v>
          </cell>
          <cell r="AJ768" t="str">
            <v>-</v>
          </cell>
          <cell r="AK768" t="str">
            <v>-</v>
          </cell>
          <cell r="AL768" t="str">
            <v>-</v>
          </cell>
          <cell r="AM768" t="str">
            <v>-</v>
          </cell>
          <cell r="AN768" t="str">
            <v>-</v>
          </cell>
          <cell r="AO768" t="str">
            <v>-</v>
          </cell>
          <cell r="AP768" t="str">
            <v>-</v>
          </cell>
          <cell r="AQ768" t="str">
            <v>-</v>
          </cell>
          <cell r="AR768" t="str">
            <v>-</v>
          </cell>
          <cell r="AS768" t="str">
            <v>-</v>
          </cell>
          <cell r="AT768" t="str">
            <v>-</v>
          </cell>
          <cell r="AU768" t="str">
            <v>-</v>
          </cell>
        </row>
        <row r="769">
          <cell r="A769" t="str">
            <v>2204-1</v>
          </cell>
          <cell r="B769">
            <v>2204</v>
          </cell>
          <cell r="C769" t="str">
            <v>いきいきとしたくらしや営みによる新たな景観の創造</v>
          </cell>
          <cell r="D769">
            <v>1</v>
          </cell>
          <cell r="E769" t="str">
            <v>優良デザイン促進制度の利用数</v>
          </cell>
          <cell r="F769" t="str">
            <v>回</v>
          </cell>
          <cell r="G769" t="str">
            <v>都市計画局</v>
          </cell>
          <cell r="H769" t="str">
            <v>景観政策課</v>
          </cell>
          <cell r="I769" t="str">
            <v>222-3397</v>
          </cell>
          <cell r="J769" t="str">
            <v>京都市優良デザイン促進制度実施要綱に基づき，相談会において景観アドバイザーの助言を受けた回数</v>
          </cell>
          <cell r="K769" t="str">
            <v>優れた景観の創造につながる指標</v>
          </cell>
          <cell r="L769" t="str">
            <v>出典：事業担当課調べ</v>
          </cell>
          <cell r="M769" t="str">
            <v>増加する方が良い指標</v>
          </cell>
          <cell r="N769">
            <v>30</v>
          </cell>
          <cell r="O769">
            <v>30</v>
          </cell>
          <cell r="P769">
            <v>30</v>
          </cell>
          <cell r="Q769">
            <v>30</v>
          </cell>
          <cell r="R769">
            <v>30</v>
          </cell>
          <cell r="S769" t="str">
            <v>-</v>
          </cell>
          <cell r="T769" t="str">
            <v>-</v>
          </cell>
          <cell r="U769" t="str">
            <v>①既存計画に基づいて算出する目標値</v>
          </cell>
          <cell r="V769" t="str">
            <v>過去近年の利用数が20件程度であることから設定</v>
          </cell>
          <cell r="W769">
            <v>8</v>
          </cell>
          <cell r="X769" t="str">
            <v>-</v>
          </cell>
          <cell r="Y769" t="str">
            <v>-</v>
          </cell>
          <cell r="Z769" t="str">
            <v>-</v>
          </cell>
          <cell r="AA769" t="str">
            <v>-</v>
          </cell>
          <cell r="AB769">
            <v>0.26666666666666666</v>
          </cell>
          <cell r="AC769" t="str">
            <v>-</v>
          </cell>
          <cell r="AD769" t="str">
            <v>-</v>
          </cell>
          <cell r="AE769" t="str">
            <v>-</v>
          </cell>
          <cell r="AF769" t="str">
            <v>-</v>
          </cell>
          <cell r="AG769" t="str">
            <v>-</v>
          </cell>
          <cell r="AH769" t="str">
            <v>-</v>
          </cell>
          <cell r="AI769" t="str">
            <v>-</v>
          </cell>
          <cell r="AJ769" t="str">
            <v>-</v>
          </cell>
          <cell r="AK769" t="str">
            <v>-</v>
          </cell>
          <cell r="AL769" t="str">
            <v>-</v>
          </cell>
          <cell r="AM769" t="str">
            <v>-</v>
          </cell>
          <cell r="AN769" t="str">
            <v>各年度の単年度目標値に対する達成度が
a：80％以上
b：60％以上～80％未満
c：40％以上～60％未満
d：20％以上～40％未満
e：20％未満</v>
          </cell>
          <cell r="AO769" t="str">
            <v>当制度の利用は事業者からの申込による相談制度であることから，単年度目標値に対する達成度が80％以上の場合をaとし，以下20％刻みで基準を設定した。</v>
          </cell>
          <cell r="AP769" t="str">
            <v>d</v>
          </cell>
          <cell r="AQ769" t="str">
            <v>-</v>
          </cell>
          <cell r="AR769" t="str">
            <v>-</v>
          </cell>
          <cell r="AS769" t="str">
            <v>-</v>
          </cell>
          <cell r="AT769" t="str">
            <v>-</v>
          </cell>
          <cell r="AU769">
            <v>1</v>
          </cell>
        </row>
        <row r="770">
          <cell r="A770" t="str">
            <v>2204-2</v>
          </cell>
          <cell r="B770">
            <v>2204</v>
          </cell>
          <cell r="C770" t="str">
            <v>いきいきとしたくらしや営みによる新たな景観の創造</v>
          </cell>
          <cell r="D770">
            <v>2</v>
          </cell>
          <cell r="E770" t="str">
            <v>-</v>
          </cell>
          <cell r="F770" t="str">
            <v>-</v>
          </cell>
          <cell r="G770" t="str">
            <v>-</v>
          </cell>
          <cell r="H770" t="str">
            <v>-</v>
          </cell>
          <cell r="I770" t="str">
            <v>-</v>
          </cell>
          <cell r="J770" t="str">
            <v>-</v>
          </cell>
          <cell r="K770" t="str">
            <v>-</v>
          </cell>
          <cell r="L770" t="str">
            <v>-</v>
          </cell>
          <cell r="M770" t="str">
            <v>-</v>
          </cell>
          <cell r="S770" t="str">
            <v>-</v>
          </cell>
          <cell r="T770" t="str">
            <v>-</v>
          </cell>
          <cell r="U770" t="str">
            <v>-</v>
          </cell>
          <cell r="V770" t="str">
            <v>-</v>
          </cell>
          <cell r="X770" t="str">
            <v>-</v>
          </cell>
          <cell r="Y770" t="str">
            <v>-</v>
          </cell>
          <cell r="Z770" t="str">
            <v>-</v>
          </cell>
          <cell r="AA770" t="str">
            <v>-</v>
          </cell>
          <cell r="AB770" t="str">
            <v>-</v>
          </cell>
          <cell r="AC770" t="str">
            <v>-</v>
          </cell>
          <cell r="AD770" t="str">
            <v>-</v>
          </cell>
          <cell r="AE770" t="str">
            <v>-</v>
          </cell>
          <cell r="AF770" t="str">
            <v>-</v>
          </cell>
          <cell r="AG770" t="str">
            <v>-</v>
          </cell>
          <cell r="AH770" t="str">
            <v>-</v>
          </cell>
          <cell r="AI770" t="str">
            <v>-</v>
          </cell>
          <cell r="AJ770" t="str">
            <v>-</v>
          </cell>
          <cell r="AK770" t="str">
            <v>-</v>
          </cell>
          <cell r="AL770" t="str">
            <v>-</v>
          </cell>
          <cell r="AM770" t="str">
            <v>-</v>
          </cell>
          <cell r="AN770" t="str">
            <v>-</v>
          </cell>
          <cell r="AO770" t="str">
            <v>-</v>
          </cell>
          <cell r="AP770" t="str">
            <v>-</v>
          </cell>
          <cell r="AQ770" t="str">
            <v>-</v>
          </cell>
          <cell r="AR770" t="str">
            <v>-</v>
          </cell>
          <cell r="AS770" t="str">
            <v>-</v>
          </cell>
          <cell r="AT770" t="str">
            <v>-</v>
          </cell>
          <cell r="AU770" t="str">
            <v>-</v>
          </cell>
        </row>
        <row r="771">
          <cell r="A771" t="str">
            <v>2204-3</v>
          </cell>
          <cell r="B771">
            <v>2204</v>
          </cell>
          <cell r="C771" t="str">
            <v>いきいきとしたくらしや営みによる新たな景観の創造</v>
          </cell>
          <cell r="D771">
            <v>3</v>
          </cell>
          <cell r="E771" t="str">
            <v>-</v>
          </cell>
          <cell r="F771" t="str">
            <v>-</v>
          </cell>
          <cell r="G771" t="str">
            <v>-</v>
          </cell>
          <cell r="H771" t="str">
            <v>-</v>
          </cell>
          <cell r="I771" t="str">
            <v>-</v>
          </cell>
          <cell r="J771" t="str">
            <v>-</v>
          </cell>
          <cell r="K771" t="str">
            <v>-</v>
          </cell>
          <cell r="L771" t="str">
            <v>-</v>
          </cell>
          <cell r="M771" t="str">
            <v>-</v>
          </cell>
          <cell r="S771" t="str">
            <v>-</v>
          </cell>
          <cell r="T771" t="str">
            <v>-</v>
          </cell>
          <cell r="U771" t="str">
            <v>-</v>
          </cell>
          <cell r="V771" t="str">
            <v>-</v>
          </cell>
          <cell r="X771" t="str">
            <v>-</v>
          </cell>
          <cell r="Y771" t="str">
            <v>-</v>
          </cell>
          <cell r="Z771" t="str">
            <v>-</v>
          </cell>
          <cell r="AA771" t="str">
            <v>-</v>
          </cell>
          <cell r="AB771" t="str">
            <v>-</v>
          </cell>
          <cell r="AC771" t="str">
            <v>-</v>
          </cell>
          <cell r="AD771" t="str">
            <v>-</v>
          </cell>
          <cell r="AE771" t="str">
            <v>-</v>
          </cell>
          <cell r="AF771" t="str">
            <v>-</v>
          </cell>
          <cell r="AG771" t="str">
            <v>-</v>
          </cell>
          <cell r="AH771" t="str">
            <v>-</v>
          </cell>
          <cell r="AI771" t="str">
            <v>-</v>
          </cell>
          <cell r="AJ771" t="str">
            <v>-</v>
          </cell>
          <cell r="AK771" t="str">
            <v>-</v>
          </cell>
          <cell r="AL771" t="str">
            <v>-</v>
          </cell>
          <cell r="AM771" t="str">
            <v>-</v>
          </cell>
          <cell r="AN771" t="str">
            <v>-</v>
          </cell>
          <cell r="AO771" t="str">
            <v>-</v>
          </cell>
          <cell r="AP771" t="str">
            <v>-</v>
          </cell>
          <cell r="AQ771" t="str">
            <v>-</v>
          </cell>
          <cell r="AR771" t="str">
            <v>-</v>
          </cell>
          <cell r="AS771" t="str">
            <v>-</v>
          </cell>
          <cell r="AT771" t="str">
            <v>-</v>
          </cell>
          <cell r="AU771" t="str">
            <v>-</v>
          </cell>
        </row>
        <row r="772">
          <cell r="A772" t="str">
            <v>2204-4</v>
          </cell>
          <cell r="B772">
            <v>2204</v>
          </cell>
          <cell r="C772" t="str">
            <v>いきいきとしたくらしや営みによる新たな景観の創造</v>
          </cell>
          <cell r="D772">
            <v>4</v>
          </cell>
          <cell r="E772" t="str">
            <v>-</v>
          </cell>
          <cell r="F772" t="str">
            <v>-</v>
          </cell>
          <cell r="G772" t="str">
            <v>-</v>
          </cell>
          <cell r="H772" t="str">
            <v>-</v>
          </cell>
          <cell r="I772" t="str">
            <v>-</v>
          </cell>
          <cell r="J772" t="str">
            <v>-</v>
          </cell>
          <cell r="K772" t="str">
            <v>-</v>
          </cell>
          <cell r="L772" t="str">
            <v>-</v>
          </cell>
          <cell r="M772" t="str">
            <v>-</v>
          </cell>
          <cell r="S772" t="str">
            <v>-</v>
          </cell>
          <cell r="T772" t="str">
            <v>-</v>
          </cell>
          <cell r="U772" t="str">
            <v>-</v>
          </cell>
          <cell r="V772" t="str">
            <v>-</v>
          </cell>
          <cell r="X772" t="str">
            <v>-</v>
          </cell>
          <cell r="Y772" t="str">
            <v>-</v>
          </cell>
          <cell r="Z772" t="str">
            <v>-</v>
          </cell>
          <cell r="AA772" t="str">
            <v>-</v>
          </cell>
          <cell r="AB772" t="str">
            <v>-</v>
          </cell>
          <cell r="AC772" t="str">
            <v>-</v>
          </cell>
          <cell r="AD772" t="str">
            <v>-</v>
          </cell>
          <cell r="AE772" t="str">
            <v>-</v>
          </cell>
          <cell r="AF772" t="str">
            <v>-</v>
          </cell>
          <cell r="AG772" t="str">
            <v>-</v>
          </cell>
          <cell r="AH772" t="str">
            <v>-</v>
          </cell>
          <cell r="AI772" t="str">
            <v>-</v>
          </cell>
          <cell r="AJ772" t="str">
            <v>-</v>
          </cell>
          <cell r="AK772" t="str">
            <v>-</v>
          </cell>
          <cell r="AL772" t="str">
            <v>-</v>
          </cell>
          <cell r="AM772" t="str">
            <v>-</v>
          </cell>
          <cell r="AN772" t="str">
            <v>-</v>
          </cell>
          <cell r="AO772" t="str">
            <v>-</v>
          </cell>
          <cell r="AP772" t="str">
            <v>-</v>
          </cell>
          <cell r="AQ772" t="str">
            <v>-</v>
          </cell>
          <cell r="AR772" t="str">
            <v>-</v>
          </cell>
          <cell r="AS772" t="str">
            <v>-</v>
          </cell>
          <cell r="AT772" t="str">
            <v>-</v>
          </cell>
          <cell r="AU772" t="str">
            <v>-</v>
          </cell>
        </row>
        <row r="773">
          <cell r="A773" t="str">
            <v>2204-5</v>
          </cell>
          <cell r="B773">
            <v>2204</v>
          </cell>
          <cell r="C773" t="str">
            <v>いきいきとしたくらしや営みによる新たな景観の創造</v>
          </cell>
          <cell r="D773">
            <v>5</v>
          </cell>
          <cell r="E773" t="str">
            <v>-</v>
          </cell>
          <cell r="F773" t="str">
            <v>-</v>
          </cell>
          <cell r="G773" t="str">
            <v>-</v>
          </cell>
          <cell r="H773" t="str">
            <v>-</v>
          </cell>
          <cell r="I773" t="str">
            <v>-</v>
          </cell>
          <cell r="J773" t="str">
            <v>-</v>
          </cell>
          <cell r="K773" t="str">
            <v>-</v>
          </cell>
          <cell r="L773" t="str">
            <v>-</v>
          </cell>
          <cell r="M773" t="str">
            <v>-</v>
          </cell>
          <cell r="S773" t="str">
            <v>-</v>
          </cell>
          <cell r="T773" t="str">
            <v>-</v>
          </cell>
          <cell r="U773" t="str">
            <v>-</v>
          </cell>
          <cell r="V773" t="str">
            <v>-</v>
          </cell>
          <cell r="X773" t="str">
            <v>-</v>
          </cell>
          <cell r="Y773" t="str">
            <v>-</v>
          </cell>
          <cell r="Z773" t="str">
            <v>-</v>
          </cell>
          <cell r="AA773" t="str">
            <v>-</v>
          </cell>
          <cell r="AB773" t="str">
            <v>-</v>
          </cell>
          <cell r="AC773" t="str">
            <v>-</v>
          </cell>
          <cell r="AD773" t="str">
            <v>-</v>
          </cell>
          <cell r="AE773" t="str">
            <v>-</v>
          </cell>
          <cell r="AF773" t="str">
            <v>-</v>
          </cell>
          <cell r="AG773" t="str">
            <v>-</v>
          </cell>
          <cell r="AH773" t="str">
            <v>-</v>
          </cell>
          <cell r="AI773" t="str">
            <v>-</v>
          </cell>
          <cell r="AJ773" t="str">
            <v>-</v>
          </cell>
          <cell r="AK773" t="str">
            <v>-</v>
          </cell>
          <cell r="AL773" t="str">
            <v>-</v>
          </cell>
          <cell r="AM773" t="str">
            <v>-</v>
          </cell>
          <cell r="AN773" t="str">
            <v>-</v>
          </cell>
          <cell r="AO773" t="str">
            <v>-</v>
          </cell>
          <cell r="AP773" t="str">
            <v>-</v>
          </cell>
          <cell r="AQ773" t="str">
            <v>-</v>
          </cell>
          <cell r="AR773" t="str">
            <v>-</v>
          </cell>
          <cell r="AS773" t="str">
            <v>-</v>
          </cell>
          <cell r="AT773" t="str">
            <v>-</v>
          </cell>
          <cell r="AU773" t="str">
            <v>-</v>
          </cell>
        </row>
        <row r="774">
          <cell r="A774" t="str">
            <v>2204-6</v>
          </cell>
          <cell r="B774">
            <v>2204</v>
          </cell>
          <cell r="C774" t="str">
            <v>いきいきとしたくらしや営みによる新たな景観の創造</v>
          </cell>
          <cell r="D774">
            <v>6</v>
          </cell>
          <cell r="E774" t="str">
            <v>-</v>
          </cell>
          <cell r="F774" t="str">
            <v>-</v>
          </cell>
          <cell r="G774" t="str">
            <v>-</v>
          </cell>
          <cell r="H774" t="str">
            <v>-</v>
          </cell>
          <cell r="I774" t="str">
            <v>-</v>
          </cell>
          <cell r="J774" t="str">
            <v>-</v>
          </cell>
          <cell r="K774" t="str">
            <v>-</v>
          </cell>
          <cell r="L774" t="str">
            <v>-</v>
          </cell>
          <cell r="M774" t="str">
            <v>-</v>
          </cell>
          <cell r="S774" t="str">
            <v>-</v>
          </cell>
          <cell r="T774" t="str">
            <v>-</v>
          </cell>
          <cell r="U774" t="str">
            <v>-</v>
          </cell>
          <cell r="V774" t="str">
            <v>-</v>
          </cell>
          <cell r="X774" t="str">
            <v>-</v>
          </cell>
          <cell r="Y774" t="str">
            <v>-</v>
          </cell>
          <cell r="Z774" t="str">
            <v>-</v>
          </cell>
          <cell r="AA774" t="str">
            <v>-</v>
          </cell>
          <cell r="AB774" t="str">
            <v>-</v>
          </cell>
          <cell r="AC774" t="str">
            <v>-</v>
          </cell>
          <cell r="AD774" t="str">
            <v>-</v>
          </cell>
          <cell r="AE774" t="str">
            <v>-</v>
          </cell>
          <cell r="AF774" t="str">
            <v>-</v>
          </cell>
          <cell r="AG774" t="str">
            <v>-</v>
          </cell>
          <cell r="AH774" t="str">
            <v>-</v>
          </cell>
          <cell r="AI774" t="str">
            <v>-</v>
          </cell>
          <cell r="AJ774" t="str">
            <v>-</v>
          </cell>
          <cell r="AK774" t="str">
            <v>-</v>
          </cell>
          <cell r="AL774" t="str">
            <v>-</v>
          </cell>
          <cell r="AM774" t="str">
            <v>-</v>
          </cell>
          <cell r="AN774" t="str">
            <v>-</v>
          </cell>
          <cell r="AO774" t="str">
            <v>-</v>
          </cell>
          <cell r="AP774" t="str">
            <v>-</v>
          </cell>
          <cell r="AQ774" t="str">
            <v>-</v>
          </cell>
          <cell r="AR774" t="str">
            <v>-</v>
          </cell>
          <cell r="AS774" t="str">
            <v>-</v>
          </cell>
          <cell r="AT774" t="str">
            <v>-</v>
          </cell>
          <cell r="AU774" t="str">
            <v>-</v>
          </cell>
        </row>
        <row r="775">
          <cell r="A775" t="str">
            <v>2204-7</v>
          </cell>
          <cell r="B775">
            <v>2204</v>
          </cell>
          <cell r="C775" t="str">
            <v>いきいきとしたくらしや営みによる新たな景観の創造</v>
          </cell>
          <cell r="D775">
            <v>7</v>
          </cell>
          <cell r="E775" t="str">
            <v>-</v>
          </cell>
          <cell r="F775" t="str">
            <v>-</v>
          </cell>
          <cell r="G775" t="str">
            <v>-</v>
          </cell>
          <cell r="H775" t="str">
            <v>-</v>
          </cell>
          <cell r="I775" t="str">
            <v>-</v>
          </cell>
          <cell r="J775" t="str">
            <v>-</v>
          </cell>
          <cell r="K775" t="str">
            <v>-</v>
          </cell>
          <cell r="L775" t="str">
            <v>-</v>
          </cell>
          <cell r="M775" t="str">
            <v>-</v>
          </cell>
          <cell r="S775" t="str">
            <v>-</v>
          </cell>
          <cell r="T775" t="str">
            <v>-</v>
          </cell>
          <cell r="U775" t="str">
            <v>-</v>
          </cell>
          <cell r="V775" t="str">
            <v>-</v>
          </cell>
          <cell r="X775" t="str">
            <v>-</v>
          </cell>
          <cell r="Y775" t="str">
            <v>-</v>
          </cell>
          <cell r="Z775" t="str">
            <v>-</v>
          </cell>
          <cell r="AA775" t="str">
            <v>-</v>
          </cell>
          <cell r="AB775" t="str">
            <v>-</v>
          </cell>
          <cell r="AC775" t="str">
            <v>-</v>
          </cell>
          <cell r="AD775" t="str">
            <v>-</v>
          </cell>
          <cell r="AE775" t="str">
            <v>-</v>
          </cell>
          <cell r="AF775" t="str">
            <v>-</v>
          </cell>
          <cell r="AG775" t="str">
            <v>-</v>
          </cell>
          <cell r="AH775" t="str">
            <v>-</v>
          </cell>
          <cell r="AI775" t="str">
            <v>-</v>
          </cell>
          <cell r="AJ775" t="str">
            <v>-</v>
          </cell>
          <cell r="AK775" t="str">
            <v>-</v>
          </cell>
          <cell r="AL775" t="str">
            <v>-</v>
          </cell>
          <cell r="AM775" t="str">
            <v>-</v>
          </cell>
          <cell r="AN775" t="str">
            <v>-</v>
          </cell>
          <cell r="AO775" t="str">
            <v>-</v>
          </cell>
          <cell r="AP775" t="str">
            <v>-</v>
          </cell>
          <cell r="AQ775" t="str">
            <v>-</v>
          </cell>
          <cell r="AR775" t="str">
            <v>-</v>
          </cell>
          <cell r="AS775" t="str">
            <v>-</v>
          </cell>
          <cell r="AT775" t="str">
            <v>-</v>
          </cell>
          <cell r="AU775" t="str">
            <v>-</v>
          </cell>
        </row>
        <row r="776">
          <cell r="A776" t="str">
            <v>2204-8</v>
          </cell>
          <cell r="B776">
            <v>2204</v>
          </cell>
          <cell r="C776" t="str">
            <v>いきいきとしたくらしや営みによる新たな景観の創造</v>
          </cell>
          <cell r="D776">
            <v>8</v>
          </cell>
          <cell r="E776" t="str">
            <v>-</v>
          </cell>
          <cell r="F776" t="str">
            <v>-</v>
          </cell>
          <cell r="G776" t="str">
            <v>-</v>
          </cell>
          <cell r="H776" t="str">
            <v>-</v>
          </cell>
          <cell r="I776" t="str">
            <v>-</v>
          </cell>
          <cell r="J776" t="str">
            <v>-</v>
          </cell>
          <cell r="K776" t="str">
            <v>-</v>
          </cell>
          <cell r="L776" t="str">
            <v>-</v>
          </cell>
          <cell r="M776" t="str">
            <v>-</v>
          </cell>
          <cell r="S776" t="str">
            <v>-</v>
          </cell>
          <cell r="T776" t="str">
            <v>-</v>
          </cell>
          <cell r="U776" t="str">
            <v>-</v>
          </cell>
          <cell r="V776" t="str">
            <v>-</v>
          </cell>
          <cell r="X776" t="str">
            <v>-</v>
          </cell>
          <cell r="Y776" t="str">
            <v>-</v>
          </cell>
          <cell r="Z776" t="str">
            <v>-</v>
          </cell>
          <cell r="AA776" t="str">
            <v>-</v>
          </cell>
          <cell r="AB776" t="str">
            <v>-</v>
          </cell>
          <cell r="AC776" t="str">
            <v>-</v>
          </cell>
          <cell r="AD776" t="str">
            <v>-</v>
          </cell>
          <cell r="AE776" t="str">
            <v>-</v>
          </cell>
          <cell r="AF776" t="str">
            <v>-</v>
          </cell>
          <cell r="AG776" t="str">
            <v>-</v>
          </cell>
          <cell r="AH776" t="str">
            <v>-</v>
          </cell>
          <cell r="AI776" t="str">
            <v>-</v>
          </cell>
          <cell r="AJ776" t="str">
            <v>-</v>
          </cell>
          <cell r="AK776" t="str">
            <v>-</v>
          </cell>
          <cell r="AL776" t="str">
            <v>-</v>
          </cell>
          <cell r="AM776" t="str">
            <v>-</v>
          </cell>
          <cell r="AN776" t="str">
            <v>-</v>
          </cell>
          <cell r="AO776" t="str">
            <v>-</v>
          </cell>
          <cell r="AP776" t="str">
            <v>-</v>
          </cell>
          <cell r="AQ776" t="str">
            <v>-</v>
          </cell>
          <cell r="AR776" t="str">
            <v>-</v>
          </cell>
          <cell r="AS776" t="str">
            <v>-</v>
          </cell>
          <cell r="AT776" t="str">
            <v>-</v>
          </cell>
          <cell r="AU776" t="str">
            <v>-</v>
          </cell>
        </row>
        <row r="777">
          <cell r="A777" t="str">
            <v>2204-9</v>
          </cell>
          <cell r="B777">
            <v>2204</v>
          </cell>
          <cell r="C777" t="str">
            <v>いきいきとしたくらしや営みによる新たな景観の創造</v>
          </cell>
          <cell r="D777">
            <v>9</v>
          </cell>
          <cell r="E777" t="str">
            <v>-</v>
          </cell>
          <cell r="F777" t="str">
            <v>-</v>
          </cell>
          <cell r="G777" t="str">
            <v>-</v>
          </cell>
          <cell r="H777" t="str">
            <v>-</v>
          </cell>
          <cell r="I777" t="str">
            <v>-</v>
          </cell>
          <cell r="J777" t="str">
            <v>-</v>
          </cell>
          <cell r="K777" t="str">
            <v>-</v>
          </cell>
          <cell r="L777" t="str">
            <v>-</v>
          </cell>
          <cell r="M777" t="str">
            <v>-</v>
          </cell>
          <cell r="S777" t="str">
            <v>-</v>
          </cell>
          <cell r="T777" t="str">
            <v>-</v>
          </cell>
          <cell r="U777" t="str">
            <v>-</v>
          </cell>
          <cell r="V777" t="str">
            <v>-</v>
          </cell>
          <cell r="X777" t="str">
            <v>-</v>
          </cell>
          <cell r="Y777" t="str">
            <v>-</v>
          </cell>
          <cell r="Z777" t="str">
            <v>-</v>
          </cell>
          <cell r="AA777" t="str">
            <v>-</v>
          </cell>
          <cell r="AB777" t="str">
            <v>-</v>
          </cell>
          <cell r="AC777" t="str">
            <v>-</v>
          </cell>
          <cell r="AD777" t="str">
            <v>-</v>
          </cell>
          <cell r="AE777" t="str">
            <v>-</v>
          </cell>
          <cell r="AF777" t="str">
            <v>-</v>
          </cell>
          <cell r="AG777" t="str">
            <v>-</v>
          </cell>
          <cell r="AH777" t="str">
            <v>-</v>
          </cell>
          <cell r="AI777" t="str">
            <v>-</v>
          </cell>
          <cell r="AJ777" t="str">
            <v>-</v>
          </cell>
          <cell r="AK777" t="str">
            <v>-</v>
          </cell>
          <cell r="AL777" t="str">
            <v>-</v>
          </cell>
          <cell r="AM777" t="str">
            <v>-</v>
          </cell>
          <cell r="AN777" t="str">
            <v>-</v>
          </cell>
          <cell r="AO777" t="str">
            <v>-</v>
          </cell>
          <cell r="AP777" t="str">
            <v>-</v>
          </cell>
          <cell r="AQ777" t="str">
            <v>-</v>
          </cell>
          <cell r="AR777" t="str">
            <v>-</v>
          </cell>
          <cell r="AS777" t="str">
            <v>-</v>
          </cell>
          <cell r="AT777" t="str">
            <v>-</v>
          </cell>
          <cell r="AU777" t="str">
            <v>-</v>
          </cell>
        </row>
        <row r="778">
          <cell r="A778" t="str">
            <v>2205-1</v>
          </cell>
          <cell r="B778">
            <v>2205</v>
          </cell>
          <cell r="C778" t="str">
            <v>無電柱化等による魅力あふれる道路空間の創出</v>
          </cell>
          <cell r="D778">
            <v>1</v>
          </cell>
          <cell r="E778" t="str">
            <v>景観の保全・再生に資する道路の無電柱化事業着手率</v>
          </cell>
          <cell r="F778" t="str">
            <v>％</v>
          </cell>
          <cell r="G778" t="str">
            <v>建設局</v>
          </cell>
          <cell r="H778" t="str">
            <v>道路環境整備課</v>
          </cell>
          <cell r="I778" t="str">
            <v>222-3570</v>
          </cell>
          <cell r="J778" t="str">
            <v>無電柱化の整備方針として策定した「今後の無電柱化の進め方」実施計画に記載のある無電柱化を行う整備対象道路のうち景観の保全・再生の分類に該当する道路の無電柱化着手率</v>
          </cell>
          <cell r="K778" t="str">
            <v>良好な都市景観の創造状況を示す指標</v>
          </cell>
          <cell r="L778" t="str">
            <v>算出方法：景観の保全・再生に該当する24路線の道路の無電柱化に係る総延長と着手済延長との割合を算出(着手済延長/総延長×100)
出典：事業担当調べ</v>
          </cell>
          <cell r="M778" t="str">
            <v>増加する方が良い指標</v>
          </cell>
          <cell r="N778">
            <v>17.399999999999999</v>
          </cell>
          <cell r="O778">
            <v>17.399999999999999</v>
          </cell>
          <cell r="P778">
            <v>17.399999999999999</v>
          </cell>
          <cell r="Q778">
            <v>17.399999999999999</v>
          </cell>
          <cell r="R778">
            <v>33.9</v>
          </cell>
          <cell r="S778" t="str">
            <v>R10</v>
          </cell>
          <cell r="T778">
            <v>100</v>
          </cell>
          <cell r="U778" t="str">
            <v>①既存計画に基づいて算出する目標値</v>
          </cell>
          <cell r="V778" t="str">
            <v>「無電柱化の進め方」実施計画に記載する事業の原則100％着手</v>
          </cell>
          <cell r="W778">
            <v>17.399999999999999</v>
          </cell>
          <cell r="X778" t="str">
            <v>-</v>
          </cell>
          <cell r="Y778" t="str">
            <v>-</v>
          </cell>
          <cell r="Z778" t="str">
            <v>-</v>
          </cell>
          <cell r="AA778" t="str">
            <v>-</v>
          </cell>
          <cell r="AB778">
            <v>1</v>
          </cell>
          <cell r="AC778" t="str">
            <v>-</v>
          </cell>
          <cell r="AD778" t="str">
            <v>-</v>
          </cell>
          <cell r="AE778" t="str">
            <v>-</v>
          </cell>
          <cell r="AF778" t="str">
            <v>-</v>
          </cell>
          <cell r="AG778">
            <v>0.17399999999999999</v>
          </cell>
          <cell r="AH778" t="str">
            <v>-</v>
          </cell>
          <cell r="AI778" t="str">
            <v>-</v>
          </cell>
          <cell r="AJ778" t="str">
            <v>-</v>
          </cell>
          <cell r="AK778" t="str">
            <v>-</v>
          </cell>
          <cell r="AL778" t="str">
            <v>-</v>
          </cell>
          <cell r="AM778" t="str">
            <v>「無電柱化の進め方」実施計画では，平成30年12月から今後概ね10年間で整備を目指す道路を対象としていたが，「今後の行財政改革の視点及び主な改革事項」において，無電柱化事業(景観系路線)が予算計上を見送る事業とされたため，今後，策定される行財政改革計画の内容等を踏まえ，中長期目標を検討していく。</v>
          </cell>
          <cell r="AN778" t="str">
            <v>単年度目標に対する達成度が
a：80％以上
b：60％以上～80％未満
c：40％以上～60％未満
d：20％以上～40％未満
e：20％未満</v>
          </cell>
          <cell r="AO778" t="str">
            <v>当該指標については，電線管理者や地元の合意形成・協力が必要不可欠であることから，80％以上をaとし，以下20％刻みで基準を設定した。</v>
          </cell>
          <cell r="AP778" t="str">
            <v>a</v>
          </cell>
          <cell r="AQ778" t="str">
            <v>-</v>
          </cell>
          <cell r="AR778" t="str">
            <v>-</v>
          </cell>
          <cell r="AS778" t="str">
            <v>-</v>
          </cell>
          <cell r="AT778" t="str">
            <v>-</v>
          </cell>
          <cell r="AU778">
            <v>1</v>
          </cell>
        </row>
        <row r="779">
          <cell r="A779" t="str">
            <v>2205-2</v>
          </cell>
          <cell r="B779">
            <v>2205</v>
          </cell>
          <cell r="C779" t="str">
            <v>無電柱化等による魅力あふれる道路空間の創出</v>
          </cell>
          <cell r="D779">
            <v>2</v>
          </cell>
          <cell r="E779" t="str">
            <v>-</v>
          </cell>
          <cell r="F779" t="str">
            <v>-</v>
          </cell>
          <cell r="G779" t="str">
            <v>-</v>
          </cell>
          <cell r="H779" t="str">
            <v>-</v>
          </cell>
          <cell r="I779" t="str">
            <v>-</v>
          </cell>
          <cell r="J779" t="str">
            <v>-</v>
          </cell>
          <cell r="K779" t="str">
            <v>-</v>
          </cell>
          <cell r="L779" t="str">
            <v>-</v>
          </cell>
          <cell r="M779" t="str">
            <v>-</v>
          </cell>
          <cell r="S779" t="str">
            <v>-</v>
          </cell>
          <cell r="T779" t="str">
            <v>-</v>
          </cell>
          <cell r="U779" t="str">
            <v>-</v>
          </cell>
          <cell r="V779" t="str">
            <v>-</v>
          </cell>
          <cell r="X779" t="str">
            <v>-</v>
          </cell>
          <cell r="Y779" t="str">
            <v>-</v>
          </cell>
          <cell r="Z779" t="str">
            <v>-</v>
          </cell>
          <cell r="AA779" t="str">
            <v>-</v>
          </cell>
          <cell r="AB779" t="str">
            <v>-</v>
          </cell>
          <cell r="AC779" t="str">
            <v>-</v>
          </cell>
          <cell r="AD779" t="str">
            <v>-</v>
          </cell>
          <cell r="AE779" t="str">
            <v>-</v>
          </cell>
          <cell r="AF779" t="str">
            <v>-</v>
          </cell>
          <cell r="AG779" t="str">
            <v>-</v>
          </cell>
          <cell r="AH779" t="str">
            <v>-</v>
          </cell>
          <cell r="AI779" t="str">
            <v>-</v>
          </cell>
          <cell r="AJ779" t="str">
            <v>-</v>
          </cell>
          <cell r="AK779" t="str">
            <v>-</v>
          </cell>
          <cell r="AL779" t="str">
            <v>-</v>
          </cell>
          <cell r="AM779" t="str">
            <v>-</v>
          </cell>
          <cell r="AN779" t="str">
            <v>-</v>
          </cell>
          <cell r="AO779" t="str">
            <v>-</v>
          </cell>
          <cell r="AP779" t="str">
            <v>-</v>
          </cell>
          <cell r="AQ779" t="str">
            <v>-</v>
          </cell>
          <cell r="AR779" t="str">
            <v>-</v>
          </cell>
          <cell r="AS779" t="str">
            <v>-</v>
          </cell>
          <cell r="AT779" t="str">
            <v>-</v>
          </cell>
          <cell r="AU779" t="str">
            <v>-</v>
          </cell>
        </row>
        <row r="780">
          <cell r="A780" t="str">
            <v>2205-3</v>
          </cell>
          <cell r="B780">
            <v>2205</v>
          </cell>
          <cell r="C780" t="str">
            <v>無電柱化等による魅力あふれる道路空間の創出</v>
          </cell>
          <cell r="D780">
            <v>3</v>
          </cell>
          <cell r="E780" t="str">
            <v>-</v>
          </cell>
          <cell r="F780" t="str">
            <v>-</v>
          </cell>
          <cell r="G780" t="str">
            <v>-</v>
          </cell>
          <cell r="H780" t="str">
            <v>-</v>
          </cell>
          <cell r="I780" t="str">
            <v>-</v>
          </cell>
          <cell r="J780" t="str">
            <v>-</v>
          </cell>
          <cell r="K780" t="str">
            <v>-</v>
          </cell>
          <cell r="L780" t="str">
            <v>-</v>
          </cell>
          <cell r="M780" t="str">
            <v>-</v>
          </cell>
          <cell r="S780" t="str">
            <v>-</v>
          </cell>
          <cell r="T780" t="str">
            <v>-</v>
          </cell>
          <cell r="U780" t="str">
            <v>-</v>
          </cell>
          <cell r="V780" t="str">
            <v>-</v>
          </cell>
          <cell r="X780" t="str">
            <v>-</v>
          </cell>
          <cell r="Y780" t="str">
            <v>-</v>
          </cell>
          <cell r="Z780" t="str">
            <v>-</v>
          </cell>
          <cell r="AA780" t="str">
            <v>-</v>
          </cell>
          <cell r="AB780" t="str">
            <v>-</v>
          </cell>
          <cell r="AC780" t="str">
            <v>-</v>
          </cell>
          <cell r="AD780" t="str">
            <v>-</v>
          </cell>
          <cell r="AE780" t="str">
            <v>-</v>
          </cell>
          <cell r="AF780" t="str">
            <v>-</v>
          </cell>
          <cell r="AG780" t="str">
            <v>-</v>
          </cell>
          <cell r="AH780" t="str">
            <v>-</v>
          </cell>
          <cell r="AI780" t="str">
            <v>-</v>
          </cell>
          <cell r="AJ780" t="str">
            <v>-</v>
          </cell>
          <cell r="AK780" t="str">
            <v>-</v>
          </cell>
          <cell r="AL780" t="str">
            <v>-</v>
          </cell>
          <cell r="AM780" t="str">
            <v>-</v>
          </cell>
          <cell r="AN780" t="str">
            <v>-</v>
          </cell>
          <cell r="AO780" t="str">
            <v>-</v>
          </cell>
          <cell r="AP780" t="str">
            <v>-</v>
          </cell>
          <cell r="AQ780" t="str">
            <v>-</v>
          </cell>
          <cell r="AR780" t="str">
            <v>-</v>
          </cell>
          <cell r="AS780" t="str">
            <v>-</v>
          </cell>
          <cell r="AT780" t="str">
            <v>-</v>
          </cell>
          <cell r="AU780" t="str">
            <v>-</v>
          </cell>
        </row>
        <row r="781">
          <cell r="A781" t="str">
            <v>2205-4</v>
          </cell>
          <cell r="B781">
            <v>2205</v>
          </cell>
          <cell r="C781" t="str">
            <v>無電柱化等による魅力あふれる道路空間の創出</v>
          </cell>
          <cell r="D781">
            <v>4</v>
          </cell>
          <cell r="E781" t="str">
            <v>-</v>
          </cell>
          <cell r="F781" t="str">
            <v>-</v>
          </cell>
          <cell r="G781" t="str">
            <v>-</v>
          </cell>
          <cell r="H781" t="str">
            <v>-</v>
          </cell>
          <cell r="I781" t="str">
            <v>-</v>
          </cell>
          <cell r="J781" t="str">
            <v>-</v>
          </cell>
          <cell r="K781" t="str">
            <v>-</v>
          </cell>
          <cell r="L781" t="str">
            <v>-</v>
          </cell>
          <cell r="M781" t="str">
            <v>-</v>
          </cell>
          <cell r="S781" t="str">
            <v>-</v>
          </cell>
          <cell r="T781" t="str">
            <v>-</v>
          </cell>
          <cell r="U781" t="str">
            <v>-</v>
          </cell>
          <cell r="V781" t="str">
            <v>-</v>
          </cell>
          <cell r="X781" t="str">
            <v>-</v>
          </cell>
          <cell r="Y781" t="str">
            <v>-</v>
          </cell>
          <cell r="Z781" t="str">
            <v>-</v>
          </cell>
          <cell r="AA781" t="str">
            <v>-</v>
          </cell>
          <cell r="AB781" t="str">
            <v>-</v>
          </cell>
          <cell r="AC781" t="str">
            <v>-</v>
          </cell>
          <cell r="AD781" t="str">
            <v>-</v>
          </cell>
          <cell r="AE781" t="str">
            <v>-</v>
          </cell>
          <cell r="AF781" t="str">
            <v>-</v>
          </cell>
          <cell r="AG781" t="str">
            <v>-</v>
          </cell>
          <cell r="AH781" t="str">
            <v>-</v>
          </cell>
          <cell r="AI781" t="str">
            <v>-</v>
          </cell>
          <cell r="AJ781" t="str">
            <v>-</v>
          </cell>
          <cell r="AK781" t="str">
            <v>-</v>
          </cell>
          <cell r="AL781" t="str">
            <v>-</v>
          </cell>
          <cell r="AM781" t="str">
            <v>-</v>
          </cell>
          <cell r="AN781" t="str">
            <v>-</v>
          </cell>
          <cell r="AO781" t="str">
            <v>-</v>
          </cell>
          <cell r="AP781" t="str">
            <v>-</v>
          </cell>
          <cell r="AQ781" t="str">
            <v>-</v>
          </cell>
          <cell r="AR781" t="str">
            <v>-</v>
          </cell>
          <cell r="AS781" t="str">
            <v>-</v>
          </cell>
          <cell r="AT781" t="str">
            <v>-</v>
          </cell>
          <cell r="AU781" t="str">
            <v>-</v>
          </cell>
        </row>
        <row r="782">
          <cell r="A782" t="str">
            <v>2205-5</v>
          </cell>
          <cell r="B782">
            <v>2205</v>
          </cell>
          <cell r="C782" t="str">
            <v>無電柱化等による魅力あふれる道路空間の創出</v>
          </cell>
          <cell r="D782">
            <v>5</v>
          </cell>
          <cell r="E782" t="str">
            <v>-</v>
          </cell>
          <cell r="F782" t="str">
            <v>-</v>
          </cell>
          <cell r="G782" t="str">
            <v>-</v>
          </cell>
          <cell r="H782" t="str">
            <v>-</v>
          </cell>
          <cell r="I782" t="str">
            <v>-</v>
          </cell>
          <cell r="J782" t="str">
            <v>-</v>
          </cell>
          <cell r="K782" t="str">
            <v>-</v>
          </cell>
          <cell r="L782" t="str">
            <v>-</v>
          </cell>
          <cell r="M782" t="str">
            <v>-</v>
          </cell>
          <cell r="S782" t="str">
            <v>-</v>
          </cell>
          <cell r="T782" t="str">
            <v>-</v>
          </cell>
          <cell r="U782" t="str">
            <v>-</v>
          </cell>
          <cell r="V782" t="str">
            <v>-</v>
          </cell>
          <cell r="X782" t="str">
            <v>-</v>
          </cell>
          <cell r="Y782" t="str">
            <v>-</v>
          </cell>
          <cell r="Z782" t="str">
            <v>-</v>
          </cell>
          <cell r="AA782" t="str">
            <v>-</v>
          </cell>
          <cell r="AB782" t="str">
            <v>-</v>
          </cell>
          <cell r="AC782" t="str">
            <v>-</v>
          </cell>
          <cell r="AD782" t="str">
            <v>-</v>
          </cell>
          <cell r="AE782" t="str">
            <v>-</v>
          </cell>
          <cell r="AF782" t="str">
            <v>-</v>
          </cell>
          <cell r="AG782" t="str">
            <v>-</v>
          </cell>
          <cell r="AH782" t="str">
            <v>-</v>
          </cell>
          <cell r="AI782" t="str">
            <v>-</v>
          </cell>
          <cell r="AJ782" t="str">
            <v>-</v>
          </cell>
          <cell r="AK782" t="str">
            <v>-</v>
          </cell>
          <cell r="AL782" t="str">
            <v>-</v>
          </cell>
          <cell r="AM782" t="str">
            <v>-</v>
          </cell>
          <cell r="AN782" t="str">
            <v>-</v>
          </cell>
          <cell r="AO782" t="str">
            <v>-</v>
          </cell>
          <cell r="AP782" t="str">
            <v>-</v>
          </cell>
          <cell r="AQ782" t="str">
            <v>-</v>
          </cell>
          <cell r="AR782" t="str">
            <v>-</v>
          </cell>
          <cell r="AS782" t="str">
            <v>-</v>
          </cell>
          <cell r="AT782" t="str">
            <v>-</v>
          </cell>
          <cell r="AU782" t="str">
            <v>-</v>
          </cell>
        </row>
        <row r="783">
          <cell r="A783" t="str">
            <v>2205-6</v>
          </cell>
          <cell r="B783">
            <v>2205</v>
          </cell>
          <cell r="C783" t="str">
            <v>無電柱化等による魅力あふれる道路空間の創出</v>
          </cell>
          <cell r="D783">
            <v>6</v>
          </cell>
          <cell r="E783" t="str">
            <v>-</v>
          </cell>
          <cell r="F783" t="str">
            <v>-</v>
          </cell>
          <cell r="G783" t="str">
            <v>-</v>
          </cell>
          <cell r="H783" t="str">
            <v>-</v>
          </cell>
          <cell r="I783" t="str">
            <v>-</v>
          </cell>
          <cell r="J783" t="str">
            <v>-</v>
          </cell>
          <cell r="K783" t="str">
            <v>-</v>
          </cell>
          <cell r="L783" t="str">
            <v>-</v>
          </cell>
          <cell r="M783" t="str">
            <v>-</v>
          </cell>
          <cell r="S783" t="str">
            <v>-</v>
          </cell>
          <cell r="T783" t="str">
            <v>-</v>
          </cell>
          <cell r="U783" t="str">
            <v>-</v>
          </cell>
          <cell r="V783" t="str">
            <v>-</v>
          </cell>
          <cell r="X783" t="str">
            <v>-</v>
          </cell>
          <cell r="Y783" t="str">
            <v>-</v>
          </cell>
          <cell r="Z783" t="str">
            <v>-</v>
          </cell>
          <cell r="AA783" t="str">
            <v>-</v>
          </cell>
          <cell r="AB783" t="str">
            <v>-</v>
          </cell>
          <cell r="AC783" t="str">
            <v>-</v>
          </cell>
          <cell r="AD783" t="str">
            <v>-</v>
          </cell>
          <cell r="AE783" t="str">
            <v>-</v>
          </cell>
          <cell r="AF783" t="str">
            <v>-</v>
          </cell>
          <cell r="AG783" t="str">
            <v>-</v>
          </cell>
          <cell r="AH783" t="str">
            <v>-</v>
          </cell>
          <cell r="AI783" t="str">
            <v>-</v>
          </cell>
          <cell r="AJ783" t="str">
            <v>-</v>
          </cell>
          <cell r="AK783" t="str">
            <v>-</v>
          </cell>
          <cell r="AL783" t="str">
            <v>-</v>
          </cell>
          <cell r="AM783" t="str">
            <v>-</v>
          </cell>
          <cell r="AN783" t="str">
            <v>-</v>
          </cell>
          <cell r="AO783" t="str">
            <v>-</v>
          </cell>
          <cell r="AP783" t="str">
            <v>-</v>
          </cell>
          <cell r="AQ783" t="str">
            <v>-</v>
          </cell>
          <cell r="AR783" t="str">
            <v>-</v>
          </cell>
          <cell r="AS783" t="str">
            <v>-</v>
          </cell>
          <cell r="AT783" t="str">
            <v>-</v>
          </cell>
          <cell r="AU783" t="str">
            <v>-</v>
          </cell>
        </row>
        <row r="784">
          <cell r="A784" t="str">
            <v>2205-7</v>
          </cell>
          <cell r="B784">
            <v>2205</v>
          </cell>
          <cell r="C784" t="str">
            <v>無電柱化等による魅力あふれる道路空間の創出</v>
          </cell>
          <cell r="D784">
            <v>7</v>
          </cell>
          <cell r="E784" t="str">
            <v>-</v>
          </cell>
          <cell r="F784" t="str">
            <v>-</v>
          </cell>
          <cell r="G784" t="str">
            <v>-</v>
          </cell>
          <cell r="H784" t="str">
            <v>-</v>
          </cell>
          <cell r="I784" t="str">
            <v>-</v>
          </cell>
          <cell r="J784" t="str">
            <v>-</v>
          </cell>
          <cell r="K784" t="str">
            <v>-</v>
          </cell>
          <cell r="L784" t="str">
            <v>-</v>
          </cell>
          <cell r="M784" t="str">
            <v>-</v>
          </cell>
          <cell r="S784" t="str">
            <v>-</v>
          </cell>
          <cell r="T784" t="str">
            <v>-</v>
          </cell>
          <cell r="U784" t="str">
            <v>-</v>
          </cell>
          <cell r="V784" t="str">
            <v>-</v>
          </cell>
          <cell r="X784" t="str">
            <v>-</v>
          </cell>
          <cell r="Y784" t="str">
            <v>-</v>
          </cell>
          <cell r="Z784" t="str">
            <v>-</v>
          </cell>
          <cell r="AA784" t="str">
            <v>-</v>
          </cell>
          <cell r="AB784" t="str">
            <v>-</v>
          </cell>
          <cell r="AC784" t="str">
            <v>-</v>
          </cell>
          <cell r="AD784" t="str">
            <v>-</v>
          </cell>
          <cell r="AE784" t="str">
            <v>-</v>
          </cell>
          <cell r="AF784" t="str">
            <v>-</v>
          </cell>
          <cell r="AG784" t="str">
            <v>-</v>
          </cell>
          <cell r="AH784" t="str">
            <v>-</v>
          </cell>
          <cell r="AI784" t="str">
            <v>-</v>
          </cell>
          <cell r="AJ784" t="str">
            <v>-</v>
          </cell>
          <cell r="AK784" t="str">
            <v>-</v>
          </cell>
          <cell r="AL784" t="str">
            <v>-</v>
          </cell>
          <cell r="AM784" t="str">
            <v>-</v>
          </cell>
          <cell r="AN784" t="str">
            <v>-</v>
          </cell>
          <cell r="AO784" t="str">
            <v>-</v>
          </cell>
          <cell r="AP784" t="str">
            <v>-</v>
          </cell>
          <cell r="AQ784" t="str">
            <v>-</v>
          </cell>
          <cell r="AR784" t="str">
            <v>-</v>
          </cell>
          <cell r="AS784" t="str">
            <v>-</v>
          </cell>
          <cell r="AT784" t="str">
            <v>-</v>
          </cell>
          <cell r="AU784" t="str">
            <v>-</v>
          </cell>
        </row>
        <row r="785">
          <cell r="A785" t="str">
            <v>2205-8</v>
          </cell>
          <cell r="B785">
            <v>2205</v>
          </cell>
          <cell r="C785" t="str">
            <v>無電柱化等による魅力あふれる道路空間の創出</v>
          </cell>
          <cell r="D785">
            <v>8</v>
          </cell>
          <cell r="E785" t="str">
            <v>-</v>
          </cell>
          <cell r="F785" t="str">
            <v>-</v>
          </cell>
          <cell r="G785" t="str">
            <v>-</v>
          </cell>
          <cell r="H785" t="str">
            <v>-</v>
          </cell>
          <cell r="I785" t="str">
            <v>-</v>
          </cell>
          <cell r="J785" t="str">
            <v>-</v>
          </cell>
          <cell r="K785" t="str">
            <v>-</v>
          </cell>
          <cell r="L785" t="str">
            <v>-</v>
          </cell>
          <cell r="M785" t="str">
            <v>-</v>
          </cell>
          <cell r="S785" t="str">
            <v>-</v>
          </cell>
          <cell r="T785" t="str">
            <v>-</v>
          </cell>
          <cell r="U785" t="str">
            <v>-</v>
          </cell>
          <cell r="V785" t="str">
            <v>-</v>
          </cell>
          <cell r="X785" t="str">
            <v>-</v>
          </cell>
          <cell r="Y785" t="str">
            <v>-</v>
          </cell>
          <cell r="Z785" t="str">
            <v>-</v>
          </cell>
          <cell r="AA785" t="str">
            <v>-</v>
          </cell>
          <cell r="AB785" t="str">
            <v>-</v>
          </cell>
          <cell r="AC785" t="str">
            <v>-</v>
          </cell>
          <cell r="AD785" t="str">
            <v>-</v>
          </cell>
          <cell r="AE785" t="str">
            <v>-</v>
          </cell>
          <cell r="AF785" t="str">
            <v>-</v>
          </cell>
          <cell r="AG785" t="str">
            <v>-</v>
          </cell>
          <cell r="AH785" t="str">
            <v>-</v>
          </cell>
          <cell r="AI785" t="str">
            <v>-</v>
          </cell>
          <cell r="AJ785" t="str">
            <v>-</v>
          </cell>
          <cell r="AK785" t="str">
            <v>-</v>
          </cell>
          <cell r="AL785" t="str">
            <v>-</v>
          </cell>
          <cell r="AM785" t="str">
            <v>-</v>
          </cell>
          <cell r="AN785" t="str">
            <v>-</v>
          </cell>
          <cell r="AO785" t="str">
            <v>-</v>
          </cell>
          <cell r="AP785" t="str">
            <v>-</v>
          </cell>
          <cell r="AQ785" t="str">
            <v>-</v>
          </cell>
          <cell r="AR785" t="str">
            <v>-</v>
          </cell>
          <cell r="AS785" t="str">
            <v>-</v>
          </cell>
          <cell r="AT785" t="str">
            <v>-</v>
          </cell>
          <cell r="AU785" t="str">
            <v>-</v>
          </cell>
        </row>
        <row r="786">
          <cell r="A786" t="str">
            <v>2205-9</v>
          </cell>
          <cell r="B786">
            <v>2205</v>
          </cell>
          <cell r="C786" t="str">
            <v>無電柱化等による魅力あふれる道路空間の創出</v>
          </cell>
          <cell r="D786">
            <v>9</v>
          </cell>
          <cell r="E786" t="str">
            <v>-</v>
          </cell>
          <cell r="F786" t="str">
            <v>-</v>
          </cell>
          <cell r="G786" t="str">
            <v>-</v>
          </cell>
          <cell r="H786" t="str">
            <v>-</v>
          </cell>
          <cell r="I786" t="str">
            <v>-</v>
          </cell>
          <cell r="J786" t="str">
            <v>-</v>
          </cell>
          <cell r="K786" t="str">
            <v>-</v>
          </cell>
          <cell r="L786" t="str">
            <v>-</v>
          </cell>
          <cell r="M786" t="str">
            <v>-</v>
          </cell>
          <cell r="S786" t="str">
            <v>-</v>
          </cell>
          <cell r="T786" t="str">
            <v>-</v>
          </cell>
          <cell r="U786" t="str">
            <v>-</v>
          </cell>
          <cell r="V786" t="str">
            <v>-</v>
          </cell>
          <cell r="X786" t="str">
            <v>-</v>
          </cell>
          <cell r="Y786" t="str">
            <v>-</v>
          </cell>
          <cell r="Z786" t="str">
            <v>-</v>
          </cell>
          <cell r="AA786" t="str">
            <v>-</v>
          </cell>
          <cell r="AB786" t="str">
            <v>-</v>
          </cell>
          <cell r="AC786" t="str">
            <v>-</v>
          </cell>
          <cell r="AD786" t="str">
            <v>-</v>
          </cell>
          <cell r="AE786" t="str">
            <v>-</v>
          </cell>
          <cell r="AF786" t="str">
            <v>-</v>
          </cell>
          <cell r="AG786" t="str">
            <v>-</v>
          </cell>
          <cell r="AH786" t="str">
            <v>-</v>
          </cell>
          <cell r="AI786" t="str">
            <v>-</v>
          </cell>
          <cell r="AJ786" t="str">
            <v>-</v>
          </cell>
          <cell r="AK786" t="str">
            <v>-</v>
          </cell>
          <cell r="AL786" t="str">
            <v>-</v>
          </cell>
          <cell r="AM786" t="str">
            <v>-</v>
          </cell>
          <cell r="AN786" t="str">
            <v>-</v>
          </cell>
          <cell r="AO786" t="str">
            <v>-</v>
          </cell>
          <cell r="AP786" t="str">
            <v>-</v>
          </cell>
          <cell r="AQ786" t="str">
            <v>-</v>
          </cell>
          <cell r="AR786" t="str">
            <v>-</v>
          </cell>
          <cell r="AS786" t="str">
            <v>-</v>
          </cell>
          <cell r="AT786" t="str">
            <v>-</v>
          </cell>
          <cell r="AU786" t="str">
            <v>-</v>
          </cell>
        </row>
        <row r="787">
          <cell r="A787" t="str">
            <v>2206-1</v>
          </cell>
          <cell r="B787">
            <v>2206</v>
          </cell>
          <cell r="C787" t="str">
            <v>市民とともに推進する景観まちづくり</v>
          </cell>
          <cell r="D787">
            <v>1</v>
          </cell>
          <cell r="E787" t="str">
            <v>景観づくりに取り組む地域数</v>
          </cell>
          <cell r="F787" t="str">
            <v>地域</v>
          </cell>
          <cell r="G787" t="str">
            <v>都市計画局</v>
          </cell>
          <cell r="H787" t="str">
            <v>景観政策課</v>
          </cell>
          <cell r="I787" t="str">
            <v>222-3397</v>
          </cell>
          <cell r="J787" t="str">
            <v>市街地景観整備条例に基づく地域景観づくり協議会として認定を受けた地域等の数</v>
          </cell>
          <cell r="K787" t="str">
            <v>景観を観点としたまちづくりの拡がりを示す指標</v>
          </cell>
          <cell r="L787" t="str">
            <v>出典：事業担当課調べ</v>
          </cell>
          <cell r="M787" t="str">
            <v>増加する方が良い指標</v>
          </cell>
          <cell r="N787" t="str">
            <v>-</v>
          </cell>
          <cell r="O787">
            <v>13</v>
          </cell>
          <cell r="P787">
            <v>14</v>
          </cell>
          <cell r="Q787">
            <v>15</v>
          </cell>
          <cell r="R787">
            <v>16</v>
          </cell>
          <cell r="S787" t="str">
            <v>R7</v>
          </cell>
          <cell r="T787">
            <v>17</v>
          </cell>
          <cell r="U787" t="str">
            <v>①既存計画に基づいて算出する目標値</v>
          </cell>
          <cell r="V787" t="str">
            <v>毎年度1地域の認定を目標値とする。</v>
          </cell>
          <cell r="W787">
            <v>12</v>
          </cell>
          <cell r="X787" t="str">
            <v>-</v>
          </cell>
          <cell r="Y787" t="str">
            <v>-</v>
          </cell>
          <cell r="Z787" t="str">
            <v>-</v>
          </cell>
          <cell r="AA787" t="str">
            <v>-</v>
          </cell>
          <cell r="AB787" t="str">
            <v>-</v>
          </cell>
          <cell r="AC787" t="str">
            <v>-</v>
          </cell>
          <cell r="AD787" t="str">
            <v>-</v>
          </cell>
          <cell r="AE787" t="str">
            <v>-</v>
          </cell>
          <cell r="AF787" t="str">
            <v>-</v>
          </cell>
          <cell r="AG787">
            <v>0.70588235294117652</v>
          </cell>
          <cell r="AH787" t="str">
            <v>-</v>
          </cell>
          <cell r="AI787" t="str">
            <v>-</v>
          </cell>
          <cell r="AJ787" t="str">
            <v>-</v>
          </cell>
          <cell r="AK787" t="str">
            <v>-</v>
          </cell>
          <cell r="AL787" t="str">
            <v>-</v>
          </cell>
          <cell r="AM787" t="str">
            <v>-</v>
          </cell>
          <cell r="AN787" t="str">
            <v>目標に対する達成度が
a：100％以上
b：90％以上～100％未満
c：80％以上～90％未満
d：70％以上～80％未満
e：70％未満</v>
          </cell>
          <cell r="AO787" t="str">
            <v>単年度目標に対する達成度が100％以上の場合をaとし，以下10％刻みで基準を設定した。</v>
          </cell>
          <cell r="AP787" t="str">
            <v>a</v>
          </cell>
          <cell r="AQ787" t="str">
            <v>-</v>
          </cell>
          <cell r="AR787" t="str">
            <v>-</v>
          </cell>
          <cell r="AS787" t="str">
            <v>-</v>
          </cell>
          <cell r="AT787" t="str">
            <v>-</v>
          </cell>
          <cell r="AU787">
            <v>1</v>
          </cell>
        </row>
        <row r="788">
          <cell r="A788" t="str">
            <v>2206-2</v>
          </cell>
          <cell r="B788">
            <v>2206</v>
          </cell>
          <cell r="C788" t="str">
            <v>市民とともに推進する景観まちづくり</v>
          </cell>
          <cell r="D788">
            <v>2</v>
          </cell>
          <cell r="E788" t="str">
            <v>-</v>
          </cell>
          <cell r="F788" t="str">
            <v>-</v>
          </cell>
          <cell r="G788" t="str">
            <v>-</v>
          </cell>
          <cell r="H788" t="str">
            <v>-</v>
          </cell>
          <cell r="I788" t="str">
            <v>-</v>
          </cell>
          <cell r="J788" t="str">
            <v>-</v>
          </cell>
          <cell r="K788" t="str">
            <v>-</v>
          </cell>
          <cell r="L788" t="str">
            <v>-</v>
          </cell>
          <cell r="M788" t="str">
            <v>-</v>
          </cell>
          <cell r="S788" t="str">
            <v>-</v>
          </cell>
          <cell r="T788" t="str">
            <v>-</v>
          </cell>
          <cell r="U788" t="str">
            <v>-</v>
          </cell>
          <cell r="V788" t="str">
            <v>-</v>
          </cell>
          <cell r="X788" t="str">
            <v>-</v>
          </cell>
          <cell r="Y788" t="str">
            <v>-</v>
          </cell>
          <cell r="Z788" t="str">
            <v>-</v>
          </cell>
          <cell r="AA788" t="str">
            <v>-</v>
          </cell>
          <cell r="AB788" t="str">
            <v>-</v>
          </cell>
          <cell r="AC788" t="str">
            <v>-</v>
          </cell>
          <cell r="AD788" t="str">
            <v>-</v>
          </cell>
          <cell r="AE788" t="str">
            <v>-</v>
          </cell>
          <cell r="AF788" t="str">
            <v>-</v>
          </cell>
          <cell r="AG788" t="str">
            <v>-</v>
          </cell>
          <cell r="AH788" t="str">
            <v>-</v>
          </cell>
          <cell r="AI788" t="str">
            <v>-</v>
          </cell>
          <cell r="AJ788" t="str">
            <v>-</v>
          </cell>
          <cell r="AK788" t="str">
            <v>-</v>
          </cell>
          <cell r="AL788" t="str">
            <v>-</v>
          </cell>
          <cell r="AM788" t="str">
            <v>-</v>
          </cell>
          <cell r="AN788" t="str">
            <v>-</v>
          </cell>
          <cell r="AO788" t="str">
            <v>-</v>
          </cell>
          <cell r="AP788" t="str">
            <v>-</v>
          </cell>
          <cell r="AQ788" t="str">
            <v>-</v>
          </cell>
          <cell r="AR788" t="str">
            <v>-</v>
          </cell>
          <cell r="AS788" t="str">
            <v>-</v>
          </cell>
          <cell r="AT788" t="str">
            <v>-</v>
          </cell>
          <cell r="AU788" t="str">
            <v>-</v>
          </cell>
        </row>
        <row r="789">
          <cell r="A789" t="str">
            <v>2206-3</v>
          </cell>
          <cell r="B789">
            <v>2206</v>
          </cell>
          <cell r="C789" t="str">
            <v>市民とともに推進する景観まちづくり</v>
          </cell>
          <cell r="D789">
            <v>3</v>
          </cell>
          <cell r="E789" t="str">
            <v>-</v>
          </cell>
          <cell r="F789" t="str">
            <v>-</v>
          </cell>
          <cell r="G789" t="str">
            <v>-</v>
          </cell>
          <cell r="H789" t="str">
            <v>-</v>
          </cell>
          <cell r="I789" t="str">
            <v>-</v>
          </cell>
          <cell r="J789" t="str">
            <v>-</v>
          </cell>
          <cell r="K789" t="str">
            <v>-</v>
          </cell>
          <cell r="L789" t="str">
            <v>-</v>
          </cell>
          <cell r="M789" t="str">
            <v>-</v>
          </cell>
          <cell r="S789" t="str">
            <v>-</v>
          </cell>
          <cell r="T789" t="str">
            <v>-</v>
          </cell>
          <cell r="U789" t="str">
            <v>-</v>
          </cell>
          <cell r="V789" t="str">
            <v>-</v>
          </cell>
          <cell r="X789" t="str">
            <v>-</v>
          </cell>
          <cell r="Y789" t="str">
            <v>-</v>
          </cell>
          <cell r="Z789" t="str">
            <v>-</v>
          </cell>
          <cell r="AA789" t="str">
            <v>-</v>
          </cell>
          <cell r="AB789" t="str">
            <v>-</v>
          </cell>
          <cell r="AC789" t="str">
            <v>-</v>
          </cell>
          <cell r="AD789" t="str">
            <v>-</v>
          </cell>
          <cell r="AE789" t="str">
            <v>-</v>
          </cell>
          <cell r="AF789" t="str">
            <v>-</v>
          </cell>
          <cell r="AG789" t="str">
            <v>-</v>
          </cell>
          <cell r="AH789" t="str">
            <v>-</v>
          </cell>
          <cell r="AI789" t="str">
            <v>-</v>
          </cell>
          <cell r="AJ789" t="str">
            <v>-</v>
          </cell>
          <cell r="AK789" t="str">
            <v>-</v>
          </cell>
          <cell r="AL789" t="str">
            <v>-</v>
          </cell>
          <cell r="AM789" t="str">
            <v>-</v>
          </cell>
          <cell r="AN789" t="str">
            <v>-</v>
          </cell>
          <cell r="AO789" t="str">
            <v>-</v>
          </cell>
          <cell r="AP789" t="str">
            <v>-</v>
          </cell>
          <cell r="AQ789" t="str">
            <v>-</v>
          </cell>
          <cell r="AR789" t="str">
            <v>-</v>
          </cell>
          <cell r="AS789" t="str">
            <v>-</v>
          </cell>
          <cell r="AT789" t="str">
            <v>-</v>
          </cell>
          <cell r="AU789" t="str">
            <v>-</v>
          </cell>
        </row>
        <row r="790">
          <cell r="A790" t="str">
            <v>2206-4</v>
          </cell>
          <cell r="B790">
            <v>2206</v>
          </cell>
          <cell r="C790" t="str">
            <v>市民とともに推進する景観まちづくり</v>
          </cell>
          <cell r="D790">
            <v>4</v>
          </cell>
          <cell r="E790" t="str">
            <v>-</v>
          </cell>
          <cell r="F790" t="str">
            <v>-</v>
          </cell>
          <cell r="G790" t="str">
            <v>-</v>
          </cell>
          <cell r="H790" t="str">
            <v>-</v>
          </cell>
          <cell r="I790" t="str">
            <v>-</v>
          </cell>
          <cell r="J790" t="str">
            <v>-</v>
          </cell>
          <cell r="K790" t="str">
            <v>-</v>
          </cell>
          <cell r="L790" t="str">
            <v>-</v>
          </cell>
          <cell r="M790" t="str">
            <v>-</v>
          </cell>
          <cell r="S790" t="str">
            <v>-</v>
          </cell>
          <cell r="T790" t="str">
            <v>-</v>
          </cell>
          <cell r="U790" t="str">
            <v>-</v>
          </cell>
          <cell r="V790" t="str">
            <v>-</v>
          </cell>
          <cell r="X790" t="str">
            <v>-</v>
          </cell>
          <cell r="Y790" t="str">
            <v>-</v>
          </cell>
          <cell r="Z790" t="str">
            <v>-</v>
          </cell>
          <cell r="AA790" t="str">
            <v>-</v>
          </cell>
          <cell r="AB790" t="str">
            <v>-</v>
          </cell>
          <cell r="AC790" t="str">
            <v>-</v>
          </cell>
          <cell r="AD790" t="str">
            <v>-</v>
          </cell>
          <cell r="AE790" t="str">
            <v>-</v>
          </cell>
          <cell r="AF790" t="str">
            <v>-</v>
          </cell>
          <cell r="AG790" t="str">
            <v>-</v>
          </cell>
          <cell r="AH790" t="str">
            <v>-</v>
          </cell>
          <cell r="AI790" t="str">
            <v>-</v>
          </cell>
          <cell r="AJ790" t="str">
            <v>-</v>
          </cell>
          <cell r="AK790" t="str">
            <v>-</v>
          </cell>
          <cell r="AL790" t="str">
            <v>-</v>
          </cell>
          <cell r="AM790" t="str">
            <v>-</v>
          </cell>
          <cell r="AN790" t="str">
            <v>-</v>
          </cell>
          <cell r="AO790" t="str">
            <v>-</v>
          </cell>
          <cell r="AP790" t="str">
            <v>-</v>
          </cell>
          <cell r="AQ790" t="str">
            <v>-</v>
          </cell>
          <cell r="AR790" t="str">
            <v>-</v>
          </cell>
          <cell r="AS790" t="str">
            <v>-</v>
          </cell>
          <cell r="AT790" t="str">
            <v>-</v>
          </cell>
          <cell r="AU790" t="str">
            <v>-</v>
          </cell>
        </row>
        <row r="791">
          <cell r="A791" t="str">
            <v>2206-5</v>
          </cell>
          <cell r="B791">
            <v>2206</v>
          </cell>
          <cell r="C791" t="str">
            <v>市民とともに推進する景観まちづくり</v>
          </cell>
          <cell r="D791">
            <v>5</v>
          </cell>
          <cell r="E791" t="str">
            <v>-</v>
          </cell>
          <cell r="F791" t="str">
            <v>-</v>
          </cell>
          <cell r="G791" t="str">
            <v>-</v>
          </cell>
          <cell r="H791" t="str">
            <v>-</v>
          </cell>
          <cell r="I791" t="str">
            <v>-</v>
          </cell>
          <cell r="J791" t="str">
            <v>-</v>
          </cell>
          <cell r="K791" t="str">
            <v>-</v>
          </cell>
          <cell r="L791" t="str">
            <v>-</v>
          </cell>
          <cell r="M791" t="str">
            <v>-</v>
          </cell>
          <cell r="S791" t="str">
            <v>-</v>
          </cell>
          <cell r="T791" t="str">
            <v>-</v>
          </cell>
          <cell r="U791" t="str">
            <v>-</v>
          </cell>
          <cell r="V791" t="str">
            <v>-</v>
          </cell>
          <cell r="X791" t="str">
            <v>-</v>
          </cell>
          <cell r="Y791" t="str">
            <v>-</v>
          </cell>
          <cell r="Z791" t="str">
            <v>-</v>
          </cell>
          <cell r="AA791" t="str">
            <v>-</v>
          </cell>
          <cell r="AB791" t="str">
            <v>-</v>
          </cell>
          <cell r="AC791" t="str">
            <v>-</v>
          </cell>
          <cell r="AD791" t="str">
            <v>-</v>
          </cell>
          <cell r="AE791" t="str">
            <v>-</v>
          </cell>
          <cell r="AF791" t="str">
            <v>-</v>
          </cell>
          <cell r="AG791" t="str">
            <v>-</v>
          </cell>
          <cell r="AH791" t="str">
            <v>-</v>
          </cell>
          <cell r="AI791" t="str">
            <v>-</v>
          </cell>
          <cell r="AJ791" t="str">
            <v>-</v>
          </cell>
          <cell r="AK791" t="str">
            <v>-</v>
          </cell>
          <cell r="AL791" t="str">
            <v>-</v>
          </cell>
          <cell r="AM791" t="str">
            <v>-</v>
          </cell>
          <cell r="AN791" t="str">
            <v>-</v>
          </cell>
          <cell r="AO791" t="str">
            <v>-</v>
          </cell>
          <cell r="AP791" t="str">
            <v>-</v>
          </cell>
          <cell r="AQ791" t="str">
            <v>-</v>
          </cell>
          <cell r="AR791" t="str">
            <v>-</v>
          </cell>
          <cell r="AS791" t="str">
            <v>-</v>
          </cell>
          <cell r="AT791" t="str">
            <v>-</v>
          </cell>
          <cell r="AU791" t="str">
            <v>-</v>
          </cell>
        </row>
        <row r="792">
          <cell r="A792" t="str">
            <v>2206-6</v>
          </cell>
          <cell r="B792">
            <v>2206</v>
          </cell>
          <cell r="C792" t="str">
            <v>市民とともに推進する景観まちづくり</v>
          </cell>
          <cell r="D792">
            <v>6</v>
          </cell>
          <cell r="E792" t="str">
            <v>-</v>
          </cell>
          <cell r="F792" t="str">
            <v>-</v>
          </cell>
          <cell r="G792" t="str">
            <v>-</v>
          </cell>
          <cell r="H792" t="str">
            <v>-</v>
          </cell>
          <cell r="I792" t="str">
            <v>-</v>
          </cell>
          <cell r="J792" t="str">
            <v>-</v>
          </cell>
          <cell r="K792" t="str">
            <v>-</v>
          </cell>
          <cell r="L792" t="str">
            <v>-</v>
          </cell>
          <cell r="M792" t="str">
            <v>-</v>
          </cell>
          <cell r="S792" t="str">
            <v>-</v>
          </cell>
          <cell r="T792" t="str">
            <v>-</v>
          </cell>
          <cell r="U792" t="str">
            <v>-</v>
          </cell>
          <cell r="V792" t="str">
            <v>-</v>
          </cell>
          <cell r="X792" t="str">
            <v>-</v>
          </cell>
          <cell r="Y792" t="str">
            <v>-</v>
          </cell>
          <cell r="Z792" t="str">
            <v>-</v>
          </cell>
          <cell r="AA792" t="str">
            <v>-</v>
          </cell>
          <cell r="AB792" t="str">
            <v>-</v>
          </cell>
          <cell r="AC792" t="str">
            <v>-</v>
          </cell>
          <cell r="AD792" t="str">
            <v>-</v>
          </cell>
          <cell r="AE792" t="str">
            <v>-</v>
          </cell>
          <cell r="AF792" t="str">
            <v>-</v>
          </cell>
          <cell r="AG792" t="str">
            <v>-</v>
          </cell>
          <cell r="AH792" t="str">
            <v>-</v>
          </cell>
          <cell r="AI792" t="str">
            <v>-</v>
          </cell>
          <cell r="AJ792" t="str">
            <v>-</v>
          </cell>
          <cell r="AK792" t="str">
            <v>-</v>
          </cell>
          <cell r="AL792" t="str">
            <v>-</v>
          </cell>
          <cell r="AM792" t="str">
            <v>-</v>
          </cell>
          <cell r="AN792" t="str">
            <v>-</v>
          </cell>
          <cell r="AO792" t="str">
            <v>-</v>
          </cell>
          <cell r="AP792" t="str">
            <v>-</v>
          </cell>
          <cell r="AQ792" t="str">
            <v>-</v>
          </cell>
          <cell r="AR792" t="str">
            <v>-</v>
          </cell>
          <cell r="AS792" t="str">
            <v>-</v>
          </cell>
          <cell r="AT792" t="str">
            <v>-</v>
          </cell>
          <cell r="AU792" t="str">
            <v>-</v>
          </cell>
        </row>
        <row r="793">
          <cell r="A793" t="str">
            <v>2206-7</v>
          </cell>
          <cell r="B793">
            <v>2206</v>
          </cell>
          <cell r="C793" t="str">
            <v>市民とともに推進する景観まちづくり</v>
          </cell>
          <cell r="D793">
            <v>7</v>
          </cell>
          <cell r="E793" t="str">
            <v>-</v>
          </cell>
          <cell r="F793" t="str">
            <v>-</v>
          </cell>
          <cell r="G793" t="str">
            <v>-</v>
          </cell>
          <cell r="H793" t="str">
            <v>-</v>
          </cell>
          <cell r="I793" t="str">
            <v>-</v>
          </cell>
          <cell r="J793" t="str">
            <v>-</v>
          </cell>
          <cell r="K793" t="str">
            <v>-</v>
          </cell>
          <cell r="L793" t="str">
            <v>-</v>
          </cell>
          <cell r="M793" t="str">
            <v>-</v>
          </cell>
          <cell r="S793" t="str">
            <v>-</v>
          </cell>
          <cell r="T793" t="str">
            <v>-</v>
          </cell>
          <cell r="U793" t="str">
            <v>-</v>
          </cell>
          <cell r="V793" t="str">
            <v>-</v>
          </cell>
          <cell r="X793" t="str">
            <v>-</v>
          </cell>
          <cell r="Y793" t="str">
            <v>-</v>
          </cell>
          <cell r="Z793" t="str">
            <v>-</v>
          </cell>
          <cell r="AA793" t="str">
            <v>-</v>
          </cell>
          <cell r="AB793" t="str">
            <v>-</v>
          </cell>
          <cell r="AC793" t="str">
            <v>-</v>
          </cell>
          <cell r="AD793" t="str">
            <v>-</v>
          </cell>
          <cell r="AE793" t="str">
            <v>-</v>
          </cell>
          <cell r="AF793" t="str">
            <v>-</v>
          </cell>
          <cell r="AG793" t="str">
            <v>-</v>
          </cell>
          <cell r="AH793" t="str">
            <v>-</v>
          </cell>
          <cell r="AI793" t="str">
            <v>-</v>
          </cell>
          <cell r="AJ793" t="str">
            <v>-</v>
          </cell>
          <cell r="AK793" t="str">
            <v>-</v>
          </cell>
          <cell r="AL793" t="str">
            <v>-</v>
          </cell>
          <cell r="AM793" t="str">
            <v>-</v>
          </cell>
          <cell r="AN793" t="str">
            <v>-</v>
          </cell>
          <cell r="AO793" t="str">
            <v>-</v>
          </cell>
          <cell r="AP793" t="str">
            <v>-</v>
          </cell>
          <cell r="AQ793" t="str">
            <v>-</v>
          </cell>
          <cell r="AR793" t="str">
            <v>-</v>
          </cell>
          <cell r="AS793" t="str">
            <v>-</v>
          </cell>
          <cell r="AT793" t="str">
            <v>-</v>
          </cell>
          <cell r="AU793" t="str">
            <v>-</v>
          </cell>
        </row>
        <row r="794">
          <cell r="A794" t="str">
            <v>2206-8</v>
          </cell>
          <cell r="B794">
            <v>2206</v>
          </cell>
          <cell r="C794" t="str">
            <v>市民とともに推進する景観まちづくり</v>
          </cell>
          <cell r="D794">
            <v>8</v>
          </cell>
          <cell r="E794" t="str">
            <v>-</v>
          </cell>
          <cell r="F794" t="str">
            <v>-</v>
          </cell>
          <cell r="G794" t="str">
            <v>-</v>
          </cell>
          <cell r="H794" t="str">
            <v>-</v>
          </cell>
          <cell r="I794" t="str">
            <v>-</v>
          </cell>
          <cell r="J794" t="str">
            <v>-</v>
          </cell>
          <cell r="K794" t="str">
            <v>-</v>
          </cell>
          <cell r="L794" t="str">
            <v>-</v>
          </cell>
          <cell r="M794" t="str">
            <v>-</v>
          </cell>
          <cell r="S794" t="str">
            <v>-</v>
          </cell>
          <cell r="T794" t="str">
            <v>-</v>
          </cell>
          <cell r="U794" t="str">
            <v>-</v>
          </cell>
          <cell r="V794" t="str">
            <v>-</v>
          </cell>
          <cell r="X794" t="str">
            <v>-</v>
          </cell>
          <cell r="Y794" t="str">
            <v>-</v>
          </cell>
          <cell r="Z794" t="str">
            <v>-</v>
          </cell>
          <cell r="AA794" t="str">
            <v>-</v>
          </cell>
          <cell r="AB794" t="str">
            <v>-</v>
          </cell>
          <cell r="AC794" t="str">
            <v>-</v>
          </cell>
          <cell r="AD794" t="str">
            <v>-</v>
          </cell>
          <cell r="AE794" t="str">
            <v>-</v>
          </cell>
          <cell r="AF794" t="str">
            <v>-</v>
          </cell>
          <cell r="AG794" t="str">
            <v>-</v>
          </cell>
          <cell r="AH794" t="str">
            <v>-</v>
          </cell>
          <cell r="AI794" t="str">
            <v>-</v>
          </cell>
          <cell r="AJ794" t="str">
            <v>-</v>
          </cell>
          <cell r="AK794" t="str">
            <v>-</v>
          </cell>
          <cell r="AL794" t="str">
            <v>-</v>
          </cell>
          <cell r="AM794" t="str">
            <v>-</v>
          </cell>
          <cell r="AN794" t="str">
            <v>-</v>
          </cell>
          <cell r="AO794" t="str">
            <v>-</v>
          </cell>
          <cell r="AP794" t="str">
            <v>-</v>
          </cell>
          <cell r="AQ794" t="str">
            <v>-</v>
          </cell>
          <cell r="AR794" t="str">
            <v>-</v>
          </cell>
          <cell r="AS794" t="str">
            <v>-</v>
          </cell>
          <cell r="AT794" t="str">
            <v>-</v>
          </cell>
          <cell r="AU794" t="str">
            <v>-</v>
          </cell>
        </row>
        <row r="795">
          <cell r="A795" t="str">
            <v>2206-9</v>
          </cell>
          <cell r="B795">
            <v>2206</v>
          </cell>
          <cell r="C795" t="str">
            <v>市民とともに推進する景観まちづくり</v>
          </cell>
          <cell r="D795">
            <v>9</v>
          </cell>
          <cell r="E795" t="str">
            <v>-</v>
          </cell>
          <cell r="F795" t="str">
            <v>-</v>
          </cell>
          <cell r="G795" t="str">
            <v>-</v>
          </cell>
          <cell r="H795" t="str">
            <v>-</v>
          </cell>
          <cell r="I795" t="str">
            <v>-</v>
          </cell>
          <cell r="J795" t="str">
            <v>-</v>
          </cell>
          <cell r="K795" t="str">
            <v>-</v>
          </cell>
          <cell r="L795" t="str">
            <v>-</v>
          </cell>
          <cell r="M795" t="str">
            <v>-</v>
          </cell>
          <cell r="S795" t="str">
            <v>-</v>
          </cell>
          <cell r="T795" t="str">
            <v>-</v>
          </cell>
          <cell r="U795" t="str">
            <v>-</v>
          </cell>
          <cell r="V795" t="str">
            <v>-</v>
          </cell>
          <cell r="X795" t="str">
            <v>-</v>
          </cell>
          <cell r="Y795" t="str">
            <v>-</v>
          </cell>
          <cell r="Z795" t="str">
            <v>-</v>
          </cell>
          <cell r="AA795" t="str">
            <v>-</v>
          </cell>
          <cell r="AB795" t="str">
            <v>-</v>
          </cell>
          <cell r="AC795" t="str">
            <v>-</v>
          </cell>
          <cell r="AD795" t="str">
            <v>-</v>
          </cell>
          <cell r="AE795" t="str">
            <v>-</v>
          </cell>
          <cell r="AF795" t="str">
            <v>-</v>
          </cell>
          <cell r="AG795" t="str">
            <v>-</v>
          </cell>
          <cell r="AH795" t="str">
            <v>-</v>
          </cell>
          <cell r="AI795" t="str">
            <v>-</v>
          </cell>
          <cell r="AJ795" t="str">
            <v>-</v>
          </cell>
          <cell r="AK795" t="str">
            <v>-</v>
          </cell>
          <cell r="AL795" t="str">
            <v>-</v>
          </cell>
          <cell r="AM795" t="str">
            <v>-</v>
          </cell>
          <cell r="AN795" t="str">
            <v>-</v>
          </cell>
          <cell r="AO795" t="str">
            <v>-</v>
          </cell>
          <cell r="AP795" t="str">
            <v>-</v>
          </cell>
          <cell r="AQ795" t="str">
            <v>-</v>
          </cell>
          <cell r="AR795" t="str">
            <v>-</v>
          </cell>
          <cell r="AS795" t="str">
            <v>-</v>
          </cell>
          <cell r="AT795" t="str">
            <v>-</v>
          </cell>
          <cell r="AU795" t="str">
            <v>-</v>
          </cell>
        </row>
        <row r="796">
          <cell r="A796" t="str">
            <v>2301-1</v>
          </cell>
          <cell r="B796">
            <v>2301</v>
          </cell>
          <cell r="C796" t="str">
            <v>良質なストックへの誘導</v>
          </cell>
          <cell r="D796">
            <v>1</v>
          </cell>
          <cell r="E796" t="str">
            <v>CASBEE京都高評価建築物の割合</v>
          </cell>
          <cell r="F796" t="str">
            <v>％</v>
          </cell>
          <cell r="G796" t="str">
            <v>都市計画局</v>
          </cell>
          <cell r="H796" t="str">
            <v>建築審査課</v>
          </cell>
          <cell r="I796" t="str">
            <v>222-3616</v>
          </cell>
          <cell r="J796" t="str">
            <v>京都らしい環境配慮建築物を適切に評価・誘導するための京都独自のシステムであるCASBEE京都の届出において，高評価を取得した建築物の割合</v>
          </cell>
          <cell r="K796" t="str">
            <v>CASBEE京都は，建築物の環境への配慮の程度を評価する仕組であり，建築主の環境への意識の現れを示す指標</v>
          </cell>
          <cell r="L796" t="str">
            <v>算出方法：これまでのCASBEE京都の提出実績から，基準年度において上位30％となる基準値を設定し，これを上回る評価のもの/CASBEE京都届出件数×100
出典：事業担当課調べ</v>
          </cell>
          <cell r="M796" t="str">
            <v>増加する方が良い指標</v>
          </cell>
          <cell r="N796">
            <v>40</v>
          </cell>
          <cell r="O796">
            <v>40</v>
          </cell>
          <cell r="P796">
            <v>40</v>
          </cell>
          <cell r="Q796">
            <v>40</v>
          </cell>
          <cell r="R796">
            <v>40</v>
          </cell>
          <cell r="S796" t="str">
            <v>R7</v>
          </cell>
          <cell r="T796">
            <v>40</v>
          </cell>
          <cell r="U796" t="str">
            <v>①既存計画に基づいて算出する目標値</v>
          </cell>
          <cell r="V796" t="str">
            <v>京都市建築物安心安全実施計画</v>
          </cell>
          <cell r="W796">
            <v>45.5</v>
          </cell>
          <cell r="X796" t="str">
            <v>-</v>
          </cell>
          <cell r="Y796" t="str">
            <v>-</v>
          </cell>
          <cell r="Z796" t="str">
            <v>-</v>
          </cell>
          <cell r="AA796" t="str">
            <v>-</v>
          </cell>
          <cell r="AB796">
            <v>1.1375</v>
          </cell>
          <cell r="AC796" t="str">
            <v>-</v>
          </cell>
          <cell r="AD796" t="str">
            <v>-</v>
          </cell>
          <cell r="AE796" t="str">
            <v>-</v>
          </cell>
          <cell r="AF796" t="str">
            <v>-</v>
          </cell>
          <cell r="AG796">
            <v>1.1375</v>
          </cell>
          <cell r="AH796" t="str">
            <v>-</v>
          </cell>
          <cell r="AI796" t="str">
            <v>-</v>
          </cell>
          <cell r="AJ796" t="str">
            <v>-</v>
          </cell>
          <cell r="AK796" t="str">
            <v>-</v>
          </cell>
          <cell r="AL796" t="str">
            <v>-</v>
          </cell>
          <cell r="AM796" t="str">
            <v>現状では上位30％が満たす性能を持つ物件を，40％まで増やすことを目標とする。</v>
          </cell>
          <cell r="AN796" t="str">
            <v>最新数値が
a：40％以上
b：35％以上～40％未満
c：30％以上～35％未満
d：25％以上～30％未満
e：25％未満</v>
          </cell>
          <cell r="AO796" t="str">
            <v>目標値である40％以上をaとし，以下5％刻みで基準を設定した。</v>
          </cell>
          <cell r="AP796" t="str">
            <v>a</v>
          </cell>
          <cell r="AQ796" t="str">
            <v>-</v>
          </cell>
          <cell r="AR796" t="str">
            <v>-</v>
          </cell>
          <cell r="AS796" t="str">
            <v>-</v>
          </cell>
          <cell r="AT796" t="str">
            <v>-</v>
          </cell>
          <cell r="AU796">
            <v>1</v>
          </cell>
        </row>
        <row r="797">
          <cell r="A797" t="str">
            <v>2301-2</v>
          </cell>
          <cell r="B797">
            <v>2301</v>
          </cell>
          <cell r="C797" t="str">
            <v>良質なストックへの誘導</v>
          </cell>
          <cell r="D797">
            <v>2</v>
          </cell>
          <cell r="E797" t="str">
            <v>バリアフリー優良建築物の割合</v>
          </cell>
          <cell r="F797" t="str">
            <v>％</v>
          </cell>
          <cell r="G797" t="str">
            <v>都市計画局</v>
          </cell>
          <cell r="H797" t="str">
            <v>建築審査課</v>
          </cell>
          <cell r="I797" t="str">
            <v>222-3616</v>
          </cell>
          <cell r="J797" t="str">
            <v>バリアフリーの検査済証が交付された建築物のうち，義務よりも高い基準を満たしたものとして,みやこユニバーサルデザイン優良プレートの交付を受けた建築物の割合</v>
          </cell>
          <cell r="K797" t="str">
            <v>義務よりも高い水準のバリアフリー対応を実施した良質な建築物が増えていることを示す指標</v>
          </cell>
          <cell r="L797" t="str">
            <v>算出方法：優良プレートの交付件数/バリアフリー検査済証の交付件数×100
出典：事業担当課調べ</v>
          </cell>
          <cell r="M797" t="str">
            <v>増加する方が良い指標</v>
          </cell>
          <cell r="N797">
            <v>15</v>
          </cell>
          <cell r="O797">
            <v>15</v>
          </cell>
          <cell r="P797">
            <v>15</v>
          </cell>
          <cell r="Q797">
            <v>15</v>
          </cell>
          <cell r="R797">
            <v>15</v>
          </cell>
          <cell r="S797" t="str">
            <v>R7</v>
          </cell>
          <cell r="T797">
            <v>15</v>
          </cell>
          <cell r="U797" t="str">
            <v>①既存計画に基づいて算出する目標値</v>
          </cell>
          <cell r="V797" t="str">
            <v>京都市建築物安心安全実施計画</v>
          </cell>
          <cell r="W797">
            <v>4.7</v>
          </cell>
          <cell r="X797" t="str">
            <v>-</v>
          </cell>
          <cell r="Y797" t="str">
            <v>-</v>
          </cell>
          <cell r="Z797" t="str">
            <v>-</v>
          </cell>
          <cell r="AA797" t="str">
            <v>-</v>
          </cell>
          <cell r="AB797">
            <v>0.31333333333333335</v>
          </cell>
          <cell r="AC797" t="str">
            <v>-</v>
          </cell>
          <cell r="AD797" t="str">
            <v>-</v>
          </cell>
          <cell r="AE797" t="str">
            <v>-</v>
          </cell>
          <cell r="AF797" t="str">
            <v>-</v>
          </cell>
          <cell r="AG797">
            <v>0.31333333333333335</v>
          </cell>
          <cell r="AH797" t="str">
            <v>-</v>
          </cell>
          <cell r="AI797" t="str">
            <v>-</v>
          </cell>
          <cell r="AJ797" t="str">
            <v>-</v>
          </cell>
          <cell r="AK797" t="str">
            <v>-</v>
          </cell>
          <cell r="AL797" t="str">
            <v>-</v>
          </cell>
          <cell r="AM797" t="str">
            <v>過去5年間(H27～R1)の実績の平均値の2倍を目標とする。</v>
          </cell>
          <cell r="AN797" t="str">
            <v>最新数値の目標値に対する達成度が
a：100％以上
b：75％以上～100％未満
c：50％以上～75％未満
d：25％以上～50％未満
e：25％未満</v>
          </cell>
          <cell r="AO797" t="str">
            <v>目標値の達成となる100％以上をaとし，以下25％刻みで基準を設定した。</v>
          </cell>
          <cell r="AP797" t="str">
            <v>d</v>
          </cell>
          <cell r="AQ797" t="str">
            <v>-</v>
          </cell>
          <cell r="AR797" t="str">
            <v>-</v>
          </cell>
          <cell r="AS797" t="str">
            <v>-</v>
          </cell>
          <cell r="AT797" t="str">
            <v>-</v>
          </cell>
          <cell r="AU797">
            <v>1</v>
          </cell>
        </row>
        <row r="798">
          <cell r="A798" t="str">
            <v>2301-3</v>
          </cell>
          <cell r="B798">
            <v>2301</v>
          </cell>
          <cell r="C798" t="str">
            <v>良質なストックへの誘導</v>
          </cell>
          <cell r="D798">
            <v>3</v>
          </cell>
          <cell r="E798" t="str">
            <v>-</v>
          </cell>
          <cell r="F798" t="str">
            <v>-</v>
          </cell>
          <cell r="G798" t="str">
            <v>-</v>
          </cell>
          <cell r="H798" t="str">
            <v>-</v>
          </cell>
          <cell r="I798" t="str">
            <v>-</v>
          </cell>
          <cell r="J798" t="str">
            <v>-</v>
          </cell>
          <cell r="K798" t="str">
            <v>-</v>
          </cell>
          <cell r="L798" t="str">
            <v>-</v>
          </cell>
          <cell r="M798" t="str">
            <v>-</v>
          </cell>
          <cell r="S798" t="str">
            <v>-</v>
          </cell>
          <cell r="T798" t="str">
            <v>-</v>
          </cell>
          <cell r="U798" t="str">
            <v>-</v>
          </cell>
          <cell r="V798" t="str">
            <v>-</v>
          </cell>
          <cell r="X798" t="str">
            <v>-</v>
          </cell>
          <cell r="Y798" t="str">
            <v>-</v>
          </cell>
          <cell r="Z798" t="str">
            <v>-</v>
          </cell>
          <cell r="AA798" t="str">
            <v>-</v>
          </cell>
          <cell r="AB798" t="str">
            <v>-</v>
          </cell>
          <cell r="AC798" t="str">
            <v>-</v>
          </cell>
          <cell r="AD798" t="str">
            <v>-</v>
          </cell>
          <cell r="AE798" t="str">
            <v>-</v>
          </cell>
          <cell r="AF798" t="str">
            <v>-</v>
          </cell>
          <cell r="AG798" t="str">
            <v>-</v>
          </cell>
          <cell r="AH798" t="str">
            <v>-</v>
          </cell>
          <cell r="AI798" t="str">
            <v>-</v>
          </cell>
          <cell r="AJ798" t="str">
            <v>-</v>
          </cell>
          <cell r="AK798" t="str">
            <v>-</v>
          </cell>
          <cell r="AL798" t="str">
            <v>-</v>
          </cell>
          <cell r="AM798" t="str">
            <v>-</v>
          </cell>
          <cell r="AN798" t="str">
            <v>-</v>
          </cell>
          <cell r="AO798" t="str">
            <v>-</v>
          </cell>
          <cell r="AP798" t="str">
            <v>-</v>
          </cell>
          <cell r="AQ798" t="str">
            <v>-</v>
          </cell>
          <cell r="AR798" t="str">
            <v>-</v>
          </cell>
          <cell r="AS798" t="str">
            <v>-</v>
          </cell>
          <cell r="AT798" t="str">
            <v>-</v>
          </cell>
          <cell r="AU798" t="str">
            <v>-</v>
          </cell>
        </row>
        <row r="799">
          <cell r="A799" t="str">
            <v>2301-4</v>
          </cell>
          <cell r="B799">
            <v>2301</v>
          </cell>
          <cell r="C799" t="str">
            <v>良質なストックへの誘導</v>
          </cell>
          <cell r="D799">
            <v>4</v>
          </cell>
          <cell r="E799" t="str">
            <v>-</v>
          </cell>
          <cell r="F799" t="str">
            <v>-</v>
          </cell>
          <cell r="G799" t="str">
            <v>-</v>
          </cell>
          <cell r="H799" t="str">
            <v>-</v>
          </cell>
          <cell r="I799" t="str">
            <v>-</v>
          </cell>
          <cell r="J799" t="str">
            <v>-</v>
          </cell>
          <cell r="K799" t="str">
            <v>-</v>
          </cell>
          <cell r="L799" t="str">
            <v>-</v>
          </cell>
          <cell r="M799" t="str">
            <v>-</v>
          </cell>
          <cell r="S799" t="str">
            <v>-</v>
          </cell>
          <cell r="T799" t="str">
            <v>-</v>
          </cell>
          <cell r="U799" t="str">
            <v>-</v>
          </cell>
          <cell r="V799" t="str">
            <v>-</v>
          </cell>
          <cell r="X799" t="str">
            <v>-</v>
          </cell>
          <cell r="Y799" t="str">
            <v>-</v>
          </cell>
          <cell r="Z799" t="str">
            <v>-</v>
          </cell>
          <cell r="AA799" t="str">
            <v>-</v>
          </cell>
          <cell r="AB799" t="str">
            <v>-</v>
          </cell>
          <cell r="AC799" t="str">
            <v>-</v>
          </cell>
          <cell r="AD799" t="str">
            <v>-</v>
          </cell>
          <cell r="AE799" t="str">
            <v>-</v>
          </cell>
          <cell r="AF799" t="str">
            <v>-</v>
          </cell>
          <cell r="AG799" t="str">
            <v>-</v>
          </cell>
          <cell r="AH799" t="str">
            <v>-</v>
          </cell>
          <cell r="AI799" t="str">
            <v>-</v>
          </cell>
          <cell r="AJ799" t="str">
            <v>-</v>
          </cell>
          <cell r="AK799" t="str">
            <v>-</v>
          </cell>
          <cell r="AL799" t="str">
            <v>-</v>
          </cell>
          <cell r="AM799" t="str">
            <v>-</v>
          </cell>
          <cell r="AN799" t="str">
            <v>-</v>
          </cell>
          <cell r="AO799" t="str">
            <v>-</v>
          </cell>
          <cell r="AP799" t="str">
            <v>-</v>
          </cell>
          <cell r="AQ799" t="str">
            <v>-</v>
          </cell>
          <cell r="AR799" t="str">
            <v>-</v>
          </cell>
          <cell r="AS799" t="str">
            <v>-</v>
          </cell>
          <cell r="AT799" t="str">
            <v>-</v>
          </cell>
          <cell r="AU799" t="str">
            <v>-</v>
          </cell>
        </row>
        <row r="800">
          <cell r="A800" t="str">
            <v>2301-5</v>
          </cell>
          <cell r="B800">
            <v>2301</v>
          </cell>
          <cell r="C800" t="str">
            <v>良質なストックへの誘導</v>
          </cell>
          <cell r="D800">
            <v>5</v>
          </cell>
          <cell r="E800" t="str">
            <v>-</v>
          </cell>
          <cell r="F800" t="str">
            <v>-</v>
          </cell>
          <cell r="G800" t="str">
            <v>-</v>
          </cell>
          <cell r="H800" t="str">
            <v>-</v>
          </cell>
          <cell r="I800" t="str">
            <v>-</v>
          </cell>
          <cell r="J800" t="str">
            <v>-</v>
          </cell>
          <cell r="K800" t="str">
            <v>-</v>
          </cell>
          <cell r="L800" t="str">
            <v>-</v>
          </cell>
          <cell r="M800" t="str">
            <v>-</v>
          </cell>
          <cell r="S800" t="str">
            <v>-</v>
          </cell>
          <cell r="T800" t="str">
            <v>-</v>
          </cell>
          <cell r="U800" t="str">
            <v>-</v>
          </cell>
          <cell r="V800" t="str">
            <v>-</v>
          </cell>
          <cell r="X800" t="str">
            <v>-</v>
          </cell>
          <cell r="Y800" t="str">
            <v>-</v>
          </cell>
          <cell r="Z800" t="str">
            <v>-</v>
          </cell>
          <cell r="AA800" t="str">
            <v>-</v>
          </cell>
          <cell r="AB800" t="str">
            <v>-</v>
          </cell>
          <cell r="AC800" t="str">
            <v>-</v>
          </cell>
          <cell r="AD800" t="str">
            <v>-</v>
          </cell>
          <cell r="AE800" t="str">
            <v>-</v>
          </cell>
          <cell r="AF800" t="str">
            <v>-</v>
          </cell>
          <cell r="AG800" t="str">
            <v>-</v>
          </cell>
          <cell r="AH800" t="str">
            <v>-</v>
          </cell>
          <cell r="AI800" t="str">
            <v>-</v>
          </cell>
          <cell r="AJ800" t="str">
            <v>-</v>
          </cell>
          <cell r="AK800" t="str">
            <v>-</v>
          </cell>
          <cell r="AL800" t="str">
            <v>-</v>
          </cell>
          <cell r="AM800" t="str">
            <v>-</v>
          </cell>
          <cell r="AN800" t="str">
            <v>-</v>
          </cell>
          <cell r="AO800" t="str">
            <v>-</v>
          </cell>
          <cell r="AP800" t="str">
            <v>-</v>
          </cell>
          <cell r="AQ800" t="str">
            <v>-</v>
          </cell>
          <cell r="AR800" t="str">
            <v>-</v>
          </cell>
          <cell r="AS800" t="str">
            <v>-</v>
          </cell>
          <cell r="AT800" t="str">
            <v>-</v>
          </cell>
          <cell r="AU800" t="str">
            <v>-</v>
          </cell>
        </row>
        <row r="801">
          <cell r="A801" t="str">
            <v>2301-6</v>
          </cell>
          <cell r="B801">
            <v>2301</v>
          </cell>
          <cell r="C801" t="str">
            <v>良質なストックへの誘導</v>
          </cell>
          <cell r="D801">
            <v>6</v>
          </cell>
          <cell r="E801" t="str">
            <v>-</v>
          </cell>
          <cell r="F801" t="str">
            <v>-</v>
          </cell>
          <cell r="G801" t="str">
            <v>-</v>
          </cell>
          <cell r="H801" t="str">
            <v>-</v>
          </cell>
          <cell r="I801" t="str">
            <v>-</v>
          </cell>
          <cell r="J801" t="str">
            <v>-</v>
          </cell>
          <cell r="K801" t="str">
            <v>-</v>
          </cell>
          <cell r="L801" t="str">
            <v>-</v>
          </cell>
          <cell r="M801" t="str">
            <v>-</v>
          </cell>
          <cell r="S801" t="str">
            <v>-</v>
          </cell>
          <cell r="T801" t="str">
            <v>-</v>
          </cell>
          <cell r="U801" t="str">
            <v>-</v>
          </cell>
          <cell r="V801" t="str">
            <v>-</v>
          </cell>
          <cell r="X801" t="str">
            <v>-</v>
          </cell>
          <cell r="Y801" t="str">
            <v>-</v>
          </cell>
          <cell r="Z801" t="str">
            <v>-</v>
          </cell>
          <cell r="AA801" t="str">
            <v>-</v>
          </cell>
          <cell r="AB801" t="str">
            <v>-</v>
          </cell>
          <cell r="AC801" t="str">
            <v>-</v>
          </cell>
          <cell r="AD801" t="str">
            <v>-</v>
          </cell>
          <cell r="AE801" t="str">
            <v>-</v>
          </cell>
          <cell r="AF801" t="str">
            <v>-</v>
          </cell>
          <cell r="AG801" t="str">
            <v>-</v>
          </cell>
          <cell r="AH801" t="str">
            <v>-</v>
          </cell>
          <cell r="AI801" t="str">
            <v>-</v>
          </cell>
          <cell r="AJ801" t="str">
            <v>-</v>
          </cell>
          <cell r="AK801" t="str">
            <v>-</v>
          </cell>
          <cell r="AL801" t="str">
            <v>-</v>
          </cell>
          <cell r="AM801" t="str">
            <v>-</v>
          </cell>
          <cell r="AN801" t="str">
            <v>-</v>
          </cell>
          <cell r="AO801" t="str">
            <v>-</v>
          </cell>
          <cell r="AP801" t="str">
            <v>-</v>
          </cell>
          <cell r="AQ801" t="str">
            <v>-</v>
          </cell>
          <cell r="AR801" t="str">
            <v>-</v>
          </cell>
          <cell r="AS801" t="str">
            <v>-</v>
          </cell>
          <cell r="AT801" t="str">
            <v>-</v>
          </cell>
          <cell r="AU801" t="str">
            <v>-</v>
          </cell>
        </row>
        <row r="802">
          <cell r="A802" t="str">
            <v>2301-7</v>
          </cell>
          <cell r="B802">
            <v>2301</v>
          </cell>
          <cell r="C802" t="str">
            <v>良質なストックへの誘導</v>
          </cell>
          <cell r="D802">
            <v>7</v>
          </cell>
          <cell r="E802" t="str">
            <v>-</v>
          </cell>
          <cell r="F802" t="str">
            <v>-</v>
          </cell>
          <cell r="G802" t="str">
            <v>-</v>
          </cell>
          <cell r="H802" t="str">
            <v>-</v>
          </cell>
          <cell r="I802" t="str">
            <v>-</v>
          </cell>
          <cell r="J802" t="str">
            <v>-</v>
          </cell>
          <cell r="K802" t="str">
            <v>-</v>
          </cell>
          <cell r="L802" t="str">
            <v>-</v>
          </cell>
          <cell r="M802" t="str">
            <v>-</v>
          </cell>
          <cell r="S802" t="str">
            <v>-</v>
          </cell>
          <cell r="T802" t="str">
            <v>-</v>
          </cell>
          <cell r="U802" t="str">
            <v>-</v>
          </cell>
          <cell r="V802" t="str">
            <v>-</v>
          </cell>
          <cell r="X802" t="str">
            <v>-</v>
          </cell>
          <cell r="Y802" t="str">
            <v>-</v>
          </cell>
          <cell r="Z802" t="str">
            <v>-</v>
          </cell>
          <cell r="AA802" t="str">
            <v>-</v>
          </cell>
          <cell r="AB802" t="str">
            <v>-</v>
          </cell>
          <cell r="AC802" t="str">
            <v>-</v>
          </cell>
          <cell r="AD802" t="str">
            <v>-</v>
          </cell>
          <cell r="AE802" t="str">
            <v>-</v>
          </cell>
          <cell r="AF802" t="str">
            <v>-</v>
          </cell>
          <cell r="AG802" t="str">
            <v>-</v>
          </cell>
          <cell r="AH802" t="str">
            <v>-</v>
          </cell>
          <cell r="AI802" t="str">
            <v>-</v>
          </cell>
          <cell r="AJ802" t="str">
            <v>-</v>
          </cell>
          <cell r="AK802" t="str">
            <v>-</v>
          </cell>
          <cell r="AL802" t="str">
            <v>-</v>
          </cell>
          <cell r="AM802" t="str">
            <v>-</v>
          </cell>
          <cell r="AN802" t="str">
            <v>-</v>
          </cell>
          <cell r="AO802" t="str">
            <v>-</v>
          </cell>
          <cell r="AP802" t="str">
            <v>-</v>
          </cell>
          <cell r="AQ802" t="str">
            <v>-</v>
          </cell>
          <cell r="AR802" t="str">
            <v>-</v>
          </cell>
          <cell r="AS802" t="str">
            <v>-</v>
          </cell>
          <cell r="AT802" t="str">
            <v>-</v>
          </cell>
          <cell r="AU802" t="str">
            <v>-</v>
          </cell>
        </row>
        <row r="803">
          <cell r="A803" t="str">
            <v>2301-8</v>
          </cell>
          <cell r="B803">
            <v>2301</v>
          </cell>
          <cell r="C803" t="str">
            <v>良質なストックへの誘導</v>
          </cell>
          <cell r="D803">
            <v>8</v>
          </cell>
          <cell r="E803" t="str">
            <v>-</v>
          </cell>
          <cell r="F803" t="str">
            <v>-</v>
          </cell>
          <cell r="G803" t="str">
            <v>-</v>
          </cell>
          <cell r="H803" t="str">
            <v>-</v>
          </cell>
          <cell r="I803" t="str">
            <v>-</v>
          </cell>
          <cell r="J803" t="str">
            <v>-</v>
          </cell>
          <cell r="K803" t="str">
            <v>-</v>
          </cell>
          <cell r="L803" t="str">
            <v>-</v>
          </cell>
          <cell r="M803" t="str">
            <v>-</v>
          </cell>
          <cell r="S803" t="str">
            <v>-</v>
          </cell>
          <cell r="T803" t="str">
            <v>-</v>
          </cell>
          <cell r="U803" t="str">
            <v>-</v>
          </cell>
          <cell r="V803" t="str">
            <v>-</v>
          </cell>
          <cell r="X803" t="str">
            <v>-</v>
          </cell>
          <cell r="Y803" t="str">
            <v>-</v>
          </cell>
          <cell r="Z803" t="str">
            <v>-</v>
          </cell>
          <cell r="AA803" t="str">
            <v>-</v>
          </cell>
          <cell r="AB803" t="str">
            <v>-</v>
          </cell>
          <cell r="AC803" t="str">
            <v>-</v>
          </cell>
          <cell r="AD803" t="str">
            <v>-</v>
          </cell>
          <cell r="AE803" t="str">
            <v>-</v>
          </cell>
          <cell r="AF803" t="str">
            <v>-</v>
          </cell>
          <cell r="AG803" t="str">
            <v>-</v>
          </cell>
          <cell r="AH803" t="str">
            <v>-</v>
          </cell>
          <cell r="AI803" t="str">
            <v>-</v>
          </cell>
          <cell r="AJ803" t="str">
            <v>-</v>
          </cell>
          <cell r="AK803" t="str">
            <v>-</v>
          </cell>
          <cell r="AL803" t="str">
            <v>-</v>
          </cell>
          <cell r="AM803" t="str">
            <v>-</v>
          </cell>
          <cell r="AN803" t="str">
            <v>-</v>
          </cell>
          <cell r="AO803" t="str">
            <v>-</v>
          </cell>
          <cell r="AP803" t="str">
            <v>-</v>
          </cell>
          <cell r="AQ803" t="str">
            <v>-</v>
          </cell>
          <cell r="AR803" t="str">
            <v>-</v>
          </cell>
          <cell r="AS803" t="str">
            <v>-</v>
          </cell>
          <cell r="AT803" t="str">
            <v>-</v>
          </cell>
          <cell r="AU803" t="str">
            <v>-</v>
          </cell>
        </row>
        <row r="804">
          <cell r="A804" t="str">
            <v>2301-9</v>
          </cell>
          <cell r="B804">
            <v>2301</v>
          </cell>
          <cell r="C804" t="str">
            <v>良質なストックへの誘導</v>
          </cell>
          <cell r="D804">
            <v>9</v>
          </cell>
          <cell r="E804" t="str">
            <v>-</v>
          </cell>
          <cell r="F804" t="str">
            <v>-</v>
          </cell>
          <cell r="G804" t="str">
            <v>-</v>
          </cell>
          <cell r="H804" t="str">
            <v>-</v>
          </cell>
          <cell r="I804" t="str">
            <v>-</v>
          </cell>
          <cell r="J804" t="str">
            <v>-</v>
          </cell>
          <cell r="K804" t="str">
            <v>-</v>
          </cell>
          <cell r="L804" t="str">
            <v>-</v>
          </cell>
          <cell r="M804" t="str">
            <v>-</v>
          </cell>
          <cell r="S804" t="str">
            <v>-</v>
          </cell>
          <cell r="T804" t="str">
            <v>-</v>
          </cell>
          <cell r="U804" t="str">
            <v>-</v>
          </cell>
          <cell r="V804" t="str">
            <v>-</v>
          </cell>
          <cell r="X804" t="str">
            <v>-</v>
          </cell>
          <cell r="Y804" t="str">
            <v>-</v>
          </cell>
          <cell r="Z804" t="str">
            <v>-</v>
          </cell>
          <cell r="AA804" t="str">
            <v>-</v>
          </cell>
          <cell r="AB804" t="str">
            <v>-</v>
          </cell>
          <cell r="AC804" t="str">
            <v>-</v>
          </cell>
          <cell r="AD804" t="str">
            <v>-</v>
          </cell>
          <cell r="AE804" t="str">
            <v>-</v>
          </cell>
          <cell r="AF804" t="str">
            <v>-</v>
          </cell>
          <cell r="AG804" t="str">
            <v>-</v>
          </cell>
          <cell r="AH804" t="str">
            <v>-</v>
          </cell>
          <cell r="AI804" t="str">
            <v>-</v>
          </cell>
          <cell r="AJ804" t="str">
            <v>-</v>
          </cell>
          <cell r="AK804" t="str">
            <v>-</v>
          </cell>
          <cell r="AL804" t="str">
            <v>-</v>
          </cell>
          <cell r="AM804" t="str">
            <v>-</v>
          </cell>
          <cell r="AN804" t="str">
            <v>-</v>
          </cell>
          <cell r="AO804" t="str">
            <v>-</v>
          </cell>
          <cell r="AP804" t="str">
            <v>-</v>
          </cell>
          <cell r="AQ804" t="str">
            <v>-</v>
          </cell>
          <cell r="AR804" t="str">
            <v>-</v>
          </cell>
          <cell r="AS804" t="str">
            <v>-</v>
          </cell>
          <cell r="AT804" t="str">
            <v>-</v>
          </cell>
          <cell r="AU804" t="str">
            <v>-</v>
          </cell>
        </row>
        <row r="805">
          <cell r="A805" t="str">
            <v>2302-1</v>
          </cell>
          <cell r="B805">
            <v>2302</v>
          </cell>
          <cell r="C805" t="str">
            <v>既存ストックの安全性の確保と活用</v>
          </cell>
          <cell r="D805">
            <v>1</v>
          </cell>
          <cell r="E805" t="str">
            <v>特定建築物の耐震化率</v>
          </cell>
          <cell r="F805" t="str">
            <v>％</v>
          </cell>
          <cell r="G805" t="str">
            <v>都市計画局</v>
          </cell>
          <cell r="H805" t="str">
            <v>建築安全推進課</v>
          </cell>
          <cell r="I805" t="str">
            <v>222-3613</v>
          </cell>
          <cell r="J805" t="str">
            <v>多数の者が利用する建築物等のうち耐震性能を有するものの割合</v>
          </cell>
          <cell r="K805" t="str">
            <v>地震に対する安全が確保された建築物が増えていることを示す指標</v>
          </cell>
          <cell r="L805" t="str">
            <v>算出方法：特定建築物のうち耐震性能を有するものの数/特定建築物の全数×100
出典：事業担当課調べ</v>
          </cell>
          <cell r="M805" t="str">
            <v>増加する方が良い指標</v>
          </cell>
          <cell r="N805">
            <v>90</v>
          </cell>
          <cell r="O805" t="str">
            <v>-</v>
          </cell>
          <cell r="P805" t="str">
            <v>-</v>
          </cell>
          <cell r="Q805" t="str">
            <v>-</v>
          </cell>
          <cell r="R805" t="str">
            <v>-</v>
          </cell>
          <cell r="S805" t="str">
            <v>R7</v>
          </cell>
          <cell r="T805">
            <v>95</v>
          </cell>
          <cell r="U805" t="str">
            <v>①既存計画に基づいて算出する目標値</v>
          </cell>
          <cell r="V805" t="str">
            <v>耐震改修促進法に基づく国の基本方針
京都市建築物耐震改修促進計画</v>
          </cell>
          <cell r="W805">
            <v>90.8</v>
          </cell>
          <cell r="X805" t="str">
            <v>-</v>
          </cell>
          <cell r="Y805" t="str">
            <v>-</v>
          </cell>
          <cell r="Z805" t="str">
            <v>-</v>
          </cell>
          <cell r="AA805" t="str">
            <v>-</v>
          </cell>
          <cell r="AB805">
            <v>1.0088888888888889</v>
          </cell>
          <cell r="AC805" t="str">
            <v>-</v>
          </cell>
          <cell r="AD805" t="str">
            <v>-</v>
          </cell>
          <cell r="AE805" t="str">
            <v>-</v>
          </cell>
          <cell r="AF805" t="str">
            <v>-</v>
          </cell>
          <cell r="AG805">
            <v>0.95578947368421052</v>
          </cell>
          <cell r="AH805" t="str">
            <v>-</v>
          </cell>
          <cell r="AI805" t="str">
            <v>-</v>
          </cell>
          <cell r="AJ805" t="str">
            <v>-</v>
          </cell>
          <cell r="AK805" t="str">
            <v>-</v>
          </cell>
          <cell r="AL805" t="str">
            <v>-</v>
          </cell>
          <cell r="AM805" t="str">
            <v>耐震化率の算出に必要な調査は5年毎に実施しており，最新数値は令和２年度数値となる。</v>
          </cell>
          <cell r="AN805" t="str">
            <v>最新数値の既存計画目標値に対する達成度が
a：100％以上
b：98％以上～100％未満
c：96％以上～98％未満
d：94％以上～96％未満
e：94％未満</v>
          </cell>
          <cell r="AO805" t="str">
            <v>目標値以上であれば政策目的の達成として，100％以上をaとし，以下2％刻みで基準を設定した。</v>
          </cell>
          <cell r="AP805" t="str">
            <v>a</v>
          </cell>
          <cell r="AQ805" t="str">
            <v>-</v>
          </cell>
          <cell r="AR805" t="str">
            <v>-</v>
          </cell>
          <cell r="AS805" t="str">
            <v>-</v>
          </cell>
          <cell r="AT805" t="str">
            <v>-</v>
          </cell>
          <cell r="AU805">
            <v>1</v>
          </cell>
        </row>
        <row r="806">
          <cell r="A806" t="str">
            <v>2302-2</v>
          </cell>
          <cell r="B806">
            <v>2302</v>
          </cell>
          <cell r="C806" t="str">
            <v>既存ストックの安全性の確保と活用</v>
          </cell>
          <cell r="D806">
            <v>2</v>
          </cell>
          <cell r="E806" t="str">
            <v>住宅の耐震化率</v>
          </cell>
          <cell r="F806" t="str">
            <v>％</v>
          </cell>
          <cell r="G806" t="str">
            <v>都市計画局</v>
          </cell>
          <cell r="H806" t="str">
            <v>建築安全推進課</v>
          </cell>
          <cell r="I806" t="str">
            <v>222-3613</v>
          </cell>
          <cell r="J806" t="str">
            <v>住宅のうち耐震性能を有するものの割合</v>
          </cell>
          <cell r="K806" t="str">
            <v>地震に対する安全が確保された住宅が増えていることを示す指標</v>
          </cell>
          <cell r="L806" t="str">
            <v>算出方法：住宅のうち耐震性能を有するものの数/住宅総数×100
出典：事業担当課調べ</v>
          </cell>
          <cell r="M806" t="str">
            <v>増加する方が良い指標</v>
          </cell>
          <cell r="N806">
            <v>90</v>
          </cell>
          <cell r="O806" t="str">
            <v>-</v>
          </cell>
          <cell r="P806" t="str">
            <v>-</v>
          </cell>
          <cell r="Q806" t="str">
            <v>-</v>
          </cell>
          <cell r="R806" t="str">
            <v>-</v>
          </cell>
          <cell r="S806" t="str">
            <v>R7</v>
          </cell>
          <cell r="T806">
            <v>95</v>
          </cell>
          <cell r="U806" t="str">
            <v>①既存計画に基づいて算出する目標値</v>
          </cell>
          <cell r="V806" t="str">
            <v>耐震改修促進法に基づく国の基本方針
京都市建築物耐震改修促進計画</v>
          </cell>
          <cell r="W806">
            <v>90</v>
          </cell>
          <cell r="X806" t="str">
            <v>-</v>
          </cell>
          <cell r="Y806" t="str">
            <v>-</v>
          </cell>
          <cell r="Z806" t="str">
            <v>-</v>
          </cell>
          <cell r="AA806" t="str">
            <v>-</v>
          </cell>
          <cell r="AB806">
            <v>1</v>
          </cell>
          <cell r="AC806" t="str">
            <v>-</v>
          </cell>
          <cell r="AD806" t="str">
            <v>-</v>
          </cell>
          <cell r="AE806" t="str">
            <v>-</v>
          </cell>
          <cell r="AF806" t="str">
            <v>-</v>
          </cell>
          <cell r="AG806">
            <v>0.94736842105263153</v>
          </cell>
          <cell r="AH806" t="str">
            <v>-</v>
          </cell>
          <cell r="AI806" t="str">
            <v>-</v>
          </cell>
          <cell r="AJ806" t="str">
            <v>-</v>
          </cell>
          <cell r="AK806" t="str">
            <v>-</v>
          </cell>
          <cell r="AL806" t="str">
            <v>-</v>
          </cell>
          <cell r="AM806" t="str">
            <v>耐震化率の算出に必要な調査は5年毎に実施しており，最新数値は令和２年度数値となる。</v>
          </cell>
          <cell r="AN806" t="str">
            <v>最新数値の既存計画目標値に対する達成度が
a：100％以上
b：98％以上～100％未満
c：96％以上～98％未満
d：94％以上～96％未満
e：94％未満</v>
          </cell>
          <cell r="AO806" t="str">
            <v>目標値以上であれば政策目的の達成として，100％以上をaとし，以下2％刻みで基準を設定した。</v>
          </cell>
          <cell r="AP806" t="str">
            <v>a</v>
          </cell>
          <cell r="AQ806" t="str">
            <v>-</v>
          </cell>
          <cell r="AR806" t="str">
            <v>-</v>
          </cell>
          <cell r="AS806" t="str">
            <v>-</v>
          </cell>
          <cell r="AT806" t="str">
            <v>-</v>
          </cell>
          <cell r="AU806">
            <v>1</v>
          </cell>
        </row>
        <row r="807">
          <cell r="A807" t="str">
            <v>2302-3</v>
          </cell>
          <cell r="B807">
            <v>2302</v>
          </cell>
          <cell r="C807" t="str">
            <v>既存ストックの安全性の確保と活用</v>
          </cell>
          <cell r="D807">
            <v>3</v>
          </cell>
          <cell r="E807" t="str">
            <v>既存建築物に係る情報の活用件数</v>
          </cell>
          <cell r="F807" t="str">
            <v>件</v>
          </cell>
          <cell r="G807" t="str">
            <v>都市計画局</v>
          </cell>
          <cell r="H807" t="str">
            <v>建築安全推進課</v>
          </cell>
          <cell r="I807" t="str">
            <v>222-3613</v>
          </cell>
          <cell r="J807" t="str">
            <v>定期報告等の情報が閲覧された件数</v>
          </cell>
          <cell r="K807" t="str">
            <v>定期報告等がなされた建築物に係る情報の活用が増えていることを示す指標</v>
          </cell>
          <cell r="L807" t="str">
            <v>算出方法：建築物の定期調査報告に係るHP等の閲覧件数
出典：事業担当課調べ</v>
          </cell>
          <cell r="M807" t="str">
            <v>増加する方が良い指標</v>
          </cell>
          <cell r="N807" t="str">
            <v>-</v>
          </cell>
          <cell r="O807" t="str">
            <v>-</v>
          </cell>
          <cell r="P807" t="str">
            <v>-</v>
          </cell>
          <cell r="Q807" t="str">
            <v>-</v>
          </cell>
          <cell r="R807" t="str">
            <v>-</v>
          </cell>
          <cell r="S807" t="str">
            <v>-</v>
          </cell>
          <cell r="T807" t="str">
            <v>-</v>
          </cell>
          <cell r="U807" t="str">
            <v>①既存計画に基づいて算出する目標値</v>
          </cell>
          <cell r="V807" t="str">
            <v>京都市建築物安心安全実施計画（単年度目標値は，令和３年度以降について，前年度実績値の約1.1倍の数字を翌年度目標値と設定する。）</v>
          </cell>
          <cell r="W807">
            <v>17945</v>
          </cell>
          <cell r="X807" t="str">
            <v>-</v>
          </cell>
          <cell r="Y807" t="str">
            <v>-</v>
          </cell>
          <cell r="Z807" t="str">
            <v>-</v>
          </cell>
          <cell r="AA807" t="str">
            <v>-</v>
          </cell>
          <cell r="AB807" t="str">
            <v>-</v>
          </cell>
          <cell r="AC807" t="str">
            <v>-</v>
          </cell>
          <cell r="AD807" t="str">
            <v>-</v>
          </cell>
          <cell r="AE807" t="str">
            <v>-</v>
          </cell>
          <cell r="AF807" t="str">
            <v>-</v>
          </cell>
          <cell r="AG807" t="str">
            <v>-</v>
          </cell>
          <cell r="AH807" t="str">
            <v>-</v>
          </cell>
          <cell r="AI807" t="str">
            <v>-</v>
          </cell>
          <cell r="AJ807" t="str">
            <v>-</v>
          </cell>
          <cell r="AK807" t="str">
            <v>-</v>
          </cell>
          <cell r="AL807" t="str">
            <v>-</v>
          </cell>
          <cell r="AM807" t="str">
            <v>令和２年度目標値は設定できないため，令和３年度は評価しない。</v>
          </cell>
          <cell r="AN807" t="str">
            <v>最新数値の前年度数値に対する割合が
a：110％以上
b：105％以上～110％未満
c：100％以上～105％未満
d：95％以上～100％未満
e：95％未満</v>
          </cell>
          <cell r="AO807" t="str">
            <v>目標値を施策目的の達成として，前年度比110％以上をaとし，以下5％刻みで基準を設定した。</v>
          </cell>
          <cell r="AP807" t="str">
            <v>c</v>
          </cell>
          <cell r="AQ807" t="str">
            <v>-</v>
          </cell>
          <cell r="AR807" t="str">
            <v>-</v>
          </cell>
          <cell r="AS807" t="str">
            <v>-</v>
          </cell>
          <cell r="AT807" t="str">
            <v>-</v>
          </cell>
          <cell r="AU807">
            <v>1</v>
          </cell>
        </row>
        <row r="808">
          <cell r="A808" t="str">
            <v>2302-4</v>
          </cell>
          <cell r="B808">
            <v>2302</v>
          </cell>
          <cell r="C808" t="str">
            <v>既存ストックの安全性の確保と活用</v>
          </cell>
          <cell r="D808">
            <v>4</v>
          </cell>
          <cell r="E808" t="str">
            <v>定期報告制度により安全点検された既存建築物の件数</v>
          </cell>
          <cell r="F808" t="str">
            <v>件</v>
          </cell>
          <cell r="G808" t="str">
            <v>都市計画局</v>
          </cell>
          <cell r="H808" t="str">
            <v>建築安全推進課</v>
          </cell>
          <cell r="I808" t="str">
            <v>222-3613</v>
          </cell>
          <cell r="J808" t="str">
            <v>不特定又は多数の人が利用する定期報告対象建築物における報告の件数</v>
          </cell>
          <cell r="K808" t="str">
            <v>定期報告によって，安全性と適法性の状況が点検された定期報告対象建築物の増加状況を示す指標</v>
          </cell>
          <cell r="L808" t="str">
            <v>算出方法：定期報告制度による報告があった建築物の件数
出典：事業担当課調べ</v>
          </cell>
          <cell r="M808" t="str">
            <v>増加する方が良い指標</v>
          </cell>
          <cell r="N808">
            <v>1600</v>
          </cell>
          <cell r="O808">
            <v>2320</v>
          </cell>
          <cell r="P808">
            <v>3600</v>
          </cell>
          <cell r="Q808">
            <v>4000</v>
          </cell>
          <cell r="R808">
            <v>4180</v>
          </cell>
          <cell r="S808" t="str">
            <v>R7</v>
          </cell>
          <cell r="T808">
            <v>4500</v>
          </cell>
          <cell r="U808" t="str">
            <v>①既存計画に基づいて算出する目標値</v>
          </cell>
          <cell r="V808" t="str">
            <v>京都市建築物安心安全実施計画</v>
          </cell>
          <cell r="W808">
            <v>1469</v>
          </cell>
          <cell r="X808" t="str">
            <v>-</v>
          </cell>
          <cell r="Y808" t="str">
            <v>-</v>
          </cell>
          <cell r="Z808" t="str">
            <v>-</v>
          </cell>
          <cell r="AA808" t="str">
            <v>-</v>
          </cell>
          <cell r="AB808">
            <v>0.91812499999999997</v>
          </cell>
          <cell r="AC808" t="str">
            <v>-</v>
          </cell>
          <cell r="AD808" t="str">
            <v>-</v>
          </cell>
          <cell r="AE808" t="str">
            <v>-</v>
          </cell>
          <cell r="AF808" t="str">
            <v>-</v>
          </cell>
          <cell r="AG808">
            <v>0.32644444444444443</v>
          </cell>
          <cell r="AH808" t="str">
            <v>-</v>
          </cell>
          <cell r="AI808" t="str">
            <v>-</v>
          </cell>
          <cell r="AJ808" t="str">
            <v>-</v>
          </cell>
          <cell r="AK808" t="str">
            <v>-</v>
          </cell>
          <cell r="AL808" t="str">
            <v>-</v>
          </cell>
          <cell r="AM808" t="str">
            <v>定期報告制度は3年に一度報告する制度であるため，令和2年から令和7年の2周期における報告件数により評価する。</v>
          </cell>
          <cell r="AN808" t="str">
            <v>最新数値の単年度目標値に対する達成度が
a：90％以上
b：80％以上～90％未満
c：70％以上～80％未満
d：60％以上～70％未満
e：60％未満</v>
          </cell>
          <cell r="AO808" t="str">
            <v>すべての定期報告対象建築物において安全性と適法性の状況の点検がされることを目標として，達成度(単年度目標に対する最新数値の割合)が90％以上をaとし，以下10％刻みで基準を設定した。</v>
          </cell>
          <cell r="AP808" t="str">
            <v>a</v>
          </cell>
          <cell r="AQ808" t="str">
            <v>-</v>
          </cell>
          <cell r="AR808" t="str">
            <v>-</v>
          </cell>
          <cell r="AS808" t="str">
            <v>-</v>
          </cell>
          <cell r="AT808" t="str">
            <v>-</v>
          </cell>
          <cell r="AU808">
            <v>1</v>
          </cell>
        </row>
        <row r="809">
          <cell r="A809" t="str">
            <v>2302-5</v>
          </cell>
          <cell r="B809">
            <v>2302</v>
          </cell>
          <cell r="C809" t="str">
            <v>既存ストックの安全性の確保と活用</v>
          </cell>
          <cell r="D809">
            <v>5</v>
          </cell>
          <cell r="E809" t="str">
            <v>査察等の個別指導により，安全性の向上を図った既存建築物の件数</v>
          </cell>
          <cell r="F809" t="str">
            <v>件</v>
          </cell>
          <cell r="G809" t="str">
            <v>都市計画局</v>
          </cell>
          <cell r="H809" t="str">
            <v>建築安全推進課</v>
          </cell>
          <cell r="I809" t="str">
            <v>222-3613</v>
          </cell>
          <cell r="J809" t="str">
            <v>安全性の向上を図るために，査察等の個別指導を行った不特定多数が利用する建築物等の件数</v>
          </cell>
          <cell r="K809" t="str">
            <v>査察等の個別指導を行った既存建築物の件数の増加状況を示す指標</v>
          </cell>
          <cell r="L809" t="str">
            <v>算出方法：査察等により個別指導を行った既存建築物の件数
出典：事業担当課調べ</v>
          </cell>
          <cell r="M809" t="str">
            <v>増加する方が良い指標</v>
          </cell>
          <cell r="N809" t="str">
            <v>-</v>
          </cell>
          <cell r="O809">
            <v>100</v>
          </cell>
          <cell r="P809">
            <v>200</v>
          </cell>
          <cell r="Q809">
            <v>300</v>
          </cell>
          <cell r="R809">
            <v>400</v>
          </cell>
          <cell r="S809" t="str">
            <v>R7</v>
          </cell>
          <cell r="T809">
            <v>500</v>
          </cell>
          <cell r="U809" t="str">
            <v>①既存計画に基づいて算出する目標値</v>
          </cell>
          <cell r="V809" t="str">
            <v>京都市建築物安心安全実施計画</v>
          </cell>
          <cell r="W809" t="str">
            <v>-</v>
          </cell>
          <cell r="X809" t="str">
            <v>-</v>
          </cell>
          <cell r="Y809" t="str">
            <v>-</v>
          </cell>
          <cell r="Z809" t="str">
            <v>-</v>
          </cell>
          <cell r="AA809" t="str">
            <v>-</v>
          </cell>
          <cell r="AB809" t="str">
            <v>-</v>
          </cell>
          <cell r="AC809" t="str">
            <v>-</v>
          </cell>
          <cell r="AD809" t="str">
            <v>-</v>
          </cell>
          <cell r="AE809" t="str">
            <v>-</v>
          </cell>
          <cell r="AF809" t="str">
            <v>-</v>
          </cell>
          <cell r="AG809" t="str">
            <v>-</v>
          </cell>
          <cell r="AH809" t="str">
            <v>-</v>
          </cell>
          <cell r="AI809" t="str">
            <v>-</v>
          </cell>
          <cell r="AJ809" t="str">
            <v>-</v>
          </cell>
          <cell r="AK809" t="str">
            <v>-</v>
          </cell>
          <cell r="AL809" t="str">
            <v>-</v>
          </cell>
          <cell r="AM809" t="str">
            <v>実績値は令和３年度から出すため，評価は令和４年度からとなる。</v>
          </cell>
          <cell r="AN809" t="str">
            <v>最新数値の単年度目標値に対する達成度が
a：100％以上
b：80％以上～100％未満
c：60％以上～80％未満
d：40％以上～60％未満
e：40％未満</v>
          </cell>
          <cell r="AO809" t="str">
            <v>達成度(単年度目標に対する最新数値の割合)が100％以上をaとし，以下20％刻みで基準を設定した。</v>
          </cell>
          <cell r="AP809" t="str">
            <v>-</v>
          </cell>
          <cell r="AQ809" t="str">
            <v>-</v>
          </cell>
          <cell r="AR809" t="str">
            <v>-</v>
          </cell>
          <cell r="AS809" t="str">
            <v>-</v>
          </cell>
          <cell r="AT809" t="str">
            <v>-</v>
          </cell>
          <cell r="AU809" t="str">
            <v>-</v>
          </cell>
        </row>
        <row r="810">
          <cell r="A810" t="str">
            <v>2302-6</v>
          </cell>
          <cell r="B810">
            <v>2302</v>
          </cell>
          <cell r="C810" t="str">
            <v>既存ストックの安全性の確保と活用</v>
          </cell>
          <cell r="D810">
            <v>6</v>
          </cell>
          <cell r="E810" t="str">
            <v>歴史的建築物の適切な保存活用をテーマとした説明会等の普及啓発の実施回数</v>
          </cell>
          <cell r="F810" t="str">
            <v>回</v>
          </cell>
          <cell r="G810" t="str">
            <v>都市計画局</v>
          </cell>
          <cell r="H810" t="str">
            <v>建築指導課</v>
          </cell>
          <cell r="I810" t="str">
            <v>222-3620</v>
          </cell>
          <cell r="J810" t="str">
            <v>本市が実施する又は本市が参加する，歴史的建築物の適切な保存活用をテーマとした説明会等の普及啓発の実施回数</v>
          </cell>
          <cell r="K810" t="str">
            <v>地域，業界団体，個別所有者における歴史的建築物の適切な保存活用についての重要性や有用性に関する認識の拡大を示す指標</v>
          </cell>
          <cell r="L810" t="str">
            <v>出典：事業担当課調べ</v>
          </cell>
          <cell r="M810" t="str">
            <v>増加する方が良い指標</v>
          </cell>
          <cell r="N810">
            <v>10</v>
          </cell>
          <cell r="O810">
            <v>20</v>
          </cell>
          <cell r="P810">
            <v>30</v>
          </cell>
          <cell r="Q810">
            <v>40</v>
          </cell>
          <cell r="R810">
            <v>50</v>
          </cell>
          <cell r="S810" t="str">
            <v>R7</v>
          </cell>
          <cell r="T810">
            <v>60</v>
          </cell>
          <cell r="U810" t="str">
            <v>①既存計画に基づいて算出する目標値</v>
          </cell>
          <cell r="V810" t="str">
            <v>京都市建築物安心安全実施計画</v>
          </cell>
          <cell r="W810">
            <v>7</v>
          </cell>
          <cell r="X810" t="str">
            <v>-</v>
          </cell>
          <cell r="Y810" t="str">
            <v>-</v>
          </cell>
          <cell r="Z810" t="str">
            <v>-</v>
          </cell>
          <cell r="AA810" t="str">
            <v>-</v>
          </cell>
          <cell r="AB810">
            <v>0.7</v>
          </cell>
          <cell r="AC810" t="str">
            <v>-</v>
          </cell>
          <cell r="AD810" t="str">
            <v>-</v>
          </cell>
          <cell r="AE810" t="str">
            <v>-</v>
          </cell>
          <cell r="AF810" t="str">
            <v>-</v>
          </cell>
          <cell r="AG810">
            <v>0.11666666666666667</v>
          </cell>
          <cell r="AH810" t="str">
            <v>-</v>
          </cell>
          <cell r="AI810" t="str">
            <v>-</v>
          </cell>
          <cell r="AJ810" t="str">
            <v>-</v>
          </cell>
          <cell r="AK810" t="str">
            <v>-</v>
          </cell>
          <cell r="AL810" t="str">
            <v>-</v>
          </cell>
          <cell r="AM810" t="str">
            <v>-</v>
          </cell>
          <cell r="AN810" t="str">
            <v>単年度目標に対する達成度が
a：100％以上
b：80％以上～100％未満
c：60％以上～80％未満
d：40％以上～60％未満
e：40％未満</v>
          </cell>
          <cell r="AO810" t="str">
            <v>目標値以上の実施をaとし，以下20％刻みで基準を設定した。</v>
          </cell>
          <cell r="AP810" t="str">
            <v>c</v>
          </cell>
          <cell r="AQ810" t="str">
            <v>-</v>
          </cell>
          <cell r="AR810" t="str">
            <v>-</v>
          </cell>
          <cell r="AS810" t="str">
            <v>-</v>
          </cell>
          <cell r="AT810" t="str">
            <v>-</v>
          </cell>
          <cell r="AU810">
            <v>1</v>
          </cell>
        </row>
        <row r="811">
          <cell r="A811" t="str">
            <v>2302-7</v>
          </cell>
          <cell r="B811">
            <v>2302</v>
          </cell>
          <cell r="C811" t="str">
            <v>既存ストックの安全性の確保と活用</v>
          </cell>
          <cell r="D811">
            <v>7</v>
          </cell>
          <cell r="E811" t="str">
            <v>-</v>
          </cell>
          <cell r="F811" t="str">
            <v>-</v>
          </cell>
          <cell r="G811" t="str">
            <v>-</v>
          </cell>
          <cell r="H811" t="str">
            <v>-</v>
          </cell>
          <cell r="I811" t="str">
            <v>-</v>
          </cell>
          <cell r="J811" t="str">
            <v>-</v>
          </cell>
          <cell r="K811" t="str">
            <v>-</v>
          </cell>
          <cell r="L811" t="str">
            <v>-</v>
          </cell>
          <cell r="M811" t="str">
            <v>-</v>
          </cell>
          <cell r="S811" t="str">
            <v>-</v>
          </cell>
          <cell r="T811" t="str">
            <v>-</v>
          </cell>
          <cell r="U811" t="str">
            <v>-</v>
          </cell>
          <cell r="V811" t="str">
            <v>-</v>
          </cell>
          <cell r="X811" t="str">
            <v>-</v>
          </cell>
          <cell r="Y811" t="str">
            <v>-</v>
          </cell>
          <cell r="Z811" t="str">
            <v>-</v>
          </cell>
          <cell r="AA811" t="str">
            <v>-</v>
          </cell>
          <cell r="AB811" t="str">
            <v>-</v>
          </cell>
          <cell r="AC811" t="str">
            <v>-</v>
          </cell>
          <cell r="AD811" t="str">
            <v>-</v>
          </cell>
          <cell r="AE811" t="str">
            <v>-</v>
          </cell>
          <cell r="AF811" t="str">
            <v>-</v>
          </cell>
          <cell r="AG811" t="str">
            <v>-</v>
          </cell>
          <cell r="AH811" t="str">
            <v>-</v>
          </cell>
          <cell r="AI811" t="str">
            <v>-</v>
          </cell>
          <cell r="AJ811" t="str">
            <v>-</v>
          </cell>
          <cell r="AK811" t="str">
            <v>-</v>
          </cell>
          <cell r="AL811" t="str">
            <v>-</v>
          </cell>
          <cell r="AM811" t="str">
            <v>-</v>
          </cell>
          <cell r="AN811" t="str">
            <v>-</v>
          </cell>
          <cell r="AO811" t="str">
            <v>-</v>
          </cell>
          <cell r="AP811" t="str">
            <v>-</v>
          </cell>
          <cell r="AQ811" t="str">
            <v>-</v>
          </cell>
          <cell r="AR811" t="str">
            <v>-</v>
          </cell>
          <cell r="AS811" t="str">
            <v>-</v>
          </cell>
          <cell r="AT811" t="str">
            <v>-</v>
          </cell>
          <cell r="AU811" t="str">
            <v>-</v>
          </cell>
        </row>
        <row r="812">
          <cell r="A812" t="str">
            <v>2302-8</v>
          </cell>
          <cell r="B812">
            <v>2302</v>
          </cell>
          <cell r="C812" t="str">
            <v>既存ストックの安全性の確保と活用</v>
          </cell>
          <cell r="D812">
            <v>8</v>
          </cell>
          <cell r="E812" t="str">
            <v>-</v>
          </cell>
          <cell r="F812" t="str">
            <v>-</v>
          </cell>
          <cell r="G812" t="str">
            <v>-</v>
          </cell>
          <cell r="H812" t="str">
            <v>-</v>
          </cell>
          <cell r="I812" t="str">
            <v>-</v>
          </cell>
          <cell r="J812" t="str">
            <v>-</v>
          </cell>
          <cell r="K812" t="str">
            <v>-</v>
          </cell>
          <cell r="L812" t="str">
            <v>-</v>
          </cell>
          <cell r="M812" t="str">
            <v>-</v>
          </cell>
          <cell r="S812" t="str">
            <v>-</v>
          </cell>
          <cell r="T812" t="str">
            <v>-</v>
          </cell>
          <cell r="U812" t="str">
            <v>-</v>
          </cell>
          <cell r="V812" t="str">
            <v>-</v>
          </cell>
          <cell r="X812" t="str">
            <v>-</v>
          </cell>
          <cell r="Y812" t="str">
            <v>-</v>
          </cell>
          <cell r="Z812" t="str">
            <v>-</v>
          </cell>
          <cell r="AA812" t="str">
            <v>-</v>
          </cell>
          <cell r="AB812" t="str">
            <v>-</v>
          </cell>
          <cell r="AC812" t="str">
            <v>-</v>
          </cell>
          <cell r="AD812" t="str">
            <v>-</v>
          </cell>
          <cell r="AE812" t="str">
            <v>-</v>
          </cell>
          <cell r="AF812" t="str">
            <v>-</v>
          </cell>
          <cell r="AG812" t="str">
            <v>-</v>
          </cell>
          <cell r="AH812" t="str">
            <v>-</v>
          </cell>
          <cell r="AI812" t="str">
            <v>-</v>
          </cell>
          <cell r="AJ812" t="str">
            <v>-</v>
          </cell>
          <cell r="AK812" t="str">
            <v>-</v>
          </cell>
          <cell r="AL812" t="str">
            <v>-</v>
          </cell>
          <cell r="AM812" t="str">
            <v>-</v>
          </cell>
          <cell r="AN812" t="str">
            <v>-</v>
          </cell>
          <cell r="AO812" t="str">
            <v>-</v>
          </cell>
          <cell r="AP812" t="str">
            <v>-</v>
          </cell>
          <cell r="AQ812" t="str">
            <v>-</v>
          </cell>
          <cell r="AR812" t="str">
            <v>-</v>
          </cell>
          <cell r="AS812" t="str">
            <v>-</v>
          </cell>
          <cell r="AT812" t="str">
            <v>-</v>
          </cell>
          <cell r="AU812" t="str">
            <v>-</v>
          </cell>
        </row>
        <row r="813">
          <cell r="A813" t="str">
            <v>2302-9</v>
          </cell>
          <cell r="B813">
            <v>2302</v>
          </cell>
          <cell r="C813" t="str">
            <v>既存ストックの安全性の確保と活用</v>
          </cell>
          <cell r="D813">
            <v>9</v>
          </cell>
          <cell r="E813" t="str">
            <v>-</v>
          </cell>
          <cell r="F813" t="str">
            <v>-</v>
          </cell>
          <cell r="G813" t="str">
            <v>-</v>
          </cell>
          <cell r="H813" t="str">
            <v>-</v>
          </cell>
          <cell r="I813" t="str">
            <v>-</v>
          </cell>
          <cell r="J813" t="str">
            <v>-</v>
          </cell>
          <cell r="K813" t="str">
            <v>-</v>
          </cell>
          <cell r="L813" t="str">
            <v>-</v>
          </cell>
          <cell r="M813" t="str">
            <v>-</v>
          </cell>
          <cell r="S813" t="str">
            <v>-</v>
          </cell>
          <cell r="T813" t="str">
            <v>-</v>
          </cell>
          <cell r="U813" t="str">
            <v>-</v>
          </cell>
          <cell r="V813" t="str">
            <v>-</v>
          </cell>
          <cell r="X813" t="str">
            <v>-</v>
          </cell>
          <cell r="Y813" t="str">
            <v>-</v>
          </cell>
          <cell r="Z813" t="str">
            <v>-</v>
          </cell>
          <cell r="AA813" t="str">
            <v>-</v>
          </cell>
          <cell r="AB813" t="str">
            <v>-</v>
          </cell>
          <cell r="AC813" t="str">
            <v>-</v>
          </cell>
          <cell r="AD813" t="str">
            <v>-</v>
          </cell>
          <cell r="AE813" t="str">
            <v>-</v>
          </cell>
          <cell r="AF813" t="str">
            <v>-</v>
          </cell>
          <cell r="AG813" t="str">
            <v>-</v>
          </cell>
          <cell r="AH813" t="str">
            <v>-</v>
          </cell>
          <cell r="AI813" t="str">
            <v>-</v>
          </cell>
          <cell r="AJ813" t="str">
            <v>-</v>
          </cell>
          <cell r="AK813" t="str">
            <v>-</v>
          </cell>
          <cell r="AL813" t="str">
            <v>-</v>
          </cell>
          <cell r="AM813" t="str">
            <v>-</v>
          </cell>
          <cell r="AN813" t="str">
            <v>-</v>
          </cell>
          <cell r="AO813" t="str">
            <v>-</v>
          </cell>
          <cell r="AP813" t="str">
            <v>-</v>
          </cell>
          <cell r="AQ813" t="str">
            <v>-</v>
          </cell>
          <cell r="AR813" t="str">
            <v>-</v>
          </cell>
          <cell r="AS813" t="str">
            <v>-</v>
          </cell>
          <cell r="AT813" t="str">
            <v>-</v>
          </cell>
          <cell r="AU813" t="str">
            <v>-</v>
          </cell>
        </row>
        <row r="814">
          <cell r="A814" t="str">
            <v>2303-1</v>
          </cell>
          <cell r="B814">
            <v>2303</v>
          </cell>
          <cell r="C814" t="str">
            <v>歴史都市・京都ならではの災害に強いまちづくり</v>
          </cell>
          <cell r="D814">
            <v>1</v>
          </cell>
          <cell r="E814" t="str">
            <v>防災まちづくり推進事業及び細街路対策事業に基づく助成制度の利用件数</v>
          </cell>
          <cell r="F814" t="str">
            <v>件</v>
          </cell>
          <cell r="G814" t="str">
            <v>都市計画局</v>
          </cell>
          <cell r="H814" t="str">
            <v>まち再生・創造推進室</v>
          </cell>
          <cell r="I814" t="str">
            <v>222-3503</v>
          </cell>
          <cell r="J814" t="str">
            <v>密集市街地や細街路の防災性向上を目的とする整備工事に対する助成制度の利用件数</v>
          </cell>
          <cell r="K814" t="str">
            <v>密集市街地や細街路の防災性を向上させる整備工事の取組状況を示す指標</v>
          </cell>
          <cell r="L814" t="str">
            <v>算出方法：京都市防災まちづくり推進事業補助金交付要綱及び京都市細街路対策事業補助金交付要綱に基づき補助金を交付した件数
出典：事業担当課調べ</v>
          </cell>
          <cell r="M814" t="str">
            <v>増加する方が良い指標</v>
          </cell>
          <cell r="N814">
            <v>17</v>
          </cell>
          <cell r="O814">
            <v>34</v>
          </cell>
          <cell r="P814">
            <v>51</v>
          </cell>
          <cell r="Q814">
            <v>68</v>
          </cell>
          <cell r="R814">
            <v>85</v>
          </cell>
          <cell r="S814" t="str">
            <v>R7</v>
          </cell>
          <cell r="T814">
            <v>102</v>
          </cell>
          <cell r="U814" t="str">
            <v>②トレンド(すう勢値)による目標値</v>
          </cell>
          <cell r="V814" t="str">
            <v>各年度利用件数の平均値を元に算出
(防災まちづくり推進事業H26～R元，細街路対策事業H24～R元)</v>
          </cell>
          <cell r="W814">
            <v>18</v>
          </cell>
          <cell r="X814" t="str">
            <v>-</v>
          </cell>
          <cell r="Y814" t="str">
            <v>-</v>
          </cell>
          <cell r="Z814" t="str">
            <v>-</v>
          </cell>
          <cell r="AA814" t="str">
            <v>-</v>
          </cell>
          <cell r="AB814">
            <v>1.0588235294117647</v>
          </cell>
          <cell r="AC814" t="str">
            <v>-</v>
          </cell>
          <cell r="AD814" t="str">
            <v>-</v>
          </cell>
          <cell r="AE814" t="str">
            <v>-</v>
          </cell>
          <cell r="AF814" t="str">
            <v>-</v>
          </cell>
          <cell r="AG814">
            <v>0.17647058823529413</v>
          </cell>
          <cell r="AH814" t="str">
            <v>-</v>
          </cell>
          <cell r="AI814" t="str">
            <v>-</v>
          </cell>
          <cell r="AJ814" t="str">
            <v>-</v>
          </cell>
          <cell r="AK814" t="str">
            <v>-</v>
          </cell>
          <cell r="AL814" t="str">
            <v>-</v>
          </cell>
          <cell r="AM814" t="str">
            <v>-</v>
          </cell>
          <cell r="AN814" t="str">
            <v>最新数値の目標値に対する達成度が
a：80％以上
b：60％以上～80％未満
c：40％以上～60％未満
d：20％以上～40％未満
d：20％未満</v>
          </cell>
          <cell r="AO814" t="str">
            <v>整備工事の実施は，関係者の合意形成など個別事情の影響があるため，80％以上となる場合をaとし，以下20％刻みで基準を設定した。</v>
          </cell>
          <cell r="AP814" t="str">
            <v>a</v>
          </cell>
          <cell r="AQ814" t="str">
            <v>-</v>
          </cell>
          <cell r="AR814" t="str">
            <v>-</v>
          </cell>
          <cell r="AS814" t="str">
            <v>-</v>
          </cell>
          <cell r="AT814" t="str">
            <v>-</v>
          </cell>
          <cell r="AU814">
            <v>1</v>
          </cell>
        </row>
        <row r="815">
          <cell r="A815" t="str">
            <v>2303-2</v>
          </cell>
          <cell r="B815">
            <v>2303</v>
          </cell>
          <cell r="C815" t="str">
            <v>歴史都市・京都ならではの災害に強いまちづくり</v>
          </cell>
          <cell r="D815">
            <v>2</v>
          </cell>
          <cell r="E815" t="str">
            <v>道路後退用地の適正な維持と管理に関する指導・啓発件数</v>
          </cell>
          <cell r="F815" t="str">
            <v>件</v>
          </cell>
          <cell r="G815" t="str">
            <v>都市計画局</v>
          </cell>
          <cell r="H815" t="str">
            <v>建築指導課</v>
          </cell>
          <cell r="I815" t="str">
            <v>222-3620</v>
          </cell>
          <cell r="J815" t="str">
            <v>建築行為により行われた2項道路の後退用地について，適正な維持管理に努めていただくよう，所有者に対して指導，啓発した件数</v>
          </cell>
          <cell r="K815" t="str">
            <v>拡幅整備された狭あい道路が適正に維持管理されるよう普及啓発の取組状況を示す指標</v>
          </cell>
          <cell r="L815" t="str">
            <v xml:space="preserve">算出方法：狭あい道路整備を行った道路について現地調査を行い，所有者に対して指導・啓発の取組状況
出典：事業担当課調べ </v>
          </cell>
          <cell r="M815" t="str">
            <v>増加する方が良い指標</v>
          </cell>
          <cell r="N815" t="str">
            <v>-</v>
          </cell>
          <cell r="O815">
            <v>80</v>
          </cell>
          <cell r="P815">
            <v>160</v>
          </cell>
          <cell r="Q815">
            <v>240</v>
          </cell>
          <cell r="R815">
            <v>320</v>
          </cell>
          <cell r="S815" t="str">
            <v>R7</v>
          </cell>
          <cell r="T815">
            <v>400</v>
          </cell>
          <cell r="U815" t="str">
            <v>③財政状況や市民ニーズを踏まえて設定する目標値</v>
          </cell>
          <cell r="V815" t="str">
            <v>狭あい道路整備申出が提出された物件(年間800件程度)の1割(80件)を年間の目標値とし，5年間で400件とした。</v>
          </cell>
          <cell r="W815" t="str">
            <v>-</v>
          </cell>
          <cell r="X815" t="str">
            <v>-</v>
          </cell>
          <cell r="Y815" t="str">
            <v>-</v>
          </cell>
          <cell r="Z815" t="str">
            <v>-</v>
          </cell>
          <cell r="AA815" t="str">
            <v>-</v>
          </cell>
          <cell r="AB815" t="str">
            <v>-</v>
          </cell>
          <cell r="AC815" t="str">
            <v>-</v>
          </cell>
          <cell r="AD815" t="str">
            <v>-</v>
          </cell>
          <cell r="AE815" t="str">
            <v>-</v>
          </cell>
          <cell r="AF815" t="str">
            <v>-</v>
          </cell>
          <cell r="AG815" t="str">
            <v>-</v>
          </cell>
          <cell r="AH815" t="str">
            <v>-</v>
          </cell>
          <cell r="AI815" t="str">
            <v>-</v>
          </cell>
          <cell r="AJ815" t="str">
            <v>-</v>
          </cell>
          <cell r="AK815" t="str">
            <v>-</v>
          </cell>
          <cell r="AL815" t="str">
            <v>-</v>
          </cell>
          <cell r="AM815" t="str">
            <v>実績値は令和３年度から出すため，評価は令和４年度からとなる。</v>
          </cell>
          <cell r="AN815" t="str">
            <v>単年度目標に対する達成度が
a：100％以上
b：90％以上～100％未満
c：80％以上～90％未満
d：70％以上～80％未満
e：70％未満</v>
          </cell>
          <cell r="AO815" t="str">
            <v>目標値の達成となる100％以上をaとし，以下10％刻みで基準を設定した。</v>
          </cell>
          <cell r="AP815" t="str">
            <v>-</v>
          </cell>
          <cell r="AQ815" t="str">
            <v>-</v>
          </cell>
          <cell r="AR815" t="str">
            <v>-</v>
          </cell>
          <cell r="AS815" t="str">
            <v>-</v>
          </cell>
          <cell r="AT815" t="str">
            <v>-</v>
          </cell>
          <cell r="AU815" t="str">
            <v>-</v>
          </cell>
        </row>
        <row r="816">
          <cell r="A816" t="str">
            <v>2303-3</v>
          </cell>
          <cell r="B816">
            <v>2303</v>
          </cell>
          <cell r="C816" t="str">
            <v>歴史都市・京都ならではの災害に強いまちづくり</v>
          </cell>
          <cell r="D816">
            <v>3</v>
          </cell>
          <cell r="E816" t="str">
            <v>-</v>
          </cell>
          <cell r="F816" t="str">
            <v>-</v>
          </cell>
          <cell r="G816" t="str">
            <v>-</v>
          </cell>
          <cell r="H816" t="str">
            <v>-</v>
          </cell>
          <cell r="I816" t="str">
            <v>-</v>
          </cell>
          <cell r="J816" t="str">
            <v>-</v>
          </cell>
          <cell r="K816" t="str">
            <v>-</v>
          </cell>
          <cell r="L816" t="str">
            <v>-</v>
          </cell>
          <cell r="M816" t="str">
            <v>-</v>
          </cell>
          <cell r="S816" t="str">
            <v>-</v>
          </cell>
          <cell r="T816" t="str">
            <v>-</v>
          </cell>
          <cell r="U816" t="str">
            <v>-</v>
          </cell>
          <cell r="V816" t="str">
            <v>-</v>
          </cell>
          <cell r="X816" t="str">
            <v>-</v>
          </cell>
          <cell r="Y816" t="str">
            <v>-</v>
          </cell>
          <cell r="Z816" t="str">
            <v>-</v>
          </cell>
          <cell r="AA816" t="str">
            <v>-</v>
          </cell>
          <cell r="AB816" t="str">
            <v>-</v>
          </cell>
          <cell r="AC816" t="str">
            <v>-</v>
          </cell>
          <cell r="AD816" t="str">
            <v>-</v>
          </cell>
          <cell r="AE816" t="str">
            <v>-</v>
          </cell>
          <cell r="AF816" t="str">
            <v>-</v>
          </cell>
          <cell r="AG816" t="str">
            <v>-</v>
          </cell>
          <cell r="AH816" t="str">
            <v>-</v>
          </cell>
          <cell r="AI816" t="str">
            <v>-</v>
          </cell>
          <cell r="AJ816" t="str">
            <v>-</v>
          </cell>
          <cell r="AK816" t="str">
            <v>-</v>
          </cell>
          <cell r="AL816" t="str">
            <v>-</v>
          </cell>
          <cell r="AM816" t="str">
            <v>-</v>
          </cell>
          <cell r="AN816" t="str">
            <v>-</v>
          </cell>
          <cell r="AO816" t="str">
            <v>-</v>
          </cell>
          <cell r="AP816" t="str">
            <v>-</v>
          </cell>
          <cell r="AQ816" t="str">
            <v>-</v>
          </cell>
          <cell r="AR816" t="str">
            <v>-</v>
          </cell>
          <cell r="AS816" t="str">
            <v>-</v>
          </cell>
          <cell r="AT816" t="str">
            <v>-</v>
          </cell>
          <cell r="AU816" t="str">
            <v>-</v>
          </cell>
        </row>
        <row r="817">
          <cell r="A817" t="str">
            <v>2303-4</v>
          </cell>
          <cell r="B817">
            <v>2303</v>
          </cell>
          <cell r="C817" t="str">
            <v>歴史都市・京都ならではの災害に強いまちづくり</v>
          </cell>
          <cell r="D817">
            <v>4</v>
          </cell>
          <cell r="E817" t="str">
            <v>-</v>
          </cell>
          <cell r="F817" t="str">
            <v>-</v>
          </cell>
          <cell r="G817" t="str">
            <v>-</v>
          </cell>
          <cell r="H817" t="str">
            <v>-</v>
          </cell>
          <cell r="I817" t="str">
            <v>-</v>
          </cell>
          <cell r="J817" t="str">
            <v>-</v>
          </cell>
          <cell r="K817" t="str">
            <v>-</v>
          </cell>
          <cell r="L817" t="str">
            <v>-</v>
          </cell>
          <cell r="M817" t="str">
            <v>-</v>
          </cell>
          <cell r="S817" t="str">
            <v>-</v>
          </cell>
          <cell r="T817" t="str">
            <v>-</v>
          </cell>
          <cell r="U817" t="str">
            <v>-</v>
          </cell>
          <cell r="V817" t="str">
            <v>-</v>
          </cell>
          <cell r="X817" t="str">
            <v>-</v>
          </cell>
          <cell r="Y817" t="str">
            <v>-</v>
          </cell>
          <cell r="Z817" t="str">
            <v>-</v>
          </cell>
          <cell r="AA817" t="str">
            <v>-</v>
          </cell>
          <cell r="AB817" t="str">
            <v>-</v>
          </cell>
          <cell r="AC817" t="str">
            <v>-</v>
          </cell>
          <cell r="AD817" t="str">
            <v>-</v>
          </cell>
          <cell r="AE817" t="str">
            <v>-</v>
          </cell>
          <cell r="AF817" t="str">
            <v>-</v>
          </cell>
          <cell r="AG817" t="str">
            <v>-</v>
          </cell>
          <cell r="AH817" t="str">
            <v>-</v>
          </cell>
          <cell r="AI817" t="str">
            <v>-</v>
          </cell>
          <cell r="AJ817" t="str">
            <v>-</v>
          </cell>
          <cell r="AK817" t="str">
            <v>-</v>
          </cell>
          <cell r="AL817" t="str">
            <v>-</v>
          </cell>
          <cell r="AM817" t="str">
            <v>-</v>
          </cell>
          <cell r="AN817" t="str">
            <v>-</v>
          </cell>
          <cell r="AO817" t="str">
            <v>-</v>
          </cell>
          <cell r="AP817" t="str">
            <v>-</v>
          </cell>
          <cell r="AQ817" t="str">
            <v>-</v>
          </cell>
          <cell r="AR817" t="str">
            <v>-</v>
          </cell>
          <cell r="AS817" t="str">
            <v>-</v>
          </cell>
          <cell r="AT817" t="str">
            <v>-</v>
          </cell>
          <cell r="AU817" t="str">
            <v>-</v>
          </cell>
        </row>
        <row r="818">
          <cell r="A818" t="str">
            <v>2303-5</v>
          </cell>
          <cell r="B818">
            <v>2303</v>
          </cell>
          <cell r="C818" t="str">
            <v>歴史都市・京都ならではの災害に強いまちづくり</v>
          </cell>
          <cell r="D818">
            <v>5</v>
          </cell>
          <cell r="E818" t="str">
            <v>-</v>
          </cell>
          <cell r="F818" t="str">
            <v>-</v>
          </cell>
          <cell r="G818" t="str">
            <v>-</v>
          </cell>
          <cell r="H818" t="str">
            <v>-</v>
          </cell>
          <cell r="I818" t="str">
            <v>-</v>
          </cell>
          <cell r="J818" t="str">
            <v>-</v>
          </cell>
          <cell r="K818" t="str">
            <v>-</v>
          </cell>
          <cell r="L818" t="str">
            <v>-</v>
          </cell>
          <cell r="M818" t="str">
            <v>-</v>
          </cell>
          <cell r="S818" t="str">
            <v>-</v>
          </cell>
          <cell r="T818" t="str">
            <v>-</v>
          </cell>
          <cell r="U818" t="str">
            <v>-</v>
          </cell>
          <cell r="V818" t="str">
            <v>-</v>
          </cell>
          <cell r="X818" t="str">
            <v>-</v>
          </cell>
          <cell r="Y818" t="str">
            <v>-</v>
          </cell>
          <cell r="Z818" t="str">
            <v>-</v>
          </cell>
          <cell r="AA818" t="str">
            <v>-</v>
          </cell>
          <cell r="AB818" t="str">
            <v>-</v>
          </cell>
          <cell r="AC818" t="str">
            <v>-</v>
          </cell>
          <cell r="AD818" t="str">
            <v>-</v>
          </cell>
          <cell r="AE818" t="str">
            <v>-</v>
          </cell>
          <cell r="AF818" t="str">
            <v>-</v>
          </cell>
          <cell r="AG818" t="str">
            <v>-</v>
          </cell>
          <cell r="AH818" t="str">
            <v>-</v>
          </cell>
          <cell r="AI818" t="str">
            <v>-</v>
          </cell>
          <cell r="AJ818" t="str">
            <v>-</v>
          </cell>
          <cell r="AK818" t="str">
            <v>-</v>
          </cell>
          <cell r="AL818" t="str">
            <v>-</v>
          </cell>
          <cell r="AM818" t="str">
            <v>-</v>
          </cell>
          <cell r="AN818" t="str">
            <v>-</v>
          </cell>
          <cell r="AO818" t="str">
            <v>-</v>
          </cell>
          <cell r="AP818" t="str">
            <v>-</v>
          </cell>
          <cell r="AQ818" t="str">
            <v>-</v>
          </cell>
          <cell r="AR818" t="str">
            <v>-</v>
          </cell>
          <cell r="AS818" t="str">
            <v>-</v>
          </cell>
          <cell r="AT818" t="str">
            <v>-</v>
          </cell>
          <cell r="AU818" t="str">
            <v>-</v>
          </cell>
        </row>
        <row r="819">
          <cell r="A819" t="str">
            <v>2303-6</v>
          </cell>
          <cell r="B819">
            <v>2303</v>
          </cell>
          <cell r="C819" t="str">
            <v>歴史都市・京都ならではの災害に強いまちづくり</v>
          </cell>
          <cell r="D819">
            <v>6</v>
          </cell>
          <cell r="E819" t="str">
            <v>-</v>
          </cell>
          <cell r="F819" t="str">
            <v>-</v>
          </cell>
          <cell r="G819" t="str">
            <v>-</v>
          </cell>
          <cell r="H819" t="str">
            <v>-</v>
          </cell>
          <cell r="I819" t="str">
            <v>-</v>
          </cell>
          <cell r="J819" t="str">
            <v>-</v>
          </cell>
          <cell r="K819" t="str">
            <v>-</v>
          </cell>
          <cell r="L819" t="str">
            <v>-</v>
          </cell>
          <cell r="M819" t="str">
            <v>-</v>
          </cell>
          <cell r="S819" t="str">
            <v>-</v>
          </cell>
          <cell r="T819" t="str">
            <v>-</v>
          </cell>
          <cell r="U819" t="str">
            <v>-</v>
          </cell>
          <cell r="V819" t="str">
            <v>-</v>
          </cell>
          <cell r="X819" t="str">
            <v>-</v>
          </cell>
          <cell r="Y819" t="str">
            <v>-</v>
          </cell>
          <cell r="Z819" t="str">
            <v>-</v>
          </cell>
          <cell r="AA819" t="str">
            <v>-</v>
          </cell>
          <cell r="AB819" t="str">
            <v>-</v>
          </cell>
          <cell r="AC819" t="str">
            <v>-</v>
          </cell>
          <cell r="AD819" t="str">
            <v>-</v>
          </cell>
          <cell r="AE819" t="str">
            <v>-</v>
          </cell>
          <cell r="AF819" t="str">
            <v>-</v>
          </cell>
          <cell r="AG819" t="str">
            <v>-</v>
          </cell>
          <cell r="AH819" t="str">
            <v>-</v>
          </cell>
          <cell r="AI819" t="str">
            <v>-</v>
          </cell>
          <cell r="AJ819" t="str">
            <v>-</v>
          </cell>
          <cell r="AK819" t="str">
            <v>-</v>
          </cell>
          <cell r="AL819" t="str">
            <v>-</v>
          </cell>
          <cell r="AM819" t="str">
            <v>-</v>
          </cell>
          <cell r="AN819" t="str">
            <v>-</v>
          </cell>
          <cell r="AO819" t="str">
            <v>-</v>
          </cell>
          <cell r="AP819" t="str">
            <v>-</v>
          </cell>
          <cell r="AQ819" t="str">
            <v>-</v>
          </cell>
          <cell r="AR819" t="str">
            <v>-</v>
          </cell>
          <cell r="AS819" t="str">
            <v>-</v>
          </cell>
          <cell r="AT819" t="str">
            <v>-</v>
          </cell>
          <cell r="AU819" t="str">
            <v>-</v>
          </cell>
        </row>
        <row r="820">
          <cell r="A820" t="str">
            <v>2303-7</v>
          </cell>
          <cell r="B820">
            <v>2303</v>
          </cell>
          <cell r="C820" t="str">
            <v>歴史都市・京都ならではの災害に強いまちづくり</v>
          </cell>
          <cell r="D820">
            <v>7</v>
          </cell>
          <cell r="E820" t="str">
            <v>-</v>
          </cell>
          <cell r="F820" t="str">
            <v>-</v>
          </cell>
          <cell r="G820" t="str">
            <v>-</v>
          </cell>
          <cell r="H820" t="str">
            <v>-</v>
          </cell>
          <cell r="I820" t="str">
            <v>-</v>
          </cell>
          <cell r="J820" t="str">
            <v>-</v>
          </cell>
          <cell r="K820" t="str">
            <v>-</v>
          </cell>
          <cell r="L820" t="str">
            <v>-</v>
          </cell>
          <cell r="M820" t="str">
            <v>-</v>
          </cell>
          <cell r="S820" t="str">
            <v>-</v>
          </cell>
          <cell r="T820" t="str">
            <v>-</v>
          </cell>
          <cell r="U820" t="str">
            <v>-</v>
          </cell>
          <cell r="V820" t="str">
            <v>-</v>
          </cell>
          <cell r="X820" t="str">
            <v>-</v>
          </cell>
          <cell r="Y820" t="str">
            <v>-</v>
          </cell>
          <cell r="Z820" t="str">
            <v>-</v>
          </cell>
          <cell r="AA820" t="str">
            <v>-</v>
          </cell>
          <cell r="AB820" t="str">
            <v>-</v>
          </cell>
          <cell r="AC820" t="str">
            <v>-</v>
          </cell>
          <cell r="AD820" t="str">
            <v>-</v>
          </cell>
          <cell r="AE820" t="str">
            <v>-</v>
          </cell>
          <cell r="AF820" t="str">
            <v>-</v>
          </cell>
          <cell r="AG820" t="str">
            <v>-</v>
          </cell>
          <cell r="AH820" t="str">
            <v>-</v>
          </cell>
          <cell r="AI820" t="str">
            <v>-</v>
          </cell>
          <cell r="AJ820" t="str">
            <v>-</v>
          </cell>
          <cell r="AK820" t="str">
            <v>-</v>
          </cell>
          <cell r="AL820" t="str">
            <v>-</v>
          </cell>
          <cell r="AM820" t="str">
            <v>-</v>
          </cell>
          <cell r="AN820" t="str">
            <v>-</v>
          </cell>
          <cell r="AO820" t="str">
            <v>-</v>
          </cell>
          <cell r="AP820" t="str">
            <v>-</v>
          </cell>
          <cell r="AQ820" t="str">
            <v>-</v>
          </cell>
          <cell r="AR820" t="str">
            <v>-</v>
          </cell>
          <cell r="AS820" t="str">
            <v>-</v>
          </cell>
          <cell r="AT820" t="str">
            <v>-</v>
          </cell>
          <cell r="AU820" t="str">
            <v>-</v>
          </cell>
        </row>
        <row r="821">
          <cell r="A821" t="str">
            <v>2303-8</v>
          </cell>
          <cell r="B821">
            <v>2303</v>
          </cell>
          <cell r="C821" t="str">
            <v>歴史都市・京都ならではの災害に強いまちづくり</v>
          </cell>
          <cell r="D821">
            <v>8</v>
          </cell>
          <cell r="E821" t="str">
            <v>-</v>
          </cell>
          <cell r="F821" t="str">
            <v>-</v>
          </cell>
          <cell r="G821" t="str">
            <v>-</v>
          </cell>
          <cell r="H821" t="str">
            <v>-</v>
          </cell>
          <cell r="I821" t="str">
            <v>-</v>
          </cell>
          <cell r="J821" t="str">
            <v>-</v>
          </cell>
          <cell r="K821" t="str">
            <v>-</v>
          </cell>
          <cell r="L821" t="str">
            <v>-</v>
          </cell>
          <cell r="M821" t="str">
            <v>-</v>
          </cell>
          <cell r="S821" t="str">
            <v>-</v>
          </cell>
          <cell r="T821" t="str">
            <v>-</v>
          </cell>
          <cell r="U821" t="str">
            <v>-</v>
          </cell>
          <cell r="V821" t="str">
            <v>-</v>
          </cell>
          <cell r="X821" t="str">
            <v>-</v>
          </cell>
          <cell r="Y821" t="str">
            <v>-</v>
          </cell>
          <cell r="Z821" t="str">
            <v>-</v>
          </cell>
          <cell r="AA821" t="str">
            <v>-</v>
          </cell>
          <cell r="AB821" t="str">
            <v>-</v>
          </cell>
          <cell r="AC821" t="str">
            <v>-</v>
          </cell>
          <cell r="AD821" t="str">
            <v>-</v>
          </cell>
          <cell r="AE821" t="str">
            <v>-</v>
          </cell>
          <cell r="AF821" t="str">
            <v>-</v>
          </cell>
          <cell r="AG821" t="str">
            <v>-</v>
          </cell>
          <cell r="AH821" t="str">
            <v>-</v>
          </cell>
          <cell r="AI821" t="str">
            <v>-</v>
          </cell>
          <cell r="AJ821" t="str">
            <v>-</v>
          </cell>
          <cell r="AK821" t="str">
            <v>-</v>
          </cell>
          <cell r="AL821" t="str">
            <v>-</v>
          </cell>
          <cell r="AM821" t="str">
            <v>-</v>
          </cell>
          <cell r="AN821" t="str">
            <v>-</v>
          </cell>
          <cell r="AO821" t="str">
            <v>-</v>
          </cell>
          <cell r="AP821" t="str">
            <v>-</v>
          </cell>
          <cell r="AQ821" t="str">
            <v>-</v>
          </cell>
          <cell r="AR821" t="str">
            <v>-</v>
          </cell>
          <cell r="AS821" t="str">
            <v>-</v>
          </cell>
          <cell r="AT821" t="str">
            <v>-</v>
          </cell>
          <cell r="AU821" t="str">
            <v>-</v>
          </cell>
        </row>
        <row r="822">
          <cell r="A822" t="str">
            <v>2303-9</v>
          </cell>
          <cell r="B822">
            <v>2303</v>
          </cell>
          <cell r="C822" t="str">
            <v>歴史都市・京都ならではの災害に強いまちづくり</v>
          </cell>
          <cell r="D822">
            <v>9</v>
          </cell>
          <cell r="E822" t="str">
            <v>-</v>
          </cell>
          <cell r="F822" t="str">
            <v>-</v>
          </cell>
          <cell r="G822" t="str">
            <v>-</v>
          </cell>
          <cell r="H822" t="str">
            <v>-</v>
          </cell>
          <cell r="I822" t="str">
            <v>-</v>
          </cell>
          <cell r="J822" t="str">
            <v>-</v>
          </cell>
          <cell r="K822" t="str">
            <v>-</v>
          </cell>
          <cell r="L822" t="str">
            <v>-</v>
          </cell>
          <cell r="M822" t="str">
            <v>-</v>
          </cell>
          <cell r="S822" t="str">
            <v>-</v>
          </cell>
          <cell r="T822" t="str">
            <v>-</v>
          </cell>
          <cell r="U822" t="str">
            <v>-</v>
          </cell>
          <cell r="V822" t="str">
            <v>-</v>
          </cell>
          <cell r="X822" t="str">
            <v>-</v>
          </cell>
          <cell r="Y822" t="str">
            <v>-</v>
          </cell>
          <cell r="Z822" t="str">
            <v>-</v>
          </cell>
          <cell r="AA822" t="str">
            <v>-</v>
          </cell>
          <cell r="AB822" t="str">
            <v>-</v>
          </cell>
          <cell r="AC822" t="str">
            <v>-</v>
          </cell>
          <cell r="AD822" t="str">
            <v>-</v>
          </cell>
          <cell r="AE822" t="str">
            <v>-</v>
          </cell>
          <cell r="AF822" t="str">
            <v>-</v>
          </cell>
          <cell r="AG822" t="str">
            <v>-</v>
          </cell>
          <cell r="AH822" t="str">
            <v>-</v>
          </cell>
          <cell r="AI822" t="str">
            <v>-</v>
          </cell>
          <cell r="AJ822" t="str">
            <v>-</v>
          </cell>
          <cell r="AK822" t="str">
            <v>-</v>
          </cell>
          <cell r="AL822" t="str">
            <v>-</v>
          </cell>
          <cell r="AM822" t="str">
            <v>-</v>
          </cell>
          <cell r="AN822" t="str">
            <v>-</v>
          </cell>
          <cell r="AO822" t="str">
            <v>-</v>
          </cell>
          <cell r="AP822" t="str">
            <v>-</v>
          </cell>
          <cell r="AQ822" t="str">
            <v>-</v>
          </cell>
          <cell r="AR822" t="str">
            <v>-</v>
          </cell>
          <cell r="AS822" t="str">
            <v>-</v>
          </cell>
          <cell r="AT822" t="str">
            <v>-</v>
          </cell>
          <cell r="AU822" t="str">
            <v>-</v>
          </cell>
        </row>
        <row r="823">
          <cell r="A823" t="str">
            <v>2304-1</v>
          </cell>
          <cell r="B823">
            <v>2304</v>
          </cell>
          <cell r="C823" t="str">
            <v>市有建築物の取組</v>
          </cell>
          <cell r="D823">
            <v>1</v>
          </cell>
          <cell r="E823" t="str">
            <v>市有建築物のCASBEE京都高評価取得率</v>
          </cell>
          <cell r="F823" t="str">
            <v>％</v>
          </cell>
          <cell r="G823" t="str">
            <v>都市計画局</v>
          </cell>
          <cell r="H823" t="str">
            <v>公共建築企画課</v>
          </cell>
          <cell r="I823" t="str">
            <v>222-3640</v>
          </cell>
          <cell r="J823" t="str">
            <v>新増築した市有建築物(※)(延床面積300㎡以上・居室を有するもの)において，京都らしい環境配慮建築物を適切に評価・誘導するための京都独自のシステムであるCASBEE京都による高評価(S・Aランク)取得の割合
※交通局，上下水道局所管施設を除く。</v>
          </cell>
          <cell r="K823" t="str">
            <v>市有建築物が京都らしい環境配慮建築物になっているかを示す指標</v>
          </cell>
          <cell r="L823" t="str">
            <v>出典：事業担当課調べ</v>
          </cell>
          <cell r="M823" t="str">
            <v>増加する方が良い指標</v>
          </cell>
          <cell r="N823">
            <v>100</v>
          </cell>
          <cell r="O823">
            <v>100</v>
          </cell>
          <cell r="P823">
            <v>100</v>
          </cell>
          <cell r="Q823">
            <v>100</v>
          </cell>
          <cell r="R823">
            <v>100</v>
          </cell>
          <cell r="S823" t="str">
            <v>R7</v>
          </cell>
          <cell r="T823">
            <v>100</v>
          </cell>
          <cell r="U823" t="str">
            <v>①既存計画に基づいて算出する目標値</v>
          </cell>
          <cell r="V823" t="str">
            <v>京都市公共建築物脱炭素仕様に基づき，仕様の対象となる新増築する市有建築物(延床面積300㎡以上・居室を有するもの)において，CASBEE京都の高評価(S・Aランク)取得を目指すもの</v>
          </cell>
          <cell r="W823">
            <v>85.7</v>
          </cell>
          <cell r="X823" t="str">
            <v>-</v>
          </cell>
          <cell r="Y823" t="str">
            <v>-</v>
          </cell>
          <cell r="Z823" t="str">
            <v>-</v>
          </cell>
          <cell r="AA823" t="str">
            <v>-</v>
          </cell>
          <cell r="AB823">
            <v>0.85699999999999998</v>
          </cell>
          <cell r="AC823" t="str">
            <v>-</v>
          </cell>
          <cell r="AD823" t="str">
            <v>-</v>
          </cell>
          <cell r="AE823" t="str">
            <v>-</v>
          </cell>
          <cell r="AF823" t="str">
            <v>-</v>
          </cell>
          <cell r="AG823">
            <v>0.85699999999999998</v>
          </cell>
          <cell r="AH823" t="str">
            <v>-</v>
          </cell>
          <cell r="AI823" t="str">
            <v>-</v>
          </cell>
          <cell r="AJ823" t="str">
            <v>-</v>
          </cell>
          <cell r="AK823" t="str">
            <v>-</v>
          </cell>
          <cell r="AL823" t="str">
            <v>-</v>
          </cell>
          <cell r="AM823" t="str">
            <v>-</v>
          </cell>
          <cell r="AN823" t="str">
            <v>最新数値が
a：100％
b：75％以上～100％未満
c：50％以上～75％未満
d：25％以上～50％未満
e：25％未満</v>
          </cell>
          <cell r="AO823" t="str">
            <v>CASBEE京都による高評価取得の割合が100％をaとし，以下25％刻みで基準を設定した。</v>
          </cell>
          <cell r="AP823" t="str">
            <v>b</v>
          </cell>
          <cell r="AQ823" t="str">
            <v>-</v>
          </cell>
          <cell r="AR823" t="str">
            <v>-</v>
          </cell>
          <cell r="AS823" t="str">
            <v>-</v>
          </cell>
          <cell r="AT823" t="str">
            <v>-</v>
          </cell>
          <cell r="AU823">
            <v>1</v>
          </cell>
        </row>
        <row r="824">
          <cell r="A824" t="str">
            <v>2304-2</v>
          </cell>
          <cell r="B824">
            <v>2304</v>
          </cell>
          <cell r="C824" t="str">
            <v>市有建築物の取組</v>
          </cell>
          <cell r="D824">
            <v>2</v>
          </cell>
          <cell r="E824" t="str">
            <v>-</v>
          </cell>
          <cell r="F824" t="str">
            <v>-</v>
          </cell>
          <cell r="G824" t="str">
            <v>-</v>
          </cell>
          <cell r="H824" t="str">
            <v>-</v>
          </cell>
          <cell r="I824" t="str">
            <v>-</v>
          </cell>
          <cell r="J824" t="str">
            <v>-</v>
          </cell>
          <cell r="K824" t="str">
            <v>-</v>
          </cell>
          <cell r="L824" t="str">
            <v>-</v>
          </cell>
          <cell r="M824" t="str">
            <v>-</v>
          </cell>
          <cell r="S824" t="str">
            <v>-</v>
          </cell>
          <cell r="T824" t="str">
            <v>-</v>
          </cell>
          <cell r="U824" t="str">
            <v>-</v>
          </cell>
          <cell r="V824" t="str">
            <v>-</v>
          </cell>
          <cell r="X824" t="str">
            <v>-</v>
          </cell>
          <cell r="Y824" t="str">
            <v>-</v>
          </cell>
          <cell r="Z824" t="str">
            <v>-</v>
          </cell>
          <cell r="AA824" t="str">
            <v>-</v>
          </cell>
          <cell r="AB824" t="str">
            <v>-</v>
          </cell>
          <cell r="AC824" t="str">
            <v>-</v>
          </cell>
          <cell r="AD824" t="str">
            <v>-</v>
          </cell>
          <cell r="AE824" t="str">
            <v>-</v>
          </cell>
          <cell r="AF824" t="str">
            <v>-</v>
          </cell>
          <cell r="AG824" t="str">
            <v>-</v>
          </cell>
          <cell r="AH824" t="str">
            <v>-</v>
          </cell>
          <cell r="AI824" t="str">
            <v>-</v>
          </cell>
          <cell r="AJ824" t="str">
            <v>-</v>
          </cell>
          <cell r="AK824" t="str">
            <v>-</v>
          </cell>
          <cell r="AL824" t="str">
            <v>-</v>
          </cell>
          <cell r="AM824" t="str">
            <v>-</v>
          </cell>
          <cell r="AN824" t="str">
            <v>-</v>
          </cell>
          <cell r="AO824" t="str">
            <v>-</v>
          </cell>
          <cell r="AP824" t="str">
            <v>-</v>
          </cell>
          <cell r="AQ824" t="str">
            <v>-</v>
          </cell>
          <cell r="AR824" t="str">
            <v>-</v>
          </cell>
          <cell r="AS824" t="str">
            <v>-</v>
          </cell>
          <cell r="AT824" t="str">
            <v>-</v>
          </cell>
          <cell r="AU824" t="str">
            <v>-</v>
          </cell>
        </row>
        <row r="825">
          <cell r="A825" t="str">
            <v>2304-3</v>
          </cell>
          <cell r="B825">
            <v>2304</v>
          </cell>
          <cell r="C825" t="str">
            <v>市有建築物の取組</v>
          </cell>
          <cell r="D825">
            <v>3</v>
          </cell>
          <cell r="E825" t="str">
            <v>-</v>
          </cell>
          <cell r="F825" t="str">
            <v>-</v>
          </cell>
          <cell r="G825" t="str">
            <v>-</v>
          </cell>
          <cell r="H825" t="str">
            <v>-</v>
          </cell>
          <cell r="I825" t="str">
            <v>-</v>
          </cell>
          <cell r="J825" t="str">
            <v>-</v>
          </cell>
          <cell r="K825" t="str">
            <v>-</v>
          </cell>
          <cell r="L825" t="str">
            <v>-</v>
          </cell>
          <cell r="M825" t="str">
            <v>-</v>
          </cell>
          <cell r="S825" t="str">
            <v>-</v>
          </cell>
          <cell r="T825" t="str">
            <v>-</v>
          </cell>
          <cell r="U825" t="str">
            <v>-</v>
          </cell>
          <cell r="V825" t="str">
            <v>-</v>
          </cell>
          <cell r="X825" t="str">
            <v>-</v>
          </cell>
          <cell r="Y825" t="str">
            <v>-</v>
          </cell>
          <cell r="Z825" t="str">
            <v>-</v>
          </cell>
          <cell r="AA825" t="str">
            <v>-</v>
          </cell>
          <cell r="AB825" t="str">
            <v>-</v>
          </cell>
          <cell r="AC825" t="str">
            <v>-</v>
          </cell>
          <cell r="AD825" t="str">
            <v>-</v>
          </cell>
          <cell r="AE825" t="str">
            <v>-</v>
          </cell>
          <cell r="AF825" t="str">
            <v>-</v>
          </cell>
          <cell r="AG825" t="str">
            <v>-</v>
          </cell>
          <cell r="AH825" t="str">
            <v>-</v>
          </cell>
          <cell r="AI825" t="str">
            <v>-</v>
          </cell>
          <cell r="AJ825" t="str">
            <v>-</v>
          </cell>
          <cell r="AK825" t="str">
            <v>-</v>
          </cell>
          <cell r="AL825" t="str">
            <v>-</v>
          </cell>
          <cell r="AM825" t="str">
            <v>-</v>
          </cell>
          <cell r="AN825" t="str">
            <v>-</v>
          </cell>
          <cell r="AO825" t="str">
            <v>-</v>
          </cell>
          <cell r="AP825" t="str">
            <v>-</v>
          </cell>
          <cell r="AQ825" t="str">
            <v>-</v>
          </cell>
          <cell r="AR825" t="str">
            <v>-</v>
          </cell>
          <cell r="AS825" t="str">
            <v>-</v>
          </cell>
          <cell r="AT825" t="str">
            <v>-</v>
          </cell>
          <cell r="AU825" t="str">
            <v>-</v>
          </cell>
        </row>
        <row r="826">
          <cell r="A826" t="str">
            <v>2304-4</v>
          </cell>
          <cell r="B826">
            <v>2304</v>
          </cell>
          <cell r="C826" t="str">
            <v>市有建築物の取組</v>
          </cell>
          <cell r="D826">
            <v>4</v>
          </cell>
          <cell r="E826" t="str">
            <v>-</v>
          </cell>
          <cell r="F826" t="str">
            <v>-</v>
          </cell>
          <cell r="G826" t="str">
            <v>-</v>
          </cell>
          <cell r="H826" t="str">
            <v>-</v>
          </cell>
          <cell r="I826" t="str">
            <v>-</v>
          </cell>
          <cell r="J826" t="str">
            <v>-</v>
          </cell>
          <cell r="K826" t="str">
            <v>-</v>
          </cell>
          <cell r="L826" t="str">
            <v>-</v>
          </cell>
          <cell r="M826" t="str">
            <v>-</v>
          </cell>
          <cell r="S826" t="str">
            <v>-</v>
          </cell>
          <cell r="T826" t="str">
            <v>-</v>
          </cell>
          <cell r="U826" t="str">
            <v>-</v>
          </cell>
          <cell r="V826" t="str">
            <v>-</v>
          </cell>
          <cell r="X826" t="str">
            <v>-</v>
          </cell>
          <cell r="Y826" t="str">
            <v>-</v>
          </cell>
          <cell r="Z826" t="str">
            <v>-</v>
          </cell>
          <cell r="AA826" t="str">
            <v>-</v>
          </cell>
          <cell r="AB826" t="str">
            <v>-</v>
          </cell>
          <cell r="AC826" t="str">
            <v>-</v>
          </cell>
          <cell r="AD826" t="str">
            <v>-</v>
          </cell>
          <cell r="AE826" t="str">
            <v>-</v>
          </cell>
          <cell r="AF826" t="str">
            <v>-</v>
          </cell>
          <cell r="AG826" t="str">
            <v>-</v>
          </cell>
          <cell r="AH826" t="str">
            <v>-</v>
          </cell>
          <cell r="AI826" t="str">
            <v>-</v>
          </cell>
          <cell r="AJ826" t="str">
            <v>-</v>
          </cell>
          <cell r="AK826" t="str">
            <v>-</v>
          </cell>
          <cell r="AL826" t="str">
            <v>-</v>
          </cell>
          <cell r="AM826" t="str">
            <v>-</v>
          </cell>
          <cell r="AN826" t="str">
            <v>-</v>
          </cell>
          <cell r="AO826" t="str">
            <v>-</v>
          </cell>
          <cell r="AP826" t="str">
            <v>-</v>
          </cell>
          <cell r="AQ826" t="str">
            <v>-</v>
          </cell>
          <cell r="AR826" t="str">
            <v>-</v>
          </cell>
          <cell r="AS826" t="str">
            <v>-</v>
          </cell>
          <cell r="AT826" t="str">
            <v>-</v>
          </cell>
          <cell r="AU826" t="str">
            <v>-</v>
          </cell>
        </row>
        <row r="827">
          <cell r="A827" t="str">
            <v>2304-5</v>
          </cell>
          <cell r="B827">
            <v>2304</v>
          </cell>
          <cell r="C827" t="str">
            <v>市有建築物の取組</v>
          </cell>
          <cell r="D827">
            <v>5</v>
          </cell>
          <cell r="E827" t="str">
            <v>-</v>
          </cell>
          <cell r="F827" t="str">
            <v>-</v>
          </cell>
          <cell r="G827" t="str">
            <v>-</v>
          </cell>
          <cell r="H827" t="str">
            <v>-</v>
          </cell>
          <cell r="I827" t="str">
            <v>-</v>
          </cell>
          <cell r="J827" t="str">
            <v>-</v>
          </cell>
          <cell r="K827" t="str">
            <v>-</v>
          </cell>
          <cell r="L827" t="str">
            <v>-</v>
          </cell>
          <cell r="M827" t="str">
            <v>-</v>
          </cell>
          <cell r="S827" t="str">
            <v>-</v>
          </cell>
          <cell r="T827" t="str">
            <v>-</v>
          </cell>
          <cell r="U827" t="str">
            <v>-</v>
          </cell>
          <cell r="V827" t="str">
            <v>-</v>
          </cell>
          <cell r="X827" t="str">
            <v>-</v>
          </cell>
          <cell r="Y827" t="str">
            <v>-</v>
          </cell>
          <cell r="Z827" t="str">
            <v>-</v>
          </cell>
          <cell r="AA827" t="str">
            <v>-</v>
          </cell>
          <cell r="AB827" t="str">
            <v>-</v>
          </cell>
          <cell r="AC827" t="str">
            <v>-</v>
          </cell>
          <cell r="AD827" t="str">
            <v>-</v>
          </cell>
          <cell r="AE827" t="str">
            <v>-</v>
          </cell>
          <cell r="AF827" t="str">
            <v>-</v>
          </cell>
          <cell r="AG827" t="str">
            <v>-</v>
          </cell>
          <cell r="AH827" t="str">
            <v>-</v>
          </cell>
          <cell r="AI827" t="str">
            <v>-</v>
          </cell>
          <cell r="AJ827" t="str">
            <v>-</v>
          </cell>
          <cell r="AK827" t="str">
            <v>-</v>
          </cell>
          <cell r="AL827" t="str">
            <v>-</v>
          </cell>
          <cell r="AM827" t="str">
            <v>-</v>
          </cell>
          <cell r="AN827" t="str">
            <v>-</v>
          </cell>
          <cell r="AO827" t="str">
            <v>-</v>
          </cell>
          <cell r="AP827" t="str">
            <v>-</v>
          </cell>
          <cell r="AQ827" t="str">
            <v>-</v>
          </cell>
          <cell r="AR827" t="str">
            <v>-</v>
          </cell>
          <cell r="AS827" t="str">
            <v>-</v>
          </cell>
          <cell r="AT827" t="str">
            <v>-</v>
          </cell>
          <cell r="AU827" t="str">
            <v>-</v>
          </cell>
        </row>
        <row r="828">
          <cell r="A828" t="str">
            <v>2304-6</v>
          </cell>
          <cell r="B828">
            <v>2304</v>
          </cell>
          <cell r="C828" t="str">
            <v>市有建築物の取組</v>
          </cell>
          <cell r="D828">
            <v>6</v>
          </cell>
          <cell r="E828" t="str">
            <v>-</v>
          </cell>
          <cell r="F828" t="str">
            <v>-</v>
          </cell>
          <cell r="G828" t="str">
            <v>-</v>
          </cell>
          <cell r="H828" t="str">
            <v>-</v>
          </cell>
          <cell r="I828" t="str">
            <v>-</v>
          </cell>
          <cell r="J828" t="str">
            <v>-</v>
          </cell>
          <cell r="K828" t="str">
            <v>-</v>
          </cell>
          <cell r="L828" t="str">
            <v>-</v>
          </cell>
          <cell r="M828" t="str">
            <v>-</v>
          </cell>
          <cell r="S828" t="str">
            <v>-</v>
          </cell>
          <cell r="T828" t="str">
            <v>-</v>
          </cell>
          <cell r="U828" t="str">
            <v>-</v>
          </cell>
          <cell r="V828" t="str">
            <v>-</v>
          </cell>
          <cell r="X828" t="str">
            <v>-</v>
          </cell>
          <cell r="Y828" t="str">
            <v>-</v>
          </cell>
          <cell r="Z828" t="str">
            <v>-</v>
          </cell>
          <cell r="AA828" t="str">
            <v>-</v>
          </cell>
          <cell r="AB828" t="str">
            <v>-</v>
          </cell>
          <cell r="AC828" t="str">
            <v>-</v>
          </cell>
          <cell r="AD828" t="str">
            <v>-</v>
          </cell>
          <cell r="AE828" t="str">
            <v>-</v>
          </cell>
          <cell r="AF828" t="str">
            <v>-</v>
          </cell>
          <cell r="AG828" t="str">
            <v>-</v>
          </cell>
          <cell r="AH828" t="str">
            <v>-</v>
          </cell>
          <cell r="AI828" t="str">
            <v>-</v>
          </cell>
          <cell r="AJ828" t="str">
            <v>-</v>
          </cell>
          <cell r="AK828" t="str">
            <v>-</v>
          </cell>
          <cell r="AL828" t="str">
            <v>-</v>
          </cell>
          <cell r="AM828" t="str">
            <v>-</v>
          </cell>
          <cell r="AN828" t="str">
            <v>-</v>
          </cell>
          <cell r="AO828" t="str">
            <v>-</v>
          </cell>
          <cell r="AP828" t="str">
            <v>-</v>
          </cell>
          <cell r="AQ828" t="str">
            <v>-</v>
          </cell>
          <cell r="AR828" t="str">
            <v>-</v>
          </cell>
          <cell r="AS828" t="str">
            <v>-</v>
          </cell>
          <cell r="AT828" t="str">
            <v>-</v>
          </cell>
          <cell r="AU828" t="str">
            <v>-</v>
          </cell>
        </row>
        <row r="829">
          <cell r="A829" t="str">
            <v>2304-7</v>
          </cell>
          <cell r="B829">
            <v>2304</v>
          </cell>
          <cell r="C829" t="str">
            <v>市有建築物の取組</v>
          </cell>
          <cell r="D829">
            <v>7</v>
          </cell>
          <cell r="E829" t="str">
            <v>-</v>
          </cell>
          <cell r="F829" t="str">
            <v>-</v>
          </cell>
          <cell r="G829" t="str">
            <v>-</v>
          </cell>
          <cell r="H829" t="str">
            <v>-</v>
          </cell>
          <cell r="I829" t="str">
            <v>-</v>
          </cell>
          <cell r="J829" t="str">
            <v>-</v>
          </cell>
          <cell r="K829" t="str">
            <v>-</v>
          </cell>
          <cell r="L829" t="str">
            <v>-</v>
          </cell>
          <cell r="M829" t="str">
            <v>-</v>
          </cell>
          <cell r="S829" t="str">
            <v>-</v>
          </cell>
          <cell r="T829" t="str">
            <v>-</v>
          </cell>
          <cell r="U829" t="str">
            <v>-</v>
          </cell>
          <cell r="V829" t="str">
            <v>-</v>
          </cell>
          <cell r="X829" t="str">
            <v>-</v>
          </cell>
          <cell r="Y829" t="str">
            <v>-</v>
          </cell>
          <cell r="Z829" t="str">
            <v>-</v>
          </cell>
          <cell r="AA829" t="str">
            <v>-</v>
          </cell>
          <cell r="AB829" t="str">
            <v>-</v>
          </cell>
          <cell r="AC829" t="str">
            <v>-</v>
          </cell>
          <cell r="AD829" t="str">
            <v>-</v>
          </cell>
          <cell r="AE829" t="str">
            <v>-</v>
          </cell>
          <cell r="AF829" t="str">
            <v>-</v>
          </cell>
          <cell r="AG829" t="str">
            <v>-</v>
          </cell>
          <cell r="AH829" t="str">
            <v>-</v>
          </cell>
          <cell r="AI829" t="str">
            <v>-</v>
          </cell>
          <cell r="AJ829" t="str">
            <v>-</v>
          </cell>
          <cell r="AK829" t="str">
            <v>-</v>
          </cell>
          <cell r="AL829" t="str">
            <v>-</v>
          </cell>
          <cell r="AM829" t="str">
            <v>-</v>
          </cell>
          <cell r="AN829" t="str">
            <v>-</v>
          </cell>
          <cell r="AO829" t="str">
            <v>-</v>
          </cell>
          <cell r="AP829" t="str">
            <v>-</v>
          </cell>
          <cell r="AQ829" t="str">
            <v>-</v>
          </cell>
          <cell r="AR829" t="str">
            <v>-</v>
          </cell>
          <cell r="AS829" t="str">
            <v>-</v>
          </cell>
          <cell r="AT829" t="str">
            <v>-</v>
          </cell>
          <cell r="AU829" t="str">
            <v>-</v>
          </cell>
        </row>
        <row r="830">
          <cell r="A830" t="str">
            <v>2304-8</v>
          </cell>
          <cell r="B830">
            <v>2304</v>
          </cell>
          <cell r="C830" t="str">
            <v>市有建築物の取組</v>
          </cell>
          <cell r="D830">
            <v>8</v>
          </cell>
          <cell r="E830" t="str">
            <v>-</v>
          </cell>
          <cell r="F830" t="str">
            <v>-</v>
          </cell>
          <cell r="G830" t="str">
            <v>-</v>
          </cell>
          <cell r="H830" t="str">
            <v>-</v>
          </cell>
          <cell r="I830" t="str">
            <v>-</v>
          </cell>
          <cell r="J830" t="str">
            <v>-</v>
          </cell>
          <cell r="K830" t="str">
            <v>-</v>
          </cell>
          <cell r="L830" t="str">
            <v>-</v>
          </cell>
          <cell r="M830" t="str">
            <v>-</v>
          </cell>
          <cell r="S830" t="str">
            <v>-</v>
          </cell>
          <cell r="T830" t="str">
            <v>-</v>
          </cell>
          <cell r="U830" t="str">
            <v>-</v>
          </cell>
          <cell r="V830" t="str">
            <v>-</v>
          </cell>
          <cell r="X830" t="str">
            <v>-</v>
          </cell>
          <cell r="Y830" t="str">
            <v>-</v>
          </cell>
          <cell r="Z830" t="str">
            <v>-</v>
          </cell>
          <cell r="AA830" t="str">
            <v>-</v>
          </cell>
          <cell r="AB830" t="str">
            <v>-</v>
          </cell>
          <cell r="AC830" t="str">
            <v>-</v>
          </cell>
          <cell r="AD830" t="str">
            <v>-</v>
          </cell>
          <cell r="AE830" t="str">
            <v>-</v>
          </cell>
          <cell r="AF830" t="str">
            <v>-</v>
          </cell>
          <cell r="AG830" t="str">
            <v>-</v>
          </cell>
          <cell r="AH830" t="str">
            <v>-</v>
          </cell>
          <cell r="AI830" t="str">
            <v>-</v>
          </cell>
          <cell r="AJ830" t="str">
            <v>-</v>
          </cell>
          <cell r="AK830" t="str">
            <v>-</v>
          </cell>
          <cell r="AL830" t="str">
            <v>-</v>
          </cell>
          <cell r="AM830" t="str">
            <v>-</v>
          </cell>
          <cell r="AN830" t="str">
            <v>-</v>
          </cell>
          <cell r="AO830" t="str">
            <v>-</v>
          </cell>
          <cell r="AP830" t="str">
            <v>-</v>
          </cell>
          <cell r="AQ830" t="str">
            <v>-</v>
          </cell>
          <cell r="AR830" t="str">
            <v>-</v>
          </cell>
          <cell r="AS830" t="str">
            <v>-</v>
          </cell>
          <cell r="AT830" t="str">
            <v>-</v>
          </cell>
          <cell r="AU830" t="str">
            <v>-</v>
          </cell>
        </row>
        <row r="831">
          <cell r="A831" t="str">
            <v>2304-9</v>
          </cell>
          <cell r="B831">
            <v>2304</v>
          </cell>
          <cell r="C831" t="str">
            <v>市有建築物の取組</v>
          </cell>
          <cell r="D831">
            <v>9</v>
          </cell>
          <cell r="E831" t="str">
            <v>-</v>
          </cell>
          <cell r="F831" t="str">
            <v>-</v>
          </cell>
          <cell r="G831" t="str">
            <v>-</v>
          </cell>
          <cell r="H831" t="str">
            <v>-</v>
          </cell>
          <cell r="I831" t="str">
            <v>-</v>
          </cell>
          <cell r="J831" t="str">
            <v>-</v>
          </cell>
          <cell r="K831" t="str">
            <v>-</v>
          </cell>
          <cell r="L831" t="str">
            <v>-</v>
          </cell>
          <cell r="M831" t="str">
            <v>-</v>
          </cell>
          <cell r="S831" t="str">
            <v>-</v>
          </cell>
          <cell r="T831" t="str">
            <v>-</v>
          </cell>
          <cell r="U831" t="str">
            <v>-</v>
          </cell>
          <cell r="V831" t="str">
            <v>-</v>
          </cell>
          <cell r="X831" t="str">
            <v>-</v>
          </cell>
          <cell r="Y831" t="str">
            <v>-</v>
          </cell>
          <cell r="Z831" t="str">
            <v>-</v>
          </cell>
          <cell r="AA831" t="str">
            <v>-</v>
          </cell>
          <cell r="AB831" t="str">
            <v>-</v>
          </cell>
          <cell r="AC831" t="str">
            <v>-</v>
          </cell>
          <cell r="AD831" t="str">
            <v>-</v>
          </cell>
          <cell r="AE831" t="str">
            <v>-</v>
          </cell>
          <cell r="AF831" t="str">
            <v>-</v>
          </cell>
          <cell r="AG831" t="str">
            <v>-</v>
          </cell>
          <cell r="AH831" t="str">
            <v>-</v>
          </cell>
          <cell r="AI831" t="str">
            <v>-</v>
          </cell>
          <cell r="AJ831" t="str">
            <v>-</v>
          </cell>
          <cell r="AK831" t="str">
            <v>-</v>
          </cell>
          <cell r="AL831" t="str">
            <v>-</v>
          </cell>
          <cell r="AM831" t="str">
            <v>-</v>
          </cell>
          <cell r="AN831" t="str">
            <v>-</v>
          </cell>
          <cell r="AO831" t="str">
            <v>-</v>
          </cell>
          <cell r="AP831" t="str">
            <v>-</v>
          </cell>
          <cell r="AQ831" t="str">
            <v>-</v>
          </cell>
          <cell r="AR831" t="str">
            <v>-</v>
          </cell>
          <cell r="AS831" t="str">
            <v>-</v>
          </cell>
          <cell r="AT831" t="str">
            <v>-</v>
          </cell>
          <cell r="AU831" t="str">
            <v>-</v>
          </cell>
        </row>
        <row r="832">
          <cell r="A832" t="str">
            <v>2401-1</v>
          </cell>
          <cell r="B832">
            <v>2401</v>
          </cell>
          <cell r="C832" t="str">
            <v>京都らしいすまい方の継承</v>
          </cell>
          <cell r="D832">
            <v>1</v>
          </cell>
          <cell r="E832" t="str">
            <v>学校教育等において「住育・住教育」に係る授業等を受けた子どもの数（人）</v>
          </cell>
          <cell r="F832" t="str">
            <v>人</v>
          </cell>
          <cell r="G832" t="str">
            <v>都市計画局</v>
          </cell>
          <cell r="H832" t="str">
            <v>住宅室</v>
          </cell>
          <cell r="I832" t="str">
            <v>222-3666</v>
          </cell>
          <cell r="J832" t="str">
            <v>家族の絆や地域とのつながりを大切にした暮らしや，子どもたちが暮らしの中で学び，すこやかに育つ住まいのあり方を創造する「住育」及び「住教育」に関する授業等の参加者数</v>
          </cell>
          <cell r="K832" t="str">
            <v>「京都らしいすまい方」の普及状況を測る指標</v>
          </cell>
          <cell r="L832" t="str">
            <v>事業担当課（住宅政策課）調べ</v>
          </cell>
          <cell r="M832" t="str">
            <v>増加する方が良い指標</v>
          </cell>
          <cell r="N832">
            <v>1265</v>
          </cell>
          <cell r="S832" t="str">
            <v>R12</v>
          </cell>
          <cell r="T832">
            <v>1200</v>
          </cell>
          <cell r="U832" t="str">
            <v>②トレンド(すう勢値)による目標値</v>
          </cell>
          <cell r="V832" t="str">
            <v>近年の実績が1,200人程度であることから設定</v>
          </cell>
          <cell r="X832" t="str">
            <v>-</v>
          </cell>
          <cell r="Y832" t="str">
            <v>-</v>
          </cell>
          <cell r="Z832" t="str">
            <v>-</v>
          </cell>
          <cell r="AA832" t="str">
            <v>-</v>
          </cell>
          <cell r="AB832">
            <v>0</v>
          </cell>
          <cell r="AC832" t="str">
            <v>-</v>
          </cell>
          <cell r="AD832" t="str">
            <v>-</v>
          </cell>
          <cell r="AE832" t="str">
            <v>-</v>
          </cell>
          <cell r="AF832" t="str">
            <v>-</v>
          </cell>
          <cell r="AG832">
            <v>0</v>
          </cell>
          <cell r="AH832" t="str">
            <v>-</v>
          </cell>
          <cell r="AI832" t="str">
            <v>-</v>
          </cell>
          <cell r="AJ832" t="str">
            <v>-</v>
          </cell>
          <cell r="AK832" t="str">
            <v>-</v>
          </cell>
          <cell r="AL832" t="str">
            <v>-</v>
          </cell>
          <cell r="AN832" t="str">
            <v>目標値に対する達成度が
a：100％以上
b：90％以上～100％未満
c：80％以上～90％未満
d：70％以上～80％未満
e：70％未満</v>
          </cell>
          <cell r="AO832" t="str">
            <v>目標値以上であれば政策目的の達成として，100％以上をaとし，以下10％刻みで基準を設定した。</v>
          </cell>
          <cell r="AP832" t="str">
            <v>-</v>
          </cell>
          <cell r="AQ832" t="str">
            <v>-</v>
          </cell>
          <cell r="AR832" t="str">
            <v>-</v>
          </cell>
          <cell r="AS832" t="str">
            <v>-</v>
          </cell>
          <cell r="AT832" t="str">
            <v>-</v>
          </cell>
          <cell r="AU832">
            <v>1</v>
          </cell>
        </row>
        <row r="833">
          <cell r="A833" t="str">
            <v>2401-2</v>
          </cell>
          <cell r="B833">
            <v>2401</v>
          </cell>
          <cell r="C833" t="str">
            <v>京都らしいすまい方の継承</v>
          </cell>
          <cell r="D833">
            <v>2</v>
          </cell>
          <cell r="E833" t="str">
            <v>-</v>
          </cell>
          <cell r="F833" t="str">
            <v>-</v>
          </cell>
          <cell r="G833" t="str">
            <v>-</v>
          </cell>
          <cell r="H833" t="str">
            <v>-</v>
          </cell>
          <cell r="I833" t="str">
            <v>-</v>
          </cell>
          <cell r="J833" t="str">
            <v>-</v>
          </cell>
          <cell r="K833" t="str">
            <v>-</v>
          </cell>
          <cell r="L833" t="str">
            <v>-</v>
          </cell>
          <cell r="M833" t="str">
            <v>-</v>
          </cell>
          <cell r="S833" t="str">
            <v>-</v>
          </cell>
          <cell r="T833" t="str">
            <v>-</v>
          </cell>
          <cell r="U833" t="str">
            <v>-</v>
          </cell>
          <cell r="V833" t="str">
            <v>-</v>
          </cell>
          <cell r="X833" t="str">
            <v>-</v>
          </cell>
          <cell r="Y833" t="str">
            <v>-</v>
          </cell>
          <cell r="Z833" t="str">
            <v>-</v>
          </cell>
          <cell r="AA833" t="str">
            <v>-</v>
          </cell>
          <cell r="AB833" t="str">
            <v>-</v>
          </cell>
          <cell r="AC833" t="str">
            <v>-</v>
          </cell>
          <cell r="AD833" t="str">
            <v>-</v>
          </cell>
          <cell r="AE833" t="str">
            <v>-</v>
          </cell>
          <cell r="AF833" t="str">
            <v>-</v>
          </cell>
          <cell r="AG833" t="str">
            <v>-</v>
          </cell>
          <cell r="AH833" t="str">
            <v>-</v>
          </cell>
          <cell r="AI833" t="str">
            <v>-</v>
          </cell>
          <cell r="AJ833" t="str">
            <v>-</v>
          </cell>
          <cell r="AK833" t="str">
            <v>-</v>
          </cell>
          <cell r="AL833" t="str">
            <v>-</v>
          </cell>
          <cell r="AM833" t="str">
            <v>-</v>
          </cell>
          <cell r="AN833" t="str">
            <v>-</v>
          </cell>
          <cell r="AO833" t="str">
            <v>-</v>
          </cell>
          <cell r="AP833" t="str">
            <v>-</v>
          </cell>
          <cell r="AQ833" t="str">
            <v>-</v>
          </cell>
          <cell r="AR833" t="str">
            <v>-</v>
          </cell>
          <cell r="AS833" t="str">
            <v>-</v>
          </cell>
          <cell r="AT833" t="str">
            <v>-</v>
          </cell>
          <cell r="AU833" t="str">
            <v>-</v>
          </cell>
        </row>
        <row r="834">
          <cell r="A834" t="str">
            <v>2401-3</v>
          </cell>
          <cell r="B834">
            <v>2401</v>
          </cell>
          <cell r="C834" t="str">
            <v>京都らしいすまい方の継承</v>
          </cell>
          <cell r="D834">
            <v>3</v>
          </cell>
          <cell r="E834" t="str">
            <v>-</v>
          </cell>
          <cell r="F834" t="str">
            <v>-</v>
          </cell>
          <cell r="G834" t="str">
            <v>-</v>
          </cell>
          <cell r="H834" t="str">
            <v>-</v>
          </cell>
          <cell r="I834" t="str">
            <v>-</v>
          </cell>
          <cell r="J834" t="str">
            <v>-</v>
          </cell>
          <cell r="K834" t="str">
            <v>-</v>
          </cell>
          <cell r="L834" t="str">
            <v>-</v>
          </cell>
          <cell r="M834" t="str">
            <v>-</v>
          </cell>
          <cell r="S834" t="str">
            <v>-</v>
          </cell>
          <cell r="T834" t="str">
            <v>-</v>
          </cell>
          <cell r="U834" t="str">
            <v>-</v>
          </cell>
          <cell r="V834" t="str">
            <v>-</v>
          </cell>
          <cell r="X834" t="str">
            <v>-</v>
          </cell>
          <cell r="Y834" t="str">
            <v>-</v>
          </cell>
          <cell r="Z834" t="str">
            <v>-</v>
          </cell>
          <cell r="AA834" t="str">
            <v>-</v>
          </cell>
          <cell r="AB834" t="str">
            <v>-</v>
          </cell>
          <cell r="AC834" t="str">
            <v>-</v>
          </cell>
          <cell r="AD834" t="str">
            <v>-</v>
          </cell>
          <cell r="AE834" t="str">
            <v>-</v>
          </cell>
          <cell r="AF834" t="str">
            <v>-</v>
          </cell>
          <cell r="AG834" t="str">
            <v>-</v>
          </cell>
          <cell r="AH834" t="str">
            <v>-</v>
          </cell>
          <cell r="AI834" t="str">
            <v>-</v>
          </cell>
          <cell r="AJ834" t="str">
            <v>-</v>
          </cell>
          <cell r="AK834" t="str">
            <v>-</v>
          </cell>
          <cell r="AL834" t="str">
            <v>-</v>
          </cell>
          <cell r="AM834" t="str">
            <v>-</v>
          </cell>
          <cell r="AN834" t="str">
            <v>-</v>
          </cell>
          <cell r="AO834" t="str">
            <v>-</v>
          </cell>
          <cell r="AP834" t="str">
            <v>-</v>
          </cell>
          <cell r="AQ834" t="str">
            <v>-</v>
          </cell>
          <cell r="AR834" t="str">
            <v>-</v>
          </cell>
          <cell r="AS834" t="str">
            <v>-</v>
          </cell>
          <cell r="AT834" t="str">
            <v>-</v>
          </cell>
          <cell r="AU834" t="str">
            <v>-</v>
          </cell>
        </row>
        <row r="835">
          <cell r="A835" t="str">
            <v>2401-4</v>
          </cell>
          <cell r="B835">
            <v>2401</v>
          </cell>
          <cell r="C835" t="str">
            <v>京都らしいすまい方の継承</v>
          </cell>
          <cell r="D835">
            <v>4</v>
          </cell>
          <cell r="E835" t="str">
            <v>-</v>
          </cell>
          <cell r="F835" t="str">
            <v>-</v>
          </cell>
          <cell r="G835" t="str">
            <v>-</v>
          </cell>
          <cell r="H835" t="str">
            <v>-</v>
          </cell>
          <cell r="I835" t="str">
            <v>-</v>
          </cell>
          <cell r="J835" t="str">
            <v>-</v>
          </cell>
          <cell r="K835" t="str">
            <v>-</v>
          </cell>
          <cell r="L835" t="str">
            <v>-</v>
          </cell>
          <cell r="M835" t="str">
            <v>-</v>
          </cell>
          <cell r="S835" t="str">
            <v>-</v>
          </cell>
          <cell r="T835" t="str">
            <v>-</v>
          </cell>
          <cell r="U835" t="str">
            <v>-</v>
          </cell>
          <cell r="V835" t="str">
            <v>-</v>
          </cell>
          <cell r="X835" t="str">
            <v>-</v>
          </cell>
          <cell r="Y835" t="str">
            <v>-</v>
          </cell>
          <cell r="Z835" t="str">
            <v>-</v>
          </cell>
          <cell r="AA835" t="str">
            <v>-</v>
          </cell>
          <cell r="AB835" t="str">
            <v>-</v>
          </cell>
          <cell r="AC835" t="str">
            <v>-</v>
          </cell>
          <cell r="AD835" t="str">
            <v>-</v>
          </cell>
          <cell r="AE835" t="str">
            <v>-</v>
          </cell>
          <cell r="AF835" t="str">
            <v>-</v>
          </cell>
          <cell r="AG835" t="str">
            <v>-</v>
          </cell>
          <cell r="AH835" t="str">
            <v>-</v>
          </cell>
          <cell r="AI835" t="str">
            <v>-</v>
          </cell>
          <cell r="AJ835" t="str">
            <v>-</v>
          </cell>
          <cell r="AK835" t="str">
            <v>-</v>
          </cell>
          <cell r="AL835" t="str">
            <v>-</v>
          </cell>
          <cell r="AM835" t="str">
            <v>-</v>
          </cell>
          <cell r="AN835" t="str">
            <v>-</v>
          </cell>
          <cell r="AO835" t="str">
            <v>-</v>
          </cell>
          <cell r="AP835" t="str">
            <v>-</v>
          </cell>
          <cell r="AQ835" t="str">
            <v>-</v>
          </cell>
          <cell r="AR835" t="str">
            <v>-</v>
          </cell>
          <cell r="AS835" t="str">
            <v>-</v>
          </cell>
          <cell r="AT835" t="str">
            <v>-</v>
          </cell>
          <cell r="AU835" t="str">
            <v>-</v>
          </cell>
        </row>
        <row r="836">
          <cell r="A836" t="str">
            <v>2401-5</v>
          </cell>
          <cell r="B836">
            <v>2401</v>
          </cell>
          <cell r="C836" t="str">
            <v>京都らしいすまい方の継承</v>
          </cell>
          <cell r="D836">
            <v>5</v>
          </cell>
          <cell r="E836" t="str">
            <v>-</v>
          </cell>
          <cell r="F836" t="str">
            <v>-</v>
          </cell>
          <cell r="G836" t="str">
            <v>-</v>
          </cell>
          <cell r="H836" t="str">
            <v>-</v>
          </cell>
          <cell r="I836" t="str">
            <v>-</v>
          </cell>
          <cell r="J836" t="str">
            <v>-</v>
          </cell>
          <cell r="K836" t="str">
            <v>-</v>
          </cell>
          <cell r="L836" t="str">
            <v>-</v>
          </cell>
          <cell r="M836" t="str">
            <v>-</v>
          </cell>
          <cell r="S836" t="str">
            <v>-</v>
          </cell>
          <cell r="T836" t="str">
            <v>-</v>
          </cell>
          <cell r="U836" t="str">
            <v>-</v>
          </cell>
          <cell r="V836" t="str">
            <v>-</v>
          </cell>
          <cell r="X836" t="str">
            <v>-</v>
          </cell>
          <cell r="Y836" t="str">
            <v>-</v>
          </cell>
          <cell r="Z836" t="str">
            <v>-</v>
          </cell>
          <cell r="AA836" t="str">
            <v>-</v>
          </cell>
          <cell r="AB836" t="str">
            <v>-</v>
          </cell>
          <cell r="AC836" t="str">
            <v>-</v>
          </cell>
          <cell r="AD836" t="str">
            <v>-</v>
          </cell>
          <cell r="AE836" t="str">
            <v>-</v>
          </cell>
          <cell r="AF836" t="str">
            <v>-</v>
          </cell>
          <cell r="AG836" t="str">
            <v>-</v>
          </cell>
          <cell r="AH836" t="str">
            <v>-</v>
          </cell>
          <cell r="AI836" t="str">
            <v>-</v>
          </cell>
          <cell r="AJ836" t="str">
            <v>-</v>
          </cell>
          <cell r="AK836" t="str">
            <v>-</v>
          </cell>
          <cell r="AL836" t="str">
            <v>-</v>
          </cell>
          <cell r="AM836" t="str">
            <v>-</v>
          </cell>
          <cell r="AN836" t="str">
            <v>-</v>
          </cell>
          <cell r="AO836" t="str">
            <v>-</v>
          </cell>
          <cell r="AP836" t="str">
            <v>-</v>
          </cell>
          <cell r="AQ836" t="str">
            <v>-</v>
          </cell>
          <cell r="AR836" t="str">
            <v>-</v>
          </cell>
          <cell r="AS836" t="str">
            <v>-</v>
          </cell>
          <cell r="AT836" t="str">
            <v>-</v>
          </cell>
          <cell r="AU836" t="str">
            <v>-</v>
          </cell>
        </row>
        <row r="837">
          <cell r="A837" t="str">
            <v>2401-6</v>
          </cell>
          <cell r="B837">
            <v>2401</v>
          </cell>
          <cell r="C837" t="str">
            <v>京都らしいすまい方の継承</v>
          </cell>
          <cell r="D837">
            <v>6</v>
          </cell>
          <cell r="E837" t="str">
            <v>-</v>
          </cell>
          <cell r="F837" t="str">
            <v>-</v>
          </cell>
          <cell r="G837" t="str">
            <v>-</v>
          </cell>
          <cell r="H837" t="str">
            <v>-</v>
          </cell>
          <cell r="I837" t="str">
            <v>-</v>
          </cell>
          <cell r="J837" t="str">
            <v>-</v>
          </cell>
          <cell r="K837" t="str">
            <v>-</v>
          </cell>
          <cell r="L837" t="str">
            <v>-</v>
          </cell>
          <cell r="M837" t="str">
            <v>-</v>
          </cell>
          <cell r="S837" t="str">
            <v>-</v>
          </cell>
          <cell r="T837" t="str">
            <v>-</v>
          </cell>
          <cell r="U837" t="str">
            <v>-</v>
          </cell>
          <cell r="V837" t="str">
            <v>-</v>
          </cell>
          <cell r="X837" t="str">
            <v>-</v>
          </cell>
          <cell r="Y837" t="str">
            <v>-</v>
          </cell>
          <cell r="Z837" t="str">
            <v>-</v>
          </cell>
          <cell r="AA837" t="str">
            <v>-</v>
          </cell>
          <cell r="AB837" t="str">
            <v>-</v>
          </cell>
          <cell r="AC837" t="str">
            <v>-</v>
          </cell>
          <cell r="AD837" t="str">
            <v>-</v>
          </cell>
          <cell r="AE837" t="str">
            <v>-</v>
          </cell>
          <cell r="AF837" t="str">
            <v>-</v>
          </cell>
          <cell r="AG837" t="str">
            <v>-</v>
          </cell>
          <cell r="AH837" t="str">
            <v>-</v>
          </cell>
          <cell r="AI837" t="str">
            <v>-</v>
          </cell>
          <cell r="AJ837" t="str">
            <v>-</v>
          </cell>
          <cell r="AK837" t="str">
            <v>-</v>
          </cell>
          <cell r="AL837" t="str">
            <v>-</v>
          </cell>
          <cell r="AM837" t="str">
            <v>-</v>
          </cell>
          <cell r="AN837" t="str">
            <v>-</v>
          </cell>
          <cell r="AO837" t="str">
            <v>-</v>
          </cell>
          <cell r="AP837" t="str">
            <v>-</v>
          </cell>
          <cell r="AQ837" t="str">
            <v>-</v>
          </cell>
          <cell r="AR837" t="str">
            <v>-</v>
          </cell>
          <cell r="AS837" t="str">
            <v>-</v>
          </cell>
          <cell r="AT837" t="str">
            <v>-</v>
          </cell>
          <cell r="AU837" t="str">
            <v>-</v>
          </cell>
        </row>
        <row r="838">
          <cell r="A838" t="str">
            <v>2401-7</v>
          </cell>
          <cell r="B838">
            <v>2401</v>
          </cell>
          <cell r="C838" t="str">
            <v>京都らしいすまい方の継承</v>
          </cell>
          <cell r="D838">
            <v>7</v>
          </cell>
          <cell r="E838" t="str">
            <v>-</v>
          </cell>
          <cell r="F838" t="str">
            <v>-</v>
          </cell>
          <cell r="G838" t="str">
            <v>-</v>
          </cell>
          <cell r="H838" t="str">
            <v>-</v>
          </cell>
          <cell r="I838" t="str">
            <v>-</v>
          </cell>
          <cell r="J838" t="str">
            <v>-</v>
          </cell>
          <cell r="K838" t="str">
            <v>-</v>
          </cell>
          <cell r="L838" t="str">
            <v>-</v>
          </cell>
          <cell r="M838" t="str">
            <v>-</v>
          </cell>
          <cell r="S838" t="str">
            <v>-</v>
          </cell>
          <cell r="T838" t="str">
            <v>-</v>
          </cell>
          <cell r="U838" t="str">
            <v>-</v>
          </cell>
          <cell r="V838" t="str">
            <v>-</v>
          </cell>
          <cell r="X838" t="str">
            <v>-</v>
          </cell>
          <cell r="Y838" t="str">
            <v>-</v>
          </cell>
          <cell r="Z838" t="str">
            <v>-</v>
          </cell>
          <cell r="AA838" t="str">
            <v>-</v>
          </cell>
          <cell r="AB838" t="str">
            <v>-</v>
          </cell>
          <cell r="AC838" t="str">
            <v>-</v>
          </cell>
          <cell r="AD838" t="str">
            <v>-</v>
          </cell>
          <cell r="AE838" t="str">
            <v>-</v>
          </cell>
          <cell r="AF838" t="str">
            <v>-</v>
          </cell>
          <cell r="AG838" t="str">
            <v>-</v>
          </cell>
          <cell r="AH838" t="str">
            <v>-</v>
          </cell>
          <cell r="AI838" t="str">
            <v>-</v>
          </cell>
          <cell r="AJ838" t="str">
            <v>-</v>
          </cell>
          <cell r="AK838" t="str">
            <v>-</v>
          </cell>
          <cell r="AL838" t="str">
            <v>-</v>
          </cell>
          <cell r="AM838" t="str">
            <v>-</v>
          </cell>
          <cell r="AN838" t="str">
            <v>-</v>
          </cell>
          <cell r="AO838" t="str">
            <v>-</v>
          </cell>
          <cell r="AP838" t="str">
            <v>-</v>
          </cell>
          <cell r="AQ838" t="str">
            <v>-</v>
          </cell>
          <cell r="AR838" t="str">
            <v>-</v>
          </cell>
          <cell r="AS838" t="str">
            <v>-</v>
          </cell>
          <cell r="AT838" t="str">
            <v>-</v>
          </cell>
          <cell r="AU838" t="str">
            <v>-</v>
          </cell>
        </row>
        <row r="839">
          <cell r="A839" t="str">
            <v>2401-8</v>
          </cell>
          <cell r="B839">
            <v>2401</v>
          </cell>
          <cell r="C839" t="str">
            <v>京都らしいすまい方の継承</v>
          </cell>
          <cell r="D839">
            <v>8</v>
          </cell>
          <cell r="E839" t="str">
            <v>-</v>
          </cell>
          <cell r="F839" t="str">
            <v>-</v>
          </cell>
          <cell r="G839" t="str">
            <v>-</v>
          </cell>
          <cell r="H839" t="str">
            <v>-</v>
          </cell>
          <cell r="I839" t="str">
            <v>-</v>
          </cell>
          <cell r="J839" t="str">
            <v>-</v>
          </cell>
          <cell r="K839" t="str">
            <v>-</v>
          </cell>
          <cell r="L839" t="str">
            <v>-</v>
          </cell>
          <cell r="M839" t="str">
            <v>-</v>
          </cell>
          <cell r="S839" t="str">
            <v>-</v>
          </cell>
          <cell r="T839" t="str">
            <v>-</v>
          </cell>
          <cell r="U839" t="str">
            <v>-</v>
          </cell>
          <cell r="V839" t="str">
            <v>-</v>
          </cell>
          <cell r="X839" t="str">
            <v>-</v>
          </cell>
          <cell r="Y839" t="str">
            <v>-</v>
          </cell>
          <cell r="Z839" t="str">
            <v>-</v>
          </cell>
          <cell r="AA839" t="str">
            <v>-</v>
          </cell>
          <cell r="AB839" t="str">
            <v>-</v>
          </cell>
          <cell r="AC839" t="str">
            <v>-</v>
          </cell>
          <cell r="AD839" t="str">
            <v>-</v>
          </cell>
          <cell r="AE839" t="str">
            <v>-</v>
          </cell>
          <cell r="AF839" t="str">
            <v>-</v>
          </cell>
          <cell r="AG839" t="str">
            <v>-</v>
          </cell>
          <cell r="AH839" t="str">
            <v>-</v>
          </cell>
          <cell r="AI839" t="str">
            <v>-</v>
          </cell>
          <cell r="AJ839" t="str">
            <v>-</v>
          </cell>
          <cell r="AK839" t="str">
            <v>-</v>
          </cell>
          <cell r="AL839" t="str">
            <v>-</v>
          </cell>
          <cell r="AM839" t="str">
            <v>-</v>
          </cell>
          <cell r="AN839" t="str">
            <v>-</v>
          </cell>
          <cell r="AO839" t="str">
            <v>-</v>
          </cell>
          <cell r="AP839" t="str">
            <v>-</v>
          </cell>
          <cell r="AQ839" t="str">
            <v>-</v>
          </cell>
          <cell r="AR839" t="str">
            <v>-</v>
          </cell>
          <cell r="AS839" t="str">
            <v>-</v>
          </cell>
          <cell r="AT839" t="str">
            <v>-</v>
          </cell>
          <cell r="AU839" t="str">
            <v>-</v>
          </cell>
        </row>
        <row r="840">
          <cell r="A840" t="str">
            <v>2401-9</v>
          </cell>
          <cell r="B840">
            <v>2401</v>
          </cell>
          <cell r="C840" t="str">
            <v>京都らしいすまい方の継承</v>
          </cell>
          <cell r="D840">
            <v>9</v>
          </cell>
          <cell r="E840" t="str">
            <v>-</v>
          </cell>
          <cell r="F840" t="str">
            <v>-</v>
          </cell>
          <cell r="G840" t="str">
            <v>-</v>
          </cell>
          <cell r="H840" t="str">
            <v>-</v>
          </cell>
          <cell r="I840" t="str">
            <v>-</v>
          </cell>
          <cell r="J840" t="str">
            <v>-</v>
          </cell>
          <cell r="K840" t="str">
            <v>-</v>
          </cell>
          <cell r="L840" t="str">
            <v>-</v>
          </cell>
          <cell r="M840" t="str">
            <v>-</v>
          </cell>
          <cell r="S840" t="str">
            <v>-</v>
          </cell>
          <cell r="T840" t="str">
            <v>-</v>
          </cell>
          <cell r="U840" t="str">
            <v>-</v>
          </cell>
          <cell r="V840" t="str">
            <v>-</v>
          </cell>
          <cell r="X840" t="str">
            <v>-</v>
          </cell>
          <cell r="Y840" t="str">
            <v>-</v>
          </cell>
          <cell r="Z840" t="str">
            <v>-</v>
          </cell>
          <cell r="AA840" t="str">
            <v>-</v>
          </cell>
          <cell r="AB840" t="str">
            <v>-</v>
          </cell>
          <cell r="AC840" t="str">
            <v>-</v>
          </cell>
          <cell r="AD840" t="str">
            <v>-</v>
          </cell>
          <cell r="AE840" t="str">
            <v>-</v>
          </cell>
          <cell r="AF840" t="str">
            <v>-</v>
          </cell>
          <cell r="AG840" t="str">
            <v>-</v>
          </cell>
          <cell r="AH840" t="str">
            <v>-</v>
          </cell>
          <cell r="AI840" t="str">
            <v>-</v>
          </cell>
          <cell r="AJ840" t="str">
            <v>-</v>
          </cell>
          <cell r="AK840" t="str">
            <v>-</v>
          </cell>
          <cell r="AL840" t="str">
            <v>-</v>
          </cell>
          <cell r="AM840" t="str">
            <v>-</v>
          </cell>
          <cell r="AN840" t="str">
            <v>-</v>
          </cell>
          <cell r="AO840" t="str">
            <v>-</v>
          </cell>
          <cell r="AP840" t="str">
            <v>-</v>
          </cell>
          <cell r="AQ840" t="str">
            <v>-</v>
          </cell>
          <cell r="AR840" t="str">
            <v>-</v>
          </cell>
          <cell r="AS840" t="str">
            <v>-</v>
          </cell>
          <cell r="AT840" t="str">
            <v>-</v>
          </cell>
          <cell r="AU840" t="str">
            <v>-</v>
          </cell>
        </row>
        <row r="841">
          <cell r="A841" t="str">
            <v>2402-1</v>
          </cell>
          <cell r="B841">
            <v>2402</v>
          </cell>
          <cell r="C841" t="str">
            <v>ライフステージや生活様式に応じた多様な魅力あるすまいの供給</v>
          </cell>
          <cell r="D841">
            <v>1</v>
          </cell>
          <cell r="E841" t="str">
            <v>認定長期優良住宅のストック数</v>
          </cell>
          <cell r="F841" t="str">
            <v>件</v>
          </cell>
          <cell r="G841" t="str">
            <v>都市計画局</v>
          </cell>
          <cell r="H841" t="str">
            <v>住宅政策課</v>
          </cell>
          <cell r="I841" t="str">
            <v>222-3666</v>
          </cell>
          <cell r="J841" t="str">
            <v>高耐久な認定長期優良住宅の認定件数</v>
          </cell>
          <cell r="K841" t="str">
            <v>様々なライフステージ等の変化に対応する高耐久な住宅が普及していることを端的に示す指標</v>
          </cell>
          <cell r="L841" t="str">
            <v>出典：住宅着工統計及び事業担当課調べ</v>
          </cell>
          <cell r="M841" t="str">
            <v>増加する方が良い指標</v>
          </cell>
          <cell r="N841">
            <v>8079</v>
          </cell>
          <cell r="O841">
            <v>8960</v>
          </cell>
          <cell r="P841">
            <v>9840</v>
          </cell>
          <cell r="Q841">
            <v>10720</v>
          </cell>
          <cell r="R841">
            <v>11600</v>
          </cell>
          <cell r="S841" t="str">
            <v>R12</v>
          </cell>
          <cell r="T841">
            <v>18000</v>
          </cell>
          <cell r="U841" t="str">
            <v>①既存計画に基づいて算出する目標値</v>
          </cell>
          <cell r="V841" t="str">
            <v>国の住生活基本計画が掲げる「認定長期優良住宅のストック数」(令和元年度:約113万戸⇒令和12年度:約250万戸)の増加率を元に設定</v>
          </cell>
          <cell r="W841">
            <v>8079</v>
          </cell>
          <cell r="X841" t="str">
            <v>-</v>
          </cell>
          <cell r="Y841" t="str">
            <v>-</v>
          </cell>
          <cell r="Z841" t="str">
            <v>-</v>
          </cell>
          <cell r="AA841" t="str">
            <v>-</v>
          </cell>
          <cell r="AB841">
            <v>1</v>
          </cell>
          <cell r="AC841" t="str">
            <v>-</v>
          </cell>
          <cell r="AD841" t="str">
            <v>-</v>
          </cell>
          <cell r="AE841" t="str">
            <v>-</v>
          </cell>
          <cell r="AF841" t="str">
            <v>-</v>
          </cell>
          <cell r="AG841">
            <v>0.44883333333333331</v>
          </cell>
          <cell r="AH841" t="str">
            <v>-</v>
          </cell>
          <cell r="AI841" t="str">
            <v>-</v>
          </cell>
          <cell r="AJ841" t="str">
            <v>-</v>
          </cell>
          <cell r="AK841" t="str">
            <v>-</v>
          </cell>
          <cell r="AL841" t="str">
            <v>-</v>
          </cell>
          <cell r="AM841" t="str">
            <v>最新の実績値についてはまだ集計されていないため，令和元年度数値を仮に記載している</v>
          </cell>
          <cell r="AN841" t="str">
            <v>目標値に対する達成度が
a：100％以上
b：90％以上～100％未満
c：80％以上～90％未満
d：70％以上～80％未満
e：70％未満</v>
          </cell>
          <cell r="AO841" t="str">
            <v>目標値以上であれば政策目的の達成として，100％以上をaとし，以下10％刻みで基準を設定した。</v>
          </cell>
          <cell r="AP841" t="str">
            <v>-</v>
          </cell>
          <cell r="AQ841" t="str">
            <v>-</v>
          </cell>
          <cell r="AR841" t="str">
            <v>-</v>
          </cell>
          <cell r="AS841" t="str">
            <v>-</v>
          </cell>
          <cell r="AT841" t="str">
            <v>-</v>
          </cell>
          <cell r="AU841">
            <v>1</v>
          </cell>
        </row>
        <row r="842">
          <cell r="A842" t="str">
            <v>2402-2</v>
          </cell>
          <cell r="B842">
            <v>2402</v>
          </cell>
          <cell r="C842" t="str">
            <v>ライフステージや生活様式に応じた多様な魅力あるすまいの供給</v>
          </cell>
          <cell r="D842">
            <v>2</v>
          </cell>
          <cell r="E842" t="str">
            <v>-</v>
          </cell>
          <cell r="F842" t="str">
            <v>-</v>
          </cell>
          <cell r="G842" t="str">
            <v>-</v>
          </cell>
          <cell r="H842" t="str">
            <v>-</v>
          </cell>
          <cell r="I842" t="str">
            <v>-</v>
          </cell>
          <cell r="J842" t="str">
            <v>-</v>
          </cell>
          <cell r="K842" t="str">
            <v>-</v>
          </cell>
          <cell r="L842" t="str">
            <v>-</v>
          </cell>
          <cell r="M842" t="str">
            <v>-</v>
          </cell>
          <cell r="S842" t="str">
            <v>-</v>
          </cell>
          <cell r="T842" t="str">
            <v>-</v>
          </cell>
          <cell r="U842" t="str">
            <v>-</v>
          </cell>
          <cell r="V842" t="str">
            <v>-</v>
          </cell>
          <cell r="X842" t="str">
            <v>-</v>
          </cell>
          <cell r="Y842" t="str">
            <v>-</v>
          </cell>
          <cell r="Z842" t="str">
            <v>-</v>
          </cell>
          <cell r="AA842" t="str">
            <v>-</v>
          </cell>
          <cell r="AB842" t="str">
            <v>-</v>
          </cell>
          <cell r="AC842" t="str">
            <v>-</v>
          </cell>
          <cell r="AD842" t="str">
            <v>-</v>
          </cell>
          <cell r="AE842" t="str">
            <v>-</v>
          </cell>
          <cell r="AF842" t="str">
            <v>-</v>
          </cell>
          <cell r="AG842" t="str">
            <v>-</v>
          </cell>
          <cell r="AH842" t="str">
            <v>-</v>
          </cell>
          <cell r="AI842" t="str">
            <v>-</v>
          </cell>
          <cell r="AJ842" t="str">
            <v>-</v>
          </cell>
          <cell r="AK842" t="str">
            <v>-</v>
          </cell>
          <cell r="AL842" t="str">
            <v>-</v>
          </cell>
          <cell r="AM842" t="str">
            <v>-</v>
          </cell>
          <cell r="AN842" t="str">
            <v>-</v>
          </cell>
          <cell r="AO842" t="str">
            <v>-</v>
          </cell>
          <cell r="AP842" t="str">
            <v>-</v>
          </cell>
          <cell r="AQ842" t="str">
            <v>-</v>
          </cell>
          <cell r="AR842" t="str">
            <v>-</v>
          </cell>
          <cell r="AS842" t="str">
            <v>-</v>
          </cell>
          <cell r="AT842" t="str">
            <v>-</v>
          </cell>
          <cell r="AU842" t="str">
            <v>-</v>
          </cell>
        </row>
        <row r="843">
          <cell r="A843" t="str">
            <v>2402-3</v>
          </cell>
          <cell r="B843">
            <v>2402</v>
          </cell>
          <cell r="C843" t="str">
            <v>ライフステージや生活様式に応じた多様な魅力あるすまいの供給</v>
          </cell>
          <cell r="D843">
            <v>3</v>
          </cell>
          <cell r="E843" t="str">
            <v>-</v>
          </cell>
          <cell r="F843" t="str">
            <v>-</v>
          </cell>
          <cell r="G843" t="str">
            <v>-</v>
          </cell>
          <cell r="H843" t="str">
            <v>-</v>
          </cell>
          <cell r="I843" t="str">
            <v>-</v>
          </cell>
          <cell r="J843" t="str">
            <v>-</v>
          </cell>
          <cell r="K843" t="str">
            <v>-</v>
          </cell>
          <cell r="L843" t="str">
            <v>-</v>
          </cell>
          <cell r="M843" t="str">
            <v>-</v>
          </cell>
          <cell r="S843" t="str">
            <v>-</v>
          </cell>
          <cell r="T843" t="str">
            <v>-</v>
          </cell>
          <cell r="U843" t="str">
            <v>-</v>
          </cell>
          <cell r="V843" t="str">
            <v>-</v>
          </cell>
          <cell r="X843" t="str">
            <v>-</v>
          </cell>
          <cell r="Y843" t="str">
            <v>-</v>
          </cell>
          <cell r="Z843" t="str">
            <v>-</v>
          </cell>
          <cell r="AA843" t="str">
            <v>-</v>
          </cell>
          <cell r="AB843" t="str">
            <v>-</v>
          </cell>
          <cell r="AC843" t="str">
            <v>-</v>
          </cell>
          <cell r="AD843" t="str">
            <v>-</v>
          </cell>
          <cell r="AE843" t="str">
            <v>-</v>
          </cell>
          <cell r="AF843" t="str">
            <v>-</v>
          </cell>
          <cell r="AG843" t="str">
            <v>-</v>
          </cell>
          <cell r="AH843" t="str">
            <v>-</v>
          </cell>
          <cell r="AI843" t="str">
            <v>-</v>
          </cell>
          <cell r="AJ843" t="str">
            <v>-</v>
          </cell>
          <cell r="AK843" t="str">
            <v>-</v>
          </cell>
          <cell r="AL843" t="str">
            <v>-</v>
          </cell>
          <cell r="AM843" t="str">
            <v>-</v>
          </cell>
          <cell r="AN843" t="str">
            <v>-</v>
          </cell>
          <cell r="AO843" t="str">
            <v>-</v>
          </cell>
          <cell r="AP843" t="str">
            <v>-</v>
          </cell>
          <cell r="AQ843" t="str">
            <v>-</v>
          </cell>
          <cell r="AR843" t="str">
            <v>-</v>
          </cell>
          <cell r="AS843" t="str">
            <v>-</v>
          </cell>
          <cell r="AT843" t="str">
            <v>-</v>
          </cell>
          <cell r="AU843" t="str">
            <v>-</v>
          </cell>
        </row>
        <row r="844">
          <cell r="A844" t="str">
            <v>2402-4</v>
          </cell>
          <cell r="B844">
            <v>2402</v>
          </cell>
          <cell r="C844" t="str">
            <v>ライフステージや生活様式に応じた多様な魅力あるすまいの供給</v>
          </cell>
          <cell r="D844">
            <v>4</v>
          </cell>
          <cell r="E844" t="str">
            <v>-</v>
          </cell>
          <cell r="F844" t="str">
            <v>-</v>
          </cell>
          <cell r="G844" t="str">
            <v>-</v>
          </cell>
          <cell r="H844" t="str">
            <v>-</v>
          </cell>
          <cell r="I844" t="str">
            <v>-</v>
          </cell>
          <cell r="J844" t="str">
            <v>-</v>
          </cell>
          <cell r="K844" t="str">
            <v>-</v>
          </cell>
          <cell r="L844" t="str">
            <v>-</v>
          </cell>
          <cell r="M844" t="str">
            <v>-</v>
          </cell>
          <cell r="S844" t="str">
            <v>-</v>
          </cell>
          <cell r="T844" t="str">
            <v>-</v>
          </cell>
          <cell r="U844" t="str">
            <v>-</v>
          </cell>
          <cell r="V844" t="str">
            <v>-</v>
          </cell>
          <cell r="X844" t="str">
            <v>-</v>
          </cell>
          <cell r="Y844" t="str">
            <v>-</v>
          </cell>
          <cell r="Z844" t="str">
            <v>-</v>
          </cell>
          <cell r="AA844" t="str">
            <v>-</v>
          </cell>
          <cell r="AB844" t="str">
            <v>-</v>
          </cell>
          <cell r="AC844" t="str">
            <v>-</v>
          </cell>
          <cell r="AD844" t="str">
            <v>-</v>
          </cell>
          <cell r="AE844" t="str">
            <v>-</v>
          </cell>
          <cell r="AF844" t="str">
            <v>-</v>
          </cell>
          <cell r="AG844" t="str">
            <v>-</v>
          </cell>
          <cell r="AH844" t="str">
            <v>-</v>
          </cell>
          <cell r="AI844" t="str">
            <v>-</v>
          </cell>
          <cell r="AJ844" t="str">
            <v>-</v>
          </cell>
          <cell r="AK844" t="str">
            <v>-</v>
          </cell>
          <cell r="AL844" t="str">
            <v>-</v>
          </cell>
          <cell r="AM844" t="str">
            <v>-</v>
          </cell>
          <cell r="AN844" t="str">
            <v>-</v>
          </cell>
          <cell r="AO844" t="str">
            <v>-</v>
          </cell>
          <cell r="AP844" t="str">
            <v>-</v>
          </cell>
          <cell r="AQ844" t="str">
            <v>-</v>
          </cell>
          <cell r="AR844" t="str">
            <v>-</v>
          </cell>
          <cell r="AS844" t="str">
            <v>-</v>
          </cell>
          <cell r="AT844" t="str">
            <v>-</v>
          </cell>
          <cell r="AU844" t="str">
            <v>-</v>
          </cell>
        </row>
        <row r="845">
          <cell r="A845" t="str">
            <v>2402-5</v>
          </cell>
          <cell r="B845">
            <v>2402</v>
          </cell>
          <cell r="C845" t="str">
            <v>ライフステージや生活様式に応じた多様な魅力あるすまいの供給</v>
          </cell>
          <cell r="D845">
            <v>5</v>
          </cell>
          <cell r="E845" t="str">
            <v>-</v>
          </cell>
          <cell r="F845" t="str">
            <v>-</v>
          </cell>
          <cell r="G845" t="str">
            <v>-</v>
          </cell>
          <cell r="H845" t="str">
            <v>-</v>
          </cell>
          <cell r="I845" t="str">
            <v>-</v>
          </cell>
          <cell r="J845" t="str">
            <v>-</v>
          </cell>
          <cell r="K845" t="str">
            <v>-</v>
          </cell>
          <cell r="L845" t="str">
            <v>-</v>
          </cell>
          <cell r="M845" t="str">
            <v>-</v>
          </cell>
          <cell r="S845" t="str">
            <v>-</v>
          </cell>
          <cell r="T845" t="str">
            <v>-</v>
          </cell>
          <cell r="U845" t="str">
            <v>-</v>
          </cell>
          <cell r="V845" t="str">
            <v>-</v>
          </cell>
          <cell r="X845" t="str">
            <v>-</v>
          </cell>
          <cell r="Y845" t="str">
            <v>-</v>
          </cell>
          <cell r="Z845" t="str">
            <v>-</v>
          </cell>
          <cell r="AA845" t="str">
            <v>-</v>
          </cell>
          <cell r="AB845" t="str">
            <v>-</v>
          </cell>
          <cell r="AC845" t="str">
            <v>-</v>
          </cell>
          <cell r="AD845" t="str">
            <v>-</v>
          </cell>
          <cell r="AE845" t="str">
            <v>-</v>
          </cell>
          <cell r="AF845" t="str">
            <v>-</v>
          </cell>
          <cell r="AG845" t="str">
            <v>-</v>
          </cell>
          <cell r="AH845" t="str">
            <v>-</v>
          </cell>
          <cell r="AI845" t="str">
            <v>-</v>
          </cell>
          <cell r="AJ845" t="str">
            <v>-</v>
          </cell>
          <cell r="AK845" t="str">
            <v>-</v>
          </cell>
          <cell r="AL845" t="str">
            <v>-</v>
          </cell>
          <cell r="AM845" t="str">
            <v>-</v>
          </cell>
          <cell r="AN845" t="str">
            <v>-</v>
          </cell>
          <cell r="AO845" t="str">
            <v>-</v>
          </cell>
          <cell r="AP845" t="str">
            <v>-</v>
          </cell>
          <cell r="AQ845" t="str">
            <v>-</v>
          </cell>
          <cell r="AR845" t="str">
            <v>-</v>
          </cell>
          <cell r="AS845" t="str">
            <v>-</v>
          </cell>
          <cell r="AT845" t="str">
            <v>-</v>
          </cell>
          <cell r="AU845" t="str">
            <v>-</v>
          </cell>
        </row>
        <row r="846">
          <cell r="A846" t="str">
            <v>2402-6</v>
          </cell>
          <cell r="B846">
            <v>2402</v>
          </cell>
          <cell r="C846" t="str">
            <v>ライフステージや生活様式に応じた多様な魅力あるすまいの供給</v>
          </cell>
          <cell r="D846">
            <v>6</v>
          </cell>
          <cell r="E846" t="str">
            <v>-</v>
          </cell>
          <cell r="F846" t="str">
            <v>-</v>
          </cell>
          <cell r="G846" t="str">
            <v>-</v>
          </cell>
          <cell r="H846" t="str">
            <v>-</v>
          </cell>
          <cell r="I846" t="str">
            <v>-</v>
          </cell>
          <cell r="J846" t="str">
            <v>-</v>
          </cell>
          <cell r="K846" t="str">
            <v>-</v>
          </cell>
          <cell r="L846" t="str">
            <v>-</v>
          </cell>
          <cell r="M846" t="str">
            <v>-</v>
          </cell>
          <cell r="S846" t="str">
            <v>-</v>
          </cell>
          <cell r="T846" t="str">
            <v>-</v>
          </cell>
          <cell r="U846" t="str">
            <v>-</v>
          </cell>
          <cell r="V846" t="str">
            <v>-</v>
          </cell>
          <cell r="X846" t="str">
            <v>-</v>
          </cell>
          <cell r="Y846" t="str">
            <v>-</v>
          </cell>
          <cell r="Z846" t="str">
            <v>-</v>
          </cell>
          <cell r="AA846" t="str">
            <v>-</v>
          </cell>
          <cell r="AB846" t="str">
            <v>-</v>
          </cell>
          <cell r="AC846" t="str">
            <v>-</v>
          </cell>
          <cell r="AD846" t="str">
            <v>-</v>
          </cell>
          <cell r="AE846" t="str">
            <v>-</v>
          </cell>
          <cell r="AF846" t="str">
            <v>-</v>
          </cell>
          <cell r="AG846" t="str">
            <v>-</v>
          </cell>
          <cell r="AH846" t="str">
            <v>-</v>
          </cell>
          <cell r="AI846" t="str">
            <v>-</v>
          </cell>
          <cell r="AJ846" t="str">
            <v>-</v>
          </cell>
          <cell r="AK846" t="str">
            <v>-</v>
          </cell>
          <cell r="AL846" t="str">
            <v>-</v>
          </cell>
          <cell r="AM846" t="str">
            <v>-</v>
          </cell>
          <cell r="AN846" t="str">
            <v>-</v>
          </cell>
          <cell r="AO846" t="str">
            <v>-</v>
          </cell>
          <cell r="AP846" t="str">
            <v>-</v>
          </cell>
          <cell r="AQ846" t="str">
            <v>-</v>
          </cell>
          <cell r="AR846" t="str">
            <v>-</v>
          </cell>
          <cell r="AS846" t="str">
            <v>-</v>
          </cell>
          <cell r="AT846" t="str">
            <v>-</v>
          </cell>
          <cell r="AU846" t="str">
            <v>-</v>
          </cell>
        </row>
        <row r="847">
          <cell r="A847" t="str">
            <v>2402-7</v>
          </cell>
          <cell r="B847">
            <v>2402</v>
          </cell>
          <cell r="C847" t="str">
            <v>ライフステージや生活様式に応じた多様な魅力あるすまいの供給</v>
          </cell>
          <cell r="D847">
            <v>7</v>
          </cell>
          <cell r="E847" t="str">
            <v>-</v>
          </cell>
          <cell r="F847" t="str">
            <v>-</v>
          </cell>
          <cell r="G847" t="str">
            <v>-</v>
          </cell>
          <cell r="H847" t="str">
            <v>-</v>
          </cell>
          <cell r="I847" t="str">
            <v>-</v>
          </cell>
          <cell r="J847" t="str">
            <v>-</v>
          </cell>
          <cell r="K847" t="str">
            <v>-</v>
          </cell>
          <cell r="L847" t="str">
            <v>-</v>
          </cell>
          <cell r="M847" t="str">
            <v>-</v>
          </cell>
          <cell r="S847" t="str">
            <v>-</v>
          </cell>
          <cell r="T847" t="str">
            <v>-</v>
          </cell>
          <cell r="U847" t="str">
            <v>-</v>
          </cell>
          <cell r="V847" t="str">
            <v>-</v>
          </cell>
          <cell r="X847" t="str">
            <v>-</v>
          </cell>
          <cell r="Y847" t="str">
            <v>-</v>
          </cell>
          <cell r="Z847" t="str">
            <v>-</v>
          </cell>
          <cell r="AA847" t="str">
            <v>-</v>
          </cell>
          <cell r="AB847" t="str">
            <v>-</v>
          </cell>
          <cell r="AC847" t="str">
            <v>-</v>
          </cell>
          <cell r="AD847" t="str">
            <v>-</v>
          </cell>
          <cell r="AE847" t="str">
            <v>-</v>
          </cell>
          <cell r="AF847" t="str">
            <v>-</v>
          </cell>
          <cell r="AG847" t="str">
            <v>-</v>
          </cell>
          <cell r="AH847" t="str">
            <v>-</v>
          </cell>
          <cell r="AI847" t="str">
            <v>-</v>
          </cell>
          <cell r="AJ847" t="str">
            <v>-</v>
          </cell>
          <cell r="AK847" t="str">
            <v>-</v>
          </cell>
          <cell r="AL847" t="str">
            <v>-</v>
          </cell>
          <cell r="AM847" t="str">
            <v>-</v>
          </cell>
          <cell r="AN847" t="str">
            <v>-</v>
          </cell>
          <cell r="AO847" t="str">
            <v>-</v>
          </cell>
          <cell r="AP847" t="str">
            <v>-</v>
          </cell>
          <cell r="AQ847" t="str">
            <v>-</v>
          </cell>
          <cell r="AR847" t="str">
            <v>-</v>
          </cell>
          <cell r="AS847" t="str">
            <v>-</v>
          </cell>
          <cell r="AT847" t="str">
            <v>-</v>
          </cell>
          <cell r="AU847" t="str">
            <v>-</v>
          </cell>
        </row>
        <row r="848">
          <cell r="A848" t="str">
            <v>2402-8</v>
          </cell>
          <cell r="B848">
            <v>2402</v>
          </cell>
          <cell r="C848" t="str">
            <v>ライフステージや生活様式に応じた多様な魅力あるすまいの供給</v>
          </cell>
          <cell r="D848">
            <v>8</v>
          </cell>
          <cell r="E848" t="str">
            <v>-</v>
          </cell>
          <cell r="F848" t="str">
            <v>-</v>
          </cell>
          <cell r="G848" t="str">
            <v>-</v>
          </cell>
          <cell r="H848" t="str">
            <v>-</v>
          </cell>
          <cell r="I848" t="str">
            <v>-</v>
          </cell>
          <cell r="J848" t="str">
            <v>-</v>
          </cell>
          <cell r="K848" t="str">
            <v>-</v>
          </cell>
          <cell r="L848" t="str">
            <v>-</v>
          </cell>
          <cell r="M848" t="str">
            <v>-</v>
          </cell>
          <cell r="S848" t="str">
            <v>-</v>
          </cell>
          <cell r="T848" t="str">
            <v>-</v>
          </cell>
          <cell r="U848" t="str">
            <v>-</v>
          </cell>
          <cell r="V848" t="str">
            <v>-</v>
          </cell>
          <cell r="X848" t="str">
            <v>-</v>
          </cell>
          <cell r="Y848" t="str">
            <v>-</v>
          </cell>
          <cell r="Z848" t="str">
            <v>-</v>
          </cell>
          <cell r="AA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S848" t="str">
            <v>-</v>
          </cell>
          <cell r="AT848" t="str">
            <v>-</v>
          </cell>
          <cell r="AU848" t="str">
            <v>-</v>
          </cell>
        </row>
        <row r="849">
          <cell r="A849" t="str">
            <v>2402-9</v>
          </cell>
          <cell r="B849">
            <v>2402</v>
          </cell>
          <cell r="C849" t="str">
            <v>ライフステージや生活様式に応じた多様な魅力あるすまいの供給</v>
          </cell>
          <cell r="D849">
            <v>9</v>
          </cell>
          <cell r="E849" t="str">
            <v>-</v>
          </cell>
          <cell r="F849" t="str">
            <v>-</v>
          </cell>
          <cell r="G849" t="str">
            <v>-</v>
          </cell>
          <cell r="H849" t="str">
            <v>-</v>
          </cell>
          <cell r="I849" t="str">
            <v>-</v>
          </cell>
          <cell r="J849" t="str">
            <v>-</v>
          </cell>
          <cell r="K849" t="str">
            <v>-</v>
          </cell>
          <cell r="L849" t="str">
            <v>-</v>
          </cell>
          <cell r="M849" t="str">
            <v>-</v>
          </cell>
          <cell r="S849" t="str">
            <v>-</v>
          </cell>
          <cell r="T849" t="str">
            <v>-</v>
          </cell>
          <cell r="U849" t="str">
            <v>-</v>
          </cell>
          <cell r="V849" t="str">
            <v>-</v>
          </cell>
          <cell r="X849" t="str">
            <v>-</v>
          </cell>
          <cell r="Y849" t="str">
            <v>-</v>
          </cell>
          <cell r="Z849" t="str">
            <v>-</v>
          </cell>
          <cell r="AA849" t="str">
            <v>-</v>
          </cell>
          <cell r="AB849" t="str">
            <v>-</v>
          </cell>
          <cell r="AC849" t="str">
            <v>-</v>
          </cell>
          <cell r="AD849" t="str">
            <v>-</v>
          </cell>
          <cell r="AE849" t="str">
            <v>-</v>
          </cell>
          <cell r="AF849" t="str">
            <v>-</v>
          </cell>
          <cell r="AG849" t="str">
            <v>-</v>
          </cell>
          <cell r="AH849" t="str">
            <v>-</v>
          </cell>
          <cell r="AI849" t="str">
            <v>-</v>
          </cell>
          <cell r="AJ849" t="str">
            <v>-</v>
          </cell>
          <cell r="AK849" t="str">
            <v>-</v>
          </cell>
          <cell r="AL849" t="str">
            <v>-</v>
          </cell>
          <cell r="AM849" t="str">
            <v>-</v>
          </cell>
          <cell r="AN849" t="str">
            <v>-</v>
          </cell>
          <cell r="AO849" t="str">
            <v>-</v>
          </cell>
          <cell r="AP849" t="str">
            <v>-</v>
          </cell>
          <cell r="AQ849" t="str">
            <v>-</v>
          </cell>
          <cell r="AR849" t="str">
            <v>-</v>
          </cell>
          <cell r="AS849" t="str">
            <v>-</v>
          </cell>
          <cell r="AT849" t="str">
            <v>-</v>
          </cell>
          <cell r="AU849" t="str">
            <v>-</v>
          </cell>
        </row>
        <row r="850">
          <cell r="A850" t="str">
            <v>2403-1</v>
          </cell>
          <cell r="B850">
            <v>2403</v>
          </cell>
          <cell r="C850" t="str">
            <v>住宅ストックの良質化のための適正な維持管理や更新の支援</v>
          </cell>
          <cell r="D850">
            <v>1</v>
          </cell>
          <cell r="E850" t="str">
            <v>断熱性など環境に配慮された住宅の割合</v>
          </cell>
          <cell r="F850" t="str">
            <v>％</v>
          </cell>
          <cell r="G850" t="str">
            <v>都市計画局</v>
          </cell>
          <cell r="H850" t="str">
            <v>住宅室</v>
          </cell>
          <cell r="I850" t="str">
            <v>222-3666</v>
          </cell>
          <cell r="J850" t="str">
            <v>市内の住宅総数のうち，二重サッシ又は複層ガラスの窓を有する住宅の割合</v>
          </cell>
          <cell r="K850" t="str">
            <v>環境等に配慮した魅力的な住宅が普及していることを端的に示す指標に</v>
          </cell>
          <cell r="L850" t="str">
            <v>出典：
総務省「住宅・土地統計調査」</v>
          </cell>
          <cell r="M850" t="str">
            <v>増加する方が良い指標</v>
          </cell>
          <cell r="N850">
            <v>20</v>
          </cell>
          <cell r="O850">
            <v>20</v>
          </cell>
          <cell r="P850">
            <v>25</v>
          </cell>
          <cell r="Q850">
            <v>25</v>
          </cell>
          <cell r="R850">
            <v>25</v>
          </cell>
          <cell r="S850" t="str">
            <v>R9</v>
          </cell>
          <cell r="T850">
            <v>30</v>
          </cell>
          <cell r="U850" t="str">
            <v>②トレンド(すう勢値)による目標値</v>
          </cell>
          <cell r="V850" t="str">
            <v>過去の実績値(5年間で約5％上昇)から，5年ずつで5％ずつ増加し，令和9年度に30％となることを目指す。</v>
          </cell>
          <cell r="W850">
            <v>20</v>
          </cell>
          <cell r="X850" t="str">
            <v>-</v>
          </cell>
          <cell r="Y850" t="str">
            <v>-</v>
          </cell>
          <cell r="Z850" t="str">
            <v>-</v>
          </cell>
          <cell r="AA850" t="str">
            <v>-</v>
          </cell>
          <cell r="AB850">
            <v>1</v>
          </cell>
          <cell r="AC850" t="str">
            <v>-</v>
          </cell>
          <cell r="AD850" t="str">
            <v>-</v>
          </cell>
          <cell r="AE850" t="str">
            <v>-</v>
          </cell>
          <cell r="AF850" t="str">
            <v>-</v>
          </cell>
          <cell r="AG850">
            <v>0.66666666666666663</v>
          </cell>
          <cell r="AH850" t="str">
            <v>-</v>
          </cell>
          <cell r="AI850" t="str">
            <v>-</v>
          </cell>
          <cell r="AJ850" t="str">
            <v>-</v>
          </cell>
          <cell r="AK850" t="str">
            <v>-</v>
          </cell>
          <cell r="AL850" t="str">
            <v>-</v>
          </cell>
          <cell r="AM850" t="str">
            <v>算出に必要な調査は国において5年毎（直近は平成30年）に実施しているため，毎年度の評価はできない。次回評価は，令和4年度末時点の数値により実施する。</v>
          </cell>
          <cell r="AN850" t="str">
            <v>目標値に対する達成度が
a：100％以上
b：90％以上～100％未満
c：80％以上～90％未満
d：70％以上～80％未満
e：70％未満</v>
          </cell>
          <cell r="AO850" t="str">
            <v>目標値以上であれば政策目的の達成として，100％以上をaとし，以下10％刻みで基準を設定した。</v>
          </cell>
          <cell r="AP850" t="str">
            <v>-</v>
          </cell>
          <cell r="AQ850" t="str">
            <v>-</v>
          </cell>
          <cell r="AR850" t="str">
            <v>-</v>
          </cell>
          <cell r="AS850" t="str">
            <v>-</v>
          </cell>
          <cell r="AT850" t="str">
            <v>-</v>
          </cell>
          <cell r="AU850">
            <v>1</v>
          </cell>
        </row>
        <row r="851">
          <cell r="A851" t="str">
            <v>2403-2</v>
          </cell>
          <cell r="B851">
            <v>2403</v>
          </cell>
          <cell r="C851" t="str">
            <v>住宅ストックの良質化のための適正な維持管理や更新の支援</v>
          </cell>
          <cell r="D851">
            <v>2</v>
          </cell>
          <cell r="E851" t="str">
            <v>-</v>
          </cell>
          <cell r="F851" t="str">
            <v>-</v>
          </cell>
          <cell r="G851" t="str">
            <v>-</v>
          </cell>
          <cell r="H851" t="str">
            <v>-</v>
          </cell>
          <cell r="I851" t="str">
            <v>-</v>
          </cell>
          <cell r="J851" t="str">
            <v>-</v>
          </cell>
          <cell r="K851" t="str">
            <v>-</v>
          </cell>
          <cell r="L851" t="str">
            <v>-</v>
          </cell>
          <cell r="M851" t="str">
            <v>-</v>
          </cell>
          <cell r="S851" t="str">
            <v>-</v>
          </cell>
          <cell r="T851" t="str">
            <v>-</v>
          </cell>
          <cell r="U851" t="str">
            <v>-</v>
          </cell>
          <cell r="V851" t="str">
            <v>-</v>
          </cell>
          <cell r="X851" t="str">
            <v>-</v>
          </cell>
          <cell r="Y851" t="str">
            <v>-</v>
          </cell>
          <cell r="Z851" t="str">
            <v>-</v>
          </cell>
          <cell r="AA851" t="str">
            <v>-</v>
          </cell>
          <cell r="AB851" t="str">
            <v>-</v>
          </cell>
          <cell r="AC851" t="str">
            <v>-</v>
          </cell>
          <cell r="AD851" t="str">
            <v>-</v>
          </cell>
          <cell r="AE851" t="str">
            <v>-</v>
          </cell>
          <cell r="AF851" t="str">
            <v>-</v>
          </cell>
          <cell r="AG851" t="str">
            <v>-</v>
          </cell>
          <cell r="AH851" t="str">
            <v>-</v>
          </cell>
          <cell r="AI851" t="str">
            <v>-</v>
          </cell>
          <cell r="AJ851" t="str">
            <v>-</v>
          </cell>
          <cell r="AK851" t="str">
            <v>-</v>
          </cell>
          <cell r="AL851" t="str">
            <v>-</v>
          </cell>
          <cell r="AM851" t="str">
            <v>-</v>
          </cell>
          <cell r="AN851" t="str">
            <v>-</v>
          </cell>
          <cell r="AO851" t="str">
            <v>-</v>
          </cell>
          <cell r="AP851" t="str">
            <v>-</v>
          </cell>
          <cell r="AQ851" t="str">
            <v>-</v>
          </cell>
          <cell r="AR851" t="str">
            <v>-</v>
          </cell>
          <cell r="AS851" t="str">
            <v>-</v>
          </cell>
          <cell r="AT851" t="str">
            <v>-</v>
          </cell>
          <cell r="AU851" t="str">
            <v>-</v>
          </cell>
        </row>
        <row r="852">
          <cell r="A852" t="str">
            <v>2403-3</v>
          </cell>
          <cell r="B852">
            <v>2403</v>
          </cell>
          <cell r="C852" t="str">
            <v>住宅ストックの良質化のための適正な維持管理や更新の支援</v>
          </cell>
          <cell r="D852">
            <v>3</v>
          </cell>
          <cell r="E852" t="str">
            <v>-</v>
          </cell>
          <cell r="F852" t="str">
            <v>-</v>
          </cell>
          <cell r="G852" t="str">
            <v>-</v>
          </cell>
          <cell r="H852" t="str">
            <v>-</v>
          </cell>
          <cell r="I852" t="str">
            <v>-</v>
          </cell>
          <cell r="J852" t="str">
            <v>-</v>
          </cell>
          <cell r="K852" t="str">
            <v>-</v>
          </cell>
          <cell r="L852" t="str">
            <v>-</v>
          </cell>
          <cell r="M852" t="str">
            <v>-</v>
          </cell>
          <cell r="S852" t="str">
            <v>-</v>
          </cell>
          <cell r="T852" t="str">
            <v>-</v>
          </cell>
          <cell r="U852" t="str">
            <v>-</v>
          </cell>
          <cell r="V852" t="str">
            <v>-</v>
          </cell>
          <cell r="X852" t="str">
            <v>-</v>
          </cell>
          <cell r="Y852" t="str">
            <v>-</v>
          </cell>
          <cell r="Z852" t="str">
            <v>-</v>
          </cell>
          <cell r="AA852" t="str">
            <v>-</v>
          </cell>
          <cell r="AB852" t="str">
            <v>-</v>
          </cell>
          <cell r="AC852" t="str">
            <v>-</v>
          </cell>
          <cell r="AD852" t="str">
            <v>-</v>
          </cell>
          <cell r="AE852" t="str">
            <v>-</v>
          </cell>
          <cell r="AF852" t="str">
            <v>-</v>
          </cell>
          <cell r="AG852" t="str">
            <v>-</v>
          </cell>
          <cell r="AH852" t="str">
            <v>-</v>
          </cell>
          <cell r="AI852" t="str">
            <v>-</v>
          </cell>
          <cell r="AJ852" t="str">
            <v>-</v>
          </cell>
          <cell r="AK852" t="str">
            <v>-</v>
          </cell>
          <cell r="AL852" t="str">
            <v>-</v>
          </cell>
          <cell r="AM852" t="str">
            <v>-</v>
          </cell>
          <cell r="AN852" t="str">
            <v>-</v>
          </cell>
          <cell r="AO852" t="str">
            <v>-</v>
          </cell>
          <cell r="AP852" t="str">
            <v>-</v>
          </cell>
          <cell r="AQ852" t="str">
            <v>-</v>
          </cell>
          <cell r="AR852" t="str">
            <v>-</v>
          </cell>
          <cell r="AS852" t="str">
            <v>-</v>
          </cell>
          <cell r="AT852" t="str">
            <v>-</v>
          </cell>
          <cell r="AU852" t="str">
            <v>-</v>
          </cell>
        </row>
        <row r="853">
          <cell r="A853" t="str">
            <v>2403-4</v>
          </cell>
          <cell r="B853">
            <v>2403</v>
          </cell>
          <cell r="C853" t="str">
            <v>住宅ストックの良質化のための適正な維持管理や更新の支援</v>
          </cell>
          <cell r="D853">
            <v>4</v>
          </cell>
          <cell r="E853" t="str">
            <v>-</v>
          </cell>
          <cell r="F853" t="str">
            <v>-</v>
          </cell>
          <cell r="G853" t="str">
            <v>-</v>
          </cell>
          <cell r="H853" t="str">
            <v>-</v>
          </cell>
          <cell r="I853" t="str">
            <v>-</v>
          </cell>
          <cell r="J853" t="str">
            <v>-</v>
          </cell>
          <cell r="K853" t="str">
            <v>-</v>
          </cell>
          <cell r="L853" t="str">
            <v>-</v>
          </cell>
          <cell r="M853" t="str">
            <v>-</v>
          </cell>
          <cell r="S853" t="str">
            <v>-</v>
          </cell>
          <cell r="T853" t="str">
            <v>-</v>
          </cell>
          <cell r="U853" t="str">
            <v>-</v>
          </cell>
          <cell r="V853" t="str">
            <v>-</v>
          </cell>
          <cell r="X853" t="str">
            <v>-</v>
          </cell>
          <cell r="Y853" t="str">
            <v>-</v>
          </cell>
          <cell r="Z853" t="str">
            <v>-</v>
          </cell>
          <cell r="AA853" t="str">
            <v>-</v>
          </cell>
          <cell r="AB853" t="str">
            <v>-</v>
          </cell>
          <cell r="AC853" t="str">
            <v>-</v>
          </cell>
          <cell r="AD853" t="str">
            <v>-</v>
          </cell>
          <cell r="AE853" t="str">
            <v>-</v>
          </cell>
          <cell r="AF853" t="str">
            <v>-</v>
          </cell>
          <cell r="AG853" t="str">
            <v>-</v>
          </cell>
          <cell r="AH853" t="str">
            <v>-</v>
          </cell>
          <cell r="AI853" t="str">
            <v>-</v>
          </cell>
          <cell r="AJ853" t="str">
            <v>-</v>
          </cell>
          <cell r="AK853" t="str">
            <v>-</v>
          </cell>
          <cell r="AL853" t="str">
            <v>-</v>
          </cell>
          <cell r="AM853" t="str">
            <v>-</v>
          </cell>
          <cell r="AN853" t="str">
            <v>-</v>
          </cell>
          <cell r="AO853" t="str">
            <v>-</v>
          </cell>
          <cell r="AP853" t="str">
            <v>-</v>
          </cell>
          <cell r="AQ853" t="str">
            <v>-</v>
          </cell>
          <cell r="AR853" t="str">
            <v>-</v>
          </cell>
          <cell r="AS853" t="str">
            <v>-</v>
          </cell>
          <cell r="AT853" t="str">
            <v>-</v>
          </cell>
          <cell r="AU853" t="str">
            <v>-</v>
          </cell>
        </row>
        <row r="854">
          <cell r="A854" t="str">
            <v>2403-5</v>
          </cell>
          <cell r="B854">
            <v>2403</v>
          </cell>
          <cell r="C854" t="str">
            <v>住宅ストックの良質化のための適正な維持管理や更新の支援</v>
          </cell>
          <cell r="D854">
            <v>5</v>
          </cell>
          <cell r="E854" t="str">
            <v>-</v>
          </cell>
          <cell r="F854" t="str">
            <v>-</v>
          </cell>
          <cell r="G854" t="str">
            <v>-</v>
          </cell>
          <cell r="H854" t="str">
            <v>-</v>
          </cell>
          <cell r="I854" t="str">
            <v>-</v>
          </cell>
          <cell r="J854" t="str">
            <v>-</v>
          </cell>
          <cell r="K854" t="str">
            <v>-</v>
          </cell>
          <cell r="L854" t="str">
            <v>-</v>
          </cell>
          <cell r="M854" t="str">
            <v>-</v>
          </cell>
          <cell r="S854" t="str">
            <v>-</v>
          </cell>
          <cell r="T854" t="str">
            <v>-</v>
          </cell>
          <cell r="U854" t="str">
            <v>-</v>
          </cell>
          <cell r="V854" t="str">
            <v>-</v>
          </cell>
          <cell r="X854" t="str">
            <v>-</v>
          </cell>
          <cell r="Y854" t="str">
            <v>-</v>
          </cell>
          <cell r="Z854" t="str">
            <v>-</v>
          </cell>
          <cell r="AA854" t="str">
            <v>-</v>
          </cell>
          <cell r="AB854" t="str">
            <v>-</v>
          </cell>
          <cell r="AC854" t="str">
            <v>-</v>
          </cell>
          <cell r="AD854" t="str">
            <v>-</v>
          </cell>
          <cell r="AE854" t="str">
            <v>-</v>
          </cell>
          <cell r="AF854" t="str">
            <v>-</v>
          </cell>
          <cell r="AG854" t="str">
            <v>-</v>
          </cell>
          <cell r="AH854" t="str">
            <v>-</v>
          </cell>
          <cell r="AI854" t="str">
            <v>-</v>
          </cell>
          <cell r="AJ854" t="str">
            <v>-</v>
          </cell>
          <cell r="AK854" t="str">
            <v>-</v>
          </cell>
          <cell r="AL854" t="str">
            <v>-</v>
          </cell>
          <cell r="AM854" t="str">
            <v>-</v>
          </cell>
          <cell r="AN854" t="str">
            <v>-</v>
          </cell>
          <cell r="AO854" t="str">
            <v>-</v>
          </cell>
          <cell r="AP854" t="str">
            <v>-</v>
          </cell>
          <cell r="AQ854" t="str">
            <v>-</v>
          </cell>
          <cell r="AR854" t="str">
            <v>-</v>
          </cell>
          <cell r="AS854" t="str">
            <v>-</v>
          </cell>
          <cell r="AT854" t="str">
            <v>-</v>
          </cell>
          <cell r="AU854" t="str">
            <v>-</v>
          </cell>
        </row>
        <row r="855">
          <cell r="A855" t="str">
            <v>2403-6</v>
          </cell>
          <cell r="B855">
            <v>2403</v>
          </cell>
          <cell r="C855" t="str">
            <v>住宅ストックの良質化のための適正な維持管理や更新の支援</v>
          </cell>
          <cell r="D855">
            <v>6</v>
          </cell>
          <cell r="E855" t="str">
            <v>-</v>
          </cell>
          <cell r="F855" t="str">
            <v>-</v>
          </cell>
          <cell r="G855" t="str">
            <v>-</v>
          </cell>
          <cell r="H855" t="str">
            <v>-</v>
          </cell>
          <cell r="I855" t="str">
            <v>-</v>
          </cell>
          <cell r="J855" t="str">
            <v>-</v>
          </cell>
          <cell r="K855" t="str">
            <v>-</v>
          </cell>
          <cell r="L855" t="str">
            <v>-</v>
          </cell>
          <cell r="M855" t="str">
            <v>-</v>
          </cell>
          <cell r="S855" t="str">
            <v>-</v>
          </cell>
          <cell r="T855" t="str">
            <v>-</v>
          </cell>
          <cell r="U855" t="str">
            <v>-</v>
          </cell>
          <cell r="V855" t="str">
            <v>-</v>
          </cell>
          <cell r="X855" t="str">
            <v>-</v>
          </cell>
          <cell r="Y855" t="str">
            <v>-</v>
          </cell>
          <cell r="Z855" t="str">
            <v>-</v>
          </cell>
          <cell r="AA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S855" t="str">
            <v>-</v>
          </cell>
          <cell r="AT855" t="str">
            <v>-</v>
          </cell>
          <cell r="AU855" t="str">
            <v>-</v>
          </cell>
        </row>
        <row r="856">
          <cell r="A856" t="str">
            <v>2403-7</v>
          </cell>
          <cell r="B856">
            <v>2403</v>
          </cell>
          <cell r="C856" t="str">
            <v>住宅ストックの良質化のための適正な維持管理や更新の支援</v>
          </cell>
          <cell r="D856">
            <v>7</v>
          </cell>
          <cell r="E856" t="str">
            <v>-</v>
          </cell>
          <cell r="F856" t="str">
            <v>-</v>
          </cell>
          <cell r="G856" t="str">
            <v>-</v>
          </cell>
          <cell r="H856" t="str">
            <v>-</v>
          </cell>
          <cell r="I856" t="str">
            <v>-</v>
          </cell>
          <cell r="J856" t="str">
            <v>-</v>
          </cell>
          <cell r="K856" t="str">
            <v>-</v>
          </cell>
          <cell r="L856" t="str">
            <v>-</v>
          </cell>
          <cell r="M856" t="str">
            <v>-</v>
          </cell>
          <cell r="S856" t="str">
            <v>-</v>
          </cell>
          <cell r="T856" t="str">
            <v>-</v>
          </cell>
          <cell r="U856" t="str">
            <v>-</v>
          </cell>
          <cell r="V856" t="str">
            <v>-</v>
          </cell>
          <cell r="X856" t="str">
            <v>-</v>
          </cell>
          <cell r="Y856" t="str">
            <v>-</v>
          </cell>
          <cell r="Z856" t="str">
            <v>-</v>
          </cell>
          <cell r="AA856" t="str">
            <v>-</v>
          </cell>
          <cell r="AB856" t="str">
            <v>-</v>
          </cell>
          <cell r="AC856" t="str">
            <v>-</v>
          </cell>
          <cell r="AD856" t="str">
            <v>-</v>
          </cell>
          <cell r="AE856" t="str">
            <v>-</v>
          </cell>
          <cell r="AF856" t="str">
            <v>-</v>
          </cell>
          <cell r="AG856" t="str">
            <v>-</v>
          </cell>
          <cell r="AH856" t="str">
            <v>-</v>
          </cell>
          <cell r="AI856" t="str">
            <v>-</v>
          </cell>
          <cell r="AJ856" t="str">
            <v>-</v>
          </cell>
          <cell r="AK856" t="str">
            <v>-</v>
          </cell>
          <cell r="AL856" t="str">
            <v>-</v>
          </cell>
          <cell r="AM856" t="str">
            <v>-</v>
          </cell>
          <cell r="AN856" t="str">
            <v>-</v>
          </cell>
          <cell r="AO856" t="str">
            <v>-</v>
          </cell>
          <cell r="AP856" t="str">
            <v>-</v>
          </cell>
          <cell r="AQ856" t="str">
            <v>-</v>
          </cell>
          <cell r="AR856" t="str">
            <v>-</v>
          </cell>
          <cell r="AS856" t="str">
            <v>-</v>
          </cell>
          <cell r="AT856" t="str">
            <v>-</v>
          </cell>
          <cell r="AU856" t="str">
            <v>-</v>
          </cell>
        </row>
        <row r="857">
          <cell r="A857" t="str">
            <v>2403-8</v>
          </cell>
          <cell r="B857">
            <v>2403</v>
          </cell>
          <cell r="C857" t="str">
            <v>住宅ストックの良質化のための適正な維持管理や更新の支援</v>
          </cell>
          <cell r="D857">
            <v>8</v>
          </cell>
          <cell r="E857" t="str">
            <v>-</v>
          </cell>
          <cell r="F857" t="str">
            <v>-</v>
          </cell>
          <cell r="G857" t="str">
            <v>-</v>
          </cell>
          <cell r="H857" t="str">
            <v>-</v>
          </cell>
          <cell r="I857" t="str">
            <v>-</v>
          </cell>
          <cell r="J857" t="str">
            <v>-</v>
          </cell>
          <cell r="K857" t="str">
            <v>-</v>
          </cell>
          <cell r="L857" t="str">
            <v>-</v>
          </cell>
          <cell r="M857" t="str">
            <v>-</v>
          </cell>
          <cell r="S857" t="str">
            <v>-</v>
          </cell>
          <cell r="T857" t="str">
            <v>-</v>
          </cell>
          <cell r="U857" t="str">
            <v>-</v>
          </cell>
          <cell r="V857" t="str">
            <v>-</v>
          </cell>
          <cell r="X857" t="str">
            <v>-</v>
          </cell>
          <cell r="Y857" t="str">
            <v>-</v>
          </cell>
          <cell r="Z857" t="str">
            <v>-</v>
          </cell>
          <cell r="AA857" t="str">
            <v>-</v>
          </cell>
          <cell r="AB857" t="str">
            <v>-</v>
          </cell>
          <cell r="AC857" t="str">
            <v>-</v>
          </cell>
          <cell r="AD857" t="str">
            <v>-</v>
          </cell>
          <cell r="AE857" t="str">
            <v>-</v>
          </cell>
          <cell r="AF857" t="str">
            <v>-</v>
          </cell>
          <cell r="AG857" t="str">
            <v>-</v>
          </cell>
          <cell r="AH857" t="str">
            <v>-</v>
          </cell>
          <cell r="AI857" t="str">
            <v>-</v>
          </cell>
          <cell r="AJ857" t="str">
            <v>-</v>
          </cell>
          <cell r="AK857" t="str">
            <v>-</v>
          </cell>
          <cell r="AL857" t="str">
            <v>-</v>
          </cell>
          <cell r="AM857" t="str">
            <v>-</v>
          </cell>
          <cell r="AN857" t="str">
            <v>-</v>
          </cell>
          <cell r="AO857" t="str">
            <v>-</v>
          </cell>
          <cell r="AP857" t="str">
            <v>-</v>
          </cell>
          <cell r="AQ857" t="str">
            <v>-</v>
          </cell>
          <cell r="AR857" t="str">
            <v>-</v>
          </cell>
          <cell r="AS857" t="str">
            <v>-</v>
          </cell>
          <cell r="AT857" t="str">
            <v>-</v>
          </cell>
          <cell r="AU857" t="str">
            <v>-</v>
          </cell>
        </row>
        <row r="858">
          <cell r="A858" t="str">
            <v>2403-9</v>
          </cell>
          <cell r="B858">
            <v>2403</v>
          </cell>
          <cell r="C858" t="str">
            <v>住宅ストックの良質化のための適正な維持管理や更新の支援</v>
          </cell>
          <cell r="D858">
            <v>9</v>
          </cell>
          <cell r="E858" t="str">
            <v>-</v>
          </cell>
          <cell r="F858" t="str">
            <v>-</v>
          </cell>
          <cell r="G858" t="str">
            <v>-</v>
          </cell>
          <cell r="H858" t="str">
            <v>-</v>
          </cell>
          <cell r="I858" t="str">
            <v>-</v>
          </cell>
          <cell r="J858" t="str">
            <v>-</v>
          </cell>
          <cell r="K858" t="str">
            <v>-</v>
          </cell>
          <cell r="L858" t="str">
            <v>-</v>
          </cell>
          <cell r="M858" t="str">
            <v>-</v>
          </cell>
          <cell r="S858" t="str">
            <v>-</v>
          </cell>
          <cell r="T858" t="str">
            <v>-</v>
          </cell>
          <cell r="U858" t="str">
            <v>-</v>
          </cell>
          <cell r="V858" t="str">
            <v>-</v>
          </cell>
          <cell r="X858" t="str">
            <v>-</v>
          </cell>
          <cell r="Y858" t="str">
            <v>-</v>
          </cell>
          <cell r="Z858" t="str">
            <v>-</v>
          </cell>
          <cell r="AA858" t="str">
            <v>-</v>
          </cell>
          <cell r="AB858" t="str">
            <v>-</v>
          </cell>
          <cell r="AC858" t="str">
            <v>-</v>
          </cell>
          <cell r="AD858" t="str">
            <v>-</v>
          </cell>
          <cell r="AE858" t="str">
            <v>-</v>
          </cell>
          <cell r="AF858" t="str">
            <v>-</v>
          </cell>
          <cell r="AG858" t="str">
            <v>-</v>
          </cell>
          <cell r="AH858" t="str">
            <v>-</v>
          </cell>
          <cell r="AI858" t="str">
            <v>-</v>
          </cell>
          <cell r="AJ858" t="str">
            <v>-</v>
          </cell>
          <cell r="AK858" t="str">
            <v>-</v>
          </cell>
          <cell r="AL858" t="str">
            <v>-</v>
          </cell>
          <cell r="AM858" t="str">
            <v>-</v>
          </cell>
          <cell r="AN858" t="str">
            <v>-</v>
          </cell>
          <cell r="AO858" t="str">
            <v>-</v>
          </cell>
          <cell r="AP858" t="str">
            <v>-</v>
          </cell>
          <cell r="AQ858" t="str">
            <v>-</v>
          </cell>
          <cell r="AR858" t="str">
            <v>-</v>
          </cell>
          <cell r="AS858" t="str">
            <v>-</v>
          </cell>
          <cell r="AT858" t="str">
            <v>-</v>
          </cell>
          <cell r="AU858" t="str">
            <v>-</v>
          </cell>
        </row>
        <row r="859">
          <cell r="A859" t="str">
            <v>2404-1</v>
          </cell>
          <cell r="B859">
            <v>2404</v>
          </cell>
          <cell r="C859" t="str">
            <v>既存住宅の流通促進</v>
          </cell>
          <cell r="D859">
            <v>1</v>
          </cell>
          <cell r="E859" t="str">
            <v>既存住宅の流通件数が新築分譲住宅の着工件数を含めた件数に占める割合</v>
          </cell>
          <cell r="F859" t="str">
            <v>％</v>
          </cell>
          <cell r="G859" t="str">
            <v>都市計画局</v>
          </cell>
          <cell r="H859" t="str">
            <v>住宅室</v>
          </cell>
          <cell r="I859" t="str">
            <v>222-3666</v>
          </cell>
          <cell r="J859" t="str">
            <v>市内で媒介契約として不動産仲介業者に依頼があり，売買が行われた既存住宅(戸建て及びマンション)の取引件数が，当該年度に新築された分譲住宅の着工件数を含めた件数に占める割合</v>
          </cell>
          <cell r="K859" t="str">
            <v>空き家を含めた既存住宅の流通が活性化していることを示す指標</v>
          </cell>
          <cell r="L859" t="str">
            <v>出典：
○既存住宅の取引件数
社団法人近畿圏不動産流通機構「中古戸建成約データ及び中古マンション成約データ」
○新築分譲住宅の着工件数
国土交通省「住宅着工統計」</v>
          </cell>
          <cell r="M859" t="str">
            <v>増加する方が良い指標</v>
          </cell>
          <cell r="N859">
            <v>47</v>
          </cell>
          <cell r="O859">
            <v>48</v>
          </cell>
          <cell r="P859">
            <v>49</v>
          </cell>
          <cell r="Q859">
            <v>50</v>
          </cell>
          <cell r="R859">
            <v>51</v>
          </cell>
          <cell r="S859" t="str">
            <v>R7</v>
          </cell>
          <cell r="T859">
            <v>52</v>
          </cell>
          <cell r="U859" t="str">
            <v>②トレンド(すう勢値)による目標値</v>
          </cell>
          <cell r="V859" t="str">
            <v>過去5箇年の平均値(約47％)から，毎年度1％ずつ増加し，5年後の令和7年度に52％となることを目指す。</v>
          </cell>
          <cell r="W859">
            <v>45.2</v>
          </cell>
          <cell r="X859" t="str">
            <v>-</v>
          </cell>
          <cell r="Y859" t="str">
            <v>-</v>
          </cell>
          <cell r="Z859" t="str">
            <v>-</v>
          </cell>
          <cell r="AA859" t="str">
            <v>-</v>
          </cell>
          <cell r="AB859">
            <v>0.96170212765957452</v>
          </cell>
          <cell r="AC859" t="str">
            <v>-</v>
          </cell>
          <cell r="AD859" t="str">
            <v>-</v>
          </cell>
          <cell r="AE859" t="str">
            <v>-</v>
          </cell>
          <cell r="AF859" t="str">
            <v>-</v>
          </cell>
          <cell r="AG859">
            <v>0.86923076923076925</v>
          </cell>
          <cell r="AH859" t="str">
            <v>-</v>
          </cell>
          <cell r="AI859" t="str">
            <v>-</v>
          </cell>
          <cell r="AJ859" t="str">
            <v>-</v>
          </cell>
          <cell r="AK859" t="str">
            <v>-</v>
          </cell>
          <cell r="AL859" t="str">
            <v>-</v>
          </cell>
          <cell r="AM859" t="str">
            <v>最新の実績値についてはまだ集計されていないため，令和元年度数値を仮に記載している</v>
          </cell>
          <cell r="AN859" t="str">
            <v>目標値に対する達成度が
a：100％以上
b：90％以上～100％未満
c：80％以上～90％未満
d：70％以上～80％未満
e：70％未満</v>
          </cell>
          <cell r="AO859" t="str">
            <v>目標値以上であれば政策目的の達成として，100％以上をaとし，以下10％刻みで基準を設定した。</v>
          </cell>
          <cell r="AP859" t="str">
            <v>-</v>
          </cell>
          <cell r="AQ859" t="str">
            <v>-</v>
          </cell>
          <cell r="AR859" t="str">
            <v>-</v>
          </cell>
          <cell r="AS859" t="str">
            <v>-</v>
          </cell>
          <cell r="AT859" t="str">
            <v>-</v>
          </cell>
          <cell r="AU859">
            <v>1</v>
          </cell>
        </row>
        <row r="860">
          <cell r="A860" t="str">
            <v>2404-2</v>
          </cell>
          <cell r="B860">
            <v>2404</v>
          </cell>
          <cell r="C860" t="str">
            <v>既存住宅の流通促進</v>
          </cell>
          <cell r="D860">
            <v>2</v>
          </cell>
          <cell r="E860" t="str">
            <v>-</v>
          </cell>
          <cell r="F860" t="str">
            <v>-</v>
          </cell>
          <cell r="G860" t="str">
            <v>-</v>
          </cell>
          <cell r="H860" t="str">
            <v>-</v>
          </cell>
          <cell r="I860" t="str">
            <v>-</v>
          </cell>
          <cell r="J860" t="str">
            <v>-</v>
          </cell>
          <cell r="K860" t="str">
            <v>-</v>
          </cell>
          <cell r="L860" t="str">
            <v>-</v>
          </cell>
          <cell r="M860" t="str">
            <v>-</v>
          </cell>
          <cell r="S860" t="str">
            <v>-</v>
          </cell>
          <cell r="T860" t="str">
            <v>-</v>
          </cell>
          <cell r="U860" t="str">
            <v>-</v>
          </cell>
          <cell r="V860" t="str">
            <v>-</v>
          </cell>
          <cell r="X860" t="str">
            <v>-</v>
          </cell>
          <cell r="Y860" t="str">
            <v>-</v>
          </cell>
          <cell r="Z860" t="str">
            <v>-</v>
          </cell>
          <cell r="AA860" t="str">
            <v>-</v>
          </cell>
          <cell r="AB860" t="str">
            <v>-</v>
          </cell>
          <cell r="AC860" t="str">
            <v>-</v>
          </cell>
          <cell r="AD860" t="str">
            <v>-</v>
          </cell>
          <cell r="AE860" t="str">
            <v>-</v>
          </cell>
          <cell r="AF860" t="str">
            <v>-</v>
          </cell>
          <cell r="AG860" t="str">
            <v>-</v>
          </cell>
          <cell r="AH860" t="str">
            <v>-</v>
          </cell>
          <cell r="AI860" t="str">
            <v>-</v>
          </cell>
          <cell r="AJ860" t="str">
            <v>-</v>
          </cell>
          <cell r="AK860" t="str">
            <v>-</v>
          </cell>
          <cell r="AL860" t="str">
            <v>-</v>
          </cell>
          <cell r="AM860" t="str">
            <v>-</v>
          </cell>
          <cell r="AN860" t="str">
            <v>-</v>
          </cell>
          <cell r="AO860" t="str">
            <v>-</v>
          </cell>
          <cell r="AP860" t="str">
            <v>-</v>
          </cell>
          <cell r="AQ860" t="str">
            <v>-</v>
          </cell>
          <cell r="AR860" t="str">
            <v>-</v>
          </cell>
          <cell r="AS860" t="str">
            <v>-</v>
          </cell>
          <cell r="AT860" t="str">
            <v>-</v>
          </cell>
          <cell r="AU860" t="str">
            <v>-</v>
          </cell>
        </row>
        <row r="861">
          <cell r="A861" t="str">
            <v>2404-3</v>
          </cell>
          <cell r="B861">
            <v>2404</v>
          </cell>
          <cell r="C861" t="str">
            <v>既存住宅の流通促進</v>
          </cell>
          <cell r="D861">
            <v>3</v>
          </cell>
          <cell r="E861" t="str">
            <v>-</v>
          </cell>
          <cell r="F861" t="str">
            <v>-</v>
          </cell>
          <cell r="G861" t="str">
            <v>-</v>
          </cell>
          <cell r="H861" t="str">
            <v>-</v>
          </cell>
          <cell r="I861" t="str">
            <v>-</v>
          </cell>
          <cell r="J861" t="str">
            <v>-</v>
          </cell>
          <cell r="K861" t="str">
            <v>-</v>
          </cell>
          <cell r="L861" t="str">
            <v>-</v>
          </cell>
          <cell r="M861" t="str">
            <v>-</v>
          </cell>
          <cell r="S861" t="str">
            <v>-</v>
          </cell>
          <cell r="T861" t="str">
            <v>-</v>
          </cell>
          <cell r="U861" t="str">
            <v>-</v>
          </cell>
          <cell r="V861" t="str">
            <v>-</v>
          </cell>
          <cell r="X861" t="str">
            <v>-</v>
          </cell>
          <cell r="Y861" t="str">
            <v>-</v>
          </cell>
          <cell r="Z861" t="str">
            <v>-</v>
          </cell>
          <cell r="AA861" t="str">
            <v>-</v>
          </cell>
          <cell r="AB861" t="str">
            <v>-</v>
          </cell>
          <cell r="AC861" t="str">
            <v>-</v>
          </cell>
          <cell r="AD861" t="str">
            <v>-</v>
          </cell>
          <cell r="AE861" t="str">
            <v>-</v>
          </cell>
          <cell r="AF861" t="str">
            <v>-</v>
          </cell>
          <cell r="AG861" t="str">
            <v>-</v>
          </cell>
          <cell r="AH861" t="str">
            <v>-</v>
          </cell>
          <cell r="AI861" t="str">
            <v>-</v>
          </cell>
          <cell r="AJ861" t="str">
            <v>-</v>
          </cell>
          <cell r="AK861" t="str">
            <v>-</v>
          </cell>
          <cell r="AL861" t="str">
            <v>-</v>
          </cell>
          <cell r="AM861" t="str">
            <v>-</v>
          </cell>
          <cell r="AN861" t="str">
            <v>-</v>
          </cell>
          <cell r="AO861" t="str">
            <v>-</v>
          </cell>
          <cell r="AP861" t="str">
            <v>-</v>
          </cell>
          <cell r="AQ861" t="str">
            <v>-</v>
          </cell>
          <cell r="AR861" t="str">
            <v>-</v>
          </cell>
          <cell r="AS861" t="str">
            <v>-</v>
          </cell>
          <cell r="AT861" t="str">
            <v>-</v>
          </cell>
          <cell r="AU861" t="str">
            <v>-</v>
          </cell>
        </row>
        <row r="862">
          <cell r="A862" t="str">
            <v>2404-4</v>
          </cell>
          <cell r="B862">
            <v>2404</v>
          </cell>
          <cell r="C862" t="str">
            <v>既存住宅の流通促進</v>
          </cell>
          <cell r="D862">
            <v>4</v>
          </cell>
          <cell r="E862" t="str">
            <v>-</v>
          </cell>
          <cell r="F862" t="str">
            <v>-</v>
          </cell>
          <cell r="G862" t="str">
            <v>-</v>
          </cell>
          <cell r="H862" t="str">
            <v>-</v>
          </cell>
          <cell r="I862" t="str">
            <v>-</v>
          </cell>
          <cell r="J862" t="str">
            <v>-</v>
          </cell>
          <cell r="K862" t="str">
            <v>-</v>
          </cell>
          <cell r="L862" t="str">
            <v>-</v>
          </cell>
          <cell r="M862" t="str">
            <v>-</v>
          </cell>
          <cell r="S862" t="str">
            <v>-</v>
          </cell>
          <cell r="T862" t="str">
            <v>-</v>
          </cell>
          <cell r="U862" t="str">
            <v>-</v>
          </cell>
          <cell r="V862" t="str">
            <v>-</v>
          </cell>
          <cell r="X862" t="str">
            <v>-</v>
          </cell>
          <cell r="Y862" t="str">
            <v>-</v>
          </cell>
          <cell r="Z862" t="str">
            <v>-</v>
          </cell>
          <cell r="AA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S862" t="str">
            <v>-</v>
          </cell>
          <cell r="AT862" t="str">
            <v>-</v>
          </cell>
          <cell r="AU862" t="str">
            <v>-</v>
          </cell>
        </row>
        <row r="863">
          <cell r="A863" t="str">
            <v>2404-5</v>
          </cell>
          <cell r="B863">
            <v>2404</v>
          </cell>
          <cell r="C863" t="str">
            <v>既存住宅の流通促進</v>
          </cell>
          <cell r="D863">
            <v>5</v>
          </cell>
          <cell r="E863" t="str">
            <v>-</v>
          </cell>
          <cell r="F863" t="str">
            <v>-</v>
          </cell>
          <cell r="G863" t="str">
            <v>-</v>
          </cell>
          <cell r="H863" t="str">
            <v>-</v>
          </cell>
          <cell r="I863" t="str">
            <v>-</v>
          </cell>
          <cell r="J863" t="str">
            <v>-</v>
          </cell>
          <cell r="K863" t="str">
            <v>-</v>
          </cell>
          <cell r="L863" t="str">
            <v>-</v>
          </cell>
          <cell r="M863" t="str">
            <v>-</v>
          </cell>
          <cell r="S863" t="str">
            <v>-</v>
          </cell>
          <cell r="T863" t="str">
            <v>-</v>
          </cell>
          <cell r="U863" t="str">
            <v>-</v>
          </cell>
          <cell r="V863" t="str">
            <v>-</v>
          </cell>
          <cell r="X863" t="str">
            <v>-</v>
          </cell>
          <cell r="Y863" t="str">
            <v>-</v>
          </cell>
          <cell r="Z863" t="str">
            <v>-</v>
          </cell>
          <cell r="AA863" t="str">
            <v>-</v>
          </cell>
          <cell r="AB863" t="str">
            <v>-</v>
          </cell>
          <cell r="AC863" t="str">
            <v>-</v>
          </cell>
          <cell r="AD863" t="str">
            <v>-</v>
          </cell>
          <cell r="AE863" t="str">
            <v>-</v>
          </cell>
          <cell r="AF863" t="str">
            <v>-</v>
          </cell>
          <cell r="AG863" t="str">
            <v>-</v>
          </cell>
          <cell r="AH863" t="str">
            <v>-</v>
          </cell>
          <cell r="AI863" t="str">
            <v>-</v>
          </cell>
          <cell r="AJ863" t="str">
            <v>-</v>
          </cell>
          <cell r="AK863" t="str">
            <v>-</v>
          </cell>
          <cell r="AL863" t="str">
            <v>-</v>
          </cell>
          <cell r="AM863" t="str">
            <v>-</v>
          </cell>
          <cell r="AN863" t="str">
            <v>-</v>
          </cell>
          <cell r="AO863" t="str">
            <v>-</v>
          </cell>
          <cell r="AP863" t="str">
            <v>-</v>
          </cell>
          <cell r="AQ863" t="str">
            <v>-</v>
          </cell>
          <cell r="AR863" t="str">
            <v>-</v>
          </cell>
          <cell r="AS863" t="str">
            <v>-</v>
          </cell>
          <cell r="AT863" t="str">
            <v>-</v>
          </cell>
          <cell r="AU863" t="str">
            <v>-</v>
          </cell>
        </row>
        <row r="864">
          <cell r="A864" t="str">
            <v>2404-6</v>
          </cell>
          <cell r="B864">
            <v>2404</v>
          </cell>
          <cell r="C864" t="str">
            <v>既存住宅の流通促進</v>
          </cell>
          <cell r="D864">
            <v>6</v>
          </cell>
          <cell r="E864" t="str">
            <v>-</v>
          </cell>
          <cell r="F864" t="str">
            <v>-</v>
          </cell>
          <cell r="G864" t="str">
            <v>-</v>
          </cell>
          <cell r="H864" t="str">
            <v>-</v>
          </cell>
          <cell r="I864" t="str">
            <v>-</v>
          </cell>
          <cell r="J864" t="str">
            <v>-</v>
          </cell>
          <cell r="K864" t="str">
            <v>-</v>
          </cell>
          <cell r="L864" t="str">
            <v>-</v>
          </cell>
          <cell r="M864" t="str">
            <v>-</v>
          </cell>
          <cell r="S864" t="str">
            <v>-</v>
          </cell>
          <cell r="T864" t="str">
            <v>-</v>
          </cell>
          <cell r="U864" t="str">
            <v>-</v>
          </cell>
          <cell r="V864" t="str">
            <v>-</v>
          </cell>
          <cell r="X864" t="str">
            <v>-</v>
          </cell>
          <cell r="Y864" t="str">
            <v>-</v>
          </cell>
          <cell r="Z864" t="str">
            <v>-</v>
          </cell>
          <cell r="AA864" t="str">
            <v>-</v>
          </cell>
          <cell r="AB864" t="str">
            <v>-</v>
          </cell>
          <cell r="AC864" t="str">
            <v>-</v>
          </cell>
          <cell r="AD864" t="str">
            <v>-</v>
          </cell>
          <cell r="AE864" t="str">
            <v>-</v>
          </cell>
          <cell r="AF864" t="str">
            <v>-</v>
          </cell>
          <cell r="AG864" t="str">
            <v>-</v>
          </cell>
          <cell r="AH864" t="str">
            <v>-</v>
          </cell>
          <cell r="AI864" t="str">
            <v>-</v>
          </cell>
          <cell r="AJ864" t="str">
            <v>-</v>
          </cell>
          <cell r="AK864" t="str">
            <v>-</v>
          </cell>
          <cell r="AL864" t="str">
            <v>-</v>
          </cell>
          <cell r="AM864" t="str">
            <v>-</v>
          </cell>
          <cell r="AN864" t="str">
            <v>-</v>
          </cell>
          <cell r="AO864" t="str">
            <v>-</v>
          </cell>
          <cell r="AP864" t="str">
            <v>-</v>
          </cell>
          <cell r="AQ864" t="str">
            <v>-</v>
          </cell>
          <cell r="AR864" t="str">
            <v>-</v>
          </cell>
          <cell r="AS864" t="str">
            <v>-</v>
          </cell>
          <cell r="AT864" t="str">
            <v>-</v>
          </cell>
          <cell r="AU864" t="str">
            <v>-</v>
          </cell>
        </row>
        <row r="865">
          <cell r="A865" t="str">
            <v>2404-7</v>
          </cell>
          <cell r="B865">
            <v>2404</v>
          </cell>
          <cell r="C865" t="str">
            <v>既存住宅の流通促進</v>
          </cell>
          <cell r="D865">
            <v>7</v>
          </cell>
          <cell r="E865" t="str">
            <v>-</v>
          </cell>
          <cell r="F865" t="str">
            <v>-</v>
          </cell>
          <cell r="G865" t="str">
            <v>-</v>
          </cell>
          <cell r="H865" t="str">
            <v>-</v>
          </cell>
          <cell r="I865" t="str">
            <v>-</v>
          </cell>
          <cell r="J865" t="str">
            <v>-</v>
          </cell>
          <cell r="K865" t="str">
            <v>-</v>
          </cell>
          <cell r="L865" t="str">
            <v>-</v>
          </cell>
          <cell r="M865" t="str">
            <v>-</v>
          </cell>
          <cell r="S865" t="str">
            <v>-</v>
          </cell>
          <cell r="T865" t="str">
            <v>-</v>
          </cell>
          <cell r="U865" t="str">
            <v>-</v>
          </cell>
          <cell r="V865" t="str">
            <v>-</v>
          </cell>
          <cell r="X865" t="str">
            <v>-</v>
          </cell>
          <cell r="Y865" t="str">
            <v>-</v>
          </cell>
          <cell r="Z865" t="str">
            <v>-</v>
          </cell>
          <cell r="AA865" t="str">
            <v>-</v>
          </cell>
          <cell r="AB865" t="str">
            <v>-</v>
          </cell>
          <cell r="AC865" t="str">
            <v>-</v>
          </cell>
          <cell r="AD865" t="str">
            <v>-</v>
          </cell>
          <cell r="AE865" t="str">
            <v>-</v>
          </cell>
          <cell r="AF865" t="str">
            <v>-</v>
          </cell>
          <cell r="AG865" t="str">
            <v>-</v>
          </cell>
          <cell r="AH865" t="str">
            <v>-</v>
          </cell>
          <cell r="AI865" t="str">
            <v>-</v>
          </cell>
          <cell r="AJ865" t="str">
            <v>-</v>
          </cell>
          <cell r="AK865" t="str">
            <v>-</v>
          </cell>
          <cell r="AL865" t="str">
            <v>-</v>
          </cell>
          <cell r="AM865" t="str">
            <v>-</v>
          </cell>
          <cell r="AN865" t="str">
            <v>-</v>
          </cell>
          <cell r="AO865" t="str">
            <v>-</v>
          </cell>
          <cell r="AP865" t="str">
            <v>-</v>
          </cell>
          <cell r="AQ865" t="str">
            <v>-</v>
          </cell>
          <cell r="AR865" t="str">
            <v>-</v>
          </cell>
          <cell r="AS865" t="str">
            <v>-</v>
          </cell>
          <cell r="AT865" t="str">
            <v>-</v>
          </cell>
          <cell r="AU865" t="str">
            <v>-</v>
          </cell>
        </row>
        <row r="866">
          <cell r="A866" t="str">
            <v>2404-8</v>
          </cell>
          <cell r="B866">
            <v>2404</v>
          </cell>
          <cell r="C866" t="str">
            <v>既存住宅の流通促進</v>
          </cell>
          <cell r="D866">
            <v>8</v>
          </cell>
          <cell r="E866" t="str">
            <v>-</v>
          </cell>
          <cell r="F866" t="str">
            <v>-</v>
          </cell>
          <cell r="G866" t="str">
            <v>-</v>
          </cell>
          <cell r="H866" t="str">
            <v>-</v>
          </cell>
          <cell r="I866" t="str">
            <v>-</v>
          </cell>
          <cell r="J866" t="str">
            <v>-</v>
          </cell>
          <cell r="K866" t="str">
            <v>-</v>
          </cell>
          <cell r="L866" t="str">
            <v>-</v>
          </cell>
          <cell r="M866" t="str">
            <v>-</v>
          </cell>
          <cell r="S866" t="str">
            <v>-</v>
          </cell>
          <cell r="T866" t="str">
            <v>-</v>
          </cell>
          <cell r="U866" t="str">
            <v>-</v>
          </cell>
          <cell r="V866" t="str">
            <v>-</v>
          </cell>
          <cell r="X866" t="str">
            <v>-</v>
          </cell>
          <cell r="Y866" t="str">
            <v>-</v>
          </cell>
          <cell r="Z866" t="str">
            <v>-</v>
          </cell>
          <cell r="AA866" t="str">
            <v>-</v>
          </cell>
          <cell r="AB866" t="str">
            <v>-</v>
          </cell>
          <cell r="AC866" t="str">
            <v>-</v>
          </cell>
          <cell r="AD866" t="str">
            <v>-</v>
          </cell>
          <cell r="AE866" t="str">
            <v>-</v>
          </cell>
          <cell r="AF866" t="str">
            <v>-</v>
          </cell>
          <cell r="AG866" t="str">
            <v>-</v>
          </cell>
          <cell r="AH866" t="str">
            <v>-</v>
          </cell>
          <cell r="AI866" t="str">
            <v>-</v>
          </cell>
          <cell r="AJ866" t="str">
            <v>-</v>
          </cell>
          <cell r="AK866" t="str">
            <v>-</v>
          </cell>
          <cell r="AL866" t="str">
            <v>-</v>
          </cell>
          <cell r="AM866" t="str">
            <v>-</v>
          </cell>
          <cell r="AN866" t="str">
            <v>-</v>
          </cell>
          <cell r="AO866" t="str">
            <v>-</v>
          </cell>
          <cell r="AP866" t="str">
            <v>-</v>
          </cell>
          <cell r="AQ866" t="str">
            <v>-</v>
          </cell>
          <cell r="AR866" t="str">
            <v>-</v>
          </cell>
          <cell r="AS866" t="str">
            <v>-</v>
          </cell>
          <cell r="AT866" t="str">
            <v>-</v>
          </cell>
          <cell r="AU866" t="str">
            <v>-</v>
          </cell>
        </row>
        <row r="867">
          <cell r="A867" t="str">
            <v>2404-9</v>
          </cell>
          <cell r="B867">
            <v>2404</v>
          </cell>
          <cell r="C867" t="str">
            <v>既存住宅の流通促進</v>
          </cell>
          <cell r="D867">
            <v>9</v>
          </cell>
          <cell r="E867" t="str">
            <v>-</v>
          </cell>
          <cell r="F867" t="str">
            <v>-</v>
          </cell>
          <cell r="G867" t="str">
            <v>-</v>
          </cell>
          <cell r="H867" t="str">
            <v>-</v>
          </cell>
          <cell r="I867" t="str">
            <v>-</v>
          </cell>
          <cell r="J867" t="str">
            <v>-</v>
          </cell>
          <cell r="K867" t="str">
            <v>-</v>
          </cell>
          <cell r="L867" t="str">
            <v>-</v>
          </cell>
          <cell r="M867" t="str">
            <v>-</v>
          </cell>
          <cell r="S867" t="str">
            <v>-</v>
          </cell>
          <cell r="T867" t="str">
            <v>-</v>
          </cell>
          <cell r="U867" t="str">
            <v>-</v>
          </cell>
          <cell r="V867" t="str">
            <v>-</v>
          </cell>
          <cell r="X867" t="str">
            <v>-</v>
          </cell>
          <cell r="Y867" t="str">
            <v>-</v>
          </cell>
          <cell r="Z867" t="str">
            <v>-</v>
          </cell>
          <cell r="AA867" t="str">
            <v>-</v>
          </cell>
          <cell r="AB867" t="str">
            <v>-</v>
          </cell>
          <cell r="AC867" t="str">
            <v>-</v>
          </cell>
          <cell r="AD867" t="str">
            <v>-</v>
          </cell>
          <cell r="AE867" t="str">
            <v>-</v>
          </cell>
          <cell r="AF867" t="str">
            <v>-</v>
          </cell>
          <cell r="AG867" t="str">
            <v>-</v>
          </cell>
          <cell r="AH867" t="str">
            <v>-</v>
          </cell>
          <cell r="AI867" t="str">
            <v>-</v>
          </cell>
          <cell r="AJ867" t="str">
            <v>-</v>
          </cell>
          <cell r="AK867" t="str">
            <v>-</v>
          </cell>
          <cell r="AL867" t="str">
            <v>-</v>
          </cell>
          <cell r="AM867" t="str">
            <v>-</v>
          </cell>
          <cell r="AN867" t="str">
            <v>-</v>
          </cell>
          <cell r="AO867" t="str">
            <v>-</v>
          </cell>
          <cell r="AP867" t="str">
            <v>-</v>
          </cell>
          <cell r="AQ867" t="str">
            <v>-</v>
          </cell>
          <cell r="AR867" t="str">
            <v>-</v>
          </cell>
          <cell r="AS867" t="str">
            <v>-</v>
          </cell>
          <cell r="AT867" t="str">
            <v>-</v>
          </cell>
          <cell r="AU867" t="str">
            <v>-</v>
          </cell>
        </row>
        <row r="868">
          <cell r="A868" t="str">
            <v>2405-1</v>
          </cell>
          <cell r="B868">
            <v>2405</v>
          </cell>
          <cell r="C868" t="str">
            <v>住宅・住環境の安全性の向上</v>
          </cell>
          <cell r="D868">
            <v>1</v>
          </cell>
          <cell r="E868" t="str">
            <v>住宅の耐震化率</v>
          </cell>
          <cell r="F868" t="str">
            <v>％</v>
          </cell>
          <cell r="G868" t="str">
            <v>都市計画局</v>
          </cell>
          <cell r="H868" t="str">
            <v>建築安全推進課</v>
          </cell>
          <cell r="I868" t="str">
            <v>222-3613</v>
          </cell>
          <cell r="J868" t="str">
            <v>住宅のうち耐震性能を有するものの割合</v>
          </cell>
          <cell r="K868" t="str">
            <v>地震に対する安全が確保された住宅が増えていることを示す指標</v>
          </cell>
          <cell r="L868" t="str">
            <v>算出方法：住宅のうち耐震性能を有するものの数/住宅総数×100
出典：事業担当課調べ</v>
          </cell>
          <cell r="M868" t="str">
            <v>増加する方が良い指標</v>
          </cell>
          <cell r="N868">
            <v>90</v>
          </cell>
          <cell r="O868">
            <v>90</v>
          </cell>
          <cell r="P868">
            <v>90</v>
          </cell>
          <cell r="Q868">
            <v>90</v>
          </cell>
          <cell r="R868">
            <v>90</v>
          </cell>
          <cell r="S868" t="str">
            <v>R7</v>
          </cell>
          <cell r="T868">
            <v>95</v>
          </cell>
          <cell r="U868" t="str">
            <v>①既存計画に基づいて算出する目標値</v>
          </cell>
          <cell r="V868" t="str">
            <v>耐震改修促進法に基づく国の基本方針
京都市建築物耐震改修促進計画</v>
          </cell>
          <cell r="W868">
            <v>90</v>
          </cell>
          <cell r="X868" t="str">
            <v>-</v>
          </cell>
          <cell r="Y868" t="str">
            <v>-</v>
          </cell>
          <cell r="Z868" t="str">
            <v>-</v>
          </cell>
          <cell r="AA868" t="str">
            <v>-</v>
          </cell>
          <cell r="AB868">
            <v>1</v>
          </cell>
          <cell r="AC868" t="str">
            <v>-</v>
          </cell>
          <cell r="AD868" t="str">
            <v>-</v>
          </cell>
          <cell r="AE868" t="str">
            <v>-</v>
          </cell>
          <cell r="AF868" t="str">
            <v>-</v>
          </cell>
          <cell r="AG868">
            <v>0.94736842105263153</v>
          </cell>
          <cell r="AH868" t="str">
            <v>-</v>
          </cell>
          <cell r="AI868" t="str">
            <v>-</v>
          </cell>
          <cell r="AJ868" t="str">
            <v>-</v>
          </cell>
          <cell r="AK868" t="str">
            <v>-</v>
          </cell>
          <cell r="AL868" t="str">
            <v>-</v>
          </cell>
          <cell r="AM868" t="str">
            <v>耐震化率の算出に必要な調査は5年毎に実施しているため，毎年度の評価はできない。次回評価は，令和7年度末時点の数値により実施する。</v>
          </cell>
          <cell r="AN868" t="str">
            <v>最新数値の既存計画目標値に対する達成度が
a：100％以上
b：98％以上～100％未満
c：96％以上～98％未満
d：94％以上～96％未満
e：94％未満</v>
          </cell>
          <cell r="AO868" t="str">
            <v>目標値以上であれば政策目的の達成として，100％以上をaとし，以下2％刻みで基準を設定した。</v>
          </cell>
          <cell r="AP868" t="str">
            <v>-</v>
          </cell>
          <cell r="AQ868" t="str">
            <v>-</v>
          </cell>
          <cell r="AR868" t="str">
            <v>-</v>
          </cell>
          <cell r="AS868" t="str">
            <v>-</v>
          </cell>
          <cell r="AT868" t="str">
            <v>-</v>
          </cell>
          <cell r="AU868">
            <v>1</v>
          </cell>
        </row>
        <row r="869">
          <cell r="A869" t="str">
            <v>2405-2</v>
          </cell>
          <cell r="B869">
            <v>2405</v>
          </cell>
          <cell r="C869" t="str">
            <v>住宅・住環境の安全性の向上</v>
          </cell>
          <cell r="D869">
            <v>2</v>
          </cell>
          <cell r="E869" t="str">
            <v>-</v>
          </cell>
          <cell r="F869" t="str">
            <v>-</v>
          </cell>
          <cell r="G869" t="str">
            <v>-</v>
          </cell>
          <cell r="H869" t="str">
            <v>-</v>
          </cell>
          <cell r="I869" t="str">
            <v>-</v>
          </cell>
          <cell r="J869" t="str">
            <v>-</v>
          </cell>
          <cell r="K869" t="str">
            <v>-</v>
          </cell>
          <cell r="L869" t="str">
            <v>-</v>
          </cell>
          <cell r="M869" t="str">
            <v>-</v>
          </cell>
          <cell r="S869" t="str">
            <v>-</v>
          </cell>
          <cell r="T869" t="str">
            <v>-</v>
          </cell>
          <cell r="U869" t="str">
            <v>-</v>
          </cell>
          <cell r="V869" t="str">
            <v>-</v>
          </cell>
          <cell r="X869" t="str">
            <v>-</v>
          </cell>
          <cell r="Y869" t="str">
            <v>-</v>
          </cell>
          <cell r="Z869" t="str">
            <v>-</v>
          </cell>
          <cell r="AA869" t="str">
            <v>-</v>
          </cell>
          <cell r="AB869" t="str">
            <v>-</v>
          </cell>
          <cell r="AC869" t="str">
            <v>-</v>
          </cell>
          <cell r="AD869" t="str">
            <v>-</v>
          </cell>
          <cell r="AE869" t="str">
            <v>-</v>
          </cell>
          <cell r="AF869" t="str">
            <v>-</v>
          </cell>
          <cell r="AG869" t="str">
            <v>-</v>
          </cell>
          <cell r="AH869" t="str">
            <v>-</v>
          </cell>
          <cell r="AI869" t="str">
            <v>-</v>
          </cell>
          <cell r="AJ869" t="str">
            <v>-</v>
          </cell>
          <cell r="AK869" t="str">
            <v>-</v>
          </cell>
          <cell r="AL869" t="str">
            <v>-</v>
          </cell>
          <cell r="AM869" t="str">
            <v>-</v>
          </cell>
          <cell r="AN869" t="str">
            <v>-</v>
          </cell>
          <cell r="AO869" t="str">
            <v>-</v>
          </cell>
          <cell r="AP869" t="str">
            <v>-</v>
          </cell>
          <cell r="AQ869" t="str">
            <v>-</v>
          </cell>
          <cell r="AR869" t="str">
            <v>-</v>
          </cell>
          <cell r="AS869" t="str">
            <v>-</v>
          </cell>
          <cell r="AT869" t="str">
            <v>-</v>
          </cell>
          <cell r="AU869" t="str">
            <v>-</v>
          </cell>
        </row>
        <row r="870">
          <cell r="A870" t="str">
            <v>2405-3</v>
          </cell>
          <cell r="B870">
            <v>2405</v>
          </cell>
          <cell r="C870" t="str">
            <v>住宅・住環境の安全性の向上</v>
          </cell>
          <cell r="D870">
            <v>3</v>
          </cell>
          <cell r="E870" t="str">
            <v>-</v>
          </cell>
          <cell r="F870" t="str">
            <v>-</v>
          </cell>
          <cell r="G870" t="str">
            <v>-</v>
          </cell>
          <cell r="H870" t="str">
            <v>-</v>
          </cell>
          <cell r="I870" t="str">
            <v>-</v>
          </cell>
          <cell r="J870" t="str">
            <v>-</v>
          </cell>
          <cell r="K870" t="str">
            <v>-</v>
          </cell>
          <cell r="L870" t="str">
            <v>-</v>
          </cell>
          <cell r="M870" t="str">
            <v>-</v>
          </cell>
          <cell r="S870" t="str">
            <v>-</v>
          </cell>
          <cell r="T870" t="str">
            <v>-</v>
          </cell>
          <cell r="U870" t="str">
            <v>-</v>
          </cell>
          <cell r="V870" t="str">
            <v>-</v>
          </cell>
          <cell r="X870" t="str">
            <v>-</v>
          </cell>
          <cell r="Y870" t="str">
            <v>-</v>
          </cell>
          <cell r="Z870" t="str">
            <v>-</v>
          </cell>
          <cell r="AA870" t="str">
            <v>-</v>
          </cell>
          <cell r="AB870" t="str">
            <v>-</v>
          </cell>
          <cell r="AC870" t="str">
            <v>-</v>
          </cell>
          <cell r="AD870" t="str">
            <v>-</v>
          </cell>
          <cell r="AE870" t="str">
            <v>-</v>
          </cell>
          <cell r="AF870" t="str">
            <v>-</v>
          </cell>
          <cell r="AG870" t="str">
            <v>-</v>
          </cell>
          <cell r="AH870" t="str">
            <v>-</v>
          </cell>
          <cell r="AI870" t="str">
            <v>-</v>
          </cell>
          <cell r="AJ870" t="str">
            <v>-</v>
          </cell>
          <cell r="AK870" t="str">
            <v>-</v>
          </cell>
          <cell r="AL870" t="str">
            <v>-</v>
          </cell>
          <cell r="AM870" t="str">
            <v>-</v>
          </cell>
          <cell r="AN870" t="str">
            <v>-</v>
          </cell>
          <cell r="AO870" t="str">
            <v>-</v>
          </cell>
          <cell r="AP870" t="str">
            <v>-</v>
          </cell>
          <cell r="AQ870" t="str">
            <v>-</v>
          </cell>
          <cell r="AR870" t="str">
            <v>-</v>
          </cell>
          <cell r="AS870" t="str">
            <v>-</v>
          </cell>
          <cell r="AT870" t="str">
            <v>-</v>
          </cell>
          <cell r="AU870" t="str">
            <v>-</v>
          </cell>
        </row>
        <row r="871">
          <cell r="A871" t="str">
            <v>2405-4</v>
          </cell>
          <cell r="B871">
            <v>2405</v>
          </cell>
          <cell r="C871" t="str">
            <v>住宅・住環境の安全性の向上</v>
          </cell>
          <cell r="D871">
            <v>4</v>
          </cell>
          <cell r="E871" t="str">
            <v>-</v>
          </cell>
          <cell r="F871" t="str">
            <v>-</v>
          </cell>
          <cell r="G871" t="str">
            <v>-</v>
          </cell>
          <cell r="H871" t="str">
            <v>-</v>
          </cell>
          <cell r="I871" t="str">
            <v>-</v>
          </cell>
          <cell r="J871" t="str">
            <v>-</v>
          </cell>
          <cell r="K871" t="str">
            <v>-</v>
          </cell>
          <cell r="L871" t="str">
            <v>-</v>
          </cell>
          <cell r="M871" t="str">
            <v>-</v>
          </cell>
          <cell r="S871" t="str">
            <v>-</v>
          </cell>
          <cell r="T871" t="str">
            <v>-</v>
          </cell>
          <cell r="U871" t="str">
            <v>-</v>
          </cell>
          <cell r="V871" t="str">
            <v>-</v>
          </cell>
          <cell r="X871" t="str">
            <v>-</v>
          </cell>
          <cell r="Y871" t="str">
            <v>-</v>
          </cell>
          <cell r="Z871" t="str">
            <v>-</v>
          </cell>
          <cell r="AA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S871" t="str">
            <v>-</v>
          </cell>
          <cell r="AT871" t="str">
            <v>-</v>
          </cell>
          <cell r="AU871" t="str">
            <v>-</v>
          </cell>
        </row>
        <row r="872">
          <cell r="A872" t="str">
            <v>2405-5</v>
          </cell>
          <cell r="B872">
            <v>2405</v>
          </cell>
          <cell r="C872" t="str">
            <v>住宅・住環境の安全性の向上</v>
          </cell>
          <cell r="D872">
            <v>5</v>
          </cell>
          <cell r="E872" t="str">
            <v>-</v>
          </cell>
          <cell r="F872" t="str">
            <v>-</v>
          </cell>
          <cell r="G872" t="str">
            <v>-</v>
          </cell>
          <cell r="H872" t="str">
            <v>-</v>
          </cell>
          <cell r="I872" t="str">
            <v>-</v>
          </cell>
          <cell r="J872" t="str">
            <v>-</v>
          </cell>
          <cell r="K872" t="str">
            <v>-</v>
          </cell>
          <cell r="L872" t="str">
            <v>-</v>
          </cell>
          <cell r="M872" t="str">
            <v>-</v>
          </cell>
          <cell r="S872" t="str">
            <v>-</v>
          </cell>
          <cell r="T872" t="str">
            <v>-</v>
          </cell>
          <cell r="U872" t="str">
            <v>-</v>
          </cell>
          <cell r="V872" t="str">
            <v>-</v>
          </cell>
          <cell r="X872" t="str">
            <v>-</v>
          </cell>
          <cell r="Y872" t="str">
            <v>-</v>
          </cell>
          <cell r="Z872" t="str">
            <v>-</v>
          </cell>
          <cell r="AA872" t="str">
            <v>-</v>
          </cell>
          <cell r="AB872" t="str">
            <v>-</v>
          </cell>
          <cell r="AC872" t="str">
            <v>-</v>
          </cell>
          <cell r="AD872" t="str">
            <v>-</v>
          </cell>
          <cell r="AE872" t="str">
            <v>-</v>
          </cell>
          <cell r="AF872" t="str">
            <v>-</v>
          </cell>
          <cell r="AG872" t="str">
            <v>-</v>
          </cell>
          <cell r="AH872" t="str">
            <v>-</v>
          </cell>
          <cell r="AI872" t="str">
            <v>-</v>
          </cell>
          <cell r="AJ872" t="str">
            <v>-</v>
          </cell>
          <cell r="AK872" t="str">
            <v>-</v>
          </cell>
          <cell r="AL872" t="str">
            <v>-</v>
          </cell>
          <cell r="AM872" t="str">
            <v>-</v>
          </cell>
          <cell r="AN872" t="str">
            <v>-</v>
          </cell>
          <cell r="AO872" t="str">
            <v>-</v>
          </cell>
          <cell r="AP872" t="str">
            <v>-</v>
          </cell>
          <cell r="AQ872" t="str">
            <v>-</v>
          </cell>
          <cell r="AR872" t="str">
            <v>-</v>
          </cell>
          <cell r="AS872" t="str">
            <v>-</v>
          </cell>
          <cell r="AT872" t="str">
            <v>-</v>
          </cell>
          <cell r="AU872" t="str">
            <v>-</v>
          </cell>
        </row>
        <row r="873">
          <cell r="A873" t="str">
            <v>2405-6</v>
          </cell>
          <cell r="B873">
            <v>2405</v>
          </cell>
          <cell r="C873" t="str">
            <v>住宅・住環境の安全性の向上</v>
          </cell>
          <cell r="D873">
            <v>6</v>
          </cell>
          <cell r="E873" t="str">
            <v>-</v>
          </cell>
          <cell r="F873" t="str">
            <v>-</v>
          </cell>
          <cell r="G873" t="str">
            <v>-</v>
          </cell>
          <cell r="H873" t="str">
            <v>-</v>
          </cell>
          <cell r="I873" t="str">
            <v>-</v>
          </cell>
          <cell r="J873" t="str">
            <v>-</v>
          </cell>
          <cell r="K873" t="str">
            <v>-</v>
          </cell>
          <cell r="L873" t="str">
            <v>-</v>
          </cell>
          <cell r="M873" t="str">
            <v>-</v>
          </cell>
          <cell r="S873" t="str">
            <v>-</v>
          </cell>
          <cell r="T873" t="str">
            <v>-</v>
          </cell>
          <cell r="U873" t="str">
            <v>-</v>
          </cell>
          <cell r="V873" t="str">
            <v>-</v>
          </cell>
          <cell r="X873" t="str">
            <v>-</v>
          </cell>
          <cell r="Y873" t="str">
            <v>-</v>
          </cell>
          <cell r="Z873" t="str">
            <v>-</v>
          </cell>
          <cell r="AA873" t="str">
            <v>-</v>
          </cell>
          <cell r="AB873" t="str">
            <v>-</v>
          </cell>
          <cell r="AC873" t="str">
            <v>-</v>
          </cell>
          <cell r="AD873" t="str">
            <v>-</v>
          </cell>
          <cell r="AE873" t="str">
            <v>-</v>
          </cell>
          <cell r="AF873" t="str">
            <v>-</v>
          </cell>
          <cell r="AG873" t="str">
            <v>-</v>
          </cell>
          <cell r="AH873" t="str">
            <v>-</v>
          </cell>
          <cell r="AI873" t="str">
            <v>-</v>
          </cell>
          <cell r="AJ873" t="str">
            <v>-</v>
          </cell>
          <cell r="AK873" t="str">
            <v>-</v>
          </cell>
          <cell r="AL873" t="str">
            <v>-</v>
          </cell>
          <cell r="AM873" t="str">
            <v>-</v>
          </cell>
          <cell r="AN873" t="str">
            <v>-</v>
          </cell>
          <cell r="AO873" t="str">
            <v>-</v>
          </cell>
          <cell r="AP873" t="str">
            <v>-</v>
          </cell>
          <cell r="AQ873" t="str">
            <v>-</v>
          </cell>
          <cell r="AR873" t="str">
            <v>-</v>
          </cell>
          <cell r="AS873" t="str">
            <v>-</v>
          </cell>
          <cell r="AT873" t="str">
            <v>-</v>
          </cell>
          <cell r="AU873" t="str">
            <v>-</v>
          </cell>
        </row>
        <row r="874">
          <cell r="A874" t="str">
            <v>2405-7</v>
          </cell>
          <cell r="B874">
            <v>2405</v>
          </cell>
          <cell r="C874" t="str">
            <v>住宅・住環境の安全性の向上</v>
          </cell>
          <cell r="D874">
            <v>7</v>
          </cell>
          <cell r="E874" t="str">
            <v>-</v>
          </cell>
          <cell r="F874" t="str">
            <v>-</v>
          </cell>
          <cell r="G874" t="str">
            <v>-</v>
          </cell>
          <cell r="H874" t="str">
            <v>-</v>
          </cell>
          <cell r="I874" t="str">
            <v>-</v>
          </cell>
          <cell r="J874" t="str">
            <v>-</v>
          </cell>
          <cell r="K874" t="str">
            <v>-</v>
          </cell>
          <cell r="L874" t="str">
            <v>-</v>
          </cell>
          <cell r="M874" t="str">
            <v>-</v>
          </cell>
          <cell r="S874" t="str">
            <v>-</v>
          </cell>
          <cell r="T874" t="str">
            <v>-</v>
          </cell>
          <cell r="U874" t="str">
            <v>-</v>
          </cell>
          <cell r="V874" t="str">
            <v>-</v>
          </cell>
          <cell r="X874" t="str">
            <v>-</v>
          </cell>
          <cell r="Y874" t="str">
            <v>-</v>
          </cell>
          <cell r="Z874" t="str">
            <v>-</v>
          </cell>
          <cell r="AA874" t="str">
            <v>-</v>
          </cell>
          <cell r="AB874" t="str">
            <v>-</v>
          </cell>
          <cell r="AC874" t="str">
            <v>-</v>
          </cell>
          <cell r="AD874" t="str">
            <v>-</v>
          </cell>
          <cell r="AE874" t="str">
            <v>-</v>
          </cell>
          <cell r="AF874" t="str">
            <v>-</v>
          </cell>
          <cell r="AG874" t="str">
            <v>-</v>
          </cell>
          <cell r="AH874" t="str">
            <v>-</v>
          </cell>
          <cell r="AI874" t="str">
            <v>-</v>
          </cell>
          <cell r="AJ874" t="str">
            <v>-</v>
          </cell>
          <cell r="AK874" t="str">
            <v>-</v>
          </cell>
          <cell r="AL874" t="str">
            <v>-</v>
          </cell>
          <cell r="AM874" t="str">
            <v>-</v>
          </cell>
          <cell r="AN874" t="str">
            <v>-</v>
          </cell>
          <cell r="AO874" t="str">
            <v>-</v>
          </cell>
          <cell r="AP874" t="str">
            <v>-</v>
          </cell>
          <cell r="AQ874" t="str">
            <v>-</v>
          </cell>
          <cell r="AR874" t="str">
            <v>-</v>
          </cell>
          <cell r="AS874" t="str">
            <v>-</v>
          </cell>
          <cell r="AT874" t="str">
            <v>-</v>
          </cell>
          <cell r="AU874" t="str">
            <v>-</v>
          </cell>
        </row>
        <row r="875">
          <cell r="A875" t="str">
            <v>2405-8</v>
          </cell>
          <cell r="B875">
            <v>2405</v>
          </cell>
          <cell r="C875" t="str">
            <v>住宅・住環境の安全性の向上</v>
          </cell>
          <cell r="D875">
            <v>8</v>
          </cell>
          <cell r="E875" t="str">
            <v>-</v>
          </cell>
          <cell r="F875" t="str">
            <v>-</v>
          </cell>
          <cell r="G875" t="str">
            <v>-</v>
          </cell>
          <cell r="H875" t="str">
            <v>-</v>
          </cell>
          <cell r="I875" t="str">
            <v>-</v>
          </cell>
          <cell r="J875" t="str">
            <v>-</v>
          </cell>
          <cell r="K875" t="str">
            <v>-</v>
          </cell>
          <cell r="L875" t="str">
            <v>-</v>
          </cell>
          <cell r="M875" t="str">
            <v>-</v>
          </cell>
          <cell r="S875" t="str">
            <v>-</v>
          </cell>
          <cell r="T875" t="str">
            <v>-</v>
          </cell>
          <cell r="U875" t="str">
            <v>-</v>
          </cell>
          <cell r="V875" t="str">
            <v>-</v>
          </cell>
          <cell r="X875" t="str">
            <v>-</v>
          </cell>
          <cell r="Y875" t="str">
            <v>-</v>
          </cell>
          <cell r="Z875" t="str">
            <v>-</v>
          </cell>
          <cell r="AA875" t="str">
            <v>-</v>
          </cell>
          <cell r="AB875" t="str">
            <v>-</v>
          </cell>
          <cell r="AC875" t="str">
            <v>-</v>
          </cell>
          <cell r="AD875" t="str">
            <v>-</v>
          </cell>
          <cell r="AE875" t="str">
            <v>-</v>
          </cell>
          <cell r="AF875" t="str">
            <v>-</v>
          </cell>
          <cell r="AG875" t="str">
            <v>-</v>
          </cell>
          <cell r="AH875" t="str">
            <v>-</v>
          </cell>
          <cell r="AI875" t="str">
            <v>-</v>
          </cell>
          <cell r="AJ875" t="str">
            <v>-</v>
          </cell>
          <cell r="AK875" t="str">
            <v>-</v>
          </cell>
          <cell r="AL875" t="str">
            <v>-</v>
          </cell>
          <cell r="AM875" t="str">
            <v>-</v>
          </cell>
          <cell r="AN875" t="str">
            <v>-</v>
          </cell>
          <cell r="AO875" t="str">
            <v>-</v>
          </cell>
          <cell r="AP875" t="str">
            <v>-</v>
          </cell>
          <cell r="AQ875" t="str">
            <v>-</v>
          </cell>
          <cell r="AR875" t="str">
            <v>-</v>
          </cell>
          <cell r="AS875" t="str">
            <v>-</v>
          </cell>
          <cell r="AT875" t="str">
            <v>-</v>
          </cell>
          <cell r="AU875" t="str">
            <v>-</v>
          </cell>
        </row>
        <row r="876">
          <cell r="A876" t="str">
            <v>2405-9</v>
          </cell>
          <cell r="B876">
            <v>2405</v>
          </cell>
          <cell r="C876" t="str">
            <v>住宅・住環境の安全性の向上</v>
          </cell>
          <cell r="D876">
            <v>9</v>
          </cell>
          <cell r="E876" t="str">
            <v>-</v>
          </cell>
          <cell r="F876" t="str">
            <v>-</v>
          </cell>
          <cell r="G876" t="str">
            <v>-</v>
          </cell>
          <cell r="H876" t="str">
            <v>-</v>
          </cell>
          <cell r="I876" t="str">
            <v>-</v>
          </cell>
          <cell r="J876" t="str">
            <v>-</v>
          </cell>
          <cell r="K876" t="str">
            <v>-</v>
          </cell>
          <cell r="L876" t="str">
            <v>-</v>
          </cell>
          <cell r="M876" t="str">
            <v>-</v>
          </cell>
          <cell r="S876" t="str">
            <v>-</v>
          </cell>
          <cell r="T876" t="str">
            <v>-</v>
          </cell>
          <cell r="U876" t="str">
            <v>-</v>
          </cell>
          <cell r="V876" t="str">
            <v>-</v>
          </cell>
          <cell r="X876" t="str">
            <v>-</v>
          </cell>
          <cell r="Y876" t="str">
            <v>-</v>
          </cell>
          <cell r="Z876" t="str">
            <v>-</v>
          </cell>
          <cell r="AA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S876" t="str">
            <v>-</v>
          </cell>
          <cell r="AT876" t="str">
            <v>-</v>
          </cell>
          <cell r="AU876" t="str">
            <v>-</v>
          </cell>
        </row>
        <row r="877">
          <cell r="A877" t="str">
            <v>2406-1</v>
          </cell>
          <cell r="B877">
            <v>2406</v>
          </cell>
          <cell r="C877" t="str">
            <v>民間賃貸住宅を含めた重層的な住宅セーフティネット（安全網）機能の充実</v>
          </cell>
          <cell r="D877">
            <v>1</v>
          </cell>
          <cell r="E877" t="str">
            <v>住宅確保要配慮者の入居を拒まない民間賃貸住宅戸数</v>
          </cell>
          <cell r="F877" t="str">
            <v>件</v>
          </cell>
          <cell r="G877" t="str">
            <v>都市計画局</v>
          </cell>
          <cell r="H877" t="str">
            <v>住宅室</v>
          </cell>
          <cell r="I877" t="str">
            <v>222-3666</v>
          </cell>
          <cell r="J877" t="str">
            <v>住宅の確保に配慮を要する方の入居を拒まない住宅として登録を受けている民間賃貸住宅の件数</v>
          </cell>
          <cell r="K877" t="str">
            <v>住宅確保要配慮者の入居を拒まない賃貸住宅が増えていることを示す指標</v>
          </cell>
          <cell r="L877" t="str">
            <v>事業担当課（住宅政策課）調べ</v>
          </cell>
          <cell r="M877" t="str">
            <v>増加する方が良い指標</v>
          </cell>
          <cell r="N877">
            <v>9742</v>
          </cell>
          <cell r="O877">
            <v>10200</v>
          </cell>
          <cell r="P877">
            <v>10700</v>
          </cell>
          <cell r="Q877">
            <v>11200</v>
          </cell>
          <cell r="R877">
            <v>11700</v>
          </cell>
          <cell r="S877" t="str">
            <v>R7</v>
          </cell>
          <cell r="T877">
            <v>12200</v>
          </cell>
          <cell r="U877" t="str">
            <v>②トレンド(すう勢値)による目標値</v>
          </cell>
          <cell r="V877" t="str">
            <v>過去の実績値(毎年約350件ずつ増加)から，今後，毎年500件ずつ増加し，令和7年度に12,200戸となることを目指す。</v>
          </cell>
          <cell r="W877">
            <v>9742</v>
          </cell>
          <cell r="X877" t="str">
            <v>-</v>
          </cell>
          <cell r="Y877" t="str">
            <v>-</v>
          </cell>
          <cell r="Z877" t="str">
            <v>-</v>
          </cell>
          <cell r="AA877" t="str">
            <v>-</v>
          </cell>
          <cell r="AB877">
            <v>1</v>
          </cell>
          <cell r="AC877" t="str">
            <v>-</v>
          </cell>
          <cell r="AD877" t="str">
            <v>-</v>
          </cell>
          <cell r="AE877" t="str">
            <v>-</v>
          </cell>
          <cell r="AF877" t="str">
            <v>-</v>
          </cell>
          <cell r="AG877">
            <v>0.7985245901639344</v>
          </cell>
          <cell r="AH877" t="str">
            <v>-</v>
          </cell>
          <cell r="AI877" t="str">
            <v>-</v>
          </cell>
          <cell r="AJ877" t="str">
            <v>-</v>
          </cell>
          <cell r="AK877" t="str">
            <v>-</v>
          </cell>
          <cell r="AL877" t="str">
            <v>-</v>
          </cell>
          <cell r="AN877" t="str">
            <v>目標値に対する達成度が
a：100％以上
b：90％以上～100％未満
c：80％以上～90％未満
d：70％以上～80％未満
e：70％未満</v>
          </cell>
          <cell r="AO877" t="str">
            <v>目標値以上であれば政策目的の達成として，100％以上をaとし，以下10％刻みで基準を設定した。</v>
          </cell>
          <cell r="AP877" t="str">
            <v>-</v>
          </cell>
          <cell r="AQ877" t="str">
            <v>-</v>
          </cell>
          <cell r="AR877" t="str">
            <v>-</v>
          </cell>
          <cell r="AS877" t="str">
            <v>-</v>
          </cell>
          <cell r="AT877" t="str">
            <v>-</v>
          </cell>
          <cell r="AU877">
            <v>1</v>
          </cell>
        </row>
        <row r="878">
          <cell r="A878" t="str">
            <v>2406-2</v>
          </cell>
          <cell r="B878">
            <v>2406</v>
          </cell>
          <cell r="C878" t="str">
            <v>民間賃貸住宅を含めた重層的な住宅セーフティネット（安全網）機能の充実</v>
          </cell>
          <cell r="D878">
            <v>2</v>
          </cell>
          <cell r="E878" t="str">
            <v>-</v>
          </cell>
          <cell r="F878" t="str">
            <v>-</v>
          </cell>
          <cell r="G878" t="str">
            <v>-</v>
          </cell>
          <cell r="H878" t="str">
            <v>-</v>
          </cell>
          <cell r="I878" t="str">
            <v>-</v>
          </cell>
          <cell r="J878" t="str">
            <v>-</v>
          </cell>
          <cell r="K878" t="str">
            <v>-</v>
          </cell>
          <cell r="L878" t="str">
            <v>-</v>
          </cell>
          <cell r="M878" t="str">
            <v>-</v>
          </cell>
          <cell r="S878" t="str">
            <v>-</v>
          </cell>
          <cell r="T878" t="str">
            <v>-</v>
          </cell>
          <cell r="U878" t="str">
            <v>-</v>
          </cell>
          <cell r="V878" t="str">
            <v>-</v>
          </cell>
          <cell r="X878" t="str">
            <v>-</v>
          </cell>
          <cell r="Y878" t="str">
            <v>-</v>
          </cell>
          <cell r="Z878" t="str">
            <v>-</v>
          </cell>
          <cell r="AA878" t="str">
            <v>-</v>
          </cell>
          <cell r="AB878" t="str">
            <v>-</v>
          </cell>
          <cell r="AC878" t="str">
            <v>-</v>
          </cell>
          <cell r="AD878" t="str">
            <v>-</v>
          </cell>
          <cell r="AE878" t="str">
            <v>-</v>
          </cell>
          <cell r="AF878" t="str">
            <v>-</v>
          </cell>
          <cell r="AG878" t="str">
            <v>-</v>
          </cell>
          <cell r="AH878" t="str">
            <v>-</v>
          </cell>
          <cell r="AI878" t="str">
            <v>-</v>
          </cell>
          <cell r="AJ878" t="str">
            <v>-</v>
          </cell>
          <cell r="AK878" t="str">
            <v>-</v>
          </cell>
          <cell r="AL878" t="str">
            <v>-</v>
          </cell>
          <cell r="AM878" t="str">
            <v>-</v>
          </cell>
          <cell r="AN878" t="str">
            <v>-</v>
          </cell>
          <cell r="AO878" t="str">
            <v>-</v>
          </cell>
          <cell r="AP878" t="str">
            <v>-</v>
          </cell>
          <cell r="AQ878" t="str">
            <v>-</v>
          </cell>
          <cell r="AR878" t="str">
            <v>-</v>
          </cell>
          <cell r="AS878" t="str">
            <v>-</v>
          </cell>
          <cell r="AT878" t="str">
            <v>-</v>
          </cell>
          <cell r="AU878" t="str">
            <v>-</v>
          </cell>
        </row>
        <row r="879">
          <cell r="A879" t="str">
            <v>2406-3</v>
          </cell>
          <cell r="B879">
            <v>2406</v>
          </cell>
          <cell r="C879" t="str">
            <v>民間賃貸住宅を含めた重層的な住宅セーフティネット（安全網）機能の充実</v>
          </cell>
          <cell r="D879">
            <v>3</v>
          </cell>
          <cell r="E879" t="str">
            <v>-</v>
          </cell>
          <cell r="F879" t="str">
            <v>-</v>
          </cell>
          <cell r="G879" t="str">
            <v>-</v>
          </cell>
          <cell r="H879" t="str">
            <v>-</v>
          </cell>
          <cell r="I879" t="str">
            <v>-</v>
          </cell>
          <cell r="J879" t="str">
            <v>-</v>
          </cell>
          <cell r="K879" t="str">
            <v>-</v>
          </cell>
          <cell r="L879" t="str">
            <v>-</v>
          </cell>
          <cell r="M879" t="str">
            <v>-</v>
          </cell>
          <cell r="S879" t="str">
            <v>-</v>
          </cell>
          <cell r="T879" t="str">
            <v>-</v>
          </cell>
          <cell r="U879" t="str">
            <v>-</v>
          </cell>
          <cell r="V879" t="str">
            <v>-</v>
          </cell>
          <cell r="X879" t="str">
            <v>-</v>
          </cell>
          <cell r="Y879" t="str">
            <v>-</v>
          </cell>
          <cell r="Z879" t="str">
            <v>-</v>
          </cell>
          <cell r="AA879" t="str">
            <v>-</v>
          </cell>
          <cell r="AB879" t="str">
            <v>-</v>
          </cell>
          <cell r="AC879" t="str">
            <v>-</v>
          </cell>
          <cell r="AD879" t="str">
            <v>-</v>
          </cell>
          <cell r="AE879" t="str">
            <v>-</v>
          </cell>
          <cell r="AF879" t="str">
            <v>-</v>
          </cell>
          <cell r="AG879" t="str">
            <v>-</v>
          </cell>
          <cell r="AH879" t="str">
            <v>-</v>
          </cell>
          <cell r="AI879" t="str">
            <v>-</v>
          </cell>
          <cell r="AJ879" t="str">
            <v>-</v>
          </cell>
          <cell r="AK879" t="str">
            <v>-</v>
          </cell>
          <cell r="AL879" t="str">
            <v>-</v>
          </cell>
          <cell r="AM879" t="str">
            <v>-</v>
          </cell>
          <cell r="AN879" t="str">
            <v>-</v>
          </cell>
          <cell r="AO879" t="str">
            <v>-</v>
          </cell>
          <cell r="AP879" t="str">
            <v>-</v>
          </cell>
          <cell r="AQ879" t="str">
            <v>-</v>
          </cell>
          <cell r="AR879" t="str">
            <v>-</v>
          </cell>
          <cell r="AS879" t="str">
            <v>-</v>
          </cell>
          <cell r="AT879" t="str">
            <v>-</v>
          </cell>
          <cell r="AU879" t="str">
            <v>-</v>
          </cell>
        </row>
        <row r="880">
          <cell r="A880" t="str">
            <v>2406-4</v>
          </cell>
          <cell r="B880">
            <v>2406</v>
          </cell>
          <cell r="C880" t="str">
            <v>民間賃貸住宅を含めた重層的な住宅セーフティネット（安全網）機能の充実</v>
          </cell>
          <cell r="D880">
            <v>4</v>
          </cell>
          <cell r="E880" t="str">
            <v>-</v>
          </cell>
          <cell r="F880" t="str">
            <v>-</v>
          </cell>
          <cell r="G880" t="str">
            <v>-</v>
          </cell>
          <cell r="H880" t="str">
            <v>-</v>
          </cell>
          <cell r="I880" t="str">
            <v>-</v>
          </cell>
          <cell r="J880" t="str">
            <v>-</v>
          </cell>
          <cell r="K880" t="str">
            <v>-</v>
          </cell>
          <cell r="L880" t="str">
            <v>-</v>
          </cell>
          <cell r="M880" t="str">
            <v>-</v>
          </cell>
          <cell r="S880" t="str">
            <v>-</v>
          </cell>
          <cell r="T880" t="str">
            <v>-</v>
          </cell>
          <cell r="U880" t="str">
            <v>-</v>
          </cell>
          <cell r="V880" t="str">
            <v>-</v>
          </cell>
          <cell r="X880" t="str">
            <v>-</v>
          </cell>
          <cell r="Y880" t="str">
            <v>-</v>
          </cell>
          <cell r="Z880" t="str">
            <v>-</v>
          </cell>
          <cell r="AA880" t="str">
            <v>-</v>
          </cell>
          <cell r="AB880" t="str">
            <v>-</v>
          </cell>
          <cell r="AC880" t="str">
            <v>-</v>
          </cell>
          <cell r="AD880" t="str">
            <v>-</v>
          </cell>
          <cell r="AE880" t="str">
            <v>-</v>
          </cell>
          <cell r="AF880" t="str">
            <v>-</v>
          </cell>
          <cell r="AG880" t="str">
            <v>-</v>
          </cell>
          <cell r="AH880" t="str">
            <v>-</v>
          </cell>
          <cell r="AI880" t="str">
            <v>-</v>
          </cell>
          <cell r="AJ880" t="str">
            <v>-</v>
          </cell>
          <cell r="AK880" t="str">
            <v>-</v>
          </cell>
          <cell r="AL880" t="str">
            <v>-</v>
          </cell>
          <cell r="AM880" t="str">
            <v>-</v>
          </cell>
          <cell r="AN880" t="str">
            <v>-</v>
          </cell>
          <cell r="AO880" t="str">
            <v>-</v>
          </cell>
          <cell r="AP880" t="str">
            <v>-</v>
          </cell>
          <cell r="AQ880" t="str">
            <v>-</v>
          </cell>
          <cell r="AR880" t="str">
            <v>-</v>
          </cell>
          <cell r="AS880" t="str">
            <v>-</v>
          </cell>
          <cell r="AT880" t="str">
            <v>-</v>
          </cell>
          <cell r="AU880" t="str">
            <v>-</v>
          </cell>
        </row>
        <row r="881">
          <cell r="A881" t="str">
            <v>2406-5</v>
          </cell>
          <cell r="B881">
            <v>2406</v>
          </cell>
          <cell r="C881" t="str">
            <v>民間賃貸住宅を含めた重層的な住宅セーフティネット（安全網）機能の充実</v>
          </cell>
          <cell r="D881">
            <v>5</v>
          </cell>
          <cell r="E881" t="str">
            <v>-</v>
          </cell>
          <cell r="F881" t="str">
            <v>-</v>
          </cell>
          <cell r="G881" t="str">
            <v>-</v>
          </cell>
          <cell r="H881" t="str">
            <v>-</v>
          </cell>
          <cell r="I881" t="str">
            <v>-</v>
          </cell>
          <cell r="J881" t="str">
            <v>-</v>
          </cell>
          <cell r="K881" t="str">
            <v>-</v>
          </cell>
          <cell r="L881" t="str">
            <v>-</v>
          </cell>
          <cell r="M881" t="str">
            <v>-</v>
          </cell>
          <cell r="S881" t="str">
            <v>-</v>
          </cell>
          <cell r="T881" t="str">
            <v>-</v>
          </cell>
          <cell r="U881" t="str">
            <v>-</v>
          </cell>
          <cell r="V881" t="str">
            <v>-</v>
          </cell>
          <cell r="X881" t="str">
            <v>-</v>
          </cell>
          <cell r="Y881" t="str">
            <v>-</v>
          </cell>
          <cell r="Z881" t="str">
            <v>-</v>
          </cell>
          <cell r="AA881" t="str">
            <v>-</v>
          </cell>
          <cell r="AB881" t="str">
            <v>-</v>
          </cell>
          <cell r="AC881" t="str">
            <v>-</v>
          </cell>
          <cell r="AD881" t="str">
            <v>-</v>
          </cell>
          <cell r="AE881" t="str">
            <v>-</v>
          </cell>
          <cell r="AF881" t="str">
            <v>-</v>
          </cell>
          <cell r="AG881" t="str">
            <v>-</v>
          </cell>
          <cell r="AH881" t="str">
            <v>-</v>
          </cell>
          <cell r="AI881" t="str">
            <v>-</v>
          </cell>
          <cell r="AJ881" t="str">
            <v>-</v>
          </cell>
          <cell r="AK881" t="str">
            <v>-</v>
          </cell>
          <cell r="AL881" t="str">
            <v>-</v>
          </cell>
          <cell r="AM881" t="str">
            <v>-</v>
          </cell>
          <cell r="AN881" t="str">
            <v>-</v>
          </cell>
          <cell r="AO881" t="str">
            <v>-</v>
          </cell>
          <cell r="AP881" t="str">
            <v>-</v>
          </cell>
          <cell r="AQ881" t="str">
            <v>-</v>
          </cell>
          <cell r="AR881" t="str">
            <v>-</v>
          </cell>
          <cell r="AS881" t="str">
            <v>-</v>
          </cell>
          <cell r="AT881" t="str">
            <v>-</v>
          </cell>
          <cell r="AU881" t="str">
            <v>-</v>
          </cell>
        </row>
        <row r="882">
          <cell r="A882" t="str">
            <v>2406-6</v>
          </cell>
          <cell r="B882">
            <v>2406</v>
          </cell>
          <cell r="C882" t="str">
            <v>民間賃貸住宅を含めた重層的な住宅セーフティネット（安全網）機能の充実</v>
          </cell>
          <cell r="D882">
            <v>6</v>
          </cell>
          <cell r="E882" t="str">
            <v>-</v>
          </cell>
          <cell r="F882" t="str">
            <v>-</v>
          </cell>
          <cell r="G882" t="str">
            <v>-</v>
          </cell>
          <cell r="H882" t="str">
            <v>-</v>
          </cell>
          <cell r="I882" t="str">
            <v>-</v>
          </cell>
          <cell r="J882" t="str">
            <v>-</v>
          </cell>
          <cell r="K882" t="str">
            <v>-</v>
          </cell>
          <cell r="L882" t="str">
            <v>-</v>
          </cell>
          <cell r="M882" t="str">
            <v>-</v>
          </cell>
          <cell r="S882" t="str">
            <v>-</v>
          </cell>
          <cell r="T882" t="str">
            <v>-</v>
          </cell>
          <cell r="U882" t="str">
            <v>-</v>
          </cell>
          <cell r="V882" t="str">
            <v>-</v>
          </cell>
          <cell r="X882" t="str">
            <v>-</v>
          </cell>
          <cell r="Y882" t="str">
            <v>-</v>
          </cell>
          <cell r="Z882" t="str">
            <v>-</v>
          </cell>
          <cell r="AA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S882" t="str">
            <v>-</v>
          </cell>
          <cell r="AT882" t="str">
            <v>-</v>
          </cell>
          <cell r="AU882" t="str">
            <v>-</v>
          </cell>
        </row>
        <row r="883">
          <cell r="A883" t="str">
            <v>2406-7</v>
          </cell>
          <cell r="B883">
            <v>2406</v>
          </cell>
          <cell r="C883" t="str">
            <v>民間賃貸住宅を含めた重層的な住宅セーフティネット（安全網）機能の充実</v>
          </cell>
          <cell r="D883">
            <v>7</v>
          </cell>
          <cell r="E883" t="str">
            <v>-</v>
          </cell>
          <cell r="F883" t="str">
            <v>-</v>
          </cell>
          <cell r="G883" t="str">
            <v>-</v>
          </cell>
          <cell r="H883" t="str">
            <v>-</v>
          </cell>
          <cell r="I883" t="str">
            <v>-</v>
          </cell>
          <cell r="J883" t="str">
            <v>-</v>
          </cell>
          <cell r="K883" t="str">
            <v>-</v>
          </cell>
          <cell r="L883" t="str">
            <v>-</v>
          </cell>
          <cell r="M883" t="str">
            <v>-</v>
          </cell>
          <cell r="S883" t="str">
            <v>-</v>
          </cell>
          <cell r="T883" t="str">
            <v>-</v>
          </cell>
          <cell r="U883" t="str">
            <v>-</v>
          </cell>
          <cell r="V883" t="str">
            <v>-</v>
          </cell>
          <cell r="X883" t="str">
            <v>-</v>
          </cell>
          <cell r="Y883" t="str">
            <v>-</v>
          </cell>
          <cell r="Z883" t="str">
            <v>-</v>
          </cell>
          <cell r="AA883" t="str">
            <v>-</v>
          </cell>
          <cell r="AB883" t="str">
            <v>-</v>
          </cell>
          <cell r="AC883" t="str">
            <v>-</v>
          </cell>
          <cell r="AD883" t="str">
            <v>-</v>
          </cell>
          <cell r="AE883" t="str">
            <v>-</v>
          </cell>
          <cell r="AF883" t="str">
            <v>-</v>
          </cell>
          <cell r="AG883" t="str">
            <v>-</v>
          </cell>
          <cell r="AH883" t="str">
            <v>-</v>
          </cell>
          <cell r="AI883" t="str">
            <v>-</v>
          </cell>
          <cell r="AJ883" t="str">
            <v>-</v>
          </cell>
          <cell r="AK883" t="str">
            <v>-</v>
          </cell>
          <cell r="AL883" t="str">
            <v>-</v>
          </cell>
          <cell r="AM883" t="str">
            <v>-</v>
          </cell>
          <cell r="AN883" t="str">
            <v>-</v>
          </cell>
          <cell r="AO883" t="str">
            <v>-</v>
          </cell>
          <cell r="AP883" t="str">
            <v>-</v>
          </cell>
          <cell r="AQ883" t="str">
            <v>-</v>
          </cell>
          <cell r="AR883" t="str">
            <v>-</v>
          </cell>
          <cell r="AS883" t="str">
            <v>-</v>
          </cell>
          <cell r="AT883" t="str">
            <v>-</v>
          </cell>
          <cell r="AU883" t="str">
            <v>-</v>
          </cell>
        </row>
        <row r="884">
          <cell r="A884" t="str">
            <v>2406-8</v>
          </cell>
          <cell r="B884">
            <v>2406</v>
          </cell>
          <cell r="C884" t="str">
            <v>民間賃貸住宅を含めた重層的な住宅セーフティネット（安全網）機能の充実</v>
          </cell>
          <cell r="D884">
            <v>8</v>
          </cell>
          <cell r="E884" t="str">
            <v>-</v>
          </cell>
          <cell r="F884" t="str">
            <v>-</v>
          </cell>
          <cell r="G884" t="str">
            <v>-</v>
          </cell>
          <cell r="H884" t="str">
            <v>-</v>
          </cell>
          <cell r="I884" t="str">
            <v>-</v>
          </cell>
          <cell r="J884" t="str">
            <v>-</v>
          </cell>
          <cell r="K884" t="str">
            <v>-</v>
          </cell>
          <cell r="L884" t="str">
            <v>-</v>
          </cell>
          <cell r="M884" t="str">
            <v>-</v>
          </cell>
          <cell r="S884" t="str">
            <v>-</v>
          </cell>
          <cell r="T884" t="str">
            <v>-</v>
          </cell>
          <cell r="U884" t="str">
            <v>-</v>
          </cell>
          <cell r="V884" t="str">
            <v>-</v>
          </cell>
          <cell r="X884" t="str">
            <v>-</v>
          </cell>
          <cell r="Y884" t="str">
            <v>-</v>
          </cell>
          <cell r="Z884" t="str">
            <v>-</v>
          </cell>
          <cell r="AA884" t="str">
            <v>-</v>
          </cell>
          <cell r="AB884" t="str">
            <v>-</v>
          </cell>
          <cell r="AC884" t="str">
            <v>-</v>
          </cell>
          <cell r="AD884" t="str">
            <v>-</v>
          </cell>
          <cell r="AE884" t="str">
            <v>-</v>
          </cell>
          <cell r="AF884" t="str">
            <v>-</v>
          </cell>
          <cell r="AG884" t="str">
            <v>-</v>
          </cell>
          <cell r="AH884" t="str">
            <v>-</v>
          </cell>
          <cell r="AI884" t="str">
            <v>-</v>
          </cell>
          <cell r="AJ884" t="str">
            <v>-</v>
          </cell>
          <cell r="AK884" t="str">
            <v>-</v>
          </cell>
          <cell r="AL884" t="str">
            <v>-</v>
          </cell>
          <cell r="AM884" t="str">
            <v>-</v>
          </cell>
          <cell r="AN884" t="str">
            <v>-</v>
          </cell>
          <cell r="AO884" t="str">
            <v>-</v>
          </cell>
          <cell r="AP884" t="str">
            <v>-</v>
          </cell>
          <cell r="AQ884" t="str">
            <v>-</v>
          </cell>
          <cell r="AR884" t="str">
            <v>-</v>
          </cell>
          <cell r="AS884" t="str">
            <v>-</v>
          </cell>
          <cell r="AT884" t="str">
            <v>-</v>
          </cell>
          <cell r="AU884" t="str">
            <v>-</v>
          </cell>
        </row>
        <row r="885">
          <cell r="A885" t="str">
            <v>2406-9</v>
          </cell>
          <cell r="B885">
            <v>2406</v>
          </cell>
          <cell r="C885" t="str">
            <v>民間賃貸住宅を含めた重層的な住宅セーフティネット（安全網）機能の充実</v>
          </cell>
          <cell r="D885">
            <v>9</v>
          </cell>
          <cell r="E885" t="str">
            <v>-</v>
          </cell>
          <cell r="F885" t="str">
            <v>-</v>
          </cell>
          <cell r="G885" t="str">
            <v>-</v>
          </cell>
          <cell r="H885" t="str">
            <v>-</v>
          </cell>
          <cell r="I885" t="str">
            <v>-</v>
          </cell>
          <cell r="J885" t="str">
            <v>-</v>
          </cell>
          <cell r="K885" t="str">
            <v>-</v>
          </cell>
          <cell r="L885" t="str">
            <v>-</v>
          </cell>
          <cell r="M885" t="str">
            <v>-</v>
          </cell>
          <cell r="S885" t="str">
            <v>-</v>
          </cell>
          <cell r="T885" t="str">
            <v>-</v>
          </cell>
          <cell r="U885" t="str">
            <v>-</v>
          </cell>
          <cell r="V885" t="str">
            <v>-</v>
          </cell>
          <cell r="X885" t="str">
            <v>-</v>
          </cell>
          <cell r="Y885" t="str">
            <v>-</v>
          </cell>
          <cell r="Z885" t="str">
            <v>-</v>
          </cell>
          <cell r="AA885" t="str">
            <v>-</v>
          </cell>
          <cell r="AB885" t="str">
            <v>-</v>
          </cell>
          <cell r="AC885" t="str">
            <v>-</v>
          </cell>
          <cell r="AD885" t="str">
            <v>-</v>
          </cell>
          <cell r="AE885" t="str">
            <v>-</v>
          </cell>
          <cell r="AF885" t="str">
            <v>-</v>
          </cell>
          <cell r="AG885" t="str">
            <v>-</v>
          </cell>
          <cell r="AH885" t="str">
            <v>-</v>
          </cell>
          <cell r="AI885" t="str">
            <v>-</v>
          </cell>
          <cell r="AJ885" t="str">
            <v>-</v>
          </cell>
          <cell r="AK885" t="str">
            <v>-</v>
          </cell>
          <cell r="AL885" t="str">
            <v>-</v>
          </cell>
          <cell r="AM885" t="str">
            <v>-</v>
          </cell>
          <cell r="AN885" t="str">
            <v>-</v>
          </cell>
          <cell r="AO885" t="str">
            <v>-</v>
          </cell>
          <cell r="AP885" t="str">
            <v>-</v>
          </cell>
          <cell r="AQ885" t="str">
            <v>-</v>
          </cell>
          <cell r="AR885" t="str">
            <v>-</v>
          </cell>
          <cell r="AS885" t="str">
            <v>-</v>
          </cell>
          <cell r="AT885" t="str">
            <v>-</v>
          </cell>
          <cell r="AU885" t="str">
            <v>-</v>
          </cell>
        </row>
        <row r="886">
          <cell r="A886" t="str">
            <v>2407-1</v>
          </cell>
          <cell r="B886">
            <v>2407</v>
          </cell>
          <cell r="C886" t="str">
            <v>市営住宅を中心とした中・大規模の住宅団地の計画的な再生・マネジメント</v>
          </cell>
          <cell r="D886">
            <v>1</v>
          </cell>
          <cell r="E886" t="str">
            <v>※設定中</v>
          </cell>
          <cell r="F886">
            <v>0</v>
          </cell>
          <cell r="G886">
            <v>0</v>
          </cell>
          <cell r="H886">
            <v>0</v>
          </cell>
          <cell r="I886">
            <v>0</v>
          </cell>
          <cell r="J886">
            <v>0</v>
          </cell>
          <cell r="K886">
            <v>0</v>
          </cell>
          <cell r="L886">
            <v>0</v>
          </cell>
          <cell r="M886">
            <v>0</v>
          </cell>
          <cell r="S886">
            <v>0</v>
          </cell>
          <cell r="T886">
            <v>0</v>
          </cell>
          <cell r="U886">
            <v>0</v>
          </cell>
          <cell r="V886">
            <v>0</v>
          </cell>
          <cell r="X886" t="str">
            <v>-</v>
          </cell>
          <cell r="Y886" t="str">
            <v>-</v>
          </cell>
          <cell r="Z886" t="str">
            <v>-</v>
          </cell>
          <cell r="AA886" t="str">
            <v>-</v>
          </cell>
          <cell r="AB886" t="str">
            <v>-</v>
          </cell>
          <cell r="AC886" t="str">
            <v>-</v>
          </cell>
          <cell r="AD886" t="str">
            <v>-</v>
          </cell>
          <cell r="AE886" t="str">
            <v>-</v>
          </cell>
          <cell r="AF886" t="str">
            <v>-</v>
          </cell>
          <cell r="AG886" t="str">
            <v>-</v>
          </cell>
          <cell r="AH886" t="str">
            <v>-</v>
          </cell>
          <cell r="AI886" t="str">
            <v>-</v>
          </cell>
          <cell r="AJ886" t="str">
            <v>-</v>
          </cell>
          <cell r="AK886" t="str">
            <v>-</v>
          </cell>
          <cell r="AL886" t="str">
            <v>-</v>
          </cell>
          <cell r="AN886">
            <v>0</v>
          </cell>
          <cell r="AO886">
            <v>0</v>
          </cell>
          <cell r="AP886" t="str">
            <v>-</v>
          </cell>
          <cell r="AQ886" t="str">
            <v>-</v>
          </cell>
          <cell r="AR886" t="str">
            <v>-</v>
          </cell>
          <cell r="AS886" t="str">
            <v>-</v>
          </cell>
          <cell r="AT886" t="str">
            <v>-</v>
          </cell>
          <cell r="AU886">
            <v>1</v>
          </cell>
        </row>
        <row r="887">
          <cell r="A887" t="str">
            <v>2407-2</v>
          </cell>
          <cell r="B887">
            <v>2407</v>
          </cell>
          <cell r="C887" t="str">
            <v>市営住宅を中心とした中・大規模の住宅団地の計画的な再生・マネジメント</v>
          </cell>
          <cell r="D887">
            <v>2</v>
          </cell>
          <cell r="E887" t="str">
            <v>-</v>
          </cell>
          <cell r="F887" t="str">
            <v>-</v>
          </cell>
          <cell r="G887" t="str">
            <v>-</v>
          </cell>
          <cell r="H887" t="str">
            <v>-</v>
          </cell>
          <cell r="I887" t="str">
            <v>-</v>
          </cell>
          <cell r="J887" t="str">
            <v>-</v>
          </cell>
          <cell r="K887" t="str">
            <v>-</v>
          </cell>
          <cell r="L887" t="str">
            <v>-</v>
          </cell>
          <cell r="M887" t="str">
            <v>-</v>
          </cell>
          <cell r="S887" t="str">
            <v>-</v>
          </cell>
          <cell r="T887" t="str">
            <v>-</v>
          </cell>
          <cell r="U887" t="str">
            <v>-</v>
          </cell>
          <cell r="V887" t="str">
            <v>-</v>
          </cell>
          <cell r="X887" t="str">
            <v>-</v>
          </cell>
          <cell r="Y887" t="str">
            <v>-</v>
          </cell>
          <cell r="Z887" t="str">
            <v>-</v>
          </cell>
          <cell r="AA887" t="str">
            <v>-</v>
          </cell>
          <cell r="AB887" t="str">
            <v>-</v>
          </cell>
          <cell r="AC887" t="str">
            <v>-</v>
          </cell>
          <cell r="AD887" t="str">
            <v>-</v>
          </cell>
          <cell r="AE887" t="str">
            <v>-</v>
          </cell>
          <cell r="AF887" t="str">
            <v>-</v>
          </cell>
          <cell r="AG887" t="str">
            <v>-</v>
          </cell>
          <cell r="AH887" t="str">
            <v>-</v>
          </cell>
          <cell r="AI887" t="str">
            <v>-</v>
          </cell>
          <cell r="AJ887" t="str">
            <v>-</v>
          </cell>
          <cell r="AK887" t="str">
            <v>-</v>
          </cell>
          <cell r="AL887" t="str">
            <v>-</v>
          </cell>
          <cell r="AM887" t="str">
            <v>-</v>
          </cell>
          <cell r="AN887" t="str">
            <v>-</v>
          </cell>
          <cell r="AO887" t="str">
            <v>-</v>
          </cell>
          <cell r="AP887" t="str">
            <v>-</v>
          </cell>
          <cell r="AQ887" t="str">
            <v>-</v>
          </cell>
          <cell r="AR887" t="str">
            <v>-</v>
          </cell>
          <cell r="AS887" t="str">
            <v>-</v>
          </cell>
          <cell r="AT887" t="str">
            <v>-</v>
          </cell>
          <cell r="AU887" t="str">
            <v>-</v>
          </cell>
        </row>
        <row r="888">
          <cell r="A888" t="str">
            <v>2407-3</v>
          </cell>
          <cell r="B888">
            <v>2407</v>
          </cell>
          <cell r="C888" t="str">
            <v>市営住宅を中心とした中・大規模の住宅団地の計画的な再生・マネジメント</v>
          </cell>
          <cell r="D888">
            <v>3</v>
          </cell>
          <cell r="E888" t="str">
            <v>-</v>
          </cell>
          <cell r="F888" t="str">
            <v>-</v>
          </cell>
          <cell r="G888" t="str">
            <v>-</v>
          </cell>
          <cell r="H888" t="str">
            <v>-</v>
          </cell>
          <cell r="I888" t="str">
            <v>-</v>
          </cell>
          <cell r="J888" t="str">
            <v>-</v>
          </cell>
          <cell r="K888" t="str">
            <v>-</v>
          </cell>
          <cell r="L888" t="str">
            <v>-</v>
          </cell>
          <cell r="M888" t="str">
            <v>-</v>
          </cell>
          <cell r="S888" t="str">
            <v>-</v>
          </cell>
          <cell r="T888" t="str">
            <v>-</v>
          </cell>
          <cell r="U888" t="str">
            <v>-</v>
          </cell>
          <cell r="V888" t="str">
            <v>-</v>
          </cell>
          <cell r="X888" t="str">
            <v>-</v>
          </cell>
          <cell r="Y888" t="str">
            <v>-</v>
          </cell>
          <cell r="Z888" t="str">
            <v>-</v>
          </cell>
          <cell r="AA888" t="str">
            <v>-</v>
          </cell>
          <cell r="AB888" t="str">
            <v>-</v>
          </cell>
          <cell r="AC888" t="str">
            <v>-</v>
          </cell>
          <cell r="AD888" t="str">
            <v>-</v>
          </cell>
          <cell r="AE888" t="str">
            <v>-</v>
          </cell>
          <cell r="AF888" t="str">
            <v>-</v>
          </cell>
          <cell r="AG888" t="str">
            <v>-</v>
          </cell>
          <cell r="AH888" t="str">
            <v>-</v>
          </cell>
          <cell r="AI888" t="str">
            <v>-</v>
          </cell>
          <cell r="AJ888" t="str">
            <v>-</v>
          </cell>
          <cell r="AK888" t="str">
            <v>-</v>
          </cell>
          <cell r="AL888" t="str">
            <v>-</v>
          </cell>
          <cell r="AM888" t="str">
            <v>-</v>
          </cell>
          <cell r="AN888" t="str">
            <v>-</v>
          </cell>
          <cell r="AO888" t="str">
            <v>-</v>
          </cell>
          <cell r="AP888" t="str">
            <v>-</v>
          </cell>
          <cell r="AQ888" t="str">
            <v>-</v>
          </cell>
          <cell r="AR888" t="str">
            <v>-</v>
          </cell>
          <cell r="AS888" t="str">
            <v>-</v>
          </cell>
          <cell r="AT888" t="str">
            <v>-</v>
          </cell>
          <cell r="AU888" t="str">
            <v>-</v>
          </cell>
        </row>
        <row r="889">
          <cell r="A889" t="str">
            <v>2407-4</v>
          </cell>
          <cell r="B889">
            <v>2407</v>
          </cell>
          <cell r="C889" t="str">
            <v>市営住宅を中心とした中・大規模の住宅団地の計画的な再生・マネジメント</v>
          </cell>
          <cell r="D889">
            <v>4</v>
          </cell>
          <cell r="E889" t="str">
            <v>-</v>
          </cell>
          <cell r="F889" t="str">
            <v>-</v>
          </cell>
          <cell r="G889" t="str">
            <v>-</v>
          </cell>
          <cell r="H889" t="str">
            <v>-</v>
          </cell>
          <cell r="I889" t="str">
            <v>-</v>
          </cell>
          <cell r="J889" t="str">
            <v>-</v>
          </cell>
          <cell r="K889" t="str">
            <v>-</v>
          </cell>
          <cell r="L889" t="str">
            <v>-</v>
          </cell>
          <cell r="M889" t="str">
            <v>-</v>
          </cell>
          <cell r="S889" t="str">
            <v>-</v>
          </cell>
          <cell r="T889" t="str">
            <v>-</v>
          </cell>
          <cell r="U889" t="str">
            <v>-</v>
          </cell>
          <cell r="V889" t="str">
            <v>-</v>
          </cell>
          <cell r="X889" t="str">
            <v>-</v>
          </cell>
          <cell r="Y889" t="str">
            <v>-</v>
          </cell>
          <cell r="Z889" t="str">
            <v>-</v>
          </cell>
          <cell r="AA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S889" t="str">
            <v>-</v>
          </cell>
          <cell r="AT889" t="str">
            <v>-</v>
          </cell>
          <cell r="AU889" t="str">
            <v>-</v>
          </cell>
        </row>
        <row r="890">
          <cell r="A890" t="str">
            <v>2407-5</v>
          </cell>
          <cell r="B890">
            <v>2407</v>
          </cell>
          <cell r="C890" t="str">
            <v>市営住宅を中心とした中・大規模の住宅団地の計画的な再生・マネジメント</v>
          </cell>
          <cell r="D890">
            <v>5</v>
          </cell>
          <cell r="E890" t="str">
            <v>-</v>
          </cell>
          <cell r="F890" t="str">
            <v>-</v>
          </cell>
          <cell r="G890" t="str">
            <v>-</v>
          </cell>
          <cell r="H890" t="str">
            <v>-</v>
          </cell>
          <cell r="I890" t="str">
            <v>-</v>
          </cell>
          <cell r="J890" t="str">
            <v>-</v>
          </cell>
          <cell r="K890" t="str">
            <v>-</v>
          </cell>
          <cell r="L890" t="str">
            <v>-</v>
          </cell>
          <cell r="M890" t="str">
            <v>-</v>
          </cell>
          <cell r="S890" t="str">
            <v>-</v>
          </cell>
          <cell r="T890" t="str">
            <v>-</v>
          </cell>
          <cell r="U890" t="str">
            <v>-</v>
          </cell>
          <cell r="V890" t="str">
            <v>-</v>
          </cell>
          <cell r="X890" t="str">
            <v>-</v>
          </cell>
          <cell r="Y890" t="str">
            <v>-</v>
          </cell>
          <cell r="Z890" t="str">
            <v>-</v>
          </cell>
          <cell r="AA890" t="str">
            <v>-</v>
          </cell>
          <cell r="AB890" t="str">
            <v>-</v>
          </cell>
          <cell r="AC890" t="str">
            <v>-</v>
          </cell>
          <cell r="AD890" t="str">
            <v>-</v>
          </cell>
          <cell r="AE890" t="str">
            <v>-</v>
          </cell>
          <cell r="AF890" t="str">
            <v>-</v>
          </cell>
          <cell r="AG890" t="str">
            <v>-</v>
          </cell>
          <cell r="AH890" t="str">
            <v>-</v>
          </cell>
          <cell r="AI890" t="str">
            <v>-</v>
          </cell>
          <cell r="AJ890" t="str">
            <v>-</v>
          </cell>
          <cell r="AK890" t="str">
            <v>-</v>
          </cell>
          <cell r="AL890" t="str">
            <v>-</v>
          </cell>
          <cell r="AM890" t="str">
            <v>-</v>
          </cell>
          <cell r="AN890" t="str">
            <v>-</v>
          </cell>
          <cell r="AO890" t="str">
            <v>-</v>
          </cell>
          <cell r="AP890" t="str">
            <v>-</v>
          </cell>
          <cell r="AQ890" t="str">
            <v>-</v>
          </cell>
          <cell r="AR890" t="str">
            <v>-</v>
          </cell>
          <cell r="AS890" t="str">
            <v>-</v>
          </cell>
          <cell r="AT890" t="str">
            <v>-</v>
          </cell>
          <cell r="AU890" t="str">
            <v>-</v>
          </cell>
        </row>
        <row r="891">
          <cell r="A891" t="str">
            <v>2407-6</v>
          </cell>
          <cell r="B891">
            <v>2407</v>
          </cell>
          <cell r="C891" t="str">
            <v>市営住宅を中心とした中・大規模の住宅団地の計画的な再生・マネジメント</v>
          </cell>
          <cell r="D891">
            <v>6</v>
          </cell>
          <cell r="E891" t="str">
            <v>-</v>
          </cell>
          <cell r="F891" t="str">
            <v>-</v>
          </cell>
          <cell r="G891" t="str">
            <v>-</v>
          </cell>
          <cell r="H891" t="str">
            <v>-</v>
          </cell>
          <cell r="I891" t="str">
            <v>-</v>
          </cell>
          <cell r="J891" t="str">
            <v>-</v>
          </cell>
          <cell r="K891" t="str">
            <v>-</v>
          </cell>
          <cell r="L891" t="str">
            <v>-</v>
          </cell>
          <cell r="M891" t="str">
            <v>-</v>
          </cell>
          <cell r="S891" t="str">
            <v>-</v>
          </cell>
          <cell r="T891" t="str">
            <v>-</v>
          </cell>
          <cell r="U891" t="str">
            <v>-</v>
          </cell>
          <cell r="V891" t="str">
            <v>-</v>
          </cell>
          <cell r="X891" t="str">
            <v>-</v>
          </cell>
          <cell r="Y891" t="str">
            <v>-</v>
          </cell>
          <cell r="Z891" t="str">
            <v>-</v>
          </cell>
          <cell r="AA891" t="str">
            <v>-</v>
          </cell>
          <cell r="AB891" t="str">
            <v>-</v>
          </cell>
          <cell r="AC891" t="str">
            <v>-</v>
          </cell>
          <cell r="AD891" t="str">
            <v>-</v>
          </cell>
          <cell r="AE891" t="str">
            <v>-</v>
          </cell>
          <cell r="AF891" t="str">
            <v>-</v>
          </cell>
          <cell r="AG891" t="str">
            <v>-</v>
          </cell>
          <cell r="AH891" t="str">
            <v>-</v>
          </cell>
          <cell r="AI891" t="str">
            <v>-</v>
          </cell>
          <cell r="AJ891" t="str">
            <v>-</v>
          </cell>
          <cell r="AK891" t="str">
            <v>-</v>
          </cell>
          <cell r="AL891" t="str">
            <v>-</v>
          </cell>
          <cell r="AM891" t="str">
            <v>-</v>
          </cell>
          <cell r="AN891" t="str">
            <v>-</v>
          </cell>
          <cell r="AO891" t="str">
            <v>-</v>
          </cell>
          <cell r="AP891" t="str">
            <v>-</v>
          </cell>
          <cell r="AQ891" t="str">
            <v>-</v>
          </cell>
          <cell r="AR891" t="str">
            <v>-</v>
          </cell>
          <cell r="AS891" t="str">
            <v>-</v>
          </cell>
          <cell r="AT891" t="str">
            <v>-</v>
          </cell>
          <cell r="AU891" t="str">
            <v>-</v>
          </cell>
        </row>
        <row r="892">
          <cell r="A892" t="str">
            <v>2407-7</v>
          </cell>
          <cell r="B892">
            <v>2407</v>
          </cell>
          <cell r="C892" t="str">
            <v>市営住宅を中心とした中・大規模の住宅団地の計画的な再生・マネジメント</v>
          </cell>
          <cell r="D892">
            <v>7</v>
          </cell>
          <cell r="E892" t="str">
            <v>-</v>
          </cell>
          <cell r="F892" t="str">
            <v>-</v>
          </cell>
          <cell r="G892" t="str">
            <v>-</v>
          </cell>
          <cell r="H892" t="str">
            <v>-</v>
          </cell>
          <cell r="I892" t="str">
            <v>-</v>
          </cell>
          <cell r="J892" t="str">
            <v>-</v>
          </cell>
          <cell r="K892" t="str">
            <v>-</v>
          </cell>
          <cell r="L892" t="str">
            <v>-</v>
          </cell>
          <cell r="M892" t="str">
            <v>-</v>
          </cell>
          <cell r="S892" t="str">
            <v>-</v>
          </cell>
          <cell r="T892" t="str">
            <v>-</v>
          </cell>
          <cell r="U892" t="str">
            <v>-</v>
          </cell>
          <cell r="V892" t="str">
            <v>-</v>
          </cell>
          <cell r="X892" t="str">
            <v>-</v>
          </cell>
          <cell r="Y892" t="str">
            <v>-</v>
          </cell>
          <cell r="Z892" t="str">
            <v>-</v>
          </cell>
          <cell r="AA892" t="str">
            <v>-</v>
          </cell>
          <cell r="AB892" t="str">
            <v>-</v>
          </cell>
          <cell r="AC892" t="str">
            <v>-</v>
          </cell>
          <cell r="AD892" t="str">
            <v>-</v>
          </cell>
          <cell r="AE892" t="str">
            <v>-</v>
          </cell>
          <cell r="AF892" t="str">
            <v>-</v>
          </cell>
          <cell r="AG892" t="str">
            <v>-</v>
          </cell>
          <cell r="AH892" t="str">
            <v>-</v>
          </cell>
          <cell r="AI892" t="str">
            <v>-</v>
          </cell>
          <cell r="AJ892" t="str">
            <v>-</v>
          </cell>
          <cell r="AK892" t="str">
            <v>-</v>
          </cell>
          <cell r="AL892" t="str">
            <v>-</v>
          </cell>
          <cell r="AM892" t="str">
            <v>-</v>
          </cell>
          <cell r="AN892" t="str">
            <v>-</v>
          </cell>
          <cell r="AO892" t="str">
            <v>-</v>
          </cell>
          <cell r="AP892" t="str">
            <v>-</v>
          </cell>
          <cell r="AQ892" t="str">
            <v>-</v>
          </cell>
          <cell r="AR892" t="str">
            <v>-</v>
          </cell>
          <cell r="AS892" t="str">
            <v>-</v>
          </cell>
          <cell r="AT892" t="str">
            <v>-</v>
          </cell>
          <cell r="AU892" t="str">
            <v>-</v>
          </cell>
        </row>
        <row r="893">
          <cell r="A893" t="str">
            <v>2407-8</v>
          </cell>
          <cell r="B893">
            <v>2407</v>
          </cell>
          <cell r="C893" t="str">
            <v>市営住宅を中心とした中・大規模の住宅団地の計画的な再生・マネジメント</v>
          </cell>
          <cell r="D893">
            <v>8</v>
          </cell>
          <cell r="E893" t="str">
            <v>-</v>
          </cell>
          <cell r="F893" t="str">
            <v>-</v>
          </cell>
          <cell r="G893" t="str">
            <v>-</v>
          </cell>
          <cell r="H893" t="str">
            <v>-</v>
          </cell>
          <cell r="I893" t="str">
            <v>-</v>
          </cell>
          <cell r="J893" t="str">
            <v>-</v>
          </cell>
          <cell r="K893" t="str">
            <v>-</v>
          </cell>
          <cell r="L893" t="str">
            <v>-</v>
          </cell>
          <cell r="M893" t="str">
            <v>-</v>
          </cell>
          <cell r="S893" t="str">
            <v>-</v>
          </cell>
          <cell r="T893" t="str">
            <v>-</v>
          </cell>
          <cell r="U893" t="str">
            <v>-</v>
          </cell>
          <cell r="V893" t="str">
            <v>-</v>
          </cell>
          <cell r="X893" t="str">
            <v>-</v>
          </cell>
          <cell r="Y893" t="str">
            <v>-</v>
          </cell>
          <cell r="Z893" t="str">
            <v>-</v>
          </cell>
          <cell r="AA893" t="str">
            <v>-</v>
          </cell>
          <cell r="AB893" t="str">
            <v>-</v>
          </cell>
          <cell r="AC893" t="str">
            <v>-</v>
          </cell>
          <cell r="AD893" t="str">
            <v>-</v>
          </cell>
          <cell r="AE893" t="str">
            <v>-</v>
          </cell>
          <cell r="AF893" t="str">
            <v>-</v>
          </cell>
          <cell r="AG893" t="str">
            <v>-</v>
          </cell>
          <cell r="AH893" t="str">
            <v>-</v>
          </cell>
          <cell r="AI893" t="str">
            <v>-</v>
          </cell>
          <cell r="AJ893" t="str">
            <v>-</v>
          </cell>
          <cell r="AK893" t="str">
            <v>-</v>
          </cell>
          <cell r="AL893" t="str">
            <v>-</v>
          </cell>
          <cell r="AM893" t="str">
            <v>-</v>
          </cell>
          <cell r="AN893" t="str">
            <v>-</v>
          </cell>
          <cell r="AO893" t="str">
            <v>-</v>
          </cell>
          <cell r="AP893" t="str">
            <v>-</v>
          </cell>
          <cell r="AQ893" t="str">
            <v>-</v>
          </cell>
          <cell r="AR893" t="str">
            <v>-</v>
          </cell>
          <cell r="AS893" t="str">
            <v>-</v>
          </cell>
          <cell r="AT893" t="str">
            <v>-</v>
          </cell>
          <cell r="AU893" t="str">
            <v>-</v>
          </cell>
        </row>
        <row r="894">
          <cell r="A894" t="str">
            <v>2407-9</v>
          </cell>
          <cell r="B894">
            <v>2407</v>
          </cell>
          <cell r="C894" t="str">
            <v>市営住宅を中心とした中・大規模の住宅団地の計画的な再生・マネジメント</v>
          </cell>
          <cell r="D894">
            <v>9</v>
          </cell>
          <cell r="E894" t="str">
            <v>-</v>
          </cell>
          <cell r="F894" t="str">
            <v>-</v>
          </cell>
          <cell r="G894" t="str">
            <v>-</v>
          </cell>
          <cell r="H894" t="str">
            <v>-</v>
          </cell>
          <cell r="I894" t="str">
            <v>-</v>
          </cell>
          <cell r="J894" t="str">
            <v>-</v>
          </cell>
          <cell r="K894" t="str">
            <v>-</v>
          </cell>
          <cell r="L894" t="str">
            <v>-</v>
          </cell>
          <cell r="M894" t="str">
            <v>-</v>
          </cell>
          <cell r="S894" t="str">
            <v>-</v>
          </cell>
          <cell r="T894" t="str">
            <v>-</v>
          </cell>
          <cell r="U894" t="str">
            <v>-</v>
          </cell>
          <cell r="V894" t="str">
            <v>-</v>
          </cell>
          <cell r="X894" t="str">
            <v>-</v>
          </cell>
          <cell r="Y894" t="str">
            <v>-</v>
          </cell>
          <cell r="Z894" t="str">
            <v>-</v>
          </cell>
          <cell r="AA894" t="str">
            <v>-</v>
          </cell>
          <cell r="AB894" t="str">
            <v>-</v>
          </cell>
          <cell r="AC894" t="str">
            <v>-</v>
          </cell>
          <cell r="AD894" t="str">
            <v>-</v>
          </cell>
          <cell r="AE894" t="str">
            <v>-</v>
          </cell>
          <cell r="AF894" t="str">
            <v>-</v>
          </cell>
          <cell r="AG894" t="str">
            <v>-</v>
          </cell>
          <cell r="AH894" t="str">
            <v>-</v>
          </cell>
          <cell r="AI894" t="str">
            <v>-</v>
          </cell>
          <cell r="AJ894" t="str">
            <v>-</v>
          </cell>
          <cell r="AK894" t="str">
            <v>-</v>
          </cell>
          <cell r="AL894" t="str">
            <v>-</v>
          </cell>
          <cell r="AM894" t="str">
            <v>-</v>
          </cell>
          <cell r="AN894" t="str">
            <v>-</v>
          </cell>
          <cell r="AO894" t="str">
            <v>-</v>
          </cell>
          <cell r="AP894" t="str">
            <v>-</v>
          </cell>
          <cell r="AQ894" t="str">
            <v>-</v>
          </cell>
          <cell r="AR894" t="str">
            <v>-</v>
          </cell>
          <cell r="AS894" t="str">
            <v>-</v>
          </cell>
          <cell r="AT894" t="str">
            <v>-</v>
          </cell>
          <cell r="AU894" t="str">
            <v>-</v>
          </cell>
        </row>
        <row r="895">
          <cell r="A895" t="str">
            <v>2501-1</v>
          </cell>
          <cell r="B895">
            <v>2501</v>
          </cell>
          <cell r="C895" t="str">
            <v>都市の活力・レジリエンスの向上に向けた道路整備や新たな道路利用の推進</v>
          </cell>
          <cell r="D895">
            <v>1</v>
          </cell>
          <cell r="E895" t="str">
            <v>第1次緊急輸送における道路改良延長</v>
          </cell>
          <cell r="F895" t="str">
            <v>km</v>
          </cell>
          <cell r="G895" t="str">
            <v>建設局</v>
          </cell>
          <cell r="H895" t="str">
            <v>道路建設課</v>
          </cell>
          <cell r="I895" t="str">
            <v>222-3577</v>
          </cell>
          <cell r="J895" t="str">
            <v>災害などの緊急時に他の府県からの輸送ルートとなる高規格道路，直轄国道等と京都府庁，京都市役所を結ぶ路線(第一次緊急輸送路)における道路改良延長(都市計画道路を除く。)</v>
          </cell>
          <cell r="K895" t="str">
            <v>真に必要な緊急輸送路における改良率を示す指標</v>
          </cell>
          <cell r="L895" t="str">
            <v>算出方法：(執行事業費/総事業費)×計画総延長　　　　　
出典：事業担当課調べ</v>
          </cell>
          <cell r="M895" t="str">
            <v>増加する方が良い指標</v>
          </cell>
          <cell r="N895">
            <v>6.4000000000000001E-2</v>
          </cell>
          <cell r="O895">
            <v>0.17399999999999999</v>
          </cell>
          <cell r="P895">
            <v>0.34100000000000003</v>
          </cell>
          <cell r="Q895">
            <v>0.46</v>
          </cell>
          <cell r="R895">
            <v>0.59</v>
          </cell>
          <cell r="S895" t="str">
            <v>R7</v>
          </cell>
          <cell r="T895">
            <v>0.8</v>
          </cell>
          <cell r="U895" t="str">
            <v>③財政状況や市民ニーズを踏まえて設定する目標値</v>
          </cell>
          <cell r="V895" t="str">
            <v>ほぼ完全整備(99.9％)を目指す。</v>
          </cell>
          <cell r="W895">
            <v>5.0999999999999997E-2</v>
          </cell>
          <cell r="X895" t="str">
            <v>-</v>
          </cell>
          <cell r="Y895" t="str">
            <v>-</v>
          </cell>
          <cell r="Z895" t="str">
            <v>-</v>
          </cell>
          <cell r="AA895" t="str">
            <v>-</v>
          </cell>
          <cell r="AB895">
            <v>0.79687499999999989</v>
          </cell>
          <cell r="AC895" t="str">
            <v>-</v>
          </cell>
          <cell r="AD895" t="str">
            <v>-</v>
          </cell>
          <cell r="AE895" t="str">
            <v>-</v>
          </cell>
          <cell r="AF895" t="str">
            <v>-</v>
          </cell>
          <cell r="AG895">
            <v>6.3749999999999987E-2</v>
          </cell>
          <cell r="AH895" t="str">
            <v>-</v>
          </cell>
          <cell r="AI895" t="str">
            <v>-</v>
          </cell>
          <cell r="AJ895" t="str">
            <v>-</v>
          </cell>
          <cell r="AK895" t="str">
            <v>-</v>
          </cell>
          <cell r="AL895" t="str">
            <v>-</v>
          </cell>
          <cell r="AM895" t="str">
            <v>-</v>
          </cell>
          <cell r="AN895" t="str">
            <v>単年度目標に対する達成度が
a：80％以上
b：60％以上～80％未満
c：40％以上～60％未満
d：20％以上～40％未満
e：20％未満</v>
          </cell>
          <cell r="AO895" t="str">
            <v>道路改良延長を進めるに当たって，事業対象地の地権者及び地域住民の合意形成・協力が必要不可欠であることから，当該年度の目標整備延長と比較して達成度が80％以上の場合をaとし，以下20％刻みで基準を設定した。</v>
          </cell>
          <cell r="AP895" t="str">
            <v>b</v>
          </cell>
          <cell r="AQ895" t="str">
            <v>-</v>
          </cell>
          <cell r="AR895" t="str">
            <v>-</v>
          </cell>
          <cell r="AS895" t="str">
            <v>-</v>
          </cell>
          <cell r="AT895" t="str">
            <v>-</v>
          </cell>
          <cell r="AU895">
            <v>1</v>
          </cell>
        </row>
        <row r="896">
          <cell r="A896" t="str">
            <v>2501-2</v>
          </cell>
          <cell r="B896">
            <v>2501</v>
          </cell>
          <cell r="C896" t="str">
            <v>都市の活力・レジリエンスの向上に向けた道路整備や新たな道路利用の推進</v>
          </cell>
          <cell r="D896">
            <v>2</v>
          </cell>
          <cell r="E896" t="str">
            <v>緊急輸送道路における橋りょう耐震補強率</v>
          </cell>
          <cell r="F896" t="str">
            <v>％</v>
          </cell>
          <cell r="G896" t="str">
            <v>建設局</v>
          </cell>
          <cell r="H896" t="str">
            <v>橋りょう健全推進課</v>
          </cell>
          <cell r="I896" t="str">
            <v>222-3561</v>
          </cell>
          <cell r="J896" t="str">
            <v>災害時における避難ルート及び救援車両等の通行の確保と市域の骨格となるネットワークを形成するための緊急輸送道路における橋長15ｍ以上の橋りょうの耐震補強完了率</v>
          </cell>
          <cell r="K896" t="str">
            <v>災害時における道路ネットワークが形成されていることを示す指標</v>
          </cell>
          <cell r="L896" t="str">
            <v>算出方法：対策済橋りょう数/緊急輸送道路における橋長15ｍ以上の橋りょう×100
出典：事業担当課調べ</v>
          </cell>
          <cell r="M896" t="str">
            <v>増加する方が良い指標</v>
          </cell>
          <cell r="N896">
            <v>86</v>
          </cell>
          <cell r="O896">
            <v>98.2</v>
          </cell>
          <cell r="S896" t="str">
            <v>R3</v>
          </cell>
          <cell r="T896">
            <v>98.2</v>
          </cell>
          <cell r="U896" t="str">
            <v>①既存計画に基づいて算出する目標値</v>
          </cell>
          <cell r="V896" t="str">
            <v>「いのちを守る橋りょう健全化プログラム」に掲げる緊急輸送道路における橋りょうの耐震補強</v>
          </cell>
          <cell r="W896">
            <v>86</v>
          </cell>
          <cell r="X896" t="str">
            <v>-</v>
          </cell>
          <cell r="Y896" t="str">
            <v>-</v>
          </cell>
          <cell r="Z896" t="str">
            <v>-</v>
          </cell>
          <cell r="AA896" t="str">
            <v>-</v>
          </cell>
          <cell r="AB896">
            <v>1</v>
          </cell>
          <cell r="AC896" t="str">
            <v>-</v>
          </cell>
          <cell r="AD896" t="str">
            <v>-</v>
          </cell>
          <cell r="AE896" t="str">
            <v>-</v>
          </cell>
          <cell r="AF896" t="str">
            <v>-</v>
          </cell>
          <cell r="AG896">
            <v>0.87576374745417518</v>
          </cell>
          <cell r="AH896" t="str">
            <v>-</v>
          </cell>
          <cell r="AI896" t="str">
            <v>-</v>
          </cell>
          <cell r="AJ896" t="str">
            <v>-</v>
          </cell>
          <cell r="AK896" t="str">
            <v>-</v>
          </cell>
          <cell r="AL896" t="str">
            <v>-</v>
          </cell>
          <cell r="AM896" t="str">
            <v>-</v>
          </cell>
          <cell r="AN896" t="str">
            <v>最新数値の目標値に対する達成度が
a：80％以上
b：60％以上～80％未満
c：40％以上～60％未満
d：20％以上～40％未満
e：20％未満</v>
          </cell>
          <cell r="AO896" t="str">
            <v>財政状況の寄与度が比較的高いことから，最新数値を目標値と比較して，達成度が80％以上の場合をaとし，以下20％刻みで基準を設定した。</v>
          </cell>
          <cell r="AP896" t="str">
            <v>a</v>
          </cell>
          <cell r="AQ896" t="str">
            <v>-</v>
          </cell>
          <cell r="AR896" t="str">
            <v>-</v>
          </cell>
          <cell r="AS896" t="str">
            <v>-</v>
          </cell>
          <cell r="AT896" t="str">
            <v>-</v>
          </cell>
          <cell r="AU896">
            <v>1</v>
          </cell>
        </row>
        <row r="897">
          <cell r="A897" t="str">
            <v>2501-3</v>
          </cell>
          <cell r="B897">
            <v>2501</v>
          </cell>
          <cell r="C897" t="str">
            <v>都市の活力・レジリエンスの向上に向けた道路整備や新たな道路利用の推進</v>
          </cell>
          <cell r="D897">
            <v>3</v>
          </cell>
          <cell r="E897" t="str">
            <v>緊急輸送道路における道路のり面の対策完了率</v>
          </cell>
          <cell r="F897" t="str">
            <v>％</v>
          </cell>
          <cell r="G897" t="str">
            <v>建設局</v>
          </cell>
          <cell r="H897" t="str">
            <v>土木管理課</v>
          </cell>
          <cell r="I897" t="str">
            <v>222-3568</v>
          </cell>
          <cell r="J897" t="str">
            <v>道路防災総点検(平成24，25年度実施)により緊急輸送道路において「要対策」とされた箇所の対策完了率</v>
          </cell>
          <cell r="K897" t="str">
            <v>道路のり面維持保全計画に基づいて計画的，効率的に対策を行っていくための指標</v>
          </cell>
          <cell r="L897" t="str">
            <v>算出方法：対策完了箇所数/要対策箇所×100
出典：事業担当課調べ</v>
          </cell>
          <cell r="M897" t="str">
            <v>増加する方が良い指標</v>
          </cell>
          <cell r="N897">
            <v>60</v>
          </cell>
          <cell r="O897">
            <v>70</v>
          </cell>
          <cell r="S897" t="str">
            <v>R3</v>
          </cell>
          <cell r="T897" t="str">
            <v>70</v>
          </cell>
          <cell r="U897" t="str">
            <v>①既存計画に基づいて算出する目標値</v>
          </cell>
          <cell r="V897" t="str">
            <v>道路のり面維持保全計画に掲げる緊急輸送道路ののり面対策を完了させるために達成すべき数値</v>
          </cell>
          <cell r="W897">
            <v>51.1</v>
          </cell>
          <cell r="X897" t="str">
            <v>-</v>
          </cell>
          <cell r="Y897" t="str">
            <v>-</v>
          </cell>
          <cell r="Z897" t="str">
            <v>-</v>
          </cell>
          <cell r="AA897" t="str">
            <v>-</v>
          </cell>
          <cell r="AB897">
            <v>0.85166666666666668</v>
          </cell>
          <cell r="AC897" t="str">
            <v>-</v>
          </cell>
          <cell r="AD897" t="str">
            <v>-</v>
          </cell>
          <cell r="AE897" t="str">
            <v>-</v>
          </cell>
          <cell r="AF897" t="str">
            <v>-</v>
          </cell>
          <cell r="AG897">
            <v>0.73</v>
          </cell>
          <cell r="AH897" t="str">
            <v>-</v>
          </cell>
          <cell r="AI897" t="str">
            <v>-</v>
          </cell>
          <cell r="AJ897" t="str">
            <v>-</v>
          </cell>
          <cell r="AK897" t="str">
            <v>-</v>
          </cell>
          <cell r="AL897" t="str">
            <v>-</v>
          </cell>
          <cell r="AM897" t="str">
            <v>当該指標の達成度は財政状況(予算措置状況)の影響を大きく受ける。</v>
          </cell>
          <cell r="AN897" t="str">
            <v>単年度の目標値に対する完了率が
a：80％以上
b：60％以上～80％未満
c：40％以上～60％未満
d：20％以上～40％未満
e：20％未満</v>
          </cell>
          <cell r="AO897" t="str">
            <v>当該指標の達成度については，財政状況(予算措置状況)の影響を大きく受けることから，単年度の対策完了率が，80％以上をaとし，以下20％刻みで基準を設定した。</v>
          </cell>
          <cell r="AP897" t="str">
            <v>a</v>
          </cell>
          <cell r="AQ897" t="str">
            <v>-</v>
          </cell>
          <cell r="AR897" t="str">
            <v>-</v>
          </cell>
          <cell r="AS897" t="str">
            <v>-</v>
          </cell>
          <cell r="AT897" t="str">
            <v>-</v>
          </cell>
          <cell r="AU897">
            <v>1</v>
          </cell>
        </row>
        <row r="898">
          <cell r="A898" t="str">
            <v>2501-4</v>
          </cell>
          <cell r="B898">
            <v>2501</v>
          </cell>
          <cell r="C898" t="str">
            <v>都市の活力・レジリエンスの向上に向けた道路整備や新たな道路利用の推進</v>
          </cell>
          <cell r="D898">
            <v>4</v>
          </cell>
          <cell r="E898" t="str">
            <v>防災に資する道路における無電柱化事業着手率</v>
          </cell>
          <cell r="F898" t="str">
            <v>％</v>
          </cell>
          <cell r="G898" t="str">
            <v>建設局</v>
          </cell>
          <cell r="H898" t="str">
            <v>道路環境整備課</v>
          </cell>
          <cell r="I898" t="str">
            <v>222-3570</v>
          </cell>
          <cell r="J898" t="str">
            <v>無電柱化の整備方針として策定した「今後の無電柱化の進め方」実施計画に記載のある無電柱化を行う整備対象道路のうち防災の分類に該当する道路の無電柱化着手率</v>
          </cell>
          <cell r="K898" t="str">
            <v>都市防災機能の向上の状況を示す指標</v>
          </cell>
          <cell r="L898" t="str">
            <v>算出方法：防災に該当する12路線の道路の無電柱化に係る総延長と着手済延長との割合を算出(着手済延長/総延長×100)
出典：事業担当課調べ</v>
          </cell>
          <cell r="M898" t="str">
            <v>増加する方が良い指標</v>
          </cell>
          <cell r="N898">
            <v>59.2</v>
          </cell>
          <cell r="O898">
            <v>64.3</v>
          </cell>
          <cell r="P898">
            <v>69.400000000000006</v>
          </cell>
          <cell r="Q898">
            <v>74.5</v>
          </cell>
          <cell r="R898">
            <v>79.599999999999994</v>
          </cell>
          <cell r="S898" t="str">
            <v>R10</v>
          </cell>
          <cell r="T898">
            <v>100</v>
          </cell>
          <cell r="U898" t="str">
            <v>①既存計画に基づいて算出する目標値</v>
          </cell>
          <cell r="V898" t="str">
            <v>「無電柱化の進め方」実施計画に記載する事業の原則100％着手</v>
          </cell>
          <cell r="W898">
            <v>59.2</v>
          </cell>
          <cell r="X898" t="str">
            <v>-</v>
          </cell>
          <cell r="Y898" t="str">
            <v>-</v>
          </cell>
          <cell r="Z898" t="str">
            <v>-</v>
          </cell>
          <cell r="AA898" t="str">
            <v>-</v>
          </cell>
          <cell r="AB898">
            <v>1</v>
          </cell>
          <cell r="AC898" t="str">
            <v>-</v>
          </cell>
          <cell r="AD898" t="str">
            <v>-</v>
          </cell>
          <cell r="AE898" t="str">
            <v>-</v>
          </cell>
          <cell r="AF898" t="str">
            <v>-</v>
          </cell>
          <cell r="AG898">
            <v>0.59200000000000008</v>
          </cell>
          <cell r="AH898" t="str">
            <v>-</v>
          </cell>
          <cell r="AI898" t="str">
            <v>-</v>
          </cell>
          <cell r="AJ898" t="str">
            <v>-</v>
          </cell>
          <cell r="AK898" t="str">
            <v>-</v>
          </cell>
          <cell r="AL898" t="str">
            <v>-</v>
          </cell>
          <cell r="AM898" t="str">
            <v>-</v>
          </cell>
          <cell r="AN898" t="str">
            <v>単年度目標に対する達成度が
a：80％以上
b：60％以上～80％未満
c：40％以上～60％未満
d：20％以上～40％未満
e：20％未満</v>
          </cell>
          <cell r="AO898" t="str">
            <v>当該指標については，電線管理者や地元の合意形成・協力が必要不可欠であることから，80％以上をaとし，以下20％刻みで基準を設定した。</v>
          </cell>
          <cell r="AP898" t="str">
            <v>a</v>
          </cell>
          <cell r="AQ898" t="str">
            <v>-</v>
          </cell>
          <cell r="AR898" t="str">
            <v>-</v>
          </cell>
          <cell r="AS898" t="str">
            <v>-</v>
          </cell>
          <cell r="AT898" t="str">
            <v>-</v>
          </cell>
          <cell r="AU898">
            <v>1</v>
          </cell>
        </row>
        <row r="899">
          <cell r="A899" t="str">
            <v>2501-5</v>
          </cell>
          <cell r="B899">
            <v>2501</v>
          </cell>
          <cell r="C899" t="str">
            <v>都市の活力・レジリエンスの向上に向けた道路整備や新たな道路利用の推進</v>
          </cell>
          <cell r="D899">
            <v>5</v>
          </cell>
          <cell r="E899" t="str">
            <v>-</v>
          </cell>
          <cell r="F899" t="str">
            <v>-</v>
          </cell>
          <cell r="G899" t="str">
            <v>-</v>
          </cell>
          <cell r="H899" t="str">
            <v>-</v>
          </cell>
          <cell r="I899" t="str">
            <v>-</v>
          </cell>
          <cell r="J899" t="str">
            <v>-</v>
          </cell>
          <cell r="K899" t="str">
            <v>-</v>
          </cell>
          <cell r="L899" t="str">
            <v>-</v>
          </cell>
          <cell r="M899" t="str">
            <v>-</v>
          </cell>
          <cell r="S899" t="str">
            <v>-</v>
          </cell>
          <cell r="T899" t="str">
            <v>-</v>
          </cell>
          <cell r="U899" t="str">
            <v>-</v>
          </cell>
          <cell r="V899" t="str">
            <v>-</v>
          </cell>
          <cell r="X899" t="str">
            <v>-</v>
          </cell>
          <cell r="Y899" t="str">
            <v>-</v>
          </cell>
          <cell r="Z899" t="str">
            <v>-</v>
          </cell>
          <cell r="AA899" t="str">
            <v>-</v>
          </cell>
          <cell r="AB899" t="str">
            <v>-</v>
          </cell>
          <cell r="AC899" t="str">
            <v>-</v>
          </cell>
          <cell r="AD899" t="str">
            <v>-</v>
          </cell>
          <cell r="AE899" t="str">
            <v>-</v>
          </cell>
          <cell r="AF899" t="str">
            <v>-</v>
          </cell>
          <cell r="AG899" t="str">
            <v>-</v>
          </cell>
          <cell r="AH899" t="str">
            <v>-</v>
          </cell>
          <cell r="AI899" t="str">
            <v>-</v>
          </cell>
          <cell r="AJ899" t="str">
            <v>-</v>
          </cell>
          <cell r="AK899" t="str">
            <v>-</v>
          </cell>
          <cell r="AL899" t="str">
            <v>-</v>
          </cell>
          <cell r="AM899" t="str">
            <v>-</v>
          </cell>
          <cell r="AN899" t="str">
            <v>-</v>
          </cell>
          <cell r="AO899" t="str">
            <v>-</v>
          </cell>
          <cell r="AP899" t="str">
            <v>-</v>
          </cell>
          <cell r="AQ899" t="str">
            <v>-</v>
          </cell>
          <cell r="AR899" t="str">
            <v>-</v>
          </cell>
          <cell r="AS899" t="str">
            <v>-</v>
          </cell>
          <cell r="AT899" t="str">
            <v>-</v>
          </cell>
          <cell r="AU899" t="str">
            <v>-</v>
          </cell>
        </row>
        <row r="900">
          <cell r="A900" t="str">
            <v>2501-6</v>
          </cell>
          <cell r="B900">
            <v>2501</v>
          </cell>
          <cell r="C900" t="str">
            <v>都市の活力・レジリエンスの向上に向けた道路整備や新たな道路利用の推進</v>
          </cell>
          <cell r="D900">
            <v>6</v>
          </cell>
          <cell r="E900" t="str">
            <v>-</v>
          </cell>
          <cell r="F900" t="str">
            <v>-</v>
          </cell>
          <cell r="G900" t="str">
            <v>-</v>
          </cell>
          <cell r="H900" t="str">
            <v>-</v>
          </cell>
          <cell r="I900" t="str">
            <v>-</v>
          </cell>
          <cell r="J900" t="str">
            <v>-</v>
          </cell>
          <cell r="K900" t="str">
            <v>-</v>
          </cell>
          <cell r="L900" t="str">
            <v>-</v>
          </cell>
          <cell r="M900" t="str">
            <v>-</v>
          </cell>
          <cell r="S900" t="str">
            <v>-</v>
          </cell>
          <cell r="T900" t="str">
            <v>-</v>
          </cell>
          <cell r="U900" t="str">
            <v>-</v>
          </cell>
          <cell r="V900" t="str">
            <v>-</v>
          </cell>
          <cell r="X900" t="str">
            <v>-</v>
          </cell>
          <cell r="Y900" t="str">
            <v>-</v>
          </cell>
          <cell r="Z900" t="str">
            <v>-</v>
          </cell>
          <cell r="AA900" t="str">
            <v>-</v>
          </cell>
          <cell r="AB900" t="str">
            <v>-</v>
          </cell>
          <cell r="AC900" t="str">
            <v>-</v>
          </cell>
          <cell r="AD900" t="str">
            <v>-</v>
          </cell>
          <cell r="AE900" t="str">
            <v>-</v>
          </cell>
          <cell r="AF900" t="str">
            <v>-</v>
          </cell>
          <cell r="AG900" t="str">
            <v>-</v>
          </cell>
          <cell r="AH900" t="str">
            <v>-</v>
          </cell>
          <cell r="AI900" t="str">
            <v>-</v>
          </cell>
          <cell r="AJ900" t="str">
            <v>-</v>
          </cell>
          <cell r="AK900" t="str">
            <v>-</v>
          </cell>
          <cell r="AL900" t="str">
            <v>-</v>
          </cell>
          <cell r="AM900" t="str">
            <v>-</v>
          </cell>
          <cell r="AN900" t="str">
            <v>-</v>
          </cell>
          <cell r="AO900" t="str">
            <v>-</v>
          </cell>
          <cell r="AP900" t="str">
            <v>-</v>
          </cell>
          <cell r="AQ900" t="str">
            <v>-</v>
          </cell>
          <cell r="AR900" t="str">
            <v>-</v>
          </cell>
          <cell r="AS900" t="str">
            <v>-</v>
          </cell>
          <cell r="AT900" t="str">
            <v>-</v>
          </cell>
          <cell r="AU900" t="str">
            <v>-</v>
          </cell>
        </row>
        <row r="901">
          <cell r="A901" t="str">
            <v>2501-7</v>
          </cell>
          <cell r="B901">
            <v>2501</v>
          </cell>
          <cell r="C901" t="str">
            <v>都市の活力・レジリエンスの向上に向けた道路整備や新たな道路利用の推進</v>
          </cell>
          <cell r="D901">
            <v>7</v>
          </cell>
          <cell r="E901" t="str">
            <v>-</v>
          </cell>
          <cell r="F901" t="str">
            <v>-</v>
          </cell>
          <cell r="G901" t="str">
            <v>-</v>
          </cell>
          <cell r="H901" t="str">
            <v>-</v>
          </cell>
          <cell r="I901" t="str">
            <v>-</v>
          </cell>
          <cell r="J901" t="str">
            <v>-</v>
          </cell>
          <cell r="K901" t="str">
            <v>-</v>
          </cell>
          <cell r="L901" t="str">
            <v>-</v>
          </cell>
          <cell r="M901" t="str">
            <v>-</v>
          </cell>
          <cell r="S901" t="str">
            <v>-</v>
          </cell>
          <cell r="T901" t="str">
            <v>-</v>
          </cell>
          <cell r="U901" t="str">
            <v>-</v>
          </cell>
          <cell r="V901" t="str">
            <v>-</v>
          </cell>
          <cell r="X901" t="str">
            <v>-</v>
          </cell>
          <cell r="Y901" t="str">
            <v>-</v>
          </cell>
          <cell r="Z901" t="str">
            <v>-</v>
          </cell>
          <cell r="AA901" t="str">
            <v>-</v>
          </cell>
          <cell r="AB901" t="str">
            <v>-</v>
          </cell>
          <cell r="AC901" t="str">
            <v>-</v>
          </cell>
          <cell r="AD901" t="str">
            <v>-</v>
          </cell>
          <cell r="AE901" t="str">
            <v>-</v>
          </cell>
          <cell r="AF901" t="str">
            <v>-</v>
          </cell>
          <cell r="AG901" t="str">
            <v>-</v>
          </cell>
          <cell r="AH901" t="str">
            <v>-</v>
          </cell>
          <cell r="AI901" t="str">
            <v>-</v>
          </cell>
          <cell r="AJ901" t="str">
            <v>-</v>
          </cell>
          <cell r="AK901" t="str">
            <v>-</v>
          </cell>
          <cell r="AL901" t="str">
            <v>-</v>
          </cell>
          <cell r="AM901" t="str">
            <v>-</v>
          </cell>
          <cell r="AN901" t="str">
            <v>-</v>
          </cell>
          <cell r="AO901" t="str">
            <v>-</v>
          </cell>
          <cell r="AP901" t="str">
            <v>-</v>
          </cell>
          <cell r="AQ901" t="str">
            <v>-</v>
          </cell>
          <cell r="AR901" t="str">
            <v>-</v>
          </cell>
          <cell r="AS901" t="str">
            <v>-</v>
          </cell>
          <cell r="AT901" t="str">
            <v>-</v>
          </cell>
          <cell r="AU901" t="str">
            <v>-</v>
          </cell>
        </row>
        <row r="902">
          <cell r="A902" t="str">
            <v>2501-8</v>
          </cell>
          <cell r="B902">
            <v>2501</v>
          </cell>
          <cell r="C902" t="str">
            <v>都市の活力・レジリエンスの向上に向けた道路整備や新たな道路利用の推進</v>
          </cell>
          <cell r="D902">
            <v>8</v>
          </cell>
          <cell r="E902" t="str">
            <v>-</v>
          </cell>
          <cell r="F902" t="str">
            <v>-</v>
          </cell>
          <cell r="G902" t="str">
            <v>-</v>
          </cell>
          <cell r="H902" t="str">
            <v>-</v>
          </cell>
          <cell r="I902" t="str">
            <v>-</v>
          </cell>
          <cell r="J902" t="str">
            <v>-</v>
          </cell>
          <cell r="K902" t="str">
            <v>-</v>
          </cell>
          <cell r="L902" t="str">
            <v>-</v>
          </cell>
          <cell r="M902" t="str">
            <v>-</v>
          </cell>
          <cell r="S902" t="str">
            <v>-</v>
          </cell>
          <cell r="T902" t="str">
            <v>-</v>
          </cell>
          <cell r="U902" t="str">
            <v>-</v>
          </cell>
          <cell r="V902" t="str">
            <v>-</v>
          </cell>
          <cell r="X902" t="str">
            <v>-</v>
          </cell>
          <cell r="Y902" t="str">
            <v>-</v>
          </cell>
          <cell r="Z902" t="str">
            <v>-</v>
          </cell>
          <cell r="AA902" t="str">
            <v>-</v>
          </cell>
          <cell r="AB902" t="str">
            <v>-</v>
          </cell>
          <cell r="AC902" t="str">
            <v>-</v>
          </cell>
          <cell r="AD902" t="str">
            <v>-</v>
          </cell>
          <cell r="AE902" t="str">
            <v>-</v>
          </cell>
          <cell r="AF902" t="str">
            <v>-</v>
          </cell>
          <cell r="AG902" t="str">
            <v>-</v>
          </cell>
          <cell r="AH902" t="str">
            <v>-</v>
          </cell>
          <cell r="AI902" t="str">
            <v>-</v>
          </cell>
          <cell r="AJ902" t="str">
            <v>-</v>
          </cell>
          <cell r="AK902" t="str">
            <v>-</v>
          </cell>
          <cell r="AL902" t="str">
            <v>-</v>
          </cell>
          <cell r="AM902" t="str">
            <v>-</v>
          </cell>
          <cell r="AN902" t="str">
            <v>-</v>
          </cell>
          <cell r="AO902" t="str">
            <v>-</v>
          </cell>
          <cell r="AP902" t="str">
            <v>-</v>
          </cell>
          <cell r="AQ902" t="str">
            <v>-</v>
          </cell>
          <cell r="AR902" t="str">
            <v>-</v>
          </cell>
          <cell r="AS902" t="str">
            <v>-</v>
          </cell>
          <cell r="AT902" t="str">
            <v>-</v>
          </cell>
          <cell r="AU902" t="str">
            <v>-</v>
          </cell>
        </row>
        <row r="903">
          <cell r="A903" t="str">
            <v>2501-9</v>
          </cell>
          <cell r="B903">
            <v>2501</v>
          </cell>
          <cell r="C903" t="str">
            <v>都市の活力・レジリエンスの向上に向けた道路整備や新たな道路利用の推進</v>
          </cell>
          <cell r="D903">
            <v>9</v>
          </cell>
          <cell r="E903" t="str">
            <v>-</v>
          </cell>
          <cell r="F903" t="str">
            <v>-</v>
          </cell>
          <cell r="G903" t="str">
            <v>-</v>
          </cell>
          <cell r="H903" t="str">
            <v>-</v>
          </cell>
          <cell r="I903" t="str">
            <v>-</v>
          </cell>
          <cell r="J903" t="str">
            <v>-</v>
          </cell>
          <cell r="K903" t="str">
            <v>-</v>
          </cell>
          <cell r="L903" t="str">
            <v>-</v>
          </cell>
          <cell r="M903" t="str">
            <v>-</v>
          </cell>
          <cell r="S903" t="str">
            <v>-</v>
          </cell>
          <cell r="T903" t="str">
            <v>-</v>
          </cell>
          <cell r="U903" t="str">
            <v>-</v>
          </cell>
          <cell r="V903" t="str">
            <v>-</v>
          </cell>
          <cell r="X903" t="str">
            <v>-</v>
          </cell>
          <cell r="Y903" t="str">
            <v>-</v>
          </cell>
          <cell r="Z903" t="str">
            <v>-</v>
          </cell>
          <cell r="AA903" t="str">
            <v>-</v>
          </cell>
          <cell r="AB903" t="str">
            <v>-</v>
          </cell>
          <cell r="AC903" t="str">
            <v>-</v>
          </cell>
          <cell r="AD903" t="str">
            <v>-</v>
          </cell>
          <cell r="AE903" t="str">
            <v>-</v>
          </cell>
          <cell r="AF903" t="str">
            <v>-</v>
          </cell>
          <cell r="AG903" t="str">
            <v>-</v>
          </cell>
          <cell r="AH903" t="str">
            <v>-</v>
          </cell>
          <cell r="AI903" t="str">
            <v>-</v>
          </cell>
          <cell r="AJ903" t="str">
            <v>-</v>
          </cell>
          <cell r="AK903" t="str">
            <v>-</v>
          </cell>
          <cell r="AL903" t="str">
            <v>-</v>
          </cell>
          <cell r="AM903" t="str">
            <v>-</v>
          </cell>
          <cell r="AN903" t="str">
            <v>-</v>
          </cell>
          <cell r="AO903" t="str">
            <v>-</v>
          </cell>
          <cell r="AP903" t="str">
            <v>-</v>
          </cell>
          <cell r="AQ903" t="str">
            <v>-</v>
          </cell>
          <cell r="AR903" t="str">
            <v>-</v>
          </cell>
          <cell r="AS903" t="str">
            <v>-</v>
          </cell>
          <cell r="AT903" t="str">
            <v>-</v>
          </cell>
          <cell r="AU903" t="str">
            <v>-</v>
          </cell>
        </row>
        <row r="904">
          <cell r="A904" t="str">
            <v>2502-1</v>
          </cell>
          <cell r="B904">
            <v>2502</v>
          </cell>
          <cell r="C904" t="str">
            <v>文化・歴史の継承やにぎわいの創出を図り，多様なニーズにこたえる公園整備と緑の創出・育成管理</v>
          </cell>
          <cell r="D904">
            <v>1</v>
          </cell>
          <cell r="E904" t="str">
            <v>公園の再整備及び新規整備の実施箇所数</v>
          </cell>
          <cell r="F904" t="str">
            <v>箇所</v>
          </cell>
          <cell r="G904" t="str">
            <v>建設局</v>
          </cell>
          <cell r="H904" t="str">
            <v>みどり政策推進室</v>
          </cell>
          <cell r="I904" t="str">
            <v>222-4114</v>
          </cell>
          <cell r="J904" t="str">
            <v>公園の全面的な再整備，新規整備及び主要施設の更新の実施箇所数(平成30年度以降の累計)</v>
          </cell>
          <cell r="K904" t="str">
            <v>市民の健康増進，防災機能の充実，魅力ある都市景観の形成等に資する公園の整備状況を示す指標</v>
          </cell>
          <cell r="L904" t="str">
            <v>出典：事業担当課調べ</v>
          </cell>
          <cell r="M904" t="str">
            <v>増加する方が良い指標</v>
          </cell>
          <cell r="N904">
            <v>18</v>
          </cell>
          <cell r="O904">
            <v>24</v>
          </cell>
          <cell r="P904">
            <v>30</v>
          </cell>
          <cell r="Q904">
            <v>36</v>
          </cell>
          <cell r="R904">
            <v>42</v>
          </cell>
          <cell r="S904" t="str">
            <v>R9</v>
          </cell>
          <cell r="T904">
            <v>60</v>
          </cell>
          <cell r="U904" t="str">
            <v>①既存計画に基づいて算出する目標値</v>
          </cell>
          <cell r="V904" t="str">
            <v>京の公園魅力向上指針に基づき，平成30年度から令和9年度までの10年間で60箇所(面積500㎡以上)の公園を再整備することを目標としている。</v>
          </cell>
          <cell r="W904">
            <v>18</v>
          </cell>
          <cell r="X904" t="str">
            <v>-</v>
          </cell>
          <cell r="Y904" t="str">
            <v>-</v>
          </cell>
          <cell r="Z904" t="str">
            <v>-</v>
          </cell>
          <cell r="AA904" t="str">
            <v>-</v>
          </cell>
          <cell r="AB904">
            <v>1</v>
          </cell>
          <cell r="AC904" t="str">
            <v>-</v>
          </cell>
          <cell r="AD904" t="str">
            <v>-</v>
          </cell>
          <cell r="AE904" t="str">
            <v>-</v>
          </cell>
          <cell r="AF904" t="str">
            <v>-</v>
          </cell>
          <cell r="AG904">
            <v>0.3</v>
          </cell>
          <cell r="AH904" t="str">
            <v>-</v>
          </cell>
          <cell r="AI904" t="str">
            <v>-</v>
          </cell>
          <cell r="AJ904" t="str">
            <v>-</v>
          </cell>
          <cell r="AK904" t="str">
            <v>-</v>
          </cell>
          <cell r="AL904" t="str">
            <v>-</v>
          </cell>
          <cell r="AM904" t="str">
            <v>-</v>
          </cell>
          <cell r="AN904" t="str">
            <v>目標に対する達成度が
a：80％以上
b：60％以上～80％未満
c：40％以上～60％未満
d：20％以上～40％未満
e：20％未満</v>
          </cell>
          <cell r="AO904" t="str">
            <v>予算措置状況による影響を受けやすいため，80%以上の場合を最高のaとし，以下20%刻みで基準を設定した。</v>
          </cell>
          <cell r="AP904" t="str">
            <v>a</v>
          </cell>
          <cell r="AQ904" t="str">
            <v>-</v>
          </cell>
          <cell r="AR904" t="str">
            <v>-</v>
          </cell>
          <cell r="AS904" t="str">
            <v>-</v>
          </cell>
          <cell r="AT904" t="str">
            <v>-</v>
          </cell>
          <cell r="AU904">
            <v>1</v>
          </cell>
        </row>
        <row r="905">
          <cell r="A905" t="str">
            <v>2502-2</v>
          </cell>
          <cell r="B905">
            <v>2502</v>
          </cell>
          <cell r="C905" t="str">
            <v>文化・歴史の継承やにぎわいの創出を図り，多様なニーズにこたえる公園整備と緑の創出・育成管理</v>
          </cell>
          <cell r="D905">
            <v>2</v>
          </cell>
          <cell r="E905" t="str">
            <v>公園の利活用事例数</v>
          </cell>
          <cell r="F905" t="str">
            <v>件</v>
          </cell>
          <cell r="G905" t="str">
            <v>建設局</v>
          </cell>
          <cell r="H905" t="str">
            <v>みどり政策推進室</v>
          </cell>
          <cell r="I905" t="str">
            <v>222-4114</v>
          </cell>
          <cell r="J905" t="str">
            <v>公園の賑わいを創出する公民連携事例の累積値</v>
          </cell>
          <cell r="K905" t="str">
            <v>地域コミュニティの活性化や子育て環境の充実はもとより，多様なニーズにこたえる公共空間として，公園の利活用の推進状況を示す指標</v>
          </cell>
          <cell r="L905" t="str">
            <v>出典：事業担当課調べ</v>
          </cell>
          <cell r="M905" t="str">
            <v>増加する方が良い指標</v>
          </cell>
          <cell r="N905" t="str">
            <v>―</v>
          </cell>
          <cell r="O905">
            <v>65</v>
          </cell>
          <cell r="P905">
            <v>69</v>
          </cell>
          <cell r="Q905">
            <v>73</v>
          </cell>
          <cell r="R905">
            <v>77</v>
          </cell>
          <cell r="S905" t="str">
            <v>R7</v>
          </cell>
          <cell r="T905">
            <v>81</v>
          </cell>
          <cell r="U905" t="str">
            <v>④外的要因を踏まえた目標値</v>
          </cell>
          <cell r="V905" t="str">
            <v>令和元年度及び令和2年度の実績に基づき目標値を設定</v>
          </cell>
          <cell r="W905">
            <v>61</v>
          </cell>
          <cell r="X905" t="str">
            <v>-</v>
          </cell>
          <cell r="Y905" t="str">
            <v>-</v>
          </cell>
          <cell r="Z905" t="str">
            <v>-</v>
          </cell>
          <cell r="AA905" t="str">
            <v>-</v>
          </cell>
          <cell r="AB905" t="str">
            <v>-</v>
          </cell>
          <cell r="AC905" t="str">
            <v>-</v>
          </cell>
          <cell r="AD905" t="str">
            <v>-</v>
          </cell>
          <cell r="AE905" t="str">
            <v>-</v>
          </cell>
          <cell r="AF905" t="str">
            <v>-</v>
          </cell>
          <cell r="AG905">
            <v>0.75308641975308643</v>
          </cell>
          <cell r="AH905" t="str">
            <v>-</v>
          </cell>
          <cell r="AI905" t="str">
            <v>-</v>
          </cell>
          <cell r="AJ905" t="str">
            <v>-</v>
          </cell>
          <cell r="AK905" t="str">
            <v>-</v>
          </cell>
          <cell r="AL905" t="str">
            <v>-</v>
          </cell>
          <cell r="AM905" t="str">
            <v>適切な中長期目標値の設定にあたっては，令和2年度実績を考慮する必要があることから，令和3年度（評価対象：令和2年度末時点実績値）は評価せず，令和4年度から評価を実施する。</v>
          </cell>
          <cell r="AN905" t="str">
            <v>最新数値の中長期目標値に対する達成度が
a：80％以上
b：60％以上～80％未満
c：40％以上～60％未満
d：20％以上～40％未満
e：20％未満</v>
          </cell>
          <cell r="AO905" t="str">
            <v>社会情勢の影響を受けやすいため，80％以上の場合を最高のaとし，以下20％刻みで基準を設定した。</v>
          </cell>
          <cell r="AP905" t="str">
            <v>-</v>
          </cell>
          <cell r="AQ905" t="str">
            <v>-</v>
          </cell>
          <cell r="AR905" t="str">
            <v>-</v>
          </cell>
          <cell r="AS905" t="str">
            <v>-</v>
          </cell>
          <cell r="AT905" t="str">
            <v>-</v>
          </cell>
          <cell r="AU905" t="str">
            <v>-</v>
          </cell>
        </row>
        <row r="906">
          <cell r="A906" t="str">
            <v>2502-3</v>
          </cell>
          <cell r="B906">
            <v>2502</v>
          </cell>
          <cell r="C906" t="str">
            <v>文化・歴史の継承やにぎわいの創出を図り，多様なニーズにこたえる公園整備と緑の創出・育成管理</v>
          </cell>
          <cell r="D906">
            <v>3</v>
          </cell>
          <cell r="E906" t="str">
            <v>緑化に関するボランティア団体数</v>
          </cell>
          <cell r="F906" t="str">
            <v>団体</v>
          </cell>
          <cell r="G906" t="str">
            <v>建設局</v>
          </cell>
          <cell r="H906" t="str">
            <v>みどり政策推進室</v>
          </cell>
          <cell r="I906" t="str">
            <v>222-4114</v>
          </cell>
          <cell r="J906" t="str">
            <v>街路樹サポーター，御池通スポンサー花壇サポーター，和の花花壇サポーター，公園愛護協力会数</v>
          </cell>
          <cell r="K906" t="str">
            <v>ボランティア団体の増加による，緑豊かなまちづくりの推進状況を示す指標</v>
          </cell>
          <cell r="L906" t="str">
            <v>出典：事業担当課調べ</v>
          </cell>
          <cell r="M906" t="str">
            <v>増加する方が良い指標</v>
          </cell>
          <cell r="N906">
            <v>875</v>
          </cell>
          <cell r="O906">
            <v>900</v>
          </cell>
          <cell r="P906">
            <v>920</v>
          </cell>
          <cell r="Q906">
            <v>940</v>
          </cell>
          <cell r="R906">
            <v>960</v>
          </cell>
          <cell r="S906" t="str">
            <v>R7</v>
          </cell>
          <cell r="T906">
            <v>980</v>
          </cell>
          <cell r="U906" t="str">
            <v>②トレンド(すう勢値)による目標値</v>
          </cell>
          <cell r="V906" t="str">
            <v>直近5年間の実績に基づき設定</v>
          </cell>
          <cell r="W906">
            <v>875</v>
          </cell>
          <cell r="X906" t="str">
            <v>-</v>
          </cell>
          <cell r="Y906" t="str">
            <v>-</v>
          </cell>
          <cell r="Z906" t="str">
            <v>-</v>
          </cell>
          <cell r="AA906" t="str">
            <v>-</v>
          </cell>
          <cell r="AB906">
            <v>1</v>
          </cell>
          <cell r="AC906" t="str">
            <v>-</v>
          </cell>
          <cell r="AD906" t="str">
            <v>-</v>
          </cell>
          <cell r="AE906" t="str">
            <v>-</v>
          </cell>
          <cell r="AF906" t="str">
            <v>-</v>
          </cell>
          <cell r="AG906">
            <v>0.8928571428571429</v>
          </cell>
          <cell r="AH906" t="str">
            <v>-</v>
          </cell>
          <cell r="AI906" t="str">
            <v>-</v>
          </cell>
          <cell r="AJ906" t="str">
            <v>-</v>
          </cell>
          <cell r="AK906" t="str">
            <v>-</v>
          </cell>
          <cell r="AL906" t="str">
            <v>-</v>
          </cell>
          <cell r="AM906" t="str">
            <v>（参考）
令和元年度　　870
平成30年度　　858
平成29年度　　840
平成28年度　　809
平成27年度　　779</v>
          </cell>
          <cell r="AN906" t="str">
            <v>単年度目標値に対する達成度が
a：80％以上
b：60％以上～80％未満
c：40％以上～60％未満
d：20％以上～40％未満
e：20％未満</v>
          </cell>
          <cell r="AO906" t="str">
            <v>当該指標については，ボランティアは任意の活動のため，サポーターの意向に大きく左右されることから80％以上の場合をaとし，以下20％刻みで基準を設定した。</v>
          </cell>
          <cell r="AP906" t="str">
            <v>a</v>
          </cell>
          <cell r="AQ906" t="str">
            <v>-</v>
          </cell>
          <cell r="AR906" t="str">
            <v>-</v>
          </cell>
          <cell r="AS906" t="str">
            <v>-</v>
          </cell>
          <cell r="AT906" t="str">
            <v>-</v>
          </cell>
          <cell r="AU906">
            <v>1</v>
          </cell>
        </row>
        <row r="907">
          <cell r="A907" t="str">
            <v>2502-4</v>
          </cell>
          <cell r="B907">
            <v>2502</v>
          </cell>
          <cell r="C907" t="str">
            <v>文化・歴史の継承やにぎわいの創出を図り，多様なニーズにこたえる公園整備と緑の創出・育成管理</v>
          </cell>
          <cell r="D907">
            <v>4</v>
          </cell>
          <cell r="E907" t="str">
            <v>-</v>
          </cell>
          <cell r="F907" t="str">
            <v>-</v>
          </cell>
          <cell r="G907" t="str">
            <v>-</v>
          </cell>
          <cell r="H907" t="str">
            <v>-</v>
          </cell>
          <cell r="I907" t="str">
            <v>-</v>
          </cell>
          <cell r="J907" t="str">
            <v>-</v>
          </cell>
          <cell r="K907" t="str">
            <v>-</v>
          </cell>
          <cell r="L907" t="str">
            <v>-</v>
          </cell>
          <cell r="M907" t="str">
            <v>-</v>
          </cell>
          <cell r="S907" t="str">
            <v>-</v>
          </cell>
          <cell r="T907" t="str">
            <v>-</v>
          </cell>
          <cell r="U907" t="str">
            <v>-</v>
          </cell>
          <cell r="V907" t="str">
            <v>-</v>
          </cell>
          <cell r="X907" t="str">
            <v>-</v>
          </cell>
          <cell r="Y907" t="str">
            <v>-</v>
          </cell>
          <cell r="Z907" t="str">
            <v>-</v>
          </cell>
          <cell r="AA907" t="str">
            <v>-</v>
          </cell>
          <cell r="AB907" t="str">
            <v>-</v>
          </cell>
          <cell r="AC907" t="str">
            <v>-</v>
          </cell>
          <cell r="AD907" t="str">
            <v>-</v>
          </cell>
          <cell r="AE907" t="str">
            <v>-</v>
          </cell>
          <cell r="AF907" t="str">
            <v>-</v>
          </cell>
          <cell r="AG907" t="str">
            <v>-</v>
          </cell>
          <cell r="AH907" t="str">
            <v>-</v>
          </cell>
          <cell r="AI907" t="str">
            <v>-</v>
          </cell>
          <cell r="AJ907" t="str">
            <v>-</v>
          </cell>
          <cell r="AK907" t="str">
            <v>-</v>
          </cell>
          <cell r="AL907" t="str">
            <v>-</v>
          </cell>
          <cell r="AM907" t="str">
            <v>-</v>
          </cell>
          <cell r="AN907" t="str">
            <v>-</v>
          </cell>
          <cell r="AO907" t="str">
            <v>-</v>
          </cell>
          <cell r="AP907" t="str">
            <v>-</v>
          </cell>
          <cell r="AQ907" t="str">
            <v>-</v>
          </cell>
          <cell r="AR907" t="str">
            <v>-</v>
          </cell>
          <cell r="AS907" t="str">
            <v>-</v>
          </cell>
          <cell r="AT907" t="str">
            <v>-</v>
          </cell>
          <cell r="AU907" t="str">
            <v>-</v>
          </cell>
        </row>
        <row r="908">
          <cell r="A908" t="str">
            <v>2502-5</v>
          </cell>
          <cell r="B908">
            <v>2502</v>
          </cell>
          <cell r="C908" t="str">
            <v>文化・歴史の継承やにぎわいの創出を図り，多様なニーズにこたえる公園整備と緑の創出・育成管理</v>
          </cell>
          <cell r="D908">
            <v>5</v>
          </cell>
          <cell r="E908" t="str">
            <v>-</v>
          </cell>
          <cell r="F908" t="str">
            <v>-</v>
          </cell>
          <cell r="G908" t="str">
            <v>-</v>
          </cell>
          <cell r="H908" t="str">
            <v>-</v>
          </cell>
          <cell r="I908" t="str">
            <v>-</v>
          </cell>
          <cell r="J908" t="str">
            <v>-</v>
          </cell>
          <cell r="K908" t="str">
            <v>-</v>
          </cell>
          <cell r="L908" t="str">
            <v>-</v>
          </cell>
          <cell r="M908" t="str">
            <v>-</v>
          </cell>
          <cell r="S908" t="str">
            <v>-</v>
          </cell>
          <cell r="T908" t="str">
            <v>-</v>
          </cell>
          <cell r="U908" t="str">
            <v>-</v>
          </cell>
          <cell r="V908" t="str">
            <v>-</v>
          </cell>
          <cell r="X908" t="str">
            <v>-</v>
          </cell>
          <cell r="Y908" t="str">
            <v>-</v>
          </cell>
          <cell r="Z908" t="str">
            <v>-</v>
          </cell>
          <cell r="AA908" t="str">
            <v>-</v>
          </cell>
          <cell r="AB908" t="str">
            <v>-</v>
          </cell>
          <cell r="AC908" t="str">
            <v>-</v>
          </cell>
          <cell r="AD908" t="str">
            <v>-</v>
          </cell>
          <cell r="AE908" t="str">
            <v>-</v>
          </cell>
          <cell r="AF908" t="str">
            <v>-</v>
          </cell>
          <cell r="AG908" t="str">
            <v>-</v>
          </cell>
          <cell r="AH908" t="str">
            <v>-</v>
          </cell>
          <cell r="AI908" t="str">
            <v>-</v>
          </cell>
          <cell r="AJ908" t="str">
            <v>-</v>
          </cell>
          <cell r="AK908" t="str">
            <v>-</v>
          </cell>
          <cell r="AL908" t="str">
            <v>-</v>
          </cell>
          <cell r="AM908" t="str">
            <v>-</v>
          </cell>
          <cell r="AN908" t="str">
            <v>-</v>
          </cell>
          <cell r="AO908" t="str">
            <v>-</v>
          </cell>
          <cell r="AP908" t="str">
            <v>-</v>
          </cell>
          <cell r="AQ908" t="str">
            <v>-</v>
          </cell>
          <cell r="AR908" t="str">
            <v>-</v>
          </cell>
          <cell r="AS908" t="str">
            <v>-</v>
          </cell>
          <cell r="AT908" t="str">
            <v>-</v>
          </cell>
          <cell r="AU908" t="str">
            <v>-</v>
          </cell>
        </row>
        <row r="909">
          <cell r="A909" t="str">
            <v>2502-6</v>
          </cell>
          <cell r="B909">
            <v>2502</v>
          </cell>
          <cell r="C909" t="str">
            <v>文化・歴史の継承やにぎわいの創出を図り，多様なニーズにこたえる公園整備と緑の創出・育成管理</v>
          </cell>
          <cell r="D909">
            <v>6</v>
          </cell>
          <cell r="E909" t="str">
            <v>-</v>
          </cell>
          <cell r="F909" t="str">
            <v>-</v>
          </cell>
          <cell r="G909" t="str">
            <v>-</v>
          </cell>
          <cell r="H909" t="str">
            <v>-</v>
          </cell>
          <cell r="I909" t="str">
            <v>-</v>
          </cell>
          <cell r="J909" t="str">
            <v>-</v>
          </cell>
          <cell r="K909" t="str">
            <v>-</v>
          </cell>
          <cell r="L909" t="str">
            <v>-</v>
          </cell>
          <cell r="M909" t="str">
            <v>-</v>
          </cell>
          <cell r="S909" t="str">
            <v>-</v>
          </cell>
          <cell r="T909" t="str">
            <v>-</v>
          </cell>
          <cell r="U909" t="str">
            <v>-</v>
          </cell>
          <cell r="V909" t="str">
            <v>-</v>
          </cell>
          <cell r="X909" t="str">
            <v>-</v>
          </cell>
          <cell r="Y909" t="str">
            <v>-</v>
          </cell>
          <cell r="Z909" t="str">
            <v>-</v>
          </cell>
          <cell r="AA909" t="str">
            <v>-</v>
          </cell>
          <cell r="AB909" t="str">
            <v>-</v>
          </cell>
          <cell r="AC909" t="str">
            <v>-</v>
          </cell>
          <cell r="AD909" t="str">
            <v>-</v>
          </cell>
          <cell r="AE909" t="str">
            <v>-</v>
          </cell>
          <cell r="AF909" t="str">
            <v>-</v>
          </cell>
          <cell r="AG909" t="str">
            <v>-</v>
          </cell>
          <cell r="AH909" t="str">
            <v>-</v>
          </cell>
          <cell r="AI909" t="str">
            <v>-</v>
          </cell>
          <cell r="AJ909" t="str">
            <v>-</v>
          </cell>
          <cell r="AK909" t="str">
            <v>-</v>
          </cell>
          <cell r="AL909" t="str">
            <v>-</v>
          </cell>
          <cell r="AM909" t="str">
            <v>-</v>
          </cell>
          <cell r="AN909" t="str">
            <v>-</v>
          </cell>
          <cell r="AO909" t="str">
            <v>-</v>
          </cell>
          <cell r="AP909" t="str">
            <v>-</v>
          </cell>
          <cell r="AQ909" t="str">
            <v>-</v>
          </cell>
          <cell r="AR909" t="str">
            <v>-</v>
          </cell>
          <cell r="AS909" t="str">
            <v>-</v>
          </cell>
          <cell r="AT909" t="str">
            <v>-</v>
          </cell>
          <cell r="AU909" t="str">
            <v>-</v>
          </cell>
        </row>
        <row r="910">
          <cell r="A910" t="str">
            <v>2502-7</v>
          </cell>
          <cell r="B910">
            <v>2502</v>
          </cell>
          <cell r="C910" t="str">
            <v>文化・歴史の継承やにぎわいの創出を図り，多様なニーズにこたえる公園整備と緑の創出・育成管理</v>
          </cell>
          <cell r="D910">
            <v>7</v>
          </cell>
          <cell r="E910" t="str">
            <v>-</v>
          </cell>
          <cell r="F910" t="str">
            <v>-</v>
          </cell>
          <cell r="G910" t="str">
            <v>-</v>
          </cell>
          <cell r="H910" t="str">
            <v>-</v>
          </cell>
          <cell r="I910" t="str">
            <v>-</v>
          </cell>
          <cell r="J910" t="str">
            <v>-</v>
          </cell>
          <cell r="K910" t="str">
            <v>-</v>
          </cell>
          <cell r="L910" t="str">
            <v>-</v>
          </cell>
          <cell r="M910" t="str">
            <v>-</v>
          </cell>
          <cell r="S910" t="str">
            <v>-</v>
          </cell>
          <cell r="T910" t="str">
            <v>-</v>
          </cell>
          <cell r="U910" t="str">
            <v>-</v>
          </cell>
          <cell r="V910" t="str">
            <v>-</v>
          </cell>
          <cell r="X910" t="str">
            <v>-</v>
          </cell>
          <cell r="Y910" t="str">
            <v>-</v>
          </cell>
          <cell r="Z910" t="str">
            <v>-</v>
          </cell>
          <cell r="AA910" t="str">
            <v>-</v>
          </cell>
          <cell r="AB910" t="str">
            <v>-</v>
          </cell>
          <cell r="AC910" t="str">
            <v>-</v>
          </cell>
          <cell r="AD910" t="str">
            <v>-</v>
          </cell>
          <cell r="AE910" t="str">
            <v>-</v>
          </cell>
          <cell r="AF910" t="str">
            <v>-</v>
          </cell>
          <cell r="AG910" t="str">
            <v>-</v>
          </cell>
          <cell r="AH910" t="str">
            <v>-</v>
          </cell>
          <cell r="AI910" t="str">
            <v>-</v>
          </cell>
          <cell r="AJ910" t="str">
            <v>-</v>
          </cell>
          <cell r="AK910" t="str">
            <v>-</v>
          </cell>
          <cell r="AL910" t="str">
            <v>-</v>
          </cell>
          <cell r="AM910" t="str">
            <v>-</v>
          </cell>
          <cell r="AN910" t="str">
            <v>-</v>
          </cell>
          <cell r="AO910" t="str">
            <v>-</v>
          </cell>
          <cell r="AP910" t="str">
            <v>-</v>
          </cell>
          <cell r="AQ910" t="str">
            <v>-</v>
          </cell>
          <cell r="AR910" t="str">
            <v>-</v>
          </cell>
          <cell r="AS910" t="str">
            <v>-</v>
          </cell>
          <cell r="AT910" t="str">
            <v>-</v>
          </cell>
          <cell r="AU910" t="str">
            <v>-</v>
          </cell>
        </row>
        <row r="911">
          <cell r="A911" t="str">
            <v>2502-8</v>
          </cell>
          <cell r="B911">
            <v>2502</v>
          </cell>
          <cell r="C911" t="str">
            <v>文化・歴史の継承やにぎわいの創出を図り，多様なニーズにこたえる公園整備と緑の創出・育成管理</v>
          </cell>
          <cell r="D911">
            <v>8</v>
          </cell>
          <cell r="E911" t="str">
            <v>-</v>
          </cell>
          <cell r="F911" t="str">
            <v>-</v>
          </cell>
          <cell r="G911" t="str">
            <v>-</v>
          </cell>
          <cell r="H911" t="str">
            <v>-</v>
          </cell>
          <cell r="I911" t="str">
            <v>-</v>
          </cell>
          <cell r="J911" t="str">
            <v>-</v>
          </cell>
          <cell r="K911" t="str">
            <v>-</v>
          </cell>
          <cell r="L911" t="str">
            <v>-</v>
          </cell>
          <cell r="M911" t="str">
            <v>-</v>
          </cell>
          <cell r="S911" t="str">
            <v>-</v>
          </cell>
          <cell r="T911" t="str">
            <v>-</v>
          </cell>
          <cell r="U911" t="str">
            <v>-</v>
          </cell>
          <cell r="V911" t="str">
            <v>-</v>
          </cell>
          <cell r="X911" t="str">
            <v>-</v>
          </cell>
          <cell r="Y911" t="str">
            <v>-</v>
          </cell>
          <cell r="Z911" t="str">
            <v>-</v>
          </cell>
          <cell r="AA911" t="str">
            <v>-</v>
          </cell>
          <cell r="AB911" t="str">
            <v>-</v>
          </cell>
          <cell r="AC911" t="str">
            <v>-</v>
          </cell>
          <cell r="AD911" t="str">
            <v>-</v>
          </cell>
          <cell r="AE911" t="str">
            <v>-</v>
          </cell>
          <cell r="AF911" t="str">
            <v>-</v>
          </cell>
          <cell r="AG911" t="str">
            <v>-</v>
          </cell>
          <cell r="AH911" t="str">
            <v>-</v>
          </cell>
          <cell r="AI911" t="str">
            <v>-</v>
          </cell>
          <cell r="AJ911" t="str">
            <v>-</v>
          </cell>
          <cell r="AK911" t="str">
            <v>-</v>
          </cell>
          <cell r="AL911" t="str">
            <v>-</v>
          </cell>
          <cell r="AM911" t="str">
            <v>-</v>
          </cell>
          <cell r="AN911" t="str">
            <v>-</v>
          </cell>
          <cell r="AO911" t="str">
            <v>-</v>
          </cell>
          <cell r="AP911" t="str">
            <v>-</v>
          </cell>
          <cell r="AQ911" t="str">
            <v>-</v>
          </cell>
          <cell r="AR911" t="str">
            <v>-</v>
          </cell>
          <cell r="AS911" t="str">
            <v>-</v>
          </cell>
          <cell r="AT911" t="str">
            <v>-</v>
          </cell>
          <cell r="AU911" t="str">
            <v>-</v>
          </cell>
        </row>
        <row r="912">
          <cell r="A912" t="str">
            <v>2502-9</v>
          </cell>
          <cell r="B912">
            <v>2502</v>
          </cell>
          <cell r="C912" t="str">
            <v>文化・歴史の継承やにぎわいの創出を図り，多様なニーズにこたえる公園整備と緑の創出・育成管理</v>
          </cell>
          <cell r="D912">
            <v>9</v>
          </cell>
          <cell r="E912" t="str">
            <v>-</v>
          </cell>
          <cell r="F912" t="str">
            <v>-</v>
          </cell>
          <cell r="G912" t="str">
            <v>-</v>
          </cell>
          <cell r="H912" t="str">
            <v>-</v>
          </cell>
          <cell r="I912" t="str">
            <v>-</v>
          </cell>
          <cell r="J912" t="str">
            <v>-</v>
          </cell>
          <cell r="K912" t="str">
            <v>-</v>
          </cell>
          <cell r="L912" t="str">
            <v>-</v>
          </cell>
          <cell r="M912" t="str">
            <v>-</v>
          </cell>
          <cell r="S912" t="str">
            <v>-</v>
          </cell>
          <cell r="T912" t="str">
            <v>-</v>
          </cell>
          <cell r="U912" t="str">
            <v>-</v>
          </cell>
          <cell r="V912" t="str">
            <v>-</v>
          </cell>
          <cell r="X912" t="str">
            <v>-</v>
          </cell>
          <cell r="Y912" t="str">
            <v>-</v>
          </cell>
          <cell r="Z912" t="str">
            <v>-</v>
          </cell>
          <cell r="AA912" t="str">
            <v>-</v>
          </cell>
          <cell r="AB912" t="str">
            <v>-</v>
          </cell>
          <cell r="AC912" t="str">
            <v>-</v>
          </cell>
          <cell r="AD912" t="str">
            <v>-</v>
          </cell>
          <cell r="AE912" t="str">
            <v>-</v>
          </cell>
          <cell r="AF912" t="str">
            <v>-</v>
          </cell>
          <cell r="AG912" t="str">
            <v>-</v>
          </cell>
          <cell r="AH912" t="str">
            <v>-</v>
          </cell>
          <cell r="AI912" t="str">
            <v>-</v>
          </cell>
          <cell r="AJ912" t="str">
            <v>-</v>
          </cell>
          <cell r="AK912" t="str">
            <v>-</v>
          </cell>
          <cell r="AL912" t="str">
            <v>-</v>
          </cell>
          <cell r="AM912" t="str">
            <v>-</v>
          </cell>
          <cell r="AN912" t="str">
            <v>-</v>
          </cell>
          <cell r="AO912" t="str">
            <v>-</v>
          </cell>
          <cell r="AP912" t="str">
            <v>-</v>
          </cell>
          <cell r="AQ912" t="str">
            <v>-</v>
          </cell>
          <cell r="AR912" t="str">
            <v>-</v>
          </cell>
          <cell r="AS912" t="str">
            <v>-</v>
          </cell>
          <cell r="AT912" t="str">
            <v>-</v>
          </cell>
          <cell r="AU912" t="str">
            <v>-</v>
          </cell>
        </row>
        <row r="913">
          <cell r="A913" t="str">
            <v>2503-1</v>
          </cell>
          <cell r="B913">
            <v>2503</v>
          </cell>
          <cell r="C913" t="str">
            <v>魅力と活力を高める市街地整備の推進</v>
          </cell>
          <cell r="D913">
            <v>1</v>
          </cell>
          <cell r="E913" t="str">
            <v>仮換地指定率</v>
          </cell>
          <cell r="F913" t="str">
            <v>％</v>
          </cell>
          <cell r="G913" t="str">
            <v>建設局</v>
          </cell>
          <cell r="H913" t="str">
            <v>市街地整備課</v>
          </cell>
          <cell r="I913" t="str">
            <v>213-3537</v>
          </cell>
          <cell r="J913" t="str">
            <v>土地区画整理事業による仮換地の指定の面積率</v>
          </cell>
          <cell r="K913" t="str">
            <v>「魅力ある都市空間の形成」に向け，土地区画整理事業によるバランスの良い公共施設整備及び宅地の利用の増進の進み具合を示す指標</v>
          </cell>
          <cell r="L913" t="str">
            <v>算出方法：各年度における仮換地指定面積(累計)を保留地を除く宅地面積で割った率
出典：事業担当課調べ</v>
          </cell>
          <cell r="M913" t="str">
            <v>増加する方が良い指標</v>
          </cell>
          <cell r="N913">
            <v>79</v>
          </cell>
          <cell r="O913">
            <v>80.3</v>
          </cell>
          <cell r="P913">
            <v>81.599999999999994</v>
          </cell>
          <cell r="Q913">
            <v>82.9</v>
          </cell>
          <cell r="R913">
            <v>84.2</v>
          </cell>
          <cell r="S913" t="str">
            <v>R7</v>
          </cell>
          <cell r="T913">
            <v>85.5</v>
          </cell>
          <cell r="U913" t="str">
            <v>③財政状況や市民ニーズを踏まえて設定する目標値</v>
          </cell>
          <cell r="V913" t="str">
            <v>令和7年度末までの目標とする仮換地指定面積を基に算出</v>
          </cell>
          <cell r="W913">
            <v>78.5</v>
          </cell>
          <cell r="X913" t="str">
            <v>-</v>
          </cell>
          <cell r="Y913" t="str">
            <v>-</v>
          </cell>
          <cell r="Z913" t="str">
            <v>-</v>
          </cell>
          <cell r="AA913" t="str">
            <v>-</v>
          </cell>
          <cell r="AB913">
            <v>0.61538461538461453</v>
          </cell>
          <cell r="AC913" t="str">
            <v>-</v>
          </cell>
          <cell r="AD913" t="str">
            <v>-</v>
          </cell>
          <cell r="AE913" t="str">
            <v>-</v>
          </cell>
          <cell r="AF913" t="str">
            <v>-</v>
          </cell>
          <cell r="AG913">
            <v>0.61538461538461342</v>
          </cell>
          <cell r="AH913" t="str">
            <v>-</v>
          </cell>
          <cell r="AI913" t="str">
            <v>-</v>
          </cell>
          <cell r="AJ913" t="str">
            <v>-</v>
          </cell>
          <cell r="AK913" t="str">
            <v>-</v>
          </cell>
          <cell r="AL913" t="str">
            <v>-</v>
          </cell>
          <cell r="AM913" t="str">
            <v>-</v>
          </cell>
          <cell r="AN913" t="str">
            <v>単年度の目標値に対する達成度が
a：80％以上
b：60％以上～80％未満
c：40％以上～60％未満
d：20％以上～40％未満
e：20％未満</v>
          </cell>
          <cell r="AO913" t="str">
            <v>当該指標については，住民との合意形成が前提となることから，これが80％以上となる場合をaとし，以下20％刻みで基準を設定した。
※達成度＝(最新数値-前回数値)/((目標値-前回数値)/中長期目標までの残年数)×100</v>
          </cell>
          <cell r="AP913" t="str">
            <v>b</v>
          </cell>
          <cell r="AQ913" t="str">
            <v>-</v>
          </cell>
          <cell r="AR913" t="str">
            <v>-</v>
          </cell>
          <cell r="AS913" t="str">
            <v>-</v>
          </cell>
          <cell r="AT913" t="str">
            <v>-</v>
          </cell>
          <cell r="AU913">
            <v>1</v>
          </cell>
        </row>
        <row r="914">
          <cell r="A914" t="str">
            <v>2503-2</v>
          </cell>
          <cell r="B914">
            <v>2503</v>
          </cell>
          <cell r="C914" t="str">
            <v>魅力と活力を高める市街地整備の推進</v>
          </cell>
          <cell r="D914">
            <v>2</v>
          </cell>
          <cell r="E914" t="str">
            <v>公共施設整備延長率</v>
          </cell>
          <cell r="F914" t="str">
            <v>％</v>
          </cell>
          <cell r="G914" t="str">
            <v>建設局</v>
          </cell>
          <cell r="H914" t="str">
            <v>市街地整備課</v>
          </cell>
          <cell r="I914" t="str">
            <v>213-3537</v>
          </cell>
          <cell r="J914" t="str">
            <v>土地区画整理事業による公共施設整備(道路，水路)の延長率</v>
          </cell>
          <cell r="K914" t="str">
            <v>「魅力ある都市空間の形成」に向け，土地区画整理事業によるバランスの良い公共施設整備及び宅地の利用の増進の進み具合を示す指標</v>
          </cell>
          <cell r="L914" t="str">
            <v>算出方法：各年度における公共施設(道路，水路)整備済延長(累計)を計画公共施設(道路，水路)延長で割った率
出典：事業担当課調べ</v>
          </cell>
          <cell r="M914" t="str">
            <v>増加する方が良い指標</v>
          </cell>
          <cell r="N914">
            <v>74</v>
          </cell>
          <cell r="O914">
            <v>74.7</v>
          </cell>
          <cell r="P914">
            <v>75.400000000000006</v>
          </cell>
          <cell r="Q914">
            <v>76.099999999999994</v>
          </cell>
          <cell r="R914">
            <v>76.8</v>
          </cell>
          <cell r="S914" t="str">
            <v>R7</v>
          </cell>
          <cell r="T914">
            <v>77.5</v>
          </cell>
          <cell r="U914" t="str">
            <v>③財政状況や市民ニーズを踏まえて設定する目標値</v>
          </cell>
          <cell r="V914" t="str">
            <v>令和7年度末までの目標とする公共施設整備延長率を基に算出</v>
          </cell>
          <cell r="W914">
            <v>73.599999999999994</v>
          </cell>
          <cell r="X914" t="str">
            <v>-</v>
          </cell>
          <cell r="Y914" t="str">
            <v>-</v>
          </cell>
          <cell r="Z914" t="str">
            <v>-</v>
          </cell>
          <cell r="AA914" t="str">
            <v>-</v>
          </cell>
          <cell r="AB914">
            <v>0.42857142857142277</v>
          </cell>
          <cell r="AC914" t="str">
            <v>-</v>
          </cell>
          <cell r="AD914" t="str">
            <v>-</v>
          </cell>
          <cell r="AE914" t="str">
            <v>-</v>
          </cell>
          <cell r="AF914" t="str">
            <v>-</v>
          </cell>
          <cell r="AG914">
            <v>0.42857142857142422</v>
          </cell>
          <cell r="AH914" t="str">
            <v>-</v>
          </cell>
          <cell r="AI914" t="str">
            <v>-</v>
          </cell>
          <cell r="AJ914" t="str">
            <v>-</v>
          </cell>
          <cell r="AK914" t="str">
            <v>-</v>
          </cell>
          <cell r="AL914" t="str">
            <v>-</v>
          </cell>
          <cell r="AM914" t="str">
            <v>-</v>
          </cell>
          <cell r="AN914" t="str">
            <v>単年度の目標値に対する達成度が
a：80％以上
b：60％以上～80％未満
c：40％以上～60％未満
d：20％以上～40％未満
e：20％未満</v>
          </cell>
          <cell r="AO914" t="str">
            <v>当該指標については，住民との合意形成が前提となることから，これが80％以上となる場合をaとし，以下20％刻みで基準を設定した。
※達成度＝(最新数値-前回数値)/((目標値-前回数値)/中長期目標までの残年数)×100</v>
          </cell>
          <cell r="AP914" t="str">
            <v>c</v>
          </cell>
          <cell r="AQ914" t="str">
            <v>-</v>
          </cell>
          <cell r="AR914" t="str">
            <v>-</v>
          </cell>
          <cell r="AS914" t="str">
            <v>-</v>
          </cell>
          <cell r="AT914" t="str">
            <v>-</v>
          </cell>
          <cell r="AU914">
            <v>1</v>
          </cell>
        </row>
        <row r="915">
          <cell r="A915" t="str">
            <v>2503-3</v>
          </cell>
          <cell r="B915">
            <v>2503</v>
          </cell>
          <cell r="C915" t="str">
            <v>魅力と活力を高める市街地整備の推進</v>
          </cell>
          <cell r="D915">
            <v>3</v>
          </cell>
          <cell r="E915" t="str">
            <v>宅地化率</v>
          </cell>
          <cell r="F915" t="str">
            <v>％</v>
          </cell>
          <cell r="G915" t="str">
            <v>建設局</v>
          </cell>
          <cell r="H915" t="str">
            <v>市街地整備課</v>
          </cell>
          <cell r="I915" t="str">
            <v>213-3537</v>
          </cell>
          <cell r="J915" t="str">
            <v>土地区画整理事業の事業進捗に伴い宅地化した面積率</v>
          </cell>
          <cell r="K915" t="str">
            <v>「魅力ある都市空間の形成」に向け，土地区画整理事業によるバランスの良い公共施設整備及び宅地の利用の増進の進み具合を示す指標</v>
          </cell>
          <cell r="L915" t="str">
            <v>算出方法：各年度における76条申請により宅地造成が行われた面積(累計)を整理後計画宅地面積で割った率
出典：事業担当課調べ</v>
          </cell>
          <cell r="M915" t="str">
            <v>増加する方が良い指標</v>
          </cell>
          <cell r="N915">
            <v>79.099999999999994</v>
          </cell>
          <cell r="O915">
            <v>80</v>
          </cell>
          <cell r="P915">
            <v>80.900000000000006</v>
          </cell>
          <cell r="Q915">
            <v>81.8</v>
          </cell>
          <cell r="R915">
            <v>82.7</v>
          </cell>
          <cell r="S915" t="str">
            <v>R7</v>
          </cell>
          <cell r="T915">
            <v>83.6</v>
          </cell>
          <cell r="U915" t="str">
            <v>③財政状況や市民ニーズを踏まえて設定する目標値</v>
          </cell>
          <cell r="V915" t="str">
            <v>令和7年度末までの目標とする宅地化率を基に算出</v>
          </cell>
          <cell r="W915">
            <v>78.5</v>
          </cell>
          <cell r="X915" t="str">
            <v>-</v>
          </cell>
          <cell r="Y915" t="str">
            <v>-</v>
          </cell>
          <cell r="Z915" t="str">
            <v>-</v>
          </cell>
          <cell r="AA915" t="str">
            <v>-</v>
          </cell>
          <cell r="AB915">
            <v>0.33333333333333331</v>
          </cell>
          <cell r="AC915" t="str">
            <v>-</v>
          </cell>
          <cell r="AD915" t="str">
            <v>-</v>
          </cell>
          <cell r="AE915" t="str">
            <v>-</v>
          </cell>
          <cell r="AF915" t="str">
            <v>-</v>
          </cell>
          <cell r="AG915">
            <v>0.33333333333333071</v>
          </cell>
          <cell r="AH915" t="str">
            <v>-</v>
          </cell>
          <cell r="AI915" t="str">
            <v>-</v>
          </cell>
          <cell r="AJ915" t="str">
            <v>-</v>
          </cell>
          <cell r="AK915" t="str">
            <v>-</v>
          </cell>
          <cell r="AL915" t="str">
            <v>-</v>
          </cell>
          <cell r="AM915" t="str">
            <v>-</v>
          </cell>
          <cell r="AN915" t="str">
            <v>単年度の目標値に対する達成度が
a：80％以上
b：60％以上～80％未満
c：40％以上～60％未満
d：20％以上～40％未満
e：20％未満</v>
          </cell>
          <cell r="AO915" t="str">
            <v>当該指標については，住民との合意形成が前提となることから，これが80％以上となる場合をaとし，以下20％刻みで基準を設定した。
※達成度＝(最新数値-前回数値)/((目標値-前回数値)/中長期目標までの残年数)×100</v>
          </cell>
          <cell r="AP915" t="str">
            <v>d</v>
          </cell>
          <cell r="AQ915" t="str">
            <v>-</v>
          </cell>
          <cell r="AR915" t="str">
            <v>-</v>
          </cell>
          <cell r="AS915" t="str">
            <v>-</v>
          </cell>
          <cell r="AT915" t="str">
            <v>-</v>
          </cell>
          <cell r="AU915">
            <v>1</v>
          </cell>
        </row>
        <row r="916">
          <cell r="A916" t="str">
            <v>2503-4</v>
          </cell>
          <cell r="B916">
            <v>2503</v>
          </cell>
          <cell r="C916" t="str">
            <v>魅力と活力を高める市街地整備の推進</v>
          </cell>
          <cell r="D916">
            <v>4</v>
          </cell>
          <cell r="E916" t="str">
            <v>-</v>
          </cell>
          <cell r="F916" t="str">
            <v>-</v>
          </cell>
          <cell r="G916" t="str">
            <v>-</v>
          </cell>
          <cell r="H916" t="str">
            <v>-</v>
          </cell>
          <cell r="I916" t="str">
            <v>-</v>
          </cell>
          <cell r="J916" t="str">
            <v>-</v>
          </cell>
          <cell r="K916" t="str">
            <v>-</v>
          </cell>
          <cell r="L916" t="str">
            <v>-</v>
          </cell>
          <cell r="M916" t="str">
            <v>-</v>
          </cell>
          <cell r="S916" t="str">
            <v>-</v>
          </cell>
          <cell r="T916" t="str">
            <v>-</v>
          </cell>
          <cell r="U916" t="str">
            <v>-</v>
          </cell>
          <cell r="V916" t="str">
            <v>-</v>
          </cell>
          <cell r="X916" t="str">
            <v>-</v>
          </cell>
          <cell r="Y916" t="str">
            <v>-</v>
          </cell>
          <cell r="Z916" t="str">
            <v>-</v>
          </cell>
          <cell r="AA916" t="str">
            <v>-</v>
          </cell>
          <cell r="AB916" t="str">
            <v>-</v>
          </cell>
          <cell r="AC916" t="str">
            <v>-</v>
          </cell>
          <cell r="AD916" t="str">
            <v>-</v>
          </cell>
          <cell r="AE916" t="str">
            <v>-</v>
          </cell>
          <cell r="AF916" t="str">
            <v>-</v>
          </cell>
          <cell r="AG916" t="str">
            <v>-</v>
          </cell>
          <cell r="AH916" t="str">
            <v>-</v>
          </cell>
          <cell r="AI916" t="str">
            <v>-</v>
          </cell>
          <cell r="AJ916" t="str">
            <v>-</v>
          </cell>
          <cell r="AK916" t="str">
            <v>-</v>
          </cell>
          <cell r="AL916" t="str">
            <v>-</v>
          </cell>
          <cell r="AM916" t="str">
            <v>-</v>
          </cell>
          <cell r="AN916" t="str">
            <v>-</v>
          </cell>
          <cell r="AO916" t="str">
            <v>-</v>
          </cell>
          <cell r="AP916" t="str">
            <v>-</v>
          </cell>
          <cell r="AQ916" t="str">
            <v>-</v>
          </cell>
          <cell r="AR916" t="str">
            <v>-</v>
          </cell>
          <cell r="AS916" t="str">
            <v>-</v>
          </cell>
          <cell r="AT916" t="str">
            <v>-</v>
          </cell>
          <cell r="AU916" t="str">
            <v>-</v>
          </cell>
        </row>
        <row r="917">
          <cell r="A917" t="str">
            <v>2503-5</v>
          </cell>
          <cell r="B917">
            <v>2503</v>
          </cell>
          <cell r="C917" t="str">
            <v>魅力と活力を高める市街地整備の推進</v>
          </cell>
          <cell r="D917">
            <v>5</v>
          </cell>
          <cell r="E917" t="str">
            <v>-</v>
          </cell>
          <cell r="F917" t="str">
            <v>-</v>
          </cell>
          <cell r="G917" t="str">
            <v>-</v>
          </cell>
          <cell r="H917" t="str">
            <v>-</v>
          </cell>
          <cell r="I917" t="str">
            <v>-</v>
          </cell>
          <cell r="J917" t="str">
            <v>-</v>
          </cell>
          <cell r="K917" t="str">
            <v>-</v>
          </cell>
          <cell r="L917" t="str">
            <v>-</v>
          </cell>
          <cell r="M917" t="str">
            <v>-</v>
          </cell>
          <cell r="S917" t="str">
            <v>-</v>
          </cell>
          <cell r="T917" t="str">
            <v>-</v>
          </cell>
          <cell r="U917" t="str">
            <v>-</v>
          </cell>
          <cell r="V917" t="str">
            <v>-</v>
          </cell>
          <cell r="X917" t="str">
            <v>-</v>
          </cell>
          <cell r="Y917" t="str">
            <v>-</v>
          </cell>
          <cell r="Z917" t="str">
            <v>-</v>
          </cell>
          <cell r="AA917" t="str">
            <v>-</v>
          </cell>
          <cell r="AB917" t="str">
            <v>-</v>
          </cell>
          <cell r="AC917" t="str">
            <v>-</v>
          </cell>
          <cell r="AD917" t="str">
            <v>-</v>
          </cell>
          <cell r="AE917" t="str">
            <v>-</v>
          </cell>
          <cell r="AF917" t="str">
            <v>-</v>
          </cell>
          <cell r="AG917" t="str">
            <v>-</v>
          </cell>
          <cell r="AH917" t="str">
            <v>-</v>
          </cell>
          <cell r="AI917" t="str">
            <v>-</v>
          </cell>
          <cell r="AJ917" t="str">
            <v>-</v>
          </cell>
          <cell r="AK917" t="str">
            <v>-</v>
          </cell>
          <cell r="AL917" t="str">
            <v>-</v>
          </cell>
          <cell r="AM917" t="str">
            <v>-</v>
          </cell>
          <cell r="AN917" t="str">
            <v>-</v>
          </cell>
          <cell r="AO917" t="str">
            <v>-</v>
          </cell>
          <cell r="AP917" t="str">
            <v>-</v>
          </cell>
          <cell r="AQ917" t="str">
            <v>-</v>
          </cell>
          <cell r="AR917" t="str">
            <v>-</v>
          </cell>
          <cell r="AS917" t="str">
            <v>-</v>
          </cell>
          <cell r="AT917" t="str">
            <v>-</v>
          </cell>
          <cell r="AU917" t="str">
            <v>-</v>
          </cell>
        </row>
        <row r="918">
          <cell r="A918" t="str">
            <v>2503-6</v>
          </cell>
          <cell r="B918">
            <v>2503</v>
          </cell>
          <cell r="C918" t="str">
            <v>魅力と活力を高める市街地整備の推進</v>
          </cell>
          <cell r="D918">
            <v>6</v>
          </cell>
          <cell r="E918" t="str">
            <v>-</v>
          </cell>
          <cell r="F918" t="str">
            <v>-</v>
          </cell>
          <cell r="G918" t="str">
            <v>-</v>
          </cell>
          <cell r="H918" t="str">
            <v>-</v>
          </cell>
          <cell r="I918" t="str">
            <v>-</v>
          </cell>
          <cell r="J918" t="str">
            <v>-</v>
          </cell>
          <cell r="K918" t="str">
            <v>-</v>
          </cell>
          <cell r="L918" t="str">
            <v>-</v>
          </cell>
          <cell r="M918" t="str">
            <v>-</v>
          </cell>
          <cell r="S918" t="str">
            <v>-</v>
          </cell>
          <cell r="T918" t="str">
            <v>-</v>
          </cell>
          <cell r="U918" t="str">
            <v>-</v>
          </cell>
          <cell r="V918" t="str">
            <v>-</v>
          </cell>
          <cell r="X918" t="str">
            <v>-</v>
          </cell>
          <cell r="Y918" t="str">
            <v>-</v>
          </cell>
          <cell r="Z918" t="str">
            <v>-</v>
          </cell>
          <cell r="AA918" t="str">
            <v>-</v>
          </cell>
          <cell r="AB918" t="str">
            <v>-</v>
          </cell>
          <cell r="AC918" t="str">
            <v>-</v>
          </cell>
          <cell r="AD918" t="str">
            <v>-</v>
          </cell>
          <cell r="AE918" t="str">
            <v>-</v>
          </cell>
          <cell r="AF918" t="str">
            <v>-</v>
          </cell>
          <cell r="AG918" t="str">
            <v>-</v>
          </cell>
          <cell r="AH918" t="str">
            <v>-</v>
          </cell>
          <cell r="AI918" t="str">
            <v>-</v>
          </cell>
          <cell r="AJ918" t="str">
            <v>-</v>
          </cell>
          <cell r="AK918" t="str">
            <v>-</v>
          </cell>
          <cell r="AL918" t="str">
            <v>-</v>
          </cell>
          <cell r="AM918" t="str">
            <v>-</v>
          </cell>
          <cell r="AN918" t="str">
            <v>-</v>
          </cell>
          <cell r="AO918" t="str">
            <v>-</v>
          </cell>
          <cell r="AP918" t="str">
            <v>-</v>
          </cell>
          <cell r="AQ918" t="str">
            <v>-</v>
          </cell>
          <cell r="AR918" t="str">
            <v>-</v>
          </cell>
          <cell r="AS918" t="str">
            <v>-</v>
          </cell>
          <cell r="AT918" t="str">
            <v>-</v>
          </cell>
          <cell r="AU918" t="str">
            <v>-</v>
          </cell>
        </row>
        <row r="919">
          <cell r="A919" t="str">
            <v>2503-7</v>
          </cell>
          <cell r="B919">
            <v>2503</v>
          </cell>
          <cell r="C919" t="str">
            <v>魅力と活力を高める市街地整備の推進</v>
          </cell>
          <cell r="D919">
            <v>7</v>
          </cell>
          <cell r="E919" t="str">
            <v>-</v>
          </cell>
          <cell r="F919" t="str">
            <v>-</v>
          </cell>
          <cell r="G919" t="str">
            <v>-</v>
          </cell>
          <cell r="H919" t="str">
            <v>-</v>
          </cell>
          <cell r="I919" t="str">
            <v>-</v>
          </cell>
          <cell r="J919" t="str">
            <v>-</v>
          </cell>
          <cell r="K919" t="str">
            <v>-</v>
          </cell>
          <cell r="L919" t="str">
            <v>-</v>
          </cell>
          <cell r="M919" t="str">
            <v>-</v>
          </cell>
          <cell r="S919" t="str">
            <v>-</v>
          </cell>
          <cell r="T919" t="str">
            <v>-</v>
          </cell>
          <cell r="U919" t="str">
            <v>-</v>
          </cell>
          <cell r="V919" t="str">
            <v>-</v>
          </cell>
          <cell r="X919" t="str">
            <v>-</v>
          </cell>
          <cell r="Y919" t="str">
            <v>-</v>
          </cell>
          <cell r="Z919" t="str">
            <v>-</v>
          </cell>
          <cell r="AA919" t="str">
            <v>-</v>
          </cell>
          <cell r="AB919" t="str">
            <v>-</v>
          </cell>
          <cell r="AC919" t="str">
            <v>-</v>
          </cell>
          <cell r="AD919" t="str">
            <v>-</v>
          </cell>
          <cell r="AE919" t="str">
            <v>-</v>
          </cell>
          <cell r="AF919" t="str">
            <v>-</v>
          </cell>
          <cell r="AG919" t="str">
            <v>-</v>
          </cell>
          <cell r="AH919" t="str">
            <v>-</v>
          </cell>
          <cell r="AI919" t="str">
            <v>-</v>
          </cell>
          <cell r="AJ919" t="str">
            <v>-</v>
          </cell>
          <cell r="AK919" t="str">
            <v>-</v>
          </cell>
          <cell r="AL919" t="str">
            <v>-</v>
          </cell>
          <cell r="AM919" t="str">
            <v>-</v>
          </cell>
          <cell r="AN919" t="str">
            <v>-</v>
          </cell>
          <cell r="AO919" t="str">
            <v>-</v>
          </cell>
          <cell r="AP919" t="str">
            <v>-</v>
          </cell>
          <cell r="AQ919" t="str">
            <v>-</v>
          </cell>
          <cell r="AR919" t="str">
            <v>-</v>
          </cell>
          <cell r="AS919" t="str">
            <v>-</v>
          </cell>
          <cell r="AT919" t="str">
            <v>-</v>
          </cell>
          <cell r="AU919" t="str">
            <v>-</v>
          </cell>
        </row>
        <row r="920">
          <cell r="A920" t="str">
            <v>2503-8</v>
          </cell>
          <cell r="B920">
            <v>2503</v>
          </cell>
          <cell r="C920" t="str">
            <v>魅力と活力を高める市街地整備の推進</v>
          </cell>
          <cell r="D920">
            <v>8</v>
          </cell>
          <cell r="E920" t="str">
            <v>-</v>
          </cell>
          <cell r="F920" t="str">
            <v>-</v>
          </cell>
          <cell r="G920" t="str">
            <v>-</v>
          </cell>
          <cell r="H920" t="str">
            <v>-</v>
          </cell>
          <cell r="I920" t="str">
            <v>-</v>
          </cell>
          <cell r="J920" t="str">
            <v>-</v>
          </cell>
          <cell r="K920" t="str">
            <v>-</v>
          </cell>
          <cell r="L920" t="str">
            <v>-</v>
          </cell>
          <cell r="M920" t="str">
            <v>-</v>
          </cell>
          <cell r="S920" t="str">
            <v>-</v>
          </cell>
          <cell r="T920" t="str">
            <v>-</v>
          </cell>
          <cell r="U920" t="str">
            <v>-</v>
          </cell>
          <cell r="V920" t="str">
            <v>-</v>
          </cell>
          <cell r="X920" t="str">
            <v>-</v>
          </cell>
          <cell r="Y920" t="str">
            <v>-</v>
          </cell>
          <cell r="Z920" t="str">
            <v>-</v>
          </cell>
          <cell r="AA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S920" t="str">
            <v>-</v>
          </cell>
          <cell r="AT920" t="str">
            <v>-</v>
          </cell>
          <cell r="AU920" t="str">
            <v>-</v>
          </cell>
        </row>
        <row r="921">
          <cell r="A921" t="str">
            <v>2503-9</v>
          </cell>
          <cell r="B921">
            <v>2503</v>
          </cell>
          <cell r="C921" t="str">
            <v>魅力と活力を高める市街地整備の推進</v>
          </cell>
          <cell r="D921">
            <v>9</v>
          </cell>
          <cell r="E921" t="str">
            <v>-</v>
          </cell>
          <cell r="F921" t="str">
            <v>-</v>
          </cell>
          <cell r="G921" t="str">
            <v>-</v>
          </cell>
          <cell r="H921" t="str">
            <v>-</v>
          </cell>
          <cell r="I921" t="str">
            <v>-</v>
          </cell>
          <cell r="J921" t="str">
            <v>-</v>
          </cell>
          <cell r="K921" t="str">
            <v>-</v>
          </cell>
          <cell r="L921" t="str">
            <v>-</v>
          </cell>
          <cell r="M921" t="str">
            <v>-</v>
          </cell>
          <cell r="S921" t="str">
            <v>-</v>
          </cell>
          <cell r="T921" t="str">
            <v>-</v>
          </cell>
          <cell r="U921" t="str">
            <v>-</v>
          </cell>
          <cell r="V921" t="str">
            <v>-</v>
          </cell>
          <cell r="X921" t="str">
            <v>-</v>
          </cell>
          <cell r="Y921" t="str">
            <v>-</v>
          </cell>
          <cell r="Z921" t="str">
            <v>-</v>
          </cell>
          <cell r="AA921" t="str">
            <v>-</v>
          </cell>
          <cell r="AB921" t="str">
            <v>-</v>
          </cell>
          <cell r="AC921" t="str">
            <v>-</v>
          </cell>
          <cell r="AD921" t="str">
            <v>-</v>
          </cell>
          <cell r="AE921" t="str">
            <v>-</v>
          </cell>
          <cell r="AF921" t="str">
            <v>-</v>
          </cell>
          <cell r="AG921" t="str">
            <v>-</v>
          </cell>
          <cell r="AH921" t="str">
            <v>-</v>
          </cell>
          <cell r="AI921" t="str">
            <v>-</v>
          </cell>
          <cell r="AJ921" t="str">
            <v>-</v>
          </cell>
          <cell r="AK921" t="str">
            <v>-</v>
          </cell>
          <cell r="AL921" t="str">
            <v>-</v>
          </cell>
          <cell r="AM921" t="str">
            <v>-</v>
          </cell>
          <cell r="AN921" t="str">
            <v>-</v>
          </cell>
          <cell r="AO921" t="str">
            <v>-</v>
          </cell>
          <cell r="AP921" t="str">
            <v>-</v>
          </cell>
          <cell r="AQ921" t="str">
            <v>-</v>
          </cell>
          <cell r="AR921" t="str">
            <v>-</v>
          </cell>
          <cell r="AS921" t="str">
            <v>-</v>
          </cell>
          <cell r="AT921" t="str">
            <v>-</v>
          </cell>
          <cell r="AU921" t="str">
            <v>-</v>
          </cell>
        </row>
        <row r="922">
          <cell r="A922" t="str">
            <v>2504-1</v>
          </cell>
          <cell r="B922">
            <v>2504</v>
          </cell>
          <cell r="C922" t="str">
            <v>社会資本の戦略的な維持管理の推進</v>
          </cell>
          <cell r="D922">
            <v>1</v>
          </cell>
          <cell r="E922" t="str">
            <v>舗装アセットマネジメントにおける補修率</v>
          </cell>
          <cell r="F922" t="str">
            <v>％</v>
          </cell>
          <cell r="G922" t="str">
            <v>建設局</v>
          </cell>
          <cell r="H922" t="str">
            <v>土木管理課</v>
          </cell>
          <cell r="I922" t="str">
            <v>222-3568</v>
          </cell>
          <cell r="J922" t="str">
            <v>道路の計画的，効率的な維持管理に必要となる点検を実施し，管理基準を満たしていない区間における補修割合</v>
          </cell>
          <cell r="K922" t="str">
            <v>道路の維持管理にアセットマネジメントを導入し，計画的に修繕を行っているかの指標</v>
          </cell>
          <cell r="L922" t="str">
            <v>算出方法：修繕延長/(舗装長寿命化修繕計画における，既に管理基準を満たしていない区間及び計画期間内に管理基準値を超過されると判定される区間のうち100㎞)×100
出典：事業担当課調べ</v>
          </cell>
          <cell r="M922" t="str">
            <v>増加する方が良い指標</v>
          </cell>
          <cell r="N922">
            <v>60</v>
          </cell>
          <cell r="O922">
            <v>80</v>
          </cell>
          <cell r="P922">
            <v>100</v>
          </cell>
          <cell r="S922" t="str">
            <v>R4</v>
          </cell>
          <cell r="T922">
            <v>100</v>
          </cell>
          <cell r="U922" t="str">
            <v>①既存計画に基づいて算出する目標値</v>
          </cell>
          <cell r="V922" t="str">
            <v>中長期目標までの残年数内に目標を達成するために当該年度に達成すべき数値</v>
          </cell>
          <cell r="W922">
            <v>50</v>
          </cell>
          <cell r="X922" t="str">
            <v>-</v>
          </cell>
          <cell r="Y922" t="str">
            <v>-</v>
          </cell>
          <cell r="Z922" t="str">
            <v>-</v>
          </cell>
          <cell r="AA922" t="str">
            <v>-</v>
          </cell>
          <cell r="AB922">
            <v>0.83333333333333337</v>
          </cell>
          <cell r="AC922" t="str">
            <v>-</v>
          </cell>
          <cell r="AD922" t="str">
            <v>-</v>
          </cell>
          <cell r="AE922" t="str">
            <v>-</v>
          </cell>
          <cell r="AF922" t="str">
            <v>-</v>
          </cell>
          <cell r="AG922">
            <v>0.5</v>
          </cell>
          <cell r="AH922" t="str">
            <v>-</v>
          </cell>
          <cell r="AI922" t="str">
            <v>-</v>
          </cell>
          <cell r="AJ922" t="str">
            <v>-</v>
          </cell>
          <cell r="AK922" t="str">
            <v>-</v>
          </cell>
          <cell r="AL922" t="str">
            <v>-</v>
          </cell>
          <cell r="AM922" t="str">
            <v>-</v>
          </cell>
          <cell r="AN922" t="str">
            <v>単年度の目標値に対する達成度が
a：80％以上
b：60％以上～80％未満
c：40％以上～60％未満
d：20％以上～40％未満
e：20％未満</v>
          </cell>
          <cell r="AO922" t="str">
            <v>目標年次までに完全実施するために必要な進捗割合(％)を単年度目標として，80％以上をaとし，以下20％刻みで基準を設定した。</v>
          </cell>
          <cell r="AP922" t="str">
            <v>a</v>
          </cell>
          <cell r="AQ922" t="str">
            <v>-</v>
          </cell>
          <cell r="AR922" t="str">
            <v>-</v>
          </cell>
          <cell r="AS922" t="str">
            <v>-</v>
          </cell>
          <cell r="AT922" t="str">
            <v>-</v>
          </cell>
          <cell r="AU922">
            <v>1</v>
          </cell>
        </row>
        <row r="923">
          <cell r="A923" t="str">
            <v>2504-2</v>
          </cell>
          <cell r="B923">
            <v>2504</v>
          </cell>
          <cell r="C923" t="str">
            <v>社会資本の戦略的な維持管理の推進</v>
          </cell>
          <cell r="D923">
            <v>2</v>
          </cell>
          <cell r="E923" t="str">
            <v>橋りょう長寿命化修繕計画に基づく老朽化修繕率</v>
          </cell>
          <cell r="F923" t="str">
            <v>％</v>
          </cell>
          <cell r="G923" t="str">
            <v>建設局</v>
          </cell>
          <cell r="H923" t="str">
            <v>橋りょう健全推進課</v>
          </cell>
          <cell r="I923" t="str">
            <v>222-3561</v>
          </cell>
          <cell r="J923" t="str">
            <v>橋りょうの定期的な点検・診断結果に基づき，早期に老朽化修繕の必要がある橋りょうの老朽化修繕完了率</v>
          </cell>
          <cell r="K923" t="str">
            <v>安心・安全な市民生活と社会経済活動の基礎となる道路ネットワーク機能確保と維持がされていることを示す指標</v>
          </cell>
          <cell r="L923" t="str">
            <v>算出方法：対策済橋りょう数/対象橋りょう数×100
出典：事業担当課調べ</v>
          </cell>
          <cell r="M923" t="str">
            <v>増加する方が良い指標</v>
          </cell>
          <cell r="N923">
            <v>12.2</v>
          </cell>
          <cell r="O923">
            <v>13.1</v>
          </cell>
          <cell r="S923" t="str">
            <v>R3</v>
          </cell>
          <cell r="T923">
            <v>13.1</v>
          </cell>
          <cell r="U923" t="str">
            <v>①既存計画に基づいて算出する目標値</v>
          </cell>
          <cell r="V923" t="str">
            <v>「いのちを守る　橋りょう健全化プログラム」に掲げる橋りょうの老朽化修繕</v>
          </cell>
          <cell r="W923">
            <v>12.2</v>
          </cell>
          <cell r="X923" t="str">
            <v>-</v>
          </cell>
          <cell r="Y923" t="str">
            <v>-</v>
          </cell>
          <cell r="Z923" t="str">
            <v>-</v>
          </cell>
          <cell r="AA923" t="str">
            <v>-</v>
          </cell>
          <cell r="AB923">
            <v>1</v>
          </cell>
          <cell r="AC923" t="str">
            <v>-</v>
          </cell>
          <cell r="AD923" t="str">
            <v>-</v>
          </cell>
          <cell r="AE923" t="str">
            <v>-</v>
          </cell>
          <cell r="AF923" t="str">
            <v>-</v>
          </cell>
          <cell r="AG923">
            <v>0.93129770992366412</v>
          </cell>
          <cell r="AH923" t="str">
            <v>-</v>
          </cell>
          <cell r="AI923" t="str">
            <v>-</v>
          </cell>
          <cell r="AJ923" t="str">
            <v>-</v>
          </cell>
          <cell r="AK923" t="str">
            <v>-</v>
          </cell>
          <cell r="AL923" t="str">
            <v>-</v>
          </cell>
          <cell r="AM923" t="str">
            <v>-</v>
          </cell>
          <cell r="AN923" t="str">
            <v>最新数値の目標値に対する達成度が
a：80％以上
b：60％以上～80％未満
c：40％以上～60％未満
d：20％以上～40％未満
e：20％未満</v>
          </cell>
          <cell r="AO923" t="str">
            <v>財政状況の寄与度が比較的高いことから，最新数値を目標値と比較して，達成度が80％以上の場合をaとし，以下20％刻みで基準を設定した。　</v>
          </cell>
          <cell r="AP923" t="str">
            <v>a</v>
          </cell>
          <cell r="AQ923" t="str">
            <v>-</v>
          </cell>
          <cell r="AR923" t="str">
            <v>-</v>
          </cell>
          <cell r="AS923" t="str">
            <v>-</v>
          </cell>
          <cell r="AT923" t="str">
            <v>-</v>
          </cell>
          <cell r="AU923">
            <v>1</v>
          </cell>
        </row>
        <row r="924">
          <cell r="A924" t="str">
            <v>2504-3</v>
          </cell>
          <cell r="B924">
            <v>2504</v>
          </cell>
          <cell r="C924" t="str">
            <v>社会資本の戦略的な維持管理の推進</v>
          </cell>
          <cell r="D924">
            <v>3</v>
          </cell>
          <cell r="E924" t="str">
            <v>-</v>
          </cell>
          <cell r="F924" t="str">
            <v>-</v>
          </cell>
          <cell r="G924" t="str">
            <v>-</v>
          </cell>
          <cell r="H924" t="str">
            <v>-</v>
          </cell>
          <cell r="I924" t="str">
            <v>-</v>
          </cell>
          <cell r="J924" t="str">
            <v>-</v>
          </cell>
          <cell r="K924" t="str">
            <v>-</v>
          </cell>
          <cell r="L924" t="str">
            <v>-</v>
          </cell>
          <cell r="M924" t="str">
            <v>-</v>
          </cell>
          <cell r="S924" t="str">
            <v>-</v>
          </cell>
          <cell r="T924" t="str">
            <v>-</v>
          </cell>
          <cell r="U924" t="str">
            <v>-</v>
          </cell>
          <cell r="V924" t="str">
            <v>-</v>
          </cell>
          <cell r="X924" t="str">
            <v>-</v>
          </cell>
          <cell r="Y924" t="str">
            <v>-</v>
          </cell>
          <cell r="Z924" t="str">
            <v>-</v>
          </cell>
          <cell r="AA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S924" t="str">
            <v>-</v>
          </cell>
          <cell r="AT924" t="str">
            <v>-</v>
          </cell>
          <cell r="AU924" t="str">
            <v>-</v>
          </cell>
        </row>
        <row r="925">
          <cell r="A925" t="str">
            <v>2504-4</v>
          </cell>
          <cell r="B925">
            <v>2504</v>
          </cell>
          <cell r="C925" t="str">
            <v>社会資本の戦略的な維持管理の推進</v>
          </cell>
          <cell r="D925">
            <v>4</v>
          </cell>
          <cell r="E925" t="str">
            <v>-</v>
          </cell>
          <cell r="F925" t="str">
            <v>-</v>
          </cell>
          <cell r="G925" t="str">
            <v>-</v>
          </cell>
          <cell r="H925" t="str">
            <v>-</v>
          </cell>
          <cell r="I925" t="str">
            <v>-</v>
          </cell>
          <cell r="J925" t="str">
            <v>-</v>
          </cell>
          <cell r="K925" t="str">
            <v>-</v>
          </cell>
          <cell r="L925" t="str">
            <v>-</v>
          </cell>
          <cell r="M925" t="str">
            <v>-</v>
          </cell>
          <cell r="S925" t="str">
            <v>-</v>
          </cell>
          <cell r="T925" t="str">
            <v>-</v>
          </cell>
          <cell r="U925" t="str">
            <v>-</v>
          </cell>
          <cell r="V925" t="str">
            <v>-</v>
          </cell>
          <cell r="X925" t="str">
            <v>-</v>
          </cell>
          <cell r="Y925" t="str">
            <v>-</v>
          </cell>
          <cell r="Z925" t="str">
            <v>-</v>
          </cell>
          <cell r="AA925" t="str">
            <v>-</v>
          </cell>
          <cell r="AB925" t="str">
            <v>-</v>
          </cell>
          <cell r="AC925" t="str">
            <v>-</v>
          </cell>
          <cell r="AD925" t="str">
            <v>-</v>
          </cell>
          <cell r="AE925" t="str">
            <v>-</v>
          </cell>
          <cell r="AF925" t="str">
            <v>-</v>
          </cell>
          <cell r="AG925" t="str">
            <v>-</v>
          </cell>
          <cell r="AH925" t="str">
            <v>-</v>
          </cell>
          <cell r="AI925" t="str">
            <v>-</v>
          </cell>
          <cell r="AJ925" t="str">
            <v>-</v>
          </cell>
          <cell r="AK925" t="str">
            <v>-</v>
          </cell>
          <cell r="AL925" t="str">
            <v>-</v>
          </cell>
          <cell r="AM925" t="str">
            <v>-</v>
          </cell>
          <cell r="AN925" t="str">
            <v>-</v>
          </cell>
          <cell r="AO925" t="str">
            <v>-</v>
          </cell>
          <cell r="AP925" t="str">
            <v>-</v>
          </cell>
          <cell r="AQ925" t="str">
            <v>-</v>
          </cell>
          <cell r="AR925" t="str">
            <v>-</v>
          </cell>
          <cell r="AS925" t="str">
            <v>-</v>
          </cell>
          <cell r="AT925" t="str">
            <v>-</v>
          </cell>
          <cell r="AU925" t="str">
            <v>-</v>
          </cell>
        </row>
        <row r="926">
          <cell r="A926" t="str">
            <v>2504-5</v>
          </cell>
          <cell r="B926">
            <v>2504</v>
          </cell>
          <cell r="C926" t="str">
            <v>社会資本の戦略的な維持管理の推進</v>
          </cell>
          <cell r="D926">
            <v>5</v>
          </cell>
          <cell r="E926" t="str">
            <v>-</v>
          </cell>
          <cell r="F926" t="str">
            <v>-</v>
          </cell>
          <cell r="G926" t="str">
            <v>-</v>
          </cell>
          <cell r="H926" t="str">
            <v>-</v>
          </cell>
          <cell r="I926" t="str">
            <v>-</v>
          </cell>
          <cell r="J926" t="str">
            <v>-</v>
          </cell>
          <cell r="K926" t="str">
            <v>-</v>
          </cell>
          <cell r="L926" t="str">
            <v>-</v>
          </cell>
          <cell r="M926" t="str">
            <v>-</v>
          </cell>
          <cell r="S926" t="str">
            <v>-</v>
          </cell>
          <cell r="T926" t="str">
            <v>-</v>
          </cell>
          <cell r="U926" t="str">
            <v>-</v>
          </cell>
          <cell r="V926" t="str">
            <v>-</v>
          </cell>
          <cell r="X926" t="str">
            <v>-</v>
          </cell>
          <cell r="Y926" t="str">
            <v>-</v>
          </cell>
          <cell r="Z926" t="str">
            <v>-</v>
          </cell>
          <cell r="AA926" t="str">
            <v>-</v>
          </cell>
          <cell r="AB926" t="str">
            <v>-</v>
          </cell>
          <cell r="AC926" t="str">
            <v>-</v>
          </cell>
          <cell r="AD926" t="str">
            <v>-</v>
          </cell>
          <cell r="AE926" t="str">
            <v>-</v>
          </cell>
          <cell r="AF926" t="str">
            <v>-</v>
          </cell>
          <cell r="AG926" t="str">
            <v>-</v>
          </cell>
          <cell r="AH926" t="str">
            <v>-</v>
          </cell>
          <cell r="AI926" t="str">
            <v>-</v>
          </cell>
          <cell r="AJ926" t="str">
            <v>-</v>
          </cell>
          <cell r="AK926" t="str">
            <v>-</v>
          </cell>
          <cell r="AL926" t="str">
            <v>-</v>
          </cell>
          <cell r="AM926" t="str">
            <v>-</v>
          </cell>
          <cell r="AN926" t="str">
            <v>-</v>
          </cell>
          <cell r="AO926" t="str">
            <v>-</v>
          </cell>
          <cell r="AP926" t="str">
            <v>-</v>
          </cell>
          <cell r="AQ926" t="str">
            <v>-</v>
          </cell>
          <cell r="AR926" t="str">
            <v>-</v>
          </cell>
          <cell r="AS926" t="str">
            <v>-</v>
          </cell>
          <cell r="AT926" t="str">
            <v>-</v>
          </cell>
          <cell r="AU926" t="str">
            <v>-</v>
          </cell>
        </row>
        <row r="927">
          <cell r="A927" t="str">
            <v>2504-6</v>
          </cell>
          <cell r="B927">
            <v>2504</v>
          </cell>
          <cell r="C927" t="str">
            <v>社会資本の戦略的な維持管理の推進</v>
          </cell>
          <cell r="D927">
            <v>6</v>
          </cell>
          <cell r="E927" t="str">
            <v>-</v>
          </cell>
          <cell r="F927" t="str">
            <v>-</v>
          </cell>
          <cell r="G927" t="str">
            <v>-</v>
          </cell>
          <cell r="H927" t="str">
            <v>-</v>
          </cell>
          <cell r="I927" t="str">
            <v>-</v>
          </cell>
          <cell r="J927" t="str">
            <v>-</v>
          </cell>
          <cell r="K927" t="str">
            <v>-</v>
          </cell>
          <cell r="L927" t="str">
            <v>-</v>
          </cell>
          <cell r="M927" t="str">
            <v>-</v>
          </cell>
          <cell r="S927" t="str">
            <v>-</v>
          </cell>
          <cell r="T927" t="str">
            <v>-</v>
          </cell>
          <cell r="U927" t="str">
            <v>-</v>
          </cell>
          <cell r="V927" t="str">
            <v>-</v>
          </cell>
          <cell r="X927" t="str">
            <v>-</v>
          </cell>
          <cell r="Y927" t="str">
            <v>-</v>
          </cell>
          <cell r="Z927" t="str">
            <v>-</v>
          </cell>
          <cell r="AA927" t="str">
            <v>-</v>
          </cell>
          <cell r="AB927" t="str">
            <v>-</v>
          </cell>
          <cell r="AC927" t="str">
            <v>-</v>
          </cell>
          <cell r="AD927" t="str">
            <v>-</v>
          </cell>
          <cell r="AE927" t="str">
            <v>-</v>
          </cell>
          <cell r="AF927" t="str">
            <v>-</v>
          </cell>
          <cell r="AG927" t="str">
            <v>-</v>
          </cell>
          <cell r="AH927" t="str">
            <v>-</v>
          </cell>
          <cell r="AI927" t="str">
            <v>-</v>
          </cell>
          <cell r="AJ927" t="str">
            <v>-</v>
          </cell>
          <cell r="AK927" t="str">
            <v>-</v>
          </cell>
          <cell r="AL927" t="str">
            <v>-</v>
          </cell>
          <cell r="AM927" t="str">
            <v>-</v>
          </cell>
          <cell r="AN927" t="str">
            <v>-</v>
          </cell>
          <cell r="AO927" t="str">
            <v>-</v>
          </cell>
          <cell r="AP927" t="str">
            <v>-</v>
          </cell>
          <cell r="AQ927" t="str">
            <v>-</v>
          </cell>
          <cell r="AR927" t="str">
            <v>-</v>
          </cell>
          <cell r="AS927" t="str">
            <v>-</v>
          </cell>
          <cell r="AT927" t="str">
            <v>-</v>
          </cell>
          <cell r="AU927" t="str">
            <v>-</v>
          </cell>
        </row>
        <row r="928">
          <cell r="A928" t="str">
            <v>2504-7</v>
          </cell>
          <cell r="B928">
            <v>2504</v>
          </cell>
          <cell r="C928" t="str">
            <v>社会資本の戦略的な維持管理の推進</v>
          </cell>
          <cell r="D928">
            <v>7</v>
          </cell>
          <cell r="E928" t="str">
            <v>-</v>
          </cell>
          <cell r="F928" t="str">
            <v>-</v>
          </cell>
          <cell r="G928" t="str">
            <v>-</v>
          </cell>
          <cell r="H928" t="str">
            <v>-</v>
          </cell>
          <cell r="I928" t="str">
            <v>-</v>
          </cell>
          <cell r="J928" t="str">
            <v>-</v>
          </cell>
          <cell r="K928" t="str">
            <v>-</v>
          </cell>
          <cell r="L928" t="str">
            <v>-</v>
          </cell>
          <cell r="M928" t="str">
            <v>-</v>
          </cell>
          <cell r="S928" t="str">
            <v>-</v>
          </cell>
          <cell r="T928" t="str">
            <v>-</v>
          </cell>
          <cell r="U928" t="str">
            <v>-</v>
          </cell>
          <cell r="V928" t="str">
            <v>-</v>
          </cell>
          <cell r="X928" t="str">
            <v>-</v>
          </cell>
          <cell r="Y928" t="str">
            <v>-</v>
          </cell>
          <cell r="Z928" t="str">
            <v>-</v>
          </cell>
          <cell r="AA928" t="str">
            <v>-</v>
          </cell>
          <cell r="AB928" t="str">
            <v>-</v>
          </cell>
          <cell r="AC928" t="str">
            <v>-</v>
          </cell>
          <cell r="AD928" t="str">
            <v>-</v>
          </cell>
          <cell r="AE928" t="str">
            <v>-</v>
          </cell>
          <cell r="AF928" t="str">
            <v>-</v>
          </cell>
          <cell r="AG928" t="str">
            <v>-</v>
          </cell>
          <cell r="AH928" t="str">
            <v>-</v>
          </cell>
          <cell r="AI928" t="str">
            <v>-</v>
          </cell>
          <cell r="AJ928" t="str">
            <v>-</v>
          </cell>
          <cell r="AK928" t="str">
            <v>-</v>
          </cell>
          <cell r="AL928" t="str">
            <v>-</v>
          </cell>
          <cell r="AM928" t="str">
            <v>-</v>
          </cell>
          <cell r="AN928" t="str">
            <v>-</v>
          </cell>
          <cell r="AO928" t="str">
            <v>-</v>
          </cell>
          <cell r="AP928" t="str">
            <v>-</v>
          </cell>
          <cell r="AQ928" t="str">
            <v>-</v>
          </cell>
          <cell r="AR928" t="str">
            <v>-</v>
          </cell>
          <cell r="AS928" t="str">
            <v>-</v>
          </cell>
          <cell r="AT928" t="str">
            <v>-</v>
          </cell>
          <cell r="AU928" t="str">
            <v>-</v>
          </cell>
        </row>
        <row r="929">
          <cell r="A929" t="str">
            <v>2504-8</v>
          </cell>
          <cell r="B929">
            <v>2504</v>
          </cell>
          <cell r="C929" t="str">
            <v>社会資本の戦略的な維持管理の推進</v>
          </cell>
          <cell r="D929">
            <v>8</v>
          </cell>
          <cell r="E929" t="str">
            <v>-</v>
          </cell>
          <cell r="F929" t="str">
            <v>-</v>
          </cell>
          <cell r="G929" t="str">
            <v>-</v>
          </cell>
          <cell r="H929" t="str">
            <v>-</v>
          </cell>
          <cell r="I929" t="str">
            <v>-</v>
          </cell>
          <cell r="J929" t="str">
            <v>-</v>
          </cell>
          <cell r="K929" t="str">
            <v>-</v>
          </cell>
          <cell r="L929" t="str">
            <v>-</v>
          </cell>
          <cell r="M929" t="str">
            <v>-</v>
          </cell>
          <cell r="S929" t="str">
            <v>-</v>
          </cell>
          <cell r="T929" t="str">
            <v>-</v>
          </cell>
          <cell r="U929" t="str">
            <v>-</v>
          </cell>
          <cell r="V929" t="str">
            <v>-</v>
          </cell>
          <cell r="X929" t="str">
            <v>-</v>
          </cell>
          <cell r="Y929" t="str">
            <v>-</v>
          </cell>
          <cell r="Z929" t="str">
            <v>-</v>
          </cell>
          <cell r="AA929" t="str">
            <v>-</v>
          </cell>
          <cell r="AB929" t="str">
            <v>-</v>
          </cell>
          <cell r="AC929" t="str">
            <v>-</v>
          </cell>
          <cell r="AD929" t="str">
            <v>-</v>
          </cell>
          <cell r="AE929" t="str">
            <v>-</v>
          </cell>
          <cell r="AF929" t="str">
            <v>-</v>
          </cell>
          <cell r="AG929" t="str">
            <v>-</v>
          </cell>
          <cell r="AH929" t="str">
            <v>-</v>
          </cell>
          <cell r="AI929" t="str">
            <v>-</v>
          </cell>
          <cell r="AJ929" t="str">
            <v>-</v>
          </cell>
          <cell r="AK929" t="str">
            <v>-</v>
          </cell>
          <cell r="AL929" t="str">
            <v>-</v>
          </cell>
          <cell r="AM929" t="str">
            <v>-</v>
          </cell>
          <cell r="AN929" t="str">
            <v>-</v>
          </cell>
          <cell r="AO929" t="str">
            <v>-</v>
          </cell>
          <cell r="AP929" t="str">
            <v>-</v>
          </cell>
          <cell r="AQ929" t="str">
            <v>-</v>
          </cell>
          <cell r="AR929" t="str">
            <v>-</v>
          </cell>
          <cell r="AS929" t="str">
            <v>-</v>
          </cell>
          <cell r="AT929" t="str">
            <v>-</v>
          </cell>
          <cell r="AU929" t="str">
            <v>-</v>
          </cell>
        </row>
        <row r="930">
          <cell r="A930" t="str">
            <v>2504-9</v>
          </cell>
          <cell r="B930">
            <v>2504</v>
          </cell>
          <cell r="C930" t="str">
            <v>社会資本の戦略的な維持管理の推進</v>
          </cell>
          <cell r="D930">
            <v>9</v>
          </cell>
          <cell r="E930" t="str">
            <v>-</v>
          </cell>
          <cell r="F930" t="str">
            <v>-</v>
          </cell>
          <cell r="G930" t="str">
            <v>-</v>
          </cell>
          <cell r="H930" t="str">
            <v>-</v>
          </cell>
          <cell r="I930" t="str">
            <v>-</v>
          </cell>
          <cell r="J930" t="str">
            <v>-</v>
          </cell>
          <cell r="K930" t="str">
            <v>-</v>
          </cell>
          <cell r="L930" t="str">
            <v>-</v>
          </cell>
          <cell r="M930" t="str">
            <v>-</v>
          </cell>
          <cell r="S930" t="str">
            <v>-</v>
          </cell>
          <cell r="T930" t="str">
            <v>-</v>
          </cell>
          <cell r="U930" t="str">
            <v>-</v>
          </cell>
          <cell r="V930" t="str">
            <v>-</v>
          </cell>
          <cell r="X930" t="str">
            <v>-</v>
          </cell>
          <cell r="Y930" t="str">
            <v>-</v>
          </cell>
          <cell r="Z930" t="str">
            <v>-</v>
          </cell>
          <cell r="AA930" t="str">
            <v>-</v>
          </cell>
          <cell r="AB930" t="str">
            <v>-</v>
          </cell>
          <cell r="AC930" t="str">
            <v>-</v>
          </cell>
          <cell r="AD930" t="str">
            <v>-</v>
          </cell>
          <cell r="AE930" t="str">
            <v>-</v>
          </cell>
          <cell r="AF930" t="str">
            <v>-</v>
          </cell>
          <cell r="AG930" t="str">
            <v>-</v>
          </cell>
          <cell r="AH930" t="str">
            <v>-</v>
          </cell>
          <cell r="AI930" t="str">
            <v>-</v>
          </cell>
          <cell r="AJ930" t="str">
            <v>-</v>
          </cell>
          <cell r="AK930" t="str">
            <v>-</v>
          </cell>
          <cell r="AL930" t="str">
            <v>-</v>
          </cell>
          <cell r="AM930" t="str">
            <v>-</v>
          </cell>
          <cell r="AN930" t="str">
            <v>-</v>
          </cell>
          <cell r="AO930" t="str">
            <v>-</v>
          </cell>
          <cell r="AP930" t="str">
            <v>-</v>
          </cell>
          <cell r="AQ930" t="str">
            <v>-</v>
          </cell>
          <cell r="AR930" t="str">
            <v>-</v>
          </cell>
          <cell r="AS930" t="str">
            <v>-</v>
          </cell>
          <cell r="AT930" t="str">
            <v>-</v>
          </cell>
          <cell r="AU930" t="str">
            <v>-</v>
          </cell>
        </row>
        <row r="931">
          <cell r="A931" t="str">
            <v>2601-1</v>
          </cell>
          <cell r="B931">
            <v>2601</v>
          </cell>
          <cell r="C931" t="str">
            <v>火災を未然に防止して市民のいのちとくらしと財産を守る予防消防の推進</v>
          </cell>
          <cell r="D931">
            <v>1</v>
          </cell>
          <cell r="E931" t="str">
            <v>人口1万人当たりの出火率の政令指定都市順位</v>
          </cell>
          <cell r="F931" t="str">
            <v>位</v>
          </cell>
          <cell r="G931" t="str">
            <v>消防局</v>
          </cell>
          <cell r="H931" t="str">
            <v>予防課</v>
          </cell>
          <cell r="I931" t="str">
            <v>212-6672</v>
          </cell>
          <cell r="J931" t="str">
            <v>人口1万人当たりの出火率を他の政令指定都市と比較した際の順位</v>
          </cell>
          <cell r="K931" t="str">
            <v>火災の少ない安心なまちへの進捗状況を示す指標</v>
          </cell>
          <cell r="L931" t="str">
            <v>出典：事業担当課調べ</v>
          </cell>
          <cell r="M931" t="str">
            <v>減少する方が良い指標</v>
          </cell>
          <cell r="N931" t="str">
            <v>1～2</v>
          </cell>
          <cell r="O931" t="str">
            <v>1～2</v>
          </cell>
          <cell r="P931" t="str">
            <v>1～2</v>
          </cell>
          <cell r="Q931" t="str">
            <v>1～2</v>
          </cell>
          <cell r="R931" t="str">
            <v>1～2</v>
          </cell>
          <cell r="S931" t="str">
            <v>-</v>
          </cell>
          <cell r="T931" t="str">
            <v>-</v>
          </cell>
          <cell r="U931" t="str">
            <v>③財政状況や市民ニーズを踏まえて設定する目標値</v>
          </cell>
          <cell r="V931" t="str">
            <v>他の政令指定都市と比較して低い出火率を維持する。</v>
          </cell>
          <cell r="W931">
            <v>1</v>
          </cell>
          <cell r="X931" t="str">
            <v>-</v>
          </cell>
          <cell r="Y931" t="str">
            <v>-</v>
          </cell>
          <cell r="Z931" t="str">
            <v>-</v>
          </cell>
          <cell r="AA931" t="str">
            <v>-</v>
          </cell>
          <cell r="AB931" t="str">
            <v>-</v>
          </cell>
          <cell r="AC931" t="str">
            <v>-</v>
          </cell>
          <cell r="AD931" t="str">
            <v>-</v>
          </cell>
          <cell r="AE931" t="str">
            <v>-</v>
          </cell>
          <cell r="AF931" t="str">
            <v>-</v>
          </cell>
          <cell r="AG931" t="str">
            <v>-</v>
          </cell>
          <cell r="AH931" t="str">
            <v>-</v>
          </cell>
          <cell r="AI931" t="str">
            <v>-</v>
          </cell>
          <cell r="AJ931" t="str">
            <v>-</v>
          </cell>
          <cell r="AK931" t="str">
            <v>-</v>
          </cell>
          <cell r="AL931" t="str">
            <v>-</v>
          </cell>
          <cell r="AM931" t="str">
            <v>評価基準のとおり，目標達成度（％）ではなく，単年度目標（順位）に対する達成で評価</v>
          </cell>
          <cell r="AN931" t="str">
            <v>最新数値が
a：1～2位
b：3～4位
c：5～6位
d：7～8位
e：9位以下</v>
          </cell>
          <cell r="AO931" t="str">
            <v>単年度目標値を達成すればaとし，以下2位刻みで基準を設定した。</v>
          </cell>
          <cell r="AP931" t="str">
            <v>a</v>
          </cell>
          <cell r="AQ931" t="str">
            <v>-</v>
          </cell>
          <cell r="AR931" t="str">
            <v>-</v>
          </cell>
          <cell r="AS931" t="str">
            <v>-</v>
          </cell>
          <cell r="AT931" t="str">
            <v>-</v>
          </cell>
          <cell r="AU931">
            <v>1</v>
          </cell>
        </row>
        <row r="932">
          <cell r="A932" t="str">
            <v>2601-2</v>
          </cell>
          <cell r="B932">
            <v>2601</v>
          </cell>
          <cell r="C932" t="str">
            <v>火災を未然に防止して市民のいのちとくらしと財産を守る予防消防の推進</v>
          </cell>
          <cell r="D932">
            <v>2</v>
          </cell>
          <cell r="E932" t="str">
            <v>-</v>
          </cell>
          <cell r="F932" t="str">
            <v>-</v>
          </cell>
          <cell r="G932" t="str">
            <v>-</v>
          </cell>
          <cell r="H932" t="str">
            <v>-</v>
          </cell>
          <cell r="I932" t="str">
            <v>-</v>
          </cell>
          <cell r="J932" t="str">
            <v>-</v>
          </cell>
          <cell r="K932" t="str">
            <v>-</v>
          </cell>
          <cell r="L932" t="str">
            <v>-</v>
          </cell>
          <cell r="M932" t="str">
            <v>-</v>
          </cell>
          <cell r="S932" t="str">
            <v>-</v>
          </cell>
          <cell r="T932" t="str">
            <v>-</v>
          </cell>
          <cell r="U932" t="str">
            <v>-</v>
          </cell>
          <cell r="V932" t="str">
            <v>-</v>
          </cell>
          <cell r="X932" t="str">
            <v>-</v>
          </cell>
          <cell r="Y932" t="str">
            <v>-</v>
          </cell>
          <cell r="Z932" t="str">
            <v>-</v>
          </cell>
          <cell r="AA932" t="str">
            <v>-</v>
          </cell>
          <cell r="AB932" t="str">
            <v>-</v>
          </cell>
          <cell r="AC932" t="str">
            <v>-</v>
          </cell>
          <cell r="AD932" t="str">
            <v>-</v>
          </cell>
          <cell r="AE932" t="str">
            <v>-</v>
          </cell>
          <cell r="AF932" t="str">
            <v>-</v>
          </cell>
          <cell r="AG932" t="str">
            <v>-</v>
          </cell>
          <cell r="AH932" t="str">
            <v>-</v>
          </cell>
          <cell r="AI932" t="str">
            <v>-</v>
          </cell>
          <cell r="AJ932" t="str">
            <v>-</v>
          </cell>
          <cell r="AK932" t="str">
            <v>-</v>
          </cell>
          <cell r="AL932" t="str">
            <v>-</v>
          </cell>
          <cell r="AM932" t="str">
            <v>-</v>
          </cell>
          <cell r="AN932" t="str">
            <v>-</v>
          </cell>
          <cell r="AO932" t="str">
            <v>-</v>
          </cell>
          <cell r="AP932" t="str">
            <v>-</v>
          </cell>
          <cell r="AQ932" t="str">
            <v>-</v>
          </cell>
          <cell r="AR932" t="str">
            <v>-</v>
          </cell>
          <cell r="AS932" t="str">
            <v>-</v>
          </cell>
          <cell r="AT932" t="str">
            <v>-</v>
          </cell>
          <cell r="AU932" t="str">
            <v>-</v>
          </cell>
        </row>
        <row r="933">
          <cell r="A933" t="str">
            <v>2601-3</v>
          </cell>
          <cell r="B933">
            <v>2601</v>
          </cell>
          <cell r="C933" t="str">
            <v>火災を未然に防止して市民のいのちとくらしと財産を守る予防消防の推進</v>
          </cell>
          <cell r="D933">
            <v>3</v>
          </cell>
          <cell r="E933" t="str">
            <v>-</v>
          </cell>
          <cell r="F933" t="str">
            <v>-</v>
          </cell>
          <cell r="G933" t="str">
            <v>-</v>
          </cell>
          <cell r="H933" t="str">
            <v>-</v>
          </cell>
          <cell r="I933" t="str">
            <v>-</v>
          </cell>
          <cell r="J933" t="str">
            <v>-</v>
          </cell>
          <cell r="K933" t="str">
            <v>-</v>
          </cell>
          <cell r="L933" t="str">
            <v>-</v>
          </cell>
          <cell r="M933" t="str">
            <v>-</v>
          </cell>
          <cell r="S933" t="str">
            <v>-</v>
          </cell>
          <cell r="T933" t="str">
            <v>-</v>
          </cell>
          <cell r="U933" t="str">
            <v>-</v>
          </cell>
          <cell r="V933" t="str">
            <v>-</v>
          </cell>
          <cell r="X933" t="str">
            <v>-</v>
          </cell>
          <cell r="Y933" t="str">
            <v>-</v>
          </cell>
          <cell r="Z933" t="str">
            <v>-</v>
          </cell>
          <cell r="AA933" t="str">
            <v>-</v>
          </cell>
          <cell r="AB933" t="str">
            <v>-</v>
          </cell>
          <cell r="AC933" t="str">
            <v>-</v>
          </cell>
          <cell r="AD933" t="str">
            <v>-</v>
          </cell>
          <cell r="AE933" t="str">
            <v>-</v>
          </cell>
          <cell r="AF933" t="str">
            <v>-</v>
          </cell>
          <cell r="AG933" t="str">
            <v>-</v>
          </cell>
          <cell r="AH933" t="str">
            <v>-</v>
          </cell>
          <cell r="AI933" t="str">
            <v>-</v>
          </cell>
          <cell r="AJ933" t="str">
            <v>-</v>
          </cell>
          <cell r="AK933" t="str">
            <v>-</v>
          </cell>
          <cell r="AL933" t="str">
            <v>-</v>
          </cell>
          <cell r="AM933" t="str">
            <v>-</v>
          </cell>
          <cell r="AN933" t="str">
            <v>-</v>
          </cell>
          <cell r="AO933" t="str">
            <v>-</v>
          </cell>
          <cell r="AP933" t="str">
            <v>-</v>
          </cell>
          <cell r="AQ933" t="str">
            <v>-</v>
          </cell>
          <cell r="AR933" t="str">
            <v>-</v>
          </cell>
          <cell r="AS933" t="str">
            <v>-</v>
          </cell>
          <cell r="AT933" t="str">
            <v>-</v>
          </cell>
          <cell r="AU933" t="str">
            <v>-</v>
          </cell>
        </row>
        <row r="934">
          <cell r="A934" t="str">
            <v>2601-4</v>
          </cell>
          <cell r="B934">
            <v>2601</v>
          </cell>
          <cell r="C934" t="str">
            <v>火災を未然に防止して市民のいのちとくらしと財産を守る予防消防の推進</v>
          </cell>
          <cell r="D934">
            <v>4</v>
          </cell>
          <cell r="E934" t="str">
            <v>-</v>
          </cell>
          <cell r="F934" t="str">
            <v>-</v>
          </cell>
          <cell r="G934" t="str">
            <v>-</v>
          </cell>
          <cell r="H934" t="str">
            <v>-</v>
          </cell>
          <cell r="I934" t="str">
            <v>-</v>
          </cell>
          <cell r="J934" t="str">
            <v>-</v>
          </cell>
          <cell r="K934" t="str">
            <v>-</v>
          </cell>
          <cell r="L934" t="str">
            <v>-</v>
          </cell>
          <cell r="M934" t="str">
            <v>-</v>
          </cell>
          <cell r="S934" t="str">
            <v>-</v>
          </cell>
          <cell r="T934" t="str">
            <v>-</v>
          </cell>
          <cell r="U934" t="str">
            <v>-</v>
          </cell>
          <cell r="V934" t="str">
            <v>-</v>
          </cell>
          <cell r="X934" t="str">
            <v>-</v>
          </cell>
          <cell r="Y934" t="str">
            <v>-</v>
          </cell>
          <cell r="Z934" t="str">
            <v>-</v>
          </cell>
          <cell r="AA934" t="str">
            <v>-</v>
          </cell>
          <cell r="AB934" t="str">
            <v>-</v>
          </cell>
          <cell r="AC934" t="str">
            <v>-</v>
          </cell>
          <cell r="AD934" t="str">
            <v>-</v>
          </cell>
          <cell r="AE934" t="str">
            <v>-</v>
          </cell>
          <cell r="AF934" t="str">
            <v>-</v>
          </cell>
          <cell r="AG934" t="str">
            <v>-</v>
          </cell>
          <cell r="AH934" t="str">
            <v>-</v>
          </cell>
          <cell r="AI934" t="str">
            <v>-</v>
          </cell>
          <cell r="AJ934" t="str">
            <v>-</v>
          </cell>
          <cell r="AK934" t="str">
            <v>-</v>
          </cell>
          <cell r="AL934" t="str">
            <v>-</v>
          </cell>
          <cell r="AM934" t="str">
            <v>-</v>
          </cell>
          <cell r="AN934" t="str">
            <v>-</v>
          </cell>
          <cell r="AO934" t="str">
            <v>-</v>
          </cell>
          <cell r="AP934" t="str">
            <v>-</v>
          </cell>
          <cell r="AQ934" t="str">
            <v>-</v>
          </cell>
          <cell r="AR934" t="str">
            <v>-</v>
          </cell>
          <cell r="AS934" t="str">
            <v>-</v>
          </cell>
          <cell r="AT934" t="str">
            <v>-</v>
          </cell>
          <cell r="AU934" t="str">
            <v>-</v>
          </cell>
        </row>
        <row r="935">
          <cell r="A935" t="str">
            <v>2601-5</v>
          </cell>
          <cell r="B935">
            <v>2601</v>
          </cell>
          <cell r="C935" t="str">
            <v>火災を未然に防止して市民のいのちとくらしと財産を守る予防消防の推進</v>
          </cell>
          <cell r="D935">
            <v>5</v>
          </cell>
          <cell r="E935" t="str">
            <v>-</v>
          </cell>
          <cell r="F935" t="str">
            <v>-</v>
          </cell>
          <cell r="G935" t="str">
            <v>-</v>
          </cell>
          <cell r="H935" t="str">
            <v>-</v>
          </cell>
          <cell r="I935" t="str">
            <v>-</v>
          </cell>
          <cell r="J935" t="str">
            <v>-</v>
          </cell>
          <cell r="K935" t="str">
            <v>-</v>
          </cell>
          <cell r="L935" t="str">
            <v>-</v>
          </cell>
          <cell r="M935" t="str">
            <v>-</v>
          </cell>
          <cell r="S935" t="str">
            <v>-</v>
          </cell>
          <cell r="T935" t="str">
            <v>-</v>
          </cell>
          <cell r="U935" t="str">
            <v>-</v>
          </cell>
          <cell r="V935" t="str">
            <v>-</v>
          </cell>
          <cell r="X935" t="str">
            <v>-</v>
          </cell>
          <cell r="Y935" t="str">
            <v>-</v>
          </cell>
          <cell r="Z935" t="str">
            <v>-</v>
          </cell>
          <cell r="AA935" t="str">
            <v>-</v>
          </cell>
          <cell r="AB935" t="str">
            <v>-</v>
          </cell>
          <cell r="AC935" t="str">
            <v>-</v>
          </cell>
          <cell r="AD935" t="str">
            <v>-</v>
          </cell>
          <cell r="AE935" t="str">
            <v>-</v>
          </cell>
          <cell r="AF935" t="str">
            <v>-</v>
          </cell>
          <cell r="AG935" t="str">
            <v>-</v>
          </cell>
          <cell r="AH935" t="str">
            <v>-</v>
          </cell>
          <cell r="AI935" t="str">
            <v>-</v>
          </cell>
          <cell r="AJ935" t="str">
            <v>-</v>
          </cell>
          <cell r="AK935" t="str">
            <v>-</v>
          </cell>
          <cell r="AL935" t="str">
            <v>-</v>
          </cell>
          <cell r="AM935" t="str">
            <v>-</v>
          </cell>
          <cell r="AN935" t="str">
            <v>-</v>
          </cell>
          <cell r="AO935" t="str">
            <v>-</v>
          </cell>
          <cell r="AP935" t="str">
            <v>-</v>
          </cell>
          <cell r="AQ935" t="str">
            <v>-</v>
          </cell>
          <cell r="AR935" t="str">
            <v>-</v>
          </cell>
          <cell r="AS935" t="str">
            <v>-</v>
          </cell>
          <cell r="AT935" t="str">
            <v>-</v>
          </cell>
          <cell r="AU935" t="str">
            <v>-</v>
          </cell>
        </row>
        <row r="936">
          <cell r="A936" t="str">
            <v>2601-6</v>
          </cell>
          <cell r="B936">
            <v>2601</v>
          </cell>
          <cell r="C936" t="str">
            <v>火災を未然に防止して市民のいのちとくらしと財産を守る予防消防の推進</v>
          </cell>
          <cell r="D936">
            <v>6</v>
          </cell>
          <cell r="E936" t="str">
            <v>-</v>
          </cell>
          <cell r="F936" t="str">
            <v>-</v>
          </cell>
          <cell r="G936" t="str">
            <v>-</v>
          </cell>
          <cell r="H936" t="str">
            <v>-</v>
          </cell>
          <cell r="I936" t="str">
            <v>-</v>
          </cell>
          <cell r="J936" t="str">
            <v>-</v>
          </cell>
          <cell r="K936" t="str">
            <v>-</v>
          </cell>
          <cell r="L936" t="str">
            <v>-</v>
          </cell>
          <cell r="M936" t="str">
            <v>-</v>
          </cell>
          <cell r="S936" t="str">
            <v>-</v>
          </cell>
          <cell r="T936" t="str">
            <v>-</v>
          </cell>
          <cell r="U936" t="str">
            <v>-</v>
          </cell>
          <cell r="V936" t="str">
            <v>-</v>
          </cell>
          <cell r="X936" t="str">
            <v>-</v>
          </cell>
          <cell r="Y936" t="str">
            <v>-</v>
          </cell>
          <cell r="Z936" t="str">
            <v>-</v>
          </cell>
          <cell r="AA936" t="str">
            <v>-</v>
          </cell>
          <cell r="AB936" t="str">
            <v>-</v>
          </cell>
          <cell r="AC936" t="str">
            <v>-</v>
          </cell>
          <cell r="AD936" t="str">
            <v>-</v>
          </cell>
          <cell r="AE936" t="str">
            <v>-</v>
          </cell>
          <cell r="AF936" t="str">
            <v>-</v>
          </cell>
          <cell r="AG936" t="str">
            <v>-</v>
          </cell>
          <cell r="AH936" t="str">
            <v>-</v>
          </cell>
          <cell r="AI936" t="str">
            <v>-</v>
          </cell>
          <cell r="AJ936" t="str">
            <v>-</v>
          </cell>
          <cell r="AK936" t="str">
            <v>-</v>
          </cell>
          <cell r="AL936" t="str">
            <v>-</v>
          </cell>
          <cell r="AM936" t="str">
            <v>-</v>
          </cell>
          <cell r="AN936" t="str">
            <v>-</v>
          </cell>
          <cell r="AO936" t="str">
            <v>-</v>
          </cell>
          <cell r="AP936" t="str">
            <v>-</v>
          </cell>
          <cell r="AQ936" t="str">
            <v>-</v>
          </cell>
          <cell r="AR936" t="str">
            <v>-</v>
          </cell>
          <cell r="AS936" t="str">
            <v>-</v>
          </cell>
          <cell r="AT936" t="str">
            <v>-</v>
          </cell>
          <cell r="AU936" t="str">
            <v>-</v>
          </cell>
        </row>
        <row r="937">
          <cell r="A937" t="str">
            <v>2601-7</v>
          </cell>
          <cell r="B937">
            <v>2601</v>
          </cell>
          <cell r="C937" t="str">
            <v>火災を未然に防止して市民のいのちとくらしと財産を守る予防消防の推進</v>
          </cell>
          <cell r="D937">
            <v>7</v>
          </cell>
          <cell r="E937" t="str">
            <v>-</v>
          </cell>
          <cell r="F937" t="str">
            <v>-</v>
          </cell>
          <cell r="G937" t="str">
            <v>-</v>
          </cell>
          <cell r="H937" t="str">
            <v>-</v>
          </cell>
          <cell r="I937" t="str">
            <v>-</v>
          </cell>
          <cell r="J937" t="str">
            <v>-</v>
          </cell>
          <cell r="K937" t="str">
            <v>-</v>
          </cell>
          <cell r="L937" t="str">
            <v>-</v>
          </cell>
          <cell r="M937" t="str">
            <v>-</v>
          </cell>
          <cell r="S937" t="str">
            <v>-</v>
          </cell>
          <cell r="T937" t="str">
            <v>-</v>
          </cell>
          <cell r="U937" t="str">
            <v>-</v>
          </cell>
          <cell r="V937" t="str">
            <v>-</v>
          </cell>
          <cell r="X937" t="str">
            <v>-</v>
          </cell>
          <cell r="Y937" t="str">
            <v>-</v>
          </cell>
          <cell r="Z937" t="str">
            <v>-</v>
          </cell>
          <cell r="AA937" t="str">
            <v>-</v>
          </cell>
          <cell r="AB937" t="str">
            <v>-</v>
          </cell>
          <cell r="AC937" t="str">
            <v>-</v>
          </cell>
          <cell r="AD937" t="str">
            <v>-</v>
          </cell>
          <cell r="AE937" t="str">
            <v>-</v>
          </cell>
          <cell r="AF937" t="str">
            <v>-</v>
          </cell>
          <cell r="AG937" t="str">
            <v>-</v>
          </cell>
          <cell r="AH937" t="str">
            <v>-</v>
          </cell>
          <cell r="AI937" t="str">
            <v>-</v>
          </cell>
          <cell r="AJ937" t="str">
            <v>-</v>
          </cell>
          <cell r="AK937" t="str">
            <v>-</v>
          </cell>
          <cell r="AL937" t="str">
            <v>-</v>
          </cell>
          <cell r="AM937" t="str">
            <v>-</v>
          </cell>
          <cell r="AN937" t="str">
            <v>-</v>
          </cell>
          <cell r="AO937" t="str">
            <v>-</v>
          </cell>
          <cell r="AP937" t="str">
            <v>-</v>
          </cell>
          <cell r="AQ937" t="str">
            <v>-</v>
          </cell>
          <cell r="AR937" t="str">
            <v>-</v>
          </cell>
          <cell r="AS937" t="str">
            <v>-</v>
          </cell>
          <cell r="AT937" t="str">
            <v>-</v>
          </cell>
          <cell r="AU937" t="str">
            <v>-</v>
          </cell>
        </row>
        <row r="938">
          <cell r="A938" t="str">
            <v>2601-8</v>
          </cell>
          <cell r="B938">
            <v>2601</v>
          </cell>
          <cell r="C938" t="str">
            <v>火災を未然に防止して市民のいのちとくらしと財産を守る予防消防の推進</v>
          </cell>
          <cell r="D938">
            <v>8</v>
          </cell>
          <cell r="E938" t="str">
            <v>-</v>
          </cell>
          <cell r="F938" t="str">
            <v>-</v>
          </cell>
          <cell r="G938" t="str">
            <v>-</v>
          </cell>
          <cell r="H938" t="str">
            <v>-</v>
          </cell>
          <cell r="I938" t="str">
            <v>-</v>
          </cell>
          <cell r="J938" t="str">
            <v>-</v>
          </cell>
          <cell r="K938" t="str">
            <v>-</v>
          </cell>
          <cell r="L938" t="str">
            <v>-</v>
          </cell>
          <cell r="M938" t="str">
            <v>-</v>
          </cell>
          <cell r="S938" t="str">
            <v>-</v>
          </cell>
          <cell r="T938" t="str">
            <v>-</v>
          </cell>
          <cell r="U938" t="str">
            <v>-</v>
          </cell>
          <cell r="V938" t="str">
            <v>-</v>
          </cell>
          <cell r="X938" t="str">
            <v>-</v>
          </cell>
          <cell r="Y938" t="str">
            <v>-</v>
          </cell>
          <cell r="Z938" t="str">
            <v>-</v>
          </cell>
          <cell r="AA938" t="str">
            <v>-</v>
          </cell>
          <cell r="AB938" t="str">
            <v>-</v>
          </cell>
          <cell r="AC938" t="str">
            <v>-</v>
          </cell>
          <cell r="AD938" t="str">
            <v>-</v>
          </cell>
          <cell r="AE938" t="str">
            <v>-</v>
          </cell>
          <cell r="AF938" t="str">
            <v>-</v>
          </cell>
          <cell r="AG938" t="str">
            <v>-</v>
          </cell>
          <cell r="AH938" t="str">
            <v>-</v>
          </cell>
          <cell r="AI938" t="str">
            <v>-</v>
          </cell>
          <cell r="AJ938" t="str">
            <v>-</v>
          </cell>
          <cell r="AK938" t="str">
            <v>-</v>
          </cell>
          <cell r="AL938" t="str">
            <v>-</v>
          </cell>
          <cell r="AM938" t="str">
            <v>-</v>
          </cell>
          <cell r="AN938" t="str">
            <v>-</v>
          </cell>
          <cell r="AO938" t="str">
            <v>-</v>
          </cell>
          <cell r="AP938" t="str">
            <v>-</v>
          </cell>
          <cell r="AQ938" t="str">
            <v>-</v>
          </cell>
          <cell r="AR938" t="str">
            <v>-</v>
          </cell>
          <cell r="AS938" t="str">
            <v>-</v>
          </cell>
          <cell r="AT938" t="str">
            <v>-</v>
          </cell>
          <cell r="AU938" t="str">
            <v>-</v>
          </cell>
        </row>
        <row r="939">
          <cell r="A939" t="str">
            <v>2601-9</v>
          </cell>
          <cell r="B939">
            <v>2601</v>
          </cell>
          <cell r="C939" t="str">
            <v>火災を未然に防止して市民のいのちとくらしと財産を守る予防消防の推進</v>
          </cell>
          <cell r="D939">
            <v>9</v>
          </cell>
          <cell r="E939" t="str">
            <v>-</v>
          </cell>
          <cell r="F939" t="str">
            <v>-</v>
          </cell>
          <cell r="G939" t="str">
            <v>-</v>
          </cell>
          <cell r="H939" t="str">
            <v>-</v>
          </cell>
          <cell r="I939" t="str">
            <v>-</v>
          </cell>
          <cell r="J939" t="str">
            <v>-</v>
          </cell>
          <cell r="K939" t="str">
            <v>-</v>
          </cell>
          <cell r="L939" t="str">
            <v>-</v>
          </cell>
          <cell r="M939" t="str">
            <v>-</v>
          </cell>
          <cell r="S939" t="str">
            <v>-</v>
          </cell>
          <cell r="T939" t="str">
            <v>-</v>
          </cell>
          <cell r="U939" t="str">
            <v>-</v>
          </cell>
          <cell r="V939" t="str">
            <v>-</v>
          </cell>
          <cell r="X939" t="str">
            <v>-</v>
          </cell>
          <cell r="Y939" t="str">
            <v>-</v>
          </cell>
          <cell r="Z939" t="str">
            <v>-</v>
          </cell>
          <cell r="AA939" t="str">
            <v>-</v>
          </cell>
          <cell r="AB939" t="str">
            <v>-</v>
          </cell>
          <cell r="AC939" t="str">
            <v>-</v>
          </cell>
          <cell r="AD939" t="str">
            <v>-</v>
          </cell>
          <cell r="AE939" t="str">
            <v>-</v>
          </cell>
          <cell r="AF939" t="str">
            <v>-</v>
          </cell>
          <cell r="AG939" t="str">
            <v>-</v>
          </cell>
          <cell r="AH939" t="str">
            <v>-</v>
          </cell>
          <cell r="AI939" t="str">
            <v>-</v>
          </cell>
          <cell r="AJ939" t="str">
            <v>-</v>
          </cell>
          <cell r="AK939" t="str">
            <v>-</v>
          </cell>
          <cell r="AL939" t="str">
            <v>-</v>
          </cell>
          <cell r="AM939" t="str">
            <v>-</v>
          </cell>
          <cell r="AN939" t="str">
            <v>-</v>
          </cell>
          <cell r="AO939" t="str">
            <v>-</v>
          </cell>
          <cell r="AP939" t="str">
            <v>-</v>
          </cell>
          <cell r="AQ939" t="str">
            <v>-</v>
          </cell>
          <cell r="AR939" t="str">
            <v>-</v>
          </cell>
          <cell r="AS939" t="str">
            <v>-</v>
          </cell>
          <cell r="AT939" t="str">
            <v>-</v>
          </cell>
          <cell r="AU939" t="str">
            <v>-</v>
          </cell>
        </row>
        <row r="940">
          <cell r="A940" t="str">
            <v>2602-1</v>
          </cell>
          <cell r="B940">
            <v>2602</v>
          </cell>
          <cell r="C940" t="str">
            <v>あらゆる災害による被害を最小限に抑える消防体制の充実強化</v>
          </cell>
          <cell r="D940">
            <v>1</v>
          </cell>
          <cell r="E940" t="str">
            <v>建物火災のうち，焼損面積が10㎡以下に抑えられている火災の割合</v>
          </cell>
          <cell r="F940" t="str">
            <v>％</v>
          </cell>
          <cell r="G940" t="str">
            <v>消防局</v>
          </cell>
          <cell r="H940" t="str">
            <v>消防救助課</v>
          </cell>
          <cell r="I940" t="str">
            <v>212-6732</v>
          </cell>
          <cell r="J940" t="str">
            <v>建物火災のうち，延焼拡大の分かれ目である焼損面積10㎡以下の火災の割合</v>
          </cell>
          <cell r="K940" t="str">
            <v>火災による被害を最小限にとどめるための迅速的確な災害現場活動体制を示す指標</v>
          </cell>
          <cell r="L940" t="str">
            <v>出典：事業担当課調べ</v>
          </cell>
          <cell r="M940" t="str">
            <v>増加する方が良い指標</v>
          </cell>
          <cell r="N940">
            <v>85</v>
          </cell>
          <cell r="O940">
            <v>85</v>
          </cell>
          <cell r="P940">
            <v>85</v>
          </cell>
          <cell r="Q940">
            <v>85</v>
          </cell>
          <cell r="R940">
            <v>85</v>
          </cell>
          <cell r="S940" t="str">
            <v>-</v>
          </cell>
          <cell r="T940" t="str">
            <v>-</v>
          </cell>
          <cell r="U940" t="str">
            <v>③財政状況や市民ニーズを踏まえて設定する目標値</v>
          </cell>
          <cell r="V940" t="str">
            <v>同規模の政令指定都市（川崎市，大阪市，神戸市，福岡市）と比較して同等の建物火災の焼損状況に抑えることを目指す。
【４都市平均】
　H29:86.4%
　H30:85.3%
　R1:85.5%</v>
          </cell>
          <cell r="W940">
            <v>79.2</v>
          </cell>
          <cell r="X940" t="str">
            <v>-</v>
          </cell>
          <cell r="Y940" t="str">
            <v>-</v>
          </cell>
          <cell r="Z940" t="str">
            <v>-</v>
          </cell>
          <cell r="AA940" t="str">
            <v>-</v>
          </cell>
          <cell r="AB940">
            <v>0.93176470588235294</v>
          </cell>
          <cell r="AC940" t="str">
            <v>-</v>
          </cell>
          <cell r="AD940" t="str">
            <v>-</v>
          </cell>
          <cell r="AE940" t="str">
            <v>-</v>
          </cell>
          <cell r="AF940" t="str">
            <v>-</v>
          </cell>
          <cell r="AG940" t="str">
            <v>-</v>
          </cell>
          <cell r="AH940" t="str">
            <v>-</v>
          </cell>
          <cell r="AI940" t="str">
            <v>-</v>
          </cell>
          <cell r="AJ940" t="str">
            <v>-</v>
          </cell>
          <cell r="AK940" t="str">
            <v>-</v>
          </cell>
          <cell r="AL940" t="str">
            <v>-</v>
          </cell>
          <cell r="AM940" t="str">
            <v>-</v>
          </cell>
          <cell r="AN940" t="str">
            <v>最新数値が
a：85％以上
b：75％以上～85％未満
c：65％以上～75％未満
d：55％以上～65％未満
e：55％未満</v>
          </cell>
          <cell r="AO940" t="str">
            <v>単年度目標値を達成すればaとし，以下10％刻みで基準を設定した。</v>
          </cell>
          <cell r="AP940" t="str">
            <v>b</v>
          </cell>
          <cell r="AQ940" t="str">
            <v>-</v>
          </cell>
          <cell r="AR940" t="str">
            <v>-</v>
          </cell>
          <cell r="AS940" t="str">
            <v>-</v>
          </cell>
          <cell r="AT940" t="str">
            <v>-</v>
          </cell>
          <cell r="AU940">
            <v>1</v>
          </cell>
        </row>
        <row r="941">
          <cell r="A941" t="str">
            <v>2602-2</v>
          </cell>
          <cell r="B941">
            <v>2602</v>
          </cell>
          <cell r="C941" t="str">
            <v>あらゆる災害による被害を最小限に抑える消防体制の充実強化</v>
          </cell>
          <cell r="D941">
            <v>2</v>
          </cell>
          <cell r="E941" t="str">
            <v>-</v>
          </cell>
          <cell r="F941" t="str">
            <v>-</v>
          </cell>
          <cell r="G941" t="str">
            <v>-</v>
          </cell>
          <cell r="H941" t="str">
            <v>-</v>
          </cell>
          <cell r="I941" t="str">
            <v>-</v>
          </cell>
          <cell r="J941" t="str">
            <v>-</v>
          </cell>
          <cell r="K941" t="str">
            <v>-</v>
          </cell>
          <cell r="L941" t="str">
            <v>-</v>
          </cell>
          <cell r="M941" t="str">
            <v>-</v>
          </cell>
          <cell r="S941" t="str">
            <v>-</v>
          </cell>
          <cell r="T941" t="str">
            <v>-</v>
          </cell>
          <cell r="U941" t="str">
            <v>-</v>
          </cell>
          <cell r="V941" t="str">
            <v>-</v>
          </cell>
          <cell r="X941" t="str">
            <v>-</v>
          </cell>
          <cell r="Y941" t="str">
            <v>-</v>
          </cell>
          <cell r="Z941" t="str">
            <v>-</v>
          </cell>
          <cell r="AA941" t="str">
            <v>-</v>
          </cell>
          <cell r="AB941" t="str">
            <v>-</v>
          </cell>
          <cell r="AC941" t="str">
            <v>-</v>
          </cell>
          <cell r="AD941" t="str">
            <v>-</v>
          </cell>
          <cell r="AE941" t="str">
            <v>-</v>
          </cell>
          <cell r="AF941" t="str">
            <v>-</v>
          </cell>
          <cell r="AG941" t="str">
            <v>-</v>
          </cell>
          <cell r="AH941" t="str">
            <v>-</v>
          </cell>
          <cell r="AI941" t="str">
            <v>-</v>
          </cell>
          <cell r="AJ941" t="str">
            <v>-</v>
          </cell>
          <cell r="AK941" t="str">
            <v>-</v>
          </cell>
          <cell r="AL941" t="str">
            <v>-</v>
          </cell>
          <cell r="AM941" t="str">
            <v>-</v>
          </cell>
          <cell r="AN941" t="str">
            <v>-</v>
          </cell>
          <cell r="AO941" t="str">
            <v>-</v>
          </cell>
          <cell r="AP941" t="str">
            <v>-</v>
          </cell>
          <cell r="AQ941" t="str">
            <v>-</v>
          </cell>
          <cell r="AR941" t="str">
            <v>-</v>
          </cell>
          <cell r="AS941" t="str">
            <v>-</v>
          </cell>
          <cell r="AT941" t="str">
            <v>-</v>
          </cell>
          <cell r="AU941" t="str">
            <v>-</v>
          </cell>
        </row>
        <row r="942">
          <cell r="A942" t="str">
            <v>2602-3</v>
          </cell>
          <cell r="B942">
            <v>2602</v>
          </cell>
          <cell r="C942" t="str">
            <v>あらゆる災害による被害を最小限に抑える消防体制の充実強化</v>
          </cell>
          <cell r="D942">
            <v>3</v>
          </cell>
          <cell r="E942" t="str">
            <v>-</v>
          </cell>
          <cell r="F942" t="str">
            <v>-</v>
          </cell>
          <cell r="G942" t="str">
            <v>-</v>
          </cell>
          <cell r="H942" t="str">
            <v>-</v>
          </cell>
          <cell r="I942" t="str">
            <v>-</v>
          </cell>
          <cell r="J942" t="str">
            <v>-</v>
          </cell>
          <cell r="K942" t="str">
            <v>-</v>
          </cell>
          <cell r="L942" t="str">
            <v>-</v>
          </cell>
          <cell r="M942" t="str">
            <v>-</v>
          </cell>
          <cell r="S942" t="str">
            <v>-</v>
          </cell>
          <cell r="T942" t="str">
            <v>-</v>
          </cell>
          <cell r="U942" t="str">
            <v>-</v>
          </cell>
          <cell r="V942" t="str">
            <v>-</v>
          </cell>
          <cell r="X942" t="str">
            <v>-</v>
          </cell>
          <cell r="Y942" t="str">
            <v>-</v>
          </cell>
          <cell r="Z942" t="str">
            <v>-</v>
          </cell>
          <cell r="AA942" t="str">
            <v>-</v>
          </cell>
          <cell r="AB942" t="str">
            <v>-</v>
          </cell>
          <cell r="AC942" t="str">
            <v>-</v>
          </cell>
          <cell r="AD942" t="str">
            <v>-</v>
          </cell>
          <cell r="AE942" t="str">
            <v>-</v>
          </cell>
          <cell r="AF942" t="str">
            <v>-</v>
          </cell>
          <cell r="AG942" t="str">
            <v>-</v>
          </cell>
          <cell r="AH942" t="str">
            <v>-</v>
          </cell>
          <cell r="AI942" t="str">
            <v>-</v>
          </cell>
          <cell r="AJ942" t="str">
            <v>-</v>
          </cell>
          <cell r="AK942" t="str">
            <v>-</v>
          </cell>
          <cell r="AL942" t="str">
            <v>-</v>
          </cell>
          <cell r="AM942" t="str">
            <v>-</v>
          </cell>
          <cell r="AN942" t="str">
            <v>-</v>
          </cell>
          <cell r="AO942" t="str">
            <v>-</v>
          </cell>
          <cell r="AP942" t="str">
            <v>-</v>
          </cell>
          <cell r="AQ942" t="str">
            <v>-</v>
          </cell>
          <cell r="AR942" t="str">
            <v>-</v>
          </cell>
          <cell r="AS942" t="str">
            <v>-</v>
          </cell>
          <cell r="AT942" t="str">
            <v>-</v>
          </cell>
          <cell r="AU942" t="str">
            <v>-</v>
          </cell>
        </row>
        <row r="943">
          <cell r="A943" t="str">
            <v>2602-4</v>
          </cell>
          <cell r="B943">
            <v>2602</v>
          </cell>
          <cell r="C943" t="str">
            <v>あらゆる災害による被害を最小限に抑える消防体制の充実強化</v>
          </cell>
          <cell r="D943">
            <v>4</v>
          </cell>
          <cell r="E943" t="str">
            <v>-</v>
          </cell>
          <cell r="F943" t="str">
            <v>-</v>
          </cell>
          <cell r="G943" t="str">
            <v>-</v>
          </cell>
          <cell r="H943" t="str">
            <v>-</v>
          </cell>
          <cell r="I943" t="str">
            <v>-</v>
          </cell>
          <cell r="J943" t="str">
            <v>-</v>
          </cell>
          <cell r="K943" t="str">
            <v>-</v>
          </cell>
          <cell r="L943" t="str">
            <v>-</v>
          </cell>
          <cell r="M943" t="str">
            <v>-</v>
          </cell>
          <cell r="S943" t="str">
            <v>-</v>
          </cell>
          <cell r="T943" t="str">
            <v>-</v>
          </cell>
          <cell r="U943" t="str">
            <v>-</v>
          </cell>
          <cell r="V943" t="str">
            <v>-</v>
          </cell>
          <cell r="X943" t="str">
            <v>-</v>
          </cell>
          <cell r="Y943" t="str">
            <v>-</v>
          </cell>
          <cell r="Z943" t="str">
            <v>-</v>
          </cell>
          <cell r="AA943" t="str">
            <v>-</v>
          </cell>
          <cell r="AB943" t="str">
            <v>-</v>
          </cell>
          <cell r="AC943" t="str">
            <v>-</v>
          </cell>
          <cell r="AD943" t="str">
            <v>-</v>
          </cell>
          <cell r="AE943" t="str">
            <v>-</v>
          </cell>
          <cell r="AF943" t="str">
            <v>-</v>
          </cell>
          <cell r="AG943" t="str">
            <v>-</v>
          </cell>
          <cell r="AH943" t="str">
            <v>-</v>
          </cell>
          <cell r="AI943" t="str">
            <v>-</v>
          </cell>
          <cell r="AJ943" t="str">
            <v>-</v>
          </cell>
          <cell r="AK943" t="str">
            <v>-</v>
          </cell>
          <cell r="AL943" t="str">
            <v>-</v>
          </cell>
          <cell r="AM943" t="str">
            <v>-</v>
          </cell>
          <cell r="AN943" t="str">
            <v>-</v>
          </cell>
          <cell r="AO943" t="str">
            <v>-</v>
          </cell>
          <cell r="AP943" t="str">
            <v>-</v>
          </cell>
          <cell r="AQ943" t="str">
            <v>-</v>
          </cell>
          <cell r="AR943" t="str">
            <v>-</v>
          </cell>
          <cell r="AS943" t="str">
            <v>-</v>
          </cell>
          <cell r="AT943" t="str">
            <v>-</v>
          </cell>
          <cell r="AU943" t="str">
            <v>-</v>
          </cell>
        </row>
        <row r="944">
          <cell r="A944" t="str">
            <v>2602-5</v>
          </cell>
          <cell r="B944">
            <v>2602</v>
          </cell>
          <cell r="C944" t="str">
            <v>あらゆる災害による被害を最小限に抑える消防体制の充実強化</v>
          </cell>
          <cell r="D944">
            <v>5</v>
          </cell>
          <cell r="E944" t="str">
            <v>-</v>
          </cell>
          <cell r="F944" t="str">
            <v>-</v>
          </cell>
          <cell r="G944" t="str">
            <v>-</v>
          </cell>
          <cell r="H944" t="str">
            <v>-</v>
          </cell>
          <cell r="I944" t="str">
            <v>-</v>
          </cell>
          <cell r="J944" t="str">
            <v>-</v>
          </cell>
          <cell r="K944" t="str">
            <v>-</v>
          </cell>
          <cell r="L944" t="str">
            <v>-</v>
          </cell>
          <cell r="M944" t="str">
            <v>-</v>
          </cell>
          <cell r="S944" t="str">
            <v>-</v>
          </cell>
          <cell r="T944" t="str">
            <v>-</v>
          </cell>
          <cell r="U944" t="str">
            <v>-</v>
          </cell>
          <cell r="V944" t="str">
            <v>-</v>
          </cell>
          <cell r="X944" t="str">
            <v>-</v>
          </cell>
          <cell r="Y944" t="str">
            <v>-</v>
          </cell>
          <cell r="Z944" t="str">
            <v>-</v>
          </cell>
          <cell r="AA944" t="str">
            <v>-</v>
          </cell>
          <cell r="AB944" t="str">
            <v>-</v>
          </cell>
          <cell r="AC944" t="str">
            <v>-</v>
          </cell>
          <cell r="AD944" t="str">
            <v>-</v>
          </cell>
          <cell r="AE944" t="str">
            <v>-</v>
          </cell>
          <cell r="AF944" t="str">
            <v>-</v>
          </cell>
          <cell r="AG944" t="str">
            <v>-</v>
          </cell>
          <cell r="AH944" t="str">
            <v>-</v>
          </cell>
          <cell r="AI944" t="str">
            <v>-</v>
          </cell>
          <cell r="AJ944" t="str">
            <v>-</v>
          </cell>
          <cell r="AK944" t="str">
            <v>-</v>
          </cell>
          <cell r="AL944" t="str">
            <v>-</v>
          </cell>
          <cell r="AM944" t="str">
            <v>-</v>
          </cell>
          <cell r="AN944" t="str">
            <v>-</v>
          </cell>
          <cell r="AO944" t="str">
            <v>-</v>
          </cell>
          <cell r="AP944" t="str">
            <v>-</v>
          </cell>
          <cell r="AQ944" t="str">
            <v>-</v>
          </cell>
          <cell r="AR944" t="str">
            <v>-</v>
          </cell>
          <cell r="AS944" t="str">
            <v>-</v>
          </cell>
          <cell r="AT944" t="str">
            <v>-</v>
          </cell>
          <cell r="AU944" t="str">
            <v>-</v>
          </cell>
        </row>
        <row r="945">
          <cell r="A945" t="str">
            <v>2602-6</v>
          </cell>
          <cell r="B945">
            <v>2602</v>
          </cell>
          <cell r="C945" t="str">
            <v>あらゆる災害による被害を最小限に抑える消防体制の充実強化</v>
          </cell>
          <cell r="D945">
            <v>6</v>
          </cell>
          <cell r="E945" t="str">
            <v>-</v>
          </cell>
          <cell r="F945" t="str">
            <v>-</v>
          </cell>
          <cell r="G945" t="str">
            <v>-</v>
          </cell>
          <cell r="H945" t="str">
            <v>-</v>
          </cell>
          <cell r="I945" t="str">
            <v>-</v>
          </cell>
          <cell r="J945" t="str">
            <v>-</v>
          </cell>
          <cell r="K945" t="str">
            <v>-</v>
          </cell>
          <cell r="L945" t="str">
            <v>-</v>
          </cell>
          <cell r="M945" t="str">
            <v>-</v>
          </cell>
          <cell r="S945" t="str">
            <v>-</v>
          </cell>
          <cell r="T945" t="str">
            <v>-</v>
          </cell>
          <cell r="U945" t="str">
            <v>-</v>
          </cell>
          <cell r="V945" t="str">
            <v>-</v>
          </cell>
          <cell r="X945" t="str">
            <v>-</v>
          </cell>
          <cell r="Y945" t="str">
            <v>-</v>
          </cell>
          <cell r="Z945" t="str">
            <v>-</v>
          </cell>
          <cell r="AA945" t="str">
            <v>-</v>
          </cell>
          <cell r="AB945" t="str">
            <v>-</v>
          </cell>
          <cell r="AC945" t="str">
            <v>-</v>
          </cell>
          <cell r="AD945" t="str">
            <v>-</v>
          </cell>
          <cell r="AE945" t="str">
            <v>-</v>
          </cell>
          <cell r="AF945" t="str">
            <v>-</v>
          </cell>
          <cell r="AG945" t="str">
            <v>-</v>
          </cell>
          <cell r="AH945" t="str">
            <v>-</v>
          </cell>
          <cell r="AI945" t="str">
            <v>-</v>
          </cell>
          <cell r="AJ945" t="str">
            <v>-</v>
          </cell>
          <cell r="AK945" t="str">
            <v>-</v>
          </cell>
          <cell r="AL945" t="str">
            <v>-</v>
          </cell>
          <cell r="AM945" t="str">
            <v>-</v>
          </cell>
          <cell r="AN945" t="str">
            <v>-</v>
          </cell>
          <cell r="AO945" t="str">
            <v>-</v>
          </cell>
          <cell r="AP945" t="str">
            <v>-</v>
          </cell>
          <cell r="AQ945" t="str">
            <v>-</v>
          </cell>
          <cell r="AR945" t="str">
            <v>-</v>
          </cell>
          <cell r="AS945" t="str">
            <v>-</v>
          </cell>
          <cell r="AT945" t="str">
            <v>-</v>
          </cell>
          <cell r="AU945" t="str">
            <v>-</v>
          </cell>
        </row>
        <row r="946">
          <cell r="A946" t="str">
            <v>2602-7</v>
          </cell>
          <cell r="B946">
            <v>2602</v>
          </cell>
          <cell r="C946" t="str">
            <v>あらゆる災害による被害を最小限に抑える消防体制の充実強化</v>
          </cell>
          <cell r="D946">
            <v>7</v>
          </cell>
          <cell r="E946" t="str">
            <v>-</v>
          </cell>
          <cell r="F946" t="str">
            <v>-</v>
          </cell>
          <cell r="G946" t="str">
            <v>-</v>
          </cell>
          <cell r="H946" t="str">
            <v>-</v>
          </cell>
          <cell r="I946" t="str">
            <v>-</v>
          </cell>
          <cell r="J946" t="str">
            <v>-</v>
          </cell>
          <cell r="K946" t="str">
            <v>-</v>
          </cell>
          <cell r="L946" t="str">
            <v>-</v>
          </cell>
          <cell r="M946" t="str">
            <v>-</v>
          </cell>
          <cell r="S946" t="str">
            <v>-</v>
          </cell>
          <cell r="T946" t="str">
            <v>-</v>
          </cell>
          <cell r="U946" t="str">
            <v>-</v>
          </cell>
          <cell r="V946" t="str">
            <v>-</v>
          </cell>
          <cell r="X946" t="str">
            <v>-</v>
          </cell>
          <cell r="Y946" t="str">
            <v>-</v>
          </cell>
          <cell r="Z946" t="str">
            <v>-</v>
          </cell>
          <cell r="AA946" t="str">
            <v>-</v>
          </cell>
          <cell r="AB946" t="str">
            <v>-</v>
          </cell>
          <cell r="AC946" t="str">
            <v>-</v>
          </cell>
          <cell r="AD946" t="str">
            <v>-</v>
          </cell>
          <cell r="AE946" t="str">
            <v>-</v>
          </cell>
          <cell r="AF946" t="str">
            <v>-</v>
          </cell>
          <cell r="AG946" t="str">
            <v>-</v>
          </cell>
          <cell r="AH946" t="str">
            <v>-</v>
          </cell>
          <cell r="AI946" t="str">
            <v>-</v>
          </cell>
          <cell r="AJ946" t="str">
            <v>-</v>
          </cell>
          <cell r="AK946" t="str">
            <v>-</v>
          </cell>
          <cell r="AL946" t="str">
            <v>-</v>
          </cell>
          <cell r="AM946" t="str">
            <v>-</v>
          </cell>
          <cell r="AN946" t="str">
            <v>-</v>
          </cell>
          <cell r="AO946" t="str">
            <v>-</v>
          </cell>
          <cell r="AP946" t="str">
            <v>-</v>
          </cell>
          <cell r="AQ946" t="str">
            <v>-</v>
          </cell>
          <cell r="AR946" t="str">
            <v>-</v>
          </cell>
          <cell r="AS946" t="str">
            <v>-</v>
          </cell>
          <cell r="AT946" t="str">
            <v>-</v>
          </cell>
          <cell r="AU946" t="str">
            <v>-</v>
          </cell>
        </row>
        <row r="947">
          <cell r="A947" t="str">
            <v>2602-8</v>
          </cell>
          <cell r="B947">
            <v>2602</v>
          </cell>
          <cell r="C947" t="str">
            <v>あらゆる災害による被害を最小限に抑える消防体制の充実強化</v>
          </cell>
          <cell r="D947">
            <v>8</v>
          </cell>
          <cell r="E947" t="str">
            <v>-</v>
          </cell>
          <cell r="F947" t="str">
            <v>-</v>
          </cell>
          <cell r="G947" t="str">
            <v>-</v>
          </cell>
          <cell r="H947" t="str">
            <v>-</v>
          </cell>
          <cell r="I947" t="str">
            <v>-</v>
          </cell>
          <cell r="J947" t="str">
            <v>-</v>
          </cell>
          <cell r="K947" t="str">
            <v>-</v>
          </cell>
          <cell r="L947" t="str">
            <v>-</v>
          </cell>
          <cell r="M947" t="str">
            <v>-</v>
          </cell>
          <cell r="S947" t="str">
            <v>-</v>
          </cell>
          <cell r="T947" t="str">
            <v>-</v>
          </cell>
          <cell r="U947" t="str">
            <v>-</v>
          </cell>
          <cell r="V947" t="str">
            <v>-</v>
          </cell>
          <cell r="X947" t="str">
            <v>-</v>
          </cell>
          <cell r="Y947" t="str">
            <v>-</v>
          </cell>
          <cell r="Z947" t="str">
            <v>-</v>
          </cell>
          <cell r="AA947" t="str">
            <v>-</v>
          </cell>
          <cell r="AB947" t="str">
            <v>-</v>
          </cell>
          <cell r="AC947" t="str">
            <v>-</v>
          </cell>
          <cell r="AD947" t="str">
            <v>-</v>
          </cell>
          <cell r="AE947" t="str">
            <v>-</v>
          </cell>
          <cell r="AF947" t="str">
            <v>-</v>
          </cell>
          <cell r="AG947" t="str">
            <v>-</v>
          </cell>
          <cell r="AH947" t="str">
            <v>-</v>
          </cell>
          <cell r="AI947" t="str">
            <v>-</v>
          </cell>
          <cell r="AJ947" t="str">
            <v>-</v>
          </cell>
          <cell r="AK947" t="str">
            <v>-</v>
          </cell>
          <cell r="AL947" t="str">
            <v>-</v>
          </cell>
          <cell r="AM947" t="str">
            <v>-</v>
          </cell>
          <cell r="AN947" t="str">
            <v>-</v>
          </cell>
          <cell r="AO947" t="str">
            <v>-</v>
          </cell>
          <cell r="AP947" t="str">
            <v>-</v>
          </cell>
          <cell r="AQ947" t="str">
            <v>-</v>
          </cell>
          <cell r="AR947" t="str">
            <v>-</v>
          </cell>
          <cell r="AS947" t="str">
            <v>-</v>
          </cell>
          <cell r="AT947" t="str">
            <v>-</v>
          </cell>
          <cell r="AU947" t="str">
            <v>-</v>
          </cell>
        </row>
        <row r="948">
          <cell r="A948" t="str">
            <v>2602-9</v>
          </cell>
          <cell r="B948">
            <v>2602</v>
          </cell>
          <cell r="C948" t="str">
            <v>あらゆる災害による被害を最小限に抑える消防体制の充実強化</v>
          </cell>
          <cell r="D948">
            <v>9</v>
          </cell>
          <cell r="E948" t="str">
            <v>-</v>
          </cell>
          <cell r="F948" t="str">
            <v>-</v>
          </cell>
          <cell r="G948" t="str">
            <v>-</v>
          </cell>
          <cell r="H948" t="str">
            <v>-</v>
          </cell>
          <cell r="I948" t="str">
            <v>-</v>
          </cell>
          <cell r="J948" t="str">
            <v>-</v>
          </cell>
          <cell r="K948" t="str">
            <v>-</v>
          </cell>
          <cell r="L948" t="str">
            <v>-</v>
          </cell>
          <cell r="M948" t="str">
            <v>-</v>
          </cell>
          <cell r="S948" t="str">
            <v>-</v>
          </cell>
          <cell r="T948" t="str">
            <v>-</v>
          </cell>
          <cell r="U948" t="str">
            <v>-</v>
          </cell>
          <cell r="V948" t="str">
            <v>-</v>
          </cell>
          <cell r="X948" t="str">
            <v>-</v>
          </cell>
          <cell r="Y948" t="str">
            <v>-</v>
          </cell>
          <cell r="Z948" t="str">
            <v>-</v>
          </cell>
          <cell r="AA948" t="str">
            <v>-</v>
          </cell>
          <cell r="AB948" t="str">
            <v>-</v>
          </cell>
          <cell r="AC948" t="str">
            <v>-</v>
          </cell>
          <cell r="AD948" t="str">
            <v>-</v>
          </cell>
          <cell r="AE948" t="str">
            <v>-</v>
          </cell>
          <cell r="AF948" t="str">
            <v>-</v>
          </cell>
          <cell r="AG948" t="str">
            <v>-</v>
          </cell>
          <cell r="AH948" t="str">
            <v>-</v>
          </cell>
          <cell r="AI948" t="str">
            <v>-</v>
          </cell>
          <cell r="AJ948" t="str">
            <v>-</v>
          </cell>
          <cell r="AK948" t="str">
            <v>-</v>
          </cell>
          <cell r="AL948" t="str">
            <v>-</v>
          </cell>
          <cell r="AM948" t="str">
            <v>-</v>
          </cell>
          <cell r="AN948" t="str">
            <v>-</v>
          </cell>
          <cell r="AO948" t="str">
            <v>-</v>
          </cell>
          <cell r="AP948" t="str">
            <v>-</v>
          </cell>
          <cell r="AQ948" t="str">
            <v>-</v>
          </cell>
          <cell r="AR948" t="str">
            <v>-</v>
          </cell>
          <cell r="AS948" t="str">
            <v>-</v>
          </cell>
          <cell r="AT948" t="str">
            <v>-</v>
          </cell>
          <cell r="AU948" t="str">
            <v>-</v>
          </cell>
        </row>
        <row r="949">
          <cell r="A949" t="str">
            <v>2603-1</v>
          </cell>
          <cell r="B949">
            <v>2603</v>
          </cell>
          <cell r="C949" t="str">
            <v>救急体制の充実と市民への応急手当の普及啓発による救命効果の向上</v>
          </cell>
          <cell r="D949">
            <v>1</v>
          </cell>
          <cell r="E949" t="str">
            <v>市民が応急手当を実施した割合</v>
          </cell>
          <cell r="F949" t="str">
            <v>％</v>
          </cell>
          <cell r="G949" t="str">
            <v>消防局</v>
          </cell>
          <cell r="H949" t="str">
            <v>技術指導課</v>
          </cell>
          <cell r="I949" t="str">
            <v>682-0131</v>
          </cell>
          <cell r="J949" t="str">
            <v>心肺停止傷病者に対して，市民により応急手当が実施されていた割合</v>
          </cell>
          <cell r="K949" t="str">
            <v>高い救命効果を誇る安心なまちへの進捗状況を示す指標</v>
          </cell>
          <cell r="L949" t="str">
            <v>出典：事業担当課調べ</v>
          </cell>
          <cell r="M949" t="str">
            <v>増加する方が良い指標</v>
          </cell>
          <cell r="N949">
            <v>70</v>
          </cell>
          <cell r="O949">
            <v>70</v>
          </cell>
          <cell r="P949">
            <v>70</v>
          </cell>
          <cell r="Q949">
            <v>70</v>
          </cell>
          <cell r="R949">
            <v>70</v>
          </cell>
          <cell r="S949" t="str">
            <v>-</v>
          </cell>
          <cell r="T949" t="str">
            <v>-</v>
          </cell>
          <cell r="U949" t="str">
            <v>②トレンド(すう勢値)による目標値</v>
          </cell>
          <cell r="V949" t="str">
            <v>他の政令指定都市と比較してより高い応急手当実施率を目指す。
【他政令市平均】
　H29:59.8%
　H30:53.8%
　R1:55.4%</v>
          </cell>
          <cell r="W949">
            <v>65.400000000000006</v>
          </cell>
          <cell r="X949" t="str">
            <v>-</v>
          </cell>
          <cell r="Y949" t="str">
            <v>-</v>
          </cell>
          <cell r="Z949" t="str">
            <v>-</v>
          </cell>
          <cell r="AA949" t="str">
            <v>-</v>
          </cell>
          <cell r="AB949">
            <v>0.93428571428571439</v>
          </cell>
          <cell r="AC949" t="str">
            <v>-</v>
          </cell>
          <cell r="AD949" t="str">
            <v>-</v>
          </cell>
          <cell r="AE949" t="str">
            <v>-</v>
          </cell>
          <cell r="AF949" t="str">
            <v>-</v>
          </cell>
          <cell r="AG949" t="str">
            <v>-</v>
          </cell>
          <cell r="AH949" t="str">
            <v>-</v>
          </cell>
          <cell r="AI949" t="str">
            <v>-</v>
          </cell>
          <cell r="AJ949" t="str">
            <v>-</v>
          </cell>
          <cell r="AK949" t="str">
            <v>-</v>
          </cell>
          <cell r="AL949" t="str">
            <v>-</v>
          </cell>
          <cell r="AM949" t="str">
            <v>-</v>
          </cell>
          <cell r="AN949" t="str">
            <v>最新数値が
a：70％以上
b：60％以上～70％未満
c：50％以上～60％未満
d：40％以上～50％未満
e：40％未満</v>
          </cell>
          <cell r="AO949" t="str">
            <v>単年度目標値を達成すればaとし，以下10％刻みで基準を設定した。</v>
          </cell>
          <cell r="AP949" t="str">
            <v>b</v>
          </cell>
          <cell r="AQ949" t="str">
            <v>-</v>
          </cell>
          <cell r="AR949" t="str">
            <v>-</v>
          </cell>
          <cell r="AS949" t="str">
            <v>-</v>
          </cell>
          <cell r="AT949" t="str">
            <v>-</v>
          </cell>
          <cell r="AU949">
            <v>1</v>
          </cell>
        </row>
        <row r="950">
          <cell r="A950" t="str">
            <v>2603-2</v>
          </cell>
          <cell r="B950">
            <v>2603</v>
          </cell>
          <cell r="C950" t="str">
            <v>救急体制の充実と市民への応急手当の普及啓発による救命効果の向上</v>
          </cell>
          <cell r="D950">
            <v>2</v>
          </cell>
          <cell r="E950" t="str">
            <v>-</v>
          </cell>
          <cell r="F950" t="str">
            <v>-</v>
          </cell>
          <cell r="G950" t="str">
            <v>-</v>
          </cell>
          <cell r="H950" t="str">
            <v>-</v>
          </cell>
          <cell r="I950" t="str">
            <v>-</v>
          </cell>
          <cell r="J950" t="str">
            <v>-</v>
          </cell>
          <cell r="K950" t="str">
            <v>-</v>
          </cell>
          <cell r="L950" t="str">
            <v>-</v>
          </cell>
          <cell r="M950" t="str">
            <v>-</v>
          </cell>
          <cell r="S950" t="str">
            <v>-</v>
          </cell>
          <cell r="T950" t="str">
            <v>-</v>
          </cell>
          <cell r="U950" t="str">
            <v>-</v>
          </cell>
          <cell r="V950" t="str">
            <v>-</v>
          </cell>
          <cell r="X950" t="str">
            <v>-</v>
          </cell>
          <cell r="Y950" t="str">
            <v>-</v>
          </cell>
          <cell r="Z950" t="str">
            <v>-</v>
          </cell>
          <cell r="AA950" t="str">
            <v>-</v>
          </cell>
          <cell r="AB950" t="str">
            <v>-</v>
          </cell>
          <cell r="AC950" t="str">
            <v>-</v>
          </cell>
          <cell r="AD950" t="str">
            <v>-</v>
          </cell>
          <cell r="AE950" t="str">
            <v>-</v>
          </cell>
          <cell r="AF950" t="str">
            <v>-</v>
          </cell>
          <cell r="AG950" t="str">
            <v>-</v>
          </cell>
          <cell r="AH950" t="str">
            <v>-</v>
          </cell>
          <cell r="AI950" t="str">
            <v>-</v>
          </cell>
          <cell r="AJ950" t="str">
            <v>-</v>
          </cell>
          <cell r="AK950" t="str">
            <v>-</v>
          </cell>
          <cell r="AL950" t="str">
            <v>-</v>
          </cell>
          <cell r="AM950" t="str">
            <v>-</v>
          </cell>
          <cell r="AN950" t="str">
            <v>-</v>
          </cell>
          <cell r="AO950" t="str">
            <v>-</v>
          </cell>
          <cell r="AP950" t="str">
            <v>-</v>
          </cell>
          <cell r="AQ950" t="str">
            <v>-</v>
          </cell>
          <cell r="AR950" t="str">
            <v>-</v>
          </cell>
          <cell r="AS950" t="str">
            <v>-</v>
          </cell>
          <cell r="AT950" t="str">
            <v>-</v>
          </cell>
          <cell r="AU950" t="str">
            <v>-</v>
          </cell>
        </row>
        <row r="951">
          <cell r="A951" t="str">
            <v>2603-3</v>
          </cell>
          <cell r="B951">
            <v>2603</v>
          </cell>
          <cell r="C951" t="str">
            <v>救急体制の充実と市民への応急手当の普及啓発による救命効果の向上</v>
          </cell>
          <cell r="D951">
            <v>3</v>
          </cell>
          <cell r="E951" t="str">
            <v>-</v>
          </cell>
          <cell r="F951" t="str">
            <v>-</v>
          </cell>
          <cell r="G951" t="str">
            <v>-</v>
          </cell>
          <cell r="H951" t="str">
            <v>-</v>
          </cell>
          <cell r="I951" t="str">
            <v>-</v>
          </cell>
          <cell r="J951" t="str">
            <v>-</v>
          </cell>
          <cell r="K951" t="str">
            <v>-</v>
          </cell>
          <cell r="L951" t="str">
            <v>-</v>
          </cell>
          <cell r="M951" t="str">
            <v>-</v>
          </cell>
          <cell r="S951" t="str">
            <v>-</v>
          </cell>
          <cell r="T951" t="str">
            <v>-</v>
          </cell>
          <cell r="U951" t="str">
            <v>-</v>
          </cell>
          <cell r="V951" t="str">
            <v>-</v>
          </cell>
          <cell r="X951" t="str">
            <v>-</v>
          </cell>
          <cell r="Y951" t="str">
            <v>-</v>
          </cell>
          <cell r="Z951" t="str">
            <v>-</v>
          </cell>
          <cell r="AA951" t="str">
            <v>-</v>
          </cell>
          <cell r="AB951" t="str">
            <v>-</v>
          </cell>
          <cell r="AC951" t="str">
            <v>-</v>
          </cell>
          <cell r="AD951" t="str">
            <v>-</v>
          </cell>
          <cell r="AE951" t="str">
            <v>-</v>
          </cell>
          <cell r="AF951" t="str">
            <v>-</v>
          </cell>
          <cell r="AG951" t="str">
            <v>-</v>
          </cell>
          <cell r="AH951" t="str">
            <v>-</v>
          </cell>
          <cell r="AI951" t="str">
            <v>-</v>
          </cell>
          <cell r="AJ951" t="str">
            <v>-</v>
          </cell>
          <cell r="AK951" t="str">
            <v>-</v>
          </cell>
          <cell r="AL951" t="str">
            <v>-</v>
          </cell>
          <cell r="AM951" t="str">
            <v>-</v>
          </cell>
          <cell r="AN951" t="str">
            <v>-</v>
          </cell>
          <cell r="AO951" t="str">
            <v>-</v>
          </cell>
          <cell r="AP951" t="str">
            <v>-</v>
          </cell>
          <cell r="AQ951" t="str">
            <v>-</v>
          </cell>
          <cell r="AR951" t="str">
            <v>-</v>
          </cell>
          <cell r="AS951" t="str">
            <v>-</v>
          </cell>
          <cell r="AT951" t="str">
            <v>-</v>
          </cell>
          <cell r="AU951" t="str">
            <v>-</v>
          </cell>
        </row>
        <row r="952">
          <cell r="A952" t="str">
            <v>2603-4</v>
          </cell>
          <cell r="B952">
            <v>2603</v>
          </cell>
          <cell r="C952" t="str">
            <v>救急体制の充実と市民への応急手当の普及啓発による救命効果の向上</v>
          </cell>
          <cell r="D952">
            <v>4</v>
          </cell>
          <cell r="E952" t="str">
            <v>-</v>
          </cell>
          <cell r="F952" t="str">
            <v>-</v>
          </cell>
          <cell r="G952" t="str">
            <v>-</v>
          </cell>
          <cell r="H952" t="str">
            <v>-</v>
          </cell>
          <cell r="I952" t="str">
            <v>-</v>
          </cell>
          <cell r="J952" t="str">
            <v>-</v>
          </cell>
          <cell r="K952" t="str">
            <v>-</v>
          </cell>
          <cell r="L952" t="str">
            <v>-</v>
          </cell>
          <cell r="M952" t="str">
            <v>-</v>
          </cell>
          <cell r="S952" t="str">
            <v>-</v>
          </cell>
          <cell r="T952" t="str">
            <v>-</v>
          </cell>
          <cell r="U952" t="str">
            <v>-</v>
          </cell>
          <cell r="V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cell r="AK952" t="str">
            <v>-</v>
          </cell>
          <cell r="AL952" t="str">
            <v>-</v>
          </cell>
          <cell r="AM952" t="str">
            <v>-</v>
          </cell>
          <cell r="AN952" t="str">
            <v>-</v>
          </cell>
          <cell r="AO952" t="str">
            <v>-</v>
          </cell>
          <cell r="AP952" t="str">
            <v>-</v>
          </cell>
          <cell r="AQ952" t="str">
            <v>-</v>
          </cell>
          <cell r="AR952" t="str">
            <v>-</v>
          </cell>
          <cell r="AS952" t="str">
            <v>-</v>
          </cell>
          <cell r="AT952" t="str">
            <v>-</v>
          </cell>
          <cell r="AU952" t="str">
            <v>-</v>
          </cell>
        </row>
        <row r="953">
          <cell r="A953" t="str">
            <v>2603-5</v>
          </cell>
          <cell r="B953">
            <v>2603</v>
          </cell>
          <cell r="C953" t="str">
            <v>救急体制の充実と市民への応急手当の普及啓発による救命効果の向上</v>
          </cell>
          <cell r="D953">
            <v>5</v>
          </cell>
          <cell r="E953" t="str">
            <v>-</v>
          </cell>
          <cell r="F953" t="str">
            <v>-</v>
          </cell>
          <cell r="G953" t="str">
            <v>-</v>
          </cell>
          <cell r="H953" t="str">
            <v>-</v>
          </cell>
          <cell r="I953" t="str">
            <v>-</v>
          </cell>
          <cell r="J953" t="str">
            <v>-</v>
          </cell>
          <cell r="K953" t="str">
            <v>-</v>
          </cell>
          <cell r="L953" t="str">
            <v>-</v>
          </cell>
          <cell r="M953" t="str">
            <v>-</v>
          </cell>
          <cell r="S953" t="str">
            <v>-</v>
          </cell>
          <cell r="T953" t="str">
            <v>-</v>
          </cell>
          <cell r="U953" t="str">
            <v>-</v>
          </cell>
          <cell r="V953" t="str">
            <v>-</v>
          </cell>
          <cell r="X953" t="str">
            <v>-</v>
          </cell>
          <cell r="Y953" t="str">
            <v>-</v>
          </cell>
          <cell r="Z953" t="str">
            <v>-</v>
          </cell>
          <cell r="AA953" t="str">
            <v>-</v>
          </cell>
          <cell r="AB953" t="str">
            <v>-</v>
          </cell>
          <cell r="AC953" t="str">
            <v>-</v>
          </cell>
          <cell r="AD953" t="str">
            <v>-</v>
          </cell>
          <cell r="AE953" t="str">
            <v>-</v>
          </cell>
          <cell r="AF953" t="str">
            <v>-</v>
          </cell>
          <cell r="AG953" t="str">
            <v>-</v>
          </cell>
          <cell r="AH953" t="str">
            <v>-</v>
          </cell>
          <cell r="AI953" t="str">
            <v>-</v>
          </cell>
          <cell r="AJ953" t="str">
            <v>-</v>
          </cell>
          <cell r="AK953" t="str">
            <v>-</v>
          </cell>
          <cell r="AL953" t="str">
            <v>-</v>
          </cell>
          <cell r="AM953" t="str">
            <v>-</v>
          </cell>
          <cell r="AN953" t="str">
            <v>-</v>
          </cell>
          <cell r="AO953" t="str">
            <v>-</v>
          </cell>
          <cell r="AP953" t="str">
            <v>-</v>
          </cell>
          <cell r="AQ953" t="str">
            <v>-</v>
          </cell>
          <cell r="AR953" t="str">
            <v>-</v>
          </cell>
          <cell r="AS953" t="str">
            <v>-</v>
          </cell>
          <cell r="AT953" t="str">
            <v>-</v>
          </cell>
          <cell r="AU953" t="str">
            <v>-</v>
          </cell>
        </row>
        <row r="954">
          <cell r="A954" t="str">
            <v>2603-6</v>
          </cell>
          <cell r="B954">
            <v>2603</v>
          </cell>
          <cell r="C954" t="str">
            <v>救急体制の充実と市民への応急手当の普及啓発による救命効果の向上</v>
          </cell>
          <cell r="D954">
            <v>6</v>
          </cell>
          <cell r="E954" t="str">
            <v>-</v>
          </cell>
          <cell r="F954" t="str">
            <v>-</v>
          </cell>
          <cell r="G954" t="str">
            <v>-</v>
          </cell>
          <cell r="H954" t="str">
            <v>-</v>
          </cell>
          <cell r="I954" t="str">
            <v>-</v>
          </cell>
          <cell r="J954" t="str">
            <v>-</v>
          </cell>
          <cell r="K954" t="str">
            <v>-</v>
          </cell>
          <cell r="L954" t="str">
            <v>-</v>
          </cell>
          <cell r="M954" t="str">
            <v>-</v>
          </cell>
          <cell r="S954" t="str">
            <v>-</v>
          </cell>
          <cell r="T954" t="str">
            <v>-</v>
          </cell>
          <cell r="U954" t="str">
            <v>-</v>
          </cell>
          <cell r="V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cell r="AK954" t="str">
            <v>-</v>
          </cell>
          <cell r="AL954" t="str">
            <v>-</v>
          </cell>
          <cell r="AM954" t="str">
            <v>-</v>
          </cell>
          <cell r="AN954" t="str">
            <v>-</v>
          </cell>
          <cell r="AO954" t="str">
            <v>-</v>
          </cell>
          <cell r="AP954" t="str">
            <v>-</v>
          </cell>
          <cell r="AQ954" t="str">
            <v>-</v>
          </cell>
          <cell r="AR954" t="str">
            <v>-</v>
          </cell>
          <cell r="AS954" t="str">
            <v>-</v>
          </cell>
          <cell r="AT954" t="str">
            <v>-</v>
          </cell>
          <cell r="AU954" t="str">
            <v>-</v>
          </cell>
        </row>
        <row r="955">
          <cell r="A955" t="str">
            <v>2603-7</v>
          </cell>
          <cell r="B955">
            <v>2603</v>
          </cell>
          <cell r="C955" t="str">
            <v>救急体制の充実と市民への応急手当の普及啓発による救命効果の向上</v>
          </cell>
          <cell r="D955">
            <v>7</v>
          </cell>
          <cell r="E955" t="str">
            <v>-</v>
          </cell>
          <cell r="F955" t="str">
            <v>-</v>
          </cell>
          <cell r="G955" t="str">
            <v>-</v>
          </cell>
          <cell r="H955" t="str">
            <v>-</v>
          </cell>
          <cell r="I955" t="str">
            <v>-</v>
          </cell>
          <cell r="J955" t="str">
            <v>-</v>
          </cell>
          <cell r="K955" t="str">
            <v>-</v>
          </cell>
          <cell r="L955" t="str">
            <v>-</v>
          </cell>
          <cell r="M955" t="str">
            <v>-</v>
          </cell>
          <cell r="S955" t="str">
            <v>-</v>
          </cell>
          <cell r="T955" t="str">
            <v>-</v>
          </cell>
          <cell r="U955" t="str">
            <v>-</v>
          </cell>
          <cell r="V955" t="str">
            <v>-</v>
          </cell>
          <cell r="X955" t="str">
            <v>-</v>
          </cell>
          <cell r="Y955" t="str">
            <v>-</v>
          </cell>
          <cell r="Z955" t="str">
            <v>-</v>
          </cell>
          <cell r="AA955" t="str">
            <v>-</v>
          </cell>
          <cell r="AB955" t="str">
            <v>-</v>
          </cell>
          <cell r="AC955" t="str">
            <v>-</v>
          </cell>
          <cell r="AD955" t="str">
            <v>-</v>
          </cell>
          <cell r="AE955" t="str">
            <v>-</v>
          </cell>
          <cell r="AF955" t="str">
            <v>-</v>
          </cell>
          <cell r="AG955" t="str">
            <v>-</v>
          </cell>
          <cell r="AH955" t="str">
            <v>-</v>
          </cell>
          <cell r="AI955" t="str">
            <v>-</v>
          </cell>
          <cell r="AJ955" t="str">
            <v>-</v>
          </cell>
          <cell r="AK955" t="str">
            <v>-</v>
          </cell>
          <cell r="AL955" t="str">
            <v>-</v>
          </cell>
          <cell r="AM955" t="str">
            <v>-</v>
          </cell>
          <cell r="AN955" t="str">
            <v>-</v>
          </cell>
          <cell r="AO955" t="str">
            <v>-</v>
          </cell>
          <cell r="AP955" t="str">
            <v>-</v>
          </cell>
          <cell r="AQ955" t="str">
            <v>-</v>
          </cell>
          <cell r="AR955" t="str">
            <v>-</v>
          </cell>
          <cell r="AS955" t="str">
            <v>-</v>
          </cell>
          <cell r="AT955" t="str">
            <v>-</v>
          </cell>
          <cell r="AU955" t="str">
            <v>-</v>
          </cell>
        </row>
        <row r="956">
          <cell r="A956" t="str">
            <v>2603-8</v>
          </cell>
          <cell r="B956">
            <v>2603</v>
          </cell>
          <cell r="C956" t="str">
            <v>救急体制の充実と市民への応急手当の普及啓発による救命効果の向上</v>
          </cell>
          <cell r="D956">
            <v>8</v>
          </cell>
          <cell r="E956" t="str">
            <v>-</v>
          </cell>
          <cell r="F956" t="str">
            <v>-</v>
          </cell>
          <cell r="G956" t="str">
            <v>-</v>
          </cell>
          <cell r="H956" t="str">
            <v>-</v>
          </cell>
          <cell r="I956" t="str">
            <v>-</v>
          </cell>
          <cell r="J956" t="str">
            <v>-</v>
          </cell>
          <cell r="K956" t="str">
            <v>-</v>
          </cell>
          <cell r="L956" t="str">
            <v>-</v>
          </cell>
          <cell r="M956" t="str">
            <v>-</v>
          </cell>
          <cell r="S956" t="str">
            <v>-</v>
          </cell>
          <cell r="T956" t="str">
            <v>-</v>
          </cell>
          <cell r="U956" t="str">
            <v>-</v>
          </cell>
          <cell r="V956" t="str">
            <v>-</v>
          </cell>
          <cell r="X956" t="str">
            <v>-</v>
          </cell>
          <cell r="Y956" t="str">
            <v>-</v>
          </cell>
          <cell r="Z956" t="str">
            <v>-</v>
          </cell>
          <cell r="AA956" t="str">
            <v>-</v>
          </cell>
          <cell r="AB956" t="str">
            <v>-</v>
          </cell>
          <cell r="AC956" t="str">
            <v>-</v>
          </cell>
          <cell r="AD956" t="str">
            <v>-</v>
          </cell>
          <cell r="AE956" t="str">
            <v>-</v>
          </cell>
          <cell r="AF956" t="str">
            <v>-</v>
          </cell>
          <cell r="AG956" t="str">
            <v>-</v>
          </cell>
          <cell r="AH956" t="str">
            <v>-</v>
          </cell>
          <cell r="AI956" t="str">
            <v>-</v>
          </cell>
          <cell r="AJ956" t="str">
            <v>-</v>
          </cell>
          <cell r="AK956" t="str">
            <v>-</v>
          </cell>
          <cell r="AL956" t="str">
            <v>-</v>
          </cell>
          <cell r="AM956" t="str">
            <v>-</v>
          </cell>
          <cell r="AN956" t="str">
            <v>-</v>
          </cell>
          <cell r="AO956" t="str">
            <v>-</v>
          </cell>
          <cell r="AP956" t="str">
            <v>-</v>
          </cell>
          <cell r="AQ956" t="str">
            <v>-</v>
          </cell>
          <cell r="AR956" t="str">
            <v>-</v>
          </cell>
          <cell r="AS956" t="str">
            <v>-</v>
          </cell>
          <cell r="AT956" t="str">
            <v>-</v>
          </cell>
          <cell r="AU956" t="str">
            <v>-</v>
          </cell>
        </row>
        <row r="957">
          <cell r="A957" t="str">
            <v>2603-9</v>
          </cell>
          <cell r="B957">
            <v>2603</v>
          </cell>
          <cell r="C957" t="str">
            <v>救急体制の充実と市民への応急手当の普及啓発による救命効果の向上</v>
          </cell>
          <cell r="D957">
            <v>9</v>
          </cell>
          <cell r="E957" t="str">
            <v>-</v>
          </cell>
          <cell r="F957" t="str">
            <v>-</v>
          </cell>
          <cell r="G957" t="str">
            <v>-</v>
          </cell>
          <cell r="H957" t="str">
            <v>-</v>
          </cell>
          <cell r="I957" t="str">
            <v>-</v>
          </cell>
          <cell r="J957" t="str">
            <v>-</v>
          </cell>
          <cell r="K957" t="str">
            <v>-</v>
          </cell>
          <cell r="L957" t="str">
            <v>-</v>
          </cell>
          <cell r="M957" t="str">
            <v>-</v>
          </cell>
          <cell r="S957" t="str">
            <v>-</v>
          </cell>
          <cell r="T957" t="str">
            <v>-</v>
          </cell>
          <cell r="U957" t="str">
            <v>-</v>
          </cell>
          <cell r="V957" t="str">
            <v>-</v>
          </cell>
          <cell r="X957" t="str">
            <v>-</v>
          </cell>
          <cell r="Y957" t="str">
            <v>-</v>
          </cell>
          <cell r="Z957" t="str">
            <v>-</v>
          </cell>
          <cell r="AA957" t="str">
            <v>-</v>
          </cell>
          <cell r="AB957" t="str">
            <v>-</v>
          </cell>
          <cell r="AC957" t="str">
            <v>-</v>
          </cell>
          <cell r="AD957" t="str">
            <v>-</v>
          </cell>
          <cell r="AE957" t="str">
            <v>-</v>
          </cell>
          <cell r="AF957" t="str">
            <v>-</v>
          </cell>
          <cell r="AG957" t="str">
            <v>-</v>
          </cell>
          <cell r="AH957" t="str">
            <v>-</v>
          </cell>
          <cell r="AI957" t="str">
            <v>-</v>
          </cell>
          <cell r="AJ957" t="str">
            <v>-</v>
          </cell>
          <cell r="AK957" t="str">
            <v>-</v>
          </cell>
          <cell r="AL957" t="str">
            <v>-</v>
          </cell>
          <cell r="AM957" t="str">
            <v>-</v>
          </cell>
          <cell r="AN957" t="str">
            <v>-</v>
          </cell>
          <cell r="AO957" t="str">
            <v>-</v>
          </cell>
          <cell r="AP957" t="str">
            <v>-</v>
          </cell>
          <cell r="AQ957" t="str">
            <v>-</v>
          </cell>
          <cell r="AR957" t="str">
            <v>-</v>
          </cell>
          <cell r="AS957" t="str">
            <v>-</v>
          </cell>
          <cell r="AT957" t="str">
            <v>-</v>
          </cell>
          <cell r="AU957" t="str">
            <v>-</v>
          </cell>
        </row>
        <row r="958">
          <cell r="A958" t="str">
            <v>2604-1</v>
          </cell>
          <cell r="B958">
            <v>2604</v>
          </cell>
          <cell r="C958" t="str">
            <v>消防団や自主防災組織を中核とした地域防災力の充実強化</v>
          </cell>
          <cell r="D958">
            <v>1</v>
          </cell>
          <cell r="E958" t="str">
            <v>消防団員の充足率</v>
          </cell>
          <cell r="F958" t="str">
            <v>％</v>
          </cell>
          <cell r="G958" t="str">
            <v>消防局</v>
          </cell>
          <cell r="H958" t="str">
            <v>消防団課</v>
          </cell>
          <cell r="I958" t="str">
            <v>212-6632</v>
          </cell>
          <cell r="J958" t="str">
            <v>消防団員の定員に対する充足率</v>
          </cell>
          <cell r="K958" t="str">
            <v>地域防災力の充実する安心なまちへの進捗状況を示す指標</v>
          </cell>
          <cell r="L958" t="str">
            <v>出典：事業担当課調べ</v>
          </cell>
          <cell r="M958" t="str">
            <v>増加する方が良い指標</v>
          </cell>
          <cell r="N958">
            <v>91.33</v>
          </cell>
          <cell r="O958">
            <v>92.06</v>
          </cell>
          <cell r="P958">
            <v>92.79</v>
          </cell>
          <cell r="Q958">
            <v>93.52</v>
          </cell>
          <cell r="R958">
            <v>94.25</v>
          </cell>
          <cell r="S958" t="str">
            <v>R7</v>
          </cell>
          <cell r="T958">
            <v>95</v>
          </cell>
          <cell r="U958" t="str">
            <v>②トレンド(すう勢値)による目標値</v>
          </cell>
          <cell r="V958" t="str">
            <v>他の政令指定都市と比較してより高い充足率を目指す。
【他政令市平均】
　H29:90.3%
　H30:89.8%
　R1:87.3%</v>
          </cell>
          <cell r="W958">
            <v>88.7</v>
          </cell>
          <cell r="X958" t="str">
            <v>-</v>
          </cell>
          <cell r="Y958" t="str">
            <v>-</v>
          </cell>
          <cell r="Z958" t="str">
            <v>-</v>
          </cell>
          <cell r="AA958" t="str">
            <v>-</v>
          </cell>
          <cell r="AB958">
            <v>0.97120332858863467</v>
          </cell>
          <cell r="AC958" t="str">
            <v>-</v>
          </cell>
          <cell r="AD958" t="str">
            <v>-</v>
          </cell>
          <cell r="AE958" t="str">
            <v>-</v>
          </cell>
          <cell r="AF958" t="str">
            <v>-</v>
          </cell>
          <cell r="AG958">
            <v>0.93368421052631578</v>
          </cell>
          <cell r="AH958" t="str">
            <v>-</v>
          </cell>
          <cell r="AI958" t="str">
            <v>-</v>
          </cell>
          <cell r="AJ958" t="str">
            <v>-</v>
          </cell>
          <cell r="AK958" t="str">
            <v>-</v>
          </cell>
          <cell r="AL958" t="str">
            <v>-</v>
          </cell>
          <cell r="AM958" t="str">
            <v>-</v>
          </cell>
          <cell r="AN958" t="str">
            <v>最新数値の単年度目標値に対する達成度が
a：100％以上
b：97％以上～100％未満
c：94％以上～97％未満
d：91％以上～94％未満
e：91％未満</v>
          </cell>
          <cell r="AO958" t="str">
            <v>単年度目標値を達成すればaとし，以下3％刻みで基準を設定した。</v>
          </cell>
          <cell r="AP958" t="str">
            <v>b</v>
          </cell>
          <cell r="AQ958" t="str">
            <v>-</v>
          </cell>
          <cell r="AR958" t="str">
            <v>-</v>
          </cell>
          <cell r="AS958" t="str">
            <v>-</v>
          </cell>
          <cell r="AT958" t="str">
            <v>-</v>
          </cell>
          <cell r="AU958">
            <v>1</v>
          </cell>
        </row>
        <row r="959">
          <cell r="A959" t="str">
            <v>2604-2</v>
          </cell>
          <cell r="B959">
            <v>2604</v>
          </cell>
          <cell r="C959" t="str">
            <v>消防団や自主防災組織を中核とした地域防災力の充実強化</v>
          </cell>
          <cell r="D959">
            <v>2</v>
          </cell>
          <cell r="E959" t="str">
            <v>自主防災会の防災行動マニュアルに基づく訓練等の実施率</v>
          </cell>
          <cell r="F959" t="str">
            <v>％</v>
          </cell>
          <cell r="G959" t="str">
            <v>消防局</v>
          </cell>
          <cell r="H959" t="str">
            <v>市民安全課</v>
          </cell>
          <cell r="I959" t="str">
            <v>212-6695</v>
          </cell>
          <cell r="J959" t="str">
            <v>自主防災会の防災行動マニュアルに基づく訓練等の実施率</v>
          </cell>
          <cell r="K959" t="str">
            <v>地域防災力の充実する安心なまちへの進捗状況を示す指標</v>
          </cell>
          <cell r="L959" t="str">
            <v>出典：事業担当課調べ</v>
          </cell>
          <cell r="M959" t="str">
            <v>増加する方が良い指標</v>
          </cell>
          <cell r="N959" t="str">
            <v>-</v>
          </cell>
          <cell r="O959">
            <v>100</v>
          </cell>
          <cell r="P959">
            <v>100</v>
          </cell>
          <cell r="Q959">
            <v>100</v>
          </cell>
          <cell r="R959">
            <v>100</v>
          </cell>
          <cell r="S959" t="str">
            <v>-</v>
          </cell>
          <cell r="T959" t="str">
            <v>-</v>
          </cell>
          <cell r="U959" t="str">
            <v>①既存計画に基づいて算出する目標値</v>
          </cell>
          <cell r="V959" t="str">
            <v>全ての自主防災会での実施を目指す。</v>
          </cell>
          <cell r="W959" t="str">
            <v>-</v>
          </cell>
          <cell r="X959" t="str">
            <v>-</v>
          </cell>
          <cell r="Y959" t="str">
            <v>-</v>
          </cell>
          <cell r="Z959" t="str">
            <v>-</v>
          </cell>
          <cell r="AA959" t="str">
            <v>-</v>
          </cell>
          <cell r="AB959" t="str">
            <v>-</v>
          </cell>
          <cell r="AC959" t="str">
            <v>-</v>
          </cell>
          <cell r="AD959" t="str">
            <v>-</v>
          </cell>
          <cell r="AE959" t="str">
            <v>-</v>
          </cell>
          <cell r="AF959" t="str">
            <v>-</v>
          </cell>
          <cell r="AG959" t="str">
            <v>-</v>
          </cell>
          <cell r="AH959" t="str">
            <v>-</v>
          </cell>
          <cell r="AI959" t="str">
            <v>-</v>
          </cell>
          <cell r="AJ959" t="str">
            <v>-</v>
          </cell>
          <cell r="AK959" t="str">
            <v>-</v>
          </cell>
          <cell r="AL959" t="str">
            <v>-</v>
          </cell>
          <cell r="AM959" t="str">
            <v>最新数値は令和3年度数値となるため，令和4年度からの評価となる。</v>
          </cell>
          <cell r="AN959" t="str">
            <v>最新数値が
a：100％
b：90％以上～100％未満
c：80％以上～90％未満
d：70％以上～80％未満
e：70％未満</v>
          </cell>
          <cell r="AO959" t="str">
            <v>単年度目標値を達成すればaとし，以下10％刻みで基準を設定した。</v>
          </cell>
          <cell r="AP959" t="str">
            <v>-</v>
          </cell>
          <cell r="AQ959" t="str">
            <v>-</v>
          </cell>
          <cell r="AR959" t="str">
            <v>-</v>
          </cell>
          <cell r="AS959" t="str">
            <v>-</v>
          </cell>
          <cell r="AT959" t="str">
            <v>-</v>
          </cell>
          <cell r="AU959" t="str">
            <v>-</v>
          </cell>
        </row>
        <row r="960">
          <cell r="A960" t="str">
            <v>2604-3</v>
          </cell>
          <cell r="B960">
            <v>2604</v>
          </cell>
          <cell r="C960" t="str">
            <v>消防団や自主防災組織を中核とした地域防災力の充実強化</v>
          </cell>
          <cell r="D960">
            <v>3</v>
          </cell>
          <cell r="E960" t="str">
            <v>-</v>
          </cell>
          <cell r="F960" t="str">
            <v>-</v>
          </cell>
          <cell r="G960" t="str">
            <v>-</v>
          </cell>
          <cell r="H960" t="str">
            <v>-</v>
          </cell>
          <cell r="I960" t="str">
            <v>-</v>
          </cell>
          <cell r="J960" t="str">
            <v>-</v>
          </cell>
          <cell r="K960" t="str">
            <v>-</v>
          </cell>
          <cell r="L960" t="str">
            <v>-</v>
          </cell>
          <cell r="M960" t="str">
            <v>-</v>
          </cell>
          <cell r="S960" t="str">
            <v>-</v>
          </cell>
          <cell r="T960" t="str">
            <v>-</v>
          </cell>
          <cell r="U960" t="str">
            <v>-</v>
          </cell>
          <cell r="V960" t="str">
            <v>-</v>
          </cell>
          <cell r="X960" t="str">
            <v>-</v>
          </cell>
          <cell r="Y960" t="str">
            <v>-</v>
          </cell>
          <cell r="Z960" t="str">
            <v>-</v>
          </cell>
          <cell r="AA960" t="str">
            <v>-</v>
          </cell>
          <cell r="AB960" t="str">
            <v>-</v>
          </cell>
          <cell r="AC960" t="str">
            <v>-</v>
          </cell>
          <cell r="AD960" t="str">
            <v>-</v>
          </cell>
          <cell r="AE960" t="str">
            <v>-</v>
          </cell>
          <cell r="AF960" t="str">
            <v>-</v>
          </cell>
          <cell r="AG960" t="str">
            <v>-</v>
          </cell>
          <cell r="AH960" t="str">
            <v>-</v>
          </cell>
          <cell r="AI960" t="str">
            <v>-</v>
          </cell>
          <cell r="AJ960" t="str">
            <v>-</v>
          </cell>
          <cell r="AK960" t="str">
            <v>-</v>
          </cell>
          <cell r="AL960" t="str">
            <v>-</v>
          </cell>
          <cell r="AM960" t="str">
            <v>-</v>
          </cell>
          <cell r="AN960" t="str">
            <v>-</v>
          </cell>
          <cell r="AO960" t="str">
            <v>-</v>
          </cell>
          <cell r="AP960" t="str">
            <v>-</v>
          </cell>
          <cell r="AQ960" t="str">
            <v>-</v>
          </cell>
          <cell r="AR960" t="str">
            <v>-</v>
          </cell>
          <cell r="AS960" t="str">
            <v>-</v>
          </cell>
          <cell r="AT960" t="str">
            <v>-</v>
          </cell>
          <cell r="AU960" t="str">
            <v>-</v>
          </cell>
        </row>
        <row r="961">
          <cell r="A961" t="str">
            <v>2604-4</v>
          </cell>
          <cell r="B961">
            <v>2604</v>
          </cell>
          <cell r="C961" t="str">
            <v>消防団や自主防災組織を中核とした地域防災力の充実強化</v>
          </cell>
          <cell r="D961">
            <v>4</v>
          </cell>
          <cell r="E961" t="str">
            <v>-</v>
          </cell>
          <cell r="F961" t="str">
            <v>-</v>
          </cell>
          <cell r="G961" t="str">
            <v>-</v>
          </cell>
          <cell r="H961" t="str">
            <v>-</v>
          </cell>
          <cell r="I961" t="str">
            <v>-</v>
          </cell>
          <cell r="J961" t="str">
            <v>-</v>
          </cell>
          <cell r="K961" t="str">
            <v>-</v>
          </cell>
          <cell r="L961" t="str">
            <v>-</v>
          </cell>
          <cell r="M961" t="str">
            <v>-</v>
          </cell>
          <cell r="S961" t="str">
            <v>-</v>
          </cell>
          <cell r="T961" t="str">
            <v>-</v>
          </cell>
          <cell r="U961" t="str">
            <v>-</v>
          </cell>
          <cell r="V961" t="str">
            <v>-</v>
          </cell>
          <cell r="X961" t="str">
            <v>-</v>
          </cell>
          <cell r="Y961" t="str">
            <v>-</v>
          </cell>
          <cell r="Z961" t="str">
            <v>-</v>
          </cell>
          <cell r="AA961" t="str">
            <v>-</v>
          </cell>
          <cell r="AB961" t="str">
            <v>-</v>
          </cell>
          <cell r="AC961" t="str">
            <v>-</v>
          </cell>
          <cell r="AD961" t="str">
            <v>-</v>
          </cell>
          <cell r="AE961" t="str">
            <v>-</v>
          </cell>
          <cell r="AF961" t="str">
            <v>-</v>
          </cell>
          <cell r="AG961" t="str">
            <v>-</v>
          </cell>
          <cell r="AH961" t="str">
            <v>-</v>
          </cell>
          <cell r="AI961" t="str">
            <v>-</v>
          </cell>
          <cell r="AJ961" t="str">
            <v>-</v>
          </cell>
          <cell r="AK961" t="str">
            <v>-</v>
          </cell>
          <cell r="AL961" t="str">
            <v>-</v>
          </cell>
          <cell r="AM961" t="str">
            <v>-</v>
          </cell>
          <cell r="AN961" t="str">
            <v>-</v>
          </cell>
          <cell r="AO961" t="str">
            <v>-</v>
          </cell>
          <cell r="AP961" t="str">
            <v>-</v>
          </cell>
          <cell r="AQ961" t="str">
            <v>-</v>
          </cell>
          <cell r="AR961" t="str">
            <v>-</v>
          </cell>
          <cell r="AS961" t="str">
            <v>-</v>
          </cell>
          <cell r="AT961" t="str">
            <v>-</v>
          </cell>
          <cell r="AU961" t="str">
            <v>-</v>
          </cell>
        </row>
        <row r="962">
          <cell r="A962" t="str">
            <v>2604-5</v>
          </cell>
          <cell r="B962">
            <v>2604</v>
          </cell>
          <cell r="C962" t="str">
            <v>消防団や自主防災組織を中核とした地域防災力の充実強化</v>
          </cell>
          <cell r="D962">
            <v>5</v>
          </cell>
          <cell r="E962" t="str">
            <v>-</v>
          </cell>
          <cell r="F962" t="str">
            <v>-</v>
          </cell>
          <cell r="G962" t="str">
            <v>-</v>
          </cell>
          <cell r="H962" t="str">
            <v>-</v>
          </cell>
          <cell r="I962" t="str">
            <v>-</v>
          </cell>
          <cell r="J962" t="str">
            <v>-</v>
          </cell>
          <cell r="K962" t="str">
            <v>-</v>
          </cell>
          <cell r="L962" t="str">
            <v>-</v>
          </cell>
          <cell r="M962" t="str">
            <v>-</v>
          </cell>
          <cell r="S962" t="str">
            <v>-</v>
          </cell>
          <cell r="T962" t="str">
            <v>-</v>
          </cell>
          <cell r="U962" t="str">
            <v>-</v>
          </cell>
          <cell r="V962" t="str">
            <v>-</v>
          </cell>
          <cell r="X962" t="str">
            <v>-</v>
          </cell>
          <cell r="Y962" t="str">
            <v>-</v>
          </cell>
          <cell r="Z962" t="str">
            <v>-</v>
          </cell>
          <cell r="AA962" t="str">
            <v>-</v>
          </cell>
          <cell r="AB962" t="str">
            <v>-</v>
          </cell>
          <cell r="AC962" t="str">
            <v>-</v>
          </cell>
          <cell r="AD962" t="str">
            <v>-</v>
          </cell>
          <cell r="AE962" t="str">
            <v>-</v>
          </cell>
          <cell r="AF962" t="str">
            <v>-</v>
          </cell>
          <cell r="AG962" t="str">
            <v>-</v>
          </cell>
          <cell r="AH962" t="str">
            <v>-</v>
          </cell>
          <cell r="AI962" t="str">
            <v>-</v>
          </cell>
          <cell r="AJ962" t="str">
            <v>-</v>
          </cell>
          <cell r="AK962" t="str">
            <v>-</v>
          </cell>
          <cell r="AL962" t="str">
            <v>-</v>
          </cell>
          <cell r="AM962" t="str">
            <v>-</v>
          </cell>
          <cell r="AN962" t="str">
            <v>-</v>
          </cell>
          <cell r="AO962" t="str">
            <v>-</v>
          </cell>
          <cell r="AP962" t="str">
            <v>-</v>
          </cell>
          <cell r="AQ962" t="str">
            <v>-</v>
          </cell>
          <cell r="AR962" t="str">
            <v>-</v>
          </cell>
          <cell r="AS962" t="str">
            <v>-</v>
          </cell>
          <cell r="AT962" t="str">
            <v>-</v>
          </cell>
          <cell r="AU962" t="str">
            <v>-</v>
          </cell>
        </row>
        <row r="963">
          <cell r="A963" t="str">
            <v>2604-6</v>
          </cell>
          <cell r="B963">
            <v>2604</v>
          </cell>
          <cell r="C963" t="str">
            <v>消防団や自主防災組織を中核とした地域防災力の充実強化</v>
          </cell>
          <cell r="D963">
            <v>6</v>
          </cell>
          <cell r="E963" t="str">
            <v>-</v>
          </cell>
          <cell r="F963" t="str">
            <v>-</v>
          </cell>
          <cell r="G963" t="str">
            <v>-</v>
          </cell>
          <cell r="H963" t="str">
            <v>-</v>
          </cell>
          <cell r="I963" t="str">
            <v>-</v>
          </cell>
          <cell r="J963" t="str">
            <v>-</v>
          </cell>
          <cell r="K963" t="str">
            <v>-</v>
          </cell>
          <cell r="L963" t="str">
            <v>-</v>
          </cell>
          <cell r="M963" t="str">
            <v>-</v>
          </cell>
          <cell r="S963" t="str">
            <v>-</v>
          </cell>
          <cell r="T963" t="str">
            <v>-</v>
          </cell>
          <cell r="U963" t="str">
            <v>-</v>
          </cell>
          <cell r="V963" t="str">
            <v>-</v>
          </cell>
          <cell r="X963" t="str">
            <v>-</v>
          </cell>
          <cell r="Y963" t="str">
            <v>-</v>
          </cell>
          <cell r="Z963" t="str">
            <v>-</v>
          </cell>
          <cell r="AA963" t="str">
            <v>-</v>
          </cell>
          <cell r="AB963" t="str">
            <v>-</v>
          </cell>
          <cell r="AC963" t="str">
            <v>-</v>
          </cell>
          <cell r="AD963" t="str">
            <v>-</v>
          </cell>
          <cell r="AE963" t="str">
            <v>-</v>
          </cell>
          <cell r="AF963" t="str">
            <v>-</v>
          </cell>
          <cell r="AG963" t="str">
            <v>-</v>
          </cell>
          <cell r="AH963" t="str">
            <v>-</v>
          </cell>
          <cell r="AI963" t="str">
            <v>-</v>
          </cell>
          <cell r="AJ963" t="str">
            <v>-</v>
          </cell>
          <cell r="AK963" t="str">
            <v>-</v>
          </cell>
          <cell r="AL963" t="str">
            <v>-</v>
          </cell>
          <cell r="AM963" t="str">
            <v>-</v>
          </cell>
          <cell r="AN963" t="str">
            <v>-</v>
          </cell>
          <cell r="AO963" t="str">
            <v>-</v>
          </cell>
          <cell r="AP963" t="str">
            <v>-</v>
          </cell>
          <cell r="AQ963" t="str">
            <v>-</v>
          </cell>
          <cell r="AR963" t="str">
            <v>-</v>
          </cell>
          <cell r="AS963" t="str">
            <v>-</v>
          </cell>
          <cell r="AT963" t="str">
            <v>-</v>
          </cell>
          <cell r="AU963" t="str">
            <v>-</v>
          </cell>
        </row>
        <row r="964">
          <cell r="A964" t="str">
            <v>2604-7</v>
          </cell>
          <cell r="B964">
            <v>2604</v>
          </cell>
          <cell r="C964" t="str">
            <v>消防団や自主防災組織を中核とした地域防災力の充実強化</v>
          </cell>
          <cell r="D964">
            <v>7</v>
          </cell>
          <cell r="E964" t="str">
            <v>-</v>
          </cell>
          <cell r="F964" t="str">
            <v>-</v>
          </cell>
          <cell r="G964" t="str">
            <v>-</v>
          </cell>
          <cell r="H964" t="str">
            <v>-</v>
          </cell>
          <cell r="I964" t="str">
            <v>-</v>
          </cell>
          <cell r="J964" t="str">
            <v>-</v>
          </cell>
          <cell r="K964" t="str">
            <v>-</v>
          </cell>
          <cell r="L964" t="str">
            <v>-</v>
          </cell>
          <cell r="M964" t="str">
            <v>-</v>
          </cell>
          <cell r="S964" t="str">
            <v>-</v>
          </cell>
          <cell r="T964" t="str">
            <v>-</v>
          </cell>
          <cell r="U964" t="str">
            <v>-</v>
          </cell>
          <cell r="V964" t="str">
            <v>-</v>
          </cell>
          <cell r="X964" t="str">
            <v>-</v>
          </cell>
          <cell r="Y964" t="str">
            <v>-</v>
          </cell>
          <cell r="Z964" t="str">
            <v>-</v>
          </cell>
          <cell r="AA964" t="str">
            <v>-</v>
          </cell>
          <cell r="AB964" t="str">
            <v>-</v>
          </cell>
          <cell r="AC964" t="str">
            <v>-</v>
          </cell>
          <cell r="AD964" t="str">
            <v>-</v>
          </cell>
          <cell r="AE964" t="str">
            <v>-</v>
          </cell>
          <cell r="AF964" t="str">
            <v>-</v>
          </cell>
          <cell r="AG964" t="str">
            <v>-</v>
          </cell>
          <cell r="AH964" t="str">
            <v>-</v>
          </cell>
          <cell r="AI964" t="str">
            <v>-</v>
          </cell>
          <cell r="AJ964" t="str">
            <v>-</v>
          </cell>
          <cell r="AK964" t="str">
            <v>-</v>
          </cell>
          <cell r="AL964" t="str">
            <v>-</v>
          </cell>
          <cell r="AM964" t="str">
            <v>-</v>
          </cell>
          <cell r="AN964" t="str">
            <v>-</v>
          </cell>
          <cell r="AO964" t="str">
            <v>-</v>
          </cell>
          <cell r="AP964" t="str">
            <v>-</v>
          </cell>
          <cell r="AQ964" t="str">
            <v>-</v>
          </cell>
          <cell r="AR964" t="str">
            <v>-</v>
          </cell>
          <cell r="AS964" t="str">
            <v>-</v>
          </cell>
          <cell r="AT964" t="str">
            <v>-</v>
          </cell>
          <cell r="AU964" t="str">
            <v>-</v>
          </cell>
        </row>
        <row r="965">
          <cell r="A965" t="str">
            <v>2604-8</v>
          </cell>
          <cell r="B965">
            <v>2604</v>
          </cell>
          <cell r="C965" t="str">
            <v>消防団や自主防災組織を中核とした地域防災力の充実強化</v>
          </cell>
          <cell r="D965">
            <v>8</v>
          </cell>
          <cell r="E965" t="str">
            <v>-</v>
          </cell>
          <cell r="F965" t="str">
            <v>-</v>
          </cell>
          <cell r="G965" t="str">
            <v>-</v>
          </cell>
          <cell r="H965" t="str">
            <v>-</v>
          </cell>
          <cell r="I965" t="str">
            <v>-</v>
          </cell>
          <cell r="J965" t="str">
            <v>-</v>
          </cell>
          <cell r="K965" t="str">
            <v>-</v>
          </cell>
          <cell r="L965" t="str">
            <v>-</v>
          </cell>
          <cell r="M965" t="str">
            <v>-</v>
          </cell>
          <cell r="S965" t="str">
            <v>-</v>
          </cell>
          <cell r="T965" t="str">
            <v>-</v>
          </cell>
          <cell r="U965" t="str">
            <v>-</v>
          </cell>
          <cell r="V965" t="str">
            <v>-</v>
          </cell>
          <cell r="X965" t="str">
            <v>-</v>
          </cell>
          <cell r="Y965" t="str">
            <v>-</v>
          </cell>
          <cell r="Z965" t="str">
            <v>-</v>
          </cell>
          <cell r="AA965" t="str">
            <v>-</v>
          </cell>
          <cell r="AB965" t="str">
            <v>-</v>
          </cell>
          <cell r="AC965" t="str">
            <v>-</v>
          </cell>
          <cell r="AD965" t="str">
            <v>-</v>
          </cell>
          <cell r="AE965" t="str">
            <v>-</v>
          </cell>
          <cell r="AF965" t="str">
            <v>-</v>
          </cell>
          <cell r="AG965" t="str">
            <v>-</v>
          </cell>
          <cell r="AH965" t="str">
            <v>-</v>
          </cell>
          <cell r="AI965" t="str">
            <v>-</v>
          </cell>
          <cell r="AJ965" t="str">
            <v>-</v>
          </cell>
          <cell r="AK965" t="str">
            <v>-</v>
          </cell>
          <cell r="AL965" t="str">
            <v>-</v>
          </cell>
          <cell r="AM965" t="str">
            <v>-</v>
          </cell>
          <cell r="AN965" t="str">
            <v>-</v>
          </cell>
          <cell r="AO965" t="str">
            <v>-</v>
          </cell>
          <cell r="AP965" t="str">
            <v>-</v>
          </cell>
          <cell r="AQ965" t="str">
            <v>-</v>
          </cell>
          <cell r="AR965" t="str">
            <v>-</v>
          </cell>
          <cell r="AS965" t="str">
            <v>-</v>
          </cell>
          <cell r="AT965" t="str">
            <v>-</v>
          </cell>
          <cell r="AU965" t="str">
            <v>-</v>
          </cell>
        </row>
        <row r="966">
          <cell r="A966" t="str">
            <v>2604-9</v>
          </cell>
          <cell r="B966">
            <v>2604</v>
          </cell>
          <cell r="C966" t="str">
            <v>消防団や自主防災組織を中核とした地域防災力の充実強化</v>
          </cell>
          <cell r="D966">
            <v>9</v>
          </cell>
          <cell r="E966" t="str">
            <v>-</v>
          </cell>
          <cell r="F966" t="str">
            <v>-</v>
          </cell>
          <cell r="G966" t="str">
            <v>-</v>
          </cell>
          <cell r="H966" t="str">
            <v>-</v>
          </cell>
          <cell r="I966" t="str">
            <v>-</v>
          </cell>
          <cell r="J966" t="str">
            <v>-</v>
          </cell>
          <cell r="K966" t="str">
            <v>-</v>
          </cell>
          <cell r="L966" t="str">
            <v>-</v>
          </cell>
          <cell r="M966" t="str">
            <v>-</v>
          </cell>
          <cell r="S966" t="str">
            <v>-</v>
          </cell>
          <cell r="T966" t="str">
            <v>-</v>
          </cell>
          <cell r="U966" t="str">
            <v>-</v>
          </cell>
          <cell r="V966" t="str">
            <v>-</v>
          </cell>
          <cell r="X966" t="str">
            <v>-</v>
          </cell>
          <cell r="Y966" t="str">
            <v>-</v>
          </cell>
          <cell r="Z966" t="str">
            <v>-</v>
          </cell>
          <cell r="AA966" t="str">
            <v>-</v>
          </cell>
          <cell r="AB966" t="str">
            <v>-</v>
          </cell>
          <cell r="AC966" t="str">
            <v>-</v>
          </cell>
          <cell r="AD966" t="str">
            <v>-</v>
          </cell>
          <cell r="AE966" t="str">
            <v>-</v>
          </cell>
          <cell r="AF966" t="str">
            <v>-</v>
          </cell>
          <cell r="AG966" t="str">
            <v>-</v>
          </cell>
          <cell r="AH966" t="str">
            <v>-</v>
          </cell>
          <cell r="AI966" t="str">
            <v>-</v>
          </cell>
          <cell r="AJ966" t="str">
            <v>-</v>
          </cell>
          <cell r="AK966" t="str">
            <v>-</v>
          </cell>
          <cell r="AL966" t="str">
            <v>-</v>
          </cell>
          <cell r="AM966" t="str">
            <v>-</v>
          </cell>
          <cell r="AN966" t="str">
            <v>-</v>
          </cell>
          <cell r="AO966" t="str">
            <v>-</v>
          </cell>
          <cell r="AP966" t="str">
            <v>-</v>
          </cell>
          <cell r="AQ966" t="str">
            <v>-</v>
          </cell>
          <cell r="AR966" t="str">
            <v>-</v>
          </cell>
          <cell r="AS966" t="str">
            <v>-</v>
          </cell>
          <cell r="AT966" t="str">
            <v>-</v>
          </cell>
          <cell r="AU966" t="str">
            <v>-</v>
          </cell>
        </row>
        <row r="967">
          <cell r="A967" t="str">
            <v>2701-1</v>
          </cell>
          <cell r="B967">
            <v>2701</v>
          </cell>
          <cell r="C967" t="str">
            <v>将来にわたって安全・安心な上下水道の構築と自助・共助の推進</v>
          </cell>
          <cell r="D967">
            <v>1</v>
          </cell>
          <cell r="E967" t="str">
            <v>異臭(かび臭)のない水達成率</v>
          </cell>
          <cell r="F967" t="str">
            <v>％</v>
          </cell>
          <cell r="G967" t="str">
            <v>上下水道局</v>
          </cell>
          <cell r="H967" t="str">
            <v>水質管理センター水質第1課</v>
          </cell>
          <cell r="I967" t="str">
            <v>771-5380</v>
          </cell>
          <cell r="J967" t="str">
            <v>水道水におけるかび臭原因物質(※1)濃度(実績値)が水安全計画の管理目標値(※2)(5ng/L)に対する適合割合
※1 ジェオスミン及び2-メチルイソボルネオール
※2 処理水における窒素及びりんの濃度に係る，法定基準より厳しい水質管理目標値</v>
          </cell>
          <cell r="K967" t="str">
            <v>水道水のおいしさを示す指標</v>
          </cell>
          <cell r="L967" t="str">
            <v>算出方法：かび臭物質濃度が管理目標以下となる回数/浄水場における全給水検査回数×100
出典：事業担当課調べ</v>
          </cell>
          <cell r="M967" t="str">
            <v>増加する方が良い指標</v>
          </cell>
          <cell r="N967">
            <v>100</v>
          </cell>
          <cell r="O967">
            <v>100</v>
          </cell>
          <cell r="P967">
            <v>100</v>
          </cell>
          <cell r="Q967" t="str">
            <v>-</v>
          </cell>
          <cell r="R967" t="str">
            <v>-</v>
          </cell>
          <cell r="S967" t="str">
            <v>R4</v>
          </cell>
          <cell r="T967">
            <v>100</v>
          </cell>
          <cell r="U967" t="str">
            <v>①既存計画に基づいて算出する目標値</v>
          </cell>
          <cell r="V967" t="str">
            <v>京都市上下水道事業　中期経営プラン(2018-2022)</v>
          </cell>
          <cell r="W967">
            <v>98.3</v>
          </cell>
          <cell r="X967" t="str">
            <v>-</v>
          </cell>
          <cell r="Y967" t="str">
            <v>-</v>
          </cell>
          <cell r="Z967" t="str">
            <v>-</v>
          </cell>
          <cell r="AA967" t="str">
            <v>-</v>
          </cell>
          <cell r="AB967">
            <v>0.98299999999999998</v>
          </cell>
          <cell r="AC967" t="str">
            <v>-</v>
          </cell>
          <cell r="AD967" t="str">
            <v>-</v>
          </cell>
          <cell r="AE967" t="str">
            <v>-</v>
          </cell>
          <cell r="AF967" t="str">
            <v>-</v>
          </cell>
          <cell r="AG967">
            <v>0.98299999999999998</v>
          </cell>
          <cell r="AH967" t="str">
            <v>-</v>
          </cell>
          <cell r="AI967" t="str">
            <v>-</v>
          </cell>
          <cell r="AJ967" t="str">
            <v>-</v>
          </cell>
          <cell r="AK967" t="str">
            <v>-</v>
          </cell>
          <cell r="AL967" t="str">
            <v>-</v>
          </cell>
          <cell r="AM967" t="str">
            <v>-</v>
          </cell>
          <cell r="AN967" t="str">
            <v>単年度目標に対する達成度が
a：100％
b：90％以上～100％未満
c：80％以上～90％未満
d：70％以上～80％未満
e：70％未満</v>
          </cell>
          <cell r="AO967" t="str">
            <v>単年度目標に対する達成度が100％をaとし，以下10％刻みで基準を設定した。</v>
          </cell>
          <cell r="AP967" t="str">
            <v>b</v>
          </cell>
          <cell r="AQ967" t="str">
            <v>-</v>
          </cell>
          <cell r="AR967" t="str">
            <v>-</v>
          </cell>
          <cell r="AS967" t="str">
            <v>-</v>
          </cell>
          <cell r="AT967" t="str">
            <v>-</v>
          </cell>
          <cell r="AU967">
            <v>1</v>
          </cell>
        </row>
        <row r="968">
          <cell r="A968" t="str">
            <v>2701-2</v>
          </cell>
          <cell r="B968">
            <v>2701</v>
          </cell>
          <cell r="C968" t="str">
            <v>将来にわたって安全・安心な上下水道の構築と自助・共助の推進</v>
          </cell>
          <cell r="D968">
            <v>2</v>
          </cell>
          <cell r="E968" t="str">
            <v>老朽配水管の解消率</v>
          </cell>
          <cell r="F968" t="str">
            <v>％</v>
          </cell>
          <cell r="G968" t="str">
            <v>上下水道局</v>
          </cell>
          <cell r="H968" t="str">
            <v>管理課</v>
          </cell>
          <cell r="I968" t="str">
            <v>672-7743</v>
          </cell>
          <cell r="J968" t="str">
            <v>老朽配水管(昭和34～52年に布設した耐震性に劣る初期ダクタイル鋳鉄管)の平成21年度(更新事業開始年度)当初延長に対する更新済の延長の割合</v>
          </cell>
          <cell r="K968" t="str">
            <v>安全・安心な水を安定供給するための老朽配水管の解消状況を示す指標</v>
          </cell>
          <cell r="L968" t="str">
            <v>算出方法：老朽管配水管の更新済延長/平成21年度当初の老朽配水管の延長×100
出典：事業担当課調べ</v>
          </cell>
          <cell r="M968" t="str">
            <v>増加する方が良い指標</v>
          </cell>
          <cell r="N968">
            <v>37.1</v>
          </cell>
          <cell r="O968">
            <v>42.1</v>
          </cell>
          <cell r="P968">
            <v>47</v>
          </cell>
          <cell r="Q968" t="str">
            <v>-</v>
          </cell>
          <cell r="R968" t="str">
            <v>-</v>
          </cell>
          <cell r="S968" t="str">
            <v>R4</v>
          </cell>
          <cell r="T968">
            <v>47</v>
          </cell>
          <cell r="U968" t="str">
            <v>①既存計画に基づいて算出する目標値</v>
          </cell>
          <cell r="V968" t="str">
            <v>京都市上下水道事業　中期経営プラン(2018-2022)</v>
          </cell>
          <cell r="W968">
            <v>37.1</v>
          </cell>
          <cell r="X968" t="str">
            <v>-</v>
          </cell>
          <cell r="Y968" t="str">
            <v>-</v>
          </cell>
          <cell r="Z968" t="str">
            <v>-</v>
          </cell>
          <cell r="AA968" t="str">
            <v>-</v>
          </cell>
          <cell r="AB968">
            <v>1</v>
          </cell>
          <cell r="AC968" t="str">
            <v>-</v>
          </cell>
          <cell r="AD968" t="str">
            <v>-</v>
          </cell>
          <cell r="AE968" t="str">
            <v>-</v>
          </cell>
          <cell r="AF968" t="str">
            <v>-</v>
          </cell>
          <cell r="AG968">
            <v>0.34437086092715247</v>
          </cell>
          <cell r="AH968" t="str">
            <v>-</v>
          </cell>
          <cell r="AI968" t="str">
            <v>-</v>
          </cell>
          <cell r="AJ968" t="str">
            <v>-</v>
          </cell>
          <cell r="AK968" t="str">
            <v>-</v>
          </cell>
          <cell r="AL968" t="str">
            <v>-</v>
          </cell>
          <cell r="AM968" t="str">
            <v>目標達成度欄の数値は達成度ではなく，独自で算出する改善度</v>
          </cell>
          <cell r="AN968" t="str">
            <v>最新数値と目標値を比較して
a：目標値以上
b：目標値未満で改善度80％以上～100％未満
c：目標値未満で改善度50％以上～80％未満
d：目標値未満で改善度50％未満
e：現状維持</v>
          </cell>
          <cell r="AO968" t="str">
            <v>目標値以上をaとし，以下改善度によりそれぞれb～dに，現状維持であればeと設定した。
※改善度＝(最新数値-前回数値)/(目標値-前回数値)×100</v>
          </cell>
          <cell r="AP968" t="str">
            <v>a</v>
          </cell>
          <cell r="AQ968" t="str">
            <v>-</v>
          </cell>
          <cell r="AR968" t="str">
            <v>-</v>
          </cell>
          <cell r="AS968" t="str">
            <v>-</v>
          </cell>
          <cell r="AT968" t="str">
            <v>-</v>
          </cell>
          <cell r="AU968">
            <v>1</v>
          </cell>
        </row>
        <row r="969">
          <cell r="A969" t="str">
            <v>2701-3</v>
          </cell>
          <cell r="B969">
            <v>2701</v>
          </cell>
          <cell r="C969" t="str">
            <v>将来にわたって安全・安心な上下水道の構築と自助・共助の推進</v>
          </cell>
          <cell r="D969">
            <v>3</v>
          </cell>
          <cell r="E969" t="str">
            <v>主要管路の耐震適合性管の割合</v>
          </cell>
          <cell r="F969" t="str">
            <v>％</v>
          </cell>
          <cell r="G969" t="str">
            <v>上下水道局</v>
          </cell>
          <cell r="H969" t="str">
            <v>管理課</v>
          </cell>
          <cell r="I969" t="str">
            <v>672-7743</v>
          </cell>
          <cell r="J969" t="str">
            <v>主要管路(導水管，送水管及び配水管(φ200mm以上))の総延長に対する耐震適合性のある主要管路の延長の割合</v>
          </cell>
          <cell r="K969" t="str">
            <v>安全・安心な水を安定供給するための水道主要管路の耐震化状況を示す指標</v>
          </cell>
          <cell r="L969" t="str">
            <v>算出方法：主要管路のうち耐震適合性のある管路延長/主要管路延長×100
出典：事業担当課調べ</v>
          </cell>
          <cell r="M969" t="str">
            <v>増加する方が良い指標</v>
          </cell>
          <cell r="N969">
            <v>55.5</v>
          </cell>
          <cell r="O969">
            <v>57</v>
          </cell>
          <cell r="P969">
            <v>58</v>
          </cell>
          <cell r="Q969" t="str">
            <v>-</v>
          </cell>
          <cell r="R969" t="str">
            <v>-</v>
          </cell>
          <cell r="S969" t="str">
            <v>R4</v>
          </cell>
          <cell r="T969">
            <v>58</v>
          </cell>
          <cell r="U969" t="str">
            <v>①既存計画に基づいて算出する目標値</v>
          </cell>
          <cell r="V969" t="str">
            <v>京都市上下水道事業　中期経営プラン(2018-2022)</v>
          </cell>
          <cell r="W969">
            <v>56.1</v>
          </cell>
          <cell r="X969" t="str">
            <v>-</v>
          </cell>
          <cell r="Y969" t="str">
            <v>-</v>
          </cell>
          <cell r="Z969" t="str">
            <v>-</v>
          </cell>
          <cell r="AA969" t="str">
            <v>-</v>
          </cell>
          <cell r="AB969">
            <v>1.6000000000000014</v>
          </cell>
          <cell r="AC969" t="str">
            <v>-</v>
          </cell>
          <cell r="AD969" t="str">
            <v>-</v>
          </cell>
          <cell r="AE969" t="str">
            <v>-</v>
          </cell>
          <cell r="AF969" t="str">
            <v>-</v>
          </cell>
          <cell r="AG969">
            <v>0.45714285714285757</v>
          </cell>
          <cell r="AH969" t="str">
            <v>-</v>
          </cell>
          <cell r="AI969" t="str">
            <v>-</v>
          </cell>
          <cell r="AJ969" t="str">
            <v>-</v>
          </cell>
          <cell r="AK969" t="str">
            <v>-</v>
          </cell>
          <cell r="AL969" t="str">
            <v>-</v>
          </cell>
          <cell r="AM969" t="str">
            <v>目標達成度欄の数値は達成度ではなく，独自で算出する改善度</v>
          </cell>
          <cell r="AN969" t="str">
            <v>最新数値と目標値を比較して
a：目標値以上
b：目標値未満で改善度80％以上～100％未満
c：目標値未満で改善度50％以上～80％未満
d：目標値未満で改善度50％未満
e：現状維持</v>
          </cell>
          <cell r="AO969" t="str">
            <v>目標値以上をaとし，以下改善度によりそれぞれb～dに，現状維持であればeと設定した。
※改善度＝(最新数値-前回数値)/(目標値-前回数値)×100</v>
          </cell>
          <cell r="AP969" t="str">
            <v>a</v>
          </cell>
          <cell r="AQ969" t="str">
            <v>-</v>
          </cell>
          <cell r="AR969" t="str">
            <v>-</v>
          </cell>
          <cell r="AS969" t="str">
            <v>-</v>
          </cell>
          <cell r="AT969" t="str">
            <v>-</v>
          </cell>
          <cell r="AU969">
            <v>1</v>
          </cell>
        </row>
        <row r="970">
          <cell r="A970" t="str">
            <v>2701-4</v>
          </cell>
          <cell r="B970">
            <v>2701</v>
          </cell>
          <cell r="C970" t="str">
            <v>将来にわたって安全・安心な上下水道の構築と自助・共助の推進</v>
          </cell>
          <cell r="D970">
            <v>4</v>
          </cell>
          <cell r="E970" t="str">
            <v>下水道管路改築・地震対策率</v>
          </cell>
          <cell r="F970" t="str">
            <v>％</v>
          </cell>
          <cell r="G970" t="str">
            <v>上下水道局</v>
          </cell>
          <cell r="H970" t="str">
            <v>計画課</v>
          </cell>
          <cell r="I970" t="str">
            <v>672-7839</v>
          </cell>
          <cell r="J970" t="str">
            <v>破損等のリスクが高い旧規格の管路の延長に対する対策済管路延長の割合</v>
          </cell>
          <cell r="K970" t="str">
            <v>破損等のリスクが高い旧規格の管路の改築更新及び耐震化を図り，安全・安心なライフラインを構築する取組の状況を示す指標</v>
          </cell>
          <cell r="L970" t="str">
            <v>算出方法：対策済管路延長/破損等のリスクが高い旧規格の管路延長×100
出典：事業担当課調べ</v>
          </cell>
          <cell r="M970" t="str">
            <v>増加する方が良い指標</v>
          </cell>
          <cell r="N970">
            <v>21.4</v>
          </cell>
          <cell r="O970">
            <v>24.8</v>
          </cell>
          <cell r="P970">
            <v>28</v>
          </cell>
          <cell r="Q970" t="str">
            <v>-</v>
          </cell>
          <cell r="R970" t="str">
            <v>-</v>
          </cell>
          <cell r="S970" t="str">
            <v>R4</v>
          </cell>
          <cell r="T970">
            <v>28</v>
          </cell>
          <cell r="U970" t="str">
            <v>①既存計画に基づいて算出する目標値</v>
          </cell>
          <cell r="V970" t="str">
            <v>京都市上下水道事業　中期経営プラン(2018-2022)</v>
          </cell>
          <cell r="W970">
            <v>21.4</v>
          </cell>
          <cell r="X970" t="str">
            <v>-</v>
          </cell>
          <cell r="Y970" t="str">
            <v>-</v>
          </cell>
          <cell r="Z970" t="str">
            <v>-</v>
          </cell>
          <cell r="AA970" t="str">
            <v>-</v>
          </cell>
          <cell r="AB970">
            <v>1</v>
          </cell>
          <cell r="AC970" t="str">
            <v>-</v>
          </cell>
          <cell r="AD970" t="str">
            <v>-</v>
          </cell>
          <cell r="AE970" t="str">
            <v>-</v>
          </cell>
          <cell r="AF970" t="str">
            <v>-</v>
          </cell>
          <cell r="AG970">
            <v>0.33333333333333309</v>
          </cell>
          <cell r="AH970" t="str">
            <v>-</v>
          </cell>
          <cell r="AI970" t="str">
            <v>-</v>
          </cell>
          <cell r="AJ970" t="str">
            <v>-</v>
          </cell>
          <cell r="AK970" t="str">
            <v>-</v>
          </cell>
          <cell r="AL970" t="str">
            <v>-</v>
          </cell>
          <cell r="AM970" t="str">
            <v>目標達成度欄の数値は達成度ではなく，独自で算出する改善度</v>
          </cell>
          <cell r="AN970" t="str">
            <v>最新数値と目標値を比較して
a：目標値以上
b：目標値未満で改善度80％以上～100％未満
c：目標値未満で改善度50％以上～80％未満
d：目標値未満で改善度50％未満
e：現状維持</v>
          </cell>
          <cell r="AO970" t="str">
            <v>目標値以上をaとし，以下改善度によりそれぞれb～dに，現状維持であればeと設定した。
※改善度＝(最新数値-前回数値)/(目標値-前回数値)×100</v>
          </cell>
          <cell r="AP970" t="str">
            <v>a</v>
          </cell>
          <cell r="AQ970" t="str">
            <v>-</v>
          </cell>
          <cell r="AR970" t="str">
            <v>-</v>
          </cell>
          <cell r="AS970" t="str">
            <v>-</v>
          </cell>
          <cell r="AT970" t="str">
            <v>-</v>
          </cell>
          <cell r="AU970">
            <v>1</v>
          </cell>
        </row>
        <row r="971">
          <cell r="A971" t="str">
            <v>2701-5</v>
          </cell>
          <cell r="B971">
            <v>2701</v>
          </cell>
          <cell r="C971" t="str">
            <v>将来にわたって安全・安心な上下水道の構築と自助・共助の推進</v>
          </cell>
          <cell r="D971">
            <v>5</v>
          </cell>
          <cell r="E971" t="str">
            <v>飲料水の備蓄率</v>
          </cell>
          <cell r="F971" t="str">
            <v>％</v>
          </cell>
          <cell r="G971" t="str">
            <v>上下水道局</v>
          </cell>
          <cell r="H971" t="str">
            <v>総務課</v>
          </cell>
          <cell r="I971" t="str">
            <v>672-3133</v>
          </cell>
          <cell r="J971" t="str">
            <v>災害時に備えた飲料水を備蓄している市民の割合</v>
          </cell>
          <cell r="K971" t="str">
            <v>市民の災害時に備えた飲料水備蓄状況を示す指標</v>
          </cell>
          <cell r="L971" t="str">
            <v>出典：水に関する意識調査</v>
          </cell>
          <cell r="M971" t="str">
            <v>増加する方が良い指標</v>
          </cell>
          <cell r="N971">
            <v>62.4</v>
          </cell>
          <cell r="O971">
            <v>62.4</v>
          </cell>
          <cell r="P971" t="str">
            <v>-</v>
          </cell>
          <cell r="Q971" t="str">
            <v>-</v>
          </cell>
          <cell r="R971" t="str">
            <v>-</v>
          </cell>
          <cell r="S971" t="str">
            <v>R4</v>
          </cell>
          <cell r="T971">
            <v>55</v>
          </cell>
          <cell r="U971" t="str">
            <v>①既存計画に基づいて算出する目標値</v>
          </cell>
          <cell r="V971" t="str">
            <v>京都市上下水道事業　中期経営プラン(2018-2022)</v>
          </cell>
          <cell r="W971">
            <v>61.9</v>
          </cell>
          <cell r="X971" t="str">
            <v>-</v>
          </cell>
          <cell r="Y971" t="str">
            <v>-</v>
          </cell>
          <cell r="Z971" t="str">
            <v>-</v>
          </cell>
          <cell r="AA971" t="str">
            <v>-</v>
          </cell>
          <cell r="AB971">
            <v>0.99198717948717952</v>
          </cell>
          <cell r="AC971" t="str">
            <v>-</v>
          </cell>
          <cell r="AD971" t="str">
            <v>-</v>
          </cell>
          <cell r="AE971" t="str">
            <v>-</v>
          </cell>
          <cell r="AF971" t="str">
            <v>-</v>
          </cell>
          <cell r="AG971">
            <v>1.1254545454545455</v>
          </cell>
          <cell r="AH971" t="str">
            <v>-</v>
          </cell>
          <cell r="AI971" t="str">
            <v>-</v>
          </cell>
          <cell r="AJ971" t="str">
            <v>-</v>
          </cell>
          <cell r="AK971" t="str">
            <v>-</v>
          </cell>
          <cell r="AL971" t="str">
            <v>-</v>
          </cell>
          <cell r="AM971" t="str">
            <v>中長期目標値よりも単年度目標値の方が高いが，単年度目標値は京都市上下水道事業　中期経営プラン(2018-2022)の単年度計画に基づくもの</v>
          </cell>
          <cell r="AN971" t="str">
            <v>単年度目標に対する達成度が
a：100％以上
b：80％以上～100％未満
c：60％以上～80％未満
d：50％以上～60％未満
e：50％未満</v>
          </cell>
          <cell r="AO971" t="str">
            <v>単年度目標に対する達成度が100％以上をaとし，以下20％刻みで基準を設定した。</v>
          </cell>
          <cell r="AP971" t="str">
            <v>b</v>
          </cell>
          <cell r="AQ971" t="str">
            <v>-</v>
          </cell>
          <cell r="AR971" t="str">
            <v>-</v>
          </cell>
          <cell r="AS971" t="str">
            <v>-</v>
          </cell>
          <cell r="AT971" t="str">
            <v>-</v>
          </cell>
          <cell r="AU971">
            <v>1</v>
          </cell>
        </row>
        <row r="972">
          <cell r="A972" t="str">
            <v>2701-6</v>
          </cell>
          <cell r="B972">
            <v>2701</v>
          </cell>
          <cell r="C972" t="str">
            <v>将来にわたって安全・安心な上下水道の構築と自助・共助の推進</v>
          </cell>
          <cell r="D972">
            <v>6</v>
          </cell>
          <cell r="E972" t="str">
            <v>-</v>
          </cell>
          <cell r="F972" t="str">
            <v>-</v>
          </cell>
          <cell r="G972" t="str">
            <v>-</v>
          </cell>
          <cell r="H972" t="str">
            <v>-</v>
          </cell>
          <cell r="I972" t="str">
            <v>-</v>
          </cell>
          <cell r="J972" t="str">
            <v>-</v>
          </cell>
          <cell r="K972" t="str">
            <v>-</v>
          </cell>
          <cell r="L972" t="str">
            <v>-</v>
          </cell>
          <cell r="M972" t="str">
            <v>-</v>
          </cell>
          <cell r="S972" t="str">
            <v>-</v>
          </cell>
          <cell r="T972" t="str">
            <v>-</v>
          </cell>
          <cell r="U972" t="str">
            <v>-</v>
          </cell>
          <cell r="V972" t="str">
            <v>-</v>
          </cell>
          <cell r="X972" t="str">
            <v>-</v>
          </cell>
          <cell r="Y972" t="str">
            <v>-</v>
          </cell>
          <cell r="Z972" t="str">
            <v>-</v>
          </cell>
          <cell r="AA972" t="str">
            <v>-</v>
          </cell>
          <cell r="AB972" t="str">
            <v>-</v>
          </cell>
          <cell r="AC972" t="str">
            <v>-</v>
          </cell>
          <cell r="AD972" t="str">
            <v>-</v>
          </cell>
          <cell r="AE972" t="str">
            <v>-</v>
          </cell>
          <cell r="AF972" t="str">
            <v>-</v>
          </cell>
          <cell r="AG972" t="str">
            <v>-</v>
          </cell>
          <cell r="AH972" t="str">
            <v>-</v>
          </cell>
          <cell r="AI972" t="str">
            <v>-</v>
          </cell>
          <cell r="AJ972" t="str">
            <v>-</v>
          </cell>
          <cell r="AK972" t="str">
            <v>-</v>
          </cell>
          <cell r="AL972" t="str">
            <v>-</v>
          </cell>
          <cell r="AM972" t="str">
            <v>-</v>
          </cell>
          <cell r="AN972" t="str">
            <v>-</v>
          </cell>
          <cell r="AO972" t="str">
            <v>-</v>
          </cell>
          <cell r="AP972" t="str">
            <v>-</v>
          </cell>
          <cell r="AQ972" t="str">
            <v>-</v>
          </cell>
          <cell r="AR972" t="str">
            <v>-</v>
          </cell>
          <cell r="AS972" t="str">
            <v>-</v>
          </cell>
          <cell r="AT972" t="str">
            <v>-</v>
          </cell>
          <cell r="AU972" t="str">
            <v>-</v>
          </cell>
        </row>
        <row r="973">
          <cell r="A973" t="str">
            <v>2701-7</v>
          </cell>
          <cell r="B973">
            <v>2701</v>
          </cell>
          <cell r="C973" t="str">
            <v>将来にわたって安全・安心な上下水道の構築と自助・共助の推進</v>
          </cell>
          <cell r="D973">
            <v>7</v>
          </cell>
          <cell r="E973" t="str">
            <v>-</v>
          </cell>
          <cell r="F973" t="str">
            <v>-</v>
          </cell>
          <cell r="G973" t="str">
            <v>-</v>
          </cell>
          <cell r="H973" t="str">
            <v>-</v>
          </cell>
          <cell r="I973" t="str">
            <v>-</v>
          </cell>
          <cell r="J973" t="str">
            <v>-</v>
          </cell>
          <cell r="K973" t="str">
            <v>-</v>
          </cell>
          <cell r="L973" t="str">
            <v>-</v>
          </cell>
          <cell r="M973" t="str">
            <v>-</v>
          </cell>
          <cell r="S973" t="str">
            <v>-</v>
          </cell>
          <cell r="T973" t="str">
            <v>-</v>
          </cell>
          <cell r="U973" t="str">
            <v>-</v>
          </cell>
          <cell r="V973" t="str">
            <v>-</v>
          </cell>
          <cell r="X973" t="str">
            <v>-</v>
          </cell>
          <cell r="Y973" t="str">
            <v>-</v>
          </cell>
          <cell r="Z973" t="str">
            <v>-</v>
          </cell>
          <cell r="AA973" t="str">
            <v>-</v>
          </cell>
          <cell r="AB973" t="str">
            <v>-</v>
          </cell>
          <cell r="AC973" t="str">
            <v>-</v>
          </cell>
          <cell r="AD973" t="str">
            <v>-</v>
          </cell>
          <cell r="AE973" t="str">
            <v>-</v>
          </cell>
          <cell r="AF973" t="str">
            <v>-</v>
          </cell>
          <cell r="AG973" t="str">
            <v>-</v>
          </cell>
          <cell r="AH973" t="str">
            <v>-</v>
          </cell>
          <cell r="AI973" t="str">
            <v>-</v>
          </cell>
          <cell r="AJ973" t="str">
            <v>-</v>
          </cell>
          <cell r="AK973" t="str">
            <v>-</v>
          </cell>
          <cell r="AL973" t="str">
            <v>-</v>
          </cell>
          <cell r="AM973" t="str">
            <v>-</v>
          </cell>
          <cell r="AN973" t="str">
            <v>-</v>
          </cell>
          <cell r="AO973" t="str">
            <v>-</v>
          </cell>
          <cell r="AP973" t="str">
            <v>-</v>
          </cell>
          <cell r="AQ973" t="str">
            <v>-</v>
          </cell>
          <cell r="AR973" t="str">
            <v>-</v>
          </cell>
          <cell r="AS973" t="str">
            <v>-</v>
          </cell>
          <cell r="AT973" t="str">
            <v>-</v>
          </cell>
          <cell r="AU973" t="str">
            <v>-</v>
          </cell>
        </row>
        <row r="974">
          <cell r="A974" t="str">
            <v>2701-8</v>
          </cell>
          <cell r="B974">
            <v>2701</v>
          </cell>
          <cell r="C974" t="str">
            <v>将来にわたって安全・安心な上下水道の構築と自助・共助の推進</v>
          </cell>
          <cell r="D974">
            <v>8</v>
          </cell>
          <cell r="E974" t="str">
            <v>-</v>
          </cell>
          <cell r="F974" t="str">
            <v>-</v>
          </cell>
          <cell r="G974" t="str">
            <v>-</v>
          </cell>
          <cell r="H974" t="str">
            <v>-</v>
          </cell>
          <cell r="I974" t="str">
            <v>-</v>
          </cell>
          <cell r="J974" t="str">
            <v>-</v>
          </cell>
          <cell r="K974" t="str">
            <v>-</v>
          </cell>
          <cell r="L974" t="str">
            <v>-</v>
          </cell>
          <cell r="M974" t="str">
            <v>-</v>
          </cell>
          <cell r="S974" t="str">
            <v>-</v>
          </cell>
          <cell r="T974" t="str">
            <v>-</v>
          </cell>
          <cell r="U974" t="str">
            <v>-</v>
          </cell>
          <cell r="V974" t="str">
            <v>-</v>
          </cell>
          <cell r="X974" t="str">
            <v>-</v>
          </cell>
          <cell r="Y974" t="str">
            <v>-</v>
          </cell>
          <cell r="Z974" t="str">
            <v>-</v>
          </cell>
          <cell r="AA974" t="str">
            <v>-</v>
          </cell>
          <cell r="AB974" t="str">
            <v>-</v>
          </cell>
          <cell r="AC974" t="str">
            <v>-</v>
          </cell>
          <cell r="AD974" t="str">
            <v>-</v>
          </cell>
          <cell r="AE974" t="str">
            <v>-</v>
          </cell>
          <cell r="AF974" t="str">
            <v>-</v>
          </cell>
          <cell r="AG974" t="str">
            <v>-</v>
          </cell>
          <cell r="AH974" t="str">
            <v>-</v>
          </cell>
          <cell r="AI974" t="str">
            <v>-</v>
          </cell>
          <cell r="AJ974" t="str">
            <v>-</v>
          </cell>
          <cell r="AK974" t="str">
            <v>-</v>
          </cell>
          <cell r="AL974" t="str">
            <v>-</v>
          </cell>
          <cell r="AM974" t="str">
            <v>-</v>
          </cell>
          <cell r="AN974" t="str">
            <v>-</v>
          </cell>
          <cell r="AO974" t="str">
            <v>-</v>
          </cell>
          <cell r="AP974" t="str">
            <v>-</v>
          </cell>
          <cell r="AQ974" t="str">
            <v>-</v>
          </cell>
          <cell r="AR974" t="str">
            <v>-</v>
          </cell>
          <cell r="AS974" t="str">
            <v>-</v>
          </cell>
          <cell r="AT974" t="str">
            <v>-</v>
          </cell>
          <cell r="AU974" t="str">
            <v>-</v>
          </cell>
        </row>
        <row r="975">
          <cell r="A975" t="str">
            <v>2701-9</v>
          </cell>
          <cell r="B975">
            <v>2701</v>
          </cell>
          <cell r="C975" t="str">
            <v>将来にわたって安全・安心な上下水道の構築と自助・共助の推進</v>
          </cell>
          <cell r="D975">
            <v>9</v>
          </cell>
          <cell r="E975" t="str">
            <v>-</v>
          </cell>
          <cell r="F975" t="str">
            <v>-</v>
          </cell>
          <cell r="G975" t="str">
            <v>-</v>
          </cell>
          <cell r="H975" t="str">
            <v>-</v>
          </cell>
          <cell r="I975" t="str">
            <v>-</v>
          </cell>
          <cell r="J975" t="str">
            <v>-</v>
          </cell>
          <cell r="K975" t="str">
            <v>-</v>
          </cell>
          <cell r="L975" t="str">
            <v>-</v>
          </cell>
          <cell r="M975" t="str">
            <v>-</v>
          </cell>
          <cell r="S975" t="str">
            <v>-</v>
          </cell>
          <cell r="T975" t="str">
            <v>-</v>
          </cell>
          <cell r="U975" t="str">
            <v>-</v>
          </cell>
          <cell r="V975" t="str">
            <v>-</v>
          </cell>
          <cell r="X975" t="str">
            <v>-</v>
          </cell>
          <cell r="Y975" t="str">
            <v>-</v>
          </cell>
          <cell r="Z975" t="str">
            <v>-</v>
          </cell>
          <cell r="AA975" t="str">
            <v>-</v>
          </cell>
          <cell r="AB975" t="str">
            <v>-</v>
          </cell>
          <cell r="AC975" t="str">
            <v>-</v>
          </cell>
          <cell r="AD975" t="str">
            <v>-</v>
          </cell>
          <cell r="AE975" t="str">
            <v>-</v>
          </cell>
          <cell r="AF975" t="str">
            <v>-</v>
          </cell>
          <cell r="AG975" t="str">
            <v>-</v>
          </cell>
          <cell r="AH975" t="str">
            <v>-</v>
          </cell>
          <cell r="AI975" t="str">
            <v>-</v>
          </cell>
          <cell r="AJ975" t="str">
            <v>-</v>
          </cell>
          <cell r="AK975" t="str">
            <v>-</v>
          </cell>
          <cell r="AL975" t="str">
            <v>-</v>
          </cell>
          <cell r="AM975" t="str">
            <v>-</v>
          </cell>
          <cell r="AN975" t="str">
            <v>-</v>
          </cell>
          <cell r="AO975" t="str">
            <v>-</v>
          </cell>
          <cell r="AP975" t="str">
            <v>-</v>
          </cell>
          <cell r="AQ975" t="str">
            <v>-</v>
          </cell>
          <cell r="AR975" t="str">
            <v>-</v>
          </cell>
          <cell r="AS975" t="str">
            <v>-</v>
          </cell>
          <cell r="AT975" t="str">
            <v>-</v>
          </cell>
          <cell r="AU975" t="str">
            <v>-</v>
          </cell>
        </row>
        <row r="976">
          <cell r="A976" t="str">
            <v>2702-1</v>
          </cell>
          <cell r="B976">
            <v>2702</v>
          </cell>
          <cell r="C976" t="str">
            <v>効果的・効率的な河川管理施設の維持管理</v>
          </cell>
          <cell r="D976">
            <v>1</v>
          </cell>
          <cell r="E976" t="str">
            <v>京都市河川維持保全実施計画に基づく対策実施状況</v>
          </cell>
          <cell r="F976" t="str">
            <v>％</v>
          </cell>
          <cell r="G976" t="str">
            <v>建設局</v>
          </cell>
          <cell r="H976" t="str">
            <v>河川整備課</v>
          </cell>
          <cell r="I976" t="str">
            <v>222-3591</v>
          </cell>
          <cell r="J976" t="str">
            <v>京都市河川維持保全実施計画(第1期)において計画目標とする着手区間数に対する実績</v>
          </cell>
          <cell r="K976" t="str">
            <v>河川の維持管理にアセットマネジメントを導入し，計画的に修繕を行っているかの指標</v>
          </cell>
          <cell r="L976" t="str">
            <v>算出方法：着手区間数/目標着手区間数×100
出典：事業担当課調べ</v>
          </cell>
          <cell r="M976" t="str">
            <v>増加する方が良い指標</v>
          </cell>
          <cell r="N976">
            <v>56.2</v>
          </cell>
          <cell r="O976">
            <v>100</v>
          </cell>
          <cell r="S976" t="str">
            <v>R3</v>
          </cell>
          <cell r="T976">
            <v>100</v>
          </cell>
          <cell r="U976" t="str">
            <v>①既存計画に基づいて算出する目標値</v>
          </cell>
          <cell r="V976" t="str">
            <v>令和3年度末までの目標とする着手区間数を基に算出</v>
          </cell>
          <cell r="W976">
            <v>64.599999999999994</v>
          </cell>
          <cell r="X976" t="str">
            <v>-</v>
          </cell>
          <cell r="Y976" t="str">
            <v>-</v>
          </cell>
          <cell r="Z976" t="str">
            <v>-</v>
          </cell>
          <cell r="AA976" t="str">
            <v>-</v>
          </cell>
          <cell r="AB976">
            <v>1.1494661921708182</v>
          </cell>
          <cell r="AC976" t="str">
            <v>-</v>
          </cell>
          <cell r="AD976" t="str">
            <v>-</v>
          </cell>
          <cell r="AE976" t="str">
            <v>-</v>
          </cell>
          <cell r="AF976" t="str">
            <v>-</v>
          </cell>
          <cell r="AG976">
            <v>0.64599999999999991</v>
          </cell>
          <cell r="AH976" t="str">
            <v>-</v>
          </cell>
          <cell r="AI976" t="str">
            <v>-</v>
          </cell>
          <cell r="AJ976" t="str">
            <v>-</v>
          </cell>
          <cell r="AK976" t="str">
            <v>-</v>
          </cell>
          <cell r="AL976" t="str">
            <v>-</v>
          </cell>
          <cell r="AM976" t="str">
            <v>-</v>
          </cell>
          <cell r="AN976" t="str">
            <v>最新数値の目標値に対する達成度が
a：100％以上
b：80％以上～100％未満
c：60％以上～80％未満
d：40％以上～60％未満
e：40％未満</v>
          </cell>
          <cell r="AO976" t="str">
            <v>100％以上の達成をaとし，以下20％刻みで基準を設定した。</v>
          </cell>
          <cell r="AP976" t="str">
            <v>a</v>
          </cell>
          <cell r="AQ976" t="str">
            <v>-</v>
          </cell>
          <cell r="AR976" t="str">
            <v>-</v>
          </cell>
          <cell r="AS976" t="str">
            <v>-</v>
          </cell>
          <cell r="AT976" t="str">
            <v>-</v>
          </cell>
          <cell r="AU976">
            <v>1</v>
          </cell>
        </row>
        <row r="977">
          <cell r="A977" t="str">
            <v>2702-2</v>
          </cell>
          <cell r="B977">
            <v>2702</v>
          </cell>
          <cell r="C977" t="str">
            <v>効果的・効率的な河川管理施設の維持管理</v>
          </cell>
          <cell r="D977">
            <v>2</v>
          </cell>
          <cell r="E977" t="str">
            <v>-</v>
          </cell>
          <cell r="F977" t="str">
            <v>-</v>
          </cell>
          <cell r="G977" t="str">
            <v>-</v>
          </cell>
          <cell r="H977" t="str">
            <v>-</v>
          </cell>
          <cell r="I977" t="str">
            <v>-</v>
          </cell>
          <cell r="J977" t="str">
            <v>-</v>
          </cell>
          <cell r="K977" t="str">
            <v>-</v>
          </cell>
          <cell r="L977" t="str">
            <v>-</v>
          </cell>
          <cell r="M977" t="str">
            <v>-</v>
          </cell>
          <cell r="S977" t="str">
            <v>-</v>
          </cell>
          <cell r="T977" t="str">
            <v>-</v>
          </cell>
          <cell r="U977" t="str">
            <v>-</v>
          </cell>
          <cell r="V977" t="str">
            <v>-</v>
          </cell>
          <cell r="X977" t="str">
            <v>-</v>
          </cell>
          <cell r="Y977" t="str">
            <v>-</v>
          </cell>
          <cell r="Z977" t="str">
            <v>-</v>
          </cell>
          <cell r="AA977" t="str">
            <v>-</v>
          </cell>
          <cell r="AB977" t="str">
            <v>-</v>
          </cell>
          <cell r="AC977" t="str">
            <v>-</v>
          </cell>
          <cell r="AD977" t="str">
            <v>-</v>
          </cell>
          <cell r="AE977" t="str">
            <v>-</v>
          </cell>
          <cell r="AF977" t="str">
            <v>-</v>
          </cell>
          <cell r="AG977" t="str">
            <v>-</v>
          </cell>
          <cell r="AH977" t="str">
            <v>-</v>
          </cell>
          <cell r="AI977" t="str">
            <v>-</v>
          </cell>
          <cell r="AJ977" t="str">
            <v>-</v>
          </cell>
          <cell r="AK977" t="str">
            <v>-</v>
          </cell>
          <cell r="AL977" t="str">
            <v>-</v>
          </cell>
          <cell r="AM977" t="str">
            <v>-</v>
          </cell>
          <cell r="AN977" t="str">
            <v>-</v>
          </cell>
          <cell r="AO977" t="str">
            <v>-</v>
          </cell>
          <cell r="AP977" t="str">
            <v>-</v>
          </cell>
          <cell r="AQ977" t="str">
            <v>-</v>
          </cell>
          <cell r="AR977" t="str">
            <v>-</v>
          </cell>
          <cell r="AS977" t="str">
            <v>-</v>
          </cell>
          <cell r="AT977" t="str">
            <v>-</v>
          </cell>
          <cell r="AU977" t="str">
            <v>-</v>
          </cell>
        </row>
        <row r="978">
          <cell r="A978" t="str">
            <v>2702-3</v>
          </cell>
          <cell r="B978">
            <v>2702</v>
          </cell>
          <cell r="C978" t="str">
            <v>効果的・効率的な河川管理施設の維持管理</v>
          </cell>
          <cell r="D978">
            <v>3</v>
          </cell>
          <cell r="E978" t="str">
            <v>-</v>
          </cell>
          <cell r="F978" t="str">
            <v>-</v>
          </cell>
          <cell r="G978" t="str">
            <v>-</v>
          </cell>
          <cell r="H978" t="str">
            <v>-</v>
          </cell>
          <cell r="I978" t="str">
            <v>-</v>
          </cell>
          <cell r="J978" t="str">
            <v>-</v>
          </cell>
          <cell r="K978" t="str">
            <v>-</v>
          </cell>
          <cell r="L978" t="str">
            <v>-</v>
          </cell>
          <cell r="M978" t="str">
            <v>-</v>
          </cell>
          <cell r="S978" t="str">
            <v>-</v>
          </cell>
          <cell r="T978" t="str">
            <v>-</v>
          </cell>
          <cell r="U978" t="str">
            <v>-</v>
          </cell>
          <cell r="V978" t="str">
            <v>-</v>
          </cell>
          <cell r="X978" t="str">
            <v>-</v>
          </cell>
          <cell r="Y978" t="str">
            <v>-</v>
          </cell>
          <cell r="Z978" t="str">
            <v>-</v>
          </cell>
          <cell r="AA978" t="str">
            <v>-</v>
          </cell>
          <cell r="AB978" t="str">
            <v>-</v>
          </cell>
          <cell r="AC978" t="str">
            <v>-</v>
          </cell>
          <cell r="AD978" t="str">
            <v>-</v>
          </cell>
          <cell r="AE978" t="str">
            <v>-</v>
          </cell>
          <cell r="AF978" t="str">
            <v>-</v>
          </cell>
          <cell r="AG978" t="str">
            <v>-</v>
          </cell>
          <cell r="AH978" t="str">
            <v>-</v>
          </cell>
          <cell r="AI978" t="str">
            <v>-</v>
          </cell>
          <cell r="AJ978" t="str">
            <v>-</v>
          </cell>
          <cell r="AK978" t="str">
            <v>-</v>
          </cell>
          <cell r="AL978" t="str">
            <v>-</v>
          </cell>
          <cell r="AM978" t="str">
            <v>-</v>
          </cell>
          <cell r="AN978" t="str">
            <v>-</v>
          </cell>
          <cell r="AO978" t="str">
            <v>-</v>
          </cell>
          <cell r="AP978" t="str">
            <v>-</v>
          </cell>
          <cell r="AQ978" t="str">
            <v>-</v>
          </cell>
          <cell r="AR978" t="str">
            <v>-</v>
          </cell>
          <cell r="AS978" t="str">
            <v>-</v>
          </cell>
          <cell r="AT978" t="str">
            <v>-</v>
          </cell>
          <cell r="AU978" t="str">
            <v>-</v>
          </cell>
        </row>
        <row r="979">
          <cell r="A979" t="str">
            <v>2702-4</v>
          </cell>
          <cell r="B979">
            <v>2702</v>
          </cell>
          <cell r="C979" t="str">
            <v>効果的・効率的な河川管理施設の維持管理</v>
          </cell>
          <cell r="D979">
            <v>4</v>
          </cell>
          <cell r="E979" t="str">
            <v>-</v>
          </cell>
          <cell r="F979" t="str">
            <v>-</v>
          </cell>
          <cell r="G979" t="str">
            <v>-</v>
          </cell>
          <cell r="H979" t="str">
            <v>-</v>
          </cell>
          <cell r="I979" t="str">
            <v>-</v>
          </cell>
          <cell r="J979" t="str">
            <v>-</v>
          </cell>
          <cell r="K979" t="str">
            <v>-</v>
          </cell>
          <cell r="L979" t="str">
            <v>-</v>
          </cell>
          <cell r="M979" t="str">
            <v>-</v>
          </cell>
          <cell r="S979" t="str">
            <v>-</v>
          </cell>
          <cell r="T979" t="str">
            <v>-</v>
          </cell>
          <cell r="U979" t="str">
            <v>-</v>
          </cell>
          <cell r="V979" t="str">
            <v>-</v>
          </cell>
          <cell r="X979" t="str">
            <v>-</v>
          </cell>
          <cell r="Y979" t="str">
            <v>-</v>
          </cell>
          <cell r="Z979" t="str">
            <v>-</v>
          </cell>
          <cell r="AA979" t="str">
            <v>-</v>
          </cell>
          <cell r="AB979" t="str">
            <v>-</v>
          </cell>
          <cell r="AC979" t="str">
            <v>-</v>
          </cell>
          <cell r="AD979" t="str">
            <v>-</v>
          </cell>
          <cell r="AE979" t="str">
            <v>-</v>
          </cell>
          <cell r="AF979" t="str">
            <v>-</v>
          </cell>
          <cell r="AG979" t="str">
            <v>-</v>
          </cell>
          <cell r="AH979" t="str">
            <v>-</v>
          </cell>
          <cell r="AI979" t="str">
            <v>-</v>
          </cell>
          <cell r="AJ979" t="str">
            <v>-</v>
          </cell>
          <cell r="AK979" t="str">
            <v>-</v>
          </cell>
          <cell r="AL979" t="str">
            <v>-</v>
          </cell>
          <cell r="AM979" t="str">
            <v>-</v>
          </cell>
          <cell r="AN979" t="str">
            <v>-</v>
          </cell>
          <cell r="AO979" t="str">
            <v>-</v>
          </cell>
          <cell r="AP979" t="str">
            <v>-</v>
          </cell>
          <cell r="AQ979" t="str">
            <v>-</v>
          </cell>
          <cell r="AR979" t="str">
            <v>-</v>
          </cell>
          <cell r="AS979" t="str">
            <v>-</v>
          </cell>
          <cell r="AT979" t="str">
            <v>-</v>
          </cell>
          <cell r="AU979" t="str">
            <v>-</v>
          </cell>
        </row>
        <row r="980">
          <cell r="A980" t="str">
            <v>2702-5</v>
          </cell>
          <cell r="B980">
            <v>2702</v>
          </cell>
          <cell r="C980" t="str">
            <v>効果的・効率的な河川管理施設の維持管理</v>
          </cell>
          <cell r="D980">
            <v>5</v>
          </cell>
          <cell r="E980" t="str">
            <v>-</v>
          </cell>
          <cell r="F980" t="str">
            <v>-</v>
          </cell>
          <cell r="G980" t="str">
            <v>-</v>
          </cell>
          <cell r="H980" t="str">
            <v>-</v>
          </cell>
          <cell r="I980" t="str">
            <v>-</v>
          </cell>
          <cell r="J980" t="str">
            <v>-</v>
          </cell>
          <cell r="K980" t="str">
            <v>-</v>
          </cell>
          <cell r="L980" t="str">
            <v>-</v>
          </cell>
          <cell r="M980" t="str">
            <v>-</v>
          </cell>
          <cell r="S980" t="str">
            <v>-</v>
          </cell>
          <cell r="T980" t="str">
            <v>-</v>
          </cell>
          <cell r="U980" t="str">
            <v>-</v>
          </cell>
          <cell r="V980" t="str">
            <v>-</v>
          </cell>
          <cell r="X980" t="str">
            <v>-</v>
          </cell>
          <cell r="Y980" t="str">
            <v>-</v>
          </cell>
          <cell r="Z980" t="str">
            <v>-</v>
          </cell>
          <cell r="AA980" t="str">
            <v>-</v>
          </cell>
          <cell r="AB980" t="str">
            <v>-</v>
          </cell>
          <cell r="AC980" t="str">
            <v>-</v>
          </cell>
          <cell r="AD980" t="str">
            <v>-</v>
          </cell>
          <cell r="AE980" t="str">
            <v>-</v>
          </cell>
          <cell r="AF980" t="str">
            <v>-</v>
          </cell>
          <cell r="AG980" t="str">
            <v>-</v>
          </cell>
          <cell r="AH980" t="str">
            <v>-</v>
          </cell>
          <cell r="AI980" t="str">
            <v>-</v>
          </cell>
          <cell r="AJ980" t="str">
            <v>-</v>
          </cell>
          <cell r="AK980" t="str">
            <v>-</v>
          </cell>
          <cell r="AL980" t="str">
            <v>-</v>
          </cell>
          <cell r="AM980" t="str">
            <v>-</v>
          </cell>
          <cell r="AN980" t="str">
            <v>-</v>
          </cell>
          <cell r="AO980" t="str">
            <v>-</v>
          </cell>
          <cell r="AP980" t="str">
            <v>-</v>
          </cell>
          <cell r="AQ980" t="str">
            <v>-</v>
          </cell>
          <cell r="AR980" t="str">
            <v>-</v>
          </cell>
          <cell r="AS980" t="str">
            <v>-</v>
          </cell>
          <cell r="AT980" t="str">
            <v>-</v>
          </cell>
          <cell r="AU980" t="str">
            <v>-</v>
          </cell>
        </row>
        <row r="981">
          <cell r="A981" t="str">
            <v>2702-6</v>
          </cell>
          <cell r="B981">
            <v>2702</v>
          </cell>
          <cell r="C981" t="str">
            <v>効果的・効率的な河川管理施設の維持管理</v>
          </cell>
          <cell r="D981">
            <v>6</v>
          </cell>
          <cell r="E981" t="str">
            <v>-</v>
          </cell>
          <cell r="F981" t="str">
            <v>-</v>
          </cell>
          <cell r="G981" t="str">
            <v>-</v>
          </cell>
          <cell r="H981" t="str">
            <v>-</v>
          </cell>
          <cell r="I981" t="str">
            <v>-</v>
          </cell>
          <cell r="J981" t="str">
            <v>-</v>
          </cell>
          <cell r="K981" t="str">
            <v>-</v>
          </cell>
          <cell r="L981" t="str">
            <v>-</v>
          </cell>
          <cell r="M981" t="str">
            <v>-</v>
          </cell>
          <cell r="S981" t="str">
            <v>-</v>
          </cell>
          <cell r="T981" t="str">
            <v>-</v>
          </cell>
          <cell r="U981" t="str">
            <v>-</v>
          </cell>
          <cell r="V981" t="str">
            <v>-</v>
          </cell>
          <cell r="X981" t="str">
            <v>-</v>
          </cell>
          <cell r="Y981" t="str">
            <v>-</v>
          </cell>
          <cell r="Z981" t="str">
            <v>-</v>
          </cell>
          <cell r="AA981" t="str">
            <v>-</v>
          </cell>
          <cell r="AB981" t="str">
            <v>-</v>
          </cell>
          <cell r="AC981" t="str">
            <v>-</v>
          </cell>
          <cell r="AD981" t="str">
            <v>-</v>
          </cell>
          <cell r="AE981" t="str">
            <v>-</v>
          </cell>
          <cell r="AF981" t="str">
            <v>-</v>
          </cell>
          <cell r="AG981" t="str">
            <v>-</v>
          </cell>
          <cell r="AH981" t="str">
            <v>-</v>
          </cell>
          <cell r="AI981" t="str">
            <v>-</v>
          </cell>
          <cell r="AJ981" t="str">
            <v>-</v>
          </cell>
          <cell r="AK981" t="str">
            <v>-</v>
          </cell>
          <cell r="AL981" t="str">
            <v>-</v>
          </cell>
          <cell r="AM981" t="str">
            <v>-</v>
          </cell>
          <cell r="AN981" t="str">
            <v>-</v>
          </cell>
          <cell r="AO981" t="str">
            <v>-</v>
          </cell>
          <cell r="AP981" t="str">
            <v>-</v>
          </cell>
          <cell r="AQ981" t="str">
            <v>-</v>
          </cell>
          <cell r="AR981" t="str">
            <v>-</v>
          </cell>
          <cell r="AS981" t="str">
            <v>-</v>
          </cell>
          <cell r="AT981" t="str">
            <v>-</v>
          </cell>
          <cell r="AU981" t="str">
            <v>-</v>
          </cell>
        </row>
        <row r="982">
          <cell r="A982" t="str">
            <v>2702-7</v>
          </cell>
          <cell r="B982">
            <v>2702</v>
          </cell>
          <cell r="C982" t="str">
            <v>効果的・効率的な河川管理施設の維持管理</v>
          </cell>
          <cell r="D982">
            <v>7</v>
          </cell>
          <cell r="E982" t="str">
            <v>-</v>
          </cell>
          <cell r="F982" t="str">
            <v>-</v>
          </cell>
          <cell r="G982" t="str">
            <v>-</v>
          </cell>
          <cell r="H982" t="str">
            <v>-</v>
          </cell>
          <cell r="I982" t="str">
            <v>-</v>
          </cell>
          <cell r="J982" t="str">
            <v>-</v>
          </cell>
          <cell r="K982" t="str">
            <v>-</v>
          </cell>
          <cell r="L982" t="str">
            <v>-</v>
          </cell>
          <cell r="M982" t="str">
            <v>-</v>
          </cell>
          <cell r="S982" t="str">
            <v>-</v>
          </cell>
          <cell r="T982" t="str">
            <v>-</v>
          </cell>
          <cell r="U982" t="str">
            <v>-</v>
          </cell>
          <cell r="V982" t="str">
            <v>-</v>
          </cell>
          <cell r="X982" t="str">
            <v>-</v>
          </cell>
          <cell r="Y982" t="str">
            <v>-</v>
          </cell>
          <cell r="Z982" t="str">
            <v>-</v>
          </cell>
          <cell r="AA982" t="str">
            <v>-</v>
          </cell>
          <cell r="AB982" t="str">
            <v>-</v>
          </cell>
          <cell r="AC982" t="str">
            <v>-</v>
          </cell>
          <cell r="AD982" t="str">
            <v>-</v>
          </cell>
          <cell r="AE982" t="str">
            <v>-</v>
          </cell>
          <cell r="AF982" t="str">
            <v>-</v>
          </cell>
          <cell r="AG982" t="str">
            <v>-</v>
          </cell>
          <cell r="AH982" t="str">
            <v>-</v>
          </cell>
          <cell r="AI982" t="str">
            <v>-</v>
          </cell>
          <cell r="AJ982" t="str">
            <v>-</v>
          </cell>
          <cell r="AK982" t="str">
            <v>-</v>
          </cell>
          <cell r="AL982" t="str">
            <v>-</v>
          </cell>
          <cell r="AM982" t="str">
            <v>-</v>
          </cell>
          <cell r="AN982" t="str">
            <v>-</v>
          </cell>
          <cell r="AO982" t="str">
            <v>-</v>
          </cell>
          <cell r="AP982" t="str">
            <v>-</v>
          </cell>
          <cell r="AQ982" t="str">
            <v>-</v>
          </cell>
          <cell r="AR982" t="str">
            <v>-</v>
          </cell>
          <cell r="AS982" t="str">
            <v>-</v>
          </cell>
          <cell r="AT982" t="str">
            <v>-</v>
          </cell>
          <cell r="AU982" t="str">
            <v>-</v>
          </cell>
        </row>
        <row r="983">
          <cell r="A983" t="str">
            <v>2702-8</v>
          </cell>
          <cell r="B983">
            <v>2702</v>
          </cell>
          <cell r="C983" t="str">
            <v>効果的・効率的な河川管理施設の維持管理</v>
          </cell>
          <cell r="D983">
            <v>8</v>
          </cell>
          <cell r="E983" t="str">
            <v>-</v>
          </cell>
          <cell r="F983" t="str">
            <v>-</v>
          </cell>
          <cell r="G983" t="str">
            <v>-</v>
          </cell>
          <cell r="H983" t="str">
            <v>-</v>
          </cell>
          <cell r="I983" t="str">
            <v>-</v>
          </cell>
          <cell r="J983" t="str">
            <v>-</v>
          </cell>
          <cell r="K983" t="str">
            <v>-</v>
          </cell>
          <cell r="L983" t="str">
            <v>-</v>
          </cell>
          <cell r="M983" t="str">
            <v>-</v>
          </cell>
          <cell r="S983" t="str">
            <v>-</v>
          </cell>
          <cell r="T983" t="str">
            <v>-</v>
          </cell>
          <cell r="U983" t="str">
            <v>-</v>
          </cell>
          <cell r="V983" t="str">
            <v>-</v>
          </cell>
          <cell r="X983" t="str">
            <v>-</v>
          </cell>
          <cell r="Y983" t="str">
            <v>-</v>
          </cell>
          <cell r="Z983" t="str">
            <v>-</v>
          </cell>
          <cell r="AA983" t="str">
            <v>-</v>
          </cell>
          <cell r="AB983" t="str">
            <v>-</v>
          </cell>
          <cell r="AC983" t="str">
            <v>-</v>
          </cell>
          <cell r="AD983" t="str">
            <v>-</v>
          </cell>
          <cell r="AE983" t="str">
            <v>-</v>
          </cell>
          <cell r="AF983" t="str">
            <v>-</v>
          </cell>
          <cell r="AG983" t="str">
            <v>-</v>
          </cell>
          <cell r="AH983" t="str">
            <v>-</v>
          </cell>
          <cell r="AI983" t="str">
            <v>-</v>
          </cell>
          <cell r="AJ983" t="str">
            <v>-</v>
          </cell>
          <cell r="AK983" t="str">
            <v>-</v>
          </cell>
          <cell r="AL983" t="str">
            <v>-</v>
          </cell>
          <cell r="AM983" t="str">
            <v>-</v>
          </cell>
          <cell r="AN983" t="str">
            <v>-</v>
          </cell>
          <cell r="AO983" t="str">
            <v>-</v>
          </cell>
          <cell r="AP983" t="str">
            <v>-</v>
          </cell>
          <cell r="AQ983" t="str">
            <v>-</v>
          </cell>
          <cell r="AR983" t="str">
            <v>-</v>
          </cell>
          <cell r="AS983" t="str">
            <v>-</v>
          </cell>
          <cell r="AT983" t="str">
            <v>-</v>
          </cell>
          <cell r="AU983" t="str">
            <v>-</v>
          </cell>
        </row>
        <row r="984">
          <cell r="A984" t="str">
            <v>2702-9</v>
          </cell>
          <cell r="B984">
            <v>2702</v>
          </cell>
          <cell r="C984" t="str">
            <v>効果的・効率的な河川管理施設の維持管理</v>
          </cell>
          <cell r="D984">
            <v>9</v>
          </cell>
          <cell r="E984" t="str">
            <v>-</v>
          </cell>
          <cell r="F984" t="str">
            <v>-</v>
          </cell>
          <cell r="G984" t="str">
            <v>-</v>
          </cell>
          <cell r="H984" t="str">
            <v>-</v>
          </cell>
          <cell r="I984" t="str">
            <v>-</v>
          </cell>
          <cell r="J984" t="str">
            <v>-</v>
          </cell>
          <cell r="K984" t="str">
            <v>-</v>
          </cell>
          <cell r="L984" t="str">
            <v>-</v>
          </cell>
          <cell r="M984" t="str">
            <v>-</v>
          </cell>
          <cell r="S984" t="str">
            <v>-</v>
          </cell>
          <cell r="T984" t="str">
            <v>-</v>
          </cell>
          <cell r="U984" t="str">
            <v>-</v>
          </cell>
          <cell r="V984" t="str">
            <v>-</v>
          </cell>
          <cell r="X984" t="str">
            <v>-</v>
          </cell>
          <cell r="Y984" t="str">
            <v>-</v>
          </cell>
          <cell r="Z984" t="str">
            <v>-</v>
          </cell>
          <cell r="AA984" t="str">
            <v>-</v>
          </cell>
          <cell r="AB984" t="str">
            <v>-</v>
          </cell>
          <cell r="AC984" t="str">
            <v>-</v>
          </cell>
          <cell r="AD984" t="str">
            <v>-</v>
          </cell>
          <cell r="AE984" t="str">
            <v>-</v>
          </cell>
          <cell r="AF984" t="str">
            <v>-</v>
          </cell>
          <cell r="AG984" t="str">
            <v>-</v>
          </cell>
          <cell r="AH984" t="str">
            <v>-</v>
          </cell>
          <cell r="AI984" t="str">
            <v>-</v>
          </cell>
          <cell r="AJ984" t="str">
            <v>-</v>
          </cell>
          <cell r="AK984" t="str">
            <v>-</v>
          </cell>
          <cell r="AL984" t="str">
            <v>-</v>
          </cell>
          <cell r="AM984" t="str">
            <v>-</v>
          </cell>
          <cell r="AN984" t="str">
            <v>-</v>
          </cell>
          <cell r="AO984" t="str">
            <v>-</v>
          </cell>
          <cell r="AP984" t="str">
            <v>-</v>
          </cell>
          <cell r="AQ984" t="str">
            <v>-</v>
          </cell>
          <cell r="AR984" t="str">
            <v>-</v>
          </cell>
          <cell r="AS984" t="str">
            <v>-</v>
          </cell>
          <cell r="AT984" t="str">
            <v>-</v>
          </cell>
          <cell r="AU984" t="str">
            <v>-</v>
          </cell>
        </row>
        <row r="985">
          <cell r="A985" t="str">
            <v>2703-1</v>
          </cell>
          <cell r="B985">
            <v>2703</v>
          </cell>
          <cell r="C985" t="str">
            <v>雨に強いまちづくりを推進する河川・雨水幹線の整備等</v>
          </cell>
          <cell r="D985">
            <v>1</v>
          </cell>
          <cell r="E985" t="str">
            <v>雨水整備率(10年確率降雨対応)</v>
          </cell>
          <cell r="F985" t="str">
            <v>％</v>
          </cell>
          <cell r="G985" t="str">
            <v>上下水道局</v>
          </cell>
          <cell r="H985" t="str">
            <v>計画課</v>
          </cell>
          <cell r="I985" t="str">
            <v>672-7839</v>
          </cell>
          <cell r="J985" t="str">
            <v>事業計画区域面積に対する10年確率降雨対応浸水対策済区域面積の割合(大雨でも浸水がなく，安心して暮らせるまちにするため，10年確率降雨(62mm/時)に対応した浸水対策を進めている。)</v>
          </cell>
          <cell r="K985" t="str">
            <v>大雨による浸水被害からまちを守る下水道事業(浸水対策)の進捗状況を示す指標</v>
          </cell>
          <cell r="L985" t="str">
            <v>算出方法：浸水対策済区域面積/公共下水道事業計画区域面積×100
出典：事業担当課調べ</v>
          </cell>
          <cell r="M985" t="str">
            <v>増加する方が良い指標</v>
          </cell>
          <cell r="N985">
            <v>29.3</v>
          </cell>
          <cell r="O985">
            <v>29.6</v>
          </cell>
          <cell r="P985">
            <v>33</v>
          </cell>
          <cell r="Q985" t="str">
            <v>-</v>
          </cell>
          <cell r="R985" t="str">
            <v>-</v>
          </cell>
          <cell r="S985" t="str">
            <v>R4</v>
          </cell>
          <cell r="T985">
            <v>33</v>
          </cell>
          <cell r="U985" t="str">
            <v>①既存計画に基づいて算出する目標値</v>
          </cell>
          <cell r="V985" t="str">
            <v>京都市上下水道事業　中期経営プラン(2018-2022)</v>
          </cell>
          <cell r="W985">
            <v>29.3</v>
          </cell>
          <cell r="X985" t="str">
            <v>-</v>
          </cell>
          <cell r="Y985" t="str">
            <v>-</v>
          </cell>
          <cell r="Z985" t="str">
            <v>-</v>
          </cell>
          <cell r="AA985" t="str">
            <v>-</v>
          </cell>
          <cell r="AB985">
            <v>1</v>
          </cell>
          <cell r="AC985" t="str">
            <v>-</v>
          </cell>
          <cell r="AD985" t="str">
            <v>-</v>
          </cell>
          <cell r="AE985" t="str">
            <v>-</v>
          </cell>
          <cell r="AF985" t="str">
            <v>-</v>
          </cell>
          <cell r="AG985">
            <v>2.631578947368458E-2</v>
          </cell>
          <cell r="AH985" t="str">
            <v>-</v>
          </cell>
          <cell r="AI985" t="str">
            <v>-</v>
          </cell>
          <cell r="AJ985" t="str">
            <v>-</v>
          </cell>
          <cell r="AK985" t="str">
            <v>-</v>
          </cell>
          <cell r="AL985" t="str">
            <v>-</v>
          </cell>
          <cell r="AM985" t="str">
            <v>目標達成度欄の数値は達成度ではなく，独自で算出する改善度</v>
          </cell>
          <cell r="AN985" t="str">
            <v>最新数値と目標値を比較して
a：目標値以上
b：目標値未満で改善度80％以上～100％未満
c：目標値未満で改善度50％以上～80％未満
d：目標値未満で改善度50％未満
e：現状維持</v>
          </cell>
          <cell r="AO985" t="str">
            <v>目標値以上をaとし，以下改善度によりそれぞれb～dに，現状維持であればeと設定した。
※改善度＝(最新数値-前回数値)/(目標値-前回数値)×100</v>
          </cell>
          <cell r="AP985" t="str">
            <v>a</v>
          </cell>
          <cell r="AQ985" t="str">
            <v>-</v>
          </cell>
          <cell r="AR985" t="str">
            <v>-</v>
          </cell>
          <cell r="AS985" t="str">
            <v>-</v>
          </cell>
          <cell r="AT985" t="str">
            <v>-</v>
          </cell>
          <cell r="AU985">
            <v>1</v>
          </cell>
        </row>
        <row r="986">
          <cell r="A986" t="str">
            <v>2703-2</v>
          </cell>
          <cell r="B986">
            <v>2703</v>
          </cell>
          <cell r="C986" t="str">
            <v>雨に強いまちづくりを推進する河川・雨水幹線の整備等</v>
          </cell>
          <cell r="D986">
            <v>2</v>
          </cell>
          <cell r="E986" t="str">
            <v>都市基盤河川改修率</v>
          </cell>
          <cell r="F986" t="str">
            <v>％</v>
          </cell>
          <cell r="G986" t="str">
            <v>建設局</v>
          </cell>
          <cell r="H986" t="str">
            <v>河川整備課</v>
          </cell>
          <cell r="I986" t="str">
            <v>222-3591</v>
          </cell>
          <cell r="J986" t="str">
            <v>都市基盤河川(※)の改修率
※国や府が維持管理を行う一級河川の中で，周辺地域における市街地整備と関連した治水対策を実施する必要がある等，一定の要件を満たした河川。本来の河川管理者に代わり，京都市が改修工事などを実施する。</v>
          </cell>
          <cell r="K986" t="str">
            <v>水との共生に向けた治水対策の推進状況を示す指標</v>
          </cell>
          <cell r="L986" t="str">
            <v>算出方法：都市基盤河川整備延長/都市基盤河川計画延長×100
出典：事業担当課調べ</v>
          </cell>
          <cell r="M986" t="str">
            <v>増加する方が良い指標</v>
          </cell>
          <cell r="N986">
            <v>62.9</v>
          </cell>
          <cell r="O986">
            <v>63.1</v>
          </cell>
          <cell r="P986">
            <v>63.5</v>
          </cell>
          <cell r="Q986">
            <v>63.7</v>
          </cell>
          <cell r="R986">
            <v>63.9</v>
          </cell>
          <cell r="S986" t="str">
            <v>R6</v>
          </cell>
          <cell r="T986">
            <v>63.9</v>
          </cell>
          <cell r="U986" t="str">
            <v>①既存計画に基づいて算出する目標値</v>
          </cell>
          <cell r="V986" t="str">
            <v>令和6年度末までの目標とする整備延長を基に算出</v>
          </cell>
          <cell r="W986">
            <v>63</v>
          </cell>
          <cell r="X986" t="str">
            <v>-</v>
          </cell>
          <cell r="Y986" t="str">
            <v>-</v>
          </cell>
          <cell r="Z986" t="str">
            <v>-</v>
          </cell>
          <cell r="AA986" t="str">
            <v>-</v>
          </cell>
          <cell r="AB986">
            <v>1.001589825119237</v>
          </cell>
          <cell r="AC986" t="str">
            <v>-</v>
          </cell>
          <cell r="AD986" t="str">
            <v>-</v>
          </cell>
          <cell r="AE986" t="str">
            <v>-</v>
          </cell>
          <cell r="AF986" t="str">
            <v>-</v>
          </cell>
          <cell r="AG986">
            <v>0.9859154929577465</v>
          </cell>
          <cell r="AH986" t="str">
            <v>-</v>
          </cell>
          <cell r="AI986" t="str">
            <v>-</v>
          </cell>
          <cell r="AJ986" t="str">
            <v>-</v>
          </cell>
          <cell r="AK986" t="str">
            <v>-</v>
          </cell>
          <cell r="AL986" t="str">
            <v>-</v>
          </cell>
          <cell r="AM986" t="str">
            <v>-</v>
          </cell>
          <cell r="AN986" t="str">
            <v>最新数値の目標値に対する達成度が
a：100％以上
b：80％以上～100％未満
c：60％以上～80％未満
d：40％以上～60％未満
e：40％未満</v>
          </cell>
          <cell r="AO986" t="str">
            <v>100％以上の達成をaとし，以下20％刻みで基準を設定した。</v>
          </cell>
          <cell r="AP986" t="str">
            <v>a</v>
          </cell>
          <cell r="AQ986" t="str">
            <v>-</v>
          </cell>
          <cell r="AR986" t="str">
            <v>-</v>
          </cell>
          <cell r="AS986" t="str">
            <v>-</v>
          </cell>
          <cell r="AT986" t="str">
            <v>-</v>
          </cell>
          <cell r="AU986">
            <v>1</v>
          </cell>
        </row>
        <row r="987">
          <cell r="A987" t="str">
            <v>2703-3</v>
          </cell>
          <cell r="B987">
            <v>2703</v>
          </cell>
          <cell r="C987" t="str">
            <v>雨に強いまちづくりを推進する河川・雨水幹線の整備等</v>
          </cell>
          <cell r="D987">
            <v>3</v>
          </cell>
          <cell r="E987" t="str">
            <v>-</v>
          </cell>
          <cell r="F987" t="str">
            <v>-</v>
          </cell>
          <cell r="G987" t="str">
            <v>-</v>
          </cell>
          <cell r="H987" t="str">
            <v>-</v>
          </cell>
          <cell r="I987" t="str">
            <v>-</v>
          </cell>
          <cell r="J987" t="str">
            <v>-</v>
          </cell>
          <cell r="K987" t="str">
            <v>-</v>
          </cell>
          <cell r="L987" t="str">
            <v>-</v>
          </cell>
          <cell r="M987" t="str">
            <v>-</v>
          </cell>
          <cell r="S987" t="str">
            <v>-</v>
          </cell>
          <cell r="T987" t="str">
            <v>-</v>
          </cell>
          <cell r="U987" t="str">
            <v>-</v>
          </cell>
          <cell r="V987" t="str">
            <v>-</v>
          </cell>
          <cell r="X987" t="str">
            <v>-</v>
          </cell>
          <cell r="Y987" t="str">
            <v>-</v>
          </cell>
          <cell r="Z987" t="str">
            <v>-</v>
          </cell>
          <cell r="AA987" t="str">
            <v>-</v>
          </cell>
          <cell r="AB987" t="str">
            <v>-</v>
          </cell>
          <cell r="AC987" t="str">
            <v>-</v>
          </cell>
          <cell r="AD987" t="str">
            <v>-</v>
          </cell>
          <cell r="AE987" t="str">
            <v>-</v>
          </cell>
          <cell r="AF987" t="str">
            <v>-</v>
          </cell>
          <cell r="AG987" t="str">
            <v>-</v>
          </cell>
          <cell r="AH987" t="str">
            <v>-</v>
          </cell>
          <cell r="AI987" t="str">
            <v>-</v>
          </cell>
          <cell r="AJ987" t="str">
            <v>-</v>
          </cell>
          <cell r="AK987" t="str">
            <v>-</v>
          </cell>
          <cell r="AL987" t="str">
            <v>-</v>
          </cell>
          <cell r="AM987" t="str">
            <v>-</v>
          </cell>
          <cell r="AN987" t="str">
            <v>-</v>
          </cell>
          <cell r="AO987" t="str">
            <v>-</v>
          </cell>
          <cell r="AP987" t="str">
            <v>-</v>
          </cell>
          <cell r="AQ987" t="str">
            <v>-</v>
          </cell>
          <cell r="AR987" t="str">
            <v>-</v>
          </cell>
          <cell r="AS987" t="str">
            <v>-</v>
          </cell>
          <cell r="AT987" t="str">
            <v>-</v>
          </cell>
          <cell r="AU987" t="str">
            <v>-</v>
          </cell>
        </row>
        <row r="988">
          <cell r="A988" t="str">
            <v>2703-4</v>
          </cell>
          <cell r="B988">
            <v>2703</v>
          </cell>
          <cell r="C988" t="str">
            <v>雨に強いまちづくりを推進する河川・雨水幹線の整備等</v>
          </cell>
          <cell r="D988">
            <v>4</v>
          </cell>
          <cell r="E988" t="str">
            <v>-</v>
          </cell>
          <cell r="F988" t="str">
            <v>-</v>
          </cell>
          <cell r="G988" t="str">
            <v>-</v>
          </cell>
          <cell r="H988" t="str">
            <v>-</v>
          </cell>
          <cell r="I988" t="str">
            <v>-</v>
          </cell>
          <cell r="J988" t="str">
            <v>-</v>
          </cell>
          <cell r="K988" t="str">
            <v>-</v>
          </cell>
          <cell r="L988" t="str">
            <v>-</v>
          </cell>
          <cell r="M988" t="str">
            <v>-</v>
          </cell>
          <cell r="S988" t="str">
            <v>-</v>
          </cell>
          <cell r="T988" t="str">
            <v>-</v>
          </cell>
          <cell r="U988" t="str">
            <v>-</v>
          </cell>
          <cell r="V988" t="str">
            <v>-</v>
          </cell>
          <cell r="X988" t="str">
            <v>-</v>
          </cell>
          <cell r="Y988" t="str">
            <v>-</v>
          </cell>
          <cell r="Z988" t="str">
            <v>-</v>
          </cell>
          <cell r="AA988" t="str">
            <v>-</v>
          </cell>
          <cell r="AB988" t="str">
            <v>-</v>
          </cell>
          <cell r="AC988" t="str">
            <v>-</v>
          </cell>
          <cell r="AD988" t="str">
            <v>-</v>
          </cell>
          <cell r="AE988" t="str">
            <v>-</v>
          </cell>
          <cell r="AF988" t="str">
            <v>-</v>
          </cell>
          <cell r="AG988" t="str">
            <v>-</v>
          </cell>
          <cell r="AH988" t="str">
            <v>-</v>
          </cell>
          <cell r="AI988" t="str">
            <v>-</v>
          </cell>
          <cell r="AJ988" t="str">
            <v>-</v>
          </cell>
          <cell r="AK988" t="str">
            <v>-</v>
          </cell>
          <cell r="AL988" t="str">
            <v>-</v>
          </cell>
          <cell r="AM988" t="str">
            <v>-</v>
          </cell>
          <cell r="AN988" t="str">
            <v>-</v>
          </cell>
          <cell r="AO988" t="str">
            <v>-</v>
          </cell>
          <cell r="AP988" t="str">
            <v>-</v>
          </cell>
          <cell r="AQ988" t="str">
            <v>-</v>
          </cell>
          <cell r="AR988" t="str">
            <v>-</v>
          </cell>
          <cell r="AS988" t="str">
            <v>-</v>
          </cell>
          <cell r="AT988" t="str">
            <v>-</v>
          </cell>
          <cell r="AU988" t="str">
            <v>-</v>
          </cell>
        </row>
        <row r="989">
          <cell r="A989" t="str">
            <v>2703-5</v>
          </cell>
          <cell r="B989">
            <v>2703</v>
          </cell>
          <cell r="C989" t="str">
            <v>雨に強いまちづくりを推進する河川・雨水幹線の整備等</v>
          </cell>
          <cell r="D989">
            <v>5</v>
          </cell>
          <cell r="E989" t="str">
            <v>-</v>
          </cell>
          <cell r="F989" t="str">
            <v>-</v>
          </cell>
          <cell r="G989" t="str">
            <v>-</v>
          </cell>
          <cell r="H989" t="str">
            <v>-</v>
          </cell>
          <cell r="I989" t="str">
            <v>-</v>
          </cell>
          <cell r="J989" t="str">
            <v>-</v>
          </cell>
          <cell r="K989" t="str">
            <v>-</v>
          </cell>
          <cell r="L989" t="str">
            <v>-</v>
          </cell>
          <cell r="M989" t="str">
            <v>-</v>
          </cell>
          <cell r="S989" t="str">
            <v>-</v>
          </cell>
          <cell r="T989" t="str">
            <v>-</v>
          </cell>
          <cell r="U989" t="str">
            <v>-</v>
          </cell>
          <cell r="V989" t="str">
            <v>-</v>
          </cell>
          <cell r="X989" t="str">
            <v>-</v>
          </cell>
          <cell r="Y989" t="str">
            <v>-</v>
          </cell>
          <cell r="Z989" t="str">
            <v>-</v>
          </cell>
          <cell r="AA989" t="str">
            <v>-</v>
          </cell>
          <cell r="AB989" t="str">
            <v>-</v>
          </cell>
          <cell r="AC989" t="str">
            <v>-</v>
          </cell>
          <cell r="AD989" t="str">
            <v>-</v>
          </cell>
          <cell r="AE989" t="str">
            <v>-</v>
          </cell>
          <cell r="AF989" t="str">
            <v>-</v>
          </cell>
          <cell r="AG989" t="str">
            <v>-</v>
          </cell>
          <cell r="AH989" t="str">
            <v>-</v>
          </cell>
          <cell r="AI989" t="str">
            <v>-</v>
          </cell>
          <cell r="AJ989" t="str">
            <v>-</v>
          </cell>
          <cell r="AK989" t="str">
            <v>-</v>
          </cell>
          <cell r="AL989" t="str">
            <v>-</v>
          </cell>
          <cell r="AM989" t="str">
            <v>-</v>
          </cell>
          <cell r="AN989" t="str">
            <v>-</v>
          </cell>
          <cell r="AO989" t="str">
            <v>-</v>
          </cell>
          <cell r="AP989" t="str">
            <v>-</v>
          </cell>
          <cell r="AQ989" t="str">
            <v>-</v>
          </cell>
          <cell r="AR989" t="str">
            <v>-</v>
          </cell>
          <cell r="AS989" t="str">
            <v>-</v>
          </cell>
          <cell r="AT989" t="str">
            <v>-</v>
          </cell>
          <cell r="AU989" t="str">
            <v>-</v>
          </cell>
        </row>
        <row r="990">
          <cell r="A990" t="str">
            <v>2703-6</v>
          </cell>
          <cell r="B990">
            <v>2703</v>
          </cell>
          <cell r="C990" t="str">
            <v>雨に強いまちづくりを推進する河川・雨水幹線の整備等</v>
          </cell>
          <cell r="D990">
            <v>6</v>
          </cell>
          <cell r="E990" t="str">
            <v>-</v>
          </cell>
          <cell r="F990" t="str">
            <v>-</v>
          </cell>
          <cell r="G990" t="str">
            <v>-</v>
          </cell>
          <cell r="H990" t="str">
            <v>-</v>
          </cell>
          <cell r="I990" t="str">
            <v>-</v>
          </cell>
          <cell r="J990" t="str">
            <v>-</v>
          </cell>
          <cell r="K990" t="str">
            <v>-</v>
          </cell>
          <cell r="L990" t="str">
            <v>-</v>
          </cell>
          <cell r="M990" t="str">
            <v>-</v>
          </cell>
          <cell r="S990" t="str">
            <v>-</v>
          </cell>
          <cell r="T990" t="str">
            <v>-</v>
          </cell>
          <cell r="U990" t="str">
            <v>-</v>
          </cell>
          <cell r="V990" t="str">
            <v>-</v>
          </cell>
          <cell r="X990" t="str">
            <v>-</v>
          </cell>
          <cell r="Y990" t="str">
            <v>-</v>
          </cell>
          <cell r="Z990" t="str">
            <v>-</v>
          </cell>
          <cell r="AA990" t="str">
            <v>-</v>
          </cell>
          <cell r="AB990" t="str">
            <v>-</v>
          </cell>
          <cell r="AC990" t="str">
            <v>-</v>
          </cell>
          <cell r="AD990" t="str">
            <v>-</v>
          </cell>
          <cell r="AE990" t="str">
            <v>-</v>
          </cell>
          <cell r="AF990" t="str">
            <v>-</v>
          </cell>
          <cell r="AG990" t="str">
            <v>-</v>
          </cell>
          <cell r="AH990" t="str">
            <v>-</v>
          </cell>
          <cell r="AI990" t="str">
            <v>-</v>
          </cell>
          <cell r="AJ990" t="str">
            <v>-</v>
          </cell>
          <cell r="AK990" t="str">
            <v>-</v>
          </cell>
          <cell r="AL990" t="str">
            <v>-</v>
          </cell>
          <cell r="AM990" t="str">
            <v>-</v>
          </cell>
          <cell r="AN990" t="str">
            <v>-</v>
          </cell>
          <cell r="AO990" t="str">
            <v>-</v>
          </cell>
          <cell r="AP990" t="str">
            <v>-</v>
          </cell>
          <cell r="AQ990" t="str">
            <v>-</v>
          </cell>
          <cell r="AR990" t="str">
            <v>-</v>
          </cell>
          <cell r="AS990" t="str">
            <v>-</v>
          </cell>
          <cell r="AT990" t="str">
            <v>-</v>
          </cell>
          <cell r="AU990" t="str">
            <v>-</v>
          </cell>
        </row>
        <row r="991">
          <cell r="A991" t="str">
            <v>2703-7</v>
          </cell>
          <cell r="B991">
            <v>2703</v>
          </cell>
          <cell r="C991" t="str">
            <v>雨に強いまちづくりを推進する河川・雨水幹線の整備等</v>
          </cell>
          <cell r="D991">
            <v>7</v>
          </cell>
          <cell r="E991" t="str">
            <v>-</v>
          </cell>
          <cell r="F991" t="str">
            <v>-</v>
          </cell>
          <cell r="G991" t="str">
            <v>-</v>
          </cell>
          <cell r="H991" t="str">
            <v>-</v>
          </cell>
          <cell r="I991" t="str">
            <v>-</v>
          </cell>
          <cell r="J991" t="str">
            <v>-</v>
          </cell>
          <cell r="K991" t="str">
            <v>-</v>
          </cell>
          <cell r="L991" t="str">
            <v>-</v>
          </cell>
          <cell r="M991" t="str">
            <v>-</v>
          </cell>
          <cell r="S991" t="str">
            <v>-</v>
          </cell>
          <cell r="T991" t="str">
            <v>-</v>
          </cell>
          <cell r="U991" t="str">
            <v>-</v>
          </cell>
          <cell r="V991" t="str">
            <v>-</v>
          </cell>
          <cell r="X991" t="str">
            <v>-</v>
          </cell>
          <cell r="Y991" t="str">
            <v>-</v>
          </cell>
          <cell r="Z991" t="str">
            <v>-</v>
          </cell>
          <cell r="AA991" t="str">
            <v>-</v>
          </cell>
          <cell r="AB991" t="str">
            <v>-</v>
          </cell>
          <cell r="AC991" t="str">
            <v>-</v>
          </cell>
          <cell r="AD991" t="str">
            <v>-</v>
          </cell>
          <cell r="AE991" t="str">
            <v>-</v>
          </cell>
          <cell r="AF991" t="str">
            <v>-</v>
          </cell>
          <cell r="AG991" t="str">
            <v>-</v>
          </cell>
          <cell r="AH991" t="str">
            <v>-</v>
          </cell>
          <cell r="AI991" t="str">
            <v>-</v>
          </cell>
          <cell r="AJ991" t="str">
            <v>-</v>
          </cell>
          <cell r="AK991" t="str">
            <v>-</v>
          </cell>
          <cell r="AL991" t="str">
            <v>-</v>
          </cell>
          <cell r="AM991" t="str">
            <v>-</v>
          </cell>
          <cell r="AN991" t="str">
            <v>-</v>
          </cell>
          <cell r="AO991" t="str">
            <v>-</v>
          </cell>
          <cell r="AP991" t="str">
            <v>-</v>
          </cell>
          <cell r="AQ991" t="str">
            <v>-</v>
          </cell>
          <cell r="AR991" t="str">
            <v>-</v>
          </cell>
          <cell r="AS991" t="str">
            <v>-</v>
          </cell>
          <cell r="AT991" t="str">
            <v>-</v>
          </cell>
          <cell r="AU991" t="str">
            <v>-</v>
          </cell>
        </row>
        <row r="992">
          <cell r="A992" t="str">
            <v>2703-8</v>
          </cell>
          <cell r="B992">
            <v>2703</v>
          </cell>
          <cell r="C992" t="str">
            <v>雨に強いまちづくりを推進する河川・雨水幹線の整備等</v>
          </cell>
          <cell r="D992">
            <v>8</v>
          </cell>
          <cell r="E992" t="str">
            <v>-</v>
          </cell>
          <cell r="F992" t="str">
            <v>-</v>
          </cell>
          <cell r="G992" t="str">
            <v>-</v>
          </cell>
          <cell r="H992" t="str">
            <v>-</v>
          </cell>
          <cell r="I992" t="str">
            <v>-</v>
          </cell>
          <cell r="J992" t="str">
            <v>-</v>
          </cell>
          <cell r="K992" t="str">
            <v>-</v>
          </cell>
          <cell r="L992" t="str">
            <v>-</v>
          </cell>
          <cell r="M992" t="str">
            <v>-</v>
          </cell>
          <cell r="S992" t="str">
            <v>-</v>
          </cell>
          <cell r="T992" t="str">
            <v>-</v>
          </cell>
          <cell r="U992" t="str">
            <v>-</v>
          </cell>
          <cell r="V992" t="str">
            <v>-</v>
          </cell>
          <cell r="X992" t="str">
            <v>-</v>
          </cell>
          <cell r="Y992" t="str">
            <v>-</v>
          </cell>
          <cell r="Z992" t="str">
            <v>-</v>
          </cell>
          <cell r="AA992" t="str">
            <v>-</v>
          </cell>
          <cell r="AB992" t="str">
            <v>-</v>
          </cell>
          <cell r="AC992" t="str">
            <v>-</v>
          </cell>
          <cell r="AD992" t="str">
            <v>-</v>
          </cell>
          <cell r="AE992" t="str">
            <v>-</v>
          </cell>
          <cell r="AF992" t="str">
            <v>-</v>
          </cell>
          <cell r="AG992" t="str">
            <v>-</v>
          </cell>
          <cell r="AH992" t="str">
            <v>-</v>
          </cell>
          <cell r="AI992" t="str">
            <v>-</v>
          </cell>
          <cell r="AJ992" t="str">
            <v>-</v>
          </cell>
          <cell r="AK992" t="str">
            <v>-</v>
          </cell>
          <cell r="AL992" t="str">
            <v>-</v>
          </cell>
          <cell r="AM992" t="str">
            <v>-</v>
          </cell>
          <cell r="AN992" t="str">
            <v>-</v>
          </cell>
          <cell r="AO992" t="str">
            <v>-</v>
          </cell>
          <cell r="AP992" t="str">
            <v>-</v>
          </cell>
          <cell r="AQ992" t="str">
            <v>-</v>
          </cell>
          <cell r="AR992" t="str">
            <v>-</v>
          </cell>
          <cell r="AS992" t="str">
            <v>-</v>
          </cell>
          <cell r="AT992" t="str">
            <v>-</v>
          </cell>
          <cell r="AU992" t="str">
            <v>-</v>
          </cell>
        </row>
        <row r="993">
          <cell r="A993" t="str">
            <v>2703-9</v>
          </cell>
          <cell r="B993">
            <v>2703</v>
          </cell>
          <cell r="C993" t="str">
            <v>雨に強いまちづくりを推進する河川・雨水幹線の整備等</v>
          </cell>
          <cell r="D993">
            <v>9</v>
          </cell>
          <cell r="E993" t="str">
            <v>-</v>
          </cell>
          <cell r="F993" t="str">
            <v>-</v>
          </cell>
          <cell r="G993" t="str">
            <v>-</v>
          </cell>
          <cell r="H993" t="str">
            <v>-</v>
          </cell>
          <cell r="I993" t="str">
            <v>-</v>
          </cell>
          <cell r="J993" t="str">
            <v>-</v>
          </cell>
          <cell r="K993" t="str">
            <v>-</v>
          </cell>
          <cell r="L993" t="str">
            <v>-</v>
          </cell>
          <cell r="M993" t="str">
            <v>-</v>
          </cell>
          <cell r="S993" t="str">
            <v>-</v>
          </cell>
          <cell r="T993" t="str">
            <v>-</v>
          </cell>
          <cell r="U993" t="str">
            <v>-</v>
          </cell>
          <cell r="V993" t="str">
            <v>-</v>
          </cell>
          <cell r="X993" t="str">
            <v>-</v>
          </cell>
          <cell r="Y993" t="str">
            <v>-</v>
          </cell>
          <cell r="Z993" t="str">
            <v>-</v>
          </cell>
          <cell r="AA993" t="str">
            <v>-</v>
          </cell>
          <cell r="AB993" t="str">
            <v>-</v>
          </cell>
          <cell r="AC993" t="str">
            <v>-</v>
          </cell>
          <cell r="AD993" t="str">
            <v>-</v>
          </cell>
          <cell r="AE993" t="str">
            <v>-</v>
          </cell>
          <cell r="AF993" t="str">
            <v>-</v>
          </cell>
          <cell r="AG993" t="str">
            <v>-</v>
          </cell>
          <cell r="AH993" t="str">
            <v>-</v>
          </cell>
          <cell r="AI993" t="str">
            <v>-</v>
          </cell>
          <cell r="AJ993" t="str">
            <v>-</v>
          </cell>
          <cell r="AK993" t="str">
            <v>-</v>
          </cell>
          <cell r="AL993" t="str">
            <v>-</v>
          </cell>
          <cell r="AM993" t="str">
            <v>-</v>
          </cell>
          <cell r="AN993" t="str">
            <v>-</v>
          </cell>
          <cell r="AO993" t="str">
            <v>-</v>
          </cell>
          <cell r="AP993" t="str">
            <v>-</v>
          </cell>
          <cell r="AQ993" t="str">
            <v>-</v>
          </cell>
          <cell r="AR993" t="str">
            <v>-</v>
          </cell>
          <cell r="AS993" t="str">
            <v>-</v>
          </cell>
          <cell r="AT993" t="str">
            <v>-</v>
          </cell>
          <cell r="AU993" t="str">
            <v>-</v>
          </cell>
        </row>
        <row r="994">
          <cell r="A994" t="str">
            <v>2704-1</v>
          </cell>
          <cell r="B994">
            <v>2704</v>
          </cell>
          <cell r="C994" t="str">
            <v>水環境の保全等に配慮した取組の推進</v>
          </cell>
          <cell r="D994">
            <v>1</v>
          </cell>
          <cell r="E994" t="str">
            <v>高度処理管理目標水質達成率</v>
          </cell>
          <cell r="F994" t="str">
            <v>％</v>
          </cell>
          <cell r="G994" t="str">
            <v>上下水道局</v>
          </cell>
          <cell r="H994" t="str">
            <v>水質管理センター水質第2課</v>
          </cell>
          <cell r="I994" t="str">
            <v>691-8545</v>
          </cell>
          <cell r="J994" t="str">
            <v>下水の高度処理(※1)を導入している全系列において，窒素及びりんの濃度が管理目標値(※2)以下となった系列の割合
※1 標準活性汚泥法では除去できない窒素及びりんを除去できる処理方法
※2 処理水における窒素及びりんの濃度に係る，法定基準より厳しい水質管理目標値</v>
          </cell>
          <cell r="K994" t="str">
            <v>富栄養化の原因となる窒素及びりんを除去できる高度処理施設について，その水質管理が適切であったかを示す指標</v>
          </cell>
          <cell r="L994" t="str">
            <v>算出方法：管理目標水質を達成した系列数/全高度処理系列数×100
出典：事業担当課調べ</v>
          </cell>
          <cell r="M994" t="str">
            <v>増加する方が良い指標</v>
          </cell>
          <cell r="N994">
            <v>100</v>
          </cell>
          <cell r="O994">
            <v>100</v>
          </cell>
          <cell r="P994">
            <v>100</v>
          </cell>
          <cell r="Q994" t="str">
            <v>-</v>
          </cell>
          <cell r="R994" t="str">
            <v>-</v>
          </cell>
          <cell r="S994" t="str">
            <v>R4</v>
          </cell>
          <cell r="T994">
            <v>100</v>
          </cell>
          <cell r="U994" t="str">
            <v>①既存計画に基づいて算出する目標値</v>
          </cell>
          <cell r="V994" t="str">
            <v>京都市上下水道事業　中期経営プラン(2018-2022)</v>
          </cell>
          <cell r="W994">
            <v>100</v>
          </cell>
          <cell r="X994" t="str">
            <v>-</v>
          </cell>
          <cell r="Y994" t="str">
            <v>-</v>
          </cell>
          <cell r="Z994" t="str">
            <v>-</v>
          </cell>
          <cell r="AA994" t="str">
            <v>-</v>
          </cell>
          <cell r="AB994">
            <v>1</v>
          </cell>
          <cell r="AC994" t="str">
            <v>-</v>
          </cell>
          <cell r="AD994" t="str">
            <v>-</v>
          </cell>
          <cell r="AE994" t="str">
            <v>-</v>
          </cell>
          <cell r="AF994" t="str">
            <v>-</v>
          </cell>
          <cell r="AG994">
            <v>1</v>
          </cell>
          <cell r="AH994" t="str">
            <v>-</v>
          </cell>
          <cell r="AI994" t="str">
            <v>-</v>
          </cell>
          <cell r="AJ994" t="str">
            <v>-</v>
          </cell>
          <cell r="AK994" t="str">
            <v>-</v>
          </cell>
          <cell r="AL994" t="str">
            <v>-</v>
          </cell>
          <cell r="AM994" t="str">
            <v>-</v>
          </cell>
          <cell r="AN994" t="str">
            <v>単年度目標に対する達成度が
a：100％
b：90％以上～100％未満
c：80％以上～90％未満
d：70％以上～80％未満
e：70％未満</v>
          </cell>
          <cell r="AO994" t="str">
            <v>単年度目標に対する達成度が100％をaとし，以下10％刻みで基準を設定した。</v>
          </cell>
          <cell r="AP994" t="str">
            <v>a</v>
          </cell>
          <cell r="AQ994" t="str">
            <v>-</v>
          </cell>
          <cell r="AR994" t="str">
            <v>-</v>
          </cell>
          <cell r="AS994" t="str">
            <v>-</v>
          </cell>
          <cell r="AT994" t="str">
            <v>-</v>
          </cell>
          <cell r="AU994">
            <v>1</v>
          </cell>
        </row>
        <row r="995">
          <cell r="A995" t="str">
            <v>2704-2</v>
          </cell>
          <cell r="B995">
            <v>2704</v>
          </cell>
          <cell r="C995" t="str">
            <v>水環境の保全等に配慮した取組の推進</v>
          </cell>
          <cell r="D995">
            <v>2</v>
          </cell>
          <cell r="E995" t="str">
            <v>合流式下水道改善率</v>
          </cell>
          <cell r="F995" t="str">
            <v>％</v>
          </cell>
          <cell r="G995" t="str">
            <v>上下水道局</v>
          </cell>
          <cell r="H995" t="str">
            <v>計画課</v>
          </cell>
          <cell r="I995" t="str">
            <v>672-7839</v>
          </cell>
          <cell r="J995" t="str">
            <v>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v>
          </cell>
          <cell r="K995" t="str">
            <v>雨の日に河川へ未処理下水やごみ等が流出するのを防ぐ下水道整備の状況を示す指標</v>
          </cell>
          <cell r="L995" t="str">
            <v>算出方法：合流式下水道改善済面積/合流式区域面積×100
出典：事業担当課調べ</v>
          </cell>
          <cell r="M995" t="str">
            <v>増加する方が良い指標</v>
          </cell>
          <cell r="N995">
            <v>70</v>
          </cell>
          <cell r="O995">
            <v>75.900000000000006</v>
          </cell>
          <cell r="P995">
            <v>96</v>
          </cell>
          <cell r="Q995" t="str">
            <v>-</v>
          </cell>
          <cell r="R995" t="str">
            <v>-</v>
          </cell>
          <cell r="S995" t="str">
            <v>R4</v>
          </cell>
          <cell r="T995">
            <v>96</v>
          </cell>
          <cell r="U995" t="str">
            <v>①既存計画に基づいて算出する目標値</v>
          </cell>
          <cell r="V995" t="str">
            <v>京都市上下水道事業　中期経営プラン(2018-2022)</v>
          </cell>
          <cell r="W995">
            <v>70</v>
          </cell>
          <cell r="X995" t="str">
            <v>-</v>
          </cell>
          <cell r="Y995" t="str">
            <v>-</v>
          </cell>
          <cell r="Z995" t="str">
            <v>-</v>
          </cell>
          <cell r="AA995" t="str">
            <v>-</v>
          </cell>
          <cell r="AB995">
            <v>1</v>
          </cell>
          <cell r="AC995" t="str">
            <v>-</v>
          </cell>
          <cell r="AD995" t="str">
            <v>-</v>
          </cell>
          <cell r="AE995" t="str">
            <v>-</v>
          </cell>
          <cell r="AF995" t="str">
            <v>-</v>
          </cell>
          <cell r="AG995">
            <v>0.12751677852348986</v>
          </cell>
          <cell r="AH995" t="str">
            <v>-</v>
          </cell>
          <cell r="AI995" t="str">
            <v>-</v>
          </cell>
          <cell r="AJ995" t="str">
            <v>-</v>
          </cell>
          <cell r="AK995" t="str">
            <v>-</v>
          </cell>
          <cell r="AL995" t="str">
            <v>-</v>
          </cell>
          <cell r="AM995" t="str">
            <v>目標達成度欄の数値は達成度ではなく，独自で算出する改善度</v>
          </cell>
          <cell r="AN995" t="str">
            <v>最新数値と目標値を比較して
a：目標値以上
b：目標値未満で改善度80％以上～100％未満
c：目標値未満で改善度50％以上～80％未満
d：目標値未満で改善度50％未満
e：現状維持</v>
          </cell>
          <cell r="AO995" t="str">
            <v>目標値以上をaとし，以下改善度によりそれぞれb～dに，現状維持であればeと設定した。
※改善度＝(最新数値-前回数値)/(目標値-前回数値)×100</v>
          </cell>
          <cell r="AP995" t="str">
            <v>a</v>
          </cell>
          <cell r="AQ995" t="str">
            <v>-</v>
          </cell>
          <cell r="AR995" t="str">
            <v>-</v>
          </cell>
          <cell r="AS995" t="str">
            <v>-</v>
          </cell>
          <cell r="AT995" t="str">
            <v>-</v>
          </cell>
          <cell r="AU995">
            <v>1</v>
          </cell>
        </row>
        <row r="996">
          <cell r="A996" t="str">
            <v>2704-3</v>
          </cell>
          <cell r="B996">
            <v>2704</v>
          </cell>
          <cell r="C996" t="str">
            <v>水環境の保全等に配慮した取組の推進</v>
          </cell>
          <cell r="D996">
            <v>3</v>
          </cell>
          <cell r="E996" t="str">
            <v>事業活動に伴う温室効果ガスの排出量削減率</v>
          </cell>
          <cell r="F996" t="str">
            <v>％</v>
          </cell>
          <cell r="G996" t="str">
            <v>上下水道局</v>
          </cell>
          <cell r="H996" t="str">
            <v>水質管理センター水質第2課</v>
          </cell>
          <cell r="I996" t="str">
            <v>691-8545</v>
          </cell>
          <cell r="J996" t="str">
            <v>上下水道事業における温室効果ガス排出量の削減割合(上下水道局では，環境マネジメントシステム(EMS)の運用，太陽光発電，小水力発電等による創エネルギーの取組や，高効率機器の導入，運転管理の効率化等による省エネルギーの取組を継続して実施し，地球環境に配慮した事業運営に努めている。)</v>
          </cell>
          <cell r="K996" t="str">
            <v>温室効果ガス排出量の削減に向けた取組状況を示す指標</v>
          </cell>
          <cell r="L996" t="str">
            <v>算出方法：事業活動に伴う温室効果ガスの排出量削減率(平成16年度比)
出典：事業担当課調べ</v>
          </cell>
          <cell r="M996" t="str">
            <v>増加する方が良い指標</v>
          </cell>
          <cell r="N996">
            <v>20.5</v>
          </cell>
          <cell r="O996">
            <v>25</v>
          </cell>
          <cell r="P996">
            <v>25</v>
          </cell>
          <cell r="Q996" t="str">
            <v>-</v>
          </cell>
          <cell r="R996" t="str">
            <v>-</v>
          </cell>
          <cell r="S996" t="str">
            <v>R4</v>
          </cell>
          <cell r="T996">
            <v>25</v>
          </cell>
          <cell r="U996">
            <v>0</v>
          </cell>
          <cell r="V996" t="str">
            <v>京都市上下水道事業　中期経営プラン(2018-2022)</v>
          </cell>
          <cell r="W996">
            <v>31</v>
          </cell>
          <cell r="X996" t="str">
            <v>-</v>
          </cell>
          <cell r="Y996" t="str">
            <v>-</v>
          </cell>
          <cell r="Z996" t="str">
            <v>-</v>
          </cell>
          <cell r="AA996" t="str">
            <v>-</v>
          </cell>
          <cell r="AB996">
            <v>1.5121951219512195</v>
          </cell>
          <cell r="AC996" t="str">
            <v>-</v>
          </cell>
          <cell r="AD996" t="str">
            <v>-</v>
          </cell>
          <cell r="AE996" t="str">
            <v>-</v>
          </cell>
          <cell r="AF996" t="str">
            <v>-</v>
          </cell>
          <cell r="AG996">
            <v>1.24</v>
          </cell>
          <cell r="AH996" t="str">
            <v>-</v>
          </cell>
          <cell r="AI996" t="str">
            <v>-</v>
          </cell>
          <cell r="AJ996" t="str">
            <v>-</v>
          </cell>
          <cell r="AK996" t="str">
            <v>-</v>
          </cell>
          <cell r="AL996" t="str">
            <v>-</v>
          </cell>
          <cell r="AM996" t="str">
            <v>-</v>
          </cell>
          <cell r="AN996" t="str">
            <v>単年度目標に対する達成度が
a：100％以上
b：90％以上～100％未満
c：80％以上～90％未満
d：70％以上～80％未満
e：70％未満</v>
          </cell>
          <cell r="AO996" t="str">
            <v>単年度目標に対する達成度が100％以上をaとし，以下10％刻みで基準を設定した。</v>
          </cell>
          <cell r="AP996" t="str">
            <v>a</v>
          </cell>
          <cell r="AQ996" t="str">
            <v>-</v>
          </cell>
          <cell r="AR996" t="str">
            <v>-</v>
          </cell>
          <cell r="AS996" t="str">
            <v>-</v>
          </cell>
          <cell r="AT996" t="str">
            <v>-</v>
          </cell>
          <cell r="AU996">
            <v>1</v>
          </cell>
        </row>
        <row r="997">
          <cell r="A997" t="str">
            <v>2704-4</v>
          </cell>
          <cell r="B997">
            <v>2704</v>
          </cell>
          <cell r="C997" t="str">
            <v>水環境の保全等に配慮した取組の推進</v>
          </cell>
          <cell r="D997">
            <v>4</v>
          </cell>
          <cell r="E997" t="str">
            <v>汚泥有効利用率</v>
          </cell>
          <cell r="F997" t="str">
            <v>％</v>
          </cell>
          <cell r="G997" t="str">
            <v>上下水道局</v>
          </cell>
          <cell r="H997" t="str">
            <v>施設課</v>
          </cell>
          <cell r="I997" t="str">
            <v>672-7833</v>
          </cell>
          <cell r="J997" t="str">
            <v>下水の処理過程で発生する下水汚泥のうち，エネルギー利用(固形燃料，消化ガス)や建設資材(セメント原料)等に有効利用した割合</v>
          </cell>
          <cell r="K997" t="str">
            <v>下水汚泥は，量的・質的に安定したバイオマス資源であることから，エネルギーや建設資材等へ再生・利活用されて循環型社会への貢献度を示す指標</v>
          </cell>
          <cell r="L997" t="str">
            <v>算出方法：有効利用した固形物量/総発生固形物量×100
※固形物量：下水汚泥中の有機分と無機分の固形物量
出典：事業担当課調べ</v>
          </cell>
          <cell r="M997" t="str">
            <v>増加する方が良い指標</v>
          </cell>
          <cell r="N997">
            <v>30</v>
          </cell>
          <cell r="O997">
            <v>50</v>
          </cell>
          <cell r="P997">
            <v>50</v>
          </cell>
          <cell r="Q997" t="str">
            <v>-</v>
          </cell>
          <cell r="R997" t="str">
            <v>-</v>
          </cell>
          <cell r="S997" t="str">
            <v>R4</v>
          </cell>
          <cell r="T997">
            <v>50</v>
          </cell>
          <cell r="U997" t="str">
            <v>①既存計画に基づいて算出する目標値</v>
          </cell>
          <cell r="V997" t="str">
            <v>京都市上下水道事業　中期経営プラン(2018-2022)</v>
          </cell>
          <cell r="W997">
            <v>36.5</v>
          </cell>
          <cell r="X997" t="str">
            <v>-</v>
          </cell>
          <cell r="Y997" t="str">
            <v>-</v>
          </cell>
          <cell r="Z997" t="str">
            <v>-</v>
          </cell>
          <cell r="AA997" t="str">
            <v>-</v>
          </cell>
          <cell r="AB997">
            <v>1.2166666666666666</v>
          </cell>
          <cell r="AC997" t="str">
            <v>-</v>
          </cell>
          <cell r="AD997" t="str">
            <v>-</v>
          </cell>
          <cell r="AE997" t="str">
            <v>-</v>
          </cell>
          <cell r="AF997" t="str">
            <v>-</v>
          </cell>
          <cell r="AG997">
            <v>0.73</v>
          </cell>
          <cell r="AH997" t="str">
            <v>-</v>
          </cell>
          <cell r="AI997" t="str">
            <v>-</v>
          </cell>
          <cell r="AJ997" t="str">
            <v>-</v>
          </cell>
          <cell r="AK997" t="str">
            <v>-</v>
          </cell>
          <cell r="AL997" t="str">
            <v>-</v>
          </cell>
          <cell r="AM997" t="str">
            <v>-</v>
          </cell>
          <cell r="AN997" t="str">
            <v>単年度目標に対する達成度が
a：100％以上
b：90％以上～100％未満
c：80％以上～90％未満
d：70％以上～80％未満
e：70％未満</v>
          </cell>
          <cell r="AO997" t="str">
            <v>単年度目標に対する達成度が100％以上をaとし，以下10％刻みで基準を設定した。</v>
          </cell>
          <cell r="AP997" t="str">
            <v>a</v>
          </cell>
          <cell r="AQ997" t="str">
            <v>-</v>
          </cell>
          <cell r="AR997" t="str">
            <v>-</v>
          </cell>
          <cell r="AS997" t="str">
            <v>-</v>
          </cell>
          <cell r="AT997" t="str">
            <v>-</v>
          </cell>
          <cell r="AU997">
            <v>1</v>
          </cell>
        </row>
        <row r="998">
          <cell r="A998" t="str">
            <v>2704-5</v>
          </cell>
          <cell r="B998">
            <v>2704</v>
          </cell>
          <cell r="C998" t="str">
            <v>水環境の保全等に配慮した取組の推進</v>
          </cell>
          <cell r="D998">
            <v>5</v>
          </cell>
          <cell r="E998" t="str">
            <v>-</v>
          </cell>
          <cell r="F998" t="str">
            <v>-</v>
          </cell>
          <cell r="G998" t="str">
            <v>-</v>
          </cell>
          <cell r="H998" t="str">
            <v>-</v>
          </cell>
          <cell r="I998" t="str">
            <v>-</v>
          </cell>
          <cell r="J998" t="str">
            <v>-</v>
          </cell>
          <cell r="K998" t="str">
            <v>-</v>
          </cell>
          <cell r="L998" t="str">
            <v>-</v>
          </cell>
          <cell r="M998" t="str">
            <v>-</v>
          </cell>
          <cell r="S998" t="str">
            <v>-</v>
          </cell>
          <cell r="T998" t="str">
            <v>-</v>
          </cell>
          <cell r="U998" t="str">
            <v>-</v>
          </cell>
          <cell r="V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row>
        <row r="999">
          <cell r="A999" t="str">
            <v>2704-6</v>
          </cell>
          <cell r="B999">
            <v>2704</v>
          </cell>
          <cell r="C999" t="str">
            <v>水環境の保全等に配慮した取組の推進</v>
          </cell>
          <cell r="D999">
            <v>6</v>
          </cell>
          <cell r="E999" t="str">
            <v>-</v>
          </cell>
          <cell r="F999" t="str">
            <v>-</v>
          </cell>
          <cell r="G999" t="str">
            <v>-</v>
          </cell>
          <cell r="H999" t="str">
            <v>-</v>
          </cell>
          <cell r="I999" t="str">
            <v>-</v>
          </cell>
          <cell r="J999" t="str">
            <v>-</v>
          </cell>
          <cell r="K999" t="str">
            <v>-</v>
          </cell>
          <cell r="L999" t="str">
            <v>-</v>
          </cell>
          <cell r="M999" t="str">
            <v>-</v>
          </cell>
          <cell r="S999" t="str">
            <v>-</v>
          </cell>
          <cell r="T999" t="str">
            <v>-</v>
          </cell>
          <cell r="U999" t="str">
            <v>-</v>
          </cell>
          <cell r="V999" t="str">
            <v>-</v>
          </cell>
          <cell r="X999" t="str">
            <v>-</v>
          </cell>
          <cell r="Y999" t="str">
            <v>-</v>
          </cell>
          <cell r="Z999" t="str">
            <v>-</v>
          </cell>
          <cell r="AA999" t="str">
            <v>-</v>
          </cell>
          <cell r="AB999" t="str">
            <v>-</v>
          </cell>
          <cell r="AC999" t="str">
            <v>-</v>
          </cell>
          <cell r="AD999" t="str">
            <v>-</v>
          </cell>
          <cell r="AE999" t="str">
            <v>-</v>
          </cell>
          <cell r="AF999" t="str">
            <v>-</v>
          </cell>
          <cell r="AG999" t="str">
            <v>-</v>
          </cell>
          <cell r="AH999" t="str">
            <v>-</v>
          </cell>
          <cell r="AI999" t="str">
            <v>-</v>
          </cell>
          <cell r="AJ999" t="str">
            <v>-</v>
          </cell>
          <cell r="AK999" t="str">
            <v>-</v>
          </cell>
          <cell r="AL999" t="str">
            <v>-</v>
          </cell>
          <cell r="AM999" t="str">
            <v>-</v>
          </cell>
          <cell r="AN999" t="str">
            <v>-</v>
          </cell>
          <cell r="AO999" t="str">
            <v>-</v>
          </cell>
          <cell r="AP999" t="str">
            <v>-</v>
          </cell>
          <cell r="AQ999" t="str">
            <v>-</v>
          </cell>
          <cell r="AR999" t="str">
            <v>-</v>
          </cell>
          <cell r="AS999" t="str">
            <v>-</v>
          </cell>
          <cell r="AT999" t="str">
            <v>-</v>
          </cell>
          <cell r="AU999" t="str">
            <v>-</v>
          </cell>
        </row>
        <row r="1000">
          <cell r="A1000" t="str">
            <v>2704-7</v>
          </cell>
          <cell r="B1000">
            <v>2704</v>
          </cell>
          <cell r="C1000" t="str">
            <v>水環境の保全等に配慮した取組の推進</v>
          </cell>
          <cell r="D1000">
            <v>7</v>
          </cell>
          <cell r="E1000" t="str">
            <v>-</v>
          </cell>
          <cell r="F1000" t="str">
            <v>-</v>
          </cell>
          <cell r="G1000" t="str">
            <v>-</v>
          </cell>
          <cell r="H1000" t="str">
            <v>-</v>
          </cell>
          <cell r="I1000" t="str">
            <v>-</v>
          </cell>
          <cell r="J1000" t="str">
            <v>-</v>
          </cell>
          <cell r="K1000" t="str">
            <v>-</v>
          </cell>
          <cell r="L1000" t="str">
            <v>-</v>
          </cell>
          <cell r="M1000" t="str">
            <v>-</v>
          </cell>
          <cell r="S1000" t="str">
            <v>-</v>
          </cell>
          <cell r="T1000" t="str">
            <v>-</v>
          </cell>
          <cell r="U1000" t="str">
            <v>-</v>
          </cell>
          <cell r="V1000" t="str">
            <v>-</v>
          </cell>
          <cell r="X1000" t="str">
            <v>-</v>
          </cell>
          <cell r="Y1000" t="str">
            <v>-</v>
          </cell>
          <cell r="Z1000" t="str">
            <v>-</v>
          </cell>
          <cell r="AA1000" t="str">
            <v>-</v>
          </cell>
          <cell r="AB1000" t="str">
            <v>-</v>
          </cell>
          <cell r="AC1000" t="str">
            <v>-</v>
          </cell>
          <cell r="AD1000" t="str">
            <v>-</v>
          </cell>
          <cell r="AE1000" t="str">
            <v>-</v>
          </cell>
          <cell r="AF1000" t="str">
            <v>-</v>
          </cell>
          <cell r="AG1000" t="str">
            <v>-</v>
          </cell>
          <cell r="AH1000" t="str">
            <v>-</v>
          </cell>
          <cell r="AI1000" t="str">
            <v>-</v>
          </cell>
          <cell r="AJ1000" t="str">
            <v>-</v>
          </cell>
          <cell r="AK1000" t="str">
            <v>-</v>
          </cell>
          <cell r="AL1000" t="str">
            <v>-</v>
          </cell>
          <cell r="AM1000" t="str">
            <v>-</v>
          </cell>
          <cell r="AN1000" t="str">
            <v>-</v>
          </cell>
          <cell r="AO1000" t="str">
            <v>-</v>
          </cell>
          <cell r="AP1000" t="str">
            <v>-</v>
          </cell>
          <cell r="AQ1000" t="str">
            <v>-</v>
          </cell>
          <cell r="AR1000" t="str">
            <v>-</v>
          </cell>
          <cell r="AS1000" t="str">
            <v>-</v>
          </cell>
          <cell r="AT1000" t="str">
            <v>-</v>
          </cell>
          <cell r="AU1000" t="str">
            <v>-</v>
          </cell>
        </row>
        <row r="1001">
          <cell r="A1001" t="str">
            <v>2704-8</v>
          </cell>
          <cell r="B1001">
            <v>2704</v>
          </cell>
          <cell r="C1001" t="str">
            <v>水環境の保全等に配慮した取組の推進</v>
          </cell>
          <cell r="D1001">
            <v>8</v>
          </cell>
          <cell r="E1001" t="str">
            <v>-</v>
          </cell>
          <cell r="F1001" t="str">
            <v>-</v>
          </cell>
          <cell r="G1001" t="str">
            <v>-</v>
          </cell>
          <cell r="H1001" t="str">
            <v>-</v>
          </cell>
          <cell r="I1001" t="str">
            <v>-</v>
          </cell>
          <cell r="J1001" t="str">
            <v>-</v>
          </cell>
          <cell r="K1001" t="str">
            <v>-</v>
          </cell>
          <cell r="L1001" t="str">
            <v>-</v>
          </cell>
          <cell r="M1001" t="str">
            <v>-</v>
          </cell>
          <cell r="S1001" t="str">
            <v>-</v>
          </cell>
          <cell r="T1001" t="str">
            <v>-</v>
          </cell>
          <cell r="U1001" t="str">
            <v>-</v>
          </cell>
          <cell r="V1001" t="str">
            <v>-</v>
          </cell>
          <cell r="X1001" t="str">
            <v>-</v>
          </cell>
          <cell r="Y1001" t="str">
            <v>-</v>
          </cell>
          <cell r="Z1001" t="str">
            <v>-</v>
          </cell>
          <cell r="AA1001" t="str">
            <v>-</v>
          </cell>
          <cell r="AB1001" t="str">
            <v>-</v>
          </cell>
          <cell r="AC1001" t="str">
            <v>-</v>
          </cell>
          <cell r="AD1001" t="str">
            <v>-</v>
          </cell>
          <cell r="AE1001" t="str">
            <v>-</v>
          </cell>
          <cell r="AF1001" t="str">
            <v>-</v>
          </cell>
          <cell r="AG1001" t="str">
            <v>-</v>
          </cell>
          <cell r="AH1001" t="str">
            <v>-</v>
          </cell>
          <cell r="AI1001" t="str">
            <v>-</v>
          </cell>
          <cell r="AJ1001" t="str">
            <v>-</v>
          </cell>
          <cell r="AK1001" t="str">
            <v>-</v>
          </cell>
          <cell r="AL1001" t="str">
            <v>-</v>
          </cell>
          <cell r="AM1001" t="str">
            <v>-</v>
          </cell>
          <cell r="AN1001" t="str">
            <v>-</v>
          </cell>
          <cell r="AO1001" t="str">
            <v>-</v>
          </cell>
          <cell r="AP1001" t="str">
            <v>-</v>
          </cell>
          <cell r="AQ1001" t="str">
            <v>-</v>
          </cell>
          <cell r="AR1001" t="str">
            <v>-</v>
          </cell>
          <cell r="AS1001" t="str">
            <v>-</v>
          </cell>
          <cell r="AT1001" t="str">
            <v>-</v>
          </cell>
          <cell r="AU1001" t="str">
            <v>-</v>
          </cell>
        </row>
        <row r="1002">
          <cell r="A1002" t="str">
            <v>2704-9</v>
          </cell>
          <cell r="B1002">
            <v>2704</v>
          </cell>
          <cell r="C1002" t="str">
            <v>水環境の保全等に配慮した取組の推進</v>
          </cell>
          <cell r="D1002">
            <v>9</v>
          </cell>
          <cell r="E1002" t="str">
            <v>-</v>
          </cell>
          <cell r="F1002" t="str">
            <v>-</v>
          </cell>
          <cell r="G1002" t="str">
            <v>-</v>
          </cell>
          <cell r="H1002" t="str">
            <v>-</v>
          </cell>
          <cell r="I1002" t="str">
            <v>-</v>
          </cell>
          <cell r="J1002" t="str">
            <v>-</v>
          </cell>
          <cell r="K1002" t="str">
            <v>-</v>
          </cell>
          <cell r="L1002" t="str">
            <v>-</v>
          </cell>
          <cell r="M1002" t="str">
            <v>-</v>
          </cell>
          <cell r="S1002" t="str">
            <v>-</v>
          </cell>
          <cell r="T1002" t="str">
            <v>-</v>
          </cell>
          <cell r="U1002" t="str">
            <v>-</v>
          </cell>
          <cell r="V1002" t="str">
            <v>-</v>
          </cell>
          <cell r="X1002" t="str">
            <v>-</v>
          </cell>
          <cell r="Y1002" t="str">
            <v>-</v>
          </cell>
          <cell r="Z1002" t="str">
            <v>-</v>
          </cell>
          <cell r="AA1002" t="str">
            <v>-</v>
          </cell>
          <cell r="AB1002" t="str">
            <v>-</v>
          </cell>
          <cell r="AC1002" t="str">
            <v>-</v>
          </cell>
          <cell r="AD1002" t="str">
            <v>-</v>
          </cell>
          <cell r="AE1002" t="str">
            <v>-</v>
          </cell>
          <cell r="AF1002" t="str">
            <v>-</v>
          </cell>
          <cell r="AG1002" t="str">
            <v>-</v>
          </cell>
          <cell r="AH1002" t="str">
            <v>-</v>
          </cell>
          <cell r="AI1002" t="str">
            <v>-</v>
          </cell>
          <cell r="AJ1002" t="str">
            <v>-</v>
          </cell>
          <cell r="AK1002" t="str">
            <v>-</v>
          </cell>
          <cell r="AL1002" t="str">
            <v>-</v>
          </cell>
          <cell r="AM1002" t="str">
            <v>-</v>
          </cell>
          <cell r="AN1002" t="str">
            <v>-</v>
          </cell>
          <cell r="AO1002" t="str">
            <v>-</v>
          </cell>
          <cell r="AP1002" t="str">
            <v>-</v>
          </cell>
          <cell r="AQ1002" t="str">
            <v>-</v>
          </cell>
          <cell r="AR1002" t="str">
            <v>-</v>
          </cell>
          <cell r="AS1002" t="str">
            <v>-</v>
          </cell>
          <cell r="AT1002" t="str">
            <v>-</v>
          </cell>
          <cell r="AU1002" t="str">
            <v>-</v>
          </cell>
        </row>
        <row r="1003">
          <cell r="A1003" t="str">
            <v>2705-1</v>
          </cell>
          <cell r="B1003">
            <v>2705</v>
          </cell>
          <cell r="C1003" t="str">
            <v>水と共に生きるまちづくりの推進</v>
          </cell>
          <cell r="D1003">
            <v>1</v>
          </cell>
          <cell r="E1003" t="str">
            <v>親水性のある水辺空間の整備率</v>
          </cell>
          <cell r="F1003" t="str">
            <v>％</v>
          </cell>
          <cell r="G1003" t="str">
            <v>建設局</v>
          </cell>
          <cell r="H1003" t="str">
            <v>河川整備課</v>
          </cell>
          <cell r="I1003" t="str">
            <v>222-3591</v>
          </cell>
          <cell r="J1003" t="str">
            <v>親水性のある水辺空間(※)の整備率
※人が水に親しみやすい水辺空間のこと</v>
          </cell>
          <cell r="K1003" t="str">
            <v>水との共生に向けた良好な水環境実現の推進状況を示す指標</v>
          </cell>
          <cell r="L1003" t="str">
            <v>算出方法：親水性のある水辺空間の整備延長/目標整備延長(※)×100
※令和元年度に比べて整備延長を15％増加させる
出典：事業担当課調べ</v>
          </cell>
          <cell r="M1003" t="str">
            <v>増加する方が良い指標</v>
          </cell>
          <cell r="N1003">
            <v>85</v>
          </cell>
          <cell r="O1003">
            <v>85.3</v>
          </cell>
          <cell r="P1003">
            <v>90.5</v>
          </cell>
          <cell r="Q1003">
            <v>96</v>
          </cell>
          <cell r="R1003">
            <v>99.1</v>
          </cell>
          <cell r="S1003" t="str">
            <v>R7</v>
          </cell>
          <cell r="T1003">
            <v>100</v>
          </cell>
          <cell r="U1003" t="str">
            <v>①既存計画に基づいて算出する目標値</v>
          </cell>
          <cell r="V1003" t="str">
            <v>令和7年度末までの目標とする整備延長を基に算出</v>
          </cell>
          <cell r="W1003">
            <v>85</v>
          </cell>
          <cell r="X1003" t="str">
            <v>-</v>
          </cell>
          <cell r="Y1003" t="str">
            <v>-</v>
          </cell>
          <cell r="Z1003" t="str">
            <v>-</v>
          </cell>
          <cell r="AA1003" t="str">
            <v>-</v>
          </cell>
          <cell r="AB1003">
            <v>1</v>
          </cell>
          <cell r="AC1003" t="str">
            <v>-</v>
          </cell>
          <cell r="AD1003" t="str">
            <v>-</v>
          </cell>
          <cell r="AE1003" t="str">
            <v>-</v>
          </cell>
          <cell r="AF1003" t="str">
            <v>-</v>
          </cell>
          <cell r="AG1003">
            <v>0.85</v>
          </cell>
          <cell r="AH1003" t="str">
            <v>-</v>
          </cell>
          <cell r="AI1003" t="str">
            <v>-</v>
          </cell>
          <cell r="AJ1003" t="str">
            <v>-</v>
          </cell>
          <cell r="AK1003" t="str">
            <v>-</v>
          </cell>
          <cell r="AL1003" t="str">
            <v>-</v>
          </cell>
          <cell r="AM1003" t="str">
            <v>-</v>
          </cell>
          <cell r="AN1003" t="str">
            <v>最新数値の目標値に対する達成度が
a：100％以上
b：80％以上～100％未満
c：60％以上～80％未満
d：40％以上～60％未満
e：40％未満</v>
          </cell>
          <cell r="AO1003" t="str">
            <v>100％以上の達成をaとし，以下20％刻みで基準を設定した。</v>
          </cell>
          <cell r="AP1003" t="str">
            <v>a</v>
          </cell>
          <cell r="AQ1003" t="str">
            <v>-</v>
          </cell>
          <cell r="AR1003" t="str">
            <v>-</v>
          </cell>
          <cell r="AS1003" t="str">
            <v>-</v>
          </cell>
          <cell r="AT1003" t="str">
            <v>-</v>
          </cell>
          <cell r="AU1003">
            <v>1</v>
          </cell>
        </row>
        <row r="1004">
          <cell r="A1004" t="str">
            <v>2705-2</v>
          </cell>
          <cell r="B1004">
            <v>2705</v>
          </cell>
          <cell r="C1004" t="str">
            <v>水と共に生きるまちづくりの推進</v>
          </cell>
          <cell r="D1004">
            <v>2</v>
          </cell>
          <cell r="E1004" t="str">
            <v>-</v>
          </cell>
          <cell r="F1004" t="str">
            <v>-</v>
          </cell>
          <cell r="G1004" t="str">
            <v>-</v>
          </cell>
          <cell r="H1004" t="str">
            <v>-</v>
          </cell>
          <cell r="I1004" t="str">
            <v>-</v>
          </cell>
          <cell r="J1004" t="str">
            <v>-</v>
          </cell>
          <cell r="K1004" t="str">
            <v>-</v>
          </cell>
          <cell r="L1004" t="str">
            <v>-</v>
          </cell>
          <cell r="M1004" t="str">
            <v>-</v>
          </cell>
          <cell r="S1004" t="str">
            <v>-</v>
          </cell>
          <cell r="T1004" t="str">
            <v>-</v>
          </cell>
          <cell r="U1004" t="str">
            <v>-</v>
          </cell>
          <cell r="V1004" t="str">
            <v>-</v>
          </cell>
          <cell r="X1004" t="str">
            <v>-</v>
          </cell>
          <cell r="Y1004" t="str">
            <v>-</v>
          </cell>
          <cell r="Z1004" t="str">
            <v>-</v>
          </cell>
          <cell r="AA1004" t="str">
            <v>-</v>
          </cell>
          <cell r="AB1004" t="str">
            <v>-</v>
          </cell>
          <cell r="AC1004" t="str">
            <v>-</v>
          </cell>
          <cell r="AD1004" t="str">
            <v>-</v>
          </cell>
          <cell r="AE1004" t="str">
            <v>-</v>
          </cell>
          <cell r="AF1004" t="str">
            <v>-</v>
          </cell>
          <cell r="AG1004" t="str">
            <v>-</v>
          </cell>
          <cell r="AH1004" t="str">
            <v>-</v>
          </cell>
          <cell r="AI1004" t="str">
            <v>-</v>
          </cell>
          <cell r="AJ1004" t="str">
            <v>-</v>
          </cell>
          <cell r="AK1004" t="str">
            <v>-</v>
          </cell>
          <cell r="AL1004" t="str">
            <v>-</v>
          </cell>
          <cell r="AM1004" t="str">
            <v>-</v>
          </cell>
          <cell r="AN1004" t="str">
            <v>-</v>
          </cell>
          <cell r="AO1004" t="str">
            <v>-</v>
          </cell>
          <cell r="AP1004" t="str">
            <v>-</v>
          </cell>
          <cell r="AQ1004" t="str">
            <v>-</v>
          </cell>
          <cell r="AR1004" t="str">
            <v>-</v>
          </cell>
          <cell r="AS1004" t="str">
            <v>-</v>
          </cell>
          <cell r="AT1004" t="str">
            <v>-</v>
          </cell>
          <cell r="AU1004" t="str">
            <v>-</v>
          </cell>
        </row>
        <row r="1005">
          <cell r="A1005" t="str">
            <v>2705-3</v>
          </cell>
          <cell r="B1005">
            <v>2705</v>
          </cell>
          <cell r="C1005" t="str">
            <v>水と共に生きるまちづくりの推進</v>
          </cell>
          <cell r="D1005">
            <v>3</v>
          </cell>
          <cell r="E1005" t="str">
            <v>-</v>
          </cell>
          <cell r="F1005" t="str">
            <v>-</v>
          </cell>
          <cell r="G1005" t="str">
            <v>-</v>
          </cell>
          <cell r="H1005" t="str">
            <v>-</v>
          </cell>
          <cell r="I1005" t="str">
            <v>-</v>
          </cell>
          <cell r="J1005" t="str">
            <v>-</v>
          </cell>
          <cell r="K1005" t="str">
            <v>-</v>
          </cell>
          <cell r="L1005" t="str">
            <v>-</v>
          </cell>
          <cell r="M1005" t="str">
            <v>-</v>
          </cell>
          <cell r="S1005" t="str">
            <v>-</v>
          </cell>
          <cell r="T1005" t="str">
            <v>-</v>
          </cell>
          <cell r="U1005" t="str">
            <v>-</v>
          </cell>
          <cell r="V1005" t="str">
            <v>-</v>
          </cell>
          <cell r="X1005" t="str">
            <v>-</v>
          </cell>
          <cell r="Y1005" t="str">
            <v>-</v>
          </cell>
          <cell r="Z1005" t="str">
            <v>-</v>
          </cell>
          <cell r="AA1005" t="str">
            <v>-</v>
          </cell>
          <cell r="AB1005" t="str">
            <v>-</v>
          </cell>
          <cell r="AC1005" t="str">
            <v>-</v>
          </cell>
          <cell r="AD1005" t="str">
            <v>-</v>
          </cell>
          <cell r="AE1005" t="str">
            <v>-</v>
          </cell>
          <cell r="AF1005" t="str">
            <v>-</v>
          </cell>
          <cell r="AG1005" t="str">
            <v>-</v>
          </cell>
          <cell r="AH1005" t="str">
            <v>-</v>
          </cell>
          <cell r="AI1005" t="str">
            <v>-</v>
          </cell>
          <cell r="AJ1005" t="str">
            <v>-</v>
          </cell>
          <cell r="AK1005" t="str">
            <v>-</v>
          </cell>
          <cell r="AL1005" t="str">
            <v>-</v>
          </cell>
          <cell r="AM1005" t="str">
            <v>-</v>
          </cell>
          <cell r="AN1005" t="str">
            <v>-</v>
          </cell>
          <cell r="AO1005" t="str">
            <v>-</v>
          </cell>
          <cell r="AP1005" t="str">
            <v>-</v>
          </cell>
          <cell r="AQ1005" t="str">
            <v>-</v>
          </cell>
          <cell r="AR1005" t="str">
            <v>-</v>
          </cell>
          <cell r="AS1005" t="str">
            <v>-</v>
          </cell>
          <cell r="AT1005" t="str">
            <v>-</v>
          </cell>
          <cell r="AU1005" t="str">
            <v>-</v>
          </cell>
        </row>
        <row r="1006">
          <cell r="A1006" t="str">
            <v>2705-4</v>
          </cell>
          <cell r="B1006">
            <v>2705</v>
          </cell>
          <cell r="C1006" t="str">
            <v>水と共に生きるまちづくりの推進</v>
          </cell>
          <cell r="D1006">
            <v>4</v>
          </cell>
          <cell r="E1006" t="str">
            <v>-</v>
          </cell>
          <cell r="F1006" t="str">
            <v>-</v>
          </cell>
          <cell r="G1006" t="str">
            <v>-</v>
          </cell>
          <cell r="H1006" t="str">
            <v>-</v>
          </cell>
          <cell r="I1006" t="str">
            <v>-</v>
          </cell>
          <cell r="J1006" t="str">
            <v>-</v>
          </cell>
          <cell r="K1006" t="str">
            <v>-</v>
          </cell>
          <cell r="L1006" t="str">
            <v>-</v>
          </cell>
          <cell r="M1006" t="str">
            <v>-</v>
          </cell>
          <cell r="S1006" t="str">
            <v>-</v>
          </cell>
          <cell r="T1006" t="str">
            <v>-</v>
          </cell>
          <cell r="U1006" t="str">
            <v>-</v>
          </cell>
          <cell r="V1006" t="str">
            <v>-</v>
          </cell>
          <cell r="X1006" t="str">
            <v>-</v>
          </cell>
          <cell r="Y1006" t="str">
            <v>-</v>
          </cell>
          <cell r="Z1006" t="str">
            <v>-</v>
          </cell>
          <cell r="AA1006" t="str">
            <v>-</v>
          </cell>
          <cell r="AB1006" t="str">
            <v>-</v>
          </cell>
          <cell r="AC1006" t="str">
            <v>-</v>
          </cell>
          <cell r="AD1006" t="str">
            <v>-</v>
          </cell>
          <cell r="AE1006" t="str">
            <v>-</v>
          </cell>
          <cell r="AF1006" t="str">
            <v>-</v>
          </cell>
          <cell r="AG1006" t="str">
            <v>-</v>
          </cell>
          <cell r="AH1006" t="str">
            <v>-</v>
          </cell>
          <cell r="AI1006" t="str">
            <v>-</v>
          </cell>
          <cell r="AJ1006" t="str">
            <v>-</v>
          </cell>
          <cell r="AK1006" t="str">
            <v>-</v>
          </cell>
          <cell r="AL1006" t="str">
            <v>-</v>
          </cell>
          <cell r="AM1006" t="str">
            <v>-</v>
          </cell>
          <cell r="AN1006" t="str">
            <v>-</v>
          </cell>
          <cell r="AO1006" t="str">
            <v>-</v>
          </cell>
          <cell r="AP1006" t="str">
            <v>-</v>
          </cell>
          <cell r="AQ1006" t="str">
            <v>-</v>
          </cell>
          <cell r="AR1006" t="str">
            <v>-</v>
          </cell>
          <cell r="AS1006" t="str">
            <v>-</v>
          </cell>
          <cell r="AT1006" t="str">
            <v>-</v>
          </cell>
          <cell r="AU1006" t="str">
            <v>-</v>
          </cell>
        </row>
        <row r="1007">
          <cell r="A1007" t="str">
            <v>2705-5</v>
          </cell>
          <cell r="B1007">
            <v>2705</v>
          </cell>
          <cell r="C1007" t="str">
            <v>水と共に生きるまちづくりの推進</v>
          </cell>
          <cell r="D1007">
            <v>5</v>
          </cell>
          <cell r="E1007" t="str">
            <v>-</v>
          </cell>
          <cell r="F1007" t="str">
            <v>-</v>
          </cell>
          <cell r="G1007" t="str">
            <v>-</v>
          </cell>
          <cell r="H1007" t="str">
            <v>-</v>
          </cell>
          <cell r="I1007" t="str">
            <v>-</v>
          </cell>
          <cell r="J1007" t="str">
            <v>-</v>
          </cell>
          <cell r="K1007" t="str">
            <v>-</v>
          </cell>
          <cell r="L1007" t="str">
            <v>-</v>
          </cell>
          <cell r="M1007" t="str">
            <v>-</v>
          </cell>
          <cell r="S1007" t="str">
            <v>-</v>
          </cell>
          <cell r="T1007" t="str">
            <v>-</v>
          </cell>
          <cell r="U1007" t="str">
            <v>-</v>
          </cell>
          <cell r="V1007" t="str">
            <v>-</v>
          </cell>
          <cell r="X1007" t="str">
            <v>-</v>
          </cell>
          <cell r="Y1007" t="str">
            <v>-</v>
          </cell>
          <cell r="Z1007" t="str">
            <v>-</v>
          </cell>
          <cell r="AA1007" t="str">
            <v>-</v>
          </cell>
          <cell r="AB1007" t="str">
            <v>-</v>
          </cell>
          <cell r="AC1007" t="str">
            <v>-</v>
          </cell>
          <cell r="AD1007" t="str">
            <v>-</v>
          </cell>
          <cell r="AE1007" t="str">
            <v>-</v>
          </cell>
          <cell r="AF1007" t="str">
            <v>-</v>
          </cell>
          <cell r="AG1007" t="str">
            <v>-</v>
          </cell>
          <cell r="AH1007" t="str">
            <v>-</v>
          </cell>
          <cell r="AI1007" t="str">
            <v>-</v>
          </cell>
          <cell r="AJ1007" t="str">
            <v>-</v>
          </cell>
          <cell r="AK1007" t="str">
            <v>-</v>
          </cell>
          <cell r="AL1007" t="str">
            <v>-</v>
          </cell>
          <cell r="AM1007" t="str">
            <v>-</v>
          </cell>
          <cell r="AN1007" t="str">
            <v>-</v>
          </cell>
          <cell r="AO1007" t="str">
            <v>-</v>
          </cell>
          <cell r="AP1007" t="str">
            <v>-</v>
          </cell>
          <cell r="AQ1007" t="str">
            <v>-</v>
          </cell>
          <cell r="AR1007" t="str">
            <v>-</v>
          </cell>
          <cell r="AS1007" t="str">
            <v>-</v>
          </cell>
          <cell r="AT1007" t="str">
            <v>-</v>
          </cell>
          <cell r="AU1007" t="str">
            <v>-</v>
          </cell>
        </row>
        <row r="1008">
          <cell r="A1008" t="str">
            <v>2705-6</v>
          </cell>
          <cell r="B1008">
            <v>2705</v>
          </cell>
          <cell r="C1008" t="str">
            <v>水と共に生きるまちづくりの推進</v>
          </cell>
          <cell r="D1008">
            <v>6</v>
          </cell>
          <cell r="E1008" t="str">
            <v>-</v>
          </cell>
          <cell r="F1008" t="str">
            <v>-</v>
          </cell>
          <cell r="G1008" t="str">
            <v>-</v>
          </cell>
          <cell r="H1008" t="str">
            <v>-</v>
          </cell>
          <cell r="I1008" t="str">
            <v>-</v>
          </cell>
          <cell r="J1008" t="str">
            <v>-</v>
          </cell>
          <cell r="K1008" t="str">
            <v>-</v>
          </cell>
          <cell r="L1008" t="str">
            <v>-</v>
          </cell>
          <cell r="M1008" t="str">
            <v>-</v>
          </cell>
          <cell r="S1008" t="str">
            <v>-</v>
          </cell>
          <cell r="T1008" t="str">
            <v>-</v>
          </cell>
          <cell r="U1008" t="str">
            <v>-</v>
          </cell>
          <cell r="V1008" t="str">
            <v>-</v>
          </cell>
          <cell r="X1008" t="str">
            <v>-</v>
          </cell>
          <cell r="Y1008" t="str">
            <v>-</v>
          </cell>
          <cell r="Z1008" t="str">
            <v>-</v>
          </cell>
          <cell r="AA1008" t="str">
            <v>-</v>
          </cell>
          <cell r="AB1008" t="str">
            <v>-</v>
          </cell>
          <cell r="AC1008" t="str">
            <v>-</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row>
        <row r="1009">
          <cell r="A1009" t="str">
            <v>2705-7</v>
          </cell>
          <cell r="B1009">
            <v>2705</v>
          </cell>
          <cell r="C1009" t="str">
            <v>水と共に生きるまちづくりの推進</v>
          </cell>
          <cell r="D1009">
            <v>7</v>
          </cell>
          <cell r="E1009" t="str">
            <v>-</v>
          </cell>
          <cell r="F1009" t="str">
            <v>-</v>
          </cell>
          <cell r="G1009" t="str">
            <v>-</v>
          </cell>
          <cell r="H1009" t="str">
            <v>-</v>
          </cell>
          <cell r="I1009" t="str">
            <v>-</v>
          </cell>
          <cell r="J1009" t="str">
            <v>-</v>
          </cell>
          <cell r="K1009" t="str">
            <v>-</v>
          </cell>
          <cell r="L1009" t="str">
            <v>-</v>
          </cell>
          <cell r="M1009" t="str">
            <v>-</v>
          </cell>
          <cell r="S1009" t="str">
            <v>-</v>
          </cell>
          <cell r="T1009" t="str">
            <v>-</v>
          </cell>
          <cell r="U1009" t="str">
            <v>-</v>
          </cell>
          <cell r="V1009" t="str">
            <v>-</v>
          </cell>
          <cell r="X1009" t="str">
            <v>-</v>
          </cell>
          <cell r="Y1009" t="str">
            <v>-</v>
          </cell>
          <cell r="Z1009" t="str">
            <v>-</v>
          </cell>
          <cell r="AA1009" t="str">
            <v>-</v>
          </cell>
          <cell r="AB1009" t="str">
            <v>-</v>
          </cell>
          <cell r="AC1009" t="str">
            <v>-</v>
          </cell>
          <cell r="AD1009" t="str">
            <v>-</v>
          </cell>
          <cell r="AE1009" t="str">
            <v>-</v>
          </cell>
          <cell r="AF1009" t="str">
            <v>-</v>
          </cell>
          <cell r="AG1009" t="str">
            <v>-</v>
          </cell>
          <cell r="AH1009" t="str">
            <v>-</v>
          </cell>
          <cell r="AI1009" t="str">
            <v>-</v>
          </cell>
          <cell r="AJ1009" t="str">
            <v>-</v>
          </cell>
          <cell r="AK1009" t="str">
            <v>-</v>
          </cell>
          <cell r="AL1009" t="str">
            <v>-</v>
          </cell>
          <cell r="AM1009" t="str">
            <v>-</v>
          </cell>
          <cell r="AN1009" t="str">
            <v>-</v>
          </cell>
          <cell r="AO1009" t="str">
            <v>-</v>
          </cell>
          <cell r="AP1009" t="str">
            <v>-</v>
          </cell>
          <cell r="AQ1009" t="str">
            <v>-</v>
          </cell>
          <cell r="AR1009" t="str">
            <v>-</v>
          </cell>
          <cell r="AS1009" t="str">
            <v>-</v>
          </cell>
          <cell r="AT1009" t="str">
            <v>-</v>
          </cell>
          <cell r="AU1009" t="str">
            <v>-</v>
          </cell>
        </row>
        <row r="1010">
          <cell r="A1010" t="str">
            <v>2705-8</v>
          </cell>
          <cell r="B1010">
            <v>2705</v>
          </cell>
          <cell r="C1010" t="str">
            <v>水と共に生きるまちづくりの推進</v>
          </cell>
          <cell r="D1010">
            <v>8</v>
          </cell>
          <cell r="E1010" t="str">
            <v>-</v>
          </cell>
          <cell r="F1010" t="str">
            <v>-</v>
          </cell>
          <cell r="G1010" t="str">
            <v>-</v>
          </cell>
          <cell r="H1010" t="str">
            <v>-</v>
          </cell>
          <cell r="I1010" t="str">
            <v>-</v>
          </cell>
          <cell r="J1010" t="str">
            <v>-</v>
          </cell>
          <cell r="K1010" t="str">
            <v>-</v>
          </cell>
          <cell r="L1010" t="str">
            <v>-</v>
          </cell>
          <cell r="M1010" t="str">
            <v>-</v>
          </cell>
          <cell r="S1010" t="str">
            <v>-</v>
          </cell>
          <cell r="T1010" t="str">
            <v>-</v>
          </cell>
          <cell r="U1010" t="str">
            <v>-</v>
          </cell>
          <cell r="V1010" t="str">
            <v>-</v>
          </cell>
          <cell r="X1010" t="str">
            <v>-</v>
          </cell>
          <cell r="Y1010" t="str">
            <v>-</v>
          </cell>
          <cell r="Z1010" t="str">
            <v>-</v>
          </cell>
          <cell r="AA1010" t="str">
            <v>-</v>
          </cell>
          <cell r="AB1010" t="str">
            <v>-</v>
          </cell>
          <cell r="AC1010" t="str">
            <v>-</v>
          </cell>
          <cell r="AD1010" t="str">
            <v>-</v>
          </cell>
          <cell r="AE1010" t="str">
            <v>-</v>
          </cell>
          <cell r="AF1010" t="str">
            <v>-</v>
          </cell>
          <cell r="AG1010" t="str">
            <v>-</v>
          </cell>
          <cell r="AH1010" t="str">
            <v>-</v>
          </cell>
          <cell r="AI1010" t="str">
            <v>-</v>
          </cell>
          <cell r="AJ1010" t="str">
            <v>-</v>
          </cell>
          <cell r="AK1010" t="str">
            <v>-</v>
          </cell>
          <cell r="AL1010" t="str">
            <v>-</v>
          </cell>
          <cell r="AM1010" t="str">
            <v>-</v>
          </cell>
          <cell r="AN1010" t="str">
            <v>-</v>
          </cell>
          <cell r="AO1010" t="str">
            <v>-</v>
          </cell>
          <cell r="AP1010" t="str">
            <v>-</v>
          </cell>
          <cell r="AQ1010" t="str">
            <v>-</v>
          </cell>
          <cell r="AR1010" t="str">
            <v>-</v>
          </cell>
          <cell r="AS1010" t="str">
            <v>-</v>
          </cell>
          <cell r="AT1010" t="str">
            <v>-</v>
          </cell>
          <cell r="AU1010" t="str">
            <v>-</v>
          </cell>
        </row>
        <row r="1011">
          <cell r="A1011" t="str">
            <v>2705-9</v>
          </cell>
          <cell r="B1011">
            <v>2705</v>
          </cell>
          <cell r="C1011" t="str">
            <v>水と共に生きるまちづくりの推進</v>
          </cell>
          <cell r="D1011">
            <v>9</v>
          </cell>
          <cell r="E1011" t="str">
            <v>-</v>
          </cell>
          <cell r="F1011" t="str">
            <v>-</v>
          </cell>
          <cell r="G1011" t="str">
            <v>-</v>
          </cell>
          <cell r="H1011" t="str">
            <v>-</v>
          </cell>
          <cell r="I1011" t="str">
            <v>-</v>
          </cell>
          <cell r="J1011" t="str">
            <v>-</v>
          </cell>
          <cell r="K1011" t="str">
            <v>-</v>
          </cell>
          <cell r="L1011" t="str">
            <v>-</v>
          </cell>
          <cell r="M1011" t="str">
            <v>-</v>
          </cell>
          <cell r="S1011" t="str">
            <v>-</v>
          </cell>
          <cell r="T1011" t="str">
            <v>-</v>
          </cell>
          <cell r="U1011" t="str">
            <v>-</v>
          </cell>
          <cell r="V1011" t="str">
            <v>-</v>
          </cell>
          <cell r="X1011" t="str">
            <v>-</v>
          </cell>
          <cell r="Y1011" t="str">
            <v>-</v>
          </cell>
          <cell r="Z1011" t="str">
            <v>-</v>
          </cell>
          <cell r="AA1011" t="str">
            <v>-</v>
          </cell>
          <cell r="AB1011" t="str">
            <v>-</v>
          </cell>
          <cell r="AC1011" t="str">
            <v>-</v>
          </cell>
          <cell r="AD1011" t="str">
            <v>-</v>
          </cell>
          <cell r="AE1011" t="str">
            <v>-</v>
          </cell>
          <cell r="AF1011" t="str">
            <v>-</v>
          </cell>
          <cell r="AG1011" t="str">
            <v>-</v>
          </cell>
          <cell r="AH1011" t="str">
            <v>-</v>
          </cell>
          <cell r="AI1011" t="str">
            <v>-</v>
          </cell>
          <cell r="AJ1011" t="str">
            <v>-</v>
          </cell>
          <cell r="AK1011" t="str">
            <v>-</v>
          </cell>
          <cell r="AL1011" t="str">
            <v>-</v>
          </cell>
          <cell r="AM1011" t="str">
            <v>-</v>
          </cell>
          <cell r="AN1011" t="str">
            <v>-</v>
          </cell>
          <cell r="AO1011" t="str">
            <v>-</v>
          </cell>
          <cell r="AP1011" t="str">
            <v>-</v>
          </cell>
          <cell r="AQ1011" t="str">
            <v>-</v>
          </cell>
          <cell r="AR1011" t="str">
            <v>-</v>
          </cell>
          <cell r="AS1011" t="str">
            <v>-</v>
          </cell>
          <cell r="AT1011" t="str">
            <v>-</v>
          </cell>
          <cell r="AU1011" t="str">
            <v>-</v>
          </cell>
        </row>
        <row r="1012">
          <cell r="A1012" t="str">
            <v>2706-1</v>
          </cell>
          <cell r="B1012">
            <v>2706</v>
          </cell>
          <cell r="C1012" t="str">
            <v>上下水道事業に対する理解や満足度の向上に向けた取組の実施</v>
          </cell>
          <cell r="D1012">
            <v>1</v>
          </cell>
          <cell r="E1012" t="str">
            <v>広報活動の認知度</v>
          </cell>
          <cell r="F1012" t="str">
            <v>％</v>
          </cell>
          <cell r="G1012" t="str">
            <v>上下水道局</v>
          </cell>
          <cell r="H1012" t="str">
            <v>総務課</v>
          </cell>
          <cell r="I1012" t="str">
            <v>672-7810</v>
          </cell>
          <cell r="J1012" t="str">
            <v>「水に関する意識調査」において，イベント・ポスター等を「よく見かける」，「時々見かける」と回答いただいた方々の割合</v>
          </cell>
          <cell r="K1012" t="str">
            <v>市民のくらしを支える上下水道事業に対する関心の高さを示す指標</v>
          </cell>
          <cell r="L1012" t="str">
            <v>出典：水に関する意識調査</v>
          </cell>
          <cell r="M1012" t="str">
            <v>増加する方が良い指標</v>
          </cell>
          <cell r="N1012">
            <v>34</v>
          </cell>
          <cell r="O1012">
            <v>34.5</v>
          </cell>
          <cell r="P1012">
            <v>35</v>
          </cell>
          <cell r="Q1012" t="str">
            <v>-</v>
          </cell>
          <cell r="R1012" t="str">
            <v>-</v>
          </cell>
          <cell r="S1012" t="str">
            <v>R4</v>
          </cell>
          <cell r="T1012">
            <v>35</v>
          </cell>
          <cell r="U1012" t="str">
            <v>①既存計画に基づいて算出する目標値</v>
          </cell>
          <cell r="V1012" t="str">
            <v>京都市上下水道事業　中期経営プラン(2018-2022)</v>
          </cell>
          <cell r="W1012">
            <v>32.6</v>
          </cell>
          <cell r="X1012" t="str">
            <v>-</v>
          </cell>
          <cell r="Y1012" t="str">
            <v>-</v>
          </cell>
          <cell r="Z1012" t="str">
            <v>-</v>
          </cell>
          <cell r="AA1012" t="str">
            <v>-</v>
          </cell>
          <cell r="AB1012">
            <v>0.95882352941176474</v>
          </cell>
          <cell r="AC1012" t="str">
            <v>-</v>
          </cell>
          <cell r="AD1012" t="str">
            <v>-</v>
          </cell>
          <cell r="AE1012" t="str">
            <v>-</v>
          </cell>
          <cell r="AF1012" t="str">
            <v>-</v>
          </cell>
          <cell r="AG1012">
            <v>0.93142857142857149</v>
          </cell>
          <cell r="AH1012" t="str">
            <v>-</v>
          </cell>
          <cell r="AI1012" t="str">
            <v>-</v>
          </cell>
          <cell r="AJ1012" t="str">
            <v>-</v>
          </cell>
          <cell r="AK1012" t="str">
            <v>-</v>
          </cell>
          <cell r="AL1012" t="str">
            <v>-</v>
          </cell>
          <cell r="AM1012" t="str">
            <v>-</v>
          </cell>
          <cell r="AN1012" t="str">
            <v>単年度目標に対する達成度が
a：100％以上 
b：90％以上～100％未満
c：80％以上～90％未満
d：70％以上～80％未満
e：70％未満</v>
          </cell>
          <cell r="AO1012" t="str">
            <v>単年度目標に対する達成度が100％以上をaとし，以下10％刻みで基準を設定した。</v>
          </cell>
          <cell r="AP1012" t="str">
            <v>b</v>
          </cell>
          <cell r="AQ1012" t="str">
            <v>-</v>
          </cell>
          <cell r="AR1012" t="str">
            <v>-</v>
          </cell>
          <cell r="AS1012" t="str">
            <v>-</v>
          </cell>
          <cell r="AT1012" t="str">
            <v>-</v>
          </cell>
          <cell r="AU1012">
            <v>1</v>
          </cell>
        </row>
        <row r="1013">
          <cell r="A1013" t="str">
            <v>2706-2</v>
          </cell>
          <cell r="B1013">
            <v>2706</v>
          </cell>
          <cell r="C1013" t="str">
            <v>上下水道事業に対する理解や満足度の向上に向けた取組の実施</v>
          </cell>
          <cell r="D1013">
            <v>2</v>
          </cell>
          <cell r="E1013" t="str">
            <v>インターネットを活用したサービスの利用件数</v>
          </cell>
          <cell r="F1013" t="str">
            <v>件</v>
          </cell>
          <cell r="G1013" t="str">
            <v>上下水道局</v>
          </cell>
          <cell r="H1013" t="str">
            <v>お客さまサービス推進室</v>
          </cell>
          <cell r="I1013" t="str">
            <v>672-7732</v>
          </cell>
          <cell r="J1013" t="str">
            <v>インターネットを通じて受け付けた件数</v>
          </cell>
          <cell r="K1013" t="str">
            <v>市内のニーズや利用状況を把握し展開している利便性の高いサービスの利用状況を示す指標</v>
          </cell>
          <cell r="L1013" t="str">
            <v>算出方法：「みずみるネット受付件数」「インターネットを通じた開閉栓の受付件数」「インターネットを通じたクレジットカード受付件数」を集計(平成30年度以降の累計数)
出典：事業担当課調べ</v>
          </cell>
          <cell r="M1013" t="str">
            <v>増加する方が良い指標</v>
          </cell>
          <cell r="N1013">
            <v>34500</v>
          </cell>
          <cell r="O1013">
            <v>56500</v>
          </cell>
          <cell r="P1013">
            <v>78500</v>
          </cell>
          <cell r="Q1013" t="str">
            <v>-</v>
          </cell>
          <cell r="R1013" t="str">
            <v>-</v>
          </cell>
          <cell r="S1013" t="str">
            <v>R4</v>
          </cell>
          <cell r="T1013">
            <v>45000</v>
          </cell>
          <cell r="U1013" t="str">
            <v>①既存計画に基づいて算出する目標値</v>
          </cell>
          <cell r="V1013" t="str">
            <v>京都市上下水道事業　中期経営プラン(2018-2022)</v>
          </cell>
          <cell r="W1013">
            <v>59237</v>
          </cell>
          <cell r="X1013" t="str">
            <v>-</v>
          </cell>
          <cell r="Y1013" t="str">
            <v>-</v>
          </cell>
          <cell r="Z1013" t="str">
            <v>-</v>
          </cell>
          <cell r="AA1013" t="str">
            <v>-</v>
          </cell>
          <cell r="AB1013">
            <v>1.7170144927536233</v>
          </cell>
          <cell r="AC1013" t="str">
            <v>-</v>
          </cell>
          <cell r="AD1013" t="str">
            <v>-</v>
          </cell>
          <cell r="AE1013" t="str">
            <v>-</v>
          </cell>
          <cell r="AF1013" t="str">
            <v>-</v>
          </cell>
          <cell r="AG1013">
            <v>1.3163777777777779</v>
          </cell>
          <cell r="AH1013" t="str">
            <v>-</v>
          </cell>
          <cell r="AI1013" t="str">
            <v>-</v>
          </cell>
          <cell r="AJ1013" t="str">
            <v>-</v>
          </cell>
          <cell r="AK1013" t="str">
            <v>-</v>
          </cell>
          <cell r="AL1013" t="str">
            <v>-</v>
          </cell>
          <cell r="AM1013" t="str">
            <v>中長期目標値よりも単年度目標値の方が高いが，単年度目標値は京都市上下水道事業　中期経営プラン(2018-2022)の令和3単年度計画に基づき，その累積値を記載。
中長期目標達成度は，中長期目標（R4までの累計:45,000）に対するH30年度以降の累計額の達成度
H30：11762
R元：21862
R2：25613
H30年度以降の累計：59,237</v>
          </cell>
          <cell r="AN1013" t="str">
            <v>単年度目標に対する達成度が
a：100％以上
b：90％以上～100％未満
c：80％以上～90％未満
d：70％以上～80％未満
e：70％未満</v>
          </cell>
          <cell r="AO1013" t="str">
            <v>単年度目標に対する達成度が100％以上をaとし，以下10％刻みで基準を設定した。</v>
          </cell>
          <cell r="AP1013" t="str">
            <v>a</v>
          </cell>
          <cell r="AQ1013" t="str">
            <v>-</v>
          </cell>
          <cell r="AR1013" t="str">
            <v>-</v>
          </cell>
          <cell r="AS1013" t="str">
            <v>-</v>
          </cell>
          <cell r="AT1013" t="str">
            <v>-</v>
          </cell>
          <cell r="AU1013">
            <v>1</v>
          </cell>
        </row>
        <row r="1014">
          <cell r="A1014" t="str">
            <v>2706-3</v>
          </cell>
          <cell r="B1014">
            <v>2706</v>
          </cell>
          <cell r="C1014" t="str">
            <v>上下水道事業に対する理解や満足度の向上に向けた取組の実施</v>
          </cell>
          <cell r="D1014">
            <v>3</v>
          </cell>
          <cell r="E1014" t="str">
            <v>-</v>
          </cell>
          <cell r="F1014" t="str">
            <v>-</v>
          </cell>
          <cell r="G1014" t="str">
            <v>-</v>
          </cell>
          <cell r="H1014" t="str">
            <v>-</v>
          </cell>
          <cell r="I1014" t="str">
            <v>-</v>
          </cell>
          <cell r="J1014" t="str">
            <v>-</v>
          </cell>
          <cell r="K1014" t="str">
            <v>-</v>
          </cell>
          <cell r="L1014" t="str">
            <v>-</v>
          </cell>
          <cell r="M1014" t="str">
            <v>-</v>
          </cell>
          <cell r="S1014" t="str">
            <v>-</v>
          </cell>
          <cell r="T1014" t="str">
            <v>-</v>
          </cell>
          <cell r="U1014" t="str">
            <v>-</v>
          </cell>
          <cell r="V1014" t="str">
            <v>-</v>
          </cell>
          <cell r="X1014" t="str">
            <v>-</v>
          </cell>
          <cell r="Y1014" t="str">
            <v>-</v>
          </cell>
          <cell r="Z1014" t="str">
            <v>-</v>
          </cell>
          <cell r="AA1014" t="str">
            <v>-</v>
          </cell>
          <cell r="AB1014" t="str">
            <v>-</v>
          </cell>
          <cell r="AC1014" t="str">
            <v>-</v>
          </cell>
          <cell r="AD1014" t="str">
            <v>-</v>
          </cell>
          <cell r="AE1014" t="str">
            <v>-</v>
          </cell>
          <cell r="AF1014" t="str">
            <v>-</v>
          </cell>
          <cell r="AG1014" t="str">
            <v>-</v>
          </cell>
          <cell r="AH1014" t="str">
            <v>-</v>
          </cell>
          <cell r="AI1014" t="str">
            <v>-</v>
          </cell>
          <cell r="AJ1014" t="str">
            <v>-</v>
          </cell>
          <cell r="AK1014" t="str">
            <v>-</v>
          </cell>
          <cell r="AL1014" t="str">
            <v>-</v>
          </cell>
          <cell r="AM1014" t="str">
            <v>-</v>
          </cell>
          <cell r="AN1014" t="str">
            <v>-</v>
          </cell>
          <cell r="AO1014" t="str">
            <v>-</v>
          </cell>
          <cell r="AP1014" t="str">
            <v>-</v>
          </cell>
          <cell r="AQ1014" t="str">
            <v>-</v>
          </cell>
          <cell r="AR1014" t="str">
            <v>-</v>
          </cell>
          <cell r="AS1014" t="str">
            <v>-</v>
          </cell>
          <cell r="AT1014" t="str">
            <v>-</v>
          </cell>
          <cell r="AU1014" t="str">
            <v>-</v>
          </cell>
        </row>
        <row r="1015">
          <cell r="A1015" t="str">
            <v>2706-4</v>
          </cell>
          <cell r="B1015">
            <v>2706</v>
          </cell>
          <cell r="C1015" t="str">
            <v>上下水道事業に対する理解や満足度の向上に向けた取組の実施</v>
          </cell>
          <cell r="D1015">
            <v>4</v>
          </cell>
          <cell r="E1015" t="str">
            <v>-</v>
          </cell>
          <cell r="F1015" t="str">
            <v>-</v>
          </cell>
          <cell r="G1015" t="str">
            <v>-</v>
          </cell>
          <cell r="H1015" t="str">
            <v>-</v>
          </cell>
          <cell r="I1015" t="str">
            <v>-</v>
          </cell>
          <cell r="J1015" t="str">
            <v>-</v>
          </cell>
          <cell r="K1015" t="str">
            <v>-</v>
          </cell>
          <cell r="L1015" t="str">
            <v>-</v>
          </cell>
          <cell r="M1015" t="str">
            <v>-</v>
          </cell>
          <cell r="S1015" t="str">
            <v>-</v>
          </cell>
          <cell r="T1015" t="str">
            <v>-</v>
          </cell>
          <cell r="U1015" t="str">
            <v>-</v>
          </cell>
          <cell r="V1015" t="str">
            <v>-</v>
          </cell>
          <cell r="X1015" t="str">
            <v>-</v>
          </cell>
          <cell r="Y1015" t="str">
            <v>-</v>
          </cell>
          <cell r="Z1015" t="str">
            <v>-</v>
          </cell>
          <cell r="AA1015" t="str">
            <v>-</v>
          </cell>
          <cell r="AB1015" t="str">
            <v>-</v>
          </cell>
          <cell r="AC1015" t="str">
            <v>-</v>
          </cell>
          <cell r="AD1015" t="str">
            <v>-</v>
          </cell>
          <cell r="AE1015" t="str">
            <v>-</v>
          </cell>
          <cell r="AF1015" t="str">
            <v>-</v>
          </cell>
          <cell r="AG1015" t="str">
            <v>-</v>
          </cell>
          <cell r="AH1015" t="str">
            <v>-</v>
          </cell>
          <cell r="AI1015" t="str">
            <v>-</v>
          </cell>
          <cell r="AJ1015" t="str">
            <v>-</v>
          </cell>
          <cell r="AK1015" t="str">
            <v>-</v>
          </cell>
          <cell r="AL1015" t="str">
            <v>-</v>
          </cell>
          <cell r="AM1015" t="str">
            <v>-</v>
          </cell>
          <cell r="AN1015" t="str">
            <v>-</v>
          </cell>
          <cell r="AO1015" t="str">
            <v>-</v>
          </cell>
          <cell r="AP1015" t="str">
            <v>-</v>
          </cell>
          <cell r="AQ1015" t="str">
            <v>-</v>
          </cell>
          <cell r="AR1015" t="str">
            <v>-</v>
          </cell>
          <cell r="AS1015" t="str">
            <v>-</v>
          </cell>
          <cell r="AT1015" t="str">
            <v>-</v>
          </cell>
          <cell r="AU1015" t="str">
            <v>-</v>
          </cell>
        </row>
        <row r="1016">
          <cell r="A1016" t="str">
            <v>2706-5</v>
          </cell>
          <cell r="B1016">
            <v>2706</v>
          </cell>
          <cell r="C1016" t="str">
            <v>上下水道事業に対する理解や満足度の向上に向けた取組の実施</v>
          </cell>
          <cell r="D1016">
            <v>5</v>
          </cell>
          <cell r="E1016" t="str">
            <v>-</v>
          </cell>
          <cell r="F1016" t="str">
            <v>-</v>
          </cell>
          <cell r="G1016" t="str">
            <v>-</v>
          </cell>
          <cell r="H1016" t="str">
            <v>-</v>
          </cell>
          <cell r="I1016" t="str">
            <v>-</v>
          </cell>
          <cell r="J1016" t="str">
            <v>-</v>
          </cell>
          <cell r="K1016" t="str">
            <v>-</v>
          </cell>
          <cell r="L1016" t="str">
            <v>-</v>
          </cell>
          <cell r="M1016" t="str">
            <v>-</v>
          </cell>
          <cell r="S1016" t="str">
            <v>-</v>
          </cell>
          <cell r="T1016" t="str">
            <v>-</v>
          </cell>
          <cell r="U1016" t="str">
            <v>-</v>
          </cell>
          <cell r="V1016" t="str">
            <v>-</v>
          </cell>
          <cell r="X1016" t="str">
            <v>-</v>
          </cell>
          <cell r="Y1016" t="str">
            <v>-</v>
          </cell>
          <cell r="Z1016" t="str">
            <v>-</v>
          </cell>
          <cell r="AA1016" t="str">
            <v>-</v>
          </cell>
          <cell r="AB1016" t="str">
            <v>-</v>
          </cell>
          <cell r="AC1016" t="str">
            <v>-</v>
          </cell>
          <cell r="AD1016" t="str">
            <v>-</v>
          </cell>
          <cell r="AE1016" t="str">
            <v>-</v>
          </cell>
          <cell r="AF1016" t="str">
            <v>-</v>
          </cell>
          <cell r="AG1016" t="str">
            <v>-</v>
          </cell>
          <cell r="AH1016" t="str">
            <v>-</v>
          </cell>
          <cell r="AI1016" t="str">
            <v>-</v>
          </cell>
          <cell r="AJ1016" t="str">
            <v>-</v>
          </cell>
          <cell r="AK1016" t="str">
            <v>-</v>
          </cell>
          <cell r="AL1016" t="str">
            <v>-</v>
          </cell>
          <cell r="AM1016" t="str">
            <v>-</v>
          </cell>
          <cell r="AN1016" t="str">
            <v>-</v>
          </cell>
          <cell r="AO1016" t="str">
            <v>-</v>
          </cell>
          <cell r="AP1016" t="str">
            <v>-</v>
          </cell>
          <cell r="AQ1016" t="str">
            <v>-</v>
          </cell>
          <cell r="AR1016" t="str">
            <v>-</v>
          </cell>
          <cell r="AS1016" t="str">
            <v>-</v>
          </cell>
          <cell r="AT1016" t="str">
            <v>-</v>
          </cell>
          <cell r="AU1016" t="str">
            <v>-</v>
          </cell>
        </row>
        <row r="1017">
          <cell r="A1017" t="str">
            <v>2706-6</v>
          </cell>
          <cell r="B1017">
            <v>2706</v>
          </cell>
          <cell r="C1017" t="str">
            <v>上下水道事業に対する理解や満足度の向上に向けた取組の実施</v>
          </cell>
          <cell r="D1017">
            <v>6</v>
          </cell>
          <cell r="E1017" t="str">
            <v>-</v>
          </cell>
          <cell r="F1017" t="str">
            <v>-</v>
          </cell>
          <cell r="G1017" t="str">
            <v>-</v>
          </cell>
          <cell r="H1017" t="str">
            <v>-</v>
          </cell>
          <cell r="I1017" t="str">
            <v>-</v>
          </cell>
          <cell r="J1017" t="str">
            <v>-</v>
          </cell>
          <cell r="K1017" t="str">
            <v>-</v>
          </cell>
          <cell r="L1017" t="str">
            <v>-</v>
          </cell>
          <cell r="M1017" t="str">
            <v>-</v>
          </cell>
          <cell r="S1017" t="str">
            <v>-</v>
          </cell>
          <cell r="T1017" t="str">
            <v>-</v>
          </cell>
          <cell r="U1017" t="str">
            <v>-</v>
          </cell>
          <cell r="V1017" t="str">
            <v>-</v>
          </cell>
          <cell r="X1017" t="str">
            <v>-</v>
          </cell>
          <cell r="Y1017" t="str">
            <v>-</v>
          </cell>
          <cell r="Z1017" t="str">
            <v>-</v>
          </cell>
          <cell r="AA1017" t="str">
            <v>-</v>
          </cell>
          <cell r="AB1017" t="str">
            <v>-</v>
          </cell>
          <cell r="AC1017" t="str">
            <v>-</v>
          </cell>
          <cell r="AD1017" t="str">
            <v>-</v>
          </cell>
          <cell r="AE1017" t="str">
            <v>-</v>
          </cell>
          <cell r="AF1017" t="str">
            <v>-</v>
          </cell>
          <cell r="AG1017" t="str">
            <v>-</v>
          </cell>
          <cell r="AH1017" t="str">
            <v>-</v>
          </cell>
          <cell r="AI1017" t="str">
            <v>-</v>
          </cell>
          <cell r="AJ1017" t="str">
            <v>-</v>
          </cell>
          <cell r="AK1017" t="str">
            <v>-</v>
          </cell>
          <cell r="AL1017" t="str">
            <v>-</v>
          </cell>
          <cell r="AM1017" t="str">
            <v>-</v>
          </cell>
          <cell r="AN1017" t="str">
            <v>-</v>
          </cell>
          <cell r="AO1017" t="str">
            <v>-</v>
          </cell>
          <cell r="AP1017" t="str">
            <v>-</v>
          </cell>
          <cell r="AQ1017" t="str">
            <v>-</v>
          </cell>
          <cell r="AR1017" t="str">
            <v>-</v>
          </cell>
          <cell r="AS1017" t="str">
            <v>-</v>
          </cell>
          <cell r="AT1017" t="str">
            <v>-</v>
          </cell>
          <cell r="AU1017" t="str">
            <v>-</v>
          </cell>
        </row>
        <row r="1018">
          <cell r="A1018" t="str">
            <v>2706-7</v>
          </cell>
          <cell r="B1018">
            <v>2706</v>
          </cell>
          <cell r="C1018" t="str">
            <v>上下水道事業に対する理解や満足度の向上に向けた取組の実施</v>
          </cell>
          <cell r="D1018">
            <v>7</v>
          </cell>
          <cell r="E1018" t="str">
            <v>-</v>
          </cell>
          <cell r="F1018" t="str">
            <v>-</v>
          </cell>
          <cell r="G1018" t="str">
            <v>-</v>
          </cell>
          <cell r="H1018" t="str">
            <v>-</v>
          </cell>
          <cell r="I1018" t="str">
            <v>-</v>
          </cell>
          <cell r="J1018" t="str">
            <v>-</v>
          </cell>
          <cell r="K1018" t="str">
            <v>-</v>
          </cell>
          <cell r="L1018" t="str">
            <v>-</v>
          </cell>
          <cell r="M1018" t="str">
            <v>-</v>
          </cell>
          <cell r="S1018" t="str">
            <v>-</v>
          </cell>
          <cell r="T1018" t="str">
            <v>-</v>
          </cell>
          <cell r="U1018" t="str">
            <v>-</v>
          </cell>
          <cell r="V1018" t="str">
            <v>-</v>
          </cell>
          <cell r="X1018" t="str">
            <v>-</v>
          </cell>
          <cell r="Y1018" t="str">
            <v>-</v>
          </cell>
          <cell r="Z1018" t="str">
            <v>-</v>
          </cell>
          <cell r="AA1018" t="str">
            <v>-</v>
          </cell>
          <cell r="AB1018" t="str">
            <v>-</v>
          </cell>
          <cell r="AC1018" t="str">
            <v>-</v>
          </cell>
          <cell r="AD1018" t="str">
            <v>-</v>
          </cell>
          <cell r="AE1018" t="str">
            <v>-</v>
          </cell>
          <cell r="AF1018" t="str">
            <v>-</v>
          </cell>
          <cell r="AG1018" t="str">
            <v>-</v>
          </cell>
          <cell r="AH1018" t="str">
            <v>-</v>
          </cell>
          <cell r="AI1018" t="str">
            <v>-</v>
          </cell>
          <cell r="AJ1018" t="str">
            <v>-</v>
          </cell>
          <cell r="AK1018" t="str">
            <v>-</v>
          </cell>
          <cell r="AL1018" t="str">
            <v>-</v>
          </cell>
          <cell r="AM1018" t="str">
            <v>-</v>
          </cell>
          <cell r="AN1018" t="str">
            <v>-</v>
          </cell>
          <cell r="AO1018" t="str">
            <v>-</v>
          </cell>
          <cell r="AP1018" t="str">
            <v>-</v>
          </cell>
          <cell r="AQ1018" t="str">
            <v>-</v>
          </cell>
          <cell r="AR1018" t="str">
            <v>-</v>
          </cell>
          <cell r="AS1018" t="str">
            <v>-</v>
          </cell>
          <cell r="AT1018" t="str">
            <v>-</v>
          </cell>
          <cell r="AU1018" t="str">
            <v>-</v>
          </cell>
        </row>
        <row r="1019">
          <cell r="A1019" t="str">
            <v>2706-8</v>
          </cell>
          <cell r="B1019">
            <v>2706</v>
          </cell>
          <cell r="C1019" t="str">
            <v>上下水道事業に対する理解や満足度の向上に向けた取組の実施</v>
          </cell>
          <cell r="D1019">
            <v>8</v>
          </cell>
          <cell r="E1019" t="str">
            <v>-</v>
          </cell>
          <cell r="F1019" t="str">
            <v>-</v>
          </cell>
          <cell r="G1019" t="str">
            <v>-</v>
          </cell>
          <cell r="H1019" t="str">
            <v>-</v>
          </cell>
          <cell r="I1019" t="str">
            <v>-</v>
          </cell>
          <cell r="J1019" t="str">
            <v>-</v>
          </cell>
          <cell r="K1019" t="str">
            <v>-</v>
          </cell>
          <cell r="L1019" t="str">
            <v>-</v>
          </cell>
          <cell r="M1019" t="str">
            <v>-</v>
          </cell>
          <cell r="S1019" t="str">
            <v>-</v>
          </cell>
          <cell r="T1019" t="str">
            <v>-</v>
          </cell>
          <cell r="U1019" t="str">
            <v>-</v>
          </cell>
          <cell r="V1019" t="str">
            <v>-</v>
          </cell>
          <cell r="X1019" t="str">
            <v>-</v>
          </cell>
          <cell r="Y1019" t="str">
            <v>-</v>
          </cell>
          <cell r="Z1019" t="str">
            <v>-</v>
          </cell>
          <cell r="AA1019" t="str">
            <v>-</v>
          </cell>
          <cell r="AB1019" t="str">
            <v>-</v>
          </cell>
          <cell r="AC1019" t="str">
            <v>-</v>
          </cell>
          <cell r="AD1019" t="str">
            <v>-</v>
          </cell>
          <cell r="AE1019" t="str">
            <v>-</v>
          </cell>
          <cell r="AF1019" t="str">
            <v>-</v>
          </cell>
          <cell r="AG1019" t="str">
            <v>-</v>
          </cell>
          <cell r="AH1019" t="str">
            <v>-</v>
          </cell>
          <cell r="AI1019" t="str">
            <v>-</v>
          </cell>
          <cell r="AJ1019" t="str">
            <v>-</v>
          </cell>
          <cell r="AK1019" t="str">
            <v>-</v>
          </cell>
          <cell r="AL1019" t="str">
            <v>-</v>
          </cell>
          <cell r="AM1019" t="str">
            <v>-</v>
          </cell>
          <cell r="AN1019" t="str">
            <v>-</v>
          </cell>
          <cell r="AO1019" t="str">
            <v>-</v>
          </cell>
          <cell r="AP1019" t="str">
            <v>-</v>
          </cell>
          <cell r="AQ1019" t="str">
            <v>-</v>
          </cell>
          <cell r="AR1019" t="str">
            <v>-</v>
          </cell>
          <cell r="AS1019" t="str">
            <v>-</v>
          </cell>
          <cell r="AT1019" t="str">
            <v>-</v>
          </cell>
          <cell r="AU1019" t="str">
            <v>-</v>
          </cell>
        </row>
        <row r="1020">
          <cell r="A1020" t="str">
            <v>2706-9</v>
          </cell>
          <cell r="B1020">
            <v>2706</v>
          </cell>
          <cell r="C1020" t="str">
            <v>上下水道事業に対する理解や満足度の向上に向けた取組の実施</v>
          </cell>
          <cell r="D1020">
            <v>9</v>
          </cell>
          <cell r="E1020" t="str">
            <v>-</v>
          </cell>
          <cell r="F1020" t="str">
            <v>-</v>
          </cell>
          <cell r="G1020" t="str">
            <v>-</v>
          </cell>
          <cell r="H1020" t="str">
            <v>-</v>
          </cell>
          <cell r="I1020" t="str">
            <v>-</v>
          </cell>
          <cell r="J1020" t="str">
            <v>-</v>
          </cell>
          <cell r="K1020" t="str">
            <v>-</v>
          </cell>
          <cell r="L1020" t="str">
            <v>-</v>
          </cell>
          <cell r="M1020" t="str">
            <v>-</v>
          </cell>
          <cell r="S1020" t="str">
            <v>-</v>
          </cell>
          <cell r="T1020" t="str">
            <v>-</v>
          </cell>
          <cell r="U1020" t="str">
            <v>-</v>
          </cell>
          <cell r="V1020" t="str">
            <v>-</v>
          </cell>
          <cell r="X1020" t="str">
            <v>-</v>
          </cell>
          <cell r="Y1020" t="str">
            <v>-</v>
          </cell>
          <cell r="Z1020" t="str">
            <v>-</v>
          </cell>
          <cell r="AA1020" t="str">
            <v>-</v>
          </cell>
          <cell r="AB1020" t="str">
            <v>-</v>
          </cell>
          <cell r="AC1020" t="str">
            <v>-</v>
          </cell>
          <cell r="AD1020" t="str">
            <v>-</v>
          </cell>
          <cell r="AE1020" t="str">
            <v>-</v>
          </cell>
          <cell r="AF1020" t="str">
            <v>-</v>
          </cell>
          <cell r="AG1020" t="str">
            <v>-</v>
          </cell>
          <cell r="AH1020" t="str">
            <v>-</v>
          </cell>
          <cell r="AI1020" t="str">
            <v>-</v>
          </cell>
          <cell r="AJ1020" t="str">
            <v>-</v>
          </cell>
          <cell r="AK1020" t="str">
            <v>-</v>
          </cell>
          <cell r="AL1020" t="str">
            <v>-</v>
          </cell>
          <cell r="AM1020" t="str">
            <v>-</v>
          </cell>
          <cell r="AN1020" t="str">
            <v>-</v>
          </cell>
          <cell r="AO1020" t="str">
            <v>-</v>
          </cell>
          <cell r="AP1020" t="str">
            <v>-</v>
          </cell>
          <cell r="AQ1020" t="str">
            <v>-</v>
          </cell>
          <cell r="AR1020" t="str">
            <v>-</v>
          </cell>
          <cell r="AS1020" t="str">
            <v>-</v>
          </cell>
          <cell r="AT1020" t="str">
            <v>-</v>
          </cell>
          <cell r="AU1020" t="str">
            <v>-</v>
          </cell>
        </row>
        <row r="1021">
          <cell r="A1021" t="str">
            <v>2707-1</v>
          </cell>
          <cell r="B1021">
            <v>2707</v>
          </cell>
          <cell r="C1021" t="str">
            <v>上下水道事業の経営基盤の強化・安定</v>
          </cell>
          <cell r="D1021">
            <v>1</v>
          </cell>
          <cell r="E1021" t="str">
            <v>技術系資格保持者の割合</v>
          </cell>
          <cell r="F1021" t="str">
            <v>％</v>
          </cell>
          <cell r="G1021" t="str">
            <v>上下水道局</v>
          </cell>
          <cell r="H1021" t="str">
            <v>企業力向上推進室</v>
          </cell>
          <cell r="I1021" t="str">
            <v>672-7757</v>
          </cell>
          <cell r="J1021" t="str">
            <v>全技術系職員のうち，業務に関係し，難易度が高い技術系資格(1級施工管理技士，技術士等)を保持している職員の割合</v>
          </cell>
          <cell r="K1021" t="str">
            <v>技術力向上のため，職員の自己研さんによる能力の向上を示す指標</v>
          </cell>
          <cell r="L1021" t="str">
            <v>算出方法：対象資格保持者数/技術系職員数×100
出典：事業担当課調べ</v>
          </cell>
          <cell r="M1021" t="str">
            <v>増加する方が良い指標</v>
          </cell>
          <cell r="N1021">
            <v>36</v>
          </cell>
          <cell r="O1021">
            <v>38</v>
          </cell>
          <cell r="P1021">
            <v>40</v>
          </cell>
          <cell r="Q1021" t="str">
            <v>-</v>
          </cell>
          <cell r="R1021" t="str">
            <v>-</v>
          </cell>
          <cell r="S1021" t="str">
            <v>R4</v>
          </cell>
          <cell r="T1021">
            <v>40</v>
          </cell>
          <cell r="U1021" t="str">
            <v>①既存計画に基づいて算出する目標値</v>
          </cell>
          <cell r="V1021" t="str">
            <v>京都市上下水道事業　中期経営プラン(2018-2022)</v>
          </cell>
          <cell r="W1021">
            <v>36.200000000000003</v>
          </cell>
          <cell r="X1021" t="str">
            <v>-</v>
          </cell>
          <cell r="Y1021" t="str">
            <v>-</v>
          </cell>
          <cell r="Z1021" t="str">
            <v>-</v>
          </cell>
          <cell r="AA1021" t="str">
            <v>-</v>
          </cell>
          <cell r="AB1021">
            <v>1.0055555555555555</v>
          </cell>
          <cell r="AC1021" t="str">
            <v>-</v>
          </cell>
          <cell r="AD1021" t="str">
            <v>-</v>
          </cell>
          <cell r="AE1021" t="str">
            <v>-</v>
          </cell>
          <cell r="AF1021" t="str">
            <v>-</v>
          </cell>
          <cell r="AG1021">
            <v>0.90500000000000003</v>
          </cell>
          <cell r="AH1021" t="str">
            <v>-</v>
          </cell>
          <cell r="AI1021" t="str">
            <v>-</v>
          </cell>
          <cell r="AJ1021" t="str">
            <v>-</v>
          </cell>
          <cell r="AK1021" t="str">
            <v>-</v>
          </cell>
          <cell r="AL1021" t="str">
            <v>-</v>
          </cell>
          <cell r="AM1021" t="str">
            <v>-</v>
          </cell>
          <cell r="AN1021" t="str">
            <v>単年度目標に対する達成度が
a：100％以上
b：90％以上～100％未満
c：80％以上～90％未満
d：70％以上～80％未満
e：70％未満</v>
          </cell>
          <cell r="AO1021" t="str">
            <v>単年度目標に対する達成度が100％以上をaとし，以下10％刻みで基準を設定した。</v>
          </cell>
          <cell r="AP1021" t="str">
            <v>a</v>
          </cell>
          <cell r="AQ1021" t="str">
            <v>-</v>
          </cell>
          <cell r="AR1021" t="str">
            <v>-</v>
          </cell>
          <cell r="AS1021" t="str">
            <v>-</v>
          </cell>
          <cell r="AT1021" t="str">
            <v>-</v>
          </cell>
          <cell r="AU1021">
            <v>1</v>
          </cell>
        </row>
        <row r="1022">
          <cell r="A1022" t="str">
            <v>2707-2</v>
          </cell>
          <cell r="B1022">
            <v>2707</v>
          </cell>
          <cell r="C1022" t="str">
            <v>上下水道事業の経営基盤の強化・安定</v>
          </cell>
          <cell r="D1022">
            <v>2</v>
          </cell>
          <cell r="E1022" t="str">
            <v>水道事業における老朽化した配水管更新の財源となる積立金</v>
          </cell>
          <cell r="F1022" t="str">
            <v>億円</v>
          </cell>
          <cell r="G1022" t="str">
            <v>上下水道局</v>
          </cell>
          <cell r="H1022" t="str">
            <v>経営戦略室</v>
          </cell>
          <cell r="I1022" t="str">
            <v>672-7722</v>
          </cell>
          <cell r="J1022" t="str">
            <v>水道事業における毎年度の当年度純損益のうち，将来の大規模更新や企業債償還等の財源とするために確保する積立金の額</v>
          </cell>
          <cell r="K1022" t="str">
            <v>将来の大規模更新や企業債の償還等のための財源を計画どおり確保できているかを示す指標</v>
          </cell>
          <cell r="L1022" t="str">
            <v>算出方法：当年度純損益-長期前受金戻入益
※ただし，プランに掲げた目標を上回る利益を除く。
出典：上下水道局運営方針</v>
          </cell>
          <cell r="M1022" t="str">
            <v>増加する方が良い指標</v>
          </cell>
          <cell r="N1022">
            <v>19.399999999999999</v>
          </cell>
          <cell r="O1022">
            <v>19</v>
          </cell>
          <cell r="P1022">
            <v>18.5</v>
          </cell>
          <cell r="Q1022" t="str">
            <v>-</v>
          </cell>
          <cell r="R1022" t="str">
            <v>-</v>
          </cell>
          <cell r="S1022" t="str">
            <v>R4</v>
          </cell>
          <cell r="T1022">
            <v>100</v>
          </cell>
          <cell r="U1022" t="str">
            <v>①既存計画に基づいて算出する目標値</v>
          </cell>
          <cell r="V1022" t="str">
            <v>京都市上下水道事業　中期経営プラン(2018-2022)</v>
          </cell>
          <cell r="W1022">
            <v>16.600000000000001</v>
          </cell>
          <cell r="X1022" t="str">
            <v>-</v>
          </cell>
          <cell r="Y1022" t="str">
            <v>-</v>
          </cell>
          <cell r="Z1022" t="str">
            <v>-</v>
          </cell>
          <cell r="AA1022" t="str">
            <v>-</v>
          </cell>
          <cell r="AB1022">
            <v>0.85567010309278368</v>
          </cell>
          <cell r="AC1022" t="str">
            <v>-</v>
          </cell>
          <cell r="AD1022" t="str">
            <v>-</v>
          </cell>
          <cell r="AE1022" t="str">
            <v>-</v>
          </cell>
          <cell r="AF1022" t="str">
            <v>-</v>
          </cell>
          <cell r="AG1022">
            <v>0.59800000000000009</v>
          </cell>
          <cell r="AH1022" t="str">
            <v>-</v>
          </cell>
          <cell r="AI1022" t="str">
            <v>-</v>
          </cell>
          <cell r="AJ1022" t="str">
            <v>-</v>
          </cell>
          <cell r="AK1022" t="str">
            <v>-</v>
          </cell>
          <cell r="AL1022" t="str">
            <v>-</v>
          </cell>
          <cell r="AM1022" t="str">
            <v>中長期目標達成度は，中長期目標（R4までの累計:100億円）に対するH30年度以降の累計額の達成度
H30：22.2億円
R元：21.0億円
R2：16.6億円
H30年度以降の累計：59.8億円</v>
          </cell>
          <cell r="AN1022" t="str">
            <v>最新数値が
a：目標値の100％
b：目標値の80～99％
c：目標値の50～79％
d：目標値の30～49％
e：目標値の29％以下</v>
          </cell>
          <cell r="AO1022" t="str">
            <v>単年度目標に対する達成度が100%をaとし，以下5段階で基準を設定した。</v>
          </cell>
          <cell r="AP1022" t="str">
            <v>b</v>
          </cell>
          <cell r="AQ1022" t="str">
            <v>-</v>
          </cell>
          <cell r="AR1022" t="str">
            <v>-</v>
          </cell>
          <cell r="AS1022" t="str">
            <v>-</v>
          </cell>
          <cell r="AT1022" t="str">
            <v>-</v>
          </cell>
          <cell r="AU1022">
            <v>1</v>
          </cell>
        </row>
        <row r="1023">
          <cell r="A1023" t="str">
            <v>2707-3</v>
          </cell>
          <cell r="B1023">
            <v>2707</v>
          </cell>
          <cell r="C1023" t="str">
            <v>上下水道事業の経営基盤の強化・安定</v>
          </cell>
          <cell r="D1023">
            <v>3</v>
          </cell>
          <cell r="E1023" t="str">
            <v>下水道事業における将来の大規模更新等に備えた積立金</v>
          </cell>
          <cell r="F1023" t="str">
            <v>億円</v>
          </cell>
          <cell r="G1023" t="str">
            <v>上下水道局</v>
          </cell>
          <cell r="H1023" t="str">
            <v>経営戦略室</v>
          </cell>
          <cell r="I1023" t="str">
            <v>672-7814</v>
          </cell>
          <cell r="J1023" t="str">
            <v>下水道事業における毎年度の当年度純損益のうち，将来の大規模更新や企業債償還等の財源とするために確保する積立金の額</v>
          </cell>
          <cell r="K1023" t="str">
            <v>将来の大規模更新や企業債の償還等のための財源を計画どおり確保できているかを示す指標</v>
          </cell>
          <cell r="L1023" t="str">
            <v>算出方法：当年度純損益-長期前受金戻入益(国庫補助金に係るものを除く。)
※ただし，プランに掲げた目標を上回る利益を除く。
出典：上下水道局運営方針</v>
          </cell>
          <cell r="M1023" t="str">
            <v>増加する方が良い指標</v>
          </cell>
          <cell r="N1023">
            <v>31.5</v>
          </cell>
          <cell r="O1023">
            <v>31.8</v>
          </cell>
          <cell r="P1023">
            <v>29.8</v>
          </cell>
          <cell r="Q1023" t="str">
            <v>-</v>
          </cell>
          <cell r="R1023" t="str">
            <v>-</v>
          </cell>
          <cell r="S1023" t="str">
            <v>R4</v>
          </cell>
          <cell r="T1023">
            <v>160.19999999999999</v>
          </cell>
          <cell r="U1023" t="str">
            <v>①既存計画に基づいて算出する目標値</v>
          </cell>
          <cell r="V1023" t="str">
            <v>京都市上下水道事業　中期経営プラン(2018-2022)</v>
          </cell>
          <cell r="W1023">
            <v>22.1</v>
          </cell>
          <cell r="X1023" t="str">
            <v>-</v>
          </cell>
          <cell r="Y1023" t="str">
            <v>-</v>
          </cell>
          <cell r="Z1023" t="str">
            <v>-</v>
          </cell>
          <cell r="AA1023" t="str">
            <v>-</v>
          </cell>
          <cell r="AB1023">
            <v>0.70158730158730165</v>
          </cell>
          <cell r="AC1023" t="str">
            <v>-</v>
          </cell>
          <cell r="AD1023" t="str">
            <v>-</v>
          </cell>
          <cell r="AE1023" t="str">
            <v>-</v>
          </cell>
          <cell r="AF1023" t="str">
            <v>-</v>
          </cell>
          <cell r="AG1023">
            <v>0.55680399500624211</v>
          </cell>
          <cell r="AH1023" t="str">
            <v>-</v>
          </cell>
          <cell r="AI1023" t="str">
            <v>-</v>
          </cell>
          <cell r="AJ1023" t="str">
            <v>-</v>
          </cell>
          <cell r="AK1023" t="str">
            <v>-</v>
          </cell>
          <cell r="AL1023" t="str">
            <v>-</v>
          </cell>
          <cell r="AM1023" t="str">
            <v>中長期目標達成度は，中長期目標（R4までの累計:160億円）に対するH30年度以降の累計額の達成度
H30：32.6億円
R元：34.5億円
R2:22.1億円
H30年度以降の累計：89.2憶円</v>
          </cell>
          <cell r="AN1023" t="str">
            <v>最新数値が
a：目標値の100％
b：目標値の80～99％
c：目標値の50～79％
d：目標値の30～49％
e：目標値の29％以下</v>
          </cell>
          <cell r="AO1023" t="str">
            <v>単年度目標に対する達成度が100%をaとし，以下5段階で基準を設定した。</v>
          </cell>
          <cell r="AP1023" t="str">
            <v>c</v>
          </cell>
          <cell r="AQ1023" t="str">
            <v>-</v>
          </cell>
          <cell r="AR1023" t="str">
            <v>-</v>
          </cell>
          <cell r="AS1023" t="str">
            <v>-</v>
          </cell>
          <cell r="AT1023" t="str">
            <v>-</v>
          </cell>
          <cell r="AU1023">
            <v>1</v>
          </cell>
        </row>
        <row r="1024">
          <cell r="A1024" t="str">
            <v>2707-4</v>
          </cell>
          <cell r="B1024">
            <v>2707</v>
          </cell>
          <cell r="C1024" t="str">
            <v>上下水道事業の経営基盤の強化・安定</v>
          </cell>
          <cell r="D1024">
            <v>4</v>
          </cell>
          <cell r="E1024" t="str">
            <v>上下水道事業の企業債残高の削減額</v>
          </cell>
          <cell r="F1024" t="str">
            <v>億円</v>
          </cell>
          <cell r="G1024" t="str">
            <v>上下水道局</v>
          </cell>
          <cell r="H1024" t="str">
            <v>経営戦略室</v>
          </cell>
          <cell r="I1024" t="str">
            <v>672-7814</v>
          </cell>
          <cell r="J1024" t="str">
            <v>上下水道事業における毎年度の目標とする企業債残高</v>
          </cell>
          <cell r="K1024" t="str">
            <v>経営を圧迫する企業債残高(借金)について，起債発行額の抑制等を通じて計画どおり削減できているかを示す指標</v>
          </cell>
          <cell r="L1024" t="str">
            <v>算出方法：前年度末の企業債残高-当年度末の企業債残高
出典：上下水道局運営方針</v>
          </cell>
          <cell r="M1024" t="str">
            <v>増加する方が良い指標</v>
          </cell>
          <cell r="N1024">
            <v>99</v>
          </cell>
          <cell r="O1024">
            <v>96</v>
          </cell>
          <cell r="P1024">
            <v>108</v>
          </cell>
          <cell r="Q1024" t="str">
            <v>-</v>
          </cell>
          <cell r="R1024" t="str">
            <v>-</v>
          </cell>
          <cell r="S1024" t="str">
            <v>R4</v>
          </cell>
          <cell r="T1024">
            <v>691</v>
          </cell>
          <cell r="U1024" t="str">
            <v>①既存計画に基づいて算出する目標値</v>
          </cell>
          <cell r="V1024" t="str">
            <v>京都市上下水道事業　中期経営プラン(2018-2022)</v>
          </cell>
          <cell r="W1024">
            <v>136</v>
          </cell>
          <cell r="X1024" t="str">
            <v>-</v>
          </cell>
          <cell r="Y1024" t="str">
            <v>-</v>
          </cell>
          <cell r="Z1024" t="str">
            <v>-</v>
          </cell>
          <cell r="AA1024" t="str">
            <v>-</v>
          </cell>
          <cell r="AB1024">
            <v>1.3737373737373737</v>
          </cell>
          <cell r="AC1024" t="str">
            <v>-</v>
          </cell>
          <cell r="AD1024" t="str">
            <v>-</v>
          </cell>
          <cell r="AE1024" t="str">
            <v>-</v>
          </cell>
          <cell r="AF1024" t="str">
            <v>-</v>
          </cell>
          <cell r="AG1024">
            <v>0.82633863965267729</v>
          </cell>
          <cell r="AH1024" t="str">
            <v>-</v>
          </cell>
          <cell r="AI1024" t="str">
            <v>-</v>
          </cell>
          <cell r="AJ1024" t="str">
            <v>-</v>
          </cell>
          <cell r="AK1024" t="str">
            <v>-</v>
          </cell>
          <cell r="AL1024" t="str">
            <v>-</v>
          </cell>
          <cell r="AM1024" t="str">
            <v>中長期目標達成度は，中長期目標（R4までの累計:691億円）に対するH30年度以降の累計額の達成度
H30：284億円
R元：151億円
R2:136億円
H30年度以降の累計：571億円</v>
          </cell>
          <cell r="AN1024" t="str">
            <v>最新数値の目標値に対する達成度が
a：目標値の100％以上
b：目標値の80～99％
c：目標値の50～79％
d：目標値の30～49％
e：目標値の29％以下</v>
          </cell>
          <cell r="AO1024" t="str">
            <v>目標値を上回る可能性があるため，単年度目標に対する達成度が100%以上をaとし，以下5段階で基準を設定した。</v>
          </cell>
          <cell r="AP1024" t="str">
            <v>a</v>
          </cell>
          <cell r="AQ1024" t="str">
            <v>-</v>
          </cell>
          <cell r="AR1024" t="str">
            <v>-</v>
          </cell>
          <cell r="AS1024" t="str">
            <v>-</v>
          </cell>
          <cell r="AT1024" t="str">
            <v>-</v>
          </cell>
          <cell r="AU1024">
            <v>1</v>
          </cell>
        </row>
        <row r="1025">
          <cell r="A1025" t="str">
            <v>2707-5</v>
          </cell>
          <cell r="B1025">
            <v>2707</v>
          </cell>
          <cell r="C1025" t="str">
            <v>上下水道事業の経営基盤の強化・安定</v>
          </cell>
          <cell r="D1025">
            <v>5</v>
          </cell>
          <cell r="E1025" t="str">
            <v>-</v>
          </cell>
          <cell r="F1025" t="str">
            <v>-</v>
          </cell>
          <cell r="G1025" t="str">
            <v>-</v>
          </cell>
          <cell r="H1025" t="str">
            <v>-</v>
          </cell>
          <cell r="I1025" t="str">
            <v>-</v>
          </cell>
          <cell r="J1025" t="str">
            <v>-</v>
          </cell>
          <cell r="K1025" t="str">
            <v>-</v>
          </cell>
          <cell r="L1025" t="str">
            <v>-</v>
          </cell>
          <cell r="M1025" t="str">
            <v>-</v>
          </cell>
          <cell r="S1025" t="str">
            <v>-</v>
          </cell>
          <cell r="T1025" t="str">
            <v>-</v>
          </cell>
          <cell r="U1025" t="str">
            <v>-</v>
          </cell>
          <cell r="V1025" t="str">
            <v>-</v>
          </cell>
          <cell r="X1025" t="str">
            <v>-</v>
          </cell>
          <cell r="Y1025" t="str">
            <v>-</v>
          </cell>
          <cell r="Z1025" t="str">
            <v>-</v>
          </cell>
          <cell r="AA1025" t="str">
            <v>-</v>
          </cell>
          <cell r="AB1025" t="str">
            <v>-</v>
          </cell>
          <cell r="AC1025" t="str">
            <v>-</v>
          </cell>
          <cell r="AD1025" t="str">
            <v>-</v>
          </cell>
          <cell r="AE1025" t="str">
            <v>-</v>
          </cell>
          <cell r="AF1025" t="str">
            <v>-</v>
          </cell>
          <cell r="AG1025" t="str">
            <v>-</v>
          </cell>
          <cell r="AH1025" t="str">
            <v>-</v>
          </cell>
          <cell r="AI1025" t="str">
            <v>-</v>
          </cell>
          <cell r="AJ1025" t="str">
            <v>-</v>
          </cell>
          <cell r="AK1025" t="str">
            <v>-</v>
          </cell>
          <cell r="AL1025" t="str">
            <v>-</v>
          </cell>
          <cell r="AM1025" t="str">
            <v>-</v>
          </cell>
          <cell r="AN1025" t="str">
            <v>-</v>
          </cell>
          <cell r="AO1025" t="str">
            <v>-</v>
          </cell>
          <cell r="AP1025" t="str">
            <v>-</v>
          </cell>
          <cell r="AQ1025" t="str">
            <v>-</v>
          </cell>
          <cell r="AR1025" t="str">
            <v>-</v>
          </cell>
          <cell r="AS1025" t="str">
            <v>-</v>
          </cell>
          <cell r="AT1025" t="str">
            <v>-</v>
          </cell>
          <cell r="AU1025" t="str">
            <v>-</v>
          </cell>
        </row>
        <row r="1026">
          <cell r="A1026" t="str">
            <v>2707-6</v>
          </cell>
          <cell r="B1026">
            <v>2707</v>
          </cell>
          <cell r="C1026" t="str">
            <v>上下水道事業の経営基盤の強化・安定</v>
          </cell>
          <cell r="D1026">
            <v>6</v>
          </cell>
          <cell r="E1026" t="str">
            <v>-</v>
          </cell>
          <cell r="F1026" t="str">
            <v>-</v>
          </cell>
          <cell r="G1026" t="str">
            <v>-</v>
          </cell>
          <cell r="H1026" t="str">
            <v>-</v>
          </cell>
          <cell r="I1026" t="str">
            <v>-</v>
          </cell>
          <cell r="J1026" t="str">
            <v>-</v>
          </cell>
          <cell r="K1026" t="str">
            <v>-</v>
          </cell>
          <cell r="L1026" t="str">
            <v>-</v>
          </cell>
          <cell r="M1026" t="str">
            <v>-</v>
          </cell>
          <cell r="S1026" t="str">
            <v>-</v>
          </cell>
          <cell r="T1026" t="str">
            <v>-</v>
          </cell>
          <cell r="U1026" t="str">
            <v>-</v>
          </cell>
          <cell r="V1026" t="str">
            <v>-</v>
          </cell>
          <cell r="X1026" t="str">
            <v>-</v>
          </cell>
          <cell r="Y1026" t="str">
            <v>-</v>
          </cell>
          <cell r="Z1026" t="str">
            <v>-</v>
          </cell>
          <cell r="AA1026" t="str">
            <v>-</v>
          </cell>
          <cell r="AB1026" t="str">
            <v>-</v>
          </cell>
          <cell r="AC1026" t="str">
            <v>-</v>
          </cell>
          <cell r="AD1026" t="str">
            <v>-</v>
          </cell>
          <cell r="AE1026" t="str">
            <v>-</v>
          </cell>
          <cell r="AF1026" t="str">
            <v>-</v>
          </cell>
          <cell r="AG1026" t="str">
            <v>-</v>
          </cell>
          <cell r="AH1026" t="str">
            <v>-</v>
          </cell>
          <cell r="AI1026" t="str">
            <v>-</v>
          </cell>
          <cell r="AJ1026" t="str">
            <v>-</v>
          </cell>
          <cell r="AK1026" t="str">
            <v>-</v>
          </cell>
          <cell r="AL1026" t="str">
            <v>-</v>
          </cell>
          <cell r="AM1026" t="str">
            <v>-</v>
          </cell>
          <cell r="AN1026" t="str">
            <v>-</v>
          </cell>
          <cell r="AO1026" t="str">
            <v>-</v>
          </cell>
          <cell r="AP1026" t="str">
            <v>-</v>
          </cell>
          <cell r="AQ1026" t="str">
            <v>-</v>
          </cell>
          <cell r="AR1026" t="str">
            <v>-</v>
          </cell>
          <cell r="AS1026" t="str">
            <v>-</v>
          </cell>
          <cell r="AT1026" t="str">
            <v>-</v>
          </cell>
          <cell r="AU1026" t="str">
            <v>-</v>
          </cell>
        </row>
        <row r="1027">
          <cell r="A1027" t="str">
            <v>2707-7</v>
          </cell>
          <cell r="B1027">
            <v>2707</v>
          </cell>
          <cell r="C1027" t="str">
            <v>上下水道事業の経営基盤の強化・安定</v>
          </cell>
          <cell r="D1027">
            <v>7</v>
          </cell>
          <cell r="E1027" t="str">
            <v>-</v>
          </cell>
          <cell r="F1027" t="str">
            <v>-</v>
          </cell>
          <cell r="G1027" t="str">
            <v>-</v>
          </cell>
          <cell r="H1027" t="str">
            <v>-</v>
          </cell>
          <cell r="I1027" t="str">
            <v>-</v>
          </cell>
          <cell r="J1027" t="str">
            <v>-</v>
          </cell>
          <cell r="K1027" t="str">
            <v>-</v>
          </cell>
          <cell r="L1027" t="str">
            <v>-</v>
          </cell>
          <cell r="M1027" t="str">
            <v>-</v>
          </cell>
          <cell r="S1027" t="str">
            <v>-</v>
          </cell>
          <cell r="T1027" t="str">
            <v>-</v>
          </cell>
          <cell r="U1027" t="str">
            <v>-</v>
          </cell>
          <cell r="V1027" t="str">
            <v>-</v>
          </cell>
          <cell r="X1027" t="str">
            <v>-</v>
          </cell>
          <cell r="Y1027" t="str">
            <v>-</v>
          </cell>
          <cell r="Z1027" t="str">
            <v>-</v>
          </cell>
          <cell r="AA1027" t="str">
            <v>-</v>
          </cell>
          <cell r="AB1027" t="str">
            <v>-</v>
          </cell>
          <cell r="AC1027" t="str">
            <v>-</v>
          </cell>
          <cell r="AD1027" t="str">
            <v>-</v>
          </cell>
          <cell r="AE1027" t="str">
            <v>-</v>
          </cell>
          <cell r="AF1027" t="str">
            <v>-</v>
          </cell>
          <cell r="AG1027" t="str">
            <v>-</v>
          </cell>
          <cell r="AH1027" t="str">
            <v>-</v>
          </cell>
          <cell r="AI1027" t="str">
            <v>-</v>
          </cell>
          <cell r="AJ1027" t="str">
            <v>-</v>
          </cell>
          <cell r="AK1027" t="str">
            <v>-</v>
          </cell>
          <cell r="AL1027" t="str">
            <v>-</v>
          </cell>
          <cell r="AM1027" t="str">
            <v>-</v>
          </cell>
          <cell r="AN1027" t="str">
            <v>-</v>
          </cell>
          <cell r="AO1027" t="str">
            <v>-</v>
          </cell>
          <cell r="AP1027" t="str">
            <v>-</v>
          </cell>
          <cell r="AQ1027" t="str">
            <v>-</v>
          </cell>
          <cell r="AR1027" t="str">
            <v>-</v>
          </cell>
          <cell r="AS1027" t="str">
            <v>-</v>
          </cell>
          <cell r="AT1027" t="str">
            <v>-</v>
          </cell>
          <cell r="AU1027" t="str">
            <v>-</v>
          </cell>
        </row>
        <row r="1028">
          <cell r="A1028" t="str">
            <v>2707-8</v>
          </cell>
          <cell r="B1028">
            <v>2707</v>
          </cell>
          <cell r="C1028" t="str">
            <v>上下水道事業の経営基盤の強化・安定</v>
          </cell>
          <cell r="D1028">
            <v>8</v>
          </cell>
          <cell r="E1028" t="str">
            <v>-</v>
          </cell>
          <cell r="F1028" t="str">
            <v>-</v>
          </cell>
          <cell r="G1028" t="str">
            <v>-</v>
          </cell>
          <cell r="H1028" t="str">
            <v>-</v>
          </cell>
          <cell r="I1028" t="str">
            <v>-</v>
          </cell>
          <cell r="J1028" t="str">
            <v>-</v>
          </cell>
          <cell r="K1028" t="str">
            <v>-</v>
          </cell>
          <cell r="L1028" t="str">
            <v>-</v>
          </cell>
          <cell r="M1028" t="str">
            <v>-</v>
          </cell>
          <cell r="S1028" t="str">
            <v>-</v>
          </cell>
          <cell r="T1028" t="str">
            <v>-</v>
          </cell>
          <cell r="U1028" t="str">
            <v>-</v>
          </cell>
          <cell r="V1028" t="str">
            <v>-</v>
          </cell>
          <cell r="X1028" t="str">
            <v>-</v>
          </cell>
          <cell r="Y1028" t="str">
            <v>-</v>
          </cell>
          <cell r="Z1028" t="str">
            <v>-</v>
          </cell>
          <cell r="AA1028" t="str">
            <v>-</v>
          </cell>
          <cell r="AB1028" t="str">
            <v>-</v>
          </cell>
          <cell r="AC1028" t="str">
            <v>-</v>
          </cell>
          <cell r="AD1028" t="str">
            <v>-</v>
          </cell>
          <cell r="AE1028" t="str">
            <v>-</v>
          </cell>
          <cell r="AF1028" t="str">
            <v>-</v>
          </cell>
          <cell r="AG1028" t="str">
            <v>-</v>
          </cell>
          <cell r="AH1028" t="str">
            <v>-</v>
          </cell>
          <cell r="AI1028" t="str">
            <v>-</v>
          </cell>
          <cell r="AJ1028" t="str">
            <v>-</v>
          </cell>
          <cell r="AK1028" t="str">
            <v>-</v>
          </cell>
          <cell r="AL1028" t="str">
            <v>-</v>
          </cell>
          <cell r="AM1028" t="str">
            <v>-</v>
          </cell>
          <cell r="AN1028" t="str">
            <v>-</v>
          </cell>
          <cell r="AO1028" t="str">
            <v>-</v>
          </cell>
          <cell r="AP1028" t="str">
            <v>-</v>
          </cell>
          <cell r="AQ1028" t="str">
            <v>-</v>
          </cell>
          <cell r="AR1028" t="str">
            <v>-</v>
          </cell>
          <cell r="AS1028" t="str">
            <v>-</v>
          </cell>
          <cell r="AT1028" t="str">
            <v>-</v>
          </cell>
          <cell r="AU1028" t="str">
            <v>-</v>
          </cell>
        </row>
        <row r="1029">
          <cell r="A1029" t="str">
            <v>2707-9</v>
          </cell>
          <cell r="B1029">
            <v>2707</v>
          </cell>
          <cell r="C1029" t="str">
            <v>上下水道事業の経営基盤の強化・安定</v>
          </cell>
          <cell r="D1029">
            <v>9</v>
          </cell>
          <cell r="E1029" t="str">
            <v>-</v>
          </cell>
          <cell r="F1029" t="str">
            <v>-</v>
          </cell>
          <cell r="G1029" t="str">
            <v>-</v>
          </cell>
          <cell r="H1029" t="str">
            <v>-</v>
          </cell>
          <cell r="I1029" t="str">
            <v>-</v>
          </cell>
          <cell r="J1029" t="str">
            <v>-</v>
          </cell>
          <cell r="K1029" t="str">
            <v>-</v>
          </cell>
          <cell r="L1029" t="str">
            <v>-</v>
          </cell>
          <cell r="M1029" t="str">
            <v>-</v>
          </cell>
          <cell r="S1029" t="str">
            <v>-</v>
          </cell>
          <cell r="T1029" t="str">
            <v>-</v>
          </cell>
          <cell r="U1029" t="str">
            <v>-</v>
          </cell>
          <cell r="V1029" t="str">
            <v>-</v>
          </cell>
          <cell r="X1029" t="str">
            <v>-</v>
          </cell>
          <cell r="Y1029" t="str">
            <v>-</v>
          </cell>
          <cell r="Z1029" t="str">
            <v>-</v>
          </cell>
          <cell r="AA1029" t="str">
            <v>-</v>
          </cell>
          <cell r="AB1029" t="str">
            <v>-</v>
          </cell>
          <cell r="AC1029" t="str">
            <v>-</v>
          </cell>
          <cell r="AD1029" t="str">
            <v>-</v>
          </cell>
          <cell r="AE1029" t="str">
            <v>-</v>
          </cell>
          <cell r="AF1029" t="str">
            <v>-</v>
          </cell>
          <cell r="AG1029" t="str">
            <v>-</v>
          </cell>
          <cell r="AH1029" t="str">
            <v>-</v>
          </cell>
          <cell r="AI1029" t="str">
            <v>-</v>
          </cell>
          <cell r="AJ1029" t="str">
            <v>-</v>
          </cell>
          <cell r="AK1029" t="str">
            <v>-</v>
          </cell>
          <cell r="AL1029" t="str">
            <v>-</v>
          </cell>
          <cell r="AM1029" t="str">
            <v>-</v>
          </cell>
          <cell r="AN1029" t="str">
            <v>-</v>
          </cell>
          <cell r="AO1029" t="str">
            <v>-</v>
          </cell>
          <cell r="AP1029" t="str">
            <v>-</v>
          </cell>
          <cell r="AQ1029" t="str">
            <v>-</v>
          </cell>
          <cell r="AR1029" t="str">
            <v>-</v>
          </cell>
          <cell r="AS1029" t="str">
            <v>-</v>
          </cell>
          <cell r="AT1029" t="str">
            <v>-</v>
          </cell>
          <cell r="AU1029" t="str">
            <v>-</v>
          </cell>
        </row>
      </sheetData>
      <sheetData sheetId="7">
        <row r="2">
          <cell r="Y2" t="str">
            <v>評価</v>
          </cell>
          <cell r="AI2" t="str">
            <v>評価</v>
          </cell>
          <cell r="AS2" t="str">
            <v>評価</v>
          </cell>
          <cell r="BC2" t="str">
            <v>評価</v>
          </cell>
        </row>
        <row r="3">
          <cell r="A3" t="str">
            <v>1-1</v>
          </cell>
          <cell r="B3">
            <v>1</v>
          </cell>
          <cell r="C3" t="str">
            <v>環境</v>
          </cell>
          <cell r="D3">
            <v>1</v>
          </cell>
          <cell r="E3" t="str">
            <v>環境に配慮した行動を実践する社会になってきている。</v>
          </cell>
          <cell r="F3">
            <v>44</v>
          </cell>
          <cell r="G3">
            <v>261</v>
          </cell>
          <cell r="H3">
            <v>158</v>
          </cell>
          <cell r="I3">
            <v>86</v>
          </cell>
          <cell r="J3">
            <v>38</v>
          </cell>
          <cell r="K3">
            <v>8</v>
          </cell>
          <cell r="L3">
            <v>595</v>
          </cell>
          <cell r="M3">
            <v>587</v>
          </cell>
          <cell r="N3">
            <v>0.31856899488926749</v>
          </cell>
          <cell r="O3" t="str">
            <v>b</v>
          </cell>
          <cell r="V3" t="str">
            <v>-</v>
          </cell>
          <cell r="W3" t="str">
            <v>-</v>
          </cell>
          <cell r="X3" t="str">
            <v>-</v>
          </cell>
          <cell r="Y3" t="str">
            <v>-</v>
          </cell>
          <cell r="AF3" t="str">
            <v>-</v>
          </cell>
          <cell r="AG3" t="str">
            <v>-</v>
          </cell>
          <cell r="AH3" t="str">
            <v>-</v>
          </cell>
          <cell r="AI3" t="str">
            <v>-</v>
          </cell>
          <cell r="AP3" t="str">
            <v>-</v>
          </cell>
          <cell r="AQ3" t="str">
            <v>-</v>
          </cell>
          <cell r="AR3" t="str">
            <v>-</v>
          </cell>
          <cell r="AS3" t="str">
            <v>-</v>
          </cell>
          <cell r="AZ3" t="str">
            <v>-</v>
          </cell>
          <cell r="BA3" t="str">
            <v>-</v>
          </cell>
          <cell r="BB3" t="str">
            <v>-</v>
          </cell>
          <cell r="BC3" t="str">
            <v>-</v>
          </cell>
        </row>
        <row r="4">
          <cell r="A4" t="str">
            <v>1-2</v>
          </cell>
          <cell r="B4">
            <v>1</v>
          </cell>
          <cell r="C4" t="str">
            <v>環境</v>
          </cell>
          <cell r="D4">
            <v>2</v>
          </cell>
          <cell r="E4" t="str">
            <v>様々な生き物が生息する良好な自然環境が保たれている。</v>
          </cell>
          <cell r="F4">
            <v>76</v>
          </cell>
          <cell r="G4">
            <v>197</v>
          </cell>
          <cell r="H4">
            <v>166</v>
          </cell>
          <cell r="I4">
            <v>118</v>
          </cell>
          <cell r="J4">
            <v>21</v>
          </cell>
          <cell r="K4">
            <v>10</v>
          </cell>
          <cell r="L4">
            <v>588</v>
          </cell>
          <cell r="M4">
            <v>578</v>
          </cell>
          <cell r="N4">
            <v>0.32698961937716264</v>
          </cell>
          <cell r="O4" t="str">
            <v>b</v>
          </cell>
          <cell r="V4" t="str">
            <v>-</v>
          </cell>
          <cell r="W4" t="str">
            <v>-</v>
          </cell>
          <cell r="X4" t="str">
            <v>-</v>
          </cell>
          <cell r="Y4" t="str">
            <v>-</v>
          </cell>
          <cell r="AF4" t="str">
            <v>-</v>
          </cell>
          <cell r="AG4" t="str">
            <v>-</v>
          </cell>
          <cell r="AH4" t="str">
            <v>-</v>
          </cell>
          <cell r="AI4" t="str">
            <v>-</v>
          </cell>
          <cell r="AP4" t="str">
            <v>-</v>
          </cell>
          <cell r="AQ4" t="str">
            <v>-</v>
          </cell>
          <cell r="AR4" t="str">
            <v>-</v>
          </cell>
          <cell r="AS4" t="str">
            <v>-</v>
          </cell>
          <cell r="AZ4" t="str">
            <v>-</v>
          </cell>
          <cell r="BA4" t="str">
            <v>-</v>
          </cell>
          <cell r="BB4" t="str">
            <v>-</v>
          </cell>
          <cell r="BC4" t="str">
            <v>-</v>
          </cell>
        </row>
        <row r="5">
          <cell r="A5" t="str">
            <v>1-3</v>
          </cell>
          <cell r="B5">
            <v>1</v>
          </cell>
          <cell r="C5" t="str">
            <v>環境</v>
          </cell>
          <cell r="D5">
            <v>3</v>
          </cell>
          <cell r="E5" t="str">
            <v>マイバッグの利用やごみの分別・リサイクルの徹底など，ごみの出ないくらしと事業活動が広がっている。</v>
          </cell>
          <cell r="F5">
            <v>115</v>
          </cell>
          <cell r="G5">
            <v>318</v>
          </cell>
          <cell r="H5">
            <v>88</v>
          </cell>
          <cell r="I5">
            <v>54</v>
          </cell>
          <cell r="J5">
            <v>13</v>
          </cell>
          <cell r="K5">
            <v>7</v>
          </cell>
          <cell r="L5">
            <v>595</v>
          </cell>
          <cell r="M5">
            <v>588</v>
          </cell>
          <cell r="N5">
            <v>0.79591836734693877</v>
          </cell>
          <cell r="O5" t="str">
            <v>b</v>
          </cell>
          <cell r="V5" t="str">
            <v>-</v>
          </cell>
          <cell r="W5" t="str">
            <v>-</v>
          </cell>
          <cell r="X5" t="str">
            <v>-</v>
          </cell>
          <cell r="Y5" t="str">
            <v>-</v>
          </cell>
          <cell r="AF5" t="str">
            <v>-</v>
          </cell>
          <cell r="AG5" t="str">
            <v>-</v>
          </cell>
          <cell r="AH5" t="str">
            <v>-</v>
          </cell>
          <cell r="AI5" t="str">
            <v>-</v>
          </cell>
          <cell r="AP5" t="str">
            <v>-</v>
          </cell>
          <cell r="AQ5" t="str">
            <v>-</v>
          </cell>
          <cell r="AR5" t="str">
            <v>-</v>
          </cell>
          <cell r="AS5" t="str">
            <v>-</v>
          </cell>
          <cell r="AZ5" t="str">
            <v>-</v>
          </cell>
          <cell r="BA5" t="str">
            <v>-</v>
          </cell>
          <cell r="BB5" t="str">
            <v>-</v>
          </cell>
          <cell r="BC5" t="str">
            <v>-</v>
          </cell>
        </row>
        <row r="6">
          <cell r="A6" t="str">
            <v>1-4</v>
          </cell>
          <cell r="B6">
            <v>1</v>
          </cell>
          <cell r="C6" t="str">
            <v>環境</v>
          </cell>
          <cell r="D6">
            <v>4</v>
          </cell>
          <cell r="E6" t="str">
            <v>暮らしの中で、環境について学び、実践する人が世代を問わず増えてきている。</v>
          </cell>
          <cell r="F6">
            <v>31</v>
          </cell>
          <cell r="G6">
            <v>147</v>
          </cell>
          <cell r="H6">
            <v>193</v>
          </cell>
          <cell r="I6">
            <v>158</v>
          </cell>
          <cell r="J6">
            <v>42</v>
          </cell>
          <cell r="K6">
            <v>17</v>
          </cell>
          <cell r="L6">
            <v>588</v>
          </cell>
          <cell r="M6">
            <v>571</v>
          </cell>
          <cell r="N6">
            <v>-5.7793345008756568E-2</v>
          </cell>
          <cell r="O6" t="str">
            <v>c</v>
          </cell>
          <cell r="V6" t="str">
            <v>-</v>
          </cell>
          <cell r="W6" t="str">
            <v>-</v>
          </cell>
          <cell r="X6" t="str">
            <v>-</v>
          </cell>
          <cell r="Y6" t="str">
            <v>-</v>
          </cell>
          <cell r="AF6" t="str">
            <v>-</v>
          </cell>
          <cell r="AG6" t="str">
            <v>-</v>
          </cell>
          <cell r="AH6" t="str">
            <v>-</v>
          </cell>
          <cell r="AI6" t="str">
            <v>-</v>
          </cell>
          <cell r="AP6" t="str">
            <v>-</v>
          </cell>
          <cell r="AQ6" t="str">
            <v>-</v>
          </cell>
          <cell r="AR6" t="str">
            <v>-</v>
          </cell>
          <cell r="AS6" t="str">
            <v>-</v>
          </cell>
          <cell r="AZ6" t="str">
            <v>-</v>
          </cell>
          <cell r="BA6" t="str">
            <v>-</v>
          </cell>
          <cell r="BB6" t="str">
            <v>-</v>
          </cell>
          <cell r="BC6" t="str">
            <v>-</v>
          </cell>
        </row>
        <row r="7">
          <cell r="A7" t="str">
            <v>1-5</v>
          </cell>
          <cell r="B7">
            <v>1</v>
          </cell>
          <cell r="C7" t="str">
            <v>環境</v>
          </cell>
          <cell r="D7">
            <v>5</v>
          </cell>
          <cell r="E7" t="str">
            <v>-</v>
          </cell>
          <cell r="L7" t="str">
            <v>-</v>
          </cell>
          <cell r="M7" t="str">
            <v>-</v>
          </cell>
          <cell r="N7" t="str">
            <v>-</v>
          </cell>
          <cell r="O7" t="str">
            <v>-</v>
          </cell>
          <cell r="V7" t="str">
            <v>-</v>
          </cell>
          <cell r="W7" t="str">
            <v>-</v>
          </cell>
          <cell r="X7" t="str">
            <v>-</v>
          </cell>
          <cell r="Y7" t="str">
            <v>-</v>
          </cell>
          <cell r="AF7" t="str">
            <v>-</v>
          </cell>
          <cell r="AG7" t="str">
            <v>-</v>
          </cell>
          <cell r="AH7" t="str">
            <v>-</v>
          </cell>
          <cell r="AI7" t="str">
            <v>-</v>
          </cell>
          <cell r="AP7" t="str">
            <v>-</v>
          </cell>
          <cell r="AQ7" t="str">
            <v>-</v>
          </cell>
          <cell r="AR7" t="str">
            <v>-</v>
          </cell>
          <cell r="AS7" t="str">
            <v>-</v>
          </cell>
          <cell r="AZ7" t="str">
            <v>-</v>
          </cell>
          <cell r="BA7" t="str">
            <v>-</v>
          </cell>
          <cell r="BB7" t="str">
            <v>-</v>
          </cell>
          <cell r="BC7" t="str">
            <v>-</v>
          </cell>
        </row>
        <row r="8">
          <cell r="A8" t="str">
            <v>1-6</v>
          </cell>
          <cell r="B8">
            <v>1</v>
          </cell>
          <cell r="C8" t="str">
            <v>環境</v>
          </cell>
          <cell r="D8">
            <v>6</v>
          </cell>
          <cell r="E8" t="str">
            <v>-</v>
          </cell>
          <cell r="L8" t="str">
            <v>-</v>
          </cell>
          <cell r="M8" t="str">
            <v>-</v>
          </cell>
          <cell r="N8" t="str">
            <v>-</v>
          </cell>
          <cell r="O8" t="str">
            <v>-</v>
          </cell>
          <cell r="V8" t="str">
            <v>-</v>
          </cell>
          <cell r="W8" t="str">
            <v>-</v>
          </cell>
          <cell r="X8" t="str">
            <v>-</v>
          </cell>
          <cell r="Y8" t="str">
            <v>-</v>
          </cell>
          <cell r="AF8" t="str">
            <v>-</v>
          </cell>
          <cell r="AG8" t="str">
            <v>-</v>
          </cell>
          <cell r="AH8" t="str">
            <v>-</v>
          </cell>
          <cell r="AI8" t="str">
            <v>-</v>
          </cell>
          <cell r="AP8" t="str">
            <v>-</v>
          </cell>
          <cell r="AQ8" t="str">
            <v>-</v>
          </cell>
          <cell r="AR8" t="str">
            <v>-</v>
          </cell>
          <cell r="AS8" t="str">
            <v>-</v>
          </cell>
          <cell r="AZ8" t="str">
            <v>-</v>
          </cell>
          <cell r="BA8" t="str">
            <v>-</v>
          </cell>
          <cell r="BB8" t="str">
            <v>-</v>
          </cell>
          <cell r="BC8" t="str">
            <v>-</v>
          </cell>
        </row>
        <row r="9">
          <cell r="A9" t="str">
            <v>1-7</v>
          </cell>
          <cell r="B9">
            <v>1</v>
          </cell>
          <cell r="C9" t="str">
            <v>環境</v>
          </cell>
          <cell r="D9">
            <v>7</v>
          </cell>
          <cell r="E9" t="str">
            <v>-</v>
          </cell>
          <cell r="L9" t="str">
            <v>-</v>
          </cell>
          <cell r="M9" t="str">
            <v>-</v>
          </cell>
          <cell r="N9" t="str">
            <v>-</v>
          </cell>
          <cell r="O9" t="str">
            <v>-</v>
          </cell>
          <cell r="V9" t="str">
            <v>-</v>
          </cell>
          <cell r="W9" t="str">
            <v>-</v>
          </cell>
          <cell r="X9" t="str">
            <v>-</v>
          </cell>
          <cell r="Y9" t="str">
            <v>-</v>
          </cell>
          <cell r="AF9" t="str">
            <v>-</v>
          </cell>
          <cell r="AG9" t="str">
            <v>-</v>
          </cell>
          <cell r="AH9" t="str">
            <v>-</v>
          </cell>
          <cell r="AI9" t="str">
            <v>-</v>
          </cell>
          <cell r="AP9" t="str">
            <v>-</v>
          </cell>
          <cell r="AQ9" t="str">
            <v>-</v>
          </cell>
          <cell r="AR9" t="str">
            <v>-</v>
          </cell>
          <cell r="AS9" t="str">
            <v>-</v>
          </cell>
          <cell r="AZ9" t="str">
            <v>-</v>
          </cell>
          <cell r="BA9" t="str">
            <v>-</v>
          </cell>
          <cell r="BB9" t="str">
            <v>-</v>
          </cell>
          <cell r="BC9" t="str">
            <v>-</v>
          </cell>
        </row>
        <row r="10">
          <cell r="A10" t="str">
            <v>1-8</v>
          </cell>
          <cell r="B10">
            <v>1</v>
          </cell>
          <cell r="C10" t="str">
            <v>環境</v>
          </cell>
          <cell r="D10">
            <v>8</v>
          </cell>
          <cell r="E10" t="str">
            <v>-</v>
          </cell>
          <cell r="L10" t="str">
            <v>-</v>
          </cell>
          <cell r="M10" t="str">
            <v>-</v>
          </cell>
          <cell r="N10" t="str">
            <v>-</v>
          </cell>
          <cell r="O10" t="str">
            <v>-</v>
          </cell>
          <cell r="V10" t="str">
            <v>-</v>
          </cell>
          <cell r="W10" t="str">
            <v>-</v>
          </cell>
          <cell r="X10" t="str">
            <v>-</v>
          </cell>
          <cell r="Y10" t="str">
            <v>-</v>
          </cell>
          <cell r="AF10" t="str">
            <v>-</v>
          </cell>
          <cell r="AG10" t="str">
            <v>-</v>
          </cell>
          <cell r="AH10" t="str">
            <v>-</v>
          </cell>
          <cell r="AI10" t="str">
            <v>-</v>
          </cell>
          <cell r="AP10" t="str">
            <v>-</v>
          </cell>
          <cell r="AQ10" t="str">
            <v>-</v>
          </cell>
          <cell r="AR10" t="str">
            <v>-</v>
          </cell>
          <cell r="AS10" t="str">
            <v>-</v>
          </cell>
          <cell r="AZ10" t="str">
            <v>-</v>
          </cell>
          <cell r="BA10" t="str">
            <v>-</v>
          </cell>
          <cell r="BB10" t="str">
            <v>-</v>
          </cell>
          <cell r="BC10" t="str">
            <v>-</v>
          </cell>
        </row>
        <row r="11">
          <cell r="A11" t="str">
            <v>2-1</v>
          </cell>
          <cell r="B11">
            <v>2</v>
          </cell>
          <cell r="C11" t="str">
            <v>人権・男女共同参画</v>
          </cell>
          <cell r="D11">
            <v>1</v>
          </cell>
          <cell r="E11" t="str">
            <v>一人一人が互いを認め合い、多様な考え方や生き方を迎え入れて交流している。</v>
          </cell>
          <cell r="F11">
            <v>38</v>
          </cell>
          <cell r="G11">
            <v>166</v>
          </cell>
          <cell r="H11">
            <v>225</v>
          </cell>
          <cell r="I11">
            <v>112</v>
          </cell>
          <cell r="J11">
            <v>39</v>
          </cell>
          <cell r="K11">
            <v>15</v>
          </cell>
          <cell r="L11">
            <v>595</v>
          </cell>
          <cell r="M11">
            <v>580</v>
          </cell>
          <cell r="N11">
            <v>8.9655172413793102E-2</v>
          </cell>
          <cell r="O11" t="str">
            <v>c</v>
          </cell>
          <cell r="V11" t="str">
            <v>-</v>
          </cell>
          <cell r="W11" t="str">
            <v>-</v>
          </cell>
          <cell r="X11" t="str">
            <v>-</v>
          </cell>
          <cell r="Y11" t="str">
            <v>-</v>
          </cell>
          <cell r="AF11" t="str">
            <v>-</v>
          </cell>
          <cell r="AG11" t="str">
            <v>-</v>
          </cell>
          <cell r="AH11" t="str">
            <v>-</v>
          </cell>
          <cell r="AI11" t="str">
            <v>-</v>
          </cell>
          <cell r="AP11" t="str">
            <v>-</v>
          </cell>
          <cell r="AQ11" t="str">
            <v>-</v>
          </cell>
          <cell r="AR11" t="str">
            <v>-</v>
          </cell>
          <cell r="AS11" t="str">
            <v>-</v>
          </cell>
          <cell r="AZ11" t="str">
            <v>-</v>
          </cell>
          <cell r="BA11" t="str">
            <v>-</v>
          </cell>
          <cell r="BB11" t="str">
            <v>-</v>
          </cell>
          <cell r="BC11" t="str">
            <v>-</v>
          </cell>
        </row>
        <row r="12">
          <cell r="A12" t="str">
            <v>2-2</v>
          </cell>
          <cell r="B12">
            <v>2</v>
          </cell>
          <cell r="C12" t="str">
            <v>人権・男女共同参画</v>
          </cell>
          <cell r="D12">
            <v>2</v>
          </cell>
          <cell r="E12" t="str">
            <v>様々な人に、いきいきと活動して自分の能力を発揮する場所や、自分に合った働き方を見つける機会がある。</v>
          </cell>
          <cell r="F12">
            <v>28</v>
          </cell>
          <cell r="G12">
            <v>91</v>
          </cell>
          <cell r="H12">
            <v>201</v>
          </cell>
          <cell r="I12">
            <v>184</v>
          </cell>
          <cell r="J12">
            <v>66</v>
          </cell>
          <cell r="K12">
            <v>18</v>
          </cell>
          <cell r="L12">
            <v>588</v>
          </cell>
          <cell r="M12">
            <v>570</v>
          </cell>
          <cell r="N12">
            <v>-0.29649122807017542</v>
          </cell>
          <cell r="O12" t="str">
            <v>c</v>
          </cell>
          <cell r="V12" t="str">
            <v>-</v>
          </cell>
          <cell r="W12" t="str">
            <v>-</v>
          </cell>
          <cell r="X12" t="str">
            <v>-</v>
          </cell>
          <cell r="Y12" t="str">
            <v>-</v>
          </cell>
          <cell r="AF12" t="str">
            <v>-</v>
          </cell>
          <cell r="AG12" t="str">
            <v>-</v>
          </cell>
          <cell r="AH12" t="str">
            <v>-</v>
          </cell>
          <cell r="AI12" t="str">
            <v>-</v>
          </cell>
          <cell r="AP12" t="str">
            <v>-</v>
          </cell>
          <cell r="AQ12" t="str">
            <v>-</v>
          </cell>
          <cell r="AR12" t="str">
            <v>-</v>
          </cell>
          <cell r="AS12" t="str">
            <v>-</v>
          </cell>
          <cell r="AZ12" t="str">
            <v>-</v>
          </cell>
          <cell r="BA12" t="str">
            <v>-</v>
          </cell>
          <cell r="BB12" t="str">
            <v>-</v>
          </cell>
          <cell r="BC12" t="str">
            <v>-</v>
          </cell>
        </row>
        <row r="13">
          <cell r="A13" t="str">
            <v>2-3</v>
          </cell>
          <cell r="B13">
            <v>2</v>
          </cell>
          <cell r="C13" t="str">
            <v>人権・男女共同参画</v>
          </cell>
          <cell r="D13">
            <v>3</v>
          </cell>
          <cell r="E13" t="str">
            <v>男女間等における暴力や性的いやがらせが根絶された社会になってきている。</v>
          </cell>
          <cell r="F13">
            <v>15</v>
          </cell>
          <cell r="G13">
            <v>99</v>
          </cell>
          <cell r="H13">
            <v>179</v>
          </cell>
          <cell r="I13">
            <v>186</v>
          </cell>
          <cell r="J13">
            <v>92</v>
          </cell>
          <cell r="K13">
            <v>17</v>
          </cell>
          <cell r="L13">
            <v>588</v>
          </cell>
          <cell r="M13">
            <v>571</v>
          </cell>
          <cell r="N13">
            <v>-0.42206654991243431</v>
          </cell>
          <cell r="O13" t="str">
            <v>d</v>
          </cell>
          <cell r="V13" t="str">
            <v>-</v>
          </cell>
          <cell r="W13" t="str">
            <v>-</v>
          </cell>
          <cell r="X13" t="str">
            <v>-</v>
          </cell>
          <cell r="Y13" t="str">
            <v>-</v>
          </cell>
          <cell r="AF13" t="str">
            <v>-</v>
          </cell>
          <cell r="AG13" t="str">
            <v>-</v>
          </cell>
          <cell r="AH13" t="str">
            <v>-</v>
          </cell>
          <cell r="AI13" t="str">
            <v>-</v>
          </cell>
          <cell r="AP13" t="str">
            <v>-</v>
          </cell>
          <cell r="AQ13" t="str">
            <v>-</v>
          </cell>
          <cell r="AR13" t="str">
            <v>-</v>
          </cell>
          <cell r="AS13" t="str">
            <v>-</v>
          </cell>
          <cell r="AZ13" t="str">
            <v>-</v>
          </cell>
          <cell r="BA13" t="str">
            <v>-</v>
          </cell>
          <cell r="BB13" t="str">
            <v>-</v>
          </cell>
          <cell r="BC13" t="str">
            <v>-</v>
          </cell>
        </row>
        <row r="14">
          <cell r="A14" t="str">
            <v>2-4</v>
          </cell>
          <cell r="B14">
            <v>2</v>
          </cell>
          <cell r="C14" t="str">
            <v>人権・男女共同参画</v>
          </cell>
          <cell r="D14">
            <v>4</v>
          </cell>
          <cell r="E14" t="str">
            <v>仕事と生活（家庭や地域活動など）をバランスよく充実できる社会になってきている。</v>
          </cell>
          <cell r="F14">
            <v>27</v>
          </cell>
          <cell r="G14">
            <v>112</v>
          </cell>
          <cell r="H14">
            <v>221</v>
          </cell>
          <cell r="I14">
            <v>148</v>
          </cell>
          <cell r="J14">
            <v>70</v>
          </cell>
          <cell r="K14">
            <v>17</v>
          </cell>
          <cell r="L14">
            <v>595</v>
          </cell>
          <cell r="M14">
            <v>578</v>
          </cell>
          <cell r="N14">
            <v>-0.21107266435986158</v>
          </cell>
          <cell r="O14" t="str">
            <v>c</v>
          </cell>
          <cell r="V14" t="str">
            <v>-</v>
          </cell>
          <cell r="W14" t="str">
            <v>-</v>
          </cell>
          <cell r="X14" t="str">
            <v>-</v>
          </cell>
          <cell r="Y14" t="str">
            <v>-</v>
          </cell>
          <cell r="AF14" t="str">
            <v>-</v>
          </cell>
          <cell r="AG14" t="str">
            <v>-</v>
          </cell>
          <cell r="AH14" t="str">
            <v>-</v>
          </cell>
          <cell r="AI14" t="str">
            <v>-</v>
          </cell>
          <cell r="AP14" t="str">
            <v>-</v>
          </cell>
          <cell r="AQ14" t="str">
            <v>-</v>
          </cell>
          <cell r="AR14" t="str">
            <v>-</v>
          </cell>
          <cell r="AS14" t="str">
            <v>-</v>
          </cell>
          <cell r="AZ14" t="str">
            <v>-</v>
          </cell>
          <cell r="BA14" t="str">
            <v>-</v>
          </cell>
          <cell r="BB14" t="str">
            <v>-</v>
          </cell>
          <cell r="BC14" t="str">
            <v>-</v>
          </cell>
        </row>
        <row r="15">
          <cell r="A15" t="str">
            <v>2-5</v>
          </cell>
          <cell r="B15">
            <v>2</v>
          </cell>
          <cell r="C15" t="str">
            <v>人権・男女共同参画</v>
          </cell>
          <cell r="D15">
            <v>5</v>
          </cell>
          <cell r="L15" t="str">
            <v>-</v>
          </cell>
          <cell r="M15" t="str">
            <v>-</v>
          </cell>
          <cell r="N15" t="str">
            <v>-</v>
          </cell>
          <cell r="O15" t="str">
            <v>-</v>
          </cell>
          <cell r="V15" t="str">
            <v>-</v>
          </cell>
          <cell r="W15" t="str">
            <v>-</v>
          </cell>
          <cell r="X15" t="str">
            <v>-</v>
          </cell>
          <cell r="Y15" t="str">
            <v>-</v>
          </cell>
          <cell r="AF15" t="str">
            <v>-</v>
          </cell>
          <cell r="AG15" t="str">
            <v>-</v>
          </cell>
          <cell r="AH15" t="str">
            <v>-</v>
          </cell>
          <cell r="AI15" t="str">
            <v>-</v>
          </cell>
          <cell r="AP15" t="str">
            <v>-</v>
          </cell>
          <cell r="AQ15" t="str">
            <v>-</v>
          </cell>
          <cell r="AR15" t="str">
            <v>-</v>
          </cell>
          <cell r="AS15" t="str">
            <v>-</v>
          </cell>
          <cell r="AZ15" t="str">
            <v>-</v>
          </cell>
          <cell r="BA15" t="str">
            <v>-</v>
          </cell>
          <cell r="BB15" t="str">
            <v>-</v>
          </cell>
          <cell r="BC15" t="str">
            <v>-</v>
          </cell>
        </row>
        <row r="16">
          <cell r="A16" t="str">
            <v>2-6</v>
          </cell>
          <cell r="B16">
            <v>2</v>
          </cell>
          <cell r="C16" t="str">
            <v>人権・男女共同参画</v>
          </cell>
          <cell r="D16">
            <v>6</v>
          </cell>
          <cell r="E16" t="str">
            <v>-</v>
          </cell>
          <cell r="L16" t="str">
            <v>-</v>
          </cell>
          <cell r="M16" t="str">
            <v>-</v>
          </cell>
          <cell r="N16" t="str">
            <v>-</v>
          </cell>
          <cell r="O16" t="str">
            <v>-</v>
          </cell>
          <cell r="V16" t="str">
            <v>-</v>
          </cell>
          <cell r="W16" t="str">
            <v>-</v>
          </cell>
          <cell r="X16" t="str">
            <v>-</v>
          </cell>
          <cell r="Y16" t="str">
            <v>-</v>
          </cell>
          <cell r="AF16" t="str">
            <v>-</v>
          </cell>
          <cell r="AG16" t="str">
            <v>-</v>
          </cell>
          <cell r="AH16" t="str">
            <v>-</v>
          </cell>
          <cell r="AI16" t="str">
            <v>-</v>
          </cell>
          <cell r="AP16" t="str">
            <v>-</v>
          </cell>
          <cell r="AQ16" t="str">
            <v>-</v>
          </cell>
          <cell r="AR16" t="str">
            <v>-</v>
          </cell>
          <cell r="AS16" t="str">
            <v>-</v>
          </cell>
          <cell r="AZ16" t="str">
            <v>-</v>
          </cell>
          <cell r="BA16" t="str">
            <v>-</v>
          </cell>
          <cell r="BB16" t="str">
            <v>-</v>
          </cell>
          <cell r="BC16" t="str">
            <v>-</v>
          </cell>
        </row>
        <row r="17">
          <cell r="A17" t="str">
            <v>2-7</v>
          </cell>
          <cell r="B17">
            <v>2</v>
          </cell>
          <cell r="C17" t="str">
            <v>人権・男女共同参画</v>
          </cell>
          <cell r="D17">
            <v>7</v>
          </cell>
          <cell r="E17" t="str">
            <v>-</v>
          </cell>
          <cell r="L17" t="str">
            <v>-</v>
          </cell>
          <cell r="M17" t="str">
            <v>-</v>
          </cell>
          <cell r="N17" t="str">
            <v>-</v>
          </cell>
          <cell r="O17" t="str">
            <v>-</v>
          </cell>
          <cell r="V17" t="str">
            <v>-</v>
          </cell>
          <cell r="W17" t="str">
            <v>-</v>
          </cell>
          <cell r="X17" t="str">
            <v>-</v>
          </cell>
          <cell r="Y17" t="str">
            <v>-</v>
          </cell>
          <cell r="AF17" t="str">
            <v>-</v>
          </cell>
          <cell r="AG17" t="str">
            <v>-</v>
          </cell>
          <cell r="AH17" t="str">
            <v>-</v>
          </cell>
          <cell r="AI17" t="str">
            <v>-</v>
          </cell>
          <cell r="AP17" t="str">
            <v>-</v>
          </cell>
          <cell r="AQ17" t="str">
            <v>-</v>
          </cell>
          <cell r="AR17" t="str">
            <v>-</v>
          </cell>
          <cell r="AS17" t="str">
            <v>-</v>
          </cell>
          <cell r="AZ17" t="str">
            <v>-</v>
          </cell>
          <cell r="BA17" t="str">
            <v>-</v>
          </cell>
          <cell r="BB17" t="str">
            <v>-</v>
          </cell>
          <cell r="BC17" t="str">
            <v>-</v>
          </cell>
        </row>
        <row r="18">
          <cell r="A18" t="str">
            <v>2-8</v>
          </cell>
          <cell r="B18">
            <v>2</v>
          </cell>
          <cell r="C18" t="str">
            <v>人権・男女共同参画</v>
          </cell>
          <cell r="D18">
            <v>8</v>
          </cell>
          <cell r="E18" t="str">
            <v>-</v>
          </cell>
          <cell r="L18" t="str">
            <v>-</v>
          </cell>
          <cell r="M18" t="str">
            <v>-</v>
          </cell>
          <cell r="N18" t="str">
            <v>-</v>
          </cell>
          <cell r="O18" t="str">
            <v>-</v>
          </cell>
          <cell r="V18" t="str">
            <v>-</v>
          </cell>
          <cell r="W18" t="str">
            <v>-</v>
          </cell>
          <cell r="X18" t="str">
            <v>-</v>
          </cell>
          <cell r="Y18" t="str">
            <v>-</v>
          </cell>
          <cell r="AF18" t="str">
            <v>-</v>
          </cell>
          <cell r="AG18" t="str">
            <v>-</v>
          </cell>
          <cell r="AH18" t="str">
            <v>-</v>
          </cell>
          <cell r="AI18" t="str">
            <v>-</v>
          </cell>
          <cell r="AP18" t="str">
            <v>-</v>
          </cell>
          <cell r="AQ18" t="str">
            <v>-</v>
          </cell>
          <cell r="AR18" t="str">
            <v>-</v>
          </cell>
          <cell r="AS18" t="str">
            <v>-</v>
          </cell>
          <cell r="AZ18" t="str">
            <v>-</v>
          </cell>
          <cell r="BA18" t="str">
            <v>-</v>
          </cell>
          <cell r="BB18" t="str">
            <v>-</v>
          </cell>
          <cell r="BC18" t="str">
            <v>-</v>
          </cell>
        </row>
        <row r="19">
          <cell r="A19" t="str">
            <v>3-1</v>
          </cell>
          <cell r="B19">
            <v>3</v>
          </cell>
          <cell r="C19" t="str">
            <v>市民生活とコミュニティ</v>
          </cell>
          <cell r="D19">
            <v>1</v>
          </cell>
          <cell r="E19" t="str">
            <v>近所で日頃からあいさつが行われるなど、人と人とがつながり、安心して暮らせる地域になっている。</v>
          </cell>
          <cell r="F19">
            <v>80</v>
          </cell>
          <cell r="G19">
            <v>198</v>
          </cell>
          <cell r="H19">
            <v>161</v>
          </cell>
          <cell r="I19">
            <v>112</v>
          </cell>
          <cell r="J19">
            <v>41</v>
          </cell>
          <cell r="K19">
            <v>3</v>
          </cell>
          <cell r="L19">
            <v>595</v>
          </cell>
          <cell r="M19">
            <v>592</v>
          </cell>
          <cell r="N19">
            <v>0.27702702702702703</v>
          </cell>
          <cell r="O19" t="str">
            <v>c</v>
          </cell>
          <cell r="V19" t="str">
            <v>-</v>
          </cell>
          <cell r="W19" t="str">
            <v>-</v>
          </cell>
          <cell r="X19" t="str">
            <v>-</v>
          </cell>
          <cell r="Y19" t="str">
            <v>-</v>
          </cell>
          <cell r="AF19" t="str">
            <v>-</v>
          </cell>
          <cell r="AG19" t="str">
            <v>-</v>
          </cell>
          <cell r="AH19" t="str">
            <v>-</v>
          </cell>
          <cell r="AI19" t="str">
            <v>-</v>
          </cell>
          <cell r="AP19" t="str">
            <v>-</v>
          </cell>
          <cell r="AQ19" t="str">
            <v>-</v>
          </cell>
          <cell r="AR19" t="str">
            <v>-</v>
          </cell>
          <cell r="AS19" t="str">
            <v>-</v>
          </cell>
          <cell r="AZ19" t="str">
            <v>-</v>
          </cell>
          <cell r="BA19" t="str">
            <v>-</v>
          </cell>
          <cell r="BB19" t="str">
            <v>-</v>
          </cell>
          <cell r="BC19" t="str">
            <v>-</v>
          </cell>
        </row>
        <row r="20">
          <cell r="A20" t="str">
            <v>3-2</v>
          </cell>
          <cell r="B20">
            <v>3</v>
          </cell>
          <cell r="C20" t="str">
            <v>市民生活とコミュニティ</v>
          </cell>
          <cell r="D20">
            <v>2</v>
          </cell>
          <cell r="E20" t="str">
            <v>自治会・町内会等が、防災、防犯、見守り活動、町内美化等、地域のための取組を行っている。</v>
          </cell>
          <cell r="F20">
            <v>98</v>
          </cell>
          <cell r="G20">
            <v>223</v>
          </cell>
          <cell r="H20">
            <v>138</v>
          </cell>
          <cell r="I20">
            <v>91</v>
          </cell>
          <cell r="J20">
            <v>27</v>
          </cell>
          <cell r="K20">
            <v>11</v>
          </cell>
          <cell r="L20">
            <v>588</v>
          </cell>
          <cell r="M20">
            <v>577</v>
          </cell>
          <cell r="N20">
            <v>0.47487001733102252</v>
          </cell>
          <cell r="O20" t="str">
            <v>b</v>
          </cell>
          <cell r="V20" t="str">
            <v>-</v>
          </cell>
          <cell r="W20" t="str">
            <v>-</v>
          </cell>
          <cell r="X20" t="str">
            <v>-</v>
          </cell>
          <cell r="Y20" t="str">
            <v>-</v>
          </cell>
          <cell r="AF20" t="str">
            <v>-</v>
          </cell>
          <cell r="AG20" t="str">
            <v>-</v>
          </cell>
          <cell r="AH20" t="str">
            <v>-</v>
          </cell>
          <cell r="AI20" t="str">
            <v>-</v>
          </cell>
          <cell r="AP20" t="str">
            <v>-</v>
          </cell>
          <cell r="AQ20" t="str">
            <v>-</v>
          </cell>
          <cell r="AR20" t="str">
            <v>-</v>
          </cell>
          <cell r="AS20" t="str">
            <v>-</v>
          </cell>
          <cell r="AZ20" t="str">
            <v>-</v>
          </cell>
          <cell r="BA20" t="str">
            <v>-</v>
          </cell>
          <cell r="BB20" t="str">
            <v>-</v>
          </cell>
          <cell r="BC20" t="str">
            <v>-</v>
          </cell>
        </row>
        <row r="21">
          <cell r="A21" t="str">
            <v>3-3</v>
          </cell>
          <cell r="B21">
            <v>3</v>
          </cell>
          <cell r="C21" t="str">
            <v>市民生活とコミュニティ</v>
          </cell>
          <cell r="D21">
            <v>3</v>
          </cell>
          <cell r="E21" t="str">
            <v>地域活動に、NPOやボランティア、大学、企業などの様々な団体が関わり、協力している。</v>
          </cell>
          <cell r="F21">
            <v>37</v>
          </cell>
          <cell r="G21">
            <v>136</v>
          </cell>
          <cell r="H21">
            <v>187</v>
          </cell>
          <cell r="I21">
            <v>149</v>
          </cell>
          <cell r="J21">
            <v>56</v>
          </cell>
          <cell r="K21">
            <v>23</v>
          </cell>
          <cell r="L21">
            <v>588</v>
          </cell>
          <cell r="M21">
            <v>565</v>
          </cell>
          <cell r="N21">
            <v>-9.0265486725663716E-2</v>
          </cell>
          <cell r="O21" t="str">
            <v>c</v>
          </cell>
          <cell r="V21" t="str">
            <v>-</v>
          </cell>
          <cell r="W21" t="str">
            <v>-</v>
          </cell>
          <cell r="X21" t="str">
            <v>-</v>
          </cell>
          <cell r="Y21" t="str">
            <v>-</v>
          </cell>
          <cell r="AF21" t="str">
            <v>-</v>
          </cell>
          <cell r="AG21" t="str">
            <v>-</v>
          </cell>
          <cell r="AH21" t="str">
            <v>-</v>
          </cell>
          <cell r="AI21" t="str">
            <v>-</v>
          </cell>
          <cell r="AP21" t="str">
            <v>-</v>
          </cell>
          <cell r="AQ21" t="str">
            <v>-</v>
          </cell>
          <cell r="AR21" t="str">
            <v>-</v>
          </cell>
          <cell r="AS21" t="str">
            <v>-</v>
          </cell>
          <cell r="AZ21" t="str">
            <v>-</v>
          </cell>
          <cell r="BA21" t="str">
            <v>-</v>
          </cell>
          <cell r="BB21" t="str">
            <v>-</v>
          </cell>
          <cell r="BC21" t="str">
            <v>-</v>
          </cell>
        </row>
        <row r="22">
          <cell r="A22" t="str">
            <v>3-4</v>
          </cell>
          <cell r="B22">
            <v>3</v>
          </cell>
          <cell r="C22" t="str">
            <v>市民生活とコミュニティ</v>
          </cell>
          <cell r="D22">
            <v>4</v>
          </cell>
          <cell r="O22" t="str">
            <v>-</v>
          </cell>
          <cell r="V22" t="str">
            <v>-</v>
          </cell>
          <cell r="W22" t="str">
            <v>-</v>
          </cell>
          <cell r="X22" t="str">
            <v>-</v>
          </cell>
          <cell r="Y22" t="str">
            <v>-</v>
          </cell>
          <cell r="AF22" t="str">
            <v>-</v>
          </cell>
          <cell r="AG22" t="str">
            <v>-</v>
          </cell>
          <cell r="AH22" t="str">
            <v>-</v>
          </cell>
          <cell r="AI22" t="str">
            <v>-</v>
          </cell>
          <cell r="AP22" t="str">
            <v>-</v>
          </cell>
          <cell r="AQ22" t="str">
            <v>-</v>
          </cell>
          <cell r="AR22" t="str">
            <v>-</v>
          </cell>
          <cell r="AS22" t="str">
            <v>-</v>
          </cell>
          <cell r="AZ22" t="str">
            <v>-</v>
          </cell>
          <cell r="BA22" t="str">
            <v>-</v>
          </cell>
          <cell r="BB22" t="str">
            <v>-</v>
          </cell>
          <cell r="BC22" t="str">
            <v>-</v>
          </cell>
        </row>
        <row r="23">
          <cell r="A23" t="str">
            <v>3-5</v>
          </cell>
          <cell r="B23">
            <v>3</v>
          </cell>
          <cell r="C23" t="str">
            <v>市民生活とコミュニティ</v>
          </cell>
          <cell r="D23">
            <v>5</v>
          </cell>
          <cell r="E23" t="str">
            <v>-</v>
          </cell>
          <cell r="L23" t="str">
            <v>-</v>
          </cell>
          <cell r="M23" t="str">
            <v>-</v>
          </cell>
          <cell r="N23" t="str">
            <v>-</v>
          </cell>
          <cell r="O23" t="str">
            <v>-</v>
          </cell>
          <cell r="V23" t="str">
            <v>-</v>
          </cell>
          <cell r="W23" t="str">
            <v>-</v>
          </cell>
          <cell r="X23" t="str">
            <v>-</v>
          </cell>
          <cell r="Y23" t="str">
            <v>-</v>
          </cell>
          <cell r="AF23" t="str">
            <v>-</v>
          </cell>
          <cell r="AG23" t="str">
            <v>-</v>
          </cell>
          <cell r="AH23" t="str">
            <v>-</v>
          </cell>
          <cell r="AI23" t="str">
            <v>-</v>
          </cell>
          <cell r="AP23" t="str">
            <v>-</v>
          </cell>
          <cell r="AQ23" t="str">
            <v>-</v>
          </cell>
          <cell r="AR23" t="str">
            <v>-</v>
          </cell>
          <cell r="AS23" t="str">
            <v>-</v>
          </cell>
          <cell r="AZ23" t="str">
            <v>-</v>
          </cell>
          <cell r="BA23" t="str">
            <v>-</v>
          </cell>
          <cell r="BB23" t="str">
            <v>-</v>
          </cell>
          <cell r="BC23" t="str">
            <v>-</v>
          </cell>
        </row>
        <row r="24">
          <cell r="A24" t="str">
            <v>3-6</v>
          </cell>
          <cell r="B24">
            <v>3</v>
          </cell>
          <cell r="C24" t="str">
            <v>市民生活とコミュニティ</v>
          </cell>
          <cell r="D24">
            <v>6</v>
          </cell>
          <cell r="E24" t="str">
            <v>-</v>
          </cell>
          <cell r="L24" t="str">
            <v>-</v>
          </cell>
          <cell r="M24" t="str">
            <v>-</v>
          </cell>
          <cell r="N24" t="str">
            <v>-</v>
          </cell>
          <cell r="O24" t="str">
            <v>-</v>
          </cell>
          <cell r="V24" t="str">
            <v>-</v>
          </cell>
          <cell r="W24" t="str">
            <v>-</v>
          </cell>
          <cell r="X24" t="str">
            <v>-</v>
          </cell>
          <cell r="Y24" t="str">
            <v>-</v>
          </cell>
          <cell r="AF24" t="str">
            <v>-</v>
          </cell>
          <cell r="AG24" t="str">
            <v>-</v>
          </cell>
          <cell r="AH24" t="str">
            <v>-</v>
          </cell>
          <cell r="AI24" t="str">
            <v>-</v>
          </cell>
          <cell r="AP24" t="str">
            <v>-</v>
          </cell>
          <cell r="AQ24" t="str">
            <v>-</v>
          </cell>
          <cell r="AR24" t="str">
            <v>-</v>
          </cell>
          <cell r="AS24" t="str">
            <v>-</v>
          </cell>
          <cell r="AZ24" t="str">
            <v>-</v>
          </cell>
          <cell r="BA24" t="str">
            <v>-</v>
          </cell>
          <cell r="BB24" t="str">
            <v>-</v>
          </cell>
          <cell r="BC24" t="str">
            <v>-</v>
          </cell>
        </row>
        <row r="25">
          <cell r="A25" t="str">
            <v>3-7</v>
          </cell>
          <cell r="B25">
            <v>3</v>
          </cell>
          <cell r="C25" t="str">
            <v>市民生活とコミュニティ</v>
          </cell>
          <cell r="D25">
            <v>7</v>
          </cell>
          <cell r="E25" t="str">
            <v>-</v>
          </cell>
          <cell r="L25" t="str">
            <v>-</v>
          </cell>
          <cell r="M25" t="str">
            <v>-</v>
          </cell>
          <cell r="N25" t="str">
            <v>-</v>
          </cell>
          <cell r="O25" t="str">
            <v>-</v>
          </cell>
          <cell r="V25" t="str">
            <v>-</v>
          </cell>
          <cell r="W25" t="str">
            <v>-</v>
          </cell>
          <cell r="X25" t="str">
            <v>-</v>
          </cell>
          <cell r="Y25" t="str">
            <v>-</v>
          </cell>
          <cell r="AF25" t="str">
            <v>-</v>
          </cell>
          <cell r="AG25" t="str">
            <v>-</v>
          </cell>
          <cell r="AH25" t="str">
            <v>-</v>
          </cell>
          <cell r="AI25" t="str">
            <v>-</v>
          </cell>
          <cell r="AP25" t="str">
            <v>-</v>
          </cell>
          <cell r="AQ25" t="str">
            <v>-</v>
          </cell>
          <cell r="AR25" t="str">
            <v>-</v>
          </cell>
          <cell r="AS25" t="str">
            <v>-</v>
          </cell>
          <cell r="AZ25" t="str">
            <v>-</v>
          </cell>
          <cell r="BA25" t="str">
            <v>-</v>
          </cell>
          <cell r="BB25" t="str">
            <v>-</v>
          </cell>
          <cell r="BC25" t="str">
            <v>-</v>
          </cell>
        </row>
        <row r="26">
          <cell r="A26" t="str">
            <v>3-8</v>
          </cell>
          <cell r="B26">
            <v>3</v>
          </cell>
          <cell r="C26" t="str">
            <v>市民生活とコミュニティ</v>
          </cell>
          <cell r="D26">
            <v>8</v>
          </cell>
          <cell r="E26" t="str">
            <v>-</v>
          </cell>
          <cell r="L26" t="str">
            <v>-</v>
          </cell>
          <cell r="M26" t="str">
            <v>-</v>
          </cell>
          <cell r="N26" t="str">
            <v>-</v>
          </cell>
          <cell r="O26" t="str">
            <v>-</v>
          </cell>
          <cell r="V26" t="str">
            <v>-</v>
          </cell>
          <cell r="W26" t="str">
            <v>-</v>
          </cell>
          <cell r="X26" t="str">
            <v>-</v>
          </cell>
          <cell r="Y26" t="str">
            <v>-</v>
          </cell>
          <cell r="AF26" t="str">
            <v>-</v>
          </cell>
          <cell r="AG26" t="str">
            <v>-</v>
          </cell>
          <cell r="AH26" t="str">
            <v>-</v>
          </cell>
          <cell r="AI26" t="str">
            <v>-</v>
          </cell>
          <cell r="AP26" t="str">
            <v>-</v>
          </cell>
          <cell r="AQ26" t="str">
            <v>-</v>
          </cell>
          <cell r="AR26" t="str">
            <v>-</v>
          </cell>
          <cell r="AS26" t="str">
            <v>-</v>
          </cell>
          <cell r="AZ26" t="str">
            <v>-</v>
          </cell>
          <cell r="BA26" t="str">
            <v>-</v>
          </cell>
          <cell r="BB26" t="str">
            <v>-</v>
          </cell>
          <cell r="BC26" t="str">
            <v>-</v>
          </cell>
        </row>
        <row r="27">
          <cell r="A27" t="str">
            <v>4-1</v>
          </cell>
          <cell r="B27">
            <v>4</v>
          </cell>
          <cell r="C27" t="str">
            <v>市民生活の安全</v>
          </cell>
          <cell r="D27">
            <v>1</v>
          </cell>
          <cell r="E27" t="str">
            <v>市民・事業者等により、地域の防犯・交通安全活動が盛んに行われている。</v>
          </cell>
          <cell r="F27">
            <v>38</v>
          </cell>
          <cell r="G27">
            <v>201</v>
          </cell>
          <cell r="H27">
            <v>193</v>
          </cell>
          <cell r="I27">
            <v>118</v>
          </cell>
          <cell r="J27">
            <v>33</v>
          </cell>
          <cell r="K27">
            <v>12</v>
          </cell>
          <cell r="L27">
            <v>595</v>
          </cell>
          <cell r="M27">
            <v>583</v>
          </cell>
          <cell r="N27">
            <v>0.15951972555746141</v>
          </cell>
          <cell r="O27" t="str">
            <v>c</v>
          </cell>
          <cell r="V27" t="str">
            <v>-</v>
          </cell>
          <cell r="W27" t="str">
            <v>-</v>
          </cell>
          <cell r="X27" t="str">
            <v>-</v>
          </cell>
          <cell r="Y27" t="str">
            <v>-</v>
          </cell>
          <cell r="AF27" t="str">
            <v>-</v>
          </cell>
          <cell r="AG27" t="str">
            <v>-</v>
          </cell>
          <cell r="AH27" t="str">
            <v>-</v>
          </cell>
          <cell r="AI27" t="str">
            <v>-</v>
          </cell>
          <cell r="AP27" t="str">
            <v>-</v>
          </cell>
          <cell r="AQ27" t="str">
            <v>-</v>
          </cell>
          <cell r="AR27" t="str">
            <v>-</v>
          </cell>
          <cell r="AS27" t="str">
            <v>-</v>
          </cell>
          <cell r="AZ27" t="str">
            <v>-</v>
          </cell>
          <cell r="BA27" t="str">
            <v>-</v>
          </cell>
          <cell r="BB27" t="str">
            <v>-</v>
          </cell>
          <cell r="BC27" t="str">
            <v>-</v>
          </cell>
        </row>
        <row r="28">
          <cell r="A28" t="str">
            <v>4-2</v>
          </cell>
          <cell r="B28">
            <v>4</v>
          </cell>
          <cell r="C28" t="str">
            <v>市民生活の安全</v>
          </cell>
          <cell r="D28">
            <v>2</v>
          </cell>
          <cell r="E28" t="str">
            <v>地域のつながり・交流が深まり、犯罪等の心配が少なく、安心して安全にくらせるまちとなっている。</v>
          </cell>
          <cell r="F28">
            <v>29</v>
          </cell>
          <cell r="G28">
            <v>159</v>
          </cell>
          <cell r="H28">
            <v>196</v>
          </cell>
          <cell r="I28">
            <v>150</v>
          </cell>
          <cell r="J28">
            <v>43</v>
          </cell>
          <cell r="K28">
            <v>11</v>
          </cell>
          <cell r="L28">
            <v>588</v>
          </cell>
          <cell r="M28">
            <v>577</v>
          </cell>
          <cell r="N28">
            <v>-3.292894280762565E-2</v>
          </cell>
          <cell r="O28" t="str">
            <v>c</v>
          </cell>
          <cell r="V28" t="str">
            <v>-</v>
          </cell>
          <cell r="W28" t="str">
            <v>-</v>
          </cell>
          <cell r="X28" t="str">
            <v>-</v>
          </cell>
          <cell r="Y28" t="str">
            <v>-</v>
          </cell>
          <cell r="AF28" t="str">
            <v>-</v>
          </cell>
          <cell r="AG28" t="str">
            <v>-</v>
          </cell>
          <cell r="AH28" t="str">
            <v>-</v>
          </cell>
          <cell r="AI28" t="str">
            <v>-</v>
          </cell>
          <cell r="AP28" t="str">
            <v>-</v>
          </cell>
          <cell r="AQ28" t="str">
            <v>-</v>
          </cell>
          <cell r="AR28" t="str">
            <v>-</v>
          </cell>
          <cell r="AS28" t="str">
            <v>-</v>
          </cell>
          <cell r="AZ28" t="str">
            <v>-</v>
          </cell>
          <cell r="BA28" t="str">
            <v>-</v>
          </cell>
          <cell r="BB28" t="str">
            <v>-</v>
          </cell>
          <cell r="BC28" t="str">
            <v>-</v>
          </cell>
        </row>
        <row r="29">
          <cell r="A29" t="str">
            <v>4-3</v>
          </cell>
          <cell r="B29">
            <v>4</v>
          </cell>
          <cell r="C29" t="str">
            <v>市民生活の安全</v>
          </cell>
          <cell r="D29">
            <v>3</v>
          </cell>
          <cell r="E29" t="str">
            <v>悪質商法などによる消費者被害を防止し，被害者を救済するしくみが充実している。</v>
          </cell>
          <cell r="F29">
            <v>15</v>
          </cell>
          <cell r="G29">
            <v>89</v>
          </cell>
          <cell r="H29">
            <v>266</v>
          </cell>
          <cell r="I29">
            <v>160</v>
          </cell>
          <cell r="J29">
            <v>49</v>
          </cell>
          <cell r="K29">
            <v>16</v>
          </cell>
          <cell r="L29">
            <v>595</v>
          </cell>
          <cell r="M29">
            <v>579</v>
          </cell>
          <cell r="N29">
            <v>-0.24006908462867013</v>
          </cell>
          <cell r="O29" t="str">
            <v>c</v>
          </cell>
          <cell r="V29" t="str">
            <v>-</v>
          </cell>
          <cell r="W29" t="str">
            <v>-</v>
          </cell>
          <cell r="X29" t="str">
            <v>-</v>
          </cell>
          <cell r="Y29" t="str">
            <v>-</v>
          </cell>
          <cell r="AF29" t="str">
            <v>-</v>
          </cell>
          <cell r="AG29" t="str">
            <v>-</v>
          </cell>
          <cell r="AH29" t="str">
            <v>-</v>
          </cell>
          <cell r="AI29" t="str">
            <v>-</v>
          </cell>
          <cell r="AP29" t="str">
            <v>-</v>
          </cell>
          <cell r="AQ29" t="str">
            <v>-</v>
          </cell>
          <cell r="AR29" t="str">
            <v>-</v>
          </cell>
          <cell r="AS29" t="str">
            <v>-</v>
          </cell>
          <cell r="AZ29" t="str">
            <v>-</v>
          </cell>
          <cell r="BA29" t="str">
            <v>-</v>
          </cell>
          <cell r="BB29" t="str">
            <v>-</v>
          </cell>
          <cell r="BC29" t="str">
            <v>-</v>
          </cell>
        </row>
        <row r="30">
          <cell r="A30" t="str">
            <v>4-4</v>
          </cell>
          <cell r="B30">
            <v>4</v>
          </cell>
          <cell r="C30" t="str">
            <v>市民生活の安全</v>
          </cell>
          <cell r="D30">
            <v>4</v>
          </cell>
          <cell r="E30" t="str">
            <v>消費生活に関する情報や知識を備え、みずから考え行動する消費者が増えている。</v>
          </cell>
          <cell r="F30">
            <v>38</v>
          </cell>
          <cell r="G30">
            <v>175</v>
          </cell>
          <cell r="H30">
            <v>218</v>
          </cell>
          <cell r="I30">
            <v>118</v>
          </cell>
          <cell r="J30">
            <v>24</v>
          </cell>
          <cell r="K30">
            <v>15</v>
          </cell>
          <cell r="L30">
            <v>588</v>
          </cell>
          <cell r="M30">
            <v>573</v>
          </cell>
          <cell r="N30">
            <v>0.14834205933682373</v>
          </cell>
          <cell r="O30" t="str">
            <v>c</v>
          </cell>
          <cell r="V30" t="str">
            <v>-</v>
          </cell>
          <cell r="W30" t="str">
            <v>-</v>
          </cell>
          <cell r="X30" t="str">
            <v>-</v>
          </cell>
          <cell r="Y30" t="str">
            <v>-</v>
          </cell>
          <cell r="AF30" t="str">
            <v>-</v>
          </cell>
          <cell r="AG30" t="str">
            <v>-</v>
          </cell>
          <cell r="AH30" t="str">
            <v>-</v>
          </cell>
          <cell r="AI30" t="str">
            <v>-</v>
          </cell>
          <cell r="AP30" t="str">
            <v>-</v>
          </cell>
          <cell r="AQ30" t="str">
            <v>-</v>
          </cell>
          <cell r="AR30" t="str">
            <v>-</v>
          </cell>
          <cell r="AS30" t="str">
            <v>-</v>
          </cell>
          <cell r="AZ30" t="str">
            <v>-</v>
          </cell>
          <cell r="BA30" t="str">
            <v>-</v>
          </cell>
          <cell r="BB30" t="str">
            <v>-</v>
          </cell>
          <cell r="BC30" t="str">
            <v>-</v>
          </cell>
        </row>
        <row r="31">
          <cell r="A31" t="str">
            <v>4-5</v>
          </cell>
          <cell r="B31">
            <v>4</v>
          </cell>
          <cell r="C31" t="str">
            <v>市民生活の安全</v>
          </cell>
          <cell r="D31">
            <v>5</v>
          </cell>
          <cell r="E31" t="str">
            <v>-</v>
          </cell>
          <cell r="L31" t="str">
            <v>-</v>
          </cell>
          <cell r="M31" t="str">
            <v>-</v>
          </cell>
          <cell r="N31" t="str">
            <v>-</v>
          </cell>
          <cell r="O31" t="str">
            <v>-</v>
          </cell>
          <cell r="V31" t="str">
            <v>-</v>
          </cell>
          <cell r="W31" t="str">
            <v>-</v>
          </cell>
          <cell r="X31" t="str">
            <v>-</v>
          </cell>
          <cell r="Y31" t="str">
            <v>-</v>
          </cell>
          <cell r="AF31" t="str">
            <v>-</v>
          </cell>
          <cell r="AG31" t="str">
            <v>-</v>
          </cell>
          <cell r="AH31" t="str">
            <v>-</v>
          </cell>
          <cell r="AI31" t="str">
            <v>-</v>
          </cell>
          <cell r="AP31" t="str">
            <v>-</v>
          </cell>
          <cell r="AQ31" t="str">
            <v>-</v>
          </cell>
          <cell r="AR31" t="str">
            <v>-</v>
          </cell>
          <cell r="AS31" t="str">
            <v>-</v>
          </cell>
          <cell r="AZ31" t="str">
            <v>-</v>
          </cell>
          <cell r="BA31" t="str">
            <v>-</v>
          </cell>
          <cell r="BB31" t="str">
            <v>-</v>
          </cell>
          <cell r="BC31" t="str">
            <v>-</v>
          </cell>
        </row>
        <row r="32">
          <cell r="A32" t="str">
            <v>4-6</v>
          </cell>
          <cell r="B32">
            <v>4</v>
          </cell>
          <cell r="C32" t="str">
            <v>市民生活の安全</v>
          </cell>
          <cell r="D32">
            <v>6</v>
          </cell>
          <cell r="E32" t="str">
            <v>-</v>
          </cell>
          <cell r="L32" t="str">
            <v>-</v>
          </cell>
          <cell r="M32" t="str">
            <v>-</v>
          </cell>
          <cell r="N32" t="str">
            <v>-</v>
          </cell>
          <cell r="O32" t="str">
            <v>-</v>
          </cell>
          <cell r="V32" t="str">
            <v>-</v>
          </cell>
          <cell r="W32" t="str">
            <v>-</v>
          </cell>
          <cell r="X32" t="str">
            <v>-</v>
          </cell>
          <cell r="Y32" t="str">
            <v>-</v>
          </cell>
          <cell r="AF32" t="str">
            <v>-</v>
          </cell>
          <cell r="AG32" t="str">
            <v>-</v>
          </cell>
          <cell r="AH32" t="str">
            <v>-</v>
          </cell>
          <cell r="AI32" t="str">
            <v>-</v>
          </cell>
          <cell r="AP32" t="str">
            <v>-</v>
          </cell>
          <cell r="AQ32" t="str">
            <v>-</v>
          </cell>
          <cell r="AR32" t="str">
            <v>-</v>
          </cell>
          <cell r="AS32" t="str">
            <v>-</v>
          </cell>
          <cell r="AZ32" t="str">
            <v>-</v>
          </cell>
          <cell r="BA32" t="str">
            <v>-</v>
          </cell>
          <cell r="BB32" t="str">
            <v>-</v>
          </cell>
          <cell r="BC32" t="str">
            <v>-</v>
          </cell>
        </row>
        <row r="33">
          <cell r="A33" t="str">
            <v>4-7</v>
          </cell>
          <cell r="B33">
            <v>4</v>
          </cell>
          <cell r="C33" t="str">
            <v>市民生活の安全</v>
          </cell>
          <cell r="D33">
            <v>7</v>
          </cell>
          <cell r="E33" t="str">
            <v>-</v>
          </cell>
          <cell r="L33" t="str">
            <v>-</v>
          </cell>
          <cell r="M33" t="str">
            <v>-</v>
          </cell>
          <cell r="N33" t="str">
            <v>-</v>
          </cell>
          <cell r="O33" t="str">
            <v>-</v>
          </cell>
          <cell r="V33" t="str">
            <v>-</v>
          </cell>
          <cell r="W33" t="str">
            <v>-</v>
          </cell>
          <cell r="X33" t="str">
            <v>-</v>
          </cell>
          <cell r="Y33" t="str">
            <v>-</v>
          </cell>
          <cell r="AF33" t="str">
            <v>-</v>
          </cell>
          <cell r="AG33" t="str">
            <v>-</v>
          </cell>
          <cell r="AH33" t="str">
            <v>-</v>
          </cell>
          <cell r="AI33" t="str">
            <v>-</v>
          </cell>
          <cell r="AP33" t="str">
            <v>-</v>
          </cell>
          <cell r="AQ33" t="str">
            <v>-</v>
          </cell>
          <cell r="AR33" t="str">
            <v>-</v>
          </cell>
          <cell r="AS33" t="str">
            <v>-</v>
          </cell>
          <cell r="AZ33" t="str">
            <v>-</v>
          </cell>
          <cell r="BA33" t="str">
            <v>-</v>
          </cell>
          <cell r="BB33" t="str">
            <v>-</v>
          </cell>
          <cell r="BC33" t="str">
            <v>-</v>
          </cell>
        </row>
        <row r="34">
          <cell r="A34" t="str">
            <v>4-8</v>
          </cell>
          <cell r="B34">
            <v>4</v>
          </cell>
          <cell r="C34" t="str">
            <v>市民生活の安全</v>
          </cell>
          <cell r="D34">
            <v>8</v>
          </cell>
          <cell r="E34" t="str">
            <v>-</v>
          </cell>
          <cell r="L34" t="str">
            <v>-</v>
          </cell>
          <cell r="M34" t="str">
            <v>-</v>
          </cell>
          <cell r="N34" t="str">
            <v>-</v>
          </cell>
          <cell r="O34" t="str">
            <v>-</v>
          </cell>
          <cell r="V34" t="str">
            <v>-</v>
          </cell>
          <cell r="W34" t="str">
            <v>-</v>
          </cell>
          <cell r="X34" t="str">
            <v>-</v>
          </cell>
          <cell r="Y34" t="str">
            <v>-</v>
          </cell>
          <cell r="AF34" t="str">
            <v>-</v>
          </cell>
          <cell r="AG34" t="str">
            <v>-</v>
          </cell>
          <cell r="AH34" t="str">
            <v>-</v>
          </cell>
          <cell r="AI34" t="str">
            <v>-</v>
          </cell>
          <cell r="AP34" t="str">
            <v>-</v>
          </cell>
          <cell r="AQ34" t="str">
            <v>-</v>
          </cell>
          <cell r="AR34" t="str">
            <v>-</v>
          </cell>
          <cell r="AS34" t="str">
            <v>-</v>
          </cell>
          <cell r="AZ34" t="str">
            <v>-</v>
          </cell>
          <cell r="BA34" t="str">
            <v>-</v>
          </cell>
          <cell r="BB34" t="str">
            <v>-</v>
          </cell>
          <cell r="BC34" t="str">
            <v>-</v>
          </cell>
        </row>
        <row r="35">
          <cell r="A35" t="str">
            <v>5-1</v>
          </cell>
          <cell r="B35">
            <v>5</v>
          </cell>
          <cell r="C35" t="str">
            <v>文化</v>
          </cell>
          <cell r="D35">
            <v>1</v>
          </cell>
          <cell r="E35" t="str">
            <v>日々のくらしに文化がとけ込み、市民が文化に触れることが出来ている。</v>
          </cell>
          <cell r="F35">
            <v>46</v>
          </cell>
          <cell r="G35">
            <v>167</v>
          </cell>
          <cell r="H35">
            <v>205</v>
          </cell>
          <cell r="I35">
            <v>119</v>
          </cell>
          <cell r="J35">
            <v>41</v>
          </cell>
          <cell r="K35">
            <v>17</v>
          </cell>
          <cell r="L35">
            <v>595</v>
          </cell>
          <cell r="M35">
            <v>578</v>
          </cell>
          <cell r="N35">
            <v>0.10034602076124567</v>
          </cell>
          <cell r="O35" t="str">
            <v>c</v>
          </cell>
          <cell r="V35" t="str">
            <v>-</v>
          </cell>
          <cell r="W35" t="str">
            <v>-</v>
          </cell>
          <cell r="X35" t="str">
            <v>-</v>
          </cell>
          <cell r="Y35" t="str">
            <v>-</v>
          </cell>
          <cell r="AF35" t="str">
            <v>-</v>
          </cell>
          <cell r="AG35" t="str">
            <v>-</v>
          </cell>
          <cell r="AH35" t="str">
            <v>-</v>
          </cell>
          <cell r="AI35" t="str">
            <v>-</v>
          </cell>
          <cell r="AP35" t="str">
            <v>-</v>
          </cell>
          <cell r="AQ35" t="str">
            <v>-</v>
          </cell>
          <cell r="AR35" t="str">
            <v>-</v>
          </cell>
          <cell r="AS35" t="str">
            <v>-</v>
          </cell>
          <cell r="AZ35" t="str">
            <v>-</v>
          </cell>
          <cell r="BA35" t="str">
            <v>-</v>
          </cell>
          <cell r="BB35" t="str">
            <v>-</v>
          </cell>
          <cell r="BC35" t="str">
            <v>-</v>
          </cell>
        </row>
        <row r="36">
          <cell r="A36" t="str">
            <v>5-2</v>
          </cell>
          <cell r="B36">
            <v>5</v>
          </cell>
          <cell r="C36" t="str">
            <v>文化</v>
          </cell>
          <cell r="D36">
            <v>2</v>
          </cell>
          <cell r="E36" t="str">
            <v>文化芸術活動によって、社会や経済が活気づいている。</v>
          </cell>
          <cell r="F36">
            <v>15</v>
          </cell>
          <cell r="G36">
            <v>111</v>
          </cell>
          <cell r="H36">
            <v>215</v>
          </cell>
          <cell r="I36">
            <v>163</v>
          </cell>
          <cell r="J36">
            <v>65</v>
          </cell>
          <cell r="K36">
            <v>26</v>
          </cell>
          <cell r="L36">
            <v>595</v>
          </cell>
          <cell r="M36">
            <v>569</v>
          </cell>
          <cell r="N36">
            <v>-0.26713532513181021</v>
          </cell>
          <cell r="O36" t="str">
            <v>c</v>
          </cell>
          <cell r="V36" t="str">
            <v>-</v>
          </cell>
          <cell r="W36" t="str">
            <v>-</v>
          </cell>
          <cell r="X36" t="str">
            <v>-</v>
          </cell>
          <cell r="Y36" t="str">
            <v>-</v>
          </cell>
          <cell r="AF36" t="str">
            <v>-</v>
          </cell>
          <cell r="AG36" t="str">
            <v>-</v>
          </cell>
          <cell r="AH36" t="str">
            <v>-</v>
          </cell>
          <cell r="AI36" t="str">
            <v>-</v>
          </cell>
          <cell r="AP36" t="str">
            <v>-</v>
          </cell>
          <cell r="AQ36" t="str">
            <v>-</v>
          </cell>
          <cell r="AR36" t="str">
            <v>-</v>
          </cell>
          <cell r="AS36" t="str">
            <v>-</v>
          </cell>
          <cell r="AZ36" t="str">
            <v>-</v>
          </cell>
          <cell r="BA36" t="str">
            <v>-</v>
          </cell>
          <cell r="BB36" t="str">
            <v>-</v>
          </cell>
          <cell r="BC36" t="str">
            <v>-</v>
          </cell>
        </row>
        <row r="37">
          <cell r="A37" t="str">
            <v>5-3</v>
          </cell>
          <cell r="B37">
            <v>5</v>
          </cell>
          <cell r="C37" t="str">
            <v>文化</v>
          </cell>
          <cell r="D37">
            <v>3</v>
          </cell>
          <cell r="E37" t="str">
            <v>海外との文化交流が進み，相互理解が深まっている。</v>
          </cell>
          <cell r="F37">
            <v>15</v>
          </cell>
          <cell r="G37">
            <v>111</v>
          </cell>
          <cell r="H37">
            <v>215</v>
          </cell>
          <cell r="I37">
            <v>163</v>
          </cell>
          <cell r="J37">
            <v>65</v>
          </cell>
          <cell r="K37">
            <v>26</v>
          </cell>
          <cell r="L37">
            <v>595</v>
          </cell>
          <cell r="M37">
            <v>569</v>
          </cell>
          <cell r="N37">
            <v>-0.26713532513181021</v>
          </cell>
          <cell r="O37" t="str">
            <v>c</v>
          </cell>
          <cell r="V37" t="str">
            <v>-</v>
          </cell>
          <cell r="W37" t="str">
            <v>-</v>
          </cell>
          <cell r="X37" t="str">
            <v>-</v>
          </cell>
          <cell r="Y37" t="str">
            <v>-</v>
          </cell>
          <cell r="AF37" t="str">
            <v>-</v>
          </cell>
          <cell r="AG37" t="str">
            <v>-</v>
          </cell>
          <cell r="AH37" t="str">
            <v>-</v>
          </cell>
          <cell r="AI37" t="str">
            <v>-</v>
          </cell>
          <cell r="AP37" t="str">
            <v>-</v>
          </cell>
          <cell r="AQ37" t="str">
            <v>-</v>
          </cell>
          <cell r="AR37" t="str">
            <v>-</v>
          </cell>
          <cell r="AS37" t="str">
            <v>-</v>
          </cell>
          <cell r="AZ37" t="str">
            <v>-</v>
          </cell>
          <cell r="BA37" t="str">
            <v>-</v>
          </cell>
          <cell r="BB37" t="str">
            <v>-</v>
          </cell>
          <cell r="BC37" t="str">
            <v>-</v>
          </cell>
        </row>
        <row r="38">
          <cell r="A38" t="str">
            <v>5-4</v>
          </cell>
          <cell r="B38">
            <v>5</v>
          </cell>
          <cell r="C38" t="str">
            <v>文化</v>
          </cell>
          <cell r="D38">
            <v>4</v>
          </cell>
          <cell r="E38" t="str">
            <v>有形無形の京都文化遺産が日常生活の中で生かされ，大切に守り伝えられている。</v>
          </cell>
          <cell r="F38">
            <v>84</v>
          </cell>
          <cell r="G38">
            <v>244</v>
          </cell>
          <cell r="H38">
            <v>133</v>
          </cell>
          <cell r="I38">
            <v>82</v>
          </cell>
          <cell r="J38">
            <v>37</v>
          </cell>
          <cell r="K38">
            <v>15</v>
          </cell>
          <cell r="L38">
            <v>595</v>
          </cell>
          <cell r="M38">
            <v>580</v>
          </cell>
          <cell r="N38">
            <v>0.44137931034482758</v>
          </cell>
          <cell r="O38" t="str">
            <v>b</v>
          </cell>
          <cell r="V38" t="str">
            <v>-</v>
          </cell>
          <cell r="W38" t="str">
            <v>-</v>
          </cell>
          <cell r="X38" t="str">
            <v>-</v>
          </cell>
          <cell r="Y38" t="str">
            <v>-</v>
          </cell>
          <cell r="AF38" t="str">
            <v>-</v>
          </cell>
          <cell r="AG38" t="str">
            <v>-</v>
          </cell>
          <cell r="AH38" t="str">
            <v>-</v>
          </cell>
          <cell r="AI38" t="str">
            <v>-</v>
          </cell>
          <cell r="AP38" t="str">
            <v>-</v>
          </cell>
          <cell r="AQ38" t="str">
            <v>-</v>
          </cell>
          <cell r="AR38" t="str">
            <v>-</v>
          </cell>
          <cell r="AS38" t="str">
            <v>-</v>
          </cell>
          <cell r="AZ38" t="str">
            <v>-</v>
          </cell>
          <cell r="BA38" t="str">
            <v>-</v>
          </cell>
          <cell r="BB38" t="str">
            <v>-</v>
          </cell>
          <cell r="BC38" t="str">
            <v>-</v>
          </cell>
        </row>
        <row r="39">
          <cell r="A39" t="str">
            <v>5-5</v>
          </cell>
          <cell r="B39">
            <v>5</v>
          </cell>
          <cell r="C39" t="str">
            <v>文化</v>
          </cell>
          <cell r="D39">
            <v>5</v>
          </cell>
          <cell r="E39" t="str">
            <v>文化芸術に携わる人や応援する人が育ち，文化芸術活動が活発に行われている。</v>
          </cell>
          <cell r="F39">
            <v>31</v>
          </cell>
          <cell r="G39">
            <v>107</v>
          </cell>
          <cell r="H39">
            <v>209</v>
          </cell>
          <cell r="I39">
            <v>158</v>
          </cell>
          <cell r="J39">
            <v>64</v>
          </cell>
          <cell r="K39">
            <v>19</v>
          </cell>
          <cell r="L39">
            <v>588</v>
          </cell>
          <cell r="M39">
            <v>569</v>
          </cell>
          <cell r="N39">
            <v>-0.20562390158172231</v>
          </cell>
          <cell r="O39" t="str">
            <v>c</v>
          </cell>
          <cell r="V39" t="str">
            <v>-</v>
          </cell>
          <cell r="W39" t="str">
            <v>-</v>
          </cell>
          <cell r="X39" t="str">
            <v>-</v>
          </cell>
          <cell r="Y39" t="str">
            <v>-</v>
          </cell>
          <cell r="AF39" t="str">
            <v>-</v>
          </cell>
          <cell r="AG39" t="str">
            <v>-</v>
          </cell>
          <cell r="AH39" t="str">
            <v>-</v>
          </cell>
          <cell r="AI39" t="str">
            <v>-</v>
          </cell>
          <cell r="AP39" t="str">
            <v>-</v>
          </cell>
          <cell r="AQ39" t="str">
            <v>-</v>
          </cell>
          <cell r="AR39" t="str">
            <v>-</v>
          </cell>
          <cell r="AS39" t="str">
            <v>-</v>
          </cell>
          <cell r="AZ39" t="str">
            <v>-</v>
          </cell>
          <cell r="BA39" t="str">
            <v>-</v>
          </cell>
          <cell r="BB39" t="str">
            <v>-</v>
          </cell>
          <cell r="BC39" t="str">
            <v>-</v>
          </cell>
        </row>
        <row r="40">
          <cell r="A40" t="str">
            <v>5-6</v>
          </cell>
          <cell r="B40">
            <v>5</v>
          </cell>
          <cell r="C40" t="str">
            <v>文化</v>
          </cell>
          <cell r="D40">
            <v>6</v>
          </cell>
          <cell r="E40" t="str">
            <v>-</v>
          </cell>
          <cell r="L40" t="str">
            <v>-</v>
          </cell>
          <cell r="M40" t="str">
            <v>-</v>
          </cell>
          <cell r="N40" t="str">
            <v>-</v>
          </cell>
          <cell r="O40" t="str">
            <v>-</v>
          </cell>
          <cell r="V40" t="str">
            <v>-</v>
          </cell>
          <cell r="W40" t="str">
            <v>-</v>
          </cell>
          <cell r="X40" t="str">
            <v>-</v>
          </cell>
          <cell r="Y40" t="str">
            <v>-</v>
          </cell>
          <cell r="AF40" t="str">
            <v>-</v>
          </cell>
          <cell r="AG40" t="str">
            <v>-</v>
          </cell>
          <cell r="AH40" t="str">
            <v>-</v>
          </cell>
          <cell r="AI40" t="str">
            <v>-</v>
          </cell>
          <cell r="AP40" t="str">
            <v>-</v>
          </cell>
          <cell r="AQ40" t="str">
            <v>-</v>
          </cell>
          <cell r="AR40" t="str">
            <v>-</v>
          </cell>
          <cell r="AS40" t="str">
            <v>-</v>
          </cell>
          <cell r="AZ40" t="str">
            <v>-</v>
          </cell>
          <cell r="BA40" t="str">
            <v>-</v>
          </cell>
          <cell r="BB40" t="str">
            <v>-</v>
          </cell>
          <cell r="BC40" t="str">
            <v>-</v>
          </cell>
        </row>
        <row r="41">
          <cell r="A41" t="str">
            <v>5-7</v>
          </cell>
          <cell r="B41">
            <v>5</v>
          </cell>
          <cell r="C41" t="str">
            <v>文化</v>
          </cell>
          <cell r="D41">
            <v>7</v>
          </cell>
          <cell r="E41" t="str">
            <v>-</v>
          </cell>
          <cell r="L41" t="str">
            <v>-</v>
          </cell>
          <cell r="M41" t="str">
            <v>-</v>
          </cell>
          <cell r="N41" t="str">
            <v>-</v>
          </cell>
          <cell r="O41" t="str">
            <v>-</v>
          </cell>
          <cell r="V41" t="str">
            <v>-</v>
          </cell>
          <cell r="W41" t="str">
            <v>-</v>
          </cell>
          <cell r="X41" t="str">
            <v>-</v>
          </cell>
          <cell r="Y41" t="str">
            <v>-</v>
          </cell>
          <cell r="AF41" t="str">
            <v>-</v>
          </cell>
          <cell r="AG41" t="str">
            <v>-</v>
          </cell>
          <cell r="AH41" t="str">
            <v>-</v>
          </cell>
          <cell r="AI41" t="str">
            <v>-</v>
          </cell>
          <cell r="AP41" t="str">
            <v>-</v>
          </cell>
          <cell r="AQ41" t="str">
            <v>-</v>
          </cell>
          <cell r="AR41" t="str">
            <v>-</v>
          </cell>
          <cell r="AS41" t="str">
            <v>-</v>
          </cell>
          <cell r="AZ41" t="str">
            <v>-</v>
          </cell>
          <cell r="BA41" t="str">
            <v>-</v>
          </cell>
          <cell r="BB41" t="str">
            <v>-</v>
          </cell>
          <cell r="BC41" t="str">
            <v>-</v>
          </cell>
        </row>
        <row r="42">
          <cell r="A42" t="str">
            <v>5-8</v>
          </cell>
          <cell r="B42">
            <v>5</v>
          </cell>
          <cell r="C42" t="str">
            <v>文化</v>
          </cell>
          <cell r="D42">
            <v>8</v>
          </cell>
          <cell r="E42" t="str">
            <v>-</v>
          </cell>
          <cell r="L42" t="str">
            <v>-</v>
          </cell>
          <cell r="M42" t="str">
            <v>-</v>
          </cell>
          <cell r="N42" t="str">
            <v>-</v>
          </cell>
          <cell r="O42" t="str">
            <v>-</v>
          </cell>
          <cell r="V42" t="str">
            <v>-</v>
          </cell>
          <cell r="W42" t="str">
            <v>-</v>
          </cell>
          <cell r="X42" t="str">
            <v>-</v>
          </cell>
          <cell r="Y42" t="str">
            <v>-</v>
          </cell>
          <cell r="AF42" t="str">
            <v>-</v>
          </cell>
          <cell r="AG42" t="str">
            <v>-</v>
          </cell>
          <cell r="AH42" t="str">
            <v>-</v>
          </cell>
          <cell r="AI42" t="str">
            <v>-</v>
          </cell>
          <cell r="AP42" t="str">
            <v>-</v>
          </cell>
          <cell r="AQ42" t="str">
            <v>-</v>
          </cell>
          <cell r="AR42" t="str">
            <v>-</v>
          </cell>
          <cell r="AS42" t="str">
            <v>-</v>
          </cell>
          <cell r="AZ42" t="str">
            <v>-</v>
          </cell>
          <cell r="BA42" t="str">
            <v>-</v>
          </cell>
          <cell r="BB42" t="str">
            <v>-</v>
          </cell>
          <cell r="BC42" t="str">
            <v>-</v>
          </cell>
        </row>
        <row r="43">
          <cell r="A43" t="str">
            <v>6-1</v>
          </cell>
          <cell r="B43">
            <v>6</v>
          </cell>
          <cell r="C43" t="str">
            <v>スポーツ</v>
          </cell>
          <cell r="D43">
            <v>1</v>
          </cell>
          <cell r="E43" t="str">
            <v>市民がスポーツを楽しみ、健康で心豊かにくらしている。</v>
          </cell>
          <cell r="F43">
            <v>30</v>
          </cell>
          <cell r="G43">
            <v>135</v>
          </cell>
          <cell r="H43">
            <v>225</v>
          </cell>
          <cell r="I43">
            <v>134</v>
          </cell>
          <cell r="J43">
            <v>53</v>
          </cell>
          <cell r="K43">
            <v>18</v>
          </cell>
          <cell r="L43">
            <v>595</v>
          </cell>
          <cell r="M43">
            <v>577</v>
          </cell>
          <cell r="N43">
            <v>-7.7989601386481797E-2</v>
          </cell>
          <cell r="O43" t="str">
            <v>c</v>
          </cell>
          <cell r="V43" t="str">
            <v>-</v>
          </cell>
          <cell r="W43" t="str">
            <v>-</v>
          </cell>
          <cell r="X43" t="str">
            <v>-</v>
          </cell>
          <cell r="Y43" t="str">
            <v>-</v>
          </cell>
          <cell r="AF43" t="str">
            <v>-</v>
          </cell>
          <cell r="AG43" t="str">
            <v>-</v>
          </cell>
          <cell r="AH43" t="str">
            <v>-</v>
          </cell>
          <cell r="AI43" t="str">
            <v>-</v>
          </cell>
          <cell r="AP43" t="str">
            <v>-</v>
          </cell>
          <cell r="AQ43" t="str">
            <v>-</v>
          </cell>
          <cell r="AR43" t="str">
            <v>-</v>
          </cell>
          <cell r="AS43" t="str">
            <v>-</v>
          </cell>
          <cell r="AZ43" t="str">
            <v>-</v>
          </cell>
          <cell r="BA43" t="str">
            <v>-</v>
          </cell>
          <cell r="BB43" t="str">
            <v>-</v>
          </cell>
          <cell r="BC43" t="str">
            <v>-</v>
          </cell>
        </row>
        <row r="44">
          <cell r="A44" t="str">
            <v>6-2</v>
          </cell>
          <cell r="B44">
            <v>6</v>
          </cell>
          <cell r="C44" t="str">
            <v>スポーツ</v>
          </cell>
          <cell r="D44">
            <v>2</v>
          </cell>
          <cell r="E44" t="str">
            <v>市民がスポーツを楽しんだり、スポーツを支える活動を通じて、様々な人と人とがつながっている。</v>
          </cell>
          <cell r="F44">
            <v>34</v>
          </cell>
          <cell r="G44">
            <v>116</v>
          </cell>
          <cell r="H44">
            <v>222</v>
          </cell>
          <cell r="I44">
            <v>140</v>
          </cell>
          <cell r="J44">
            <v>64</v>
          </cell>
          <cell r="K44">
            <v>19</v>
          </cell>
          <cell r="L44">
            <v>595</v>
          </cell>
          <cell r="M44">
            <v>576</v>
          </cell>
          <cell r="N44">
            <v>-0.14583333333333334</v>
          </cell>
          <cell r="O44" t="str">
            <v>c</v>
          </cell>
          <cell r="V44" t="str">
            <v>-</v>
          </cell>
          <cell r="W44" t="str">
            <v>-</v>
          </cell>
          <cell r="X44" t="str">
            <v>-</v>
          </cell>
          <cell r="Y44" t="str">
            <v>-</v>
          </cell>
          <cell r="AF44" t="str">
            <v>-</v>
          </cell>
          <cell r="AG44" t="str">
            <v>-</v>
          </cell>
          <cell r="AH44" t="str">
            <v>-</v>
          </cell>
          <cell r="AI44" t="str">
            <v>-</v>
          </cell>
          <cell r="AP44" t="str">
            <v>-</v>
          </cell>
          <cell r="AQ44" t="str">
            <v>-</v>
          </cell>
          <cell r="AR44" t="str">
            <v>-</v>
          </cell>
          <cell r="AS44" t="str">
            <v>-</v>
          </cell>
          <cell r="AZ44" t="str">
            <v>-</v>
          </cell>
          <cell r="BA44" t="str">
            <v>-</v>
          </cell>
          <cell r="BB44" t="str">
            <v>-</v>
          </cell>
          <cell r="BC44" t="str">
            <v>-</v>
          </cell>
        </row>
        <row r="45">
          <cell r="A45" t="str">
            <v>6-3</v>
          </cell>
          <cell r="B45">
            <v>6</v>
          </cell>
          <cell r="C45" t="str">
            <v>スポーツ</v>
          </cell>
          <cell r="D45">
            <v>3</v>
          </cell>
          <cell r="E45" t="str">
            <v>市民がスポーツに身近に触れる機会があり、スポーツがまちの魅力を高めている。</v>
          </cell>
          <cell r="F45">
            <v>26</v>
          </cell>
          <cell r="G45">
            <v>88</v>
          </cell>
          <cell r="H45">
            <v>179</v>
          </cell>
          <cell r="I45">
            <v>203</v>
          </cell>
          <cell r="J45">
            <v>76</v>
          </cell>
          <cell r="K45">
            <v>16</v>
          </cell>
          <cell r="L45">
            <v>588</v>
          </cell>
          <cell r="M45">
            <v>572</v>
          </cell>
          <cell r="N45">
            <v>-0.37587412587412589</v>
          </cell>
          <cell r="O45" t="str">
            <v>d</v>
          </cell>
          <cell r="V45" t="str">
            <v>-</v>
          </cell>
          <cell r="W45" t="str">
            <v>-</v>
          </cell>
          <cell r="X45" t="str">
            <v>-</v>
          </cell>
          <cell r="Y45" t="str">
            <v>-</v>
          </cell>
          <cell r="AF45" t="str">
            <v>-</v>
          </cell>
          <cell r="AG45" t="str">
            <v>-</v>
          </cell>
          <cell r="AH45" t="str">
            <v>-</v>
          </cell>
          <cell r="AI45" t="str">
            <v>-</v>
          </cell>
          <cell r="AP45" t="str">
            <v>-</v>
          </cell>
          <cell r="AQ45" t="str">
            <v>-</v>
          </cell>
          <cell r="AR45" t="str">
            <v>-</v>
          </cell>
          <cell r="AS45" t="str">
            <v>-</v>
          </cell>
          <cell r="AZ45" t="str">
            <v>-</v>
          </cell>
          <cell r="BA45" t="str">
            <v>-</v>
          </cell>
          <cell r="BB45" t="str">
            <v>-</v>
          </cell>
          <cell r="BC45" t="str">
            <v>-</v>
          </cell>
        </row>
        <row r="46">
          <cell r="A46" t="str">
            <v>6-4</v>
          </cell>
          <cell r="B46">
            <v>6</v>
          </cell>
          <cell r="C46" t="str">
            <v>スポーツ</v>
          </cell>
          <cell r="D46">
            <v>4</v>
          </cell>
          <cell r="E46" t="str">
            <v>-</v>
          </cell>
          <cell r="L46" t="str">
            <v>-</v>
          </cell>
          <cell r="M46" t="str">
            <v>-</v>
          </cell>
          <cell r="N46" t="str">
            <v>-</v>
          </cell>
          <cell r="O46" t="str">
            <v>-</v>
          </cell>
          <cell r="V46" t="str">
            <v>-</v>
          </cell>
          <cell r="W46" t="str">
            <v>-</v>
          </cell>
          <cell r="X46" t="str">
            <v>-</v>
          </cell>
          <cell r="Y46" t="str">
            <v>-</v>
          </cell>
          <cell r="AF46" t="str">
            <v>-</v>
          </cell>
          <cell r="AG46" t="str">
            <v>-</v>
          </cell>
          <cell r="AH46" t="str">
            <v>-</v>
          </cell>
          <cell r="AI46" t="str">
            <v>-</v>
          </cell>
          <cell r="AP46" t="str">
            <v>-</v>
          </cell>
          <cell r="AQ46" t="str">
            <v>-</v>
          </cell>
          <cell r="AR46" t="str">
            <v>-</v>
          </cell>
          <cell r="AS46" t="str">
            <v>-</v>
          </cell>
          <cell r="AZ46" t="str">
            <v>-</v>
          </cell>
          <cell r="BA46" t="str">
            <v>-</v>
          </cell>
          <cell r="BB46" t="str">
            <v>-</v>
          </cell>
          <cell r="BC46" t="str">
            <v>-</v>
          </cell>
        </row>
        <row r="47">
          <cell r="A47" t="str">
            <v>6-5</v>
          </cell>
          <cell r="B47">
            <v>6</v>
          </cell>
          <cell r="C47" t="str">
            <v>スポーツ</v>
          </cell>
          <cell r="D47">
            <v>5</v>
          </cell>
          <cell r="E47" t="str">
            <v>-</v>
          </cell>
          <cell r="L47" t="str">
            <v>-</v>
          </cell>
          <cell r="M47" t="str">
            <v>-</v>
          </cell>
          <cell r="N47" t="str">
            <v>-</v>
          </cell>
          <cell r="O47" t="str">
            <v>-</v>
          </cell>
          <cell r="V47" t="str">
            <v>-</v>
          </cell>
          <cell r="W47" t="str">
            <v>-</v>
          </cell>
          <cell r="X47" t="str">
            <v>-</v>
          </cell>
          <cell r="Y47" t="str">
            <v>-</v>
          </cell>
          <cell r="AF47" t="str">
            <v>-</v>
          </cell>
          <cell r="AG47" t="str">
            <v>-</v>
          </cell>
          <cell r="AH47" t="str">
            <v>-</v>
          </cell>
          <cell r="AI47" t="str">
            <v>-</v>
          </cell>
          <cell r="AP47" t="str">
            <v>-</v>
          </cell>
          <cell r="AQ47" t="str">
            <v>-</v>
          </cell>
          <cell r="AR47" t="str">
            <v>-</v>
          </cell>
          <cell r="AS47" t="str">
            <v>-</v>
          </cell>
          <cell r="AZ47" t="str">
            <v>-</v>
          </cell>
          <cell r="BA47" t="str">
            <v>-</v>
          </cell>
          <cell r="BB47" t="str">
            <v>-</v>
          </cell>
          <cell r="BC47" t="str">
            <v>-</v>
          </cell>
        </row>
        <row r="48">
          <cell r="A48" t="str">
            <v>6-6</v>
          </cell>
          <cell r="B48">
            <v>6</v>
          </cell>
          <cell r="C48" t="str">
            <v>スポーツ</v>
          </cell>
          <cell r="D48">
            <v>6</v>
          </cell>
          <cell r="E48" t="str">
            <v>-</v>
          </cell>
          <cell r="L48" t="str">
            <v>-</v>
          </cell>
          <cell r="M48" t="str">
            <v>-</v>
          </cell>
          <cell r="N48" t="str">
            <v>-</v>
          </cell>
          <cell r="O48" t="str">
            <v>-</v>
          </cell>
          <cell r="V48" t="str">
            <v>-</v>
          </cell>
          <cell r="W48" t="str">
            <v>-</v>
          </cell>
          <cell r="X48" t="str">
            <v>-</v>
          </cell>
          <cell r="Y48" t="str">
            <v>-</v>
          </cell>
          <cell r="AF48" t="str">
            <v>-</v>
          </cell>
          <cell r="AG48" t="str">
            <v>-</v>
          </cell>
          <cell r="AH48" t="str">
            <v>-</v>
          </cell>
          <cell r="AI48" t="str">
            <v>-</v>
          </cell>
          <cell r="AP48" t="str">
            <v>-</v>
          </cell>
          <cell r="AQ48" t="str">
            <v>-</v>
          </cell>
          <cell r="AR48" t="str">
            <v>-</v>
          </cell>
          <cell r="AS48" t="str">
            <v>-</v>
          </cell>
          <cell r="AZ48" t="str">
            <v>-</v>
          </cell>
          <cell r="BA48" t="str">
            <v>-</v>
          </cell>
          <cell r="BB48" t="str">
            <v>-</v>
          </cell>
          <cell r="BC48" t="str">
            <v>-</v>
          </cell>
        </row>
        <row r="49">
          <cell r="A49" t="str">
            <v>6-7</v>
          </cell>
          <cell r="B49">
            <v>6</v>
          </cell>
          <cell r="C49" t="str">
            <v>スポーツ</v>
          </cell>
          <cell r="D49">
            <v>7</v>
          </cell>
          <cell r="E49" t="str">
            <v>-</v>
          </cell>
          <cell r="L49" t="str">
            <v>-</v>
          </cell>
          <cell r="M49" t="str">
            <v>-</v>
          </cell>
          <cell r="N49" t="str">
            <v>-</v>
          </cell>
          <cell r="O49" t="str">
            <v>-</v>
          </cell>
          <cell r="V49" t="str">
            <v>-</v>
          </cell>
          <cell r="W49" t="str">
            <v>-</v>
          </cell>
          <cell r="X49" t="str">
            <v>-</v>
          </cell>
          <cell r="Y49" t="str">
            <v>-</v>
          </cell>
          <cell r="AF49" t="str">
            <v>-</v>
          </cell>
          <cell r="AG49" t="str">
            <v>-</v>
          </cell>
          <cell r="AH49" t="str">
            <v>-</v>
          </cell>
          <cell r="AI49" t="str">
            <v>-</v>
          </cell>
          <cell r="AP49" t="str">
            <v>-</v>
          </cell>
          <cell r="AQ49" t="str">
            <v>-</v>
          </cell>
          <cell r="AR49" t="str">
            <v>-</v>
          </cell>
          <cell r="AS49" t="str">
            <v>-</v>
          </cell>
          <cell r="AZ49" t="str">
            <v>-</v>
          </cell>
          <cell r="BA49" t="str">
            <v>-</v>
          </cell>
          <cell r="BB49" t="str">
            <v>-</v>
          </cell>
          <cell r="BC49" t="str">
            <v>-</v>
          </cell>
        </row>
        <row r="50">
          <cell r="A50" t="str">
            <v>6-8</v>
          </cell>
          <cell r="B50">
            <v>6</v>
          </cell>
          <cell r="C50" t="str">
            <v>スポーツ</v>
          </cell>
          <cell r="D50">
            <v>8</v>
          </cell>
          <cell r="E50" t="str">
            <v>-</v>
          </cell>
          <cell r="L50" t="str">
            <v>-</v>
          </cell>
          <cell r="M50" t="str">
            <v>-</v>
          </cell>
          <cell r="N50" t="str">
            <v>-</v>
          </cell>
          <cell r="O50" t="str">
            <v>-</v>
          </cell>
          <cell r="V50" t="str">
            <v>-</v>
          </cell>
          <cell r="W50" t="str">
            <v>-</v>
          </cell>
          <cell r="X50" t="str">
            <v>-</v>
          </cell>
          <cell r="Y50" t="str">
            <v>-</v>
          </cell>
          <cell r="AF50" t="str">
            <v>-</v>
          </cell>
          <cell r="AG50" t="str">
            <v>-</v>
          </cell>
          <cell r="AH50" t="str">
            <v>-</v>
          </cell>
          <cell r="AI50" t="str">
            <v>-</v>
          </cell>
          <cell r="AP50" t="str">
            <v>-</v>
          </cell>
          <cell r="AQ50" t="str">
            <v>-</v>
          </cell>
          <cell r="AR50" t="str">
            <v>-</v>
          </cell>
          <cell r="AS50" t="str">
            <v>-</v>
          </cell>
          <cell r="AZ50" t="str">
            <v>-</v>
          </cell>
          <cell r="BA50" t="str">
            <v>-</v>
          </cell>
          <cell r="BB50" t="str">
            <v>-</v>
          </cell>
          <cell r="BC50" t="str">
            <v>-</v>
          </cell>
        </row>
        <row r="51">
          <cell r="A51" t="str">
            <v>7-1</v>
          </cell>
          <cell r="B51">
            <v>7</v>
          </cell>
          <cell r="C51" t="str">
            <v>産業・商業</v>
          </cell>
          <cell r="D51">
            <v>1</v>
          </cell>
          <cell r="E51" t="str">
            <v>京都には、地域とともに発展し、大切にされている企業やお店が沢山ある。</v>
          </cell>
          <cell r="F51">
            <v>123</v>
          </cell>
          <cell r="G51">
            <v>266</v>
          </cell>
          <cell r="H51">
            <v>120</v>
          </cell>
          <cell r="I51">
            <v>49</v>
          </cell>
          <cell r="J51">
            <v>18</v>
          </cell>
          <cell r="K51">
            <v>19</v>
          </cell>
          <cell r="L51">
            <v>595</v>
          </cell>
          <cell r="M51">
            <v>576</v>
          </cell>
          <cell r="N51">
            <v>0.74131944444444442</v>
          </cell>
          <cell r="O51" t="str">
            <v>b</v>
          </cell>
          <cell r="V51" t="str">
            <v>-</v>
          </cell>
          <cell r="W51" t="str">
            <v>-</v>
          </cell>
          <cell r="X51" t="str">
            <v>-</v>
          </cell>
          <cell r="Y51" t="str">
            <v>-</v>
          </cell>
          <cell r="AF51" t="str">
            <v>-</v>
          </cell>
          <cell r="AG51" t="str">
            <v>-</v>
          </cell>
          <cell r="AH51" t="str">
            <v>-</v>
          </cell>
          <cell r="AI51" t="str">
            <v>-</v>
          </cell>
          <cell r="AP51" t="str">
            <v>-</v>
          </cell>
          <cell r="AQ51" t="str">
            <v>-</v>
          </cell>
          <cell r="AR51" t="str">
            <v>-</v>
          </cell>
          <cell r="AS51" t="str">
            <v>-</v>
          </cell>
          <cell r="AZ51" t="str">
            <v>-</v>
          </cell>
          <cell r="BA51" t="str">
            <v>-</v>
          </cell>
          <cell r="BB51" t="str">
            <v>-</v>
          </cell>
          <cell r="BC51" t="str">
            <v>-</v>
          </cell>
        </row>
        <row r="52">
          <cell r="A52" t="str">
            <v>7-2</v>
          </cell>
          <cell r="B52">
            <v>7</v>
          </cell>
          <cell r="C52" t="str">
            <v>産業・商業</v>
          </cell>
          <cell r="D52">
            <v>2</v>
          </cell>
          <cell r="E52" t="str">
            <v>多様な人々が京都でいきいきと働いている。</v>
          </cell>
          <cell r="F52">
            <v>35</v>
          </cell>
          <cell r="G52">
            <v>180</v>
          </cell>
          <cell r="H52">
            <v>224</v>
          </cell>
          <cell r="I52">
            <v>105</v>
          </cell>
          <cell r="J52">
            <v>29</v>
          </cell>
          <cell r="K52">
            <v>15</v>
          </cell>
          <cell r="L52">
            <v>588</v>
          </cell>
          <cell r="M52">
            <v>573</v>
          </cell>
          <cell r="N52">
            <v>0.15183246073298429</v>
          </cell>
          <cell r="O52" t="str">
            <v>c</v>
          </cell>
          <cell r="V52" t="str">
            <v>-</v>
          </cell>
          <cell r="W52" t="str">
            <v>-</v>
          </cell>
          <cell r="X52" t="str">
            <v>-</v>
          </cell>
          <cell r="Y52" t="str">
            <v>-</v>
          </cell>
          <cell r="AF52" t="str">
            <v>-</v>
          </cell>
          <cell r="AG52" t="str">
            <v>-</v>
          </cell>
          <cell r="AH52" t="str">
            <v>-</v>
          </cell>
          <cell r="AI52" t="str">
            <v>-</v>
          </cell>
          <cell r="AP52" t="str">
            <v>-</v>
          </cell>
          <cell r="AQ52" t="str">
            <v>-</v>
          </cell>
          <cell r="AR52" t="str">
            <v>-</v>
          </cell>
          <cell r="AS52" t="str">
            <v>-</v>
          </cell>
          <cell r="AZ52" t="str">
            <v>-</v>
          </cell>
          <cell r="BA52" t="str">
            <v>-</v>
          </cell>
          <cell r="BB52" t="str">
            <v>-</v>
          </cell>
          <cell r="BC52" t="str">
            <v>-</v>
          </cell>
        </row>
        <row r="53">
          <cell r="A53" t="str">
            <v>7-3</v>
          </cell>
          <cell r="B53">
            <v>7</v>
          </cell>
          <cell r="C53" t="str">
            <v>産業・商業</v>
          </cell>
          <cell r="D53">
            <v>3</v>
          </cell>
          <cell r="E53" t="str">
            <v>京都では、独自性の高い製品が生み出され、世界で活躍する企業が多く集まっている。</v>
          </cell>
          <cell r="F53">
            <v>122</v>
          </cell>
          <cell r="G53">
            <v>247</v>
          </cell>
          <cell r="H53">
            <v>150</v>
          </cell>
          <cell r="I53">
            <v>45</v>
          </cell>
          <cell r="J53">
            <v>16</v>
          </cell>
          <cell r="K53">
            <v>15</v>
          </cell>
          <cell r="L53">
            <v>595</v>
          </cell>
          <cell r="M53">
            <v>580</v>
          </cell>
          <cell r="N53">
            <v>0.71379310344827585</v>
          </cell>
          <cell r="O53" t="str">
            <v>b</v>
          </cell>
          <cell r="V53" t="str">
            <v>-</v>
          </cell>
          <cell r="W53" t="str">
            <v>-</v>
          </cell>
          <cell r="X53" t="str">
            <v>-</v>
          </cell>
          <cell r="Y53" t="str">
            <v>-</v>
          </cell>
          <cell r="AF53" t="str">
            <v>-</v>
          </cell>
          <cell r="AG53" t="str">
            <v>-</v>
          </cell>
          <cell r="AH53" t="str">
            <v>-</v>
          </cell>
          <cell r="AI53" t="str">
            <v>-</v>
          </cell>
          <cell r="AP53" t="str">
            <v>-</v>
          </cell>
          <cell r="AQ53" t="str">
            <v>-</v>
          </cell>
          <cell r="AR53" t="str">
            <v>-</v>
          </cell>
          <cell r="AS53" t="str">
            <v>-</v>
          </cell>
          <cell r="AZ53" t="str">
            <v>-</v>
          </cell>
          <cell r="BA53" t="str">
            <v>-</v>
          </cell>
          <cell r="BB53" t="str">
            <v>-</v>
          </cell>
          <cell r="BC53" t="str">
            <v>-</v>
          </cell>
        </row>
        <row r="54">
          <cell r="A54" t="str">
            <v>7-4</v>
          </cell>
          <cell r="B54">
            <v>7</v>
          </cell>
          <cell r="C54" t="str">
            <v>産業・商業</v>
          </cell>
          <cell r="D54">
            <v>4</v>
          </cell>
          <cell r="E54" t="str">
            <v>国内外から起業家など様々な人が集まり、世界に羽ばたく企業が生まれている。</v>
          </cell>
          <cell r="F54">
            <v>38</v>
          </cell>
          <cell r="G54">
            <v>148</v>
          </cell>
          <cell r="H54">
            <v>220</v>
          </cell>
          <cell r="I54">
            <v>121</v>
          </cell>
          <cell r="J54">
            <v>36</v>
          </cell>
          <cell r="K54">
            <v>25</v>
          </cell>
          <cell r="L54">
            <v>588</v>
          </cell>
          <cell r="M54">
            <v>563</v>
          </cell>
          <cell r="N54">
            <v>5.5062166962699825E-2</v>
          </cell>
          <cell r="O54" t="str">
            <v>c</v>
          </cell>
          <cell r="V54" t="str">
            <v>-</v>
          </cell>
          <cell r="W54" t="str">
            <v>-</v>
          </cell>
          <cell r="X54" t="str">
            <v>-</v>
          </cell>
          <cell r="Y54" t="str">
            <v>-</v>
          </cell>
          <cell r="AF54" t="str">
            <v>-</v>
          </cell>
          <cell r="AG54" t="str">
            <v>-</v>
          </cell>
          <cell r="AH54" t="str">
            <v>-</v>
          </cell>
          <cell r="AI54" t="str">
            <v>-</v>
          </cell>
          <cell r="AP54" t="str">
            <v>-</v>
          </cell>
          <cell r="AQ54" t="str">
            <v>-</v>
          </cell>
          <cell r="AR54" t="str">
            <v>-</v>
          </cell>
          <cell r="AS54" t="str">
            <v>-</v>
          </cell>
          <cell r="AZ54" t="str">
            <v>-</v>
          </cell>
          <cell r="BA54" t="str">
            <v>-</v>
          </cell>
          <cell r="BB54" t="str">
            <v>-</v>
          </cell>
          <cell r="BC54" t="str">
            <v>-</v>
          </cell>
        </row>
        <row r="55">
          <cell r="A55" t="str">
            <v>7-5</v>
          </cell>
          <cell r="B55">
            <v>7</v>
          </cell>
          <cell r="C55" t="str">
            <v>産業・商業</v>
          </cell>
          <cell r="D55">
            <v>5</v>
          </cell>
          <cell r="E55" t="str">
            <v>現代のライフスタイルにも対応した伝統産業製品が生み出され、次世代を担う、つくり手が育ってきている。</v>
          </cell>
          <cell r="F55">
            <v>29</v>
          </cell>
          <cell r="G55">
            <v>142</v>
          </cell>
          <cell r="H55">
            <v>209</v>
          </cell>
          <cell r="I55">
            <v>137</v>
          </cell>
          <cell r="J55">
            <v>50</v>
          </cell>
          <cell r="K55">
            <v>21</v>
          </cell>
          <cell r="L55">
            <v>588</v>
          </cell>
          <cell r="M55">
            <v>567</v>
          </cell>
          <cell r="N55">
            <v>-6.5255731922398585E-2</v>
          </cell>
          <cell r="O55" t="str">
            <v>c</v>
          </cell>
          <cell r="V55" t="str">
            <v>-</v>
          </cell>
          <cell r="W55" t="str">
            <v>-</v>
          </cell>
          <cell r="X55" t="str">
            <v>-</v>
          </cell>
          <cell r="Y55" t="str">
            <v>-</v>
          </cell>
          <cell r="AF55" t="str">
            <v>-</v>
          </cell>
          <cell r="AG55" t="str">
            <v>-</v>
          </cell>
          <cell r="AH55" t="str">
            <v>-</v>
          </cell>
          <cell r="AI55" t="str">
            <v>-</v>
          </cell>
          <cell r="AP55" t="str">
            <v>-</v>
          </cell>
          <cell r="AQ55" t="str">
            <v>-</v>
          </cell>
          <cell r="AR55" t="str">
            <v>-</v>
          </cell>
          <cell r="AS55" t="str">
            <v>-</v>
          </cell>
          <cell r="AZ55" t="str">
            <v>-</v>
          </cell>
          <cell r="BA55" t="str">
            <v>-</v>
          </cell>
          <cell r="BB55" t="str">
            <v>-</v>
          </cell>
          <cell r="BC55" t="str">
            <v>-</v>
          </cell>
        </row>
        <row r="56">
          <cell r="A56" t="str">
            <v>7-6</v>
          </cell>
          <cell r="B56">
            <v>7</v>
          </cell>
          <cell r="C56" t="str">
            <v>産業・商業</v>
          </cell>
          <cell r="D56">
            <v>6</v>
          </cell>
          <cell r="E56" t="str">
            <v>京都は活気ある商店が地域のにぎわいを生み出し、快適に買い物ができるまちである。</v>
          </cell>
          <cell r="F56">
            <v>47</v>
          </cell>
          <cell r="G56">
            <v>190</v>
          </cell>
          <cell r="H56">
            <v>205</v>
          </cell>
          <cell r="I56">
            <v>94</v>
          </cell>
          <cell r="J56">
            <v>49</v>
          </cell>
          <cell r="K56">
            <v>10</v>
          </cell>
          <cell r="L56">
            <v>595</v>
          </cell>
          <cell r="M56">
            <v>585</v>
          </cell>
          <cell r="N56">
            <v>0.15726495726495726</v>
          </cell>
          <cell r="O56" t="str">
            <v>c</v>
          </cell>
          <cell r="V56" t="str">
            <v>-</v>
          </cell>
          <cell r="W56" t="str">
            <v>-</v>
          </cell>
          <cell r="X56" t="str">
            <v>-</v>
          </cell>
          <cell r="Y56" t="str">
            <v>-</v>
          </cell>
          <cell r="AF56" t="str">
            <v>-</v>
          </cell>
          <cell r="AG56" t="str">
            <v>-</v>
          </cell>
          <cell r="AH56" t="str">
            <v>-</v>
          </cell>
          <cell r="AI56" t="str">
            <v>-</v>
          </cell>
          <cell r="AP56" t="str">
            <v>-</v>
          </cell>
          <cell r="AQ56" t="str">
            <v>-</v>
          </cell>
          <cell r="AR56" t="str">
            <v>-</v>
          </cell>
          <cell r="AS56" t="str">
            <v>-</v>
          </cell>
          <cell r="AZ56" t="str">
            <v>-</v>
          </cell>
          <cell r="BA56" t="str">
            <v>-</v>
          </cell>
          <cell r="BB56" t="str">
            <v>-</v>
          </cell>
          <cell r="BC56" t="str">
            <v>-</v>
          </cell>
        </row>
        <row r="57">
          <cell r="A57" t="str">
            <v>7-7</v>
          </cell>
          <cell r="B57">
            <v>7</v>
          </cell>
          <cell r="C57" t="str">
            <v>産業・商業</v>
          </cell>
          <cell r="D57">
            <v>7</v>
          </cell>
          <cell r="E57" t="str">
            <v>安心・安全で品質の良い食材が流通している。</v>
          </cell>
          <cell r="F57">
            <v>69</v>
          </cell>
          <cell r="G57">
            <v>279</v>
          </cell>
          <cell r="H57">
            <v>169</v>
          </cell>
          <cell r="I57">
            <v>52</v>
          </cell>
          <cell r="J57">
            <v>15</v>
          </cell>
          <cell r="K57">
            <v>11</v>
          </cell>
          <cell r="L57">
            <v>595</v>
          </cell>
          <cell r="M57">
            <v>584</v>
          </cell>
          <cell r="N57">
            <v>0.57363013698630139</v>
          </cell>
          <cell r="O57" t="str">
            <v>b</v>
          </cell>
          <cell r="V57" t="str">
            <v>-</v>
          </cell>
          <cell r="W57" t="str">
            <v>-</v>
          </cell>
          <cell r="X57" t="str">
            <v>-</v>
          </cell>
          <cell r="Y57" t="str">
            <v>-</v>
          </cell>
          <cell r="AF57" t="str">
            <v>-</v>
          </cell>
          <cell r="AG57" t="str">
            <v>-</v>
          </cell>
          <cell r="AH57" t="str">
            <v>-</v>
          </cell>
          <cell r="AI57" t="str">
            <v>-</v>
          </cell>
          <cell r="AP57" t="str">
            <v>-</v>
          </cell>
          <cell r="AQ57" t="str">
            <v>-</v>
          </cell>
          <cell r="AR57" t="str">
            <v>-</v>
          </cell>
          <cell r="AS57" t="str">
            <v>-</v>
          </cell>
          <cell r="AZ57" t="str">
            <v>-</v>
          </cell>
          <cell r="BA57" t="str">
            <v>-</v>
          </cell>
          <cell r="BB57" t="str">
            <v>-</v>
          </cell>
          <cell r="BC57" t="str">
            <v>-</v>
          </cell>
        </row>
        <row r="58">
          <cell r="A58" t="str">
            <v>7-8</v>
          </cell>
          <cell r="B58">
            <v>7</v>
          </cell>
          <cell r="C58" t="str">
            <v>産業・商業</v>
          </cell>
          <cell r="D58">
            <v>8</v>
          </cell>
          <cell r="E58" t="str">
            <v>京の食文化が受け継がれ、発展し続けている。</v>
          </cell>
          <cell r="F58">
            <v>69</v>
          </cell>
          <cell r="G58">
            <v>239</v>
          </cell>
          <cell r="H58">
            <v>177</v>
          </cell>
          <cell r="I58">
            <v>67</v>
          </cell>
          <cell r="J58">
            <v>25</v>
          </cell>
          <cell r="K58">
            <v>11</v>
          </cell>
          <cell r="L58">
            <v>588</v>
          </cell>
          <cell r="M58">
            <v>577</v>
          </cell>
          <cell r="N58">
            <v>0.4506065857885615</v>
          </cell>
          <cell r="O58" t="str">
            <v>b</v>
          </cell>
          <cell r="V58" t="str">
            <v>-</v>
          </cell>
          <cell r="W58" t="str">
            <v>-</v>
          </cell>
          <cell r="X58" t="str">
            <v>-</v>
          </cell>
          <cell r="Y58" t="str">
            <v>-</v>
          </cell>
          <cell r="AF58" t="str">
            <v>-</v>
          </cell>
          <cell r="AG58" t="str">
            <v>-</v>
          </cell>
          <cell r="AH58" t="str">
            <v>-</v>
          </cell>
          <cell r="AI58" t="str">
            <v>-</v>
          </cell>
          <cell r="AP58" t="str">
            <v>-</v>
          </cell>
          <cell r="AQ58" t="str">
            <v>-</v>
          </cell>
          <cell r="AR58" t="str">
            <v>-</v>
          </cell>
          <cell r="AS58" t="str">
            <v>-</v>
          </cell>
          <cell r="AZ58" t="str">
            <v>-</v>
          </cell>
          <cell r="BA58" t="str">
            <v>-</v>
          </cell>
          <cell r="BB58" t="str">
            <v>-</v>
          </cell>
          <cell r="BC58" t="str">
            <v>-</v>
          </cell>
        </row>
        <row r="59">
          <cell r="A59" t="str">
            <v>8-1</v>
          </cell>
          <cell r="B59">
            <v>8</v>
          </cell>
          <cell r="C59" t="str">
            <v>観光</v>
          </cell>
          <cell r="D59">
            <v>1</v>
          </cell>
          <cell r="E59" t="str">
            <v>観光は産業振興や雇用拡大、文化や景観の維持・向上、公共交通の充実など、地域に恩恵をもたらしている。</v>
          </cell>
          <cell r="F59">
            <v>92</v>
          </cell>
          <cell r="G59">
            <v>191</v>
          </cell>
          <cell r="H59">
            <v>164</v>
          </cell>
          <cell r="I59">
            <v>80</v>
          </cell>
          <cell r="J59">
            <v>55</v>
          </cell>
          <cell r="K59">
            <v>13</v>
          </cell>
          <cell r="L59">
            <v>595</v>
          </cell>
          <cell r="M59">
            <v>582</v>
          </cell>
          <cell r="N59">
            <v>0.31786941580756012</v>
          </cell>
          <cell r="O59" t="str">
            <v>b</v>
          </cell>
          <cell r="V59" t="str">
            <v>-</v>
          </cell>
          <cell r="W59" t="str">
            <v>-</v>
          </cell>
          <cell r="X59" t="str">
            <v>-</v>
          </cell>
          <cell r="Y59" t="str">
            <v>-</v>
          </cell>
          <cell r="AF59" t="str">
            <v>-</v>
          </cell>
          <cell r="AG59" t="str">
            <v>-</v>
          </cell>
          <cell r="AH59" t="str">
            <v>-</v>
          </cell>
          <cell r="AI59" t="str">
            <v>-</v>
          </cell>
          <cell r="AP59" t="str">
            <v>-</v>
          </cell>
          <cell r="AQ59" t="str">
            <v>-</v>
          </cell>
          <cell r="AR59" t="str">
            <v>-</v>
          </cell>
          <cell r="AS59" t="str">
            <v>-</v>
          </cell>
          <cell r="AZ59" t="str">
            <v>-</v>
          </cell>
          <cell r="BA59" t="str">
            <v>-</v>
          </cell>
          <cell r="BB59" t="str">
            <v>-</v>
          </cell>
          <cell r="BC59" t="str">
            <v>-</v>
          </cell>
        </row>
        <row r="60">
          <cell r="A60" t="str">
            <v>8-2</v>
          </cell>
          <cell r="B60">
            <v>8</v>
          </cell>
          <cell r="C60" t="str">
            <v>観光</v>
          </cell>
          <cell r="D60">
            <v>2</v>
          </cell>
          <cell r="E60" t="str">
            <v>文化財や街並み、食、買い物等の多様な魅力が高まり、観光客が高い満足を感じている。</v>
          </cell>
          <cell r="F60">
            <v>94</v>
          </cell>
          <cell r="G60">
            <v>220</v>
          </cell>
          <cell r="H60">
            <v>157</v>
          </cell>
          <cell r="I60">
            <v>70</v>
          </cell>
          <cell r="J60">
            <v>31</v>
          </cell>
          <cell r="K60">
            <v>16</v>
          </cell>
          <cell r="L60">
            <v>588</v>
          </cell>
          <cell r="M60">
            <v>572</v>
          </cell>
          <cell r="N60">
            <v>0.4825174825174825</v>
          </cell>
          <cell r="O60" t="str">
            <v>b</v>
          </cell>
          <cell r="V60" t="str">
            <v>-</v>
          </cell>
          <cell r="W60" t="str">
            <v>-</v>
          </cell>
          <cell r="X60" t="str">
            <v>-</v>
          </cell>
          <cell r="Y60" t="str">
            <v>-</v>
          </cell>
          <cell r="AF60" t="str">
            <v>-</v>
          </cell>
          <cell r="AG60" t="str">
            <v>-</v>
          </cell>
          <cell r="AH60" t="str">
            <v>-</v>
          </cell>
          <cell r="AI60" t="str">
            <v>-</v>
          </cell>
          <cell r="AP60" t="str">
            <v>-</v>
          </cell>
          <cell r="AQ60" t="str">
            <v>-</v>
          </cell>
          <cell r="AR60" t="str">
            <v>-</v>
          </cell>
          <cell r="AS60" t="str">
            <v>-</v>
          </cell>
          <cell r="AZ60" t="str">
            <v>-</v>
          </cell>
          <cell r="BA60" t="str">
            <v>-</v>
          </cell>
          <cell r="BB60" t="str">
            <v>-</v>
          </cell>
          <cell r="BC60" t="str">
            <v>-</v>
          </cell>
        </row>
        <row r="61">
          <cell r="A61" t="str">
            <v>8-3</v>
          </cell>
          <cell r="B61">
            <v>8</v>
          </cell>
          <cell r="C61" t="str">
            <v>観光</v>
          </cell>
          <cell r="D61">
            <v>3</v>
          </cell>
          <cell r="E61" t="str">
            <v>京都では、観光業に携わる人たちが、やりがいと誇りをもって活躍している。</v>
          </cell>
          <cell r="F61">
            <v>83</v>
          </cell>
          <cell r="G61">
            <v>218</v>
          </cell>
          <cell r="H61">
            <v>158</v>
          </cell>
          <cell r="I61">
            <v>65</v>
          </cell>
          <cell r="J61">
            <v>40</v>
          </cell>
          <cell r="K61">
            <v>24</v>
          </cell>
          <cell r="L61">
            <v>588</v>
          </cell>
          <cell r="M61">
            <v>564</v>
          </cell>
          <cell r="N61">
            <v>0.42375886524822692</v>
          </cell>
          <cell r="O61" t="str">
            <v>b</v>
          </cell>
          <cell r="V61" t="str">
            <v>-</v>
          </cell>
          <cell r="W61" t="str">
            <v>-</v>
          </cell>
          <cell r="X61" t="str">
            <v>-</v>
          </cell>
          <cell r="Y61" t="str">
            <v>-</v>
          </cell>
          <cell r="AF61" t="str">
            <v>-</v>
          </cell>
          <cell r="AG61" t="str">
            <v>-</v>
          </cell>
          <cell r="AH61" t="str">
            <v>-</v>
          </cell>
          <cell r="AI61" t="str">
            <v>-</v>
          </cell>
          <cell r="AP61" t="str">
            <v>-</v>
          </cell>
          <cell r="AQ61" t="str">
            <v>-</v>
          </cell>
          <cell r="AR61" t="str">
            <v>-</v>
          </cell>
          <cell r="AS61" t="str">
            <v>-</v>
          </cell>
          <cell r="AZ61" t="str">
            <v>-</v>
          </cell>
          <cell r="BA61" t="str">
            <v>-</v>
          </cell>
          <cell r="BB61" t="str">
            <v>-</v>
          </cell>
          <cell r="BC61" t="str">
            <v>-</v>
          </cell>
        </row>
        <row r="62">
          <cell r="A62" t="str">
            <v>8-4</v>
          </cell>
          <cell r="B62">
            <v>8</v>
          </cell>
          <cell r="C62" t="str">
            <v>観光</v>
          </cell>
          <cell r="D62">
            <v>4</v>
          </cell>
          <cell r="E62" t="str">
            <v>京都では、災害や感染症などの様々な危機に対応できる安心・安全な観光が実現している。</v>
          </cell>
          <cell r="F62">
            <v>21</v>
          </cell>
          <cell r="G62">
            <v>120</v>
          </cell>
          <cell r="H62">
            <v>206</v>
          </cell>
          <cell r="I62">
            <v>136</v>
          </cell>
          <cell r="J62">
            <v>97</v>
          </cell>
          <cell r="K62">
            <v>15</v>
          </cell>
          <cell r="L62">
            <v>595</v>
          </cell>
          <cell r="M62">
            <v>580</v>
          </cell>
          <cell r="N62">
            <v>-0.28965517241379313</v>
          </cell>
          <cell r="O62" t="str">
            <v>c</v>
          </cell>
          <cell r="V62" t="str">
            <v>-</v>
          </cell>
          <cell r="W62" t="str">
            <v>-</v>
          </cell>
          <cell r="X62" t="str">
            <v>-</v>
          </cell>
          <cell r="Y62" t="str">
            <v>-</v>
          </cell>
          <cell r="AF62" t="str">
            <v>-</v>
          </cell>
          <cell r="AG62" t="str">
            <v>-</v>
          </cell>
          <cell r="AH62" t="str">
            <v>-</v>
          </cell>
          <cell r="AI62" t="str">
            <v>-</v>
          </cell>
          <cell r="AP62" t="str">
            <v>-</v>
          </cell>
          <cell r="AQ62" t="str">
            <v>-</v>
          </cell>
          <cell r="AR62" t="str">
            <v>-</v>
          </cell>
          <cell r="AS62" t="str">
            <v>-</v>
          </cell>
          <cell r="AZ62" t="str">
            <v>-</v>
          </cell>
          <cell r="BA62" t="str">
            <v>-</v>
          </cell>
          <cell r="BB62" t="str">
            <v>-</v>
          </cell>
          <cell r="BC62" t="str">
            <v>-</v>
          </cell>
        </row>
        <row r="63">
          <cell r="A63" t="str">
            <v>8-5</v>
          </cell>
          <cell r="B63">
            <v>8</v>
          </cell>
          <cell r="C63" t="str">
            <v>観光</v>
          </cell>
          <cell r="D63">
            <v>5</v>
          </cell>
          <cell r="E63" t="str">
            <v>国際会議、イベント、企業ミーティングや研修旅行等が盛んに開かれ、世界中から多様な人々が集まっている。</v>
          </cell>
          <cell r="F63">
            <v>65</v>
          </cell>
          <cell r="G63">
            <v>185</v>
          </cell>
          <cell r="H63">
            <v>183</v>
          </cell>
          <cell r="I63">
            <v>82</v>
          </cell>
          <cell r="J63">
            <v>45</v>
          </cell>
          <cell r="K63">
            <v>28</v>
          </cell>
          <cell r="L63">
            <v>588</v>
          </cell>
          <cell r="M63">
            <v>560</v>
          </cell>
          <cell r="N63">
            <v>0.25535714285714284</v>
          </cell>
          <cell r="O63" t="str">
            <v>c</v>
          </cell>
          <cell r="V63" t="str">
            <v>-</v>
          </cell>
          <cell r="W63" t="str">
            <v>-</v>
          </cell>
          <cell r="X63" t="str">
            <v>-</v>
          </cell>
          <cell r="Y63" t="str">
            <v>-</v>
          </cell>
          <cell r="AF63" t="str">
            <v>-</v>
          </cell>
          <cell r="AG63" t="str">
            <v>-</v>
          </cell>
          <cell r="AH63" t="str">
            <v>-</v>
          </cell>
          <cell r="AI63" t="str">
            <v>-</v>
          </cell>
          <cell r="AP63" t="str">
            <v>-</v>
          </cell>
          <cell r="AQ63" t="str">
            <v>-</v>
          </cell>
          <cell r="AR63" t="str">
            <v>-</v>
          </cell>
          <cell r="AS63" t="str">
            <v>-</v>
          </cell>
          <cell r="AZ63" t="str">
            <v>-</v>
          </cell>
          <cell r="BA63" t="str">
            <v>-</v>
          </cell>
          <cell r="BB63" t="str">
            <v>-</v>
          </cell>
          <cell r="BC63" t="str">
            <v>-</v>
          </cell>
        </row>
        <row r="64">
          <cell r="A64" t="str">
            <v>8-6</v>
          </cell>
          <cell r="B64">
            <v>8</v>
          </cell>
          <cell r="C64" t="str">
            <v>観光</v>
          </cell>
          <cell r="D64">
            <v>6</v>
          </cell>
          <cell r="E64" t="str">
            <v>-</v>
          </cell>
          <cell r="L64" t="str">
            <v>-</v>
          </cell>
          <cell r="M64" t="str">
            <v>-</v>
          </cell>
          <cell r="N64" t="str">
            <v>-</v>
          </cell>
          <cell r="O64" t="str">
            <v>-</v>
          </cell>
          <cell r="V64" t="str">
            <v>-</v>
          </cell>
          <cell r="W64" t="str">
            <v>-</v>
          </cell>
          <cell r="X64" t="str">
            <v>-</v>
          </cell>
          <cell r="Y64" t="str">
            <v>-</v>
          </cell>
          <cell r="AF64" t="str">
            <v>-</v>
          </cell>
          <cell r="AG64" t="str">
            <v>-</v>
          </cell>
          <cell r="AH64" t="str">
            <v>-</v>
          </cell>
          <cell r="AI64" t="str">
            <v>-</v>
          </cell>
          <cell r="AP64" t="str">
            <v>-</v>
          </cell>
          <cell r="AQ64" t="str">
            <v>-</v>
          </cell>
          <cell r="AR64" t="str">
            <v>-</v>
          </cell>
          <cell r="AS64" t="str">
            <v>-</v>
          </cell>
          <cell r="AZ64" t="str">
            <v>-</v>
          </cell>
          <cell r="BA64" t="str">
            <v>-</v>
          </cell>
          <cell r="BB64" t="str">
            <v>-</v>
          </cell>
          <cell r="BC64" t="str">
            <v>-</v>
          </cell>
        </row>
        <row r="65">
          <cell r="A65" t="str">
            <v>8-7</v>
          </cell>
          <cell r="B65">
            <v>8</v>
          </cell>
          <cell r="C65" t="str">
            <v>観光</v>
          </cell>
          <cell r="D65">
            <v>7</v>
          </cell>
          <cell r="E65" t="str">
            <v>-</v>
          </cell>
          <cell r="L65" t="str">
            <v>-</v>
          </cell>
          <cell r="M65" t="str">
            <v>-</v>
          </cell>
          <cell r="N65" t="str">
            <v>-</v>
          </cell>
          <cell r="O65" t="str">
            <v>-</v>
          </cell>
          <cell r="V65" t="str">
            <v>-</v>
          </cell>
          <cell r="W65" t="str">
            <v>-</v>
          </cell>
          <cell r="X65" t="str">
            <v>-</v>
          </cell>
          <cell r="Y65" t="str">
            <v>-</v>
          </cell>
          <cell r="AF65" t="str">
            <v>-</v>
          </cell>
          <cell r="AG65" t="str">
            <v>-</v>
          </cell>
          <cell r="AH65" t="str">
            <v>-</v>
          </cell>
          <cell r="AI65" t="str">
            <v>-</v>
          </cell>
          <cell r="AP65" t="str">
            <v>-</v>
          </cell>
          <cell r="AQ65" t="str">
            <v>-</v>
          </cell>
          <cell r="AR65" t="str">
            <v>-</v>
          </cell>
          <cell r="AS65" t="str">
            <v>-</v>
          </cell>
          <cell r="AZ65" t="str">
            <v>-</v>
          </cell>
          <cell r="BA65" t="str">
            <v>-</v>
          </cell>
          <cell r="BB65" t="str">
            <v>-</v>
          </cell>
          <cell r="BC65" t="str">
            <v>-</v>
          </cell>
        </row>
        <row r="66">
          <cell r="A66" t="str">
            <v>8-8</v>
          </cell>
          <cell r="B66">
            <v>8</v>
          </cell>
          <cell r="C66" t="str">
            <v>観光</v>
          </cell>
          <cell r="D66">
            <v>8</v>
          </cell>
          <cell r="E66" t="str">
            <v>-</v>
          </cell>
          <cell r="L66" t="str">
            <v>-</v>
          </cell>
          <cell r="M66" t="str">
            <v>-</v>
          </cell>
          <cell r="N66" t="str">
            <v>-</v>
          </cell>
          <cell r="O66" t="str">
            <v>-</v>
          </cell>
          <cell r="V66" t="str">
            <v>-</v>
          </cell>
          <cell r="W66" t="str">
            <v>-</v>
          </cell>
          <cell r="X66" t="str">
            <v>-</v>
          </cell>
          <cell r="Y66" t="str">
            <v>-</v>
          </cell>
          <cell r="AF66" t="str">
            <v>-</v>
          </cell>
          <cell r="AG66" t="str">
            <v>-</v>
          </cell>
          <cell r="AH66" t="str">
            <v>-</v>
          </cell>
          <cell r="AI66" t="str">
            <v>-</v>
          </cell>
          <cell r="AP66" t="str">
            <v>-</v>
          </cell>
          <cell r="AQ66" t="str">
            <v>-</v>
          </cell>
          <cell r="AR66" t="str">
            <v>-</v>
          </cell>
          <cell r="AS66" t="str">
            <v>-</v>
          </cell>
          <cell r="AZ66" t="str">
            <v>-</v>
          </cell>
          <cell r="BA66" t="str">
            <v>-</v>
          </cell>
          <cell r="BB66" t="str">
            <v>-</v>
          </cell>
          <cell r="BC66" t="str">
            <v>-</v>
          </cell>
        </row>
        <row r="67">
          <cell r="A67" t="str">
            <v>9-1</v>
          </cell>
          <cell r="B67">
            <v>9</v>
          </cell>
          <cell r="C67" t="str">
            <v>農林業</v>
          </cell>
          <cell r="D67">
            <v>1</v>
          </cell>
          <cell r="E67" t="str">
            <v>農林業が魅力的な産業となり、後継者や新たな担い手が育っている。</v>
          </cell>
          <cell r="F67">
            <v>6</v>
          </cell>
          <cell r="G67">
            <v>39</v>
          </cell>
          <cell r="H67">
            <v>211</v>
          </cell>
          <cell r="I67">
            <v>204</v>
          </cell>
          <cell r="J67">
            <v>101</v>
          </cell>
          <cell r="K67">
            <v>34</v>
          </cell>
          <cell r="L67">
            <v>595</v>
          </cell>
          <cell r="M67">
            <v>561</v>
          </cell>
          <cell r="N67">
            <v>-0.63279857397504458</v>
          </cell>
          <cell r="O67" t="str">
            <v>d</v>
          </cell>
          <cell r="V67" t="str">
            <v>-</v>
          </cell>
          <cell r="W67" t="str">
            <v>-</v>
          </cell>
          <cell r="X67" t="str">
            <v>-</v>
          </cell>
          <cell r="Y67" t="str">
            <v>-</v>
          </cell>
          <cell r="AF67" t="str">
            <v>-</v>
          </cell>
          <cell r="AG67" t="str">
            <v>-</v>
          </cell>
          <cell r="AH67" t="str">
            <v>-</v>
          </cell>
          <cell r="AI67" t="str">
            <v>-</v>
          </cell>
          <cell r="AP67" t="str">
            <v>-</v>
          </cell>
          <cell r="AQ67" t="str">
            <v>-</v>
          </cell>
          <cell r="AR67" t="str">
            <v>-</v>
          </cell>
          <cell r="AS67" t="str">
            <v>-</v>
          </cell>
          <cell r="AZ67" t="str">
            <v>-</v>
          </cell>
          <cell r="BA67" t="str">
            <v>-</v>
          </cell>
          <cell r="BB67" t="str">
            <v>-</v>
          </cell>
          <cell r="BC67" t="str">
            <v>-</v>
          </cell>
        </row>
        <row r="68">
          <cell r="A68" t="str">
            <v>9-2</v>
          </cell>
          <cell r="B68">
            <v>9</v>
          </cell>
          <cell r="C68" t="str">
            <v>農林業</v>
          </cell>
          <cell r="D68">
            <v>2</v>
          </cell>
          <cell r="E68" t="str">
            <v>災害や自然環境の変化、野生鳥獣などによる農林業被害への未然防止対策が進んでいる。</v>
          </cell>
          <cell r="F68">
            <v>15</v>
          </cell>
          <cell r="G68">
            <v>95</v>
          </cell>
          <cell r="H68">
            <v>236</v>
          </cell>
          <cell r="I68">
            <v>149</v>
          </cell>
          <cell r="J68">
            <v>67</v>
          </cell>
          <cell r="K68">
            <v>26</v>
          </cell>
          <cell r="L68">
            <v>588</v>
          </cell>
          <cell r="M68">
            <v>562</v>
          </cell>
          <cell r="N68">
            <v>-0.28113879003558717</v>
          </cell>
          <cell r="O68" t="str">
            <v>c</v>
          </cell>
          <cell r="V68" t="str">
            <v>-</v>
          </cell>
          <cell r="W68" t="str">
            <v>-</v>
          </cell>
          <cell r="X68" t="str">
            <v>-</v>
          </cell>
          <cell r="Y68" t="str">
            <v>-</v>
          </cell>
          <cell r="AF68" t="str">
            <v>-</v>
          </cell>
          <cell r="AG68" t="str">
            <v>-</v>
          </cell>
          <cell r="AH68" t="str">
            <v>-</v>
          </cell>
          <cell r="AI68" t="str">
            <v>-</v>
          </cell>
          <cell r="AP68" t="str">
            <v>-</v>
          </cell>
          <cell r="AQ68" t="str">
            <v>-</v>
          </cell>
          <cell r="AR68" t="str">
            <v>-</v>
          </cell>
          <cell r="AS68" t="str">
            <v>-</v>
          </cell>
          <cell r="AZ68" t="str">
            <v>-</v>
          </cell>
          <cell r="BA68" t="str">
            <v>-</v>
          </cell>
          <cell r="BB68" t="str">
            <v>-</v>
          </cell>
          <cell r="BC68" t="str">
            <v>-</v>
          </cell>
        </row>
        <row r="69">
          <cell r="A69" t="str">
            <v>9-3</v>
          </cell>
          <cell r="B69">
            <v>9</v>
          </cell>
          <cell r="C69" t="str">
            <v>農林業</v>
          </cell>
          <cell r="D69">
            <v>3</v>
          </cell>
          <cell r="E69" t="str">
            <v>農林業が京の食文化や伝統産業を支え、環境や健康づくりなどの様々な分野にも役立っている。</v>
          </cell>
          <cell r="F69">
            <v>23</v>
          </cell>
          <cell r="G69">
            <v>131</v>
          </cell>
          <cell r="H69">
            <v>211</v>
          </cell>
          <cell r="I69">
            <v>135</v>
          </cell>
          <cell r="J69">
            <v>61</v>
          </cell>
          <cell r="K69">
            <v>34</v>
          </cell>
          <cell r="L69">
            <v>595</v>
          </cell>
          <cell r="M69">
            <v>561</v>
          </cell>
          <cell r="N69">
            <v>-0.14260249554367202</v>
          </cell>
          <cell r="O69" t="str">
            <v>c</v>
          </cell>
          <cell r="V69" t="str">
            <v>-</v>
          </cell>
          <cell r="W69" t="str">
            <v>-</v>
          </cell>
          <cell r="X69" t="str">
            <v>-</v>
          </cell>
          <cell r="Y69" t="str">
            <v>-</v>
          </cell>
          <cell r="AF69" t="str">
            <v>-</v>
          </cell>
          <cell r="AG69" t="str">
            <v>-</v>
          </cell>
          <cell r="AH69" t="str">
            <v>-</v>
          </cell>
          <cell r="AI69" t="str">
            <v>-</v>
          </cell>
          <cell r="AP69" t="str">
            <v>-</v>
          </cell>
          <cell r="AQ69" t="str">
            <v>-</v>
          </cell>
          <cell r="AR69" t="str">
            <v>-</v>
          </cell>
          <cell r="AS69" t="str">
            <v>-</v>
          </cell>
          <cell r="AZ69" t="str">
            <v>-</v>
          </cell>
          <cell r="BA69" t="str">
            <v>-</v>
          </cell>
          <cell r="BB69" t="str">
            <v>-</v>
          </cell>
          <cell r="BC69" t="str">
            <v>-</v>
          </cell>
        </row>
        <row r="70">
          <cell r="A70" t="str">
            <v>9-4</v>
          </cell>
          <cell r="B70">
            <v>9</v>
          </cell>
          <cell r="C70" t="str">
            <v>農林業</v>
          </cell>
          <cell r="D70">
            <v>4</v>
          </cell>
          <cell r="E70" t="str">
            <v>農地や森林と身近に触れ合える機会が増え、自然が大切にされている。</v>
          </cell>
          <cell r="F70">
            <v>26</v>
          </cell>
          <cell r="G70">
            <v>118</v>
          </cell>
          <cell r="H70">
            <v>204</v>
          </cell>
          <cell r="I70">
            <v>158</v>
          </cell>
          <cell r="J70">
            <v>61</v>
          </cell>
          <cell r="K70">
            <v>21</v>
          </cell>
          <cell r="L70">
            <v>588</v>
          </cell>
          <cell r="M70">
            <v>567</v>
          </cell>
          <cell r="N70">
            <v>-0.19400352733686066</v>
          </cell>
          <cell r="O70" t="str">
            <v>c</v>
          </cell>
          <cell r="V70" t="str">
            <v>-</v>
          </cell>
          <cell r="W70" t="str">
            <v>-</v>
          </cell>
          <cell r="X70" t="str">
            <v>-</v>
          </cell>
          <cell r="Y70" t="str">
            <v>-</v>
          </cell>
          <cell r="AF70" t="str">
            <v>-</v>
          </cell>
          <cell r="AG70" t="str">
            <v>-</v>
          </cell>
          <cell r="AH70" t="str">
            <v>-</v>
          </cell>
          <cell r="AI70" t="str">
            <v>-</v>
          </cell>
          <cell r="AP70" t="str">
            <v>-</v>
          </cell>
          <cell r="AQ70" t="str">
            <v>-</v>
          </cell>
          <cell r="AR70" t="str">
            <v>-</v>
          </cell>
          <cell r="AS70" t="str">
            <v>-</v>
          </cell>
          <cell r="AZ70" t="str">
            <v>-</v>
          </cell>
          <cell r="BA70" t="str">
            <v>-</v>
          </cell>
          <cell r="BB70" t="str">
            <v>-</v>
          </cell>
          <cell r="BC70" t="str">
            <v>-</v>
          </cell>
        </row>
        <row r="71">
          <cell r="A71" t="str">
            <v>9-5</v>
          </cell>
          <cell r="B71">
            <v>9</v>
          </cell>
          <cell r="C71" t="str">
            <v>農林業</v>
          </cell>
          <cell r="D71">
            <v>5</v>
          </cell>
          <cell r="E71" t="str">
            <v>-</v>
          </cell>
          <cell r="L71" t="str">
            <v>-</v>
          </cell>
          <cell r="M71" t="str">
            <v>-</v>
          </cell>
          <cell r="N71" t="str">
            <v>-</v>
          </cell>
          <cell r="O71" t="str">
            <v>-</v>
          </cell>
          <cell r="V71" t="str">
            <v>-</v>
          </cell>
          <cell r="W71" t="str">
            <v>-</v>
          </cell>
          <cell r="X71" t="str">
            <v>-</v>
          </cell>
          <cell r="Y71" t="str">
            <v>-</v>
          </cell>
          <cell r="AF71" t="str">
            <v>-</v>
          </cell>
          <cell r="AG71" t="str">
            <v>-</v>
          </cell>
          <cell r="AH71" t="str">
            <v>-</v>
          </cell>
          <cell r="AI71" t="str">
            <v>-</v>
          </cell>
          <cell r="AP71" t="str">
            <v>-</v>
          </cell>
          <cell r="AQ71" t="str">
            <v>-</v>
          </cell>
          <cell r="AR71" t="str">
            <v>-</v>
          </cell>
          <cell r="AS71" t="str">
            <v>-</v>
          </cell>
          <cell r="AZ71" t="str">
            <v>-</v>
          </cell>
          <cell r="BA71" t="str">
            <v>-</v>
          </cell>
          <cell r="BB71" t="str">
            <v>-</v>
          </cell>
          <cell r="BC71" t="str">
            <v>-</v>
          </cell>
        </row>
        <row r="72">
          <cell r="A72" t="str">
            <v>9-6</v>
          </cell>
          <cell r="B72">
            <v>9</v>
          </cell>
          <cell r="C72" t="str">
            <v>農林業</v>
          </cell>
          <cell r="D72">
            <v>6</v>
          </cell>
          <cell r="E72" t="str">
            <v>-</v>
          </cell>
          <cell r="L72" t="str">
            <v>-</v>
          </cell>
          <cell r="M72" t="str">
            <v>-</v>
          </cell>
          <cell r="N72" t="str">
            <v>-</v>
          </cell>
          <cell r="O72" t="str">
            <v>-</v>
          </cell>
          <cell r="V72" t="str">
            <v>-</v>
          </cell>
          <cell r="W72" t="str">
            <v>-</v>
          </cell>
          <cell r="X72" t="str">
            <v>-</v>
          </cell>
          <cell r="Y72" t="str">
            <v>-</v>
          </cell>
          <cell r="AF72" t="str">
            <v>-</v>
          </cell>
          <cell r="AG72" t="str">
            <v>-</v>
          </cell>
          <cell r="AH72" t="str">
            <v>-</v>
          </cell>
          <cell r="AI72" t="str">
            <v>-</v>
          </cell>
          <cell r="AP72" t="str">
            <v>-</v>
          </cell>
          <cell r="AQ72" t="str">
            <v>-</v>
          </cell>
          <cell r="AR72" t="str">
            <v>-</v>
          </cell>
          <cell r="AS72" t="str">
            <v>-</v>
          </cell>
          <cell r="AZ72" t="str">
            <v>-</v>
          </cell>
          <cell r="BA72" t="str">
            <v>-</v>
          </cell>
          <cell r="BB72" t="str">
            <v>-</v>
          </cell>
          <cell r="BC72" t="str">
            <v>-</v>
          </cell>
        </row>
        <row r="73">
          <cell r="A73" t="str">
            <v>9-7</v>
          </cell>
          <cell r="B73">
            <v>9</v>
          </cell>
          <cell r="C73" t="str">
            <v>農林業</v>
          </cell>
          <cell r="D73">
            <v>7</v>
          </cell>
          <cell r="E73" t="str">
            <v>-</v>
          </cell>
          <cell r="L73" t="str">
            <v>-</v>
          </cell>
          <cell r="M73" t="str">
            <v>-</v>
          </cell>
          <cell r="N73" t="str">
            <v>-</v>
          </cell>
          <cell r="O73" t="str">
            <v>-</v>
          </cell>
          <cell r="V73" t="str">
            <v>-</v>
          </cell>
          <cell r="W73" t="str">
            <v>-</v>
          </cell>
          <cell r="X73" t="str">
            <v>-</v>
          </cell>
          <cell r="Y73" t="str">
            <v>-</v>
          </cell>
          <cell r="AF73" t="str">
            <v>-</v>
          </cell>
          <cell r="AG73" t="str">
            <v>-</v>
          </cell>
          <cell r="AH73" t="str">
            <v>-</v>
          </cell>
          <cell r="AI73" t="str">
            <v>-</v>
          </cell>
          <cell r="AP73" t="str">
            <v>-</v>
          </cell>
          <cell r="AQ73" t="str">
            <v>-</v>
          </cell>
          <cell r="AR73" t="str">
            <v>-</v>
          </cell>
          <cell r="AS73" t="str">
            <v>-</v>
          </cell>
          <cell r="AZ73" t="str">
            <v>-</v>
          </cell>
          <cell r="BA73" t="str">
            <v>-</v>
          </cell>
          <cell r="BB73" t="str">
            <v>-</v>
          </cell>
          <cell r="BC73" t="str">
            <v>-</v>
          </cell>
        </row>
        <row r="74">
          <cell r="A74" t="str">
            <v>9-8</v>
          </cell>
          <cell r="B74">
            <v>9</v>
          </cell>
          <cell r="C74" t="str">
            <v>農林業</v>
          </cell>
          <cell r="D74">
            <v>8</v>
          </cell>
          <cell r="E74" t="str">
            <v>-</v>
          </cell>
          <cell r="L74" t="str">
            <v>-</v>
          </cell>
          <cell r="M74" t="str">
            <v>-</v>
          </cell>
          <cell r="N74" t="str">
            <v>-</v>
          </cell>
          <cell r="O74" t="str">
            <v>-</v>
          </cell>
          <cell r="V74" t="str">
            <v>-</v>
          </cell>
          <cell r="W74" t="str">
            <v>-</v>
          </cell>
          <cell r="X74" t="str">
            <v>-</v>
          </cell>
          <cell r="Y74" t="str">
            <v>-</v>
          </cell>
          <cell r="AF74" t="str">
            <v>-</v>
          </cell>
          <cell r="AG74" t="str">
            <v>-</v>
          </cell>
          <cell r="AH74" t="str">
            <v>-</v>
          </cell>
          <cell r="AI74" t="str">
            <v>-</v>
          </cell>
          <cell r="AP74" t="str">
            <v>-</v>
          </cell>
          <cell r="AQ74" t="str">
            <v>-</v>
          </cell>
          <cell r="AR74" t="str">
            <v>-</v>
          </cell>
          <cell r="AS74" t="str">
            <v>-</v>
          </cell>
          <cell r="AZ74" t="str">
            <v>-</v>
          </cell>
          <cell r="BA74" t="str">
            <v>-</v>
          </cell>
          <cell r="BB74" t="str">
            <v>-</v>
          </cell>
          <cell r="BC74" t="str">
            <v>-</v>
          </cell>
        </row>
        <row r="75">
          <cell r="A75" t="str">
            <v>10-1</v>
          </cell>
          <cell r="B75">
            <v>10</v>
          </cell>
          <cell r="C75" t="str">
            <v>大学</v>
          </cell>
          <cell r="D75">
            <v>1</v>
          </cell>
          <cell r="E75" t="str">
            <v>「大学のまち」として学びの環境が充実し、京都ならではの学びと出会うことができる。</v>
          </cell>
          <cell r="F75">
            <v>75</v>
          </cell>
          <cell r="G75">
            <v>233</v>
          </cell>
          <cell r="H75">
            <v>167</v>
          </cell>
          <cell r="I75">
            <v>69</v>
          </cell>
          <cell r="J75">
            <v>27</v>
          </cell>
          <cell r="K75">
            <v>24</v>
          </cell>
          <cell r="L75">
            <v>595</v>
          </cell>
          <cell r="M75">
            <v>571</v>
          </cell>
          <cell r="N75">
            <v>0.45534150612959717</v>
          </cell>
          <cell r="O75" t="str">
            <v>b</v>
          </cell>
          <cell r="V75" t="str">
            <v>-</v>
          </cell>
          <cell r="W75" t="str">
            <v>-</v>
          </cell>
          <cell r="X75" t="str">
            <v>-</v>
          </cell>
          <cell r="Y75" t="str">
            <v>-</v>
          </cell>
          <cell r="AF75" t="str">
            <v>-</v>
          </cell>
          <cell r="AG75" t="str">
            <v>-</v>
          </cell>
          <cell r="AH75" t="str">
            <v>-</v>
          </cell>
          <cell r="AI75" t="str">
            <v>-</v>
          </cell>
          <cell r="AP75" t="str">
            <v>-</v>
          </cell>
          <cell r="AQ75" t="str">
            <v>-</v>
          </cell>
          <cell r="AR75" t="str">
            <v>-</v>
          </cell>
          <cell r="AS75" t="str">
            <v>-</v>
          </cell>
          <cell r="AZ75" t="str">
            <v>-</v>
          </cell>
          <cell r="BA75" t="str">
            <v>-</v>
          </cell>
          <cell r="BB75" t="str">
            <v>-</v>
          </cell>
          <cell r="BC75" t="str">
            <v>-</v>
          </cell>
        </row>
        <row r="76">
          <cell r="A76" t="str">
            <v>10-2</v>
          </cell>
          <cell r="B76">
            <v>10</v>
          </cell>
          <cell r="C76" t="str">
            <v>大学</v>
          </cell>
          <cell r="D76">
            <v>2</v>
          </cell>
          <cell r="E76" t="str">
            <v>世界中から集まる留学生や研究者が京都で学び、国際社会で活躍する人材が育っている。</v>
          </cell>
          <cell r="F76">
            <v>59</v>
          </cell>
          <cell r="G76">
            <v>202</v>
          </cell>
          <cell r="H76">
            <v>199</v>
          </cell>
          <cell r="I76">
            <v>75</v>
          </cell>
          <cell r="J76">
            <v>23</v>
          </cell>
          <cell r="K76">
            <v>30</v>
          </cell>
          <cell r="L76">
            <v>588</v>
          </cell>
          <cell r="M76">
            <v>558</v>
          </cell>
          <cell r="N76">
            <v>0.35663082437275984</v>
          </cell>
          <cell r="O76" t="str">
            <v>b</v>
          </cell>
          <cell r="V76" t="str">
            <v>-</v>
          </cell>
          <cell r="W76" t="str">
            <v>-</v>
          </cell>
          <cell r="X76" t="str">
            <v>-</v>
          </cell>
          <cell r="Y76" t="str">
            <v>-</v>
          </cell>
          <cell r="AF76" t="str">
            <v>-</v>
          </cell>
          <cell r="AG76" t="str">
            <v>-</v>
          </cell>
          <cell r="AH76" t="str">
            <v>-</v>
          </cell>
          <cell r="AI76" t="str">
            <v>-</v>
          </cell>
          <cell r="AP76" t="str">
            <v>-</v>
          </cell>
          <cell r="AQ76" t="str">
            <v>-</v>
          </cell>
          <cell r="AR76" t="str">
            <v>-</v>
          </cell>
          <cell r="AS76" t="str">
            <v>-</v>
          </cell>
          <cell r="AZ76" t="str">
            <v>-</v>
          </cell>
          <cell r="BA76" t="str">
            <v>-</v>
          </cell>
          <cell r="BB76" t="str">
            <v>-</v>
          </cell>
          <cell r="BC76" t="str">
            <v>-</v>
          </cell>
        </row>
        <row r="77">
          <cell r="A77" t="str">
            <v>10-3</v>
          </cell>
          <cell r="B77">
            <v>10</v>
          </cell>
          <cell r="C77" t="str">
            <v>大学</v>
          </cell>
          <cell r="D77">
            <v>3</v>
          </cell>
          <cell r="E77" t="str">
            <v>学生が地域活動などで活躍、成長し、地域を活性化している。</v>
          </cell>
          <cell r="F77">
            <v>36</v>
          </cell>
          <cell r="G77">
            <v>164</v>
          </cell>
          <cell r="H77">
            <v>219</v>
          </cell>
          <cell r="I77">
            <v>108</v>
          </cell>
          <cell r="J77">
            <v>41</v>
          </cell>
          <cell r="K77">
            <v>27</v>
          </cell>
          <cell r="L77">
            <v>595</v>
          </cell>
          <cell r="M77">
            <v>568</v>
          </cell>
          <cell r="N77">
            <v>8.098591549295775E-2</v>
          </cell>
          <cell r="O77" t="str">
            <v>c</v>
          </cell>
          <cell r="V77" t="str">
            <v>-</v>
          </cell>
          <cell r="W77" t="str">
            <v>-</v>
          </cell>
          <cell r="X77" t="str">
            <v>-</v>
          </cell>
          <cell r="Y77" t="str">
            <v>-</v>
          </cell>
          <cell r="AF77" t="str">
            <v>-</v>
          </cell>
          <cell r="AG77" t="str">
            <v>-</v>
          </cell>
          <cell r="AH77" t="str">
            <v>-</v>
          </cell>
          <cell r="AI77" t="str">
            <v>-</v>
          </cell>
          <cell r="AP77" t="str">
            <v>-</v>
          </cell>
          <cell r="AQ77" t="str">
            <v>-</v>
          </cell>
          <cell r="AR77" t="str">
            <v>-</v>
          </cell>
          <cell r="AS77" t="str">
            <v>-</v>
          </cell>
          <cell r="AZ77" t="str">
            <v>-</v>
          </cell>
          <cell r="BA77" t="str">
            <v>-</v>
          </cell>
          <cell r="BB77" t="str">
            <v>-</v>
          </cell>
          <cell r="BC77" t="str">
            <v>-</v>
          </cell>
        </row>
        <row r="78">
          <cell r="A78" t="str">
            <v>10-4</v>
          </cell>
          <cell r="B78">
            <v>10</v>
          </cell>
          <cell r="C78" t="str">
            <v>大学</v>
          </cell>
          <cell r="D78">
            <v>4</v>
          </cell>
          <cell r="E78" t="str">
            <v>京都で学んだ学生が、市内企業に就職するなど、卒業後も京都で活躍している。</v>
          </cell>
          <cell r="F78">
            <v>17</v>
          </cell>
          <cell r="G78">
            <v>115</v>
          </cell>
          <cell r="H78">
            <v>273</v>
          </cell>
          <cell r="I78">
            <v>115</v>
          </cell>
          <cell r="J78">
            <v>38</v>
          </cell>
          <cell r="K78">
            <v>37</v>
          </cell>
          <cell r="L78">
            <v>595</v>
          </cell>
          <cell r="M78">
            <v>558</v>
          </cell>
          <cell r="N78">
            <v>-7.5268817204301078E-2</v>
          </cell>
          <cell r="O78" t="str">
            <v>c</v>
          </cell>
          <cell r="V78" t="str">
            <v>-</v>
          </cell>
          <cell r="W78" t="str">
            <v>-</v>
          </cell>
          <cell r="X78" t="str">
            <v>-</v>
          </cell>
          <cell r="Y78" t="str">
            <v>-</v>
          </cell>
          <cell r="AF78" t="str">
            <v>-</v>
          </cell>
          <cell r="AG78" t="str">
            <v>-</v>
          </cell>
          <cell r="AH78" t="str">
            <v>-</v>
          </cell>
          <cell r="AI78" t="str">
            <v>-</v>
          </cell>
          <cell r="AP78" t="str">
            <v>-</v>
          </cell>
          <cell r="AQ78" t="str">
            <v>-</v>
          </cell>
          <cell r="AR78" t="str">
            <v>-</v>
          </cell>
          <cell r="AS78" t="str">
            <v>-</v>
          </cell>
          <cell r="AZ78" t="str">
            <v>-</v>
          </cell>
          <cell r="BA78" t="str">
            <v>-</v>
          </cell>
          <cell r="BB78" t="str">
            <v>-</v>
          </cell>
          <cell r="BC78" t="str">
            <v>-</v>
          </cell>
        </row>
        <row r="79">
          <cell r="A79" t="str">
            <v>10-5</v>
          </cell>
          <cell r="B79">
            <v>10</v>
          </cell>
          <cell r="C79" t="str">
            <v>大学</v>
          </cell>
          <cell r="D79">
            <v>5</v>
          </cell>
          <cell r="E79" t="str">
            <v>大学の人材や研究成果が市民や企業の成長に役立っている。</v>
          </cell>
          <cell r="F79">
            <v>58</v>
          </cell>
          <cell r="G79">
            <v>198</v>
          </cell>
          <cell r="H79">
            <v>199</v>
          </cell>
          <cell r="I79">
            <v>84</v>
          </cell>
          <cell r="J79">
            <v>21</v>
          </cell>
          <cell r="K79">
            <v>28</v>
          </cell>
          <cell r="L79">
            <v>588</v>
          </cell>
          <cell r="M79">
            <v>560</v>
          </cell>
          <cell r="N79">
            <v>0.33571428571428569</v>
          </cell>
          <cell r="O79" t="str">
            <v>b</v>
          </cell>
          <cell r="V79" t="str">
            <v>-</v>
          </cell>
          <cell r="W79" t="str">
            <v>-</v>
          </cell>
          <cell r="X79" t="str">
            <v>-</v>
          </cell>
          <cell r="Y79" t="str">
            <v>-</v>
          </cell>
          <cell r="AF79" t="str">
            <v>-</v>
          </cell>
          <cell r="AG79" t="str">
            <v>-</v>
          </cell>
          <cell r="AH79" t="str">
            <v>-</v>
          </cell>
          <cell r="AI79" t="str">
            <v>-</v>
          </cell>
          <cell r="AP79" t="str">
            <v>-</v>
          </cell>
          <cell r="AQ79" t="str">
            <v>-</v>
          </cell>
          <cell r="AR79" t="str">
            <v>-</v>
          </cell>
          <cell r="AS79" t="str">
            <v>-</v>
          </cell>
          <cell r="AZ79" t="str">
            <v>-</v>
          </cell>
          <cell r="BA79" t="str">
            <v>-</v>
          </cell>
          <cell r="BB79" t="str">
            <v>-</v>
          </cell>
          <cell r="BC79" t="str">
            <v>-</v>
          </cell>
        </row>
        <row r="80">
          <cell r="A80" t="str">
            <v>10-6</v>
          </cell>
          <cell r="B80">
            <v>10</v>
          </cell>
          <cell r="C80" t="str">
            <v>大学</v>
          </cell>
          <cell r="D80">
            <v>6</v>
          </cell>
          <cell r="E80" t="str">
            <v>「大学のまち」「学生のまち」として国内外から様々な学生が集まっている。</v>
          </cell>
          <cell r="F80">
            <v>152</v>
          </cell>
          <cell r="G80">
            <v>259</v>
          </cell>
          <cell r="H80">
            <v>114</v>
          </cell>
          <cell r="I80">
            <v>36</v>
          </cell>
          <cell r="J80">
            <v>8</v>
          </cell>
          <cell r="K80">
            <v>19</v>
          </cell>
          <cell r="L80">
            <v>588</v>
          </cell>
          <cell r="M80">
            <v>569</v>
          </cell>
          <cell r="N80">
            <v>0.89806678383128291</v>
          </cell>
          <cell r="O80" t="str">
            <v>a</v>
          </cell>
          <cell r="V80" t="str">
            <v>-</v>
          </cell>
          <cell r="W80" t="str">
            <v>-</v>
          </cell>
          <cell r="X80" t="str">
            <v>-</v>
          </cell>
          <cell r="Y80" t="str">
            <v>-</v>
          </cell>
          <cell r="AF80" t="str">
            <v>-</v>
          </cell>
          <cell r="AG80" t="str">
            <v>-</v>
          </cell>
          <cell r="AH80" t="str">
            <v>-</v>
          </cell>
          <cell r="AI80" t="str">
            <v>-</v>
          </cell>
          <cell r="AP80" t="str">
            <v>-</v>
          </cell>
          <cell r="AQ80" t="str">
            <v>-</v>
          </cell>
          <cell r="AR80" t="str">
            <v>-</v>
          </cell>
          <cell r="AS80" t="str">
            <v>-</v>
          </cell>
          <cell r="AZ80" t="str">
            <v>-</v>
          </cell>
          <cell r="BA80" t="str">
            <v>-</v>
          </cell>
          <cell r="BB80" t="str">
            <v>-</v>
          </cell>
          <cell r="BC80" t="str">
            <v>-</v>
          </cell>
        </row>
        <row r="81">
          <cell r="A81" t="str">
            <v>10-7</v>
          </cell>
          <cell r="B81">
            <v>10</v>
          </cell>
          <cell r="C81" t="str">
            <v>大学</v>
          </cell>
          <cell r="D81">
            <v>7</v>
          </cell>
          <cell r="E81" t="str">
            <v>-</v>
          </cell>
          <cell r="L81" t="str">
            <v>-</v>
          </cell>
          <cell r="M81" t="str">
            <v>-</v>
          </cell>
          <cell r="N81" t="str">
            <v>-</v>
          </cell>
          <cell r="O81" t="str">
            <v>-</v>
          </cell>
          <cell r="V81" t="str">
            <v>-</v>
          </cell>
          <cell r="W81" t="str">
            <v>-</v>
          </cell>
          <cell r="X81" t="str">
            <v>-</v>
          </cell>
          <cell r="Y81" t="str">
            <v>-</v>
          </cell>
          <cell r="AF81" t="str">
            <v>-</v>
          </cell>
          <cell r="AG81" t="str">
            <v>-</v>
          </cell>
          <cell r="AH81" t="str">
            <v>-</v>
          </cell>
          <cell r="AI81" t="str">
            <v>-</v>
          </cell>
          <cell r="AP81" t="str">
            <v>-</v>
          </cell>
          <cell r="AQ81" t="str">
            <v>-</v>
          </cell>
          <cell r="AR81" t="str">
            <v>-</v>
          </cell>
          <cell r="AS81" t="str">
            <v>-</v>
          </cell>
          <cell r="AZ81" t="str">
            <v>-</v>
          </cell>
          <cell r="BA81" t="str">
            <v>-</v>
          </cell>
          <cell r="BB81" t="str">
            <v>-</v>
          </cell>
          <cell r="BC81" t="str">
            <v>-</v>
          </cell>
        </row>
        <row r="82">
          <cell r="A82" t="str">
            <v>10-8</v>
          </cell>
          <cell r="B82">
            <v>10</v>
          </cell>
          <cell r="C82" t="str">
            <v>大学</v>
          </cell>
          <cell r="D82">
            <v>8</v>
          </cell>
          <cell r="E82" t="str">
            <v>-</v>
          </cell>
          <cell r="L82" t="str">
            <v>-</v>
          </cell>
          <cell r="M82" t="str">
            <v>-</v>
          </cell>
          <cell r="N82" t="str">
            <v>-</v>
          </cell>
          <cell r="O82" t="str">
            <v>-</v>
          </cell>
          <cell r="V82" t="str">
            <v>-</v>
          </cell>
          <cell r="W82" t="str">
            <v>-</v>
          </cell>
          <cell r="X82" t="str">
            <v>-</v>
          </cell>
          <cell r="Y82" t="str">
            <v>-</v>
          </cell>
          <cell r="AF82" t="str">
            <v>-</v>
          </cell>
          <cell r="AG82" t="str">
            <v>-</v>
          </cell>
          <cell r="AH82" t="str">
            <v>-</v>
          </cell>
          <cell r="AI82" t="str">
            <v>-</v>
          </cell>
          <cell r="AP82" t="str">
            <v>-</v>
          </cell>
          <cell r="AQ82" t="str">
            <v>-</v>
          </cell>
          <cell r="AR82" t="str">
            <v>-</v>
          </cell>
          <cell r="AS82" t="str">
            <v>-</v>
          </cell>
          <cell r="AZ82" t="str">
            <v>-</v>
          </cell>
          <cell r="BA82" t="str">
            <v>-</v>
          </cell>
          <cell r="BB82" t="str">
            <v>-</v>
          </cell>
          <cell r="BC82" t="str">
            <v>-</v>
          </cell>
        </row>
        <row r="83">
          <cell r="A83" t="str">
            <v>11-1</v>
          </cell>
          <cell r="B83">
            <v>11</v>
          </cell>
          <cell r="C83" t="str">
            <v>国際</v>
          </cell>
          <cell r="D83">
            <v>1</v>
          </cell>
          <cell r="E83" t="str">
            <v>京都には、世界から留学、ビジネス等を目的として訪れる人々を引き寄せる魅力がある。</v>
          </cell>
          <cell r="F83">
            <v>151</v>
          </cell>
          <cell r="G83">
            <v>229</v>
          </cell>
          <cell r="H83">
            <v>120</v>
          </cell>
          <cell r="I83">
            <v>50</v>
          </cell>
          <cell r="J83">
            <v>22</v>
          </cell>
          <cell r="K83">
            <v>16</v>
          </cell>
          <cell r="L83">
            <v>588</v>
          </cell>
          <cell r="M83">
            <v>572</v>
          </cell>
          <cell r="N83">
            <v>0.76398601398601396</v>
          </cell>
          <cell r="O83" t="str">
            <v>b</v>
          </cell>
          <cell r="V83" t="str">
            <v>-</v>
          </cell>
          <cell r="W83" t="str">
            <v>-</v>
          </cell>
          <cell r="X83" t="str">
            <v>-</v>
          </cell>
          <cell r="Y83" t="str">
            <v>-</v>
          </cell>
          <cell r="AF83" t="str">
            <v>-</v>
          </cell>
          <cell r="AG83" t="str">
            <v>-</v>
          </cell>
          <cell r="AH83" t="str">
            <v>-</v>
          </cell>
          <cell r="AI83" t="str">
            <v>-</v>
          </cell>
          <cell r="AP83" t="str">
            <v>-</v>
          </cell>
          <cell r="AQ83" t="str">
            <v>-</v>
          </cell>
          <cell r="AR83" t="str">
            <v>-</v>
          </cell>
          <cell r="AS83" t="str">
            <v>-</v>
          </cell>
          <cell r="AZ83" t="str">
            <v>-</v>
          </cell>
          <cell r="BA83" t="str">
            <v>-</v>
          </cell>
          <cell r="BB83" t="str">
            <v>-</v>
          </cell>
          <cell r="BC83" t="str">
            <v>-</v>
          </cell>
        </row>
        <row r="84">
          <cell r="A84" t="str">
            <v>11-2</v>
          </cell>
          <cell r="B84">
            <v>11</v>
          </cell>
          <cell r="C84" t="str">
            <v>国際</v>
          </cell>
          <cell r="D84">
            <v>2</v>
          </cell>
          <cell r="E84" t="str">
            <v>京都は、海外の都市と文化のみならず経済・芸術など様々な分野で活発に交流し、国際社会にも貢献している。</v>
          </cell>
          <cell r="F84">
            <v>106</v>
          </cell>
          <cell r="G84">
            <v>221</v>
          </cell>
          <cell r="H84">
            <v>169</v>
          </cell>
          <cell r="I84">
            <v>45</v>
          </cell>
          <cell r="J84">
            <v>28</v>
          </cell>
          <cell r="K84">
            <v>19</v>
          </cell>
          <cell r="L84">
            <v>588</v>
          </cell>
          <cell r="M84">
            <v>569</v>
          </cell>
          <cell r="N84">
            <v>0.58347978910369069</v>
          </cell>
          <cell r="O84" t="str">
            <v>b</v>
          </cell>
          <cell r="V84" t="str">
            <v>-</v>
          </cell>
          <cell r="W84" t="str">
            <v>-</v>
          </cell>
          <cell r="X84" t="str">
            <v>-</v>
          </cell>
          <cell r="Y84" t="str">
            <v>-</v>
          </cell>
          <cell r="AF84" t="str">
            <v>-</v>
          </cell>
          <cell r="AG84" t="str">
            <v>-</v>
          </cell>
          <cell r="AH84" t="str">
            <v>-</v>
          </cell>
          <cell r="AI84" t="str">
            <v>-</v>
          </cell>
          <cell r="AP84" t="str">
            <v>-</v>
          </cell>
          <cell r="AQ84" t="str">
            <v>-</v>
          </cell>
          <cell r="AR84" t="str">
            <v>-</v>
          </cell>
          <cell r="AS84" t="str">
            <v>-</v>
          </cell>
          <cell r="AZ84" t="str">
            <v>-</v>
          </cell>
          <cell r="BA84" t="str">
            <v>-</v>
          </cell>
          <cell r="BB84" t="str">
            <v>-</v>
          </cell>
          <cell r="BC84" t="str">
            <v>-</v>
          </cell>
        </row>
        <row r="85">
          <cell r="A85" t="str">
            <v>11-3</v>
          </cell>
          <cell r="B85">
            <v>11</v>
          </cell>
          <cell r="C85" t="str">
            <v>国際</v>
          </cell>
          <cell r="D85">
            <v>3</v>
          </cell>
          <cell r="E85" t="str">
            <v>市民、民間主体の国際交流が行われ、様々な世代で外国文化への関心や理解が高まっている。</v>
          </cell>
          <cell r="F85">
            <v>19</v>
          </cell>
          <cell r="G85">
            <v>143</v>
          </cell>
          <cell r="H85">
            <v>247</v>
          </cell>
          <cell r="I85">
            <v>105</v>
          </cell>
          <cell r="J85">
            <v>44</v>
          </cell>
          <cell r="K85">
            <v>37</v>
          </cell>
          <cell r="L85">
            <v>595</v>
          </cell>
          <cell r="M85">
            <v>558</v>
          </cell>
          <cell r="N85">
            <v>-2.1505376344086023E-2</v>
          </cell>
          <cell r="O85" t="str">
            <v>c</v>
          </cell>
          <cell r="V85" t="str">
            <v>-</v>
          </cell>
          <cell r="W85" t="str">
            <v>-</v>
          </cell>
          <cell r="X85" t="str">
            <v>-</v>
          </cell>
          <cell r="Y85" t="str">
            <v>-</v>
          </cell>
          <cell r="AF85" t="str">
            <v>-</v>
          </cell>
          <cell r="AG85" t="str">
            <v>-</v>
          </cell>
          <cell r="AH85" t="str">
            <v>-</v>
          </cell>
          <cell r="AI85" t="str">
            <v>-</v>
          </cell>
          <cell r="AP85" t="str">
            <v>-</v>
          </cell>
          <cell r="AQ85" t="str">
            <v>-</v>
          </cell>
          <cell r="AR85" t="str">
            <v>-</v>
          </cell>
          <cell r="AS85" t="str">
            <v>-</v>
          </cell>
          <cell r="AZ85" t="str">
            <v>-</v>
          </cell>
          <cell r="BA85" t="str">
            <v>-</v>
          </cell>
          <cell r="BB85" t="str">
            <v>-</v>
          </cell>
          <cell r="BC85" t="str">
            <v>-</v>
          </cell>
        </row>
        <row r="86">
          <cell r="A86" t="str">
            <v>11-4</v>
          </cell>
          <cell r="B86">
            <v>11</v>
          </cell>
          <cell r="C86" t="str">
            <v>国際</v>
          </cell>
          <cell r="D86">
            <v>4</v>
          </cell>
          <cell r="E86" t="str">
            <v>国籍、民族、文化等が違っても互いに理解し合い、文化の多様さを感じられるまちとなっている。</v>
          </cell>
          <cell r="F86">
            <v>19</v>
          </cell>
          <cell r="G86">
            <v>170</v>
          </cell>
          <cell r="H86">
            <v>205</v>
          </cell>
          <cell r="I86">
            <v>119</v>
          </cell>
          <cell r="J86">
            <v>49</v>
          </cell>
          <cell r="K86">
            <v>33</v>
          </cell>
          <cell r="L86">
            <v>595</v>
          </cell>
          <cell r="M86">
            <v>562</v>
          </cell>
          <cell r="N86">
            <v>-1.601423487544484E-2</v>
          </cell>
          <cell r="O86" t="str">
            <v>c</v>
          </cell>
          <cell r="V86" t="str">
            <v>-</v>
          </cell>
          <cell r="W86" t="str">
            <v>-</v>
          </cell>
          <cell r="X86" t="str">
            <v>-</v>
          </cell>
          <cell r="Y86" t="str">
            <v>-</v>
          </cell>
          <cell r="AF86" t="str">
            <v>-</v>
          </cell>
          <cell r="AG86" t="str">
            <v>-</v>
          </cell>
          <cell r="AH86" t="str">
            <v>-</v>
          </cell>
          <cell r="AI86" t="str">
            <v>-</v>
          </cell>
          <cell r="AP86" t="str">
            <v>-</v>
          </cell>
          <cell r="AQ86" t="str">
            <v>-</v>
          </cell>
          <cell r="AR86" t="str">
            <v>-</v>
          </cell>
          <cell r="AS86" t="str">
            <v>-</v>
          </cell>
          <cell r="AZ86" t="str">
            <v>-</v>
          </cell>
          <cell r="BA86" t="str">
            <v>-</v>
          </cell>
          <cell r="BB86" t="str">
            <v>-</v>
          </cell>
          <cell r="BC86" t="str">
            <v>-</v>
          </cell>
        </row>
        <row r="87">
          <cell r="A87" t="str">
            <v>11-5</v>
          </cell>
          <cell r="B87">
            <v>11</v>
          </cell>
          <cell r="C87" t="str">
            <v>国際</v>
          </cell>
          <cell r="D87">
            <v>5</v>
          </cell>
          <cell r="E87" t="str">
            <v>-</v>
          </cell>
          <cell r="L87" t="str">
            <v>-</v>
          </cell>
          <cell r="M87" t="str">
            <v>-</v>
          </cell>
          <cell r="N87" t="str">
            <v>-</v>
          </cell>
          <cell r="O87" t="str">
            <v>-</v>
          </cell>
          <cell r="V87" t="str">
            <v>-</v>
          </cell>
          <cell r="W87" t="str">
            <v>-</v>
          </cell>
          <cell r="X87" t="str">
            <v>-</v>
          </cell>
          <cell r="Y87" t="str">
            <v>-</v>
          </cell>
          <cell r="AF87" t="str">
            <v>-</v>
          </cell>
          <cell r="AG87" t="str">
            <v>-</v>
          </cell>
          <cell r="AH87" t="str">
            <v>-</v>
          </cell>
          <cell r="AI87" t="str">
            <v>-</v>
          </cell>
          <cell r="AP87" t="str">
            <v>-</v>
          </cell>
          <cell r="AQ87" t="str">
            <v>-</v>
          </cell>
          <cell r="AR87" t="str">
            <v>-</v>
          </cell>
          <cell r="AS87" t="str">
            <v>-</v>
          </cell>
          <cell r="AZ87" t="str">
            <v>-</v>
          </cell>
          <cell r="BA87" t="str">
            <v>-</v>
          </cell>
          <cell r="BB87" t="str">
            <v>-</v>
          </cell>
          <cell r="BC87" t="str">
            <v>-</v>
          </cell>
        </row>
        <row r="88">
          <cell r="A88" t="str">
            <v>11-6</v>
          </cell>
          <cell r="B88">
            <v>11</v>
          </cell>
          <cell r="C88" t="str">
            <v>国際</v>
          </cell>
          <cell r="D88">
            <v>6</v>
          </cell>
          <cell r="E88" t="str">
            <v>-</v>
          </cell>
          <cell r="L88" t="str">
            <v>-</v>
          </cell>
          <cell r="M88" t="str">
            <v>-</v>
          </cell>
          <cell r="N88" t="str">
            <v>-</v>
          </cell>
          <cell r="O88" t="str">
            <v>-</v>
          </cell>
          <cell r="V88" t="str">
            <v>-</v>
          </cell>
          <cell r="W88" t="str">
            <v>-</v>
          </cell>
          <cell r="X88" t="str">
            <v>-</v>
          </cell>
          <cell r="Y88" t="str">
            <v>-</v>
          </cell>
          <cell r="AF88" t="str">
            <v>-</v>
          </cell>
          <cell r="AG88" t="str">
            <v>-</v>
          </cell>
          <cell r="AH88" t="str">
            <v>-</v>
          </cell>
          <cell r="AI88" t="str">
            <v>-</v>
          </cell>
          <cell r="AP88" t="str">
            <v>-</v>
          </cell>
          <cell r="AQ88" t="str">
            <v>-</v>
          </cell>
          <cell r="AR88" t="str">
            <v>-</v>
          </cell>
          <cell r="AS88" t="str">
            <v>-</v>
          </cell>
          <cell r="AZ88" t="str">
            <v>-</v>
          </cell>
          <cell r="BA88" t="str">
            <v>-</v>
          </cell>
          <cell r="BB88" t="str">
            <v>-</v>
          </cell>
          <cell r="BC88" t="str">
            <v>-</v>
          </cell>
        </row>
        <row r="89">
          <cell r="A89" t="str">
            <v>11-7</v>
          </cell>
          <cell r="B89">
            <v>11</v>
          </cell>
          <cell r="C89" t="str">
            <v>国際</v>
          </cell>
          <cell r="D89">
            <v>7</v>
          </cell>
          <cell r="E89" t="str">
            <v>-</v>
          </cell>
          <cell r="L89" t="str">
            <v>-</v>
          </cell>
          <cell r="M89" t="str">
            <v>-</v>
          </cell>
          <cell r="N89" t="str">
            <v>-</v>
          </cell>
          <cell r="O89" t="str">
            <v>-</v>
          </cell>
          <cell r="V89" t="str">
            <v>-</v>
          </cell>
          <cell r="W89" t="str">
            <v>-</v>
          </cell>
          <cell r="X89" t="str">
            <v>-</v>
          </cell>
          <cell r="Y89" t="str">
            <v>-</v>
          </cell>
          <cell r="AF89" t="str">
            <v>-</v>
          </cell>
          <cell r="AG89" t="str">
            <v>-</v>
          </cell>
          <cell r="AH89" t="str">
            <v>-</v>
          </cell>
          <cell r="AI89" t="str">
            <v>-</v>
          </cell>
          <cell r="AP89" t="str">
            <v>-</v>
          </cell>
          <cell r="AQ89" t="str">
            <v>-</v>
          </cell>
          <cell r="AR89" t="str">
            <v>-</v>
          </cell>
          <cell r="AS89" t="str">
            <v>-</v>
          </cell>
          <cell r="AZ89" t="str">
            <v>-</v>
          </cell>
          <cell r="BA89" t="str">
            <v>-</v>
          </cell>
          <cell r="BB89" t="str">
            <v>-</v>
          </cell>
          <cell r="BC89" t="str">
            <v>-</v>
          </cell>
        </row>
        <row r="90">
          <cell r="A90" t="str">
            <v>11-8</v>
          </cell>
          <cell r="B90">
            <v>11</v>
          </cell>
          <cell r="C90" t="str">
            <v>国際</v>
          </cell>
          <cell r="D90">
            <v>8</v>
          </cell>
          <cell r="E90" t="str">
            <v>-</v>
          </cell>
          <cell r="L90" t="str">
            <v>-</v>
          </cell>
          <cell r="M90" t="str">
            <v>-</v>
          </cell>
          <cell r="N90" t="str">
            <v>-</v>
          </cell>
          <cell r="O90" t="str">
            <v>-</v>
          </cell>
          <cell r="V90" t="str">
            <v>-</v>
          </cell>
          <cell r="W90" t="str">
            <v>-</v>
          </cell>
          <cell r="X90" t="str">
            <v>-</v>
          </cell>
          <cell r="Y90" t="str">
            <v>-</v>
          </cell>
          <cell r="AF90" t="str">
            <v>-</v>
          </cell>
          <cell r="AG90" t="str">
            <v>-</v>
          </cell>
          <cell r="AH90" t="str">
            <v>-</v>
          </cell>
          <cell r="AI90" t="str">
            <v>-</v>
          </cell>
          <cell r="AP90" t="str">
            <v>-</v>
          </cell>
          <cell r="AQ90" t="str">
            <v>-</v>
          </cell>
          <cell r="AR90" t="str">
            <v>-</v>
          </cell>
          <cell r="AS90" t="str">
            <v>-</v>
          </cell>
          <cell r="AZ90" t="str">
            <v>-</v>
          </cell>
          <cell r="BA90" t="str">
            <v>-</v>
          </cell>
          <cell r="BB90" t="str">
            <v>-</v>
          </cell>
          <cell r="BC90" t="str">
            <v>-</v>
          </cell>
        </row>
        <row r="91">
          <cell r="A91" t="str">
            <v>12-1</v>
          </cell>
          <cell r="B91">
            <v>12</v>
          </cell>
          <cell r="C91" t="str">
            <v>子ども・若者支援</v>
          </cell>
          <cell r="D91">
            <v>1</v>
          </cell>
          <cell r="E91" t="str">
            <v>子どもが尊重され、希望を持って健やかにたくましく育っている。</v>
          </cell>
          <cell r="F91">
            <v>36</v>
          </cell>
          <cell r="G91">
            <v>159</v>
          </cell>
          <cell r="H91">
            <v>242</v>
          </cell>
          <cell r="I91">
            <v>104</v>
          </cell>
          <cell r="J91">
            <v>28</v>
          </cell>
          <cell r="K91">
            <v>19</v>
          </cell>
          <cell r="L91">
            <v>588</v>
          </cell>
          <cell r="M91">
            <v>569</v>
          </cell>
          <cell r="N91">
            <v>0.12478031634446397</v>
          </cell>
          <cell r="O91" t="str">
            <v>c</v>
          </cell>
          <cell r="V91" t="str">
            <v>-</v>
          </cell>
          <cell r="W91" t="str">
            <v>-</v>
          </cell>
          <cell r="X91" t="str">
            <v>-</v>
          </cell>
          <cell r="Y91" t="str">
            <v>-</v>
          </cell>
          <cell r="AF91" t="str">
            <v>-</v>
          </cell>
          <cell r="AG91" t="str">
            <v>-</v>
          </cell>
          <cell r="AH91" t="str">
            <v>-</v>
          </cell>
          <cell r="AI91" t="str">
            <v>-</v>
          </cell>
          <cell r="AP91" t="str">
            <v>-</v>
          </cell>
          <cell r="AQ91" t="str">
            <v>-</v>
          </cell>
          <cell r="AR91" t="str">
            <v>-</v>
          </cell>
          <cell r="AS91" t="str">
            <v>-</v>
          </cell>
          <cell r="AZ91" t="str">
            <v>-</v>
          </cell>
          <cell r="BA91" t="str">
            <v>-</v>
          </cell>
          <cell r="BB91" t="str">
            <v>-</v>
          </cell>
          <cell r="BC91" t="str">
            <v>-</v>
          </cell>
        </row>
        <row r="92">
          <cell r="A92" t="str">
            <v>12-2</v>
          </cell>
          <cell r="B92">
            <v>12</v>
          </cell>
          <cell r="C92" t="str">
            <v>子ども・若者支援</v>
          </cell>
          <cell r="D92">
            <v>2</v>
          </cell>
          <cell r="E92" t="str">
            <v>若者に様々な可能性が開かれ、自分が希望する将来像に向けて行動している。</v>
          </cell>
          <cell r="F92">
            <v>15</v>
          </cell>
          <cell r="G92">
            <v>113</v>
          </cell>
          <cell r="H92">
            <v>235</v>
          </cell>
          <cell r="I92">
            <v>143</v>
          </cell>
          <cell r="J92">
            <v>59</v>
          </cell>
          <cell r="K92">
            <v>30</v>
          </cell>
          <cell r="L92">
            <v>595</v>
          </cell>
          <cell r="M92">
            <v>565</v>
          </cell>
          <cell r="N92">
            <v>-0.20884955752212389</v>
          </cell>
          <cell r="O92" t="str">
            <v>c</v>
          </cell>
          <cell r="V92" t="str">
            <v>-</v>
          </cell>
          <cell r="W92" t="str">
            <v>-</v>
          </cell>
          <cell r="X92" t="str">
            <v>-</v>
          </cell>
          <cell r="Y92" t="str">
            <v>-</v>
          </cell>
          <cell r="AF92" t="str">
            <v>-</v>
          </cell>
          <cell r="AG92" t="str">
            <v>-</v>
          </cell>
          <cell r="AH92" t="str">
            <v>-</v>
          </cell>
          <cell r="AI92" t="str">
            <v>-</v>
          </cell>
          <cell r="AP92" t="str">
            <v>-</v>
          </cell>
          <cell r="AQ92" t="str">
            <v>-</v>
          </cell>
          <cell r="AR92" t="str">
            <v>-</v>
          </cell>
          <cell r="AS92" t="str">
            <v>-</v>
          </cell>
          <cell r="AZ92" t="str">
            <v>-</v>
          </cell>
          <cell r="BA92" t="str">
            <v>-</v>
          </cell>
          <cell r="BB92" t="str">
            <v>-</v>
          </cell>
          <cell r="BC92" t="str">
            <v>-</v>
          </cell>
        </row>
        <row r="93">
          <cell r="A93" t="str">
            <v>12-3</v>
          </cell>
          <cell r="B93">
            <v>12</v>
          </cell>
          <cell r="C93" t="str">
            <v>子ども・若者支援</v>
          </cell>
          <cell r="D93">
            <v>3</v>
          </cell>
          <cell r="E93" t="str">
            <v>子育て家庭がともに学び相談し合うことで、子育ての楽しさや素晴らしさを実感している。</v>
          </cell>
          <cell r="F93">
            <v>22</v>
          </cell>
          <cell r="G93">
            <v>102</v>
          </cell>
          <cell r="H93">
            <v>244</v>
          </cell>
          <cell r="I93">
            <v>124</v>
          </cell>
          <cell r="J93">
            <v>62</v>
          </cell>
          <cell r="K93">
            <v>41</v>
          </cell>
          <cell r="L93">
            <v>595</v>
          </cell>
          <cell r="M93">
            <v>554</v>
          </cell>
          <cell r="N93">
            <v>-0.18411552346570398</v>
          </cell>
          <cell r="O93" t="str">
            <v>c</v>
          </cell>
          <cell r="V93" t="str">
            <v>-</v>
          </cell>
          <cell r="W93" t="str">
            <v>-</v>
          </cell>
          <cell r="X93" t="str">
            <v>-</v>
          </cell>
          <cell r="Y93" t="str">
            <v>-</v>
          </cell>
          <cell r="AF93" t="str">
            <v>-</v>
          </cell>
          <cell r="AG93" t="str">
            <v>-</v>
          </cell>
          <cell r="AH93" t="str">
            <v>-</v>
          </cell>
          <cell r="AI93" t="str">
            <v>-</v>
          </cell>
          <cell r="AP93" t="str">
            <v>-</v>
          </cell>
          <cell r="AQ93" t="str">
            <v>-</v>
          </cell>
          <cell r="AR93" t="str">
            <v>-</v>
          </cell>
          <cell r="AS93" t="str">
            <v>-</v>
          </cell>
          <cell r="AZ93" t="str">
            <v>-</v>
          </cell>
          <cell r="BA93" t="str">
            <v>-</v>
          </cell>
          <cell r="BB93" t="str">
            <v>-</v>
          </cell>
          <cell r="BC93" t="str">
            <v>-</v>
          </cell>
        </row>
        <row r="94">
          <cell r="A94" t="str">
            <v>12-4</v>
          </cell>
          <cell r="B94">
            <v>12</v>
          </cell>
          <cell r="C94" t="str">
            <v>子ども・若者支援</v>
          </cell>
          <cell r="D94">
            <v>4</v>
          </cell>
          <cell r="E94" t="str">
            <v>子どもの見守り活動など、身近な地域で子どもとの交流や子育て支援の取組が進んでいる</v>
          </cell>
          <cell r="F94">
            <v>63</v>
          </cell>
          <cell r="G94">
            <v>225</v>
          </cell>
          <cell r="H94">
            <v>185</v>
          </cell>
          <cell r="I94">
            <v>77</v>
          </cell>
          <cell r="J94">
            <v>21</v>
          </cell>
          <cell r="K94">
            <v>17</v>
          </cell>
          <cell r="L94">
            <v>588</v>
          </cell>
          <cell r="M94">
            <v>571</v>
          </cell>
          <cell r="N94">
            <v>0.40630472854640981</v>
          </cell>
          <cell r="O94" t="str">
            <v>b</v>
          </cell>
          <cell r="V94" t="str">
            <v>-</v>
          </cell>
          <cell r="W94" t="str">
            <v>-</v>
          </cell>
          <cell r="X94" t="str">
            <v>-</v>
          </cell>
          <cell r="Y94" t="str">
            <v>-</v>
          </cell>
          <cell r="AF94" t="str">
            <v>-</v>
          </cell>
          <cell r="AG94" t="str">
            <v>-</v>
          </cell>
          <cell r="AH94" t="str">
            <v>-</v>
          </cell>
          <cell r="AI94" t="str">
            <v>-</v>
          </cell>
          <cell r="AP94" t="str">
            <v>-</v>
          </cell>
          <cell r="AQ94" t="str">
            <v>-</v>
          </cell>
          <cell r="AR94" t="str">
            <v>-</v>
          </cell>
          <cell r="AS94" t="str">
            <v>-</v>
          </cell>
          <cell r="AZ94" t="str">
            <v>-</v>
          </cell>
          <cell r="BA94" t="str">
            <v>-</v>
          </cell>
          <cell r="BB94" t="str">
            <v>-</v>
          </cell>
          <cell r="BC94" t="str">
            <v>-</v>
          </cell>
        </row>
        <row r="95">
          <cell r="A95" t="str">
            <v>12-5</v>
          </cell>
          <cell r="B95">
            <v>12</v>
          </cell>
          <cell r="C95" t="str">
            <v>子ども・若者支援</v>
          </cell>
          <cell r="D95">
            <v>5</v>
          </cell>
          <cell r="E95" t="str">
            <v>-</v>
          </cell>
          <cell r="L95" t="str">
            <v>-</v>
          </cell>
          <cell r="M95" t="str">
            <v>-</v>
          </cell>
          <cell r="N95" t="str">
            <v>-</v>
          </cell>
          <cell r="O95" t="str">
            <v>-</v>
          </cell>
          <cell r="V95" t="str">
            <v>-</v>
          </cell>
          <cell r="W95" t="str">
            <v>-</v>
          </cell>
          <cell r="X95" t="str">
            <v>-</v>
          </cell>
          <cell r="Y95" t="str">
            <v>-</v>
          </cell>
          <cell r="AF95" t="str">
            <v>-</v>
          </cell>
          <cell r="AG95" t="str">
            <v>-</v>
          </cell>
          <cell r="AH95" t="str">
            <v>-</v>
          </cell>
          <cell r="AI95" t="str">
            <v>-</v>
          </cell>
          <cell r="AP95" t="str">
            <v>-</v>
          </cell>
          <cell r="AQ95" t="str">
            <v>-</v>
          </cell>
          <cell r="AR95" t="str">
            <v>-</v>
          </cell>
          <cell r="AS95" t="str">
            <v>-</v>
          </cell>
          <cell r="AZ95" t="str">
            <v>-</v>
          </cell>
          <cell r="BA95" t="str">
            <v>-</v>
          </cell>
          <cell r="BB95" t="str">
            <v>-</v>
          </cell>
          <cell r="BC95" t="str">
            <v>-</v>
          </cell>
        </row>
        <row r="96">
          <cell r="A96" t="str">
            <v>12-6</v>
          </cell>
          <cell r="B96">
            <v>12</v>
          </cell>
          <cell r="C96" t="str">
            <v>子ども・若者支援</v>
          </cell>
          <cell r="D96">
            <v>6</v>
          </cell>
          <cell r="E96" t="str">
            <v>-</v>
          </cell>
          <cell r="L96" t="str">
            <v>-</v>
          </cell>
          <cell r="M96" t="str">
            <v>-</v>
          </cell>
          <cell r="N96" t="str">
            <v>-</v>
          </cell>
          <cell r="O96" t="str">
            <v>-</v>
          </cell>
          <cell r="V96" t="str">
            <v>-</v>
          </cell>
          <cell r="W96" t="str">
            <v>-</v>
          </cell>
          <cell r="X96" t="str">
            <v>-</v>
          </cell>
          <cell r="Y96" t="str">
            <v>-</v>
          </cell>
          <cell r="AF96" t="str">
            <v>-</v>
          </cell>
          <cell r="AG96" t="str">
            <v>-</v>
          </cell>
          <cell r="AH96" t="str">
            <v>-</v>
          </cell>
          <cell r="AI96" t="str">
            <v>-</v>
          </cell>
          <cell r="AP96" t="str">
            <v>-</v>
          </cell>
          <cell r="AQ96" t="str">
            <v>-</v>
          </cell>
          <cell r="AR96" t="str">
            <v>-</v>
          </cell>
          <cell r="AS96" t="str">
            <v>-</v>
          </cell>
          <cell r="AZ96" t="str">
            <v>-</v>
          </cell>
          <cell r="BA96" t="str">
            <v>-</v>
          </cell>
          <cell r="BB96" t="str">
            <v>-</v>
          </cell>
          <cell r="BC96" t="str">
            <v>-</v>
          </cell>
        </row>
        <row r="97">
          <cell r="A97" t="str">
            <v>12-7</v>
          </cell>
          <cell r="B97">
            <v>12</v>
          </cell>
          <cell r="C97" t="str">
            <v>子ども・若者支援</v>
          </cell>
          <cell r="D97">
            <v>7</v>
          </cell>
          <cell r="E97" t="str">
            <v>-</v>
          </cell>
          <cell r="L97" t="str">
            <v>-</v>
          </cell>
          <cell r="M97" t="str">
            <v>-</v>
          </cell>
          <cell r="N97" t="str">
            <v>-</v>
          </cell>
          <cell r="O97" t="str">
            <v>-</v>
          </cell>
          <cell r="V97" t="str">
            <v>-</v>
          </cell>
          <cell r="W97" t="str">
            <v>-</v>
          </cell>
          <cell r="X97" t="str">
            <v>-</v>
          </cell>
          <cell r="Y97" t="str">
            <v>-</v>
          </cell>
          <cell r="AF97" t="str">
            <v>-</v>
          </cell>
          <cell r="AG97" t="str">
            <v>-</v>
          </cell>
          <cell r="AH97" t="str">
            <v>-</v>
          </cell>
          <cell r="AI97" t="str">
            <v>-</v>
          </cell>
          <cell r="AP97" t="str">
            <v>-</v>
          </cell>
          <cell r="AQ97" t="str">
            <v>-</v>
          </cell>
          <cell r="AR97" t="str">
            <v>-</v>
          </cell>
          <cell r="AS97" t="str">
            <v>-</v>
          </cell>
          <cell r="AZ97" t="str">
            <v>-</v>
          </cell>
          <cell r="BA97" t="str">
            <v>-</v>
          </cell>
          <cell r="BB97" t="str">
            <v>-</v>
          </cell>
          <cell r="BC97" t="str">
            <v>-</v>
          </cell>
        </row>
        <row r="98">
          <cell r="A98" t="str">
            <v>12-8</v>
          </cell>
          <cell r="B98">
            <v>12</v>
          </cell>
          <cell r="C98" t="str">
            <v>子ども・若者支援</v>
          </cell>
          <cell r="D98">
            <v>8</v>
          </cell>
          <cell r="E98" t="str">
            <v>-</v>
          </cell>
          <cell r="L98" t="str">
            <v>-</v>
          </cell>
          <cell r="M98" t="str">
            <v>-</v>
          </cell>
          <cell r="N98" t="str">
            <v>-</v>
          </cell>
          <cell r="O98" t="str">
            <v>-</v>
          </cell>
          <cell r="V98" t="str">
            <v>-</v>
          </cell>
          <cell r="W98" t="str">
            <v>-</v>
          </cell>
          <cell r="X98" t="str">
            <v>-</v>
          </cell>
          <cell r="Y98" t="str">
            <v>-</v>
          </cell>
          <cell r="AF98" t="str">
            <v>-</v>
          </cell>
          <cell r="AG98" t="str">
            <v>-</v>
          </cell>
          <cell r="AH98" t="str">
            <v>-</v>
          </cell>
          <cell r="AI98" t="str">
            <v>-</v>
          </cell>
          <cell r="AP98" t="str">
            <v>-</v>
          </cell>
          <cell r="AQ98" t="str">
            <v>-</v>
          </cell>
          <cell r="AR98" t="str">
            <v>-</v>
          </cell>
          <cell r="AS98" t="str">
            <v>-</v>
          </cell>
          <cell r="AZ98" t="str">
            <v>-</v>
          </cell>
          <cell r="BA98" t="str">
            <v>-</v>
          </cell>
          <cell r="BB98" t="str">
            <v>-</v>
          </cell>
          <cell r="BC98" t="str">
            <v>-</v>
          </cell>
        </row>
        <row r="99">
          <cell r="A99" t="str">
            <v>13-1</v>
          </cell>
          <cell r="B99">
            <v>13</v>
          </cell>
          <cell r="C99" t="str">
            <v>障害者福祉</v>
          </cell>
          <cell r="D99">
            <v>1</v>
          </cell>
          <cell r="E99" t="str">
            <v>障害への理解が進み、障害のある人もない人も、認め合い、支え合って安心してくらしている。</v>
          </cell>
          <cell r="F99">
            <v>23</v>
          </cell>
          <cell r="G99">
            <v>128</v>
          </cell>
          <cell r="H99">
            <v>244</v>
          </cell>
          <cell r="I99">
            <v>111</v>
          </cell>
          <cell r="J99">
            <v>61</v>
          </cell>
          <cell r="K99">
            <v>28</v>
          </cell>
          <cell r="L99">
            <v>595</v>
          </cell>
          <cell r="M99">
            <v>567</v>
          </cell>
          <cell r="N99">
            <v>-0.10405643738977072</v>
          </cell>
          <cell r="O99" t="str">
            <v>c</v>
          </cell>
          <cell r="V99" t="str">
            <v>-</v>
          </cell>
          <cell r="W99" t="str">
            <v>-</v>
          </cell>
          <cell r="X99" t="str">
            <v>-</v>
          </cell>
          <cell r="Y99" t="str">
            <v>-</v>
          </cell>
          <cell r="AF99" t="str">
            <v>-</v>
          </cell>
          <cell r="AG99" t="str">
            <v>-</v>
          </cell>
          <cell r="AH99" t="str">
            <v>-</v>
          </cell>
          <cell r="AI99" t="str">
            <v>-</v>
          </cell>
          <cell r="AP99" t="str">
            <v>-</v>
          </cell>
          <cell r="AQ99" t="str">
            <v>-</v>
          </cell>
          <cell r="AR99" t="str">
            <v>-</v>
          </cell>
          <cell r="AS99" t="str">
            <v>-</v>
          </cell>
          <cell r="AZ99" t="str">
            <v>-</v>
          </cell>
          <cell r="BA99" t="str">
            <v>-</v>
          </cell>
          <cell r="BB99" t="str">
            <v>-</v>
          </cell>
          <cell r="BC99" t="str">
            <v>-</v>
          </cell>
        </row>
        <row r="100">
          <cell r="A100" t="str">
            <v>13-2</v>
          </cell>
          <cell r="B100">
            <v>13</v>
          </cell>
          <cell r="C100" t="str">
            <v>障害者福祉</v>
          </cell>
          <cell r="D100">
            <v>2</v>
          </cell>
          <cell r="E100" t="str">
            <v xml:space="preserve"> 障害のある人が住み慣れた地域でくらしやすくなってきている。</v>
          </cell>
          <cell r="F100">
            <v>18</v>
          </cell>
          <cell r="G100">
            <v>117</v>
          </cell>
          <cell r="H100">
            <v>234</v>
          </cell>
          <cell r="I100">
            <v>134</v>
          </cell>
          <cell r="J100">
            <v>62</v>
          </cell>
          <cell r="K100">
            <v>30</v>
          </cell>
          <cell r="L100">
            <v>595</v>
          </cell>
          <cell r="M100">
            <v>565</v>
          </cell>
          <cell r="N100">
            <v>-0.18584070796460178</v>
          </cell>
          <cell r="O100" t="str">
            <v>c</v>
          </cell>
          <cell r="V100" t="str">
            <v>-</v>
          </cell>
          <cell r="W100" t="str">
            <v>-</v>
          </cell>
          <cell r="X100" t="str">
            <v>-</v>
          </cell>
          <cell r="Y100" t="str">
            <v>-</v>
          </cell>
          <cell r="AF100" t="str">
            <v>-</v>
          </cell>
          <cell r="AG100" t="str">
            <v>-</v>
          </cell>
          <cell r="AH100" t="str">
            <v>-</v>
          </cell>
          <cell r="AI100" t="str">
            <v>-</v>
          </cell>
          <cell r="AP100" t="str">
            <v>-</v>
          </cell>
          <cell r="AQ100" t="str">
            <v>-</v>
          </cell>
          <cell r="AR100" t="str">
            <v>-</v>
          </cell>
          <cell r="AS100" t="str">
            <v>-</v>
          </cell>
          <cell r="AZ100" t="str">
            <v>-</v>
          </cell>
          <cell r="BA100" t="str">
            <v>-</v>
          </cell>
          <cell r="BB100" t="str">
            <v>-</v>
          </cell>
          <cell r="BC100" t="str">
            <v>-</v>
          </cell>
        </row>
        <row r="101">
          <cell r="A101" t="str">
            <v>13-3</v>
          </cell>
          <cell r="B101">
            <v>13</v>
          </cell>
          <cell r="C101" t="str">
            <v>障害者福祉</v>
          </cell>
          <cell r="D101">
            <v>3</v>
          </cell>
          <cell r="E101" t="str">
            <v>障害のある人の就労や社会参加が進んできている。</v>
          </cell>
          <cell r="F101">
            <v>29</v>
          </cell>
          <cell r="G101">
            <v>131</v>
          </cell>
          <cell r="H101">
            <v>244</v>
          </cell>
          <cell r="I101">
            <v>110</v>
          </cell>
          <cell r="J101">
            <v>46</v>
          </cell>
          <cell r="K101">
            <v>28</v>
          </cell>
          <cell r="L101">
            <v>588</v>
          </cell>
          <cell r="M101">
            <v>560</v>
          </cell>
          <cell r="N101">
            <v>-2.3214285714285715E-2</v>
          </cell>
          <cell r="O101" t="str">
            <v>c</v>
          </cell>
          <cell r="V101" t="str">
            <v>-</v>
          </cell>
          <cell r="W101" t="str">
            <v>-</v>
          </cell>
          <cell r="X101" t="str">
            <v>-</v>
          </cell>
          <cell r="Y101" t="str">
            <v>-</v>
          </cell>
          <cell r="AF101" t="str">
            <v>-</v>
          </cell>
          <cell r="AG101" t="str">
            <v>-</v>
          </cell>
          <cell r="AH101" t="str">
            <v>-</v>
          </cell>
          <cell r="AI101" t="str">
            <v>-</v>
          </cell>
          <cell r="AP101" t="str">
            <v>-</v>
          </cell>
          <cell r="AQ101" t="str">
            <v>-</v>
          </cell>
          <cell r="AR101" t="str">
            <v>-</v>
          </cell>
          <cell r="AS101" t="str">
            <v>-</v>
          </cell>
          <cell r="AZ101" t="str">
            <v>-</v>
          </cell>
          <cell r="BA101" t="str">
            <v>-</v>
          </cell>
          <cell r="BB101" t="str">
            <v>-</v>
          </cell>
          <cell r="BC101" t="str">
            <v>-</v>
          </cell>
        </row>
        <row r="102">
          <cell r="A102" t="str">
            <v>13-4</v>
          </cell>
          <cell r="B102">
            <v>13</v>
          </cell>
          <cell r="C102" t="str">
            <v>障害者福祉</v>
          </cell>
          <cell r="D102">
            <v>4</v>
          </cell>
          <cell r="E102" t="str">
            <v>バリアフリーの建物や、誰もが使いやすいデザインの製品が普及し、くらしやすくなってきている。</v>
          </cell>
          <cell r="F102">
            <v>35</v>
          </cell>
          <cell r="G102">
            <v>184</v>
          </cell>
          <cell r="H102">
            <v>188</v>
          </cell>
          <cell r="I102">
            <v>115</v>
          </cell>
          <cell r="J102">
            <v>47</v>
          </cell>
          <cell r="K102">
            <v>19</v>
          </cell>
          <cell r="L102">
            <v>588</v>
          </cell>
          <cell r="M102">
            <v>569</v>
          </cell>
          <cell r="N102">
            <v>7.9086115992970121E-2</v>
          </cell>
          <cell r="O102" t="str">
            <v>c</v>
          </cell>
          <cell r="V102" t="str">
            <v>-</v>
          </cell>
          <cell r="W102" t="str">
            <v>-</v>
          </cell>
          <cell r="X102" t="str">
            <v>-</v>
          </cell>
          <cell r="Y102" t="str">
            <v>-</v>
          </cell>
          <cell r="AF102" t="str">
            <v>-</v>
          </cell>
          <cell r="AG102" t="str">
            <v>-</v>
          </cell>
          <cell r="AH102" t="str">
            <v>-</v>
          </cell>
          <cell r="AI102" t="str">
            <v>-</v>
          </cell>
          <cell r="AP102" t="str">
            <v>-</v>
          </cell>
          <cell r="AQ102" t="str">
            <v>-</v>
          </cell>
          <cell r="AR102" t="str">
            <v>-</v>
          </cell>
          <cell r="AS102" t="str">
            <v>-</v>
          </cell>
          <cell r="AZ102" t="str">
            <v>-</v>
          </cell>
          <cell r="BA102" t="str">
            <v>-</v>
          </cell>
          <cell r="BB102" t="str">
            <v>-</v>
          </cell>
          <cell r="BC102" t="str">
            <v>-</v>
          </cell>
        </row>
        <row r="103">
          <cell r="A103" t="str">
            <v>13-5</v>
          </cell>
          <cell r="B103">
            <v>13</v>
          </cell>
          <cell r="C103" t="str">
            <v>障害者福祉</v>
          </cell>
          <cell r="D103">
            <v>5</v>
          </cell>
          <cell r="E103" t="str">
            <v>-</v>
          </cell>
          <cell r="L103" t="str">
            <v>-</v>
          </cell>
          <cell r="M103" t="str">
            <v>-</v>
          </cell>
          <cell r="N103" t="str">
            <v>-</v>
          </cell>
          <cell r="O103" t="str">
            <v>-</v>
          </cell>
          <cell r="V103" t="str">
            <v>-</v>
          </cell>
          <cell r="W103" t="str">
            <v>-</v>
          </cell>
          <cell r="X103" t="str">
            <v>-</v>
          </cell>
          <cell r="Y103" t="str">
            <v>-</v>
          </cell>
          <cell r="AF103" t="str">
            <v>-</v>
          </cell>
          <cell r="AG103" t="str">
            <v>-</v>
          </cell>
          <cell r="AH103" t="str">
            <v>-</v>
          </cell>
          <cell r="AI103" t="str">
            <v>-</v>
          </cell>
          <cell r="AP103" t="str">
            <v>-</v>
          </cell>
          <cell r="AQ103" t="str">
            <v>-</v>
          </cell>
          <cell r="AR103" t="str">
            <v>-</v>
          </cell>
          <cell r="AS103" t="str">
            <v>-</v>
          </cell>
          <cell r="AZ103" t="str">
            <v>-</v>
          </cell>
          <cell r="BA103" t="str">
            <v>-</v>
          </cell>
          <cell r="BB103" t="str">
            <v>-</v>
          </cell>
          <cell r="BC103" t="str">
            <v>-</v>
          </cell>
        </row>
        <row r="104">
          <cell r="A104" t="str">
            <v>13-6</v>
          </cell>
          <cell r="B104">
            <v>13</v>
          </cell>
          <cell r="C104" t="str">
            <v>障害者福祉</v>
          </cell>
          <cell r="D104">
            <v>6</v>
          </cell>
          <cell r="E104" t="str">
            <v>-</v>
          </cell>
          <cell r="L104" t="str">
            <v>-</v>
          </cell>
          <cell r="M104" t="str">
            <v>-</v>
          </cell>
          <cell r="N104" t="str">
            <v>-</v>
          </cell>
          <cell r="O104" t="str">
            <v>-</v>
          </cell>
          <cell r="V104" t="str">
            <v>-</v>
          </cell>
          <cell r="W104" t="str">
            <v>-</v>
          </cell>
          <cell r="X104" t="str">
            <v>-</v>
          </cell>
          <cell r="Y104" t="str">
            <v>-</v>
          </cell>
          <cell r="AF104" t="str">
            <v>-</v>
          </cell>
          <cell r="AG104" t="str">
            <v>-</v>
          </cell>
          <cell r="AH104" t="str">
            <v>-</v>
          </cell>
          <cell r="AI104" t="str">
            <v>-</v>
          </cell>
          <cell r="AP104" t="str">
            <v>-</v>
          </cell>
          <cell r="AQ104" t="str">
            <v>-</v>
          </cell>
          <cell r="AR104" t="str">
            <v>-</v>
          </cell>
          <cell r="AS104" t="str">
            <v>-</v>
          </cell>
          <cell r="AZ104" t="str">
            <v>-</v>
          </cell>
          <cell r="BA104" t="str">
            <v>-</v>
          </cell>
          <cell r="BB104" t="str">
            <v>-</v>
          </cell>
          <cell r="BC104" t="str">
            <v>-</v>
          </cell>
        </row>
        <row r="105">
          <cell r="A105" t="str">
            <v>13-7</v>
          </cell>
          <cell r="B105">
            <v>13</v>
          </cell>
          <cell r="C105" t="str">
            <v>障害者福祉</v>
          </cell>
          <cell r="D105">
            <v>7</v>
          </cell>
          <cell r="E105" t="str">
            <v>-</v>
          </cell>
          <cell r="L105" t="str">
            <v>-</v>
          </cell>
          <cell r="M105" t="str">
            <v>-</v>
          </cell>
          <cell r="N105" t="str">
            <v>-</v>
          </cell>
          <cell r="O105" t="str">
            <v>-</v>
          </cell>
          <cell r="V105" t="str">
            <v>-</v>
          </cell>
          <cell r="W105" t="str">
            <v>-</v>
          </cell>
          <cell r="X105" t="str">
            <v>-</v>
          </cell>
          <cell r="Y105" t="str">
            <v>-</v>
          </cell>
          <cell r="AF105" t="str">
            <v>-</v>
          </cell>
          <cell r="AG105" t="str">
            <v>-</v>
          </cell>
          <cell r="AH105" t="str">
            <v>-</v>
          </cell>
          <cell r="AI105" t="str">
            <v>-</v>
          </cell>
          <cell r="AP105" t="str">
            <v>-</v>
          </cell>
          <cell r="AQ105" t="str">
            <v>-</v>
          </cell>
          <cell r="AR105" t="str">
            <v>-</v>
          </cell>
          <cell r="AS105" t="str">
            <v>-</v>
          </cell>
          <cell r="AZ105" t="str">
            <v>-</v>
          </cell>
          <cell r="BA105" t="str">
            <v>-</v>
          </cell>
          <cell r="BB105" t="str">
            <v>-</v>
          </cell>
          <cell r="BC105" t="str">
            <v>-</v>
          </cell>
        </row>
        <row r="106">
          <cell r="A106" t="str">
            <v>13-8</v>
          </cell>
          <cell r="B106">
            <v>13</v>
          </cell>
          <cell r="C106" t="str">
            <v>障害者福祉</v>
          </cell>
          <cell r="D106">
            <v>8</v>
          </cell>
          <cell r="E106" t="str">
            <v>-</v>
          </cell>
          <cell r="L106" t="str">
            <v>-</v>
          </cell>
          <cell r="M106" t="str">
            <v>-</v>
          </cell>
          <cell r="N106" t="str">
            <v>-</v>
          </cell>
          <cell r="O106" t="str">
            <v>-</v>
          </cell>
          <cell r="V106" t="str">
            <v>-</v>
          </cell>
          <cell r="W106" t="str">
            <v>-</v>
          </cell>
          <cell r="X106" t="str">
            <v>-</v>
          </cell>
          <cell r="Y106" t="str">
            <v>-</v>
          </cell>
          <cell r="AF106" t="str">
            <v>-</v>
          </cell>
          <cell r="AG106" t="str">
            <v>-</v>
          </cell>
          <cell r="AH106" t="str">
            <v>-</v>
          </cell>
          <cell r="AI106" t="str">
            <v>-</v>
          </cell>
          <cell r="AP106" t="str">
            <v>-</v>
          </cell>
          <cell r="AQ106" t="str">
            <v>-</v>
          </cell>
          <cell r="AR106" t="str">
            <v>-</v>
          </cell>
          <cell r="AS106" t="str">
            <v>-</v>
          </cell>
          <cell r="AZ106" t="str">
            <v>-</v>
          </cell>
          <cell r="BA106" t="str">
            <v>-</v>
          </cell>
          <cell r="BB106" t="str">
            <v>-</v>
          </cell>
          <cell r="BC106" t="str">
            <v>-</v>
          </cell>
        </row>
        <row r="107">
          <cell r="A107" t="str">
            <v>14-1</v>
          </cell>
          <cell r="B107">
            <v>14</v>
          </cell>
          <cell r="C107" t="str">
            <v>地域福祉</v>
          </cell>
          <cell r="D107">
            <v>1</v>
          </cell>
          <cell r="E107" t="str">
            <v>地域の住民が互いにそれぞれの多様性を認め合い、支え合うことで、安心して過ごせる地域になっている。</v>
          </cell>
          <cell r="F107">
            <v>33</v>
          </cell>
          <cell r="G107">
            <v>121</v>
          </cell>
          <cell r="H107">
            <v>238</v>
          </cell>
          <cell r="I107">
            <v>124</v>
          </cell>
          <cell r="J107">
            <v>53</v>
          </cell>
          <cell r="K107">
            <v>19</v>
          </cell>
          <cell r="L107">
            <v>588</v>
          </cell>
          <cell r="M107">
            <v>569</v>
          </cell>
          <cell r="N107">
            <v>-7.5571177504393669E-2</v>
          </cell>
          <cell r="O107" t="str">
            <v>c</v>
          </cell>
          <cell r="V107" t="str">
            <v>-</v>
          </cell>
          <cell r="W107" t="str">
            <v>-</v>
          </cell>
          <cell r="X107" t="str">
            <v>-</v>
          </cell>
          <cell r="Y107" t="str">
            <v>-</v>
          </cell>
          <cell r="AF107" t="str">
            <v>-</v>
          </cell>
          <cell r="AG107" t="str">
            <v>-</v>
          </cell>
          <cell r="AH107" t="str">
            <v>-</v>
          </cell>
          <cell r="AI107" t="str">
            <v>-</v>
          </cell>
          <cell r="AP107" t="str">
            <v>-</v>
          </cell>
          <cell r="AQ107" t="str">
            <v>-</v>
          </cell>
          <cell r="AR107" t="str">
            <v>-</v>
          </cell>
          <cell r="AS107" t="str">
            <v>-</v>
          </cell>
          <cell r="AZ107" t="str">
            <v>-</v>
          </cell>
          <cell r="BA107" t="str">
            <v>-</v>
          </cell>
          <cell r="BB107" t="str">
            <v>-</v>
          </cell>
          <cell r="BC107" t="str">
            <v>-</v>
          </cell>
        </row>
        <row r="108">
          <cell r="A108" t="str">
            <v>14-2</v>
          </cell>
          <cell r="B108">
            <v>14</v>
          </cell>
          <cell r="C108" t="str">
            <v>地域福祉</v>
          </cell>
          <cell r="D108">
            <v>2</v>
          </cell>
          <cell r="E108" t="str">
            <v>様々な団体が地域の活動に参加しており、地域における支え合いの活動が活発になっている。</v>
          </cell>
          <cell r="F108">
            <v>21</v>
          </cell>
          <cell r="G108">
            <v>116</v>
          </cell>
          <cell r="H108">
            <v>253</v>
          </cell>
          <cell r="I108">
            <v>124</v>
          </cell>
          <cell r="J108">
            <v>51</v>
          </cell>
          <cell r="K108">
            <v>30</v>
          </cell>
          <cell r="L108">
            <v>595</v>
          </cell>
          <cell r="M108">
            <v>565</v>
          </cell>
          <cell r="N108">
            <v>-0.12035398230088495</v>
          </cell>
          <cell r="O108" t="str">
            <v>c</v>
          </cell>
          <cell r="V108" t="str">
            <v>-</v>
          </cell>
          <cell r="W108" t="str">
            <v>-</v>
          </cell>
          <cell r="X108" t="str">
            <v>-</v>
          </cell>
          <cell r="Y108" t="str">
            <v>-</v>
          </cell>
          <cell r="AF108" t="str">
            <v>-</v>
          </cell>
          <cell r="AG108" t="str">
            <v>-</v>
          </cell>
          <cell r="AH108" t="str">
            <v>-</v>
          </cell>
          <cell r="AI108" t="str">
            <v>-</v>
          </cell>
          <cell r="AP108" t="str">
            <v>-</v>
          </cell>
          <cell r="AQ108" t="str">
            <v>-</v>
          </cell>
          <cell r="AR108" t="str">
            <v>-</v>
          </cell>
          <cell r="AS108" t="str">
            <v>-</v>
          </cell>
          <cell r="AZ108" t="str">
            <v>-</v>
          </cell>
          <cell r="BA108" t="str">
            <v>-</v>
          </cell>
          <cell r="BB108" t="str">
            <v>-</v>
          </cell>
          <cell r="BC108" t="str">
            <v>-</v>
          </cell>
        </row>
        <row r="109">
          <cell r="A109" t="str">
            <v>14-3</v>
          </cell>
          <cell r="B109">
            <v>14</v>
          </cell>
          <cell r="C109" t="str">
            <v>地域福祉</v>
          </cell>
          <cell r="D109">
            <v>3</v>
          </cell>
          <cell r="E109" t="str">
            <v>ごみ屋敷や地域社会からの孤立など、個人が抱える課題を行政や関係機関が受け止め、支援につなげている。</v>
          </cell>
          <cell r="F109">
            <v>13</v>
          </cell>
          <cell r="G109">
            <v>74</v>
          </cell>
          <cell r="H109">
            <v>247</v>
          </cell>
          <cell r="I109">
            <v>158</v>
          </cell>
          <cell r="J109">
            <v>76</v>
          </cell>
          <cell r="K109">
            <v>27</v>
          </cell>
          <cell r="L109">
            <v>595</v>
          </cell>
          <cell r="M109">
            <v>568</v>
          </cell>
          <cell r="N109">
            <v>-0.36971830985915494</v>
          </cell>
          <cell r="O109" t="str">
            <v>d</v>
          </cell>
          <cell r="V109" t="str">
            <v>-</v>
          </cell>
          <cell r="W109" t="str">
            <v>-</v>
          </cell>
          <cell r="X109" t="str">
            <v>-</v>
          </cell>
          <cell r="Y109" t="str">
            <v>-</v>
          </cell>
          <cell r="AF109" t="str">
            <v>-</v>
          </cell>
          <cell r="AG109" t="str">
            <v>-</v>
          </cell>
          <cell r="AH109" t="str">
            <v>-</v>
          </cell>
          <cell r="AI109" t="str">
            <v>-</v>
          </cell>
          <cell r="AP109" t="str">
            <v>-</v>
          </cell>
          <cell r="AQ109" t="str">
            <v>-</v>
          </cell>
          <cell r="AR109" t="str">
            <v>-</v>
          </cell>
          <cell r="AS109" t="str">
            <v>-</v>
          </cell>
          <cell r="AZ109" t="str">
            <v>-</v>
          </cell>
          <cell r="BA109" t="str">
            <v>-</v>
          </cell>
          <cell r="BB109" t="str">
            <v>-</v>
          </cell>
          <cell r="BC109" t="str">
            <v>-</v>
          </cell>
        </row>
        <row r="110">
          <cell r="A110" t="str">
            <v>14-4</v>
          </cell>
          <cell r="B110">
            <v>14</v>
          </cell>
          <cell r="C110" t="str">
            <v>地域福祉</v>
          </cell>
          <cell r="D110">
            <v>4</v>
          </cell>
          <cell r="E110" t="str">
            <v>-</v>
          </cell>
          <cell r="L110" t="str">
            <v>-</v>
          </cell>
          <cell r="M110" t="str">
            <v>-</v>
          </cell>
          <cell r="N110" t="str">
            <v>-</v>
          </cell>
          <cell r="O110" t="str">
            <v>-</v>
          </cell>
          <cell r="V110" t="str">
            <v>-</v>
          </cell>
          <cell r="W110" t="str">
            <v>-</v>
          </cell>
          <cell r="X110" t="str">
            <v>-</v>
          </cell>
          <cell r="Y110" t="str">
            <v>-</v>
          </cell>
          <cell r="AF110" t="str">
            <v>-</v>
          </cell>
          <cell r="AG110" t="str">
            <v>-</v>
          </cell>
          <cell r="AH110" t="str">
            <v>-</v>
          </cell>
          <cell r="AI110" t="str">
            <v>-</v>
          </cell>
          <cell r="AP110" t="str">
            <v>-</v>
          </cell>
          <cell r="AQ110" t="str">
            <v>-</v>
          </cell>
          <cell r="AR110" t="str">
            <v>-</v>
          </cell>
          <cell r="AS110" t="str">
            <v>-</v>
          </cell>
          <cell r="AZ110" t="str">
            <v>-</v>
          </cell>
          <cell r="BA110" t="str">
            <v>-</v>
          </cell>
          <cell r="BB110" t="str">
            <v>-</v>
          </cell>
          <cell r="BC110" t="str">
            <v>-</v>
          </cell>
        </row>
        <row r="111">
          <cell r="A111" t="str">
            <v>14-5</v>
          </cell>
          <cell r="B111">
            <v>14</v>
          </cell>
          <cell r="C111" t="str">
            <v>地域福祉</v>
          </cell>
          <cell r="D111">
            <v>5</v>
          </cell>
          <cell r="E111" t="str">
            <v>-</v>
          </cell>
          <cell r="L111" t="str">
            <v>-</v>
          </cell>
          <cell r="M111" t="str">
            <v>-</v>
          </cell>
          <cell r="N111" t="str">
            <v>-</v>
          </cell>
          <cell r="O111" t="str">
            <v>-</v>
          </cell>
          <cell r="V111" t="str">
            <v>-</v>
          </cell>
          <cell r="W111" t="str">
            <v>-</v>
          </cell>
          <cell r="X111" t="str">
            <v>-</v>
          </cell>
          <cell r="Y111" t="str">
            <v>-</v>
          </cell>
          <cell r="AF111" t="str">
            <v>-</v>
          </cell>
          <cell r="AG111" t="str">
            <v>-</v>
          </cell>
          <cell r="AH111" t="str">
            <v>-</v>
          </cell>
          <cell r="AI111" t="str">
            <v>-</v>
          </cell>
          <cell r="AP111" t="str">
            <v>-</v>
          </cell>
          <cell r="AQ111" t="str">
            <v>-</v>
          </cell>
          <cell r="AR111" t="str">
            <v>-</v>
          </cell>
          <cell r="AS111" t="str">
            <v>-</v>
          </cell>
          <cell r="AZ111" t="str">
            <v>-</v>
          </cell>
          <cell r="BA111" t="str">
            <v>-</v>
          </cell>
          <cell r="BB111" t="str">
            <v>-</v>
          </cell>
          <cell r="BC111" t="str">
            <v>-</v>
          </cell>
        </row>
        <row r="112">
          <cell r="A112" t="str">
            <v>14-6</v>
          </cell>
          <cell r="B112">
            <v>14</v>
          </cell>
          <cell r="C112" t="str">
            <v>地域福祉</v>
          </cell>
          <cell r="D112">
            <v>6</v>
          </cell>
          <cell r="E112" t="str">
            <v>-</v>
          </cell>
          <cell r="L112" t="str">
            <v>-</v>
          </cell>
          <cell r="M112" t="str">
            <v>-</v>
          </cell>
          <cell r="N112" t="str">
            <v>-</v>
          </cell>
          <cell r="O112" t="str">
            <v>-</v>
          </cell>
          <cell r="V112" t="str">
            <v>-</v>
          </cell>
          <cell r="W112" t="str">
            <v>-</v>
          </cell>
          <cell r="X112" t="str">
            <v>-</v>
          </cell>
          <cell r="Y112" t="str">
            <v>-</v>
          </cell>
          <cell r="AF112" t="str">
            <v>-</v>
          </cell>
          <cell r="AG112" t="str">
            <v>-</v>
          </cell>
          <cell r="AH112" t="str">
            <v>-</v>
          </cell>
          <cell r="AI112" t="str">
            <v>-</v>
          </cell>
          <cell r="AP112" t="str">
            <v>-</v>
          </cell>
          <cell r="AQ112" t="str">
            <v>-</v>
          </cell>
          <cell r="AR112" t="str">
            <v>-</v>
          </cell>
          <cell r="AS112" t="str">
            <v>-</v>
          </cell>
          <cell r="AZ112" t="str">
            <v>-</v>
          </cell>
          <cell r="BA112" t="str">
            <v>-</v>
          </cell>
          <cell r="BB112" t="str">
            <v>-</v>
          </cell>
          <cell r="BC112" t="str">
            <v>-</v>
          </cell>
        </row>
        <row r="113">
          <cell r="A113" t="str">
            <v>14-7</v>
          </cell>
          <cell r="B113">
            <v>14</v>
          </cell>
          <cell r="C113" t="str">
            <v>地域福祉</v>
          </cell>
          <cell r="D113">
            <v>7</v>
          </cell>
          <cell r="E113" t="str">
            <v>-</v>
          </cell>
          <cell r="L113" t="str">
            <v>-</v>
          </cell>
          <cell r="M113" t="str">
            <v>-</v>
          </cell>
          <cell r="N113" t="str">
            <v>-</v>
          </cell>
          <cell r="O113" t="str">
            <v>-</v>
          </cell>
          <cell r="V113" t="str">
            <v>-</v>
          </cell>
          <cell r="W113" t="str">
            <v>-</v>
          </cell>
          <cell r="X113" t="str">
            <v>-</v>
          </cell>
          <cell r="Y113" t="str">
            <v>-</v>
          </cell>
          <cell r="AF113" t="str">
            <v>-</v>
          </cell>
          <cell r="AG113" t="str">
            <v>-</v>
          </cell>
          <cell r="AH113" t="str">
            <v>-</v>
          </cell>
          <cell r="AI113" t="str">
            <v>-</v>
          </cell>
          <cell r="AP113" t="str">
            <v>-</v>
          </cell>
          <cell r="AQ113" t="str">
            <v>-</v>
          </cell>
          <cell r="AR113" t="str">
            <v>-</v>
          </cell>
          <cell r="AS113" t="str">
            <v>-</v>
          </cell>
          <cell r="AZ113" t="str">
            <v>-</v>
          </cell>
          <cell r="BA113" t="str">
            <v>-</v>
          </cell>
          <cell r="BB113" t="str">
            <v>-</v>
          </cell>
          <cell r="BC113" t="str">
            <v>-</v>
          </cell>
        </row>
        <row r="114">
          <cell r="A114" t="str">
            <v>14-8</v>
          </cell>
          <cell r="B114">
            <v>14</v>
          </cell>
          <cell r="C114" t="str">
            <v>地域福祉</v>
          </cell>
          <cell r="D114">
            <v>8</v>
          </cell>
          <cell r="E114" t="str">
            <v>-</v>
          </cell>
          <cell r="L114" t="str">
            <v>-</v>
          </cell>
          <cell r="M114" t="str">
            <v>-</v>
          </cell>
          <cell r="N114" t="str">
            <v>-</v>
          </cell>
          <cell r="O114" t="str">
            <v>-</v>
          </cell>
          <cell r="V114" t="str">
            <v>-</v>
          </cell>
          <cell r="W114" t="str">
            <v>-</v>
          </cell>
          <cell r="X114" t="str">
            <v>-</v>
          </cell>
          <cell r="Y114" t="str">
            <v>-</v>
          </cell>
          <cell r="AF114" t="str">
            <v>-</v>
          </cell>
          <cell r="AG114" t="str">
            <v>-</v>
          </cell>
          <cell r="AH114" t="str">
            <v>-</v>
          </cell>
          <cell r="AI114" t="str">
            <v>-</v>
          </cell>
          <cell r="AP114" t="str">
            <v>-</v>
          </cell>
          <cell r="AQ114" t="str">
            <v>-</v>
          </cell>
          <cell r="AR114" t="str">
            <v>-</v>
          </cell>
          <cell r="AS114" t="str">
            <v>-</v>
          </cell>
          <cell r="AZ114" t="str">
            <v>-</v>
          </cell>
          <cell r="BA114" t="str">
            <v>-</v>
          </cell>
          <cell r="BB114" t="str">
            <v>-</v>
          </cell>
          <cell r="BC114" t="str">
            <v>-</v>
          </cell>
        </row>
        <row r="115">
          <cell r="A115" t="str">
            <v>15-1</v>
          </cell>
          <cell r="B115">
            <v>15</v>
          </cell>
          <cell r="C115" t="str">
            <v>健康長寿</v>
          </cell>
          <cell r="D115">
            <v>1</v>
          </cell>
          <cell r="E115" t="str">
            <v>市民が体やこころの健康づくりに主体的に取り組んでいる。</v>
          </cell>
          <cell r="F115">
            <v>27</v>
          </cell>
          <cell r="G115">
            <v>139</v>
          </cell>
          <cell r="H115">
            <v>262</v>
          </cell>
          <cell r="I115">
            <v>113</v>
          </cell>
          <cell r="J115">
            <v>26</v>
          </cell>
          <cell r="K115">
            <v>21</v>
          </cell>
          <cell r="L115">
            <v>588</v>
          </cell>
          <cell r="M115">
            <v>567</v>
          </cell>
          <cell r="N115">
            <v>4.9382716049382713E-2</v>
          </cell>
          <cell r="O115" t="str">
            <v>c</v>
          </cell>
          <cell r="V115" t="str">
            <v>-</v>
          </cell>
          <cell r="W115" t="str">
            <v>-</v>
          </cell>
          <cell r="X115" t="str">
            <v>-</v>
          </cell>
          <cell r="Y115" t="str">
            <v>-</v>
          </cell>
          <cell r="AF115" t="str">
            <v>-</v>
          </cell>
          <cell r="AG115" t="str">
            <v>-</v>
          </cell>
          <cell r="AH115" t="str">
            <v>-</v>
          </cell>
          <cell r="AI115" t="str">
            <v>-</v>
          </cell>
          <cell r="AP115" t="str">
            <v>-</v>
          </cell>
          <cell r="AQ115" t="str">
            <v>-</v>
          </cell>
          <cell r="AR115" t="str">
            <v>-</v>
          </cell>
          <cell r="AS115" t="str">
            <v>-</v>
          </cell>
          <cell r="AZ115" t="str">
            <v>-</v>
          </cell>
          <cell r="BA115" t="str">
            <v>-</v>
          </cell>
          <cell r="BB115" t="str">
            <v>-</v>
          </cell>
          <cell r="BC115" t="str">
            <v>-</v>
          </cell>
        </row>
        <row r="116">
          <cell r="A116" t="str">
            <v>15-2</v>
          </cell>
          <cell r="B116">
            <v>15</v>
          </cell>
          <cell r="C116" t="str">
            <v>健康長寿</v>
          </cell>
          <cell r="D116">
            <v>2</v>
          </cell>
          <cell r="E116" t="str">
            <v>高齢者が元気に社会に参加し、仕事や地域活動などで活躍している。</v>
          </cell>
          <cell r="F116">
            <v>44</v>
          </cell>
          <cell r="G116">
            <v>189</v>
          </cell>
          <cell r="H116">
            <v>206</v>
          </cell>
          <cell r="I116">
            <v>89</v>
          </cell>
          <cell r="J116">
            <v>49</v>
          </cell>
          <cell r="K116">
            <v>18</v>
          </cell>
          <cell r="L116">
            <v>595</v>
          </cell>
          <cell r="M116">
            <v>577</v>
          </cell>
          <cell r="N116">
            <v>0.15597920277296359</v>
          </cell>
          <cell r="O116" t="str">
            <v>c</v>
          </cell>
          <cell r="V116" t="str">
            <v>-</v>
          </cell>
          <cell r="W116" t="str">
            <v>-</v>
          </cell>
          <cell r="X116" t="str">
            <v>-</v>
          </cell>
          <cell r="Y116" t="str">
            <v>-</v>
          </cell>
          <cell r="AF116" t="str">
            <v>-</v>
          </cell>
          <cell r="AG116" t="str">
            <v>-</v>
          </cell>
          <cell r="AH116" t="str">
            <v>-</v>
          </cell>
          <cell r="AI116" t="str">
            <v>-</v>
          </cell>
          <cell r="AP116" t="str">
            <v>-</v>
          </cell>
          <cell r="AQ116" t="str">
            <v>-</v>
          </cell>
          <cell r="AR116" t="str">
            <v>-</v>
          </cell>
          <cell r="AS116" t="str">
            <v>-</v>
          </cell>
          <cell r="AZ116" t="str">
            <v>-</v>
          </cell>
          <cell r="BA116" t="str">
            <v>-</v>
          </cell>
          <cell r="BB116" t="str">
            <v>-</v>
          </cell>
          <cell r="BC116" t="str">
            <v>-</v>
          </cell>
        </row>
        <row r="117">
          <cell r="A117" t="str">
            <v>15-3</v>
          </cell>
          <cell r="B117">
            <v>15</v>
          </cell>
          <cell r="C117" t="str">
            <v>健康長寿</v>
          </cell>
          <cell r="D117">
            <v>3</v>
          </cell>
          <cell r="E117" t="str">
            <v>高齢者が支援や介護が必要になっても住み慣れた地域で最期まで自分らしい生活を送ることができている。</v>
          </cell>
          <cell r="F117">
            <v>36</v>
          </cell>
          <cell r="G117">
            <v>147</v>
          </cell>
          <cell r="H117">
            <v>221</v>
          </cell>
          <cell r="I117">
            <v>113</v>
          </cell>
          <cell r="J117">
            <v>49</v>
          </cell>
          <cell r="K117">
            <v>22</v>
          </cell>
          <cell r="L117">
            <v>588</v>
          </cell>
          <cell r="M117">
            <v>566</v>
          </cell>
          <cell r="N117">
            <v>1.4134275618374558E-2</v>
          </cell>
          <cell r="O117" t="str">
            <v>c</v>
          </cell>
          <cell r="V117" t="str">
            <v>-</v>
          </cell>
          <cell r="W117" t="str">
            <v>-</v>
          </cell>
          <cell r="X117" t="str">
            <v>-</v>
          </cell>
          <cell r="Y117" t="str">
            <v>-</v>
          </cell>
          <cell r="AF117" t="str">
            <v>-</v>
          </cell>
          <cell r="AG117" t="str">
            <v>-</v>
          </cell>
          <cell r="AH117" t="str">
            <v>-</v>
          </cell>
          <cell r="AI117" t="str">
            <v>-</v>
          </cell>
          <cell r="AP117" t="str">
            <v>-</v>
          </cell>
          <cell r="AQ117" t="str">
            <v>-</v>
          </cell>
          <cell r="AR117" t="str">
            <v>-</v>
          </cell>
          <cell r="AS117" t="str">
            <v>-</v>
          </cell>
          <cell r="AZ117" t="str">
            <v>-</v>
          </cell>
          <cell r="BA117" t="str">
            <v>-</v>
          </cell>
          <cell r="BB117" t="str">
            <v>-</v>
          </cell>
          <cell r="BC117" t="str">
            <v>-</v>
          </cell>
        </row>
        <row r="118">
          <cell r="A118" t="str">
            <v>15-4</v>
          </cell>
          <cell r="B118">
            <v>15</v>
          </cell>
          <cell r="C118" t="str">
            <v>健康長寿</v>
          </cell>
          <cell r="D118">
            <v>4</v>
          </cell>
          <cell r="E118" t="str">
            <v>-</v>
          </cell>
          <cell r="L118" t="str">
            <v>-</v>
          </cell>
          <cell r="M118" t="str">
            <v>-</v>
          </cell>
          <cell r="N118" t="str">
            <v>-</v>
          </cell>
          <cell r="O118" t="str">
            <v>-</v>
          </cell>
          <cell r="V118" t="str">
            <v>-</v>
          </cell>
          <cell r="W118" t="str">
            <v>-</v>
          </cell>
          <cell r="X118" t="str">
            <v>-</v>
          </cell>
          <cell r="Y118" t="str">
            <v>-</v>
          </cell>
          <cell r="AF118" t="str">
            <v>-</v>
          </cell>
          <cell r="AG118" t="str">
            <v>-</v>
          </cell>
          <cell r="AH118" t="str">
            <v>-</v>
          </cell>
          <cell r="AI118" t="str">
            <v>-</v>
          </cell>
          <cell r="AP118" t="str">
            <v>-</v>
          </cell>
          <cell r="AQ118" t="str">
            <v>-</v>
          </cell>
          <cell r="AR118" t="str">
            <v>-</v>
          </cell>
          <cell r="AS118" t="str">
            <v>-</v>
          </cell>
          <cell r="AZ118" t="str">
            <v>-</v>
          </cell>
          <cell r="BA118" t="str">
            <v>-</v>
          </cell>
          <cell r="BB118" t="str">
            <v>-</v>
          </cell>
          <cell r="BC118" t="str">
            <v>-</v>
          </cell>
        </row>
        <row r="119">
          <cell r="A119" t="str">
            <v>15-5</v>
          </cell>
          <cell r="B119">
            <v>15</v>
          </cell>
          <cell r="C119" t="str">
            <v>健康長寿</v>
          </cell>
          <cell r="D119">
            <v>5</v>
          </cell>
          <cell r="E119" t="str">
            <v>-</v>
          </cell>
          <cell r="L119" t="str">
            <v>-</v>
          </cell>
          <cell r="M119" t="str">
            <v>-</v>
          </cell>
          <cell r="N119" t="str">
            <v>-</v>
          </cell>
          <cell r="O119" t="str">
            <v>-</v>
          </cell>
          <cell r="V119" t="str">
            <v>-</v>
          </cell>
          <cell r="W119" t="str">
            <v>-</v>
          </cell>
          <cell r="X119" t="str">
            <v>-</v>
          </cell>
          <cell r="Y119" t="str">
            <v>-</v>
          </cell>
          <cell r="AF119" t="str">
            <v>-</v>
          </cell>
          <cell r="AG119" t="str">
            <v>-</v>
          </cell>
          <cell r="AH119" t="str">
            <v>-</v>
          </cell>
          <cell r="AI119" t="str">
            <v>-</v>
          </cell>
          <cell r="AP119" t="str">
            <v>-</v>
          </cell>
          <cell r="AQ119" t="str">
            <v>-</v>
          </cell>
          <cell r="AR119" t="str">
            <v>-</v>
          </cell>
          <cell r="AS119" t="str">
            <v>-</v>
          </cell>
          <cell r="AZ119" t="str">
            <v>-</v>
          </cell>
          <cell r="BA119" t="str">
            <v>-</v>
          </cell>
          <cell r="BB119" t="str">
            <v>-</v>
          </cell>
          <cell r="BC119" t="str">
            <v>-</v>
          </cell>
        </row>
        <row r="120">
          <cell r="A120" t="str">
            <v>15-6</v>
          </cell>
          <cell r="B120">
            <v>15</v>
          </cell>
          <cell r="C120" t="str">
            <v>健康長寿</v>
          </cell>
          <cell r="D120">
            <v>6</v>
          </cell>
          <cell r="E120" t="str">
            <v>-</v>
          </cell>
          <cell r="L120" t="str">
            <v>-</v>
          </cell>
          <cell r="M120" t="str">
            <v>-</v>
          </cell>
          <cell r="N120" t="str">
            <v>-</v>
          </cell>
          <cell r="O120" t="str">
            <v>-</v>
          </cell>
          <cell r="V120" t="str">
            <v>-</v>
          </cell>
          <cell r="W120" t="str">
            <v>-</v>
          </cell>
          <cell r="X120" t="str">
            <v>-</v>
          </cell>
          <cell r="Y120" t="str">
            <v>-</v>
          </cell>
          <cell r="AF120" t="str">
            <v>-</v>
          </cell>
          <cell r="AG120" t="str">
            <v>-</v>
          </cell>
          <cell r="AH120" t="str">
            <v>-</v>
          </cell>
          <cell r="AI120" t="str">
            <v>-</v>
          </cell>
          <cell r="AP120" t="str">
            <v>-</v>
          </cell>
          <cell r="AQ120" t="str">
            <v>-</v>
          </cell>
          <cell r="AR120" t="str">
            <v>-</v>
          </cell>
          <cell r="AS120" t="str">
            <v>-</v>
          </cell>
          <cell r="AZ120" t="str">
            <v>-</v>
          </cell>
          <cell r="BA120" t="str">
            <v>-</v>
          </cell>
          <cell r="BB120" t="str">
            <v>-</v>
          </cell>
          <cell r="BC120" t="str">
            <v>-</v>
          </cell>
        </row>
        <row r="121">
          <cell r="A121" t="str">
            <v>15-7</v>
          </cell>
          <cell r="B121">
            <v>15</v>
          </cell>
          <cell r="C121" t="str">
            <v>健康長寿</v>
          </cell>
          <cell r="D121">
            <v>7</v>
          </cell>
          <cell r="E121" t="str">
            <v>-</v>
          </cell>
          <cell r="L121" t="str">
            <v>-</v>
          </cell>
          <cell r="M121" t="str">
            <v>-</v>
          </cell>
          <cell r="N121" t="str">
            <v>-</v>
          </cell>
          <cell r="O121" t="str">
            <v>-</v>
          </cell>
          <cell r="V121" t="str">
            <v>-</v>
          </cell>
          <cell r="W121" t="str">
            <v>-</v>
          </cell>
          <cell r="X121" t="str">
            <v>-</v>
          </cell>
          <cell r="Y121" t="str">
            <v>-</v>
          </cell>
          <cell r="AF121" t="str">
            <v>-</v>
          </cell>
          <cell r="AG121" t="str">
            <v>-</v>
          </cell>
          <cell r="AH121" t="str">
            <v>-</v>
          </cell>
          <cell r="AI121" t="str">
            <v>-</v>
          </cell>
          <cell r="AP121" t="str">
            <v>-</v>
          </cell>
          <cell r="AQ121" t="str">
            <v>-</v>
          </cell>
          <cell r="AR121" t="str">
            <v>-</v>
          </cell>
          <cell r="AS121" t="str">
            <v>-</v>
          </cell>
          <cell r="AZ121" t="str">
            <v>-</v>
          </cell>
          <cell r="BA121" t="str">
            <v>-</v>
          </cell>
          <cell r="BB121" t="str">
            <v>-</v>
          </cell>
          <cell r="BC121" t="str">
            <v>-</v>
          </cell>
        </row>
        <row r="122">
          <cell r="A122" t="str">
            <v>15-8</v>
          </cell>
          <cell r="B122">
            <v>15</v>
          </cell>
          <cell r="C122" t="str">
            <v>健康長寿</v>
          </cell>
          <cell r="D122">
            <v>8</v>
          </cell>
          <cell r="E122" t="str">
            <v>-</v>
          </cell>
          <cell r="L122" t="str">
            <v>-</v>
          </cell>
          <cell r="M122" t="str">
            <v>-</v>
          </cell>
          <cell r="N122" t="str">
            <v>-</v>
          </cell>
          <cell r="O122" t="str">
            <v>-</v>
          </cell>
          <cell r="V122" t="str">
            <v>-</v>
          </cell>
          <cell r="W122" t="str">
            <v>-</v>
          </cell>
          <cell r="X122" t="str">
            <v>-</v>
          </cell>
          <cell r="Y122" t="str">
            <v>-</v>
          </cell>
          <cell r="AF122" t="str">
            <v>-</v>
          </cell>
          <cell r="AG122" t="str">
            <v>-</v>
          </cell>
          <cell r="AH122" t="str">
            <v>-</v>
          </cell>
          <cell r="AI122" t="str">
            <v>-</v>
          </cell>
          <cell r="AP122" t="str">
            <v>-</v>
          </cell>
          <cell r="AQ122" t="str">
            <v>-</v>
          </cell>
          <cell r="AR122" t="str">
            <v>-</v>
          </cell>
          <cell r="AS122" t="str">
            <v>-</v>
          </cell>
          <cell r="AZ122" t="str">
            <v>-</v>
          </cell>
          <cell r="BA122" t="str">
            <v>-</v>
          </cell>
          <cell r="BB122" t="str">
            <v>-</v>
          </cell>
          <cell r="BC122" t="str">
            <v>-</v>
          </cell>
        </row>
        <row r="123">
          <cell r="A123" t="str">
            <v>16-1</v>
          </cell>
          <cell r="B123">
            <v>16</v>
          </cell>
          <cell r="C123" t="str">
            <v>保健衛生・医療</v>
          </cell>
          <cell r="D123">
            <v>1</v>
          </cell>
          <cell r="E123" t="str">
            <v>頼れる医療機関があり、必要なときに利用しやすい。</v>
          </cell>
          <cell r="F123">
            <v>112</v>
          </cell>
          <cell r="G123">
            <v>279</v>
          </cell>
          <cell r="H123">
            <v>120</v>
          </cell>
          <cell r="I123">
            <v>48</v>
          </cell>
          <cell r="J123">
            <v>28</v>
          </cell>
          <cell r="K123">
            <v>8</v>
          </cell>
          <cell r="L123">
            <v>595</v>
          </cell>
          <cell r="M123">
            <v>587</v>
          </cell>
          <cell r="N123">
            <v>0.67972742759795568</v>
          </cell>
          <cell r="O123" t="str">
            <v>b</v>
          </cell>
          <cell r="V123" t="str">
            <v>-</v>
          </cell>
          <cell r="W123" t="str">
            <v>-</v>
          </cell>
          <cell r="X123" t="str">
            <v>-</v>
          </cell>
          <cell r="Y123" t="str">
            <v>-</v>
          </cell>
          <cell r="AF123" t="str">
            <v>-</v>
          </cell>
          <cell r="AG123" t="str">
            <v>-</v>
          </cell>
          <cell r="AH123" t="str">
            <v>-</v>
          </cell>
          <cell r="AI123" t="str">
            <v>-</v>
          </cell>
          <cell r="AP123" t="str">
            <v>-</v>
          </cell>
          <cell r="AQ123" t="str">
            <v>-</v>
          </cell>
          <cell r="AR123" t="str">
            <v>-</v>
          </cell>
          <cell r="AS123" t="str">
            <v>-</v>
          </cell>
          <cell r="AZ123" t="str">
            <v>-</v>
          </cell>
          <cell r="BA123" t="str">
            <v>-</v>
          </cell>
          <cell r="BB123" t="str">
            <v>-</v>
          </cell>
          <cell r="BC123" t="str">
            <v>-</v>
          </cell>
        </row>
        <row r="124">
          <cell r="A124" t="str">
            <v>16-2</v>
          </cell>
          <cell r="B124">
            <v>16</v>
          </cell>
          <cell r="C124" t="str">
            <v>保健衛生・医療</v>
          </cell>
          <cell r="D124">
            <v>2</v>
          </cell>
          <cell r="E124" t="str">
            <v>感染症や食中毒などが発生した時も市民の安全と安心が確保されている。</v>
          </cell>
          <cell r="F124">
            <v>43</v>
          </cell>
          <cell r="G124">
            <v>151</v>
          </cell>
          <cell r="H124">
            <v>215</v>
          </cell>
          <cell r="I124">
            <v>102</v>
          </cell>
          <cell r="J124">
            <v>62</v>
          </cell>
          <cell r="K124">
            <v>22</v>
          </cell>
          <cell r="L124">
            <v>595</v>
          </cell>
          <cell r="M124">
            <v>573</v>
          </cell>
          <cell r="N124">
            <v>1.9197207678883072E-2</v>
          </cell>
          <cell r="O124" t="str">
            <v>c</v>
          </cell>
          <cell r="V124" t="str">
            <v>-</v>
          </cell>
          <cell r="W124" t="str">
            <v>-</v>
          </cell>
          <cell r="X124" t="str">
            <v>-</v>
          </cell>
          <cell r="Y124" t="str">
            <v>-</v>
          </cell>
          <cell r="AF124" t="str">
            <v>-</v>
          </cell>
          <cell r="AG124" t="str">
            <v>-</v>
          </cell>
          <cell r="AH124" t="str">
            <v>-</v>
          </cell>
          <cell r="AI124" t="str">
            <v>-</v>
          </cell>
          <cell r="AP124" t="str">
            <v>-</v>
          </cell>
          <cell r="AQ124" t="str">
            <v>-</v>
          </cell>
          <cell r="AR124" t="str">
            <v>-</v>
          </cell>
          <cell r="AS124" t="str">
            <v>-</v>
          </cell>
          <cell r="AZ124" t="str">
            <v>-</v>
          </cell>
          <cell r="BA124" t="str">
            <v>-</v>
          </cell>
          <cell r="BB124" t="str">
            <v>-</v>
          </cell>
          <cell r="BC124" t="str">
            <v>-</v>
          </cell>
        </row>
        <row r="125">
          <cell r="A125" t="str">
            <v>16-3</v>
          </cell>
          <cell r="B125">
            <v>16</v>
          </cell>
          <cell r="C125" t="str">
            <v>保健衛生・医療</v>
          </cell>
          <cell r="D125">
            <v>3</v>
          </cell>
          <cell r="E125" t="str">
            <v>安全な食品が手に入り、清潔で安心な公衆浴場や理・美容所など、衛生的な生活環境が整っている。</v>
          </cell>
          <cell r="F125">
            <v>87</v>
          </cell>
          <cell r="G125">
            <v>299</v>
          </cell>
          <cell r="H125">
            <v>144</v>
          </cell>
          <cell r="I125">
            <v>29</v>
          </cell>
          <cell r="J125">
            <v>19</v>
          </cell>
          <cell r="K125">
            <v>17</v>
          </cell>
          <cell r="L125">
            <v>595</v>
          </cell>
          <cell r="M125">
            <v>578</v>
          </cell>
          <cell r="N125">
            <v>0.70242214532871972</v>
          </cell>
          <cell r="O125" t="str">
            <v>b</v>
          </cell>
          <cell r="V125" t="str">
            <v>-</v>
          </cell>
          <cell r="W125" t="str">
            <v>-</v>
          </cell>
          <cell r="X125" t="str">
            <v>-</v>
          </cell>
          <cell r="Y125" t="str">
            <v>-</v>
          </cell>
          <cell r="AF125" t="str">
            <v>-</v>
          </cell>
          <cell r="AG125" t="str">
            <v>-</v>
          </cell>
          <cell r="AH125" t="str">
            <v>-</v>
          </cell>
          <cell r="AI125" t="str">
            <v>-</v>
          </cell>
          <cell r="AP125" t="str">
            <v>-</v>
          </cell>
          <cell r="AQ125" t="str">
            <v>-</v>
          </cell>
          <cell r="AR125" t="str">
            <v>-</v>
          </cell>
          <cell r="AS125" t="str">
            <v>-</v>
          </cell>
          <cell r="AZ125" t="str">
            <v>-</v>
          </cell>
          <cell r="BA125" t="str">
            <v>-</v>
          </cell>
          <cell r="BB125" t="str">
            <v>-</v>
          </cell>
          <cell r="BC125" t="str">
            <v>-</v>
          </cell>
        </row>
        <row r="126">
          <cell r="A126" t="str">
            <v>16-4</v>
          </cell>
          <cell r="B126">
            <v>16</v>
          </cell>
          <cell r="C126" t="str">
            <v>保健衛生・医療</v>
          </cell>
          <cell r="D126">
            <v>4</v>
          </cell>
          <cell r="E126" t="str">
            <v>違法民泊が根絶され、安全で安心な生活環境になっている。</v>
          </cell>
          <cell r="F126">
            <v>28</v>
          </cell>
          <cell r="G126">
            <v>117</v>
          </cell>
          <cell r="H126">
            <v>247</v>
          </cell>
          <cell r="I126">
            <v>108</v>
          </cell>
          <cell r="J126">
            <v>60</v>
          </cell>
          <cell r="K126">
            <v>28</v>
          </cell>
          <cell r="L126">
            <v>588</v>
          </cell>
          <cell r="M126">
            <v>560</v>
          </cell>
          <cell r="N126">
            <v>-9.8214285714285712E-2</v>
          </cell>
          <cell r="O126" t="str">
            <v>c</v>
          </cell>
          <cell r="V126" t="str">
            <v>-</v>
          </cell>
          <cell r="W126" t="str">
            <v>-</v>
          </cell>
          <cell r="X126" t="str">
            <v>-</v>
          </cell>
          <cell r="Y126" t="str">
            <v>-</v>
          </cell>
          <cell r="AF126" t="str">
            <v>-</v>
          </cell>
          <cell r="AG126" t="str">
            <v>-</v>
          </cell>
          <cell r="AH126" t="str">
            <v>-</v>
          </cell>
          <cell r="AI126" t="str">
            <v>-</v>
          </cell>
          <cell r="AP126" t="str">
            <v>-</v>
          </cell>
          <cell r="AQ126" t="str">
            <v>-</v>
          </cell>
          <cell r="AR126" t="str">
            <v>-</v>
          </cell>
          <cell r="AS126" t="str">
            <v>-</v>
          </cell>
          <cell r="AZ126" t="str">
            <v>-</v>
          </cell>
          <cell r="BA126" t="str">
            <v>-</v>
          </cell>
          <cell r="BB126" t="str">
            <v>-</v>
          </cell>
          <cell r="BC126" t="str">
            <v>-</v>
          </cell>
        </row>
        <row r="127">
          <cell r="A127" t="str">
            <v>16-5</v>
          </cell>
          <cell r="B127">
            <v>16</v>
          </cell>
          <cell r="C127" t="str">
            <v>保健衛生・医療</v>
          </cell>
          <cell r="D127">
            <v>5</v>
          </cell>
          <cell r="E127" t="str">
            <v>動物を思いやり、動物との正しい関わりを考えることなどにより、人と動物が共にくらすことができている。</v>
          </cell>
          <cell r="F127">
            <v>33</v>
          </cell>
          <cell r="G127">
            <v>141</v>
          </cell>
          <cell r="H127">
            <v>242</v>
          </cell>
          <cell r="I127">
            <v>110</v>
          </cell>
          <cell r="J127">
            <v>36</v>
          </cell>
          <cell r="K127">
            <v>26</v>
          </cell>
          <cell r="L127">
            <v>588</v>
          </cell>
          <cell r="M127">
            <v>562</v>
          </cell>
          <cell r="N127">
            <v>4.4483985765124558E-2</v>
          </cell>
          <cell r="O127" t="str">
            <v>c</v>
          </cell>
          <cell r="V127" t="str">
            <v>-</v>
          </cell>
          <cell r="W127" t="str">
            <v>-</v>
          </cell>
          <cell r="X127" t="str">
            <v>-</v>
          </cell>
          <cell r="Y127" t="str">
            <v>-</v>
          </cell>
          <cell r="AF127" t="str">
            <v>-</v>
          </cell>
          <cell r="AG127" t="str">
            <v>-</v>
          </cell>
          <cell r="AH127" t="str">
            <v>-</v>
          </cell>
          <cell r="AI127" t="str">
            <v>-</v>
          </cell>
          <cell r="AP127" t="str">
            <v>-</v>
          </cell>
          <cell r="AQ127" t="str">
            <v>-</v>
          </cell>
          <cell r="AR127" t="str">
            <v>-</v>
          </cell>
          <cell r="AS127" t="str">
            <v>-</v>
          </cell>
          <cell r="AZ127" t="str">
            <v>-</v>
          </cell>
          <cell r="BA127" t="str">
            <v>-</v>
          </cell>
          <cell r="BB127" t="str">
            <v>-</v>
          </cell>
          <cell r="BC127" t="str">
            <v>-</v>
          </cell>
        </row>
        <row r="128">
          <cell r="A128" t="str">
            <v>16-6</v>
          </cell>
          <cell r="B128">
            <v>16</v>
          </cell>
          <cell r="C128" t="str">
            <v>保健衛生・医療</v>
          </cell>
          <cell r="D128">
            <v>6</v>
          </cell>
          <cell r="E128" t="str">
            <v>-</v>
          </cell>
          <cell r="L128" t="str">
            <v>-</v>
          </cell>
          <cell r="M128" t="str">
            <v>-</v>
          </cell>
          <cell r="N128" t="str">
            <v>-</v>
          </cell>
          <cell r="O128" t="str">
            <v>-</v>
          </cell>
          <cell r="V128" t="str">
            <v>-</v>
          </cell>
          <cell r="W128" t="str">
            <v>-</v>
          </cell>
          <cell r="X128" t="str">
            <v>-</v>
          </cell>
          <cell r="Y128" t="str">
            <v>-</v>
          </cell>
          <cell r="AF128" t="str">
            <v>-</v>
          </cell>
          <cell r="AG128" t="str">
            <v>-</v>
          </cell>
          <cell r="AH128" t="str">
            <v>-</v>
          </cell>
          <cell r="AI128" t="str">
            <v>-</v>
          </cell>
          <cell r="AP128" t="str">
            <v>-</v>
          </cell>
          <cell r="AQ128" t="str">
            <v>-</v>
          </cell>
          <cell r="AR128" t="str">
            <v>-</v>
          </cell>
          <cell r="AS128" t="str">
            <v>-</v>
          </cell>
          <cell r="AZ128" t="str">
            <v>-</v>
          </cell>
          <cell r="BA128" t="str">
            <v>-</v>
          </cell>
          <cell r="BB128" t="str">
            <v>-</v>
          </cell>
          <cell r="BC128" t="str">
            <v>-</v>
          </cell>
        </row>
        <row r="129">
          <cell r="A129" t="str">
            <v>16-7</v>
          </cell>
          <cell r="B129">
            <v>16</v>
          </cell>
          <cell r="C129" t="str">
            <v>保健衛生・医療</v>
          </cell>
          <cell r="D129">
            <v>7</v>
          </cell>
          <cell r="E129" t="str">
            <v>-</v>
          </cell>
          <cell r="L129" t="str">
            <v>-</v>
          </cell>
          <cell r="M129" t="str">
            <v>-</v>
          </cell>
          <cell r="N129" t="str">
            <v>-</v>
          </cell>
          <cell r="O129" t="str">
            <v>-</v>
          </cell>
          <cell r="V129" t="str">
            <v>-</v>
          </cell>
          <cell r="W129" t="str">
            <v>-</v>
          </cell>
          <cell r="X129" t="str">
            <v>-</v>
          </cell>
          <cell r="Y129" t="str">
            <v>-</v>
          </cell>
          <cell r="AF129" t="str">
            <v>-</v>
          </cell>
          <cell r="AG129" t="str">
            <v>-</v>
          </cell>
          <cell r="AH129" t="str">
            <v>-</v>
          </cell>
          <cell r="AI129" t="str">
            <v>-</v>
          </cell>
          <cell r="AP129" t="str">
            <v>-</v>
          </cell>
          <cell r="AQ129" t="str">
            <v>-</v>
          </cell>
          <cell r="AR129" t="str">
            <v>-</v>
          </cell>
          <cell r="AS129" t="str">
            <v>-</v>
          </cell>
          <cell r="AZ129" t="str">
            <v>-</v>
          </cell>
          <cell r="BA129" t="str">
            <v>-</v>
          </cell>
          <cell r="BB129" t="str">
            <v>-</v>
          </cell>
          <cell r="BC129" t="str">
            <v>-</v>
          </cell>
        </row>
        <row r="130">
          <cell r="A130" t="str">
            <v>16-8</v>
          </cell>
          <cell r="B130">
            <v>16</v>
          </cell>
          <cell r="C130" t="str">
            <v>保健衛生・医療</v>
          </cell>
          <cell r="D130">
            <v>8</v>
          </cell>
          <cell r="E130" t="str">
            <v>-</v>
          </cell>
          <cell r="L130" t="str">
            <v>-</v>
          </cell>
          <cell r="M130" t="str">
            <v>-</v>
          </cell>
          <cell r="N130" t="str">
            <v>-</v>
          </cell>
          <cell r="O130" t="str">
            <v>-</v>
          </cell>
          <cell r="V130" t="str">
            <v>-</v>
          </cell>
          <cell r="W130" t="str">
            <v>-</v>
          </cell>
          <cell r="X130" t="str">
            <v>-</v>
          </cell>
          <cell r="Y130" t="str">
            <v>-</v>
          </cell>
          <cell r="AF130" t="str">
            <v>-</v>
          </cell>
          <cell r="AG130" t="str">
            <v>-</v>
          </cell>
          <cell r="AH130" t="str">
            <v>-</v>
          </cell>
          <cell r="AI130" t="str">
            <v>-</v>
          </cell>
          <cell r="AP130" t="str">
            <v>-</v>
          </cell>
          <cell r="AQ130" t="str">
            <v>-</v>
          </cell>
          <cell r="AR130" t="str">
            <v>-</v>
          </cell>
          <cell r="AS130" t="str">
            <v>-</v>
          </cell>
          <cell r="AZ130" t="str">
            <v>-</v>
          </cell>
          <cell r="BA130" t="str">
            <v>-</v>
          </cell>
          <cell r="BB130" t="str">
            <v>-</v>
          </cell>
          <cell r="BC130" t="str">
            <v>-</v>
          </cell>
        </row>
        <row r="131">
          <cell r="A131" t="str">
            <v>17-1</v>
          </cell>
          <cell r="B131">
            <v>17</v>
          </cell>
          <cell r="C131" t="str">
            <v>学校教育</v>
          </cell>
          <cell r="D131">
            <v>1</v>
          </cell>
          <cell r="E131" t="str">
            <v>保護者や地域の人々が学校の様々な活動に参画するなど、地域ぐるみの教育が進んでいる。</v>
          </cell>
          <cell r="F131">
            <v>33</v>
          </cell>
          <cell r="G131">
            <v>166</v>
          </cell>
          <cell r="H131">
            <v>235</v>
          </cell>
          <cell r="I131">
            <v>100</v>
          </cell>
          <cell r="J131">
            <v>22</v>
          </cell>
          <cell r="K131">
            <v>32</v>
          </cell>
          <cell r="L131">
            <v>588</v>
          </cell>
          <cell r="M131">
            <v>556</v>
          </cell>
          <cell r="N131">
            <v>0.15827338129496402</v>
          </cell>
          <cell r="O131" t="str">
            <v>c</v>
          </cell>
          <cell r="V131" t="str">
            <v>-</v>
          </cell>
          <cell r="W131" t="str">
            <v>-</v>
          </cell>
          <cell r="X131" t="str">
            <v>-</v>
          </cell>
          <cell r="Y131" t="str">
            <v>-</v>
          </cell>
          <cell r="AF131" t="str">
            <v>-</v>
          </cell>
          <cell r="AG131" t="str">
            <v>-</v>
          </cell>
          <cell r="AH131" t="str">
            <v>-</v>
          </cell>
          <cell r="AI131" t="str">
            <v>-</v>
          </cell>
          <cell r="AP131" t="str">
            <v>-</v>
          </cell>
          <cell r="AQ131" t="str">
            <v>-</v>
          </cell>
          <cell r="AR131" t="str">
            <v>-</v>
          </cell>
          <cell r="AS131" t="str">
            <v>-</v>
          </cell>
          <cell r="AZ131" t="str">
            <v>-</v>
          </cell>
          <cell r="BA131" t="str">
            <v>-</v>
          </cell>
          <cell r="BB131" t="str">
            <v>-</v>
          </cell>
          <cell r="BC131" t="str">
            <v>-</v>
          </cell>
        </row>
        <row r="132">
          <cell r="A132" t="str">
            <v>17-2</v>
          </cell>
          <cell r="B132">
            <v>17</v>
          </cell>
          <cell r="C132" t="str">
            <v>学校教育</v>
          </cell>
          <cell r="D132">
            <v>2</v>
          </cell>
          <cell r="E132" t="str">
            <v>京都ならではの伝統文化や環境の教育が、持続可能な社会を担える人材の育成に役立っている。</v>
          </cell>
          <cell r="F132">
            <v>37</v>
          </cell>
          <cell r="G132">
            <v>166</v>
          </cell>
          <cell r="H132">
            <v>236</v>
          </cell>
          <cell r="I132">
            <v>94</v>
          </cell>
          <cell r="J132">
            <v>23</v>
          </cell>
          <cell r="K132">
            <v>32</v>
          </cell>
          <cell r="L132">
            <v>588</v>
          </cell>
          <cell r="M132">
            <v>556</v>
          </cell>
          <cell r="N132">
            <v>0.17985611510791366</v>
          </cell>
          <cell r="O132" t="str">
            <v>c</v>
          </cell>
          <cell r="V132" t="str">
            <v>-</v>
          </cell>
          <cell r="W132" t="str">
            <v>-</v>
          </cell>
          <cell r="X132" t="str">
            <v>-</v>
          </cell>
          <cell r="Y132" t="str">
            <v>-</v>
          </cell>
          <cell r="AF132" t="str">
            <v>-</v>
          </cell>
          <cell r="AG132" t="str">
            <v>-</v>
          </cell>
          <cell r="AH132" t="str">
            <v>-</v>
          </cell>
          <cell r="AI132" t="str">
            <v>-</v>
          </cell>
          <cell r="AP132" t="str">
            <v>-</v>
          </cell>
          <cell r="AQ132" t="str">
            <v>-</v>
          </cell>
          <cell r="AR132" t="str">
            <v>-</v>
          </cell>
          <cell r="AS132" t="str">
            <v>-</v>
          </cell>
          <cell r="AZ132" t="str">
            <v>-</v>
          </cell>
          <cell r="BA132" t="str">
            <v>-</v>
          </cell>
          <cell r="BB132" t="str">
            <v>-</v>
          </cell>
          <cell r="BC132" t="str">
            <v>-</v>
          </cell>
        </row>
        <row r="133">
          <cell r="A133" t="str">
            <v>17-3</v>
          </cell>
          <cell r="B133">
            <v>17</v>
          </cell>
          <cell r="C133" t="str">
            <v>学校教育</v>
          </cell>
          <cell r="D133">
            <v>3</v>
          </cell>
          <cell r="E133" t="str">
            <v>障害や不登校等、支援を必要とする子どものために、様々なニーズに応じた教育が展開されている。</v>
          </cell>
          <cell r="F133">
            <v>19</v>
          </cell>
          <cell r="G133">
            <v>137</v>
          </cell>
          <cell r="H133">
            <v>254</v>
          </cell>
          <cell r="I133">
            <v>86</v>
          </cell>
          <cell r="J133">
            <v>54</v>
          </cell>
          <cell r="K133">
            <v>45</v>
          </cell>
          <cell r="L133">
            <v>595</v>
          </cell>
          <cell r="M133">
            <v>550</v>
          </cell>
          <cell r="N133">
            <v>-3.4545454545454546E-2</v>
          </cell>
          <cell r="O133" t="str">
            <v>c</v>
          </cell>
          <cell r="V133" t="str">
            <v>-</v>
          </cell>
          <cell r="W133" t="str">
            <v>-</v>
          </cell>
          <cell r="X133" t="str">
            <v>-</v>
          </cell>
          <cell r="Y133" t="str">
            <v>-</v>
          </cell>
          <cell r="AF133" t="str">
            <v>-</v>
          </cell>
          <cell r="AG133" t="str">
            <v>-</v>
          </cell>
          <cell r="AH133" t="str">
            <v>-</v>
          </cell>
          <cell r="AI133" t="str">
            <v>-</v>
          </cell>
          <cell r="AP133" t="str">
            <v>-</v>
          </cell>
          <cell r="AQ133" t="str">
            <v>-</v>
          </cell>
          <cell r="AR133" t="str">
            <v>-</v>
          </cell>
          <cell r="AS133" t="str">
            <v>-</v>
          </cell>
          <cell r="AZ133" t="str">
            <v>-</v>
          </cell>
          <cell r="BA133" t="str">
            <v>-</v>
          </cell>
          <cell r="BB133" t="str">
            <v>-</v>
          </cell>
          <cell r="BC133" t="str">
            <v>-</v>
          </cell>
        </row>
        <row r="134">
          <cell r="A134" t="str">
            <v>17-4</v>
          </cell>
          <cell r="B134">
            <v>17</v>
          </cell>
          <cell r="C134" t="str">
            <v>学校教育</v>
          </cell>
          <cell r="D134">
            <v>4</v>
          </cell>
          <cell r="E134" t="str">
            <v>働き方改革が進み、教職員が子どもといきいきと向き合っている。</v>
          </cell>
          <cell r="F134">
            <v>13</v>
          </cell>
          <cell r="G134">
            <v>92</v>
          </cell>
          <cell r="H134">
            <v>233</v>
          </cell>
          <cell r="I134">
            <v>135</v>
          </cell>
          <cell r="J134">
            <v>69</v>
          </cell>
          <cell r="K134">
            <v>53</v>
          </cell>
          <cell r="L134">
            <v>595</v>
          </cell>
          <cell r="M134">
            <v>542</v>
          </cell>
          <cell r="N134">
            <v>-0.2859778597785978</v>
          </cell>
          <cell r="O134" t="str">
            <v>c</v>
          </cell>
          <cell r="V134" t="str">
            <v>-</v>
          </cell>
          <cell r="W134" t="str">
            <v>-</v>
          </cell>
          <cell r="X134" t="str">
            <v>-</v>
          </cell>
          <cell r="Y134" t="str">
            <v>-</v>
          </cell>
          <cell r="AF134" t="str">
            <v>-</v>
          </cell>
          <cell r="AG134" t="str">
            <v>-</v>
          </cell>
          <cell r="AH134" t="str">
            <v>-</v>
          </cell>
          <cell r="AI134" t="str">
            <v>-</v>
          </cell>
          <cell r="AP134" t="str">
            <v>-</v>
          </cell>
          <cell r="AQ134" t="str">
            <v>-</v>
          </cell>
          <cell r="AR134" t="str">
            <v>-</v>
          </cell>
          <cell r="AS134" t="str">
            <v>-</v>
          </cell>
          <cell r="AZ134" t="str">
            <v>-</v>
          </cell>
          <cell r="BA134" t="str">
            <v>-</v>
          </cell>
          <cell r="BB134" t="str">
            <v>-</v>
          </cell>
          <cell r="BC134" t="str">
            <v>-</v>
          </cell>
        </row>
        <row r="135">
          <cell r="A135" t="str">
            <v>17-5</v>
          </cell>
          <cell r="B135">
            <v>17</v>
          </cell>
          <cell r="C135" t="str">
            <v>学校教育</v>
          </cell>
          <cell r="D135">
            <v>5</v>
          </cell>
          <cell r="E135" t="str">
            <v>-</v>
          </cell>
          <cell r="L135" t="str">
            <v>-</v>
          </cell>
          <cell r="M135" t="str">
            <v>-</v>
          </cell>
          <cell r="N135" t="str">
            <v>-</v>
          </cell>
          <cell r="O135" t="str">
            <v>-</v>
          </cell>
          <cell r="V135" t="str">
            <v>-</v>
          </cell>
          <cell r="W135" t="str">
            <v>-</v>
          </cell>
          <cell r="X135" t="str">
            <v>-</v>
          </cell>
          <cell r="Y135" t="str">
            <v>-</v>
          </cell>
          <cell r="AF135" t="str">
            <v>-</v>
          </cell>
          <cell r="AG135" t="str">
            <v>-</v>
          </cell>
          <cell r="AH135" t="str">
            <v>-</v>
          </cell>
          <cell r="AI135" t="str">
            <v>-</v>
          </cell>
          <cell r="AP135" t="str">
            <v>-</v>
          </cell>
          <cell r="AQ135" t="str">
            <v>-</v>
          </cell>
          <cell r="AR135" t="str">
            <v>-</v>
          </cell>
          <cell r="AS135" t="str">
            <v>-</v>
          </cell>
          <cell r="AZ135" t="str">
            <v>-</v>
          </cell>
          <cell r="BA135" t="str">
            <v>-</v>
          </cell>
          <cell r="BB135" t="str">
            <v>-</v>
          </cell>
          <cell r="BC135" t="str">
            <v>-</v>
          </cell>
        </row>
        <row r="136">
          <cell r="A136" t="str">
            <v>17-6</v>
          </cell>
          <cell r="B136">
            <v>17</v>
          </cell>
          <cell r="C136" t="str">
            <v>学校教育</v>
          </cell>
          <cell r="D136">
            <v>6</v>
          </cell>
          <cell r="E136" t="str">
            <v>-</v>
          </cell>
          <cell r="L136" t="str">
            <v>-</v>
          </cell>
          <cell r="M136" t="str">
            <v>-</v>
          </cell>
          <cell r="N136" t="str">
            <v>-</v>
          </cell>
          <cell r="O136" t="str">
            <v>-</v>
          </cell>
          <cell r="V136" t="str">
            <v>-</v>
          </cell>
          <cell r="W136" t="str">
            <v>-</v>
          </cell>
          <cell r="X136" t="str">
            <v>-</v>
          </cell>
          <cell r="Y136" t="str">
            <v>-</v>
          </cell>
          <cell r="AF136" t="str">
            <v>-</v>
          </cell>
          <cell r="AG136" t="str">
            <v>-</v>
          </cell>
          <cell r="AH136" t="str">
            <v>-</v>
          </cell>
          <cell r="AI136" t="str">
            <v>-</v>
          </cell>
          <cell r="AP136" t="str">
            <v>-</v>
          </cell>
          <cell r="AQ136" t="str">
            <v>-</v>
          </cell>
          <cell r="AR136" t="str">
            <v>-</v>
          </cell>
          <cell r="AS136" t="str">
            <v>-</v>
          </cell>
          <cell r="AZ136" t="str">
            <v>-</v>
          </cell>
          <cell r="BA136" t="str">
            <v>-</v>
          </cell>
          <cell r="BB136" t="str">
            <v>-</v>
          </cell>
          <cell r="BC136" t="str">
            <v>-</v>
          </cell>
        </row>
        <row r="137">
          <cell r="A137" t="str">
            <v>17-7</v>
          </cell>
          <cell r="B137">
            <v>17</v>
          </cell>
          <cell r="C137" t="str">
            <v>学校教育</v>
          </cell>
          <cell r="D137">
            <v>7</v>
          </cell>
          <cell r="E137" t="str">
            <v>-</v>
          </cell>
          <cell r="L137" t="str">
            <v>-</v>
          </cell>
          <cell r="M137" t="str">
            <v>-</v>
          </cell>
          <cell r="N137" t="str">
            <v>-</v>
          </cell>
          <cell r="O137" t="str">
            <v>-</v>
          </cell>
          <cell r="V137" t="str">
            <v>-</v>
          </cell>
          <cell r="W137" t="str">
            <v>-</v>
          </cell>
          <cell r="X137" t="str">
            <v>-</v>
          </cell>
          <cell r="Y137" t="str">
            <v>-</v>
          </cell>
          <cell r="AF137" t="str">
            <v>-</v>
          </cell>
          <cell r="AG137" t="str">
            <v>-</v>
          </cell>
          <cell r="AH137" t="str">
            <v>-</v>
          </cell>
          <cell r="AI137" t="str">
            <v>-</v>
          </cell>
          <cell r="AP137" t="str">
            <v>-</v>
          </cell>
          <cell r="AQ137" t="str">
            <v>-</v>
          </cell>
          <cell r="AR137" t="str">
            <v>-</v>
          </cell>
          <cell r="AS137" t="str">
            <v>-</v>
          </cell>
          <cell r="AZ137" t="str">
            <v>-</v>
          </cell>
          <cell r="BA137" t="str">
            <v>-</v>
          </cell>
          <cell r="BB137" t="str">
            <v>-</v>
          </cell>
          <cell r="BC137" t="str">
            <v>-</v>
          </cell>
        </row>
        <row r="138">
          <cell r="A138" t="str">
            <v>17-8</v>
          </cell>
          <cell r="B138">
            <v>17</v>
          </cell>
          <cell r="C138" t="str">
            <v>学校教育</v>
          </cell>
          <cell r="D138">
            <v>8</v>
          </cell>
          <cell r="E138" t="str">
            <v>-</v>
          </cell>
          <cell r="L138" t="str">
            <v>-</v>
          </cell>
          <cell r="M138" t="str">
            <v>-</v>
          </cell>
          <cell r="N138" t="str">
            <v>-</v>
          </cell>
          <cell r="O138" t="str">
            <v>-</v>
          </cell>
          <cell r="V138" t="str">
            <v>-</v>
          </cell>
          <cell r="W138" t="str">
            <v>-</v>
          </cell>
          <cell r="X138" t="str">
            <v>-</v>
          </cell>
          <cell r="Y138" t="str">
            <v>-</v>
          </cell>
          <cell r="AF138" t="str">
            <v>-</v>
          </cell>
          <cell r="AG138" t="str">
            <v>-</v>
          </cell>
          <cell r="AH138" t="str">
            <v>-</v>
          </cell>
          <cell r="AI138" t="str">
            <v>-</v>
          </cell>
          <cell r="AP138" t="str">
            <v>-</v>
          </cell>
          <cell r="AQ138" t="str">
            <v>-</v>
          </cell>
          <cell r="AR138" t="str">
            <v>-</v>
          </cell>
          <cell r="AS138" t="str">
            <v>-</v>
          </cell>
          <cell r="AZ138" t="str">
            <v>-</v>
          </cell>
          <cell r="BA138" t="str">
            <v>-</v>
          </cell>
          <cell r="BB138" t="str">
            <v>-</v>
          </cell>
          <cell r="BC138" t="str">
            <v>-</v>
          </cell>
        </row>
        <row r="139">
          <cell r="A139" t="str">
            <v>18-1</v>
          </cell>
          <cell r="B139">
            <v>18</v>
          </cell>
          <cell r="C139" t="str">
            <v>生涯学習</v>
          </cell>
          <cell r="D139">
            <v>1</v>
          </cell>
          <cell r="E139" t="str">
            <v>図書館をはじめ多様な機関が学びの機会を豊富に提供し、市民が様々な場で学んでいる。</v>
          </cell>
          <cell r="F139">
            <v>63</v>
          </cell>
          <cell r="G139">
            <v>184</v>
          </cell>
          <cell r="H139">
            <v>198</v>
          </cell>
          <cell r="I139">
            <v>100</v>
          </cell>
          <cell r="J139">
            <v>23</v>
          </cell>
          <cell r="K139">
            <v>20</v>
          </cell>
          <cell r="L139">
            <v>588</v>
          </cell>
          <cell r="M139">
            <v>568</v>
          </cell>
          <cell r="N139">
            <v>0.28873239436619719</v>
          </cell>
          <cell r="O139" t="str">
            <v>c</v>
          </cell>
          <cell r="V139" t="str">
            <v>-</v>
          </cell>
          <cell r="W139" t="str">
            <v>-</v>
          </cell>
          <cell r="X139" t="str">
            <v>-</v>
          </cell>
          <cell r="Y139" t="str">
            <v>-</v>
          </cell>
          <cell r="AF139" t="str">
            <v>-</v>
          </cell>
          <cell r="AG139" t="str">
            <v>-</v>
          </cell>
          <cell r="AH139" t="str">
            <v>-</v>
          </cell>
          <cell r="AI139" t="str">
            <v>-</v>
          </cell>
          <cell r="AP139" t="str">
            <v>-</v>
          </cell>
          <cell r="AQ139" t="str">
            <v>-</v>
          </cell>
          <cell r="AR139" t="str">
            <v>-</v>
          </cell>
          <cell r="AS139" t="str">
            <v>-</v>
          </cell>
          <cell r="AZ139" t="str">
            <v>-</v>
          </cell>
          <cell r="BA139" t="str">
            <v>-</v>
          </cell>
          <cell r="BB139" t="str">
            <v>-</v>
          </cell>
          <cell r="BC139" t="str">
            <v>-</v>
          </cell>
        </row>
        <row r="140">
          <cell r="A140" t="str">
            <v>18-2</v>
          </cell>
          <cell r="B140">
            <v>18</v>
          </cell>
          <cell r="C140" t="str">
            <v>生涯学習</v>
          </cell>
          <cell r="D140">
            <v>2</v>
          </cell>
          <cell r="E140" t="str">
            <v>子どもから高齢者までが、学ぶ機会と、学びの成果を生かして活動する機会を有している。</v>
          </cell>
          <cell r="F140">
            <v>26</v>
          </cell>
          <cell r="G140">
            <v>124</v>
          </cell>
          <cell r="H140">
            <v>238</v>
          </cell>
          <cell r="I140">
            <v>123</v>
          </cell>
          <cell r="J140">
            <v>48</v>
          </cell>
          <cell r="K140">
            <v>36</v>
          </cell>
          <cell r="L140">
            <v>595</v>
          </cell>
          <cell r="M140">
            <v>559</v>
          </cell>
          <cell r="N140">
            <v>-7.6923076923076927E-2</v>
          </cell>
          <cell r="O140" t="str">
            <v>c</v>
          </cell>
          <cell r="V140" t="str">
            <v>-</v>
          </cell>
          <cell r="W140" t="str">
            <v>-</v>
          </cell>
          <cell r="X140" t="str">
            <v>-</v>
          </cell>
          <cell r="Y140" t="str">
            <v>-</v>
          </cell>
          <cell r="AF140" t="str">
            <v>-</v>
          </cell>
          <cell r="AG140" t="str">
            <v>-</v>
          </cell>
          <cell r="AH140" t="str">
            <v>-</v>
          </cell>
          <cell r="AI140" t="str">
            <v>-</v>
          </cell>
          <cell r="AP140" t="str">
            <v>-</v>
          </cell>
          <cell r="AQ140" t="str">
            <v>-</v>
          </cell>
          <cell r="AR140" t="str">
            <v>-</v>
          </cell>
          <cell r="AS140" t="str">
            <v>-</v>
          </cell>
          <cell r="AZ140" t="str">
            <v>-</v>
          </cell>
          <cell r="BA140" t="str">
            <v>-</v>
          </cell>
          <cell r="BB140" t="str">
            <v>-</v>
          </cell>
          <cell r="BC140" t="str">
            <v>-</v>
          </cell>
        </row>
        <row r="141">
          <cell r="A141" t="str">
            <v>18-3</v>
          </cell>
          <cell r="B141">
            <v>18</v>
          </cell>
          <cell r="C141" t="str">
            <v>生涯学習</v>
          </cell>
          <cell r="D141">
            <v>3</v>
          </cell>
          <cell r="E141" t="str">
            <v>子どもから高齢者まで様々な世代が交流し、学び合っている。</v>
          </cell>
          <cell r="F141">
            <v>14</v>
          </cell>
          <cell r="G141">
            <v>104</v>
          </cell>
          <cell r="H141">
            <v>233</v>
          </cell>
          <cell r="I141">
            <v>144</v>
          </cell>
          <cell r="J141">
            <v>66</v>
          </cell>
          <cell r="K141">
            <v>34</v>
          </cell>
          <cell r="L141">
            <v>595</v>
          </cell>
          <cell r="M141">
            <v>561</v>
          </cell>
          <cell r="N141">
            <v>-0.25668449197860965</v>
          </cell>
          <cell r="O141" t="str">
            <v>c</v>
          </cell>
          <cell r="V141" t="str">
            <v>-</v>
          </cell>
          <cell r="W141" t="str">
            <v>-</v>
          </cell>
          <cell r="X141" t="str">
            <v>-</v>
          </cell>
          <cell r="Y141" t="str">
            <v>-</v>
          </cell>
          <cell r="AF141" t="str">
            <v>-</v>
          </cell>
          <cell r="AG141" t="str">
            <v>-</v>
          </cell>
          <cell r="AH141" t="str">
            <v>-</v>
          </cell>
          <cell r="AI141" t="str">
            <v>-</v>
          </cell>
          <cell r="AP141" t="str">
            <v>-</v>
          </cell>
          <cell r="AQ141" t="str">
            <v>-</v>
          </cell>
          <cell r="AR141" t="str">
            <v>-</v>
          </cell>
          <cell r="AS141" t="str">
            <v>-</v>
          </cell>
          <cell r="AZ141" t="str">
            <v>-</v>
          </cell>
          <cell r="BA141" t="str">
            <v>-</v>
          </cell>
          <cell r="BB141" t="str">
            <v>-</v>
          </cell>
          <cell r="BC141" t="str">
            <v>-</v>
          </cell>
        </row>
        <row r="142">
          <cell r="A142" t="str">
            <v>18-4</v>
          </cell>
          <cell r="B142">
            <v>18</v>
          </cell>
          <cell r="C142" t="str">
            <v>生涯学習</v>
          </cell>
          <cell r="D142">
            <v>4</v>
          </cell>
          <cell r="E142" t="str">
            <v>子どもたちが社会の宝として市民ぐるみ・地域ぐるみで育まれている。</v>
          </cell>
          <cell r="F142">
            <v>40</v>
          </cell>
          <cell r="G142">
            <v>160</v>
          </cell>
          <cell r="H142">
            <v>220</v>
          </cell>
          <cell r="I142">
            <v>115</v>
          </cell>
          <cell r="J142">
            <v>29</v>
          </cell>
          <cell r="K142">
            <v>24</v>
          </cell>
          <cell r="L142">
            <v>588</v>
          </cell>
          <cell r="M142">
            <v>564</v>
          </cell>
          <cell r="N142">
            <v>0.11879432624113476</v>
          </cell>
          <cell r="O142" t="str">
            <v>c</v>
          </cell>
          <cell r="V142" t="str">
            <v>-</v>
          </cell>
          <cell r="W142" t="str">
            <v>-</v>
          </cell>
          <cell r="X142" t="str">
            <v>-</v>
          </cell>
          <cell r="Y142" t="str">
            <v>-</v>
          </cell>
          <cell r="AF142" t="str">
            <v>-</v>
          </cell>
          <cell r="AG142" t="str">
            <v>-</v>
          </cell>
          <cell r="AH142" t="str">
            <v>-</v>
          </cell>
          <cell r="AI142" t="str">
            <v>-</v>
          </cell>
          <cell r="AP142" t="str">
            <v>-</v>
          </cell>
          <cell r="AQ142" t="str">
            <v>-</v>
          </cell>
          <cell r="AR142" t="str">
            <v>-</v>
          </cell>
          <cell r="AS142" t="str">
            <v>-</v>
          </cell>
          <cell r="AZ142" t="str">
            <v>-</v>
          </cell>
          <cell r="BA142" t="str">
            <v>-</v>
          </cell>
          <cell r="BB142" t="str">
            <v>-</v>
          </cell>
          <cell r="BC142" t="str">
            <v>-</v>
          </cell>
        </row>
        <row r="143">
          <cell r="A143" t="str">
            <v>18-5</v>
          </cell>
          <cell r="B143">
            <v>18</v>
          </cell>
          <cell r="C143" t="str">
            <v>生涯学習</v>
          </cell>
          <cell r="D143">
            <v>5</v>
          </cell>
          <cell r="E143" t="str">
            <v>-</v>
          </cell>
          <cell r="L143" t="str">
            <v>-</v>
          </cell>
          <cell r="M143" t="str">
            <v>-</v>
          </cell>
          <cell r="N143" t="str">
            <v>-</v>
          </cell>
          <cell r="O143" t="str">
            <v>-</v>
          </cell>
          <cell r="V143" t="str">
            <v>-</v>
          </cell>
          <cell r="W143" t="str">
            <v>-</v>
          </cell>
          <cell r="X143" t="str">
            <v>-</v>
          </cell>
          <cell r="Y143" t="str">
            <v>-</v>
          </cell>
          <cell r="AF143" t="str">
            <v>-</v>
          </cell>
          <cell r="AG143" t="str">
            <v>-</v>
          </cell>
          <cell r="AH143" t="str">
            <v>-</v>
          </cell>
          <cell r="AI143" t="str">
            <v>-</v>
          </cell>
          <cell r="AP143" t="str">
            <v>-</v>
          </cell>
          <cell r="AQ143" t="str">
            <v>-</v>
          </cell>
          <cell r="AR143" t="str">
            <v>-</v>
          </cell>
          <cell r="AS143" t="str">
            <v>-</v>
          </cell>
          <cell r="AZ143" t="str">
            <v>-</v>
          </cell>
          <cell r="BA143" t="str">
            <v>-</v>
          </cell>
          <cell r="BB143" t="str">
            <v>-</v>
          </cell>
          <cell r="BC143" t="str">
            <v>-</v>
          </cell>
        </row>
        <row r="144">
          <cell r="A144" t="str">
            <v>18-6</v>
          </cell>
          <cell r="B144">
            <v>18</v>
          </cell>
          <cell r="C144" t="str">
            <v>生涯学習</v>
          </cell>
          <cell r="D144">
            <v>6</v>
          </cell>
          <cell r="E144" t="str">
            <v>-</v>
          </cell>
          <cell r="L144" t="str">
            <v>-</v>
          </cell>
          <cell r="M144" t="str">
            <v>-</v>
          </cell>
          <cell r="N144" t="str">
            <v>-</v>
          </cell>
          <cell r="O144" t="str">
            <v>-</v>
          </cell>
          <cell r="V144" t="str">
            <v>-</v>
          </cell>
          <cell r="W144" t="str">
            <v>-</v>
          </cell>
          <cell r="X144" t="str">
            <v>-</v>
          </cell>
          <cell r="Y144" t="str">
            <v>-</v>
          </cell>
          <cell r="AF144" t="str">
            <v>-</v>
          </cell>
          <cell r="AG144" t="str">
            <v>-</v>
          </cell>
          <cell r="AH144" t="str">
            <v>-</v>
          </cell>
          <cell r="AI144" t="str">
            <v>-</v>
          </cell>
          <cell r="AP144" t="str">
            <v>-</v>
          </cell>
          <cell r="AQ144" t="str">
            <v>-</v>
          </cell>
          <cell r="AR144" t="str">
            <v>-</v>
          </cell>
          <cell r="AS144" t="str">
            <v>-</v>
          </cell>
          <cell r="AZ144" t="str">
            <v>-</v>
          </cell>
          <cell r="BA144" t="str">
            <v>-</v>
          </cell>
          <cell r="BB144" t="str">
            <v>-</v>
          </cell>
          <cell r="BC144" t="str">
            <v>-</v>
          </cell>
        </row>
        <row r="145">
          <cell r="A145" t="str">
            <v>18-7</v>
          </cell>
          <cell r="B145">
            <v>18</v>
          </cell>
          <cell r="C145" t="str">
            <v>生涯学習</v>
          </cell>
          <cell r="D145">
            <v>7</v>
          </cell>
          <cell r="E145" t="str">
            <v>-</v>
          </cell>
          <cell r="L145" t="str">
            <v>-</v>
          </cell>
          <cell r="M145" t="str">
            <v>-</v>
          </cell>
          <cell r="N145" t="str">
            <v>-</v>
          </cell>
          <cell r="O145" t="str">
            <v>-</v>
          </cell>
          <cell r="V145" t="str">
            <v>-</v>
          </cell>
          <cell r="W145" t="str">
            <v>-</v>
          </cell>
          <cell r="X145" t="str">
            <v>-</v>
          </cell>
          <cell r="Y145" t="str">
            <v>-</v>
          </cell>
          <cell r="AF145" t="str">
            <v>-</v>
          </cell>
          <cell r="AG145" t="str">
            <v>-</v>
          </cell>
          <cell r="AH145" t="str">
            <v>-</v>
          </cell>
          <cell r="AI145" t="str">
            <v>-</v>
          </cell>
          <cell r="AP145" t="str">
            <v>-</v>
          </cell>
          <cell r="AQ145" t="str">
            <v>-</v>
          </cell>
          <cell r="AR145" t="str">
            <v>-</v>
          </cell>
          <cell r="AS145" t="str">
            <v>-</v>
          </cell>
          <cell r="AZ145" t="str">
            <v>-</v>
          </cell>
          <cell r="BA145" t="str">
            <v>-</v>
          </cell>
          <cell r="BB145" t="str">
            <v>-</v>
          </cell>
          <cell r="BC145" t="str">
            <v>-</v>
          </cell>
        </row>
        <row r="146">
          <cell r="A146" t="str">
            <v>18-8</v>
          </cell>
          <cell r="B146">
            <v>18</v>
          </cell>
          <cell r="C146" t="str">
            <v>生涯学習</v>
          </cell>
          <cell r="D146">
            <v>8</v>
          </cell>
          <cell r="E146" t="str">
            <v>-</v>
          </cell>
          <cell r="L146" t="str">
            <v>-</v>
          </cell>
          <cell r="M146" t="str">
            <v>-</v>
          </cell>
          <cell r="N146" t="str">
            <v>-</v>
          </cell>
          <cell r="O146" t="str">
            <v>-</v>
          </cell>
          <cell r="V146" t="str">
            <v>-</v>
          </cell>
          <cell r="W146" t="str">
            <v>-</v>
          </cell>
          <cell r="X146" t="str">
            <v>-</v>
          </cell>
          <cell r="Y146" t="str">
            <v>-</v>
          </cell>
          <cell r="AF146" t="str">
            <v>-</v>
          </cell>
          <cell r="AG146" t="str">
            <v>-</v>
          </cell>
          <cell r="AH146" t="str">
            <v>-</v>
          </cell>
          <cell r="AI146" t="str">
            <v>-</v>
          </cell>
          <cell r="AP146" t="str">
            <v>-</v>
          </cell>
          <cell r="AQ146" t="str">
            <v>-</v>
          </cell>
          <cell r="AR146" t="str">
            <v>-</v>
          </cell>
          <cell r="AS146" t="str">
            <v>-</v>
          </cell>
          <cell r="AZ146" t="str">
            <v>-</v>
          </cell>
          <cell r="BA146" t="str">
            <v>-</v>
          </cell>
          <cell r="BB146" t="str">
            <v>-</v>
          </cell>
          <cell r="BC146" t="str">
            <v>-</v>
          </cell>
        </row>
        <row r="147">
          <cell r="A147" t="str">
            <v>19-1</v>
          </cell>
          <cell r="B147">
            <v>19</v>
          </cell>
          <cell r="C147" t="str">
            <v>危機管理・防災・減災</v>
          </cell>
          <cell r="D147">
            <v>1</v>
          </cell>
          <cell r="E147" t="str">
            <v>自治会・町内会や行政等がしっかり連携し、災害などが発生した際にしなやかに強く対応できている。</v>
          </cell>
          <cell r="F147">
            <v>43</v>
          </cell>
          <cell r="G147">
            <v>132</v>
          </cell>
          <cell r="H147">
            <v>246</v>
          </cell>
          <cell r="I147">
            <v>105</v>
          </cell>
          <cell r="J147">
            <v>41</v>
          </cell>
          <cell r="K147">
            <v>21</v>
          </cell>
          <cell r="L147">
            <v>588</v>
          </cell>
          <cell r="M147">
            <v>567</v>
          </cell>
          <cell r="N147">
            <v>5.4673721340388004E-2</v>
          </cell>
          <cell r="O147" t="str">
            <v>c</v>
          </cell>
          <cell r="V147" t="str">
            <v>-</v>
          </cell>
          <cell r="W147" t="str">
            <v>-</v>
          </cell>
          <cell r="X147" t="str">
            <v>-</v>
          </cell>
          <cell r="Y147" t="str">
            <v>-</v>
          </cell>
          <cell r="AF147" t="str">
            <v>-</v>
          </cell>
          <cell r="AG147" t="str">
            <v>-</v>
          </cell>
          <cell r="AH147" t="str">
            <v>-</v>
          </cell>
          <cell r="AI147" t="str">
            <v>-</v>
          </cell>
          <cell r="AP147" t="str">
            <v>-</v>
          </cell>
          <cell r="AQ147" t="str">
            <v>-</v>
          </cell>
          <cell r="AR147" t="str">
            <v>-</v>
          </cell>
          <cell r="AS147" t="str">
            <v>-</v>
          </cell>
          <cell r="AZ147" t="str">
            <v>-</v>
          </cell>
          <cell r="BA147" t="str">
            <v>-</v>
          </cell>
          <cell r="BB147" t="str">
            <v>-</v>
          </cell>
          <cell r="BC147" t="str">
            <v>-</v>
          </cell>
        </row>
        <row r="148">
          <cell r="A148" t="str">
            <v>19-2</v>
          </cell>
          <cell r="B148">
            <v>19</v>
          </cell>
          <cell r="C148" t="str">
            <v>危機管理・防災・減災</v>
          </cell>
          <cell r="D148">
            <v>2</v>
          </cell>
          <cell r="E148" t="str">
            <v>災害時に市民や観光客などが的確に避難行動などを起こすことができている。</v>
          </cell>
          <cell r="F148">
            <v>20</v>
          </cell>
          <cell r="G148">
            <v>83</v>
          </cell>
          <cell r="H148">
            <v>241</v>
          </cell>
          <cell r="I148">
            <v>153</v>
          </cell>
          <cell r="J148">
            <v>56</v>
          </cell>
          <cell r="K148">
            <v>35</v>
          </cell>
          <cell r="L148">
            <v>588</v>
          </cell>
          <cell r="M148">
            <v>553</v>
          </cell>
          <cell r="N148">
            <v>-0.25678119349005424</v>
          </cell>
          <cell r="O148" t="str">
            <v>c</v>
          </cell>
          <cell r="V148" t="str">
            <v>-</v>
          </cell>
          <cell r="W148" t="str">
            <v>-</v>
          </cell>
          <cell r="X148" t="str">
            <v>-</v>
          </cell>
          <cell r="Y148" t="str">
            <v>-</v>
          </cell>
          <cell r="AF148" t="str">
            <v>-</v>
          </cell>
          <cell r="AG148" t="str">
            <v>-</v>
          </cell>
          <cell r="AH148" t="str">
            <v>-</v>
          </cell>
          <cell r="AI148" t="str">
            <v>-</v>
          </cell>
          <cell r="AP148" t="str">
            <v>-</v>
          </cell>
          <cell r="AQ148" t="str">
            <v>-</v>
          </cell>
          <cell r="AR148" t="str">
            <v>-</v>
          </cell>
          <cell r="AS148" t="str">
            <v>-</v>
          </cell>
          <cell r="AZ148" t="str">
            <v>-</v>
          </cell>
          <cell r="BA148" t="str">
            <v>-</v>
          </cell>
          <cell r="BB148" t="str">
            <v>-</v>
          </cell>
          <cell r="BC148" t="str">
            <v>-</v>
          </cell>
        </row>
        <row r="149">
          <cell r="A149" t="str">
            <v>19-3</v>
          </cell>
          <cell r="B149">
            <v>19</v>
          </cell>
          <cell r="C149" t="str">
            <v>危機管理・防災・減災</v>
          </cell>
          <cell r="D149">
            <v>3</v>
          </cell>
          <cell r="E149" t="str">
            <v>高齢者や障害のある人、子ども、外国籍の人なども災害時にスムーズに避難できる。</v>
          </cell>
          <cell r="F149">
            <v>10</v>
          </cell>
          <cell r="G149">
            <v>78</v>
          </cell>
          <cell r="H149">
            <v>223</v>
          </cell>
          <cell r="I149">
            <v>162</v>
          </cell>
          <cell r="J149">
            <v>81</v>
          </cell>
          <cell r="K149">
            <v>41</v>
          </cell>
          <cell r="L149">
            <v>595</v>
          </cell>
          <cell r="M149">
            <v>554</v>
          </cell>
          <cell r="N149">
            <v>-0.40794223826714804</v>
          </cell>
          <cell r="O149" t="str">
            <v>d</v>
          </cell>
          <cell r="V149" t="str">
            <v>-</v>
          </cell>
          <cell r="W149" t="str">
            <v>-</v>
          </cell>
          <cell r="X149" t="str">
            <v>-</v>
          </cell>
          <cell r="Y149" t="str">
            <v>-</v>
          </cell>
          <cell r="AF149" t="str">
            <v>-</v>
          </cell>
          <cell r="AG149" t="str">
            <v>-</v>
          </cell>
          <cell r="AH149" t="str">
            <v>-</v>
          </cell>
          <cell r="AI149" t="str">
            <v>-</v>
          </cell>
          <cell r="AP149" t="str">
            <v>-</v>
          </cell>
          <cell r="AQ149" t="str">
            <v>-</v>
          </cell>
          <cell r="AR149" t="str">
            <v>-</v>
          </cell>
          <cell r="AS149" t="str">
            <v>-</v>
          </cell>
          <cell r="AZ149" t="str">
            <v>-</v>
          </cell>
          <cell r="BA149" t="str">
            <v>-</v>
          </cell>
          <cell r="BB149" t="str">
            <v>-</v>
          </cell>
          <cell r="BC149" t="str">
            <v>-</v>
          </cell>
        </row>
        <row r="150">
          <cell r="A150" t="str">
            <v>19-4</v>
          </cell>
          <cell r="B150">
            <v>19</v>
          </cell>
          <cell r="C150" t="str">
            <v>危機管理・防災・減災</v>
          </cell>
          <cell r="D150">
            <v>4</v>
          </cell>
          <cell r="E150" t="str">
            <v>自宅の防災対策や備蓄、防災訓練への参加など、災害などに自主的に備えている人が増えている。</v>
          </cell>
          <cell r="F150">
            <v>27</v>
          </cell>
          <cell r="G150">
            <v>146</v>
          </cell>
          <cell r="H150">
            <v>227</v>
          </cell>
          <cell r="I150">
            <v>120</v>
          </cell>
          <cell r="J150">
            <v>48</v>
          </cell>
          <cell r="K150">
            <v>27</v>
          </cell>
          <cell r="L150">
            <v>595</v>
          </cell>
          <cell r="M150">
            <v>568</v>
          </cell>
          <cell r="N150">
            <v>-2.8169014084507043E-2</v>
          </cell>
          <cell r="O150" t="str">
            <v>c</v>
          </cell>
          <cell r="V150" t="str">
            <v>-</v>
          </cell>
          <cell r="W150" t="str">
            <v>-</v>
          </cell>
          <cell r="X150" t="str">
            <v>-</v>
          </cell>
          <cell r="Y150" t="str">
            <v>-</v>
          </cell>
          <cell r="AF150" t="str">
            <v>-</v>
          </cell>
          <cell r="AG150" t="str">
            <v>-</v>
          </cell>
          <cell r="AH150" t="str">
            <v>-</v>
          </cell>
          <cell r="AI150" t="str">
            <v>-</v>
          </cell>
          <cell r="AP150" t="str">
            <v>-</v>
          </cell>
          <cell r="AQ150" t="str">
            <v>-</v>
          </cell>
          <cell r="AR150" t="str">
            <v>-</v>
          </cell>
          <cell r="AS150" t="str">
            <v>-</v>
          </cell>
          <cell r="AZ150" t="str">
            <v>-</v>
          </cell>
          <cell r="BA150" t="str">
            <v>-</v>
          </cell>
          <cell r="BB150" t="str">
            <v>-</v>
          </cell>
          <cell r="BC150" t="str">
            <v>-</v>
          </cell>
        </row>
        <row r="151">
          <cell r="A151" t="str">
            <v>19-5</v>
          </cell>
          <cell r="B151">
            <v>19</v>
          </cell>
          <cell r="C151" t="str">
            <v>危機管理・防災・減災</v>
          </cell>
          <cell r="D151">
            <v>5</v>
          </cell>
          <cell r="E151" t="str">
            <v>-</v>
          </cell>
          <cell r="L151" t="str">
            <v>-</v>
          </cell>
          <cell r="M151" t="str">
            <v>-</v>
          </cell>
          <cell r="N151" t="str">
            <v>-</v>
          </cell>
          <cell r="O151" t="str">
            <v>-</v>
          </cell>
          <cell r="V151" t="str">
            <v>-</v>
          </cell>
          <cell r="W151" t="str">
            <v>-</v>
          </cell>
          <cell r="X151" t="str">
            <v>-</v>
          </cell>
          <cell r="Y151" t="str">
            <v>-</v>
          </cell>
          <cell r="AF151" t="str">
            <v>-</v>
          </cell>
          <cell r="AG151" t="str">
            <v>-</v>
          </cell>
          <cell r="AH151" t="str">
            <v>-</v>
          </cell>
          <cell r="AI151" t="str">
            <v>-</v>
          </cell>
          <cell r="AP151" t="str">
            <v>-</v>
          </cell>
          <cell r="AQ151" t="str">
            <v>-</v>
          </cell>
          <cell r="AR151" t="str">
            <v>-</v>
          </cell>
          <cell r="AS151" t="str">
            <v>-</v>
          </cell>
          <cell r="AZ151" t="str">
            <v>-</v>
          </cell>
          <cell r="BA151" t="str">
            <v>-</v>
          </cell>
          <cell r="BB151" t="str">
            <v>-</v>
          </cell>
          <cell r="BC151" t="str">
            <v>-</v>
          </cell>
        </row>
        <row r="152">
          <cell r="A152" t="str">
            <v>19-6</v>
          </cell>
          <cell r="B152">
            <v>19</v>
          </cell>
          <cell r="C152" t="str">
            <v>危機管理・防災・減災</v>
          </cell>
          <cell r="D152">
            <v>6</v>
          </cell>
          <cell r="E152" t="str">
            <v>-</v>
          </cell>
          <cell r="L152" t="str">
            <v>-</v>
          </cell>
          <cell r="M152" t="str">
            <v>-</v>
          </cell>
          <cell r="N152" t="str">
            <v>-</v>
          </cell>
          <cell r="O152" t="str">
            <v>-</v>
          </cell>
          <cell r="V152" t="str">
            <v>-</v>
          </cell>
          <cell r="W152" t="str">
            <v>-</v>
          </cell>
          <cell r="X152" t="str">
            <v>-</v>
          </cell>
          <cell r="Y152" t="str">
            <v>-</v>
          </cell>
          <cell r="AF152" t="str">
            <v>-</v>
          </cell>
          <cell r="AG152" t="str">
            <v>-</v>
          </cell>
          <cell r="AH152" t="str">
            <v>-</v>
          </cell>
          <cell r="AI152" t="str">
            <v>-</v>
          </cell>
          <cell r="AP152" t="str">
            <v>-</v>
          </cell>
          <cell r="AQ152" t="str">
            <v>-</v>
          </cell>
          <cell r="AR152" t="str">
            <v>-</v>
          </cell>
          <cell r="AS152" t="str">
            <v>-</v>
          </cell>
          <cell r="AZ152" t="str">
            <v>-</v>
          </cell>
          <cell r="BA152" t="str">
            <v>-</v>
          </cell>
          <cell r="BB152" t="str">
            <v>-</v>
          </cell>
          <cell r="BC152" t="str">
            <v>-</v>
          </cell>
        </row>
        <row r="153">
          <cell r="A153" t="str">
            <v>19-7</v>
          </cell>
          <cell r="B153">
            <v>19</v>
          </cell>
          <cell r="C153" t="str">
            <v>危機管理・防災・減災</v>
          </cell>
          <cell r="D153">
            <v>7</v>
          </cell>
          <cell r="E153" t="str">
            <v>-</v>
          </cell>
          <cell r="L153" t="str">
            <v>-</v>
          </cell>
          <cell r="M153" t="str">
            <v>-</v>
          </cell>
          <cell r="N153" t="str">
            <v>-</v>
          </cell>
          <cell r="O153" t="str">
            <v>-</v>
          </cell>
          <cell r="V153" t="str">
            <v>-</v>
          </cell>
          <cell r="W153" t="str">
            <v>-</v>
          </cell>
          <cell r="X153" t="str">
            <v>-</v>
          </cell>
          <cell r="Y153" t="str">
            <v>-</v>
          </cell>
          <cell r="AF153" t="str">
            <v>-</v>
          </cell>
          <cell r="AG153" t="str">
            <v>-</v>
          </cell>
          <cell r="AH153" t="str">
            <v>-</v>
          </cell>
          <cell r="AI153" t="str">
            <v>-</v>
          </cell>
          <cell r="AP153" t="str">
            <v>-</v>
          </cell>
          <cell r="AQ153" t="str">
            <v>-</v>
          </cell>
          <cell r="AR153" t="str">
            <v>-</v>
          </cell>
          <cell r="AS153" t="str">
            <v>-</v>
          </cell>
          <cell r="AZ153" t="str">
            <v>-</v>
          </cell>
          <cell r="BA153" t="str">
            <v>-</v>
          </cell>
          <cell r="BB153" t="str">
            <v>-</v>
          </cell>
          <cell r="BC153" t="str">
            <v>-</v>
          </cell>
        </row>
        <row r="154">
          <cell r="A154" t="str">
            <v>19-8</v>
          </cell>
          <cell r="B154">
            <v>19</v>
          </cell>
          <cell r="C154" t="str">
            <v>危機管理・防災・減災</v>
          </cell>
          <cell r="D154">
            <v>8</v>
          </cell>
          <cell r="E154" t="str">
            <v>-</v>
          </cell>
          <cell r="L154" t="str">
            <v>-</v>
          </cell>
          <cell r="M154" t="str">
            <v>-</v>
          </cell>
          <cell r="N154" t="str">
            <v>-</v>
          </cell>
          <cell r="O154" t="str">
            <v>-</v>
          </cell>
          <cell r="V154" t="str">
            <v>-</v>
          </cell>
          <cell r="W154" t="str">
            <v>-</v>
          </cell>
          <cell r="X154" t="str">
            <v>-</v>
          </cell>
          <cell r="Y154" t="str">
            <v>-</v>
          </cell>
          <cell r="AF154" t="str">
            <v>-</v>
          </cell>
          <cell r="AG154" t="str">
            <v>-</v>
          </cell>
          <cell r="AH154" t="str">
            <v>-</v>
          </cell>
          <cell r="AI154" t="str">
            <v>-</v>
          </cell>
          <cell r="AP154" t="str">
            <v>-</v>
          </cell>
          <cell r="AQ154" t="str">
            <v>-</v>
          </cell>
          <cell r="AR154" t="str">
            <v>-</v>
          </cell>
          <cell r="AS154" t="str">
            <v>-</v>
          </cell>
          <cell r="AZ154" t="str">
            <v>-</v>
          </cell>
          <cell r="BA154" t="str">
            <v>-</v>
          </cell>
          <cell r="BB154" t="str">
            <v>-</v>
          </cell>
          <cell r="BC154" t="str">
            <v>-</v>
          </cell>
        </row>
        <row r="155">
          <cell r="A155" t="str">
            <v>20-1</v>
          </cell>
          <cell r="B155">
            <v>20</v>
          </cell>
          <cell r="C155" t="str">
            <v>歩くまち</v>
          </cell>
          <cell r="D155">
            <v>1</v>
          </cell>
          <cell r="E155" t="str">
            <v>自動車の利用を控え、公共交通、徒歩、自転車を組み合わせて出かけるライフスタイルが定着している。</v>
          </cell>
          <cell r="F155">
            <v>41</v>
          </cell>
          <cell r="G155">
            <v>137</v>
          </cell>
          <cell r="H155">
            <v>176</v>
          </cell>
          <cell r="I155">
            <v>141</v>
          </cell>
          <cell r="J155">
            <v>80</v>
          </cell>
          <cell r="K155">
            <v>20</v>
          </cell>
          <cell r="L155">
            <v>595</v>
          </cell>
          <cell r="M155">
            <v>575</v>
          </cell>
          <cell r="N155">
            <v>-0.14260869565217391</v>
          </cell>
          <cell r="O155" t="str">
            <v>c</v>
          </cell>
          <cell r="V155" t="str">
            <v>-</v>
          </cell>
          <cell r="W155" t="str">
            <v>-</v>
          </cell>
          <cell r="X155" t="str">
            <v>-</v>
          </cell>
          <cell r="Y155" t="str">
            <v>-</v>
          </cell>
          <cell r="AF155" t="str">
            <v>-</v>
          </cell>
          <cell r="AG155" t="str">
            <v>-</v>
          </cell>
          <cell r="AH155" t="str">
            <v>-</v>
          </cell>
          <cell r="AI155" t="str">
            <v>-</v>
          </cell>
          <cell r="AP155" t="str">
            <v>-</v>
          </cell>
          <cell r="AQ155" t="str">
            <v>-</v>
          </cell>
          <cell r="AR155" t="str">
            <v>-</v>
          </cell>
          <cell r="AS155" t="str">
            <v>-</v>
          </cell>
          <cell r="AZ155" t="str">
            <v>-</v>
          </cell>
          <cell r="BA155" t="str">
            <v>-</v>
          </cell>
          <cell r="BB155" t="str">
            <v>-</v>
          </cell>
          <cell r="BC155" t="str">
            <v>-</v>
          </cell>
        </row>
        <row r="156">
          <cell r="A156" t="str">
            <v>20-2</v>
          </cell>
          <cell r="B156">
            <v>20</v>
          </cell>
          <cell r="C156" t="str">
            <v>歩くまち</v>
          </cell>
          <cell r="D156">
            <v>2</v>
          </cell>
          <cell r="E156" t="str">
            <v>京都市内の移動は公共交通が便利である。</v>
          </cell>
          <cell r="F156">
            <v>119</v>
          </cell>
          <cell r="G156">
            <v>193</v>
          </cell>
          <cell r="H156">
            <v>104</v>
          </cell>
          <cell r="I156">
            <v>95</v>
          </cell>
          <cell r="J156">
            <v>73</v>
          </cell>
          <cell r="K156">
            <v>11</v>
          </cell>
          <cell r="L156">
            <v>595</v>
          </cell>
          <cell r="M156">
            <v>584</v>
          </cell>
          <cell r="N156">
            <v>0.32534246575342468</v>
          </cell>
          <cell r="O156" t="str">
            <v>b</v>
          </cell>
          <cell r="V156" t="str">
            <v>-</v>
          </cell>
          <cell r="W156" t="str">
            <v>-</v>
          </cell>
          <cell r="X156" t="str">
            <v>-</v>
          </cell>
          <cell r="Y156" t="str">
            <v>-</v>
          </cell>
          <cell r="AF156" t="str">
            <v>-</v>
          </cell>
          <cell r="AG156" t="str">
            <v>-</v>
          </cell>
          <cell r="AH156" t="str">
            <v>-</v>
          </cell>
          <cell r="AI156" t="str">
            <v>-</v>
          </cell>
          <cell r="AP156" t="str">
            <v>-</v>
          </cell>
          <cell r="AQ156" t="str">
            <v>-</v>
          </cell>
          <cell r="AR156" t="str">
            <v>-</v>
          </cell>
          <cell r="AS156" t="str">
            <v>-</v>
          </cell>
          <cell r="AZ156" t="str">
            <v>-</v>
          </cell>
          <cell r="BA156" t="str">
            <v>-</v>
          </cell>
          <cell r="BB156" t="str">
            <v>-</v>
          </cell>
          <cell r="BC156" t="str">
            <v>-</v>
          </cell>
        </row>
        <row r="157">
          <cell r="A157" t="str">
            <v>20-3</v>
          </cell>
          <cell r="B157">
            <v>20</v>
          </cell>
          <cell r="C157" t="str">
            <v>歩くまち</v>
          </cell>
          <cell r="D157">
            <v>3</v>
          </cell>
          <cell r="E157" t="str">
            <v>京都のまちを出歩くことは楽しく、健康にもよい。</v>
          </cell>
          <cell r="F157">
            <v>223</v>
          </cell>
          <cell r="G157">
            <v>253</v>
          </cell>
          <cell r="H157">
            <v>56</v>
          </cell>
          <cell r="I157">
            <v>33</v>
          </cell>
          <cell r="J157">
            <v>13</v>
          </cell>
          <cell r="K157">
            <v>10</v>
          </cell>
          <cell r="L157">
            <v>588</v>
          </cell>
          <cell r="M157">
            <v>578</v>
          </cell>
          <cell r="N157">
            <v>1.1072664359861593</v>
          </cell>
          <cell r="O157" t="str">
            <v>a</v>
          </cell>
          <cell r="V157" t="str">
            <v>-</v>
          </cell>
          <cell r="W157" t="str">
            <v>-</v>
          </cell>
          <cell r="X157" t="str">
            <v>-</v>
          </cell>
          <cell r="Y157" t="str">
            <v>-</v>
          </cell>
          <cell r="AF157" t="str">
            <v>-</v>
          </cell>
          <cell r="AG157" t="str">
            <v>-</v>
          </cell>
          <cell r="AH157" t="str">
            <v>-</v>
          </cell>
          <cell r="AI157" t="str">
            <v>-</v>
          </cell>
          <cell r="AP157" t="str">
            <v>-</v>
          </cell>
          <cell r="AQ157" t="str">
            <v>-</v>
          </cell>
          <cell r="AR157" t="str">
            <v>-</v>
          </cell>
          <cell r="AS157" t="str">
            <v>-</v>
          </cell>
          <cell r="AZ157" t="str">
            <v>-</v>
          </cell>
          <cell r="BA157" t="str">
            <v>-</v>
          </cell>
          <cell r="BB157" t="str">
            <v>-</v>
          </cell>
          <cell r="BC157" t="str">
            <v>-</v>
          </cell>
        </row>
        <row r="158">
          <cell r="A158" t="str">
            <v>20-4</v>
          </cell>
          <cell r="B158">
            <v>20</v>
          </cell>
          <cell r="C158" t="str">
            <v>歩くまち</v>
          </cell>
          <cell r="D158">
            <v>4</v>
          </cell>
          <cell r="E158" t="str">
            <v>市バス・地下鉄は、市民生活に役立っている。</v>
          </cell>
          <cell r="F158">
            <v>283</v>
          </cell>
          <cell r="G158">
            <v>203</v>
          </cell>
          <cell r="H158">
            <v>59</v>
          </cell>
          <cell r="I158">
            <v>20</v>
          </cell>
          <cell r="J158">
            <v>13</v>
          </cell>
          <cell r="K158">
            <v>10</v>
          </cell>
          <cell r="L158">
            <v>588</v>
          </cell>
          <cell r="M158">
            <v>578</v>
          </cell>
          <cell r="N158">
            <v>1.2508650519031141</v>
          </cell>
          <cell r="O158" t="str">
            <v>a</v>
          </cell>
          <cell r="V158" t="str">
            <v>-</v>
          </cell>
          <cell r="W158" t="str">
            <v>-</v>
          </cell>
          <cell r="X158" t="str">
            <v>-</v>
          </cell>
          <cell r="Y158" t="str">
            <v>-</v>
          </cell>
          <cell r="AF158" t="str">
            <v>-</v>
          </cell>
          <cell r="AG158" t="str">
            <v>-</v>
          </cell>
          <cell r="AH158" t="str">
            <v>-</v>
          </cell>
          <cell r="AI158" t="str">
            <v>-</v>
          </cell>
          <cell r="AP158" t="str">
            <v>-</v>
          </cell>
          <cell r="AQ158" t="str">
            <v>-</v>
          </cell>
          <cell r="AR158" t="str">
            <v>-</v>
          </cell>
          <cell r="AS158" t="str">
            <v>-</v>
          </cell>
          <cell r="AZ158" t="str">
            <v>-</v>
          </cell>
          <cell r="BA158" t="str">
            <v>-</v>
          </cell>
          <cell r="BB158" t="str">
            <v>-</v>
          </cell>
          <cell r="BC158" t="str">
            <v>-</v>
          </cell>
        </row>
        <row r="159">
          <cell r="A159" t="str">
            <v>20-5</v>
          </cell>
          <cell r="B159">
            <v>20</v>
          </cell>
          <cell r="C159" t="str">
            <v>歩くまち</v>
          </cell>
          <cell r="D159">
            <v>5</v>
          </cell>
          <cell r="E159" t="str">
            <v>自転車がルールやマナーを守って安心・安全で快適に利用されている。</v>
          </cell>
          <cell r="F159">
            <v>32</v>
          </cell>
          <cell r="G159">
            <v>104</v>
          </cell>
          <cell r="H159">
            <v>151</v>
          </cell>
          <cell r="I159">
            <v>167</v>
          </cell>
          <cell r="J159">
            <v>127</v>
          </cell>
          <cell r="K159">
            <v>7</v>
          </cell>
          <cell r="L159">
            <v>588</v>
          </cell>
          <cell r="M159">
            <v>581</v>
          </cell>
          <cell r="N159">
            <v>-0.43545611015490532</v>
          </cell>
          <cell r="O159" t="str">
            <v>d</v>
          </cell>
          <cell r="V159" t="str">
            <v>-</v>
          </cell>
          <cell r="W159" t="str">
            <v>-</v>
          </cell>
          <cell r="X159" t="str">
            <v>-</v>
          </cell>
          <cell r="Y159" t="str">
            <v>-</v>
          </cell>
          <cell r="AF159" t="str">
            <v>-</v>
          </cell>
          <cell r="AG159" t="str">
            <v>-</v>
          </cell>
          <cell r="AH159" t="str">
            <v>-</v>
          </cell>
          <cell r="AI159" t="str">
            <v>-</v>
          </cell>
          <cell r="AP159" t="str">
            <v>-</v>
          </cell>
          <cell r="AQ159" t="str">
            <v>-</v>
          </cell>
          <cell r="AR159" t="str">
            <v>-</v>
          </cell>
          <cell r="AS159" t="str">
            <v>-</v>
          </cell>
          <cell r="AZ159" t="str">
            <v>-</v>
          </cell>
          <cell r="BA159" t="str">
            <v>-</v>
          </cell>
          <cell r="BB159" t="str">
            <v>-</v>
          </cell>
          <cell r="BC159" t="str">
            <v>-</v>
          </cell>
        </row>
        <row r="160">
          <cell r="A160" t="str">
            <v>20-6</v>
          </cell>
          <cell r="B160">
            <v>20</v>
          </cell>
          <cell r="C160" t="str">
            <v>歩くまち</v>
          </cell>
          <cell r="D160">
            <v>6</v>
          </cell>
          <cell r="E160" t="str">
            <v>-</v>
          </cell>
          <cell r="L160" t="str">
            <v>-</v>
          </cell>
          <cell r="M160" t="str">
            <v>-</v>
          </cell>
          <cell r="N160" t="str">
            <v>-</v>
          </cell>
          <cell r="O160" t="str">
            <v>-</v>
          </cell>
          <cell r="V160" t="str">
            <v>-</v>
          </cell>
          <cell r="W160" t="str">
            <v>-</v>
          </cell>
          <cell r="X160" t="str">
            <v>-</v>
          </cell>
          <cell r="Y160" t="str">
            <v>-</v>
          </cell>
          <cell r="AF160" t="str">
            <v>-</v>
          </cell>
          <cell r="AG160" t="str">
            <v>-</v>
          </cell>
          <cell r="AH160" t="str">
            <v>-</v>
          </cell>
          <cell r="AI160" t="str">
            <v>-</v>
          </cell>
          <cell r="AP160" t="str">
            <v>-</v>
          </cell>
          <cell r="AQ160" t="str">
            <v>-</v>
          </cell>
          <cell r="AR160" t="str">
            <v>-</v>
          </cell>
          <cell r="AS160" t="str">
            <v>-</v>
          </cell>
          <cell r="AZ160" t="str">
            <v>-</v>
          </cell>
          <cell r="BA160" t="str">
            <v>-</v>
          </cell>
          <cell r="BB160" t="str">
            <v>-</v>
          </cell>
          <cell r="BC160" t="str">
            <v>-</v>
          </cell>
        </row>
        <row r="161">
          <cell r="A161" t="str">
            <v>20-7</v>
          </cell>
          <cell r="B161">
            <v>20</v>
          </cell>
          <cell r="C161" t="str">
            <v>歩くまち</v>
          </cell>
          <cell r="D161">
            <v>7</v>
          </cell>
          <cell r="E161" t="str">
            <v>-</v>
          </cell>
          <cell r="L161" t="str">
            <v>-</v>
          </cell>
          <cell r="M161" t="str">
            <v>-</v>
          </cell>
          <cell r="N161" t="str">
            <v>-</v>
          </cell>
          <cell r="O161" t="str">
            <v>-</v>
          </cell>
          <cell r="V161" t="str">
            <v>-</v>
          </cell>
          <cell r="W161" t="str">
            <v>-</v>
          </cell>
          <cell r="X161" t="str">
            <v>-</v>
          </cell>
          <cell r="Y161" t="str">
            <v>-</v>
          </cell>
          <cell r="AF161" t="str">
            <v>-</v>
          </cell>
          <cell r="AG161" t="str">
            <v>-</v>
          </cell>
          <cell r="AH161" t="str">
            <v>-</v>
          </cell>
          <cell r="AI161" t="str">
            <v>-</v>
          </cell>
          <cell r="AP161" t="str">
            <v>-</v>
          </cell>
          <cell r="AQ161" t="str">
            <v>-</v>
          </cell>
          <cell r="AR161" t="str">
            <v>-</v>
          </cell>
          <cell r="AS161" t="str">
            <v>-</v>
          </cell>
          <cell r="AZ161" t="str">
            <v>-</v>
          </cell>
          <cell r="BA161" t="str">
            <v>-</v>
          </cell>
          <cell r="BB161" t="str">
            <v>-</v>
          </cell>
          <cell r="BC161" t="str">
            <v>-</v>
          </cell>
        </row>
        <row r="162">
          <cell r="A162" t="str">
            <v>20-8</v>
          </cell>
          <cell r="B162">
            <v>20</v>
          </cell>
          <cell r="C162" t="str">
            <v>歩くまち</v>
          </cell>
          <cell r="D162">
            <v>8</v>
          </cell>
          <cell r="E162" t="str">
            <v>-</v>
          </cell>
          <cell r="L162" t="str">
            <v>-</v>
          </cell>
          <cell r="M162" t="str">
            <v>-</v>
          </cell>
          <cell r="N162" t="str">
            <v>-</v>
          </cell>
          <cell r="O162" t="str">
            <v>-</v>
          </cell>
          <cell r="V162" t="str">
            <v>-</v>
          </cell>
          <cell r="W162" t="str">
            <v>-</v>
          </cell>
          <cell r="X162" t="str">
            <v>-</v>
          </cell>
          <cell r="Y162" t="str">
            <v>-</v>
          </cell>
          <cell r="AF162" t="str">
            <v>-</v>
          </cell>
          <cell r="AG162" t="str">
            <v>-</v>
          </cell>
          <cell r="AH162" t="str">
            <v>-</v>
          </cell>
          <cell r="AI162" t="str">
            <v>-</v>
          </cell>
          <cell r="AP162" t="str">
            <v>-</v>
          </cell>
          <cell r="AQ162" t="str">
            <v>-</v>
          </cell>
          <cell r="AR162" t="str">
            <v>-</v>
          </cell>
          <cell r="AS162" t="str">
            <v>-</v>
          </cell>
          <cell r="AZ162" t="str">
            <v>-</v>
          </cell>
          <cell r="BA162" t="str">
            <v>-</v>
          </cell>
          <cell r="BB162" t="str">
            <v>-</v>
          </cell>
          <cell r="BC162" t="str">
            <v>-</v>
          </cell>
        </row>
        <row r="163">
          <cell r="A163" t="str">
            <v>21-1</v>
          </cell>
          <cell r="B163">
            <v>21</v>
          </cell>
          <cell r="C163" t="str">
            <v>土地・空間利用と都市機能配置</v>
          </cell>
          <cell r="D163">
            <v>1</v>
          </cell>
          <cell r="E163" t="str">
            <v>徒歩や公共交通で移動できる範囲に生活に必要な施設や働く場があり、様々な世代がくらしやすい。</v>
          </cell>
          <cell r="F163">
            <v>93</v>
          </cell>
          <cell r="G163">
            <v>220</v>
          </cell>
          <cell r="H163">
            <v>153</v>
          </cell>
          <cell r="I163">
            <v>83</v>
          </cell>
          <cell r="J163">
            <v>26</v>
          </cell>
          <cell r="K163">
            <v>13</v>
          </cell>
          <cell r="L163">
            <v>588</v>
          </cell>
          <cell r="M163">
            <v>575</v>
          </cell>
          <cell r="N163">
            <v>0.47130434782608693</v>
          </cell>
          <cell r="O163" t="str">
            <v>b</v>
          </cell>
          <cell r="V163" t="str">
            <v>-</v>
          </cell>
          <cell r="W163" t="str">
            <v>-</v>
          </cell>
          <cell r="X163" t="str">
            <v>-</v>
          </cell>
          <cell r="Y163" t="str">
            <v>-</v>
          </cell>
          <cell r="AF163" t="str">
            <v>-</v>
          </cell>
          <cell r="AG163" t="str">
            <v>-</v>
          </cell>
          <cell r="AH163" t="str">
            <v>-</v>
          </cell>
          <cell r="AI163" t="str">
            <v>-</v>
          </cell>
          <cell r="AP163" t="str">
            <v>-</v>
          </cell>
          <cell r="AQ163" t="str">
            <v>-</v>
          </cell>
          <cell r="AR163" t="str">
            <v>-</v>
          </cell>
          <cell r="AS163" t="str">
            <v>-</v>
          </cell>
          <cell r="AZ163" t="str">
            <v>-</v>
          </cell>
          <cell r="BA163" t="str">
            <v>-</v>
          </cell>
          <cell r="BB163" t="str">
            <v>-</v>
          </cell>
          <cell r="BC163" t="str">
            <v>-</v>
          </cell>
        </row>
        <row r="164">
          <cell r="A164" t="str">
            <v>21-2</v>
          </cell>
          <cell r="B164">
            <v>21</v>
          </cell>
          <cell r="C164" t="str">
            <v>土地・空間利用と都市機能配置</v>
          </cell>
          <cell r="D164">
            <v>2</v>
          </cell>
          <cell r="E164" t="str">
            <v>京都市中心部や京都駅周辺、二条・丹波口・梅小路周辺は、にぎわいのある魅力的な地域である。</v>
          </cell>
          <cell r="F164">
            <v>115</v>
          </cell>
          <cell r="G164">
            <v>220</v>
          </cell>
          <cell r="H164">
            <v>171</v>
          </cell>
          <cell r="I164">
            <v>48</v>
          </cell>
          <cell r="J164">
            <v>20</v>
          </cell>
          <cell r="K164">
            <v>14</v>
          </cell>
          <cell r="L164">
            <v>588</v>
          </cell>
          <cell r="M164">
            <v>574</v>
          </cell>
          <cell r="N164">
            <v>0.63066202090592338</v>
          </cell>
          <cell r="O164" t="str">
            <v>b</v>
          </cell>
          <cell r="V164" t="str">
            <v>-</v>
          </cell>
          <cell r="W164" t="str">
            <v>-</v>
          </cell>
          <cell r="X164" t="str">
            <v>-</v>
          </cell>
          <cell r="Y164" t="str">
            <v>-</v>
          </cell>
          <cell r="AF164" t="str">
            <v>-</v>
          </cell>
          <cell r="AG164" t="str">
            <v>-</v>
          </cell>
          <cell r="AH164" t="str">
            <v>-</v>
          </cell>
          <cell r="AI164" t="str">
            <v>-</v>
          </cell>
          <cell r="AP164" t="str">
            <v>-</v>
          </cell>
          <cell r="AQ164" t="str">
            <v>-</v>
          </cell>
          <cell r="AR164" t="str">
            <v>-</v>
          </cell>
          <cell r="AS164" t="str">
            <v>-</v>
          </cell>
          <cell r="AZ164" t="str">
            <v>-</v>
          </cell>
          <cell r="BA164" t="str">
            <v>-</v>
          </cell>
          <cell r="BB164" t="str">
            <v>-</v>
          </cell>
          <cell r="BC164" t="str">
            <v>-</v>
          </cell>
        </row>
        <row r="165">
          <cell r="A165" t="str">
            <v>21-3</v>
          </cell>
          <cell r="B165">
            <v>21</v>
          </cell>
          <cell r="C165" t="str">
            <v>土地・空間利用と都市機能配置</v>
          </cell>
          <cell r="D165">
            <v>3</v>
          </cell>
          <cell r="E165" t="str">
            <v>「らくなん進都」をはじめとする、京都の新たな活力を担う地域に産業の集積が進むなど、発展してきている。</v>
          </cell>
          <cell r="F165">
            <v>11</v>
          </cell>
          <cell r="G165">
            <v>91</v>
          </cell>
          <cell r="H165">
            <v>275</v>
          </cell>
          <cell r="I165">
            <v>111</v>
          </cell>
          <cell r="J165">
            <v>48</v>
          </cell>
          <cell r="K165">
            <v>59</v>
          </cell>
          <cell r="L165">
            <v>595</v>
          </cell>
          <cell r="M165">
            <v>536</v>
          </cell>
          <cell r="N165">
            <v>-0.17537313432835822</v>
          </cell>
          <cell r="O165" t="str">
            <v>c</v>
          </cell>
          <cell r="V165" t="str">
            <v>-</v>
          </cell>
          <cell r="W165" t="str">
            <v>-</v>
          </cell>
          <cell r="X165" t="str">
            <v>-</v>
          </cell>
          <cell r="Y165" t="str">
            <v>-</v>
          </cell>
          <cell r="AF165" t="str">
            <v>-</v>
          </cell>
          <cell r="AG165" t="str">
            <v>-</v>
          </cell>
          <cell r="AH165" t="str">
            <v>-</v>
          </cell>
          <cell r="AI165" t="str">
            <v>-</v>
          </cell>
          <cell r="AP165" t="str">
            <v>-</v>
          </cell>
          <cell r="AQ165" t="str">
            <v>-</v>
          </cell>
          <cell r="AR165" t="str">
            <v>-</v>
          </cell>
          <cell r="AS165" t="str">
            <v>-</v>
          </cell>
          <cell r="AZ165" t="str">
            <v>-</v>
          </cell>
          <cell r="BA165" t="str">
            <v>-</v>
          </cell>
          <cell r="BB165" t="str">
            <v>-</v>
          </cell>
          <cell r="BC165" t="str">
            <v>-</v>
          </cell>
        </row>
        <row r="166">
          <cell r="A166" t="str">
            <v>21-4</v>
          </cell>
          <cell r="B166">
            <v>21</v>
          </cell>
          <cell r="C166" t="str">
            <v>土地・空間利用と都市機能配置</v>
          </cell>
          <cell r="D166">
            <v>4</v>
          </cell>
          <cell r="E166" t="str">
            <v>市内の様々な地域が、その地域の文化や資源をいかした魅力的なまちになっている。</v>
          </cell>
          <cell r="F166">
            <v>21</v>
          </cell>
          <cell r="G166">
            <v>110</v>
          </cell>
          <cell r="H166">
            <v>256</v>
          </cell>
          <cell r="I166">
            <v>114</v>
          </cell>
          <cell r="J166">
            <v>46</v>
          </cell>
          <cell r="K166">
            <v>48</v>
          </cell>
          <cell r="L166">
            <v>595</v>
          </cell>
          <cell r="M166">
            <v>547</v>
          </cell>
          <cell r="N166">
            <v>-9.8720292504570387E-2</v>
          </cell>
          <cell r="O166" t="str">
            <v>c</v>
          </cell>
          <cell r="V166" t="str">
            <v>-</v>
          </cell>
          <cell r="W166" t="str">
            <v>-</v>
          </cell>
          <cell r="X166" t="str">
            <v>-</v>
          </cell>
          <cell r="Y166" t="str">
            <v>-</v>
          </cell>
          <cell r="AF166" t="str">
            <v>-</v>
          </cell>
          <cell r="AG166" t="str">
            <v>-</v>
          </cell>
          <cell r="AH166" t="str">
            <v>-</v>
          </cell>
          <cell r="AI166" t="str">
            <v>-</v>
          </cell>
          <cell r="AP166" t="str">
            <v>-</v>
          </cell>
          <cell r="AQ166" t="str">
            <v>-</v>
          </cell>
          <cell r="AR166" t="str">
            <v>-</v>
          </cell>
          <cell r="AS166" t="str">
            <v>-</v>
          </cell>
          <cell r="AZ166" t="str">
            <v>-</v>
          </cell>
          <cell r="BA166" t="str">
            <v>-</v>
          </cell>
          <cell r="BB166" t="str">
            <v>-</v>
          </cell>
          <cell r="BC166" t="str">
            <v>-</v>
          </cell>
        </row>
        <row r="167">
          <cell r="A167" t="str">
            <v>21-5</v>
          </cell>
          <cell r="B167">
            <v>21</v>
          </cell>
          <cell r="C167" t="str">
            <v>土地・空間利用と都市機能配置</v>
          </cell>
          <cell r="D167">
            <v>5</v>
          </cell>
          <cell r="E167" t="str">
            <v>洛西や向島のニュータウンに新たなにぎわいが生まれ、魅力的になっている。</v>
          </cell>
          <cell r="F167">
            <v>9</v>
          </cell>
          <cell r="G167">
            <v>76</v>
          </cell>
          <cell r="H167">
            <v>208</v>
          </cell>
          <cell r="I167">
            <v>137</v>
          </cell>
          <cell r="J167">
            <v>103</v>
          </cell>
          <cell r="K167">
            <v>62</v>
          </cell>
          <cell r="L167">
            <v>595</v>
          </cell>
          <cell r="M167">
            <v>533</v>
          </cell>
          <cell r="N167">
            <v>-0.46716697936210133</v>
          </cell>
          <cell r="O167" t="str">
            <v>d</v>
          </cell>
          <cell r="V167" t="str">
            <v>-</v>
          </cell>
          <cell r="W167" t="str">
            <v>-</v>
          </cell>
          <cell r="X167" t="str">
            <v>-</v>
          </cell>
          <cell r="Y167" t="str">
            <v>-</v>
          </cell>
          <cell r="AF167" t="str">
            <v>-</v>
          </cell>
          <cell r="AG167" t="str">
            <v>-</v>
          </cell>
          <cell r="AH167" t="str">
            <v>-</v>
          </cell>
          <cell r="AI167" t="str">
            <v>-</v>
          </cell>
          <cell r="AP167" t="str">
            <v>-</v>
          </cell>
          <cell r="AQ167" t="str">
            <v>-</v>
          </cell>
          <cell r="AR167" t="str">
            <v>-</v>
          </cell>
          <cell r="AS167" t="str">
            <v>-</v>
          </cell>
          <cell r="AZ167" t="str">
            <v>-</v>
          </cell>
          <cell r="BA167" t="str">
            <v>-</v>
          </cell>
          <cell r="BB167" t="str">
            <v>-</v>
          </cell>
          <cell r="BC167" t="str">
            <v>-</v>
          </cell>
        </row>
        <row r="168">
          <cell r="A168" t="str">
            <v>21-6</v>
          </cell>
          <cell r="B168">
            <v>21</v>
          </cell>
          <cell r="C168" t="str">
            <v>土地・空間利用と都市機能配置</v>
          </cell>
          <cell r="D168">
            <v>6</v>
          </cell>
          <cell r="E168" t="str">
            <v>身近な地域で、町並み保全やにぎわいづくりなどの自主的なまちづくり活動が進んでいる。</v>
          </cell>
          <cell r="F168">
            <v>45</v>
          </cell>
          <cell r="G168">
            <v>155</v>
          </cell>
          <cell r="H168">
            <v>236</v>
          </cell>
          <cell r="I168">
            <v>94</v>
          </cell>
          <cell r="J168">
            <v>39</v>
          </cell>
          <cell r="K168">
            <v>19</v>
          </cell>
          <cell r="L168">
            <v>588</v>
          </cell>
          <cell r="M168">
            <v>569</v>
          </cell>
          <cell r="N168">
            <v>0.12829525483304041</v>
          </cell>
          <cell r="O168" t="str">
            <v>c</v>
          </cell>
          <cell r="V168" t="str">
            <v>-</v>
          </cell>
          <cell r="W168" t="str">
            <v>-</v>
          </cell>
          <cell r="X168" t="str">
            <v>-</v>
          </cell>
          <cell r="Y168" t="str">
            <v>-</v>
          </cell>
          <cell r="AF168" t="str">
            <v>-</v>
          </cell>
          <cell r="AG168" t="str">
            <v>-</v>
          </cell>
          <cell r="AH168" t="str">
            <v>-</v>
          </cell>
          <cell r="AI168" t="str">
            <v>-</v>
          </cell>
          <cell r="AP168" t="str">
            <v>-</v>
          </cell>
          <cell r="AQ168" t="str">
            <v>-</v>
          </cell>
          <cell r="AR168" t="str">
            <v>-</v>
          </cell>
          <cell r="AS168" t="str">
            <v>-</v>
          </cell>
          <cell r="AZ168" t="str">
            <v>-</v>
          </cell>
          <cell r="BA168" t="str">
            <v>-</v>
          </cell>
          <cell r="BB168" t="str">
            <v>-</v>
          </cell>
          <cell r="BC168" t="str">
            <v>-</v>
          </cell>
        </row>
        <row r="169">
          <cell r="A169" t="str">
            <v>21-7</v>
          </cell>
          <cell r="B169">
            <v>21</v>
          </cell>
          <cell r="C169" t="str">
            <v>土地・空間利用と都市機能配置</v>
          </cell>
          <cell r="D169">
            <v>7</v>
          </cell>
          <cell r="E169" t="str">
            <v>-</v>
          </cell>
          <cell r="L169" t="str">
            <v>-</v>
          </cell>
          <cell r="M169" t="str">
            <v>-</v>
          </cell>
          <cell r="N169" t="str">
            <v>-</v>
          </cell>
          <cell r="O169" t="str">
            <v>-</v>
          </cell>
          <cell r="V169" t="str">
            <v>-</v>
          </cell>
          <cell r="W169" t="str">
            <v>-</v>
          </cell>
          <cell r="X169" t="str">
            <v>-</v>
          </cell>
          <cell r="Y169" t="str">
            <v>-</v>
          </cell>
          <cell r="AF169" t="str">
            <v>-</v>
          </cell>
          <cell r="AG169" t="str">
            <v>-</v>
          </cell>
          <cell r="AH169" t="str">
            <v>-</v>
          </cell>
          <cell r="AI169" t="str">
            <v>-</v>
          </cell>
          <cell r="AP169" t="str">
            <v>-</v>
          </cell>
          <cell r="AQ169" t="str">
            <v>-</v>
          </cell>
          <cell r="AR169" t="str">
            <v>-</v>
          </cell>
          <cell r="AS169" t="str">
            <v>-</v>
          </cell>
          <cell r="AZ169" t="str">
            <v>-</v>
          </cell>
          <cell r="BA169" t="str">
            <v>-</v>
          </cell>
          <cell r="BB169" t="str">
            <v>-</v>
          </cell>
          <cell r="BC169" t="str">
            <v>-</v>
          </cell>
        </row>
        <row r="170">
          <cell r="A170" t="str">
            <v>21-8</v>
          </cell>
          <cell r="B170">
            <v>21</v>
          </cell>
          <cell r="C170" t="str">
            <v>土地・空間利用と都市機能配置</v>
          </cell>
          <cell r="D170">
            <v>8</v>
          </cell>
          <cell r="E170" t="str">
            <v>-</v>
          </cell>
          <cell r="L170" t="str">
            <v>-</v>
          </cell>
          <cell r="M170" t="str">
            <v>-</v>
          </cell>
          <cell r="N170" t="str">
            <v>-</v>
          </cell>
          <cell r="O170" t="str">
            <v>-</v>
          </cell>
          <cell r="V170" t="str">
            <v>-</v>
          </cell>
          <cell r="W170" t="str">
            <v>-</v>
          </cell>
          <cell r="X170" t="str">
            <v>-</v>
          </cell>
          <cell r="Y170" t="str">
            <v>-</v>
          </cell>
          <cell r="AF170" t="str">
            <v>-</v>
          </cell>
          <cell r="AG170" t="str">
            <v>-</v>
          </cell>
          <cell r="AH170" t="str">
            <v>-</v>
          </cell>
          <cell r="AI170" t="str">
            <v>-</v>
          </cell>
          <cell r="AP170" t="str">
            <v>-</v>
          </cell>
          <cell r="AQ170" t="str">
            <v>-</v>
          </cell>
          <cell r="AR170" t="str">
            <v>-</v>
          </cell>
          <cell r="AS170" t="str">
            <v>-</v>
          </cell>
          <cell r="AZ170" t="str">
            <v>-</v>
          </cell>
          <cell r="BA170" t="str">
            <v>-</v>
          </cell>
          <cell r="BB170" t="str">
            <v>-</v>
          </cell>
          <cell r="BC170" t="str">
            <v>-</v>
          </cell>
        </row>
        <row r="171">
          <cell r="A171" t="str">
            <v>22-1</v>
          </cell>
          <cell r="B171">
            <v>22</v>
          </cell>
          <cell r="C171" t="str">
            <v>景観</v>
          </cell>
          <cell r="D171">
            <v>1</v>
          </cell>
          <cell r="E171" t="str">
            <v>豊かな自然的景観、歴史的景観が守られている。</v>
          </cell>
          <cell r="F171">
            <v>126</v>
          </cell>
          <cell r="G171">
            <v>288</v>
          </cell>
          <cell r="H171">
            <v>94</v>
          </cell>
          <cell r="I171">
            <v>41</v>
          </cell>
          <cell r="J171">
            <v>29</v>
          </cell>
          <cell r="K171">
            <v>17</v>
          </cell>
          <cell r="L171">
            <v>595</v>
          </cell>
          <cell r="M171">
            <v>578</v>
          </cell>
          <cell r="N171">
            <v>0.76297577854671284</v>
          </cell>
          <cell r="O171" t="str">
            <v>b</v>
          </cell>
          <cell r="V171" t="str">
            <v>-</v>
          </cell>
          <cell r="W171" t="str">
            <v>-</v>
          </cell>
          <cell r="X171" t="str">
            <v>-</v>
          </cell>
          <cell r="Y171" t="str">
            <v>-</v>
          </cell>
          <cell r="AF171" t="str">
            <v>-</v>
          </cell>
          <cell r="AG171" t="str">
            <v>-</v>
          </cell>
          <cell r="AH171" t="str">
            <v>-</v>
          </cell>
          <cell r="AI171" t="str">
            <v>-</v>
          </cell>
          <cell r="AP171" t="str">
            <v>-</v>
          </cell>
          <cell r="AQ171" t="str">
            <v>-</v>
          </cell>
          <cell r="AR171" t="str">
            <v>-</v>
          </cell>
          <cell r="AS171" t="str">
            <v>-</v>
          </cell>
          <cell r="AZ171" t="str">
            <v>-</v>
          </cell>
          <cell r="BA171" t="str">
            <v>-</v>
          </cell>
          <cell r="BB171" t="str">
            <v>-</v>
          </cell>
          <cell r="BC171" t="str">
            <v>-</v>
          </cell>
        </row>
        <row r="172">
          <cell r="A172" t="str">
            <v>22-2</v>
          </cell>
          <cell r="B172">
            <v>22</v>
          </cell>
          <cell r="C172" t="str">
            <v>景観</v>
          </cell>
          <cell r="D172">
            <v>2</v>
          </cell>
          <cell r="E172" t="str">
            <v>市街地が周囲の山並みと調和した品格ある景観となっている。</v>
          </cell>
          <cell r="F172">
            <v>129</v>
          </cell>
          <cell r="G172">
            <v>242</v>
          </cell>
          <cell r="H172">
            <v>131</v>
          </cell>
          <cell r="I172">
            <v>52</v>
          </cell>
          <cell r="J172">
            <v>26</v>
          </cell>
          <cell r="K172">
            <v>8</v>
          </cell>
          <cell r="L172">
            <v>588</v>
          </cell>
          <cell r="M172">
            <v>580</v>
          </cell>
          <cell r="N172">
            <v>0.6827586206896552</v>
          </cell>
          <cell r="O172" t="str">
            <v>b</v>
          </cell>
          <cell r="V172" t="str">
            <v>-</v>
          </cell>
          <cell r="W172" t="str">
            <v>-</v>
          </cell>
          <cell r="X172" t="str">
            <v>-</v>
          </cell>
          <cell r="Y172" t="str">
            <v>-</v>
          </cell>
          <cell r="AF172" t="str">
            <v>-</v>
          </cell>
          <cell r="AG172" t="str">
            <v>-</v>
          </cell>
          <cell r="AH172" t="str">
            <v>-</v>
          </cell>
          <cell r="AI172" t="str">
            <v>-</v>
          </cell>
          <cell r="AP172" t="str">
            <v>-</v>
          </cell>
          <cell r="AQ172" t="str">
            <v>-</v>
          </cell>
          <cell r="AR172" t="str">
            <v>-</v>
          </cell>
          <cell r="AS172" t="str">
            <v>-</v>
          </cell>
          <cell r="AZ172" t="str">
            <v>-</v>
          </cell>
          <cell r="BA172" t="str">
            <v>-</v>
          </cell>
          <cell r="BB172" t="str">
            <v>-</v>
          </cell>
          <cell r="BC172" t="str">
            <v>-</v>
          </cell>
        </row>
        <row r="173">
          <cell r="A173" t="str">
            <v>22-3</v>
          </cell>
          <cell r="B173">
            <v>22</v>
          </cell>
          <cell r="C173" t="str">
            <v>景観</v>
          </cell>
          <cell r="D173">
            <v>3</v>
          </cell>
          <cell r="E173" t="str">
            <v>京町家など京都独特の風情ある町並み景観が守られている。</v>
          </cell>
          <cell r="F173">
            <v>122</v>
          </cell>
          <cell r="G173">
            <v>258</v>
          </cell>
          <cell r="H173">
            <v>109</v>
          </cell>
          <cell r="I173">
            <v>62</v>
          </cell>
          <cell r="J173">
            <v>27</v>
          </cell>
          <cell r="K173">
            <v>10</v>
          </cell>
          <cell r="L173">
            <v>588</v>
          </cell>
          <cell r="M173">
            <v>578</v>
          </cell>
          <cell r="N173">
            <v>0.66782006920415227</v>
          </cell>
          <cell r="O173" t="str">
            <v>b</v>
          </cell>
          <cell r="V173" t="str">
            <v>-</v>
          </cell>
          <cell r="W173" t="str">
            <v>-</v>
          </cell>
          <cell r="X173" t="str">
            <v>-</v>
          </cell>
          <cell r="Y173" t="str">
            <v>-</v>
          </cell>
          <cell r="AF173" t="str">
            <v>-</v>
          </cell>
          <cell r="AG173" t="str">
            <v>-</v>
          </cell>
          <cell r="AH173" t="str">
            <v>-</v>
          </cell>
          <cell r="AI173" t="str">
            <v>-</v>
          </cell>
          <cell r="AP173" t="str">
            <v>-</v>
          </cell>
          <cell r="AQ173" t="str">
            <v>-</v>
          </cell>
          <cell r="AR173" t="str">
            <v>-</v>
          </cell>
          <cell r="AS173" t="str">
            <v>-</v>
          </cell>
          <cell r="AZ173" t="str">
            <v>-</v>
          </cell>
          <cell r="BA173" t="str">
            <v>-</v>
          </cell>
          <cell r="BB173" t="str">
            <v>-</v>
          </cell>
          <cell r="BC173" t="str">
            <v>-</v>
          </cell>
        </row>
        <row r="174">
          <cell r="A174" t="str">
            <v>22-4</v>
          </cell>
          <cell r="B174">
            <v>22</v>
          </cell>
          <cell r="C174" t="str">
            <v>景観</v>
          </cell>
          <cell r="D174">
            <v>4</v>
          </cell>
          <cell r="E174" t="str">
            <v>いきいきとしたくらしやまちの活気が生み出されるような新たな景観が生み出されている。</v>
          </cell>
          <cell r="F174">
            <v>45</v>
          </cell>
          <cell r="G174">
            <v>152</v>
          </cell>
          <cell r="H174">
            <v>236</v>
          </cell>
          <cell r="I174">
            <v>85</v>
          </cell>
          <cell r="J174">
            <v>47</v>
          </cell>
          <cell r="K174">
            <v>30</v>
          </cell>
          <cell r="L174">
            <v>595</v>
          </cell>
          <cell r="M174">
            <v>565</v>
          </cell>
          <cell r="N174">
            <v>0.11150442477876106</v>
          </cell>
          <cell r="O174" t="str">
            <v>c</v>
          </cell>
          <cell r="V174" t="str">
            <v>-</v>
          </cell>
          <cell r="W174" t="str">
            <v>-</v>
          </cell>
          <cell r="X174" t="str">
            <v>-</v>
          </cell>
          <cell r="Y174" t="str">
            <v>-</v>
          </cell>
          <cell r="AF174" t="str">
            <v>-</v>
          </cell>
          <cell r="AG174" t="str">
            <v>-</v>
          </cell>
          <cell r="AH174" t="str">
            <v>-</v>
          </cell>
          <cell r="AI174" t="str">
            <v>-</v>
          </cell>
          <cell r="AP174" t="str">
            <v>-</v>
          </cell>
          <cell r="AQ174" t="str">
            <v>-</v>
          </cell>
          <cell r="AR174" t="str">
            <v>-</v>
          </cell>
          <cell r="AS174" t="str">
            <v>-</v>
          </cell>
          <cell r="AZ174" t="str">
            <v>-</v>
          </cell>
          <cell r="BA174" t="str">
            <v>-</v>
          </cell>
          <cell r="BB174" t="str">
            <v>-</v>
          </cell>
          <cell r="BC174" t="str">
            <v>-</v>
          </cell>
        </row>
        <row r="175">
          <cell r="A175" t="str">
            <v>22-5</v>
          </cell>
          <cell r="B175">
            <v>22</v>
          </cell>
          <cell r="C175" t="str">
            <v>景観</v>
          </cell>
          <cell r="D175">
            <v>5</v>
          </cell>
          <cell r="E175" t="str">
            <v>-</v>
          </cell>
          <cell r="L175" t="str">
            <v>-</v>
          </cell>
          <cell r="M175" t="str">
            <v>-</v>
          </cell>
          <cell r="N175" t="str">
            <v>-</v>
          </cell>
          <cell r="O175" t="str">
            <v>-</v>
          </cell>
          <cell r="V175" t="str">
            <v>-</v>
          </cell>
          <cell r="W175" t="str">
            <v>-</v>
          </cell>
          <cell r="X175" t="str">
            <v>-</v>
          </cell>
          <cell r="Y175" t="str">
            <v>-</v>
          </cell>
          <cell r="AF175" t="str">
            <v>-</v>
          </cell>
          <cell r="AG175" t="str">
            <v>-</v>
          </cell>
          <cell r="AH175" t="str">
            <v>-</v>
          </cell>
          <cell r="AI175" t="str">
            <v>-</v>
          </cell>
          <cell r="AP175" t="str">
            <v>-</v>
          </cell>
          <cell r="AQ175" t="str">
            <v>-</v>
          </cell>
          <cell r="AR175" t="str">
            <v>-</v>
          </cell>
          <cell r="AS175" t="str">
            <v>-</v>
          </cell>
          <cell r="AZ175" t="str">
            <v>-</v>
          </cell>
          <cell r="BA175" t="str">
            <v>-</v>
          </cell>
          <cell r="BB175" t="str">
            <v>-</v>
          </cell>
          <cell r="BC175" t="str">
            <v>-</v>
          </cell>
        </row>
        <row r="176">
          <cell r="A176" t="str">
            <v>22-6</v>
          </cell>
          <cell r="B176">
            <v>22</v>
          </cell>
          <cell r="C176" t="str">
            <v>景観</v>
          </cell>
          <cell r="D176">
            <v>6</v>
          </cell>
          <cell r="E176" t="str">
            <v>-</v>
          </cell>
          <cell r="L176" t="str">
            <v>-</v>
          </cell>
          <cell r="M176" t="str">
            <v>-</v>
          </cell>
          <cell r="N176" t="str">
            <v>-</v>
          </cell>
          <cell r="O176" t="str">
            <v>-</v>
          </cell>
          <cell r="V176" t="str">
            <v>-</v>
          </cell>
          <cell r="W176" t="str">
            <v>-</v>
          </cell>
          <cell r="X176" t="str">
            <v>-</v>
          </cell>
          <cell r="Y176" t="str">
            <v>-</v>
          </cell>
          <cell r="AF176" t="str">
            <v>-</v>
          </cell>
          <cell r="AG176" t="str">
            <v>-</v>
          </cell>
          <cell r="AH176" t="str">
            <v>-</v>
          </cell>
          <cell r="AI176" t="str">
            <v>-</v>
          </cell>
          <cell r="AP176" t="str">
            <v>-</v>
          </cell>
          <cell r="AQ176" t="str">
            <v>-</v>
          </cell>
          <cell r="AR176" t="str">
            <v>-</v>
          </cell>
          <cell r="AS176" t="str">
            <v>-</v>
          </cell>
          <cell r="AZ176" t="str">
            <v>-</v>
          </cell>
          <cell r="BA176" t="str">
            <v>-</v>
          </cell>
          <cell r="BB176" t="str">
            <v>-</v>
          </cell>
          <cell r="BC176" t="str">
            <v>-</v>
          </cell>
        </row>
        <row r="177">
          <cell r="A177" t="str">
            <v>22-7</v>
          </cell>
          <cell r="B177">
            <v>22</v>
          </cell>
          <cell r="C177" t="str">
            <v>景観</v>
          </cell>
          <cell r="D177">
            <v>7</v>
          </cell>
          <cell r="E177" t="str">
            <v>-</v>
          </cell>
          <cell r="L177" t="str">
            <v>-</v>
          </cell>
          <cell r="M177" t="str">
            <v>-</v>
          </cell>
          <cell r="N177" t="str">
            <v>-</v>
          </cell>
          <cell r="O177" t="str">
            <v>-</v>
          </cell>
          <cell r="V177" t="str">
            <v>-</v>
          </cell>
          <cell r="W177" t="str">
            <v>-</v>
          </cell>
          <cell r="X177" t="str">
            <v>-</v>
          </cell>
          <cell r="Y177" t="str">
            <v>-</v>
          </cell>
          <cell r="AF177" t="str">
            <v>-</v>
          </cell>
          <cell r="AG177" t="str">
            <v>-</v>
          </cell>
          <cell r="AH177" t="str">
            <v>-</v>
          </cell>
          <cell r="AI177" t="str">
            <v>-</v>
          </cell>
          <cell r="AP177" t="str">
            <v>-</v>
          </cell>
          <cell r="AQ177" t="str">
            <v>-</v>
          </cell>
          <cell r="AR177" t="str">
            <v>-</v>
          </cell>
          <cell r="AS177" t="str">
            <v>-</v>
          </cell>
          <cell r="AZ177" t="str">
            <v>-</v>
          </cell>
          <cell r="BA177" t="str">
            <v>-</v>
          </cell>
          <cell r="BB177" t="str">
            <v>-</v>
          </cell>
          <cell r="BC177" t="str">
            <v>-</v>
          </cell>
        </row>
        <row r="178">
          <cell r="A178" t="str">
            <v>22-8</v>
          </cell>
          <cell r="B178">
            <v>22</v>
          </cell>
          <cell r="C178" t="str">
            <v>景観</v>
          </cell>
          <cell r="D178">
            <v>8</v>
          </cell>
          <cell r="E178" t="str">
            <v>-</v>
          </cell>
          <cell r="L178" t="str">
            <v>-</v>
          </cell>
          <cell r="M178" t="str">
            <v>-</v>
          </cell>
          <cell r="N178" t="str">
            <v>-</v>
          </cell>
          <cell r="O178" t="str">
            <v>-</v>
          </cell>
          <cell r="V178" t="str">
            <v>-</v>
          </cell>
          <cell r="W178" t="str">
            <v>-</v>
          </cell>
          <cell r="X178" t="str">
            <v>-</v>
          </cell>
          <cell r="Y178" t="str">
            <v>-</v>
          </cell>
          <cell r="AF178" t="str">
            <v>-</v>
          </cell>
          <cell r="AG178" t="str">
            <v>-</v>
          </cell>
          <cell r="AH178" t="str">
            <v>-</v>
          </cell>
          <cell r="AI178" t="str">
            <v>-</v>
          </cell>
          <cell r="AP178" t="str">
            <v>-</v>
          </cell>
          <cell r="AQ178" t="str">
            <v>-</v>
          </cell>
          <cell r="AR178" t="str">
            <v>-</v>
          </cell>
          <cell r="AS178" t="str">
            <v>-</v>
          </cell>
          <cell r="AZ178" t="str">
            <v>-</v>
          </cell>
          <cell r="BA178" t="str">
            <v>-</v>
          </cell>
          <cell r="BB178" t="str">
            <v>-</v>
          </cell>
          <cell r="BC178" t="str">
            <v>-</v>
          </cell>
        </row>
        <row r="179">
          <cell r="A179" t="str">
            <v>23-1</v>
          </cell>
          <cell r="B179">
            <v>23</v>
          </cell>
          <cell r="C179" t="str">
            <v>建築物</v>
          </cell>
          <cell r="D179">
            <v>1</v>
          </cell>
          <cell r="E179" t="str">
            <v>新しく建てられた建築物は，バリアフリーや環境に配慮されている。</v>
          </cell>
          <cell r="F179">
            <v>88</v>
          </cell>
          <cell r="G179">
            <v>244</v>
          </cell>
          <cell r="H179">
            <v>177</v>
          </cell>
          <cell r="I179">
            <v>39</v>
          </cell>
          <cell r="J179">
            <v>18</v>
          </cell>
          <cell r="K179">
            <v>22</v>
          </cell>
          <cell r="L179">
            <v>588</v>
          </cell>
          <cell r="M179">
            <v>566</v>
          </cell>
          <cell r="N179">
            <v>0.60954063604240283</v>
          </cell>
          <cell r="O179" t="str">
            <v>b</v>
          </cell>
          <cell r="V179" t="str">
            <v>-</v>
          </cell>
          <cell r="W179" t="str">
            <v>-</v>
          </cell>
          <cell r="X179" t="str">
            <v>-</v>
          </cell>
          <cell r="Y179" t="str">
            <v>-</v>
          </cell>
          <cell r="AF179" t="str">
            <v>-</v>
          </cell>
          <cell r="AG179" t="str">
            <v>-</v>
          </cell>
          <cell r="AH179" t="str">
            <v>-</v>
          </cell>
          <cell r="AI179" t="str">
            <v>-</v>
          </cell>
          <cell r="AP179" t="str">
            <v>-</v>
          </cell>
          <cell r="AQ179" t="str">
            <v>-</v>
          </cell>
          <cell r="AR179" t="str">
            <v>-</v>
          </cell>
          <cell r="AS179" t="str">
            <v>-</v>
          </cell>
          <cell r="AZ179" t="str">
            <v>-</v>
          </cell>
          <cell r="BA179" t="str">
            <v>-</v>
          </cell>
          <cell r="BB179" t="str">
            <v>-</v>
          </cell>
          <cell r="BC179" t="str">
            <v>-</v>
          </cell>
        </row>
        <row r="180">
          <cell r="A180" t="str">
            <v>23-2</v>
          </cell>
          <cell r="B180">
            <v>23</v>
          </cell>
          <cell r="C180" t="str">
            <v>建築物</v>
          </cell>
          <cell r="D180">
            <v>2</v>
          </cell>
          <cell r="E180" t="str">
            <v>建築物が健全で安全な状態で活用されている。</v>
          </cell>
          <cell r="F180">
            <v>63</v>
          </cell>
          <cell r="G180">
            <v>190</v>
          </cell>
          <cell r="H180">
            <v>236</v>
          </cell>
          <cell r="I180">
            <v>55</v>
          </cell>
          <cell r="J180">
            <v>18</v>
          </cell>
          <cell r="K180">
            <v>26</v>
          </cell>
          <cell r="L180">
            <v>588</v>
          </cell>
          <cell r="M180">
            <v>562</v>
          </cell>
          <cell r="N180">
            <v>0.40035587188612098</v>
          </cell>
          <cell r="O180" t="str">
            <v>b</v>
          </cell>
          <cell r="V180" t="str">
            <v>-</v>
          </cell>
          <cell r="W180" t="str">
            <v>-</v>
          </cell>
          <cell r="X180" t="str">
            <v>-</v>
          </cell>
          <cell r="Y180" t="str">
            <v>-</v>
          </cell>
          <cell r="AF180" t="str">
            <v>-</v>
          </cell>
          <cell r="AG180" t="str">
            <v>-</v>
          </cell>
          <cell r="AH180" t="str">
            <v>-</v>
          </cell>
          <cell r="AI180" t="str">
            <v>-</v>
          </cell>
          <cell r="AP180" t="str">
            <v>-</v>
          </cell>
          <cell r="AQ180" t="str">
            <v>-</v>
          </cell>
          <cell r="AR180" t="str">
            <v>-</v>
          </cell>
          <cell r="AS180" t="str">
            <v>-</v>
          </cell>
          <cell r="AZ180" t="str">
            <v>-</v>
          </cell>
          <cell r="BA180" t="str">
            <v>-</v>
          </cell>
          <cell r="BB180" t="str">
            <v>-</v>
          </cell>
          <cell r="BC180" t="str">
            <v>-</v>
          </cell>
        </row>
        <row r="181">
          <cell r="A181" t="str">
            <v>23-3</v>
          </cell>
          <cell r="B181">
            <v>23</v>
          </cell>
          <cell r="C181" t="str">
            <v>建築物</v>
          </cell>
          <cell r="D181">
            <v>3</v>
          </cell>
          <cell r="E181" t="str">
            <v>京都の魅力ともなる細い道は、その風情を生かしつつ、地震や火災で被害が広がらないよう改善されている。</v>
          </cell>
          <cell r="F181">
            <v>30</v>
          </cell>
          <cell r="G181">
            <v>117</v>
          </cell>
          <cell r="H181">
            <v>247</v>
          </cell>
          <cell r="I181">
            <v>113</v>
          </cell>
          <cell r="J181">
            <v>55</v>
          </cell>
          <cell r="K181">
            <v>33</v>
          </cell>
          <cell r="L181">
            <v>595</v>
          </cell>
          <cell r="M181">
            <v>562</v>
          </cell>
          <cell r="N181">
            <v>-8.1850533807829182E-2</v>
          </cell>
          <cell r="O181" t="str">
            <v>c</v>
          </cell>
          <cell r="V181" t="str">
            <v>-</v>
          </cell>
          <cell r="W181" t="str">
            <v>-</v>
          </cell>
          <cell r="X181" t="str">
            <v>-</v>
          </cell>
          <cell r="Y181" t="str">
            <v>-</v>
          </cell>
          <cell r="AF181" t="str">
            <v>-</v>
          </cell>
          <cell r="AG181" t="str">
            <v>-</v>
          </cell>
          <cell r="AH181" t="str">
            <v>-</v>
          </cell>
          <cell r="AI181" t="str">
            <v>-</v>
          </cell>
          <cell r="AP181" t="str">
            <v>-</v>
          </cell>
          <cell r="AQ181" t="str">
            <v>-</v>
          </cell>
          <cell r="AR181" t="str">
            <v>-</v>
          </cell>
          <cell r="AS181" t="str">
            <v>-</v>
          </cell>
          <cell r="AZ181" t="str">
            <v>-</v>
          </cell>
          <cell r="BA181" t="str">
            <v>-</v>
          </cell>
          <cell r="BB181" t="str">
            <v>-</v>
          </cell>
          <cell r="BC181" t="str">
            <v>-</v>
          </cell>
        </row>
        <row r="182">
          <cell r="A182" t="str">
            <v>23-4</v>
          </cell>
          <cell r="B182">
            <v>23</v>
          </cell>
          <cell r="C182" t="str">
            <v>建築物</v>
          </cell>
          <cell r="D182">
            <v>4</v>
          </cell>
          <cell r="E182" t="str">
            <v>-</v>
          </cell>
          <cell r="L182" t="str">
            <v>-</v>
          </cell>
          <cell r="M182" t="str">
            <v>-</v>
          </cell>
          <cell r="N182" t="str">
            <v>-</v>
          </cell>
          <cell r="O182" t="str">
            <v>-</v>
          </cell>
          <cell r="V182" t="str">
            <v>-</v>
          </cell>
          <cell r="W182" t="str">
            <v>-</v>
          </cell>
          <cell r="X182" t="str">
            <v>-</v>
          </cell>
          <cell r="Y182" t="str">
            <v>-</v>
          </cell>
          <cell r="AF182" t="str">
            <v>-</v>
          </cell>
          <cell r="AG182" t="str">
            <v>-</v>
          </cell>
          <cell r="AH182" t="str">
            <v>-</v>
          </cell>
          <cell r="AI182" t="str">
            <v>-</v>
          </cell>
          <cell r="AP182" t="str">
            <v>-</v>
          </cell>
          <cell r="AQ182" t="str">
            <v>-</v>
          </cell>
          <cell r="AR182" t="str">
            <v>-</v>
          </cell>
          <cell r="AS182" t="str">
            <v>-</v>
          </cell>
          <cell r="AZ182" t="str">
            <v>-</v>
          </cell>
          <cell r="BA182" t="str">
            <v>-</v>
          </cell>
          <cell r="BB182" t="str">
            <v>-</v>
          </cell>
          <cell r="BC182" t="str">
            <v>-</v>
          </cell>
        </row>
        <row r="183">
          <cell r="A183" t="str">
            <v>23-5</v>
          </cell>
          <cell r="B183">
            <v>23</v>
          </cell>
          <cell r="C183" t="str">
            <v>建築物</v>
          </cell>
          <cell r="D183">
            <v>5</v>
          </cell>
          <cell r="E183" t="str">
            <v>-</v>
          </cell>
          <cell r="L183" t="str">
            <v>-</v>
          </cell>
          <cell r="M183" t="str">
            <v>-</v>
          </cell>
          <cell r="N183" t="str">
            <v>-</v>
          </cell>
          <cell r="O183" t="str">
            <v>-</v>
          </cell>
          <cell r="V183" t="str">
            <v>-</v>
          </cell>
          <cell r="W183" t="str">
            <v>-</v>
          </cell>
          <cell r="X183" t="str">
            <v>-</v>
          </cell>
          <cell r="Y183" t="str">
            <v>-</v>
          </cell>
          <cell r="AF183" t="str">
            <v>-</v>
          </cell>
          <cell r="AG183" t="str">
            <v>-</v>
          </cell>
          <cell r="AH183" t="str">
            <v>-</v>
          </cell>
          <cell r="AI183" t="str">
            <v>-</v>
          </cell>
          <cell r="AP183" t="str">
            <v>-</v>
          </cell>
          <cell r="AQ183" t="str">
            <v>-</v>
          </cell>
          <cell r="AR183" t="str">
            <v>-</v>
          </cell>
          <cell r="AS183" t="str">
            <v>-</v>
          </cell>
          <cell r="AZ183" t="str">
            <v>-</v>
          </cell>
          <cell r="BA183" t="str">
            <v>-</v>
          </cell>
          <cell r="BB183" t="str">
            <v>-</v>
          </cell>
          <cell r="BC183" t="str">
            <v>-</v>
          </cell>
        </row>
        <row r="184">
          <cell r="A184" t="str">
            <v>23-6</v>
          </cell>
          <cell r="B184">
            <v>23</v>
          </cell>
          <cell r="C184" t="str">
            <v>建築物</v>
          </cell>
          <cell r="D184">
            <v>6</v>
          </cell>
          <cell r="E184" t="str">
            <v>-</v>
          </cell>
          <cell r="L184" t="str">
            <v>-</v>
          </cell>
          <cell r="M184" t="str">
            <v>-</v>
          </cell>
          <cell r="N184" t="str">
            <v>-</v>
          </cell>
          <cell r="O184" t="str">
            <v>-</v>
          </cell>
          <cell r="V184" t="str">
            <v>-</v>
          </cell>
          <cell r="W184" t="str">
            <v>-</v>
          </cell>
          <cell r="X184" t="str">
            <v>-</v>
          </cell>
          <cell r="Y184" t="str">
            <v>-</v>
          </cell>
          <cell r="AF184" t="str">
            <v>-</v>
          </cell>
          <cell r="AG184" t="str">
            <v>-</v>
          </cell>
          <cell r="AH184" t="str">
            <v>-</v>
          </cell>
          <cell r="AI184" t="str">
            <v>-</v>
          </cell>
          <cell r="AP184" t="str">
            <v>-</v>
          </cell>
          <cell r="AQ184" t="str">
            <v>-</v>
          </cell>
          <cell r="AR184" t="str">
            <v>-</v>
          </cell>
          <cell r="AS184" t="str">
            <v>-</v>
          </cell>
          <cell r="AZ184" t="str">
            <v>-</v>
          </cell>
          <cell r="BA184" t="str">
            <v>-</v>
          </cell>
          <cell r="BB184" t="str">
            <v>-</v>
          </cell>
          <cell r="BC184" t="str">
            <v>-</v>
          </cell>
        </row>
        <row r="185">
          <cell r="A185" t="str">
            <v>23-7</v>
          </cell>
          <cell r="B185">
            <v>23</v>
          </cell>
          <cell r="C185" t="str">
            <v>建築物</v>
          </cell>
          <cell r="D185">
            <v>7</v>
          </cell>
          <cell r="E185" t="str">
            <v>-</v>
          </cell>
          <cell r="L185" t="str">
            <v>-</v>
          </cell>
          <cell r="M185" t="str">
            <v>-</v>
          </cell>
          <cell r="N185" t="str">
            <v>-</v>
          </cell>
          <cell r="O185" t="str">
            <v>-</v>
          </cell>
          <cell r="V185" t="str">
            <v>-</v>
          </cell>
          <cell r="W185" t="str">
            <v>-</v>
          </cell>
          <cell r="X185" t="str">
            <v>-</v>
          </cell>
          <cell r="Y185" t="str">
            <v>-</v>
          </cell>
          <cell r="AF185" t="str">
            <v>-</v>
          </cell>
          <cell r="AG185" t="str">
            <v>-</v>
          </cell>
          <cell r="AH185" t="str">
            <v>-</v>
          </cell>
          <cell r="AI185" t="str">
            <v>-</v>
          </cell>
          <cell r="AP185" t="str">
            <v>-</v>
          </cell>
          <cell r="AQ185" t="str">
            <v>-</v>
          </cell>
          <cell r="AR185" t="str">
            <v>-</v>
          </cell>
          <cell r="AS185" t="str">
            <v>-</v>
          </cell>
          <cell r="AZ185" t="str">
            <v>-</v>
          </cell>
          <cell r="BA185" t="str">
            <v>-</v>
          </cell>
          <cell r="BB185" t="str">
            <v>-</v>
          </cell>
          <cell r="BC185" t="str">
            <v>-</v>
          </cell>
        </row>
        <row r="186">
          <cell r="A186" t="str">
            <v>23-8</v>
          </cell>
          <cell r="B186">
            <v>23</v>
          </cell>
          <cell r="C186" t="str">
            <v>建築物</v>
          </cell>
          <cell r="D186">
            <v>8</v>
          </cell>
          <cell r="E186" t="str">
            <v>-</v>
          </cell>
          <cell r="L186" t="str">
            <v>-</v>
          </cell>
          <cell r="M186" t="str">
            <v>-</v>
          </cell>
          <cell r="N186" t="str">
            <v>-</v>
          </cell>
          <cell r="O186" t="str">
            <v>-</v>
          </cell>
          <cell r="V186" t="str">
            <v>-</v>
          </cell>
          <cell r="W186" t="str">
            <v>-</v>
          </cell>
          <cell r="X186" t="str">
            <v>-</v>
          </cell>
          <cell r="Y186" t="str">
            <v>-</v>
          </cell>
          <cell r="AF186" t="str">
            <v>-</v>
          </cell>
          <cell r="AG186" t="str">
            <v>-</v>
          </cell>
          <cell r="AH186" t="str">
            <v>-</v>
          </cell>
          <cell r="AI186" t="str">
            <v>-</v>
          </cell>
          <cell r="AP186" t="str">
            <v>-</v>
          </cell>
          <cell r="AQ186" t="str">
            <v>-</v>
          </cell>
          <cell r="AR186" t="str">
            <v>-</v>
          </cell>
          <cell r="AS186" t="str">
            <v>-</v>
          </cell>
          <cell r="AZ186" t="str">
            <v>-</v>
          </cell>
          <cell r="BA186" t="str">
            <v>-</v>
          </cell>
          <cell r="BB186" t="str">
            <v>-</v>
          </cell>
          <cell r="BC186" t="str">
            <v>-</v>
          </cell>
        </row>
        <row r="187">
          <cell r="A187" t="str">
            <v>24-1</v>
          </cell>
          <cell r="B187">
            <v>24</v>
          </cell>
          <cell r="C187" t="str">
            <v>住宅</v>
          </cell>
          <cell r="D187">
            <v>1</v>
          </cell>
          <cell r="E187" t="str">
            <v>日々の生活の中で、地域とのつながりや環境・景観に配慮されたすまいの工夫と知恵が大切にされている。</v>
          </cell>
          <cell r="F187">
            <v>35</v>
          </cell>
          <cell r="G187">
            <v>152</v>
          </cell>
          <cell r="H187">
            <v>239</v>
          </cell>
          <cell r="I187">
            <v>89</v>
          </cell>
          <cell r="J187">
            <v>45</v>
          </cell>
          <cell r="K187">
            <v>35</v>
          </cell>
          <cell r="L187">
            <v>595</v>
          </cell>
          <cell r="M187">
            <v>560</v>
          </cell>
          <cell r="N187">
            <v>7.678571428571429E-2</v>
          </cell>
          <cell r="O187" t="str">
            <v>c</v>
          </cell>
          <cell r="V187" t="str">
            <v>-</v>
          </cell>
          <cell r="W187" t="str">
            <v>-</v>
          </cell>
          <cell r="X187" t="str">
            <v>-</v>
          </cell>
          <cell r="Y187" t="str">
            <v>-</v>
          </cell>
          <cell r="AF187" t="str">
            <v>-</v>
          </cell>
          <cell r="AG187" t="str">
            <v>-</v>
          </cell>
          <cell r="AH187" t="str">
            <v>-</v>
          </cell>
          <cell r="AI187" t="str">
            <v>-</v>
          </cell>
          <cell r="AP187" t="str">
            <v>-</v>
          </cell>
          <cell r="AQ187" t="str">
            <v>-</v>
          </cell>
          <cell r="AR187" t="str">
            <v>-</v>
          </cell>
          <cell r="AS187" t="str">
            <v>-</v>
          </cell>
          <cell r="AZ187" t="str">
            <v>-</v>
          </cell>
          <cell r="BA187" t="str">
            <v>-</v>
          </cell>
          <cell r="BB187" t="str">
            <v>-</v>
          </cell>
          <cell r="BC187" t="str">
            <v>-</v>
          </cell>
        </row>
        <row r="188">
          <cell r="A188" t="str">
            <v>24-2</v>
          </cell>
          <cell r="B188">
            <v>24</v>
          </cell>
          <cell r="C188" t="str">
            <v>住宅</v>
          </cell>
          <cell r="D188">
            <v>2</v>
          </cell>
          <cell r="E188" t="str">
            <v>幅広い世代の人々が安心・安全で快適に暮らし、京都に住み続けたいと思っている。</v>
          </cell>
          <cell r="F188">
            <v>147</v>
          </cell>
          <cell r="G188">
            <v>238</v>
          </cell>
          <cell r="H188">
            <v>132</v>
          </cell>
          <cell r="I188">
            <v>40</v>
          </cell>
          <cell r="J188">
            <v>18</v>
          </cell>
          <cell r="K188">
            <v>13</v>
          </cell>
          <cell r="L188">
            <v>588</v>
          </cell>
          <cell r="M188">
            <v>575</v>
          </cell>
          <cell r="N188">
            <v>0.79304347826086952</v>
          </cell>
          <cell r="O188" t="str">
            <v>b</v>
          </cell>
          <cell r="V188" t="str">
            <v>-</v>
          </cell>
          <cell r="W188" t="str">
            <v>-</v>
          </cell>
          <cell r="X188" t="str">
            <v>-</v>
          </cell>
          <cell r="Y188" t="str">
            <v>-</v>
          </cell>
          <cell r="AF188" t="str">
            <v>-</v>
          </cell>
          <cell r="AG188" t="str">
            <v>-</v>
          </cell>
          <cell r="AH188" t="str">
            <v>-</v>
          </cell>
          <cell r="AI188" t="str">
            <v>-</v>
          </cell>
          <cell r="AP188" t="str">
            <v>-</v>
          </cell>
          <cell r="AQ188" t="str">
            <v>-</v>
          </cell>
          <cell r="AR188" t="str">
            <v>-</v>
          </cell>
          <cell r="AS188" t="str">
            <v>-</v>
          </cell>
          <cell r="AZ188" t="str">
            <v>-</v>
          </cell>
          <cell r="BA188" t="str">
            <v>-</v>
          </cell>
          <cell r="BB188" t="str">
            <v>-</v>
          </cell>
          <cell r="BC188" t="str">
            <v>-</v>
          </cell>
        </row>
        <row r="189">
          <cell r="A189" t="str">
            <v>24-3</v>
          </cell>
          <cell r="B189">
            <v>24</v>
          </cell>
          <cell r="C189" t="str">
            <v>住宅</v>
          </cell>
          <cell r="D189">
            <v>3</v>
          </cell>
          <cell r="E189" t="str">
            <v>適切にリフォーム・リノベーションされ、長く使える良質な中古住宅が増え、活用が進んでいる。</v>
          </cell>
          <cell r="F189">
            <v>34</v>
          </cell>
          <cell r="G189">
            <v>181</v>
          </cell>
          <cell r="H189">
            <v>199</v>
          </cell>
          <cell r="I189">
            <v>95</v>
          </cell>
          <cell r="J189">
            <v>50</v>
          </cell>
          <cell r="K189">
            <v>36</v>
          </cell>
          <cell r="L189">
            <v>595</v>
          </cell>
          <cell r="M189">
            <v>559</v>
          </cell>
          <cell r="N189">
            <v>9.6601073345259386E-2</v>
          </cell>
          <cell r="O189" t="str">
            <v>c</v>
          </cell>
          <cell r="V189" t="str">
            <v>-</v>
          </cell>
          <cell r="W189" t="str">
            <v>-</v>
          </cell>
          <cell r="X189" t="str">
            <v>-</v>
          </cell>
          <cell r="Y189" t="str">
            <v>-</v>
          </cell>
          <cell r="AF189" t="str">
            <v>-</v>
          </cell>
          <cell r="AG189" t="str">
            <v>-</v>
          </cell>
          <cell r="AH189" t="str">
            <v>-</v>
          </cell>
          <cell r="AI189" t="str">
            <v>-</v>
          </cell>
          <cell r="AP189" t="str">
            <v>-</v>
          </cell>
          <cell r="AQ189" t="str">
            <v>-</v>
          </cell>
          <cell r="AR189" t="str">
            <v>-</v>
          </cell>
          <cell r="AS189" t="str">
            <v>-</v>
          </cell>
          <cell r="AZ189" t="str">
            <v>-</v>
          </cell>
          <cell r="BA189" t="str">
            <v>-</v>
          </cell>
          <cell r="BB189" t="str">
            <v>-</v>
          </cell>
          <cell r="BC189" t="str">
            <v>-</v>
          </cell>
        </row>
        <row r="190">
          <cell r="A190" t="str">
            <v>24-4</v>
          </cell>
          <cell r="B190">
            <v>24</v>
          </cell>
          <cell r="C190" t="str">
            <v>住宅</v>
          </cell>
          <cell r="D190">
            <v>4</v>
          </cell>
          <cell r="E190" t="str">
            <v>高齢者向け住宅など、様々なニーズに応じた住宅の選択肢が広がり、すまいに困っている人が少ない。</v>
          </cell>
          <cell r="F190">
            <v>21</v>
          </cell>
          <cell r="G190">
            <v>93</v>
          </cell>
          <cell r="H190">
            <v>267</v>
          </cell>
          <cell r="I190">
            <v>131</v>
          </cell>
          <cell r="J190">
            <v>52</v>
          </cell>
          <cell r="K190">
            <v>24</v>
          </cell>
          <cell r="L190">
            <v>588</v>
          </cell>
          <cell r="M190">
            <v>564</v>
          </cell>
          <cell r="N190">
            <v>-0.1773049645390071</v>
          </cell>
          <cell r="O190" t="str">
            <v>c</v>
          </cell>
          <cell r="V190" t="str">
            <v>-</v>
          </cell>
          <cell r="W190" t="str">
            <v>-</v>
          </cell>
          <cell r="X190" t="str">
            <v>-</v>
          </cell>
          <cell r="Y190" t="str">
            <v>-</v>
          </cell>
          <cell r="AF190" t="str">
            <v>-</v>
          </cell>
          <cell r="AG190" t="str">
            <v>-</v>
          </cell>
          <cell r="AH190" t="str">
            <v>-</v>
          </cell>
          <cell r="AI190" t="str">
            <v>-</v>
          </cell>
          <cell r="AP190" t="str">
            <v>-</v>
          </cell>
          <cell r="AQ190" t="str">
            <v>-</v>
          </cell>
          <cell r="AR190" t="str">
            <v>-</v>
          </cell>
          <cell r="AS190" t="str">
            <v>-</v>
          </cell>
          <cell r="AZ190" t="str">
            <v>-</v>
          </cell>
          <cell r="BA190" t="str">
            <v>-</v>
          </cell>
          <cell r="BB190" t="str">
            <v>-</v>
          </cell>
          <cell r="BC190" t="str">
            <v>-</v>
          </cell>
        </row>
        <row r="191">
          <cell r="A191" t="str">
            <v>24-5</v>
          </cell>
          <cell r="B191">
            <v>24</v>
          </cell>
          <cell r="C191" t="str">
            <v>住宅</v>
          </cell>
          <cell r="D191">
            <v>5</v>
          </cell>
          <cell r="E191" t="str">
            <v>-</v>
          </cell>
          <cell r="L191" t="str">
            <v>-</v>
          </cell>
          <cell r="M191" t="str">
            <v>-</v>
          </cell>
          <cell r="N191" t="str">
            <v>-</v>
          </cell>
          <cell r="O191" t="str">
            <v>-</v>
          </cell>
          <cell r="V191" t="str">
            <v>-</v>
          </cell>
          <cell r="W191" t="str">
            <v>-</v>
          </cell>
          <cell r="X191" t="str">
            <v>-</v>
          </cell>
          <cell r="Y191" t="str">
            <v>-</v>
          </cell>
          <cell r="AF191" t="str">
            <v>-</v>
          </cell>
          <cell r="AG191" t="str">
            <v>-</v>
          </cell>
          <cell r="AH191" t="str">
            <v>-</v>
          </cell>
          <cell r="AI191" t="str">
            <v>-</v>
          </cell>
          <cell r="AP191" t="str">
            <v>-</v>
          </cell>
          <cell r="AQ191" t="str">
            <v>-</v>
          </cell>
          <cell r="AR191" t="str">
            <v>-</v>
          </cell>
          <cell r="AS191" t="str">
            <v>-</v>
          </cell>
          <cell r="AZ191" t="str">
            <v>-</v>
          </cell>
          <cell r="BA191" t="str">
            <v>-</v>
          </cell>
          <cell r="BB191" t="str">
            <v>-</v>
          </cell>
          <cell r="BC191" t="str">
            <v>-</v>
          </cell>
        </row>
        <row r="192">
          <cell r="A192" t="str">
            <v>24-6</v>
          </cell>
          <cell r="B192">
            <v>24</v>
          </cell>
          <cell r="C192" t="str">
            <v>住宅</v>
          </cell>
          <cell r="D192">
            <v>6</v>
          </cell>
          <cell r="E192" t="str">
            <v>-</v>
          </cell>
          <cell r="L192" t="str">
            <v>-</v>
          </cell>
          <cell r="M192" t="str">
            <v>-</v>
          </cell>
          <cell r="N192" t="str">
            <v>-</v>
          </cell>
          <cell r="O192" t="str">
            <v>-</v>
          </cell>
          <cell r="V192" t="str">
            <v>-</v>
          </cell>
          <cell r="W192" t="str">
            <v>-</v>
          </cell>
          <cell r="X192" t="str">
            <v>-</v>
          </cell>
          <cell r="Y192" t="str">
            <v>-</v>
          </cell>
          <cell r="AF192" t="str">
            <v>-</v>
          </cell>
          <cell r="AG192" t="str">
            <v>-</v>
          </cell>
          <cell r="AH192" t="str">
            <v>-</v>
          </cell>
          <cell r="AI192" t="str">
            <v>-</v>
          </cell>
          <cell r="AP192" t="str">
            <v>-</v>
          </cell>
          <cell r="AQ192" t="str">
            <v>-</v>
          </cell>
          <cell r="AR192" t="str">
            <v>-</v>
          </cell>
          <cell r="AS192" t="str">
            <v>-</v>
          </cell>
          <cell r="AZ192" t="str">
            <v>-</v>
          </cell>
          <cell r="BA192" t="str">
            <v>-</v>
          </cell>
          <cell r="BB192" t="str">
            <v>-</v>
          </cell>
          <cell r="BC192" t="str">
            <v>-</v>
          </cell>
        </row>
        <row r="193">
          <cell r="A193" t="str">
            <v>24-7</v>
          </cell>
          <cell r="B193">
            <v>24</v>
          </cell>
          <cell r="C193" t="str">
            <v>住宅</v>
          </cell>
          <cell r="D193">
            <v>7</v>
          </cell>
          <cell r="E193" t="str">
            <v>-</v>
          </cell>
          <cell r="L193" t="str">
            <v>-</v>
          </cell>
          <cell r="M193" t="str">
            <v>-</v>
          </cell>
          <cell r="N193" t="str">
            <v>-</v>
          </cell>
          <cell r="O193" t="str">
            <v>-</v>
          </cell>
          <cell r="V193" t="str">
            <v>-</v>
          </cell>
          <cell r="W193" t="str">
            <v>-</v>
          </cell>
          <cell r="X193" t="str">
            <v>-</v>
          </cell>
          <cell r="Y193" t="str">
            <v>-</v>
          </cell>
          <cell r="AF193" t="str">
            <v>-</v>
          </cell>
          <cell r="AG193" t="str">
            <v>-</v>
          </cell>
          <cell r="AH193" t="str">
            <v>-</v>
          </cell>
          <cell r="AI193" t="str">
            <v>-</v>
          </cell>
          <cell r="AP193" t="str">
            <v>-</v>
          </cell>
          <cell r="AQ193" t="str">
            <v>-</v>
          </cell>
          <cell r="AR193" t="str">
            <v>-</v>
          </cell>
          <cell r="AS193" t="str">
            <v>-</v>
          </cell>
          <cell r="AZ193" t="str">
            <v>-</v>
          </cell>
          <cell r="BA193" t="str">
            <v>-</v>
          </cell>
          <cell r="BB193" t="str">
            <v>-</v>
          </cell>
          <cell r="BC193" t="str">
            <v>-</v>
          </cell>
        </row>
        <row r="194">
          <cell r="A194" t="str">
            <v>24-8</v>
          </cell>
          <cell r="B194">
            <v>24</v>
          </cell>
          <cell r="C194" t="str">
            <v>住宅</v>
          </cell>
          <cell r="D194">
            <v>8</v>
          </cell>
          <cell r="E194" t="str">
            <v>-</v>
          </cell>
          <cell r="L194" t="str">
            <v>-</v>
          </cell>
          <cell r="M194" t="str">
            <v>-</v>
          </cell>
          <cell r="N194" t="str">
            <v>-</v>
          </cell>
          <cell r="O194" t="str">
            <v>-</v>
          </cell>
          <cell r="V194" t="str">
            <v>-</v>
          </cell>
          <cell r="W194" t="str">
            <v>-</v>
          </cell>
          <cell r="X194" t="str">
            <v>-</v>
          </cell>
          <cell r="Y194" t="str">
            <v>-</v>
          </cell>
          <cell r="AF194" t="str">
            <v>-</v>
          </cell>
          <cell r="AG194" t="str">
            <v>-</v>
          </cell>
          <cell r="AH194" t="str">
            <v>-</v>
          </cell>
          <cell r="AI194" t="str">
            <v>-</v>
          </cell>
          <cell r="AP194" t="str">
            <v>-</v>
          </cell>
          <cell r="AQ194" t="str">
            <v>-</v>
          </cell>
          <cell r="AR194" t="str">
            <v>-</v>
          </cell>
          <cell r="AS194" t="str">
            <v>-</v>
          </cell>
          <cell r="AZ194" t="str">
            <v>-</v>
          </cell>
          <cell r="BA194" t="str">
            <v>-</v>
          </cell>
          <cell r="BB194" t="str">
            <v>-</v>
          </cell>
          <cell r="BC194" t="str">
            <v>-</v>
          </cell>
        </row>
        <row r="195">
          <cell r="A195" t="str">
            <v>25-1</v>
          </cell>
          <cell r="B195">
            <v>25</v>
          </cell>
          <cell r="C195" t="str">
            <v>道と公園・緑</v>
          </cell>
          <cell r="D195">
            <v>1</v>
          </cell>
          <cell r="E195" t="str">
            <v>災害時も安心・安全に通行できる道路網が整備されている。</v>
          </cell>
          <cell r="F195">
            <v>32</v>
          </cell>
          <cell r="G195">
            <v>132</v>
          </cell>
          <cell r="H195">
            <v>235</v>
          </cell>
          <cell r="I195">
            <v>117</v>
          </cell>
          <cell r="J195">
            <v>54</v>
          </cell>
          <cell r="K195">
            <v>25</v>
          </cell>
          <cell r="L195">
            <v>595</v>
          </cell>
          <cell r="M195">
            <v>570</v>
          </cell>
          <cell r="N195">
            <v>-5.0877192982456139E-2</v>
          </cell>
          <cell r="O195" t="str">
            <v>c</v>
          </cell>
          <cell r="V195" t="str">
            <v>-</v>
          </cell>
          <cell r="W195" t="str">
            <v>-</v>
          </cell>
          <cell r="X195" t="str">
            <v>-</v>
          </cell>
          <cell r="Y195" t="str">
            <v>-</v>
          </cell>
          <cell r="AF195" t="str">
            <v>-</v>
          </cell>
          <cell r="AG195" t="str">
            <v>-</v>
          </cell>
          <cell r="AH195" t="str">
            <v>-</v>
          </cell>
          <cell r="AI195" t="str">
            <v>-</v>
          </cell>
          <cell r="AP195" t="str">
            <v>-</v>
          </cell>
          <cell r="AQ195" t="str">
            <v>-</v>
          </cell>
          <cell r="AR195" t="str">
            <v>-</v>
          </cell>
          <cell r="AS195" t="str">
            <v>-</v>
          </cell>
          <cell r="AZ195" t="str">
            <v>-</v>
          </cell>
          <cell r="BA195" t="str">
            <v>-</v>
          </cell>
          <cell r="BB195" t="str">
            <v>-</v>
          </cell>
          <cell r="BC195" t="str">
            <v>-</v>
          </cell>
        </row>
        <row r="196">
          <cell r="A196" t="str">
            <v>25-2</v>
          </cell>
          <cell r="B196">
            <v>25</v>
          </cell>
          <cell r="C196" t="str">
            <v>道と公園・緑</v>
          </cell>
          <cell r="D196">
            <v>2</v>
          </cell>
          <cell r="E196" t="str">
            <v>公園が、快適な都市環境の創出・向上のほか、地域活動や健康づくりなど、様々な用途で活用されている。</v>
          </cell>
          <cell r="F196">
            <v>53</v>
          </cell>
          <cell r="G196">
            <v>178</v>
          </cell>
          <cell r="H196">
            <v>179</v>
          </cell>
          <cell r="I196">
            <v>120</v>
          </cell>
          <cell r="J196">
            <v>43</v>
          </cell>
          <cell r="K196">
            <v>15</v>
          </cell>
          <cell r="L196">
            <v>588</v>
          </cell>
          <cell r="M196">
            <v>573</v>
          </cell>
          <cell r="N196">
            <v>0.13612565445026178</v>
          </cell>
          <cell r="O196" t="str">
            <v>c</v>
          </cell>
          <cell r="V196" t="str">
            <v>-</v>
          </cell>
          <cell r="W196" t="str">
            <v>-</v>
          </cell>
          <cell r="X196" t="str">
            <v>-</v>
          </cell>
          <cell r="Y196" t="str">
            <v>-</v>
          </cell>
          <cell r="AF196" t="str">
            <v>-</v>
          </cell>
          <cell r="AG196" t="str">
            <v>-</v>
          </cell>
          <cell r="AH196" t="str">
            <v>-</v>
          </cell>
          <cell r="AI196" t="str">
            <v>-</v>
          </cell>
          <cell r="AP196" t="str">
            <v>-</v>
          </cell>
          <cell r="AQ196" t="str">
            <v>-</v>
          </cell>
          <cell r="AR196" t="str">
            <v>-</v>
          </cell>
          <cell r="AS196" t="str">
            <v>-</v>
          </cell>
          <cell r="AZ196" t="str">
            <v>-</v>
          </cell>
          <cell r="BA196" t="str">
            <v>-</v>
          </cell>
          <cell r="BB196" t="str">
            <v>-</v>
          </cell>
          <cell r="BC196" t="str">
            <v>-</v>
          </cell>
        </row>
        <row r="197">
          <cell r="A197" t="str">
            <v>25-3</v>
          </cell>
          <cell r="B197">
            <v>25</v>
          </cell>
          <cell r="C197" t="str">
            <v>道と公園・緑</v>
          </cell>
          <cell r="D197">
            <v>3</v>
          </cell>
          <cell r="E197" t="str">
            <v>四季を感じさせ、まちのにぎわいに華を添えるような街路樹や公園が身近にある。</v>
          </cell>
          <cell r="F197">
            <v>112</v>
          </cell>
          <cell r="G197">
            <v>265</v>
          </cell>
          <cell r="H197">
            <v>105</v>
          </cell>
          <cell r="I197">
            <v>59</v>
          </cell>
          <cell r="J197">
            <v>39</v>
          </cell>
          <cell r="K197">
            <v>15</v>
          </cell>
          <cell r="L197">
            <v>595</v>
          </cell>
          <cell r="M197">
            <v>580</v>
          </cell>
          <cell r="N197">
            <v>0.60689655172413792</v>
          </cell>
          <cell r="O197" t="str">
            <v>b</v>
          </cell>
          <cell r="V197" t="str">
            <v>-</v>
          </cell>
          <cell r="W197" t="str">
            <v>-</v>
          </cell>
          <cell r="X197" t="str">
            <v>-</v>
          </cell>
          <cell r="Y197" t="str">
            <v>-</v>
          </cell>
          <cell r="AF197" t="str">
            <v>-</v>
          </cell>
          <cell r="AG197" t="str">
            <v>-</v>
          </cell>
          <cell r="AH197" t="str">
            <v>-</v>
          </cell>
          <cell r="AI197" t="str">
            <v>-</v>
          </cell>
          <cell r="AP197" t="str">
            <v>-</v>
          </cell>
          <cell r="AQ197" t="str">
            <v>-</v>
          </cell>
          <cell r="AR197" t="str">
            <v>-</v>
          </cell>
          <cell r="AS197" t="str">
            <v>-</v>
          </cell>
          <cell r="AZ197" t="str">
            <v>-</v>
          </cell>
          <cell r="BA197" t="str">
            <v>-</v>
          </cell>
          <cell r="BB197" t="str">
            <v>-</v>
          </cell>
          <cell r="BC197" t="str">
            <v>-</v>
          </cell>
        </row>
        <row r="198">
          <cell r="A198" t="str">
            <v>25-4</v>
          </cell>
          <cell r="B198">
            <v>25</v>
          </cell>
          <cell r="C198" t="str">
            <v>道と公園・緑</v>
          </cell>
          <cell r="D198">
            <v>4</v>
          </cell>
          <cell r="E198" t="str">
            <v>道路や公園などがバランスよく整備され、安心・安全で魅力と活気にあふれた市街地が増えている。</v>
          </cell>
          <cell r="F198">
            <v>42</v>
          </cell>
          <cell r="G198">
            <v>149</v>
          </cell>
          <cell r="H198">
            <v>200</v>
          </cell>
          <cell r="I198">
            <v>118</v>
          </cell>
          <cell r="J198">
            <v>64</v>
          </cell>
          <cell r="K198">
            <v>15</v>
          </cell>
          <cell r="L198">
            <v>588</v>
          </cell>
          <cell r="M198">
            <v>573</v>
          </cell>
          <cell r="N198">
            <v>-2.2687609075043629E-2</v>
          </cell>
          <cell r="O198" t="str">
            <v>c</v>
          </cell>
          <cell r="V198" t="str">
            <v>-</v>
          </cell>
          <cell r="W198" t="str">
            <v>-</v>
          </cell>
          <cell r="X198" t="str">
            <v>-</v>
          </cell>
          <cell r="Y198" t="str">
            <v>-</v>
          </cell>
          <cell r="AF198" t="str">
            <v>-</v>
          </cell>
          <cell r="AG198" t="str">
            <v>-</v>
          </cell>
          <cell r="AH198" t="str">
            <v>-</v>
          </cell>
          <cell r="AI198" t="str">
            <v>-</v>
          </cell>
          <cell r="AP198" t="str">
            <v>-</v>
          </cell>
          <cell r="AQ198" t="str">
            <v>-</v>
          </cell>
          <cell r="AR198" t="str">
            <v>-</v>
          </cell>
          <cell r="AS198" t="str">
            <v>-</v>
          </cell>
          <cell r="AZ198" t="str">
            <v>-</v>
          </cell>
          <cell r="BA198" t="str">
            <v>-</v>
          </cell>
          <cell r="BB198" t="str">
            <v>-</v>
          </cell>
          <cell r="BC198" t="str">
            <v>-</v>
          </cell>
        </row>
        <row r="199">
          <cell r="A199" t="str">
            <v>25-5</v>
          </cell>
          <cell r="B199">
            <v>25</v>
          </cell>
          <cell r="C199" t="str">
            <v>道と公園・緑</v>
          </cell>
          <cell r="D199">
            <v>5</v>
          </cell>
          <cell r="E199" t="str">
            <v>市内の道路や橋が安心安全な状態で管理されている。</v>
          </cell>
          <cell r="F199">
            <v>71</v>
          </cell>
          <cell r="G199">
            <v>217</v>
          </cell>
          <cell r="H199">
            <v>177</v>
          </cell>
          <cell r="I199">
            <v>65</v>
          </cell>
          <cell r="J199">
            <v>43</v>
          </cell>
          <cell r="K199">
            <v>22</v>
          </cell>
          <cell r="L199">
            <v>595</v>
          </cell>
          <cell r="M199">
            <v>573</v>
          </cell>
          <cell r="N199">
            <v>0.36300174520069806</v>
          </cell>
          <cell r="O199" t="str">
            <v>b</v>
          </cell>
          <cell r="V199" t="str">
            <v>-</v>
          </cell>
          <cell r="W199" t="str">
            <v>-</v>
          </cell>
          <cell r="X199" t="str">
            <v>-</v>
          </cell>
          <cell r="Y199" t="str">
            <v>-</v>
          </cell>
          <cell r="AF199" t="str">
            <v>-</v>
          </cell>
          <cell r="AG199" t="str">
            <v>-</v>
          </cell>
          <cell r="AH199" t="str">
            <v>-</v>
          </cell>
          <cell r="AI199" t="str">
            <v>-</v>
          </cell>
          <cell r="AP199" t="str">
            <v>-</v>
          </cell>
          <cell r="AQ199" t="str">
            <v>-</v>
          </cell>
          <cell r="AR199" t="str">
            <v>-</v>
          </cell>
          <cell r="AS199" t="str">
            <v>-</v>
          </cell>
          <cell r="AZ199" t="str">
            <v>-</v>
          </cell>
          <cell r="BA199" t="str">
            <v>-</v>
          </cell>
          <cell r="BB199" t="str">
            <v>-</v>
          </cell>
          <cell r="BC199" t="str">
            <v>-</v>
          </cell>
        </row>
        <row r="200">
          <cell r="A200" t="str">
            <v>25-6</v>
          </cell>
          <cell r="B200">
            <v>25</v>
          </cell>
          <cell r="C200" t="str">
            <v>道と公園・緑</v>
          </cell>
          <cell r="D200">
            <v>6</v>
          </cell>
          <cell r="E200" t="str">
            <v>-</v>
          </cell>
          <cell r="L200" t="str">
            <v>-</v>
          </cell>
          <cell r="M200" t="str">
            <v>-</v>
          </cell>
          <cell r="N200" t="str">
            <v>-</v>
          </cell>
          <cell r="O200" t="str">
            <v>-</v>
          </cell>
          <cell r="V200" t="str">
            <v>-</v>
          </cell>
          <cell r="W200" t="str">
            <v>-</v>
          </cell>
          <cell r="X200" t="str">
            <v>-</v>
          </cell>
          <cell r="Y200" t="str">
            <v>-</v>
          </cell>
          <cell r="AF200" t="str">
            <v>-</v>
          </cell>
          <cell r="AG200" t="str">
            <v>-</v>
          </cell>
          <cell r="AH200" t="str">
            <v>-</v>
          </cell>
          <cell r="AI200" t="str">
            <v>-</v>
          </cell>
          <cell r="AP200" t="str">
            <v>-</v>
          </cell>
          <cell r="AQ200" t="str">
            <v>-</v>
          </cell>
          <cell r="AR200" t="str">
            <v>-</v>
          </cell>
          <cell r="AS200" t="str">
            <v>-</v>
          </cell>
          <cell r="AZ200" t="str">
            <v>-</v>
          </cell>
          <cell r="BA200" t="str">
            <v>-</v>
          </cell>
          <cell r="BB200" t="str">
            <v>-</v>
          </cell>
          <cell r="BC200" t="str">
            <v>-</v>
          </cell>
        </row>
        <row r="201">
          <cell r="A201" t="str">
            <v>25-7</v>
          </cell>
          <cell r="B201">
            <v>25</v>
          </cell>
          <cell r="C201" t="str">
            <v>道と公園・緑</v>
          </cell>
          <cell r="D201">
            <v>7</v>
          </cell>
          <cell r="E201" t="str">
            <v>-</v>
          </cell>
          <cell r="L201" t="str">
            <v>-</v>
          </cell>
          <cell r="M201" t="str">
            <v>-</v>
          </cell>
          <cell r="N201" t="str">
            <v>-</v>
          </cell>
          <cell r="O201" t="str">
            <v>-</v>
          </cell>
          <cell r="V201" t="str">
            <v>-</v>
          </cell>
          <cell r="W201" t="str">
            <v>-</v>
          </cell>
          <cell r="X201" t="str">
            <v>-</v>
          </cell>
          <cell r="Y201" t="str">
            <v>-</v>
          </cell>
          <cell r="AF201" t="str">
            <v>-</v>
          </cell>
          <cell r="AG201" t="str">
            <v>-</v>
          </cell>
          <cell r="AH201" t="str">
            <v>-</v>
          </cell>
          <cell r="AI201" t="str">
            <v>-</v>
          </cell>
          <cell r="AP201" t="str">
            <v>-</v>
          </cell>
          <cell r="AQ201" t="str">
            <v>-</v>
          </cell>
          <cell r="AR201" t="str">
            <v>-</v>
          </cell>
          <cell r="AS201" t="str">
            <v>-</v>
          </cell>
          <cell r="AZ201" t="str">
            <v>-</v>
          </cell>
          <cell r="BA201" t="str">
            <v>-</v>
          </cell>
          <cell r="BB201" t="str">
            <v>-</v>
          </cell>
          <cell r="BC201" t="str">
            <v>-</v>
          </cell>
        </row>
        <row r="202">
          <cell r="A202" t="str">
            <v>25-8</v>
          </cell>
          <cell r="B202">
            <v>25</v>
          </cell>
          <cell r="C202" t="str">
            <v>道と公園・緑</v>
          </cell>
          <cell r="D202">
            <v>8</v>
          </cell>
          <cell r="E202" t="str">
            <v>-</v>
          </cell>
          <cell r="L202" t="str">
            <v>-</v>
          </cell>
          <cell r="M202" t="str">
            <v>-</v>
          </cell>
          <cell r="N202" t="str">
            <v>-</v>
          </cell>
          <cell r="O202" t="str">
            <v>-</v>
          </cell>
          <cell r="V202" t="str">
            <v>-</v>
          </cell>
          <cell r="W202" t="str">
            <v>-</v>
          </cell>
          <cell r="X202" t="str">
            <v>-</v>
          </cell>
          <cell r="Y202" t="str">
            <v>-</v>
          </cell>
          <cell r="AF202" t="str">
            <v>-</v>
          </cell>
          <cell r="AG202" t="str">
            <v>-</v>
          </cell>
          <cell r="AH202" t="str">
            <v>-</v>
          </cell>
          <cell r="AI202" t="str">
            <v>-</v>
          </cell>
          <cell r="AP202" t="str">
            <v>-</v>
          </cell>
          <cell r="AQ202" t="str">
            <v>-</v>
          </cell>
          <cell r="AR202" t="str">
            <v>-</v>
          </cell>
          <cell r="AS202" t="str">
            <v>-</v>
          </cell>
          <cell r="AZ202" t="str">
            <v>-</v>
          </cell>
          <cell r="BA202" t="str">
            <v>-</v>
          </cell>
          <cell r="BB202" t="str">
            <v>-</v>
          </cell>
          <cell r="BC202" t="str">
            <v>-</v>
          </cell>
        </row>
        <row r="203">
          <cell r="A203" t="str">
            <v>26-1</v>
          </cell>
          <cell r="B203">
            <v>26</v>
          </cell>
          <cell r="C203" t="str">
            <v>消防・救急</v>
          </cell>
          <cell r="D203">
            <v>1</v>
          </cell>
          <cell r="E203" t="str">
            <v>防火の取組が市民ぐるみで進み、火災の心配が少ないまちになっている。</v>
          </cell>
          <cell r="F203">
            <v>49</v>
          </cell>
          <cell r="G203">
            <v>147</v>
          </cell>
          <cell r="H203">
            <v>245</v>
          </cell>
          <cell r="I203">
            <v>91</v>
          </cell>
          <cell r="J203">
            <v>34</v>
          </cell>
          <cell r="K203">
            <v>22</v>
          </cell>
          <cell r="L203">
            <v>588</v>
          </cell>
          <cell r="M203">
            <v>566</v>
          </cell>
          <cell r="N203">
            <v>0.1519434628975265</v>
          </cell>
          <cell r="O203" t="str">
            <v>c</v>
          </cell>
          <cell r="V203" t="str">
            <v>-</v>
          </cell>
          <cell r="W203" t="str">
            <v>-</v>
          </cell>
          <cell r="X203" t="str">
            <v>-</v>
          </cell>
          <cell r="Y203" t="str">
            <v>-</v>
          </cell>
          <cell r="AF203" t="str">
            <v>-</v>
          </cell>
          <cell r="AG203" t="str">
            <v>-</v>
          </cell>
          <cell r="AH203" t="str">
            <v>-</v>
          </cell>
          <cell r="AI203" t="str">
            <v>-</v>
          </cell>
          <cell r="AP203" t="str">
            <v>-</v>
          </cell>
          <cell r="AQ203" t="str">
            <v>-</v>
          </cell>
          <cell r="AR203" t="str">
            <v>-</v>
          </cell>
          <cell r="AS203" t="str">
            <v>-</v>
          </cell>
          <cell r="AZ203" t="str">
            <v>-</v>
          </cell>
          <cell r="BA203" t="str">
            <v>-</v>
          </cell>
          <cell r="BB203" t="str">
            <v>-</v>
          </cell>
          <cell r="BC203" t="str">
            <v>-</v>
          </cell>
        </row>
        <row r="204">
          <cell r="A204" t="str">
            <v>26-2</v>
          </cell>
          <cell r="B204">
            <v>26</v>
          </cell>
          <cell r="C204" t="str">
            <v>消防・救急</v>
          </cell>
          <cell r="D204">
            <v>2</v>
          </cell>
          <cell r="E204" t="str">
            <v>文化財や京都らしい町並みを火災などから守る取組が市民ぐるみで行われている。</v>
          </cell>
          <cell r="F204">
            <v>53</v>
          </cell>
          <cell r="G204">
            <v>180</v>
          </cell>
          <cell r="H204">
            <v>229</v>
          </cell>
          <cell r="I204">
            <v>73</v>
          </cell>
          <cell r="J204">
            <v>28</v>
          </cell>
          <cell r="K204">
            <v>32</v>
          </cell>
          <cell r="L204">
            <v>595</v>
          </cell>
          <cell r="M204">
            <v>563</v>
          </cell>
          <cell r="N204">
            <v>0.27886323268206037</v>
          </cell>
          <cell r="O204" t="str">
            <v>c</v>
          </cell>
          <cell r="V204" t="str">
            <v>-</v>
          </cell>
          <cell r="W204" t="str">
            <v>-</v>
          </cell>
          <cell r="X204" t="str">
            <v>-</v>
          </cell>
          <cell r="Y204" t="str">
            <v>-</v>
          </cell>
          <cell r="AF204" t="str">
            <v>-</v>
          </cell>
          <cell r="AG204" t="str">
            <v>-</v>
          </cell>
          <cell r="AH204" t="str">
            <v>-</v>
          </cell>
          <cell r="AI204" t="str">
            <v>-</v>
          </cell>
          <cell r="AP204" t="str">
            <v>-</v>
          </cell>
          <cell r="AQ204" t="str">
            <v>-</v>
          </cell>
          <cell r="AR204" t="str">
            <v>-</v>
          </cell>
          <cell r="AS204" t="str">
            <v>-</v>
          </cell>
          <cell r="AZ204" t="str">
            <v>-</v>
          </cell>
          <cell r="BA204" t="str">
            <v>-</v>
          </cell>
          <cell r="BB204" t="str">
            <v>-</v>
          </cell>
          <cell r="BC204" t="str">
            <v>-</v>
          </cell>
        </row>
        <row r="205">
          <cell r="A205" t="str">
            <v>26-3</v>
          </cell>
          <cell r="B205">
            <v>26</v>
          </cell>
          <cell r="C205" t="str">
            <v>消防・救急</v>
          </cell>
          <cell r="D205">
            <v>3</v>
          </cell>
          <cell r="E205" t="str">
            <v>消防署は、様々な災害や事故などが発生した際に頼りになる。</v>
          </cell>
          <cell r="F205">
            <v>196</v>
          </cell>
          <cell r="G205">
            <v>267</v>
          </cell>
          <cell r="H205">
            <v>89</v>
          </cell>
          <cell r="I205">
            <v>17</v>
          </cell>
          <cell r="J205">
            <v>11</v>
          </cell>
          <cell r="K205">
            <v>15</v>
          </cell>
          <cell r="L205">
            <v>595</v>
          </cell>
          <cell r="M205">
            <v>580</v>
          </cell>
          <cell r="N205">
            <v>1.0689655172413792</v>
          </cell>
          <cell r="O205" t="str">
            <v>a</v>
          </cell>
          <cell r="V205" t="str">
            <v>-</v>
          </cell>
          <cell r="W205" t="str">
            <v>-</v>
          </cell>
          <cell r="X205" t="str">
            <v>-</v>
          </cell>
          <cell r="Y205" t="str">
            <v>-</v>
          </cell>
          <cell r="AF205" t="str">
            <v>-</v>
          </cell>
          <cell r="AG205" t="str">
            <v>-</v>
          </cell>
          <cell r="AH205" t="str">
            <v>-</v>
          </cell>
          <cell r="AI205" t="str">
            <v>-</v>
          </cell>
          <cell r="AP205" t="str">
            <v>-</v>
          </cell>
          <cell r="AQ205" t="str">
            <v>-</v>
          </cell>
          <cell r="AR205" t="str">
            <v>-</v>
          </cell>
          <cell r="AS205" t="str">
            <v>-</v>
          </cell>
          <cell r="AZ205" t="str">
            <v>-</v>
          </cell>
          <cell r="BA205" t="str">
            <v>-</v>
          </cell>
          <cell r="BB205" t="str">
            <v>-</v>
          </cell>
          <cell r="BC205" t="str">
            <v>-</v>
          </cell>
        </row>
        <row r="206">
          <cell r="A206" t="str">
            <v>26-4</v>
          </cell>
          <cell r="B206">
            <v>26</v>
          </cell>
          <cell r="C206" t="str">
            <v>消防・救急</v>
          </cell>
          <cell r="D206">
            <v>4</v>
          </cell>
          <cell r="E206" t="str">
            <v>急な病気や怪我の際の相談体制や救急隊の搬送体制が十分に整っている。</v>
          </cell>
          <cell r="F206">
            <v>69</v>
          </cell>
          <cell r="G206">
            <v>202</v>
          </cell>
          <cell r="H206">
            <v>186</v>
          </cell>
          <cell r="I206">
            <v>80</v>
          </cell>
          <cell r="J206">
            <v>29</v>
          </cell>
          <cell r="K206">
            <v>22</v>
          </cell>
          <cell r="L206">
            <v>588</v>
          </cell>
          <cell r="M206">
            <v>566</v>
          </cell>
          <cell r="N206">
            <v>0.35689045936395758</v>
          </cell>
          <cell r="O206" t="str">
            <v>b</v>
          </cell>
          <cell r="V206" t="str">
            <v>-</v>
          </cell>
          <cell r="W206" t="str">
            <v>-</v>
          </cell>
          <cell r="X206" t="str">
            <v>-</v>
          </cell>
          <cell r="Y206" t="str">
            <v>-</v>
          </cell>
          <cell r="AF206" t="str">
            <v>-</v>
          </cell>
          <cell r="AG206" t="str">
            <v>-</v>
          </cell>
          <cell r="AH206" t="str">
            <v>-</v>
          </cell>
          <cell r="AI206" t="str">
            <v>-</v>
          </cell>
          <cell r="AP206" t="str">
            <v>-</v>
          </cell>
          <cell r="AQ206" t="str">
            <v>-</v>
          </cell>
          <cell r="AR206" t="str">
            <v>-</v>
          </cell>
          <cell r="AS206" t="str">
            <v>-</v>
          </cell>
          <cell r="AZ206" t="str">
            <v>-</v>
          </cell>
          <cell r="BA206" t="str">
            <v>-</v>
          </cell>
          <cell r="BB206" t="str">
            <v>-</v>
          </cell>
          <cell r="BC206" t="str">
            <v>-</v>
          </cell>
        </row>
        <row r="207">
          <cell r="A207" t="str">
            <v>26-5</v>
          </cell>
          <cell r="B207">
            <v>26</v>
          </cell>
          <cell r="C207" t="str">
            <v>消防・救急</v>
          </cell>
          <cell r="D207">
            <v>5</v>
          </cell>
          <cell r="E207" t="str">
            <v>災害が起こっても被害が抑えられるよう、地域ぐるみでの備えが進んでいる。</v>
          </cell>
          <cell r="F207">
            <v>31</v>
          </cell>
          <cell r="G207">
            <v>108</v>
          </cell>
          <cell r="H207">
            <v>261</v>
          </cell>
          <cell r="I207">
            <v>133</v>
          </cell>
          <cell r="J207">
            <v>34</v>
          </cell>
          <cell r="K207">
            <v>21</v>
          </cell>
          <cell r="L207">
            <v>588</v>
          </cell>
          <cell r="M207">
            <v>567</v>
          </cell>
          <cell r="N207">
            <v>-5.4673721340388004E-2</v>
          </cell>
          <cell r="O207" t="str">
            <v>c</v>
          </cell>
          <cell r="V207" t="str">
            <v>-</v>
          </cell>
          <cell r="W207" t="str">
            <v>-</v>
          </cell>
          <cell r="X207" t="str">
            <v>-</v>
          </cell>
          <cell r="Y207" t="str">
            <v>-</v>
          </cell>
          <cell r="AF207" t="str">
            <v>-</v>
          </cell>
          <cell r="AG207" t="str">
            <v>-</v>
          </cell>
          <cell r="AH207" t="str">
            <v>-</v>
          </cell>
          <cell r="AI207" t="str">
            <v>-</v>
          </cell>
          <cell r="AP207" t="str">
            <v>-</v>
          </cell>
          <cell r="AQ207" t="str">
            <v>-</v>
          </cell>
          <cell r="AR207" t="str">
            <v>-</v>
          </cell>
          <cell r="AS207" t="str">
            <v>-</v>
          </cell>
          <cell r="AZ207" t="str">
            <v>-</v>
          </cell>
          <cell r="BA207" t="str">
            <v>-</v>
          </cell>
          <cell r="BB207" t="str">
            <v>-</v>
          </cell>
          <cell r="BC207" t="str">
            <v>-</v>
          </cell>
        </row>
        <row r="208">
          <cell r="A208" t="str">
            <v>26-6</v>
          </cell>
          <cell r="B208">
            <v>26</v>
          </cell>
          <cell r="C208" t="str">
            <v>消防・救急</v>
          </cell>
          <cell r="D208">
            <v>6</v>
          </cell>
          <cell r="E208" t="str">
            <v>-</v>
          </cell>
          <cell r="L208" t="str">
            <v>-</v>
          </cell>
          <cell r="M208" t="str">
            <v>-</v>
          </cell>
          <cell r="N208" t="str">
            <v>-</v>
          </cell>
          <cell r="O208" t="str">
            <v>-</v>
          </cell>
          <cell r="V208" t="str">
            <v>-</v>
          </cell>
          <cell r="W208" t="str">
            <v>-</v>
          </cell>
          <cell r="X208" t="str">
            <v>-</v>
          </cell>
          <cell r="Y208" t="str">
            <v>-</v>
          </cell>
          <cell r="AF208" t="str">
            <v>-</v>
          </cell>
          <cell r="AG208" t="str">
            <v>-</v>
          </cell>
          <cell r="AH208" t="str">
            <v>-</v>
          </cell>
          <cell r="AI208" t="str">
            <v>-</v>
          </cell>
          <cell r="AP208" t="str">
            <v>-</v>
          </cell>
          <cell r="AQ208" t="str">
            <v>-</v>
          </cell>
          <cell r="AR208" t="str">
            <v>-</v>
          </cell>
          <cell r="AS208" t="str">
            <v>-</v>
          </cell>
          <cell r="AZ208" t="str">
            <v>-</v>
          </cell>
          <cell r="BA208" t="str">
            <v>-</v>
          </cell>
          <cell r="BB208" t="str">
            <v>-</v>
          </cell>
          <cell r="BC208" t="str">
            <v>-</v>
          </cell>
        </row>
        <row r="209">
          <cell r="A209" t="str">
            <v>26-7</v>
          </cell>
          <cell r="B209">
            <v>26</v>
          </cell>
          <cell r="C209" t="str">
            <v>消防・救急</v>
          </cell>
          <cell r="D209">
            <v>7</v>
          </cell>
          <cell r="E209" t="str">
            <v>-</v>
          </cell>
          <cell r="L209" t="str">
            <v>-</v>
          </cell>
          <cell r="M209" t="str">
            <v>-</v>
          </cell>
          <cell r="N209" t="str">
            <v>-</v>
          </cell>
          <cell r="O209" t="str">
            <v>-</v>
          </cell>
          <cell r="V209" t="str">
            <v>-</v>
          </cell>
          <cell r="W209" t="str">
            <v>-</v>
          </cell>
          <cell r="X209" t="str">
            <v>-</v>
          </cell>
          <cell r="Y209" t="str">
            <v>-</v>
          </cell>
          <cell r="AF209" t="str">
            <v>-</v>
          </cell>
          <cell r="AG209" t="str">
            <v>-</v>
          </cell>
          <cell r="AH209" t="str">
            <v>-</v>
          </cell>
          <cell r="AI209" t="str">
            <v>-</v>
          </cell>
          <cell r="AP209" t="str">
            <v>-</v>
          </cell>
          <cell r="AQ209" t="str">
            <v>-</v>
          </cell>
          <cell r="AR209" t="str">
            <v>-</v>
          </cell>
          <cell r="AS209" t="str">
            <v>-</v>
          </cell>
          <cell r="AZ209" t="str">
            <v>-</v>
          </cell>
          <cell r="BA209" t="str">
            <v>-</v>
          </cell>
          <cell r="BB209" t="str">
            <v>-</v>
          </cell>
          <cell r="BC209" t="str">
            <v>-</v>
          </cell>
        </row>
        <row r="210">
          <cell r="A210" t="str">
            <v>26-8</v>
          </cell>
          <cell r="B210">
            <v>26</v>
          </cell>
          <cell r="C210" t="str">
            <v>消防・救急</v>
          </cell>
          <cell r="D210">
            <v>8</v>
          </cell>
          <cell r="E210" t="str">
            <v>-</v>
          </cell>
          <cell r="L210" t="str">
            <v>-</v>
          </cell>
          <cell r="M210" t="str">
            <v>-</v>
          </cell>
          <cell r="N210" t="str">
            <v>-</v>
          </cell>
          <cell r="O210" t="str">
            <v>-</v>
          </cell>
          <cell r="V210" t="str">
            <v>-</v>
          </cell>
          <cell r="W210" t="str">
            <v>-</v>
          </cell>
          <cell r="X210" t="str">
            <v>-</v>
          </cell>
          <cell r="Y210" t="str">
            <v>-</v>
          </cell>
          <cell r="AF210" t="str">
            <v>-</v>
          </cell>
          <cell r="AG210" t="str">
            <v>-</v>
          </cell>
          <cell r="AH210" t="str">
            <v>-</v>
          </cell>
          <cell r="AI210" t="str">
            <v>-</v>
          </cell>
          <cell r="AP210" t="str">
            <v>-</v>
          </cell>
          <cell r="AQ210" t="str">
            <v>-</v>
          </cell>
          <cell r="AR210" t="str">
            <v>-</v>
          </cell>
          <cell r="AS210" t="str">
            <v>-</v>
          </cell>
          <cell r="AZ210" t="str">
            <v>-</v>
          </cell>
          <cell r="BA210" t="str">
            <v>-</v>
          </cell>
          <cell r="BB210" t="str">
            <v>-</v>
          </cell>
          <cell r="BC210" t="str">
            <v>-</v>
          </cell>
        </row>
        <row r="211">
          <cell r="A211" t="str">
            <v>27-1</v>
          </cell>
          <cell r="B211">
            <v>27</v>
          </cell>
          <cell r="C211" t="str">
            <v>くらしの水</v>
          </cell>
          <cell r="D211">
            <v>1</v>
          </cell>
          <cell r="E211" t="str">
            <v>上下水道は安全で安心していつでも利用できる。</v>
          </cell>
          <cell r="F211">
            <v>236</v>
          </cell>
          <cell r="G211">
            <v>264</v>
          </cell>
          <cell r="H211">
            <v>68</v>
          </cell>
          <cell r="I211">
            <v>10</v>
          </cell>
          <cell r="J211">
            <v>9</v>
          </cell>
          <cell r="K211">
            <v>8</v>
          </cell>
          <cell r="L211">
            <v>595</v>
          </cell>
          <cell r="M211">
            <v>587</v>
          </cell>
          <cell r="N211">
            <v>1.2061328790459966</v>
          </cell>
          <cell r="O211" t="str">
            <v>a</v>
          </cell>
          <cell r="V211" t="str">
            <v>-</v>
          </cell>
          <cell r="W211" t="str">
            <v>-</v>
          </cell>
          <cell r="X211" t="str">
            <v>-</v>
          </cell>
          <cell r="Y211" t="str">
            <v>-</v>
          </cell>
          <cell r="AF211" t="str">
            <v>-</v>
          </cell>
          <cell r="AG211" t="str">
            <v>-</v>
          </cell>
          <cell r="AH211" t="str">
            <v>-</v>
          </cell>
          <cell r="AI211" t="str">
            <v>-</v>
          </cell>
          <cell r="AP211" t="str">
            <v>-</v>
          </cell>
          <cell r="AQ211" t="str">
            <v>-</v>
          </cell>
          <cell r="AR211" t="str">
            <v>-</v>
          </cell>
          <cell r="AS211" t="str">
            <v>-</v>
          </cell>
          <cell r="AZ211" t="str">
            <v>-</v>
          </cell>
          <cell r="BA211" t="str">
            <v>-</v>
          </cell>
          <cell r="BB211" t="str">
            <v>-</v>
          </cell>
          <cell r="BC211" t="str">
            <v>-</v>
          </cell>
        </row>
        <row r="212">
          <cell r="A212" t="str">
            <v>27-2</v>
          </cell>
          <cell r="B212">
            <v>27</v>
          </cell>
          <cell r="C212" t="str">
            <v>くらしの水</v>
          </cell>
          <cell r="D212">
            <v>2</v>
          </cell>
          <cell r="E212" t="str">
            <v>大雨が降っても、身近な地域で浸水の被害は起こっていない。</v>
          </cell>
          <cell r="F212">
            <v>228</v>
          </cell>
          <cell r="G212">
            <v>206</v>
          </cell>
          <cell r="H212">
            <v>69</v>
          </cell>
          <cell r="I212">
            <v>51</v>
          </cell>
          <cell r="J212">
            <v>29</v>
          </cell>
          <cell r="K212">
            <v>12</v>
          </cell>
          <cell r="L212">
            <v>595</v>
          </cell>
          <cell r="M212">
            <v>583</v>
          </cell>
          <cell r="N212">
            <v>0.94854202401372212</v>
          </cell>
          <cell r="O212" t="str">
            <v>a</v>
          </cell>
          <cell r="V212" t="str">
            <v>-</v>
          </cell>
          <cell r="W212" t="str">
            <v>-</v>
          </cell>
          <cell r="X212" t="str">
            <v>-</v>
          </cell>
          <cell r="Y212" t="str">
            <v>-</v>
          </cell>
          <cell r="AF212" t="str">
            <v>-</v>
          </cell>
          <cell r="AG212" t="str">
            <v>-</v>
          </cell>
          <cell r="AH212" t="str">
            <v>-</v>
          </cell>
          <cell r="AI212" t="str">
            <v>-</v>
          </cell>
          <cell r="AP212" t="str">
            <v>-</v>
          </cell>
          <cell r="AQ212" t="str">
            <v>-</v>
          </cell>
          <cell r="AR212" t="str">
            <v>-</v>
          </cell>
          <cell r="AS212" t="str">
            <v>-</v>
          </cell>
          <cell r="AZ212" t="str">
            <v>-</v>
          </cell>
          <cell r="BA212" t="str">
            <v>-</v>
          </cell>
          <cell r="BB212" t="str">
            <v>-</v>
          </cell>
          <cell r="BC212" t="str">
            <v>-</v>
          </cell>
        </row>
        <row r="213">
          <cell r="A213" t="str">
            <v>27-3</v>
          </cell>
          <cell r="B213">
            <v>27</v>
          </cell>
          <cell r="C213" t="str">
            <v>くらしの水</v>
          </cell>
          <cell r="D213">
            <v>3</v>
          </cell>
          <cell r="E213" t="str">
            <v>水や水辺環境が大切にされるなど、水と共に生きる意識が高まっている。</v>
          </cell>
          <cell r="F213">
            <v>61</v>
          </cell>
          <cell r="G213">
            <v>195</v>
          </cell>
          <cell r="H213">
            <v>201</v>
          </cell>
          <cell r="I213">
            <v>91</v>
          </cell>
          <cell r="J213">
            <v>22</v>
          </cell>
          <cell r="K213">
            <v>18</v>
          </cell>
          <cell r="L213">
            <v>588</v>
          </cell>
          <cell r="M213">
            <v>570</v>
          </cell>
          <cell r="N213">
            <v>0.31929824561403508</v>
          </cell>
          <cell r="O213" t="str">
            <v>b</v>
          </cell>
          <cell r="V213" t="str">
            <v>-</v>
          </cell>
          <cell r="W213" t="str">
            <v>-</v>
          </cell>
          <cell r="X213" t="str">
            <v>-</v>
          </cell>
          <cell r="Y213" t="str">
            <v>-</v>
          </cell>
          <cell r="AF213" t="str">
            <v>-</v>
          </cell>
          <cell r="AG213" t="str">
            <v>-</v>
          </cell>
          <cell r="AH213" t="str">
            <v>-</v>
          </cell>
          <cell r="AI213" t="str">
            <v>-</v>
          </cell>
          <cell r="AP213" t="str">
            <v>-</v>
          </cell>
          <cell r="AQ213" t="str">
            <v>-</v>
          </cell>
          <cell r="AR213" t="str">
            <v>-</v>
          </cell>
          <cell r="AS213" t="str">
            <v>-</v>
          </cell>
          <cell r="AZ213" t="str">
            <v>-</v>
          </cell>
          <cell r="BA213" t="str">
            <v>-</v>
          </cell>
          <cell r="BB213" t="str">
            <v>-</v>
          </cell>
          <cell r="BC213" t="str">
            <v>-</v>
          </cell>
        </row>
        <row r="214">
          <cell r="A214" t="str">
            <v>27-4</v>
          </cell>
          <cell r="B214">
            <v>27</v>
          </cell>
          <cell r="C214" t="str">
            <v>くらしの水</v>
          </cell>
          <cell r="D214">
            <v>4</v>
          </cell>
          <cell r="E214" t="str">
            <v>上下水道は便利で市民の役に立っている。</v>
          </cell>
          <cell r="F214">
            <v>256</v>
          </cell>
          <cell r="G214">
            <v>226</v>
          </cell>
          <cell r="H214">
            <v>77</v>
          </cell>
          <cell r="I214">
            <v>13</v>
          </cell>
          <cell r="J214">
            <v>7</v>
          </cell>
          <cell r="K214">
            <v>9</v>
          </cell>
          <cell r="L214">
            <v>588</v>
          </cell>
          <cell r="M214">
            <v>579</v>
          </cell>
          <cell r="N214">
            <v>1.2279792746113989</v>
          </cell>
          <cell r="O214" t="str">
            <v>a</v>
          </cell>
          <cell r="V214" t="str">
            <v>-</v>
          </cell>
          <cell r="W214" t="str">
            <v>-</v>
          </cell>
          <cell r="X214" t="str">
            <v>-</v>
          </cell>
          <cell r="Y214" t="str">
            <v>-</v>
          </cell>
          <cell r="AF214" t="str">
            <v>-</v>
          </cell>
          <cell r="AG214" t="str">
            <v>-</v>
          </cell>
          <cell r="AH214" t="str">
            <v>-</v>
          </cell>
          <cell r="AI214" t="str">
            <v>-</v>
          </cell>
          <cell r="AP214" t="str">
            <v>-</v>
          </cell>
          <cell r="AQ214" t="str">
            <v>-</v>
          </cell>
          <cell r="AR214" t="str">
            <v>-</v>
          </cell>
          <cell r="AS214" t="str">
            <v>-</v>
          </cell>
          <cell r="AZ214" t="str">
            <v>-</v>
          </cell>
          <cell r="BA214" t="str">
            <v>-</v>
          </cell>
          <cell r="BB214" t="str">
            <v>-</v>
          </cell>
          <cell r="BC214" t="str">
            <v>-</v>
          </cell>
        </row>
        <row r="215">
          <cell r="A215" t="str">
            <v>27-5</v>
          </cell>
          <cell r="B215">
            <v>27</v>
          </cell>
          <cell r="C215" t="str">
            <v>くらしの水</v>
          </cell>
          <cell r="D215">
            <v>5</v>
          </cell>
          <cell r="E215" t="str">
            <v>上下水道は、経営が安定しており、将来も安心して使い続けることができる。</v>
          </cell>
          <cell r="F215">
            <v>188</v>
          </cell>
          <cell r="G215">
            <v>213</v>
          </cell>
          <cell r="H215">
            <v>132</v>
          </cell>
          <cell r="I215">
            <v>32</v>
          </cell>
          <cell r="J215">
            <v>15</v>
          </cell>
          <cell r="K215">
            <v>15</v>
          </cell>
          <cell r="L215">
            <v>595</v>
          </cell>
          <cell r="M215">
            <v>580</v>
          </cell>
          <cell r="N215">
            <v>0.9086206896551724</v>
          </cell>
          <cell r="O215" t="str">
            <v>a</v>
          </cell>
          <cell r="V215" t="str">
            <v>-</v>
          </cell>
          <cell r="W215" t="str">
            <v>-</v>
          </cell>
          <cell r="X215" t="str">
            <v>-</v>
          </cell>
          <cell r="Y215" t="str">
            <v>-</v>
          </cell>
          <cell r="AF215" t="str">
            <v>-</v>
          </cell>
          <cell r="AG215" t="str">
            <v>-</v>
          </cell>
          <cell r="AH215" t="str">
            <v>-</v>
          </cell>
          <cell r="AI215" t="str">
            <v>-</v>
          </cell>
          <cell r="AP215" t="str">
            <v>-</v>
          </cell>
          <cell r="AQ215" t="str">
            <v>-</v>
          </cell>
          <cell r="AR215" t="str">
            <v>-</v>
          </cell>
          <cell r="AS215" t="str">
            <v>-</v>
          </cell>
          <cell r="AZ215" t="str">
            <v>-</v>
          </cell>
          <cell r="BA215" t="str">
            <v>-</v>
          </cell>
          <cell r="BB215" t="str">
            <v>-</v>
          </cell>
          <cell r="BC215" t="str">
            <v>-</v>
          </cell>
        </row>
        <row r="216">
          <cell r="A216" t="str">
            <v>27-6</v>
          </cell>
          <cell r="B216">
            <v>27</v>
          </cell>
          <cell r="C216" t="str">
            <v>くらしの水</v>
          </cell>
          <cell r="D216">
            <v>6</v>
          </cell>
          <cell r="E216" t="str">
            <v>-</v>
          </cell>
          <cell r="L216" t="str">
            <v>-</v>
          </cell>
          <cell r="M216" t="str">
            <v>-</v>
          </cell>
          <cell r="N216" t="str">
            <v>-</v>
          </cell>
          <cell r="O216" t="str">
            <v>-</v>
          </cell>
          <cell r="V216" t="str">
            <v>-</v>
          </cell>
          <cell r="W216" t="str">
            <v>-</v>
          </cell>
          <cell r="X216" t="str">
            <v>-</v>
          </cell>
          <cell r="Y216" t="str">
            <v>-</v>
          </cell>
          <cell r="AF216" t="str">
            <v>-</v>
          </cell>
          <cell r="AG216" t="str">
            <v>-</v>
          </cell>
          <cell r="AH216" t="str">
            <v>-</v>
          </cell>
          <cell r="AI216" t="str">
            <v>-</v>
          </cell>
          <cell r="AP216" t="str">
            <v>-</v>
          </cell>
          <cell r="AQ216" t="str">
            <v>-</v>
          </cell>
          <cell r="AR216" t="str">
            <v>-</v>
          </cell>
          <cell r="AS216" t="str">
            <v>-</v>
          </cell>
          <cell r="AZ216" t="str">
            <v>-</v>
          </cell>
          <cell r="BA216" t="str">
            <v>-</v>
          </cell>
          <cell r="BB216" t="str">
            <v>-</v>
          </cell>
          <cell r="BC216" t="str">
            <v>-</v>
          </cell>
        </row>
        <row r="217">
          <cell r="A217" t="str">
            <v>27-7</v>
          </cell>
          <cell r="B217">
            <v>27</v>
          </cell>
          <cell r="C217" t="str">
            <v>くらしの水</v>
          </cell>
          <cell r="D217">
            <v>7</v>
          </cell>
          <cell r="E217" t="str">
            <v>-</v>
          </cell>
          <cell r="L217" t="str">
            <v>-</v>
          </cell>
          <cell r="M217" t="str">
            <v>-</v>
          </cell>
          <cell r="N217" t="str">
            <v>-</v>
          </cell>
          <cell r="O217" t="str">
            <v>-</v>
          </cell>
          <cell r="V217" t="str">
            <v>-</v>
          </cell>
          <cell r="W217" t="str">
            <v>-</v>
          </cell>
          <cell r="X217" t="str">
            <v>-</v>
          </cell>
          <cell r="Y217" t="str">
            <v>-</v>
          </cell>
          <cell r="AF217" t="str">
            <v>-</v>
          </cell>
          <cell r="AG217" t="str">
            <v>-</v>
          </cell>
          <cell r="AH217" t="str">
            <v>-</v>
          </cell>
          <cell r="AI217" t="str">
            <v>-</v>
          </cell>
          <cell r="AP217" t="str">
            <v>-</v>
          </cell>
          <cell r="AQ217" t="str">
            <v>-</v>
          </cell>
          <cell r="AR217" t="str">
            <v>-</v>
          </cell>
          <cell r="AS217" t="str">
            <v>-</v>
          </cell>
          <cell r="AZ217" t="str">
            <v>-</v>
          </cell>
          <cell r="BA217" t="str">
            <v>-</v>
          </cell>
          <cell r="BB217" t="str">
            <v>-</v>
          </cell>
          <cell r="BC217" t="str">
            <v>-</v>
          </cell>
        </row>
        <row r="218">
          <cell r="A218" t="str">
            <v>27-8</v>
          </cell>
          <cell r="B218">
            <v>27</v>
          </cell>
          <cell r="C218" t="str">
            <v>くらしの水</v>
          </cell>
          <cell r="D218">
            <v>8</v>
          </cell>
          <cell r="E218" t="str">
            <v>-</v>
          </cell>
          <cell r="L218" t="str">
            <v>-</v>
          </cell>
          <cell r="M218" t="str">
            <v>-</v>
          </cell>
          <cell r="N218" t="str">
            <v>-</v>
          </cell>
          <cell r="O218" t="str">
            <v>-</v>
          </cell>
          <cell r="V218" t="str">
            <v>-</v>
          </cell>
          <cell r="W218" t="str">
            <v>-</v>
          </cell>
          <cell r="X218" t="str">
            <v>-</v>
          </cell>
          <cell r="Y218" t="str">
            <v>-</v>
          </cell>
          <cell r="AF218" t="str">
            <v>-</v>
          </cell>
          <cell r="AG218" t="str">
            <v>-</v>
          </cell>
          <cell r="AH218" t="str">
            <v>-</v>
          </cell>
          <cell r="AI218" t="str">
            <v>-</v>
          </cell>
          <cell r="AP218" t="str">
            <v>-</v>
          </cell>
          <cell r="AQ218" t="str">
            <v>-</v>
          </cell>
          <cell r="AR218" t="str">
            <v>-</v>
          </cell>
          <cell r="AS218" t="str">
            <v>-</v>
          </cell>
          <cell r="AZ218" t="str">
            <v>-</v>
          </cell>
          <cell r="BA218" t="str">
            <v>-</v>
          </cell>
          <cell r="BB218" t="str">
            <v>-</v>
          </cell>
          <cell r="BC218" t="str">
            <v>-</v>
          </cell>
        </row>
        <row r="223">
          <cell r="D223">
            <v>1</v>
          </cell>
          <cell r="E223" t="str">
            <v>環境</v>
          </cell>
          <cell r="F223">
            <v>6</v>
          </cell>
          <cell r="G223">
            <v>0.90438596491228074</v>
          </cell>
          <cell r="H223" t="str">
            <v>-</v>
          </cell>
          <cell r="I223" t="str">
            <v>-</v>
          </cell>
          <cell r="J223" t="str">
            <v>-</v>
          </cell>
          <cell r="K223" t="str">
            <v>-</v>
          </cell>
          <cell r="L223" t="str">
            <v>-</v>
          </cell>
          <cell r="M223" t="str">
            <v>-</v>
          </cell>
          <cell r="N223" t="str">
            <v>-</v>
          </cell>
          <cell r="O223" t="str">
            <v>-</v>
          </cell>
        </row>
        <row r="224">
          <cell r="D224">
            <v>2</v>
          </cell>
          <cell r="E224" t="str">
            <v>人権・男女共同参画</v>
          </cell>
          <cell r="F224">
            <v>24</v>
          </cell>
          <cell r="G224">
            <v>0.70504871567759075</v>
          </cell>
          <cell r="H224" t="str">
            <v>-</v>
          </cell>
          <cell r="I224" t="str">
            <v>-</v>
          </cell>
          <cell r="J224" t="str">
            <v>-</v>
          </cell>
          <cell r="K224" t="str">
            <v>-</v>
          </cell>
          <cell r="L224" t="str">
            <v>-</v>
          </cell>
          <cell r="M224" t="str">
            <v>-</v>
          </cell>
          <cell r="N224" t="str">
            <v>-</v>
          </cell>
          <cell r="O224" t="str">
            <v>-</v>
          </cell>
        </row>
        <row r="225">
          <cell r="D225">
            <v>3</v>
          </cell>
          <cell r="E225" t="str">
            <v>市民生活とコミュニティ</v>
          </cell>
          <cell r="F225">
            <v>25</v>
          </cell>
          <cell r="G225">
            <v>0.69326241134751776</v>
          </cell>
          <cell r="H225" t="str">
            <v>-</v>
          </cell>
          <cell r="I225" t="str">
            <v>-</v>
          </cell>
          <cell r="J225" t="str">
            <v>-</v>
          </cell>
          <cell r="K225" t="str">
            <v>-</v>
          </cell>
          <cell r="L225" t="str">
            <v>-</v>
          </cell>
          <cell r="M225" t="str">
            <v>-</v>
          </cell>
          <cell r="N225" t="str">
            <v>-</v>
          </cell>
          <cell r="O225" t="str">
            <v>-</v>
          </cell>
        </row>
        <row r="226">
          <cell r="D226">
            <v>4</v>
          </cell>
          <cell r="E226" t="str">
            <v>市民生活の安全</v>
          </cell>
          <cell r="F226">
            <v>5</v>
          </cell>
          <cell r="G226">
            <v>0.91044776119402981</v>
          </cell>
          <cell r="H226" t="str">
            <v>-</v>
          </cell>
          <cell r="I226" t="str">
            <v>-</v>
          </cell>
          <cell r="J226" t="str">
            <v>-</v>
          </cell>
          <cell r="K226" t="str">
            <v>-</v>
          </cell>
          <cell r="L226" t="str">
            <v>-</v>
          </cell>
          <cell r="M226" t="str">
            <v>-</v>
          </cell>
          <cell r="N226" t="str">
            <v>-</v>
          </cell>
          <cell r="O226" t="str">
            <v>-</v>
          </cell>
        </row>
        <row r="227">
          <cell r="D227">
            <v>5</v>
          </cell>
          <cell r="E227" t="str">
            <v>文化</v>
          </cell>
          <cell r="F227">
            <v>21</v>
          </cell>
          <cell r="G227">
            <v>0.72123893805309736</v>
          </cell>
          <cell r="H227" t="str">
            <v>-</v>
          </cell>
          <cell r="I227" t="str">
            <v>-</v>
          </cell>
          <cell r="J227" t="str">
            <v>-</v>
          </cell>
          <cell r="K227" t="str">
            <v>-</v>
          </cell>
          <cell r="L227" t="str">
            <v>-</v>
          </cell>
          <cell r="M227" t="str">
            <v>-</v>
          </cell>
          <cell r="N227" t="str">
            <v>-</v>
          </cell>
          <cell r="O227" t="str">
            <v>-</v>
          </cell>
        </row>
        <row r="228">
          <cell r="D228">
            <v>6</v>
          </cell>
          <cell r="E228" t="str">
            <v>スポーツ</v>
          </cell>
          <cell r="F228">
            <v>27</v>
          </cell>
          <cell r="G228">
            <v>0.55830388692579502</v>
          </cell>
          <cell r="H228" t="str">
            <v>-</v>
          </cell>
          <cell r="I228" t="str">
            <v>-</v>
          </cell>
          <cell r="J228" t="str">
            <v>-</v>
          </cell>
          <cell r="K228" t="str">
            <v>-</v>
          </cell>
          <cell r="L228" t="str">
            <v>-</v>
          </cell>
          <cell r="M228" t="str">
            <v>-</v>
          </cell>
          <cell r="N228" t="str">
            <v>-</v>
          </cell>
          <cell r="O228" t="str">
            <v>-</v>
          </cell>
        </row>
        <row r="229">
          <cell r="D229">
            <v>7</v>
          </cell>
          <cell r="E229" t="str">
            <v>産業・商業</v>
          </cell>
          <cell r="F229">
            <v>11</v>
          </cell>
          <cell r="G229">
            <v>0.83805309734513278</v>
          </cell>
          <cell r="H229" t="str">
            <v>-</v>
          </cell>
          <cell r="I229" t="str">
            <v>-</v>
          </cell>
          <cell r="J229" t="str">
            <v>-</v>
          </cell>
          <cell r="K229" t="str">
            <v>-</v>
          </cell>
          <cell r="L229" t="str">
            <v>-</v>
          </cell>
          <cell r="M229" t="str">
            <v>-</v>
          </cell>
          <cell r="N229" t="str">
            <v>-</v>
          </cell>
          <cell r="O229" t="str">
            <v>-</v>
          </cell>
        </row>
        <row r="230">
          <cell r="D230">
            <v>8</v>
          </cell>
          <cell r="E230" t="str">
            <v>観光</v>
          </cell>
          <cell r="F230">
            <v>18</v>
          </cell>
          <cell r="G230">
            <v>0.7330396475770925</v>
          </cell>
          <cell r="H230" t="str">
            <v>-</v>
          </cell>
          <cell r="I230" t="str">
            <v>-</v>
          </cell>
          <cell r="J230" t="str">
            <v>-</v>
          </cell>
          <cell r="K230" t="str">
            <v>-</v>
          </cell>
          <cell r="L230" t="str">
            <v>-</v>
          </cell>
          <cell r="M230" t="str">
            <v>-</v>
          </cell>
          <cell r="N230" t="str">
            <v>-</v>
          </cell>
          <cell r="O230" t="str">
            <v>-</v>
          </cell>
        </row>
        <row r="231">
          <cell r="D231">
            <v>9</v>
          </cell>
          <cell r="E231" t="str">
            <v>農林業</v>
          </cell>
          <cell r="F231">
            <v>19</v>
          </cell>
          <cell r="G231">
            <v>0.72711111111111115</v>
          </cell>
          <cell r="H231" t="str">
            <v>-</v>
          </cell>
          <cell r="I231" t="str">
            <v>-</v>
          </cell>
          <cell r="J231" t="str">
            <v>-</v>
          </cell>
          <cell r="K231" t="str">
            <v>-</v>
          </cell>
          <cell r="L231" t="str">
            <v>-</v>
          </cell>
          <cell r="M231" t="str">
            <v>-</v>
          </cell>
          <cell r="N231" t="str">
            <v>-</v>
          </cell>
          <cell r="O231" t="str">
            <v>-</v>
          </cell>
        </row>
        <row r="232">
          <cell r="D232">
            <v>10</v>
          </cell>
          <cell r="E232" t="str">
            <v>大学</v>
          </cell>
          <cell r="F232">
            <v>22</v>
          </cell>
          <cell r="G232">
            <v>0.71833480956598761</v>
          </cell>
          <cell r="H232" t="str">
            <v>-</v>
          </cell>
          <cell r="I232" t="str">
            <v>-</v>
          </cell>
          <cell r="J232" t="str">
            <v>-</v>
          </cell>
          <cell r="K232" t="str">
            <v>-</v>
          </cell>
          <cell r="L232" t="str">
            <v>-</v>
          </cell>
          <cell r="M232" t="str">
            <v>-</v>
          </cell>
          <cell r="N232" t="str">
            <v>-</v>
          </cell>
          <cell r="O232" t="str">
            <v>-</v>
          </cell>
        </row>
        <row r="233">
          <cell r="D233">
            <v>11</v>
          </cell>
          <cell r="E233" t="str">
            <v>国際</v>
          </cell>
          <cell r="F233">
            <v>26</v>
          </cell>
          <cell r="G233">
            <v>0.66341030195381878</v>
          </cell>
          <cell r="H233" t="str">
            <v>-</v>
          </cell>
          <cell r="I233" t="str">
            <v>-</v>
          </cell>
          <cell r="J233" t="str">
            <v>-</v>
          </cell>
          <cell r="K233" t="str">
            <v>-</v>
          </cell>
          <cell r="L233" t="str">
            <v>-</v>
          </cell>
          <cell r="M233" t="str">
            <v>-</v>
          </cell>
          <cell r="N233" t="str">
            <v>-</v>
          </cell>
          <cell r="O233" t="str">
            <v>-</v>
          </cell>
        </row>
        <row r="234">
          <cell r="D234">
            <v>12</v>
          </cell>
          <cell r="E234" t="str">
            <v>子ども・若者支援</v>
          </cell>
          <cell r="F234">
            <v>7</v>
          </cell>
          <cell r="G234">
            <v>0.90274093722369586</v>
          </cell>
          <cell r="H234" t="str">
            <v>-</v>
          </cell>
          <cell r="I234" t="str">
            <v>-</v>
          </cell>
          <cell r="J234" t="str">
            <v>-</v>
          </cell>
          <cell r="K234" t="str">
            <v>-</v>
          </cell>
          <cell r="L234" t="str">
            <v>-</v>
          </cell>
          <cell r="M234" t="str">
            <v>-</v>
          </cell>
          <cell r="N234" t="str">
            <v>-</v>
          </cell>
          <cell r="O234" t="str">
            <v>-</v>
          </cell>
        </row>
        <row r="235">
          <cell r="D235">
            <v>13</v>
          </cell>
          <cell r="E235" t="str">
            <v>障害者福祉</v>
          </cell>
          <cell r="F235">
            <v>12</v>
          </cell>
          <cell r="G235">
            <v>0.83421985815602839</v>
          </cell>
          <cell r="H235" t="str">
            <v>-</v>
          </cell>
          <cell r="I235" t="str">
            <v>-</v>
          </cell>
          <cell r="J235" t="str">
            <v>-</v>
          </cell>
          <cell r="K235" t="str">
            <v>-</v>
          </cell>
          <cell r="L235" t="str">
            <v>-</v>
          </cell>
          <cell r="M235" t="str">
            <v>-</v>
          </cell>
          <cell r="N235" t="str">
            <v>-</v>
          </cell>
          <cell r="O235" t="str">
            <v>-</v>
          </cell>
        </row>
        <row r="236">
          <cell r="D236">
            <v>14</v>
          </cell>
          <cell r="E236" t="str">
            <v>地域福祉</v>
          </cell>
          <cell r="F236">
            <v>10</v>
          </cell>
          <cell r="G236">
            <v>0.84191829484902314</v>
          </cell>
          <cell r="H236" t="str">
            <v>-</v>
          </cell>
          <cell r="I236" t="str">
            <v>-</v>
          </cell>
          <cell r="J236" t="str">
            <v>-</v>
          </cell>
          <cell r="K236" t="str">
            <v>-</v>
          </cell>
          <cell r="L236" t="str">
            <v>-</v>
          </cell>
          <cell r="M236" t="str">
            <v>-</v>
          </cell>
          <cell r="N236" t="str">
            <v>-</v>
          </cell>
          <cell r="O236" t="str">
            <v>-</v>
          </cell>
        </row>
        <row r="237">
          <cell r="D237">
            <v>15</v>
          </cell>
          <cell r="E237" t="str">
            <v>健康長寿</v>
          </cell>
          <cell r="F237">
            <v>15</v>
          </cell>
          <cell r="G237">
            <v>0.78546099290780147</v>
          </cell>
          <cell r="H237" t="str">
            <v>-</v>
          </cell>
          <cell r="I237" t="str">
            <v>-</v>
          </cell>
          <cell r="J237" t="str">
            <v>-</v>
          </cell>
          <cell r="K237" t="str">
            <v>-</v>
          </cell>
          <cell r="L237" t="str">
            <v>-</v>
          </cell>
          <cell r="M237" t="str">
            <v>-</v>
          </cell>
          <cell r="N237" t="str">
            <v>-</v>
          </cell>
          <cell r="O237" t="str">
            <v>-</v>
          </cell>
        </row>
        <row r="238">
          <cell r="D238">
            <v>16</v>
          </cell>
          <cell r="E238" t="str">
            <v>保健衛生・医療</v>
          </cell>
          <cell r="F238">
            <v>3</v>
          </cell>
          <cell r="G238">
            <v>0.94019349164467902</v>
          </cell>
          <cell r="H238" t="str">
            <v>-</v>
          </cell>
          <cell r="I238" t="str">
            <v>-</v>
          </cell>
          <cell r="J238" t="str">
            <v>-</v>
          </cell>
          <cell r="K238" t="str">
            <v>-</v>
          </cell>
          <cell r="L238" t="str">
            <v>-</v>
          </cell>
          <cell r="M238" t="str">
            <v>-</v>
          </cell>
          <cell r="N238" t="str">
            <v>-</v>
          </cell>
          <cell r="O238" t="str">
            <v>-</v>
          </cell>
        </row>
        <row r="239">
          <cell r="D239">
            <v>17</v>
          </cell>
          <cell r="E239" t="str">
            <v>学校教育</v>
          </cell>
          <cell r="F239">
            <v>9</v>
          </cell>
          <cell r="G239">
            <v>0.8821966341895483</v>
          </cell>
          <cell r="H239" t="str">
            <v>-</v>
          </cell>
          <cell r="I239" t="str">
            <v>-</v>
          </cell>
          <cell r="J239" t="str">
            <v>-</v>
          </cell>
          <cell r="K239" t="str">
            <v>-</v>
          </cell>
          <cell r="L239" t="str">
            <v>-</v>
          </cell>
          <cell r="M239" t="str">
            <v>-</v>
          </cell>
          <cell r="N239" t="str">
            <v>-</v>
          </cell>
          <cell r="O239" t="str">
            <v>-</v>
          </cell>
        </row>
        <row r="240">
          <cell r="D240">
            <v>18</v>
          </cell>
          <cell r="E240" t="str">
            <v>生涯学習</v>
          </cell>
          <cell r="F240">
            <v>16</v>
          </cell>
          <cell r="G240">
            <v>0.75066312997347484</v>
          </cell>
          <cell r="H240" t="str">
            <v>-</v>
          </cell>
          <cell r="I240" t="str">
            <v>-</v>
          </cell>
          <cell r="J240" t="str">
            <v>-</v>
          </cell>
          <cell r="K240" t="str">
            <v>-</v>
          </cell>
          <cell r="L240" t="str">
            <v>-</v>
          </cell>
          <cell r="M240" t="str">
            <v>-</v>
          </cell>
          <cell r="N240" t="str">
            <v>-</v>
          </cell>
          <cell r="O240" t="str">
            <v>-</v>
          </cell>
        </row>
        <row r="241">
          <cell r="D241">
            <v>19</v>
          </cell>
          <cell r="E241" t="str">
            <v>危機管理・防災・減災</v>
          </cell>
          <cell r="F241">
            <v>4</v>
          </cell>
          <cell r="G241">
            <v>0.93397887323943662</v>
          </cell>
          <cell r="H241" t="str">
            <v>-</v>
          </cell>
          <cell r="I241" t="str">
            <v>-</v>
          </cell>
          <cell r="J241" t="str">
            <v>-</v>
          </cell>
          <cell r="K241" t="str">
            <v>-</v>
          </cell>
          <cell r="L241" t="str">
            <v>-</v>
          </cell>
          <cell r="M241" t="str">
            <v>-</v>
          </cell>
          <cell r="N241" t="str">
            <v>-</v>
          </cell>
          <cell r="O241" t="str">
            <v>-</v>
          </cell>
        </row>
        <row r="242">
          <cell r="D242">
            <v>20</v>
          </cell>
          <cell r="E242" t="str">
            <v>歩くまち</v>
          </cell>
          <cell r="F242">
            <v>17</v>
          </cell>
          <cell r="G242">
            <v>0.74600355239786853</v>
          </cell>
          <cell r="H242" t="str">
            <v>-</v>
          </cell>
          <cell r="I242" t="str">
            <v>-</v>
          </cell>
          <cell r="J242" t="str">
            <v>-</v>
          </cell>
          <cell r="K242" t="str">
            <v>-</v>
          </cell>
          <cell r="L242" t="str">
            <v>-</v>
          </cell>
          <cell r="M242" t="str">
            <v>-</v>
          </cell>
          <cell r="N242" t="str">
            <v>-</v>
          </cell>
          <cell r="O242" t="str">
            <v>-</v>
          </cell>
        </row>
        <row r="243">
          <cell r="D243">
            <v>21</v>
          </cell>
          <cell r="E243" t="str">
            <v>土地・空間利用と都市機能配置</v>
          </cell>
          <cell r="F243">
            <v>23</v>
          </cell>
          <cell r="G243">
            <v>0.70567056705670572</v>
          </cell>
          <cell r="H243" t="str">
            <v>-</v>
          </cell>
          <cell r="I243" t="str">
            <v>-</v>
          </cell>
          <cell r="J243" t="str">
            <v>-</v>
          </cell>
          <cell r="K243" t="str">
            <v>-</v>
          </cell>
          <cell r="L243" t="str">
            <v>-</v>
          </cell>
          <cell r="M243" t="str">
            <v>-</v>
          </cell>
          <cell r="N243" t="str">
            <v>-</v>
          </cell>
          <cell r="O243" t="str">
            <v>-</v>
          </cell>
        </row>
        <row r="244">
          <cell r="D244">
            <v>22</v>
          </cell>
          <cell r="E244" t="str">
            <v>景観</v>
          </cell>
          <cell r="F244">
            <v>13</v>
          </cell>
          <cell r="G244">
            <v>0.79929577464788737</v>
          </cell>
          <cell r="H244" t="str">
            <v>-</v>
          </cell>
          <cell r="I244" t="str">
            <v>-</v>
          </cell>
          <cell r="J244" t="str">
            <v>-</v>
          </cell>
          <cell r="K244" t="str">
            <v>-</v>
          </cell>
          <cell r="L244" t="str">
            <v>-</v>
          </cell>
          <cell r="M244" t="str">
            <v>-</v>
          </cell>
          <cell r="N244" t="str">
            <v>-</v>
          </cell>
          <cell r="O244" t="str">
            <v>-</v>
          </cell>
        </row>
        <row r="245">
          <cell r="D245">
            <v>23</v>
          </cell>
          <cell r="E245" t="str">
            <v>建築物</v>
          </cell>
          <cell r="F245">
            <v>20</v>
          </cell>
          <cell r="G245">
            <v>0.72573463935886018</v>
          </cell>
          <cell r="H245" t="str">
            <v>-</v>
          </cell>
          <cell r="I245" t="str">
            <v>-</v>
          </cell>
          <cell r="J245" t="str">
            <v>-</v>
          </cell>
          <cell r="K245" t="str">
            <v>-</v>
          </cell>
          <cell r="L245" t="str">
            <v>-</v>
          </cell>
          <cell r="M245" t="str">
            <v>-</v>
          </cell>
          <cell r="N245" t="str">
            <v>-</v>
          </cell>
          <cell r="O245" t="str">
            <v>-</v>
          </cell>
        </row>
        <row r="246">
          <cell r="D246">
            <v>24</v>
          </cell>
          <cell r="E246" t="str">
            <v>住宅</v>
          </cell>
          <cell r="F246">
            <v>14</v>
          </cell>
          <cell r="G246">
            <v>0.79928635147190008</v>
          </cell>
          <cell r="H246" t="str">
            <v>-</v>
          </cell>
          <cell r="I246" t="str">
            <v>-</v>
          </cell>
          <cell r="J246" t="str">
            <v>-</v>
          </cell>
          <cell r="K246" t="str">
            <v>-</v>
          </cell>
          <cell r="L246" t="str">
            <v>-</v>
          </cell>
          <cell r="M246" t="str">
            <v>-</v>
          </cell>
          <cell r="N246" t="str">
            <v>-</v>
          </cell>
          <cell r="O246" t="str">
            <v>-</v>
          </cell>
        </row>
        <row r="247">
          <cell r="D247">
            <v>25</v>
          </cell>
          <cell r="E247" t="str">
            <v>道と公園・緑</v>
          </cell>
          <cell r="F247">
            <v>8</v>
          </cell>
          <cell r="G247">
            <v>0.89594356261022923</v>
          </cell>
          <cell r="H247" t="str">
            <v>-</v>
          </cell>
          <cell r="I247" t="str">
            <v>-</v>
          </cell>
          <cell r="J247" t="str">
            <v>-</v>
          </cell>
          <cell r="K247" t="str">
            <v>-</v>
          </cell>
          <cell r="L247" t="str">
            <v>-</v>
          </cell>
          <cell r="M247" t="str">
            <v>-</v>
          </cell>
          <cell r="N247" t="str">
            <v>-</v>
          </cell>
          <cell r="O247" t="str">
            <v>-</v>
          </cell>
        </row>
        <row r="248">
          <cell r="D248">
            <v>26</v>
          </cell>
          <cell r="E248" t="str">
            <v>消防・救急</v>
          </cell>
          <cell r="F248">
            <v>1</v>
          </cell>
          <cell r="G248">
            <v>0.94732221246707637</v>
          </cell>
          <cell r="H248" t="str">
            <v>-</v>
          </cell>
          <cell r="I248" t="str">
            <v>-</v>
          </cell>
          <cell r="J248" t="str">
            <v>-</v>
          </cell>
          <cell r="K248" t="str">
            <v>-</v>
          </cell>
          <cell r="L248" t="str">
            <v>-</v>
          </cell>
          <cell r="M248" t="str">
            <v>-</v>
          </cell>
          <cell r="N248" t="str">
            <v>-</v>
          </cell>
          <cell r="O248" t="str">
            <v>-</v>
          </cell>
        </row>
        <row r="249">
          <cell r="D249">
            <v>27</v>
          </cell>
          <cell r="E249" t="str">
            <v>くらしの水</v>
          </cell>
          <cell r="F249">
            <v>2</v>
          </cell>
          <cell r="G249">
            <v>0.94561403508771935</v>
          </cell>
          <cell r="H249" t="str">
            <v>-</v>
          </cell>
          <cell r="I249" t="str">
            <v>-</v>
          </cell>
          <cell r="J249" t="str">
            <v>-</v>
          </cell>
          <cell r="K249" t="str">
            <v>-</v>
          </cell>
          <cell r="L249" t="str">
            <v>-</v>
          </cell>
          <cell r="M249" t="str">
            <v>-</v>
          </cell>
          <cell r="N249" t="str">
            <v>-</v>
          </cell>
          <cell r="O249" t="str">
            <v>-</v>
          </cell>
        </row>
      </sheetData>
      <sheetData sheetId="8"/>
      <sheetData sheetId="9"/>
      <sheetData sheetId="10"/>
      <sheetData sheetId="11"/>
      <sheetData sheetId="12">
        <row r="5">
          <cell r="B5" t="str">
            <v>客観指標</v>
          </cell>
        </row>
      </sheetData>
      <sheetData sheetId="13">
        <row r="1">
          <cell r="A1" t="str">
            <v>-</v>
          </cell>
          <cell r="B1" t="str">
            <v>-</v>
          </cell>
        </row>
        <row r="2">
          <cell r="A2" t="str">
            <v>A</v>
          </cell>
          <cell r="B2" t="str">
            <v>政策の目的が十分に達成されている</v>
          </cell>
          <cell r="AC2" t="str">
            <v>aa客観指標</v>
          </cell>
          <cell r="AD2" t="str">
            <v>A</v>
          </cell>
        </row>
        <row r="3">
          <cell r="A3" t="str">
            <v>B</v>
          </cell>
          <cell r="B3" t="str">
            <v>政策の目的がかなり達成されている</v>
          </cell>
          <cell r="AC3" t="str">
            <v>aa市民実感</v>
          </cell>
          <cell r="AD3" t="str">
            <v>A</v>
          </cell>
        </row>
        <row r="4">
          <cell r="A4" t="str">
            <v>C</v>
          </cell>
          <cell r="B4" t="str">
            <v>政策の目的がそこそこ達成されている</v>
          </cell>
          <cell r="AC4" t="str">
            <v>ab客観指標</v>
          </cell>
          <cell r="AD4" t="str">
            <v>A</v>
          </cell>
        </row>
        <row r="5">
          <cell r="A5" t="str">
            <v>D</v>
          </cell>
          <cell r="B5" t="str">
            <v>政策の目的があまり達成されていない</v>
          </cell>
          <cell r="AC5" t="str">
            <v>ab市民実感</v>
          </cell>
          <cell r="AD5" t="str">
            <v>B</v>
          </cell>
        </row>
        <row r="6">
          <cell r="A6" t="str">
            <v>E</v>
          </cell>
          <cell r="B6" t="str">
            <v>政策の目的が達成されていない</v>
          </cell>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ow r="2">
          <cell r="O2" t="str">
            <v>評価</v>
          </cell>
        </row>
        <row r="3">
          <cell r="A3" t="str">
            <v>1-1</v>
          </cell>
          <cell r="B3">
            <v>1</v>
          </cell>
          <cell r="C3" t="str">
            <v>環境</v>
          </cell>
          <cell r="D3">
            <v>1</v>
          </cell>
          <cell r="E3" t="str">
            <v>環境に配慮した行動を実践する社会になってきている。</v>
          </cell>
          <cell r="F3">
            <v>44</v>
          </cell>
          <cell r="G3">
            <v>261</v>
          </cell>
          <cell r="H3">
            <v>158</v>
          </cell>
          <cell r="I3">
            <v>86</v>
          </cell>
          <cell r="J3">
            <v>38</v>
          </cell>
          <cell r="K3">
            <v>8</v>
          </cell>
          <cell r="L3">
            <v>595</v>
          </cell>
          <cell r="M3">
            <v>587</v>
          </cell>
          <cell r="N3">
            <v>0.31856899488926749</v>
          </cell>
          <cell r="O3" t="str">
            <v>b</v>
          </cell>
          <cell r="V3" t="str">
            <v>-</v>
          </cell>
          <cell r="W3" t="str">
            <v>-</v>
          </cell>
          <cell r="X3" t="str">
            <v>-</v>
          </cell>
          <cell r="Y3" t="str">
            <v>-</v>
          </cell>
          <cell r="AF3" t="str">
            <v>-</v>
          </cell>
          <cell r="AG3" t="str">
            <v>-</v>
          </cell>
          <cell r="AH3" t="str">
            <v>-</v>
          </cell>
          <cell r="AI3" t="str">
            <v>-</v>
          </cell>
          <cell r="AP3" t="str">
            <v>-</v>
          </cell>
          <cell r="AQ3" t="str">
            <v>-</v>
          </cell>
          <cell r="AR3" t="str">
            <v>-</v>
          </cell>
          <cell r="AS3" t="str">
            <v>-</v>
          </cell>
          <cell r="AZ3" t="str">
            <v>-</v>
          </cell>
          <cell r="BA3" t="str">
            <v>-</v>
          </cell>
          <cell r="BB3" t="str">
            <v>-</v>
          </cell>
          <cell r="BC3" t="str">
            <v>-</v>
          </cell>
        </row>
        <row r="4">
          <cell r="A4" t="str">
            <v>1-2</v>
          </cell>
          <cell r="B4">
            <v>1</v>
          </cell>
          <cell r="C4" t="str">
            <v>環境</v>
          </cell>
          <cell r="D4">
            <v>2</v>
          </cell>
          <cell r="E4" t="str">
            <v>様々な生き物が生息する良好な自然環境が保たれている。</v>
          </cell>
          <cell r="F4">
            <v>76</v>
          </cell>
          <cell r="G4">
            <v>197</v>
          </cell>
          <cell r="H4">
            <v>166</v>
          </cell>
          <cell r="I4">
            <v>118</v>
          </cell>
          <cell r="J4">
            <v>21</v>
          </cell>
          <cell r="K4">
            <v>10</v>
          </cell>
          <cell r="L4">
            <v>588</v>
          </cell>
          <cell r="M4">
            <v>578</v>
          </cell>
          <cell r="N4">
            <v>0.32698961937716264</v>
          </cell>
          <cell r="O4" t="str">
            <v>b</v>
          </cell>
          <cell r="V4" t="str">
            <v>-</v>
          </cell>
          <cell r="W4" t="str">
            <v>-</v>
          </cell>
          <cell r="X4" t="str">
            <v>-</v>
          </cell>
          <cell r="Y4" t="str">
            <v>-</v>
          </cell>
          <cell r="AF4" t="str">
            <v>-</v>
          </cell>
          <cell r="AG4" t="str">
            <v>-</v>
          </cell>
          <cell r="AH4" t="str">
            <v>-</v>
          </cell>
          <cell r="AI4" t="str">
            <v>-</v>
          </cell>
          <cell r="AP4" t="str">
            <v>-</v>
          </cell>
          <cell r="AQ4" t="str">
            <v>-</v>
          </cell>
          <cell r="AR4" t="str">
            <v>-</v>
          </cell>
          <cell r="AS4" t="str">
            <v>-</v>
          </cell>
          <cell r="AZ4" t="str">
            <v>-</v>
          </cell>
          <cell r="BA4" t="str">
            <v>-</v>
          </cell>
          <cell r="BB4" t="str">
            <v>-</v>
          </cell>
          <cell r="BC4" t="str">
            <v>-</v>
          </cell>
        </row>
        <row r="5">
          <cell r="A5" t="str">
            <v>1-3</v>
          </cell>
          <cell r="B5">
            <v>1</v>
          </cell>
          <cell r="C5" t="str">
            <v>環境</v>
          </cell>
          <cell r="D5">
            <v>3</v>
          </cell>
          <cell r="E5" t="str">
            <v>マイバッグの利用やごみの分別・リサイクルの徹底など，ごみの出ないくらしと事業活動が広がっている。</v>
          </cell>
          <cell r="F5">
            <v>115</v>
          </cell>
          <cell r="G5">
            <v>318</v>
          </cell>
          <cell r="H5">
            <v>88</v>
          </cell>
          <cell r="I5">
            <v>54</v>
          </cell>
          <cell r="J5">
            <v>13</v>
          </cell>
          <cell r="K5">
            <v>7</v>
          </cell>
          <cell r="L5">
            <v>595</v>
          </cell>
          <cell r="M5">
            <v>588</v>
          </cell>
          <cell r="N5">
            <v>0.79591836734693877</v>
          </cell>
          <cell r="O5" t="str">
            <v>b</v>
          </cell>
          <cell r="V5" t="str">
            <v>-</v>
          </cell>
          <cell r="W5" t="str">
            <v>-</v>
          </cell>
          <cell r="X5" t="str">
            <v>-</v>
          </cell>
          <cell r="Y5" t="str">
            <v>-</v>
          </cell>
          <cell r="AF5" t="str">
            <v>-</v>
          </cell>
          <cell r="AG5" t="str">
            <v>-</v>
          </cell>
          <cell r="AH5" t="str">
            <v>-</v>
          </cell>
          <cell r="AI5" t="str">
            <v>-</v>
          </cell>
          <cell r="AP5" t="str">
            <v>-</v>
          </cell>
          <cell r="AQ5" t="str">
            <v>-</v>
          </cell>
          <cell r="AR5" t="str">
            <v>-</v>
          </cell>
          <cell r="AS5" t="str">
            <v>-</v>
          </cell>
          <cell r="AZ5" t="str">
            <v>-</v>
          </cell>
          <cell r="BA5" t="str">
            <v>-</v>
          </cell>
          <cell r="BB5" t="str">
            <v>-</v>
          </cell>
          <cell r="BC5" t="str">
            <v>-</v>
          </cell>
        </row>
        <row r="6">
          <cell r="A6" t="str">
            <v>1-4</v>
          </cell>
          <cell r="B6">
            <v>1</v>
          </cell>
          <cell r="C6" t="str">
            <v>環境</v>
          </cell>
          <cell r="D6">
            <v>4</v>
          </cell>
          <cell r="E6" t="str">
            <v>暮らしの中で、環境について学び、実践する人が世代を問わず増えてきている。</v>
          </cell>
          <cell r="F6">
            <v>31</v>
          </cell>
          <cell r="G6">
            <v>147</v>
          </cell>
          <cell r="H6">
            <v>193</v>
          </cell>
          <cell r="I6">
            <v>158</v>
          </cell>
          <cell r="J6">
            <v>42</v>
          </cell>
          <cell r="K6">
            <v>17</v>
          </cell>
          <cell r="L6">
            <v>588</v>
          </cell>
          <cell r="M6">
            <v>571</v>
          </cell>
          <cell r="N6">
            <v>-5.7793345008756568E-2</v>
          </cell>
          <cell r="O6" t="str">
            <v>c</v>
          </cell>
          <cell r="V6" t="str">
            <v>-</v>
          </cell>
          <cell r="W6" t="str">
            <v>-</v>
          </cell>
          <cell r="X6" t="str">
            <v>-</v>
          </cell>
          <cell r="Y6" t="str">
            <v>-</v>
          </cell>
          <cell r="AF6" t="str">
            <v>-</v>
          </cell>
          <cell r="AG6" t="str">
            <v>-</v>
          </cell>
          <cell r="AH6" t="str">
            <v>-</v>
          </cell>
          <cell r="AI6" t="str">
            <v>-</v>
          </cell>
          <cell r="AP6" t="str">
            <v>-</v>
          </cell>
          <cell r="AQ6" t="str">
            <v>-</v>
          </cell>
          <cell r="AR6" t="str">
            <v>-</v>
          </cell>
          <cell r="AS6" t="str">
            <v>-</v>
          </cell>
          <cell r="AZ6" t="str">
            <v>-</v>
          </cell>
          <cell r="BA6" t="str">
            <v>-</v>
          </cell>
          <cell r="BB6" t="str">
            <v>-</v>
          </cell>
          <cell r="BC6" t="str">
            <v>-</v>
          </cell>
        </row>
        <row r="7">
          <cell r="A7" t="str">
            <v>1-5</v>
          </cell>
          <cell r="B7">
            <v>1</v>
          </cell>
          <cell r="C7" t="str">
            <v>環境</v>
          </cell>
          <cell r="D7">
            <v>5</v>
          </cell>
          <cell r="E7" t="str">
            <v>-</v>
          </cell>
          <cell r="L7" t="str">
            <v>-</v>
          </cell>
          <cell r="M7" t="str">
            <v>-</v>
          </cell>
          <cell r="N7" t="str">
            <v>-</v>
          </cell>
          <cell r="O7" t="str">
            <v>-</v>
          </cell>
          <cell r="V7" t="str">
            <v>-</v>
          </cell>
          <cell r="W7" t="str">
            <v>-</v>
          </cell>
          <cell r="X7" t="str">
            <v>-</v>
          </cell>
          <cell r="Y7" t="str">
            <v>-</v>
          </cell>
          <cell r="AF7" t="str">
            <v>-</v>
          </cell>
          <cell r="AG7" t="str">
            <v>-</v>
          </cell>
          <cell r="AH7" t="str">
            <v>-</v>
          </cell>
          <cell r="AI7" t="str">
            <v>-</v>
          </cell>
          <cell r="AP7" t="str">
            <v>-</v>
          </cell>
          <cell r="AQ7" t="str">
            <v>-</v>
          </cell>
          <cell r="AR7" t="str">
            <v>-</v>
          </cell>
          <cell r="AS7" t="str">
            <v>-</v>
          </cell>
          <cell r="AZ7" t="str">
            <v>-</v>
          </cell>
          <cell r="BA7" t="str">
            <v>-</v>
          </cell>
          <cell r="BB7" t="str">
            <v>-</v>
          </cell>
          <cell r="BC7" t="str">
            <v>-</v>
          </cell>
        </row>
        <row r="8">
          <cell r="A8" t="str">
            <v>1-6</v>
          </cell>
          <cell r="B8">
            <v>1</v>
          </cell>
          <cell r="C8" t="str">
            <v>環境</v>
          </cell>
          <cell r="D8">
            <v>6</v>
          </cell>
          <cell r="E8" t="str">
            <v>-</v>
          </cell>
          <cell r="L8" t="str">
            <v>-</v>
          </cell>
          <cell r="M8" t="str">
            <v>-</v>
          </cell>
          <cell r="N8" t="str">
            <v>-</v>
          </cell>
          <cell r="O8" t="str">
            <v>-</v>
          </cell>
          <cell r="V8" t="str">
            <v>-</v>
          </cell>
          <cell r="W8" t="str">
            <v>-</v>
          </cell>
          <cell r="X8" t="str">
            <v>-</v>
          </cell>
          <cell r="Y8" t="str">
            <v>-</v>
          </cell>
          <cell r="AF8" t="str">
            <v>-</v>
          </cell>
          <cell r="AG8" t="str">
            <v>-</v>
          </cell>
          <cell r="AH8" t="str">
            <v>-</v>
          </cell>
          <cell r="AI8" t="str">
            <v>-</v>
          </cell>
          <cell r="AP8" t="str">
            <v>-</v>
          </cell>
          <cell r="AQ8" t="str">
            <v>-</v>
          </cell>
          <cell r="AR8" t="str">
            <v>-</v>
          </cell>
          <cell r="AS8" t="str">
            <v>-</v>
          </cell>
          <cell r="AZ8" t="str">
            <v>-</v>
          </cell>
          <cell r="BA8" t="str">
            <v>-</v>
          </cell>
          <cell r="BB8" t="str">
            <v>-</v>
          </cell>
          <cell r="BC8" t="str">
            <v>-</v>
          </cell>
        </row>
        <row r="9">
          <cell r="A9" t="str">
            <v>1-7</v>
          </cell>
          <cell r="B9">
            <v>1</v>
          </cell>
          <cell r="C9" t="str">
            <v>環境</v>
          </cell>
          <cell r="D9">
            <v>7</v>
          </cell>
          <cell r="E9" t="str">
            <v>-</v>
          </cell>
          <cell r="L9" t="str">
            <v>-</v>
          </cell>
          <cell r="M9" t="str">
            <v>-</v>
          </cell>
          <cell r="N9" t="str">
            <v>-</v>
          </cell>
          <cell r="O9" t="str">
            <v>-</v>
          </cell>
          <cell r="V9" t="str">
            <v>-</v>
          </cell>
          <cell r="W9" t="str">
            <v>-</v>
          </cell>
          <cell r="X9" t="str">
            <v>-</v>
          </cell>
          <cell r="Y9" t="str">
            <v>-</v>
          </cell>
          <cell r="AF9" t="str">
            <v>-</v>
          </cell>
          <cell r="AG9" t="str">
            <v>-</v>
          </cell>
          <cell r="AH9" t="str">
            <v>-</v>
          </cell>
          <cell r="AI9" t="str">
            <v>-</v>
          </cell>
          <cell r="AP9" t="str">
            <v>-</v>
          </cell>
          <cell r="AQ9" t="str">
            <v>-</v>
          </cell>
          <cell r="AR9" t="str">
            <v>-</v>
          </cell>
          <cell r="AS9" t="str">
            <v>-</v>
          </cell>
          <cell r="AZ9" t="str">
            <v>-</v>
          </cell>
          <cell r="BA9" t="str">
            <v>-</v>
          </cell>
          <cell r="BB9" t="str">
            <v>-</v>
          </cell>
          <cell r="BC9" t="str">
            <v>-</v>
          </cell>
        </row>
        <row r="10">
          <cell r="A10" t="str">
            <v>1-8</v>
          </cell>
          <cell r="B10">
            <v>1</v>
          </cell>
          <cell r="C10" t="str">
            <v>環境</v>
          </cell>
          <cell r="D10">
            <v>8</v>
          </cell>
          <cell r="E10" t="str">
            <v>-</v>
          </cell>
          <cell r="L10" t="str">
            <v>-</v>
          </cell>
          <cell r="M10" t="str">
            <v>-</v>
          </cell>
          <cell r="N10" t="str">
            <v>-</v>
          </cell>
          <cell r="O10" t="str">
            <v>-</v>
          </cell>
          <cell r="V10" t="str">
            <v>-</v>
          </cell>
          <cell r="W10" t="str">
            <v>-</v>
          </cell>
          <cell r="X10" t="str">
            <v>-</v>
          </cell>
          <cell r="Y10" t="str">
            <v>-</v>
          </cell>
          <cell r="AF10" t="str">
            <v>-</v>
          </cell>
          <cell r="AG10" t="str">
            <v>-</v>
          </cell>
          <cell r="AH10" t="str">
            <v>-</v>
          </cell>
          <cell r="AI10" t="str">
            <v>-</v>
          </cell>
          <cell r="AP10" t="str">
            <v>-</v>
          </cell>
          <cell r="AQ10" t="str">
            <v>-</v>
          </cell>
          <cell r="AR10" t="str">
            <v>-</v>
          </cell>
          <cell r="AS10" t="str">
            <v>-</v>
          </cell>
          <cell r="AZ10" t="str">
            <v>-</v>
          </cell>
          <cell r="BA10" t="str">
            <v>-</v>
          </cell>
          <cell r="BB10" t="str">
            <v>-</v>
          </cell>
          <cell r="BC10" t="str">
            <v>-</v>
          </cell>
        </row>
        <row r="11">
          <cell r="A11" t="str">
            <v>2-1</v>
          </cell>
          <cell r="B11">
            <v>2</v>
          </cell>
          <cell r="C11" t="str">
            <v>人権・男女共同参画</v>
          </cell>
          <cell r="D11">
            <v>1</v>
          </cell>
          <cell r="E11" t="str">
            <v>一人一人が互いを認め合い、多様な考え方や生き方を迎え入れて交流している。</v>
          </cell>
          <cell r="F11">
            <v>38</v>
          </cell>
          <cell r="G11">
            <v>166</v>
          </cell>
          <cell r="H11">
            <v>225</v>
          </cell>
          <cell r="I11">
            <v>112</v>
          </cell>
          <cell r="J11">
            <v>39</v>
          </cell>
          <cell r="K11">
            <v>15</v>
          </cell>
          <cell r="L11">
            <v>595</v>
          </cell>
          <cell r="M11">
            <v>580</v>
          </cell>
          <cell r="N11">
            <v>8.9655172413793102E-2</v>
          </cell>
          <cell r="O11" t="str">
            <v>c</v>
          </cell>
          <cell r="V11" t="str">
            <v>-</v>
          </cell>
          <cell r="W11" t="str">
            <v>-</v>
          </cell>
          <cell r="X11" t="str">
            <v>-</v>
          </cell>
          <cell r="Y11" t="str">
            <v>-</v>
          </cell>
          <cell r="AF11" t="str">
            <v>-</v>
          </cell>
          <cell r="AG11" t="str">
            <v>-</v>
          </cell>
          <cell r="AH11" t="str">
            <v>-</v>
          </cell>
          <cell r="AI11" t="str">
            <v>-</v>
          </cell>
          <cell r="AP11" t="str">
            <v>-</v>
          </cell>
          <cell r="AQ11" t="str">
            <v>-</v>
          </cell>
          <cell r="AR11" t="str">
            <v>-</v>
          </cell>
          <cell r="AS11" t="str">
            <v>-</v>
          </cell>
          <cell r="AZ11" t="str">
            <v>-</v>
          </cell>
          <cell r="BA11" t="str">
            <v>-</v>
          </cell>
          <cell r="BB11" t="str">
            <v>-</v>
          </cell>
          <cell r="BC11" t="str">
            <v>-</v>
          </cell>
        </row>
        <row r="12">
          <cell r="A12" t="str">
            <v>2-2</v>
          </cell>
          <cell r="B12">
            <v>2</v>
          </cell>
          <cell r="C12" t="str">
            <v>人権・男女共同参画</v>
          </cell>
          <cell r="D12">
            <v>2</v>
          </cell>
          <cell r="E12" t="str">
            <v>様々な人に、いきいきと活動して自分の能力を発揮する場所や、自分に合った働き方を見つける機会がある。</v>
          </cell>
          <cell r="F12">
            <v>28</v>
          </cell>
          <cell r="G12">
            <v>91</v>
          </cell>
          <cell r="H12">
            <v>201</v>
          </cell>
          <cell r="I12">
            <v>184</v>
          </cell>
          <cell r="J12">
            <v>66</v>
          </cell>
          <cell r="K12">
            <v>18</v>
          </cell>
          <cell r="L12">
            <v>588</v>
          </cell>
          <cell r="M12">
            <v>570</v>
          </cell>
          <cell r="N12">
            <v>-0.29649122807017542</v>
          </cell>
          <cell r="O12" t="str">
            <v>c</v>
          </cell>
          <cell r="V12" t="str">
            <v>-</v>
          </cell>
          <cell r="W12" t="str">
            <v>-</v>
          </cell>
          <cell r="X12" t="str">
            <v>-</v>
          </cell>
          <cell r="Y12" t="str">
            <v>-</v>
          </cell>
          <cell r="AF12" t="str">
            <v>-</v>
          </cell>
          <cell r="AG12" t="str">
            <v>-</v>
          </cell>
          <cell r="AH12" t="str">
            <v>-</v>
          </cell>
          <cell r="AI12" t="str">
            <v>-</v>
          </cell>
          <cell r="AP12" t="str">
            <v>-</v>
          </cell>
          <cell r="AQ12" t="str">
            <v>-</v>
          </cell>
          <cell r="AR12" t="str">
            <v>-</v>
          </cell>
          <cell r="AS12" t="str">
            <v>-</v>
          </cell>
          <cell r="AZ12" t="str">
            <v>-</v>
          </cell>
          <cell r="BA12" t="str">
            <v>-</v>
          </cell>
          <cell r="BB12" t="str">
            <v>-</v>
          </cell>
          <cell r="BC12" t="str">
            <v>-</v>
          </cell>
        </row>
        <row r="13">
          <cell r="A13" t="str">
            <v>2-3</v>
          </cell>
          <cell r="B13">
            <v>2</v>
          </cell>
          <cell r="C13" t="str">
            <v>人権・男女共同参画</v>
          </cell>
          <cell r="D13">
            <v>3</v>
          </cell>
          <cell r="E13" t="str">
            <v>男女間等における暴力や性的いやがらせが根絶された社会になってきている。</v>
          </cell>
          <cell r="F13">
            <v>15</v>
          </cell>
          <cell r="G13">
            <v>99</v>
          </cell>
          <cell r="H13">
            <v>179</v>
          </cell>
          <cell r="I13">
            <v>186</v>
          </cell>
          <cell r="J13">
            <v>92</v>
          </cell>
          <cell r="K13">
            <v>17</v>
          </cell>
          <cell r="L13">
            <v>588</v>
          </cell>
          <cell r="M13">
            <v>571</v>
          </cell>
          <cell r="N13">
            <v>-0.42206654991243431</v>
          </cell>
          <cell r="O13" t="str">
            <v>d</v>
          </cell>
          <cell r="V13" t="str">
            <v>-</v>
          </cell>
          <cell r="W13" t="str">
            <v>-</v>
          </cell>
          <cell r="X13" t="str">
            <v>-</v>
          </cell>
          <cell r="Y13" t="str">
            <v>-</v>
          </cell>
          <cell r="AF13" t="str">
            <v>-</v>
          </cell>
          <cell r="AG13" t="str">
            <v>-</v>
          </cell>
          <cell r="AH13" t="str">
            <v>-</v>
          </cell>
          <cell r="AI13" t="str">
            <v>-</v>
          </cell>
          <cell r="AP13" t="str">
            <v>-</v>
          </cell>
          <cell r="AQ13" t="str">
            <v>-</v>
          </cell>
          <cell r="AR13" t="str">
            <v>-</v>
          </cell>
          <cell r="AS13" t="str">
            <v>-</v>
          </cell>
          <cell r="AZ13" t="str">
            <v>-</v>
          </cell>
          <cell r="BA13" t="str">
            <v>-</v>
          </cell>
          <cell r="BB13" t="str">
            <v>-</v>
          </cell>
          <cell r="BC13" t="str">
            <v>-</v>
          </cell>
        </row>
        <row r="14">
          <cell r="A14" t="str">
            <v>2-4</v>
          </cell>
          <cell r="B14">
            <v>2</v>
          </cell>
          <cell r="C14" t="str">
            <v>人権・男女共同参画</v>
          </cell>
          <cell r="D14">
            <v>4</v>
          </cell>
          <cell r="E14" t="str">
            <v>仕事と生活（家庭や地域活動など）をバランスよく充実できる社会になってきている。</v>
          </cell>
          <cell r="F14">
            <v>27</v>
          </cell>
          <cell r="G14">
            <v>112</v>
          </cell>
          <cell r="H14">
            <v>221</v>
          </cell>
          <cell r="I14">
            <v>148</v>
          </cell>
          <cell r="J14">
            <v>70</v>
          </cell>
          <cell r="K14">
            <v>17</v>
          </cell>
          <cell r="L14">
            <v>595</v>
          </cell>
          <cell r="M14">
            <v>578</v>
          </cell>
          <cell r="N14">
            <v>-0.21107266435986158</v>
          </cell>
          <cell r="O14" t="str">
            <v>c</v>
          </cell>
          <cell r="V14" t="str">
            <v>-</v>
          </cell>
          <cell r="W14" t="str">
            <v>-</v>
          </cell>
          <cell r="X14" t="str">
            <v>-</v>
          </cell>
          <cell r="Y14" t="str">
            <v>-</v>
          </cell>
          <cell r="AF14" t="str">
            <v>-</v>
          </cell>
          <cell r="AG14" t="str">
            <v>-</v>
          </cell>
          <cell r="AH14" t="str">
            <v>-</v>
          </cell>
          <cell r="AI14" t="str">
            <v>-</v>
          </cell>
          <cell r="AP14" t="str">
            <v>-</v>
          </cell>
          <cell r="AQ14" t="str">
            <v>-</v>
          </cell>
          <cell r="AR14" t="str">
            <v>-</v>
          </cell>
          <cell r="AS14" t="str">
            <v>-</v>
          </cell>
          <cell r="AZ14" t="str">
            <v>-</v>
          </cell>
          <cell r="BA14" t="str">
            <v>-</v>
          </cell>
          <cell r="BB14" t="str">
            <v>-</v>
          </cell>
          <cell r="BC14" t="str">
            <v>-</v>
          </cell>
        </row>
        <row r="15">
          <cell r="A15" t="str">
            <v>2-5</v>
          </cell>
          <cell r="B15">
            <v>2</v>
          </cell>
          <cell r="C15" t="str">
            <v>人権・男女共同参画</v>
          </cell>
          <cell r="D15">
            <v>5</v>
          </cell>
          <cell r="L15" t="str">
            <v>-</v>
          </cell>
          <cell r="M15" t="str">
            <v>-</v>
          </cell>
          <cell r="N15" t="str">
            <v>-</v>
          </cell>
          <cell r="O15" t="str">
            <v>-</v>
          </cell>
          <cell r="V15" t="str">
            <v>-</v>
          </cell>
          <cell r="W15" t="str">
            <v>-</v>
          </cell>
          <cell r="X15" t="str">
            <v>-</v>
          </cell>
          <cell r="Y15" t="str">
            <v>-</v>
          </cell>
          <cell r="AF15" t="str">
            <v>-</v>
          </cell>
          <cell r="AG15" t="str">
            <v>-</v>
          </cell>
          <cell r="AH15" t="str">
            <v>-</v>
          </cell>
          <cell r="AI15" t="str">
            <v>-</v>
          </cell>
          <cell r="AP15" t="str">
            <v>-</v>
          </cell>
          <cell r="AQ15" t="str">
            <v>-</v>
          </cell>
          <cell r="AR15" t="str">
            <v>-</v>
          </cell>
          <cell r="AS15" t="str">
            <v>-</v>
          </cell>
          <cell r="AZ15" t="str">
            <v>-</v>
          </cell>
          <cell r="BA15" t="str">
            <v>-</v>
          </cell>
          <cell r="BB15" t="str">
            <v>-</v>
          </cell>
          <cell r="BC15" t="str">
            <v>-</v>
          </cell>
        </row>
        <row r="16">
          <cell r="A16" t="str">
            <v>2-6</v>
          </cell>
          <cell r="B16">
            <v>2</v>
          </cell>
          <cell r="C16" t="str">
            <v>人権・男女共同参画</v>
          </cell>
          <cell r="D16">
            <v>6</v>
          </cell>
          <cell r="E16" t="str">
            <v>-</v>
          </cell>
          <cell r="L16" t="str">
            <v>-</v>
          </cell>
          <cell r="M16" t="str">
            <v>-</v>
          </cell>
          <cell r="N16" t="str">
            <v>-</v>
          </cell>
          <cell r="O16" t="str">
            <v>-</v>
          </cell>
          <cell r="V16" t="str">
            <v>-</v>
          </cell>
          <cell r="W16" t="str">
            <v>-</v>
          </cell>
          <cell r="X16" t="str">
            <v>-</v>
          </cell>
          <cell r="Y16" t="str">
            <v>-</v>
          </cell>
          <cell r="AF16" t="str">
            <v>-</v>
          </cell>
          <cell r="AG16" t="str">
            <v>-</v>
          </cell>
          <cell r="AH16" t="str">
            <v>-</v>
          </cell>
          <cell r="AI16" t="str">
            <v>-</v>
          </cell>
          <cell r="AP16" t="str">
            <v>-</v>
          </cell>
          <cell r="AQ16" t="str">
            <v>-</v>
          </cell>
          <cell r="AR16" t="str">
            <v>-</v>
          </cell>
          <cell r="AS16" t="str">
            <v>-</v>
          </cell>
          <cell r="AZ16" t="str">
            <v>-</v>
          </cell>
          <cell r="BA16" t="str">
            <v>-</v>
          </cell>
          <cell r="BB16" t="str">
            <v>-</v>
          </cell>
          <cell r="BC16" t="str">
            <v>-</v>
          </cell>
        </row>
        <row r="17">
          <cell r="A17" t="str">
            <v>2-7</v>
          </cell>
          <cell r="B17">
            <v>2</v>
          </cell>
          <cell r="C17" t="str">
            <v>人権・男女共同参画</v>
          </cell>
          <cell r="D17">
            <v>7</v>
          </cell>
          <cell r="E17" t="str">
            <v>-</v>
          </cell>
          <cell r="L17" t="str">
            <v>-</v>
          </cell>
          <cell r="M17" t="str">
            <v>-</v>
          </cell>
          <cell r="N17" t="str">
            <v>-</v>
          </cell>
          <cell r="O17" t="str">
            <v>-</v>
          </cell>
          <cell r="V17" t="str">
            <v>-</v>
          </cell>
          <cell r="W17" t="str">
            <v>-</v>
          </cell>
          <cell r="X17" t="str">
            <v>-</v>
          </cell>
          <cell r="Y17" t="str">
            <v>-</v>
          </cell>
          <cell r="AF17" t="str">
            <v>-</v>
          </cell>
          <cell r="AG17" t="str">
            <v>-</v>
          </cell>
          <cell r="AH17" t="str">
            <v>-</v>
          </cell>
          <cell r="AI17" t="str">
            <v>-</v>
          </cell>
          <cell r="AP17" t="str">
            <v>-</v>
          </cell>
          <cell r="AQ17" t="str">
            <v>-</v>
          </cell>
          <cell r="AR17" t="str">
            <v>-</v>
          </cell>
          <cell r="AS17" t="str">
            <v>-</v>
          </cell>
          <cell r="AZ17" t="str">
            <v>-</v>
          </cell>
          <cell r="BA17" t="str">
            <v>-</v>
          </cell>
          <cell r="BB17" t="str">
            <v>-</v>
          </cell>
          <cell r="BC17" t="str">
            <v>-</v>
          </cell>
        </row>
        <row r="18">
          <cell r="A18" t="str">
            <v>2-8</v>
          </cell>
          <cell r="B18">
            <v>2</v>
          </cell>
          <cell r="C18" t="str">
            <v>人権・男女共同参画</v>
          </cell>
          <cell r="D18">
            <v>8</v>
          </cell>
          <cell r="E18" t="str">
            <v>-</v>
          </cell>
          <cell r="L18" t="str">
            <v>-</v>
          </cell>
          <cell r="M18" t="str">
            <v>-</v>
          </cell>
          <cell r="N18" t="str">
            <v>-</v>
          </cell>
          <cell r="O18" t="str">
            <v>-</v>
          </cell>
          <cell r="V18" t="str">
            <v>-</v>
          </cell>
          <cell r="W18" t="str">
            <v>-</v>
          </cell>
          <cell r="X18" t="str">
            <v>-</v>
          </cell>
          <cell r="Y18" t="str">
            <v>-</v>
          </cell>
          <cell r="AF18" t="str">
            <v>-</v>
          </cell>
          <cell r="AG18" t="str">
            <v>-</v>
          </cell>
          <cell r="AH18" t="str">
            <v>-</v>
          </cell>
          <cell r="AI18" t="str">
            <v>-</v>
          </cell>
          <cell r="AP18" t="str">
            <v>-</v>
          </cell>
          <cell r="AQ18" t="str">
            <v>-</v>
          </cell>
          <cell r="AR18" t="str">
            <v>-</v>
          </cell>
          <cell r="AS18" t="str">
            <v>-</v>
          </cell>
          <cell r="AZ18" t="str">
            <v>-</v>
          </cell>
          <cell r="BA18" t="str">
            <v>-</v>
          </cell>
          <cell r="BB18" t="str">
            <v>-</v>
          </cell>
          <cell r="BC18" t="str">
            <v>-</v>
          </cell>
        </row>
        <row r="19">
          <cell r="A19" t="str">
            <v>3-1</v>
          </cell>
          <cell r="B19">
            <v>3</v>
          </cell>
          <cell r="C19" t="str">
            <v>市民生活とコミュニティ</v>
          </cell>
          <cell r="D19">
            <v>1</v>
          </cell>
          <cell r="E19" t="str">
            <v>近所で日頃からあいさつが行われるなど、人と人とがつながり、安心して暮らせる地域になっている。</v>
          </cell>
          <cell r="F19">
            <v>80</v>
          </cell>
          <cell r="G19">
            <v>198</v>
          </cell>
          <cell r="H19">
            <v>161</v>
          </cell>
          <cell r="I19">
            <v>112</v>
          </cell>
          <cell r="J19">
            <v>41</v>
          </cell>
          <cell r="K19">
            <v>3</v>
          </cell>
          <cell r="L19">
            <v>595</v>
          </cell>
          <cell r="M19">
            <v>592</v>
          </cell>
          <cell r="N19">
            <v>0.27702702702702703</v>
          </cell>
          <cell r="O19" t="str">
            <v>c</v>
          </cell>
          <cell r="V19" t="str">
            <v>-</v>
          </cell>
          <cell r="W19" t="str">
            <v>-</v>
          </cell>
          <cell r="X19" t="str">
            <v>-</v>
          </cell>
          <cell r="Y19" t="str">
            <v>-</v>
          </cell>
          <cell r="AF19" t="str">
            <v>-</v>
          </cell>
          <cell r="AG19" t="str">
            <v>-</v>
          </cell>
          <cell r="AH19" t="str">
            <v>-</v>
          </cell>
          <cell r="AI19" t="str">
            <v>-</v>
          </cell>
          <cell r="AP19" t="str">
            <v>-</v>
          </cell>
          <cell r="AQ19" t="str">
            <v>-</v>
          </cell>
          <cell r="AR19" t="str">
            <v>-</v>
          </cell>
          <cell r="AS19" t="str">
            <v>-</v>
          </cell>
          <cell r="AZ19" t="str">
            <v>-</v>
          </cell>
          <cell r="BA19" t="str">
            <v>-</v>
          </cell>
          <cell r="BB19" t="str">
            <v>-</v>
          </cell>
          <cell r="BC19" t="str">
            <v>-</v>
          </cell>
        </row>
        <row r="20">
          <cell r="A20" t="str">
            <v>3-2</v>
          </cell>
          <cell r="B20">
            <v>3</v>
          </cell>
          <cell r="C20" t="str">
            <v>市民生活とコミュニティ</v>
          </cell>
          <cell r="D20">
            <v>2</v>
          </cell>
          <cell r="E20" t="str">
            <v>自治会・町内会等が、防災、防犯、見守り活動、町内美化等、地域のための取組を行っている。</v>
          </cell>
          <cell r="F20">
            <v>98</v>
          </cell>
          <cell r="G20">
            <v>223</v>
          </cell>
          <cell r="H20">
            <v>138</v>
          </cell>
          <cell r="I20">
            <v>91</v>
          </cell>
          <cell r="J20">
            <v>27</v>
          </cell>
          <cell r="K20">
            <v>11</v>
          </cell>
          <cell r="L20">
            <v>588</v>
          </cell>
          <cell r="M20">
            <v>577</v>
          </cell>
          <cell r="N20">
            <v>0.47487001733102252</v>
          </cell>
          <cell r="O20" t="str">
            <v>b</v>
          </cell>
          <cell r="V20" t="str">
            <v>-</v>
          </cell>
          <cell r="W20" t="str">
            <v>-</v>
          </cell>
          <cell r="X20" t="str">
            <v>-</v>
          </cell>
          <cell r="Y20" t="str">
            <v>-</v>
          </cell>
          <cell r="AF20" t="str">
            <v>-</v>
          </cell>
          <cell r="AG20" t="str">
            <v>-</v>
          </cell>
          <cell r="AH20" t="str">
            <v>-</v>
          </cell>
          <cell r="AI20" t="str">
            <v>-</v>
          </cell>
          <cell r="AP20" t="str">
            <v>-</v>
          </cell>
          <cell r="AQ20" t="str">
            <v>-</v>
          </cell>
          <cell r="AR20" t="str">
            <v>-</v>
          </cell>
          <cell r="AS20" t="str">
            <v>-</v>
          </cell>
          <cell r="AZ20" t="str">
            <v>-</v>
          </cell>
          <cell r="BA20" t="str">
            <v>-</v>
          </cell>
          <cell r="BB20" t="str">
            <v>-</v>
          </cell>
          <cell r="BC20" t="str">
            <v>-</v>
          </cell>
        </row>
        <row r="21">
          <cell r="A21" t="str">
            <v>3-3</v>
          </cell>
          <cell r="B21">
            <v>3</v>
          </cell>
          <cell r="C21" t="str">
            <v>市民生活とコミュニティ</v>
          </cell>
          <cell r="D21">
            <v>3</v>
          </cell>
          <cell r="E21" t="str">
            <v>地域活動に、NPOやボランティア、大学、企業などの様々な団体が関わり、協力している。</v>
          </cell>
          <cell r="F21">
            <v>37</v>
          </cell>
          <cell r="G21">
            <v>136</v>
          </cell>
          <cell r="H21">
            <v>187</v>
          </cell>
          <cell r="I21">
            <v>149</v>
          </cell>
          <cell r="J21">
            <v>56</v>
          </cell>
          <cell r="K21">
            <v>23</v>
          </cell>
          <cell r="L21">
            <v>588</v>
          </cell>
          <cell r="M21">
            <v>565</v>
          </cell>
          <cell r="N21">
            <v>-9.0265486725663716E-2</v>
          </cell>
          <cell r="O21" t="str">
            <v>c</v>
          </cell>
          <cell r="V21" t="str">
            <v>-</v>
          </cell>
          <cell r="W21" t="str">
            <v>-</v>
          </cell>
          <cell r="X21" t="str">
            <v>-</v>
          </cell>
          <cell r="Y21" t="str">
            <v>-</v>
          </cell>
          <cell r="AF21" t="str">
            <v>-</v>
          </cell>
          <cell r="AG21" t="str">
            <v>-</v>
          </cell>
          <cell r="AH21" t="str">
            <v>-</v>
          </cell>
          <cell r="AI21" t="str">
            <v>-</v>
          </cell>
          <cell r="AP21" t="str">
            <v>-</v>
          </cell>
          <cell r="AQ21" t="str">
            <v>-</v>
          </cell>
          <cell r="AR21" t="str">
            <v>-</v>
          </cell>
          <cell r="AS21" t="str">
            <v>-</v>
          </cell>
          <cell r="AZ21" t="str">
            <v>-</v>
          </cell>
          <cell r="BA21" t="str">
            <v>-</v>
          </cell>
          <cell r="BB21" t="str">
            <v>-</v>
          </cell>
          <cell r="BC21" t="str">
            <v>-</v>
          </cell>
        </row>
        <row r="22">
          <cell r="A22" t="str">
            <v>3-4</v>
          </cell>
          <cell r="B22">
            <v>3</v>
          </cell>
          <cell r="C22" t="str">
            <v>市民生活とコミュニティ</v>
          </cell>
          <cell r="D22">
            <v>4</v>
          </cell>
          <cell r="O22" t="str">
            <v>-</v>
          </cell>
          <cell r="V22" t="str">
            <v>-</v>
          </cell>
          <cell r="W22" t="str">
            <v>-</v>
          </cell>
          <cell r="X22" t="str">
            <v>-</v>
          </cell>
          <cell r="Y22" t="str">
            <v>-</v>
          </cell>
          <cell r="AF22" t="str">
            <v>-</v>
          </cell>
          <cell r="AG22" t="str">
            <v>-</v>
          </cell>
          <cell r="AH22" t="str">
            <v>-</v>
          </cell>
          <cell r="AI22" t="str">
            <v>-</v>
          </cell>
          <cell r="AP22" t="str">
            <v>-</v>
          </cell>
          <cell r="AQ22" t="str">
            <v>-</v>
          </cell>
          <cell r="AR22" t="str">
            <v>-</v>
          </cell>
          <cell r="AS22" t="str">
            <v>-</v>
          </cell>
          <cell r="AZ22" t="str">
            <v>-</v>
          </cell>
          <cell r="BA22" t="str">
            <v>-</v>
          </cell>
          <cell r="BB22" t="str">
            <v>-</v>
          </cell>
          <cell r="BC22" t="str">
            <v>-</v>
          </cell>
        </row>
        <row r="23">
          <cell r="A23" t="str">
            <v>3-5</v>
          </cell>
          <cell r="B23">
            <v>3</v>
          </cell>
          <cell r="C23" t="str">
            <v>市民生活とコミュニティ</v>
          </cell>
          <cell r="D23">
            <v>5</v>
          </cell>
          <cell r="E23" t="str">
            <v>-</v>
          </cell>
          <cell r="L23" t="str">
            <v>-</v>
          </cell>
          <cell r="M23" t="str">
            <v>-</v>
          </cell>
          <cell r="N23" t="str">
            <v>-</v>
          </cell>
          <cell r="O23" t="str">
            <v>-</v>
          </cell>
          <cell r="V23" t="str">
            <v>-</v>
          </cell>
          <cell r="W23" t="str">
            <v>-</v>
          </cell>
          <cell r="X23" t="str">
            <v>-</v>
          </cell>
          <cell r="Y23" t="str">
            <v>-</v>
          </cell>
          <cell r="AF23" t="str">
            <v>-</v>
          </cell>
          <cell r="AG23" t="str">
            <v>-</v>
          </cell>
          <cell r="AH23" t="str">
            <v>-</v>
          </cell>
          <cell r="AI23" t="str">
            <v>-</v>
          </cell>
          <cell r="AP23" t="str">
            <v>-</v>
          </cell>
          <cell r="AQ23" t="str">
            <v>-</v>
          </cell>
          <cell r="AR23" t="str">
            <v>-</v>
          </cell>
          <cell r="AS23" t="str">
            <v>-</v>
          </cell>
          <cell r="AZ23" t="str">
            <v>-</v>
          </cell>
          <cell r="BA23" t="str">
            <v>-</v>
          </cell>
          <cell r="BB23" t="str">
            <v>-</v>
          </cell>
          <cell r="BC23" t="str">
            <v>-</v>
          </cell>
        </row>
        <row r="24">
          <cell r="A24" t="str">
            <v>3-6</v>
          </cell>
          <cell r="B24">
            <v>3</v>
          </cell>
          <cell r="C24" t="str">
            <v>市民生活とコミュニティ</v>
          </cell>
          <cell r="D24">
            <v>6</v>
          </cell>
          <cell r="E24" t="str">
            <v>-</v>
          </cell>
          <cell r="L24" t="str">
            <v>-</v>
          </cell>
          <cell r="M24" t="str">
            <v>-</v>
          </cell>
          <cell r="N24" t="str">
            <v>-</v>
          </cell>
          <cell r="O24" t="str">
            <v>-</v>
          </cell>
          <cell r="V24" t="str">
            <v>-</v>
          </cell>
          <cell r="W24" t="str">
            <v>-</v>
          </cell>
          <cell r="X24" t="str">
            <v>-</v>
          </cell>
          <cell r="Y24" t="str">
            <v>-</v>
          </cell>
          <cell r="AF24" t="str">
            <v>-</v>
          </cell>
          <cell r="AG24" t="str">
            <v>-</v>
          </cell>
          <cell r="AH24" t="str">
            <v>-</v>
          </cell>
          <cell r="AI24" t="str">
            <v>-</v>
          </cell>
          <cell r="AP24" t="str">
            <v>-</v>
          </cell>
          <cell r="AQ24" t="str">
            <v>-</v>
          </cell>
          <cell r="AR24" t="str">
            <v>-</v>
          </cell>
          <cell r="AS24" t="str">
            <v>-</v>
          </cell>
          <cell r="AZ24" t="str">
            <v>-</v>
          </cell>
          <cell r="BA24" t="str">
            <v>-</v>
          </cell>
          <cell r="BB24" t="str">
            <v>-</v>
          </cell>
          <cell r="BC24" t="str">
            <v>-</v>
          </cell>
        </row>
        <row r="25">
          <cell r="A25" t="str">
            <v>3-7</v>
          </cell>
          <cell r="B25">
            <v>3</v>
          </cell>
          <cell r="C25" t="str">
            <v>市民生活とコミュニティ</v>
          </cell>
          <cell r="D25">
            <v>7</v>
          </cell>
          <cell r="E25" t="str">
            <v>-</v>
          </cell>
          <cell r="L25" t="str">
            <v>-</v>
          </cell>
          <cell r="M25" t="str">
            <v>-</v>
          </cell>
          <cell r="N25" t="str">
            <v>-</v>
          </cell>
          <cell r="O25" t="str">
            <v>-</v>
          </cell>
          <cell r="V25" t="str">
            <v>-</v>
          </cell>
          <cell r="W25" t="str">
            <v>-</v>
          </cell>
          <cell r="X25" t="str">
            <v>-</v>
          </cell>
          <cell r="Y25" t="str">
            <v>-</v>
          </cell>
          <cell r="AF25" t="str">
            <v>-</v>
          </cell>
          <cell r="AG25" t="str">
            <v>-</v>
          </cell>
          <cell r="AH25" t="str">
            <v>-</v>
          </cell>
          <cell r="AI25" t="str">
            <v>-</v>
          </cell>
          <cell r="AP25" t="str">
            <v>-</v>
          </cell>
          <cell r="AQ25" t="str">
            <v>-</v>
          </cell>
          <cell r="AR25" t="str">
            <v>-</v>
          </cell>
          <cell r="AS25" t="str">
            <v>-</v>
          </cell>
          <cell r="AZ25" t="str">
            <v>-</v>
          </cell>
          <cell r="BA25" t="str">
            <v>-</v>
          </cell>
          <cell r="BB25" t="str">
            <v>-</v>
          </cell>
          <cell r="BC25" t="str">
            <v>-</v>
          </cell>
        </row>
        <row r="26">
          <cell r="A26" t="str">
            <v>3-8</v>
          </cell>
          <cell r="B26">
            <v>3</v>
          </cell>
          <cell r="C26" t="str">
            <v>市民生活とコミュニティ</v>
          </cell>
          <cell r="D26">
            <v>8</v>
          </cell>
          <cell r="E26" t="str">
            <v>-</v>
          </cell>
          <cell r="L26" t="str">
            <v>-</v>
          </cell>
          <cell r="M26" t="str">
            <v>-</v>
          </cell>
          <cell r="N26" t="str">
            <v>-</v>
          </cell>
          <cell r="O26" t="str">
            <v>-</v>
          </cell>
          <cell r="V26" t="str">
            <v>-</v>
          </cell>
          <cell r="W26" t="str">
            <v>-</v>
          </cell>
          <cell r="X26" t="str">
            <v>-</v>
          </cell>
          <cell r="Y26" t="str">
            <v>-</v>
          </cell>
          <cell r="AF26" t="str">
            <v>-</v>
          </cell>
          <cell r="AG26" t="str">
            <v>-</v>
          </cell>
          <cell r="AH26" t="str">
            <v>-</v>
          </cell>
          <cell r="AI26" t="str">
            <v>-</v>
          </cell>
          <cell r="AP26" t="str">
            <v>-</v>
          </cell>
          <cell r="AQ26" t="str">
            <v>-</v>
          </cell>
          <cell r="AR26" t="str">
            <v>-</v>
          </cell>
          <cell r="AS26" t="str">
            <v>-</v>
          </cell>
          <cell r="AZ26" t="str">
            <v>-</v>
          </cell>
          <cell r="BA26" t="str">
            <v>-</v>
          </cell>
          <cell r="BB26" t="str">
            <v>-</v>
          </cell>
          <cell r="BC26" t="str">
            <v>-</v>
          </cell>
        </row>
        <row r="27">
          <cell r="A27" t="str">
            <v>4-1</v>
          </cell>
          <cell r="B27">
            <v>4</v>
          </cell>
          <cell r="C27" t="str">
            <v>市民生活の安全</v>
          </cell>
          <cell r="D27">
            <v>1</v>
          </cell>
          <cell r="E27" t="str">
            <v>市民・事業者等により、地域の防犯・交通安全活動が盛んに行われている。</v>
          </cell>
          <cell r="F27">
            <v>38</v>
          </cell>
          <cell r="G27">
            <v>201</v>
          </cell>
          <cell r="H27">
            <v>193</v>
          </cell>
          <cell r="I27">
            <v>118</v>
          </cell>
          <cell r="J27">
            <v>33</v>
          </cell>
          <cell r="K27">
            <v>12</v>
          </cell>
          <cell r="L27">
            <v>595</v>
          </cell>
          <cell r="M27">
            <v>583</v>
          </cell>
          <cell r="N27">
            <v>0.15951972555746141</v>
          </cell>
          <cell r="O27" t="str">
            <v>c</v>
          </cell>
          <cell r="V27" t="str">
            <v>-</v>
          </cell>
          <cell r="W27" t="str">
            <v>-</v>
          </cell>
          <cell r="X27" t="str">
            <v>-</v>
          </cell>
          <cell r="Y27" t="str">
            <v>-</v>
          </cell>
          <cell r="AF27" t="str">
            <v>-</v>
          </cell>
          <cell r="AG27" t="str">
            <v>-</v>
          </cell>
          <cell r="AH27" t="str">
            <v>-</v>
          </cell>
          <cell r="AI27" t="str">
            <v>-</v>
          </cell>
          <cell r="AP27" t="str">
            <v>-</v>
          </cell>
          <cell r="AQ27" t="str">
            <v>-</v>
          </cell>
          <cell r="AR27" t="str">
            <v>-</v>
          </cell>
          <cell r="AS27" t="str">
            <v>-</v>
          </cell>
          <cell r="AZ27" t="str">
            <v>-</v>
          </cell>
          <cell r="BA27" t="str">
            <v>-</v>
          </cell>
          <cell r="BB27" t="str">
            <v>-</v>
          </cell>
          <cell r="BC27" t="str">
            <v>-</v>
          </cell>
        </row>
        <row r="28">
          <cell r="A28" t="str">
            <v>4-2</v>
          </cell>
          <cell r="B28">
            <v>4</v>
          </cell>
          <cell r="C28" t="str">
            <v>市民生活の安全</v>
          </cell>
          <cell r="D28">
            <v>2</v>
          </cell>
          <cell r="E28" t="str">
            <v>地域のつながり・交流が深まり、犯罪等の心配が少なく、安心して安全にくらせるまちとなっている。</v>
          </cell>
          <cell r="F28">
            <v>29</v>
          </cell>
          <cell r="G28">
            <v>159</v>
          </cell>
          <cell r="H28">
            <v>196</v>
          </cell>
          <cell r="I28">
            <v>150</v>
          </cell>
          <cell r="J28">
            <v>43</v>
          </cell>
          <cell r="K28">
            <v>11</v>
          </cell>
          <cell r="L28">
            <v>588</v>
          </cell>
          <cell r="M28">
            <v>577</v>
          </cell>
          <cell r="N28">
            <v>-3.292894280762565E-2</v>
          </cell>
          <cell r="O28" t="str">
            <v>c</v>
          </cell>
          <cell r="V28" t="str">
            <v>-</v>
          </cell>
          <cell r="W28" t="str">
            <v>-</v>
          </cell>
          <cell r="X28" t="str">
            <v>-</v>
          </cell>
          <cell r="Y28" t="str">
            <v>-</v>
          </cell>
          <cell r="AF28" t="str">
            <v>-</v>
          </cell>
          <cell r="AG28" t="str">
            <v>-</v>
          </cell>
          <cell r="AH28" t="str">
            <v>-</v>
          </cell>
          <cell r="AI28" t="str">
            <v>-</v>
          </cell>
          <cell r="AP28" t="str">
            <v>-</v>
          </cell>
          <cell r="AQ28" t="str">
            <v>-</v>
          </cell>
          <cell r="AR28" t="str">
            <v>-</v>
          </cell>
          <cell r="AS28" t="str">
            <v>-</v>
          </cell>
          <cell r="AZ28" t="str">
            <v>-</v>
          </cell>
          <cell r="BA28" t="str">
            <v>-</v>
          </cell>
          <cell r="BB28" t="str">
            <v>-</v>
          </cell>
          <cell r="BC28" t="str">
            <v>-</v>
          </cell>
        </row>
        <row r="29">
          <cell r="A29" t="str">
            <v>4-3</v>
          </cell>
          <cell r="B29">
            <v>4</v>
          </cell>
          <cell r="C29" t="str">
            <v>市民生活の安全</v>
          </cell>
          <cell r="D29">
            <v>3</v>
          </cell>
          <cell r="E29" t="str">
            <v>悪質商法などによる消費者被害を防止し，被害者を救済するしくみが充実している。</v>
          </cell>
          <cell r="F29">
            <v>15</v>
          </cell>
          <cell r="G29">
            <v>89</v>
          </cell>
          <cell r="H29">
            <v>266</v>
          </cell>
          <cell r="I29">
            <v>160</v>
          </cell>
          <cell r="J29">
            <v>49</v>
          </cell>
          <cell r="K29">
            <v>16</v>
          </cell>
          <cell r="L29">
            <v>595</v>
          </cell>
          <cell r="M29">
            <v>579</v>
          </cell>
          <cell r="N29">
            <v>-0.24006908462867013</v>
          </cell>
          <cell r="O29" t="str">
            <v>c</v>
          </cell>
          <cell r="V29" t="str">
            <v>-</v>
          </cell>
          <cell r="W29" t="str">
            <v>-</v>
          </cell>
          <cell r="X29" t="str">
            <v>-</v>
          </cell>
          <cell r="Y29" t="str">
            <v>-</v>
          </cell>
          <cell r="AF29" t="str">
            <v>-</v>
          </cell>
          <cell r="AG29" t="str">
            <v>-</v>
          </cell>
          <cell r="AH29" t="str">
            <v>-</v>
          </cell>
          <cell r="AI29" t="str">
            <v>-</v>
          </cell>
          <cell r="AP29" t="str">
            <v>-</v>
          </cell>
          <cell r="AQ29" t="str">
            <v>-</v>
          </cell>
          <cell r="AR29" t="str">
            <v>-</v>
          </cell>
          <cell r="AS29" t="str">
            <v>-</v>
          </cell>
          <cell r="AZ29" t="str">
            <v>-</v>
          </cell>
          <cell r="BA29" t="str">
            <v>-</v>
          </cell>
          <cell r="BB29" t="str">
            <v>-</v>
          </cell>
          <cell r="BC29" t="str">
            <v>-</v>
          </cell>
        </row>
        <row r="30">
          <cell r="A30" t="str">
            <v>4-4</v>
          </cell>
          <cell r="B30">
            <v>4</v>
          </cell>
          <cell r="C30" t="str">
            <v>市民生活の安全</v>
          </cell>
          <cell r="D30">
            <v>4</v>
          </cell>
          <cell r="E30" t="str">
            <v>消費生活に関する情報や知識を備え、みずから考え行動する消費者が増えている。</v>
          </cell>
          <cell r="F30">
            <v>38</v>
          </cell>
          <cell r="G30">
            <v>175</v>
          </cell>
          <cell r="H30">
            <v>218</v>
          </cell>
          <cell r="I30">
            <v>118</v>
          </cell>
          <cell r="J30">
            <v>24</v>
          </cell>
          <cell r="K30">
            <v>15</v>
          </cell>
          <cell r="L30">
            <v>588</v>
          </cell>
          <cell r="M30">
            <v>573</v>
          </cell>
          <cell r="N30">
            <v>0.14834205933682373</v>
          </cell>
          <cell r="O30" t="str">
            <v>c</v>
          </cell>
          <cell r="V30" t="str">
            <v>-</v>
          </cell>
          <cell r="W30" t="str">
            <v>-</v>
          </cell>
          <cell r="X30" t="str">
            <v>-</v>
          </cell>
          <cell r="Y30" t="str">
            <v>-</v>
          </cell>
          <cell r="AF30" t="str">
            <v>-</v>
          </cell>
          <cell r="AG30" t="str">
            <v>-</v>
          </cell>
          <cell r="AH30" t="str">
            <v>-</v>
          </cell>
          <cell r="AI30" t="str">
            <v>-</v>
          </cell>
          <cell r="AP30" t="str">
            <v>-</v>
          </cell>
          <cell r="AQ30" t="str">
            <v>-</v>
          </cell>
          <cell r="AR30" t="str">
            <v>-</v>
          </cell>
          <cell r="AS30" t="str">
            <v>-</v>
          </cell>
          <cell r="AZ30" t="str">
            <v>-</v>
          </cell>
          <cell r="BA30" t="str">
            <v>-</v>
          </cell>
          <cell r="BB30" t="str">
            <v>-</v>
          </cell>
          <cell r="BC30" t="str">
            <v>-</v>
          </cell>
        </row>
        <row r="31">
          <cell r="A31" t="str">
            <v>4-5</v>
          </cell>
          <cell r="B31">
            <v>4</v>
          </cell>
          <cell r="C31" t="str">
            <v>市民生活の安全</v>
          </cell>
          <cell r="D31">
            <v>5</v>
          </cell>
          <cell r="E31" t="str">
            <v>-</v>
          </cell>
          <cell r="L31" t="str">
            <v>-</v>
          </cell>
          <cell r="M31" t="str">
            <v>-</v>
          </cell>
          <cell r="N31" t="str">
            <v>-</v>
          </cell>
          <cell r="O31" t="str">
            <v>-</v>
          </cell>
          <cell r="V31" t="str">
            <v>-</v>
          </cell>
          <cell r="W31" t="str">
            <v>-</v>
          </cell>
          <cell r="X31" t="str">
            <v>-</v>
          </cell>
          <cell r="Y31" t="str">
            <v>-</v>
          </cell>
          <cell r="AF31" t="str">
            <v>-</v>
          </cell>
          <cell r="AG31" t="str">
            <v>-</v>
          </cell>
          <cell r="AH31" t="str">
            <v>-</v>
          </cell>
          <cell r="AI31" t="str">
            <v>-</v>
          </cell>
          <cell r="AP31" t="str">
            <v>-</v>
          </cell>
          <cell r="AQ31" t="str">
            <v>-</v>
          </cell>
          <cell r="AR31" t="str">
            <v>-</v>
          </cell>
          <cell r="AS31" t="str">
            <v>-</v>
          </cell>
          <cell r="AZ31" t="str">
            <v>-</v>
          </cell>
          <cell r="BA31" t="str">
            <v>-</v>
          </cell>
          <cell r="BB31" t="str">
            <v>-</v>
          </cell>
          <cell r="BC31" t="str">
            <v>-</v>
          </cell>
        </row>
        <row r="32">
          <cell r="A32" t="str">
            <v>4-6</v>
          </cell>
          <cell r="B32">
            <v>4</v>
          </cell>
          <cell r="C32" t="str">
            <v>市民生活の安全</v>
          </cell>
          <cell r="D32">
            <v>6</v>
          </cell>
          <cell r="E32" t="str">
            <v>-</v>
          </cell>
          <cell r="L32" t="str">
            <v>-</v>
          </cell>
          <cell r="M32" t="str">
            <v>-</v>
          </cell>
          <cell r="N32" t="str">
            <v>-</v>
          </cell>
          <cell r="O32" t="str">
            <v>-</v>
          </cell>
          <cell r="V32" t="str">
            <v>-</v>
          </cell>
          <cell r="W32" t="str">
            <v>-</v>
          </cell>
          <cell r="X32" t="str">
            <v>-</v>
          </cell>
          <cell r="Y32" t="str">
            <v>-</v>
          </cell>
          <cell r="AF32" t="str">
            <v>-</v>
          </cell>
          <cell r="AG32" t="str">
            <v>-</v>
          </cell>
          <cell r="AH32" t="str">
            <v>-</v>
          </cell>
          <cell r="AI32" t="str">
            <v>-</v>
          </cell>
          <cell r="AP32" t="str">
            <v>-</v>
          </cell>
          <cell r="AQ32" t="str">
            <v>-</v>
          </cell>
          <cell r="AR32" t="str">
            <v>-</v>
          </cell>
          <cell r="AS32" t="str">
            <v>-</v>
          </cell>
          <cell r="AZ32" t="str">
            <v>-</v>
          </cell>
          <cell r="BA32" t="str">
            <v>-</v>
          </cell>
          <cell r="BB32" t="str">
            <v>-</v>
          </cell>
          <cell r="BC32" t="str">
            <v>-</v>
          </cell>
        </row>
        <row r="33">
          <cell r="A33" t="str">
            <v>4-7</v>
          </cell>
          <cell r="B33">
            <v>4</v>
          </cell>
          <cell r="C33" t="str">
            <v>市民生活の安全</v>
          </cell>
          <cell r="D33">
            <v>7</v>
          </cell>
          <cell r="E33" t="str">
            <v>-</v>
          </cell>
          <cell r="L33" t="str">
            <v>-</v>
          </cell>
          <cell r="M33" t="str">
            <v>-</v>
          </cell>
          <cell r="N33" t="str">
            <v>-</v>
          </cell>
          <cell r="O33" t="str">
            <v>-</v>
          </cell>
          <cell r="V33" t="str">
            <v>-</v>
          </cell>
          <cell r="W33" t="str">
            <v>-</v>
          </cell>
          <cell r="X33" t="str">
            <v>-</v>
          </cell>
          <cell r="Y33" t="str">
            <v>-</v>
          </cell>
          <cell r="AF33" t="str">
            <v>-</v>
          </cell>
          <cell r="AG33" t="str">
            <v>-</v>
          </cell>
          <cell r="AH33" t="str">
            <v>-</v>
          </cell>
          <cell r="AI33" t="str">
            <v>-</v>
          </cell>
          <cell r="AP33" t="str">
            <v>-</v>
          </cell>
          <cell r="AQ33" t="str">
            <v>-</v>
          </cell>
          <cell r="AR33" t="str">
            <v>-</v>
          </cell>
          <cell r="AS33" t="str">
            <v>-</v>
          </cell>
          <cell r="AZ33" t="str">
            <v>-</v>
          </cell>
          <cell r="BA33" t="str">
            <v>-</v>
          </cell>
          <cell r="BB33" t="str">
            <v>-</v>
          </cell>
          <cell r="BC33" t="str">
            <v>-</v>
          </cell>
        </row>
        <row r="34">
          <cell r="A34" t="str">
            <v>4-8</v>
          </cell>
          <cell r="B34">
            <v>4</v>
          </cell>
          <cell r="C34" t="str">
            <v>市民生活の安全</v>
          </cell>
          <cell r="D34">
            <v>8</v>
          </cell>
          <cell r="E34" t="str">
            <v>-</v>
          </cell>
          <cell r="L34" t="str">
            <v>-</v>
          </cell>
          <cell r="M34" t="str">
            <v>-</v>
          </cell>
          <cell r="N34" t="str">
            <v>-</v>
          </cell>
          <cell r="O34" t="str">
            <v>-</v>
          </cell>
          <cell r="V34" t="str">
            <v>-</v>
          </cell>
          <cell r="W34" t="str">
            <v>-</v>
          </cell>
          <cell r="X34" t="str">
            <v>-</v>
          </cell>
          <cell r="Y34" t="str">
            <v>-</v>
          </cell>
          <cell r="AF34" t="str">
            <v>-</v>
          </cell>
          <cell r="AG34" t="str">
            <v>-</v>
          </cell>
          <cell r="AH34" t="str">
            <v>-</v>
          </cell>
          <cell r="AI34" t="str">
            <v>-</v>
          </cell>
          <cell r="AP34" t="str">
            <v>-</v>
          </cell>
          <cell r="AQ34" t="str">
            <v>-</v>
          </cell>
          <cell r="AR34" t="str">
            <v>-</v>
          </cell>
          <cell r="AS34" t="str">
            <v>-</v>
          </cell>
          <cell r="AZ34" t="str">
            <v>-</v>
          </cell>
          <cell r="BA34" t="str">
            <v>-</v>
          </cell>
          <cell r="BB34" t="str">
            <v>-</v>
          </cell>
          <cell r="BC34" t="str">
            <v>-</v>
          </cell>
        </row>
        <row r="35">
          <cell r="A35" t="str">
            <v>5-1</v>
          </cell>
          <cell r="B35">
            <v>5</v>
          </cell>
          <cell r="C35" t="str">
            <v>文化</v>
          </cell>
          <cell r="D35">
            <v>1</v>
          </cell>
          <cell r="E35" t="str">
            <v>日々のくらしに文化がとけ込み、市民が文化に触れることが出来ている。</v>
          </cell>
          <cell r="F35">
            <v>46</v>
          </cell>
          <cell r="G35">
            <v>167</v>
          </cell>
          <cell r="H35">
            <v>205</v>
          </cell>
          <cell r="I35">
            <v>119</v>
          </cell>
          <cell r="J35">
            <v>41</v>
          </cell>
          <cell r="K35">
            <v>17</v>
          </cell>
          <cell r="L35">
            <v>595</v>
          </cell>
          <cell r="M35">
            <v>578</v>
          </cell>
          <cell r="N35">
            <v>0.10034602076124567</v>
          </cell>
          <cell r="O35" t="str">
            <v>c</v>
          </cell>
          <cell r="V35" t="str">
            <v>-</v>
          </cell>
          <cell r="W35" t="str">
            <v>-</v>
          </cell>
          <cell r="X35" t="str">
            <v>-</v>
          </cell>
          <cell r="Y35" t="str">
            <v>-</v>
          </cell>
          <cell r="AF35" t="str">
            <v>-</v>
          </cell>
          <cell r="AG35" t="str">
            <v>-</v>
          </cell>
          <cell r="AH35" t="str">
            <v>-</v>
          </cell>
          <cell r="AI35" t="str">
            <v>-</v>
          </cell>
          <cell r="AP35" t="str">
            <v>-</v>
          </cell>
          <cell r="AQ35" t="str">
            <v>-</v>
          </cell>
          <cell r="AR35" t="str">
            <v>-</v>
          </cell>
          <cell r="AS35" t="str">
            <v>-</v>
          </cell>
          <cell r="AZ35" t="str">
            <v>-</v>
          </cell>
          <cell r="BA35" t="str">
            <v>-</v>
          </cell>
          <cell r="BB35" t="str">
            <v>-</v>
          </cell>
          <cell r="BC35" t="str">
            <v>-</v>
          </cell>
        </row>
        <row r="36">
          <cell r="A36" t="str">
            <v>5-2</v>
          </cell>
          <cell r="B36">
            <v>5</v>
          </cell>
          <cell r="C36" t="str">
            <v>文化</v>
          </cell>
          <cell r="D36">
            <v>2</v>
          </cell>
          <cell r="E36" t="str">
            <v>文化芸術活動によって、社会や経済が活気づいている。</v>
          </cell>
          <cell r="F36">
            <v>15</v>
          </cell>
          <cell r="G36">
            <v>111</v>
          </cell>
          <cell r="H36">
            <v>215</v>
          </cell>
          <cell r="I36">
            <v>163</v>
          </cell>
          <cell r="J36">
            <v>65</v>
          </cell>
          <cell r="K36">
            <v>26</v>
          </cell>
          <cell r="L36">
            <v>595</v>
          </cell>
          <cell r="M36">
            <v>569</v>
          </cell>
          <cell r="N36">
            <v>-0.26713532513181021</v>
          </cell>
          <cell r="O36" t="str">
            <v>c</v>
          </cell>
          <cell r="V36" t="str">
            <v>-</v>
          </cell>
          <cell r="W36" t="str">
            <v>-</v>
          </cell>
          <cell r="X36" t="str">
            <v>-</v>
          </cell>
          <cell r="Y36" t="str">
            <v>-</v>
          </cell>
          <cell r="AF36" t="str">
            <v>-</v>
          </cell>
          <cell r="AG36" t="str">
            <v>-</v>
          </cell>
          <cell r="AH36" t="str">
            <v>-</v>
          </cell>
          <cell r="AI36" t="str">
            <v>-</v>
          </cell>
          <cell r="AP36" t="str">
            <v>-</v>
          </cell>
          <cell r="AQ36" t="str">
            <v>-</v>
          </cell>
          <cell r="AR36" t="str">
            <v>-</v>
          </cell>
          <cell r="AS36" t="str">
            <v>-</v>
          </cell>
          <cell r="AZ36" t="str">
            <v>-</v>
          </cell>
          <cell r="BA36" t="str">
            <v>-</v>
          </cell>
          <cell r="BB36" t="str">
            <v>-</v>
          </cell>
          <cell r="BC36" t="str">
            <v>-</v>
          </cell>
        </row>
        <row r="37">
          <cell r="A37" t="str">
            <v>5-3</v>
          </cell>
          <cell r="B37">
            <v>5</v>
          </cell>
          <cell r="C37" t="str">
            <v>文化</v>
          </cell>
          <cell r="D37">
            <v>3</v>
          </cell>
          <cell r="E37" t="str">
            <v>海外との文化交流が進み，相互理解が深まっている。</v>
          </cell>
          <cell r="F37">
            <v>15</v>
          </cell>
          <cell r="G37">
            <v>111</v>
          </cell>
          <cell r="H37">
            <v>215</v>
          </cell>
          <cell r="I37">
            <v>163</v>
          </cell>
          <cell r="J37">
            <v>65</v>
          </cell>
          <cell r="K37">
            <v>26</v>
          </cell>
          <cell r="L37">
            <v>595</v>
          </cell>
          <cell r="M37">
            <v>569</v>
          </cell>
          <cell r="N37">
            <v>-0.26713532513181021</v>
          </cell>
          <cell r="O37" t="str">
            <v>c</v>
          </cell>
          <cell r="V37" t="str">
            <v>-</v>
          </cell>
          <cell r="W37" t="str">
            <v>-</v>
          </cell>
          <cell r="X37" t="str">
            <v>-</v>
          </cell>
          <cell r="Y37" t="str">
            <v>-</v>
          </cell>
          <cell r="AF37" t="str">
            <v>-</v>
          </cell>
          <cell r="AG37" t="str">
            <v>-</v>
          </cell>
          <cell r="AH37" t="str">
            <v>-</v>
          </cell>
          <cell r="AI37" t="str">
            <v>-</v>
          </cell>
          <cell r="AP37" t="str">
            <v>-</v>
          </cell>
          <cell r="AQ37" t="str">
            <v>-</v>
          </cell>
          <cell r="AR37" t="str">
            <v>-</v>
          </cell>
          <cell r="AS37" t="str">
            <v>-</v>
          </cell>
          <cell r="AZ37" t="str">
            <v>-</v>
          </cell>
          <cell r="BA37" t="str">
            <v>-</v>
          </cell>
          <cell r="BB37" t="str">
            <v>-</v>
          </cell>
          <cell r="BC37" t="str">
            <v>-</v>
          </cell>
        </row>
        <row r="38">
          <cell r="A38" t="str">
            <v>5-4</v>
          </cell>
          <cell r="B38">
            <v>5</v>
          </cell>
          <cell r="C38" t="str">
            <v>文化</v>
          </cell>
          <cell r="D38">
            <v>4</v>
          </cell>
          <cell r="E38" t="str">
            <v>有形無形の京都文化遺産が日常生活の中で生かされ，大切に守り伝えられている。</v>
          </cell>
          <cell r="F38">
            <v>84</v>
          </cell>
          <cell r="G38">
            <v>244</v>
          </cell>
          <cell r="H38">
            <v>133</v>
          </cell>
          <cell r="I38">
            <v>82</v>
          </cell>
          <cell r="J38">
            <v>37</v>
          </cell>
          <cell r="K38">
            <v>15</v>
          </cell>
          <cell r="L38">
            <v>595</v>
          </cell>
          <cell r="M38">
            <v>580</v>
          </cell>
          <cell r="N38">
            <v>0.44137931034482758</v>
          </cell>
          <cell r="O38" t="str">
            <v>b</v>
          </cell>
          <cell r="V38" t="str">
            <v>-</v>
          </cell>
          <cell r="W38" t="str">
            <v>-</v>
          </cell>
          <cell r="X38" t="str">
            <v>-</v>
          </cell>
          <cell r="Y38" t="str">
            <v>-</v>
          </cell>
          <cell r="AF38" t="str">
            <v>-</v>
          </cell>
          <cell r="AG38" t="str">
            <v>-</v>
          </cell>
          <cell r="AH38" t="str">
            <v>-</v>
          </cell>
          <cell r="AI38" t="str">
            <v>-</v>
          </cell>
          <cell r="AP38" t="str">
            <v>-</v>
          </cell>
          <cell r="AQ38" t="str">
            <v>-</v>
          </cell>
          <cell r="AR38" t="str">
            <v>-</v>
          </cell>
          <cell r="AS38" t="str">
            <v>-</v>
          </cell>
          <cell r="AZ38" t="str">
            <v>-</v>
          </cell>
          <cell r="BA38" t="str">
            <v>-</v>
          </cell>
          <cell r="BB38" t="str">
            <v>-</v>
          </cell>
          <cell r="BC38" t="str">
            <v>-</v>
          </cell>
        </row>
        <row r="39">
          <cell r="A39" t="str">
            <v>5-5</v>
          </cell>
          <cell r="B39">
            <v>5</v>
          </cell>
          <cell r="C39" t="str">
            <v>文化</v>
          </cell>
          <cell r="D39">
            <v>5</v>
          </cell>
          <cell r="E39" t="str">
            <v>文化芸術に携わる人や応援する人が育ち，文化芸術活動が活発に行われている。</v>
          </cell>
          <cell r="F39">
            <v>31</v>
          </cell>
          <cell r="G39">
            <v>107</v>
          </cell>
          <cell r="H39">
            <v>209</v>
          </cell>
          <cell r="I39">
            <v>158</v>
          </cell>
          <cell r="J39">
            <v>64</v>
          </cell>
          <cell r="K39">
            <v>19</v>
          </cell>
          <cell r="L39">
            <v>588</v>
          </cell>
          <cell r="M39">
            <v>569</v>
          </cell>
          <cell r="N39">
            <v>-0.20562390158172231</v>
          </cell>
          <cell r="O39" t="str">
            <v>c</v>
          </cell>
          <cell r="V39" t="str">
            <v>-</v>
          </cell>
          <cell r="W39" t="str">
            <v>-</v>
          </cell>
          <cell r="X39" t="str">
            <v>-</v>
          </cell>
          <cell r="Y39" t="str">
            <v>-</v>
          </cell>
          <cell r="AF39" t="str">
            <v>-</v>
          </cell>
          <cell r="AG39" t="str">
            <v>-</v>
          </cell>
          <cell r="AH39" t="str">
            <v>-</v>
          </cell>
          <cell r="AI39" t="str">
            <v>-</v>
          </cell>
          <cell r="AP39" t="str">
            <v>-</v>
          </cell>
          <cell r="AQ39" t="str">
            <v>-</v>
          </cell>
          <cell r="AR39" t="str">
            <v>-</v>
          </cell>
          <cell r="AS39" t="str">
            <v>-</v>
          </cell>
          <cell r="AZ39" t="str">
            <v>-</v>
          </cell>
          <cell r="BA39" t="str">
            <v>-</v>
          </cell>
          <cell r="BB39" t="str">
            <v>-</v>
          </cell>
          <cell r="BC39" t="str">
            <v>-</v>
          </cell>
        </row>
        <row r="40">
          <cell r="A40" t="str">
            <v>5-6</v>
          </cell>
          <cell r="B40">
            <v>5</v>
          </cell>
          <cell r="C40" t="str">
            <v>文化</v>
          </cell>
          <cell r="D40">
            <v>6</v>
          </cell>
          <cell r="E40" t="str">
            <v>-</v>
          </cell>
          <cell r="L40" t="str">
            <v>-</v>
          </cell>
          <cell r="M40" t="str">
            <v>-</v>
          </cell>
          <cell r="N40" t="str">
            <v>-</v>
          </cell>
          <cell r="O40" t="str">
            <v>-</v>
          </cell>
          <cell r="V40" t="str">
            <v>-</v>
          </cell>
          <cell r="W40" t="str">
            <v>-</v>
          </cell>
          <cell r="X40" t="str">
            <v>-</v>
          </cell>
          <cell r="Y40" t="str">
            <v>-</v>
          </cell>
          <cell r="AF40" t="str">
            <v>-</v>
          </cell>
          <cell r="AG40" t="str">
            <v>-</v>
          </cell>
          <cell r="AH40" t="str">
            <v>-</v>
          </cell>
          <cell r="AI40" t="str">
            <v>-</v>
          </cell>
          <cell r="AP40" t="str">
            <v>-</v>
          </cell>
          <cell r="AQ40" t="str">
            <v>-</v>
          </cell>
          <cell r="AR40" t="str">
            <v>-</v>
          </cell>
          <cell r="AS40" t="str">
            <v>-</v>
          </cell>
          <cell r="AZ40" t="str">
            <v>-</v>
          </cell>
          <cell r="BA40" t="str">
            <v>-</v>
          </cell>
          <cell r="BB40" t="str">
            <v>-</v>
          </cell>
          <cell r="BC40" t="str">
            <v>-</v>
          </cell>
        </row>
        <row r="41">
          <cell r="A41" t="str">
            <v>5-7</v>
          </cell>
          <cell r="B41">
            <v>5</v>
          </cell>
          <cell r="C41" t="str">
            <v>文化</v>
          </cell>
          <cell r="D41">
            <v>7</v>
          </cell>
          <cell r="E41" t="str">
            <v>-</v>
          </cell>
          <cell r="L41" t="str">
            <v>-</v>
          </cell>
          <cell r="M41" t="str">
            <v>-</v>
          </cell>
          <cell r="N41" t="str">
            <v>-</v>
          </cell>
          <cell r="O41" t="str">
            <v>-</v>
          </cell>
          <cell r="V41" t="str">
            <v>-</v>
          </cell>
          <cell r="W41" t="str">
            <v>-</v>
          </cell>
          <cell r="X41" t="str">
            <v>-</v>
          </cell>
          <cell r="Y41" t="str">
            <v>-</v>
          </cell>
          <cell r="AF41" t="str">
            <v>-</v>
          </cell>
          <cell r="AG41" t="str">
            <v>-</v>
          </cell>
          <cell r="AH41" t="str">
            <v>-</v>
          </cell>
          <cell r="AI41" t="str">
            <v>-</v>
          </cell>
          <cell r="AP41" t="str">
            <v>-</v>
          </cell>
          <cell r="AQ41" t="str">
            <v>-</v>
          </cell>
          <cell r="AR41" t="str">
            <v>-</v>
          </cell>
          <cell r="AS41" t="str">
            <v>-</v>
          </cell>
          <cell r="AZ41" t="str">
            <v>-</v>
          </cell>
          <cell r="BA41" t="str">
            <v>-</v>
          </cell>
          <cell r="BB41" t="str">
            <v>-</v>
          </cell>
          <cell r="BC41" t="str">
            <v>-</v>
          </cell>
        </row>
        <row r="42">
          <cell r="A42" t="str">
            <v>5-8</v>
          </cell>
          <cell r="B42">
            <v>5</v>
          </cell>
          <cell r="C42" t="str">
            <v>文化</v>
          </cell>
          <cell r="D42">
            <v>8</v>
          </cell>
          <cell r="E42" t="str">
            <v>-</v>
          </cell>
          <cell r="L42" t="str">
            <v>-</v>
          </cell>
          <cell r="M42" t="str">
            <v>-</v>
          </cell>
          <cell r="N42" t="str">
            <v>-</v>
          </cell>
          <cell r="O42" t="str">
            <v>-</v>
          </cell>
          <cell r="V42" t="str">
            <v>-</v>
          </cell>
          <cell r="W42" t="str">
            <v>-</v>
          </cell>
          <cell r="X42" t="str">
            <v>-</v>
          </cell>
          <cell r="Y42" t="str">
            <v>-</v>
          </cell>
          <cell r="AF42" t="str">
            <v>-</v>
          </cell>
          <cell r="AG42" t="str">
            <v>-</v>
          </cell>
          <cell r="AH42" t="str">
            <v>-</v>
          </cell>
          <cell r="AI42" t="str">
            <v>-</v>
          </cell>
          <cell r="AP42" t="str">
            <v>-</v>
          </cell>
          <cell r="AQ42" t="str">
            <v>-</v>
          </cell>
          <cell r="AR42" t="str">
            <v>-</v>
          </cell>
          <cell r="AS42" t="str">
            <v>-</v>
          </cell>
          <cell r="AZ42" t="str">
            <v>-</v>
          </cell>
          <cell r="BA42" t="str">
            <v>-</v>
          </cell>
          <cell r="BB42" t="str">
            <v>-</v>
          </cell>
          <cell r="BC42" t="str">
            <v>-</v>
          </cell>
        </row>
        <row r="43">
          <cell r="A43" t="str">
            <v>6-1</v>
          </cell>
          <cell r="B43">
            <v>6</v>
          </cell>
          <cell r="C43" t="str">
            <v>スポーツ</v>
          </cell>
          <cell r="D43">
            <v>1</v>
          </cell>
          <cell r="E43" t="str">
            <v>市民がスポーツを楽しみ、健康で心豊かにくらしている。</v>
          </cell>
          <cell r="F43">
            <v>30</v>
          </cell>
          <cell r="G43">
            <v>135</v>
          </cell>
          <cell r="H43">
            <v>225</v>
          </cell>
          <cell r="I43">
            <v>134</v>
          </cell>
          <cell r="J43">
            <v>53</v>
          </cell>
          <cell r="K43">
            <v>18</v>
          </cell>
          <cell r="L43">
            <v>595</v>
          </cell>
          <cell r="M43">
            <v>577</v>
          </cell>
          <cell r="N43">
            <v>-7.7989601386481797E-2</v>
          </cell>
          <cell r="O43" t="str">
            <v>c</v>
          </cell>
          <cell r="V43" t="str">
            <v>-</v>
          </cell>
          <cell r="W43" t="str">
            <v>-</v>
          </cell>
          <cell r="X43" t="str">
            <v>-</v>
          </cell>
          <cell r="Y43" t="str">
            <v>-</v>
          </cell>
          <cell r="AF43" t="str">
            <v>-</v>
          </cell>
          <cell r="AG43" t="str">
            <v>-</v>
          </cell>
          <cell r="AH43" t="str">
            <v>-</v>
          </cell>
          <cell r="AI43" t="str">
            <v>-</v>
          </cell>
          <cell r="AP43" t="str">
            <v>-</v>
          </cell>
          <cell r="AQ43" t="str">
            <v>-</v>
          </cell>
          <cell r="AR43" t="str">
            <v>-</v>
          </cell>
          <cell r="AS43" t="str">
            <v>-</v>
          </cell>
          <cell r="AZ43" t="str">
            <v>-</v>
          </cell>
          <cell r="BA43" t="str">
            <v>-</v>
          </cell>
          <cell r="BB43" t="str">
            <v>-</v>
          </cell>
          <cell r="BC43" t="str">
            <v>-</v>
          </cell>
        </row>
        <row r="44">
          <cell r="A44" t="str">
            <v>6-2</v>
          </cell>
          <cell r="B44">
            <v>6</v>
          </cell>
          <cell r="C44" t="str">
            <v>スポーツ</v>
          </cell>
          <cell r="D44">
            <v>2</v>
          </cell>
          <cell r="E44" t="str">
            <v>市民がスポーツを楽しんだり、スポーツを支える活動を通じて、様々な人と人とがつながっている。</v>
          </cell>
          <cell r="F44">
            <v>34</v>
          </cell>
          <cell r="G44">
            <v>116</v>
          </cell>
          <cell r="H44">
            <v>222</v>
          </cell>
          <cell r="I44">
            <v>140</v>
          </cell>
          <cell r="J44">
            <v>64</v>
          </cell>
          <cell r="K44">
            <v>19</v>
          </cell>
          <cell r="L44">
            <v>595</v>
          </cell>
          <cell r="M44">
            <v>576</v>
          </cell>
          <cell r="N44">
            <v>-0.14583333333333334</v>
          </cell>
          <cell r="O44" t="str">
            <v>c</v>
          </cell>
          <cell r="V44" t="str">
            <v>-</v>
          </cell>
          <cell r="W44" t="str">
            <v>-</v>
          </cell>
          <cell r="X44" t="str">
            <v>-</v>
          </cell>
          <cell r="Y44" t="str">
            <v>-</v>
          </cell>
          <cell r="AF44" t="str">
            <v>-</v>
          </cell>
          <cell r="AG44" t="str">
            <v>-</v>
          </cell>
          <cell r="AH44" t="str">
            <v>-</v>
          </cell>
          <cell r="AI44" t="str">
            <v>-</v>
          </cell>
          <cell r="AP44" t="str">
            <v>-</v>
          </cell>
          <cell r="AQ44" t="str">
            <v>-</v>
          </cell>
          <cell r="AR44" t="str">
            <v>-</v>
          </cell>
          <cell r="AS44" t="str">
            <v>-</v>
          </cell>
          <cell r="AZ44" t="str">
            <v>-</v>
          </cell>
          <cell r="BA44" t="str">
            <v>-</v>
          </cell>
          <cell r="BB44" t="str">
            <v>-</v>
          </cell>
          <cell r="BC44" t="str">
            <v>-</v>
          </cell>
        </row>
        <row r="45">
          <cell r="A45" t="str">
            <v>6-3</v>
          </cell>
          <cell r="B45">
            <v>6</v>
          </cell>
          <cell r="C45" t="str">
            <v>スポーツ</v>
          </cell>
          <cell r="D45">
            <v>3</v>
          </cell>
          <cell r="E45" t="str">
            <v>市民がスポーツに身近に触れる機会があり、スポーツがまちの魅力を高めている。</v>
          </cell>
          <cell r="F45">
            <v>26</v>
          </cell>
          <cell r="G45">
            <v>88</v>
          </cell>
          <cell r="H45">
            <v>179</v>
          </cell>
          <cell r="I45">
            <v>203</v>
          </cell>
          <cell r="J45">
            <v>76</v>
          </cell>
          <cell r="K45">
            <v>16</v>
          </cell>
          <cell r="L45">
            <v>588</v>
          </cell>
          <cell r="M45">
            <v>572</v>
          </cell>
          <cell r="N45">
            <v>-0.37587412587412589</v>
          </cell>
          <cell r="O45" t="str">
            <v>d</v>
          </cell>
          <cell r="V45" t="str">
            <v>-</v>
          </cell>
          <cell r="W45" t="str">
            <v>-</v>
          </cell>
          <cell r="X45" t="str">
            <v>-</v>
          </cell>
          <cell r="Y45" t="str">
            <v>-</v>
          </cell>
          <cell r="AF45" t="str">
            <v>-</v>
          </cell>
          <cell r="AG45" t="str">
            <v>-</v>
          </cell>
          <cell r="AH45" t="str">
            <v>-</v>
          </cell>
          <cell r="AI45" t="str">
            <v>-</v>
          </cell>
          <cell r="AP45" t="str">
            <v>-</v>
          </cell>
          <cell r="AQ45" t="str">
            <v>-</v>
          </cell>
          <cell r="AR45" t="str">
            <v>-</v>
          </cell>
          <cell r="AS45" t="str">
            <v>-</v>
          </cell>
          <cell r="AZ45" t="str">
            <v>-</v>
          </cell>
          <cell r="BA45" t="str">
            <v>-</v>
          </cell>
          <cell r="BB45" t="str">
            <v>-</v>
          </cell>
          <cell r="BC45" t="str">
            <v>-</v>
          </cell>
        </row>
        <row r="46">
          <cell r="A46" t="str">
            <v>6-4</v>
          </cell>
          <cell r="B46">
            <v>6</v>
          </cell>
          <cell r="C46" t="str">
            <v>スポーツ</v>
          </cell>
          <cell r="D46">
            <v>4</v>
          </cell>
          <cell r="E46" t="str">
            <v>-</v>
          </cell>
          <cell r="L46" t="str">
            <v>-</v>
          </cell>
          <cell r="M46" t="str">
            <v>-</v>
          </cell>
          <cell r="N46" t="str">
            <v>-</v>
          </cell>
          <cell r="O46" t="str">
            <v>-</v>
          </cell>
          <cell r="V46" t="str">
            <v>-</v>
          </cell>
          <cell r="W46" t="str">
            <v>-</v>
          </cell>
          <cell r="X46" t="str">
            <v>-</v>
          </cell>
          <cell r="Y46" t="str">
            <v>-</v>
          </cell>
          <cell r="AF46" t="str">
            <v>-</v>
          </cell>
          <cell r="AG46" t="str">
            <v>-</v>
          </cell>
          <cell r="AH46" t="str">
            <v>-</v>
          </cell>
          <cell r="AI46" t="str">
            <v>-</v>
          </cell>
          <cell r="AP46" t="str">
            <v>-</v>
          </cell>
          <cell r="AQ46" t="str">
            <v>-</v>
          </cell>
          <cell r="AR46" t="str">
            <v>-</v>
          </cell>
          <cell r="AS46" t="str">
            <v>-</v>
          </cell>
          <cell r="AZ46" t="str">
            <v>-</v>
          </cell>
          <cell r="BA46" t="str">
            <v>-</v>
          </cell>
          <cell r="BB46" t="str">
            <v>-</v>
          </cell>
          <cell r="BC46" t="str">
            <v>-</v>
          </cell>
        </row>
        <row r="47">
          <cell r="A47" t="str">
            <v>6-5</v>
          </cell>
          <cell r="B47">
            <v>6</v>
          </cell>
          <cell r="C47" t="str">
            <v>スポーツ</v>
          </cell>
          <cell r="D47">
            <v>5</v>
          </cell>
          <cell r="E47" t="str">
            <v>-</v>
          </cell>
          <cell r="L47" t="str">
            <v>-</v>
          </cell>
          <cell r="M47" t="str">
            <v>-</v>
          </cell>
          <cell r="N47" t="str">
            <v>-</v>
          </cell>
          <cell r="O47" t="str">
            <v>-</v>
          </cell>
          <cell r="V47" t="str">
            <v>-</v>
          </cell>
          <cell r="W47" t="str">
            <v>-</v>
          </cell>
          <cell r="X47" t="str">
            <v>-</v>
          </cell>
          <cell r="Y47" t="str">
            <v>-</v>
          </cell>
          <cell r="AF47" t="str">
            <v>-</v>
          </cell>
          <cell r="AG47" t="str">
            <v>-</v>
          </cell>
          <cell r="AH47" t="str">
            <v>-</v>
          </cell>
          <cell r="AI47" t="str">
            <v>-</v>
          </cell>
          <cell r="AP47" t="str">
            <v>-</v>
          </cell>
          <cell r="AQ47" t="str">
            <v>-</v>
          </cell>
          <cell r="AR47" t="str">
            <v>-</v>
          </cell>
          <cell r="AS47" t="str">
            <v>-</v>
          </cell>
          <cell r="AZ47" t="str">
            <v>-</v>
          </cell>
          <cell r="BA47" t="str">
            <v>-</v>
          </cell>
          <cell r="BB47" t="str">
            <v>-</v>
          </cell>
          <cell r="BC47" t="str">
            <v>-</v>
          </cell>
        </row>
        <row r="48">
          <cell r="A48" t="str">
            <v>6-6</v>
          </cell>
          <cell r="B48">
            <v>6</v>
          </cell>
          <cell r="C48" t="str">
            <v>スポーツ</v>
          </cell>
          <cell r="D48">
            <v>6</v>
          </cell>
          <cell r="E48" t="str">
            <v>-</v>
          </cell>
          <cell r="L48" t="str">
            <v>-</v>
          </cell>
          <cell r="M48" t="str">
            <v>-</v>
          </cell>
          <cell r="N48" t="str">
            <v>-</v>
          </cell>
          <cell r="O48" t="str">
            <v>-</v>
          </cell>
          <cell r="V48" t="str">
            <v>-</v>
          </cell>
          <cell r="W48" t="str">
            <v>-</v>
          </cell>
          <cell r="X48" t="str">
            <v>-</v>
          </cell>
          <cell r="Y48" t="str">
            <v>-</v>
          </cell>
          <cell r="AF48" t="str">
            <v>-</v>
          </cell>
          <cell r="AG48" t="str">
            <v>-</v>
          </cell>
          <cell r="AH48" t="str">
            <v>-</v>
          </cell>
          <cell r="AI48" t="str">
            <v>-</v>
          </cell>
          <cell r="AP48" t="str">
            <v>-</v>
          </cell>
          <cell r="AQ48" t="str">
            <v>-</v>
          </cell>
          <cell r="AR48" t="str">
            <v>-</v>
          </cell>
          <cell r="AS48" t="str">
            <v>-</v>
          </cell>
          <cell r="AZ48" t="str">
            <v>-</v>
          </cell>
          <cell r="BA48" t="str">
            <v>-</v>
          </cell>
          <cell r="BB48" t="str">
            <v>-</v>
          </cell>
          <cell r="BC48" t="str">
            <v>-</v>
          </cell>
        </row>
        <row r="49">
          <cell r="A49" t="str">
            <v>6-7</v>
          </cell>
          <cell r="B49">
            <v>6</v>
          </cell>
          <cell r="C49" t="str">
            <v>スポーツ</v>
          </cell>
          <cell r="D49">
            <v>7</v>
          </cell>
          <cell r="E49" t="str">
            <v>-</v>
          </cell>
          <cell r="L49" t="str">
            <v>-</v>
          </cell>
          <cell r="M49" t="str">
            <v>-</v>
          </cell>
          <cell r="N49" t="str">
            <v>-</v>
          </cell>
          <cell r="O49" t="str">
            <v>-</v>
          </cell>
          <cell r="V49" t="str">
            <v>-</v>
          </cell>
          <cell r="W49" t="str">
            <v>-</v>
          </cell>
          <cell r="X49" t="str">
            <v>-</v>
          </cell>
          <cell r="Y49" t="str">
            <v>-</v>
          </cell>
          <cell r="AF49" t="str">
            <v>-</v>
          </cell>
          <cell r="AG49" t="str">
            <v>-</v>
          </cell>
          <cell r="AH49" t="str">
            <v>-</v>
          </cell>
          <cell r="AI49" t="str">
            <v>-</v>
          </cell>
          <cell r="AP49" t="str">
            <v>-</v>
          </cell>
          <cell r="AQ49" t="str">
            <v>-</v>
          </cell>
          <cell r="AR49" t="str">
            <v>-</v>
          </cell>
          <cell r="AS49" t="str">
            <v>-</v>
          </cell>
          <cell r="AZ49" t="str">
            <v>-</v>
          </cell>
          <cell r="BA49" t="str">
            <v>-</v>
          </cell>
          <cell r="BB49" t="str">
            <v>-</v>
          </cell>
          <cell r="BC49" t="str">
            <v>-</v>
          </cell>
        </row>
        <row r="50">
          <cell r="A50" t="str">
            <v>6-8</v>
          </cell>
          <cell r="B50">
            <v>6</v>
          </cell>
          <cell r="C50" t="str">
            <v>スポーツ</v>
          </cell>
          <cell r="D50">
            <v>8</v>
          </cell>
          <cell r="E50" t="str">
            <v>-</v>
          </cell>
          <cell r="L50" t="str">
            <v>-</v>
          </cell>
          <cell r="M50" t="str">
            <v>-</v>
          </cell>
          <cell r="N50" t="str">
            <v>-</v>
          </cell>
          <cell r="O50" t="str">
            <v>-</v>
          </cell>
          <cell r="V50" t="str">
            <v>-</v>
          </cell>
          <cell r="W50" t="str">
            <v>-</v>
          </cell>
          <cell r="X50" t="str">
            <v>-</v>
          </cell>
          <cell r="Y50" t="str">
            <v>-</v>
          </cell>
          <cell r="AF50" t="str">
            <v>-</v>
          </cell>
          <cell r="AG50" t="str">
            <v>-</v>
          </cell>
          <cell r="AH50" t="str">
            <v>-</v>
          </cell>
          <cell r="AI50" t="str">
            <v>-</v>
          </cell>
          <cell r="AP50" t="str">
            <v>-</v>
          </cell>
          <cell r="AQ50" t="str">
            <v>-</v>
          </cell>
          <cell r="AR50" t="str">
            <v>-</v>
          </cell>
          <cell r="AS50" t="str">
            <v>-</v>
          </cell>
          <cell r="AZ50" t="str">
            <v>-</v>
          </cell>
          <cell r="BA50" t="str">
            <v>-</v>
          </cell>
          <cell r="BB50" t="str">
            <v>-</v>
          </cell>
          <cell r="BC50" t="str">
            <v>-</v>
          </cell>
        </row>
        <row r="51">
          <cell r="A51" t="str">
            <v>7-1</v>
          </cell>
          <cell r="B51">
            <v>7</v>
          </cell>
          <cell r="C51" t="str">
            <v>産業・商業</v>
          </cell>
          <cell r="D51">
            <v>1</v>
          </cell>
          <cell r="E51" t="str">
            <v>京都には、地域とともに発展し、大切にされている企業やお店が沢山ある。</v>
          </cell>
          <cell r="F51">
            <v>123</v>
          </cell>
          <cell r="G51">
            <v>266</v>
          </cell>
          <cell r="H51">
            <v>120</v>
          </cell>
          <cell r="I51">
            <v>49</v>
          </cell>
          <cell r="J51">
            <v>18</v>
          </cell>
          <cell r="K51">
            <v>19</v>
          </cell>
          <cell r="L51">
            <v>595</v>
          </cell>
          <cell r="M51">
            <v>576</v>
          </cell>
          <cell r="N51">
            <v>0.74131944444444442</v>
          </cell>
          <cell r="O51" t="str">
            <v>b</v>
          </cell>
          <cell r="V51" t="str">
            <v>-</v>
          </cell>
          <cell r="W51" t="str">
            <v>-</v>
          </cell>
          <cell r="X51" t="str">
            <v>-</v>
          </cell>
          <cell r="Y51" t="str">
            <v>-</v>
          </cell>
          <cell r="AF51" t="str">
            <v>-</v>
          </cell>
          <cell r="AG51" t="str">
            <v>-</v>
          </cell>
          <cell r="AH51" t="str">
            <v>-</v>
          </cell>
          <cell r="AI51" t="str">
            <v>-</v>
          </cell>
          <cell r="AP51" t="str">
            <v>-</v>
          </cell>
          <cell r="AQ51" t="str">
            <v>-</v>
          </cell>
          <cell r="AR51" t="str">
            <v>-</v>
          </cell>
          <cell r="AS51" t="str">
            <v>-</v>
          </cell>
          <cell r="AZ51" t="str">
            <v>-</v>
          </cell>
          <cell r="BA51" t="str">
            <v>-</v>
          </cell>
          <cell r="BB51" t="str">
            <v>-</v>
          </cell>
          <cell r="BC51" t="str">
            <v>-</v>
          </cell>
        </row>
        <row r="52">
          <cell r="A52" t="str">
            <v>7-2</v>
          </cell>
          <cell r="B52">
            <v>7</v>
          </cell>
          <cell r="C52" t="str">
            <v>産業・商業</v>
          </cell>
          <cell r="D52">
            <v>2</v>
          </cell>
          <cell r="E52" t="str">
            <v>多様な人々が京都でいきいきと働いている。</v>
          </cell>
          <cell r="F52">
            <v>35</v>
          </cell>
          <cell r="G52">
            <v>180</v>
          </cell>
          <cell r="H52">
            <v>224</v>
          </cell>
          <cell r="I52">
            <v>105</v>
          </cell>
          <cell r="J52">
            <v>29</v>
          </cell>
          <cell r="K52">
            <v>15</v>
          </cell>
          <cell r="L52">
            <v>588</v>
          </cell>
          <cell r="M52">
            <v>573</v>
          </cell>
          <cell r="N52">
            <v>0.15183246073298429</v>
          </cell>
          <cell r="O52" t="str">
            <v>c</v>
          </cell>
          <cell r="V52" t="str">
            <v>-</v>
          </cell>
          <cell r="W52" t="str">
            <v>-</v>
          </cell>
          <cell r="X52" t="str">
            <v>-</v>
          </cell>
          <cell r="Y52" t="str">
            <v>-</v>
          </cell>
          <cell r="AF52" t="str">
            <v>-</v>
          </cell>
          <cell r="AG52" t="str">
            <v>-</v>
          </cell>
          <cell r="AH52" t="str">
            <v>-</v>
          </cell>
          <cell r="AI52" t="str">
            <v>-</v>
          </cell>
          <cell r="AP52" t="str">
            <v>-</v>
          </cell>
          <cell r="AQ52" t="str">
            <v>-</v>
          </cell>
          <cell r="AR52" t="str">
            <v>-</v>
          </cell>
          <cell r="AS52" t="str">
            <v>-</v>
          </cell>
          <cell r="AZ52" t="str">
            <v>-</v>
          </cell>
          <cell r="BA52" t="str">
            <v>-</v>
          </cell>
          <cell r="BB52" t="str">
            <v>-</v>
          </cell>
          <cell r="BC52" t="str">
            <v>-</v>
          </cell>
        </row>
        <row r="53">
          <cell r="A53" t="str">
            <v>7-3</v>
          </cell>
          <cell r="B53">
            <v>7</v>
          </cell>
          <cell r="C53" t="str">
            <v>産業・商業</v>
          </cell>
          <cell r="D53">
            <v>3</v>
          </cell>
          <cell r="E53" t="str">
            <v>京都では、独自性の高い製品が生み出され、世界で活躍する企業が多く集まっている。</v>
          </cell>
          <cell r="F53">
            <v>122</v>
          </cell>
          <cell r="G53">
            <v>247</v>
          </cell>
          <cell r="H53">
            <v>150</v>
          </cell>
          <cell r="I53">
            <v>45</v>
          </cell>
          <cell r="J53">
            <v>16</v>
          </cell>
          <cell r="K53">
            <v>15</v>
          </cell>
          <cell r="L53">
            <v>595</v>
          </cell>
          <cell r="M53">
            <v>580</v>
          </cell>
          <cell r="N53">
            <v>0.71379310344827585</v>
          </cell>
          <cell r="O53" t="str">
            <v>b</v>
          </cell>
          <cell r="V53" t="str">
            <v>-</v>
          </cell>
          <cell r="W53" t="str">
            <v>-</v>
          </cell>
          <cell r="X53" t="str">
            <v>-</v>
          </cell>
          <cell r="Y53" t="str">
            <v>-</v>
          </cell>
          <cell r="AF53" t="str">
            <v>-</v>
          </cell>
          <cell r="AG53" t="str">
            <v>-</v>
          </cell>
          <cell r="AH53" t="str">
            <v>-</v>
          </cell>
          <cell r="AI53" t="str">
            <v>-</v>
          </cell>
          <cell r="AP53" t="str">
            <v>-</v>
          </cell>
          <cell r="AQ53" t="str">
            <v>-</v>
          </cell>
          <cell r="AR53" t="str">
            <v>-</v>
          </cell>
          <cell r="AS53" t="str">
            <v>-</v>
          </cell>
          <cell r="AZ53" t="str">
            <v>-</v>
          </cell>
          <cell r="BA53" t="str">
            <v>-</v>
          </cell>
          <cell r="BB53" t="str">
            <v>-</v>
          </cell>
          <cell r="BC53" t="str">
            <v>-</v>
          </cell>
        </row>
        <row r="54">
          <cell r="A54" t="str">
            <v>7-4</v>
          </cell>
          <cell r="B54">
            <v>7</v>
          </cell>
          <cell r="C54" t="str">
            <v>産業・商業</v>
          </cell>
          <cell r="D54">
            <v>4</v>
          </cell>
          <cell r="E54" t="str">
            <v>国内外から起業家など様々な人が集まり、世界に羽ばたく企業が生まれている。</v>
          </cell>
          <cell r="F54">
            <v>38</v>
          </cell>
          <cell r="G54">
            <v>148</v>
          </cell>
          <cell r="H54">
            <v>220</v>
          </cell>
          <cell r="I54">
            <v>121</v>
          </cell>
          <cell r="J54">
            <v>36</v>
          </cell>
          <cell r="K54">
            <v>25</v>
          </cell>
          <cell r="L54">
            <v>588</v>
          </cell>
          <cell r="M54">
            <v>563</v>
          </cell>
          <cell r="N54">
            <v>5.5062166962699825E-2</v>
          </cell>
          <cell r="O54" t="str">
            <v>c</v>
          </cell>
          <cell r="V54" t="str">
            <v>-</v>
          </cell>
          <cell r="W54" t="str">
            <v>-</v>
          </cell>
          <cell r="X54" t="str">
            <v>-</v>
          </cell>
          <cell r="Y54" t="str">
            <v>-</v>
          </cell>
          <cell r="AF54" t="str">
            <v>-</v>
          </cell>
          <cell r="AG54" t="str">
            <v>-</v>
          </cell>
          <cell r="AH54" t="str">
            <v>-</v>
          </cell>
          <cell r="AI54" t="str">
            <v>-</v>
          </cell>
          <cell r="AP54" t="str">
            <v>-</v>
          </cell>
          <cell r="AQ54" t="str">
            <v>-</v>
          </cell>
          <cell r="AR54" t="str">
            <v>-</v>
          </cell>
          <cell r="AS54" t="str">
            <v>-</v>
          </cell>
          <cell r="AZ54" t="str">
            <v>-</v>
          </cell>
          <cell r="BA54" t="str">
            <v>-</v>
          </cell>
          <cell r="BB54" t="str">
            <v>-</v>
          </cell>
          <cell r="BC54" t="str">
            <v>-</v>
          </cell>
        </row>
        <row r="55">
          <cell r="A55" t="str">
            <v>7-5</v>
          </cell>
          <cell r="B55">
            <v>7</v>
          </cell>
          <cell r="C55" t="str">
            <v>産業・商業</v>
          </cell>
          <cell r="D55">
            <v>5</v>
          </cell>
          <cell r="E55" t="str">
            <v>現代のライフスタイルにも対応した伝統産業製品が生み出され、次世代を担う、つくり手が育ってきている。</v>
          </cell>
          <cell r="F55">
            <v>29</v>
          </cell>
          <cell r="G55">
            <v>142</v>
          </cell>
          <cell r="H55">
            <v>209</v>
          </cell>
          <cell r="I55">
            <v>137</v>
          </cell>
          <cell r="J55">
            <v>50</v>
          </cell>
          <cell r="K55">
            <v>21</v>
          </cell>
          <cell r="L55">
            <v>588</v>
          </cell>
          <cell r="M55">
            <v>567</v>
          </cell>
          <cell r="N55">
            <v>-6.5255731922398585E-2</v>
          </cell>
          <cell r="O55" t="str">
            <v>c</v>
          </cell>
          <cell r="V55" t="str">
            <v>-</v>
          </cell>
          <cell r="W55" t="str">
            <v>-</v>
          </cell>
          <cell r="X55" t="str">
            <v>-</v>
          </cell>
          <cell r="Y55" t="str">
            <v>-</v>
          </cell>
          <cell r="AF55" t="str">
            <v>-</v>
          </cell>
          <cell r="AG55" t="str">
            <v>-</v>
          </cell>
          <cell r="AH55" t="str">
            <v>-</v>
          </cell>
          <cell r="AI55" t="str">
            <v>-</v>
          </cell>
          <cell r="AP55" t="str">
            <v>-</v>
          </cell>
          <cell r="AQ55" t="str">
            <v>-</v>
          </cell>
          <cell r="AR55" t="str">
            <v>-</v>
          </cell>
          <cell r="AS55" t="str">
            <v>-</v>
          </cell>
          <cell r="AZ55" t="str">
            <v>-</v>
          </cell>
          <cell r="BA55" t="str">
            <v>-</v>
          </cell>
          <cell r="BB55" t="str">
            <v>-</v>
          </cell>
          <cell r="BC55" t="str">
            <v>-</v>
          </cell>
        </row>
        <row r="56">
          <cell r="A56" t="str">
            <v>7-6</v>
          </cell>
          <cell r="B56">
            <v>7</v>
          </cell>
          <cell r="C56" t="str">
            <v>産業・商業</v>
          </cell>
          <cell r="D56">
            <v>6</v>
          </cell>
          <cell r="E56" t="str">
            <v>京都は活気ある商店が地域のにぎわいを生み出し、快適に買い物ができるまちである。</v>
          </cell>
          <cell r="F56">
            <v>47</v>
          </cell>
          <cell r="G56">
            <v>190</v>
          </cell>
          <cell r="H56">
            <v>205</v>
          </cell>
          <cell r="I56">
            <v>94</v>
          </cell>
          <cell r="J56">
            <v>49</v>
          </cell>
          <cell r="K56">
            <v>10</v>
          </cell>
          <cell r="L56">
            <v>595</v>
          </cell>
          <cell r="M56">
            <v>585</v>
          </cell>
          <cell r="N56">
            <v>0.15726495726495726</v>
          </cell>
          <cell r="O56" t="str">
            <v>c</v>
          </cell>
          <cell r="V56" t="str">
            <v>-</v>
          </cell>
          <cell r="W56" t="str">
            <v>-</v>
          </cell>
          <cell r="X56" t="str">
            <v>-</v>
          </cell>
          <cell r="Y56" t="str">
            <v>-</v>
          </cell>
          <cell r="AF56" t="str">
            <v>-</v>
          </cell>
          <cell r="AG56" t="str">
            <v>-</v>
          </cell>
          <cell r="AH56" t="str">
            <v>-</v>
          </cell>
          <cell r="AI56" t="str">
            <v>-</v>
          </cell>
          <cell r="AP56" t="str">
            <v>-</v>
          </cell>
          <cell r="AQ56" t="str">
            <v>-</v>
          </cell>
          <cell r="AR56" t="str">
            <v>-</v>
          </cell>
          <cell r="AS56" t="str">
            <v>-</v>
          </cell>
          <cell r="AZ56" t="str">
            <v>-</v>
          </cell>
          <cell r="BA56" t="str">
            <v>-</v>
          </cell>
          <cell r="BB56" t="str">
            <v>-</v>
          </cell>
          <cell r="BC56" t="str">
            <v>-</v>
          </cell>
        </row>
        <row r="57">
          <cell r="A57" t="str">
            <v>7-7</v>
          </cell>
          <cell r="B57">
            <v>7</v>
          </cell>
          <cell r="C57" t="str">
            <v>産業・商業</v>
          </cell>
          <cell r="D57">
            <v>7</v>
          </cell>
          <cell r="E57" t="str">
            <v>安心・安全で品質の良い食材が流通している。</v>
          </cell>
          <cell r="F57">
            <v>69</v>
          </cell>
          <cell r="G57">
            <v>279</v>
          </cell>
          <cell r="H57">
            <v>169</v>
          </cell>
          <cell r="I57">
            <v>52</v>
          </cell>
          <cell r="J57">
            <v>15</v>
          </cell>
          <cell r="K57">
            <v>11</v>
          </cell>
          <cell r="L57">
            <v>595</v>
          </cell>
          <cell r="M57">
            <v>584</v>
          </cell>
          <cell r="N57">
            <v>0.57363013698630139</v>
          </cell>
          <cell r="O57" t="str">
            <v>b</v>
          </cell>
          <cell r="V57" t="str">
            <v>-</v>
          </cell>
          <cell r="W57" t="str">
            <v>-</v>
          </cell>
          <cell r="X57" t="str">
            <v>-</v>
          </cell>
          <cell r="Y57" t="str">
            <v>-</v>
          </cell>
          <cell r="AF57" t="str">
            <v>-</v>
          </cell>
          <cell r="AG57" t="str">
            <v>-</v>
          </cell>
          <cell r="AH57" t="str">
            <v>-</v>
          </cell>
          <cell r="AI57" t="str">
            <v>-</v>
          </cell>
          <cell r="AP57" t="str">
            <v>-</v>
          </cell>
          <cell r="AQ57" t="str">
            <v>-</v>
          </cell>
          <cell r="AR57" t="str">
            <v>-</v>
          </cell>
          <cell r="AS57" t="str">
            <v>-</v>
          </cell>
          <cell r="AZ57" t="str">
            <v>-</v>
          </cell>
          <cell r="BA57" t="str">
            <v>-</v>
          </cell>
          <cell r="BB57" t="str">
            <v>-</v>
          </cell>
          <cell r="BC57" t="str">
            <v>-</v>
          </cell>
        </row>
        <row r="58">
          <cell r="A58" t="str">
            <v>7-8</v>
          </cell>
          <cell r="B58">
            <v>7</v>
          </cell>
          <cell r="C58" t="str">
            <v>産業・商業</v>
          </cell>
          <cell r="D58">
            <v>8</v>
          </cell>
          <cell r="E58" t="str">
            <v>京の食文化が受け継がれ、発展し続けている。</v>
          </cell>
          <cell r="F58">
            <v>69</v>
          </cell>
          <cell r="G58">
            <v>239</v>
          </cell>
          <cell r="H58">
            <v>177</v>
          </cell>
          <cell r="I58">
            <v>67</v>
          </cell>
          <cell r="J58">
            <v>25</v>
          </cell>
          <cell r="K58">
            <v>11</v>
          </cell>
          <cell r="L58">
            <v>588</v>
          </cell>
          <cell r="M58">
            <v>577</v>
          </cell>
          <cell r="N58">
            <v>0.4506065857885615</v>
          </cell>
          <cell r="O58" t="str">
            <v>b</v>
          </cell>
          <cell r="V58" t="str">
            <v>-</v>
          </cell>
          <cell r="W58" t="str">
            <v>-</v>
          </cell>
          <cell r="X58" t="str">
            <v>-</v>
          </cell>
          <cell r="Y58" t="str">
            <v>-</v>
          </cell>
          <cell r="AF58" t="str">
            <v>-</v>
          </cell>
          <cell r="AG58" t="str">
            <v>-</v>
          </cell>
          <cell r="AH58" t="str">
            <v>-</v>
          </cell>
          <cell r="AI58" t="str">
            <v>-</v>
          </cell>
          <cell r="AP58" t="str">
            <v>-</v>
          </cell>
          <cell r="AQ58" t="str">
            <v>-</v>
          </cell>
          <cell r="AR58" t="str">
            <v>-</v>
          </cell>
          <cell r="AS58" t="str">
            <v>-</v>
          </cell>
          <cell r="AZ58" t="str">
            <v>-</v>
          </cell>
          <cell r="BA58" t="str">
            <v>-</v>
          </cell>
          <cell r="BB58" t="str">
            <v>-</v>
          </cell>
          <cell r="BC58" t="str">
            <v>-</v>
          </cell>
        </row>
        <row r="59">
          <cell r="A59" t="str">
            <v>8-1</v>
          </cell>
          <cell r="B59">
            <v>8</v>
          </cell>
          <cell r="C59" t="str">
            <v>観光</v>
          </cell>
          <cell r="D59">
            <v>1</v>
          </cell>
          <cell r="E59" t="str">
            <v>観光は産業振興や雇用拡大、文化や景観の維持・向上、公共交通の充実など、地域に恩恵をもたらしている。</v>
          </cell>
          <cell r="F59">
            <v>92</v>
          </cell>
          <cell r="G59">
            <v>191</v>
          </cell>
          <cell r="H59">
            <v>164</v>
          </cell>
          <cell r="I59">
            <v>80</v>
          </cell>
          <cell r="J59">
            <v>55</v>
          </cell>
          <cell r="K59">
            <v>13</v>
          </cell>
          <cell r="L59">
            <v>595</v>
          </cell>
          <cell r="M59">
            <v>582</v>
          </cell>
          <cell r="N59">
            <v>0.31786941580756012</v>
          </cell>
          <cell r="O59" t="str">
            <v>b</v>
          </cell>
          <cell r="V59" t="str">
            <v>-</v>
          </cell>
          <cell r="W59" t="str">
            <v>-</v>
          </cell>
          <cell r="X59" t="str">
            <v>-</v>
          </cell>
          <cell r="Y59" t="str">
            <v>-</v>
          </cell>
          <cell r="AF59" t="str">
            <v>-</v>
          </cell>
          <cell r="AG59" t="str">
            <v>-</v>
          </cell>
          <cell r="AH59" t="str">
            <v>-</v>
          </cell>
          <cell r="AI59" t="str">
            <v>-</v>
          </cell>
          <cell r="AP59" t="str">
            <v>-</v>
          </cell>
          <cell r="AQ59" t="str">
            <v>-</v>
          </cell>
          <cell r="AR59" t="str">
            <v>-</v>
          </cell>
          <cell r="AS59" t="str">
            <v>-</v>
          </cell>
          <cell r="AZ59" t="str">
            <v>-</v>
          </cell>
          <cell r="BA59" t="str">
            <v>-</v>
          </cell>
          <cell r="BB59" t="str">
            <v>-</v>
          </cell>
          <cell r="BC59" t="str">
            <v>-</v>
          </cell>
        </row>
        <row r="60">
          <cell r="A60" t="str">
            <v>8-2</v>
          </cell>
          <cell r="B60">
            <v>8</v>
          </cell>
          <cell r="C60" t="str">
            <v>観光</v>
          </cell>
          <cell r="D60">
            <v>2</v>
          </cell>
          <cell r="E60" t="str">
            <v>文化財や街並み、食、買い物等の多様な魅力が高まり、観光客が高い満足を感じている。</v>
          </cell>
          <cell r="F60">
            <v>94</v>
          </cell>
          <cell r="G60">
            <v>220</v>
          </cell>
          <cell r="H60">
            <v>157</v>
          </cell>
          <cell r="I60">
            <v>70</v>
          </cell>
          <cell r="J60">
            <v>31</v>
          </cell>
          <cell r="K60">
            <v>16</v>
          </cell>
          <cell r="L60">
            <v>588</v>
          </cell>
          <cell r="M60">
            <v>572</v>
          </cell>
          <cell r="N60">
            <v>0.4825174825174825</v>
          </cell>
          <cell r="O60" t="str">
            <v>b</v>
          </cell>
          <cell r="V60" t="str">
            <v>-</v>
          </cell>
          <cell r="W60" t="str">
            <v>-</v>
          </cell>
          <cell r="X60" t="str">
            <v>-</v>
          </cell>
          <cell r="Y60" t="str">
            <v>-</v>
          </cell>
          <cell r="AF60" t="str">
            <v>-</v>
          </cell>
          <cell r="AG60" t="str">
            <v>-</v>
          </cell>
          <cell r="AH60" t="str">
            <v>-</v>
          </cell>
          <cell r="AI60" t="str">
            <v>-</v>
          </cell>
          <cell r="AP60" t="str">
            <v>-</v>
          </cell>
          <cell r="AQ60" t="str">
            <v>-</v>
          </cell>
          <cell r="AR60" t="str">
            <v>-</v>
          </cell>
          <cell r="AS60" t="str">
            <v>-</v>
          </cell>
          <cell r="AZ60" t="str">
            <v>-</v>
          </cell>
          <cell r="BA60" t="str">
            <v>-</v>
          </cell>
          <cell r="BB60" t="str">
            <v>-</v>
          </cell>
          <cell r="BC60" t="str">
            <v>-</v>
          </cell>
        </row>
        <row r="61">
          <cell r="A61" t="str">
            <v>8-3</v>
          </cell>
          <cell r="B61">
            <v>8</v>
          </cell>
          <cell r="C61" t="str">
            <v>観光</v>
          </cell>
          <cell r="D61">
            <v>3</v>
          </cell>
          <cell r="E61" t="str">
            <v>京都では、観光業に携わる人たちが、やりがいと誇りをもって活躍している。</v>
          </cell>
          <cell r="F61">
            <v>83</v>
          </cell>
          <cell r="G61">
            <v>218</v>
          </cell>
          <cell r="H61">
            <v>158</v>
          </cell>
          <cell r="I61">
            <v>65</v>
          </cell>
          <cell r="J61">
            <v>40</v>
          </cell>
          <cell r="K61">
            <v>24</v>
          </cell>
          <cell r="L61">
            <v>588</v>
          </cell>
          <cell r="M61">
            <v>564</v>
          </cell>
          <cell r="N61">
            <v>0.42375886524822692</v>
          </cell>
          <cell r="O61" t="str">
            <v>b</v>
          </cell>
          <cell r="V61" t="str">
            <v>-</v>
          </cell>
          <cell r="W61" t="str">
            <v>-</v>
          </cell>
          <cell r="X61" t="str">
            <v>-</v>
          </cell>
          <cell r="Y61" t="str">
            <v>-</v>
          </cell>
          <cell r="AF61" t="str">
            <v>-</v>
          </cell>
          <cell r="AG61" t="str">
            <v>-</v>
          </cell>
          <cell r="AH61" t="str">
            <v>-</v>
          </cell>
          <cell r="AI61" t="str">
            <v>-</v>
          </cell>
          <cell r="AP61" t="str">
            <v>-</v>
          </cell>
          <cell r="AQ61" t="str">
            <v>-</v>
          </cell>
          <cell r="AR61" t="str">
            <v>-</v>
          </cell>
          <cell r="AS61" t="str">
            <v>-</v>
          </cell>
          <cell r="AZ61" t="str">
            <v>-</v>
          </cell>
          <cell r="BA61" t="str">
            <v>-</v>
          </cell>
          <cell r="BB61" t="str">
            <v>-</v>
          </cell>
          <cell r="BC61" t="str">
            <v>-</v>
          </cell>
        </row>
        <row r="62">
          <cell r="A62" t="str">
            <v>8-4</v>
          </cell>
          <cell r="B62">
            <v>8</v>
          </cell>
          <cell r="C62" t="str">
            <v>観光</v>
          </cell>
          <cell r="D62">
            <v>4</v>
          </cell>
          <cell r="E62" t="str">
            <v>京都では、災害や感染症などの様々な危機に対応できる安心・安全な観光が実現している。</v>
          </cell>
          <cell r="F62">
            <v>21</v>
          </cell>
          <cell r="G62">
            <v>120</v>
          </cell>
          <cell r="H62">
            <v>206</v>
          </cell>
          <cell r="I62">
            <v>136</v>
          </cell>
          <cell r="J62">
            <v>97</v>
          </cell>
          <cell r="K62">
            <v>15</v>
          </cell>
          <cell r="L62">
            <v>595</v>
          </cell>
          <cell r="M62">
            <v>580</v>
          </cell>
          <cell r="N62">
            <v>-0.28965517241379313</v>
          </cell>
          <cell r="O62" t="str">
            <v>c</v>
          </cell>
          <cell r="V62" t="str">
            <v>-</v>
          </cell>
          <cell r="W62" t="str">
            <v>-</v>
          </cell>
          <cell r="X62" t="str">
            <v>-</v>
          </cell>
          <cell r="Y62" t="str">
            <v>-</v>
          </cell>
          <cell r="AF62" t="str">
            <v>-</v>
          </cell>
          <cell r="AG62" t="str">
            <v>-</v>
          </cell>
          <cell r="AH62" t="str">
            <v>-</v>
          </cell>
          <cell r="AI62" t="str">
            <v>-</v>
          </cell>
          <cell r="AP62" t="str">
            <v>-</v>
          </cell>
          <cell r="AQ62" t="str">
            <v>-</v>
          </cell>
          <cell r="AR62" t="str">
            <v>-</v>
          </cell>
          <cell r="AS62" t="str">
            <v>-</v>
          </cell>
          <cell r="AZ62" t="str">
            <v>-</v>
          </cell>
          <cell r="BA62" t="str">
            <v>-</v>
          </cell>
          <cell r="BB62" t="str">
            <v>-</v>
          </cell>
          <cell r="BC62" t="str">
            <v>-</v>
          </cell>
        </row>
        <row r="63">
          <cell r="A63" t="str">
            <v>8-5</v>
          </cell>
          <cell r="B63">
            <v>8</v>
          </cell>
          <cell r="C63" t="str">
            <v>観光</v>
          </cell>
          <cell r="D63">
            <v>5</v>
          </cell>
          <cell r="E63" t="str">
            <v>国際会議、イベント、企業ミーティングや研修旅行等が盛んに開かれ、世界中から多様な人々が集まっている。</v>
          </cell>
          <cell r="F63">
            <v>65</v>
          </cell>
          <cell r="G63">
            <v>185</v>
          </cell>
          <cell r="H63">
            <v>183</v>
          </cell>
          <cell r="I63">
            <v>82</v>
          </cell>
          <cell r="J63">
            <v>45</v>
          </cell>
          <cell r="K63">
            <v>28</v>
          </cell>
          <cell r="L63">
            <v>588</v>
          </cell>
          <cell r="M63">
            <v>560</v>
          </cell>
          <cell r="N63">
            <v>0.25535714285714284</v>
          </cell>
          <cell r="O63" t="str">
            <v>c</v>
          </cell>
          <cell r="V63" t="str">
            <v>-</v>
          </cell>
          <cell r="W63" t="str">
            <v>-</v>
          </cell>
          <cell r="X63" t="str">
            <v>-</v>
          </cell>
          <cell r="Y63" t="str">
            <v>-</v>
          </cell>
          <cell r="AF63" t="str">
            <v>-</v>
          </cell>
          <cell r="AG63" t="str">
            <v>-</v>
          </cell>
          <cell r="AH63" t="str">
            <v>-</v>
          </cell>
          <cell r="AI63" t="str">
            <v>-</v>
          </cell>
          <cell r="AP63" t="str">
            <v>-</v>
          </cell>
          <cell r="AQ63" t="str">
            <v>-</v>
          </cell>
          <cell r="AR63" t="str">
            <v>-</v>
          </cell>
          <cell r="AS63" t="str">
            <v>-</v>
          </cell>
          <cell r="AZ63" t="str">
            <v>-</v>
          </cell>
          <cell r="BA63" t="str">
            <v>-</v>
          </cell>
          <cell r="BB63" t="str">
            <v>-</v>
          </cell>
          <cell r="BC63" t="str">
            <v>-</v>
          </cell>
        </row>
        <row r="64">
          <cell r="A64" t="str">
            <v>8-6</v>
          </cell>
          <cell r="B64">
            <v>8</v>
          </cell>
          <cell r="C64" t="str">
            <v>観光</v>
          </cell>
          <cell r="D64">
            <v>6</v>
          </cell>
          <cell r="E64" t="str">
            <v>-</v>
          </cell>
          <cell r="L64" t="str">
            <v>-</v>
          </cell>
          <cell r="M64" t="str">
            <v>-</v>
          </cell>
          <cell r="N64" t="str">
            <v>-</v>
          </cell>
          <cell r="O64" t="str">
            <v>-</v>
          </cell>
          <cell r="V64" t="str">
            <v>-</v>
          </cell>
          <cell r="W64" t="str">
            <v>-</v>
          </cell>
          <cell r="X64" t="str">
            <v>-</v>
          </cell>
          <cell r="Y64" t="str">
            <v>-</v>
          </cell>
          <cell r="AF64" t="str">
            <v>-</v>
          </cell>
          <cell r="AG64" t="str">
            <v>-</v>
          </cell>
          <cell r="AH64" t="str">
            <v>-</v>
          </cell>
          <cell r="AI64" t="str">
            <v>-</v>
          </cell>
          <cell r="AP64" t="str">
            <v>-</v>
          </cell>
          <cell r="AQ64" t="str">
            <v>-</v>
          </cell>
          <cell r="AR64" t="str">
            <v>-</v>
          </cell>
          <cell r="AS64" t="str">
            <v>-</v>
          </cell>
          <cell r="AZ64" t="str">
            <v>-</v>
          </cell>
          <cell r="BA64" t="str">
            <v>-</v>
          </cell>
          <cell r="BB64" t="str">
            <v>-</v>
          </cell>
          <cell r="BC64" t="str">
            <v>-</v>
          </cell>
        </row>
        <row r="65">
          <cell r="A65" t="str">
            <v>8-7</v>
          </cell>
          <cell r="B65">
            <v>8</v>
          </cell>
          <cell r="C65" t="str">
            <v>観光</v>
          </cell>
          <cell r="D65">
            <v>7</v>
          </cell>
          <cell r="E65" t="str">
            <v>-</v>
          </cell>
          <cell r="L65" t="str">
            <v>-</v>
          </cell>
          <cell r="M65" t="str">
            <v>-</v>
          </cell>
          <cell r="N65" t="str">
            <v>-</v>
          </cell>
          <cell r="O65" t="str">
            <v>-</v>
          </cell>
          <cell r="V65" t="str">
            <v>-</v>
          </cell>
          <cell r="W65" t="str">
            <v>-</v>
          </cell>
          <cell r="X65" t="str">
            <v>-</v>
          </cell>
          <cell r="Y65" t="str">
            <v>-</v>
          </cell>
          <cell r="AF65" t="str">
            <v>-</v>
          </cell>
          <cell r="AG65" t="str">
            <v>-</v>
          </cell>
          <cell r="AH65" t="str">
            <v>-</v>
          </cell>
          <cell r="AI65" t="str">
            <v>-</v>
          </cell>
          <cell r="AP65" t="str">
            <v>-</v>
          </cell>
          <cell r="AQ65" t="str">
            <v>-</v>
          </cell>
          <cell r="AR65" t="str">
            <v>-</v>
          </cell>
          <cell r="AS65" t="str">
            <v>-</v>
          </cell>
          <cell r="AZ65" t="str">
            <v>-</v>
          </cell>
          <cell r="BA65" t="str">
            <v>-</v>
          </cell>
          <cell r="BB65" t="str">
            <v>-</v>
          </cell>
          <cell r="BC65" t="str">
            <v>-</v>
          </cell>
        </row>
        <row r="66">
          <cell r="A66" t="str">
            <v>8-8</v>
          </cell>
          <cell r="B66">
            <v>8</v>
          </cell>
          <cell r="C66" t="str">
            <v>観光</v>
          </cell>
          <cell r="D66">
            <v>8</v>
          </cell>
          <cell r="E66" t="str">
            <v>-</v>
          </cell>
          <cell r="L66" t="str">
            <v>-</v>
          </cell>
          <cell r="M66" t="str">
            <v>-</v>
          </cell>
          <cell r="N66" t="str">
            <v>-</v>
          </cell>
          <cell r="O66" t="str">
            <v>-</v>
          </cell>
          <cell r="V66" t="str">
            <v>-</v>
          </cell>
          <cell r="W66" t="str">
            <v>-</v>
          </cell>
          <cell r="X66" t="str">
            <v>-</v>
          </cell>
          <cell r="Y66" t="str">
            <v>-</v>
          </cell>
          <cell r="AF66" t="str">
            <v>-</v>
          </cell>
          <cell r="AG66" t="str">
            <v>-</v>
          </cell>
          <cell r="AH66" t="str">
            <v>-</v>
          </cell>
          <cell r="AI66" t="str">
            <v>-</v>
          </cell>
          <cell r="AP66" t="str">
            <v>-</v>
          </cell>
          <cell r="AQ66" t="str">
            <v>-</v>
          </cell>
          <cell r="AR66" t="str">
            <v>-</v>
          </cell>
          <cell r="AS66" t="str">
            <v>-</v>
          </cell>
          <cell r="AZ66" t="str">
            <v>-</v>
          </cell>
          <cell r="BA66" t="str">
            <v>-</v>
          </cell>
          <cell r="BB66" t="str">
            <v>-</v>
          </cell>
          <cell r="BC66" t="str">
            <v>-</v>
          </cell>
        </row>
        <row r="67">
          <cell r="A67" t="str">
            <v>9-1</v>
          </cell>
          <cell r="B67">
            <v>9</v>
          </cell>
          <cell r="C67" t="str">
            <v>農林業</v>
          </cell>
          <cell r="D67">
            <v>1</v>
          </cell>
          <cell r="E67" t="str">
            <v>農林業が魅力的な産業となり、後継者や新たな担い手が育っている。</v>
          </cell>
          <cell r="F67">
            <v>6</v>
          </cell>
          <cell r="G67">
            <v>39</v>
          </cell>
          <cell r="H67">
            <v>211</v>
          </cell>
          <cell r="I67">
            <v>204</v>
          </cell>
          <cell r="J67">
            <v>101</v>
          </cell>
          <cell r="K67">
            <v>34</v>
          </cell>
          <cell r="L67">
            <v>595</v>
          </cell>
          <cell r="M67">
            <v>561</v>
          </cell>
          <cell r="N67">
            <v>-0.63279857397504458</v>
          </cell>
          <cell r="O67" t="str">
            <v>d</v>
          </cell>
          <cell r="V67" t="str">
            <v>-</v>
          </cell>
          <cell r="W67" t="str">
            <v>-</v>
          </cell>
          <cell r="X67" t="str">
            <v>-</v>
          </cell>
          <cell r="Y67" t="str">
            <v>-</v>
          </cell>
          <cell r="AF67" t="str">
            <v>-</v>
          </cell>
          <cell r="AG67" t="str">
            <v>-</v>
          </cell>
          <cell r="AH67" t="str">
            <v>-</v>
          </cell>
          <cell r="AI67" t="str">
            <v>-</v>
          </cell>
          <cell r="AP67" t="str">
            <v>-</v>
          </cell>
          <cell r="AQ67" t="str">
            <v>-</v>
          </cell>
          <cell r="AR67" t="str">
            <v>-</v>
          </cell>
          <cell r="AS67" t="str">
            <v>-</v>
          </cell>
          <cell r="AZ67" t="str">
            <v>-</v>
          </cell>
          <cell r="BA67" t="str">
            <v>-</v>
          </cell>
          <cell r="BB67" t="str">
            <v>-</v>
          </cell>
          <cell r="BC67" t="str">
            <v>-</v>
          </cell>
        </row>
        <row r="68">
          <cell r="A68" t="str">
            <v>9-2</v>
          </cell>
          <cell r="B68">
            <v>9</v>
          </cell>
          <cell r="C68" t="str">
            <v>農林業</v>
          </cell>
          <cell r="D68">
            <v>2</v>
          </cell>
          <cell r="E68" t="str">
            <v>災害や自然環境の変化、野生鳥獣などによる農林業被害への未然防止対策が進んでいる。</v>
          </cell>
          <cell r="F68">
            <v>15</v>
          </cell>
          <cell r="G68">
            <v>95</v>
          </cell>
          <cell r="H68">
            <v>236</v>
          </cell>
          <cell r="I68">
            <v>149</v>
          </cell>
          <cell r="J68">
            <v>67</v>
          </cell>
          <cell r="K68">
            <v>26</v>
          </cell>
          <cell r="L68">
            <v>588</v>
          </cell>
          <cell r="M68">
            <v>562</v>
          </cell>
          <cell r="N68">
            <v>-0.28113879003558717</v>
          </cell>
          <cell r="O68" t="str">
            <v>c</v>
          </cell>
          <cell r="V68" t="str">
            <v>-</v>
          </cell>
          <cell r="W68" t="str">
            <v>-</v>
          </cell>
          <cell r="X68" t="str">
            <v>-</v>
          </cell>
          <cell r="Y68" t="str">
            <v>-</v>
          </cell>
          <cell r="AF68" t="str">
            <v>-</v>
          </cell>
          <cell r="AG68" t="str">
            <v>-</v>
          </cell>
          <cell r="AH68" t="str">
            <v>-</v>
          </cell>
          <cell r="AI68" t="str">
            <v>-</v>
          </cell>
          <cell r="AP68" t="str">
            <v>-</v>
          </cell>
          <cell r="AQ68" t="str">
            <v>-</v>
          </cell>
          <cell r="AR68" t="str">
            <v>-</v>
          </cell>
          <cell r="AS68" t="str">
            <v>-</v>
          </cell>
          <cell r="AZ68" t="str">
            <v>-</v>
          </cell>
          <cell r="BA68" t="str">
            <v>-</v>
          </cell>
          <cell r="BB68" t="str">
            <v>-</v>
          </cell>
          <cell r="BC68" t="str">
            <v>-</v>
          </cell>
        </row>
        <row r="69">
          <cell r="A69" t="str">
            <v>9-3</v>
          </cell>
          <cell r="B69">
            <v>9</v>
          </cell>
          <cell r="C69" t="str">
            <v>農林業</v>
          </cell>
          <cell r="D69">
            <v>3</v>
          </cell>
          <cell r="E69" t="str">
            <v>農林業が京の食文化や伝統産業を支え、環境や健康づくりなどの様々な分野にも役立っている。</v>
          </cell>
          <cell r="F69">
            <v>23</v>
          </cell>
          <cell r="G69">
            <v>131</v>
          </cell>
          <cell r="H69">
            <v>211</v>
          </cell>
          <cell r="I69">
            <v>135</v>
          </cell>
          <cell r="J69">
            <v>61</v>
          </cell>
          <cell r="K69">
            <v>34</v>
          </cell>
          <cell r="L69">
            <v>595</v>
          </cell>
          <cell r="M69">
            <v>561</v>
          </cell>
          <cell r="N69">
            <v>-0.14260249554367202</v>
          </cell>
          <cell r="O69" t="str">
            <v>c</v>
          </cell>
          <cell r="V69" t="str">
            <v>-</v>
          </cell>
          <cell r="W69" t="str">
            <v>-</v>
          </cell>
          <cell r="X69" t="str">
            <v>-</v>
          </cell>
          <cell r="Y69" t="str">
            <v>-</v>
          </cell>
          <cell r="AF69" t="str">
            <v>-</v>
          </cell>
          <cell r="AG69" t="str">
            <v>-</v>
          </cell>
          <cell r="AH69" t="str">
            <v>-</v>
          </cell>
          <cell r="AI69" t="str">
            <v>-</v>
          </cell>
          <cell r="AP69" t="str">
            <v>-</v>
          </cell>
          <cell r="AQ69" t="str">
            <v>-</v>
          </cell>
          <cell r="AR69" t="str">
            <v>-</v>
          </cell>
          <cell r="AS69" t="str">
            <v>-</v>
          </cell>
          <cell r="AZ69" t="str">
            <v>-</v>
          </cell>
          <cell r="BA69" t="str">
            <v>-</v>
          </cell>
          <cell r="BB69" t="str">
            <v>-</v>
          </cell>
          <cell r="BC69" t="str">
            <v>-</v>
          </cell>
        </row>
        <row r="70">
          <cell r="A70" t="str">
            <v>9-4</v>
          </cell>
          <cell r="B70">
            <v>9</v>
          </cell>
          <cell r="C70" t="str">
            <v>農林業</v>
          </cell>
          <cell r="D70">
            <v>4</v>
          </cell>
          <cell r="E70" t="str">
            <v>農地や森林と身近に触れ合える機会が増え、自然が大切にされている。</v>
          </cell>
          <cell r="F70">
            <v>26</v>
          </cell>
          <cell r="G70">
            <v>118</v>
          </cell>
          <cell r="H70">
            <v>204</v>
          </cell>
          <cell r="I70">
            <v>158</v>
          </cell>
          <cell r="J70">
            <v>61</v>
          </cell>
          <cell r="K70">
            <v>21</v>
          </cell>
          <cell r="L70">
            <v>588</v>
          </cell>
          <cell r="M70">
            <v>567</v>
          </cell>
          <cell r="N70">
            <v>-0.19400352733686066</v>
          </cell>
          <cell r="O70" t="str">
            <v>c</v>
          </cell>
          <cell r="V70" t="str">
            <v>-</v>
          </cell>
          <cell r="W70" t="str">
            <v>-</v>
          </cell>
          <cell r="X70" t="str">
            <v>-</v>
          </cell>
          <cell r="Y70" t="str">
            <v>-</v>
          </cell>
          <cell r="AF70" t="str">
            <v>-</v>
          </cell>
          <cell r="AG70" t="str">
            <v>-</v>
          </cell>
          <cell r="AH70" t="str">
            <v>-</v>
          </cell>
          <cell r="AI70" t="str">
            <v>-</v>
          </cell>
          <cell r="AP70" t="str">
            <v>-</v>
          </cell>
          <cell r="AQ70" t="str">
            <v>-</v>
          </cell>
          <cell r="AR70" t="str">
            <v>-</v>
          </cell>
          <cell r="AS70" t="str">
            <v>-</v>
          </cell>
          <cell r="AZ70" t="str">
            <v>-</v>
          </cell>
          <cell r="BA70" t="str">
            <v>-</v>
          </cell>
          <cell r="BB70" t="str">
            <v>-</v>
          </cell>
          <cell r="BC70" t="str">
            <v>-</v>
          </cell>
        </row>
        <row r="71">
          <cell r="A71" t="str">
            <v>9-5</v>
          </cell>
          <cell r="B71">
            <v>9</v>
          </cell>
          <cell r="C71" t="str">
            <v>農林業</v>
          </cell>
          <cell r="D71">
            <v>5</v>
          </cell>
          <cell r="E71" t="str">
            <v>-</v>
          </cell>
          <cell r="L71" t="str">
            <v>-</v>
          </cell>
          <cell r="M71" t="str">
            <v>-</v>
          </cell>
          <cell r="N71" t="str">
            <v>-</v>
          </cell>
          <cell r="O71" t="str">
            <v>-</v>
          </cell>
          <cell r="V71" t="str">
            <v>-</v>
          </cell>
          <cell r="W71" t="str">
            <v>-</v>
          </cell>
          <cell r="X71" t="str">
            <v>-</v>
          </cell>
          <cell r="Y71" t="str">
            <v>-</v>
          </cell>
          <cell r="AF71" t="str">
            <v>-</v>
          </cell>
          <cell r="AG71" t="str">
            <v>-</v>
          </cell>
          <cell r="AH71" t="str">
            <v>-</v>
          </cell>
          <cell r="AI71" t="str">
            <v>-</v>
          </cell>
          <cell r="AP71" t="str">
            <v>-</v>
          </cell>
          <cell r="AQ71" t="str">
            <v>-</v>
          </cell>
          <cell r="AR71" t="str">
            <v>-</v>
          </cell>
          <cell r="AS71" t="str">
            <v>-</v>
          </cell>
          <cell r="AZ71" t="str">
            <v>-</v>
          </cell>
          <cell r="BA71" t="str">
            <v>-</v>
          </cell>
          <cell r="BB71" t="str">
            <v>-</v>
          </cell>
          <cell r="BC71" t="str">
            <v>-</v>
          </cell>
        </row>
        <row r="72">
          <cell r="A72" t="str">
            <v>9-6</v>
          </cell>
          <cell r="B72">
            <v>9</v>
          </cell>
          <cell r="C72" t="str">
            <v>農林業</v>
          </cell>
          <cell r="D72">
            <v>6</v>
          </cell>
          <cell r="E72" t="str">
            <v>-</v>
          </cell>
          <cell r="L72" t="str">
            <v>-</v>
          </cell>
          <cell r="M72" t="str">
            <v>-</v>
          </cell>
          <cell r="N72" t="str">
            <v>-</v>
          </cell>
          <cell r="O72" t="str">
            <v>-</v>
          </cell>
          <cell r="V72" t="str">
            <v>-</v>
          </cell>
          <cell r="W72" t="str">
            <v>-</v>
          </cell>
          <cell r="X72" t="str">
            <v>-</v>
          </cell>
          <cell r="Y72" t="str">
            <v>-</v>
          </cell>
          <cell r="AF72" t="str">
            <v>-</v>
          </cell>
          <cell r="AG72" t="str">
            <v>-</v>
          </cell>
          <cell r="AH72" t="str">
            <v>-</v>
          </cell>
          <cell r="AI72" t="str">
            <v>-</v>
          </cell>
          <cell r="AP72" t="str">
            <v>-</v>
          </cell>
          <cell r="AQ72" t="str">
            <v>-</v>
          </cell>
          <cell r="AR72" t="str">
            <v>-</v>
          </cell>
          <cell r="AS72" t="str">
            <v>-</v>
          </cell>
          <cell r="AZ72" t="str">
            <v>-</v>
          </cell>
          <cell r="BA72" t="str">
            <v>-</v>
          </cell>
          <cell r="BB72" t="str">
            <v>-</v>
          </cell>
          <cell r="BC72" t="str">
            <v>-</v>
          </cell>
        </row>
        <row r="73">
          <cell r="A73" t="str">
            <v>9-7</v>
          </cell>
          <cell r="B73">
            <v>9</v>
          </cell>
          <cell r="C73" t="str">
            <v>農林業</v>
          </cell>
          <cell r="D73">
            <v>7</v>
          </cell>
          <cell r="E73" t="str">
            <v>-</v>
          </cell>
          <cell r="L73" t="str">
            <v>-</v>
          </cell>
          <cell r="M73" t="str">
            <v>-</v>
          </cell>
          <cell r="N73" t="str">
            <v>-</v>
          </cell>
          <cell r="O73" t="str">
            <v>-</v>
          </cell>
          <cell r="V73" t="str">
            <v>-</v>
          </cell>
          <cell r="W73" t="str">
            <v>-</v>
          </cell>
          <cell r="X73" t="str">
            <v>-</v>
          </cell>
          <cell r="Y73" t="str">
            <v>-</v>
          </cell>
          <cell r="AF73" t="str">
            <v>-</v>
          </cell>
          <cell r="AG73" t="str">
            <v>-</v>
          </cell>
          <cell r="AH73" t="str">
            <v>-</v>
          </cell>
          <cell r="AI73" t="str">
            <v>-</v>
          </cell>
          <cell r="AP73" t="str">
            <v>-</v>
          </cell>
          <cell r="AQ73" t="str">
            <v>-</v>
          </cell>
          <cell r="AR73" t="str">
            <v>-</v>
          </cell>
          <cell r="AS73" t="str">
            <v>-</v>
          </cell>
          <cell r="AZ73" t="str">
            <v>-</v>
          </cell>
          <cell r="BA73" t="str">
            <v>-</v>
          </cell>
          <cell r="BB73" t="str">
            <v>-</v>
          </cell>
          <cell r="BC73" t="str">
            <v>-</v>
          </cell>
        </row>
        <row r="74">
          <cell r="A74" t="str">
            <v>9-8</v>
          </cell>
          <cell r="B74">
            <v>9</v>
          </cell>
          <cell r="C74" t="str">
            <v>農林業</v>
          </cell>
          <cell r="D74">
            <v>8</v>
          </cell>
          <cell r="E74" t="str">
            <v>-</v>
          </cell>
          <cell r="L74" t="str">
            <v>-</v>
          </cell>
          <cell r="M74" t="str">
            <v>-</v>
          </cell>
          <cell r="N74" t="str">
            <v>-</v>
          </cell>
          <cell r="O74" t="str">
            <v>-</v>
          </cell>
          <cell r="V74" t="str">
            <v>-</v>
          </cell>
          <cell r="W74" t="str">
            <v>-</v>
          </cell>
          <cell r="X74" t="str">
            <v>-</v>
          </cell>
          <cell r="Y74" t="str">
            <v>-</v>
          </cell>
          <cell r="AF74" t="str">
            <v>-</v>
          </cell>
          <cell r="AG74" t="str">
            <v>-</v>
          </cell>
          <cell r="AH74" t="str">
            <v>-</v>
          </cell>
          <cell r="AI74" t="str">
            <v>-</v>
          </cell>
          <cell r="AP74" t="str">
            <v>-</v>
          </cell>
          <cell r="AQ74" t="str">
            <v>-</v>
          </cell>
          <cell r="AR74" t="str">
            <v>-</v>
          </cell>
          <cell r="AS74" t="str">
            <v>-</v>
          </cell>
          <cell r="AZ74" t="str">
            <v>-</v>
          </cell>
          <cell r="BA74" t="str">
            <v>-</v>
          </cell>
          <cell r="BB74" t="str">
            <v>-</v>
          </cell>
          <cell r="BC74" t="str">
            <v>-</v>
          </cell>
        </row>
        <row r="75">
          <cell r="A75" t="str">
            <v>10-1</v>
          </cell>
          <cell r="B75">
            <v>10</v>
          </cell>
          <cell r="C75" t="str">
            <v>大学</v>
          </cell>
          <cell r="D75">
            <v>1</v>
          </cell>
          <cell r="E75" t="str">
            <v>「大学のまち」として学びの環境が充実し、京都ならではの学びと出会うことができる。</v>
          </cell>
          <cell r="F75">
            <v>75</v>
          </cell>
          <cell r="G75">
            <v>233</v>
          </cell>
          <cell r="H75">
            <v>167</v>
          </cell>
          <cell r="I75">
            <v>69</v>
          </cell>
          <cell r="J75">
            <v>27</v>
          </cell>
          <cell r="K75">
            <v>24</v>
          </cell>
          <cell r="L75">
            <v>595</v>
          </cell>
          <cell r="M75">
            <v>571</v>
          </cell>
          <cell r="N75">
            <v>0.45534150612959717</v>
          </cell>
          <cell r="O75" t="str">
            <v>b</v>
          </cell>
          <cell r="V75" t="str">
            <v>-</v>
          </cell>
          <cell r="W75" t="str">
            <v>-</v>
          </cell>
          <cell r="X75" t="str">
            <v>-</v>
          </cell>
          <cell r="Y75" t="str">
            <v>-</v>
          </cell>
          <cell r="AF75" t="str">
            <v>-</v>
          </cell>
          <cell r="AG75" t="str">
            <v>-</v>
          </cell>
          <cell r="AH75" t="str">
            <v>-</v>
          </cell>
          <cell r="AI75" t="str">
            <v>-</v>
          </cell>
          <cell r="AP75" t="str">
            <v>-</v>
          </cell>
          <cell r="AQ75" t="str">
            <v>-</v>
          </cell>
          <cell r="AR75" t="str">
            <v>-</v>
          </cell>
          <cell r="AS75" t="str">
            <v>-</v>
          </cell>
          <cell r="AZ75" t="str">
            <v>-</v>
          </cell>
          <cell r="BA75" t="str">
            <v>-</v>
          </cell>
          <cell r="BB75" t="str">
            <v>-</v>
          </cell>
          <cell r="BC75" t="str">
            <v>-</v>
          </cell>
        </row>
        <row r="76">
          <cell r="A76" t="str">
            <v>10-2</v>
          </cell>
          <cell r="B76">
            <v>10</v>
          </cell>
          <cell r="C76" t="str">
            <v>大学</v>
          </cell>
          <cell r="D76">
            <v>2</v>
          </cell>
          <cell r="E76" t="str">
            <v>世界中から集まる留学生や研究者が京都で学び、国際社会で活躍する人材が育っている。</v>
          </cell>
          <cell r="F76">
            <v>59</v>
          </cell>
          <cell r="G76">
            <v>202</v>
          </cell>
          <cell r="H76">
            <v>199</v>
          </cell>
          <cell r="I76">
            <v>75</v>
          </cell>
          <cell r="J76">
            <v>23</v>
          </cell>
          <cell r="K76">
            <v>30</v>
          </cell>
          <cell r="L76">
            <v>588</v>
          </cell>
          <cell r="M76">
            <v>558</v>
          </cell>
          <cell r="N76">
            <v>0.35663082437275984</v>
          </cell>
          <cell r="O76" t="str">
            <v>b</v>
          </cell>
          <cell r="V76" t="str">
            <v>-</v>
          </cell>
          <cell r="W76" t="str">
            <v>-</v>
          </cell>
          <cell r="X76" t="str">
            <v>-</v>
          </cell>
          <cell r="Y76" t="str">
            <v>-</v>
          </cell>
          <cell r="AF76" t="str">
            <v>-</v>
          </cell>
          <cell r="AG76" t="str">
            <v>-</v>
          </cell>
          <cell r="AH76" t="str">
            <v>-</v>
          </cell>
          <cell r="AI76" t="str">
            <v>-</v>
          </cell>
          <cell r="AP76" t="str">
            <v>-</v>
          </cell>
          <cell r="AQ76" t="str">
            <v>-</v>
          </cell>
          <cell r="AR76" t="str">
            <v>-</v>
          </cell>
          <cell r="AS76" t="str">
            <v>-</v>
          </cell>
          <cell r="AZ76" t="str">
            <v>-</v>
          </cell>
          <cell r="BA76" t="str">
            <v>-</v>
          </cell>
          <cell r="BB76" t="str">
            <v>-</v>
          </cell>
          <cell r="BC76" t="str">
            <v>-</v>
          </cell>
        </row>
        <row r="77">
          <cell r="A77" t="str">
            <v>10-3</v>
          </cell>
          <cell r="B77">
            <v>10</v>
          </cell>
          <cell r="C77" t="str">
            <v>大学</v>
          </cell>
          <cell r="D77">
            <v>3</v>
          </cell>
          <cell r="E77" t="str">
            <v>学生が地域活動などで活躍、成長し、地域を活性化している。</v>
          </cell>
          <cell r="F77">
            <v>36</v>
          </cell>
          <cell r="G77">
            <v>164</v>
          </cell>
          <cell r="H77">
            <v>219</v>
          </cell>
          <cell r="I77">
            <v>108</v>
          </cell>
          <cell r="J77">
            <v>41</v>
          </cell>
          <cell r="K77">
            <v>27</v>
          </cell>
          <cell r="L77">
            <v>595</v>
          </cell>
          <cell r="M77">
            <v>568</v>
          </cell>
          <cell r="N77">
            <v>8.098591549295775E-2</v>
          </cell>
          <cell r="O77" t="str">
            <v>c</v>
          </cell>
          <cell r="V77" t="str">
            <v>-</v>
          </cell>
          <cell r="W77" t="str">
            <v>-</v>
          </cell>
          <cell r="X77" t="str">
            <v>-</v>
          </cell>
          <cell r="Y77" t="str">
            <v>-</v>
          </cell>
          <cell r="AF77" t="str">
            <v>-</v>
          </cell>
          <cell r="AG77" t="str">
            <v>-</v>
          </cell>
          <cell r="AH77" t="str">
            <v>-</v>
          </cell>
          <cell r="AI77" t="str">
            <v>-</v>
          </cell>
          <cell r="AP77" t="str">
            <v>-</v>
          </cell>
          <cell r="AQ77" t="str">
            <v>-</v>
          </cell>
          <cell r="AR77" t="str">
            <v>-</v>
          </cell>
          <cell r="AS77" t="str">
            <v>-</v>
          </cell>
          <cell r="AZ77" t="str">
            <v>-</v>
          </cell>
          <cell r="BA77" t="str">
            <v>-</v>
          </cell>
          <cell r="BB77" t="str">
            <v>-</v>
          </cell>
          <cell r="BC77" t="str">
            <v>-</v>
          </cell>
        </row>
        <row r="78">
          <cell r="A78" t="str">
            <v>10-4</v>
          </cell>
          <cell r="B78">
            <v>10</v>
          </cell>
          <cell r="C78" t="str">
            <v>大学</v>
          </cell>
          <cell r="D78">
            <v>4</v>
          </cell>
          <cell r="E78" t="str">
            <v>京都で学んだ学生が、市内企業に就職するなど、卒業後も京都で活躍している。</v>
          </cell>
          <cell r="F78">
            <v>17</v>
          </cell>
          <cell r="G78">
            <v>115</v>
          </cell>
          <cell r="H78">
            <v>273</v>
          </cell>
          <cell r="I78">
            <v>115</v>
          </cell>
          <cell r="J78">
            <v>38</v>
          </cell>
          <cell r="K78">
            <v>37</v>
          </cell>
          <cell r="L78">
            <v>595</v>
          </cell>
          <cell r="M78">
            <v>558</v>
          </cell>
          <cell r="N78">
            <v>-7.5268817204301078E-2</v>
          </cell>
          <cell r="O78" t="str">
            <v>c</v>
          </cell>
          <cell r="V78" t="str">
            <v>-</v>
          </cell>
          <cell r="W78" t="str">
            <v>-</v>
          </cell>
          <cell r="X78" t="str">
            <v>-</v>
          </cell>
          <cell r="Y78" t="str">
            <v>-</v>
          </cell>
          <cell r="AF78" t="str">
            <v>-</v>
          </cell>
          <cell r="AG78" t="str">
            <v>-</v>
          </cell>
          <cell r="AH78" t="str">
            <v>-</v>
          </cell>
          <cell r="AI78" t="str">
            <v>-</v>
          </cell>
          <cell r="AP78" t="str">
            <v>-</v>
          </cell>
          <cell r="AQ78" t="str">
            <v>-</v>
          </cell>
          <cell r="AR78" t="str">
            <v>-</v>
          </cell>
          <cell r="AS78" t="str">
            <v>-</v>
          </cell>
          <cell r="AZ78" t="str">
            <v>-</v>
          </cell>
          <cell r="BA78" t="str">
            <v>-</v>
          </cell>
          <cell r="BB78" t="str">
            <v>-</v>
          </cell>
          <cell r="BC78" t="str">
            <v>-</v>
          </cell>
        </row>
        <row r="79">
          <cell r="A79" t="str">
            <v>10-5</v>
          </cell>
          <cell r="B79">
            <v>10</v>
          </cell>
          <cell r="C79" t="str">
            <v>大学</v>
          </cell>
          <cell r="D79">
            <v>5</v>
          </cell>
          <cell r="E79" t="str">
            <v>大学の人材や研究成果が市民や企業の成長に役立っている。</v>
          </cell>
          <cell r="F79">
            <v>58</v>
          </cell>
          <cell r="G79">
            <v>198</v>
          </cell>
          <cell r="H79">
            <v>199</v>
          </cell>
          <cell r="I79">
            <v>84</v>
          </cell>
          <cell r="J79">
            <v>21</v>
          </cell>
          <cell r="K79">
            <v>28</v>
          </cell>
          <cell r="L79">
            <v>588</v>
          </cell>
          <cell r="M79">
            <v>560</v>
          </cell>
          <cell r="N79">
            <v>0.33571428571428569</v>
          </cell>
          <cell r="O79" t="str">
            <v>b</v>
          </cell>
          <cell r="V79" t="str">
            <v>-</v>
          </cell>
          <cell r="W79" t="str">
            <v>-</v>
          </cell>
          <cell r="X79" t="str">
            <v>-</v>
          </cell>
          <cell r="Y79" t="str">
            <v>-</v>
          </cell>
          <cell r="AF79" t="str">
            <v>-</v>
          </cell>
          <cell r="AG79" t="str">
            <v>-</v>
          </cell>
          <cell r="AH79" t="str">
            <v>-</v>
          </cell>
          <cell r="AI79" t="str">
            <v>-</v>
          </cell>
          <cell r="AP79" t="str">
            <v>-</v>
          </cell>
          <cell r="AQ79" t="str">
            <v>-</v>
          </cell>
          <cell r="AR79" t="str">
            <v>-</v>
          </cell>
          <cell r="AS79" t="str">
            <v>-</v>
          </cell>
          <cell r="AZ79" t="str">
            <v>-</v>
          </cell>
          <cell r="BA79" t="str">
            <v>-</v>
          </cell>
          <cell r="BB79" t="str">
            <v>-</v>
          </cell>
          <cell r="BC79" t="str">
            <v>-</v>
          </cell>
        </row>
        <row r="80">
          <cell r="A80" t="str">
            <v>10-6</v>
          </cell>
          <cell r="B80">
            <v>10</v>
          </cell>
          <cell r="C80" t="str">
            <v>大学</v>
          </cell>
          <cell r="D80">
            <v>6</v>
          </cell>
          <cell r="E80" t="str">
            <v>「大学のまち」「学生のまち」として国内外から様々な学生が集まっている。</v>
          </cell>
          <cell r="F80">
            <v>152</v>
          </cell>
          <cell r="G80">
            <v>259</v>
          </cell>
          <cell r="H80">
            <v>114</v>
          </cell>
          <cell r="I80">
            <v>36</v>
          </cell>
          <cell r="J80">
            <v>8</v>
          </cell>
          <cell r="K80">
            <v>19</v>
          </cell>
          <cell r="L80">
            <v>588</v>
          </cell>
          <cell r="M80">
            <v>569</v>
          </cell>
          <cell r="N80">
            <v>0.89806678383128291</v>
          </cell>
          <cell r="O80" t="str">
            <v>a</v>
          </cell>
          <cell r="V80" t="str">
            <v>-</v>
          </cell>
          <cell r="W80" t="str">
            <v>-</v>
          </cell>
          <cell r="X80" t="str">
            <v>-</v>
          </cell>
          <cell r="Y80" t="str">
            <v>-</v>
          </cell>
          <cell r="AF80" t="str">
            <v>-</v>
          </cell>
          <cell r="AG80" t="str">
            <v>-</v>
          </cell>
          <cell r="AH80" t="str">
            <v>-</v>
          </cell>
          <cell r="AI80" t="str">
            <v>-</v>
          </cell>
          <cell r="AP80" t="str">
            <v>-</v>
          </cell>
          <cell r="AQ80" t="str">
            <v>-</v>
          </cell>
          <cell r="AR80" t="str">
            <v>-</v>
          </cell>
          <cell r="AS80" t="str">
            <v>-</v>
          </cell>
          <cell r="AZ80" t="str">
            <v>-</v>
          </cell>
          <cell r="BA80" t="str">
            <v>-</v>
          </cell>
          <cell r="BB80" t="str">
            <v>-</v>
          </cell>
          <cell r="BC80" t="str">
            <v>-</v>
          </cell>
        </row>
        <row r="81">
          <cell r="A81" t="str">
            <v>10-7</v>
          </cell>
          <cell r="B81">
            <v>10</v>
          </cell>
          <cell r="C81" t="str">
            <v>大学</v>
          </cell>
          <cell r="D81">
            <v>7</v>
          </cell>
          <cell r="E81" t="str">
            <v>-</v>
          </cell>
          <cell r="L81" t="str">
            <v>-</v>
          </cell>
          <cell r="M81" t="str">
            <v>-</v>
          </cell>
          <cell r="N81" t="str">
            <v>-</v>
          </cell>
          <cell r="O81" t="str">
            <v>-</v>
          </cell>
          <cell r="V81" t="str">
            <v>-</v>
          </cell>
          <cell r="W81" t="str">
            <v>-</v>
          </cell>
          <cell r="X81" t="str">
            <v>-</v>
          </cell>
          <cell r="Y81" t="str">
            <v>-</v>
          </cell>
          <cell r="AF81" t="str">
            <v>-</v>
          </cell>
          <cell r="AG81" t="str">
            <v>-</v>
          </cell>
          <cell r="AH81" t="str">
            <v>-</v>
          </cell>
          <cell r="AI81" t="str">
            <v>-</v>
          </cell>
          <cell r="AP81" t="str">
            <v>-</v>
          </cell>
          <cell r="AQ81" t="str">
            <v>-</v>
          </cell>
          <cell r="AR81" t="str">
            <v>-</v>
          </cell>
          <cell r="AS81" t="str">
            <v>-</v>
          </cell>
          <cell r="AZ81" t="str">
            <v>-</v>
          </cell>
          <cell r="BA81" t="str">
            <v>-</v>
          </cell>
          <cell r="BB81" t="str">
            <v>-</v>
          </cell>
          <cell r="BC81" t="str">
            <v>-</v>
          </cell>
        </row>
        <row r="82">
          <cell r="A82" t="str">
            <v>10-8</v>
          </cell>
          <cell r="B82">
            <v>10</v>
          </cell>
          <cell r="C82" t="str">
            <v>大学</v>
          </cell>
          <cell r="D82">
            <v>8</v>
          </cell>
          <cell r="E82" t="str">
            <v>-</v>
          </cell>
          <cell r="L82" t="str">
            <v>-</v>
          </cell>
          <cell r="M82" t="str">
            <v>-</v>
          </cell>
          <cell r="N82" t="str">
            <v>-</v>
          </cell>
          <cell r="O82" t="str">
            <v>-</v>
          </cell>
          <cell r="V82" t="str">
            <v>-</v>
          </cell>
          <cell r="W82" t="str">
            <v>-</v>
          </cell>
          <cell r="X82" t="str">
            <v>-</v>
          </cell>
          <cell r="Y82" t="str">
            <v>-</v>
          </cell>
          <cell r="AF82" t="str">
            <v>-</v>
          </cell>
          <cell r="AG82" t="str">
            <v>-</v>
          </cell>
          <cell r="AH82" t="str">
            <v>-</v>
          </cell>
          <cell r="AI82" t="str">
            <v>-</v>
          </cell>
          <cell r="AP82" t="str">
            <v>-</v>
          </cell>
          <cell r="AQ82" t="str">
            <v>-</v>
          </cell>
          <cell r="AR82" t="str">
            <v>-</v>
          </cell>
          <cell r="AS82" t="str">
            <v>-</v>
          </cell>
          <cell r="AZ82" t="str">
            <v>-</v>
          </cell>
          <cell r="BA82" t="str">
            <v>-</v>
          </cell>
          <cell r="BB82" t="str">
            <v>-</v>
          </cell>
          <cell r="BC82" t="str">
            <v>-</v>
          </cell>
        </row>
        <row r="83">
          <cell r="A83" t="str">
            <v>11-1</v>
          </cell>
          <cell r="B83">
            <v>11</v>
          </cell>
          <cell r="C83" t="str">
            <v>国際</v>
          </cell>
          <cell r="D83">
            <v>1</v>
          </cell>
          <cell r="E83" t="str">
            <v>京都には、世界から留学、ビジネス等を目的として訪れる人々を引き寄せる魅力がある。</v>
          </cell>
          <cell r="F83">
            <v>151</v>
          </cell>
          <cell r="G83">
            <v>229</v>
          </cell>
          <cell r="H83">
            <v>120</v>
          </cell>
          <cell r="I83">
            <v>50</v>
          </cell>
          <cell r="J83">
            <v>22</v>
          </cell>
          <cell r="K83">
            <v>16</v>
          </cell>
          <cell r="L83">
            <v>588</v>
          </cell>
          <cell r="M83">
            <v>572</v>
          </cell>
          <cell r="N83">
            <v>0.76398601398601396</v>
          </cell>
          <cell r="O83" t="str">
            <v>b</v>
          </cell>
          <cell r="V83" t="str">
            <v>-</v>
          </cell>
          <cell r="W83" t="str">
            <v>-</v>
          </cell>
          <cell r="X83" t="str">
            <v>-</v>
          </cell>
          <cell r="Y83" t="str">
            <v>-</v>
          </cell>
          <cell r="AF83" t="str">
            <v>-</v>
          </cell>
          <cell r="AG83" t="str">
            <v>-</v>
          </cell>
          <cell r="AH83" t="str">
            <v>-</v>
          </cell>
          <cell r="AI83" t="str">
            <v>-</v>
          </cell>
          <cell r="AP83" t="str">
            <v>-</v>
          </cell>
          <cell r="AQ83" t="str">
            <v>-</v>
          </cell>
          <cell r="AR83" t="str">
            <v>-</v>
          </cell>
          <cell r="AS83" t="str">
            <v>-</v>
          </cell>
          <cell r="AZ83" t="str">
            <v>-</v>
          </cell>
          <cell r="BA83" t="str">
            <v>-</v>
          </cell>
          <cell r="BB83" t="str">
            <v>-</v>
          </cell>
          <cell r="BC83" t="str">
            <v>-</v>
          </cell>
        </row>
        <row r="84">
          <cell r="A84" t="str">
            <v>11-2</v>
          </cell>
          <cell r="B84">
            <v>11</v>
          </cell>
          <cell r="C84" t="str">
            <v>国際</v>
          </cell>
          <cell r="D84">
            <v>2</v>
          </cell>
          <cell r="E84" t="str">
            <v>京都は、海外の都市と文化のみならず経済・芸術など様々な分野で活発に交流し、国際社会にも貢献している。</v>
          </cell>
          <cell r="F84">
            <v>106</v>
          </cell>
          <cell r="G84">
            <v>221</v>
          </cell>
          <cell r="H84">
            <v>169</v>
          </cell>
          <cell r="I84">
            <v>45</v>
          </cell>
          <cell r="J84">
            <v>28</v>
          </cell>
          <cell r="K84">
            <v>19</v>
          </cell>
          <cell r="L84">
            <v>588</v>
          </cell>
          <cell r="M84">
            <v>569</v>
          </cell>
          <cell r="N84">
            <v>0.58347978910369069</v>
          </cell>
          <cell r="O84" t="str">
            <v>b</v>
          </cell>
          <cell r="V84" t="str">
            <v>-</v>
          </cell>
          <cell r="W84" t="str">
            <v>-</v>
          </cell>
          <cell r="X84" t="str">
            <v>-</v>
          </cell>
          <cell r="Y84" t="str">
            <v>-</v>
          </cell>
          <cell r="AF84" t="str">
            <v>-</v>
          </cell>
          <cell r="AG84" t="str">
            <v>-</v>
          </cell>
          <cell r="AH84" t="str">
            <v>-</v>
          </cell>
          <cell r="AI84" t="str">
            <v>-</v>
          </cell>
          <cell r="AP84" t="str">
            <v>-</v>
          </cell>
          <cell r="AQ84" t="str">
            <v>-</v>
          </cell>
          <cell r="AR84" t="str">
            <v>-</v>
          </cell>
          <cell r="AS84" t="str">
            <v>-</v>
          </cell>
          <cell r="AZ84" t="str">
            <v>-</v>
          </cell>
          <cell r="BA84" t="str">
            <v>-</v>
          </cell>
          <cell r="BB84" t="str">
            <v>-</v>
          </cell>
          <cell r="BC84" t="str">
            <v>-</v>
          </cell>
        </row>
        <row r="85">
          <cell r="A85" t="str">
            <v>11-3</v>
          </cell>
          <cell r="B85">
            <v>11</v>
          </cell>
          <cell r="C85" t="str">
            <v>国際</v>
          </cell>
          <cell r="D85">
            <v>3</v>
          </cell>
          <cell r="E85" t="str">
            <v>市民、民間主体の国際交流が行われ、様々な世代で外国文化への関心や理解が高まっている。</v>
          </cell>
          <cell r="F85">
            <v>19</v>
          </cell>
          <cell r="G85">
            <v>143</v>
          </cell>
          <cell r="H85">
            <v>247</v>
          </cell>
          <cell r="I85">
            <v>105</v>
          </cell>
          <cell r="J85">
            <v>44</v>
          </cell>
          <cell r="K85">
            <v>37</v>
          </cell>
          <cell r="L85">
            <v>595</v>
          </cell>
          <cell r="M85">
            <v>558</v>
          </cell>
          <cell r="N85">
            <v>-2.1505376344086023E-2</v>
          </cell>
          <cell r="O85" t="str">
            <v>c</v>
          </cell>
          <cell r="V85" t="str">
            <v>-</v>
          </cell>
          <cell r="W85" t="str">
            <v>-</v>
          </cell>
          <cell r="X85" t="str">
            <v>-</v>
          </cell>
          <cell r="Y85" t="str">
            <v>-</v>
          </cell>
          <cell r="AF85" t="str">
            <v>-</v>
          </cell>
          <cell r="AG85" t="str">
            <v>-</v>
          </cell>
          <cell r="AH85" t="str">
            <v>-</v>
          </cell>
          <cell r="AI85" t="str">
            <v>-</v>
          </cell>
          <cell r="AP85" t="str">
            <v>-</v>
          </cell>
          <cell r="AQ85" t="str">
            <v>-</v>
          </cell>
          <cell r="AR85" t="str">
            <v>-</v>
          </cell>
          <cell r="AS85" t="str">
            <v>-</v>
          </cell>
          <cell r="AZ85" t="str">
            <v>-</v>
          </cell>
          <cell r="BA85" t="str">
            <v>-</v>
          </cell>
          <cell r="BB85" t="str">
            <v>-</v>
          </cell>
          <cell r="BC85" t="str">
            <v>-</v>
          </cell>
        </row>
        <row r="86">
          <cell r="A86" t="str">
            <v>11-4</v>
          </cell>
          <cell r="B86">
            <v>11</v>
          </cell>
          <cell r="C86" t="str">
            <v>国際</v>
          </cell>
          <cell r="D86">
            <v>4</v>
          </cell>
          <cell r="E86" t="str">
            <v>国籍、民族、文化等が違っても互いに理解し合い、文化の多様さを感じられるまちとなっている。</v>
          </cell>
          <cell r="F86">
            <v>19</v>
          </cell>
          <cell r="G86">
            <v>170</v>
          </cell>
          <cell r="H86">
            <v>205</v>
          </cell>
          <cell r="I86">
            <v>119</v>
          </cell>
          <cell r="J86">
            <v>49</v>
          </cell>
          <cell r="K86">
            <v>33</v>
          </cell>
          <cell r="L86">
            <v>595</v>
          </cell>
          <cell r="M86">
            <v>562</v>
          </cell>
          <cell r="N86">
            <v>-1.601423487544484E-2</v>
          </cell>
          <cell r="O86" t="str">
            <v>c</v>
          </cell>
          <cell r="V86" t="str">
            <v>-</v>
          </cell>
          <cell r="W86" t="str">
            <v>-</v>
          </cell>
          <cell r="X86" t="str">
            <v>-</v>
          </cell>
          <cell r="Y86" t="str">
            <v>-</v>
          </cell>
          <cell r="AF86" t="str">
            <v>-</v>
          </cell>
          <cell r="AG86" t="str">
            <v>-</v>
          </cell>
          <cell r="AH86" t="str">
            <v>-</v>
          </cell>
          <cell r="AI86" t="str">
            <v>-</v>
          </cell>
          <cell r="AP86" t="str">
            <v>-</v>
          </cell>
          <cell r="AQ86" t="str">
            <v>-</v>
          </cell>
          <cell r="AR86" t="str">
            <v>-</v>
          </cell>
          <cell r="AS86" t="str">
            <v>-</v>
          </cell>
          <cell r="AZ86" t="str">
            <v>-</v>
          </cell>
          <cell r="BA86" t="str">
            <v>-</v>
          </cell>
          <cell r="BB86" t="str">
            <v>-</v>
          </cell>
          <cell r="BC86" t="str">
            <v>-</v>
          </cell>
        </row>
        <row r="87">
          <cell r="A87" t="str">
            <v>11-5</v>
          </cell>
          <cell r="B87">
            <v>11</v>
          </cell>
          <cell r="C87" t="str">
            <v>国際</v>
          </cell>
          <cell r="D87">
            <v>5</v>
          </cell>
          <cell r="E87" t="str">
            <v>-</v>
          </cell>
          <cell r="L87" t="str">
            <v>-</v>
          </cell>
          <cell r="M87" t="str">
            <v>-</v>
          </cell>
          <cell r="N87" t="str">
            <v>-</v>
          </cell>
          <cell r="O87" t="str">
            <v>-</v>
          </cell>
          <cell r="V87" t="str">
            <v>-</v>
          </cell>
          <cell r="W87" t="str">
            <v>-</v>
          </cell>
          <cell r="X87" t="str">
            <v>-</v>
          </cell>
          <cell r="Y87" t="str">
            <v>-</v>
          </cell>
          <cell r="AF87" t="str">
            <v>-</v>
          </cell>
          <cell r="AG87" t="str">
            <v>-</v>
          </cell>
          <cell r="AH87" t="str">
            <v>-</v>
          </cell>
          <cell r="AI87" t="str">
            <v>-</v>
          </cell>
          <cell r="AP87" t="str">
            <v>-</v>
          </cell>
          <cell r="AQ87" t="str">
            <v>-</v>
          </cell>
          <cell r="AR87" t="str">
            <v>-</v>
          </cell>
          <cell r="AS87" t="str">
            <v>-</v>
          </cell>
          <cell r="AZ87" t="str">
            <v>-</v>
          </cell>
          <cell r="BA87" t="str">
            <v>-</v>
          </cell>
          <cell r="BB87" t="str">
            <v>-</v>
          </cell>
          <cell r="BC87" t="str">
            <v>-</v>
          </cell>
        </row>
        <row r="88">
          <cell r="A88" t="str">
            <v>11-6</v>
          </cell>
          <cell r="B88">
            <v>11</v>
          </cell>
          <cell r="C88" t="str">
            <v>国際</v>
          </cell>
          <cell r="D88">
            <v>6</v>
          </cell>
          <cell r="E88" t="str">
            <v>-</v>
          </cell>
          <cell r="L88" t="str">
            <v>-</v>
          </cell>
          <cell r="M88" t="str">
            <v>-</v>
          </cell>
          <cell r="N88" t="str">
            <v>-</v>
          </cell>
          <cell r="O88" t="str">
            <v>-</v>
          </cell>
          <cell r="V88" t="str">
            <v>-</v>
          </cell>
          <cell r="W88" t="str">
            <v>-</v>
          </cell>
          <cell r="X88" t="str">
            <v>-</v>
          </cell>
          <cell r="Y88" t="str">
            <v>-</v>
          </cell>
          <cell r="AF88" t="str">
            <v>-</v>
          </cell>
          <cell r="AG88" t="str">
            <v>-</v>
          </cell>
          <cell r="AH88" t="str">
            <v>-</v>
          </cell>
          <cell r="AI88" t="str">
            <v>-</v>
          </cell>
          <cell r="AP88" t="str">
            <v>-</v>
          </cell>
          <cell r="AQ88" t="str">
            <v>-</v>
          </cell>
          <cell r="AR88" t="str">
            <v>-</v>
          </cell>
          <cell r="AS88" t="str">
            <v>-</v>
          </cell>
          <cell r="AZ88" t="str">
            <v>-</v>
          </cell>
          <cell r="BA88" t="str">
            <v>-</v>
          </cell>
          <cell r="BB88" t="str">
            <v>-</v>
          </cell>
          <cell r="BC88" t="str">
            <v>-</v>
          </cell>
        </row>
        <row r="89">
          <cell r="A89" t="str">
            <v>11-7</v>
          </cell>
          <cell r="B89">
            <v>11</v>
          </cell>
          <cell r="C89" t="str">
            <v>国際</v>
          </cell>
          <cell r="D89">
            <v>7</v>
          </cell>
          <cell r="E89" t="str">
            <v>-</v>
          </cell>
          <cell r="L89" t="str">
            <v>-</v>
          </cell>
          <cell r="M89" t="str">
            <v>-</v>
          </cell>
          <cell r="N89" t="str">
            <v>-</v>
          </cell>
          <cell r="O89" t="str">
            <v>-</v>
          </cell>
          <cell r="V89" t="str">
            <v>-</v>
          </cell>
          <cell r="W89" t="str">
            <v>-</v>
          </cell>
          <cell r="X89" t="str">
            <v>-</v>
          </cell>
          <cell r="Y89" t="str">
            <v>-</v>
          </cell>
          <cell r="AF89" t="str">
            <v>-</v>
          </cell>
          <cell r="AG89" t="str">
            <v>-</v>
          </cell>
          <cell r="AH89" t="str">
            <v>-</v>
          </cell>
          <cell r="AI89" t="str">
            <v>-</v>
          </cell>
          <cell r="AP89" t="str">
            <v>-</v>
          </cell>
          <cell r="AQ89" t="str">
            <v>-</v>
          </cell>
          <cell r="AR89" t="str">
            <v>-</v>
          </cell>
          <cell r="AS89" t="str">
            <v>-</v>
          </cell>
          <cell r="AZ89" t="str">
            <v>-</v>
          </cell>
          <cell r="BA89" t="str">
            <v>-</v>
          </cell>
          <cell r="BB89" t="str">
            <v>-</v>
          </cell>
          <cell r="BC89" t="str">
            <v>-</v>
          </cell>
        </row>
        <row r="90">
          <cell r="A90" t="str">
            <v>11-8</v>
          </cell>
          <cell r="B90">
            <v>11</v>
          </cell>
          <cell r="C90" t="str">
            <v>国際</v>
          </cell>
          <cell r="D90">
            <v>8</v>
          </cell>
          <cell r="E90" t="str">
            <v>-</v>
          </cell>
          <cell r="L90" t="str">
            <v>-</v>
          </cell>
          <cell r="M90" t="str">
            <v>-</v>
          </cell>
          <cell r="N90" t="str">
            <v>-</v>
          </cell>
          <cell r="O90" t="str">
            <v>-</v>
          </cell>
          <cell r="V90" t="str">
            <v>-</v>
          </cell>
          <cell r="W90" t="str">
            <v>-</v>
          </cell>
          <cell r="X90" t="str">
            <v>-</v>
          </cell>
          <cell r="Y90" t="str">
            <v>-</v>
          </cell>
          <cell r="AF90" t="str">
            <v>-</v>
          </cell>
          <cell r="AG90" t="str">
            <v>-</v>
          </cell>
          <cell r="AH90" t="str">
            <v>-</v>
          </cell>
          <cell r="AI90" t="str">
            <v>-</v>
          </cell>
          <cell r="AP90" t="str">
            <v>-</v>
          </cell>
          <cell r="AQ90" t="str">
            <v>-</v>
          </cell>
          <cell r="AR90" t="str">
            <v>-</v>
          </cell>
          <cell r="AS90" t="str">
            <v>-</v>
          </cell>
          <cell r="AZ90" t="str">
            <v>-</v>
          </cell>
          <cell r="BA90" t="str">
            <v>-</v>
          </cell>
          <cell r="BB90" t="str">
            <v>-</v>
          </cell>
          <cell r="BC90" t="str">
            <v>-</v>
          </cell>
        </row>
        <row r="91">
          <cell r="A91" t="str">
            <v>12-1</v>
          </cell>
          <cell r="B91">
            <v>12</v>
          </cell>
          <cell r="C91" t="str">
            <v>子ども・若者支援</v>
          </cell>
          <cell r="D91">
            <v>1</v>
          </cell>
          <cell r="E91" t="str">
            <v>子どもが尊重され、希望を持って健やかにたくましく育っている。</v>
          </cell>
          <cell r="F91">
            <v>36</v>
          </cell>
          <cell r="G91">
            <v>159</v>
          </cell>
          <cell r="H91">
            <v>242</v>
          </cell>
          <cell r="I91">
            <v>104</v>
          </cell>
          <cell r="J91">
            <v>28</v>
          </cell>
          <cell r="K91">
            <v>19</v>
          </cell>
          <cell r="L91">
            <v>588</v>
          </cell>
          <cell r="M91">
            <v>569</v>
          </cell>
          <cell r="N91">
            <v>0.12478031634446397</v>
          </cell>
          <cell r="O91" t="str">
            <v>c</v>
          </cell>
          <cell r="V91" t="str">
            <v>-</v>
          </cell>
          <cell r="W91" t="str">
            <v>-</v>
          </cell>
          <cell r="X91" t="str">
            <v>-</v>
          </cell>
          <cell r="Y91" t="str">
            <v>-</v>
          </cell>
          <cell r="AF91" t="str">
            <v>-</v>
          </cell>
          <cell r="AG91" t="str">
            <v>-</v>
          </cell>
          <cell r="AH91" t="str">
            <v>-</v>
          </cell>
          <cell r="AI91" t="str">
            <v>-</v>
          </cell>
          <cell r="AP91" t="str">
            <v>-</v>
          </cell>
          <cell r="AQ91" t="str">
            <v>-</v>
          </cell>
          <cell r="AR91" t="str">
            <v>-</v>
          </cell>
          <cell r="AS91" t="str">
            <v>-</v>
          </cell>
          <cell r="AZ91" t="str">
            <v>-</v>
          </cell>
          <cell r="BA91" t="str">
            <v>-</v>
          </cell>
          <cell r="BB91" t="str">
            <v>-</v>
          </cell>
          <cell r="BC91" t="str">
            <v>-</v>
          </cell>
        </row>
        <row r="92">
          <cell r="A92" t="str">
            <v>12-2</v>
          </cell>
          <cell r="B92">
            <v>12</v>
          </cell>
          <cell r="C92" t="str">
            <v>子ども・若者支援</v>
          </cell>
          <cell r="D92">
            <v>2</v>
          </cell>
          <cell r="E92" t="str">
            <v>若者に様々な可能性が開かれ、自分が希望する将来像に向けて行動している。</v>
          </cell>
          <cell r="F92">
            <v>15</v>
          </cell>
          <cell r="G92">
            <v>113</v>
          </cell>
          <cell r="H92">
            <v>235</v>
          </cell>
          <cell r="I92">
            <v>143</v>
          </cell>
          <cell r="J92">
            <v>59</v>
          </cell>
          <cell r="K92">
            <v>30</v>
          </cell>
          <cell r="L92">
            <v>595</v>
          </cell>
          <cell r="M92">
            <v>565</v>
          </cell>
          <cell r="N92">
            <v>-0.20884955752212389</v>
          </cell>
          <cell r="O92" t="str">
            <v>c</v>
          </cell>
          <cell r="V92" t="str">
            <v>-</v>
          </cell>
          <cell r="W92" t="str">
            <v>-</v>
          </cell>
          <cell r="X92" t="str">
            <v>-</v>
          </cell>
          <cell r="Y92" t="str">
            <v>-</v>
          </cell>
          <cell r="AF92" t="str">
            <v>-</v>
          </cell>
          <cell r="AG92" t="str">
            <v>-</v>
          </cell>
          <cell r="AH92" t="str">
            <v>-</v>
          </cell>
          <cell r="AI92" t="str">
            <v>-</v>
          </cell>
          <cell r="AP92" t="str">
            <v>-</v>
          </cell>
          <cell r="AQ92" t="str">
            <v>-</v>
          </cell>
          <cell r="AR92" t="str">
            <v>-</v>
          </cell>
          <cell r="AS92" t="str">
            <v>-</v>
          </cell>
          <cell r="AZ92" t="str">
            <v>-</v>
          </cell>
          <cell r="BA92" t="str">
            <v>-</v>
          </cell>
          <cell r="BB92" t="str">
            <v>-</v>
          </cell>
          <cell r="BC92" t="str">
            <v>-</v>
          </cell>
        </row>
        <row r="93">
          <cell r="A93" t="str">
            <v>12-3</v>
          </cell>
          <cell r="B93">
            <v>12</v>
          </cell>
          <cell r="C93" t="str">
            <v>子ども・若者支援</v>
          </cell>
          <cell r="D93">
            <v>3</v>
          </cell>
          <cell r="E93" t="str">
            <v>子育て家庭がともに学び相談し合うことで、子育ての楽しさや素晴らしさを実感している。</v>
          </cell>
          <cell r="F93">
            <v>22</v>
          </cell>
          <cell r="G93">
            <v>102</v>
          </cell>
          <cell r="H93">
            <v>244</v>
          </cell>
          <cell r="I93">
            <v>124</v>
          </cell>
          <cell r="J93">
            <v>62</v>
          </cell>
          <cell r="K93">
            <v>41</v>
          </cell>
          <cell r="L93">
            <v>595</v>
          </cell>
          <cell r="M93">
            <v>554</v>
          </cell>
          <cell r="N93">
            <v>-0.18411552346570398</v>
          </cell>
          <cell r="O93" t="str">
            <v>c</v>
          </cell>
          <cell r="V93" t="str">
            <v>-</v>
          </cell>
          <cell r="W93" t="str">
            <v>-</v>
          </cell>
          <cell r="X93" t="str">
            <v>-</v>
          </cell>
          <cell r="Y93" t="str">
            <v>-</v>
          </cell>
          <cell r="AF93" t="str">
            <v>-</v>
          </cell>
          <cell r="AG93" t="str">
            <v>-</v>
          </cell>
          <cell r="AH93" t="str">
            <v>-</v>
          </cell>
          <cell r="AI93" t="str">
            <v>-</v>
          </cell>
          <cell r="AP93" t="str">
            <v>-</v>
          </cell>
          <cell r="AQ93" t="str">
            <v>-</v>
          </cell>
          <cell r="AR93" t="str">
            <v>-</v>
          </cell>
          <cell r="AS93" t="str">
            <v>-</v>
          </cell>
          <cell r="AZ93" t="str">
            <v>-</v>
          </cell>
          <cell r="BA93" t="str">
            <v>-</v>
          </cell>
          <cell r="BB93" t="str">
            <v>-</v>
          </cell>
          <cell r="BC93" t="str">
            <v>-</v>
          </cell>
        </row>
        <row r="94">
          <cell r="A94" t="str">
            <v>12-4</v>
          </cell>
          <cell r="B94">
            <v>12</v>
          </cell>
          <cell r="C94" t="str">
            <v>子ども・若者支援</v>
          </cell>
          <cell r="D94">
            <v>4</v>
          </cell>
          <cell r="E94" t="str">
            <v>子どもの見守り活動など、身近な地域で子どもとの交流や子育て支援の取組が進んでいる</v>
          </cell>
          <cell r="F94">
            <v>63</v>
          </cell>
          <cell r="G94">
            <v>225</v>
          </cell>
          <cell r="H94">
            <v>185</v>
          </cell>
          <cell r="I94">
            <v>77</v>
          </cell>
          <cell r="J94">
            <v>21</v>
          </cell>
          <cell r="K94">
            <v>17</v>
          </cell>
          <cell r="L94">
            <v>588</v>
          </cell>
          <cell r="M94">
            <v>571</v>
          </cell>
          <cell r="N94">
            <v>0.40630472854640981</v>
          </cell>
          <cell r="O94" t="str">
            <v>b</v>
          </cell>
          <cell r="V94" t="str">
            <v>-</v>
          </cell>
          <cell r="W94" t="str">
            <v>-</v>
          </cell>
          <cell r="X94" t="str">
            <v>-</v>
          </cell>
          <cell r="Y94" t="str">
            <v>-</v>
          </cell>
          <cell r="AF94" t="str">
            <v>-</v>
          </cell>
          <cell r="AG94" t="str">
            <v>-</v>
          </cell>
          <cell r="AH94" t="str">
            <v>-</v>
          </cell>
          <cell r="AI94" t="str">
            <v>-</v>
          </cell>
          <cell r="AP94" t="str">
            <v>-</v>
          </cell>
          <cell r="AQ94" t="str">
            <v>-</v>
          </cell>
          <cell r="AR94" t="str">
            <v>-</v>
          </cell>
          <cell r="AS94" t="str">
            <v>-</v>
          </cell>
          <cell r="AZ94" t="str">
            <v>-</v>
          </cell>
          <cell r="BA94" t="str">
            <v>-</v>
          </cell>
          <cell r="BB94" t="str">
            <v>-</v>
          </cell>
          <cell r="BC94" t="str">
            <v>-</v>
          </cell>
        </row>
        <row r="95">
          <cell r="A95" t="str">
            <v>12-5</v>
          </cell>
          <cell r="B95">
            <v>12</v>
          </cell>
          <cell r="C95" t="str">
            <v>子ども・若者支援</v>
          </cell>
          <cell r="D95">
            <v>5</v>
          </cell>
          <cell r="E95" t="str">
            <v>-</v>
          </cell>
          <cell r="L95" t="str">
            <v>-</v>
          </cell>
          <cell r="M95" t="str">
            <v>-</v>
          </cell>
          <cell r="N95" t="str">
            <v>-</v>
          </cell>
          <cell r="O95" t="str">
            <v>-</v>
          </cell>
          <cell r="V95" t="str">
            <v>-</v>
          </cell>
          <cell r="W95" t="str">
            <v>-</v>
          </cell>
          <cell r="X95" t="str">
            <v>-</v>
          </cell>
          <cell r="Y95" t="str">
            <v>-</v>
          </cell>
          <cell r="AF95" t="str">
            <v>-</v>
          </cell>
          <cell r="AG95" t="str">
            <v>-</v>
          </cell>
          <cell r="AH95" t="str">
            <v>-</v>
          </cell>
          <cell r="AI95" t="str">
            <v>-</v>
          </cell>
          <cell r="AP95" t="str">
            <v>-</v>
          </cell>
          <cell r="AQ95" t="str">
            <v>-</v>
          </cell>
          <cell r="AR95" t="str">
            <v>-</v>
          </cell>
          <cell r="AS95" t="str">
            <v>-</v>
          </cell>
          <cell r="AZ95" t="str">
            <v>-</v>
          </cell>
          <cell r="BA95" t="str">
            <v>-</v>
          </cell>
          <cell r="BB95" t="str">
            <v>-</v>
          </cell>
          <cell r="BC95" t="str">
            <v>-</v>
          </cell>
        </row>
        <row r="96">
          <cell r="A96" t="str">
            <v>12-6</v>
          </cell>
          <cell r="B96">
            <v>12</v>
          </cell>
          <cell r="C96" t="str">
            <v>子ども・若者支援</v>
          </cell>
          <cell r="D96">
            <v>6</v>
          </cell>
          <cell r="E96" t="str">
            <v>-</v>
          </cell>
          <cell r="L96" t="str">
            <v>-</v>
          </cell>
          <cell r="M96" t="str">
            <v>-</v>
          </cell>
          <cell r="N96" t="str">
            <v>-</v>
          </cell>
          <cell r="O96" t="str">
            <v>-</v>
          </cell>
          <cell r="V96" t="str">
            <v>-</v>
          </cell>
          <cell r="W96" t="str">
            <v>-</v>
          </cell>
          <cell r="X96" t="str">
            <v>-</v>
          </cell>
          <cell r="Y96" t="str">
            <v>-</v>
          </cell>
          <cell r="AF96" t="str">
            <v>-</v>
          </cell>
          <cell r="AG96" t="str">
            <v>-</v>
          </cell>
          <cell r="AH96" t="str">
            <v>-</v>
          </cell>
          <cell r="AI96" t="str">
            <v>-</v>
          </cell>
          <cell r="AP96" t="str">
            <v>-</v>
          </cell>
          <cell r="AQ96" t="str">
            <v>-</v>
          </cell>
          <cell r="AR96" t="str">
            <v>-</v>
          </cell>
          <cell r="AS96" t="str">
            <v>-</v>
          </cell>
          <cell r="AZ96" t="str">
            <v>-</v>
          </cell>
          <cell r="BA96" t="str">
            <v>-</v>
          </cell>
          <cell r="BB96" t="str">
            <v>-</v>
          </cell>
          <cell r="BC96" t="str">
            <v>-</v>
          </cell>
        </row>
        <row r="97">
          <cell r="A97" t="str">
            <v>12-7</v>
          </cell>
          <cell r="B97">
            <v>12</v>
          </cell>
          <cell r="C97" t="str">
            <v>子ども・若者支援</v>
          </cell>
          <cell r="D97">
            <v>7</v>
          </cell>
          <cell r="E97" t="str">
            <v>-</v>
          </cell>
          <cell r="L97" t="str">
            <v>-</v>
          </cell>
          <cell r="M97" t="str">
            <v>-</v>
          </cell>
          <cell r="N97" t="str">
            <v>-</v>
          </cell>
          <cell r="O97" t="str">
            <v>-</v>
          </cell>
          <cell r="V97" t="str">
            <v>-</v>
          </cell>
          <cell r="W97" t="str">
            <v>-</v>
          </cell>
          <cell r="X97" t="str">
            <v>-</v>
          </cell>
          <cell r="Y97" t="str">
            <v>-</v>
          </cell>
          <cell r="AF97" t="str">
            <v>-</v>
          </cell>
          <cell r="AG97" t="str">
            <v>-</v>
          </cell>
          <cell r="AH97" t="str">
            <v>-</v>
          </cell>
          <cell r="AI97" t="str">
            <v>-</v>
          </cell>
          <cell r="AP97" t="str">
            <v>-</v>
          </cell>
          <cell r="AQ97" t="str">
            <v>-</v>
          </cell>
          <cell r="AR97" t="str">
            <v>-</v>
          </cell>
          <cell r="AS97" t="str">
            <v>-</v>
          </cell>
          <cell r="AZ97" t="str">
            <v>-</v>
          </cell>
          <cell r="BA97" t="str">
            <v>-</v>
          </cell>
          <cell r="BB97" t="str">
            <v>-</v>
          </cell>
          <cell r="BC97" t="str">
            <v>-</v>
          </cell>
        </row>
        <row r="98">
          <cell r="A98" t="str">
            <v>12-8</v>
          </cell>
          <cell r="B98">
            <v>12</v>
          </cell>
          <cell r="C98" t="str">
            <v>子ども・若者支援</v>
          </cell>
          <cell r="D98">
            <v>8</v>
          </cell>
          <cell r="E98" t="str">
            <v>-</v>
          </cell>
          <cell r="L98" t="str">
            <v>-</v>
          </cell>
          <cell r="M98" t="str">
            <v>-</v>
          </cell>
          <cell r="N98" t="str">
            <v>-</v>
          </cell>
          <cell r="O98" t="str">
            <v>-</v>
          </cell>
          <cell r="V98" t="str">
            <v>-</v>
          </cell>
          <cell r="W98" t="str">
            <v>-</v>
          </cell>
          <cell r="X98" t="str">
            <v>-</v>
          </cell>
          <cell r="Y98" t="str">
            <v>-</v>
          </cell>
          <cell r="AF98" t="str">
            <v>-</v>
          </cell>
          <cell r="AG98" t="str">
            <v>-</v>
          </cell>
          <cell r="AH98" t="str">
            <v>-</v>
          </cell>
          <cell r="AI98" t="str">
            <v>-</v>
          </cell>
          <cell r="AP98" t="str">
            <v>-</v>
          </cell>
          <cell r="AQ98" t="str">
            <v>-</v>
          </cell>
          <cell r="AR98" t="str">
            <v>-</v>
          </cell>
          <cell r="AS98" t="str">
            <v>-</v>
          </cell>
          <cell r="AZ98" t="str">
            <v>-</v>
          </cell>
          <cell r="BA98" t="str">
            <v>-</v>
          </cell>
          <cell r="BB98" t="str">
            <v>-</v>
          </cell>
          <cell r="BC98" t="str">
            <v>-</v>
          </cell>
        </row>
        <row r="99">
          <cell r="A99" t="str">
            <v>13-1</v>
          </cell>
          <cell r="B99">
            <v>13</v>
          </cell>
          <cell r="C99" t="str">
            <v>障害者福祉</v>
          </cell>
          <cell r="D99">
            <v>1</v>
          </cell>
          <cell r="E99" t="str">
            <v>障害への理解が進み、障害のある人もない人も、認め合い、支え合って安心してくらしている。</v>
          </cell>
          <cell r="F99">
            <v>23</v>
          </cell>
          <cell r="G99">
            <v>128</v>
          </cell>
          <cell r="H99">
            <v>244</v>
          </cell>
          <cell r="I99">
            <v>111</v>
          </cell>
          <cell r="J99">
            <v>61</v>
          </cell>
          <cell r="K99">
            <v>28</v>
          </cell>
          <cell r="L99">
            <v>595</v>
          </cell>
          <cell r="M99">
            <v>567</v>
          </cell>
          <cell r="N99">
            <v>-0.10405643738977072</v>
          </cell>
          <cell r="O99" t="str">
            <v>c</v>
          </cell>
          <cell r="V99" t="str">
            <v>-</v>
          </cell>
          <cell r="W99" t="str">
            <v>-</v>
          </cell>
          <cell r="X99" t="str">
            <v>-</v>
          </cell>
          <cell r="Y99" t="str">
            <v>-</v>
          </cell>
          <cell r="AF99" t="str">
            <v>-</v>
          </cell>
          <cell r="AG99" t="str">
            <v>-</v>
          </cell>
          <cell r="AH99" t="str">
            <v>-</v>
          </cell>
          <cell r="AI99" t="str">
            <v>-</v>
          </cell>
          <cell r="AP99" t="str">
            <v>-</v>
          </cell>
          <cell r="AQ99" t="str">
            <v>-</v>
          </cell>
          <cell r="AR99" t="str">
            <v>-</v>
          </cell>
          <cell r="AS99" t="str">
            <v>-</v>
          </cell>
          <cell r="AZ99" t="str">
            <v>-</v>
          </cell>
          <cell r="BA99" t="str">
            <v>-</v>
          </cell>
          <cell r="BB99" t="str">
            <v>-</v>
          </cell>
          <cell r="BC99" t="str">
            <v>-</v>
          </cell>
        </row>
        <row r="100">
          <cell r="A100" t="str">
            <v>13-2</v>
          </cell>
          <cell r="B100">
            <v>13</v>
          </cell>
          <cell r="C100" t="str">
            <v>障害者福祉</v>
          </cell>
          <cell r="D100">
            <v>2</v>
          </cell>
          <cell r="E100" t="str">
            <v xml:space="preserve"> 障害のある人が住み慣れた地域でくらしやすくなってきている。</v>
          </cell>
          <cell r="F100">
            <v>18</v>
          </cell>
          <cell r="G100">
            <v>117</v>
          </cell>
          <cell r="H100">
            <v>234</v>
          </cell>
          <cell r="I100">
            <v>134</v>
          </cell>
          <cell r="J100">
            <v>62</v>
          </cell>
          <cell r="K100">
            <v>30</v>
          </cell>
          <cell r="L100">
            <v>595</v>
          </cell>
          <cell r="M100">
            <v>565</v>
          </cell>
          <cell r="N100">
            <v>-0.18584070796460178</v>
          </cell>
          <cell r="O100" t="str">
            <v>c</v>
          </cell>
          <cell r="V100" t="str">
            <v>-</v>
          </cell>
          <cell r="W100" t="str">
            <v>-</v>
          </cell>
          <cell r="X100" t="str">
            <v>-</v>
          </cell>
          <cell r="Y100" t="str">
            <v>-</v>
          </cell>
          <cell r="AF100" t="str">
            <v>-</v>
          </cell>
          <cell r="AG100" t="str">
            <v>-</v>
          </cell>
          <cell r="AH100" t="str">
            <v>-</v>
          </cell>
          <cell r="AI100" t="str">
            <v>-</v>
          </cell>
          <cell r="AP100" t="str">
            <v>-</v>
          </cell>
          <cell r="AQ100" t="str">
            <v>-</v>
          </cell>
          <cell r="AR100" t="str">
            <v>-</v>
          </cell>
          <cell r="AS100" t="str">
            <v>-</v>
          </cell>
          <cell r="AZ100" t="str">
            <v>-</v>
          </cell>
          <cell r="BA100" t="str">
            <v>-</v>
          </cell>
          <cell r="BB100" t="str">
            <v>-</v>
          </cell>
          <cell r="BC100" t="str">
            <v>-</v>
          </cell>
        </row>
        <row r="101">
          <cell r="A101" t="str">
            <v>13-3</v>
          </cell>
          <cell r="B101">
            <v>13</v>
          </cell>
          <cell r="C101" t="str">
            <v>障害者福祉</v>
          </cell>
          <cell r="D101">
            <v>3</v>
          </cell>
          <cell r="E101" t="str">
            <v>障害のある人の就労や社会参加が進んできている。</v>
          </cell>
          <cell r="F101">
            <v>29</v>
          </cell>
          <cell r="G101">
            <v>131</v>
          </cell>
          <cell r="H101">
            <v>244</v>
          </cell>
          <cell r="I101">
            <v>110</v>
          </cell>
          <cell r="J101">
            <v>46</v>
          </cell>
          <cell r="K101">
            <v>28</v>
          </cell>
          <cell r="L101">
            <v>588</v>
          </cell>
          <cell r="M101">
            <v>560</v>
          </cell>
          <cell r="N101">
            <v>-2.3214285714285715E-2</v>
          </cell>
          <cell r="O101" t="str">
            <v>c</v>
          </cell>
          <cell r="V101" t="str">
            <v>-</v>
          </cell>
          <cell r="W101" t="str">
            <v>-</v>
          </cell>
          <cell r="X101" t="str">
            <v>-</v>
          </cell>
          <cell r="Y101" t="str">
            <v>-</v>
          </cell>
          <cell r="AF101" t="str">
            <v>-</v>
          </cell>
          <cell r="AG101" t="str">
            <v>-</v>
          </cell>
          <cell r="AH101" t="str">
            <v>-</v>
          </cell>
          <cell r="AI101" t="str">
            <v>-</v>
          </cell>
          <cell r="AP101" t="str">
            <v>-</v>
          </cell>
          <cell r="AQ101" t="str">
            <v>-</v>
          </cell>
          <cell r="AR101" t="str">
            <v>-</v>
          </cell>
          <cell r="AS101" t="str">
            <v>-</v>
          </cell>
          <cell r="AZ101" t="str">
            <v>-</v>
          </cell>
          <cell r="BA101" t="str">
            <v>-</v>
          </cell>
          <cell r="BB101" t="str">
            <v>-</v>
          </cell>
          <cell r="BC101" t="str">
            <v>-</v>
          </cell>
        </row>
        <row r="102">
          <cell r="A102" t="str">
            <v>13-4</v>
          </cell>
          <cell r="B102">
            <v>13</v>
          </cell>
          <cell r="C102" t="str">
            <v>障害者福祉</v>
          </cell>
          <cell r="D102">
            <v>4</v>
          </cell>
          <cell r="E102" t="str">
            <v>バリアフリーの建物や、誰もが使いやすいデザインの製品が普及し、くらしやすくなってきている。</v>
          </cell>
          <cell r="F102">
            <v>35</v>
          </cell>
          <cell r="G102">
            <v>184</v>
          </cell>
          <cell r="H102">
            <v>188</v>
          </cell>
          <cell r="I102">
            <v>115</v>
          </cell>
          <cell r="J102">
            <v>47</v>
          </cell>
          <cell r="K102">
            <v>19</v>
          </cell>
          <cell r="L102">
            <v>588</v>
          </cell>
          <cell r="M102">
            <v>569</v>
          </cell>
          <cell r="N102">
            <v>7.9086115992970121E-2</v>
          </cell>
          <cell r="O102" t="str">
            <v>c</v>
          </cell>
          <cell r="V102" t="str">
            <v>-</v>
          </cell>
          <cell r="W102" t="str">
            <v>-</v>
          </cell>
          <cell r="X102" t="str">
            <v>-</v>
          </cell>
          <cell r="Y102" t="str">
            <v>-</v>
          </cell>
          <cell r="AF102" t="str">
            <v>-</v>
          </cell>
          <cell r="AG102" t="str">
            <v>-</v>
          </cell>
          <cell r="AH102" t="str">
            <v>-</v>
          </cell>
          <cell r="AI102" t="str">
            <v>-</v>
          </cell>
          <cell r="AP102" t="str">
            <v>-</v>
          </cell>
          <cell r="AQ102" t="str">
            <v>-</v>
          </cell>
          <cell r="AR102" t="str">
            <v>-</v>
          </cell>
          <cell r="AS102" t="str">
            <v>-</v>
          </cell>
          <cell r="AZ102" t="str">
            <v>-</v>
          </cell>
          <cell r="BA102" t="str">
            <v>-</v>
          </cell>
          <cell r="BB102" t="str">
            <v>-</v>
          </cell>
          <cell r="BC102" t="str">
            <v>-</v>
          </cell>
        </row>
        <row r="103">
          <cell r="A103" t="str">
            <v>13-5</v>
          </cell>
          <cell r="B103">
            <v>13</v>
          </cell>
          <cell r="C103" t="str">
            <v>障害者福祉</v>
          </cell>
          <cell r="D103">
            <v>5</v>
          </cell>
          <cell r="E103" t="str">
            <v>-</v>
          </cell>
          <cell r="L103" t="str">
            <v>-</v>
          </cell>
          <cell r="M103" t="str">
            <v>-</v>
          </cell>
          <cell r="N103" t="str">
            <v>-</v>
          </cell>
          <cell r="O103" t="str">
            <v>-</v>
          </cell>
          <cell r="V103" t="str">
            <v>-</v>
          </cell>
          <cell r="W103" t="str">
            <v>-</v>
          </cell>
          <cell r="X103" t="str">
            <v>-</v>
          </cell>
          <cell r="Y103" t="str">
            <v>-</v>
          </cell>
          <cell r="AF103" t="str">
            <v>-</v>
          </cell>
          <cell r="AG103" t="str">
            <v>-</v>
          </cell>
          <cell r="AH103" t="str">
            <v>-</v>
          </cell>
          <cell r="AI103" t="str">
            <v>-</v>
          </cell>
          <cell r="AP103" t="str">
            <v>-</v>
          </cell>
          <cell r="AQ103" t="str">
            <v>-</v>
          </cell>
          <cell r="AR103" t="str">
            <v>-</v>
          </cell>
          <cell r="AS103" t="str">
            <v>-</v>
          </cell>
          <cell r="AZ103" t="str">
            <v>-</v>
          </cell>
          <cell r="BA103" t="str">
            <v>-</v>
          </cell>
          <cell r="BB103" t="str">
            <v>-</v>
          </cell>
          <cell r="BC103" t="str">
            <v>-</v>
          </cell>
        </row>
        <row r="104">
          <cell r="A104" t="str">
            <v>13-6</v>
          </cell>
          <cell r="B104">
            <v>13</v>
          </cell>
          <cell r="C104" t="str">
            <v>障害者福祉</v>
          </cell>
          <cell r="D104">
            <v>6</v>
          </cell>
          <cell r="E104" t="str">
            <v>-</v>
          </cell>
          <cell r="L104" t="str">
            <v>-</v>
          </cell>
          <cell r="M104" t="str">
            <v>-</v>
          </cell>
          <cell r="N104" t="str">
            <v>-</v>
          </cell>
          <cell r="O104" t="str">
            <v>-</v>
          </cell>
          <cell r="V104" t="str">
            <v>-</v>
          </cell>
          <cell r="W104" t="str">
            <v>-</v>
          </cell>
          <cell r="X104" t="str">
            <v>-</v>
          </cell>
          <cell r="Y104" t="str">
            <v>-</v>
          </cell>
          <cell r="AF104" t="str">
            <v>-</v>
          </cell>
          <cell r="AG104" t="str">
            <v>-</v>
          </cell>
          <cell r="AH104" t="str">
            <v>-</v>
          </cell>
          <cell r="AI104" t="str">
            <v>-</v>
          </cell>
          <cell r="AP104" t="str">
            <v>-</v>
          </cell>
          <cell r="AQ104" t="str">
            <v>-</v>
          </cell>
          <cell r="AR104" t="str">
            <v>-</v>
          </cell>
          <cell r="AS104" t="str">
            <v>-</v>
          </cell>
          <cell r="AZ104" t="str">
            <v>-</v>
          </cell>
          <cell r="BA104" t="str">
            <v>-</v>
          </cell>
          <cell r="BB104" t="str">
            <v>-</v>
          </cell>
          <cell r="BC104" t="str">
            <v>-</v>
          </cell>
        </row>
        <row r="105">
          <cell r="A105" t="str">
            <v>13-7</v>
          </cell>
          <cell r="B105">
            <v>13</v>
          </cell>
          <cell r="C105" t="str">
            <v>障害者福祉</v>
          </cell>
          <cell r="D105">
            <v>7</v>
          </cell>
          <cell r="E105" t="str">
            <v>-</v>
          </cell>
          <cell r="L105" t="str">
            <v>-</v>
          </cell>
          <cell r="M105" t="str">
            <v>-</v>
          </cell>
          <cell r="N105" t="str">
            <v>-</v>
          </cell>
          <cell r="O105" t="str">
            <v>-</v>
          </cell>
          <cell r="V105" t="str">
            <v>-</v>
          </cell>
          <cell r="W105" t="str">
            <v>-</v>
          </cell>
          <cell r="X105" t="str">
            <v>-</v>
          </cell>
          <cell r="Y105" t="str">
            <v>-</v>
          </cell>
          <cell r="AF105" t="str">
            <v>-</v>
          </cell>
          <cell r="AG105" t="str">
            <v>-</v>
          </cell>
          <cell r="AH105" t="str">
            <v>-</v>
          </cell>
          <cell r="AI105" t="str">
            <v>-</v>
          </cell>
          <cell r="AP105" t="str">
            <v>-</v>
          </cell>
          <cell r="AQ105" t="str">
            <v>-</v>
          </cell>
          <cell r="AR105" t="str">
            <v>-</v>
          </cell>
          <cell r="AS105" t="str">
            <v>-</v>
          </cell>
          <cell r="AZ105" t="str">
            <v>-</v>
          </cell>
          <cell r="BA105" t="str">
            <v>-</v>
          </cell>
          <cell r="BB105" t="str">
            <v>-</v>
          </cell>
          <cell r="BC105" t="str">
            <v>-</v>
          </cell>
        </row>
        <row r="106">
          <cell r="A106" t="str">
            <v>13-8</v>
          </cell>
          <cell r="B106">
            <v>13</v>
          </cell>
          <cell r="C106" t="str">
            <v>障害者福祉</v>
          </cell>
          <cell r="D106">
            <v>8</v>
          </cell>
          <cell r="E106" t="str">
            <v>-</v>
          </cell>
          <cell r="L106" t="str">
            <v>-</v>
          </cell>
          <cell r="M106" t="str">
            <v>-</v>
          </cell>
          <cell r="N106" t="str">
            <v>-</v>
          </cell>
          <cell r="O106" t="str">
            <v>-</v>
          </cell>
          <cell r="V106" t="str">
            <v>-</v>
          </cell>
          <cell r="W106" t="str">
            <v>-</v>
          </cell>
          <cell r="X106" t="str">
            <v>-</v>
          </cell>
          <cell r="Y106" t="str">
            <v>-</v>
          </cell>
          <cell r="AF106" t="str">
            <v>-</v>
          </cell>
          <cell r="AG106" t="str">
            <v>-</v>
          </cell>
          <cell r="AH106" t="str">
            <v>-</v>
          </cell>
          <cell r="AI106" t="str">
            <v>-</v>
          </cell>
          <cell r="AP106" t="str">
            <v>-</v>
          </cell>
          <cell r="AQ106" t="str">
            <v>-</v>
          </cell>
          <cell r="AR106" t="str">
            <v>-</v>
          </cell>
          <cell r="AS106" t="str">
            <v>-</v>
          </cell>
          <cell r="AZ106" t="str">
            <v>-</v>
          </cell>
          <cell r="BA106" t="str">
            <v>-</v>
          </cell>
          <cell r="BB106" t="str">
            <v>-</v>
          </cell>
          <cell r="BC106" t="str">
            <v>-</v>
          </cell>
        </row>
        <row r="107">
          <cell r="A107" t="str">
            <v>14-1</v>
          </cell>
          <cell r="B107">
            <v>14</v>
          </cell>
          <cell r="C107" t="str">
            <v>地域福祉</v>
          </cell>
          <cell r="D107">
            <v>1</v>
          </cell>
          <cell r="E107" t="str">
            <v>地域の住民が互いにそれぞれの多様性を認め合い、支え合うことで、安心して過ごせる地域になっている。</v>
          </cell>
          <cell r="F107">
            <v>33</v>
          </cell>
          <cell r="G107">
            <v>121</v>
          </cell>
          <cell r="H107">
            <v>238</v>
          </cell>
          <cell r="I107">
            <v>124</v>
          </cell>
          <cell r="J107">
            <v>53</v>
          </cell>
          <cell r="K107">
            <v>19</v>
          </cell>
          <cell r="L107">
            <v>588</v>
          </cell>
          <cell r="M107">
            <v>569</v>
          </cell>
          <cell r="N107">
            <v>-7.5571177504393669E-2</v>
          </cell>
          <cell r="O107" t="str">
            <v>c</v>
          </cell>
          <cell r="V107" t="str">
            <v>-</v>
          </cell>
          <cell r="W107" t="str">
            <v>-</v>
          </cell>
          <cell r="X107" t="str">
            <v>-</v>
          </cell>
          <cell r="Y107" t="str">
            <v>-</v>
          </cell>
          <cell r="AF107" t="str">
            <v>-</v>
          </cell>
          <cell r="AG107" t="str">
            <v>-</v>
          </cell>
          <cell r="AH107" t="str">
            <v>-</v>
          </cell>
          <cell r="AI107" t="str">
            <v>-</v>
          </cell>
          <cell r="AP107" t="str">
            <v>-</v>
          </cell>
          <cell r="AQ107" t="str">
            <v>-</v>
          </cell>
          <cell r="AR107" t="str">
            <v>-</v>
          </cell>
          <cell r="AS107" t="str">
            <v>-</v>
          </cell>
          <cell r="AZ107" t="str">
            <v>-</v>
          </cell>
          <cell r="BA107" t="str">
            <v>-</v>
          </cell>
          <cell r="BB107" t="str">
            <v>-</v>
          </cell>
          <cell r="BC107" t="str">
            <v>-</v>
          </cell>
        </row>
        <row r="108">
          <cell r="A108" t="str">
            <v>14-2</v>
          </cell>
          <cell r="B108">
            <v>14</v>
          </cell>
          <cell r="C108" t="str">
            <v>地域福祉</v>
          </cell>
          <cell r="D108">
            <v>2</v>
          </cell>
          <cell r="E108" t="str">
            <v>様々な団体が地域の活動に参加しており、地域における支え合いの活動が活発になっている。</v>
          </cell>
          <cell r="F108">
            <v>21</v>
          </cell>
          <cell r="G108">
            <v>116</v>
          </cell>
          <cell r="H108">
            <v>253</v>
          </cell>
          <cell r="I108">
            <v>124</v>
          </cell>
          <cell r="J108">
            <v>51</v>
          </cell>
          <cell r="K108">
            <v>30</v>
          </cell>
          <cell r="L108">
            <v>595</v>
          </cell>
          <cell r="M108">
            <v>565</v>
          </cell>
          <cell r="N108">
            <v>-0.12035398230088495</v>
          </cell>
          <cell r="O108" t="str">
            <v>c</v>
          </cell>
          <cell r="V108" t="str">
            <v>-</v>
          </cell>
          <cell r="W108" t="str">
            <v>-</v>
          </cell>
          <cell r="X108" t="str">
            <v>-</v>
          </cell>
          <cell r="Y108" t="str">
            <v>-</v>
          </cell>
          <cell r="AF108" t="str">
            <v>-</v>
          </cell>
          <cell r="AG108" t="str">
            <v>-</v>
          </cell>
          <cell r="AH108" t="str">
            <v>-</v>
          </cell>
          <cell r="AI108" t="str">
            <v>-</v>
          </cell>
          <cell r="AP108" t="str">
            <v>-</v>
          </cell>
          <cell r="AQ108" t="str">
            <v>-</v>
          </cell>
          <cell r="AR108" t="str">
            <v>-</v>
          </cell>
          <cell r="AS108" t="str">
            <v>-</v>
          </cell>
          <cell r="AZ108" t="str">
            <v>-</v>
          </cell>
          <cell r="BA108" t="str">
            <v>-</v>
          </cell>
          <cell r="BB108" t="str">
            <v>-</v>
          </cell>
          <cell r="BC108" t="str">
            <v>-</v>
          </cell>
        </row>
        <row r="109">
          <cell r="A109" t="str">
            <v>14-3</v>
          </cell>
          <cell r="B109">
            <v>14</v>
          </cell>
          <cell r="C109" t="str">
            <v>地域福祉</v>
          </cell>
          <cell r="D109">
            <v>3</v>
          </cell>
          <cell r="E109" t="str">
            <v>ごみ屋敷や地域社会からの孤立など、個人が抱える課題を行政や関係機関が受け止め、支援につなげている。</v>
          </cell>
          <cell r="F109">
            <v>13</v>
          </cell>
          <cell r="G109">
            <v>74</v>
          </cell>
          <cell r="H109">
            <v>247</v>
          </cell>
          <cell r="I109">
            <v>158</v>
          </cell>
          <cell r="J109">
            <v>76</v>
          </cell>
          <cell r="K109">
            <v>27</v>
          </cell>
          <cell r="L109">
            <v>595</v>
          </cell>
          <cell r="M109">
            <v>568</v>
          </cell>
          <cell r="N109">
            <v>-0.36971830985915494</v>
          </cell>
          <cell r="O109" t="str">
            <v>d</v>
          </cell>
          <cell r="V109" t="str">
            <v>-</v>
          </cell>
          <cell r="W109" t="str">
            <v>-</v>
          </cell>
          <cell r="X109" t="str">
            <v>-</v>
          </cell>
          <cell r="Y109" t="str">
            <v>-</v>
          </cell>
          <cell r="AF109" t="str">
            <v>-</v>
          </cell>
          <cell r="AG109" t="str">
            <v>-</v>
          </cell>
          <cell r="AH109" t="str">
            <v>-</v>
          </cell>
          <cell r="AI109" t="str">
            <v>-</v>
          </cell>
          <cell r="AP109" t="str">
            <v>-</v>
          </cell>
          <cell r="AQ109" t="str">
            <v>-</v>
          </cell>
          <cell r="AR109" t="str">
            <v>-</v>
          </cell>
          <cell r="AS109" t="str">
            <v>-</v>
          </cell>
          <cell r="AZ109" t="str">
            <v>-</v>
          </cell>
          <cell r="BA109" t="str">
            <v>-</v>
          </cell>
          <cell r="BB109" t="str">
            <v>-</v>
          </cell>
          <cell r="BC109" t="str">
            <v>-</v>
          </cell>
        </row>
        <row r="110">
          <cell r="A110" t="str">
            <v>14-4</v>
          </cell>
          <cell r="B110">
            <v>14</v>
          </cell>
          <cell r="C110" t="str">
            <v>地域福祉</v>
          </cell>
          <cell r="D110">
            <v>4</v>
          </cell>
          <cell r="E110" t="str">
            <v>-</v>
          </cell>
          <cell r="L110" t="str">
            <v>-</v>
          </cell>
          <cell r="M110" t="str">
            <v>-</v>
          </cell>
          <cell r="N110" t="str">
            <v>-</v>
          </cell>
          <cell r="O110" t="str">
            <v>-</v>
          </cell>
          <cell r="V110" t="str">
            <v>-</v>
          </cell>
          <cell r="W110" t="str">
            <v>-</v>
          </cell>
          <cell r="X110" t="str">
            <v>-</v>
          </cell>
          <cell r="Y110" t="str">
            <v>-</v>
          </cell>
          <cell r="AF110" t="str">
            <v>-</v>
          </cell>
          <cell r="AG110" t="str">
            <v>-</v>
          </cell>
          <cell r="AH110" t="str">
            <v>-</v>
          </cell>
          <cell r="AI110" t="str">
            <v>-</v>
          </cell>
          <cell r="AP110" t="str">
            <v>-</v>
          </cell>
          <cell r="AQ110" t="str">
            <v>-</v>
          </cell>
          <cell r="AR110" t="str">
            <v>-</v>
          </cell>
          <cell r="AS110" t="str">
            <v>-</v>
          </cell>
          <cell r="AZ110" t="str">
            <v>-</v>
          </cell>
          <cell r="BA110" t="str">
            <v>-</v>
          </cell>
          <cell r="BB110" t="str">
            <v>-</v>
          </cell>
          <cell r="BC110" t="str">
            <v>-</v>
          </cell>
        </row>
        <row r="111">
          <cell r="A111" t="str">
            <v>14-5</v>
          </cell>
          <cell r="B111">
            <v>14</v>
          </cell>
          <cell r="C111" t="str">
            <v>地域福祉</v>
          </cell>
          <cell r="D111">
            <v>5</v>
          </cell>
          <cell r="E111" t="str">
            <v>-</v>
          </cell>
          <cell r="L111" t="str">
            <v>-</v>
          </cell>
          <cell r="M111" t="str">
            <v>-</v>
          </cell>
          <cell r="N111" t="str">
            <v>-</v>
          </cell>
          <cell r="O111" t="str">
            <v>-</v>
          </cell>
          <cell r="V111" t="str">
            <v>-</v>
          </cell>
          <cell r="W111" t="str">
            <v>-</v>
          </cell>
          <cell r="X111" t="str">
            <v>-</v>
          </cell>
          <cell r="Y111" t="str">
            <v>-</v>
          </cell>
          <cell r="AF111" t="str">
            <v>-</v>
          </cell>
          <cell r="AG111" t="str">
            <v>-</v>
          </cell>
          <cell r="AH111" t="str">
            <v>-</v>
          </cell>
          <cell r="AI111" t="str">
            <v>-</v>
          </cell>
          <cell r="AP111" t="str">
            <v>-</v>
          </cell>
          <cell r="AQ111" t="str">
            <v>-</v>
          </cell>
          <cell r="AR111" t="str">
            <v>-</v>
          </cell>
          <cell r="AS111" t="str">
            <v>-</v>
          </cell>
          <cell r="AZ111" t="str">
            <v>-</v>
          </cell>
          <cell r="BA111" t="str">
            <v>-</v>
          </cell>
          <cell r="BB111" t="str">
            <v>-</v>
          </cell>
          <cell r="BC111" t="str">
            <v>-</v>
          </cell>
        </row>
        <row r="112">
          <cell r="A112" t="str">
            <v>14-6</v>
          </cell>
          <cell r="B112">
            <v>14</v>
          </cell>
          <cell r="C112" t="str">
            <v>地域福祉</v>
          </cell>
          <cell r="D112">
            <v>6</v>
          </cell>
          <cell r="E112" t="str">
            <v>-</v>
          </cell>
          <cell r="L112" t="str">
            <v>-</v>
          </cell>
          <cell r="M112" t="str">
            <v>-</v>
          </cell>
          <cell r="N112" t="str">
            <v>-</v>
          </cell>
          <cell r="O112" t="str">
            <v>-</v>
          </cell>
          <cell r="V112" t="str">
            <v>-</v>
          </cell>
          <cell r="W112" t="str">
            <v>-</v>
          </cell>
          <cell r="X112" t="str">
            <v>-</v>
          </cell>
          <cell r="Y112" t="str">
            <v>-</v>
          </cell>
          <cell r="AF112" t="str">
            <v>-</v>
          </cell>
          <cell r="AG112" t="str">
            <v>-</v>
          </cell>
          <cell r="AH112" t="str">
            <v>-</v>
          </cell>
          <cell r="AI112" t="str">
            <v>-</v>
          </cell>
          <cell r="AP112" t="str">
            <v>-</v>
          </cell>
          <cell r="AQ112" t="str">
            <v>-</v>
          </cell>
          <cell r="AR112" t="str">
            <v>-</v>
          </cell>
          <cell r="AS112" t="str">
            <v>-</v>
          </cell>
          <cell r="AZ112" t="str">
            <v>-</v>
          </cell>
          <cell r="BA112" t="str">
            <v>-</v>
          </cell>
          <cell r="BB112" t="str">
            <v>-</v>
          </cell>
          <cell r="BC112" t="str">
            <v>-</v>
          </cell>
        </row>
        <row r="113">
          <cell r="A113" t="str">
            <v>14-7</v>
          </cell>
          <cell r="B113">
            <v>14</v>
          </cell>
          <cell r="C113" t="str">
            <v>地域福祉</v>
          </cell>
          <cell r="D113">
            <v>7</v>
          </cell>
          <cell r="E113" t="str">
            <v>-</v>
          </cell>
          <cell r="L113" t="str">
            <v>-</v>
          </cell>
          <cell r="M113" t="str">
            <v>-</v>
          </cell>
          <cell r="N113" t="str">
            <v>-</v>
          </cell>
          <cell r="O113" t="str">
            <v>-</v>
          </cell>
          <cell r="V113" t="str">
            <v>-</v>
          </cell>
          <cell r="W113" t="str">
            <v>-</v>
          </cell>
          <cell r="X113" t="str">
            <v>-</v>
          </cell>
          <cell r="Y113" t="str">
            <v>-</v>
          </cell>
          <cell r="AF113" t="str">
            <v>-</v>
          </cell>
          <cell r="AG113" t="str">
            <v>-</v>
          </cell>
          <cell r="AH113" t="str">
            <v>-</v>
          </cell>
          <cell r="AI113" t="str">
            <v>-</v>
          </cell>
          <cell r="AP113" t="str">
            <v>-</v>
          </cell>
          <cell r="AQ113" t="str">
            <v>-</v>
          </cell>
          <cell r="AR113" t="str">
            <v>-</v>
          </cell>
          <cell r="AS113" t="str">
            <v>-</v>
          </cell>
          <cell r="AZ113" t="str">
            <v>-</v>
          </cell>
          <cell r="BA113" t="str">
            <v>-</v>
          </cell>
          <cell r="BB113" t="str">
            <v>-</v>
          </cell>
          <cell r="BC113" t="str">
            <v>-</v>
          </cell>
        </row>
        <row r="114">
          <cell r="A114" t="str">
            <v>14-8</v>
          </cell>
          <cell r="B114">
            <v>14</v>
          </cell>
          <cell r="C114" t="str">
            <v>地域福祉</v>
          </cell>
          <cell r="D114">
            <v>8</v>
          </cell>
          <cell r="E114" t="str">
            <v>-</v>
          </cell>
          <cell r="L114" t="str">
            <v>-</v>
          </cell>
          <cell r="M114" t="str">
            <v>-</v>
          </cell>
          <cell r="N114" t="str">
            <v>-</v>
          </cell>
          <cell r="O114" t="str">
            <v>-</v>
          </cell>
          <cell r="V114" t="str">
            <v>-</v>
          </cell>
          <cell r="W114" t="str">
            <v>-</v>
          </cell>
          <cell r="X114" t="str">
            <v>-</v>
          </cell>
          <cell r="Y114" t="str">
            <v>-</v>
          </cell>
          <cell r="AF114" t="str">
            <v>-</v>
          </cell>
          <cell r="AG114" t="str">
            <v>-</v>
          </cell>
          <cell r="AH114" t="str">
            <v>-</v>
          </cell>
          <cell r="AI114" t="str">
            <v>-</v>
          </cell>
          <cell r="AP114" t="str">
            <v>-</v>
          </cell>
          <cell r="AQ114" t="str">
            <v>-</v>
          </cell>
          <cell r="AR114" t="str">
            <v>-</v>
          </cell>
          <cell r="AS114" t="str">
            <v>-</v>
          </cell>
          <cell r="AZ114" t="str">
            <v>-</v>
          </cell>
          <cell r="BA114" t="str">
            <v>-</v>
          </cell>
          <cell r="BB114" t="str">
            <v>-</v>
          </cell>
          <cell r="BC114" t="str">
            <v>-</v>
          </cell>
        </row>
        <row r="115">
          <cell r="A115" t="str">
            <v>15-1</v>
          </cell>
          <cell r="B115">
            <v>15</v>
          </cell>
          <cell r="C115" t="str">
            <v>健康長寿</v>
          </cell>
          <cell r="D115">
            <v>1</v>
          </cell>
          <cell r="E115" t="str">
            <v>市民が体やこころの健康づくりに主体的に取り組んでいる。</v>
          </cell>
          <cell r="F115">
            <v>27</v>
          </cell>
          <cell r="G115">
            <v>139</v>
          </cell>
          <cell r="H115">
            <v>262</v>
          </cell>
          <cell r="I115">
            <v>113</v>
          </cell>
          <cell r="J115">
            <v>26</v>
          </cell>
          <cell r="K115">
            <v>21</v>
          </cell>
          <cell r="L115">
            <v>588</v>
          </cell>
          <cell r="M115">
            <v>567</v>
          </cell>
          <cell r="N115">
            <v>4.9382716049382713E-2</v>
          </cell>
          <cell r="O115" t="str">
            <v>c</v>
          </cell>
          <cell r="V115" t="str">
            <v>-</v>
          </cell>
          <cell r="W115" t="str">
            <v>-</v>
          </cell>
          <cell r="X115" t="str">
            <v>-</v>
          </cell>
          <cell r="Y115" t="str">
            <v>-</v>
          </cell>
          <cell r="AF115" t="str">
            <v>-</v>
          </cell>
          <cell r="AG115" t="str">
            <v>-</v>
          </cell>
          <cell r="AH115" t="str">
            <v>-</v>
          </cell>
          <cell r="AI115" t="str">
            <v>-</v>
          </cell>
          <cell r="AP115" t="str">
            <v>-</v>
          </cell>
          <cell r="AQ115" t="str">
            <v>-</v>
          </cell>
          <cell r="AR115" t="str">
            <v>-</v>
          </cell>
          <cell r="AS115" t="str">
            <v>-</v>
          </cell>
          <cell r="AZ115" t="str">
            <v>-</v>
          </cell>
          <cell r="BA115" t="str">
            <v>-</v>
          </cell>
          <cell r="BB115" t="str">
            <v>-</v>
          </cell>
          <cell r="BC115" t="str">
            <v>-</v>
          </cell>
        </row>
        <row r="116">
          <cell r="A116" t="str">
            <v>15-2</v>
          </cell>
          <cell r="B116">
            <v>15</v>
          </cell>
          <cell r="C116" t="str">
            <v>健康長寿</v>
          </cell>
          <cell r="D116">
            <v>2</v>
          </cell>
          <cell r="E116" t="str">
            <v>高齢者が元気に社会に参加し、仕事や地域活動などで活躍している。</v>
          </cell>
          <cell r="F116">
            <v>44</v>
          </cell>
          <cell r="G116">
            <v>189</v>
          </cell>
          <cell r="H116">
            <v>206</v>
          </cell>
          <cell r="I116">
            <v>89</v>
          </cell>
          <cell r="J116">
            <v>49</v>
          </cell>
          <cell r="K116">
            <v>18</v>
          </cell>
          <cell r="L116">
            <v>595</v>
          </cell>
          <cell r="M116">
            <v>577</v>
          </cell>
          <cell r="N116">
            <v>0.15597920277296359</v>
          </cell>
          <cell r="O116" t="str">
            <v>c</v>
          </cell>
          <cell r="V116" t="str">
            <v>-</v>
          </cell>
          <cell r="W116" t="str">
            <v>-</v>
          </cell>
          <cell r="X116" t="str">
            <v>-</v>
          </cell>
          <cell r="Y116" t="str">
            <v>-</v>
          </cell>
          <cell r="AF116" t="str">
            <v>-</v>
          </cell>
          <cell r="AG116" t="str">
            <v>-</v>
          </cell>
          <cell r="AH116" t="str">
            <v>-</v>
          </cell>
          <cell r="AI116" t="str">
            <v>-</v>
          </cell>
          <cell r="AP116" t="str">
            <v>-</v>
          </cell>
          <cell r="AQ116" t="str">
            <v>-</v>
          </cell>
          <cell r="AR116" t="str">
            <v>-</v>
          </cell>
          <cell r="AS116" t="str">
            <v>-</v>
          </cell>
          <cell r="AZ116" t="str">
            <v>-</v>
          </cell>
          <cell r="BA116" t="str">
            <v>-</v>
          </cell>
          <cell r="BB116" t="str">
            <v>-</v>
          </cell>
          <cell r="BC116" t="str">
            <v>-</v>
          </cell>
        </row>
        <row r="117">
          <cell r="A117" t="str">
            <v>15-3</v>
          </cell>
          <cell r="B117">
            <v>15</v>
          </cell>
          <cell r="C117" t="str">
            <v>健康長寿</v>
          </cell>
          <cell r="D117">
            <v>3</v>
          </cell>
          <cell r="E117" t="str">
            <v>高齢者が支援や介護が必要になっても住み慣れた地域で最期まで自分らしい生活を送ることができている。</v>
          </cell>
          <cell r="F117">
            <v>36</v>
          </cell>
          <cell r="G117">
            <v>147</v>
          </cell>
          <cell r="H117">
            <v>221</v>
          </cell>
          <cell r="I117">
            <v>113</v>
          </cell>
          <cell r="J117">
            <v>49</v>
          </cell>
          <cell r="K117">
            <v>22</v>
          </cell>
          <cell r="L117">
            <v>588</v>
          </cell>
          <cell r="M117">
            <v>566</v>
          </cell>
          <cell r="N117">
            <v>1.4134275618374558E-2</v>
          </cell>
          <cell r="O117" t="str">
            <v>c</v>
          </cell>
          <cell r="V117" t="str">
            <v>-</v>
          </cell>
          <cell r="W117" t="str">
            <v>-</v>
          </cell>
          <cell r="X117" t="str">
            <v>-</v>
          </cell>
          <cell r="Y117" t="str">
            <v>-</v>
          </cell>
          <cell r="AF117" t="str">
            <v>-</v>
          </cell>
          <cell r="AG117" t="str">
            <v>-</v>
          </cell>
          <cell r="AH117" t="str">
            <v>-</v>
          </cell>
          <cell r="AI117" t="str">
            <v>-</v>
          </cell>
          <cell r="AP117" t="str">
            <v>-</v>
          </cell>
          <cell r="AQ117" t="str">
            <v>-</v>
          </cell>
          <cell r="AR117" t="str">
            <v>-</v>
          </cell>
          <cell r="AS117" t="str">
            <v>-</v>
          </cell>
          <cell r="AZ117" t="str">
            <v>-</v>
          </cell>
          <cell r="BA117" t="str">
            <v>-</v>
          </cell>
          <cell r="BB117" t="str">
            <v>-</v>
          </cell>
          <cell r="BC117" t="str">
            <v>-</v>
          </cell>
        </row>
        <row r="118">
          <cell r="A118" t="str">
            <v>15-4</v>
          </cell>
          <cell r="B118">
            <v>15</v>
          </cell>
          <cell r="C118" t="str">
            <v>健康長寿</v>
          </cell>
          <cell r="D118">
            <v>4</v>
          </cell>
          <cell r="E118" t="str">
            <v>-</v>
          </cell>
          <cell r="L118" t="str">
            <v>-</v>
          </cell>
          <cell r="M118" t="str">
            <v>-</v>
          </cell>
          <cell r="N118" t="str">
            <v>-</v>
          </cell>
          <cell r="O118" t="str">
            <v>-</v>
          </cell>
          <cell r="V118" t="str">
            <v>-</v>
          </cell>
          <cell r="W118" t="str">
            <v>-</v>
          </cell>
          <cell r="X118" t="str">
            <v>-</v>
          </cell>
          <cell r="Y118" t="str">
            <v>-</v>
          </cell>
          <cell r="AF118" t="str">
            <v>-</v>
          </cell>
          <cell r="AG118" t="str">
            <v>-</v>
          </cell>
          <cell r="AH118" t="str">
            <v>-</v>
          </cell>
          <cell r="AI118" t="str">
            <v>-</v>
          </cell>
          <cell r="AP118" t="str">
            <v>-</v>
          </cell>
          <cell r="AQ118" t="str">
            <v>-</v>
          </cell>
          <cell r="AR118" t="str">
            <v>-</v>
          </cell>
          <cell r="AS118" t="str">
            <v>-</v>
          </cell>
          <cell r="AZ118" t="str">
            <v>-</v>
          </cell>
          <cell r="BA118" t="str">
            <v>-</v>
          </cell>
          <cell r="BB118" t="str">
            <v>-</v>
          </cell>
          <cell r="BC118" t="str">
            <v>-</v>
          </cell>
        </row>
        <row r="119">
          <cell r="A119" t="str">
            <v>15-5</v>
          </cell>
          <cell r="B119">
            <v>15</v>
          </cell>
          <cell r="C119" t="str">
            <v>健康長寿</v>
          </cell>
          <cell r="D119">
            <v>5</v>
          </cell>
          <cell r="E119" t="str">
            <v>-</v>
          </cell>
          <cell r="L119" t="str">
            <v>-</v>
          </cell>
          <cell r="M119" t="str">
            <v>-</v>
          </cell>
          <cell r="N119" t="str">
            <v>-</v>
          </cell>
          <cell r="O119" t="str">
            <v>-</v>
          </cell>
          <cell r="V119" t="str">
            <v>-</v>
          </cell>
          <cell r="W119" t="str">
            <v>-</v>
          </cell>
          <cell r="X119" t="str">
            <v>-</v>
          </cell>
          <cell r="Y119" t="str">
            <v>-</v>
          </cell>
          <cell r="AF119" t="str">
            <v>-</v>
          </cell>
          <cell r="AG119" t="str">
            <v>-</v>
          </cell>
          <cell r="AH119" t="str">
            <v>-</v>
          </cell>
          <cell r="AI119" t="str">
            <v>-</v>
          </cell>
          <cell r="AP119" t="str">
            <v>-</v>
          </cell>
          <cell r="AQ119" t="str">
            <v>-</v>
          </cell>
          <cell r="AR119" t="str">
            <v>-</v>
          </cell>
          <cell r="AS119" t="str">
            <v>-</v>
          </cell>
          <cell r="AZ119" t="str">
            <v>-</v>
          </cell>
          <cell r="BA119" t="str">
            <v>-</v>
          </cell>
          <cell r="BB119" t="str">
            <v>-</v>
          </cell>
          <cell r="BC119" t="str">
            <v>-</v>
          </cell>
        </row>
        <row r="120">
          <cell r="A120" t="str">
            <v>15-6</v>
          </cell>
          <cell r="B120">
            <v>15</v>
          </cell>
          <cell r="C120" t="str">
            <v>健康長寿</v>
          </cell>
          <cell r="D120">
            <v>6</v>
          </cell>
          <cell r="E120" t="str">
            <v>-</v>
          </cell>
          <cell r="L120" t="str">
            <v>-</v>
          </cell>
          <cell r="M120" t="str">
            <v>-</v>
          </cell>
          <cell r="N120" t="str">
            <v>-</v>
          </cell>
          <cell r="O120" t="str">
            <v>-</v>
          </cell>
          <cell r="V120" t="str">
            <v>-</v>
          </cell>
          <cell r="W120" t="str">
            <v>-</v>
          </cell>
          <cell r="X120" t="str">
            <v>-</v>
          </cell>
          <cell r="Y120" t="str">
            <v>-</v>
          </cell>
          <cell r="AF120" t="str">
            <v>-</v>
          </cell>
          <cell r="AG120" t="str">
            <v>-</v>
          </cell>
          <cell r="AH120" t="str">
            <v>-</v>
          </cell>
          <cell r="AI120" t="str">
            <v>-</v>
          </cell>
          <cell r="AP120" t="str">
            <v>-</v>
          </cell>
          <cell r="AQ120" t="str">
            <v>-</v>
          </cell>
          <cell r="AR120" t="str">
            <v>-</v>
          </cell>
          <cell r="AS120" t="str">
            <v>-</v>
          </cell>
          <cell r="AZ120" t="str">
            <v>-</v>
          </cell>
          <cell r="BA120" t="str">
            <v>-</v>
          </cell>
          <cell r="BB120" t="str">
            <v>-</v>
          </cell>
          <cell r="BC120" t="str">
            <v>-</v>
          </cell>
        </row>
        <row r="121">
          <cell r="A121" t="str">
            <v>15-7</v>
          </cell>
          <cell r="B121">
            <v>15</v>
          </cell>
          <cell r="C121" t="str">
            <v>健康長寿</v>
          </cell>
          <cell r="D121">
            <v>7</v>
          </cell>
          <cell r="E121" t="str">
            <v>-</v>
          </cell>
          <cell r="L121" t="str">
            <v>-</v>
          </cell>
          <cell r="M121" t="str">
            <v>-</v>
          </cell>
          <cell r="N121" t="str">
            <v>-</v>
          </cell>
          <cell r="O121" t="str">
            <v>-</v>
          </cell>
          <cell r="V121" t="str">
            <v>-</v>
          </cell>
          <cell r="W121" t="str">
            <v>-</v>
          </cell>
          <cell r="X121" t="str">
            <v>-</v>
          </cell>
          <cell r="Y121" t="str">
            <v>-</v>
          </cell>
          <cell r="AF121" t="str">
            <v>-</v>
          </cell>
          <cell r="AG121" t="str">
            <v>-</v>
          </cell>
          <cell r="AH121" t="str">
            <v>-</v>
          </cell>
          <cell r="AI121" t="str">
            <v>-</v>
          </cell>
          <cell r="AP121" t="str">
            <v>-</v>
          </cell>
          <cell r="AQ121" t="str">
            <v>-</v>
          </cell>
          <cell r="AR121" t="str">
            <v>-</v>
          </cell>
          <cell r="AS121" t="str">
            <v>-</v>
          </cell>
          <cell r="AZ121" t="str">
            <v>-</v>
          </cell>
          <cell r="BA121" t="str">
            <v>-</v>
          </cell>
          <cell r="BB121" t="str">
            <v>-</v>
          </cell>
          <cell r="BC121" t="str">
            <v>-</v>
          </cell>
        </row>
        <row r="122">
          <cell r="A122" t="str">
            <v>15-8</v>
          </cell>
          <cell r="B122">
            <v>15</v>
          </cell>
          <cell r="C122" t="str">
            <v>健康長寿</v>
          </cell>
          <cell r="D122">
            <v>8</v>
          </cell>
          <cell r="E122" t="str">
            <v>-</v>
          </cell>
          <cell r="L122" t="str">
            <v>-</v>
          </cell>
          <cell r="M122" t="str">
            <v>-</v>
          </cell>
          <cell r="N122" t="str">
            <v>-</v>
          </cell>
          <cell r="O122" t="str">
            <v>-</v>
          </cell>
          <cell r="V122" t="str">
            <v>-</v>
          </cell>
          <cell r="W122" t="str">
            <v>-</v>
          </cell>
          <cell r="X122" t="str">
            <v>-</v>
          </cell>
          <cell r="Y122" t="str">
            <v>-</v>
          </cell>
          <cell r="AF122" t="str">
            <v>-</v>
          </cell>
          <cell r="AG122" t="str">
            <v>-</v>
          </cell>
          <cell r="AH122" t="str">
            <v>-</v>
          </cell>
          <cell r="AI122" t="str">
            <v>-</v>
          </cell>
          <cell r="AP122" t="str">
            <v>-</v>
          </cell>
          <cell r="AQ122" t="str">
            <v>-</v>
          </cell>
          <cell r="AR122" t="str">
            <v>-</v>
          </cell>
          <cell r="AS122" t="str">
            <v>-</v>
          </cell>
          <cell r="AZ122" t="str">
            <v>-</v>
          </cell>
          <cell r="BA122" t="str">
            <v>-</v>
          </cell>
          <cell r="BB122" t="str">
            <v>-</v>
          </cell>
          <cell r="BC122" t="str">
            <v>-</v>
          </cell>
        </row>
        <row r="123">
          <cell r="A123" t="str">
            <v>16-1</v>
          </cell>
          <cell r="B123">
            <v>16</v>
          </cell>
          <cell r="C123" t="str">
            <v>保健衛生・医療</v>
          </cell>
          <cell r="D123">
            <v>1</v>
          </cell>
          <cell r="E123" t="str">
            <v>頼れる医療機関があり、必要なときに利用しやすい。</v>
          </cell>
          <cell r="F123">
            <v>112</v>
          </cell>
          <cell r="G123">
            <v>279</v>
          </cell>
          <cell r="H123">
            <v>120</v>
          </cell>
          <cell r="I123">
            <v>48</v>
          </cell>
          <cell r="J123">
            <v>28</v>
          </cell>
          <cell r="K123">
            <v>8</v>
          </cell>
          <cell r="L123">
            <v>595</v>
          </cell>
          <cell r="M123">
            <v>587</v>
          </cell>
          <cell r="N123">
            <v>0.67972742759795568</v>
          </cell>
          <cell r="O123" t="str">
            <v>b</v>
          </cell>
          <cell r="V123" t="str">
            <v>-</v>
          </cell>
          <cell r="W123" t="str">
            <v>-</v>
          </cell>
          <cell r="X123" t="str">
            <v>-</v>
          </cell>
          <cell r="Y123" t="str">
            <v>-</v>
          </cell>
          <cell r="AF123" t="str">
            <v>-</v>
          </cell>
          <cell r="AG123" t="str">
            <v>-</v>
          </cell>
          <cell r="AH123" t="str">
            <v>-</v>
          </cell>
          <cell r="AI123" t="str">
            <v>-</v>
          </cell>
          <cell r="AP123" t="str">
            <v>-</v>
          </cell>
          <cell r="AQ123" t="str">
            <v>-</v>
          </cell>
          <cell r="AR123" t="str">
            <v>-</v>
          </cell>
          <cell r="AS123" t="str">
            <v>-</v>
          </cell>
          <cell r="AZ123" t="str">
            <v>-</v>
          </cell>
          <cell r="BA123" t="str">
            <v>-</v>
          </cell>
          <cell r="BB123" t="str">
            <v>-</v>
          </cell>
          <cell r="BC123" t="str">
            <v>-</v>
          </cell>
        </row>
        <row r="124">
          <cell r="A124" t="str">
            <v>16-2</v>
          </cell>
          <cell r="B124">
            <v>16</v>
          </cell>
          <cell r="C124" t="str">
            <v>保健衛生・医療</v>
          </cell>
          <cell r="D124">
            <v>2</v>
          </cell>
          <cell r="E124" t="str">
            <v>感染症や食中毒などが発生した時も市民の安全と安心が確保されている。</v>
          </cell>
          <cell r="F124">
            <v>43</v>
          </cell>
          <cell r="G124">
            <v>151</v>
          </cell>
          <cell r="H124">
            <v>215</v>
          </cell>
          <cell r="I124">
            <v>102</v>
          </cell>
          <cell r="J124">
            <v>62</v>
          </cell>
          <cell r="K124">
            <v>22</v>
          </cell>
          <cell r="L124">
            <v>595</v>
          </cell>
          <cell r="M124">
            <v>573</v>
          </cell>
          <cell r="N124">
            <v>1.9197207678883072E-2</v>
          </cell>
          <cell r="O124" t="str">
            <v>c</v>
          </cell>
          <cell r="V124" t="str">
            <v>-</v>
          </cell>
          <cell r="W124" t="str">
            <v>-</v>
          </cell>
          <cell r="X124" t="str">
            <v>-</v>
          </cell>
          <cell r="Y124" t="str">
            <v>-</v>
          </cell>
          <cell r="AF124" t="str">
            <v>-</v>
          </cell>
          <cell r="AG124" t="str">
            <v>-</v>
          </cell>
          <cell r="AH124" t="str">
            <v>-</v>
          </cell>
          <cell r="AI124" t="str">
            <v>-</v>
          </cell>
          <cell r="AP124" t="str">
            <v>-</v>
          </cell>
          <cell r="AQ124" t="str">
            <v>-</v>
          </cell>
          <cell r="AR124" t="str">
            <v>-</v>
          </cell>
          <cell r="AS124" t="str">
            <v>-</v>
          </cell>
          <cell r="AZ124" t="str">
            <v>-</v>
          </cell>
          <cell r="BA124" t="str">
            <v>-</v>
          </cell>
          <cell r="BB124" t="str">
            <v>-</v>
          </cell>
          <cell r="BC124" t="str">
            <v>-</v>
          </cell>
        </row>
        <row r="125">
          <cell r="A125" t="str">
            <v>16-3</v>
          </cell>
          <cell r="B125">
            <v>16</v>
          </cell>
          <cell r="C125" t="str">
            <v>保健衛生・医療</v>
          </cell>
          <cell r="D125">
            <v>3</v>
          </cell>
          <cell r="E125" t="str">
            <v>安全な食品が手に入り、清潔で安心な公衆浴場や理・美容所など、衛生的な生活環境が整っている。</v>
          </cell>
          <cell r="F125">
            <v>87</v>
          </cell>
          <cell r="G125">
            <v>299</v>
          </cell>
          <cell r="H125">
            <v>144</v>
          </cell>
          <cell r="I125">
            <v>29</v>
          </cell>
          <cell r="J125">
            <v>19</v>
          </cell>
          <cell r="K125">
            <v>17</v>
          </cell>
          <cell r="L125">
            <v>595</v>
          </cell>
          <cell r="M125">
            <v>578</v>
          </cell>
          <cell r="N125">
            <v>0.70242214532871972</v>
          </cell>
          <cell r="O125" t="str">
            <v>b</v>
          </cell>
          <cell r="V125" t="str">
            <v>-</v>
          </cell>
          <cell r="W125" t="str">
            <v>-</v>
          </cell>
          <cell r="X125" t="str">
            <v>-</v>
          </cell>
          <cell r="Y125" t="str">
            <v>-</v>
          </cell>
          <cell r="AF125" t="str">
            <v>-</v>
          </cell>
          <cell r="AG125" t="str">
            <v>-</v>
          </cell>
          <cell r="AH125" t="str">
            <v>-</v>
          </cell>
          <cell r="AI125" t="str">
            <v>-</v>
          </cell>
          <cell r="AP125" t="str">
            <v>-</v>
          </cell>
          <cell r="AQ125" t="str">
            <v>-</v>
          </cell>
          <cell r="AR125" t="str">
            <v>-</v>
          </cell>
          <cell r="AS125" t="str">
            <v>-</v>
          </cell>
          <cell r="AZ125" t="str">
            <v>-</v>
          </cell>
          <cell r="BA125" t="str">
            <v>-</v>
          </cell>
          <cell r="BB125" t="str">
            <v>-</v>
          </cell>
          <cell r="BC125" t="str">
            <v>-</v>
          </cell>
        </row>
        <row r="126">
          <cell r="A126" t="str">
            <v>16-4</v>
          </cell>
          <cell r="B126">
            <v>16</v>
          </cell>
          <cell r="C126" t="str">
            <v>保健衛生・医療</v>
          </cell>
          <cell r="D126">
            <v>4</v>
          </cell>
          <cell r="E126" t="str">
            <v>違法民泊が根絶され、安全で安心な生活環境になっている。</v>
          </cell>
          <cell r="F126">
            <v>28</v>
          </cell>
          <cell r="G126">
            <v>117</v>
          </cell>
          <cell r="H126">
            <v>247</v>
          </cell>
          <cell r="I126">
            <v>108</v>
          </cell>
          <cell r="J126">
            <v>60</v>
          </cell>
          <cell r="K126">
            <v>28</v>
          </cell>
          <cell r="L126">
            <v>588</v>
          </cell>
          <cell r="M126">
            <v>560</v>
          </cell>
          <cell r="N126">
            <v>-9.8214285714285712E-2</v>
          </cell>
          <cell r="O126" t="str">
            <v>c</v>
          </cell>
          <cell r="V126" t="str">
            <v>-</v>
          </cell>
          <cell r="W126" t="str">
            <v>-</v>
          </cell>
          <cell r="X126" t="str">
            <v>-</v>
          </cell>
          <cell r="Y126" t="str">
            <v>-</v>
          </cell>
          <cell r="AF126" t="str">
            <v>-</v>
          </cell>
          <cell r="AG126" t="str">
            <v>-</v>
          </cell>
          <cell r="AH126" t="str">
            <v>-</v>
          </cell>
          <cell r="AI126" t="str">
            <v>-</v>
          </cell>
          <cell r="AP126" t="str">
            <v>-</v>
          </cell>
          <cell r="AQ126" t="str">
            <v>-</v>
          </cell>
          <cell r="AR126" t="str">
            <v>-</v>
          </cell>
          <cell r="AS126" t="str">
            <v>-</v>
          </cell>
          <cell r="AZ126" t="str">
            <v>-</v>
          </cell>
          <cell r="BA126" t="str">
            <v>-</v>
          </cell>
          <cell r="BB126" t="str">
            <v>-</v>
          </cell>
          <cell r="BC126" t="str">
            <v>-</v>
          </cell>
        </row>
        <row r="127">
          <cell r="A127" t="str">
            <v>16-5</v>
          </cell>
          <cell r="B127">
            <v>16</v>
          </cell>
          <cell r="C127" t="str">
            <v>保健衛生・医療</v>
          </cell>
          <cell r="D127">
            <v>5</v>
          </cell>
          <cell r="E127" t="str">
            <v>動物を思いやり、動物との正しい関わりを考えることなどにより、人と動物が共にくらすことができている。</v>
          </cell>
          <cell r="F127">
            <v>33</v>
          </cell>
          <cell r="G127">
            <v>141</v>
          </cell>
          <cell r="H127">
            <v>242</v>
          </cell>
          <cell r="I127">
            <v>110</v>
          </cell>
          <cell r="J127">
            <v>36</v>
          </cell>
          <cell r="K127">
            <v>26</v>
          </cell>
          <cell r="L127">
            <v>588</v>
          </cell>
          <cell r="M127">
            <v>562</v>
          </cell>
          <cell r="N127">
            <v>4.4483985765124558E-2</v>
          </cell>
          <cell r="O127" t="str">
            <v>c</v>
          </cell>
          <cell r="V127" t="str">
            <v>-</v>
          </cell>
          <cell r="W127" t="str">
            <v>-</v>
          </cell>
          <cell r="X127" t="str">
            <v>-</v>
          </cell>
          <cell r="Y127" t="str">
            <v>-</v>
          </cell>
          <cell r="AF127" t="str">
            <v>-</v>
          </cell>
          <cell r="AG127" t="str">
            <v>-</v>
          </cell>
          <cell r="AH127" t="str">
            <v>-</v>
          </cell>
          <cell r="AI127" t="str">
            <v>-</v>
          </cell>
          <cell r="AP127" t="str">
            <v>-</v>
          </cell>
          <cell r="AQ127" t="str">
            <v>-</v>
          </cell>
          <cell r="AR127" t="str">
            <v>-</v>
          </cell>
          <cell r="AS127" t="str">
            <v>-</v>
          </cell>
          <cell r="AZ127" t="str">
            <v>-</v>
          </cell>
          <cell r="BA127" t="str">
            <v>-</v>
          </cell>
          <cell r="BB127" t="str">
            <v>-</v>
          </cell>
          <cell r="BC127" t="str">
            <v>-</v>
          </cell>
        </row>
        <row r="128">
          <cell r="A128" t="str">
            <v>16-6</v>
          </cell>
          <cell r="B128">
            <v>16</v>
          </cell>
          <cell r="C128" t="str">
            <v>保健衛生・医療</v>
          </cell>
          <cell r="D128">
            <v>6</v>
          </cell>
          <cell r="E128" t="str">
            <v>-</v>
          </cell>
          <cell r="L128" t="str">
            <v>-</v>
          </cell>
          <cell r="M128" t="str">
            <v>-</v>
          </cell>
          <cell r="N128" t="str">
            <v>-</v>
          </cell>
          <cell r="O128" t="str">
            <v>-</v>
          </cell>
          <cell r="V128" t="str">
            <v>-</v>
          </cell>
          <cell r="W128" t="str">
            <v>-</v>
          </cell>
          <cell r="X128" t="str">
            <v>-</v>
          </cell>
          <cell r="Y128" t="str">
            <v>-</v>
          </cell>
          <cell r="AF128" t="str">
            <v>-</v>
          </cell>
          <cell r="AG128" t="str">
            <v>-</v>
          </cell>
          <cell r="AH128" t="str">
            <v>-</v>
          </cell>
          <cell r="AI128" t="str">
            <v>-</v>
          </cell>
          <cell r="AP128" t="str">
            <v>-</v>
          </cell>
          <cell r="AQ128" t="str">
            <v>-</v>
          </cell>
          <cell r="AR128" t="str">
            <v>-</v>
          </cell>
          <cell r="AS128" t="str">
            <v>-</v>
          </cell>
          <cell r="AZ128" t="str">
            <v>-</v>
          </cell>
          <cell r="BA128" t="str">
            <v>-</v>
          </cell>
          <cell r="BB128" t="str">
            <v>-</v>
          </cell>
          <cell r="BC128" t="str">
            <v>-</v>
          </cell>
        </row>
        <row r="129">
          <cell r="A129" t="str">
            <v>16-7</v>
          </cell>
          <cell r="B129">
            <v>16</v>
          </cell>
          <cell r="C129" t="str">
            <v>保健衛生・医療</v>
          </cell>
          <cell r="D129">
            <v>7</v>
          </cell>
          <cell r="E129" t="str">
            <v>-</v>
          </cell>
          <cell r="L129" t="str">
            <v>-</v>
          </cell>
          <cell r="M129" t="str">
            <v>-</v>
          </cell>
          <cell r="N129" t="str">
            <v>-</v>
          </cell>
          <cell r="O129" t="str">
            <v>-</v>
          </cell>
          <cell r="V129" t="str">
            <v>-</v>
          </cell>
          <cell r="W129" t="str">
            <v>-</v>
          </cell>
          <cell r="X129" t="str">
            <v>-</v>
          </cell>
          <cell r="Y129" t="str">
            <v>-</v>
          </cell>
          <cell r="AF129" t="str">
            <v>-</v>
          </cell>
          <cell r="AG129" t="str">
            <v>-</v>
          </cell>
          <cell r="AH129" t="str">
            <v>-</v>
          </cell>
          <cell r="AI129" t="str">
            <v>-</v>
          </cell>
          <cell r="AP129" t="str">
            <v>-</v>
          </cell>
          <cell r="AQ129" t="str">
            <v>-</v>
          </cell>
          <cell r="AR129" t="str">
            <v>-</v>
          </cell>
          <cell r="AS129" t="str">
            <v>-</v>
          </cell>
          <cell r="AZ129" t="str">
            <v>-</v>
          </cell>
          <cell r="BA129" t="str">
            <v>-</v>
          </cell>
          <cell r="BB129" t="str">
            <v>-</v>
          </cell>
          <cell r="BC129" t="str">
            <v>-</v>
          </cell>
        </row>
        <row r="130">
          <cell r="A130" t="str">
            <v>16-8</v>
          </cell>
          <cell r="B130">
            <v>16</v>
          </cell>
          <cell r="C130" t="str">
            <v>保健衛生・医療</v>
          </cell>
          <cell r="D130">
            <v>8</v>
          </cell>
          <cell r="E130" t="str">
            <v>-</v>
          </cell>
          <cell r="L130" t="str">
            <v>-</v>
          </cell>
          <cell r="M130" t="str">
            <v>-</v>
          </cell>
          <cell r="N130" t="str">
            <v>-</v>
          </cell>
          <cell r="O130" t="str">
            <v>-</v>
          </cell>
          <cell r="V130" t="str">
            <v>-</v>
          </cell>
          <cell r="W130" t="str">
            <v>-</v>
          </cell>
          <cell r="X130" t="str">
            <v>-</v>
          </cell>
          <cell r="Y130" t="str">
            <v>-</v>
          </cell>
          <cell r="AF130" t="str">
            <v>-</v>
          </cell>
          <cell r="AG130" t="str">
            <v>-</v>
          </cell>
          <cell r="AH130" t="str">
            <v>-</v>
          </cell>
          <cell r="AI130" t="str">
            <v>-</v>
          </cell>
          <cell r="AP130" t="str">
            <v>-</v>
          </cell>
          <cell r="AQ130" t="str">
            <v>-</v>
          </cell>
          <cell r="AR130" t="str">
            <v>-</v>
          </cell>
          <cell r="AS130" t="str">
            <v>-</v>
          </cell>
          <cell r="AZ130" t="str">
            <v>-</v>
          </cell>
          <cell r="BA130" t="str">
            <v>-</v>
          </cell>
          <cell r="BB130" t="str">
            <v>-</v>
          </cell>
          <cell r="BC130" t="str">
            <v>-</v>
          </cell>
        </row>
        <row r="131">
          <cell r="A131" t="str">
            <v>17-1</v>
          </cell>
          <cell r="B131">
            <v>17</v>
          </cell>
          <cell r="C131" t="str">
            <v>学校教育</v>
          </cell>
          <cell r="D131">
            <v>1</v>
          </cell>
          <cell r="E131" t="str">
            <v>保護者や地域の人々が学校の様々な活動に参画するなど、地域ぐるみの教育が進んでいる。</v>
          </cell>
          <cell r="F131">
            <v>33</v>
          </cell>
          <cell r="G131">
            <v>166</v>
          </cell>
          <cell r="H131">
            <v>235</v>
          </cell>
          <cell r="I131">
            <v>100</v>
          </cell>
          <cell r="J131">
            <v>22</v>
          </cell>
          <cell r="K131">
            <v>32</v>
          </cell>
          <cell r="L131">
            <v>588</v>
          </cell>
          <cell r="M131">
            <v>556</v>
          </cell>
          <cell r="N131">
            <v>0.15827338129496402</v>
          </cell>
          <cell r="O131" t="str">
            <v>c</v>
          </cell>
          <cell r="V131" t="str">
            <v>-</v>
          </cell>
          <cell r="W131" t="str">
            <v>-</v>
          </cell>
          <cell r="X131" t="str">
            <v>-</v>
          </cell>
          <cell r="Y131" t="str">
            <v>-</v>
          </cell>
          <cell r="AF131" t="str">
            <v>-</v>
          </cell>
          <cell r="AG131" t="str">
            <v>-</v>
          </cell>
          <cell r="AH131" t="str">
            <v>-</v>
          </cell>
          <cell r="AI131" t="str">
            <v>-</v>
          </cell>
          <cell r="AP131" t="str">
            <v>-</v>
          </cell>
          <cell r="AQ131" t="str">
            <v>-</v>
          </cell>
          <cell r="AR131" t="str">
            <v>-</v>
          </cell>
          <cell r="AS131" t="str">
            <v>-</v>
          </cell>
          <cell r="AZ131" t="str">
            <v>-</v>
          </cell>
          <cell r="BA131" t="str">
            <v>-</v>
          </cell>
          <cell r="BB131" t="str">
            <v>-</v>
          </cell>
          <cell r="BC131" t="str">
            <v>-</v>
          </cell>
        </row>
        <row r="132">
          <cell r="A132" t="str">
            <v>17-2</v>
          </cell>
          <cell r="B132">
            <v>17</v>
          </cell>
          <cell r="C132" t="str">
            <v>学校教育</v>
          </cell>
          <cell r="D132">
            <v>2</v>
          </cell>
          <cell r="E132" t="str">
            <v>京都ならではの伝統文化や環境の教育が、持続可能な社会を担える人材の育成に役立っている。</v>
          </cell>
          <cell r="F132">
            <v>37</v>
          </cell>
          <cell r="G132">
            <v>166</v>
          </cell>
          <cell r="H132">
            <v>236</v>
          </cell>
          <cell r="I132">
            <v>94</v>
          </cell>
          <cell r="J132">
            <v>23</v>
          </cell>
          <cell r="K132">
            <v>32</v>
          </cell>
          <cell r="L132">
            <v>588</v>
          </cell>
          <cell r="M132">
            <v>556</v>
          </cell>
          <cell r="N132">
            <v>0.17985611510791366</v>
          </cell>
          <cell r="O132" t="str">
            <v>c</v>
          </cell>
          <cell r="V132" t="str">
            <v>-</v>
          </cell>
          <cell r="W132" t="str">
            <v>-</v>
          </cell>
          <cell r="X132" t="str">
            <v>-</v>
          </cell>
          <cell r="Y132" t="str">
            <v>-</v>
          </cell>
          <cell r="AF132" t="str">
            <v>-</v>
          </cell>
          <cell r="AG132" t="str">
            <v>-</v>
          </cell>
          <cell r="AH132" t="str">
            <v>-</v>
          </cell>
          <cell r="AI132" t="str">
            <v>-</v>
          </cell>
          <cell r="AP132" t="str">
            <v>-</v>
          </cell>
          <cell r="AQ132" t="str">
            <v>-</v>
          </cell>
          <cell r="AR132" t="str">
            <v>-</v>
          </cell>
          <cell r="AS132" t="str">
            <v>-</v>
          </cell>
          <cell r="AZ132" t="str">
            <v>-</v>
          </cell>
          <cell r="BA132" t="str">
            <v>-</v>
          </cell>
          <cell r="BB132" t="str">
            <v>-</v>
          </cell>
          <cell r="BC132" t="str">
            <v>-</v>
          </cell>
        </row>
        <row r="133">
          <cell r="A133" t="str">
            <v>17-3</v>
          </cell>
          <cell r="B133">
            <v>17</v>
          </cell>
          <cell r="C133" t="str">
            <v>学校教育</v>
          </cell>
          <cell r="D133">
            <v>3</v>
          </cell>
          <cell r="E133" t="str">
            <v>障害や不登校等、支援を必要とする子どものために、様々なニーズに応じた教育が展開されている。</v>
          </cell>
          <cell r="F133">
            <v>19</v>
          </cell>
          <cell r="G133">
            <v>137</v>
          </cell>
          <cell r="H133">
            <v>254</v>
          </cell>
          <cell r="I133">
            <v>86</v>
          </cell>
          <cell r="J133">
            <v>54</v>
          </cell>
          <cell r="K133">
            <v>45</v>
          </cell>
          <cell r="L133">
            <v>595</v>
          </cell>
          <cell r="M133">
            <v>550</v>
          </cell>
          <cell r="N133">
            <v>-3.4545454545454546E-2</v>
          </cell>
          <cell r="O133" t="str">
            <v>c</v>
          </cell>
          <cell r="V133" t="str">
            <v>-</v>
          </cell>
          <cell r="W133" t="str">
            <v>-</v>
          </cell>
          <cell r="X133" t="str">
            <v>-</v>
          </cell>
          <cell r="Y133" t="str">
            <v>-</v>
          </cell>
          <cell r="AF133" t="str">
            <v>-</v>
          </cell>
          <cell r="AG133" t="str">
            <v>-</v>
          </cell>
          <cell r="AH133" t="str">
            <v>-</v>
          </cell>
          <cell r="AI133" t="str">
            <v>-</v>
          </cell>
          <cell r="AP133" t="str">
            <v>-</v>
          </cell>
          <cell r="AQ133" t="str">
            <v>-</v>
          </cell>
          <cell r="AR133" t="str">
            <v>-</v>
          </cell>
          <cell r="AS133" t="str">
            <v>-</v>
          </cell>
          <cell r="AZ133" t="str">
            <v>-</v>
          </cell>
          <cell r="BA133" t="str">
            <v>-</v>
          </cell>
          <cell r="BB133" t="str">
            <v>-</v>
          </cell>
          <cell r="BC133" t="str">
            <v>-</v>
          </cell>
        </row>
        <row r="134">
          <cell r="A134" t="str">
            <v>17-4</v>
          </cell>
          <cell r="B134">
            <v>17</v>
          </cell>
          <cell r="C134" t="str">
            <v>学校教育</v>
          </cell>
          <cell r="D134">
            <v>4</v>
          </cell>
          <cell r="E134" t="str">
            <v>働き方改革が進み、教職員が子どもといきいきと向き合っている。</v>
          </cell>
          <cell r="F134">
            <v>13</v>
          </cell>
          <cell r="G134">
            <v>92</v>
          </cell>
          <cell r="H134">
            <v>233</v>
          </cell>
          <cell r="I134">
            <v>135</v>
          </cell>
          <cell r="J134">
            <v>69</v>
          </cell>
          <cell r="K134">
            <v>53</v>
          </cell>
          <cell r="L134">
            <v>595</v>
          </cell>
          <cell r="M134">
            <v>542</v>
          </cell>
          <cell r="N134">
            <v>-0.2859778597785978</v>
          </cell>
          <cell r="O134" t="str">
            <v>c</v>
          </cell>
          <cell r="V134" t="str">
            <v>-</v>
          </cell>
          <cell r="W134" t="str">
            <v>-</v>
          </cell>
          <cell r="X134" t="str">
            <v>-</v>
          </cell>
          <cell r="Y134" t="str">
            <v>-</v>
          </cell>
          <cell r="AF134" t="str">
            <v>-</v>
          </cell>
          <cell r="AG134" t="str">
            <v>-</v>
          </cell>
          <cell r="AH134" t="str">
            <v>-</v>
          </cell>
          <cell r="AI134" t="str">
            <v>-</v>
          </cell>
          <cell r="AP134" t="str">
            <v>-</v>
          </cell>
          <cell r="AQ134" t="str">
            <v>-</v>
          </cell>
          <cell r="AR134" t="str">
            <v>-</v>
          </cell>
          <cell r="AS134" t="str">
            <v>-</v>
          </cell>
          <cell r="AZ134" t="str">
            <v>-</v>
          </cell>
          <cell r="BA134" t="str">
            <v>-</v>
          </cell>
          <cell r="BB134" t="str">
            <v>-</v>
          </cell>
          <cell r="BC134" t="str">
            <v>-</v>
          </cell>
        </row>
        <row r="135">
          <cell r="A135" t="str">
            <v>17-5</v>
          </cell>
          <cell r="B135">
            <v>17</v>
          </cell>
          <cell r="C135" t="str">
            <v>学校教育</v>
          </cell>
          <cell r="D135">
            <v>5</v>
          </cell>
          <cell r="E135" t="str">
            <v>-</v>
          </cell>
          <cell r="L135" t="str">
            <v>-</v>
          </cell>
          <cell r="M135" t="str">
            <v>-</v>
          </cell>
          <cell r="N135" t="str">
            <v>-</v>
          </cell>
          <cell r="O135" t="str">
            <v>-</v>
          </cell>
          <cell r="V135" t="str">
            <v>-</v>
          </cell>
          <cell r="W135" t="str">
            <v>-</v>
          </cell>
          <cell r="X135" t="str">
            <v>-</v>
          </cell>
          <cell r="Y135" t="str">
            <v>-</v>
          </cell>
          <cell r="AF135" t="str">
            <v>-</v>
          </cell>
          <cell r="AG135" t="str">
            <v>-</v>
          </cell>
          <cell r="AH135" t="str">
            <v>-</v>
          </cell>
          <cell r="AI135" t="str">
            <v>-</v>
          </cell>
          <cell r="AP135" t="str">
            <v>-</v>
          </cell>
          <cell r="AQ135" t="str">
            <v>-</v>
          </cell>
          <cell r="AR135" t="str">
            <v>-</v>
          </cell>
          <cell r="AS135" t="str">
            <v>-</v>
          </cell>
          <cell r="AZ135" t="str">
            <v>-</v>
          </cell>
          <cell r="BA135" t="str">
            <v>-</v>
          </cell>
          <cell r="BB135" t="str">
            <v>-</v>
          </cell>
          <cell r="BC135" t="str">
            <v>-</v>
          </cell>
        </row>
        <row r="136">
          <cell r="A136" t="str">
            <v>17-6</v>
          </cell>
          <cell r="B136">
            <v>17</v>
          </cell>
          <cell r="C136" t="str">
            <v>学校教育</v>
          </cell>
          <cell r="D136">
            <v>6</v>
          </cell>
          <cell r="E136" t="str">
            <v>-</v>
          </cell>
          <cell r="L136" t="str">
            <v>-</v>
          </cell>
          <cell r="M136" t="str">
            <v>-</v>
          </cell>
          <cell r="N136" t="str">
            <v>-</v>
          </cell>
          <cell r="O136" t="str">
            <v>-</v>
          </cell>
          <cell r="V136" t="str">
            <v>-</v>
          </cell>
          <cell r="W136" t="str">
            <v>-</v>
          </cell>
          <cell r="X136" t="str">
            <v>-</v>
          </cell>
          <cell r="Y136" t="str">
            <v>-</v>
          </cell>
          <cell r="AF136" t="str">
            <v>-</v>
          </cell>
          <cell r="AG136" t="str">
            <v>-</v>
          </cell>
          <cell r="AH136" t="str">
            <v>-</v>
          </cell>
          <cell r="AI136" t="str">
            <v>-</v>
          </cell>
          <cell r="AP136" t="str">
            <v>-</v>
          </cell>
          <cell r="AQ136" t="str">
            <v>-</v>
          </cell>
          <cell r="AR136" t="str">
            <v>-</v>
          </cell>
          <cell r="AS136" t="str">
            <v>-</v>
          </cell>
          <cell r="AZ136" t="str">
            <v>-</v>
          </cell>
          <cell r="BA136" t="str">
            <v>-</v>
          </cell>
          <cell r="BB136" t="str">
            <v>-</v>
          </cell>
          <cell r="BC136" t="str">
            <v>-</v>
          </cell>
        </row>
        <row r="137">
          <cell r="A137" t="str">
            <v>17-7</v>
          </cell>
          <cell r="B137">
            <v>17</v>
          </cell>
          <cell r="C137" t="str">
            <v>学校教育</v>
          </cell>
          <cell r="D137">
            <v>7</v>
          </cell>
          <cell r="E137" t="str">
            <v>-</v>
          </cell>
          <cell r="L137" t="str">
            <v>-</v>
          </cell>
          <cell r="M137" t="str">
            <v>-</v>
          </cell>
          <cell r="N137" t="str">
            <v>-</v>
          </cell>
          <cell r="O137" t="str">
            <v>-</v>
          </cell>
          <cell r="V137" t="str">
            <v>-</v>
          </cell>
          <cell r="W137" t="str">
            <v>-</v>
          </cell>
          <cell r="X137" t="str">
            <v>-</v>
          </cell>
          <cell r="Y137" t="str">
            <v>-</v>
          </cell>
          <cell r="AF137" t="str">
            <v>-</v>
          </cell>
          <cell r="AG137" t="str">
            <v>-</v>
          </cell>
          <cell r="AH137" t="str">
            <v>-</v>
          </cell>
          <cell r="AI137" t="str">
            <v>-</v>
          </cell>
          <cell r="AP137" t="str">
            <v>-</v>
          </cell>
          <cell r="AQ137" t="str">
            <v>-</v>
          </cell>
          <cell r="AR137" t="str">
            <v>-</v>
          </cell>
          <cell r="AS137" t="str">
            <v>-</v>
          </cell>
          <cell r="AZ137" t="str">
            <v>-</v>
          </cell>
          <cell r="BA137" t="str">
            <v>-</v>
          </cell>
          <cell r="BB137" t="str">
            <v>-</v>
          </cell>
          <cell r="BC137" t="str">
            <v>-</v>
          </cell>
        </row>
        <row r="138">
          <cell r="A138" t="str">
            <v>17-8</v>
          </cell>
          <cell r="B138">
            <v>17</v>
          </cell>
          <cell r="C138" t="str">
            <v>学校教育</v>
          </cell>
          <cell r="D138">
            <v>8</v>
          </cell>
          <cell r="E138" t="str">
            <v>-</v>
          </cell>
          <cell r="L138" t="str">
            <v>-</v>
          </cell>
          <cell r="M138" t="str">
            <v>-</v>
          </cell>
          <cell r="N138" t="str">
            <v>-</v>
          </cell>
          <cell r="O138" t="str">
            <v>-</v>
          </cell>
          <cell r="V138" t="str">
            <v>-</v>
          </cell>
          <cell r="W138" t="str">
            <v>-</v>
          </cell>
          <cell r="X138" t="str">
            <v>-</v>
          </cell>
          <cell r="Y138" t="str">
            <v>-</v>
          </cell>
          <cell r="AF138" t="str">
            <v>-</v>
          </cell>
          <cell r="AG138" t="str">
            <v>-</v>
          </cell>
          <cell r="AH138" t="str">
            <v>-</v>
          </cell>
          <cell r="AI138" t="str">
            <v>-</v>
          </cell>
          <cell r="AP138" t="str">
            <v>-</v>
          </cell>
          <cell r="AQ138" t="str">
            <v>-</v>
          </cell>
          <cell r="AR138" t="str">
            <v>-</v>
          </cell>
          <cell r="AS138" t="str">
            <v>-</v>
          </cell>
          <cell r="AZ138" t="str">
            <v>-</v>
          </cell>
          <cell r="BA138" t="str">
            <v>-</v>
          </cell>
          <cell r="BB138" t="str">
            <v>-</v>
          </cell>
          <cell r="BC138" t="str">
            <v>-</v>
          </cell>
        </row>
        <row r="139">
          <cell r="A139" t="str">
            <v>18-1</v>
          </cell>
          <cell r="B139">
            <v>18</v>
          </cell>
          <cell r="C139" t="str">
            <v>生涯学習</v>
          </cell>
          <cell r="D139">
            <v>1</v>
          </cell>
          <cell r="E139" t="str">
            <v>図書館をはじめ多様な機関が学びの機会を豊富に提供し、市民が様々な場で学んでいる。</v>
          </cell>
          <cell r="F139">
            <v>63</v>
          </cell>
          <cell r="G139">
            <v>184</v>
          </cell>
          <cell r="H139">
            <v>198</v>
          </cell>
          <cell r="I139">
            <v>100</v>
          </cell>
          <cell r="J139">
            <v>23</v>
          </cell>
          <cell r="K139">
            <v>20</v>
          </cell>
          <cell r="L139">
            <v>588</v>
          </cell>
          <cell r="M139">
            <v>568</v>
          </cell>
          <cell r="N139">
            <v>0.28873239436619719</v>
          </cell>
          <cell r="O139" t="str">
            <v>c</v>
          </cell>
          <cell r="V139" t="str">
            <v>-</v>
          </cell>
          <cell r="W139" t="str">
            <v>-</v>
          </cell>
          <cell r="X139" t="str">
            <v>-</v>
          </cell>
          <cell r="Y139" t="str">
            <v>-</v>
          </cell>
          <cell r="AF139" t="str">
            <v>-</v>
          </cell>
          <cell r="AG139" t="str">
            <v>-</v>
          </cell>
          <cell r="AH139" t="str">
            <v>-</v>
          </cell>
          <cell r="AI139" t="str">
            <v>-</v>
          </cell>
          <cell r="AP139" t="str">
            <v>-</v>
          </cell>
          <cell r="AQ139" t="str">
            <v>-</v>
          </cell>
          <cell r="AR139" t="str">
            <v>-</v>
          </cell>
          <cell r="AS139" t="str">
            <v>-</v>
          </cell>
          <cell r="AZ139" t="str">
            <v>-</v>
          </cell>
          <cell r="BA139" t="str">
            <v>-</v>
          </cell>
          <cell r="BB139" t="str">
            <v>-</v>
          </cell>
          <cell r="BC139" t="str">
            <v>-</v>
          </cell>
        </row>
        <row r="140">
          <cell r="A140" t="str">
            <v>18-2</v>
          </cell>
          <cell r="B140">
            <v>18</v>
          </cell>
          <cell r="C140" t="str">
            <v>生涯学習</v>
          </cell>
          <cell r="D140">
            <v>2</v>
          </cell>
          <cell r="E140" t="str">
            <v>子どもから高齢者までが、学ぶ機会と、学びの成果を生かして活動する機会を有している。</v>
          </cell>
          <cell r="F140">
            <v>26</v>
          </cell>
          <cell r="G140">
            <v>124</v>
          </cell>
          <cell r="H140">
            <v>238</v>
          </cell>
          <cell r="I140">
            <v>123</v>
          </cell>
          <cell r="J140">
            <v>48</v>
          </cell>
          <cell r="K140">
            <v>36</v>
          </cell>
          <cell r="L140">
            <v>595</v>
          </cell>
          <cell r="M140">
            <v>559</v>
          </cell>
          <cell r="N140">
            <v>-7.6923076923076927E-2</v>
          </cell>
          <cell r="O140" t="str">
            <v>c</v>
          </cell>
          <cell r="V140" t="str">
            <v>-</v>
          </cell>
          <cell r="W140" t="str">
            <v>-</v>
          </cell>
          <cell r="X140" t="str">
            <v>-</v>
          </cell>
          <cell r="Y140" t="str">
            <v>-</v>
          </cell>
          <cell r="AF140" t="str">
            <v>-</v>
          </cell>
          <cell r="AG140" t="str">
            <v>-</v>
          </cell>
          <cell r="AH140" t="str">
            <v>-</v>
          </cell>
          <cell r="AI140" t="str">
            <v>-</v>
          </cell>
          <cell r="AP140" t="str">
            <v>-</v>
          </cell>
          <cell r="AQ140" t="str">
            <v>-</v>
          </cell>
          <cell r="AR140" t="str">
            <v>-</v>
          </cell>
          <cell r="AS140" t="str">
            <v>-</v>
          </cell>
          <cell r="AZ140" t="str">
            <v>-</v>
          </cell>
          <cell r="BA140" t="str">
            <v>-</v>
          </cell>
          <cell r="BB140" t="str">
            <v>-</v>
          </cell>
          <cell r="BC140" t="str">
            <v>-</v>
          </cell>
        </row>
        <row r="141">
          <cell r="A141" t="str">
            <v>18-3</v>
          </cell>
          <cell r="B141">
            <v>18</v>
          </cell>
          <cell r="C141" t="str">
            <v>生涯学習</v>
          </cell>
          <cell r="D141">
            <v>3</v>
          </cell>
          <cell r="E141" t="str">
            <v>子どもから高齢者まで様々な世代が交流し、学び合っている。</v>
          </cell>
          <cell r="F141">
            <v>14</v>
          </cell>
          <cell r="G141">
            <v>104</v>
          </cell>
          <cell r="H141">
            <v>233</v>
          </cell>
          <cell r="I141">
            <v>144</v>
          </cell>
          <cell r="J141">
            <v>66</v>
          </cell>
          <cell r="K141">
            <v>34</v>
          </cell>
          <cell r="L141">
            <v>595</v>
          </cell>
          <cell r="M141">
            <v>561</v>
          </cell>
          <cell r="N141">
            <v>-0.25668449197860965</v>
          </cell>
          <cell r="O141" t="str">
            <v>c</v>
          </cell>
          <cell r="V141" t="str">
            <v>-</v>
          </cell>
          <cell r="W141" t="str">
            <v>-</v>
          </cell>
          <cell r="X141" t="str">
            <v>-</v>
          </cell>
          <cell r="Y141" t="str">
            <v>-</v>
          </cell>
          <cell r="AF141" t="str">
            <v>-</v>
          </cell>
          <cell r="AG141" t="str">
            <v>-</v>
          </cell>
          <cell r="AH141" t="str">
            <v>-</v>
          </cell>
          <cell r="AI141" t="str">
            <v>-</v>
          </cell>
          <cell r="AP141" t="str">
            <v>-</v>
          </cell>
          <cell r="AQ141" t="str">
            <v>-</v>
          </cell>
          <cell r="AR141" t="str">
            <v>-</v>
          </cell>
          <cell r="AS141" t="str">
            <v>-</v>
          </cell>
          <cell r="AZ141" t="str">
            <v>-</v>
          </cell>
          <cell r="BA141" t="str">
            <v>-</v>
          </cell>
          <cell r="BB141" t="str">
            <v>-</v>
          </cell>
          <cell r="BC141" t="str">
            <v>-</v>
          </cell>
        </row>
        <row r="142">
          <cell r="A142" t="str">
            <v>18-4</v>
          </cell>
          <cell r="B142">
            <v>18</v>
          </cell>
          <cell r="C142" t="str">
            <v>生涯学習</v>
          </cell>
          <cell r="D142">
            <v>4</v>
          </cell>
          <cell r="E142" t="str">
            <v>子どもたちが社会の宝として市民ぐるみ・地域ぐるみで育まれている。</v>
          </cell>
          <cell r="F142">
            <v>40</v>
          </cell>
          <cell r="G142">
            <v>160</v>
          </cell>
          <cell r="H142">
            <v>220</v>
          </cell>
          <cell r="I142">
            <v>115</v>
          </cell>
          <cell r="J142">
            <v>29</v>
          </cell>
          <cell r="K142">
            <v>24</v>
          </cell>
          <cell r="L142">
            <v>588</v>
          </cell>
          <cell r="M142">
            <v>564</v>
          </cell>
          <cell r="N142">
            <v>0.11879432624113476</v>
          </cell>
          <cell r="O142" t="str">
            <v>c</v>
          </cell>
          <cell r="V142" t="str">
            <v>-</v>
          </cell>
          <cell r="W142" t="str">
            <v>-</v>
          </cell>
          <cell r="X142" t="str">
            <v>-</v>
          </cell>
          <cell r="Y142" t="str">
            <v>-</v>
          </cell>
          <cell r="AF142" t="str">
            <v>-</v>
          </cell>
          <cell r="AG142" t="str">
            <v>-</v>
          </cell>
          <cell r="AH142" t="str">
            <v>-</v>
          </cell>
          <cell r="AI142" t="str">
            <v>-</v>
          </cell>
          <cell r="AP142" t="str">
            <v>-</v>
          </cell>
          <cell r="AQ142" t="str">
            <v>-</v>
          </cell>
          <cell r="AR142" t="str">
            <v>-</v>
          </cell>
          <cell r="AS142" t="str">
            <v>-</v>
          </cell>
          <cell r="AZ142" t="str">
            <v>-</v>
          </cell>
          <cell r="BA142" t="str">
            <v>-</v>
          </cell>
          <cell r="BB142" t="str">
            <v>-</v>
          </cell>
          <cell r="BC142" t="str">
            <v>-</v>
          </cell>
        </row>
        <row r="143">
          <cell r="A143" t="str">
            <v>18-5</v>
          </cell>
          <cell r="B143">
            <v>18</v>
          </cell>
          <cell r="C143" t="str">
            <v>生涯学習</v>
          </cell>
          <cell r="D143">
            <v>5</v>
          </cell>
          <cell r="E143" t="str">
            <v>-</v>
          </cell>
          <cell r="L143" t="str">
            <v>-</v>
          </cell>
          <cell r="M143" t="str">
            <v>-</v>
          </cell>
          <cell r="N143" t="str">
            <v>-</v>
          </cell>
          <cell r="O143" t="str">
            <v>-</v>
          </cell>
          <cell r="V143" t="str">
            <v>-</v>
          </cell>
          <cell r="W143" t="str">
            <v>-</v>
          </cell>
          <cell r="X143" t="str">
            <v>-</v>
          </cell>
          <cell r="Y143" t="str">
            <v>-</v>
          </cell>
          <cell r="AF143" t="str">
            <v>-</v>
          </cell>
          <cell r="AG143" t="str">
            <v>-</v>
          </cell>
          <cell r="AH143" t="str">
            <v>-</v>
          </cell>
          <cell r="AI143" t="str">
            <v>-</v>
          </cell>
          <cell r="AP143" t="str">
            <v>-</v>
          </cell>
          <cell r="AQ143" t="str">
            <v>-</v>
          </cell>
          <cell r="AR143" t="str">
            <v>-</v>
          </cell>
          <cell r="AS143" t="str">
            <v>-</v>
          </cell>
          <cell r="AZ143" t="str">
            <v>-</v>
          </cell>
          <cell r="BA143" t="str">
            <v>-</v>
          </cell>
          <cell r="BB143" t="str">
            <v>-</v>
          </cell>
          <cell r="BC143" t="str">
            <v>-</v>
          </cell>
        </row>
        <row r="144">
          <cell r="A144" t="str">
            <v>18-6</v>
          </cell>
          <cell r="B144">
            <v>18</v>
          </cell>
          <cell r="C144" t="str">
            <v>生涯学習</v>
          </cell>
          <cell r="D144">
            <v>6</v>
          </cell>
          <cell r="E144" t="str">
            <v>-</v>
          </cell>
          <cell r="L144" t="str">
            <v>-</v>
          </cell>
          <cell r="M144" t="str">
            <v>-</v>
          </cell>
          <cell r="N144" t="str">
            <v>-</v>
          </cell>
          <cell r="O144" t="str">
            <v>-</v>
          </cell>
          <cell r="V144" t="str">
            <v>-</v>
          </cell>
          <cell r="W144" t="str">
            <v>-</v>
          </cell>
          <cell r="X144" t="str">
            <v>-</v>
          </cell>
          <cell r="Y144" t="str">
            <v>-</v>
          </cell>
          <cell r="AF144" t="str">
            <v>-</v>
          </cell>
          <cell r="AG144" t="str">
            <v>-</v>
          </cell>
          <cell r="AH144" t="str">
            <v>-</v>
          </cell>
          <cell r="AI144" t="str">
            <v>-</v>
          </cell>
          <cell r="AP144" t="str">
            <v>-</v>
          </cell>
          <cell r="AQ144" t="str">
            <v>-</v>
          </cell>
          <cell r="AR144" t="str">
            <v>-</v>
          </cell>
          <cell r="AS144" t="str">
            <v>-</v>
          </cell>
          <cell r="AZ144" t="str">
            <v>-</v>
          </cell>
          <cell r="BA144" t="str">
            <v>-</v>
          </cell>
          <cell r="BB144" t="str">
            <v>-</v>
          </cell>
          <cell r="BC144" t="str">
            <v>-</v>
          </cell>
        </row>
        <row r="145">
          <cell r="A145" t="str">
            <v>18-7</v>
          </cell>
          <cell r="B145">
            <v>18</v>
          </cell>
          <cell r="C145" t="str">
            <v>生涯学習</v>
          </cell>
          <cell r="D145">
            <v>7</v>
          </cell>
          <cell r="E145" t="str">
            <v>-</v>
          </cell>
          <cell r="L145" t="str">
            <v>-</v>
          </cell>
          <cell r="M145" t="str">
            <v>-</v>
          </cell>
          <cell r="N145" t="str">
            <v>-</v>
          </cell>
          <cell r="O145" t="str">
            <v>-</v>
          </cell>
          <cell r="V145" t="str">
            <v>-</v>
          </cell>
          <cell r="W145" t="str">
            <v>-</v>
          </cell>
          <cell r="X145" t="str">
            <v>-</v>
          </cell>
          <cell r="Y145" t="str">
            <v>-</v>
          </cell>
          <cell r="AF145" t="str">
            <v>-</v>
          </cell>
          <cell r="AG145" t="str">
            <v>-</v>
          </cell>
          <cell r="AH145" t="str">
            <v>-</v>
          </cell>
          <cell r="AI145" t="str">
            <v>-</v>
          </cell>
          <cell r="AP145" t="str">
            <v>-</v>
          </cell>
          <cell r="AQ145" t="str">
            <v>-</v>
          </cell>
          <cell r="AR145" t="str">
            <v>-</v>
          </cell>
          <cell r="AS145" t="str">
            <v>-</v>
          </cell>
          <cell r="AZ145" t="str">
            <v>-</v>
          </cell>
          <cell r="BA145" t="str">
            <v>-</v>
          </cell>
          <cell r="BB145" t="str">
            <v>-</v>
          </cell>
          <cell r="BC145" t="str">
            <v>-</v>
          </cell>
        </row>
        <row r="146">
          <cell r="A146" t="str">
            <v>18-8</v>
          </cell>
          <cell r="B146">
            <v>18</v>
          </cell>
          <cell r="C146" t="str">
            <v>生涯学習</v>
          </cell>
          <cell r="D146">
            <v>8</v>
          </cell>
          <cell r="E146" t="str">
            <v>-</v>
          </cell>
          <cell r="L146" t="str">
            <v>-</v>
          </cell>
          <cell r="M146" t="str">
            <v>-</v>
          </cell>
          <cell r="N146" t="str">
            <v>-</v>
          </cell>
          <cell r="O146" t="str">
            <v>-</v>
          </cell>
          <cell r="V146" t="str">
            <v>-</v>
          </cell>
          <cell r="W146" t="str">
            <v>-</v>
          </cell>
          <cell r="X146" t="str">
            <v>-</v>
          </cell>
          <cell r="Y146" t="str">
            <v>-</v>
          </cell>
          <cell r="AF146" t="str">
            <v>-</v>
          </cell>
          <cell r="AG146" t="str">
            <v>-</v>
          </cell>
          <cell r="AH146" t="str">
            <v>-</v>
          </cell>
          <cell r="AI146" t="str">
            <v>-</v>
          </cell>
          <cell r="AP146" t="str">
            <v>-</v>
          </cell>
          <cell r="AQ146" t="str">
            <v>-</v>
          </cell>
          <cell r="AR146" t="str">
            <v>-</v>
          </cell>
          <cell r="AS146" t="str">
            <v>-</v>
          </cell>
          <cell r="AZ146" t="str">
            <v>-</v>
          </cell>
          <cell r="BA146" t="str">
            <v>-</v>
          </cell>
          <cell r="BB146" t="str">
            <v>-</v>
          </cell>
          <cell r="BC146" t="str">
            <v>-</v>
          </cell>
        </row>
        <row r="147">
          <cell r="A147" t="str">
            <v>19-1</v>
          </cell>
          <cell r="B147">
            <v>19</v>
          </cell>
          <cell r="C147" t="str">
            <v>危機管理・防災・減災</v>
          </cell>
          <cell r="D147">
            <v>1</v>
          </cell>
          <cell r="E147" t="str">
            <v>自治会・町内会や行政等がしっかり連携し、災害などが発生した際にしなやかに強く対応できている。</v>
          </cell>
          <cell r="F147">
            <v>43</v>
          </cell>
          <cell r="G147">
            <v>132</v>
          </cell>
          <cell r="H147">
            <v>246</v>
          </cell>
          <cell r="I147">
            <v>105</v>
          </cell>
          <cell r="J147">
            <v>41</v>
          </cell>
          <cell r="K147">
            <v>21</v>
          </cell>
          <cell r="L147">
            <v>588</v>
          </cell>
          <cell r="M147">
            <v>567</v>
          </cell>
          <cell r="N147">
            <v>5.4673721340388004E-2</v>
          </cell>
          <cell r="O147" t="str">
            <v>c</v>
          </cell>
          <cell r="V147" t="str">
            <v>-</v>
          </cell>
          <cell r="W147" t="str">
            <v>-</v>
          </cell>
          <cell r="X147" t="str">
            <v>-</v>
          </cell>
          <cell r="Y147" t="str">
            <v>-</v>
          </cell>
          <cell r="AF147" t="str">
            <v>-</v>
          </cell>
          <cell r="AG147" t="str">
            <v>-</v>
          </cell>
          <cell r="AH147" t="str">
            <v>-</v>
          </cell>
          <cell r="AI147" t="str">
            <v>-</v>
          </cell>
          <cell r="AP147" t="str">
            <v>-</v>
          </cell>
          <cell r="AQ147" t="str">
            <v>-</v>
          </cell>
          <cell r="AR147" t="str">
            <v>-</v>
          </cell>
          <cell r="AS147" t="str">
            <v>-</v>
          </cell>
          <cell r="AZ147" t="str">
            <v>-</v>
          </cell>
          <cell r="BA147" t="str">
            <v>-</v>
          </cell>
          <cell r="BB147" t="str">
            <v>-</v>
          </cell>
          <cell r="BC147" t="str">
            <v>-</v>
          </cell>
        </row>
        <row r="148">
          <cell r="A148" t="str">
            <v>19-2</v>
          </cell>
          <cell r="B148">
            <v>19</v>
          </cell>
          <cell r="C148" t="str">
            <v>危機管理・防災・減災</v>
          </cell>
          <cell r="D148">
            <v>2</v>
          </cell>
          <cell r="E148" t="str">
            <v>災害時に市民や観光客などが的確に避難行動などを起こすことができている。</v>
          </cell>
          <cell r="F148">
            <v>20</v>
          </cell>
          <cell r="G148">
            <v>83</v>
          </cell>
          <cell r="H148">
            <v>241</v>
          </cell>
          <cell r="I148">
            <v>153</v>
          </cell>
          <cell r="J148">
            <v>56</v>
          </cell>
          <cell r="K148">
            <v>35</v>
          </cell>
          <cell r="L148">
            <v>588</v>
          </cell>
          <cell r="M148">
            <v>553</v>
          </cell>
          <cell r="N148">
            <v>-0.25678119349005424</v>
          </cell>
          <cell r="O148" t="str">
            <v>c</v>
          </cell>
          <cell r="V148" t="str">
            <v>-</v>
          </cell>
          <cell r="W148" t="str">
            <v>-</v>
          </cell>
          <cell r="X148" t="str">
            <v>-</v>
          </cell>
          <cell r="Y148" t="str">
            <v>-</v>
          </cell>
          <cell r="AF148" t="str">
            <v>-</v>
          </cell>
          <cell r="AG148" t="str">
            <v>-</v>
          </cell>
          <cell r="AH148" t="str">
            <v>-</v>
          </cell>
          <cell r="AI148" t="str">
            <v>-</v>
          </cell>
          <cell r="AP148" t="str">
            <v>-</v>
          </cell>
          <cell r="AQ148" t="str">
            <v>-</v>
          </cell>
          <cell r="AR148" t="str">
            <v>-</v>
          </cell>
          <cell r="AS148" t="str">
            <v>-</v>
          </cell>
          <cell r="AZ148" t="str">
            <v>-</v>
          </cell>
          <cell r="BA148" t="str">
            <v>-</v>
          </cell>
          <cell r="BB148" t="str">
            <v>-</v>
          </cell>
          <cell r="BC148" t="str">
            <v>-</v>
          </cell>
        </row>
        <row r="149">
          <cell r="A149" t="str">
            <v>19-3</v>
          </cell>
          <cell r="B149">
            <v>19</v>
          </cell>
          <cell r="C149" t="str">
            <v>危機管理・防災・減災</v>
          </cell>
          <cell r="D149">
            <v>3</v>
          </cell>
          <cell r="E149" t="str">
            <v>高齢者や障害のある人、子ども、外国籍の人なども災害時にスムーズに避難できる。</v>
          </cell>
          <cell r="F149">
            <v>10</v>
          </cell>
          <cell r="G149">
            <v>78</v>
          </cell>
          <cell r="H149">
            <v>223</v>
          </cell>
          <cell r="I149">
            <v>162</v>
          </cell>
          <cell r="J149">
            <v>81</v>
          </cell>
          <cell r="K149">
            <v>41</v>
          </cell>
          <cell r="L149">
            <v>595</v>
          </cell>
          <cell r="M149">
            <v>554</v>
          </cell>
          <cell r="N149">
            <v>-0.40794223826714804</v>
          </cell>
          <cell r="O149" t="str">
            <v>d</v>
          </cell>
          <cell r="V149" t="str">
            <v>-</v>
          </cell>
          <cell r="W149" t="str">
            <v>-</v>
          </cell>
          <cell r="X149" t="str">
            <v>-</v>
          </cell>
          <cell r="Y149" t="str">
            <v>-</v>
          </cell>
          <cell r="AF149" t="str">
            <v>-</v>
          </cell>
          <cell r="AG149" t="str">
            <v>-</v>
          </cell>
          <cell r="AH149" t="str">
            <v>-</v>
          </cell>
          <cell r="AI149" t="str">
            <v>-</v>
          </cell>
          <cell r="AP149" t="str">
            <v>-</v>
          </cell>
          <cell r="AQ149" t="str">
            <v>-</v>
          </cell>
          <cell r="AR149" t="str">
            <v>-</v>
          </cell>
          <cell r="AS149" t="str">
            <v>-</v>
          </cell>
          <cell r="AZ149" t="str">
            <v>-</v>
          </cell>
          <cell r="BA149" t="str">
            <v>-</v>
          </cell>
          <cell r="BB149" t="str">
            <v>-</v>
          </cell>
          <cell r="BC149" t="str">
            <v>-</v>
          </cell>
        </row>
        <row r="150">
          <cell r="A150" t="str">
            <v>19-4</v>
          </cell>
          <cell r="B150">
            <v>19</v>
          </cell>
          <cell r="C150" t="str">
            <v>危機管理・防災・減災</v>
          </cell>
          <cell r="D150">
            <v>4</v>
          </cell>
          <cell r="E150" t="str">
            <v>自宅の防災対策や備蓄、防災訓練への参加など、災害などに自主的に備えている人が増えている。</v>
          </cell>
          <cell r="F150">
            <v>27</v>
          </cell>
          <cell r="G150">
            <v>146</v>
          </cell>
          <cell r="H150">
            <v>227</v>
          </cell>
          <cell r="I150">
            <v>120</v>
          </cell>
          <cell r="J150">
            <v>48</v>
          </cell>
          <cell r="K150">
            <v>27</v>
          </cell>
          <cell r="L150">
            <v>595</v>
          </cell>
          <cell r="M150">
            <v>568</v>
          </cell>
          <cell r="N150">
            <v>-2.8169014084507043E-2</v>
          </cell>
          <cell r="O150" t="str">
            <v>c</v>
          </cell>
          <cell r="V150" t="str">
            <v>-</v>
          </cell>
          <cell r="W150" t="str">
            <v>-</v>
          </cell>
          <cell r="X150" t="str">
            <v>-</v>
          </cell>
          <cell r="Y150" t="str">
            <v>-</v>
          </cell>
          <cell r="AF150" t="str">
            <v>-</v>
          </cell>
          <cell r="AG150" t="str">
            <v>-</v>
          </cell>
          <cell r="AH150" t="str">
            <v>-</v>
          </cell>
          <cell r="AI150" t="str">
            <v>-</v>
          </cell>
          <cell r="AP150" t="str">
            <v>-</v>
          </cell>
          <cell r="AQ150" t="str">
            <v>-</v>
          </cell>
          <cell r="AR150" t="str">
            <v>-</v>
          </cell>
          <cell r="AS150" t="str">
            <v>-</v>
          </cell>
          <cell r="AZ150" t="str">
            <v>-</v>
          </cell>
          <cell r="BA150" t="str">
            <v>-</v>
          </cell>
          <cell r="BB150" t="str">
            <v>-</v>
          </cell>
          <cell r="BC150" t="str">
            <v>-</v>
          </cell>
        </row>
        <row r="151">
          <cell r="A151" t="str">
            <v>19-5</v>
          </cell>
          <cell r="B151">
            <v>19</v>
          </cell>
          <cell r="C151" t="str">
            <v>危機管理・防災・減災</v>
          </cell>
          <cell r="D151">
            <v>5</v>
          </cell>
          <cell r="E151" t="str">
            <v>-</v>
          </cell>
          <cell r="L151" t="str">
            <v>-</v>
          </cell>
          <cell r="M151" t="str">
            <v>-</v>
          </cell>
          <cell r="N151" t="str">
            <v>-</v>
          </cell>
          <cell r="O151" t="str">
            <v>-</v>
          </cell>
          <cell r="V151" t="str">
            <v>-</v>
          </cell>
          <cell r="W151" t="str">
            <v>-</v>
          </cell>
          <cell r="X151" t="str">
            <v>-</v>
          </cell>
          <cell r="Y151" t="str">
            <v>-</v>
          </cell>
          <cell r="AF151" t="str">
            <v>-</v>
          </cell>
          <cell r="AG151" t="str">
            <v>-</v>
          </cell>
          <cell r="AH151" t="str">
            <v>-</v>
          </cell>
          <cell r="AI151" t="str">
            <v>-</v>
          </cell>
          <cell r="AP151" t="str">
            <v>-</v>
          </cell>
          <cell r="AQ151" t="str">
            <v>-</v>
          </cell>
          <cell r="AR151" t="str">
            <v>-</v>
          </cell>
          <cell r="AS151" t="str">
            <v>-</v>
          </cell>
          <cell r="AZ151" t="str">
            <v>-</v>
          </cell>
          <cell r="BA151" t="str">
            <v>-</v>
          </cell>
          <cell r="BB151" t="str">
            <v>-</v>
          </cell>
          <cell r="BC151" t="str">
            <v>-</v>
          </cell>
        </row>
        <row r="152">
          <cell r="A152" t="str">
            <v>19-6</v>
          </cell>
          <cell r="B152">
            <v>19</v>
          </cell>
          <cell r="C152" t="str">
            <v>危機管理・防災・減災</v>
          </cell>
          <cell r="D152">
            <v>6</v>
          </cell>
          <cell r="E152" t="str">
            <v>-</v>
          </cell>
          <cell r="L152" t="str">
            <v>-</v>
          </cell>
          <cell r="M152" t="str">
            <v>-</v>
          </cell>
          <cell r="N152" t="str">
            <v>-</v>
          </cell>
          <cell r="O152" t="str">
            <v>-</v>
          </cell>
          <cell r="V152" t="str">
            <v>-</v>
          </cell>
          <cell r="W152" t="str">
            <v>-</v>
          </cell>
          <cell r="X152" t="str">
            <v>-</v>
          </cell>
          <cell r="Y152" t="str">
            <v>-</v>
          </cell>
          <cell r="AF152" t="str">
            <v>-</v>
          </cell>
          <cell r="AG152" t="str">
            <v>-</v>
          </cell>
          <cell r="AH152" t="str">
            <v>-</v>
          </cell>
          <cell r="AI152" t="str">
            <v>-</v>
          </cell>
          <cell r="AP152" t="str">
            <v>-</v>
          </cell>
          <cell r="AQ152" t="str">
            <v>-</v>
          </cell>
          <cell r="AR152" t="str">
            <v>-</v>
          </cell>
          <cell r="AS152" t="str">
            <v>-</v>
          </cell>
          <cell r="AZ152" t="str">
            <v>-</v>
          </cell>
          <cell r="BA152" t="str">
            <v>-</v>
          </cell>
          <cell r="BB152" t="str">
            <v>-</v>
          </cell>
          <cell r="BC152" t="str">
            <v>-</v>
          </cell>
        </row>
        <row r="153">
          <cell r="A153" t="str">
            <v>19-7</v>
          </cell>
          <cell r="B153">
            <v>19</v>
          </cell>
          <cell r="C153" t="str">
            <v>危機管理・防災・減災</v>
          </cell>
          <cell r="D153">
            <v>7</v>
          </cell>
          <cell r="E153" t="str">
            <v>-</v>
          </cell>
          <cell r="L153" t="str">
            <v>-</v>
          </cell>
          <cell r="M153" t="str">
            <v>-</v>
          </cell>
          <cell r="N153" t="str">
            <v>-</v>
          </cell>
          <cell r="O153" t="str">
            <v>-</v>
          </cell>
          <cell r="V153" t="str">
            <v>-</v>
          </cell>
          <cell r="W153" t="str">
            <v>-</v>
          </cell>
          <cell r="X153" t="str">
            <v>-</v>
          </cell>
          <cell r="Y153" t="str">
            <v>-</v>
          </cell>
          <cell r="AF153" t="str">
            <v>-</v>
          </cell>
          <cell r="AG153" t="str">
            <v>-</v>
          </cell>
          <cell r="AH153" t="str">
            <v>-</v>
          </cell>
          <cell r="AI153" t="str">
            <v>-</v>
          </cell>
          <cell r="AP153" t="str">
            <v>-</v>
          </cell>
          <cell r="AQ153" t="str">
            <v>-</v>
          </cell>
          <cell r="AR153" t="str">
            <v>-</v>
          </cell>
          <cell r="AS153" t="str">
            <v>-</v>
          </cell>
          <cell r="AZ153" t="str">
            <v>-</v>
          </cell>
          <cell r="BA153" t="str">
            <v>-</v>
          </cell>
          <cell r="BB153" t="str">
            <v>-</v>
          </cell>
          <cell r="BC153" t="str">
            <v>-</v>
          </cell>
        </row>
        <row r="154">
          <cell r="A154" t="str">
            <v>19-8</v>
          </cell>
          <cell r="B154">
            <v>19</v>
          </cell>
          <cell r="C154" t="str">
            <v>危機管理・防災・減災</v>
          </cell>
          <cell r="D154">
            <v>8</v>
          </cell>
          <cell r="E154" t="str">
            <v>-</v>
          </cell>
          <cell r="L154" t="str">
            <v>-</v>
          </cell>
          <cell r="M154" t="str">
            <v>-</v>
          </cell>
          <cell r="N154" t="str">
            <v>-</v>
          </cell>
          <cell r="O154" t="str">
            <v>-</v>
          </cell>
          <cell r="V154" t="str">
            <v>-</v>
          </cell>
          <cell r="W154" t="str">
            <v>-</v>
          </cell>
          <cell r="X154" t="str">
            <v>-</v>
          </cell>
          <cell r="Y154" t="str">
            <v>-</v>
          </cell>
          <cell r="AF154" t="str">
            <v>-</v>
          </cell>
          <cell r="AG154" t="str">
            <v>-</v>
          </cell>
          <cell r="AH154" t="str">
            <v>-</v>
          </cell>
          <cell r="AI154" t="str">
            <v>-</v>
          </cell>
          <cell r="AP154" t="str">
            <v>-</v>
          </cell>
          <cell r="AQ154" t="str">
            <v>-</v>
          </cell>
          <cell r="AR154" t="str">
            <v>-</v>
          </cell>
          <cell r="AS154" t="str">
            <v>-</v>
          </cell>
          <cell r="AZ154" t="str">
            <v>-</v>
          </cell>
          <cell r="BA154" t="str">
            <v>-</v>
          </cell>
          <cell r="BB154" t="str">
            <v>-</v>
          </cell>
          <cell r="BC154" t="str">
            <v>-</v>
          </cell>
        </row>
        <row r="155">
          <cell r="A155" t="str">
            <v>20-1</v>
          </cell>
          <cell r="B155">
            <v>20</v>
          </cell>
          <cell r="C155" t="str">
            <v>歩くまち</v>
          </cell>
          <cell r="D155">
            <v>1</v>
          </cell>
          <cell r="E155" t="str">
            <v>自動車の利用を控え、公共交通、徒歩、自転車を組み合わせて出かけるライフスタイルが定着している。</v>
          </cell>
          <cell r="F155">
            <v>41</v>
          </cell>
          <cell r="G155">
            <v>137</v>
          </cell>
          <cell r="H155">
            <v>176</v>
          </cell>
          <cell r="I155">
            <v>141</v>
          </cell>
          <cell r="J155">
            <v>80</v>
          </cell>
          <cell r="K155">
            <v>20</v>
          </cell>
          <cell r="L155">
            <v>595</v>
          </cell>
          <cell r="M155">
            <v>575</v>
          </cell>
          <cell r="N155">
            <v>-0.14260869565217391</v>
          </cell>
          <cell r="O155" t="str">
            <v>c</v>
          </cell>
          <cell r="V155" t="str">
            <v>-</v>
          </cell>
          <cell r="W155" t="str">
            <v>-</v>
          </cell>
          <cell r="X155" t="str">
            <v>-</v>
          </cell>
          <cell r="Y155" t="str">
            <v>-</v>
          </cell>
          <cell r="AF155" t="str">
            <v>-</v>
          </cell>
          <cell r="AG155" t="str">
            <v>-</v>
          </cell>
          <cell r="AH155" t="str">
            <v>-</v>
          </cell>
          <cell r="AI155" t="str">
            <v>-</v>
          </cell>
          <cell r="AP155" t="str">
            <v>-</v>
          </cell>
          <cell r="AQ155" t="str">
            <v>-</v>
          </cell>
          <cell r="AR155" t="str">
            <v>-</v>
          </cell>
          <cell r="AS155" t="str">
            <v>-</v>
          </cell>
          <cell r="AZ155" t="str">
            <v>-</v>
          </cell>
          <cell r="BA155" t="str">
            <v>-</v>
          </cell>
          <cell r="BB155" t="str">
            <v>-</v>
          </cell>
          <cell r="BC155" t="str">
            <v>-</v>
          </cell>
        </row>
        <row r="156">
          <cell r="A156" t="str">
            <v>20-2</v>
          </cell>
          <cell r="B156">
            <v>20</v>
          </cell>
          <cell r="C156" t="str">
            <v>歩くまち</v>
          </cell>
          <cell r="D156">
            <v>2</v>
          </cell>
          <cell r="E156" t="str">
            <v>京都市内の移動は公共交通が便利である。</v>
          </cell>
          <cell r="F156">
            <v>119</v>
          </cell>
          <cell r="G156">
            <v>193</v>
          </cell>
          <cell r="H156">
            <v>104</v>
          </cell>
          <cell r="I156">
            <v>95</v>
          </cell>
          <cell r="J156">
            <v>73</v>
          </cell>
          <cell r="K156">
            <v>11</v>
          </cell>
          <cell r="L156">
            <v>595</v>
          </cell>
          <cell r="M156">
            <v>584</v>
          </cell>
          <cell r="N156">
            <v>0.32534246575342468</v>
          </cell>
          <cell r="O156" t="str">
            <v>b</v>
          </cell>
          <cell r="V156" t="str">
            <v>-</v>
          </cell>
          <cell r="W156" t="str">
            <v>-</v>
          </cell>
          <cell r="X156" t="str">
            <v>-</v>
          </cell>
          <cell r="Y156" t="str">
            <v>-</v>
          </cell>
          <cell r="AF156" t="str">
            <v>-</v>
          </cell>
          <cell r="AG156" t="str">
            <v>-</v>
          </cell>
          <cell r="AH156" t="str">
            <v>-</v>
          </cell>
          <cell r="AI156" t="str">
            <v>-</v>
          </cell>
          <cell r="AP156" t="str">
            <v>-</v>
          </cell>
          <cell r="AQ156" t="str">
            <v>-</v>
          </cell>
          <cell r="AR156" t="str">
            <v>-</v>
          </cell>
          <cell r="AS156" t="str">
            <v>-</v>
          </cell>
          <cell r="AZ156" t="str">
            <v>-</v>
          </cell>
          <cell r="BA156" t="str">
            <v>-</v>
          </cell>
          <cell r="BB156" t="str">
            <v>-</v>
          </cell>
          <cell r="BC156" t="str">
            <v>-</v>
          </cell>
        </row>
        <row r="157">
          <cell r="A157" t="str">
            <v>20-3</v>
          </cell>
          <cell r="B157">
            <v>20</v>
          </cell>
          <cell r="C157" t="str">
            <v>歩くまち</v>
          </cell>
          <cell r="D157">
            <v>3</v>
          </cell>
          <cell r="E157" t="str">
            <v>京都のまちを出歩くことは楽しく、健康にもよい。</v>
          </cell>
          <cell r="F157">
            <v>223</v>
          </cell>
          <cell r="G157">
            <v>253</v>
          </cell>
          <cell r="H157">
            <v>56</v>
          </cell>
          <cell r="I157">
            <v>33</v>
          </cell>
          <cell r="J157">
            <v>13</v>
          </cell>
          <cell r="K157">
            <v>10</v>
          </cell>
          <cell r="L157">
            <v>588</v>
          </cell>
          <cell r="M157">
            <v>578</v>
          </cell>
          <cell r="N157">
            <v>1.1072664359861593</v>
          </cell>
          <cell r="O157" t="str">
            <v>a</v>
          </cell>
          <cell r="V157" t="str">
            <v>-</v>
          </cell>
          <cell r="W157" t="str">
            <v>-</v>
          </cell>
          <cell r="X157" t="str">
            <v>-</v>
          </cell>
          <cell r="Y157" t="str">
            <v>-</v>
          </cell>
          <cell r="AF157" t="str">
            <v>-</v>
          </cell>
          <cell r="AG157" t="str">
            <v>-</v>
          </cell>
          <cell r="AH157" t="str">
            <v>-</v>
          </cell>
          <cell r="AI157" t="str">
            <v>-</v>
          </cell>
          <cell r="AP157" t="str">
            <v>-</v>
          </cell>
          <cell r="AQ157" t="str">
            <v>-</v>
          </cell>
          <cell r="AR157" t="str">
            <v>-</v>
          </cell>
          <cell r="AS157" t="str">
            <v>-</v>
          </cell>
          <cell r="AZ157" t="str">
            <v>-</v>
          </cell>
          <cell r="BA157" t="str">
            <v>-</v>
          </cell>
          <cell r="BB157" t="str">
            <v>-</v>
          </cell>
          <cell r="BC157" t="str">
            <v>-</v>
          </cell>
        </row>
        <row r="158">
          <cell r="A158" t="str">
            <v>20-4</v>
          </cell>
          <cell r="B158">
            <v>20</v>
          </cell>
          <cell r="C158" t="str">
            <v>歩くまち</v>
          </cell>
          <cell r="D158">
            <v>4</v>
          </cell>
          <cell r="E158" t="str">
            <v>市バス・地下鉄は、市民生活に役立っている。</v>
          </cell>
          <cell r="F158">
            <v>283</v>
          </cell>
          <cell r="G158">
            <v>203</v>
          </cell>
          <cell r="H158">
            <v>59</v>
          </cell>
          <cell r="I158">
            <v>20</v>
          </cell>
          <cell r="J158">
            <v>13</v>
          </cell>
          <cell r="K158">
            <v>10</v>
          </cell>
          <cell r="L158">
            <v>588</v>
          </cell>
          <cell r="M158">
            <v>578</v>
          </cell>
          <cell r="N158">
            <v>1.2508650519031141</v>
          </cell>
          <cell r="O158" t="str">
            <v>a</v>
          </cell>
          <cell r="V158" t="str">
            <v>-</v>
          </cell>
          <cell r="W158" t="str">
            <v>-</v>
          </cell>
          <cell r="X158" t="str">
            <v>-</v>
          </cell>
          <cell r="Y158" t="str">
            <v>-</v>
          </cell>
          <cell r="AF158" t="str">
            <v>-</v>
          </cell>
          <cell r="AG158" t="str">
            <v>-</v>
          </cell>
          <cell r="AH158" t="str">
            <v>-</v>
          </cell>
          <cell r="AI158" t="str">
            <v>-</v>
          </cell>
          <cell r="AP158" t="str">
            <v>-</v>
          </cell>
          <cell r="AQ158" t="str">
            <v>-</v>
          </cell>
          <cell r="AR158" t="str">
            <v>-</v>
          </cell>
          <cell r="AS158" t="str">
            <v>-</v>
          </cell>
          <cell r="AZ158" t="str">
            <v>-</v>
          </cell>
          <cell r="BA158" t="str">
            <v>-</v>
          </cell>
          <cell r="BB158" t="str">
            <v>-</v>
          </cell>
          <cell r="BC158" t="str">
            <v>-</v>
          </cell>
        </row>
        <row r="159">
          <cell r="A159" t="str">
            <v>20-5</v>
          </cell>
          <cell r="B159">
            <v>20</v>
          </cell>
          <cell r="C159" t="str">
            <v>歩くまち</v>
          </cell>
          <cell r="D159">
            <v>5</v>
          </cell>
          <cell r="E159" t="str">
            <v>自転車がルールやマナーを守って安心・安全で快適に利用されている。</v>
          </cell>
          <cell r="F159">
            <v>32</v>
          </cell>
          <cell r="G159">
            <v>104</v>
          </cell>
          <cell r="H159">
            <v>151</v>
          </cell>
          <cell r="I159">
            <v>167</v>
          </cell>
          <cell r="J159">
            <v>127</v>
          </cell>
          <cell r="K159">
            <v>7</v>
          </cell>
          <cell r="L159">
            <v>588</v>
          </cell>
          <cell r="M159">
            <v>581</v>
          </cell>
          <cell r="N159">
            <v>-0.43545611015490532</v>
          </cell>
          <cell r="O159" t="str">
            <v>d</v>
          </cell>
          <cell r="V159" t="str">
            <v>-</v>
          </cell>
          <cell r="W159" t="str">
            <v>-</v>
          </cell>
          <cell r="X159" t="str">
            <v>-</v>
          </cell>
          <cell r="Y159" t="str">
            <v>-</v>
          </cell>
          <cell r="AF159" t="str">
            <v>-</v>
          </cell>
          <cell r="AG159" t="str">
            <v>-</v>
          </cell>
          <cell r="AH159" t="str">
            <v>-</v>
          </cell>
          <cell r="AI159" t="str">
            <v>-</v>
          </cell>
          <cell r="AP159" t="str">
            <v>-</v>
          </cell>
          <cell r="AQ159" t="str">
            <v>-</v>
          </cell>
          <cell r="AR159" t="str">
            <v>-</v>
          </cell>
          <cell r="AS159" t="str">
            <v>-</v>
          </cell>
          <cell r="AZ159" t="str">
            <v>-</v>
          </cell>
          <cell r="BA159" t="str">
            <v>-</v>
          </cell>
          <cell r="BB159" t="str">
            <v>-</v>
          </cell>
          <cell r="BC159" t="str">
            <v>-</v>
          </cell>
        </row>
        <row r="160">
          <cell r="A160" t="str">
            <v>20-6</v>
          </cell>
          <cell r="B160">
            <v>20</v>
          </cell>
          <cell r="C160" t="str">
            <v>歩くまち</v>
          </cell>
          <cell r="D160">
            <v>6</v>
          </cell>
          <cell r="E160" t="str">
            <v>-</v>
          </cell>
          <cell r="L160" t="str">
            <v>-</v>
          </cell>
          <cell r="M160" t="str">
            <v>-</v>
          </cell>
          <cell r="N160" t="str">
            <v>-</v>
          </cell>
          <cell r="O160" t="str">
            <v>-</v>
          </cell>
          <cell r="V160" t="str">
            <v>-</v>
          </cell>
          <cell r="W160" t="str">
            <v>-</v>
          </cell>
          <cell r="X160" t="str">
            <v>-</v>
          </cell>
          <cell r="Y160" t="str">
            <v>-</v>
          </cell>
          <cell r="AF160" t="str">
            <v>-</v>
          </cell>
          <cell r="AG160" t="str">
            <v>-</v>
          </cell>
          <cell r="AH160" t="str">
            <v>-</v>
          </cell>
          <cell r="AI160" t="str">
            <v>-</v>
          </cell>
          <cell r="AP160" t="str">
            <v>-</v>
          </cell>
          <cell r="AQ160" t="str">
            <v>-</v>
          </cell>
          <cell r="AR160" t="str">
            <v>-</v>
          </cell>
          <cell r="AS160" t="str">
            <v>-</v>
          </cell>
          <cell r="AZ160" t="str">
            <v>-</v>
          </cell>
          <cell r="BA160" t="str">
            <v>-</v>
          </cell>
          <cell r="BB160" t="str">
            <v>-</v>
          </cell>
          <cell r="BC160" t="str">
            <v>-</v>
          </cell>
        </row>
        <row r="161">
          <cell r="A161" t="str">
            <v>20-7</v>
          </cell>
          <cell r="B161">
            <v>20</v>
          </cell>
          <cell r="C161" t="str">
            <v>歩くまち</v>
          </cell>
          <cell r="D161">
            <v>7</v>
          </cell>
          <cell r="E161" t="str">
            <v>-</v>
          </cell>
          <cell r="L161" t="str">
            <v>-</v>
          </cell>
          <cell r="M161" t="str">
            <v>-</v>
          </cell>
          <cell r="N161" t="str">
            <v>-</v>
          </cell>
          <cell r="O161" t="str">
            <v>-</v>
          </cell>
          <cell r="V161" t="str">
            <v>-</v>
          </cell>
          <cell r="W161" t="str">
            <v>-</v>
          </cell>
          <cell r="X161" t="str">
            <v>-</v>
          </cell>
          <cell r="Y161" t="str">
            <v>-</v>
          </cell>
          <cell r="AF161" t="str">
            <v>-</v>
          </cell>
          <cell r="AG161" t="str">
            <v>-</v>
          </cell>
          <cell r="AH161" t="str">
            <v>-</v>
          </cell>
          <cell r="AI161" t="str">
            <v>-</v>
          </cell>
          <cell r="AP161" t="str">
            <v>-</v>
          </cell>
          <cell r="AQ161" t="str">
            <v>-</v>
          </cell>
          <cell r="AR161" t="str">
            <v>-</v>
          </cell>
          <cell r="AS161" t="str">
            <v>-</v>
          </cell>
          <cell r="AZ161" t="str">
            <v>-</v>
          </cell>
          <cell r="BA161" t="str">
            <v>-</v>
          </cell>
          <cell r="BB161" t="str">
            <v>-</v>
          </cell>
          <cell r="BC161" t="str">
            <v>-</v>
          </cell>
        </row>
        <row r="162">
          <cell r="A162" t="str">
            <v>20-8</v>
          </cell>
          <cell r="B162">
            <v>20</v>
          </cell>
          <cell r="C162" t="str">
            <v>歩くまち</v>
          </cell>
          <cell r="D162">
            <v>8</v>
          </cell>
          <cell r="E162" t="str">
            <v>-</v>
          </cell>
          <cell r="L162" t="str">
            <v>-</v>
          </cell>
          <cell r="M162" t="str">
            <v>-</v>
          </cell>
          <cell r="N162" t="str">
            <v>-</v>
          </cell>
          <cell r="O162" t="str">
            <v>-</v>
          </cell>
          <cell r="V162" t="str">
            <v>-</v>
          </cell>
          <cell r="W162" t="str">
            <v>-</v>
          </cell>
          <cell r="X162" t="str">
            <v>-</v>
          </cell>
          <cell r="Y162" t="str">
            <v>-</v>
          </cell>
          <cell r="AF162" t="str">
            <v>-</v>
          </cell>
          <cell r="AG162" t="str">
            <v>-</v>
          </cell>
          <cell r="AH162" t="str">
            <v>-</v>
          </cell>
          <cell r="AI162" t="str">
            <v>-</v>
          </cell>
          <cell r="AP162" t="str">
            <v>-</v>
          </cell>
          <cell r="AQ162" t="str">
            <v>-</v>
          </cell>
          <cell r="AR162" t="str">
            <v>-</v>
          </cell>
          <cell r="AS162" t="str">
            <v>-</v>
          </cell>
          <cell r="AZ162" t="str">
            <v>-</v>
          </cell>
          <cell r="BA162" t="str">
            <v>-</v>
          </cell>
          <cell r="BB162" t="str">
            <v>-</v>
          </cell>
          <cell r="BC162" t="str">
            <v>-</v>
          </cell>
        </row>
        <row r="163">
          <cell r="A163" t="str">
            <v>21-1</v>
          </cell>
          <cell r="B163">
            <v>21</v>
          </cell>
          <cell r="C163" t="str">
            <v>土地・空間利用と都市機能配置</v>
          </cell>
          <cell r="D163">
            <v>1</v>
          </cell>
          <cell r="E163" t="str">
            <v>徒歩や公共交通で移動できる範囲に生活に必要な施設や働く場があり、様々な世代がくらしやすい。</v>
          </cell>
          <cell r="F163">
            <v>93</v>
          </cell>
          <cell r="G163">
            <v>220</v>
          </cell>
          <cell r="H163">
            <v>153</v>
          </cell>
          <cell r="I163">
            <v>83</v>
          </cell>
          <cell r="J163">
            <v>26</v>
          </cell>
          <cell r="K163">
            <v>13</v>
          </cell>
          <cell r="L163">
            <v>588</v>
          </cell>
          <cell r="M163">
            <v>575</v>
          </cell>
          <cell r="N163">
            <v>0.47130434782608693</v>
          </cell>
          <cell r="O163" t="str">
            <v>b</v>
          </cell>
          <cell r="V163" t="str">
            <v>-</v>
          </cell>
          <cell r="W163" t="str">
            <v>-</v>
          </cell>
          <cell r="X163" t="str">
            <v>-</v>
          </cell>
          <cell r="Y163" t="str">
            <v>-</v>
          </cell>
          <cell r="AF163" t="str">
            <v>-</v>
          </cell>
          <cell r="AG163" t="str">
            <v>-</v>
          </cell>
          <cell r="AH163" t="str">
            <v>-</v>
          </cell>
          <cell r="AI163" t="str">
            <v>-</v>
          </cell>
          <cell r="AP163" t="str">
            <v>-</v>
          </cell>
          <cell r="AQ163" t="str">
            <v>-</v>
          </cell>
          <cell r="AR163" t="str">
            <v>-</v>
          </cell>
          <cell r="AS163" t="str">
            <v>-</v>
          </cell>
          <cell r="AZ163" t="str">
            <v>-</v>
          </cell>
          <cell r="BA163" t="str">
            <v>-</v>
          </cell>
          <cell r="BB163" t="str">
            <v>-</v>
          </cell>
          <cell r="BC163" t="str">
            <v>-</v>
          </cell>
        </row>
        <row r="164">
          <cell r="A164" t="str">
            <v>21-2</v>
          </cell>
          <cell r="B164">
            <v>21</v>
          </cell>
          <cell r="C164" t="str">
            <v>土地・空間利用と都市機能配置</v>
          </cell>
          <cell r="D164">
            <v>2</v>
          </cell>
          <cell r="E164" t="str">
            <v>京都市中心部や京都駅周辺、二条・丹波口・梅小路周辺は、にぎわいのある魅力的な地域である。</v>
          </cell>
          <cell r="F164">
            <v>115</v>
          </cell>
          <cell r="G164">
            <v>220</v>
          </cell>
          <cell r="H164">
            <v>171</v>
          </cell>
          <cell r="I164">
            <v>48</v>
          </cell>
          <cell r="J164">
            <v>20</v>
          </cell>
          <cell r="K164">
            <v>14</v>
          </cell>
          <cell r="L164">
            <v>588</v>
          </cell>
          <cell r="M164">
            <v>574</v>
          </cell>
          <cell r="N164">
            <v>0.63066202090592338</v>
          </cell>
          <cell r="O164" t="str">
            <v>b</v>
          </cell>
          <cell r="V164" t="str">
            <v>-</v>
          </cell>
          <cell r="W164" t="str">
            <v>-</v>
          </cell>
          <cell r="X164" t="str">
            <v>-</v>
          </cell>
          <cell r="Y164" t="str">
            <v>-</v>
          </cell>
          <cell r="AF164" t="str">
            <v>-</v>
          </cell>
          <cell r="AG164" t="str">
            <v>-</v>
          </cell>
          <cell r="AH164" t="str">
            <v>-</v>
          </cell>
          <cell r="AI164" t="str">
            <v>-</v>
          </cell>
          <cell r="AP164" t="str">
            <v>-</v>
          </cell>
          <cell r="AQ164" t="str">
            <v>-</v>
          </cell>
          <cell r="AR164" t="str">
            <v>-</v>
          </cell>
          <cell r="AS164" t="str">
            <v>-</v>
          </cell>
          <cell r="AZ164" t="str">
            <v>-</v>
          </cell>
          <cell r="BA164" t="str">
            <v>-</v>
          </cell>
          <cell r="BB164" t="str">
            <v>-</v>
          </cell>
          <cell r="BC164" t="str">
            <v>-</v>
          </cell>
        </row>
        <row r="165">
          <cell r="A165" t="str">
            <v>21-3</v>
          </cell>
          <cell r="B165">
            <v>21</v>
          </cell>
          <cell r="C165" t="str">
            <v>土地・空間利用と都市機能配置</v>
          </cell>
          <cell r="D165">
            <v>3</v>
          </cell>
          <cell r="E165" t="str">
            <v>「らくなん進都」をはじめとする、京都の新たな活力を担う地域に産業の集積が進むなど、発展してきている。</v>
          </cell>
          <cell r="F165">
            <v>11</v>
          </cell>
          <cell r="G165">
            <v>91</v>
          </cell>
          <cell r="H165">
            <v>275</v>
          </cell>
          <cell r="I165">
            <v>111</v>
          </cell>
          <cell r="J165">
            <v>48</v>
          </cell>
          <cell r="K165">
            <v>59</v>
          </cell>
          <cell r="L165">
            <v>595</v>
          </cell>
          <cell r="M165">
            <v>536</v>
          </cell>
          <cell r="N165">
            <v>-0.17537313432835822</v>
          </cell>
          <cell r="O165" t="str">
            <v>c</v>
          </cell>
          <cell r="V165" t="str">
            <v>-</v>
          </cell>
          <cell r="W165" t="str">
            <v>-</v>
          </cell>
          <cell r="X165" t="str">
            <v>-</v>
          </cell>
          <cell r="Y165" t="str">
            <v>-</v>
          </cell>
          <cell r="AF165" t="str">
            <v>-</v>
          </cell>
          <cell r="AG165" t="str">
            <v>-</v>
          </cell>
          <cell r="AH165" t="str">
            <v>-</v>
          </cell>
          <cell r="AI165" t="str">
            <v>-</v>
          </cell>
          <cell r="AP165" t="str">
            <v>-</v>
          </cell>
          <cell r="AQ165" t="str">
            <v>-</v>
          </cell>
          <cell r="AR165" t="str">
            <v>-</v>
          </cell>
          <cell r="AS165" t="str">
            <v>-</v>
          </cell>
          <cell r="AZ165" t="str">
            <v>-</v>
          </cell>
          <cell r="BA165" t="str">
            <v>-</v>
          </cell>
          <cell r="BB165" t="str">
            <v>-</v>
          </cell>
          <cell r="BC165" t="str">
            <v>-</v>
          </cell>
        </row>
        <row r="166">
          <cell r="A166" t="str">
            <v>21-4</v>
          </cell>
          <cell r="B166">
            <v>21</v>
          </cell>
          <cell r="C166" t="str">
            <v>土地・空間利用と都市機能配置</v>
          </cell>
          <cell r="D166">
            <v>4</v>
          </cell>
          <cell r="E166" t="str">
            <v>市内の様々な地域が、その地域の文化や資源をいかした魅力的なまちになっている。</v>
          </cell>
          <cell r="F166">
            <v>21</v>
          </cell>
          <cell r="G166">
            <v>110</v>
          </cell>
          <cell r="H166">
            <v>256</v>
          </cell>
          <cell r="I166">
            <v>114</v>
          </cell>
          <cell r="J166">
            <v>46</v>
          </cell>
          <cell r="K166">
            <v>48</v>
          </cell>
          <cell r="L166">
            <v>595</v>
          </cell>
          <cell r="M166">
            <v>547</v>
          </cell>
          <cell r="N166">
            <v>-9.8720292504570387E-2</v>
          </cell>
          <cell r="O166" t="str">
            <v>c</v>
          </cell>
          <cell r="V166" t="str">
            <v>-</v>
          </cell>
          <cell r="W166" t="str">
            <v>-</v>
          </cell>
          <cell r="X166" t="str">
            <v>-</v>
          </cell>
          <cell r="Y166" t="str">
            <v>-</v>
          </cell>
          <cell r="AF166" t="str">
            <v>-</v>
          </cell>
          <cell r="AG166" t="str">
            <v>-</v>
          </cell>
          <cell r="AH166" t="str">
            <v>-</v>
          </cell>
          <cell r="AI166" t="str">
            <v>-</v>
          </cell>
          <cell r="AP166" t="str">
            <v>-</v>
          </cell>
          <cell r="AQ166" t="str">
            <v>-</v>
          </cell>
          <cell r="AR166" t="str">
            <v>-</v>
          </cell>
          <cell r="AS166" t="str">
            <v>-</v>
          </cell>
          <cell r="AZ166" t="str">
            <v>-</v>
          </cell>
          <cell r="BA166" t="str">
            <v>-</v>
          </cell>
          <cell r="BB166" t="str">
            <v>-</v>
          </cell>
          <cell r="BC166" t="str">
            <v>-</v>
          </cell>
        </row>
        <row r="167">
          <cell r="A167" t="str">
            <v>21-5</v>
          </cell>
          <cell r="B167">
            <v>21</v>
          </cell>
          <cell r="C167" t="str">
            <v>土地・空間利用と都市機能配置</v>
          </cell>
          <cell r="D167">
            <v>5</v>
          </cell>
          <cell r="E167" t="str">
            <v>洛西や向島のニュータウンに新たなにぎわいが生まれ、魅力的になっている。</v>
          </cell>
          <cell r="F167">
            <v>9</v>
          </cell>
          <cell r="G167">
            <v>76</v>
          </cell>
          <cell r="H167">
            <v>208</v>
          </cell>
          <cell r="I167">
            <v>137</v>
          </cell>
          <cell r="J167">
            <v>103</v>
          </cell>
          <cell r="K167">
            <v>62</v>
          </cell>
          <cell r="L167">
            <v>595</v>
          </cell>
          <cell r="M167">
            <v>533</v>
          </cell>
          <cell r="N167">
            <v>-0.46716697936210133</v>
          </cell>
          <cell r="O167" t="str">
            <v>d</v>
          </cell>
          <cell r="V167" t="str">
            <v>-</v>
          </cell>
          <cell r="W167" t="str">
            <v>-</v>
          </cell>
          <cell r="X167" t="str">
            <v>-</v>
          </cell>
          <cell r="Y167" t="str">
            <v>-</v>
          </cell>
          <cell r="AF167" t="str">
            <v>-</v>
          </cell>
          <cell r="AG167" t="str">
            <v>-</v>
          </cell>
          <cell r="AH167" t="str">
            <v>-</v>
          </cell>
          <cell r="AI167" t="str">
            <v>-</v>
          </cell>
          <cell r="AP167" t="str">
            <v>-</v>
          </cell>
          <cell r="AQ167" t="str">
            <v>-</v>
          </cell>
          <cell r="AR167" t="str">
            <v>-</v>
          </cell>
          <cell r="AS167" t="str">
            <v>-</v>
          </cell>
          <cell r="AZ167" t="str">
            <v>-</v>
          </cell>
          <cell r="BA167" t="str">
            <v>-</v>
          </cell>
          <cell r="BB167" t="str">
            <v>-</v>
          </cell>
          <cell r="BC167" t="str">
            <v>-</v>
          </cell>
        </row>
        <row r="168">
          <cell r="A168" t="str">
            <v>21-6</v>
          </cell>
          <cell r="B168">
            <v>21</v>
          </cell>
          <cell r="C168" t="str">
            <v>土地・空間利用と都市機能配置</v>
          </cell>
          <cell r="D168">
            <v>6</v>
          </cell>
          <cell r="E168" t="str">
            <v>身近な地域で、町並み保全やにぎわいづくりなどの自主的なまちづくり活動が進んでいる。</v>
          </cell>
          <cell r="F168">
            <v>45</v>
          </cell>
          <cell r="G168">
            <v>155</v>
          </cell>
          <cell r="H168">
            <v>236</v>
          </cell>
          <cell r="I168">
            <v>94</v>
          </cell>
          <cell r="J168">
            <v>39</v>
          </cell>
          <cell r="K168">
            <v>19</v>
          </cell>
          <cell r="L168">
            <v>588</v>
          </cell>
          <cell r="M168">
            <v>569</v>
          </cell>
          <cell r="N168">
            <v>0.12829525483304041</v>
          </cell>
          <cell r="O168" t="str">
            <v>c</v>
          </cell>
          <cell r="V168" t="str">
            <v>-</v>
          </cell>
          <cell r="W168" t="str">
            <v>-</v>
          </cell>
          <cell r="X168" t="str">
            <v>-</v>
          </cell>
          <cell r="Y168" t="str">
            <v>-</v>
          </cell>
          <cell r="AF168" t="str">
            <v>-</v>
          </cell>
          <cell r="AG168" t="str">
            <v>-</v>
          </cell>
          <cell r="AH168" t="str">
            <v>-</v>
          </cell>
          <cell r="AI168" t="str">
            <v>-</v>
          </cell>
          <cell r="AP168" t="str">
            <v>-</v>
          </cell>
          <cell r="AQ168" t="str">
            <v>-</v>
          </cell>
          <cell r="AR168" t="str">
            <v>-</v>
          </cell>
          <cell r="AS168" t="str">
            <v>-</v>
          </cell>
          <cell r="AZ168" t="str">
            <v>-</v>
          </cell>
          <cell r="BA168" t="str">
            <v>-</v>
          </cell>
          <cell r="BB168" t="str">
            <v>-</v>
          </cell>
          <cell r="BC168" t="str">
            <v>-</v>
          </cell>
        </row>
        <row r="169">
          <cell r="A169" t="str">
            <v>21-7</v>
          </cell>
          <cell r="B169">
            <v>21</v>
          </cell>
          <cell r="C169" t="str">
            <v>土地・空間利用と都市機能配置</v>
          </cell>
          <cell r="D169">
            <v>7</v>
          </cell>
          <cell r="E169" t="str">
            <v>-</v>
          </cell>
          <cell r="L169" t="str">
            <v>-</v>
          </cell>
          <cell r="M169" t="str">
            <v>-</v>
          </cell>
          <cell r="N169" t="str">
            <v>-</v>
          </cell>
          <cell r="O169" t="str">
            <v>-</v>
          </cell>
          <cell r="V169" t="str">
            <v>-</v>
          </cell>
          <cell r="W169" t="str">
            <v>-</v>
          </cell>
          <cell r="X169" t="str">
            <v>-</v>
          </cell>
          <cell r="Y169" t="str">
            <v>-</v>
          </cell>
          <cell r="AF169" t="str">
            <v>-</v>
          </cell>
          <cell r="AG169" t="str">
            <v>-</v>
          </cell>
          <cell r="AH169" t="str">
            <v>-</v>
          </cell>
          <cell r="AI169" t="str">
            <v>-</v>
          </cell>
          <cell r="AP169" t="str">
            <v>-</v>
          </cell>
          <cell r="AQ169" t="str">
            <v>-</v>
          </cell>
          <cell r="AR169" t="str">
            <v>-</v>
          </cell>
          <cell r="AS169" t="str">
            <v>-</v>
          </cell>
          <cell r="AZ169" t="str">
            <v>-</v>
          </cell>
          <cell r="BA169" t="str">
            <v>-</v>
          </cell>
          <cell r="BB169" t="str">
            <v>-</v>
          </cell>
          <cell r="BC169" t="str">
            <v>-</v>
          </cell>
        </row>
        <row r="170">
          <cell r="A170" t="str">
            <v>21-8</v>
          </cell>
          <cell r="B170">
            <v>21</v>
          </cell>
          <cell r="C170" t="str">
            <v>土地・空間利用と都市機能配置</v>
          </cell>
          <cell r="D170">
            <v>8</v>
          </cell>
          <cell r="E170" t="str">
            <v>-</v>
          </cell>
          <cell r="L170" t="str">
            <v>-</v>
          </cell>
          <cell r="M170" t="str">
            <v>-</v>
          </cell>
          <cell r="N170" t="str">
            <v>-</v>
          </cell>
          <cell r="O170" t="str">
            <v>-</v>
          </cell>
          <cell r="V170" t="str">
            <v>-</v>
          </cell>
          <cell r="W170" t="str">
            <v>-</v>
          </cell>
          <cell r="X170" t="str">
            <v>-</v>
          </cell>
          <cell r="Y170" t="str">
            <v>-</v>
          </cell>
          <cell r="AF170" t="str">
            <v>-</v>
          </cell>
          <cell r="AG170" t="str">
            <v>-</v>
          </cell>
          <cell r="AH170" t="str">
            <v>-</v>
          </cell>
          <cell r="AI170" t="str">
            <v>-</v>
          </cell>
          <cell r="AP170" t="str">
            <v>-</v>
          </cell>
          <cell r="AQ170" t="str">
            <v>-</v>
          </cell>
          <cell r="AR170" t="str">
            <v>-</v>
          </cell>
          <cell r="AS170" t="str">
            <v>-</v>
          </cell>
          <cell r="AZ170" t="str">
            <v>-</v>
          </cell>
          <cell r="BA170" t="str">
            <v>-</v>
          </cell>
          <cell r="BB170" t="str">
            <v>-</v>
          </cell>
          <cell r="BC170" t="str">
            <v>-</v>
          </cell>
        </row>
        <row r="171">
          <cell r="A171" t="str">
            <v>22-1</v>
          </cell>
          <cell r="B171">
            <v>22</v>
          </cell>
          <cell r="C171" t="str">
            <v>景観</v>
          </cell>
          <cell r="D171">
            <v>1</v>
          </cell>
          <cell r="E171" t="str">
            <v>豊かな自然的景観、歴史的景観が守られている。</v>
          </cell>
          <cell r="F171">
            <v>126</v>
          </cell>
          <cell r="G171">
            <v>288</v>
          </cell>
          <cell r="H171">
            <v>94</v>
          </cell>
          <cell r="I171">
            <v>41</v>
          </cell>
          <cell r="J171">
            <v>29</v>
          </cell>
          <cell r="K171">
            <v>17</v>
          </cell>
          <cell r="L171">
            <v>595</v>
          </cell>
          <cell r="M171">
            <v>578</v>
          </cell>
          <cell r="N171">
            <v>0.76297577854671284</v>
          </cell>
          <cell r="O171" t="str">
            <v>b</v>
          </cell>
          <cell r="V171" t="str">
            <v>-</v>
          </cell>
          <cell r="W171" t="str">
            <v>-</v>
          </cell>
          <cell r="X171" t="str">
            <v>-</v>
          </cell>
          <cell r="Y171" t="str">
            <v>-</v>
          </cell>
          <cell r="AF171" t="str">
            <v>-</v>
          </cell>
          <cell r="AG171" t="str">
            <v>-</v>
          </cell>
          <cell r="AH171" t="str">
            <v>-</v>
          </cell>
          <cell r="AI171" t="str">
            <v>-</v>
          </cell>
          <cell r="AP171" t="str">
            <v>-</v>
          </cell>
          <cell r="AQ171" t="str">
            <v>-</v>
          </cell>
          <cell r="AR171" t="str">
            <v>-</v>
          </cell>
          <cell r="AS171" t="str">
            <v>-</v>
          </cell>
          <cell r="AZ171" t="str">
            <v>-</v>
          </cell>
          <cell r="BA171" t="str">
            <v>-</v>
          </cell>
          <cell r="BB171" t="str">
            <v>-</v>
          </cell>
          <cell r="BC171" t="str">
            <v>-</v>
          </cell>
        </row>
        <row r="172">
          <cell r="A172" t="str">
            <v>22-2</v>
          </cell>
          <cell r="B172">
            <v>22</v>
          </cell>
          <cell r="C172" t="str">
            <v>景観</v>
          </cell>
          <cell r="D172">
            <v>2</v>
          </cell>
          <cell r="E172" t="str">
            <v>市街地が周囲の山並みと調和した品格ある景観となっている。</v>
          </cell>
          <cell r="F172">
            <v>129</v>
          </cell>
          <cell r="G172">
            <v>242</v>
          </cell>
          <cell r="H172">
            <v>131</v>
          </cell>
          <cell r="I172">
            <v>52</v>
          </cell>
          <cell r="J172">
            <v>26</v>
          </cell>
          <cell r="K172">
            <v>8</v>
          </cell>
          <cell r="L172">
            <v>588</v>
          </cell>
          <cell r="M172">
            <v>580</v>
          </cell>
          <cell r="N172">
            <v>0.6827586206896552</v>
          </cell>
          <cell r="O172" t="str">
            <v>b</v>
          </cell>
          <cell r="V172" t="str">
            <v>-</v>
          </cell>
          <cell r="W172" t="str">
            <v>-</v>
          </cell>
          <cell r="X172" t="str">
            <v>-</v>
          </cell>
          <cell r="Y172" t="str">
            <v>-</v>
          </cell>
          <cell r="AF172" t="str">
            <v>-</v>
          </cell>
          <cell r="AG172" t="str">
            <v>-</v>
          </cell>
          <cell r="AH172" t="str">
            <v>-</v>
          </cell>
          <cell r="AI172" t="str">
            <v>-</v>
          </cell>
          <cell r="AP172" t="str">
            <v>-</v>
          </cell>
          <cell r="AQ172" t="str">
            <v>-</v>
          </cell>
          <cell r="AR172" t="str">
            <v>-</v>
          </cell>
          <cell r="AS172" t="str">
            <v>-</v>
          </cell>
          <cell r="AZ172" t="str">
            <v>-</v>
          </cell>
          <cell r="BA172" t="str">
            <v>-</v>
          </cell>
          <cell r="BB172" t="str">
            <v>-</v>
          </cell>
          <cell r="BC172" t="str">
            <v>-</v>
          </cell>
        </row>
        <row r="173">
          <cell r="A173" t="str">
            <v>22-3</v>
          </cell>
          <cell r="B173">
            <v>22</v>
          </cell>
          <cell r="C173" t="str">
            <v>景観</v>
          </cell>
          <cell r="D173">
            <v>3</v>
          </cell>
          <cell r="E173" t="str">
            <v>京町家など京都独特の風情ある町並み景観が守られている。</v>
          </cell>
          <cell r="F173">
            <v>122</v>
          </cell>
          <cell r="G173">
            <v>258</v>
          </cell>
          <cell r="H173">
            <v>109</v>
          </cell>
          <cell r="I173">
            <v>62</v>
          </cell>
          <cell r="J173">
            <v>27</v>
          </cell>
          <cell r="K173">
            <v>10</v>
          </cell>
          <cell r="L173">
            <v>588</v>
          </cell>
          <cell r="M173">
            <v>578</v>
          </cell>
          <cell r="N173">
            <v>0.66782006920415227</v>
          </cell>
          <cell r="O173" t="str">
            <v>b</v>
          </cell>
          <cell r="V173" t="str">
            <v>-</v>
          </cell>
          <cell r="W173" t="str">
            <v>-</v>
          </cell>
          <cell r="X173" t="str">
            <v>-</v>
          </cell>
          <cell r="Y173" t="str">
            <v>-</v>
          </cell>
          <cell r="AF173" t="str">
            <v>-</v>
          </cell>
          <cell r="AG173" t="str">
            <v>-</v>
          </cell>
          <cell r="AH173" t="str">
            <v>-</v>
          </cell>
          <cell r="AI173" t="str">
            <v>-</v>
          </cell>
          <cell r="AP173" t="str">
            <v>-</v>
          </cell>
          <cell r="AQ173" t="str">
            <v>-</v>
          </cell>
          <cell r="AR173" t="str">
            <v>-</v>
          </cell>
          <cell r="AS173" t="str">
            <v>-</v>
          </cell>
          <cell r="AZ173" t="str">
            <v>-</v>
          </cell>
          <cell r="BA173" t="str">
            <v>-</v>
          </cell>
          <cell r="BB173" t="str">
            <v>-</v>
          </cell>
          <cell r="BC173" t="str">
            <v>-</v>
          </cell>
        </row>
        <row r="174">
          <cell r="A174" t="str">
            <v>22-4</v>
          </cell>
          <cell r="B174">
            <v>22</v>
          </cell>
          <cell r="C174" t="str">
            <v>景観</v>
          </cell>
          <cell r="D174">
            <v>4</v>
          </cell>
          <cell r="E174" t="str">
            <v>いきいきとしたくらしやまちの活気が生み出されるような新たな景観が生み出されている。</v>
          </cell>
          <cell r="F174">
            <v>45</v>
          </cell>
          <cell r="G174">
            <v>152</v>
          </cell>
          <cell r="H174">
            <v>236</v>
          </cell>
          <cell r="I174">
            <v>85</v>
          </cell>
          <cell r="J174">
            <v>47</v>
          </cell>
          <cell r="K174">
            <v>30</v>
          </cell>
          <cell r="L174">
            <v>595</v>
          </cell>
          <cell r="M174">
            <v>565</v>
          </cell>
          <cell r="N174">
            <v>0.11150442477876106</v>
          </cell>
          <cell r="O174" t="str">
            <v>c</v>
          </cell>
          <cell r="V174" t="str">
            <v>-</v>
          </cell>
          <cell r="W174" t="str">
            <v>-</v>
          </cell>
          <cell r="X174" t="str">
            <v>-</v>
          </cell>
          <cell r="Y174" t="str">
            <v>-</v>
          </cell>
          <cell r="AF174" t="str">
            <v>-</v>
          </cell>
          <cell r="AG174" t="str">
            <v>-</v>
          </cell>
          <cell r="AH174" t="str">
            <v>-</v>
          </cell>
          <cell r="AI174" t="str">
            <v>-</v>
          </cell>
          <cell r="AP174" t="str">
            <v>-</v>
          </cell>
          <cell r="AQ174" t="str">
            <v>-</v>
          </cell>
          <cell r="AR174" t="str">
            <v>-</v>
          </cell>
          <cell r="AS174" t="str">
            <v>-</v>
          </cell>
          <cell r="AZ174" t="str">
            <v>-</v>
          </cell>
          <cell r="BA174" t="str">
            <v>-</v>
          </cell>
          <cell r="BB174" t="str">
            <v>-</v>
          </cell>
          <cell r="BC174" t="str">
            <v>-</v>
          </cell>
        </row>
        <row r="175">
          <cell r="A175" t="str">
            <v>22-5</v>
          </cell>
          <cell r="B175">
            <v>22</v>
          </cell>
          <cell r="C175" t="str">
            <v>景観</v>
          </cell>
          <cell r="D175">
            <v>5</v>
          </cell>
          <cell r="E175" t="str">
            <v>-</v>
          </cell>
          <cell r="L175" t="str">
            <v>-</v>
          </cell>
          <cell r="M175" t="str">
            <v>-</v>
          </cell>
          <cell r="N175" t="str">
            <v>-</v>
          </cell>
          <cell r="O175" t="str">
            <v>-</v>
          </cell>
          <cell r="V175" t="str">
            <v>-</v>
          </cell>
          <cell r="W175" t="str">
            <v>-</v>
          </cell>
          <cell r="X175" t="str">
            <v>-</v>
          </cell>
          <cell r="Y175" t="str">
            <v>-</v>
          </cell>
          <cell r="AF175" t="str">
            <v>-</v>
          </cell>
          <cell r="AG175" t="str">
            <v>-</v>
          </cell>
          <cell r="AH175" t="str">
            <v>-</v>
          </cell>
          <cell r="AI175" t="str">
            <v>-</v>
          </cell>
          <cell r="AP175" t="str">
            <v>-</v>
          </cell>
          <cell r="AQ175" t="str">
            <v>-</v>
          </cell>
          <cell r="AR175" t="str">
            <v>-</v>
          </cell>
          <cell r="AS175" t="str">
            <v>-</v>
          </cell>
          <cell r="AZ175" t="str">
            <v>-</v>
          </cell>
          <cell r="BA175" t="str">
            <v>-</v>
          </cell>
          <cell r="BB175" t="str">
            <v>-</v>
          </cell>
          <cell r="BC175" t="str">
            <v>-</v>
          </cell>
        </row>
        <row r="176">
          <cell r="A176" t="str">
            <v>22-6</v>
          </cell>
          <cell r="B176">
            <v>22</v>
          </cell>
          <cell r="C176" t="str">
            <v>景観</v>
          </cell>
          <cell r="D176">
            <v>6</v>
          </cell>
          <cell r="E176" t="str">
            <v>-</v>
          </cell>
          <cell r="L176" t="str">
            <v>-</v>
          </cell>
          <cell r="M176" t="str">
            <v>-</v>
          </cell>
          <cell r="N176" t="str">
            <v>-</v>
          </cell>
          <cell r="O176" t="str">
            <v>-</v>
          </cell>
          <cell r="V176" t="str">
            <v>-</v>
          </cell>
          <cell r="W176" t="str">
            <v>-</v>
          </cell>
          <cell r="X176" t="str">
            <v>-</v>
          </cell>
          <cell r="Y176" t="str">
            <v>-</v>
          </cell>
          <cell r="AF176" t="str">
            <v>-</v>
          </cell>
          <cell r="AG176" t="str">
            <v>-</v>
          </cell>
          <cell r="AH176" t="str">
            <v>-</v>
          </cell>
          <cell r="AI176" t="str">
            <v>-</v>
          </cell>
          <cell r="AP176" t="str">
            <v>-</v>
          </cell>
          <cell r="AQ176" t="str">
            <v>-</v>
          </cell>
          <cell r="AR176" t="str">
            <v>-</v>
          </cell>
          <cell r="AS176" t="str">
            <v>-</v>
          </cell>
          <cell r="AZ176" t="str">
            <v>-</v>
          </cell>
          <cell r="BA176" t="str">
            <v>-</v>
          </cell>
          <cell r="BB176" t="str">
            <v>-</v>
          </cell>
          <cell r="BC176" t="str">
            <v>-</v>
          </cell>
        </row>
        <row r="177">
          <cell r="A177" t="str">
            <v>22-7</v>
          </cell>
          <cell r="B177">
            <v>22</v>
          </cell>
          <cell r="C177" t="str">
            <v>景観</v>
          </cell>
          <cell r="D177">
            <v>7</v>
          </cell>
          <cell r="E177" t="str">
            <v>-</v>
          </cell>
          <cell r="L177" t="str">
            <v>-</v>
          </cell>
          <cell r="M177" t="str">
            <v>-</v>
          </cell>
          <cell r="N177" t="str">
            <v>-</v>
          </cell>
          <cell r="O177" t="str">
            <v>-</v>
          </cell>
          <cell r="V177" t="str">
            <v>-</v>
          </cell>
          <cell r="W177" t="str">
            <v>-</v>
          </cell>
          <cell r="X177" t="str">
            <v>-</v>
          </cell>
          <cell r="Y177" t="str">
            <v>-</v>
          </cell>
          <cell r="AF177" t="str">
            <v>-</v>
          </cell>
          <cell r="AG177" t="str">
            <v>-</v>
          </cell>
          <cell r="AH177" t="str">
            <v>-</v>
          </cell>
          <cell r="AI177" t="str">
            <v>-</v>
          </cell>
          <cell r="AP177" t="str">
            <v>-</v>
          </cell>
          <cell r="AQ177" t="str">
            <v>-</v>
          </cell>
          <cell r="AR177" t="str">
            <v>-</v>
          </cell>
          <cell r="AS177" t="str">
            <v>-</v>
          </cell>
          <cell r="AZ177" t="str">
            <v>-</v>
          </cell>
          <cell r="BA177" t="str">
            <v>-</v>
          </cell>
          <cell r="BB177" t="str">
            <v>-</v>
          </cell>
          <cell r="BC177" t="str">
            <v>-</v>
          </cell>
        </row>
        <row r="178">
          <cell r="A178" t="str">
            <v>22-8</v>
          </cell>
          <cell r="B178">
            <v>22</v>
          </cell>
          <cell r="C178" t="str">
            <v>景観</v>
          </cell>
          <cell r="D178">
            <v>8</v>
          </cell>
          <cell r="E178" t="str">
            <v>-</v>
          </cell>
          <cell r="L178" t="str">
            <v>-</v>
          </cell>
          <cell r="M178" t="str">
            <v>-</v>
          </cell>
          <cell r="N178" t="str">
            <v>-</v>
          </cell>
          <cell r="O178" t="str">
            <v>-</v>
          </cell>
          <cell r="V178" t="str">
            <v>-</v>
          </cell>
          <cell r="W178" t="str">
            <v>-</v>
          </cell>
          <cell r="X178" t="str">
            <v>-</v>
          </cell>
          <cell r="Y178" t="str">
            <v>-</v>
          </cell>
          <cell r="AF178" t="str">
            <v>-</v>
          </cell>
          <cell r="AG178" t="str">
            <v>-</v>
          </cell>
          <cell r="AH178" t="str">
            <v>-</v>
          </cell>
          <cell r="AI178" t="str">
            <v>-</v>
          </cell>
          <cell r="AP178" t="str">
            <v>-</v>
          </cell>
          <cell r="AQ178" t="str">
            <v>-</v>
          </cell>
          <cell r="AR178" t="str">
            <v>-</v>
          </cell>
          <cell r="AS178" t="str">
            <v>-</v>
          </cell>
          <cell r="AZ178" t="str">
            <v>-</v>
          </cell>
          <cell r="BA178" t="str">
            <v>-</v>
          </cell>
          <cell r="BB178" t="str">
            <v>-</v>
          </cell>
          <cell r="BC178" t="str">
            <v>-</v>
          </cell>
        </row>
        <row r="179">
          <cell r="A179" t="str">
            <v>23-1</v>
          </cell>
          <cell r="B179">
            <v>23</v>
          </cell>
          <cell r="C179" t="str">
            <v>建築物</v>
          </cell>
          <cell r="D179">
            <v>1</v>
          </cell>
          <cell r="E179" t="str">
            <v>新しく建てられた建築物は，バリアフリーや環境に配慮されている。</v>
          </cell>
          <cell r="F179">
            <v>88</v>
          </cell>
          <cell r="G179">
            <v>244</v>
          </cell>
          <cell r="H179">
            <v>177</v>
          </cell>
          <cell r="I179">
            <v>39</v>
          </cell>
          <cell r="J179">
            <v>18</v>
          </cell>
          <cell r="K179">
            <v>22</v>
          </cell>
          <cell r="L179">
            <v>588</v>
          </cell>
          <cell r="M179">
            <v>566</v>
          </cell>
          <cell r="N179">
            <v>0.60954063604240283</v>
          </cell>
          <cell r="O179" t="str">
            <v>b</v>
          </cell>
          <cell r="V179" t="str">
            <v>-</v>
          </cell>
          <cell r="W179" t="str">
            <v>-</v>
          </cell>
          <cell r="X179" t="str">
            <v>-</v>
          </cell>
          <cell r="Y179" t="str">
            <v>-</v>
          </cell>
          <cell r="AF179" t="str">
            <v>-</v>
          </cell>
          <cell r="AG179" t="str">
            <v>-</v>
          </cell>
          <cell r="AH179" t="str">
            <v>-</v>
          </cell>
          <cell r="AI179" t="str">
            <v>-</v>
          </cell>
          <cell r="AP179" t="str">
            <v>-</v>
          </cell>
          <cell r="AQ179" t="str">
            <v>-</v>
          </cell>
          <cell r="AR179" t="str">
            <v>-</v>
          </cell>
          <cell r="AS179" t="str">
            <v>-</v>
          </cell>
          <cell r="AZ179" t="str">
            <v>-</v>
          </cell>
          <cell r="BA179" t="str">
            <v>-</v>
          </cell>
          <cell r="BB179" t="str">
            <v>-</v>
          </cell>
          <cell r="BC179" t="str">
            <v>-</v>
          </cell>
        </row>
        <row r="180">
          <cell r="A180" t="str">
            <v>23-2</v>
          </cell>
          <cell r="B180">
            <v>23</v>
          </cell>
          <cell r="C180" t="str">
            <v>建築物</v>
          </cell>
          <cell r="D180">
            <v>2</v>
          </cell>
          <cell r="E180" t="str">
            <v>建築物が健全で安全な状態で活用されている。</v>
          </cell>
          <cell r="F180">
            <v>63</v>
          </cell>
          <cell r="G180">
            <v>190</v>
          </cell>
          <cell r="H180">
            <v>236</v>
          </cell>
          <cell r="I180">
            <v>55</v>
          </cell>
          <cell r="J180">
            <v>18</v>
          </cell>
          <cell r="K180">
            <v>26</v>
          </cell>
          <cell r="L180">
            <v>588</v>
          </cell>
          <cell r="M180">
            <v>562</v>
          </cell>
          <cell r="N180">
            <v>0.40035587188612098</v>
          </cell>
          <cell r="O180" t="str">
            <v>b</v>
          </cell>
          <cell r="V180" t="str">
            <v>-</v>
          </cell>
          <cell r="W180" t="str">
            <v>-</v>
          </cell>
          <cell r="X180" t="str">
            <v>-</v>
          </cell>
          <cell r="Y180" t="str">
            <v>-</v>
          </cell>
          <cell r="AF180" t="str">
            <v>-</v>
          </cell>
          <cell r="AG180" t="str">
            <v>-</v>
          </cell>
          <cell r="AH180" t="str">
            <v>-</v>
          </cell>
          <cell r="AI180" t="str">
            <v>-</v>
          </cell>
          <cell r="AP180" t="str">
            <v>-</v>
          </cell>
          <cell r="AQ180" t="str">
            <v>-</v>
          </cell>
          <cell r="AR180" t="str">
            <v>-</v>
          </cell>
          <cell r="AS180" t="str">
            <v>-</v>
          </cell>
          <cell r="AZ180" t="str">
            <v>-</v>
          </cell>
          <cell r="BA180" t="str">
            <v>-</v>
          </cell>
          <cell r="BB180" t="str">
            <v>-</v>
          </cell>
          <cell r="BC180" t="str">
            <v>-</v>
          </cell>
        </row>
        <row r="181">
          <cell r="A181" t="str">
            <v>23-3</v>
          </cell>
          <cell r="B181">
            <v>23</v>
          </cell>
          <cell r="C181" t="str">
            <v>建築物</v>
          </cell>
          <cell r="D181">
            <v>3</v>
          </cell>
          <cell r="E181" t="str">
            <v>京都の魅力ともなる細い道は、その風情を生かしつつ、地震や火災で被害が広がらないよう改善されている。</v>
          </cell>
          <cell r="F181">
            <v>30</v>
          </cell>
          <cell r="G181">
            <v>117</v>
          </cell>
          <cell r="H181">
            <v>247</v>
          </cell>
          <cell r="I181">
            <v>113</v>
          </cell>
          <cell r="J181">
            <v>55</v>
          </cell>
          <cell r="K181">
            <v>33</v>
          </cell>
          <cell r="L181">
            <v>595</v>
          </cell>
          <cell r="M181">
            <v>562</v>
          </cell>
          <cell r="N181">
            <v>-8.1850533807829182E-2</v>
          </cell>
          <cell r="O181" t="str">
            <v>c</v>
          </cell>
          <cell r="V181" t="str">
            <v>-</v>
          </cell>
          <cell r="W181" t="str">
            <v>-</v>
          </cell>
          <cell r="X181" t="str">
            <v>-</v>
          </cell>
          <cell r="Y181" t="str">
            <v>-</v>
          </cell>
          <cell r="AF181" t="str">
            <v>-</v>
          </cell>
          <cell r="AG181" t="str">
            <v>-</v>
          </cell>
          <cell r="AH181" t="str">
            <v>-</v>
          </cell>
          <cell r="AI181" t="str">
            <v>-</v>
          </cell>
          <cell r="AP181" t="str">
            <v>-</v>
          </cell>
          <cell r="AQ181" t="str">
            <v>-</v>
          </cell>
          <cell r="AR181" t="str">
            <v>-</v>
          </cell>
          <cell r="AS181" t="str">
            <v>-</v>
          </cell>
          <cell r="AZ181" t="str">
            <v>-</v>
          </cell>
          <cell r="BA181" t="str">
            <v>-</v>
          </cell>
          <cell r="BB181" t="str">
            <v>-</v>
          </cell>
          <cell r="BC181" t="str">
            <v>-</v>
          </cell>
        </row>
        <row r="182">
          <cell r="A182" t="str">
            <v>23-4</v>
          </cell>
          <cell r="B182">
            <v>23</v>
          </cell>
          <cell r="C182" t="str">
            <v>建築物</v>
          </cell>
          <cell r="D182">
            <v>4</v>
          </cell>
          <cell r="E182" t="str">
            <v>-</v>
          </cell>
          <cell r="L182" t="str">
            <v>-</v>
          </cell>
          <cell r="M182" t="str">
            <v>-</v>
          </cell>
          <cell r="N182" t="str">
            <v>-</v>
          </cell>
          <cell r="O182" t="str">
            <v>-</v>
          </cell>
          <cell r="V182" t="str">
            <v>-</v>
          </cell>
          <cell r="W182" t="str">
            <v>-</v>
          </cell>
          <cell r="X182" t="str">
            <v>-</v>
          </cell>
          <cell r="Y182" t="str">
            <v>-</v>
          </cell>
          <cell r="AF182" t="str">
            <v>-</v>
          </cell>
          <cell r="AG182" t="str">
            <v>-</v>
          </cell>
          <cell r="AH182" t="str">
            <v>-</v>
          </cell>
          <cell r="AI182" t="str">
            <v>-</v>
          </cell>
          <cell r="AP182" t="str">
            <v>-</v>
          </cell>
          <cell r="AQ182" t="str">
            <v>-</v>
          </cell>
          <cell r="AR182" t="str">
            <v>-</v>
          </cell>
          <cell r="AS182" t="str">
            <v>-</v>
          </cell>
          <cell r="AZ182" t="str">
            <v>-</v>
          </cell>
          <cell r="BA182" t="str">
            <v>-</v>
          </cell>
          <cell r="BB182" t="str">
            <v>-</v>
          </cell>
          <cell r="BC182" t="str">
            <v>-</v>
          </cell>
        </row>
        <row r="183">
          <cell r="A183" t="str">
            <v>23-5</v>
          </cell>
          <cell r="B183">
            <v>23</v>
          </cell>
          <cell r="C183" t="str">
            <v>建築物</v>
          </cell>
          <cell r="D183">
            <v>5</v>
          </cell>
          <cell r="E183" t="str">
            <v>-</v>
          </cell>
          <cell r="L183" t="str">
            <v>-</v>
          </cell>
          <cell r="M183" t="str">
            <v>-</v>
          </cell>
          <cell r="N183" t="str">
            <v>-</v>
          </cell>
          <cell r="O183" t="str">
            <v>-</v>
          </cell>
          <cell r="V183" t="str">
            <v>-</v>
          </cell>
          <cell r="W183" t="str">
            <v>-</v>
          </cell>
          <cell r="X183" t="str">
            <v>-</v>
          </cell>
          <cell r="Y183" t="str">
            <v>-</v>
          </cell>
          <cell r="AF183" t="str">
            <v>-</v>
          </cell>
          <cell r="AG183" t="str">
            <v>-</v>
          </cell>
          <cell r="AH183" t="str">
            <v>-</v>
          </cell>
          <cell r="AI183" t="str">
            <v>-</v>
          </cell>
          <cell r="AP183" t="str">
            <v>-</v>
          </cell>
          <cell r="AQ183" t="str">
            <v>-</v>
          </cell>
          <cell r="AR183" t="str">
            <v>-</v>
          </cell>
          <cell r="AS183" t="str">
            <v>-</v>
          </cell>
          <cell r="AZ183" t="str">
            <v>-</v>
          </cell>
          <cell r="BA183" t="str">
            <v>-</v>
          </cell>
          <cell r="BB183" t="str">
            <v>-</v>
          </cell>
          <cell r="BC183" t="str">
            <v>-</v>
          </cell>
        </row>
        <row r="184">
          <cell r="A184" t="str">
            <v>23-6</v>
          </cell>
          <cell r="B184">
            <v>23</v>
          </cell>
          <cell r="C184" t="str">
            <v>建築物</v>
          </cell>
          <cell r="D184">
            <v>6</v>
          </cell>
          <cell r="E184" t="str">
            <v>-</v>
          </cell>
          <cell r="L184" t="str">
            <v>-</v>
          </cell>
          <cell r="M184" t="str">
            <v>-</v>
          </cell>
          <cell r="N184" t="str">
            <v>-</v>
          </cell>
          <cell r="O184" t="str">
            <v>-</v>
          </cell>
          <cell r="V184" t="str">
            <v>-</v>
          </cell>
          <cell r="W184" t="str">
            <v>-</v>
          </cell>
          <cell r="X184" t="str">
            <v>-</v>
          </cell>
          <cell r="Y184" t="str">
            <v>-</v>
          </cell>
          <cell r="AF184" t="str">
            <v>-</v>
          </cell>
          <cell r="AG184" t="str">
            <v>-</v>
          </cell>
          <cell r="AH184" t="str">
            <v>-</v>
          </cell>
          <cell r="AI184" t="str">
            <v>-</v>
          </cell>
          <cell r="AP184" t="str">
            <v>-</v>
          </cell>
          <cell r="AQ184" t="str">
            <v>-</v>
          </cell>
          <cell r="AR184" t="str">
            <v>-</v>
          </cell>
          <cell r="AS184" t="str">
            <v>-</v>
          </cell>
          <cell r="AZ184" t="str">
            <v>-</v>
          </cell>
          <cell r="BA184" t="str">
            <v>-</v>
          </cell>
          <cell r="BB184" t="str">
            <v>-</v>
          </cell>
          <cell r="BC184" t="str">
            <v>-</v>
          </cell>
        </row>
        <row r="185">
          <cell r="A185" t="str">
            <v>23-7</v>
          </cell>
          <cell r="B185">
            <v>23</v>
          </cell>
          <cell r="C185" t="str">
            <v>建築物</v>
          </cell>
          <cell r="D185">
            <v>7</v>
          </cell>
          <cell r="E185" t="str">
            <v>-</v>
          </cell>
          <cell r="L185" t="str">
            <v>-</v>
          </cell>
          <cell r="M185" t="str">
            <v>-</v>
          </cell>
          <cell r="N185" t="str">
            <v>-</v>
          </cell>
          <cell r="O185" t="str">
            <v>-</v>
          </cell>
          <cell r="V185" t="str">
            <v>-</v>
          </cell>
          <cell r="W185" t="str">
            <v>-</v>
          </cell>
          <cell r="X185" t="str">
            <v>-</v>
          </cell>
          <cell r="Y185" t="str">
            <v>-</v>
          </cell>
          <cell r="AF185" t="str">
            <v>-</v>
          </cell>
          <cell r="AG185" t="str">
            <v>-</v>
          </cell>
          <cell r="AH185" t="str">
            <v>-</v>
          </cell>
          <cell r="AI185" t="str">
            <v>-</v>
          </cell>
          <cell r="AP185" t="str">
            <v>-</v>
          </cell>
          <cell r="AQ185" t="str">
            <v>-</v>
          </cell>
          <cell r="AR185" t="str">
            <v>-</v>
          </cell>
          <cell r="AS185" t="str">
            <v>-</v>
          </cell>
          <cell r="AZ185" t="str">
            <v>-</v>
          </cell>
          <cell r="BA185" t="str">
            <v>-</v>
          </cell>
          <cell r="BB185" t="str">
            <v>-</v>
          </cell>
          <cell r="BC185" t="str">
            <v>-</v>
          </cell>
        </row>
        <row r="186">
          <cell r="A186" t="str">
            <v>23-8</v>
          </cell>
          <cell r="B186">
            <v>23</v>
          </cell>
          <cell r="C186" t="str">
            <v>建築物</v>
          </cell>
          <cell r="D186">
            <v>8</v>
          </cell>
          <cell r="E186" t="str">
            <v>-</v>
          </cell>
          <cell r="L186" t="str">
            <v>-</v>
          </cell>
          <cell r="M186" t="str">
            <v>-</v>
          </cell>
          <cell r="N186" t="str">
            <v>-</v>
          </cell>
          <cell r="O186" t="str">
            <v>-</v>
          </cell>
          <cell r="V186" t="str">
            <v>-</v>
          </cell>
          <cell r="W186" t="str">
            <v>-</v>
          </cell>
          <cell r="X186" t="str">
            <v>-</v>
          </cell>
          <cell r="Y186" t="str">
            <v>-</v>
          </cell>
          <cell r="AF186" t="str">
            <v>-</v>
          </cell>
          <cell r="AG186" t="str">
            <v>-</v>
          </cell>
          <cell r="AH186" t="str">
            <v>-</v>
          </cell>
          <cell r="AI186" t="str">
            <v>-</v>
          </cell>
          <cell r="AP186" t="str">
            <v>-</v>
          </cell>
          <cell r="AQ186" t="str">
            <v>-</v>
          </cell>
          <cell r="AR186" t="str">
            <v>-</v>
          </cell>
          <cell r="AS186" t="str">
            <v>-</v>
          </cell>
          <cell r="AZ186" t="str">
            <v>-</v>
          </cell>
          <cell r="BA186" t="str">
            <v>-</v>
          </cell>
          <cell r="BB186" t="str">
            <v>-</v>
          </cell>
          <cell r="BC186" t="str">
            <v>-</v>
          </cell>
        </row>
        <row r="187">
          <cell r="A187" t="str">
            <v>24-1</v>
          </cell>
          <cell r="B187">
            <v>24</v>
          </cell>
          <cell r="C187" t="str">
            <v>住宅</v>
          </cell>
          <cell r="D187">
            <v>1</v>
          </cell>
          <cell r="E187" t="str">
            <v>日々の生活の中で、地域とのつながりや環境・景観に配慮されたすまいの工夫と知恵が大切にされている。</v>
          </cell>
          <cell r="F187">
            <v>35</v>
          </cell>
          <cell r="G187">
            <v>152</v>
          </cell>
          <cell r="H187">
            <v>239</v>
          </cell>
          <cell r="I187">
            <v>89</v>
          </cell>
          <cell r="J187">
            <v>45</v>
          </cell>
          <cell r="K187">
            <v>35</v>
          </cell>
          <cell r="L187">
            <v>595</v>
          </cell>
          <cell r="M187">
            <v>560</v>
          </cell>
          <cell r="N187">
            <v>7.678571428571429E-2</v>
          </cell>
          <cell r="O187" t="str">
            <v>c</v>
          </cell>
          <cell r="V187" t="str">
            <v>-</v>
          </cell>
          <cell r="W187" t="str">
            <v>-</v>
          </cell>
          <cell r="X187" t="str">
            <v>-</v>
          </cell>
          <cell r="Y187" t="str">
            <v>-</v>
          </cell>
          <cell r="AF187" t="str">
            <v>-</v>
          </cell>
          <cell r="AG187" t="str">
            <v>-</v>
          </cell>
          <cell r="AH187" t="str">
            <v>-</v>
          </cell>
          <cell r="AI187" t="str">
            <v>-</v>
          </cell>
          <cell r="AP187" t="str">
            <v>-</v>
          </cell>
          <cell r="AQ187" t="str">
            <v>-</v>
          </cell>
          <cell r="AR187" t="str">
            <v>-</v>
          </cell>
          <cell r="AS187" t="str">
            <v>-</v>
          </cell>
          <cell r="AZ187" t="str">
            <v>-</v>
          </cell>
          <cell r="BA187" t="str">
            <v>-</v>
          </cell>
          <cell r="BB187" t="str">
            <v>-</v>
          </cell>
          <cell r="BC187" t="str">
            <v>-</v>
          </cell>
        </row>
        <row r="188">
          <cell r="A188" t="str">
            <v>24-2</v>
          </cell>
          <cell r="B188">
            <v>24</v>
          </cell>
          <cell r="C188" t="str">
            <v>住宅</v>
          </cell>
          <cell r="D188">
            <v>2</v>
          </cell>
          <cell r="E188" t="str">
            <v>幅広い世代の人々が安心・安全で快適に暮らし、京都に住み続けたいと思っている。</v>
          </cell>
          <cell r="F188">
            <v>147</v>
          </cell>
          <cell r="G188">
            <v>238</v>
          </cell>
          <cell r="H188">
            <v>132</v>
          </cell>
          <cell r="I188">
            <v>40</v>
          </cell>
          <cell r="J188">
            <v>18</v>
          </cell>
          <cell r="K188">
            <v>13</v>
          </cell>
          <cell r="L188">
            <v>588</v>
          </cell>
          <cell r="M188">
            <v>575</v>
          </cell>
          <cell r="N188">
            <v>0.79304347826086952</v>
          </cell>
          <cell r="O188" t="str">
            <v>b</v>
          </cell>
          <cell r="V188" t="str">
            <v>-</v>
          </cell>
          <cell r="W188" t="str">
            <v>-</v>
          </cell>
          <cell r="X188" t="str">
            <v>-</v>
          </cell>
          <cell r="Y188" t="str">
            <v>-</v>
          </cell>
          <cell r="AF188" t="str">
            <v>-</v>
          </cell>
          <cell r="AG188" t="str">
            <v>-</v>
          </cell>
          <cell r="AH188" t="str">
            <v>-</v>
          </cell>
          <cell r="AI188" t="str">
            <v>-</v>
          </cell>
          <cell r="AP188" t="str">
            <v>-</v>
          </cell>
          <cell r="AQ188" t="str">
            <v>-</v>
          </cell>
          <cell r="AR188" t="str">
            <v>-</v>
          </cell>
          <cell r="AS188" t="str">
            <v>-</v>
          </cell>
          <cell r="AZ188" t="str">
            <v>-</v>
          </cell>
          <cell r="BA188" t="str">
            <v>-</v>
          </cell>
          <cell r="BB188" t="str">
            <v>-</v>
          </cell>
          <cell r="BC188" t="str">
            <v>-</v>
          </cell>
        </row>
        <row r="189">
          <cell r="A189" t="str">
            <v>24-3</v>
          </cell>
          <cell r="B189">
            <v>24</v>
          </cell>
          <cell r="C189" t="str">
            <v>住宅</v>
          </cell>
          <cell r="D189">
            <v>3</v>
          </cell>
          <cell r="E189" t="str">
            <v>適切にリフォーム・リノベーションされ、長く使える良質な中古住宅が増え、活用が進んでいる。</v>
          </cell>
          <cell r="F189">
            <v>34</v>
          </cell>
          <cell r="G189">
            <v>181</v>
          </cell>
          <cell r="H189">
            <v>199</v>
          </cell>
          <cell r="I189">
            <v>95</v>
          </cell>
          <cell r="J189">
            <v>50</v>
          </cell>
          <cell r="K189">
            <v>36</v>
          </cell>
          <cell r="L189">
            <v>595</v>
          </cell>
          <cell r="M189">
            <v>559</v>
          </cell>
          <cell r="N189">
            <v>9.6601073345259386E-2</v>
          </cell>
          <cell r="O189" t="str">
            <v>c</v>
          </cell>
          <cell r="V189" t="str">
            <v>-</v>
          </cell>
          <cell r="W189" t="str">
            <v>-</v>
          </cell>
          <cell r="X189" t="str">
            <v>-</v>
          </cell>
          <cell r="Y189" t="str">
            <v>-</v>
          </cell>
          <cell r="AF189" t="str">
            <v>-</v>
          </cell>
          <cell r="AG189" t="str">
            <v>-</v>
          </cell>
          <cell r="AH189" t="str">
            <v>-</v>
          </cell>
          <cell r="AI189" t="str">
            <v>-</v>
          </cell>
          <cell r="AP189" t="str">
            <v>-</v>
          </cell>
          <cell r="AQ189" t="str">
            <v>-</v>
          </cell>
          <cell r="AR189" t="str">
            <v>-</v>
          </cell>
          <cell r="AS189" t="str">
            <v>-</v>
          </cell>
          <cell r="AZ189" t="str">
            <v>-</v>
          </cell>
          <cell r="BA189" t="str">
            <v>-</v>
          </cell>
          <cell r="BB189" t="str">
            <v>-</v>
          </cell>
          <cell r="BC189" t="str">
            <v>-</v>
          </cell>
        </row>
        <row r="190">
          <cell r="A190" t="str">
            <v>24-4</v>
          </cell>
          <cell r="B190">
            <v>24</v>
          </cell>
          <cell r="C190" t="str">
            <v>住宅</v>
          </cell>
          <cell r="D190">
            <v>4</v>
          </cell>
          <cell r="E190" t="str">
            <v>高齢者向け住宅など、様々なニーズに応じた住宅の選択肢が広がり、すまいに困っている人が少ない。</v>
          </cell>
          <cell r="F190">
            <v>21</v>
          </cell>
          <cell r="G190">
            <v>93</v>
          </cell>
          <cell r="H190">
            <v>267</v>
          </cell>
          <cell r="I190">
            <v>131</v>
          </cell>
          <cell r="J190">
            <v>52</v>
          </cell>
          <cell r="K190">
            <v>24</v>
          </cell>
          <cell r="L190">
            <v>588</v>
          </cell>
          <cell r="M190">
            <v>564</v>
          </cell>
          <cell r="N190">
            <v>-0.1773049645390071</v>
          </cell>
          <cell r="O190" t="str">
            <v>c</v>
          </cell>
          <cell r="V190" t="str">
            <v>-</v>
          </cell>
          <cell r="W190" t="str">
            <v>-</v>
          </cell>
          <cell r="X190" t="str">
            <v>-</v>
          </cell>
          <cell r="Y190" t="str">
            <v>-</v>
          </cell>
          <cell r="AF190" t="str">
            <v>-</v>
          </cell>
          <cell r="AG190" t="str">
            <v>-</v>
          </cell>
          <cell r="AH190" t="str">
            <v>-</v>
          </cell>
          <cell r="AI190" t="str">
            <v>-</v>
          </cell>
          <cell r="AP190" t="str">
            <v>-</v>
          </cell>
          <cell r="AQ190" t="str">
            <v>-</v>
          </cell>
          <cell r="AR190" t="str">
            <v>-</v>
          </cell>
          <cell r="AS190" t="str">
            <v>-</v>
          </cell>
          <cell r="AZ190" t="str">
            <v>-</v>
          </cell>
          <cell r="BA190" t="str">
            <v>-</v>
          </cell>
          <cell r="BB190" t="str">
            <v>-</v>
          </cell>
          <cell r="BC190" t="str">
            <v>-</v>
          </cell>
        </row>
        <row r="191">
          <cell r="A191" t="str">
            <v>24-5</v>
          </cell>
          <cell r="B191">
            <v>24</v>
          </cell>
          <cell r="C191" t="str">
            <v>住宅</v>
          </cell>
          <cell r="D191">
            <v>5</v>
          </cell>
          <cell r="E191" t="str">
            <v>-</v>
          </cell>
          <cell r="L191" t="str">
            <v>-</v>
          </cell>
          <cell r="M191" t="str">
            <v>-</v>
          </cell>
          <cell r="N191" t="str">
            <v>-</v>
          </cell>
          <cell r="O191" t="str">
            <v>-</v>
          </cell>
          <cell r="V191" t="str">
            <v>-</v>
          </cell>
          <cell r="W191" t="str">
            <v>-</v>
          </cell>
          <cell r="X191" t="str">
            <v>-</v>
          </cell>
          <cell r="Y191" t="str">
            <v>-</v>
          </cell>
          <cell r="AF191" t="str">
            <v>-</v>
          </cell>
          <cell r="AG191" t="str">
            <v>-</v>
          </cell>
          <cell r="AH191" t="str">
            <v>-</v>
          </cell>
          <cell r="AI191" t="str">
            <v>-</v>
          </cell>
          <cell r="AP191" t="str">
            <v>-</v>
          </cell>
          <cell r="AQ191" t="str">
            <v>-</v>
          </cell>
          <cell r="AR191" t="str">
            <v>-</v>
          </cell>
          <cell r="AS191" t="str">
            <v>-</v>
          </cell>
          <cell r="AZ191" t="str">
            <v>-</v>
          </cell>
          <cell r="BA191" t="str">
            <v>-</v>
          </cell>
          <cell r="BB191" t="str">
            <v>-</v>
          </cell>
          <cell r="BC191" t="str">
            <v>-</v>
          </cell>
        </row>
        <row r="192">
          <cell r="A192" t="str">
            <v>24-6</v>
          </cell>
          <cell r="B192">
            <v>24</v>
          </cell>
          <cell r="C192" t="str">
            <v>住宅</v>
          </cell>
          <cell r="D192">
            <v>6</v>
          </cell>
          <cell r="E192" t="str">
            <v>-</v>
          </cell>
          <cell r="L192" t="str">
            <v>-</v>
          </cell>
          <cell r="M192" t="str">
            <v>-</v>
          </cell>
          <cell r="N192" t="str">
            <v>-</v>
          </cell>
          <cell r="O192" t="str">
            <v>-</v>
          </cell>
          <cell r="V192" t="str">
            <v>-</v>
          </cell>
          <cell r="W192" t="str">
            <v>-</v>
          </cell>
          <cell r="X192" t="str">
            <v>-</v>
          </cell>
          <cell r="Y192" t="str">
            <v>-</v>
          </cell>
          <cell r="AF192" t="str">
            <v>-</v>
          </cell>
          <cell r="AG192" t="str">
            <v>-</v>
          </cell>
          <cell r="AH192" t="str">
            <v>-</v>
          </cell>
          <cell r="AI192" t="str">
            <v>-</v>
          </cell>
          <cell r="AP192" t="str">
            <v>-</v>
          </cell>
          <cell r="AQ192" t="str">
            <v>-</v>
          </cell>
          <cell r="AR192" t="str">
            <v>-</v>
          </cell>
          <cell r="AS192" t="str">
            <v>-</v>
          </cell>
          <cell r="AZ192" t="str">
            <v>-</v>
          </cell>
          <cell r="BA192" t="str">
            <v>-</v>
          </cell>
          <cell r="BB192" t="str">
            <v>-</v>
          </cell>
          <cell r="BC192" t="str">
            <v>-</v>
          </cell>
        </row>
        <row r="193">
          <cell r="A193" t="str">
            <v>24-7</v>
          </cell>
          <cell r="B193">
            <v>24</v>
          </cell>
          <cell r="C193" t="str">
            <v>住宅</v>
          </cell>
          <cell r="D193">
            <v>7</v>
          </cell>
          <cell r="E193" t="str">
            <v>-</v>
          </cell>
          <cell r="L193" t="str">
            <v>-</v>
          </cell>
          <cell r="M193" t="str">
            <v>-</v>
          </cell>
          <cell r="N193" t="str">
            <v>-</v>
          </cell>
          <cell r="O193" t="str">
            <v>-</v>
          </cell>
          <cell r="V193" t="str">
            <v>-</v>
          </cell>
          <cell r="W193" t="str">
            <v>-</v>
          </cell>
          <cell r="X193" t="str">
            <v>-</v>
          </cell>
          <cell r="Y193" t="str">
            <v>-</v>
          </cell>
          <cell r="AF193" t="str">
            <v>-</v>
          </cell>
          <cell r="AG193" t="str">
            <v>-</v>
          </cell>
          <cell r="AH193" t="str">
            <v>-</v>
          </cell>
          <cell r="AI193" t="str">
            <v>-</v>
          </cell>
          <cell r="AP193" t="str">
            <v>-</v>
          </cell>
          <cell r="AQ193" t="str">
            <v>-</v>
          </cell>
          <cell r="AR193" t="str">
            <v>-</v>
          </cell>
          <cell r="AS193" t="str">
            <v>-</v>
          </cell>
          <cell r="AZ193" t="str">
            <v>-</v>
          </cell>
          <cell r="BA193" t="str">
            <v>-</v>
          </cell>
          <cell r="BB193" t="str">
            <v>-</v>
          </cell>
          <cell r="BC193" t="str">
            <v>-</v>
          </cell>
        </row>
        <row r="194">
          <cell r="A194" t="str">
            <v>24-8</v>
          </cell>
          <cell r="B194">
            <v>24</v>
          </cell>
          <cell r="C194" t="str">
            <v>住宅</v>
          </cell>
          <cell r="D194">
            <v>8</v>
          </cell>
          <cell r="E194" t="str">
            <v>-</v>
          </cell>
          <cell r="L194" t="str">
            <v>-</v>
          </cell>
          <cell r="M194" t="str">
            <v>-</v>
          </cell>
          <cell r="N194" t="str">
            <v>-</v>
          </cell>
          <cell r="O194" t="str">
            <v>-</v>
          </cell>
          <cell r="V194" t="str">
            <v>-</v>
          </cell>
          <cell r="W194" t="str">
            <v>-</v>
          </cell>
          <cell r="X194" t="str">
            <v>-</v>
          </cell>
          <cell r="Y194" t="str">
            <v>-</v>
          </cell>
          <cell r="AF194" t="str">
            <v>-</v>
          </cell>
          <cell r="AG194" t="str">
            <v>-</v>
          </cell>
          <cell r="AH194" t="str">
            <v>-</v>
          </cell>
          <cell r="AI194" t="str">
            <v>-</v>
          </cell>
          <cell r="AP194" t="str">
            <v>-</v>
          </cell>
          <cell r="AQ194" t="str">
            <v>-</v>
          </cell>
          <cell r="AR194" t="str">
            <v>-</v>
          </cell>
          <cell r="AS194" t="str">
            <v>-</v>
          </cell>
          <cell r="AZ194" t="str">
            <v>-</v>
          </cell>
          <cell r="BA194" t="str">
            <v>-</v>
          </cell>
          <cell r="BB194" t="str">
            <v>-</v>
          </cell>
          <cell r="BC194" t="str">
            <v>-</v>
          </cell>
        </row>
        <row r="195">
          <cell r="A195" t="str">
            <v>25-1</v>
          </cell>
          <cell r="B195">
            <v>25</v>
          </cell>
          <cell r="C195" t="str">
            <v>道と公園・緑</v>
          </cell>
          <cell r="D195">
            <v>1</v>
          </cell>
          <cell r="E195" t="str">
            <v>災害時も安心・安全に通行できる道路網が整備されている。</v>
          </cell>
          <cell r="F195">
            <v>32</v>
          </cell>
          <cell r="G195">
            <v>132</v>
          </cell>
          <cell r="H195">
            <v>235</v>
          </cell>
          <cell r="I195">
            <v>117</v>
          </cell>
          <cell r="J195">
            <v>54</v>
          </cell>
          <cell r="K195">
            <v>25</v>
          </cell>
          <cell r="L195">
            <v>595</v>
          </cell>
          <cell r="M195">
            <v>570</v>
          </cell>
          <cell r="N195">
            <v>-5.0877192982456139E-2</v>
          </cell>
          <cell r="O195" t="str">
            <v>c</v>
          </cell>
          <cell r="V195" t="str">
            <v>-</v>
          </cell>
          <cell r="W195" t="str">
            <v>-</v>
          </cell>
          <cell r="X195" t="str">
            <v>-</v>
          </cell>
          <cell r="Y195" t="str">
            <v>-</v>
          </cell>
          <cell r="AF195" t="str">
            <v>-</v>
          </cell>
          <cell r="AG195" t="str">
            <v>-</v>
          </cell>
          <cell r="AH195" t="str">
            <v>-</v>
          </cell>
          <cell r="AI195" t="str">
            <v>-</v>
          </cell>
          <cell r="AP195" t="str">
            <v>-</v>
          </cell>
          <cell r="AQ195" t="str">
            <v>-</v>
          </cell>
          <cell r="AR195" t="str">
            <v>-</v>
          </cell>
          <cell r="AS195" t="str">
            <v>-</v>
          </cell>
          <cell r="AZ195" t="str">
            <v>-</v>
          </cell>
          <cell r="BA195" t="str">
            <v>-</v>
          </cell>
          <cell r="BB195" t="str">
            <v>-</v>
          </cell>
          <cell r="BC195" t="str">
            <v>-</v>
          </cell>
        </row>
        <row r="196">
          <cell r="A196" t="str">
            <v>25-2</v>
          </cell>
          <cell r="B196">
            <v>25</v>
          </cell>
          <cell r="C196" t="str">
            <v>道と公園・緑</v>
          </cell>
          <cell r="D196">
            <v>2</v>
          </cell>
          <cell r="E196" t="str">
            <v>公園が、快適な都市環境の創出・向上のほか、地域活動や健康づくりなど、様々な用途で活用されている。</v>
          </cell>
          <cell r="F196">
            <v>53</v>
          </cell>
          <cell r="G196">
            <v>178</v>
          </cell>
          <cell r="H196">
            <v>179</v>
          </cell>
          <cell r="I196">
            <v>120</v>
          </cell>
          <cell r="J196">
            <v>43</v>
          </cell>
          <cell r="K196">
            <v>15</v>
          </cell>
          <cell r="L196">
            <v>588</v>
          </cell>
          <cell r="M196">
            <v>573</v>
          </cell>
          <cell r="N196">
            <v>0.13612565445026178</v>
          </cell>
          <cell r="O196" t="str">
            <v>c</v>
          </cell>
          <cell r="V196" t="str">
            <v>-</v>
          </cell>
          <cell r="W196" t="str">
            <v>-</v>
          </cell>
          <cell r="X196" t="str">
            <v>-</v>
          </cell>
          <cell r="Y196" t="str">
            <v>-</v>
          </cell>
          <cell r="AF196" t="str">
            <v>-</v>
          </cell>
          <cell r="AG196" t="str">
            <v>-</v>
          </cell>
          <cell r="AH196" t="str">
            <v>-</v>
          </cell>
          <cell r="AI196" t="str">
            <v>-</v>
          </cell>
          <cell r="AP196" t="str">
            <v>-</v>
          </cell>
          <cell r="AQ196" t="str">
            <v>-</v>
          </cell>
          <cell r="AR196" t="str">
            <v>-</v>
          </cell>
          <cell r="AS196" t="str">
            <v>-</v>
          </cell>
          <cell r="AZ196" t="str">
            <v>-</v>
          </cell>
          <cell r="BA196" t="str">
            <v>-</v>
          </cell>
          <cell r="BB196" t="str">
            <v>-</v>
          </cell>
          <cell r="BC196" t="str">
            <v>-</v>
          </cell>
        </row>
        <row r="197">
          <cell r="A197" t="str">
            <v>25-3</v>
          </cell>
          <cell r="B197">
            <v>25</v>
          </cell>
          <cell r="C197" t="str">
            <v>道と公園・緑</v>
          </cell>
          <cell r="D197">
            <v>3</v>
          </cell>
          <cell r="E197" t="str">
            <v>四季を感じさせ、まちのにぎわいに華を添えるような街路樹や公園が身近にある。</v>
          </cell>
          <cell r="F197">
            <v>112</v>
          </cell>
          <cell r="G197">
            <v>265</v>
          </cell>
          <cell r="H197">
            <v>105</v>
          </cell>
          <cell r="I197">
            <v>59</v>
          </cell>
          <cell r="J197">
            <v>39</v>
          </cell>
          <cell r="K197">
            <v>15</v>
          </cell>
          <cell r="L197">
            <v>595</v>
          </cell>
          <cell r="M197">
            <v>580</v>
          </cell>
          <cell r="N197">
            <v>0.60689655172413792</v>
          </cell>
          <cell r="O197" t="str">
            <v>b</v>
          </cell>
          <cell r="V197" t="str">
            <v>-</v>
          </cell>
          <cell r="W197" t="str">
            <v>-</v>
          </cell>
          <cell r="X197" t="str">
            <v>-</v>
          </cell>
          <cell r="Y197" t="str">
            <v>-</v>
          </cell>
          <cell r="AF197" t="str">
            <v>-</v>
          </cell>
          <cell r="AG197" t="str">
            <v>-</v>
          </cell>
          <cell r="AH197" t="str">
            <v>-</v>
          </cell>
          <cell r="AI197" t="str">
            <v>-</v>
          </cell>
          <cell r="AP197" t="str">
            <v>-</v>
          </cell>
          <cell r="AQ197" t="str">
            <v>-</v>
          </cell>
          <cell r="AR197" t="str">
            <v>-</v>
          </cell>
          <cell r="AS197" t="str">
            <v>-</v>
          </cell>
          <cell r="AZ197" t="str">
            <v>-</v>
          </cell>
          <cell r="BA197" t="str">
            <v>-</v>
          </cell>
          <cell r="BB197" t="str">
            <v>-</v>
          </cell>
          <cell r="BC197" t="str">
            <v>-</v>
          </cell>
        </row>
        <row r="198">
          <cell r="A198" t="str">
            <v>25-4</v>
          </cell>
          <cell r="B198">
            <v>25</v>
          </cell>
          <cell r="C198" t="str">
            <v>道と公園・緑</v>
          </cell>
          <cell r="D198">
            <v>4</v>
          </cell>
          <cell r="E198" t="str">
            <v>道路や公園などがバランスよく整備され、安心・安全で魅力と活気にあふれた市街地が増えている。</v>
          </cell>
          <cell r="F198">
            <v>42</v>
          </cell>
          <cell r="G198">
            <v>149</v>
          </cell>
          <cell r="H198">
            <v>200</v>
          </cell>
          <cell r="I198">
            <v>118</v>
          </cell>
          <cell r="J198">
            <v>64</v>
          </cell>
          <cell r="K198">
            <v>15</v>
          </cell>
          <cell r="L198">
            <v>588</v>
          </cell>
          <cell r="M198">
            <v>573</v>
          </cell>
          <cell r="N198">
            <v>-2.2687609075043629E-2</v>
          </cell>
          <cell r="O198" t="str">
            <v>c</v>
          </cell>
          <cell r="V198" t="str">
            <v>-</v>
          </cell>
          <cell r="W198" t="str">
            <v>-</v>
          </cell>
          <cell r="X198" t="str">
            <v>-</v>
          </cell>
          <cell r="Y198" t="str">
            <v>-</v>
          </cell>
          <cell r="AF198" t="str">
            <v>-</v>
          </cell>
          <cell r="AG198" t="str">
            <v>-</v>
          </cell>
          <cell r="AH198" t="str">
            <v>-</v>
          </cell>
          <cell r="AI198" t="str">
            <v>-</v>
          </cell>
          <cell r="AP198" t="str">
            <v>-</v>
          </cell>
          <cell r="AQ198" t="str">
            <v>-</v>
          </cell>
          <cell r="AR198" t="str">
            <v>-</v>
          </cell>
          <cell r="AS198" t="str">
            <v>-</v>
          </cell>
          <cell r="AZ198" t="str">
            <v>-</v>
          </cell>
          <cell r="BA198" t="str">
            <v>-</v>
          </cell>
          <cell r="BB198" t="str">
            <v>-</v>
          </cell>
          <cell r="BC198" t="str">
            <v>-</v>
          </cell>
        </row>
        <row r="199">
          <cell r="A199" t="str">
            <v>25-5</v>
          </cell>
          <cell r="B199">
            <v>25</v>
          </cell>
          <cell r="C199" t="str">
            <v>道と公園・緑</v>
          </cell>
          <cell r="D199">
            <v>5</v>
          </cell>
          <cell r="E199" t="str">
            <v>市内の道路や橋が安心安全な状態で管理されている。</v>
          </cell>
          <cell r="F199">
            <v>71</v>
          </cell>
          <cell r="G199">
            <v>217</v>
          </cell>
          <cell r="H199">
            <v>177</v>
          </cell>
          <cell r="I199">
            <v>65</v>
          </cell>
          <cell r="J199">
            <v>43</v>
          </cell>
          <cell r="K199">
            <v>22</v>
          </cell>
          <cell r="L199">
            <v>595</v>
          </cell>
          <cell r="M199">
            <v>573</v>
          </cell>
          <cell r="N199">
            <v>0.36300174520069806</v>
          </cell>
          <cell r="O199" t="str">
            <v>b</v>
          </cell>
          <cell r="V199" t="str">
            <v>-</v>
          </cell>
          <cell r="W199" t="str">
            <v>-</v>
          </cell>
          <cell r="X199" t="str">
            <v>-</v>
          </cell>
          <cell r="Y199" t="str">
            <v>-</v>
          </cell>
          <cell r="AF199" t="str">
            <v>-</v>
          </cell>
          <cell r="AG199" t="str">
            <v>-</v>
          </cell>
          <cell r="AH199" t="str">
            <v>-</v>
          </cell>
          <cell r="AI199" t="str">
            <v>-</v>
          </cell>
          <cell r="AP199" t="str">
            <v>-</v>
          </cell>
          <cell r="AQ199" t="str">
            <v>-</v>
          </cell>
          <cell r="AR199" t="str">
            <v>-</v>
          </cell>
          <cell r="AS199" t="str">
            <v>-</v>
          </cell>
          <cell r="AZ199" t="str">
            <v>-</v>
          </cell>
          <cell r="BA199" t="str">
            <v>-</v>
          </cell>
          <cell r="BB199" t="str">
            <v>-</v>
          </cell>
          <cell r="BC199" t="str">
            <v>-</v>
          </cell>
        </row>
        <row r="200">
          <cell r="A200" t="str">
            <v>25-6</v>
          </cell>
          <cell r="B200">
            <v>25</v>
          </cell>
          <cell r="C200" t="str">
            <v>道と公園・緑</v>
          </cell>
          <cell r="D200">
            <v>6</v>
          </cell>
          <cell r="E200" t="str">
            <v>-</v>
          </cell>
          <cell r="L200" t="str">
            <v>-</v>
          </cell>
          <cell r="M200" t="str">
            <v>-</v>
          </cell>
          <cell r="N200" t="str">
            <v>-</v>
          </cell>
          <cell r="O200" t="str">
            <v>-</v>
          </cell>
          <cell r="V200" t="str">
            <v>-</v>
          </cell>
          <cell r="W200" t="str">
            <v>-</v>
          </cell>
          <cell r="X200" t="str">
            <v>-</v>
          </cell>
          <cell r="Y200" t="str">
            <v>-</v>
          </cell>
          <cell r="AF200" t="str">
            <v>-</v>
          </cell>
          <cell r="AG200" t="str">
            <v>-</v>
          </cell>
          <cell r="AH200" t="str">
            <v>-</v>
          </cell>
          <cell r="AI200" t="str">
            <v>-</v>
          </cell>
          <cell r="AP200" t="str">
            <v>-</v>
          </cell>
          <cell r="AQ200" t="str">
            <v>-</v>
          </cell>
          <cell r="AR200" t="str">
            <v>-</v>
          </cell>
          <cell r="AS200" t="str">
            <v>-</v>
          </cell>
          <cell r="AZ200" t="str">
            <v>-</v>
          </cell>
          <cell r="BA200" t="str">
            <v>-</v>
          </cell>
          <cell r="BB200" t="str">
            <v>-</v>
          </cell>
          <cell r="BC200" t="str">
            <v>-</v>
          </cell>
        </row>
        <row r="201">
          <cell r="A201" t="str">
            <v>25-7</v>
          </cell>
          <cell r="B201">
            <v>25</v>
          </cell>
          <cell r="C201" t="str">
            <v>道と公園・緑</v>
          </cell>
          <cell r="D201">
            <v>7</v>
          </cell>
          <cell r="E201" t="str">
            <v>-</v>
          </cell>
          <cell r="L201" t="str">
            <v>-</v>
          </cell>
          <cell r="M201" t="str">
            <v>-</v>
          </cell>
          <cell r="N201" t="str">
            <v>-</v>
          </cell>
          <cell r="O201" t="str">
            <v>-</v>
          </cell>
          <cell r="V201" t="str">
            <v>-</v>
          </cell>
          <cell r="W201" t="str">
            <v>-</v>
          </cell>
          <cell r="X201" t="str">
            <v>-</v>
          </cell>
          <cell r="Y201" t="str">
            <v>-</v>
          </cell>
          <cell r="AF201" t="str">
            <v>-</v>
          </cell>
          <cell r="AG201" t="str">
            <v>-</v>
          </cell>
          <cell r="AH201" t="str">
            <v>-</v>
          </cell>
          <cell r="AI201" t="str">
            <v>-</v>
          </cell>
          <cell r="AP201" t="str">
            <v>-</v>
          </cell>
          <cell r="AQ201" t="str">
            <v>-</v>
          </cell>
          <cell r="AR201" t="str">
            <v>-</v>
          </cell>
          <cell r="AS201" t="str">
            <v>-</v>
          </cell>
          <cell r="AZ201" t="str">
            <v>-</v>
          </cell>
          <cell r="BA201" t="str">
            <v>-</v>
          </cell>
          <cell r="BB201" t="str">
            <v>-</v>
          </cell>
          <cell r="BC201" t="str">
            <v>-</v>
          </cell>
        </row>
        <row r="202">
          <cell r="A202" t="str">
            <v>25-8</v>
          </cell>
          <cell r="B202">
            <v>25</v>
          </cell>
          <cell r="C202" t="str">
            <v>道と公園・緑</v>
          </cell>
          <cell r="D202">
            <v>8</v>
          </cell>
          <cell r="E202" t="str">
            <v>-</v>
          </cell>
          <cell r="L202" t="str">
            <v>-</v>
          </cell>
          <cell r="M202" t="str">
            <v>-</v>
          </cell>
          <cell r="N202" t="str">
            <v>-</v>
          </cell>
          <cell r="O202" t="str">
            <v>-</v>
          </cell>
          <cell r="V202" t="str">
            <v>-</v>
          </cell>
          <cell r="W202" t="str">
            <v>-</v>
          </cell>
          <cell r="X202" t="str">
            <v>-</v>
          </cell>
          <cell r="Y202" t="str">
            <v>-</v>
          </cell>
          <cell r="AF202" t="str">
            <v>-</v>
          </cell>
          <cell r="AG202" t="str">
            <v>-</v>
          </cell>
          <cell r="AH202" t="str">
            <v>-</v>
          </cell>
          <cell r="AI202" t="str">
            <v>-</v>
          </cell>
          <cell r="AP202" t="str">
            <v>-</v>
          </cell>
          <cell r="AQ202" t="str">
            <v>-</v>
          </cell>
          <cell r="AR202" t="str">
            <v>-</v>
          </cell>
          <cell r="AS202" t="str">
            <v>-</v>
          </cell>
          <cell r="AZ202" t="str">
            <v>-</v>
          </cell>
          <cell r="BA202" t="str">
            <v>-</v>
          </cell>
          <cell r="BB202" t="str">
            <v>-</v>
          </cell>
          <cell r="BC202" t="str">
            <v>-</v>
          </cell>
        </row>
        <row r="203">
          <cell r="A203" t="str">
            <v>26-1</v>
          </cell>
          <cell r="B203">
            <v>26</v>
          </cell>
          <cell r="C203" t="str">
            <v>消防・救急</v>
          </cell>
          <cell r="D203">
            <v>1</v>
          </cell>
          <cell r="E203" t="str">
            <v>防火の取組が市民ぐるみで進み、火災の心配が少ないまちになっている。</v>
          </cell>
          <cell r="F203">
            <v>49</v>
          </cell>
          <cell r="G203">
            <v>147</v>
          </cell>
          <cell r="H203">
            <v>245</v>
          </cell>
          <cell r="I203">
            <v>91</v>
          </cell>
          <cell r="J203">
            <v>34</v>
          </cell>
          <cell r="K203">
            <v>22</v>
          </cell>
          <cell r="L203">
            <v>588</v>
          </cell>
          <cell r="M203">
            <v>566</v>
          </cell>
          <cell r="N203">
            <v>0.1519434628975265</v>
          </cell>
          <cell r="O203" t="str">
            <v>c</v>
          </cell>
          <cell r="V203" t="str">
            <v>-</v>
          </cell>
          <cell r="W203" t="str">
            <v>-</v>
          </cell>
          <cell r="X203" t="str">
            <v>-</v>
          </cell>
          <cell r="Y203" t="str">
            <v>-</v>
          </cell>
          <cell r="AF203" t="str">
            <v>-</v>
          </cell>
          <cell r="AG203" t="str">
            <v>-</v>
          </cell>
          <cell r="AH203" t="str">
            <v>-</v>
          </cell>
          <cell r="AI203" t="str">
            <v>-</v>
          </cell>
          <cell r="AP203" t="str">
            <v>-</v>
          </cell>
          <cell r="AQ203" t="str">
            <v>-</v>
          </cell>
          <cell r="AR203" t="str">
            <v>-</v>
          </cell>
          <cell r="AS203" t="str">
            <v>-</v>
          </cell>
          <cell r="AZ203" t="str">
            <v>-</v>
          </cell>
          <cell r="BA203" t="str">
            <v>-</v>
          </cell>
          <cell r="BB203" t="str">
            <v>-</v>
          </cell>
          <cell r="BC203" t="str">
            <v>-</v>
          </cell>
        </row>
        <row r="204">
          <cell r="A204" t="str">
            <v>26-2</v>
          </cell>
          <cell r="B204">
            <v>26</v>
          </cell>
          <cell r="C204" t="str">
            <v>消防・救急</v>
          </cell>
          <cell r="D204">
            <v>2</v>
          </cell>
          <cell r="E204" t="str">
            <v>文化財や京都らしい町並みを火災などから守る取組が市民ぐるみで行われている。</v>
          </cell>
          <cell r="F204">
            <v>53</v>
          </cell>
          <cell r="G204">
            <v>180</v>
          </cell>
          <cell r="H204">
            <v>229</v>
          </cell>
          <cell r="I204">
            <v>73</v>
          </cell>
          <cell r="J204">
            <v>28</v>
          </cell>
          <cell r="K204">
            <v>32</v>
          </cell>
          <cell r="L204">
            <v>595</v>
          </cell>
          <cell r="M204">
            <v>563</v>
          </cell>
          <cell r="N204">
            <v>0.27886323268206037</v>
          </cell>
          <cell r="O204" t="str">
            <v>c</v>
          </cell>
          <cell r="V204" t="str">
            <v>-</v>
          </cell>
          <cell r="W204" t="str">
            <v>-</v>
          </cell>
          <cell r="X204" t="str">
            <v>-</v>
          </cell>
          <cell r="Y204" t="str">
            <v>-</v>
          </cell>
          <cell r="AF204" t="str">
            <v>-</v>
          </cell>
          <cell r="AG204" t="str">
            <v>-</v>
          </cell>
          <cell r="AH204" t="str">
            <v>-</v>
          </cell>
          <cell r="AI204" t="str">
            <v>-</v>
          </cell>
          <cell r="AP204" t="str">
            <v>-</v>
          </cell>
          <cell r="AQ204" t="str">
            <v>-</v>
          </cell>
          <cell r="AR204" t="str">
            <v>-</v>
          </cell>
          <cell r="AS204" t="str">
            <v>-</v>
          </cell>
          <cell r="AZ204" t="str">
            <v>-</v>
          </cell>
          <cell r="BA204" t="str">
            <v>-</v>
          </cell>
          <cell r="BB204" t="str">
            <v>-</v>
          </cell>
          <cell r="BC204" t="str">
            <v>-</v>
          </cell>
        </row>
        <row r="205">
          <cell r="A205" t="str">
            <v>26-3</v>
          </cell>
          <cell r="B205">
            <v>26</v>
          </cell>
          <cell r="C205" t="str">
            <v>消防・救急</v>
          </cell>
          <cell r="D205">
            <v>3</v>
          </cell>
          <cell r="E205" t="str">
            <v>消防署は、様々な災害や事故などが発生した際に頼りになる。</v>
          </cell>
          <cell r="F205">
            <v>196</v>
          </cell>
          <cell r="G205">
            <v>267</v>
          </cell>
          <cell r="H205">
            <v>89</v>
          </cell>
          <cell r="I205">
            <v>17</v>
          </cell>
          <cell r="J205">
            <v>11</v>
          </cell>
          <cell r="K205">
            <v>15</v>
          </cell>
          <cell r="L205">
            <v>595</v>
          </cell>
          <cell r="M205">
            <v>580</v>
          </cell>
          <cell r="N205">
            <v>1.0689655172413792</v>
          </cell>
          <cell r="O205" t="str">
            <v>a</v>
          </cell>
          <cell r="V205" t="str">
            <v>-</v>
          </cell>
          <cell r="W205" t="str">
            <v>-</v>
          </cell>
          <cell r="X205" t="str">
            <v>-</v>
          </cell>
          <cell r="Y205" t="str">
            <v>-</v>
          </cell>
          <cell r="AF205" t="str">
            <v>-</v>
          </cell>
          <cell r="AG205" t="str">
            <v>-</v>
          </cell>
          <cell r="AH205" t="str">
            <v>-</v>
          </cell>
          <cell r="AI205" t="str">
            <v>-</v>
          </cell>
          <cell r="AP205" t="str">
            <v>-</v>
          </cell>
          <cell r="AQ205" t="str">
            <v>-</v>
          </cell>
          <cell r="AR205" t="str">
            <v>-</v>
          </cell>
          <cell r="AS205" t="str">
            <v>-</v>
          </cell>
          <cell r="AZ205" t="str">
            <v>-</v>
          </cell>
          <cell r="BA205" t="str">
            <v>-</v>
          </cell>
          <cell r="BB205" t="str">
            <v>-</v>
          </cell>
          <cell r="BC205" t="str">
            <v>-</v>
          </cell>
        </row>
        <row r="206">
          <cell r="A206" t="str">
            <v>26-4</v>
          </cell>
          <cell r="B206">
            <v>26</v>
          </cell>
          <cell r="C206" t="str">
            <v>消防・救急</v>
          </cell>
          <cell r="D206">
            <v>4</v>
          </cell>
          <cell r="E206" t="str">
            <v>急な病気や怪我の際の相談体制や救急隊の搬送体制が十分に整っている。</v>
          </cell>
          <cell r="F206">
            <v>69</v>
          </cell>
          <cell r="G206">
            <v>202</v>
          </cell>
          <cell r="H206">
            <v>186</v>
          </cell>
          <cell r="I206">
            <v>80</v>
          </cell>
          <cell r="J206">
            <v>29</v>
          </cell>
          <cell r="K206">
            <v>22</v>
          </cell>
          <cell r="L206">
            <v>588</v>
          </cell>
          <cell r="M206">
            <v>566</v>
          </cell>
          <cell r="N206">
            <v>0.35689045936395758</v>
          </cell>
          <cell r="O206" t="str">
            <v>b</v>
          </cell>
          <cell r="V206" t="str">
            <v>-</v>
          </cell>
          <cell r="W206" t="str">
            <v>-</v>
          </cell>
          <cell r="X206" t="str">
            <v>-</v>
          </cell>
          <cell r="Y206" t="str">
            <v>-</v>
          </cell>
          <cell r="AF206" t="str">
            <v>-</v>
          </cell>
          <cell r="AG206" t="str">
            <v>-</v>
          </cell>
          <cell r="AH206" t="str">
            <v>-</v>
          </cell>
          <cell r="AI206" t="str">
            <v>-</v>
          </cell>
          <cell r="AP206" t="str">
            <v>-</v>
          </cell>
          <cell r="AQ206" t="str">
            <v>-</v>
          </cell>
          <cell r="AR206" t="str">
            <v>-</v>
          </cell>
          <cell r="AS206" t="str">
            <v>-</v>
          </cell>
          <cell r="AZ206" t="str">
            <v>-</v>
          </cell>
          <cell r="BA206" t="str">
            <v>-</v>
          </cell>
          <cell r="BB206" t="str">
            <v>-</v>
          </cell>
          <cell r="BC206" t="str">
            <v>-</v>
          </cell>
        </row>
        <row r="207">
          <cell r="A207" t="str">
            <v>26-5</v>
          </cell>
          <cell r="B207">
            <v>26</v>
          </cell>
          <cell r="C207" t="str">
            <v>消防・救急</v>
          </cell>
          <cell r="D207">
            <v>5</v>
          </cell>
          <cell r="E207" t="str">
            <v>災害が起こっても被害が抑えられるよう、地域ぐるみでの備えが進んでいる。</v>
          </cell>
          <cell r="F207">
            <v>31</v>
          </cell>
          <cell r="G207">
            <v>108</v>
          </cell>
          <cell r="H207">
            <v>261</v>
          </cell>
          <cell r="I207">
            <v>133</v>
          </cell>
          <cell r="J207">
            <v>34</v>
          </cell>
          <cell r="K207">
            <v>21</v>
          </cell>
          <cell r="L207">
            <v>588</v>
          </cell>
          <cell r="M207">
            <v>567</v>
          </cell>
          <cell r="N207">
            <v>-5.4673721340388004E-2</v>
          </cell>
          <cell r="O207" t="str">
            <v>c</v>
          </cell>
          <cell r="V207" t="str">
            <v>-</v>
          </cell>
          <cell r="W207" t="str">
            <v>-</v>
          </cell>
          <cell r="X207" t="str">
            <v>-</v>
          </cell>
          <cell r="Y207" t="str">
            <v>-</v>
          </cell>
          <cell r="AF207" t="str">
            <v>-</v>
          </cell>
          <cell r="AG207" t="str">
            <v>-</v>
          </cell>
          <cell r="AH207" t="str">
            <v>-</v>
          </cell>
          <cell r="AI207" t="str">
            <v>-</v>
          </cell>
          <cell r="AP207" t="str">
            <v>-</v>
          </cell>
          <cell r="AQ207" t="str">
            <v>-</v>
          </cell>
          <cell r="AR207" t="str">
            <v>-</v>
          </cell>
          <cell r="AS207" t="str">
            <v>-</v>
          </cell>
          <cell r="AZ207" t="str">
            <v>-</v>
          </cell>
          <cell r="BA207" t="str">
            <v>-</v>
          </cell>
          <cell r="BB207" t="str">
            <v>-</v>
          </cell>
          <cell r="BC207" t="str">
            <v>-</v>
          </cell>
        </row>
        <row r="208">
          <cell r="A208" t="str">
            <v>26-6</v>
          </cell>
          <cell r="B208">
            <v>26</v>
          </cell>
          <cell r="C208" t="str">
            <v>消防・救急</v>
          </cell>
          <cell r="D208">
            <v>6</v>
          </cell>
          <cell r="E208" t="str">
            <v>-</v>
          </cell>
          <cell r="L208" t="str">
            <v>-</v>
          </cell>
          <cell r="M208" t="str">
            <v>-</v>
          </cell>
          <cell r="N208" t="str">
            <v>-</v>
          </cell>
          <cell r="O208" t="str">
            <v>-</v>
          </cell>
          <cell r="V208" t="str">
            <v>-</v>
          </cell>
          <cell r="W208" t="str">
            <v>-</v>
          </cell>
          <cell r="X208" t="str">
            <v>-</v>
          </cell>
          <cell r="Y208" t="str">
            <v>-</v>
          </cell>
          <cell r="AF208" t="str">
            <v>-</v>
          </cell>
          <cell r="AG208" t="str">
            <v>-</v>
          </cell>
          <cell r="AH208" t="str">
            <v>-</v>
          </cell>
          <cell r="AI208" t="str">
            <v>-</v>
          </cell>
          <cell r="AP208" t="str">
            <v>-</v>
          </cell>
          <cell r="AQ208" t="str">
            <v>-</v>
          </cell>
          <cell r="AR208" t="str">
            <v>-</v>
          </cell>
          <cell r="AS208" t="str">
            <v>-</v>
          </cell>
          <cell r="AZ208" t="str">
            <v>-</v>
          </cell>
          <cell r="BA208" t="str">
            <v>-</v>
          </cell>
          <cell r="BB208" t="str">
            <v>-</v>
          </cell>
          <cell r="BC208" t="str">
            <v>-</v>
          </cell>
        </row>
        <row r="209">
          <cell r="A209" t="str">
            <v>26-7</v>
          </cell>
          <cell r="B209">
            <v>26</v>
          </cell>
          <cell r="C209" t="str">
            <v>消防・救急</v>
          </cell>
          <cell r="D209">
            <v>7</v>
          </cell>
          <cell r="E209" t="str">
            <v>-</v>
          </cell>
          <cell r="L209" t="str">
            <v>-</v>
          </cell>
          <cell r="M209" t="str">
            <v>-</v>
          </cell>
          <cell r="N209" t="str">
            <v>-</v>
          </cell>
          <cell r="O209" t="str">
            <v>-</v>
          </cell>
          <cell r="V209" t="str">
            <v>-</v>
          </cell>
          <cell r="W209" t="str">
            <v>-</v>
          </cell>
          <cell r="X209" t="str">
            <v>-</v>
          </cell>
          <cell r="Y209" t="str">
            <v>-</v>
          </cell>
          <cell r="AF209" t="str">
            <v>-</v>
          </cell>
          <cell r="AG209" t="str">
            <v>-</v>
          </cell>
          <cell r="AH209" t="str">
            <v>-</v>
          </cell>
          <cell r="AI209" t="str">
            <v>-</v>
          </cell>
          <cell r="AP209" t="str">
            <v>-</v>
          </cell>
          <cell r="AQ209" t="str">
            <v>-</v>
          </cell>
          <cell r="AR209" t="str">
            <v>-</v>
          </cell>
          <cell r="AS209" t="str">
            <v>-</v>
          </cell>
          <cell r="AZ209" t="str">
            <v>-</v>
          </cell>
          <cell r="BA209" t="str">
            <v>-</v>
          </cell>
          <cell r="BB209" t="str">
            <v>-</v>
          </cell>
          <cell r="BC209" t="str">
            <v>-</v>
          </cell>
        </row>
        <row r="210">
          <cell r="A210" t="str">
            <v>26-8</v>
          </cell>
          <cell r="B210">
            <v>26</v>
          </cell>
          <cell r="C210" t="str">
            <v>消防・救急</v>
          </cell>
          <cell r="D210">
            <v>8</v>
          </cell>
          <cell r="E210" t="str">
            <v>-</v>
          </cell>
          <cell r="L210" t="str">
            <v>-</v>
          </cell>
          <cell r="M210" t="str">
            <v>-</v>
          </cell>
          <cell r="N210" t="str">
            <v>-</v>
          </cell>
          <cell r="O210" t="str">
            <v>-</v>
          </cell>
          <cell r="V210" t="str">
            <v>-</v>
          </cell>
          <cell r="W210" t="str">
            <v>-</v>
          </cell>
          <cell r="X210" t="str">
            <v>-</v>
          </cell>
          <cell r="Y210" t="str">
            <v>-</v>
          </cell>
          <cell r="AF210" t="str">
            <v>-</v>
          </cell>
          <cell r="AG210" t="str">
            <v>-</v>
          </cell>
          <cell r="AH210" t="str">
            <v>-</v>
          </cell>
          <cell r="AI210" t="str">
            <v>-</v>
          </cell>
          <cell r="AP210" t="str">
            <v>-</v>
          </cell>
          <cell r="AQ210" t="str">
            <v>-</v>
          </cell>
          <cell r="AR210" t="str">
            <v>-</v>
          </cell>
          <cell r="AS210" t="str">
            <v>-</v>
          </cell>
          <cell r="AZ210" t="str">
            <v>-</v>
          </cell>
          <cell r="BA210" t="str">
            <v>-</v>
          </cell>
          <cell r="BB210" t="str">
            <v>-</v>
          </cell>
          <cell r="BC210" t="str">
            <v>-</v>
          </cell>
        </row>
        <row r="211">
          <cell r="A211" t="str">
            <v>27-1</v>
          </cell>
          <cell r="B211">
            <v>27</v>
          </cell>
          <cell r="C211" t="str">
            <v>くらしの水</v>
          </cell>
          <cell r="D211">
            <v>1</v>
          </cell>
          <cell r="E211" t="str">
            <v>上下水道は安全で安心していつでも利用できる。</v>
          </cell>
          <cell r="F211">
            <v>236</v>
          </cell>
          <cell r="G211">
            <v>264</v>
          </cell>
          <cell r="H211">
            <v>68</v>
          </cell>
          <cell r="I211">
            <v>10</v>
          </cell>
          <cell r="J211">
            <v>9</v>
          </cell>
          <cell r="K211">
            <v>8</v>
          </cell>
          <cell r="L211">
            <v>595</v>
          </cell>
          <cell r="M211">
            <v>587</v>
          </cell>
          <cell r="N211">
            <v>1.2061328790459966</v>
          </cell>
          <cell r="O211" t="str">
            <v>a</v>
          </cell>
          <cell r="V211" t="str">
            <v>-</v>
          </cell>
          <cell r="W211" t="str">
            <v>-</v>
          </cell>
          <cell r="X211" t="str">
            <v>-</v>
          </cell>
          <cell r="Y211" t="str">
            <v>-</v>
          </cell>
          <cell r="AF211" t="str">
            <v>-</v>
          </cell>
          <cell r="AG211" t="str">
            <v>-</v>
          </cell>
          <cell r="AH211" t="str">
            <v>-</v>
          </cell>
          <cell r="AI211" t="str">
            <v>-</v>
          </cell>
          <cell r="AP211" t="str">
            <v>-</v>
          </cell>
          <cell r="AQ211" t="str">
            <v>-</v>
          </cell>
          <cell r="AR211" t="str">
            <v>-</v>
          </cell>
          <cell r="AS211" t="str">
            <v>-</v>
          </cell>
          <cell r="AZ211" t="str">
            <v>-</v>
          </cell>
          <cell r="BA211" t="str">
            <v>-</v>
          </cell>
          <cell r="BB211" t="str">
            <v>-</v>
          </cell>
          <cell r="BC211" t="str">
            <v>-</v>
          </cell>
        </row>
        <row r="212">
          <cell r="A212" t="str">
            <v>27-2</v>
          </cell>
          <cell r="B212">
            <v>27</v>
          </cell>
          <cell r="C212" t="str">
            <v>くらしの水</v>
          </cell>
          <cell r="D212">
            <v>2</v>
          </cell>
          <cell r="E212" t="str">
            <v>大雨が降っても、身近な地域で浸水の被害は起こっていない。</v>
          </cell>
          <cell r="F212">
            <v>228</v>
          </cell>
          <cell r="G212">
            <v>206</v>
          </cell>
          <cell r="H212">
            <v>69</v>
          </cell>
          <cell r="I212">
            <v>51</v>
          </cell>
          <cell r="J212">
            <v>29</v>
          </cell>
          <cell r="K212">
            <v>12</v>
          </cell>
          <cell r="L212">
            <v>595</v>
          </cell>
          <cell r="M212">
            <v>583</v>
          </cell>
          <cell r="N212">
            <v>0.94854202401372212</v>
          </cell>
          <cell r="O212" t="str">
            <v>a</v>
          </cell>
          <cell r="V212" t="str">
            <v>-</v>
          </cell>
          <cell r="W212" t="str">
            <v>-</v>
          </cell>
          <cell r="X212" t="str">
            <v>-</v>
          </cell>
          <cell r="Y212" t="str">
            <v>-</v>
          </cell>
          <cell r="AF212" t="str">
            <v>-</v>
          </cell>
          <cell r="AG212" t="str">
            <v>-</v>
          </cell>
          <cell r="AH212" t="str">
            <v>-</v>
          </cell>
          <cell r="AI212" t="str">
            <v>-</v>
          </cell>
          <cell r="AP212" t="str">
            <v>-</v>
          </cell>
          <cell r="AQ212" t="str">
            <v>-</v>
          </cell>
          <cell r="AR212" t="str">
            <v>-</v>
          </cell>
          <cell r="AS212" t="str">
            <v>-</v>
          </cell>
          <cell r="AZ212" t="str">
            <v>-</v>
          </cell>
          <cell r="BA212" t="str">
            <v>-</v>
          </cell>
          <cell r="BB212" t="str">
            <v>-</v>
          </cell>
          <cell r="BC212" t="str">
            <v>-</v>
          </cell>
        </row>
        <row r="213">
          <cell r="A213" t="str">
            <v>27-3</v>
          </cell>
          <cell r="B213">
            <v>27</v>
          </cell>
          <cell r="C213" t="str">
            <v>くらしの水</v>
          </cell>
          <cell r="D213">
            <v>3</v>
          </cell>
          <cell r="E213" t="str">
            <v>水や水辺環境が大切にされるなど、水と共に生きる意識が高まっている。</v>
          </cell>
          <cell r="F213">
            <v>61</v>
          </cell>
          <cell r="G213">
            <v>195</v>
          </cell>
          <cell r="H213">
            <v>201</v>
          </cell>
          <cell r="I213">
            <v>91</v>
          </cell>
          <cell r="J213">
            <v>22</v>
          </cell>
          <cell r="K213">
            <v>18</v>
          </cell>
          <cell r="L213">
            <v>588</v>
          </cell>
          <cell r="M213">
            <v>570</v>
          </cell>
          <cell r="N213">
            <v>0.31929824561403508</v>
          </cell>
          <cell r="O213" t="str">
            <v>b</v>
          </cell>
          <cell r="V213" t="str">
            <v>-</v>
          </cell>
          <cell r="W213" t="str">
            <v>-</v>
          </cell>
          <cell r="X213" t="str">
            <v>-</v>
          </cell>
          <cell r="Y213" t="str">
            <v>-</v>
          </cell>
          <cell r="AF213" t="str">
            <v>-</v>
          </cell>
          <cell r="AG213" t="str">
            <v>-</v>
          </cell>
          <cell r="AH213" t="str">
            <v>-</v>
          </cell>
          <cell r="AI213" t="str">
            <v>-</v>
          </cell>
          <cell r="AP213" t="str">
            <v>-</v>
          </cell>
          <cell r="AQ213" t="str">
            <v>-</v>
          </cell>
          <cell r="AR213" t="str">
            <v>-</v>
          </cell>
          <cell r="AS213" t="str">
            <v>-</v>
          </cell>
          <cell r="AZ213" t="str">
            <v>-</v>
          </cell>
          <cell r="BA213" t="str">
            <v>-</v>
          </cell>
          <cell r="BB213" t="str">
            <v>-</v>
          </cell>
          <cell r="BC213" t="str">
            <v>-</v>
          </cell>
        </row>
        <row r="214">
          <cell r="A214" t="str">
            <v>27-4</v>
          </cell>
          <cell r="B214">
            <v>27</v>
          </cell>
          <cell r="C214" t="str">
            <v>くらしの水</v>
          </cell>
          <cell r="D214">
            <v>4</v>
          </cell>
          <cell r="E214" t="str">
            <v>上下水道は便利で市民の役に立っている。</v>
          </cell>
          <cell r="F214">
            <v>256</v>
          </cell>
          <cell r="G214">
            <v>226</v>
          </cell>
          <cell r="H214">
            <v>77</v>
          </cell>
          <cell r="I214">
            <v>13</v>
          </cell>
          <cell r="J214">
            <v>7</v>
          </cell>
          <cell r="K214">
            <v>9</v>
          </cell>
          <cell r="L214">
            <v>588</v>
          </cell>
          <cell r="M214">
            <v>579</v>
          </cell>
          <cell r="N214">
            <v>1.2279792746113989</v>
          </cell>
          <cell r="O214" t="str">
            <v>a</v>
          </cell>
          <cell r="V214" t="str">
            <v>-</v>
          </cell>
          <cell r="W214" t="str">
            <v>-</v>
          </cell>
          <cell r="X214" t="str">
            <v>-</v>
          </cell>
          <cell r="Y214" t="str">
            <v>-</v>
          </cell>
          <cell r="AF214" t="str">
            <v>-</v>
          </cell>
          <cell r="AG214" t="str">
            <v>-</v>
          </cell>
          <cell r="AH214" t="str">
            <v>-</v>
          </cell>
          <cell r="AI214" t="str">
            <v>-</v>
          </cell>
          <cell r="AP214" t="str">
            <v>-</v>
          </cell>
          <cell r="AQ214" t="str">
            <v>-</v>
          </cell>
          <cell r="AR214" t="str">
            <v>-</v>
          </cell>
          <cell r="AS214" t="str">
            <v>-</v>
          </cell>
          <cell r="AZ214" t="str">
            <v>-</v>
          </cell>
          <cell r="BA214" t="str">
            <v>-</v>
          </cell>
          <cell r="BB214" t="str">
            <v>-</v>
          </cell>
          <cell r="BC214" t="str">
            <v>-</v>
          </cell>
        </row>
        <row r="215">
          <cell r="A215" t="str">
            <v>27-5</v>
          </cell>
          <cell r="B215">
            <v>27</v>
          </cell>
          <cell r="C215" t="str">
            <v>くらしの水</v>
          </cell>
          <cell r="D215">
            <v>5</v>
          </cell>
          <cell r="E215" t="str">
            <v>上下水道は、経営が安定しており、将来も安心して使い続けることができる。</v>
          </cell>
          <cell r="F215">
            <v>188</v>
          </cell>
          <cell r="G215">
            <v>213</v>
          </cell>
          <cell r="H215">
            <v>132</v>
          </cell>
          <cell r="I215">
            <v>32</v>
          </cell>
          <cell r="J215">
            <v>15</v>
          </cell>
          <cell r="K215">
            <v>15</v>
          </cell>
          <cell r="L215">
            <v>595</v>
          </cell>
          <cell r="M215">
            <v>580</v>
          </cell>
          <cell r="N215">
            <v>0.9086206896551724</v>
          </cell>
          <cell r="O215" t="str">
            <v>a</v>
          </cell>
          <cell r="V215" t="str">
            <v>-</v>
          </cell>
          <cell r="W215" t="str">
            <v>-</v>
          </cell>
          <cell r="X215" t="str">
            <v>-</v>
          </cell>
          <cell r="Y215" t="str">
            <v>-</v>
          </cell>
          <cell r="AF215" t="str">
            <v>-</v>
          </cell>
          <cell r="AG215" t="str">
            <v>-</v>
          </cell>
          <cell r="AH215" t="str">
            <v>-</v>
          </cell>
          <cell r="AI215" t="str">
            <v>-</v>
          </cell>
          <cell r="AP215" t="str">
            <v>-</v>
          </cell>
          <cell r="AQ215" t="str">
            <v>-</v>
          </cell>
          <cell r="AR215" t="str">
            <v>-</v>
          </cell>
          <cell r="AS215" t="str">
            <v>-</v>
          </cell>
          <cell r="AZ215" t="str">
            <v>-</v>
          </cell>
          <cell r="BA215" t="str">
            <v>-</v>
          </cell>
          <cell r="BB215" t="str">
            <v>-</v>
          </cell>
          <cell r="BC215" t="str">
            <v>-</v>
          </cell>
        </row>
        <row r="216">
          <cell r="A216" t="str">
            <v>27-6</v>
          </cell>
          <cell r="B216">
            <v>27</v>
          </cell>
          <cell r="C216" t="str">
            <v>くらしの水</v>
          </cell>
          <cell r="D216">
            <v>6</v>
          </cell>
          <cell r="E216" t="str">
            <v>-</v>
          </cell>
          <cell r="L216" t="str">
            <v>-</v>
          </cell>
          <cell r="M216" t="str">
            <v>-</v>
          </cell>
          <cell r="N216" t="str">
            <v>-</v>
          </cell>
          <cell r="O216" t="str">
            <v>-</v>
          </cell>
          <cell r="V216" t="str">
            <v>-</v>
          </cell>
          <cell r="W216" t="str">
            <v>-</v>
          </cell>
          <cell r="X216" t="str">
            <v>-</v>
          </cell>
          <cell r="Y216" t="str">
            <v>-</v>
          </cell>
          <cell r="AF216" t="str">
            <v>-</v>
          </cell>
          <cell r="AG216" t="str">
            <v>-</v>
          </cell>
          <cell r="AH216" t="str">
            <v>-</v>
          </cell>
          <cell r="AI216" t="str">
            <v>-</v>
          </cell>
          <cell r="AP216" t="str">
            <v>-</v>
          </cell>
          <cell r="AQ216" t="str">
            <v>-</v>
          </cell>
          <cell r="AR216" t="str">
            <v>-</v>
          </cell>
          <cell r="AS216" t="str">
            <v>-</v>
          </cell>
          <cell r="AZ216" t="str">
            <v>-</v>
          </cell>
          <cell r="BA216" t="str">
            <v>-</v>
          </cell>
          <cell r="BB216" t="str">
            <v>-</v>
          </cell>
          <cell r="BC216" t="str">
            <v>-</v>
          </cell>
        </row>
        <row r="217">
          <cell r="A217" t="str">
            <v>27-7</v>
          </cell>
          <cell r="B217">
            <v>27</v>
          </cell>
          <cell r="C217" t="str">
            <v>くらしの水</v>
          </cell>
          <cell r="D217">
            <v>7</v>
          </cell>
          <cell r="E217" t="str">
            <v>-</v>
          </cell>
          <cell r="L217" t="str">
            <v>-</v>
          </cell>
          <cell r="M217" t="str">
            <v>-</v>
          </cell>
          <cell r="N217" t="str">
            <v>-</v>
          </cell>
          <cell r="O217" t="str">
            <v>-</v>
          </cell>
          <cell r="V217" t="str">
            <v>-</v>
          </cell>
          <cell r="W217" t="str">
            <v>-</v>
          </cell>
          <cell r="X217" t="str">
            <v>-</v>
          </cell>
          <cell r="Y217" t="str">
            <v>-</v>
          </cell>
          <cell r="AF217" t="str">
            <v>-</v>
          </cell>
          <cell r="AG217" t="str">
            <v>-</v>
          </cell>
          <cell r="AH217" t="str">
            <v>-</v>
          </cell>
          <cell r="AI217" t="str">
            <v>-</v>
          </cell>
          <cell r="AP217" t="str">
            <v>-</v>
          </cell>
          <cell r="AQ217" t="str">
            <v>-</v>
          </cell>
          <cell r="AR217" t="str">
            <v>-</v>
          </cell>
          <cell r="AS217" t="str">
            <v>-</v>
          </cell>
          <cell r="AZ217" t="str">
            <v>-</v>
          </cell>
          <cell r="BA217" t="str">
            <v>-</v>
          </cell>
          <cell r="BB217" t="str">
            <v>-</v>
          </cell>
          <cell r="BC217" t="str">
            <v>-</v>
          </cell>
        </row>
        <row r="218">
          <cell r="A218" t="str">
            <v>27-8</v>
          </cell>
          <cell r="B218">
            <v>27</v>
          </cell>
          <cell r="C218" t="str">
            <v>くらしの水</v>
          </cell>
          <cell r="D218">
            <v>8</v>
          </cell>
          <cell r="E218" t="str">
            <v>-</v>
          </cell>
          <cell r="L218" t="str">
            <v>-</v>
          </cell>
          <cell r="M218" t="str">
            <v>-</v>
          </cell>
          <cell r="N218" t="str">
            <v>-</v>
          </cell>
          <cell r="O218" t="str">
            <v>-</v>
          </cell>
          <cell r="V218" t="str">
            <v>-</v>
          </cell>
          <cell r="W218" t="str">
            <v>-</v>
          </cell>
          <cell r="X218" t="str">
            <v>-</v>
          </cell>
          <cell r="Y218" t="str">
            <v>-</v>
          </cell>
          <cell r="AF218" t="str">
            <v>-</v>
          </cell>
          <cell r="AG218" t="str">
            <v>-</v>
          </cell>
          <cell r="AH218" t="str">
            <v>-</v>
          </cell>
          <cell r="AI218" t="str">
            <v>-</v>
          </cell>
          <cell r="AP218" t="str">
            <v>-</v>
          </cell>
          <cell r="AQ218" t="str">
            <v>-</v>
          </cell>
          <cell r="AR218" t="str">
            <v>-</v>
          </cell>
          <cell r="AS218" t="str">
            <v>-</v>
          </cell>
          <cell r="AZ218" t="str">
            <v>-</v>
          </cell>
          <cell r="BA218" t="str">
            <v>-</v>
          </cell>
          <cell r="BB218" t="str">
            <v>-</v>
          </cell>
          <cell r="BC218" t="str">
            <v>-</v>
          </cell>
        </row>
        <row r="222">
          <cell r="O222" t="str">
            <v>％</v>
          </cell>
        </row>
        <row r="223">
          <cell r="O223" t="str">
            <v>-</v>
          </cell>
        </row>
        <row r="224">
          <cell r="O224" t="str">
            <v>-</v>
          </cell>
        </row>
        <row r="225">
          <cell r="O225" t="str">
            <v>-</v>
          </cell>
        </row>
        <row r="226">
          <cell r="O226" t="str">
            <v>-</v>
          </cell>
        </row>
        <row r="227">
          <cell r="O227" t="str">
            <v>-</v>
          </cell>
        </row>
        <row r="228">
          <cell r="O228" t="str">
            <v>-</v>
          </cell>
        </row>
        <row r="229">
          <cell r="O229" t="str">
            <v>-</v>
          </cell>
        </row>
        <row r="230">
          <cell r="O230" t="str">
            <v>-</v>
          </cell>
        </row>
        <row r="231">
          <cell r="O231" t="str">
            <v>-</v>
          </cell>
        </row>
        <row r="232">
          <cell r="O232" t="str">
            <v>-</v>
          </cell>
        </row>
        <row r="233">
          <cell r="O233" t="str">
            <v>-</v>
          </cell>
        </row>
        <row r="234">
          <cell r="O234" t="str">
            <v>-</v>
          </cell>
        </row>
        <row r="235">
          <cell r="O235" t="str">
            <v>-</v>
          </cell>
        </row>
        <row r="236">
          <cell r="O236" t="str">
            <v>-</v>
          </cell>
        </row>
        <row r="237">
          <cell r="O237" t="str">
            <v>-</v>
          </cell>
        </row>
        <row r="238">
          <cell r="O238" t="str">
            <v>-</v>
          </cell>
        </row>
        <row r="239">
          <cell r="O239" t="str">
            <v>-</v>
          </cell>
        </row>
        <row r="240">
          <cell r="O240" t="str">
            <v>-</v>
          </cell>
        </row>
        <row r="241">
          <cell r="O241" t="str">
            <v>-</v>
          </cell>
        </row>
        <row r="242">
          <cell r="O242" t="str">
            <v>-</v>
          </cell>
        </row>
        <row r="243">
          <cell r="O243" t="str">
            <v>-</v>
          </cell>
        </row>
        <row r="244">
          <cell r="O244" t="str">
            <v>-</v>
          </cell>
        </row>
        <row r="245">
          <cell r="O245" t="str">
            <v>-</v>
          </cell>
        </row>
        <row r="246">
          <cell r="O246" t="str">
            <v>-</v>
          </cell>
        </row>
        <row r="247">
          <cell r="O247" t="str">
            <v>-</v>
          </cell>
        </row>
        <row r="248">
          <cell r="O248" t="str">
            <v>-</v>
          </cell>
        </row>
        <row r="249">
          <cell r="O249" t="str">
            <v>-</v>
          </cell>
        </row>
      </sheetData>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左頁"/>
      <sheetName val="右頁"/>
      <sheetName val="グラフデータ"/>
      <sheetName val="政策評価"/>
      <sheetName val="政策の指標"/>
      <sheetName val="施策評価"/>
      <sheetName val="施策の指標"/>
      <sheetName val="市民生活実感調査"/>
      <sheetName val="プルダウン"/>
    </sheetNames>
    <sheetDataSet>
      <sheetData sheetId="0"/>
      <sheetData sheetId="1"/>
      <sheetData sheetId="2"/>
      <sheetData sheetId="3">
        <row r="5">
          <cell r="B5" t="str">
            <v>-</v>
          </cell>
        </row>
      </sheetData>
      <sheetData sheetId="4"/>
      <sheetData sheetId="5"/>
      <sheetData sheetId="6"/>
      <sheetData sheetId="7"/>
      <sheetData sheetId="8"/>
      <sheetData sheetId="9">
        <row r="2">
          <cell r="L2">
            <v>1</v>
          </cell>
          <cell r="M2" t="str">
            <v>環境</v>
          </cell>
        </row>
        <row r="3">
          <cell r="L3">
            <v>2</v>
          </cell>
          <cell r="M3" t="str">
            <v>人権・男女共同参画</v>
          </cell>
        </row>
        <row r="4">
          <cell r="L4">
            <v>3</v>
          </cell>
          <cell r="M4" t="str">
            <v>市民生活とコミュニティ</v>
          </cell>
        </row>
        <row r="5">
          <cell r="L5">
            <v>4</v>
          </cell>
          <cell r="M5" t="str">
            <v>市民生活の安全</v>
          </cell>
        </row>
        <row r="6">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左頁"/>
      <sheetName val="右頁"/>
      <sheetName val="グラフデータ"/>
      <sheetName val="政策評価"/>
      <sheetName val="政策の指標"/>
      <sheetName val="施策評価"/>
      <sheetName val="施策の指標"/>
      <sheetName val="市民生活実感調査"/>
      <sheetName val="プルダウン"/>
    </sheetNames>
    <sheetDataSet>
      <sheetData sheetId="0"/>
      <sheetData sheetId="1"/>
      <sheetData sheetId="2"/>
      <sheetData sheetId="3">
        <row r="5">
          <cell r="B5" t="str">
            <v>-</v>
          </cell>
        </row>
      </sheetData>
      <sheetData sheetId="4"/>
      <sheetData sheetId="5"/>
      <sheetData sheetId="6"/>
      <sheetData sheetId="7"/>
      <sheetData sheetId="8"/>
      <sheetData sheetId="9">
        <row r="2">
          <cell r="L2">
            <v>1</v>
          </cell>
          <cell r="M2" t="str">
            <v>環境</v>
          </cell>
        </row>
        <row r="3">
          <cell r="L3">
            <v>2</v>
          </cell>
          <cell r="M3" t="str">
            <v>人権・男女共同参画</v>
          </cell>
        </row>
        <row r="4">
          <cell r="L4">
            <v>3</v>
          </cell>
          <cell r="M4" t="str">
            <v>市民生活とコミュニティ</v>
          </cell>
        </row>
        <row r="5">
          <cell r="L5">
            <v>4</v>
          </cell>
          <cell r="M5" t="str">
            <v>市民生活の安全</v>
          </cell>
        </row>
        <row r="6">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6【市会配布用】政策評価票（左頁） (説明用)"/>
      <sheetName val="07【市会配布用】政策評価票（右頁） (説明用)"/>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L2">
            <v>1</v>
          </cell>
          <cell r="AC2" t="str">
            <v>aa客観指標</v>
          </cell>
          <cell r="AD2" t="str">
            <v>A</v>
          </cell>
        </row>
        <row r="3">
          <cell r="AC3" t="str">
            <v>aa市民実感</v>
          </cell>
          <cell r="AD3" t="str">
            <v>A</v>
          </cell>
        </row>
        <row r="4">
          <cell r="AC4" t="str">
            <v>ab客観指標</v>
          </cell>
          <cell r="AD4" t="str">
            <v>A</v>
          </cell>
        </row>
        <row r="5">
          <cell r="AC5" t="str">
            <v>ab市民実感</v>
          </cell>
          <cell r="AD5" t="str">
            <v>B</v>
          </cell>
        </row>
        <row r="6">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C2" t="str">
            <v>aa客観指標</v>
          </cell>
          <cell r="AD2" t="str">
            <v>A</v>
          </cell>
        </row>
        <row r="3">
          <cell r="AC3" t="str">
            <v>aa市民実感</v>
          </cell>
          <cell r="AD3" t="str">
            <v>A</v>
          </cell>
        </row>
        <row r="4">
          <cell r="AC4" t="str">
            <v>ab客観指標</v>
          </cell>
          <cell r="AD4" t="str">
            <v>A</v>
          </cell>
        </row>
        <row r="5">
          <cell r="AC5" t="str">
            <v>ab市民実感</v>
          </cell>
          <cell r="AD5" t="str">
            <v>B</v>
          </cell>
        </row>
        <row r="6">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row r="52">
          <cell r="AC52" t="str">
            <v>-a客観指標</v>
          </cell>
          <cell r="AD52" t="str">
            <v>A</v>
          </cell>
        </row>
        <row r="53">
          <cell r="AC53" t="str">
            <v>-a市民実感</v>
          </cell>
          <cell r="AD53" t="str">
            <v>A</v>
          </cell>
        </row>
        <row r="54">
          <cell r="AC54" t="str">
            <v>-b客観指標</v>
          </cell>
          <cell r="AD54" t="str">
            <v>B</v>
          </cell>
        </row>
        <row r="55">
          <cell r="AC55" t="str">
            <v>-b市民実感</v>
          </cell>
          <cell r="AD55" t="str">
            <v>B</v>
          </cell>
        </row>
        <row r="56">
          <cell r="AC56" t="str">
            <v>-c客観指標</v>
          </cell>
          <cell r="AD56" t="str">
            <v>C</v>
          </cell>
        </row>
        <row r="57">
          <cell r="AC57" t="str">
            <v>-c市民実感</v>
          </cell>
          <cell r="AD57" t="str">
            <v>C</v>
          </cell>
        </row>
        <row r="58">
          <cell r="AC58" t="str">
            <v>-d客観指標</v>
          </cell>
          <cell r="AD58" t="str">
            <v>D</v>
          </cell>
        </row>
        <row r="59">
          <cell r="AC59" t="str">
            <v>-d市民実感</v>
          </cell>
          <cell r="AD59" t="str">
            <v>D</v>
          </cell>
        </row>
        <row r="60">
          <cell r="AC60" t="str">
            <v>-e客観指標</v>
          </cell>
          <cell r="AD60" t="str">
            <v>E</v>
          </cell>
        </row>
        <row r="61">
          <cell r="AC61" t="str">
            <v>-e市民実感</v>
          </cell>
          <cell r="AD61" t="str">
            <v>E</v>
          </cell>
        </row>
        <row r="62">
          <cell r="AC62" t="str">
            <v>a-客観指標</v>
          </cell>
          <cell r="AD62" t="str">
            <v>A</v>
          </cell>
        </row>
        <row r="63">
          <cell r="AC63" t="str">
            <v>a-市民実感</v>
          </cell>
          <cell r="AD63" t="str">
            <v>A</v>
          </cell>
        </row>
        <row r="64">
          <cell r="AC64" t="str">
            <v>b-客観指標</v>
          </cell>
          <cell r="AD64" t="str">
            <v>B</v>
          </cell>
        </row>
        <row r="65">
          <cell r="AC65" t="str">
            <v>b-市民実感</v>
          </cell>
          <cell r="AD65" t="str">
            <v>B</v>
          </cell>
        </row>
        <row r="66">
          <cell r="AC66" t="str">
            <v>c-客観指標</v>
          </cell>
          <cell r="AD66" t="str">
            <v>C</v>
          </cell>
        </row>
        <row r="67">
          <cell r="AC67" t="str">
            <v>c-市民実感</v>
          </cell>
          <cell r="AD67" t="str">
            <v>C</v>
          </cell>
        </row>
        <row r="68">
          <cell r="AC68" t="str">
            <v>d-客観指標</v>
          </cell>
          <cell r="AD68" t="str">
            <v>D</v>
          </cell>
        </row>
        <row r="69">
          <cell r="AC69" t="str">
            <v>d-市民実感</v>
          </cell>
          <cell r="AD69" t="str">
            <v>D</v>
          </cell>
        </row>
        <row r="70">
          <cell r="AC70" t="str">
            <v>e-客観指標</v>
          </cell>
          <cell r="AD70" t="str">
            <v>E</v>
          </cell>
        </row>
        <row r="71">
          <cell r="AC71" t="str">
            <v>e-市民実感</v>
          </cell>
          <cell r="AD71" t="str">
            <v>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3施策評価"/>
      <sheetName val="04施策の客観指標"/>
      <sheetName val="05市民生活実感調査"/>
      <sheetName val="グラフデータ"/>
      <sheetName val="プルダウン"/>
    </sheetNames>
    <sheetDataSet>
      <sheetData sheetId="0" refreshError="1"/>
      <sheetData sheetId="1" refreshError="1"/>
      <sheetData sheetId="2" refreshError="1"/>
      <sheetData sheetId="3" refreshError="1"/>
      <sheetData sheetId="4" refreshError="1"/>
      <sheetData sheetId="5">
        <row r="1">
          <cell r="A1" t="str">
            <v>-</v>
          </cell>
          <cell r="B1" t="str">
            <v>-</v>
          </cell>
        </row>
        <row r="2">
          <cell r="A2" t="str">
            <v>A</v>
          </cell>
          <cell r="B2" t="str">
            <v>政策の目的が十分に達成されている</v>
          </cell>
          <cell r="AC2" t="str">
            <v>aa客観指標</v>
          </cell>
          <cell r="AD2" t="str">
            <v>A</v>
          </cell>
        </row>
        <row r="3">
          <cell r="A3" t="str">
            <v>B</v>
          </cell>
          <cell r="B3" t="str">
            <v>政策の目的がかなり達成されている</v>
          </cell>
          <cell r="AC3" t="str">
            <v>aa市民実感</v>
          </cell>
          <cell r="AD3" t="str">
            <v>A</v>
          </cell>
        </row>
        <row r="4">
          <cell r="A4" t="str">
            <v>C</v>
          </cell>
          <cell r="B4" t="str">
            <v>政策の目的がそこそこ達成されている</v>
          </cell>
          <cell r="AC4" t="str">
            <v>ab客観指標</v>
          </cell>
          <cell r="AD4" t="str">
            <v>A</v>
          </cell>
        </row>
        <row r="5">
          <cell r="A5" t="str">
            <v>D</v>
          </cell>
          <cell r="B5" t="str">
            <v>政策の目的があまり達成されていない</v>
          </cell>
          <cell r="AC5" t="str">
            <v>ab市民実感</v>
          </cell>
          <cell r="AD5" t="str">
            <v>B</v>
          </cell>
        </row>
        <row r="6">
          <cell r="A6" t="str">
            <v>E</v>
          </cell>
          <cell r="B6" t="str">
            <v>政策の目的が達成されていない</v>
          </cell>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v>
          </cell>
          <cell r="B1" t="str">
            <v>-</v>
          </cell>
        </row>
        <row r="2">
          <cell r="A2" t="str">
            <v>A</v>
          </cell>
          <cell r="B2" t="str">
            <v>政策の目的が十分に達成されている</v>
          </cell>
        </row>
        <row r="3">
          <cell r="A3" t="str">
            <v>B</v>
          </cell>
          <cell r="B3" t="str">
            <v>政策の目的がかなり達成されている</v>
          </cell>
        </row>
        <row r="4">
          <cell r="A4" t="str">
            <v>C</v>
          </cell>
          <cell r="B4" t="str">
            <v>政策の目的がそこそこ達成されている</v>
          </cell>
        </row>
        <row r="5">
          <cell r="A5" t="str">
            <v>D</v>
          </cell>
          <cell r="B5" t="str">
            <v>政策の目的があまり達成されていない</v>
          </cell>
        </row>
        <row r="6">
          <cell r="A6" t="str">
            <v>E</v>
          </cell>
          <cell r="B6" t="str">
            <v>政策の目的が達成されていない</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M2" t="str">
            <v>環境</v>
          </cell>
          <cell r="N2">
            <v>1</v>
          </cell>
        </row>
        <row r="3">
          <cell r="M3" t="str">
            <v>人権・男女共同参画</v>
          </cell>
          <cell r="N3">
            <v>2</v>
          </cell>
        </row>
        <row r="4">
          <cell r="M4" t="str">
            <v>市民生活とコミュニティ</v>
          </cell>
          <cell r="N4">
            <v>3</v>
          </cell>
        </row>
        <row r="5">
          <cell r="M5" t="str">
            <v>市民生活の安全</v>
          </cell>
          <cell r="N5">
            <v>4</v>
          </cell>
        </row>
        <row r="6">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v>
          </cell>
          <cell r="B1" t="str">
            <v>-</v>
          </cell>
        </row>
        <row r="2">
          <cell r="A2" t="str">
            <v>A</v>
          </cell>
          <cell r="B2" t="str">
            <v>政策の目的が十分に達成されている</v>
          </cell>
        </row>
        <row r="3">
          <cell r="A3" t="str">
            <v>B</v>
          </cell>
          <cell r="B3" t="str">
            <v>政策の目的がかなり達成されている</v>
          </cell>
        </row>
        <row r="4">
          <cell r="A4" t="str">
            <v>C</v>
          </cell>
          <cell r="B4" t="str">
            <v>政策の目的がそこそこ達成されている</v>
          </cell>
        </row>
        <row r="5">
          <cell r="A5" t="str">
            <v>D</v>
          </cell>
          <cell r="B5" t="str">
            <v>政策の目的があまり達成されていない</v>
          </cell>
        </row>
        <row r="6">
          <cell r="A6" t="str">
            <v>E</v>
          </cell>
          <cell r="B6" t="str">
            <v>政策の目的が達成されていない</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city.kyoto.lg.jp/bunshi/cmsfiles/contents/0000196/196048/keikakuhonnsatu.pdf" TargetMode="External"/><Relationship Id="rId13" Type="http://schemas.openxmlformats.org/officeDocument/2006/relationships/hyperlink" Target="https://www.city.kyoto.lg.jp/hokenfukushi/cmsfiles/contents/0000282/282408/plan_honsatu.pdf" TargetMode="External"/><Relationship Id="rId18" Type="http://schemas.openxmlformats.org/officeDocument/2006/relationships/hyperlink" Target="https://www.city.kyoto.lg.jp/tokei/cmsfiles/contents/0000281/281258/1.pdf" TargetMode="External"/><Relationship Id="rId3" Type="http://schemas.openxmlformats.org/officeDocument/2006/relationships/hyperlink" Target="https://www.city.kyoto.lg.jp/bunshi/cmsfiles/contents/0000197/197308/plan.pdf" TargetMode="External"/><Relationship Id="rId21" Type="http://schemas.openxmlformats.org/officeDocument/2006/relationships/printerSettings" Target="../printerSettings/printerSettings5.bin"/><Relationship Id="rId7" Type="http://schemas.openxmlformats.org/officeDocument/2006/relationships/hyperlink" Target="https://www.city.kyoto.lg.jp/bunshi/cmsfiles/contents/0000196/196048/keikakuhonnsatu.pdf" TargetMode="External"/><Relationship Id="rId12" Type="http://schemas.openxmlformats.org/officeDocument/2006/relationships/hyperlink" Target="https://www.city.kyoto.lg.jp/hokenfukushi/cmsfiles/contents/0000282/282408/plan_honsatu.pdf" TargetMode="External"/><Relationship Id="rId17" Type="http://schemas.openxmlformats.org/officeDocument/2006/relationships/hyperlink" Target="https://www.city.kyoto.lg.jp/tokei/cmsfiles/contents/0000103/103346/sanzangaidorain_gaiyoban20110623.pdf" TargetMode="External"/><Relationship Id="rId2" Type="http://schemas.openxmlformats.org/officeDocument/2006/relationships/hyperlink" Target="https://www.city.kyoto.lg.jp/bunshi/cmsfiles/contents/0000266/266881/keikaku_kaitei.pdf" TargetMode="External"/><Relationship Id="rId16" Type="http://schemas.openxmlformats.org/officeDocument/2006/relationships/hyperlink" Target="https://www.city.kyoto.lg.jp/tokei/cmsfiles/contents/0000281/281258/1.pdf" TargetMode="External"/><Relationship Id="rId20" Type="http://schemas.openxmlformats.org/officeDocument/2006/relationships/hyperlink" Target="https://www.city.kyoto.lg.jp/tokei/cmsfiles/contents/0000281/281258/1.pdf" TargetMode="External"/><Relationship Id="rId1" Type="http://schemas.openxmlformats.org/officeDocument/2006/relationships/hyperlink" Target="https://www.city.kyoto.lg.jp/bunshi/cmsfiles/contents/0000266/266881/keikaku_kaitei.pdf" TargetMode="External"/><Relationship Id="rId6" Type="http://schemas.openxmlformats.org/officeDocument/2006/relationships/hyperlink" Target="https://www.city.kyoto.lg.jp/bunshi/cmsfiles/contents/0000196/196048/keikakuhonnsatu.pdf" TargetMode="External"/><Relationship Id="rId11" Type="http://schemas.openxmlformats.org/officeDocument/2006/relationships/hyperlink" Target="https://www.city.kyoto.lg.jp/bunshi/cmsfiles/contents/0000004/4509/2souseikeikaku.pdf" TargetMode="External"/><Relationship Id="rId5" Type="http://schemas.openxmlformats.org/officeDocument/2006/relationships/hyperlink" Target="https://www.city.kyoto.lg.jp/bunshi/cmsfiles/contents/0000217/217485/shinno_WLB_plan.pdf" TargetMode="External"/><Relationship Id="rId15" Type="http://schemas.openxmlformats.org/officeDocument/2006/relationships/hyperlink" Target="https://www.city.kyoto.lg.jp/hokenfukushi/cmsfiles/contents/0000282/282408/plan_honsatu.pdf" TargetMode="External"/><Relationship Id="rId23" Type="http://schemas.openxmlformats.org/officeDocument/2006/relationships/comments" Target="../comments2.xml"/><Relationship Id="rId10" Type="http://schemas.openxmlformats.org/officeDocument/2006/relationships/hyperlink" Target="https://www.city.kyoto.lg.jp/bunshi/cmsfiles/contents/0000004/4509/2souseikeikaku.pdf" TargetMode="External"/><Relationship Id="rId19" Type="http://schemas.openxmlformats.org/officeDocument/2006/relationships/hyperlink" Target="https://www.city.kyoto.lg.jp/tokei/cmsfiles/contents/0000281/281258/1.pdf" TargetMode="External"/><Relationship Id="rId4" Type="http://schemas.openxmlformats.org/officeDocument/2006/relationships/hyperlink" Target="https://www.city.kyoto.lg.jp/bunshi/cmsfiles/contents/0000197/197308/plan.pdf" TargetMode="External"/><Relationship Id="rId9" Type="http://schemas.openxmlformats.org/officeDocument/2006/relationships/hyperlink" Target="https://www.city.kyoto.lg.jp/bunshi/cmsfiles/contents/0000004/4509/2souseikeikaku.pdf" TargetMode="External"/><Relationship Id="rId14" Type="http://schemas.openxmlformats.org/officeDocument/2006/relationships/hyperlink" Target="https://www.city.kyoto.lg.jp/hokenfukushi/cmsfiles/contents/0000282/282408/plan_honsatu.pdf" TargetMode="External"/><Relationship Id="rId22"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E94-0898-46D1-9E81-F37C358AC32A}">
  <sheetPr>
    <pageSetUpPr fitToPage="1"/>
  </sheetPr>
  <dimension ref="A1:OA7"/>
  <sheetViews>
    <sheetView tabSelected="1" view="pageBreakPreview" zoomScale="85" zoomScaleNormal="80" zoomScaleSheetLayoutView="85" workbookViewId="0">
      <selection activeCell="A2" sqref="A2:A5"/>
    </sheetView>
  </sheetViews>
  <sheetFormatPr defaultRowHeight="13.5"/>
  <cols>
    <col min="1" max="1" width="5.625" style="1" bestFit="1" customWidth="1"/>
    <col min="2" max="2" width="19.75" style="2" customWidth="1"/>
    <col min="3" max="3" width="51.375" customWidth="1"/>
    <col min="4" max="5" width="12.25" customWidth="1"/>
    <col min="6" max="6" width="43.875" style="2" hidden="1" customWidth="1"/>
    <col min="7" max="16" width="4.5" style="1" customWidth="1"/>
    <col min="17" max="25" width="4.625" style="1" hidden="1" customWidth="1"/>
    <col min="26" max="26" width="7.5" style="593" hidden="1" customWidth="1"/>
    <col min="27" max="35" width="4.5" customWidth="1"/>
    <col min="36" max="43" width="4.625" style="1" hidden="1" customWidth="1"/>
    <col min="44" max="44" width="7.5" style="593" hidden="1" customWidth="1"/>
    <col min="45" max="45" width="13.625" customWidth="1"/>
    <col min="46" max="47" width="9.5" hidden="1" customWidth="1"/>
    <col min="48" max="48" width="9.5" style="14" hidden="1" customWidth="1"/>
    <col min="49" max="57" width="4.5" customWidth="1"/>
    <col min="58" max="65" width="4.625" style="1" hidden="1" customWidth="1"/>
    <col min="66" max="66" width="7.5" style="593" hidden="1" customWidth="1"/>
    <col min="67" max="67" width="5.625" style="97" bestFit="1" customWidth="1"/>
    <col min="68" max="68" width="6.5" style="99" customWidth="1"/>
    <col min="69" max="69" width="5.625" bestFit="1" customWidth="1"/>
    <col min="70" max="70" width="19.375" customWidth="1"/>
    <col min="71" max="71" width="9.5" style="1" bestFit="1" customWidth="1"/>
    <col min="72" max="74" width="31.875" customWidth="1"/>
    <col min="75" max="82" width="4.5" hidden="1" customWidth="1"/>
    <col min="83" max="83" width="47.375" customWidth="1"/>
    <col min="84" max="93" width="4.5" style="1" hidden="1" customWidth="1"/>
    <col min="94" max="102" width="4.625" style="1" hidden="1" customWidth="1"/>
    <col min="103" max="103" width="7.5" style="593" hidden="1" customWidth="1"/>
    <col min="104" max="112" width="4.5" hidden="1" customWidth="1"/>
    <col min="113" max="120" width="4.625" style="1" hidden="1" customWidth="1"/>
    <col min="121" max="121" width="7.5" style="593" hidden="1" customWidth="1"/>
    <col min="122" max="122" width="13.625" hidden="1" customWidth="1"/>
    <col min="123" max="124" width="9.5" hidden="1" customWidth="1"/>
    <col min="125" max="125" width="9.5" style="14" hidden="1" customWidth="1"/>
    <col min="126" max="134" width="4.5" hidden="1" customWidth="1"/>
    <col min="135" max="142" width="4.625" style="1" hidden="1" customWidth="1"/>
    <col min="143" max="143" width="7.5" style="593" hidden="1" customWidth="1"/>
    <col min="144" max="144" width="5.625" style="97" hidden="1" customWidth="1"/>
    <col min="145" max="145" width="6.5" style="99" hidden="1" customWidth="1"/>
    <col min="146" max="146" width="5.625" hidden="1" customWidth="1"/>
    <col min="147" max="147" width="19.375" hidden="1" customWidth="1"/>
    <col min="148" max="148" width="9.5" style="1" hidden="1" customWidth="1"/>
    <col min="149" max="151" width="31.875" hidden="1" customWidth="1"/>
    <col min="152" max="159" width="4.5" hidden="1" customWidth="1"/>
    <col min="160" max="160" width="47.375" hidden="1" customWidth="1"/>
    <col min="161" max="170" width="4.5" style="1" hidden="1" customWidth="1"/>
    <col min="171" max="179" width="4.625" style="1" hidden="1" customWidth="1"/>
    <col min="180" max="180" width="7.5" style="593" hidden="1" customWidth="1"/>
    <col min="181" max="189" width="4.5" hidden="1" customWidth="1"/>
    <col min="190" max="197" width="4.625" style="1" hidden="1" customWidth="1"/>
    <col min="198" max="198" width="7.5" style="593" hidden="1" customWidth="1"/>
    <col min="199" max="199" width="13.625" hidden="1" customWidth="1"/>
    <col min="200" max="201" width="9.5" hidden="1" customWidth="1"/>
    <col min="202" max="202" width="9.5" style="14" hidden="1" customWidth="1"/>
    <col min="203" max="211" width="4.5" hidden="1" customWidth="1"/>
    <col min="212" max="219" width="4.625" style="1" hidden="1" customWidth="1"/>
    <col min="220" max="220" width="7.5" style="593" hidden="1" customWidth="1"/>
    <col min="221" max="221" width="5.625" style="97" hidden="1" customWidth="1"/>
    <col min="222" max="222" width="6.5" style="99" hidden="1" customWidth="1"/>
    <col min="223" max="223" width="5.625" hidden="1" customWidth="1"/>
    <col min="224" max="224" width="19.375" hidden="1" customWidth="1"/>
    <col min="225" max="225" width="9.5" style="1" hidden="1" customWidth="1"/>
    <col min="226" max="228" width="31.875" hidden="1" customWidth="1"/>
    <col min="229" max="236" width="4.5" hidden="1" customWidth="1"/>
    <col min="237" max="237" width="47.375" hidden="1" customWidth="1"/>
    <col min="238" max="247" width="4.5" style="1" hidden="1" customWidth="1"/>
    <col min="248" max="256" width="4.625" style="1" hidden="1" customWidth="1"/>
    <col min="257" max="257" width="7.5" style="593" hidden="1" customWidth="1"/>
    <col min="258" max="266" width="4.5" hidden="1" customWidth="1"/>
    <col min="267" max="274" width="4.625" style="1" hidden="1" customWidth="1"/>
    <col min="275" max="275" width="7.5" style="593" hidden="1" customWidth="1"/>
    <col min="276" max="276" width="13.625" hidden="1" customWidth="1"/>
    <col min="277" max="278" width="9.5" hidden="1" customWidth="1"/>
    <col min="279" max="279" width="9.5" style="14" hidden="1" customWidth="1"/>
    <col min="280" max="288" width="4.5" hidden="1" customWidth="1"/>
    <col min="289" max="296" width="4.625" style="1" hidden="1" customWidth="1"/>
    <col min="297" max="297" width="7.5" style="593" hidden="1" customWidth="1"/>
    <col min="298" max="298" width="5.625" style="97" hidden="1" customWidth="1"/>
    <col min="299" max="299" width="6.5" style="99" hidden="1" customWidth="1"/>
    <col min="300" max="300" width="5.625" hidden="1" customWidth="1"/>
    <col min="301" max="301" width="19.375" hidden="1" customWidth="1"/>
    <col min="302" max="302" width="9.5" style="1" hidden="1" customWidth="1"/>
    <col min="303" max="305" width="31.875" hidden="1" customWidth="1"/>
    <col min="306" max="313" width="4.5" hidden="1" customWidth="1"/>
    <col min="314" max="314" width="47.375" hidden="1" customWidth="1"/>
    <col min="315" max="324" width="4.5" style="1" hidden="1" customWidth="1"/>
    <col min="325" max="333" width="4.625" style="1" hidden="1" customWidth="1"/>
    <col min="334" max="334" width="7.5" style="593" hidden="1" customWidth="1"/>
    <col min="335" max="343" width="4.5" hidden="1" customWidth="1"/>
    <col min="344" max="351" width="4.625" style="1" hidden="1" customWidth="1"/>
    <col min="352" max="352" width="7.5" style="593" hidden="1" customWidth="1"/>
    <col min="353" max="353" width="13.625" hidden="1" customWidth="1"/>
    <col min="354" max="355" width="9.5" hidden="1" customWidth="1"/>
    <col min="356" max="356" width="9.5" style="14" hidden="1" customWidth="1"/>
    <col min="357" max="365" width="4.5" hidden="1" customWidth="1"/>
    <col min="366" max="373" width="4.625" style="1" hidden="1" customWidth="1"/>
    <col min="374" max="374" width="7.5" style="593" hidden="1" customWidth="1"/>
    <col min="375" max="375" width="5.625" style="97" hidden="1" customWidth="1"/>
    <col min="376" max="376" width="6.5" style="99" hidden="1" customWidth="1"/>
    <col min="377" max="377" width="5.625" hidden="1" customWidth="1"/>
    <col min="378" max="378" width="19.375" hidden="1" customWidth="1"/>
    <col min="379" max="379" width="9.5" style="1" hidden="1" customWidth="1"/>
    <col min="380" max="382" width="31.875" hidden="1" customWidth="1"/>
    <col min="383" max="390" width="4.5" hidden="1" customWidth="1"/>
    <col min="391" max="391" width="47.375" hidden="1" customWidth="1"/>
  </cols>
  <sheetData>
    <row r="1" spans="1:391" ht="65.25" customHeight="1"/>
    <row r="2" spans="1:391" s="119" customFormat="1" ht="22.5" customHeight="1">
      <c r="A2" s="596" t="s">
        <v>2877</v>
      </c>
      <c r="B2" s="598" t="s">
        <v>0</v>
      </c>
      <c r="C2" s="599" t="s">
        <v>8</v>
      </c>
      <c r="D2" s="599"/>
      <c r="E2" s="599"/>
      <c r="F2" s="599"/>
      <c r="G2" s="600" t="s">
        <v>53</v>
      </c>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2"/>
      <c r="CF2" s="600" t="s">
        <v>64</v>
      </c>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1"/>
      <c r="FA2" s="601"/>
      <c r="FB2" s="601"/>
      <c r="FC2" s="601"/>
      <c r="FD2" s="602"/>
      <c r="FE2" s="600" t="s">
        <v>65</v>
      </c>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601"/>
      <c r="HU2" s="601"/>
      <c r="HV2" s="601"/>
      <c r="HW2" s="601"/>
      <c r="HX2" s="601"/>
      <c r="HY2" s="601"/>
      <c r="HZ2" s="601"/>
      <c r="IA2" s="601"/>
      <c r="IB2" s="601"/>
      <c r="IC2" s="602"/>
      <c r="ID2" s="600" t="s">
        <v>66</v>
      </c>
      <c r="IE2" s="601"/>
      <c r="IF2" s="601"/>
      <c r="IG2" s="601"/>
      <c r="IH2" s="601"/>
      <c r="II2" s="601"/>
      <c r="IJ2" s="601"/>
      <c r="IK2" s="601"/>
      <c r="IL2" s="601"/>
      <c r="IM2" s="601"/>
      <c r="IN2" s="601"/>
      <c r="IO2" s="601"/>
      <c r="IP2" s="601"/>
      <c r="IQ2" s="601"/>
      <c r="IR2" s="601"/>
      <c r="IS2" s="601"/>
      <c r="IT2" s="601"/>
      <c r="IU2" s="601"/>
      <c r="IV2" s="601"/>
      <c r="IW2" s="601"/>
      <c r="IX2" s="601"/>
      <c r="IY2" s="601"/>
      <c r="IZ2" s="601"/>
      <c r="JA2" s="601"/>
      <c r="JB2" s="601"/>
      <c r="JC2" s="601"/>
      <c r="JD2" s="601"/>
      <c r="JE2" s="601"/>
      <c r="JF2" s="601"/>
      <c r="JG2" s="601"/>
      <c r="JH2" s="601"/>
      <c r="JI2" s="601"/>
      <c r="JJ2" s="601"/>
      <c r="JK2" s="601"/>
      <c r="JL2" s="601"/>
      <c r="JM2" s="601"/>
      <c r="JN2" s="601"/>
      <c r="JO2" s="601"/>
      <c r="JP2" s="601"/>
      <c r="JQ2" s="601"/>
      <c r="JR2" s="601"/>
      <c r="JS2" s="601"/>
      <c r="JT2" s="601"/>
      <c r="JU2" s="601"/>
      <c r="JV2" s="601"/>
      <c r="JW2" s="601"/>
      <c r="JX2" s="601"/>
      <c r="JY2" s="601"/>
      <c r="JZ2" s="601"/>
      <c r="KA2" s="601"/>
      <c r="KB2" s="601"/>
      <c r="KC2" s="601"/>
      <c r="KD2" s="601"/>
      <c r="KE2" s="601"/>
      <c r="KF2" s="601"/>
      <c r="KG2" s="601"/>
      <c r="KH2" s="601"/>
      <c r="KI2" s="601"/>
      <c r="KJ2" s="601"/>
      <c r="KK2" s="601"/>
      <c r="KL2" s="601"/>
      <c r="KM2" s="601"/>
      <c r="KN2" s="601"/>
      <c r="KO2" s="601"/>
      <c r="KP2" s="601"/>
      <c r="KQ2" s="601"/>
      <c r="KR2" s="601"/>
      <c r="KS2" s="601"/>
      <c r="KT2" s="601"/>
      <c r="KU2" s="601"/>
      <c r="KV2" s="601"/>
      <c r="KW2" s="601"/>
      <c r="KX2" s="601"/>
      <c r="KY2" s="601"/>
      <c r="KZ2" s="601"/>
      <c r="LA2" s="601"/>
      <c r="LB2" s="602"/>
      <c r="LC2" s="615" t="s">
        <v>67</v>
      </c>
      <c r="LD2" s="601"/>
      <c r="LE2" s="601"/>
      <c r="LF2" s="601"/>
      <c r="LG2" s="601"/>
      <c r="LH2" s="601"/>
      <c r="LI2" s="601"/>
      <c r="LJ2" s="601"/>
      <c r="LK2" s="601"/>
      <c r="LL2" s="601"/>
      <c r="LM2" s="601"/>
      <c r="LN2" s="601"/>
      <c r="LO2" s="601"/>
      <c r="LP2" s="601"/>
      <c r="LQ2" s="601"/>
      <c r="LR2" s="601"/>
      <c r="LS2" s="601"/>
      <c r="LT2" s="601"/>
      <c r="LU2" s="601"/>
      <c r="LV2" s="601"/>
      <c r="LW2" s="601"/>
      <c r="LX2" s="601"/>
      <c r="LY2" s="601"/>
      <c r="LZ2" s="601"/>
      <c r="MA2" s="601"/>
      <c r="MB2" s="601"/>
      <c r="MC2" s="601"/>
      <c r="MD2" s="601"/>
      <c r="ME2" s="601"/>
      <c r="MF2" s="601"/>
      <c r="MG2" s="601"/>
      <c r="MH2" s="601"/>
      <c r="MI2" s="601"/>
      <c r="MJ2" s="601"/>
      <c r="MK2" s="601"/>
      <c r="ML2" s="601"/>
      <c r="MM2" s="601"/>
      <c r="MN2" s="601"/>
      <c r="MO2" s="601"/>
      <c r="MP2" s="601"/>
      <c r="MQ2" s="601"/>
      <c r="MR2" s="601"/>
      <c r="MS2" s="601"/>
      <c r="MT2" s="601"/>
      <c r="MU2" s="601"/>
      <c r="MV2" s="601"/>
      <c r="MW2" s="601"/>
      <c r="MX2" s="601"/>
      <c r="MY2" s="601"/>
      <c r="MZ2" s="601"/>
      <c r="NA2" s="601"/>
      <c r="NB2" s="601"/>
      <c r="NC2" s="601"/>
      <c r="ND2" s="601"/>
      <c r="NE2" s="601"/>
      <c r="NF2" s="601"/>
      <c r="NG2" s="601"/>
      <c r="NH2" s="601"/>
      <c r="NI2" s="601"/>
      <c r="NJ2" s="601"/>
      <c r="NK2" s="601"/>
      <c r="NL2" s="601"/>
      <c r="NM2" s="601"/>
      <c r="NN2" s="601"/>
      <c r="NO2" s="601"/>
      <c r="NP2" s="601"/>
      <c r="NQ2" s="601"/>
      <c r="NR2" s="601"/>
      <c r="NS2" s="601"/>
      <c r="NT2" s="601"/>
      <c r="NU2" s="601"/>
      <c r="NV2" s="601"/>
      <c r="NW2" s="601"/>
      <c r="NX2" s="601"/>
      <c r="NY2" s="601"/>
      <c r="NZ2" s="601"/>
      <c r="OA2" s="597"/>
    </row>
    <row r="3" spans="1:391" s="119" customFormat="1" ht="22.5" customHeight="1">
      <c r="A3" s="596"/>
      <c r="B3" s="598"/>
      <c r="C3" s="616" t="s">
        <v>3</v>
      </c>
      <c r="D3" s="616" t="s">
        <v>4</v>
      </c>
      <c r="E3" s="616" t="s">
        <v>5</v>
      </c>
      <c r="F3" s="619" t="s">
        <v>6</v>
      </c>
      <c r="G3" s="600" t="s">
        <v>7</v>
      </c>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597"/>
      <c r="BW3" s="599" t="s">
        <v>28</v>
      </c>
      <c r="BX3" s="599"/>
      <c r="BY3" s="599"/>
      <c r="BZ3" s="599"/>
      <c r="CA3" s="599"/>
      <c r="CB3" s="599"/>
      <c r="CC3" s="599"/>
      <c r="CD3" s="599"/>
      <c r="CE3" s="612"/>
      <c r="CF3" s="600" t="s">
        <v>7</v>
      </c>
      <c r="CG3" s="601"/>
      <c r="CH3" s="601"/>
      <c r="CI3" s="601"/>
      <c r="CJ3" s="601"/>
      <c r="CK3" s="601"/>
      <c r="CL3" s="601"/>
      <c r="CM3" s="601"/>
      <c r="CN3" s="601"/>
      <c r="CO3" s="601"/>
      <c r="CP3" s="601"/>
      <c r="CQ3" s="601"/>
      <c r="CR3" s="601"/>
      <c r="CS3" s="601"/>
      <c r="CT3" s="601"/>
      <c r="CU3" s="601"/>
      <c r="CV3" s="601"/>
      <c r="CW3" s="601"/>
      <c r="CX3" s="601"/>
      <c r="CY3" s="601"/>
      <c r="CZ3" s="601"/>
      <c r="DA3" s="601"/>
      <c r="DB3" s="601"/>
      <c r="DC3" s="601"/>
      <c r="DD3" s="601"/>
      <c r="DE3" s="601"/>
      <c r="DF3" s="601"/>
      <c r="DG3" s="601"/>
      <c r="DH3" s="601"/>
      <c r="DI3" s="601"/>
      <c r="DJ3" s="601"/>
      <c r="DK3" s="601"/>
      <c r="DL3" s="601"/>
      <c r="DM3" s="601"/>
      <c r="DN3" s="601"/>
      <c r="DO3" s="601"/>
      <c r="DP3" s="601"/>
      <c r="DQ3" s="601"/>
      <c r="DR3" s="601"/>
      <c r="DS3" s="601"/>
      <c r="DT3" s="601"/>
      <c r="DU3" s="601"/>
      <c r="DV3" s="601"/>
      <c r="DW3" s="601"/>
      <c r="DX3" s="601"/>
      <c r="DY3" s="601"/>
      <c r="DZ3" s="601"/>
      <c r="EA3" s="601"/>
      <c r="EB3" s="601"/>
      <c r="EC3" s="601"/>
      <c r="ED3" s="601"/>
      <c r="EE3" s="601"/>
      <c r="EF3" s="601"/>
      <c r="EG3" s="601"/>
      <c r="EH3" s="601"/>
      <c r="EI3" s="601"/>
      <c r="EJ3" s="601"/>
      <c r="EK3" s="601"/>
      <c r="EL3" s="601"/>
      <c r="EM3" s="601"/>
      <c r="EN3" s="601"/>
      <c r="EO3" s="601"/>
      <c r="EP3" s="601"/>
      <c r="EQ3" s="601"/>
      <c r="ER3" s="601"/>
      <c r="ES3" s="601"/>
      <c r="ET3" s="601"/>
      <c r="EU3" s="597"/>
      <c r="EV3" s="599" t="s">
        <v>28</v>
      </c>
      <c r="EW3" s="599"/>
      <c r="EX3" s="599"/>
      <c r="EY3" s="599"/>
      <c r="EZ3" s="599"/>
      <c r="FA3" s="599"/>
      <c r="FB3" s="599"/>
      <c r="FC3" s="599"/>
      <c r="FD3" s="612"/>
      <c r="FE3" s="600" t="s">
        <v>7</v>
      </c>
      <c r="FF3" s="601"/>
      <c r="FG3" s="601"/>
      <c r="FH3" s="601"/>
      <c r="FI3" s="601"/>
      <c r="FJ3" s="601"/>
      <c r="FK3" s="601"/>
      <c r="FL3" s="601"/>
      <c r="FM3" s="601"/>
      <c r="FN3" s="601"/>
      <c r="FO3" s="601"/>
      <c r="FP3" s="601"/>
      <c r="FQ3" s="601"/>
      <c r="FR3" s="601"/>
      <c r="FS3" s="601"/>
      <c r="FT3" s="601"/>
      <c r="FU3" s="601"/>
      <c r="FV3" s="601"/>
      <c r="FW3" s="601"/>
      <c r="FX3" s="601"/>
      <c r="FY3" s="601"/>
      <c r="FZ3" s="601"/>
      <c r="GA3" s="601"/>
      <c r="GB3" s="601"/>
      <c r="GC3" s="601"/>
      <c r="GD3" s="601"/>
      <c r="GE3" s="601"/>
      <c r="GF3" s="601"/>
      <c r="GG3" s="601"/>
      <c r="GH3" s="601"/>
      <c r="GI3" s="601"/>
      <c r="GJ3" s="601"/>
      <c r="GK3" s="601"/>
      <c r="GL3" s="601"/>
      <c r="GM3" s="601"/>
      <c r="GN3" s="601"/>
      <c r="GO3" s="601"/>
      <c r="GP3" s="601"/>
      <c r="GQ3" s="601"/>
      <c r="GR3" s="601"/>
      <c r="GS3" s="601"/>
      <c r="GT3" s="601"/>
      <c r="GU3" s="601"/>
      <c r="GV3" s="601"/>
      <c r="GW3" s="601"/>
      <c r="GX3" s="601"/>
      <c r="GY3" s="601"/>
      <c r="GZ3" s="601"/>
      <c r="HA3" s="601"/>
      <c r="HB3" s="601"/>
      <c r="HC3" s="601"/>
      <c r="HD3" s="601"/>
      <c r="HE3" s="601"/>
      <c r="HF3" s="601"/>
      <c r="HG3" s="601"/>
      <c r="HH3" s="601"/>
      <c r="HI3" s="601"/>
      <c r="HJ3" s="601"/>
      <c r="HK3" s="601"/>
      <c r="HL3" s="601"/>
      <c r="HM3" s="601"/>
      <c r="HN3" s="601"/>
      <c r="HO3" s="601"/>
      <c r="HP3" s="601"/>
      <c r="HQ3" s="601"/>
      <c r="HR3" s="601"/>
      <c r="HS3" s="601"/>
      <c r="HT3" s="597"/>
      <c r="HU3" s="599" t="s">
        <v>28</v>
      </c>
      <c r="HV3" s="599"/>
      <c r="HW3" s="599"/>
      <c r="HX3" s="599"/>
      <c r="HY3" s="599"/>
      <c r="HZ3" s="599"/>
      <c r="IA3" s="599"/>
      <c r="IB3" s="599"/>
      <c r="IC3" s="612"/>
      <c r="ID3" s="600" t="s">
        <v>7</v>
      </c>
      <c r="IE3" s="601"/>
      <c r="IF3" s="601"/>
      <c r="IG3" s="601"/>
      <c r="IH3" s="601"/>
      <c r="II3" s="601"/>
      <c r="IJ3" s="601"/>
      <c r="IK3" s="601"/>
      <c r="IL3" s="601"/>
      <c r="IM3" s="601"/>
      <c r="IN3" s="601"/>
      <c r="IO3" s="601"/>
      <c r="IP3" s="601"/>
      <c r="IQ3" s="601"/>
      <c r="IR3" s="601"/>
      <c r="IS3" s="601"/>
      <c r="IT3" s="601"/>
      <c r="IU3" s="601"/>
      <c r="IV3" s="601"/>
      <c r="IW3" s="601"/>
      <c r="IX3" s="601"/>
      <c r="IY3" s="601"/>
      <c r="IZ3" s="601"/>
      <c r="JA3" s="601"/>
      <c r="JB3" s="601"/>
      <c r="JC3" s="601"/>
      <c r="JD3" s="601"/>
      <c r="JE3" s="601"/>
      <c r="JF3" s="601"/>
      <c r="JG3" s="601"/>
      <c r="JH3" s="601"/>
      <c r="JI3" s="601"/>
      <c r="JJ3" s="601"/>
      <c r="JK3" s="601"/>
      <c r="JL3" s="601"/>
      <c r="JM3" s="601"/>
      <c r="JN3" s="601"/>
      <c r="JO3" s="601"/>
      <c r="JP3" s="601"/>
      <c r="JQ3" s="601"/>
      <c r="JR3" s="601"/>
      <c r="JS3" s="601"/>
      <c r="JT3" s="601"/>
      <c r="JU3" s="601"/>
      <c r="JV3" s="601"/>
      <c r="JW3" s="601"/>
      <c r="JX3" s="601"/>
      <c r="JY3" s="601"/>
      <c r="JZ3" s="601"/>
      <c r="KA3" s="601"/>
      <c r="KB3" s="601"/>
      <c r="KC3" s="601"/>
      <c r="KD3" s="601"/>
      <c r="KE3" s="601"/>
      <c r="KF3" s="601"/>
      <c r="KG3" s="601"/>
      <c r="KH3" s="601"/>
      <c r="KI3" s="601"/>
      <c r="KJ3" s="601"/>
      <c r="KK3" s="601"/>
      <c r="KL3" s="601"/>
      <c r="KM3" s="601"/>
      <c r="KN3" s="601"/>
      <c r="KO3" s="601"/>
      <c r="KP3" s="601"/>
      <c r="KQ3" s="601"/>
      <c r="KR3" s="601"/>
      <c r="KS3" s="597"/>
      <c r="KT3" s="599" t="s">
        <v>28</v>
      </c>
      <c r="KU3" s="599"/>
      <c r="KV3" s="599"/>
      <c r="KW3" s="599"/>
      <c r="KX3" s="599"/>
      <c r="KY3" s="599"/>
      <c r="KZ3" s="599"/>
      <c r="LA3" s="599"/>
      <c r="LB3" s="612"/>
      <c r="LC3" s="615" t="s">
        <v>7</v>
      </c>
      <c r="LD3" s="601"/>
      <c r="LE3" s="601"/>
      <c r="LF3" s="601"/>
      <c r="LG3" s="601"/>
      <c r="LH3" s="601"/>
      <c r="LI3" s="601"/>
      <c r="LJ3" s="601"/>
      <c r="LK3" s="601"/>
      <c r="LL3" s="601"/>
      <c r="LM3" s="601"/>
      <c r="LN3" s="601"/>
      <c r="LO3" s="601"/>
      <c r="LP3" s="601"/>
      <c r="LQ3" s="601"/>
      <c r="LR3" s="601"/>
      <c r="LS3" s="601"/>
      <c r="LT3" s="601"/>
      <c r="LU3" s="601"/>
      <c r="LV3" s="601"/>
      <c r="LW3" s="601"/>
      <c r="LX3" s="601"/>
      <c r="LY3" s="601"/>
      <c r="LZ3" s="601"/>
      <c r="MA3" s="601"/>
      <c r="MB3" s="601"/>
      <c r="MC3" s="601"/>
      <c r="MD3" s="601"/>
      <c r="ME3" s="601"/>
      <c r="MF3" s="601"/>
      <c r="MG3" s="601"/>
      <c r="MH3" s="601"/>
      <c r="MI3" s="601"/>
      <c r="MJ3" s="601"/>
      <c r="MK3" s="601"/>
      <c r="ML3" s="601"/>
      <c r="MM3" s="601"/>
      <c r="MN3" s="601"/>
      <c r="MO3" s="601"/>
      <c r="MP3" s="601"/>
      <c r="MQ3" s="601"/>
      <c r="MR3" s="601"/>
      <c r="MS3" s="601"/>
      <c r="MT3" s="601"/>
      <c r="MU3" s="601"/>
      <c r="MV3" s="601"/>
      <c r="MW3" s="601"/>
      <c r="MX3" s="601"/>
      <c r="MY3" s="601"/>
      <c r="MZ3" s="601"/>
      <c r="NA3" s="601"/>
      <c r="NB3" s="601"/>
      <c r="NC3" s="601"/>
      <c r="ND3" s="601"/>
      <c r="NE3" s="601"/>
      <c r="NF3" s="601"/>
      <c r="NG3" s="601"/>
      <c r="NH3" s="601"/>
      <c r="NI3" s="601"/>
      <c r="NJ3" s="601"/>
      <c r="NK3" s="601"/>
      <c r="NL3" s="601"/>
      <c r="NM3" s="601"/>
      <c r="NN3" s="601"/>
      <c r="NO3" s="601"/>
      <c r="NP3" s="601"/>
      <c r="NQ3" s="601"/>
      <c r="NR3" s="597"/>
      <c r="NS3" s="599" t="s">
        <v>28</v>
      </c>
      <c r="NT3" s="599"/>
      <c r="NU3" s="599"/>
      <c r="NV3" s="599"/>
      <c r="NW3" s="599"/>
      <c r="NX3" s="599"/>
      <c r="NY3" s="599"/>
      <c r="NZ3" s="599"/>
      <c r="OA3" s="599"/>
    </row>
    <row r="4" spans="1:391" s="119" customFormat="1" ht="22.5" customHeight="1">
      <c r="A4" s="597"/>
      <c r="B4" s="598"/>
      <c r="C4" s="617"/>
      <c r="D4" s="617"/>
      <c r="E4" s="617"/>
      <c r="F4" s="620"/>
      <c r="G4" s="599" t="s">
        <v>9</v>
      </c>
      <c r="H4" s="599"/>
      <c r="I4" s="599"/>
      <c r="J4" s="599"/>
      <c r="K4" s="599"/>
      <c r="L4" s="599"/>
      <c r="M4" s="599"/>
      <c r="N4" s="599"/>
      <c r="O4" s="599"/>
      <c r="P4" s="599"/>
      <c r="Q4" s="622" t="s">
        <v>104</v>
      </c>
      <c r="R4" s="623"/>
      <c r="S4" s="623"/>
      <c r="T4" s="623"/>
      <c r="U4" s="623"/>
      <c r="V4" s="623"/>
      <c r="W4" s="623"/>
      <c r="X4" s="623"/>
      <c r="Y4" s="623"/>
      <c r="Z4" s="624"/>
      <c r="AA4" s="603" t="s">
        <v>14</v>
      </c>
      <c r="AB4" s="604"/>
      <c r="AC4" s="604"/>
      <c r="AD4" s="604"/>
      <c r="AE4" s="604"/>
      <c r="AF4" s="604"/>
      <c r="AG4" s="604"/>
      <c r="AH4" s="604"/>
      <c r="AI4" s="605"/>
      <c r="AJ4" s="606" t="s">
        <v>104</v>
      </c>
      <c r="AK4" s="607"/>
      <c r="AL4" s="607"/>
      <c r="AM4" s="607"/>
      <c r="AN4" s="607"/>
      <c r="AO4" s="607"/>
      <c r="AP4" s="607"/>
      <c r="AQ4" s="607"/>
      <c r="AR4" s="608"/>
      <c r="AS4" s="598" t="s">
        <v>112</v>
      </c>
      <c r="AT4" s="609" t="s">
        <v>108</v>
      </c>
      <c r="AU4" s="610"/>
      <c r="AV4" s="611"/>
      <c r="AW4" s="603" t="s">
        <v>16</v>
      </c>
      <c r="AX4" s="604"/>
      <c r="AY4" s="604"/>
      <c r="AZ4" s="604"/>
      <c r="BA4" s="604"/>
      <c r="BB4" s="604"/>
      <c r="BC4" s="604"/>
      <c r="BD4" s="604"/>
      <c r="BE4" s="605"/>
      <c r="BF4" s="606" t="s">
        <v>109</v>
      </c>
      <c r="BG4" s="607"/>
      <c r="BH4" s="607"/>
      <c r="BI4" s="607"/>
      <c r="BJ4" s="607"/>
      <c r="BK4" s="607"/>
      <c r="BL4" s="607"/>
      <c r="BM4" s="607"/>
      <c r="BN4" s="608"/>
      <c r="BO4" s="599" t="s">
        <v>17</v>
      </c>
      <c r="BP4" s="599"/>
      <c r="BQ4" s="599" t="s">
        <v>20</v>
      </c>
      <c r="BR4" s="599"/>
      <c r="BS4" s="613" t="s">
        <v>153</v>
      </c>
      <c r="BT4" s="614"/>
      <c r="BU4" s="599" t="s">
        <v>154</v>
      </c>
      <c r="BV4" s="599"/>
      <c r="BW4" s="603" t="s">
        <v>23</v>
      </c>
      <c r="BX4" s="604"/>
      <c r="BY4" s="604"/>
      <c r="BZ4" s="604"/>
      <c r="CA4" s="604"/>
      <c r="CB4" s="604"/>
      <c r="CC4" s="604"/>
      <c r="CD4" s="605"/>
      <c r="CE4" s="612" t="s">
        <v>27</v>
      </c>
      <c r="CF4" s="599" t="s">
        <v>9</v>
      </c>
      <c r="CG4" s="599"/>
      <c r="CH4" s="599"/>
      <c r="CI4" s="599"/>
      <c r="CJ4" s="599"/>
      <c r="CK4" s="599"/>
      <c r="CL4" s="599"/>
      <c r="CM4" s="599"/>
      <c r="CN4" s="599"/>
      <c r="CO4" s="599"/>
      <c r="CP4" s="622" t="s">
        <v>104</v>
      </c>
      <c r="CQ4" s="623"/>
      <c r="CR4" s="623"/>
      <c r="CS4" s="623"/>
      <c r="CT4" s="623"/>
      <c r="CU4" s="623"/>
      <c r="CV4" s="623"/>
      <c r="CW4" s="623"/>
      <c r="CX4" s="623"/>
      <c r="CY4" s="624"/>
      <c r="CZ4" s="603" t="s">
        <v>14</v>
      </c>
      <c r="DA4" s="604"/>
      <c r="DB4" s="604"/>
      <c r="DC4" s="604"/>
      <c r="DD4" s="604"/>
      <c r="DE4" s="604"/>
      <c r="DF4" s="604"/>
      <c r="DG4" s="604"/>
      <c r="DH4" s="605"/>
      <c r="DI4" s="606" t="s">
        <v>104</v>
      </c>
      <c r="DJ4" s="607"/>
      <c r="DK4" s="607"/>
      <c r="DL4" s="607"/>
      <c r="DM4" s="607"/>
      <c r="DN4" s="607"/>
      <c r="DO4" s="607"/>
      <c r="DP4" s="607"/>
      <c r="DQ4" s="608"/>
      <c r="DR4" s="598" t="s">
        <v>112</v>
      </c>
      <c r="DS4" s="609" t="s">
        <v>108</v>
      </c>
      <c r="DT4" s="610"/>
      <c r="DU4" s="611"/>
      <c r="DV4" s="603" t="s">
        <v>16</v>
      </c>
      <c r="DW4" s="604"/>
      <c r="DX4" s="604"/>
      <c r="DY4" s="604"/>
      <c r="DZ4" s="604"/>
      <c r="EA4" s="604"/>
      <c r="EB4" s="604"/>
      <c r="EC4" s="604"/>
      <c r="ED4" s="605"/>
      <c r="EE4" s="606" t="s">
        <v>109</v>
      </c>
      <c r="EF4" s="607"/>
      <c r="EG4" s="607"/>
      <c r="EH4" s="607"/>
      <c r="EI4" s="607"/>
      <c r="EJ4" s="607"/>
      <c r="EK4" s="607"/>
      <c r="EL4" s="607"/>
      <c r="EM4" s="608"/>
      <c r="EN4" s="599" t="s">
        <v>17</v>
      </c>
      <c r="EO4" s="599"/>
      <c r="EP4" s="599" t="s">
        <v>20</v>
      </c>
      <c r="EQ4" s="599"/>
      <c r="ER4" s="613" t="s">
        <v>153</v>
      </c>
      <c r="ES4" s="614"/>
      <c r="ET4" s="599" t="s">
        <v>154</v>
      </c>
      <c r="EU4" s="599"/>
      <c r="EV4" s="603" t="s">
        <v>23</v>
      </c>
      <c r="EW4" s="604"/>
      <c r="EX4" s="604"/>
      <c r="EY4" s="604"/>
      <c r="EZ4" s="604"/>
      <c r="FA4" s="604"/>
      <c r="FB4" s="604"/>
      <c r="FC4" s="605"/>
      <c r="FD4" s="612" t="s">
        <v>27</v>
      </c>
      <c r="FE4" s="599" t="s">
        <v>9</v>
      </c>
      <c r="FF4" s="599"/>
      <c r="FG4" s="599"/>
      <c r="FH4" s="599"/>
      <c r="FI4" s="599"/>
      <c r="FJ4" s="599"/>
      <c r="FK4" s="599"/>
      <c r="FL4" s="599"/>
      <c r="FM4" s="599"/>
      <c r="FN4" s="599"/>
      <c r="FO4" s="622" t="s">
        <v>104</v>
      </c>
      <c r="FP4" s="623"/>
      <c r="FQ4" s="623"/>
      <c r="FR4" s="623"/>
      <c r="FS4" s="623"/>
      <c r="FT4" s="623"/>
      <c r="FU4" s="623"/>
      <c r="FV4" s="623"/>
      <c r="FW4" s="623"/>
      <c r="FX4" s="624"/>
      <c r="FY4" s="603" t="s">
        <v>14</v>
      </c>
      <c r="FZ4" s="604"/>
      <c r="GA4" s="604"/>
      <c r="GB4" s="604"/>
      <c r="GC4" s="604"/>
      <c r="GD4" s="604"/>
      <c r="GE4" s="604"/>
      <c r="GF4" s="604"/>
      <c r="GG4" s="605"/>
      <c r="GH4" s="606" t="s">
        <v>104</v>
      </c>
      <c r="GI4" s="607"/>
      <c r="GJ4" s="607"/>
      <c r="GK4" s="607"/>
      <c r="GL4" s="607"/>
      <c r="GM4" s="607"/>
      <c r="GN4" s="607"/>
      <c r="GO4" s="607"/>
      <c r="GP4" s="608"/>
      <c r="GQ4" s="598" t="s">
        <v>112</v>
      </c>
      <c r="GR4" s="609" t="s">
        <v>108</v>
      </c>
      <c r="GS4" s="610"/>
      <c r="GT4" s="611"/>
      <c r="GU4" s="603" t="s">
        <v>16</v>
      </c>
      <c r="GV4" s="604"/>
      <c r="GW4" s="604"/>
      <c r="GX4" s="604"/>
      <c r="GY4" s="604"/>
      <c r="GZ4" s="604"/>
      <c r="HA4" s="604"/>
      <c r="HB4" s="604"/>
      <c r="HC4" s="605"/>
      <c r="HD4" s="606" t="s">
        <v>109</v>
      </c>
      <c r="HE4" s="607"/>
      <c r="HF4" s="607"/>
      <c r="HG4" s="607"/>
      <c r="HH4" s="607"/>
      <c r="HI4" s="607"/>
      <c r="HJ4" s="607"/>
      <c r="HK4" s="607"/>
      <c r="HL4" s="608"/>
      <c r="HM4" s="599" t="s">
        <v>17</v>
      </c>
      <c r="HN4" s="599"/>
      <c r="HO4" s="599" t="s">
        <v>20</v>
      </c>
      <c r="HP4" s="599"/>
      <c r="HQ4" s="613" t="s">
        <v>153</v>
      </c>
      <c r="HR4" s="614"/>
      <c r="HS4" s="599" t="s">
        <v>154</v>
      </c>
      <c r="HT4" s="599"/>
      <c r="HU4" s="603" t="s">
        <v>23</v>
      </c>
      <c r="HV4" s="604"/>
      <c r="HW4" s="604"/>
      <c r="HX4" s="604"/>
      <c r="HY4" s="604"/>
      <c r="HZ4" s="604"/>
      <c r="IA4" s="604"/>
      <c r="IB4" s="605"/>
      <c r="IC4" s="612" t="s">
        <v>27</v>
      </c>
      <c r="ID4" s="599" t="s">
        <v>9</v>
      </c>
      <c r="IE4" s="599"/>
      <c r="IF4" s="599"/>
      <c r="IG4" s="599"/>
      <c r="IH4" s="599"/>
      <c r="II4" s="599"/>
      <c r="IJ4" s="599"/>
      <c r="IK4" s="599"/>
      <c r="IL4" s="599"/>
      <c r="IM4" s="599"/>
      <c r="IN4" s="622" t="s">
        <v>104</v>
      </c>
      <c r="IO4" s="623"/>
      <c r="IP4" s="623"/>
      <c r="IQ4" s="623"/>
      <c r="IR4" s="623"/>
      <c r="IS4" s="623"/>
      <c r="IT4" s="623"/>
      <c r="IU4" s="623"/>
      <c r="IV4" s="623"/>
      <c r="IW4" s="624"/>
      <c r="IX4" s="603" t="s">
        <v>14</v>
      </c>
      <c r="IY4" s="604"/>
      <c r="IZ4" s="604"/>
      <c r="JA4" s="604"/>
      <c r="JB4" s="604"/>
      <c r="JC4" s="604"/>
      <c r="JD4" s="604"/>
      <c r="JE4" s="604"/>
      <c r="JF4" s="605"/>
      <c r="JG4" s="606" t="s">
        <v>104</v>
      </c>
      <c r="JH4" s="607"/>
      <c r="JI4" s="607"/>
      <c r="JJ4" s="607"/>
      <c r="JK4" s="607"/>
      <c r="JL4" s="607"/>
      <c r="JM4" s="607"/>
      <c r="JN4" s="607"/>
      <c r="JO4" s="608"/>
      <c r="JP4" s="598" t="s">
        <v>112</v>
      </c>
      <c r="JQ4" s="609" t="s">
        <v>108</v>
      </c>
      <c r="JR4" s="610"/>
      <c r="JS4" s="611"/>
      <c r="JT4" s="603" t="s">
        <v>16</v>
      </c>
      <c r="JU4" s="604"/>
      <c r="JV4" s="604"/>
      <c r="JW4" s="604"/>
      <c r="JX4" s="604"/>
      <c r="JY4" s="604"/>
      <c r="JZ4" s="604"/>
      <c r="KA4" s="604"/>
      <c r="KB4" s="605"/>
      <c r="KC4" s="606" t="s">
        <v>109</v>
      </c>
      <c r="KD4" s="607"/>
      <c r="KE4" s="607"/>
      <c r="KF4" s="607"/>
      <c r="KG4" s="607"/>
      <c r="KH4" s="607"/>
      <c r="KI4" s="607"/>
      <c r="KJ4" s="607"/>
      <c r="KK4" s="608"/>
      <c r="KL4" s="599" t="s">
        <v>17</v>
      </c>
      <c r="KM4" s="599"/>
      <c r="KN4" s="599" t="s">
        <v>20</v>
      </c>
      <c r="KO4" s="599"/>
      <c r="KP4" s="613" t="s">
        <v>153</v>
      </c>
      <c r="KQ4" s="614"/>
      <c r="KR4" s="599" t="s">
        <v>154</v>
      </c>
      <c r="KS4" s="599"/>
      <c r="KT4" s="603" t="s">
        <v>23</v>
      </c>
      <c r="KU4" s="604"/>
      <c r="KV4" s="604"/>
      <c r="KW4" s="604"/>
      <c r="KX4" s="604"/>
      <c r="KY4" s="604"/>
      <c r="KZ4" s="604"/>
      <c r="LA4" s="605"/>
      <c r="LB4" s="612" t="s">
        <v>27</v>
      </c>
      <c r="LC4" s="625" t="s">
        <v>9</v>
      </c>
      <c r="LD4" s="599"/>
      <c r="LE4" s="599"/>
      <c r="LF4" s="599"/>
      <c r="LG4" s="599"/>
      <c r="LH4" s="599"/>
      <c r="LI4" s="599"/>
      <c r="LJ4" s="599"/>
      <c r="LK4" s="599"/>
      <c r="LL4" s="599"/>
      <c r="LM4" s="622" t="s">
        <v>104</v>
      </c>
      <c r="LN4" s="623"/>
      <c r="LO4" s="623"/>
      <c r="LP4" s="623"/>
      <c r="LQ4" s="623"/>
      <c r="LR4" s="623"/>
      <c r="LS4" s="623"/>
      <c r="LT4" s="623"/>
      <c r="LU4" s="623"/>
      <c r="LV4" s="624"/>
      <c r="LW4" s="603" t="s">
        <v>14</v>
      </c>
      <c r="LX4" s="604"/>
      <c r="LY4" s="604"/>
      <c r="LZ4" s="604"/>
      <c r="MA4" s="604"/>
      <c r="MB4" s="604"/>
      <c r="MC4" s="604"/>
      <c r="MD4" s="604"/>
      <c r="ME4" s="605"/>
      <c r="MF4" s="606" t="s">
        <v>104</v>
      </c>
      <c r="MG4" s="607"/>
      <c r="MH4" s="607"/>
      <c r="MI4" s="607"/>
      <c r="MJ4" s="607"/>
      <c r="MK4" s="607"/>
      <c r="ML4" s="607"/>
      <c r="MM4" s="607"/>
      <c r="MN4" s="608"/>
      <c r="MO4" s="598" t="s">
        <v>112</v>
      </c>
      <c r="MP4" s="609" t="s">
        <v>108</v>
      </c>
      <c r="MQ4" s="610"/>
      <c r="MR4" s="611"/>
      <c r="MS4" s="603" t="s">
        <v>16</v>
      </c>
      <c r="MT4" s="604"/>
      <c r="MU4" s="604"/>
      <c r="MV4" s="604"/>
      <c r="MW4" s="604"/>
      <c r="MX4" s="604"/>
      <c r="MY4" s="604"/>
      <c r="MZ4" s="604"/>
      <c r="NA4" s="605"/>
      <c r="NB4" s="606" t="s">
        <v>109</v>
      </c>
      <c r="NC4" s="607"/>
      <c r="ND4" s="607"/>
      <c r="NE4" s="607"/>
      <c r="NF4" s="607"/>
      <c r="NG4" s="607"/>
      <c r="NH4" s="607"/>
      <c r="NI4" s="607"/>
      <c r="NJ4" s="608"/>
      <c r="NK4" s="599" t="s">
        <v>17</v>
      </c>
      <c r="NL4" s="599"/>
      <c r="NM4" s="599" t="s">
        <v>20</v>
      </c>
      <c r="NN4" s="599"/>
      <c r="NO4" s="613" t="s">
        <v>153</v>
      </c>
      <c r="NP4" s="614"/>
      <c r="NQ4" s="599" t="s">
        <v>154</v>
      </c>
      <c r="NR4" s="599"/>
      <c r="NS4" s="603" t="s">
        <v>23</v>
      </c>
      <c r="NT4" s="604"/>
      <c r="NU4" s="604"/>
      <c r="NV4" s="604"/>
      <c r="NW4" s="604"/>
      <c r="NX4" s="604"/>
      <c r="NY4" s="604"/>
      <c r="NZ4" s="605"/>
      <c r="OA4" s="599" t="s">
        <v>27</v>
      </c>
    </row>
    <row r="5" spans="1:391" s="119" customFormat="1" ht="42">
      <c r="A5" s="597"/>
      <c r="B5" s="598"/>
      <c r="C5" s="618"/>
      <c r="D5" s="618"/>
      <c r="E5" s="618"/>
      <c r="F5" s="621"/>
      <c r="G5" s="120">
        <v>1</v>
      </c>
      <c r="H5" s="121">
        <v>2</v>
      </c>
      <c r="I5" s="121">
        <v>3</v>
      </c>
      <c r="J5" s="121">
        <v>4</v>
      </c>
      <c r="K5" s="121">
        <v>5</v>
      </c>
      <c r="L5" s="121">
        <v>6</v>
      </c>
      <c r="M5" s="121">
        <v>7</v>
      </c>
      <c r="N5" s="121">
        <v>8</v>
      </c>
      <c r="O5" s="122">
        <v>9</v>
      </c>
      <c r="P5" s="123" t="s">
        <v>110</v>
      </c>
      <c r="Q5" s="124">
        <v>1</v>
      </c>
      <c r="R5" s="125">
        <v>2</v>
      </c>
      <c r="S5" s="125">
        <v>3</v>
      </c>
      <c r="T5" s="125">
        <v>4</v>
      </c>
      <c r="U5" s="125">
        <v>5</v>
      </c>
      <c r="V5" s="125">
        <v>6</v>
      </c>
      <c r="W5" s="125">
        <v>7</v>
      </c>
      <c r="X5" s="125">
        <v>8</v>
      </c>
      <c r="Y5" s="126">
        <v>9</v>
      </c>
      <c r="Z5" s="127" t="s">
        <v>105</v>
      </c>
      <c r="AA5" s="128">
        <v>1</v>
      </c>
      <c r="AB5" s="129">
        <v>2</v>
      </c>
      <c r="AC5" s="129">
        <v>3</v>
      </c>
      <c r="AD5" s="129">
        <v>4</v>
      </c>
      <c r="AE5" s="129">
        <v>5</v>
      </c>
      <c r="AF5" s="129">
        <v>6</v>
      </c>
      <c r="AG5" s="129">
        <v>7</v>
      </c>
      <c r="AH5" s="129">
        <v>8</v>
      </c>
      <c r="AI5" s="123" t="s">
        <v>111</v>
      </c>
      <c r="AJ5" s="130">
        <v>1</v>
      </c>
      <c r="AK5" s="131">
        <v>2</v>
      </c>
      <c r="AL5" s="131">
        <v>3</v>
      </c>
      <c r="AM5" s="131">
        <v>4</v>
      </c>
      <c r="AN5" s="131">
        <v>5</v>
      </c>
      <c r="AO5" s="131">
        <v>6</v>
      </c>
      <c r="AP5" s="131">
        <v>7</v>
      </c>
      <c r="AQ5" s="131">
        <v>8</v>
      </c>
      <c r="AR5" s="132" t="s">
        <v>105</v>
      </c>
      <c r="AS5" s="598"/>
      <c r="AT5" s="497" t="s">
        <v>106</v>
      </c>
      <c r="AU5" s="498" t="s">
        <v>107</v>
      </c>
      <c r="AV5" s="135" t="s">
        <v>78</v>
      </c>
      <c r="AW5" s="136">
        <v>1</v>
      </c>
      <c r="AX5" s="137">
        <v>2</v>
      </c>
      <c r="AY5" s="137">
        <v>3</v>
      </c>
      <c r="AZ5" s="137">
        <v>4</v>
      </c>
      <c r="BA5" s="137">
        <v>5</v>
      </c>
      <c r="BB5" s="137">
        <v>6</v>
      </c>
      <c r="BC5" s="137">
        <v>7</v>
      </c>
      <c r="BD5" s="137">
        <v>8</v>
      </c>
      <c r="BE5" s="500" t="s">
        <v>13</v>
      </c>
      <c r="BF5" s="139">
        <v>1</v>
      </c>
      <c r="BG5" s="140">
        <v>2</v>
      </c>
      <c r="BH5" s="140">
        <v>3</v>
      </c>
      <c r="BI5" s="140">
        <v>4</v>
      </c>
      <c r="BJ5" s="140">
        <v>5</v>
      </c>
      <c r="BK5" s="140">
        <v>6</v>
      </c>
      <c r="BL5" s="140">
        <v>7</v>
      </c>
      <c r="BM5" s="140">
        <v>8</v>
      </c>
      <c r="BN5" s="132" t="s">
        <v>105</v>
      </c>
      <c r="BO5" s="141" t="s">
        <v>18</v>
      </c>
      <c r="BP5" s="142" t="s">
        <v>19</v>
      </c>
      <c r="BQ5" s="499" t="s">
        <v>62</v>
      </c>
      <c r="BR5" s="500" t="s">
        <v>26</v>
      </c>
      <c r="BS5" s="499" t="s">
        <v>80</v>
      </c>
      <c r="BT5" s="500" t="s">
        <v>79</v>
      </c>
      <c r="BU5" s="499" t="s">
        <v>21</v>
      </c>
      <c r="BV5" s="500" t="s">
        <v>22</v>
      </c>
      <c r="BW5" s="128">
        <v>1</v>
      </c>
      <c r="BX5" s="129">
        <v>2</v>
      </c>
      <c r="BY5" s="129">
        <v>3</v>
      </c>
      <c r="BZ5" s="129">
        <v>4</v>
      </c>
      <c r="CA5" s="129">
        <v>5</v>
      </c>
      <c r="CB5" s="129">
        <v>6</v>
      </c>
      <c r="CC5" s="129">
        <v>7</v>
      </c>
      <c r="CD5" s="144">
        <v>8</v>
      </c>
      <c r="CE5" s="612"/>
      <c r="CF5" s="120">
        <v>1</v>
      </c>
      <c r="CG5" s="121">
        <v>2</v>
      </c>
      <c r="CH5" s="121">
        <v>3</v>
      </c>
      <c r="CI5" s="121">
        <v>4</v>
      </c>
      <c r="CJ5" s="121">
        <v>5</v>
      </c>
      <c r="CK5" s="121">
        <v>6</v>
      </c>
      <c r="CL5" s="121">
        <v>7</v>
      </c>
      <c r="CM5" s="121">
        <v>8</v>
      </c>
      <c r="CN5" s="122">
        <v>9</v>
      </c>
      <c r="CO5" s="123" t="s">
        <v>110</v>
      </c>
      <c r="CP5" s="124">
        <v>1</v>
      </c>
      <c r="CQ5" s="125">
        <v>2</v>
      </c>
      <c r="CR5" s="125">
        <v>3</v>
      </c>
      <c r="CS5" s="125">
        <v>4</v>
      </c>
      <c r="CT5" s="125">
        <v>5</v>
      </c>
      <c r="CU5" s="125">
        <v>6</v>
      </c>
      <c r="CV5" s="125">
        <v>7</v>
      </c>
      <c r="CW5" s="125">
        <v>8</v>
      </c>
      <c r="CX5" s="126">
        <v>9</v>
      </c>
      <c r="CY5" s="127" t="s">
        <v>105</v>
      </c>
      <c r="CZ5" s="128">
        <v>1</v>
      </c>
      <c r="DA5" s="129">
        <v>2</v>
      </c>
      <c r="DB5" s="129">
        <v>3</v>
      </c>
      <c r="DC5" s="129">
        <v>4</v>
      </c>
      <c r="DD5" s="129">
        <v>5</v>
      </c>
      <c r="DE5" s="129">
        <v>6</v>
      </c>
      <c r="DF5" s="129">
        <v>7</v>
      </c>
      <c r="DG5" s="129">
        <v>8</v>
      </c>
      <c r="DH5" s="123" t="s">
        <v>111</v>
      </c>
      <c r="DI5" s="130">
        <v>1</v>
      </c>
      <c r="DJ5" s="131">
        <v>2</v>
      </c>
      <c r="DK5" s="131">
        <v>3</v>
      </c>
      <c r="DL5" s="131">
        <v>4</v>
      </c>
      <c r="DM5" s="131">
        <v>5</v>
      </c>
      <c r="DN5" s="131">
        <v>6</v>
      </c>
      <c r="DO5" s="131">
        <v>7</v>
      </c>
      <c r="DP5" s="131">
        <v>8</v>
      </c>
      <c r="DQ5" s="132" t="s">
        <v>105</v>
      </c>
      <c r="DR5" s="598"/>
      <c r="DS5" s="497" t="s">
        <v>106</v>
      </c>
      <c r="DT5" s="498" t="s">
        <v>107</v>
      </c>
      <c r="DU5" s="135" t="s">
        <v>78</v>
      </c>
      <c r="DV5" s="136">
        <v>1</v>
      </c>
      <c r="DW5" s="137">
        <v>2</v>
      </c>
      <c r="DX5" s="137">
        <v>3</v>
      </c>
      <c r="DY5" s="137">
        <v>4</v>
      </c>
      <c r="DZ5" s="137">
        <v>5</v>
      </c>
      <c r="EA5" s="137">
        <v>6</v>
      </c>
      <c r="EB5" s="137">
        <v>7</v>
      </c>
      <c r="EC5" s="137">
        <v>8</v>
      </c>
      <c r="ED5" s="500" t="s">
        <v>13</v>
      </c>
      <c r="EE5" s="139">
        <v>1</v>
      </c>
      <c r="EF5" s="140">
        <v>2</v>
      </c>
      <c r="EG5" s="140">
        <v>3</v>
      </c>
      <c r="EH5" s="140">
        <v>4</v>
      </c>
      <c r="EI5" s="140">
        <v>5</v>
      </c>
      <c r="EJ5" s="140">
        <v>6</v>
      </c>
      <c r="EK5" s="140">
        <v>7</v>
      </c>
      <c r="EL5" s="140">
        <v>8</v>
      </c>
      <c r="EM5" s="132" t="s">
        <v>105</v>
      </c>
      <c r="EN5" s="141" t="s">
        <v>18</v>
      </c>
      <c r="EO5" s="142" t="s">
        <v>19</v>
      </c>
      <c r="EP5" s="499" t="s">
        <v>62</v>
      </c>
      <c r="EQ5" s="500" t="s">
        <v>26</v>
      </c>
      <c r="ER5" s="499" t="s">
        <v>80</v>
      </c>
      <c r="ES5" s="500" t="s">
        <v>79</v>
      </c>
      <c r="ET5" s="499" t="s">
        <v>21</v>
      </c>
      <c r="EU5" s="500" t="s">
        <v>22</v>
      </c>
      <c r="EV5" s="128">
        <v>1</v>
      </c>
      <c r="EW5" s="129">
        <v>2</v>
      </c>
      <c r="EX5" s="129">
        <v>3</v>
      </c>
      <c r="EY5" s="129">
        <v>4</v>
      </c>
      <c r="EZ5" s="129">
        <v>5</v>
      </c>
      <c r="FA5" s="129">
        <v>6</v>
      </c>
      <c r="FB5" s="129">
        <v>7</v>
      </c>
      <c r="FC5" s="144">
        <v>8</v>
      </c>
      <c r="FD5" s="612"/>
      <c r="FE5" s="120">
        <v>1</v>
      </c>
      <c r="FF5" s="121">
        <v>2</v>
      </c>
      <c r="FG5" s="121">
        <v>3</v>
      </c>
      <c r="FH5" s="121">
        <v>4</v>
      </c>
      <c r="FI5" s="121">
        <v>5</v>
      </c>
      <c r="FJ5" s="121">
        <v>6</v>
      </c>
      <c r="FK5" s="121">
        <v>7</v>
      </c>
      <c r="FL5" s="121">
        <v>8</v>
      </c>
      <c r="FM5" s="122">
        <v>9</v>
      </c>
      <c r="FN5" s="123" t="s">
        <v>110</v>
      </c>
      <c r="FO5" s="124">
        <v>1</v>
      </c>
      <c r="FP5" s="125">
        <v>2</v>
      </c>
      <c r="FQ5" s="125">
        <v>3</v>
      </c>
      <c r="FR5" s="125">
        <v>4</v>
      </c>
      <c r="FS5" s="125">
        <v>5</v>
      </c>
      <c r="FT5" s="125">
        <v>6</v>
      </c>
      <c r="FU5" s="125">
        <v>7</v>
      </c>
      <c r="FV5" s="125">
        <v>8</v>
      </c>
      <c r="FW5" s="126">
        <v>9</v>
      </c>
      <c r="FX5" s="127" t="s">
        <v>105</v>
      </c>
      <c r="FY5" s="128">
        <v>1</v>
      </c>
      <c r="FZ5" s="129">
        <v>2</v>
      </c>
      <c r="GA5" s="129">
        <v>3</v>
      </c>
      <c r="GB5" s="129">
        <v>4</v>
      </c>
      <c r="GC5" s="129">
        <v>5</v>
      </c>
      <c r="GD5" s="129">
        <v>6</v>
      </c>
      <c r="GE5" s="129">
        <v>7</v>
      </c>
      <c r="GF5" s="129">
        <v>8</v>
      </c>
      <c r="GG5" s="123" t="s">
        <v>111</v>
      </c>
      <c r="GH5" s="130">
        <v>1</v>
      </c>
      <c r="GI5" s="131">
        <v>2</v>
      </c>
      <c r="GJ5" s="131">
        <v>3</v>
      </c>
      <c r="GK5" s="131">
        <v>4</v>
      </c>
      <c r="GL5" s="131">
        <v>5</v>
      </c>
      <c r="GM5" s="131">
        <v>6</v>
      </c>
      <c r="GN5" s="131">
        <v>7</v>
      </c>
      <c r="GO5" s="131">
        <v>8</v>
      </c>
      <c r="GP5" s="132" t="s">
        <v>105</v>
      </c>
      <c r="GQ5" s="598"/>
      <c r="GR5" s="497" t="s">
        <v>106</v>
      </c>
      <c r="GS5" s="498" t="s">
        <v>107</v>
      </c>
      <c r="GT5" s="135" t="s">
        <v>78</v>
      </c>
      <c r="GU5" s="136">
        <v>1</v>
      </c>
      <c r="GV5" s="137">
        <v>2</v>
      </c>
      <c r="GW5" s="137">
        <v>3</v>
      </c>
      <c r="GX5" s="137">
        <v>4</v>
      </c>
      <c r="GY5" s="137">
        <v>5</v>
      </c>
      <c r="GZ5" s="137">
        <v>6</v>
      </c>
      <c r="HA5" s="137">
        <v>7</v>
      </c>
      <c r="HB5" s="137">
        <v>8</v>
      </c>
      <c r="HC5" s="500" t="s">
        <v>13</v>
      </c>
      <c r="HD5" s="139">
        <v>1</v>
      </c>
      <c r="HE5" s="140">
        <v>2</v>
      </c>
      <c r="HF5" s="140">
        <v>3</v>
      </c>
      <c r="HG5" s="140">
        <v>4</v>
      </c>
      <c r="HH5" s="140">
        <v>5</v>
      </c>
      <c r="HI5" s="140">
        <v>6</v>
      </c>
      <c r="HJ5" s="140">
        <v>7</v>
      </c>
      <c r="HK5" s="140">
        <v>8</v>
      </c>
      <c r="HL5" s="132" t="s">
        <v>105</v>
      </c>
      <c r="HM5" s="141" t="s">
        <v>18</v>
      </c>
      <c r="HN5" s="142" t="s">
        <v>19</v>
      </c>
      <c r="HO5" s="499" t="s">
        <v>62</v>
      </c>
      <c r="HP5" s="500" t="s">
        <v>26</v>
      </c>
      <c r="HQ5" s="499" t="s">
        <v>80</v>
      </c>
      <c r="HR5" s="500" t="s">
        <v>79</v>
      </c>
      <c r="HS5" s="499" t="s">
        <v>21</v>
      </c>
      <c r="HT5" s="500" t="s">
        <v>22</v>
      </c>
      <c r="HU5" s="128">
        <v>1</v>
      </c>
      <c r="HV5" s="129">
        <v>2</v>
      </c>
      <c r="HW5" s="129">
        <v>3</v>
      </c>
      <c r="HX5" s="129">
        <v>4</v>
      </c>
      <c r="HY5" s="129">
        <v>5</v>
      </c>
      <c r="HZ5" s="129">
        <v>6</v>
      </c>
      <c r="IA5" s="129">
        <v>7</v>
      </c>
      <c r="IB5" s="144">
        <v>8</v>
      </c>
      <c r="IC5" s="612"/>
      <c r="ID5" s="120">
        <v>1</v>
      </c>
      <c r="IE5" s="121">
        <v>2</v>
      </c>
      <c r="IF5" s="121">
        <v>3</v>
      </c>
      <c r="IG5" s="121">
        <v>4</v>
      </c>
      <c r="IH5" s="121">
        <v>5</v>
      </c>
      <c r="II5" s="121">
        <v>6</v>
      </c>
      <c r="IJ5" s="121">
        <v>7</v>
      </c>
      <c r="IK5" s="121">
        <v>8</v>
      </c>
      <c r="IL5" s="122">
        <v>9</v>
      </c>
      <c r="IM5" s="123" t="s">
        <v>110</v>
      </c>
      <c r="IN5" s="124">
        <v>1</v>
      </c>
      <c r="IO5" s="125">
        <v>2</v>
      </c>
      <c r="IP5" s="125">
        <v>3</v>
      </c>
      <c r="IQ5" s="125">
        <v>4</v>
      </c>
      <c r="IR5" s="125">
        <v>5</v>
      </c>
      <c r="IS5" s="125">
        <v>6</v>
      </c>
      <c r="IT5" s="125">
        <v>7</v>
      </c>
      <c r="IU5" s="125">
        <v>8</v>
      </c>
      <c r="IV5" s="126">
        <v>9</v>
      </c>
      <c r="IW5" s="127" t="s">
        <v>105</v>
      </c>
      <c r="IX5" s="128">
        <v>1</v>
      </c>
      <c r="IY5" s="129">
        <v>2</v>
      </c>
      <c r="IZ5" s="129">
        <v>3</v>
      </c>
      <c r="JA5" s="129">
        <v>4</v>
      </c>
      <c r="JB5" s="129">
        <v>5</v>
      </c>
      <c r="JC5" s="129">
        <v>6</v>
      </c>
      <c r="JD5" s="129">
        <v>7</v>
      </c>
      <c r="JE5" s="129">
        <v>8</v>
      </c>
      <c r="JF5" s="123" t="s">
        <v>111</v>
      </c>
      <c r="JG5" s="130">
        <v>1</v>
      </c>
      <c r="JH5" s="131">
        <v>2</v>
      </c>
      <c r="JI5" s="131">
        <v>3</v>
      </c>
      <c r="JJ5" s="131">
        <v>4</v>
      </c>
      <c r="JK5" s="131">
        <v>5</v>
      </c>
      <c r="JL5" s="131">
        <v>6</v>
      </c>
      <c r="JM5" s="131">
        <v>7</v>
      </c>
      <c r="JN5" s="131">
        <v>8</v>
      </c>
      <c r="JO5" s="132" t="s">
        <v>105</v>
      </c>
      <c r="JP5" s="598"/>
      <c r="JQ5" s="497" t="s">
        <v>106</v>
      </c>
      <c r="JR5" s="498" t="s">
        <v>107</v>
      </c>
      <c r="JS5" s="135" t="s">
        <v>78</v>
      </c>
      <c r="JT5" s="136">
        <v>1</v>
      </c>
      <c r="JU5" s="137">
        <v>2</v>
      </c>
      <c r="JV5" s="137">
        <v>3</v>
      </c>
      <c r="JW5" s="137">
        <v>4</v>
      </c>
      <c r="JX5" s="137">
        <v>5</v>
      </c>
      <c r="JY5" s="137">
        <v>6</v>
      </c>
      <c r="JZ5" s="137">
        <v>7</v>
      </c>
      <c r="KA5" s="137">
        <v>8</v>
      </c>
      <c r="KB5" s="500" t="s">
        <v>13</v>
      </c>
      <c r="KC5" s="139">
        <v>1</v>
      </c>
      <c r="KD5" s="140">
        <v>2</v>
      </c>
      <c r="KE5" s="140">
        <v>3</v>
      </c>
      <c r="KF5" s="140">
        <v>4</v>
      </c>
      <c r="KG5" s="140">
        <v>5</v>
      </c>
      <c r="KH5" s="140">
        <v>6</v>
      </c>
      <c r="KI5" s="140">
        <v>7</v>
      </c>
      <c r="KJ5" s="140">
        <v>8</v>
      </c>
      <c r="KK5" s="132" t="s">
        <v>105</v>
      </c>
      <c r="KL5" s="141" t="s">
        <v>18</v>
      </c>
      <c r="KM5" s="142" t="s">
        <v>19</v>
      </c>
      <c r="KN5" s="499" t="s">
        <v>62</v>
      </c>
      <c r="KO5" s="500" t="s">
        <v>26</v>
      </c>
      <c r="KP5" s="499" t="s">
        <v>80</v>
      </c>
      <c r="KQ5" s="500" t="s">
        <v>79</v>
      </c>
      <c r="KR5" s="499" t="s">
        <v>21</v>
      </c>
      <c r="KS5" s="500" t="s">
        <v>22</v>
      </c>
      <c r="KT5" s="128">
        <v>1</v>
      </c>
      <c r="KU5" s="129">
        <v>2</v>
      </c>
      <c r="KV5" s="129">
        <v>3</v>
      </c>
      <c r="KW5" s="129">
        <v>4</v>
      </c>
      <c r="KX5" s="129">
        <v>5</v>
      </c>
      <c r="KY5" s="129">
        <v>6</v>
      </c>
      <c r="KZ5" s="129">
        <v>7</v>
      </c>
      <c r="LA5" s="144">
        <v>8</v>
      </c>
      <c r="LB5" s="612"/>
      <c r="LC5" s="145">
        <v>1</v>
      </c>
      <c r="LD5" s="121">
        <v>2</v>
      </c>
      <c r="LE5" s="121">
        <v>3</v>
      </c>
      <c r="LF5" s="121">
        <v>4</v>
      </c>
      <c r="LG5" s="121">
        <v>5</v>
      </c>
      <c r="LH5" s="121">
        <v>6</v>
      </c>
      <c r="LI5" s="121">
        <v>7</v>
      </c>
      <c r="LJ5" s="121">
        <v>8</v>
      </c>
      <c r="LK5" s="122">
        <v>9</v>
      </c>
      <c r="LL5" s="123" t="s">
        <v>110</v>
      </c>
      <c r="LM5" s="124">
        <v>1</v>
      </c>
      <c r="LN5" s="125">
        <v>2</v>
      </c>
      <c r="LO5" s="125">
        <v>3</v>
      </c>
      <c r="LP5" s="125">
        <v>4</v>
      </c>
      <c r="LQ5" s="125">
        <v>5</v>
      </c>
      <c r="LR5" s="125">
        <v>6</v>
      </c>
      <c r="LS5" s="125">
        <v>7</v>
      </c>
      <c r="LT5" s="125">
        <v>8</v>
      </c>
      <c r="LU5" s="126">
        <v>9</v>
      </c>
      <c r="LV5" s="127" t="s">
        <v>105</v>
      </c>
      <c r="LW5" s="128">
        <v>1</v>
      </c>
      <c r="LX5" s="129">
        <v>2</v>
      </c>
      <c r="LY5" s="129">
        <v>3</v>
      </c>
      <c r="LZ5" s="129">
        <v>4</v>
      </c>
      <c r="MA5" s="129">
        <v>5</v>
      </c>
      <c r="MB5" s="129">
        <v>6</v>
      </c>
      <c r="MC5" s="129">
        <v>7</v>
      </c>
      <c r="MD5" s="129">
        <v>8</v>
      </c>
      <c r="ME5" s="123" t="s">
        <v>111</v>
      </c>
      <c r="MF5" s="130">
        <v>1</v>
      </c>
      <c r="MG5" s="131">
        <v>2</v>
      </c>
      <c r="MH5" s="131">
        <v>3</v>
      </c>
      <c r="MI5" s="131">
        <v>4</v>
      </c>
      <c r="MJ5" s="131">
        <v>5</v>
      </c>
      <c r="MK5" s="131">
        <v>6</v>
      </c>
      <c r="ML5" s="131">
        <v>7</v>
      </c>
      <c r="MM5" s="131">
        <v>8</v>
      </c>
      <c r="MN5" s="132" t="s">
        <v>105</v>
      </c>
      <c r="MO5" s="598"/>
      <c r="MP5" s="497" t="s">
        <v>106</v>
      </c>
      <c r="MQ5" s="498" t="s">
        <v>107</v>
      </c>
      <c r="MR5" s="135" t="s">
        <v>78</v>
      </c>
      <c r="MS5" s="136">
        <v>1</v>
      </c>
      <c r="MT5" s="137">
        <v>2</v>
      </c>
      <c r="MU5" s="137">
        <v>3</v>
      </c>
      <c r="MV5" s="137">
        <v>4</v>
      </c>
      <c r="MW5" s="137">
        <v>5</v>
      </c>
      <c r="MX5" s="137">
        <v>6</v>
      </c>
      <c r="MY5" s="137">
        <v>7</v>
      </c>
      <c r="MZ5" s="137">
        <v>8</v>
      </c>
      <c r="NA5" s="500" t="s">
        <v>13</v>
      </c>
      <c r="NB5" s="139">
        <v>1</v>
      </c>
      <c r="NC5" s="140">
        <v>2</v>
      </c>
      <c r="ND5" s="140">
        <v>3</v>
      </c>
      <c r="NE5" s="140">
        <v>4</v>
      </c>
      <c r="NF5" s="140">
        <v>5</v>
      </c>
      <c r="NG5" s="140">
        <v>6</v>
      </c>
      <c r="NH5" s="140">
        <v>7</v>
      </c>
      <c r="NI5" s="140">
        <v>8</v>
      </c>
      <c r="NJ5" s="132" t="s">
        <v>105</v>
      </c>
      <c r="NK5" s="141" t="s">
        <v>18</v>
      </c>
      <c r="NL5" s="142" t="s">
        <v>19</v>
      </c>
      <c r="NM5" s="499" t="s">
        <v>62</v>
      </c>
      <c r="NN5" s="500" t="s">
        <v>26</v>
      </c>
      <c r="NO5" s="499" t="s">
        <v>80</v>
      </c>
      <c r="NP5" s="500" t="s">
        <v>79</v>
      </c>
      <c r="NQ5" s="499" t="s">
        <v>21</v>
      </c>
      <c r="NR5" s="500" t="s">
        <v>22</v>
      </c>
      <c r="NS5" s="128">
        <v>1</v>
      </c>
      <c r="NT5" s="129">
        <v>2</v>
      </c>
      <c r="NU5" s="129">
        <v>3</v>
      </c>
      <c r="NV5" s="129">
        <v>4</v>
      </c>
      <c r="NW5" s="129">
        <v>5</v>
      </c>
      <c r="NX5" s="129">
        <v>6</v>
      </c>
      <c r="NY5" s="129">
        <v>7</v>
      </c>
      <c r="NZ5" s="144">
        <v>8</v>
      </c>
      <c r="OA5" s="599"/>
    </row>
    <row r="6" spans="1:391" ht="102" customHeight="1">
      <c r="A6" s="46">
        <f>VLOOKUP(B6,[3]プルダウン!$M$2:$N$28,2,FALSE)</f>
        <v>1</v>
      </c>
      <c r="B6" s="5" t="s">
        <v>273</v>
      </c>
      <c r="C6" s="5" t="s">
        <v>2273</v>
      </c>
      <c r="D6" s="5" t="s">
        <v>2112</v>
      </c>
      <c r="E6" s="5"/>
      <c r="F6" s="24"/>
      <c r="G6" s="521" t="e">
        <f>VLOOKUP($A6&amp;"-"&amp;G$4,'02政策の客観指標'!$A$4:$AT$246,COLUMN('02政策の客観指標'!$AP:$AP),FALSE)</f>
        <v>#N/A</v>
      </c>
      <c r="H6" s="522" t="e">
        <f>VLOOKUP($A6&amp;"-"&amp;H$4,'02政策の客観指標'!$A$4:$AT$246,COLUMN('02政策の客観指標'!$AP:$AP),FALSE)</f>
        <v>#N/A</v>
      </c>
      <c r="I6" s="522" t="e">
        <f>VLOOKUP($A6&amp;"-"&amp;I$4,'02政策の客観指標'!$A$4:$AT$246,COLUMN('02政策の客観指標'!$AP:$AP),FALSE)</f>
        <v>#N/A</v>
      </c>
      <c r="J6" s="522" t="e">
        <f>VLOOKUP($A6&amp;"-"&amp;J$4,'02政策の客観指標'!$A$4:$AT$246,COLUMN('02政策の客観指標'!$AP:$AP),FALSE)</f>
        <v>#N/A</v>
      </c>
      <c r="K6" s="522" t="e">
        <f>VLOOKUP($A6&amp;"-"&amp;K$4,'02政策の客観指標'!$A$4:$AT$246,COLUMN('02政策の客観指標'!$AP:$AP),FALSE)</f>
        <v>#N/A</v>
      </c>
      <c r="L6" s="522" t="e">
        <f>VLOOKUP($A6&amp;"-"&amp;L$4,'02政策の客観指標'!$A$4:$AT$246,COLUMN('02政策の客観指標'!$AP:$AP),FALSE)</f>
        <v>#N/A</v>
      </c>
      <c r="M6" s="522" t="e">
        <f>VLOOKUP($A6&amp;"-"&amp;M$4,'02政策の客観指標'!$A$4:$AT$246,COLUMN('02政策の客観指標'!$AP:$AP),FALSE)</f>
        <v>#N/A</v>
      </c>
      <c r="N6" s="522" t="e">
        <f>VLOOKUP($A6&amp;"-"&amp;N$4,'02政策の客観指標'!$A$4:$AT$246,COLUMN('02政策の客観指標'!$AP:$AP),FALSE)</f>
        <v>#N/A</v>
      </c>
      <c r="O6" s="523" t="e">
        <f>VLOOKUP($A6&amp;"-"&amp;O$4,'02政策の客観指標'!$A$4:$AT$246,COLUMN('02政策の客観指標'!$AP:$AP),FALSE)</f>
        <v>#N/A</v>
      </c>
      <c r="P6" s="524" t="str">
        <f t="shared" ref="P6:P7" si="0">_xlfn.IFS(Z6="-","-",Z6&gt;=0.8,"a",Z6&gt;=0.6,"b",Z6&gt;=0.4,"c",Z6&gt;=0.2,"d",Z6&lt;0.2,"e")</f>
        <v>-</v>
      </c>
      <c r="Q6" s="525" t="e">
        <f t="shared" ref="Q6:Y7" si="1">_xlfn.SWITCH(G6,"a",4,"b",3,"c",2,"d",1,"e",0,"-","")</f>
        <v>#N/A</v>
      </c>
      <c r="R6" s="525" t="e">
        <f t="shared" si="1"/>
        <v>#N/A</v>
      </c>
      <c r="S6" s="525" t="e">
        <f t="shared" si="1"/>
        <v>#N/A</v>
      </c>
      <c r="T6" s="525" t="e">
        <f t="shared" si="1"/>
        <v>#N/A</v>
      </c>
      <c r="U6" s="525" t="e">
        <f t="shared" si="1"/>
        <v>#N/A</v>
      </c>
      <c r="V6" s="525" t="e">
        <f t="shared" si="1"/>
        <v>#N/A</v>
      </c>
      <c r="W6" s="525" t="e">
        <f t="shared" si="1"/>
        <v>#N/A</v>
      </c>
      <c r="X6" s="525" t="e">
        <f t="shared" si="1"/>
        <v>#N/A</v>
      </c>
      <c r="Y6" s="525" t="e">
        <f t="shared" si="1"/>
        <v>#N/A</v>
      </c>
      <c r="Z6" s="526" t="str">
        <f t="shared" ref="Z6:Z7" si="2">IF(COUNT(Q6:Y6)=0,"-",SUM(Q6:Y6)/COUNT(Q6:Y6)/4)</f>
        <v>-</v>
      </c>
      <c r="AA6" s="527" t="str">
        <f>IFERROR(VLOOKUP($A6*100+AA$4,'03施策評価'!$A$5:$KL$118,COLUMN('03施策評価'!$AB:$AB),FALSE),"-")</f>
        <v>-</v>
      </c>
      <c r="AB6" s="528" t="str">
        <f>IFERROR(VLOOKUP($A6*100+AB$4,'03施策評価'!$A$5:$KL$118,COLUMN('03施策評価'!$AB:$AB),FALSE),"-")</f>
        <v>-</v>
      </c>
      <c r="AC6" s="528" t="str">
        <f>IFERROR(VLOOKUP($A6*100+AC$4,'03施策評価'!$A$5:$KL$118,COLUMN('03施策評価'!$AB:$AB),FALSE),"-")</f>
        <v>-</v>
      </c>
      <c r="AD6" s="528" t="str">
        <f>IFERROR(VLOOKUP($A6*100+AD$4,'03施策評価'!$A$5:$KL$118,COLUMN('03施策評価'!$AB:$AB),FALSE),"-")</f>
        <v>-</v>
      </c>
      <c r="AE6" s="528" t="str">
        <f>IFERROR(VLOOKUP($A6*100+AE$4,'03施策評価'!$A$5:$KL$118,COLUMN('03施策評価'!$AB:$AB),FALSE),"-")</f>
        <v>-</v>
      </c>
      <c r="AF6" s="528" t="str">
        <f>IFERROR(VLOOKUP($A6*100+AF$4,'03施策評価'!$A$5:$KL$118,COLUMN('03施策評価'!$AB:$AB),FALSE),"-")</f>
        <v>-</v>
      </c>
      <c r="AG6" s="528" t="str">
        <f>IFERROR(VLOOKUP($A6*100+AG$4,'03施策評価'!$A$5:$KL$118,COLUMN('03施策評価'!$AB:$AB),FALSE),"-")</f>
        <v>-</v>
      </c>
      <c r="AH6" s="529" t="str">
        <f>IFERROR(VLOOKUP($A6*100+AH$4,'03施策評価'!$A$5:$KL$118,COLUMN('03施策評価'!$AB:$AB),FALSE),"-")</f>
        <v>-</v>
      </c>
      <c r="AI6" s="524" t="str">
        <f t="shared" ref="AI6:AI7" si="3">_xlfn.IFS(AR6="-","-",AR6&gt;=0.8,"a",AR6&gt;=0.6,"b",AR6&gt;=0.4,"c",AR6&gt;=0.2,"d",AR6&lt;0.2,"e")</f>
        <v>-</v>
      </c>
      <c r="AJ6" s="527" t="str">
        <f>_xlfn.SWITCH(AA6,"a",4,"b",3,"c",2,"d",1,"e",0,"-","")</f>
        <v/>
      </c>
      <c r="AK6" s="528" t="str">
        <f t="shared" ref="AK6:AQ7" si="4">_xlfn.SWITCH(AB6,"a",4,"b",3,"c",2,"d",1,"e",0,"-","")</f>
        <v/>
      </c>
      <c r="AL6" s="528" t="str">
        <f t="shared" si="4"/>
        <v/>
      </c>
      <c r="AM6" s="528" t="str">
        <f t="shared" si="4"/>
        <v/>
      </c>
      <c r="AN6" s="528" t="str">
        <f t="shared" si="4"/>
        <v/>
      </c>
      <c r="AO6" s="528" t="str">
        <f t="shared" si="4"/>
        <v/>
      </c>
      <c r="AP6" s="528" t="str">
        <f t="shared" si="4"/>
        <v/>
      </c>
      <c r="AQ6" s="529" t="str">
        <f t="shared" si="4"/>
        <v/>
      </c>
      <c r="AR6" s="530" t="str">
        <f t="shared" ref="AR6:AR7" si="5">IF(COUNT(AJ6:AQ6)=0,"-",SUM(AJ6:AQ6)/COUNT(AJ6:AQ6)/4)</f>
        <v>-</v>
      </c>
      <c r="AS6" s="524" t="str">
        <f t="shared" ref="AS6:AS7" si="6">_xlfn.IFS(AV6="-","-",AV6&gt;=0.8,"a",AV6&gt;=0.6,"b",AV6&gt;=0.4,"c",AV6&gt;=0.2,"d",AV6&lt;0.2,"e")</f>
        <v>-</v>
      </c>
      <c r="AT6" s="30" t="str">
        <f>_xlfn.SWITCH(P6,"a",4,"b",3,"c",2,"d",1,"e",0,"-","")</f>
        <v/>
      </c>
      <c r="AU6" s="400" t="str">
        <f t="shared" ref="AU6:AU7" si="7">_xlfn.SWITCH(AI6,"a",4/2,"b",3/2,"c",2/2,"d",1/2,"e",0,"-","")</f>
        <v/>
      </c>
      <c r="AV6" s="401" t="str" cm="1">
        <f t="array" ref="AV6">_xlfn.IFS(COUNT(AT6:AU6)=2,SUM(AT6:AU6)/6,COUNT(AT6:AU6)=0,"-",AT6="",AR6,AU6="",Z6)</f>
        <v>-</v>
      </c>
      <c r="AW6" s="534" t="e">
        <f>VLOOKUP($A6&amp;"-"&amp;AW$4,'05市民生活実感調査'!$A$3:$BC$218,COLUMN('05市民生活実感調査'!$O:$O),FALSE)</f>
        <v>#N/A</v>
      </c>
      <c r="AX6" s="535" t="e">
        <f>VLOOKUP($A6&amp;"-"&amp;AX$4,'05市民生活実感調査'!$A$3:$BC$218,COLUMN('05市民生活実感調査'!$O:$O),FALSE)</f>
        <v>#N/A</v>
      </c>
      <c r="AY6" s="535" t="e">
        <f>VLOOKUP($A6&amp;"-"&amp;AY$4,'05市民生活実感調査'!$A$3:$BC$218,COLUMN('05市民生活実感調査'!$O:$O),FALSE)</f>
        <v>#N/A</v>
      </c>
      <c r="AZ6" s="535" t="e">
        <f>VLOOKUP($A6&amp;"-"&amp;AZ$4,'05市民生活実感調査'!$A$3:$BC$218,COLUMN('05市民生活実感調査'!$O:$O),FALSE)</f>
        <v>#N/A</v>
      </c>
      <c r="BA6" s="535" t="e">
        <f>VLOOKUP($A6&amp;"-"&amp;BA$4,'05市民生活実感調査'!$A$3:$BC$218,COLUMN('05市民生活実感調査'!$O:$O),FALSE)</f>
        <v>#N/A</v>
      </c>
      <c r="BB6" s="535" t="e">
        <f>VLOOKUP($A6&amp;"-"&amp;BB$4,'05市民生活実感調査'!$A$3:$BC$218,COLUMN('05市民生活実感調査'!$O:$O),FALSE)</f>
        <v>#N/A</v>
      </c>
      <c r="BC6" s="535" t="e">
        <f>VLOOKUP($A6&amp;"-"&amp;BC$4,'05市民生活実感調査'!$A$3:$BC$218,COLUMN('05市民生活実感調査'!$O:$O),FALSE)</f>
        <v>#N/A</v>
      </c>
      <c r="BD6" s="535" t="e">
        <f>VLOOKUP($A6&amp;"-"&amp;BD$4,'05市民生活実感調査'!$A$3:$BC$218,COLUMN('05市民生活実感調査'!$O:$O),FALSE)</f>
        <v>#N/A</v>
      </c>
      <c r="BE6" s="536" t="e">
        <f>_xlfn.IFS(BN6&gt;=0.8,"a",BN6&gt;=0.6,"b",BN6&gt;=0.4,"c",BN6&gt;=0.2,"d",BN6&lt;0.2,"e")</f>
        <v>#N/A</v>
      </c>
      <c r="BF6" s="37" t="e">
        <f>_xlfn.SWITCH(AW6,"a",4,"b",3,"c",2,"d",1,"e",0,"-","")</f>
        <v>#N/A</v>
      </c>
      <c r="BG6" s="38" t="e">
        <f t="shared" ref="BG6:BM7" si="8">_xlfn.SWITCH(AX6,"a",4,"b",3,"c",2,"d",1,"e",0,"-","")</f>
        <v>#N/A</v>
      </c>
      <c r="BH6" s="38" t="e">
        <f t="shared" si="8"/>
        <v>#N/A</v>
      </c>
      <c r="BI6" s="38" t="e">
        <f t="shared" si="8"/>
        <v>#N/A</v>
      </c>
      <c r="BJ6" s="38" t="e">
        <f t="shared" si="8"/>
        <v>#N/A</v>
      </c>
      <c r="BK6" s="38" t="e">
        <f t="shared" si="8"/>
        <v>#N/A</v>
      </c>
      <c r="BL6" s="38" t="e">
        <f t="shared" si="8"/>
        <v>#N/A</v>
      </c>
      <c r="BM6" s="38" t="e">
        <f t="shared" si="8"/>
        <v>#N/A</v>
      </c>
      <c r="BN6" s="41" t="e">
        <f>SUM(BF6:BM6)/COUNT(BF6:BM6)/4</f>
        <v>#N/A</v>
      </c>
      <c r="BO6" s="96">
        <f>VLOOKUP($A6,'05市民生活実感調査'!$D$223:$O$249,3,FALSE)</f>
        <v>6</v>
      </c>
      <c r="BP6" s="237">
        <f>VLOOKUP($A6,'05市民生活実感調査'!$D$223:$O$249,4,FALSE)</f>
        <v>0.90438596491228074</v>
      </c>
      <c r="BQ6" s="537" t="s">
        <v>314</v>
      </c>
      <c r="BR6" s="539" t="str">
        <f>VLOOKUP(BQ6,[3]プルダウン!$A$1:$B$6,2,FALSE)</f>
        <v>政策の目的が十分に達成されている</v>
      </c>
      <c r="BS6" s="261" t="s">
        <v>124</v>
      </c>
      <c r="BT6" s="260" t="s">
        <v>2274</v>
      </c>
      <c r="BU6" s="262" t="s">
        <v>2275</v>
      </c>
      <c r="BV6" s="260" t="s">
        <v>2276</v>
      </c>
      <c r="BW6" s="47" t="str">
        <f>IFERROR(VLOOKUP($A6*100+BW$4,'03施策評価'!$A$5:$KL$118,COLUMN('03施策評価'!$BQ:$BQ),FALSE),"-")</f>
        <v>-</v>
      </c>
      <c r="BX6" s="7" t="str">
        <f>IFERROR(VLOOKUP($A6*100+BX$4,'03施策評価'!$A$5:$KL$118,COLUMN('03施策評価'!$BQ:$BQ),FALSE),"-")</f>
        <v>-</v>
      </c>
      <c r="BY6" s="7" t="str">
        <f>IFERROR(VLOOKUP($A6*100+BY$4,'03施策評価'!$A$5:$KL$118,COLUMN('03施策評価'!$BQ:$BQ),FALSE),"-")</f>
        <v>-</v>
      </c>
      <c r="BZ6" s="7" t="str">
        <f>IFERROR(VLOOKUP($A6*100+BZ$4,'03施策評価'!$A$5:$KL$118,COLUMN('03施策評価'!$BQ:$BQ),FALSE),"-")</f>
        <v>-</v>
      </c>
      <c r="CA6" s="7" t="str">
        <f>IFERROR(VLOOKUP($A6*100+CA$4,'03施策評価'!$A$5:$KL$118,COLUMN('03施策評価'!$BQ:$BQ),FALSE),"-")</f>
        <v>-</v>
      </c>
      <c r="CB6" s="105" t="str">
        <f>IFERROR(VLOOKUP($A6*100+CB$4,'03施策評価'!$A$5:$KL$118,COLUMN('03施策評価'!$BQ:$BQ),FALSE),"-")</f>
        <v>-</v>
      </c>
      <c r="CC6" s="105" t="str">
        <f>IFERROR(VLOOKUP($A6*100+CC$4,'03施策評価'!$A$5:$KL$118,COLUMN('03施策評価'!$BQ:$BQ),FALSE),"-")</f>
        <v>-</v>
      </c>
      <c r="CD6" s="106" t="str">
        <f>IFERROR(VLOOKUP($A6*100+CD$4,'03施策評価'!$A$5:$KL$118,COLUMN('03施策評価'!$BQ:$BQ),FALSE),"-")</f>
        <v>-</v>
      </c>
      <c r="CE6" s="263" t="s">
        <v>2854</v>
      </c>
      <c r="CF6" s="83" t="str">
        <f>VLOOKUP($A6&amp;"-"&amp;CF$5,'[2]02政策の客観指標'!$A$4:$AT$246,COLUMN('[2]02政策の客観指標'!$AQ:$AQ),FALSE)</f>
        <v>-</v>
      </c>
      <c r="CG6" s="84" t="str">
        <f>VLOOKUP($A6&amp;"-"&amp;CG$5,'[2]02政策の客観指標'!$A$4:$AT$246,COLUMN('[2]02政策の客観指標'!$AQ:$AQ),FALSE)</f>
        <v>-</v>
      </c>
      <c r="CH6" s="84" t="str">
        <f>VLOOKUP($A6&amp;"-"&amp;CH$5,'[2]02政策の客観指標'!$A$4:$AT$246,COLUMN('[2]02政策の客観指標'!$AQ:$AQ),FALSE)</f>
        <v>-</v>
      </c>
      <c r="CI6" s="84" t="str">
        <f>VLOOKUP($A6&amp;"-"&amp;CI$5,'[2]02政策の客観指標'!$A$4:$AT$246,COLUMN('[2]02政策の客観指標'!$AQ:$AQ),FALSE)</f>
        <v>-</v>
      </c>
      <c r="CJ6" s="84" t="str">
        <f>VLOOKUP($A6&amp;"-"&amp;CJ$5,'[2]02政策の客観指標'!$A$4:$AT$246,COLUMN('[2]02政策の客観指標'!$AQ:$AQ),FALSE)</f>
        <v>-</v>
      </c>
      <c r="CK6" s="84" t="str">
        <f>VLOOKUP($A6&amp;"-"&amp;CK$5,'[2]02政策の客観指標'!$A$4:$AT$246,COLUMN('[2]02政策の客観指標'!$AQ:$AQ),FALSE)</f>
        <v>-</v>
      </c>
      <c r="CL6" s="84" t="str">
        <f>VLOOKUP($A6&amp;"-"&amp;CL$5,'[2]02政策の客観指標'!$A$4:$AT$246,COLUMN('[2]02政策の客観指標'!$AQ:$AQ),FALSE)</f>
        <v>-</v>
      </c>
      <c r="CM6" s="84" t="str">
        <f>VLOOKUP($A6&amp;"-"&amp;CM$5,'[2]02政策の客観指標'!$A$4:$AT$246,COLUMN('[2]02政策の客観指標'!$AQ:$AQ),FALSE)</f>
        <v>-</v>
      </c>
      <c r="CN6" s="84" t="str">
        <f>VLOOKUP($A6&amp;"-"&amp;CN$5,'[2]02政策の客観指標'!$A$4:$AT$246,COLUMN('[2]02政策の客観指標'!$AQ:$AQ),FALSE)</f>
        <v>-</v>
      </c>
      <c r="CO6" s="502" t="e">
        <f t="shared" ref="CO6:CO7" si="9">_xlfn.IFS(CY6&gt;=0.8,"a",CY6&gt;=0.6,"b",CY6&gt;=0.4,"c",CY6&gt;=0.2,"d",CY6&lt;0.2,"e")</f>
        <v>#DIV/0!</v>
      </c>
      <c r="CP6" s="503" t="str">
        <f t="shared" ref="CP6:CX7" si="10">_xlfn.SWITCH(CF6,"a",4,"b",3,"c",2,"d",1,"e",0,"-","")</f>
        <v/>
      </c>
      <c r="CQ6" s="503" t="str">
        <f t="shared" si="10"/>
        <v/>
      </c>
      <c r="CR6" s="503" t="str">
        <f t="shared" si="10"/>
        <v/>
      </c>
      <c r="CS6" s="503" t="str">
        <f t="shared" si="10"/>
        <v/>
      </c>
      <c r="CT6" s="503" t="str">
        <f t="shared" si="10"/>
        <v/>
      </c>
      <c r="CU6" s="503" t="str">
        <f t="shared" si="10"/>
        <v/>
      </c>
      <c r="CV6" s="503" t="str">
        <f t="shared" si="10"/>
        <v/>
      </c>
      <c r="CW6" s="503" t="str">
        <f t="shared" si="10"/>
        <v/>
      </c>
      <c r="CX6" s="503" t="str">
        <f t="shared" si="10"/>
        <v/>
      </c>
      <c r="CY6" s="594" t="e">
        <f t="shared" ref="CY6:CY7" si="11">SUM(CP6:CX6)/COUNT(CP6:CX6)/4</f>
        <v>#DIV/0!</v>
      </c>
      <c r="CZ6" s="47" t="str">
        <f>IFERROR(VLOOKUP($A6*100+CZ$5,'[2]03施策評価'!$A$5:$KL$118,COLUMN('[2]03施策評価'!$CF:$CF),FALSE),"-")</f>
        <v>e</v>
      </c>
      <c r="DA6" s="7" t="str">
        <f>IFERROR(VLOOKUP($A6*100+DA$5,'[2]03施策評価'!$A$5:$KL$118,COLUMN('[2]03施策評価'!$CF:$CF),FALSE),"-")</f>
        <v>e</v>
      </c>
      <c r="DB6" s="7" t="str">
        <f>IFERROR(VLOOKUP($A6*100+DB$5,'[2]03施策評価'!$A$5:$KL$118,COLUMN('[2]03施策評価'!$CF:$CF),FALSE),"-")</f>
        <v>e</v>
      </c>
      <c r="DC6" s="7" t="str">
        <f>IFERROR(VLOOKUP($A6*100+DC$5,'[2]03施策評価'!$A$5:$KL$118,COLUMN('[2]03施策評価'!$CF:$CF),FALSE),"-")</f>
        <v>e</v>
      </c>
      <c r="DD6" s="7" t="str">
        <f>IFERROR(VLOOKUP($A6*100+DD$5,'[2]03施策評価'!$A$5:$KL$118,COLUMN('[2]03施策評価'!$CF:$CF),FALSE),"-")</f>
        <v>-</v>
      </c>
      <c r="DE6" s="105" t="str">
        <f>IFERROR(VLOOKUP($A6*100+DE$5,'[2]03施策評価'!$A$5:$KL$118,COLUMN('[2]03施策評価'!$CF:$CF),FALSE),"-")</f>
        <v>-</v>
      </c>
      <c r="DF6" s="105" t="str">
        <f>IFERROR(VLOOKUP($A6*100+DF$5,'[2]03施策評価'!$A$5:$KL$118,COLUMN('[2]03施策評価'!$CF:$CF),FALSE),"-")</f>
        <v>-</v>
      </c>
      <c r="DG6" s="105" t="str">
        <f>IFERROR(VLOOKUP($A6*100+DG$5,'[2]03施策評価'!$A$5:$KL$118,COLUMN('[2]03施策評価'!$CF:$CF),FALSE),"-")</f>
        <v>-</v>
      </c>
      <c r="DH6" s="502" t="str">
        <f t="shared" ref="DH6:DH7" si="12">_xlfn.IFS(DQ6&gt;=0.8,"a",DQ6&gt;=0.6,"b",DQ6&gt;=0.4,"c",DQ6&gt;=0.2,"d",DQ6&lt;0.2,"e")</f>
        <v>e</v>
      </c>
      <c r="DI6" s="47">
        <f t="shared" ref="DI6:DP7" si="13">_xlfn.SWITCH(CZ6,"a",4,"b",3,"c",2,"d",1,"e",0,"-","")</f>
        <v>0</v>
      </c>
      <c r="DJ6" s="7">
        <f t="shared" si="13"/>
        <v>0</v>
      </c>
      <c r="DK6" s="7">
        <f t="shared" si="13"/>
        <v>0</v>
      </c>
      <c r="DL6" s="7">
        <f t="shared" si="13"/>
        <v>0</v>
      </c>
      <c r="DM6" s="7" t="str">
        <f t="shared" si="13"/>
        <v/>
      </c>
      <c r="DN6" s="7" t="str">
        <f t="shared" si="13"/>
        <v/>
      </c>
      <c r="DO6" s="7" t="str">
        <f t="shared" si="13"/>
        <v/>
      </c>
      <c r="DP6" s="7" t="str">
        <f t="shared" si="13"/>
        <v/>
      </c>
      <c r="DQ6" s="595">
        <f t="shared" ref="DQ6:DQ7" si="14">SUM(DI6:DP6)/COUNT(DI6:DP6)/4</f>
        <v>0</v>
      </c>
      <c r="DR6" s="36" t="e">
        <f t="shared" ref="DR6:DR7" si="15">_xlfn.IFS(DU6&gt;=0.8,"a",DU6&gt;=0.6,"b",DU6&gt;=0.4,"c",DU6&gt;=0.2,"d",DU6&lt;0.2,"e")</f>
        <v>#DIV/0!</v>
      </c>
      <c r="DS6" s="47" t="e">
        <f t="shared" ref="DS6:DS7" si="16">_xlfn.SWITCH(CO6,"a",4,"b",3,"c",2,"d",1,"e",0,"-","")</f>
        <v>#DIV/0!</v>
      </c>
      <c r="DT6" s="7">
        <f t="shared" ref="DT6:DT7" si="17">_xlfn.SWITCH(DH6,"a",4,"b",3,"c",2,"d",1,"e",0,"-","")/2</f>
        <v>0</v>
      </c>
      <c r="DU6" s="595" t="e">
        <f t="shared" ref="DU6:DU7" si="18">SUM(DS6:DT6)/6</f>
        <v>#DIV/0!</v>
      </c>
      <c r="DV6" s="47" t="str">
        <f>VLOOKUP($A6&amp;"-"&amp;DV$5,'[2]05市民生活実感調査'!$A$3:$BC$218,COLUMN('[2]05市民生活実感調査'!$Y:$Y),FALSE)</f>
        <v>-</v>
      </c>
      <c r="DW6" s="7" t="str">
        <f>VLOOKUP($A6&amp;"-"&amp;DW$5,'[2]05市民生活実感調査'!$A$3:$BC$218,COLUMN('[2]05市民生活実感調査'!$Y:$Y),FALSE)</f>
        <v>-</v>
      </c>
      <c r="DX6" s="7" t="str">
        <f>VLOOKUP($A6&amp;"-"&amp;DX$5,'[2]05市民生活実感調査'!$A$3:$BC$218,COLUMN('[2]05市民生活実感調査'!$Y:$Y),FALSE)</f>
        <v>-</v>
      </c>
      <c r="DY6" s="7" t="str">
        <f>VLOOKUP($A6&amp;"-"&amp;DY$5,'[2]05市民生活実感調査'!$A$3:$BC$218,COLUMN('[2]05市民生活実感調査'!$Y:$Y),FALSE)</f>
        <v>-</v>
      </c>
      <c r="DZ6" s="7" t="str">
        <f>VLOOKUP($A6&amp;"-"&amp;DZ$5,'[2]05市民生活実感調査'!$A$3:$BC$218,COLUMN('[2]05市民生活実感調査'!$Y:$Y),FALSE)</f>
        <v>-</v>
      </c>
      <c r="EA6" s="7" t="str">
        <f>VLOOKUP($A6&amp;"-"&amp;EA$5,'[2]05市民生活実感調査'!$A$3:$BC$218,COLUMN('[2]05市民生活実感調査'!$Y:$Y),FALSE)</f>
        <v>-</v>
      </c>
      <c r="EB6" s="7" t="str">
        <f>VLOOKUP($A6&amp;"-"&amp;EB$5,'[2]05市民生活実感調査'!$A$3:$BC$218,COLUMN('[2]05市民生活実感調査'!$Y:$Y),FALSE)</f>
        <v>-</v>
      </c>
      <c r="EC6" s="7" t="str">
        <f>VLOOKUP($A6&amp;"-"&amp;EC$5,'[2]05市民生活実感調査'!$A$3:$BC$218,COLUMN('[2]05市民生活実感調査'!$Y:$Y),FALSE)</f>
        <v>-</v>
      </c>
      <c r="ED6" s="502" t="e">
        <f t="shared" ref="ED6:ED7" si="19">_xlfn.IFS(EM6&gt;=0.8,"a",EM6&gt;=0.6,"b",EM6&gt;=0.4,"c",EM6&gt;=0.2,"d",EM6&lt;0.2,"e")</f>
        <v>#DIV/0!</v>
      </c>
      <c r="EE6" s="47" t="str">
        <f t="shared" ref="EE6:EL7" si="20">_xlfn.SWITCH(DV6,"a",4,"b",3,"c",2,"d",1,"e",0,"-","")</f>
        <v/>
      </c>
      <c r="EF6" s="7" t="str">
        <f t="shared" si="20"/>
        <v/>
      </c>
      <c r="EG6" s="7" t="str">
        <f t="shared" si="20"/>
        <v/>
      </c>
      <c r="EH6" s="7" t="str">
        <f t="shared" si="20"/>
        <v/>
      </c>
      <c r="EI6" s="7" t="str">
        <f t="shared" si="20"/>
        <v/>
      </c>
      <c r="EJ6" s="7" t="str">
        <f t="shared" si="20"/>
        <v/>
      </c>
      <c r="EK6" s="7" t="str">
        <f t="shared" si="20"/>
        <v/>
      </c>
      <c r="EL6" s="7" t="str">
        <f t="shared" si="20"/>
        <v/>
      </c>
      <c r="EM6" s="595" t="e">
        <f t="shared" ref="EM6:EM7" si="21">SUM(EE6:EL6)/COUNT(EE6:EL6)/4</f>
        <v>#DIV/0!</v>
      </c>
      <c r="EN6" s="96" t="str">
        <f>VLOOKUP($A6,'[2]05市民生活実感調査'!$D$223:$O$249,5,FALSE)</f>
        <v>-</v>
      </c>
      <c r="EO6" s="98" t="str">
        <f>VLOOKUP($A6,'[2]05市民生活実感調査'!$D$223:$O$249,6,FALSE)</f>
        <v>-</v>
      </c>
      <c r="EP6" s="501" t="s">
        <v>85</v>
      </c>
      <c r="EQ6" s="12" t="str">
        <f>VLOOKUP(EP6,[2]プルダウン!$A$1:$B$6,2,FALSE)</f>
        <v>-</v>
      </c>
      <c r="ER6" s="26" t="s">
        <v>85</v>
      </c>
      <c r="ES6" s="12"/>
      <c r="ET6" s="11"/>
      <c r="EU6" s="12"/>
      <c r="EV6" s="47" t="str">
        <f>IFERROR(VLOOKUP($A6*100+EV$5,'[2]03施策評価'!$A$5:$KL$118,COLUMN('[2]03施策評価'!$DU:$DU),FALSE),"-")</f>
        <v>-</v>
      </c>
      <c r="EW6" s="7" t="str">
        <f>IFERROR(VLOOKUP($A6*100+EW$5,'[2]03施策評価'!$A$5:$KL$118,COLUMN('[2]03施策評価'!$DU:$DU),FALSE),"-")</f>
        <v>-</v>
      </c>
      <c r="EX6" s="7" t="str">
        <f>IFERROR(VLOOKUP($A6*100+EX$5,'[2]03施策評価'!$A$5:$KL$118,COLUMN('[2]03施策評価'!$DU:$DU),FALSE),"-")</f>
        <v>-</v>
      </c>
      <c r="EY6" s="7" t="str">
        <f>IFERROR(VLOOKUP($A6*100+EY$5,'[2]03施策評価'!$A$5:$KL$118,COLUMN('[2]03施策評価'!$DU:$DU),FALSE),"-")</f>
        <v>-</v>
      </c>
      <c r="EZ6" s="7" t="str">
        <f>IFERROR(VLOOKUP($A6*100+EZ$5,'[2]03施策評価'!$A$5:$KL$118,COLUMN('[2]03施策評価'!$DU:$DU),FALSE),"-")</f>
        <v>-</v>
      </c>
      <c r="FA6" s="105" t="str">
        <f>IFERROR(VLOOKUP($A6*100+FA$5,'[2]03施策評価'!$A$5:$KL$118,COLUMN('[2]03施策評価'!$DU:$DU),FALSE),"-")</f>
        <v>-</v>
      </c>
      <c r="FB6" s="105" t="str">
        <f>IFERROR(VLOOKUP($A6*100+FB$5,'[2]03施策評価'!$A$5:$KL$118,COLUMN('[2]03施策評価'!$DU:$DU),FALSE),"-")</f>
        <v>-</v>
      </c>
      <c r="FC6" s="106" t="str">
        <f>IFERROR(VLOOKUP($A6*100+FC$5,'[2]03施策評価'!$A$5:$KL$118,COLUMN('[2]03施策評価'!$DU:$DU),FALSE),"-")</f>
        <v>-</v>
      </c>
      <c r="FD6" s="116"/>
      <c r="FE6" s="83" t="str">
        <f>VLOOKUP($A6&amp;"-"&amp;FE$5,'[2]02政策の客観指標'!$A$4:$AT$246,COLUMN('[2]02政策の客観指標'!$AR:$AR),FALSE)</f>
        <v>-</v>
      </c>
      <c r="FF6" s="84" t="str">
        <f>VLOOKUP($A6&amp;"-"&amp;FF$5,'[2]02政策の客観指標'!$A$4:$AT$246,COLUMN('[2]02政策の客観指標'!$AR:$AR),FALSE)</f>
        <v>-</v>
      </c>
      <c r="FG6" s="84" t="str">
        <f>VLOOKUP($A6&amp;"-"&amp;FG$5,'[2]02政策の客観指標'!$A$4:$AT$246,COLUMN('[2]02政策の客観指標'!$AR:$AR),FALSE)</f>
        <v>-</v>
      </c>
      <c r="FH6" s="84" t="str">
        <f>VLOOKUP($A6&amp;"-"&amp;FH$5,'[2]02政策の客観指標'!$A$4:$AT$246,COLUMN('[2]02政策の客観指標'!$AR:$AR),FALSE)</f>
        <v>-</v>
      </c>
      <c r="FI6" s="84" t="str">
        <f>VLOOKUP($A6&amp;"-"&amp;FI$5,'[2]02政策の客観指標'!$A$4:$AT$246,COLUMN('[2]02政策の客観指標'!$AR:$AR),FALSE)</f>
        <v>-</v>
      </c>
      <c r="FJ6" s="84" t="str">
        <f>VLOOKUP($A6&amp;"-"&amp;FJ$5,'[2]02政策の客観指標'!$A$4:$AT$246,COLUMN('[2]02政策の客観指標'!$AR:$AR),FALSE)</f>
        <v>-</v>
      </c>
      <c r="FK6" s="84" t="str">
        <f>VLOOKUP($A6&amp;"-"&amp;FK$5,'[2]02政策の客観指標'!$A$4:$AT$246,COLUMN('[2]02政策の客観指標'!$AR:$AR),FALSE)</f>
        <v>-</v>
      </c>
      <c r="FL6" s="84" t="str">
        <f>VLOOKUP($A6&amp;"-"&amp;FL$5,'[2]02政策の客観指標'!$A$4:$AT$246,COLUMN('[2]02政策の客観指標'!$AR:$AR),FALSE)</f>
        <v>-</v>
      </c>
      <c r="FM6" s="84" t="str">
        <f>VLOOKUP($A6&amp;"-"&amp;FM$5,'[2]02政策の客観指標'!$A$4:$AT$246,COLUMN('[2]02政策の客観指標'!$AR:$AR),FALSE)</f>
        <v>-</v>
      </c>
      <c r="FN6" s="502" t="e">
        <f t="shared" ref="FN6:FN7" si="22">_xlfn.IFS(FX6&gt;=0.8,"a",FX6&gt;=0.6,"b",FX6&gt;=0.4,"c",FX6&gt;=0.2,"d",FX6&lt;0.2,"e")</f>
        <v>#DIV/0!</v>
      </c>
      <c r="FO6" s="503" t="str">
        <f t="shared" ref="FO6:FW7" si="23">_xlfn.SWITCH(FE6,"a",4,"b",3,"c",2,"d",1,"e",0,"-","")</f>
        <v/>
      </c>
      <c r="FP6" s="503" t="str">
        <f t="shared" si="23"/>
        <v/>
      </c>
      <c r="FQ6" s="503" t="str">
        <f t="shared" si="23"/>
        <v/>
      </c>
      <c r="FR6" s="503" t="str">
        <f t="shared" si="23"/>
        <v/>
      </c>
      <c r="FS6" s="503" t="str">
        <f t="shared" si="23"/>
        <v/>
      </c>
      <c r="FT6" s="503" t="str">
        <f t="shared" si="23"/>
        <v/>
      </c>
      <c r="FU6" s="503" t="str">
        <f t="shared" si="23"/>
        <v/>
      </c>
      <c r="FV6" s="503" t="str">
        <f t="shared" si="23"/>
        <v/>
      </c>
      <c r="FW6" s="503" t="str">
        <f t="shared" si="23"/>
        <v/>
      </c>
      <c r="FX6" s="594" t="e">
        <f t="shared" ref="FX6:FX7" si="24">SUM(FO6:FW6)/COUNT(FO6:FW6)/4</f>
        <v>#DIV/0!</v>
      </c>
      <c r="FY6" s="47" t="str">
        <f>IFERROR(VLOOKUP($A6*100+FY$5,'[2]03施策評価'!$A$5:$KL$118,COLUMN('[2]03施策評価'!$EJ:$EJ),FALSE),"-")</f>
        <v>e</v>
      </c>
      <c r="FZ6" s="7" t="str">
        <f>IFERROR(VLOOKUP($A6*100+FZ$5,'[2]03施策評価'!$A$5:$KL$118,COLUMN('[2]03施策評価'!$EJ:$EJ),FALSE),"-")</f>
        <v>e</v>
      </c>
      <c r="GA6" s="7" t="str">
        <f>IFERROR(VLOOKUP($A6*100+GA$5,'[2]03施策評価'!$A$5:$KL$118,COLUMN('[2]03施策評価'!$EJ:$EJ),FALSE),"-")</f>
        <v>e</v>
      </c>
      <c r="GB6" s="7" t="str">
        <f>IFERROR(VLOOKUP($A6*100+GB$5,'[2]03施策評価'!$A$5:$KL$118,COLUMN('[2]03施策評価'!$EJ:$EJ),FALSE),"-")</f>
        <v>e</v>
      </c>
      <c r="GC6" s="7" t="str">
        <f>IFERROR(VLOOKUP($A6*100+GC$5,'[2]03施策評価'!$A$5:$KL$118,COLUMN('[2]03施策評価'!$EJ:$EJ),FALSE),"-")</f>
        <v>-</v>
      </c>
      <c r="GD6" s="105" t="str">
        <f>IFERROR(VLOOKUP($A6*100+GD$5,'[2]03施策評価'!$A$5:$KL$118,COLUMN('[2]03施策評価'!$EJ:$EJ),FALSE),"-")</f>
        <v>-</v>
      </c>
      <c r="GE6" s="105" t="str">
        <f>IFERROR(VLOOKUP($A6*100+GE$5,'[2]03施策評価'!$A$5:$KL$118,COLUMN('[2]03施策評価'!$EJ:$EJ),FALSE),"-")</f>
        <v>-</v>
      </c>
      <c r="GF6" s="105" t="str">
        <f>IFERROR(VLOOKUP($A6*100+GF$5,'[2]03施策評価'!$A$5:$KL$118,COLUMN('[2]03施策評価'!$EJ:$EJ),FALSE),"-")</f>
        <v>-</v>
      </c>
      <c r="GG6" s="502" t="str">
        <f t="shared" ref="GG6:GG7" si="25">_xlfn.IFS(GP6&gt;=0.8,"a",GP6&gt;=0.6,"b",GP6&gt;=0.4,"c",GP6&gt;=0.2,"d",GP6&lt;0.2,"e")</f>
        <v>e</v>
      </c>
      <c r="GH6" s="47">
        <f t="shared" ref="GH6:GO7" si="26">_xlfn.SWITCH(FY6,"a",4,"b",3,"c",2,"d",1,"e",0,"-","")</f>
        <v>0</v>
      </c>
      <c r="GI6" s="7">
        <f t="shared" si="26"/>
        <v>0</v>
      </c>
      <c r="GJ6" s="7">
        <f t="shared" si="26"/>
        <v>0</v>
      </c>
      <c r="GK6" s="7">
        <f t="shared" si="26"/>
        <v>0</v>
      </c>
      <c r="GL6" s="7" t="str">
        <f t="shared" si="26"/>
        <v/>
      </c>
      <c r="GM6" s="7" t="str">
        <f t="shared" si="26"/>
        <v/>
      </c>
      <c r="GN6" s="7" t="str">
        <f t="shared" si="26"/>
        <v/>
      </c>
      <c r="GO6" s="7" t="str">
        <f t="shared" si="26"/>
        <v/>
      </c>
      <c r="GP6" s="595">
        <f t="shared" ref="GP6:GP7" si="27">SUM(GH6:GO6)/COUNT(GH6:GO6)/4</f>
        <v>0</v>
      </c>
      <c r="GQ6" s="36" t="e">
        <f t="shared" ref="GQ6:GQ7" si="28">_xlfn.IFS(GT6&gt;=0.8,"a",GT6&gt;=0.6,"b",GT6&gt;=0.4,"c",GT6&gt;=0.2,"d",GT6&lt;0.2,"e")</f>
        <v>#DIV/0!</v>
      </c>
      <c r="GR6" s="47" t="e">
        <f t="shared" ref="GR6:GR7" si="29">_xlfn.SWITCH(FN6,"a",4,"b",3,"c",2,"d",1,"e",0,"-","")</f>
        <v>#DIV/0!</v>
      </c>
      <c r="GS6" s="7">
        <f t="shared" ref="GS6:GS7" si="30">_xlfn.SWITCH(GG6,"a",4,"b",3,"c",2,"d",1,"e",0,"-","")/2</f>
        <v>0</v>
      </c>
      <c r="GT6" s="595" t="e">
        <f t="shared" ref="GT6:GT7" si="31">SUM(GR6:GS6)/6</f>
        <v>#DIV/0!</v>
      </c>
      <c r="GU6" s="47" t="str">
        <f>VLOOKUP($A6&amp;"-"&amp;GU$5,'[2]05市民生活実感調査'!$A$3:$BC$218,COLUMN('[2]05市民生活実感調査'!$AI:$AI),FALSE)</f>
        <v>-</v>
      </c>
      <c r="GV6" s="7" t="str">
        <f>VLOOKUP($A6&amp;"-"&amp;GV$5,'[2]05市民生活実感調査'!$A$3:$BC$218,COLUMN('[2]05市民生活実感調査'!$AI:$AI),FALSE)</f>
        <v>-</v>
      </c>
      <c r="GW6" s="7" t="str">
        <f>VLOOKUP($A6&amp;"-"&amp;GW$5,'[2]05市民生活実感調査'!$A$3:$BC$218,COLUMN('[2]05市民生活実感調査'!$AI:$AI),FALSE)</f>
        <v>-</v>
      </c>
      <c r="GX6" s="7" t="str">
        <f>VLOOKUP($A6&amp;"-"&amp;GX$5,'[2]05市民生活実感調査'!$A$3:$BC$218,COLUMN('[2]05市民生活実感調査'!$AI:$AI),FALSE)</f>
        <v>-</v>
      </c>
      <c r="GY6" s="7" t="str">
        <f>VLOOKUP($A6&amp;"-"&amp;GY$5,'[2]05市民生活実感調査'!$A$3:$BC$218,COLUMN('[2]05市民生活実感調査'!$AI:$AI),FALSE)</f>
        <v>-</v>
      </c>
      <c r="GZ6" s="7" t="str">
        <f>VLOOKUP($A6&amp;"-"&amp;GZ$5,'[2]05市民生活実感調査'!$A$3:$BC$218,COLUMN('[2]05市民生活実感調査'!$AI:$AI),FALSE)</f>
        <v>-</v>
      </c>
      <c r="HA6" s="7" t="str">
        <f>VLOOKUP($A6&amp;"-"&amp;HA$5,'[2]05市民生活実感調査'!$A$3:$BC$218,COLUMN('[2]05市民生活実感調査'!$AI:$AI),FALSE)</f>
        <v>-</v>
      </c>
      <c r="HB6" s="7" t="str">
        <f>VLOOKUP($A6&amp;"-"&amp;HB$5,'[2]05市民生活実感調査'!$A$3:$BC$218,COLUMN('[2]05市民生活実感調査'!$AI:$AI),FALSE)</f>
        <v>-</v>
      </c>
      <c r="HC6" s="502" t="e">
        <f t="shared" ref="HC6:HC7" si="32">_xlfn.IFS(HL6&gt;=0.8,"a",HL6&gt;=0.6,"b",HL6&gt;=0.4,"c",HL6&gt;=0.2,"d",HL6&lt;0.2,"e")</f>
        <v>#DIV/0!</v>
      </c>
      <c r="HD6" s="47" t="str">
        <f t="shared" ref="HD6:HK7" si="33">_xlfn.SWITCH(GU6,"a",4,"b",3,"c",2,"d",1,"e",0,"-","")</f>
        <v/>
      </c>
      <c r="HE6" s="7" t="str">
        <f t="shared" si="33"/>
        <v/>
      </c>
      <c r="HF6" s="7" t="str">
        <f t="shared" si="33"/>
        <v/>
      </c>
      <c r="HG6" s="7" t="str">
        <f t="shared" si="33"/>
        <v/>
      </c>
      <c r="HH6" s="7" t="str">
        <f t="shared" si="33"/>
        <v/>
      </c>
      <c r="HI6" s="7" t="str">
        <f t="shared" si="33"/>
        <v/>
      </c>
      <c r="HJ6" s="7" t="str">
        <f t="shared" si="33"/>
        <v/>
      </c>
      <c r="HK6" s="7" t="str">
        <f t="shared" si="33"/>
        <v/>
      </c>
      <c r="HL6" s="595" t="e">
        <f t="shared" ref="HL6:HL7" si="34">SUM(HD6:HK6)/COUNT(HD6:HK6)/4</f>
        <v>#DIV/0!</v>
      </c>
      <c r="HM6" s="96" t="str">
        <f>VLOOKUP($A6,'[2]05市民生活実感調査'!$D$223:$O$249,7,FALSE)</f>
        <v>-</v>
      </c>
      <c r="HN6" s="98" t="str">
        <f>VLOOKUP($A6,'[2]05市民生活実感調査'!$D$223:$O$249,8,FALSE)</f>
        <v>-</v>
      </c>
      <c r="HO6" s="501" t="s">
        <v>85</v>
      </c>
      <c r="HP6" s="12" t="str">
        <f>VLOOKUP(HO6,[2]プルダウン!$A$1:$B$6,2,FALSE)</f>
        <v>-</v>
      </c>
      <c r="HQ6" s="26" t="s">
        <v>85</v>
      </c>
      <c r="HR6" s="12"/>
      <c r="HS6" s="11"/>
      <c r="HT6" s="12"/>
      <c r="HU6" s="47" t="str">
        <f>IFERROR(VLOOKUP($A6*100+HU$5,'[2]03施策評価'!$A$5:$KL$118,COLUMN('[2]03施策評価'!$FY:$FY),FALSE),"-")</f>
        <v>-</v>
      </c>
      <c r="HV6" s="7" t="str">
        <f>IFERROR(VLOOKUP($A6*100+HV$5,'[2]03施策評価'!$A$5:$KL$118,COLUMN('[2]03施策評価'!$FY:$FY),FALSE),"-")</f>
        <v>-</v>
      </c>
      <c r="HW6" s="7" t="str">
        <f>IFERROR(VLOOKUP($A6*100+HW$5,'[2]03施策評価'!$A$5:$KL$118,COLUMN('[2]03施策評価'!$FY:$FY),FALSE),"-")</f>
        <v>-</v>
      </c>
      <c r="HX6" s="7" t="str">
        <f>IFERROR(VLOOKUP($A6*100+HX$5,'[2]03施策評価'!$A$5:$KL$118,COLUMN('[2]03施策評価'!$FY:$FY),FALSE),"-")</f>
        <v>-</v>
      </c>
      <c r="HY6" s="7" t="str">
        <f>IFERROR(VLOOKUP($A6*100+HY$5,'[2]03施策評価'!$A$5:$KL$118,COLUMN('[2]03施策評価'!$FY:$FY),FALSE),"-")</f>
        <v>-</v>
      </c>
      <c r="HZ6" s="105" t="str">
        <f>IFERROR(VLOOKUP($A6*100+HZ$5,'[2]03施策評価'!$A$5:$KL$118,COLUMN('[2]03施策評価'!$FY:$FY),FALSE),"-")</f>
        <v>-</v>
      </c>
      <c r="IA6" s="105" t="str">
        <f>IFERROR(VLOOKUP($A6*100+IA$5,'[2]03施策評価'!$A$5:$KL$118,COLUMN('[2]03施策評価'!$FY:$FY),FALSE),"-")</f>
        <v>-</v>
      </c>
      <c r="IB6" s="106" t="str">
        <f>IFERROR(VLOOKUP($A6*100+IB$5,'[2]03施策評価'!$A$5:$KL$118,COLUMN('[2]03施策評価'!$FY:$FY),FALSE),"-")</f>
        <v>-</v>
      </c>
      <c r="IC6" s="116"/>
      <c r="ID6" s="83" t="str">
        <f>VLOOKUP($A6&amp;"-"&amp;ID$5,'[2]02政策の客観指標'!$A$4:$AT$246,COLUMN('[2]02政策の客観指標'!$AS:$AS),FALSE)</f>
        <v>-</v>
      </c>
      <c r="IE6" s="84" t="str">
        <f>VLOOKUP($A6&amp;"-"&amp;IE$5,'[2]02政策の客観指標'!$A$4:$AT$246,COLUMN('[2]02政策の客観指標'!$AS:$AS),FALSE)</f>
        <v>-</v>
      </c>
      <c r="IF6" s="84" t="str">
        <f>VLOOKUP($A6&amp;"-"&amp;IF$5,'[2]02政策の客観指標'!$A$4:$AT$246,COLUMN('[2]02政策の客観指標'!$AS:$AS),FALSE)</f>
        <v>-</v>
      </c>
      <c r="IG6" s="84" t="str">
        <f>VLOOKUP($A6&amp;"-"&amp;IG$5,'[2]02政策の客観指標'!$A$4:$AT$246,COLUMN('[2]02政策の客観指標'!$AS:$AS),FALSE)</f>
        <v>-</v>
      </c>
      <c r="IH6" s="84" t="str">
        <f>VLOOKUP($A6&amp;"-"&amp;IH$5,'[2]02政策の客観指標'!$A$4:$AT$246,COLUMN('[2]02政策の客観指標'!$AS:$AS),FALSE)</f>
        <v>-</v>
      </c>
      <c r="II6" s="84" t="str">
        <f>VLOOKUP($A6&amp;"-"&amp;II$5,'[2]02政策の客観指標'!$A$4:$AT$246,COLUMN('[2]02政策の客観指標'!$AS:$AS),FALSE)</f>
        <v>-</v>
      </c>
      <c r="IJ6" s="84" t="str">
        <f>VLOOKUP($A6&amp;"-"&amp;IJ$5,'[2]02政策の客観指標'!$A$4:$AT$246,COLUMN('[2]02政策の客観指標'!$AS:$AS),FALSE)</f>
        <v>-</v>
      </c>
      <c r="IK6" s="84" t="str">
        <f>VLOOKUP($A6&amp;"-"&amp;IK$5,'[2]02政策の客観指標'!$A$4:$AT$246,COLUMN('[2]02政策の客観指標'!$AS:$AS),FALSE)</f>
        <v>-</v>
      </c>
      <c r="IL6" s="84" t="str">
        <f>VLOOKUP($A6&amp;"-"&amp;IL$5,'[2]02政策の客観指標'!$A$4:$AT$246,COLUMN('[2]02政策の客観指標'!$AS:$AS),FALSE)</f>
        <v>-</v>
      </c>
      <c r="IM6" s="502" t="e">
        <f t="shared" ref="IM6:IM7" si="35">_xlfn.IFS(IW6&gt;=0.8,"a",IW6&gt;=0.6,"b",IW6&gt;=0.4,"c",IW6&gt;=0.2,"d",IW6&lt;0.2,"e")</f>
        <v>#DIV/0!</v>
      </c>
      <c r="IN6" s="503" t="str">
        <f t="shared" ref="IN6:IV7" si="36">_xlfn.SWITCH(ID6,"a",4,"b",3,"c",2,"d",1,"e",0,"-","")</f>
        <v/>
      </c>
      <c r="IO6" s="503" t="str">
        <f t="shared" si="36"/>
        <v/>
      </c>
      <c r="IP6" s="503" t="str">
        <f t="shared" si="36"/>
        <v/>
      </c>
      <c r="IQ6" s="503" t="str">
        <f t="shared" si="36"/>
        <v/>
      </c>
      <c r="IR6" s="503" t="str">
        <f t="shared" si="36"/>
        <v/>
      </c>
      <c r="IS6" s="503" t="str">
        <f t="shared" si="36"/>
        <v/>
      </c>
      <c r="IT6" s="503" t="str">
        <f t="shared" si="36"/>
        <v/>
      </c>
      <c r="IU6" s="503" t="str">
        <f t="shared" si="36"/>
        <v/>
      </c>
      <c r="IV6" s="503" t="str">
        <f t="shared" si="36"/>
        <v/>
      </c>
      <c r="IW6" s="594" t="e">
        <f t="shared" ref="IW6:IW7" si="37">SUM(IN6:IV6)/COUNT(IN6:IV6)/4</f>
        <v>#DIV/0!</v>
      </c>
      <c r="IX6" s="47" t="str">
        <f>IFERROR(VLOOKUP($A6*100+IX$5,'[2]03施策評価'!$A$5:$KL$118,COLUMN('[2]03施策評価'!$GN:$GN),FALSE),"-")</f>
        <v>e</v>
      </c>
      <c r="IY6" s="7" t="str">
        <f>IFERROR(VLOOKUP($A6*100+IY$5,'[2]03施策評価'!$A$5:$KL$118,COLUMN('[2]03施策評価'!$GN:$GN),FALSE),"-")</f>
        <v>e</v>
      </c>
      <c r="IZ6" s="7" t="str">
        <f>IFERROR(VLOOKUP($A6*100+IZ$5,'[2]03施策評価'!$A$5:$KL$118,COLUMN('[2]03施策評価'!$GN:$GN),FALSE),"-")</f>
        <v>e</v>
      </c>
      <c r="JA6" s="7" t="str">
        <f>IFERROR(VLOOKUP($A6*100+JA$5,'[2]03施策評価'!$A$5:$KL$118,COLUMN('[2]03施策評価'!$GN:$GN),FALSE),"-")</f>
        <v>e</v>
      </c>
      <c r="JB6" s="7" t="str">
        <f>IFERROR(VLOOKUP($A6*100+JB$5,'[2]03施策評価'!$A$5:$KL$118,COLUMN('[2]03施策評価'!$GN:$GN),FALSE),"-")</f>
        <v>-</v>
      </c>
      <c r="JC6" s="105" t="str">
        <f>IFERROR(VLOOKUP($A6*100+JC$5,'[2]03施策評価'!$A$5:$KL$118,COLUMN('[2]03施策評価'!$GN:$GN),FALSE),"-")</f>
        <v>-</v>
      </c>
      <c r="JD6" s="105" t="str">
        <f>IFERROR(VLOOKUP($A6*100+JD$5,'[2]03施策評価'!$A$5:$KL$118,COLUMN('[2]03施策評価'!$GN:$GN),FALSE),"-")</f>
        <v>-</v>
      </c>
      <c r="JE6" s="105" t="str">
        <f>IFERROR(VLOOKUP($A6*100+JE$5,'[2]03施策評価'!$A$5:$KL$118,COLUMN('[2]03施策評価'!$GN:$GN),FALSE),"-")</f>
        <v>-</v>
      </c>
      <c r="JF6" s="502" t="str">
        <f t="shared" ref="JF6:JF7" si="38">_xlfn.IFS(JO6&gt;=0.8,"a",JO6&gt;=0.6,"b",JO6&gt;=0.4,"c",JO6&gt;=0.2,"d",JO6&lt;0.2,"e")</f>
        <v>e</v>
      </c>
      <c r="JG6" s="47">
        <f t="shared" ref="JG6:JN7" si="39">_xlfn.SWITCH(IX6,"a",4,"b",3,"c",2,"d",1,"e",0,"-","")</f>
        <v>0</v>
      </c>
      <c r="JH6" s="7">
        <f t="shared" si="39"/>
        <v>0</v>
      </c>
      <c r="JI6" s="7">
        <f t="shared" si="39"/>
        <v>0</v>
      </c>
      <c r="JJ6" s="7">
        <f t="shared" si="39"/>
        <v>0</v>
      </c>
      <c r="JK6" s="7" t="str">
        <f t="shared" si="39"/>
        <v/>
      </c>
      <c r="JL6" s="7" t="str">
        <f t="shared" si="39"/>
        <v/>
      </c>
      <c r="JM6" s="7" t="str">
        <f t="shared" si="39"/>
        <v/>
      </c>
      <c r="JN6" s="7" t="str">
        <f t="shared" si="39"/>
        <v/>
      </c>
      <c r="JO6" s="595">
        <f t="shared" ref="JO6:JO7" si="40">SUM(JG6:JN6)/COUNT(JG6:JN6)/4</f>
        <v>0</v>
      </c>
      <c r="JP6" s="36" t="e">
        <f t="shared" ref="JP6:JP7" si="41">_xlfn.IFS(JS6&gt;=0.8,"a",JS6&gt;=0.6,"b",JS6&gt;=0.4,"c",JS6&gt;=0.2,"d",JS6&lt;0.2,"e")</f>
        <v>#DIV/0!</v>
      </c>
      <c r="JQ6" s="47" t="e">
        <f t="shared" ref="JQ6:JQ7" si="42">_xlfn.SWITCH(IM6,"a",4,"b",3,"c",2,"d",1,"e",0,"-","")</f>
        <v>#DIV/0!</v>
      </c>
      <c r="JR6" s="7">
        <f t="shared" ref="JR6:JR7" si="43">_xlfn.SWITCH(JF6,"a",4,"b",3,"c",2,"d",1,"e",0,"-","")/2</f>
        <v>0</v>
      </c>
      <c r="JS6" s="595" t="e">
        <f t="shared" ref="JS6:JS7" si="44">SUM(JQ6:JR6)/6</f>
        <v>#DIV/0!</v>
      </c>
      <c r="JT6" s="47" t="str">
        <f>VLOOKUP($A6&amp;"-"&amp;JT$5,'[2]05市民生活実感調査'!$A$3:$BC$218,COLUMN('[2]05市民生活実感調査'!$AS:$AS),FALSE)</f>
        <v>-</v>
      </c>
      <c r="JU6" s="7" t="str">
        <f>VLOOKUP($A6&amp;"-"&amp;JU$5,'[2]05市民生活実感調査'!$A$3:$BC$218,COLUMN('[2]05市民生活実感調査'!$AS:$AS),FALSE)</f>
        <v>-</v>
      </c>
      <c r="JV6" s="7" t="str">
        <f>VLOOKUP($A6&amp;"-"&amp;JV$5,'[2]05市民生活実感調査'!$A$3:$BC$218,COLUMN('[2]05市民生活実感調査'!$AS:$AS),FALSE)</f>
        <v>-</v>
      </c>
      <c r="JW6" s="7" t="str">
        <f>VLOOKUP($A6&amp;"-"&amp;JW$5,'[2]05市民生活実感調査'!$A$3:$BC$218,COLUMN('[2]05市民生活実感調査'!$AS:$AS),FALSE)</f>
        <v>-</v>
      </c>
      <c r="JX6" s="7" t="str">
        <f>VLOOKUP($A6&amp;"-"&amp;JX$5,'[2]05市民生活実感調査'!$A$3:$BC$218,COLUMN('[2]05市民生活実感調査'!$AS:$AS),FALSE)</f>
        <v>-</v>
      </c>
      <c r="JY6" s="7" t="str">
        <f>VLOOKUP($A6&amp;"-"&amp;JY$5,'[2]05市民生活実感調査'!$A$3:$BC$218,COLUMN('[2]05市民生活実感調査'!$AS:$AS),FALSE)</f>
        <v>-</v>
      </c>
      <c r="JZ6" s="7" t="str">
        <f>VLOOKUP($A6&amp;"-"&amp;JZ$5,'[2]05市民生活実感調査'!$A$3:$BC$218,COLUMN('[2]05市民生活実感調査'!$AS:$AS),FALSE)</f>
        <v>-</v>
      </c>
      <c r="KA6" s="7" t="str">
        <f>VLOOKUP($A6&amp;"-"&amp;KA$5,'[2]05市民生活実感調査'!$A$3:$BC$218,COLUMN('[2]05市民生活実感調査'!$AS:$AS),FALSE)</f>
        <v>-</v>
      </c>
      <c r="KB6" s="502" t="e">
        <f t="shared" ref="KB6:KB7" si="45">_xlfn.IFS(KK6&gt;=0.8,"a",KK6&gt;=0.6,"b",KK6&gt;=0.4,"c",KK6&gt;=0.2,"d",KK6&lt;0.2,"e")</f>
        <v>#DIV/0!</v>
      </c>
      <c r="KC6" s="47" t="str">
        <f t="shared" ref="KC6:KJ7" si="46">_xlfn.SWITCH(JT6,"a",4,"b",3,"c",2,"d",1,"e",0,"-","")</f>
        <v/>
      </c>
      <c r="KD6" s="7" t="str">
        <f t="shared" si="46"/>
        <v/>
      </c>
      <c r="KE6" s="7" t="str">
        <f t="shared" si="46"/>
        <v/>
      </c>
      <c r="KF6" s="7" t="str">
        <f t="shared" si="46"/>
        <v/>
      </c>
      <c r="KG6" s="7" t="str">
        <f t="shared" si="46"/>
        <v/>
      </c>
      <c r="KH6" s="7" t="str">
        <f t="shared" si="46"/>
        <v/>
      </c>
      <c r="KI6" s="7" t="str">
        <f t="shared" si="46"/>
        <v/>
      </c>
      <c r="KJ6" s="7" t="str">
        <f t="shared" si="46"/>
        <v/>
      </c>
      <c r="KK6" s="595" t="e">
        <f t="shared" ref="KK6:KK7" si="47">SUM(KC6:KJ6)/COUNT(KC6:KJ6)/4</f>
        <v>#DIV/0!</v>
      </c>
      <c r="KL6" s="96" t="str">
        <f>VLOOKUP($A6,'[2]05市民生活実感調査'!$D$223:$O$249,9,FALSE)</f>
        <v>-</v>
      </c>
      <c r="KM6" s="98" t="str">
        <f>VLOOKUP($A6,'[2]05市民生活実感調査'!$D$223:$O$249,10,FALSE)</f>
        <v>-</v>
      </c>
      <c r="KN6" s="501" t="s">
        <v>85</v>
      </c>
      <c r="KO6" s="12" t="str">
        <f>VLOOKUP(KN6,[2]プルダウン!$A$1:$B$6,2,FALSE)</f>
        <v>-</v>
      </c>
      <c r="KP6" s="26" t="s">
        <v>85</v>
      </c>
      <c r="KQ6" s="12"/>
      <c r="KR6" s="11"/>
      <c r="KS6" s="12"/>
      <c r="KT6" s="47" t="str">
        <f>IFERROR(VLOOKUP($A6*100+KT$5,'[2]03施策評価'!$A$5:$KL$118,COLUMN('[2]03施策評価'!$IC:$IC),FALSE),"-")</f>
        <v>-</v>
      </c>
      <c r="KU6" s="7" t="str">
        <f>IFERROR(VLOOKUP($A6*100+KU$5,'[2]03施策評価'!$A$5:$KL$118,COLUMN('[2]03施策評価'!$IC:$IC),FALSE),"-")</f>
        <v>-</v>
      </c>
      <c r="KV6" s="7" t="str">
        <f>IFERROR(VLOOKUP($A6*100+KV$5,'[2]03施策評価'!$A$5:$KL$118,COLUMN('[2]03施策評価'!$IC:$IC),FALSE),"-")</f>
        <v>-</v>
      </c>
      <c r="KW6" s="7" t="str">
        <f>IFERROR(VLOOKUP($A6*100+KW$5,'[2]03施策評価'!$A$5:$KL$118,COLUMN('[2]03施策評価'!$IC:$IC),FALSE),"-")</f>
        <v>-</v>
      </c>
      <c r="KX6" s="7" t="str">
        <f>IFERROR(VLOOKUP($A6*100+KX$5,'[2]03施策評価'!$A$5:$KL$118,COLUMN('[2]03施策評価'!$IC:$IC),FALSE),"-")</f>
        <v>-</v>
      </c>
      <c r="KY6" s="105" t="str">
        <f>IFERROR(VLOOKUP($A6*100+KY$5,'[2]03施策評価'!$A$5:$KL$118,COLUMN('[2]03施策評価'!$IC:$IC),FALSE),"-")</f>
        <v>-</v>
      </c>
      <c r="KZ6" s="105" t="str">
        <f>IFERROR(VLOOKUP($A6*100+KZ$5,'[2]03施策評価'!$A$5:$KL$118,COLUMN('[2]03施策評価'!$IC:$IC),FALSE),"-")</f>
        <v>-</v>
      </c>
      <c r="LA6" s="106" t="str">
        <f>IFERROR(VLOOKUP($A6*100+LA$5,'[2]03施策評価'!$A$5:$KL$118,COLUMN('[2]03施策評価'!$IC:$IC),FALSE),"-")</f>
        <v>-</v>
      </c>
      <c r="LB6" s="116"/>
      <c r="LC6" s="146" t="str">
        <f>VLOOKUP($A6&amp;"-"&amp;LC$5,'[2]02政策の客観指標'!$A$4:$AT$246,COLUMN('[2]02政策の客観指標'!$AT:$AT),FALSE)</f>
        <v>-</v>
      </c>
      <c r="LD6" s="84" t="str">
        <f>VLOOKUP($A6&amp;"-"&amp;LD$5,'[2]02政策の客観指標'!$A$4:$AT$246,COLUMN('[2]02政策の客観指標'!$AT:$AT),FALSE)</f>
        <v>-</v>
      </c>
      <c r="LE6" s="84" t="str">
        <f>VLOOKUP($A6&amp;"-"&amp;LE$5,'[2]02政策の客観指標'!$A$4:$AT$246,COLUMN('[2]02政策の客観指標'!$AT:$AT),FALSE)</f>
        <v>-</v>
      </c>
      <c r="LF6" s="84" t="str">
        <f>VLOOKUP($A6&amp;"-"&amp;LF$5,'[2]02政策の客観指標'!$A$4:$AT$246,COLUMN('[2]02政策の客観指標'!$AT:$AT),FALSE)</f>
        <v>-</v>
      </c>
      <c r="LG6" s="84" t="str">
        <f>VLOOKUP($A6&amp;"-"&amp;LG$5,'[2]02政策の客観指標'!$A$4:$AT$246,COLUMN('[2]02政策の客観指標'!$AT:$AT),FALSE)</f>
        <v>-</v>
      </c>
      <c r="LH6" s="84" t="str">
        <f>VLOOKUP($A6&amp;"-"&amp;LH$5,'[2]02政策の客観指標'!$A$4:$AT$246,COLUMN('[2]02政策の客観指標'!$AT:$AT),FALSE)</f>
        <v>-</v>
      </c>
      <c r="LI6" s="84" t="str">
        <f>VLOOKUP($A6&amp;"-"&amp;LI$5,'[2]02政策の客観指標'!$A$4:$AT$246,COLUMN('[2]02政策の客観指標'!$AT:$AT),FALSE)</f>
        <v>-</v>
      </c>
      <c r="LJ6" s="84" t="str">
        <f>VLOOKUP($A6&amp;"-"&amp;LJ$5,'[2]02政策の客観指標'!$A$4:$AT$246,COLUMN('[2]02政策の客観指標'!$AT:$AT),FALSE)</f>
        <v>-</v>
      </c>
      <c r="LK6" s="84" t="str">
        <f>VLOOKUP($A6&amp;"-"&amp;LK$5,'[2]02政策の客観指標'!$A$4:$AT$246,COLUMN('[2]02政策の客観指標'!$AT:$AT),FALSE)</f>
        <v>-</v>
      </c>
      <c r="LL6" s="502" t="e">
        <f t="shared" ref="LL6:LL7" si="48">_xlfn.IFS(LV6&gt;=0.8,"a",LV6&gt;=0.6,"b",LV6&gt;=0.4,"c",LV6&gt;=0.2,"d",LV6&lt;0.2,"e")</f>
        <v>#DIV/0!</v>
      </c>
      <c r="LM6" s="503" t="str">
        <f t="shared" ref="LM6:LU7" si="49">_xlfn.SWITCH(LC6,"a",4,"b",3,"c",2,"d",1,"e",0,"-","")</f>
        <v/>
      </c>
      <c r="LN6" s="503" t="str">
        <f t="shared" si="49"/>
        <v/>
      </c>
      <c r="LO6" s="503" t="str">
        <f t="shared" si="49"/>
        <v/>
      </c>
      <c r="LP6" s="503" t="str">
        <f t="shared" si="49"/>
        <v/>
      </c>
      <c r="LQ6" s="503" t="str">
        <f t="shared" si="49"/>
        <v/>
      </c>
      <c r="LR6" s="503" t="str">
        <f t="shared" si="49"/>
        <v/>
      </c>
      <c r="LS6" s="503" t="str">
        <f t="shared" si="49"/>
        <v/>
      </c>
      <c r="LT6" s="503" t="str">
        <f t="shared" si="49"/>
        <v/>
      </c>
      <c r="LU6" s="503" t="str">
        <f t="shared" si="49"/>
        <v/>
      </c>
      <c r="LV6" s="594" t="e">
        <f t="shared" ref="LV6:LV7" si="50">SUM(LM6:LU6)/COUNT(LM6:LU6)/4</f>
        <v>#DIV/0!</v>
      </c>
      <c r="LW6" s="47" t="str">
        <f>IFERROR(VLOOKUP($A6*100+LW$5,'[2]03施策評価'!$A$5:$KL$118,COLUMN('[2]03施策評価'!$IR:$IR),FALSE),"-")</f>
        <v>e</v>
      </c>
      <c r="LX6" s="7" t="str">
        <f>IFERROR(VLOOKUP($A6*100+LX$5,'[2]03施策評価'!$A$5:$KL$118,COLUMN('[2]03施策評価'!$IR:$IR),FALSE),"-")</f>
        <v>e</v>
      </c>
      <c r="LY6" s="7" t="str">
        <f>IFERROR(VLOOKUP($A6*100+LY$5,'[2]03施策評価'!$A$5:$KL$118,COLUMN('[2]03施策評価'!$IR:$IR),FALSE),"-")</f>
        <v>e</v>
      </c>
      <c r="LZ6" s="7" t="str">
        <f>IFERROR(VLOOKUP($A6*100+LZ$5,'[2]03施策評価'!$A$5:$KL$118,COLUMN('[2]03施策評価'!$IR:$IR),FALSE),"-")</f>
        <v>e</v>
      </c>
      <c r="MA6" s="7" t="str">
        <f>IFERROR(VLOOKUP($A6*100+MA$5,'[2]03施策評価'!$A$5:$KL$118,COLUMN('[2]03施策評価'!$IR:$IR),FALSE),"-")</f>
        <v>-</v>
      </c>
      <c r="MB6" s="105" t="str">
        <f>IFERROR(VLOOKUP($A6*100+MB$5,'[2]03施策評価'!$A$5:$KL$118,COLUMN('[2]03施策評価'!$IR:$IR),FALSE),"-")</f>
        <v>-</v>
      </c>
      <c r="MC6" s="105" t="str">
        <f>IFERROR(VLOOKUP($A6*100+MC$5,'[2]03施策評価'!$A$5:$KL$118,COLUMN('[2]03施策評価'!$IR:$IR),FALSE),"-")</f>
        <v>-</v>
      </c>
      <c r="MD6" s="105" t="str">
        <f>IFERROR(VLOOKUP($A6*100+MD$5,'[2]03施策評価'!$A$5:$KL$118,COLUMN('[2]03施策評価'!$IR:$IR),FALSE),"-")</f>
        <v>-</v>
      </c>
      <c r="ME6" s="502" t="str">
        <f t="shared" ref="ME6:ME7" si="51">_xlfn.IFS(MN6&gt;=0.8,"a",MN6&gt;=0.6,"b",MN6&gt;=0.4,"c",MN6&gt;=0.2,"d",MN6&lt;0.2,"e")</f>
        <v>e</v>
      </c>
      <c r="MF6" s="47">
        <f t="shared" ref="MF6:MM7" si="52">_xlfn.SWITCH(LW6,"a",4,"b",3,"c",2,"d",1,"e",0,"-","")</f>
        <v>0</v>
      </c>
      <c r="MG6" s="7">
        <f t="shared" si="52"/>
        <v>0</v>
      </c>
      <c r="MH6" s="7">
        <f t="shared" si="52"/>
        <v>0</v>
      </c>
      <c r="MI6" s="7">
        <f t="shared" si="52"/>
        <v>0</v>
      </c>
      <c r="MJ6" s="7" t="str">
        <f t="shared" si="52"/>
        <v/>
      </c>
      <c r="MK6" s="7" t="str">
        <f t="shared" si="52"/>
        <v/>
      </c>
      <c r="ML6" s="7" t="str">
        <f t="shared" si="52"/>
        <v/>
      </c>
      <c r="MM6" s="7" t="str">
        <f t="shared" si="52"/>
        <v/>
      </c>
      <c r="MN6" s="595">
        <f t="shared" ref="MN6:MN7" si="53">SUM(MF6:MM6)/COUNT(MF6:MM6)/4</f>
        <v>0</v>
      </c>
      <c r="MO6" s="36" t="e">
        <f t="shared" ref="MO6:MO7" si="54">_xlfn.IFS(MR6&gt;=0.8,"a",MR6&gt;=0.6,"b",MR6&gt;=0.4,"c",MR6&gt;=0.2,"d",MR6&lt;0.2,"e")</f>
        <v>#DIV/0!</v>
      </c>
      <c r="MP6" s="47" t="e">
        <f t="shared" ref="MP6:MP7" si="55">_xlfn.SWITCH(LL6,"a",4,"b",3,"c",2,"d",1,"e",0,"-","")</f>
        <v>#DIV/0!</v>
      </c>
      <c r="MQ6" s="7">
        <f t="shared" ref="MQ6:MQ7" si="56">_xlfn.SWITCH(ME6,"a",4,"b",3,"c",2,"d",1,"e",0,"-","")/2</f>
        <v>0</v>
      </c>
      <c r="MR6" s="595" t="e">
        <f t="shared" ref="MR6:MR7" si="57">SUM(MP6:MQ6)/6</f>
        <v>#DIV/0!</v>
      </c>
      <c r="MS6" s="47" t="str">
        <f>VLOOKUP($A6&amp;"-"&amp;MS$5,'[2]05市民生活実感調査'!$A$3:$BC$218,COLUMN('[2]05市民生活実感調査'!$BC:$BC),FALSE)</f>
        <v>-</v>
      </c>
      <c r="MT6" s="7" t="str">
        <f>VLOOKUP($A6&amp;"-"&amp;MT$5,'[2]05市民生活実感調査'!$A$3:$BC$218,COLUMN('[2]05市民生活実感調査'!$BC:$BC),FALSE)</f>
        <v>-</v>
      </c>
      <c r="MU6" s="7" t="str">
        <f>VLOOKUP($A6&amp;"-"&amp;MU$5,'[2]05市民生活実感調査'!$A$3:$BC$218,COLUMN('[2]05市民生活実感調査'!$BC:$BC),FALSE)</f>
        <v>-</v>
      </c>
      <c r="MV6" s="7" t="str">
        <f>VLOOKUP($A6&amp;"-"&amp;MV$5,'[2]05市民生活実感調査'!$A$3:$BC$218,COLUMN('[2]05市民生活実感調査'!$BC:$BC),FALSE)</f>
        <v>-</v>
      </c>
      <c r="MW6" s="7" t="str">
        <f>VLOOKUP($A6&amp;"-"&amp;MW$5,'[2]05市民生活実感調査'!$A$3:$BC$218,COLUMN('[2]05市民生活実感調査'!$BC:$BC),FALSE)</f>
        <v>-</v>
      </c>
      <c r="MX6" s="7" t="str">
        <f>VLOOKUP($A6&amp;"-"&amp;MX$5,'[2]05市民生活実感調査'!$A$3:$BC$218,COLUMN('[2]05市民生活実感調査'!$BC:$BC),FALSE)</f>
        <v>-</v>
      </c>
      <c r="MY6" s="7" t="str">
        <f>VLOOKUP($A6&amp;"-"&amp;MY$5,'[2]05市民生活実感調査'!$A$3:$BC$218,COLUMN('[2]05市民生活実感調査'!$BC:$BC),FALSE)</f>
        <v>-</v>
      </c>
      <c r="MZ6" s="7" t="str">
        <f>VLOOKUP($A6&amp;"-"&amp;MZ$5,'[2]05市民生活実感調査'!$A$3:$BC$218,COLUMN('[2]05市民生活実感調査'!$BC:$BC),FALSE)</f>
        <v>-</v>
      </c>
      <c r="NA6" s="502" t="e">
        <f t="shared" ref="NA6:NA7" si="58">_xlfn.IFS(NJ6&gt;=0.8,"a",NJ6&gt;=0.6,"b",NJ6&gt;=0.4,"c",NJ6&gt;=0.2,"d",NJ6&lt;0.2,"e")</f>
        <v>#DIV/0!</v>
      </c>
      <c r="NB6" s="47" t="str">
        <f t="shared" ref="NB6:NI7" si="59">_xlfn.SWITCH(MS6,"a",4,"b",3,"c",2,"d",1,"e",0,"-","")</f>
        <v/>
      </c>
      <c r="NC6" s="7" t="str">
        <f t="shared" si="59"/>
        <v/>
      </c>
      <c r="ND6" s="7" t="str">
        <f t="shared" si="59"/>
        <v/>
      </c>
      <c r="NE6" s="7" t="str">
        <f t="shared" si="59"/>
        <v/>
      </c>
      <c r="NF6" s="7" t="str">
        <f t="shared" si="59"/>
        <v/>
      </c>
      <c r="NG6" s="7" t="str">
        <f t="shared" si="59"/>
        <v/>
      </c>
      <c r="NH6" s="7" t="str">
        <f t="shared" si="59"/>
        <v/>
      </c>
      <c r="NI6" s="7" t="str">
        <f t="shared" si="59"/>
        <v/>
      </c>
      <c r="NJ6" s="595" t="e">
        <f t="shared" ref="NJ6:NJ7" si="60">SUM(NB6:NI6)/COUNT(NB6:NI6)/4</f>
        <v>#DIV/0!</v>
      </c>
      <c r="NK6" s="96" t="str">
        <f>VLOOKUP($A6,'[2]05市民生活実感調査'!$D$223:$O$249,11,FALSE)</f>
        <v>-</v>
      </c>
      <c r="NL6" s="98" t="str">
        <f>VLOOKUP($A6,'[2]05市民生活実感調査'!$D$223:$O$249,12,FALSE)</f>
        <v>-</v>
      </c>
      <c r="NM6" s="501" t="s">
        <v>85</v>
      </c>
      <c r="NN6" s="12" t="str">
        <f>VLOOKUP(NM6,[2]プルダウン!$A$1:$B$6,2,FALSE)</f>
        <v>-</v>
      </c>
      <c r="NO6" s="26" t="s">
        <v>85</v>
      </c>
      <c r="NP6" s="12"/>
      <c r="NQ6" s="11"/>
      <c r="NR6" s="12"/>
      <c r="NS6" s="47" t="str">
        <f>IFERROR(VLOOKUP($A6*100+NS$5,'[2]03施策評価'!$A$5:$KL$118,COLUMN('[2]03施策評価'!$KG:$KG),FALSE),"-")</f>
        <v>-</v>
      </c>
      <c r="NT6" s="7" t="str">
        <f>IFERROR(VLOOKUP($A6*100+NT$5,'[2]03施策評価'!$A$5:$KL$118,COLUMN('[2]03施策評価'!$KG:$KG),FALSE),"-")</f>
        <v>-</v>
      </c>
      <c r="NU6" s="7" t="str">
        <f>IFERROR(VLOOKUP($A6*100+NU$5,'[2]03施策評価'!$A$5:$KL$118,COLUMN('[2]03施策評価'!$KG:$KG),FALSE),"-")</f>
        <v>-</v>
      </c>
      <c r="NV6" s="7" t="str">
        <f>IFERROR(VLOOKUP($A6*100+NV$5,'[2]03施策評価'!$A$5:$KL$118,COLUMN('[2]03施策評価'!$KG:$KG),FALSE),"-")</f>
        <v>-</v>
      </c>
      <c r="NW6" s="7" t="str">
        <f>IFERROR(VLOOKUP($A6*100+NW$5,'[2]03施策評価'!$A$5:$KL$118,COLUMN('[2]03施策評価'!$KG:$KG),FALSE),"-")</f>
        <v>-</v>
      </c>
      <c r="NX6" s="105" t="str">
        <f>IFERROR(VLOOKUP($A6*100+NX$5,'[2]03施策評価'!$A$5:$KL$118,COLUMN('[2]03施策評価'!$KG:$KG),FALSE),"-")</f>
        <v>-</v>
      </c>
      <c r="NY6" s="105" t="str">
        <f>IFERROR(VLOOKUP($A6*100+NY$5,'[2]03施策評価'!$A$5:$KL$118,COLUMN('[2]03施策評価'!$KG:$KG),FALSE),"-")</f>
        <v>-</v>
      </c>
      <c r="NZ6" s="106" t="str">
        <f>IFERROR(VLOOKUP($A6*100+NZ$5,'[2]03施策評価'!$A$5:$KL$118,COLUMN('[2]03施策評価'!$KG:$KG),FALSE),"-")</f>
        <v>-</v>
      </c>
      <c r="OA6" s="5"/>
    </row>
    <row r="7" spans="1:391" ht="105" customHeight="1">
      <c r="A7" s="46">
        <f>VLOOKUP(B7,[4]プルダウン!$M$2:$N$28,2,FALSE)</f>
        <v>2</v>
      </c>
      <c r="B7" s="5" t="s">
        <v>274</v>
      </c>
      <c r="C7" s="5" t="s">
        <v>2321</v>
      </c>
      <c r="D7" s="4" t="s">
        <v>2113</v>
      </c>
      <c r="E7" s="4"/>
      <c r="F7" s="5"/>
      <c r="G7" s="521" t="e">
        <f>VLOOKUP($A7&amp;"-"&amp;G$4,'02政策の客観指標'!$A$4:$AT$246,COLUMN('02政策の客観指標'!$AP:$AP),FALSE)</f>
        <v>#N/A</v>
      </c>
      <c r="H7" s="522" t="e">
        <f>VLOOKUP($A7&amp;"-"&amp;H$4,'02政策の客観指標'!$A$4:$AT$246,COLUMN('02政策の客観指標'!$AP:$AP),FALSE)</f>
        <v>#N/A</v>
      </c>
      <c r="I7" s="522" t="e">
        <f>VLOOKUP($A7&amp;"-"&amp;I$4,'02政策の客観指標'!$A$4:$AT$246,COLUMN('02政策の客観指標'!$AP:$AP),FALSE)</f>
        <v>#N/A</v>
      </c>
      <c r="J7" s="522" t="e">
        <f>VLOOKUP($A7&amp;"-"&amp;J$4,'02政策の客観指標'!$A$4:$AT$246,COLUMN('02政策の客観指標'!$AP:$AP),FALSE)</f>
        <v>#N/A</v>
      </c>
      <c r="K7" s="522" t="e">
        <f>VLOOKUP($A7&amp;"-"&amp;K$4,'02政策の客観指標'!$A$4:$AT$246,COLUMN('02政策の客観指標'!$AP:$AP),FALSE)</f>
        <v>#N/A</v>
      </c>
      <c r="L7" s="522" t="e">
        <f>VLOOKUP($A7&amp;"-"&amp;L$4,'02政策の客観指標'!$A$4:$AT$246,COLUMN('02政策の客観指標'!$AP:$AP),FALSE)</f>
        <v>#N/A</v>
      </c>
      <c r="M7" s="522" t="e">
        <f>VLOOKUP($A7&amp;"-"&amp;M$4,'02政策の客観指標'!$A$4:$AT$246,COLUMN('02政策の客観指標'!$AP:$AP),FALSE)</f>
        <v>#N/A</v>
      </c>
      <c r="N7" s="522" t="e">
        <f>VLOOKUP($A7&amp;"-"&amp;N$4,'02政策の客観指標'!$A$4:$AT$246,COLUMN('02政策の客観指標'!$AP:$AP),FALSE)</f>
        <v>#N/A</v>
      </c>
      <c r="O7" s="523" t="e">
        <f>VLOOKUP($A7&amp;"-"&amp;O$4,'02政策の客観指標'!$A$4:$AT$246,COLUMN('02政策の客観指標'!$AP:$AP),FALSE)</f>
        <v>#N/A</v>
      </c>
      <c r="P7" s="524" t="str">
        <f t="shared" si="0"/>
        <v>-</v>
      </c>
      <c r="Q7" s="525" t="e">
        <f t="shared" si="1"/>
        <v>#N/A</v>
      </c>
      <c r="R7" s="525" t="e">
        <f t="shared" si="1"/>
        <v>#N/A</v>
      </c>
      <c r="S7" s="525" t="e">
        <f t="shared" si="1"/>
        <v>#N/A</v>
      </c>
      <c r="T7" s="525" t="e">
        <f t="shared" si="1"/>
        <v>#N/A</v>
      </c>
      <c r="U7" s="525" t="e">
        <f t="shared" si="1"/>
        <v>#N/A</v>
      </c>
      <c r="V7" s="525" t="e">
        <f t="shared" si="1"/>
        <v>#N/A</v>
      </c>
      <c r="W7" s="525" t="e">
        <f t="shared" si="1"/>
        <v>#N/A</v>
      </c>
      <c r="X7" s="525" t="e">
        <f t="shared" si="1"/>
        <v>#N/A</v>
      </c>
      <c r="Y7" s="525" t="e">
        <f t="shared" si="1"/>
        <v>#N/A</v>
      </c>
      <c r="Z7" s="526" t="str">
        <f t="shared" si="2"/>
        <v>-</v>
      </c>
      <c r="AA7" s="527" t="str">
        <f>IFERROR(VLOOKUP($A7*100+AA$4,'03施策評価'!$A$5:$KL$118,COLUMN('03施策評価'!$AB:$AB),FALSE),"-")</f>
        <v>-</v>
      </c>
      <c r="AB7" s="528" t="str">
        <f>IFERROR(VLOOKUP($A7*100+AB$4,'03施策評価'!$A$5:$KL$118,COLUMN('03施策評価'!$AB:$AB),FALSE),"-")</f>
        <v>-</v>
      </c>
      <c r="AC7" s="528" t="str">
        <f>IFERROR(VLOOKUP($A7*100+AC$4,'03施策評価'!$A$5:$KL$118,COLUMN('03施策評価'!$AB:$AB),FALSE),"-")</f>
        <v>-</v>
      </c>
      <c r="AD7" s="528" t="str">
        <f>IFERROR(VLOOKUP($A7*100+AD$4,'03施策評価'!$A$5:$KL$118,COLUMN('03施策評価'!$AB:$AB),FALSE),"-")</f>
        <v>-</v>
      </c>
      <c r="AE7" s="528" t="str">
        <f>IFERROR(VLOOKUP($A7*100+AE$4,'03施策評価'!$A$5:$KL$118,COLUMN('03施策評価'!$AB:$AB),FALSE),"-")</f>
        <v>-</v>
      </c>
      <c r="AF7" s="528" t="str">
        <f>IFERROR(VLOOKUP($A7*100+AF$4,'03施策評価'!$A$5:$KL$118,COLUMN('03施策評価'!$AB:$AB),FALSE),"-")</f>
        <v>-</v>
      </c>
      <c r="AG7" s="528" t="str">
        <f>IFERROR(VLOOKUP($A7*100+AG$4,'03施策評価'!$A$5:$KL$118,COLUMN('03施策評価'!$AB:$AB),FALSE),"-")</f>
        <v>-</v>
      </c>
      <c r="AH7" s="529" t="str">
        <f>IFERROR(VLOOKUP($A7*100+AH$4,'03施策評価'!$A$5:$KL$118,COLUMN('03施策評価'!$AB:$AB),FALSE),"-")</f>
        <v>-</v>
      </c>
      <c r="AI7" s="524" t="str">
        <f t="shared" si="3"/>
        <v>-</v>
      </c>
      <c r="AJ7" s="527" t="str">
        <f t="shared" ref="AJ7" si="61">_xlfn.SWITCH(AA7,"a",4,"b",3,"c",2,"d",1,"e",0,"-","")</f>
        <v/>
      </c>
      <c r="AK7" s="528" t="str">
        <f t="shared" si="4"/>
        <v/>
      </c>
      <c r="AL7" s="528" t="str">
        <f t="shared" si="4"/>
        <v/>
      </c>
      <c r="AM7" s="528" t="str">
        <f t="shared" si="4"/>
        <v/>
      </c>
      <c r="AN7" s="528" t="str">
        <f t="shared" si="4"/>
        <v/>
      </c>
      <c r="AO7" s="528" t="str">
        <f t="shared" si="4"/>
        <v/>
      </c>
      <c r="AP7" s="528" t="str">
        <f t="shared" si="4"/>
        <v/>
      </c>
      <c r="AQ7" s="529" t="str">
        <f t="shared" si="4"/>
        <v/>
      </c>
      <c r="AR7" s="530" t="str">
        <f t="shared" si="5"/>
        <v>-</v>
      </c>
      <c r="AS7" s="524" t="str">
        <f t="shared" si="6"/>
        <v>-</v>
      </c>
      <c r="AT7" s="30" t="str">
        <f t="shared" ref="AT7" si="62">_xlfn.SWITCH(P7,"a",4,"b",3,"c",2,"d",1,"e",0,"-","")</f>
        <v/>
      </c>
      <c r="AU7" s="400" t="str">
        <f t="shared" si="7"/>
        <v/>
      </c>
      <c r="AV7" s="401" t="str" cm="1">
        <f t="array" ref="AV7">_xlfn.IFS(COUNT(AT7:AU7)=2,SUM(AT7:AU7)/6,COUNT(AT7:AU7)=0,"-",AT7="",AR7,AU7="",Z7)</f>
        <v>-</v>
      </c>
      <c r="AW7" s="534" t="e">
        <f>VLOOKUP($A7&amp;"-"&amp;AW$4,'05市民生活実感調査'!$A$3:$BC$218,COLUMN('05市民生活実感調査'!$O:$O),FALSE)</f>
        <v>#N/A</v>
      </c>
      <c r="AX7" s="535" t="e">
        <f>VLOOKUP($A7&amp;"-"&amp;AX$4,'05市民生活実感調査'!$A$3:$BC$218,COLUMN('05市民生活実感調査'!$O:$O),FALSE)</f>
        <v>#N/A</v>
      </c>
      <c r="AY7" s="535" t="e">
        <f>VLOOKUP($A7&amp;"-"&amp;AY$4,'05市民生活実感調査'!$A$3:$BC$218,COLUMN('05市民生活実感調査'!$O:$O),FALSE)</f>
        <v>#N/A</v>
      </c>
      <c r="AZ7" s="535" t="e">
        <f>VLOOKUP($A7&amp;"-"&amp;AZ$4,'05市民生活実感調査'!$A$3:$BC$218,COLUMN('05市民生活実感調査'!$O:$O),FALSE)</f>
        <v>#N/A</v>
      </c>
      <c r="BA7" s="535" t="e">
        <f>VLOOKUP($A7&amp;"-"&amp;BA$4,'05市民生活実感調査'!$A$3:$BC$218,COLUMN('05市民生活実感調査'!$O:$O),FALSE)</f>
        <v>#N/A</v>
      </c>
      <c r="BB7" s="535" t="e">
        <f>VLOOKUP($A7&amp;"-"&amp;BB$4,'05市民生活実感調査'!$A$3:$BC$218,COLUMN('05市民生活実感調査'!$O:$O),FALSE)</f>
        <v>#N/A</v>
      </c>
      <c r="BC7" s="535" t="e">
        <f>VLOOKUP($A7&amp;"-"&amp;BC$4,'05市民生活実感調査'!$A$3:$BC$218,COLUMN('05市民生活実感調査'!$O:$O),FALSE)</f>
        <v>#N/A</v>
      </c>
      <c r="BD7" s="535" t="e">
        <f>VLOOKUP($A7&amp;"-"&amp;BD$4,'05市民生活実感調査'!$A$3:$BC$218,COLUMN('05市民生活実感調査'!$O:$O),FALSE)</f>
        <v>#N/A</v>
      </c>
      <c r="BE7" s="536" t="e">
        <f t="shared" ref="BE7" si="63">_xlfn.IFS(BN7&gt;=0.8,"a",BN7&gt;=0.6,"b",BN7&gt;=0.4,"c",BN7&gt;=0.2,"d",BN7&lt;0.2,"e")</f>
        <v>#N/A</v>
      </c>
      <c r="BF7" s="37" t="e">
        <f t="shared" ref="BF7" si="64">_xlfn.SWITCH(AW7,"a",4,"b",3,"c",2,"d",1,"e",0,"-","")</f>
        <v>#N/A</v>
      </c>
      <c r="BG7" s="38" t="e">
        <f t="shared" si="8"/>
        <v>#N/A</v>
      </c>
      <c r="BH7" s="38" t="e">
        <f t="shared" si="8"/>
        <v>#N/A</v>
      </c>
      <c r="BI7" s="38" t="e">
        <f t="shared" si="8"/>
        <v>#N/A</v>
      </c>
      <c r="BJ7" s="38" t="e">
        <f t="shared" si="8"/>
        <v>#N/A</v>
      </c>
      <c r="BK7" s="38" t="e">
        <f t="shared" si="8"/>
        <v>#N/A</v>
      </c>
      <c r="BL7" s="38" t="e">
        <f t="shared" si="8"/>
        <v>#N/A</v>
      </c>
      <c r="BM7" s="38" t="e">
        <f t="shared" si="8"/>
        <v>#N/A</v>
      </c>
      <c r="BN7" s="41" t="e">
        <f t="shared" ref="BN7" si="65">SUM(BF7:BM7)/COUNT(BF7:BM7)/4</f>
        <v>#N/A</v>
      </c>
      <c r="BO7" s="96">
        <f>VLOOKUP($A7,'05市民生活実感調査'!$D$223:$O$249,3,FALSE)</f>
        <v>24</v>
      </c>
      <c r="BP7" s="237">
        <f>VLOOKUP($A7,'05市民生活実感調査'!$D$223:$O$249,4,FALSE)</f>
        <v>0.70504871567759075</v>
      </c>
      <c r="BQ7" s="537" t="s">
        <v>316</v>
      </c>
      <c r="BR7" s="539" t="str">
        <f>VLOOKUP(BQ7,[4]プルダウン!$A$1:$B$6,2,FALSE)</f>
        <v>政策の目的がそこそこ達成されている</v>
      </c>
      <c r="BS7" s="261" t="s">
        <v>125</v>
      </c>
      <c r="BT7" s="260" t="s">
        <v>2750</v>
      </c>
      <c r="BU7" s="262" t="s">
        <v>2749</v>
      </c>
      <c r="BV7" s="260" t="s">
        <v>2746</v>
      </c>
      <c r="BW7" s="47" t="str">
        <f>IFERROR(VLOOKUP($A7*100+BW$4,'03施策評価'!$A$5:$KL$118,COLUMN('03施策評価'!$BQ:$BQ),FALSE),"-")</f>
        <v>-</v>
      </c>
      <c r="BX7" s="7" t="str">
        <f>IFERROR(VLOOKUP($A7*100+BX$4,'03施策評価'!$A$5:$KL$118,COLUMN('03施策評価'!$BQ:$BQ),FALSE),"-")</f>
        <v>-</v>
      </c>
      <c r="BY7" s="7" t="str">
        <f>IFERROR(VLOOKUP($A7*100+BY$4,'03施策評価'!$A$5:$KL$118,COLUMN('03施策評価'!$BQ:$BQ),FALSE),"-")</f>
        <v>-</v>
      </c>
      <c r="BZ7" s="7" t="str">
        <f>IFERROR(VLOOKUP($A7*100+BZ$4,'03施策評価'!$A$5:$KL$118,COLUMN('03施策評価'!$BQ:$BQ),FALSE),"-")</f>
        <v>-</v>
      </c>
      <c r="CA7" s="7" t="str">
        <f>IFERROR(VLOOKUP($A7*100+CA$4,'03施策評価'!$A$5:$KL$118,COLUMN('03施策評価'!$BQ:$BQ),FALSE),"-")</f>
        <v>-</v>
      </c>
      <c r="CB7" s="105" t="str">
        <f>IFERROR(VLOOKUP($A7*100+CB$4,'03施策評価'!$A$5:$KL$118,COLUMN('03施策評価'!$BQ:$BQ),FALSE),"-")</f>
        <v>-</v>
      </c>
      <c r="CC7" s="105" t="str">
        <f>IFERROR(VLOOKUP($A7*100+CC$4,'03施策評価'!$A$5:$KL$118,COLUMN('03施策評価'!$BQ:$BQ),FALSE),"-")</f>
        <v>-</v>
      </c>
      <c r="CD7" s="106" t="str">
        <f>IFERROR(VLOOKUP($A7*100+CD$4,'03施策評価'!$A$5:$KL$118,COLUMN('03施策評価'!$BQ:$BQ),FALSE),"-")</f>
        <v>-</v>
      </c>
      <c r="CE7" s="263" t="s">
        <v>2747</v>
      </c>
      <c r="CF7" s="83" t="str">
        <f>VLOOKUP($A7&amp;"-"&amp;CF$5,'[2]02政策の客観指標'!$A$4:$AT$246,COLUMN('[2]02政策の客観指標'!$AQ:$AQ),FALSE)</f>
        <v>-</v>
      </c>
      <c r="CG7" s="84" t="str">
        <f>VLOOKUP($A7&amp;"-"&amp;CG$5,'[2]02政策の客観指標'!$A$4:$AT$246,COLUMN('[2]02政策の客観指標'!$AQ:$AQ),FALSE)</f>
        <v>-</v>
      </c>
      <c r="CH7" s="84" t="str">
        <f>VLOOKUP($A7&amp;"-"&amp;CH$5,'[2]02政策の客観指標'!$A$4:$AT$246,COLUMN('[2]02政策の客観指標'!$AQ:$AQ),FALSE)</f>
        <v>-</v>
      </c>
      <c r="CI7" s="84" t="str">
        <f>VLOOKUP($A7&amp;"-"&amp;CI$5,'[2]02政策の客観指標'!$A$4:$AT$246,COLUMN('[2]02政策の客観指標'!$AQ:$AQ),FALSE)</f>
        <v>-</v>
      </c>
      <c r="CJ7" s="84" t="str">
        <f>VLOOKUP($A7&amp;"-"&amp;CJ$5,'[2]02政策の客観指標'!$A$4:$AT$246,COLUMN('[2]02政策の客観指標'!$AQ:$AQ),FALSE)</f>
        <v>-</v>
      </c>
      <c r="CK7" s="84" t="str">
        <f>VLOOKUP($A7&amp;"-"&amp;CK$5,'[2]02政策の客観指標'!$A$4:$AT$246,COLUMN('[2]02政策の客観指標'!$AQ:$AQ),FALSE)</f>
        <v>-</v>
      </c>
      <c r="CL7" s="84" t="str">
        <f>VLOOKUP($A7&amp;"-"&amp;CL$5,'[2]02政策の客観指標'!$A$4:$AT$246,COLUMN('[2]02政策の客観指標'!$AQ:$AQ),FALSE)</f>
        <v>-</v>
      </c>
      <c r="CM7" s="84" t="str">
        <f>VLOOKUP($A7&amp;"-"&amp;CM$5,'[2]02政策の客観指標'!$A$4:$AT$246,COLUMN('[2]02政策の客観指標'!$AQ:$AQ),FALSE)</f>
        <v>-</v>
      </c>
      <c r="CN7" s="84" t="str">
        <f>VLOOKUP($A7&amp;"-"&amp;CN$5,'[2]02政策の客観指標'!$A$4:$AT$246,COLUMN('[2]02政策の客観指標'!$AQ:$AQ),FALSE)</f>
        <v>-</v>
      </c>
      <c r="CO7" s="502" t="e">
        <f t="shared" si="9"/>
        <v>#DIV/0!</v>
      </c>
      <c r="CP7" s="503" t="str">
        <f t="shared" si="10"/>
        <v/>
      </c>
      <c r="CQ7" s="503" t="str">
        <f t="shared" si="10"/>
        <v/>
      </c>
      <c r="CR7" s="503" t="str">
        <f t="shared" si="10"/>
        <v/>
      </c>
      <c r="CS7" s="503" t="str">
        <f t="shared" si="10"/>
        <v/>
      </c>
      <c r="CT7" s="503" t="str">
        <f t="shared" si="10"/>
        <v/>
      </c>
      <c r="CU7" s="503" t="str">
        <f t="shared" si="10"/>
        <v/>
      </c>
      <c r="CV7" s="503" t="str">
        <f t="shared" si="10"/>
        <v/>
      </c>
      <c r="CW7" s="503" t="str">
        <f t="shared" si="10"/>
        <v/>
      </c>
      <c r="CX7" s="503" t="str">
        <f t="shared" si="10"/>
        <v/>
      </c>
      <c r="CY7" s="594" t="e">
        <f t="shared" si="11"/>
        <v>#DIV/0!</v>
      </c>
      <c r="CZ7" s="47" t="str">
        <f>IFERROR(VLOOKUP($A7*100+CZ$5,'[2]03施策評価'!$A$5:$KL$118,COLUMN('[2]03施策評価'!$CF:$CF),FALSE),"-")</f>
        <v>e</v>
      </c>
      <c r="DA7" s="7" t="str">
        <f>IFERROR(VLOOKUP($A7*100+DA$5,'[2]03施策評価'!$A$5:$KL$118,COLUMN('[2]03施策評価'!$CF:$CF),FALSE),"-")</f>
        <v>e</v>
      </c>
      <c r="DB7" s="7" t="str">
        <f>IFERROR(VLOOKUP($A7*100+DB$5,'[2]03施策評価'!$A$5:$KL$118,COLUMN('[2]03施策評価'!$CF:$CF),FALSE),"-")</f>
        <v>e</v>
      </c>
      <c r="DC7" s="105" t="str">
        <f>IFERROR(VLOOKUP($A7*100+DC$5,'[2]03施策評価'!$A$5:$KL$118,COLUMN('[2]03施策評価'!$CF:$CF),FALSE),"-")</f>
        <v>e</v>
      </c>
      <c r="DD7" s="105" t="str">
        <f>IFERROR(VLOOKUP($A7*100+DD$5,'[2]03施策評価'!$A$5:$KL$118,COLUMN('[2]03施策評価'!$CF:$CF),FALSE),"-")</f>
        <v>e</v>
      </c>
      <c r="DE7" s="105" t="str">
        <f>IFERROR(VLOOKUP($A7*100+DE$5,'[2]03施策評価'!$A$5:$KL$118,COLUMN('[2]03施策評価'!$CF:$CF),FALSE),"-")</f>
        <v>-</v>
      </c>
      <c r="DF7" s="105" t="str">
        <f>IFERROR(VLOOKUP($A7*100+DF$5,'[2]03施策評価'!$A$5:$KL$118,COLUMN('[2]03施策評価'!$CF:$CF),FALSE),"-")</f>
        <v>-</v>
      </c>
      <c r="DG7" s="105" t="str">
        <f>IFERROR(VLOOKUP($A7*100+DG$5,'[2]03施策評価'!$A$5:$KL$118,COLUMN('[2]03施策評価'!$CF:$CF),FALSE),"-")</f>
        <v>-</v>
      </c>
      <c r="DH7" s="502" t="str">
        <f t="shared" si="12"/>
        <v>e</v>
      </c>
      <c r="DI7" s="47">
        <f t="shared" si="13"/>
        <v>0</v>
      </c>
      <c r="DJ7" s="7">
        <f t="shared" si="13"/>
        <v>0</v>
      </c>
      <c r="DK7" s="7">
        <f t="shared" si="13"/>
        <v>0</v>
      </c>
      <c r="DL7" s="7">
        <f t="shared" si="13"/>
        <v>0</v>
      </c>
      <c r="DM7" s="7">
        <f t="shared" si="13"/>
        <v>0</v>
      </c>
      <c r="DN7" s="7" t="str">
        <f t="shared" si="13"/>
        <v/>
      </c>
      <c r="DO7" s="7" t="str">
        <f t="shared" si="13"/>
        <v/>
      </c>
      <c r="DP7" s="7" t="str">
        <f t="shared" si="13"/>
        <v/>
      </c>
      <c r="DQ7" s="595">
        <f t="shared" si="14"/>
        <v>0</v>
      </c>
      <c r="DR7" s="36" t="e">
        <f t="shared" si="15"/>
        <v>#DIV/0!</v>
      </c>
      <c r="DS7" s="47" t="e">
        <f t="shared" si="16"/>
        <v>#DIV/0!</v>
      </c>
      <c r="DT7" s="7">
        <f t="shared" si="17"/>
        <v>0</v>
      </c>
      <c r="DU7" s="595" t="e">
        <f t="shared" si="18"/>
        <v>#DIV/0!</v>
      </c>
      <c r="DV7" s="47" t="str">
        <f>VLOOKUP($A7&amp;"-"&amp;DV$5,'[2]05市民生活実感調査'!$A$3:$BC$218,COLUMN('[2]05市民生活実感調査'!$Y:$Y),FALSE)</f>
        <v>-</v>
      </c>
      <c r="DW7" s="7" t="str">
        <f>VLOOKUP($A7&amp;"-"&amp;DW$5,'[2]05市民生活実感調査'!$A$3:$BC$218,COLUMN('[2]05市民生活実感調査'!$Y:$Y),FALSE)</f>
        <v>-</v>
      </c>
      <c r="DX7" s="7" t="str">
        <f>VLOOKUP($A7&amp;"-"&amp;DX$5,'[2]05市民生活実感調査'!$A$3:$BC$218,COLUMN('[2]05市民生活実感調査'!$Y:$Y),FALSE)</f>
        <v>-</v>
      </c>
      <c r="DY7" s="7" t="str">
        <f>VLOOKUP($A7&amp;"-"&amp;DY$5,'[2]05市民生活実感調査'!$A$3:$BC$218,COLUMN('[2]05市民生活実感調査'!$Y:$Y),FALSE)</f>
        <v>-</v>
      </c>
      <c r="DZ7" s="7" t="str">
        <f>VLOOKUP($A7&amp;"-"&amp;DZ$5,'[2]05市民生活実感調査'!$A$3:$BC$218,COLUMN('[2]05市民生活実感調査'!$Y:$Y),FALSE)</f>
        <v>-</v>
      </c>
      <c r="EA7" s="7" t="str">
        <f>VLOOKUP($A7&amp;"-"&amp;EA$5,'[2]05市民生活実感調査'!$A$3:$BC$218,COLUMN('[2]05市民生活実感調査'!$Y:$Y),FALSE)</f>
        <v>-</v>
      </c>
      <c r="EB7" s="7" t="str">
        <f>VLOOKUP($A7&amp;"-"&amp;EB$5,'[2]05市民生活実感調査'!$A$3:$BC$218,COLUMN('[2]05市民生活実感調査'!$Y:$Y),FALSE)</f>
        <v>-</v>
      </c>
      <c r="EC7" s="7" t="str">
        <f>VLOOKUP($A7&amp;"-"&amp;EC$5,'[2]05市民生活実感調査'!$A$3:$BC$218,COLUMN('[2]05市民生活実感調査'!$Y:$Y),FALSE)</f>
        <v>-</v>
      </c>
      <c r="ED7" s="502" t="e">
        <f t="shared" si="19"/>
        <v>#DIV/0!</v>
      </c>
      <c r="EE7" s="47" t="str">
        <f t="shared" si="20"/>
        <v/>
      </c>
      <c r="EF7" s="7" t="str">
        <f t="shared" si="20"/>
        <v/>
      </c>
      <c r="EG7" s="7" t="str">
        <f t="shared" si="20"/>
        <v/>
      </c>
      <c r="EH7" s="7" t="str">
        <f t="shared" si="20"/>
        <v/>
      </c>
      <c r="EI7" s="7" t="str">
        <f t="shared" si="20"/>
        <v/>
      </c>
      <c r="EJ7" s="7" t="str">
        <f t="shared" si="20"/>
        <v/>
      </c>
      <c r="EK7" s="7" t="str">
        <f t="shared" si="20"/>
        <v/>
      </c>
      <c r="EL7" s="7" t="str">
        <f t="shared" si="20"/>
        <v/>
      </c>
      <c r="EM7" s="595" t="e">
        <f t="shared" si="21"/>
        <v>#DIV/0!</v>
      </c>
      <c r="EN7" s="96" t="str">
        <f>VLOOKUP($A7,'[2]05市民生活実感調査'!$D$223:$O$249,5,FALSE)</f>
        <v>-</v>
      </c>
      <c r="EO7" s="98" t="str">
        <f>VLOOKUP($A7,'[2]05市民生活実感調査'!$D$223:$O$249,6,FALSE)</f>
        <v>-</v>
      </c>
      <c r="EP7" s="501" t="s">
        <v>85</v>
      </c>
      <c r="EQ7" s="12" t="str">
        <f>VLOOKUP(EP7,[2]プルダウン!$A$1:$B$6,2,FALSE)</f>
        <v>-</v>
      </c>
      <c r="ER7" s="26" t="s">
        <v>85</v>
      </c>
      <c r="ES7" s="12"/>
      <c r="ET7" s="11"/>
      <c r="EU7" s="12"/>
      <c r="EV7" s="47" t="str">
        <f>IFERROR(VLOOKUP($A7*100+EV$5,'[2]03施策評価'!$A$5:$KL$118,COLUMN('[2]03施策評価'!$DU:$DU),FALSE),"-")</f>
        <v>-</v>
      </c>
      <c r="EW7" s="7" t="str">
        <f>IFERROR(VLOOKUP($A7*100+EW$5,'[2]03施策評価'!$A$5:$KL$118,COLUMN('[2]03施策評価'!$DU:$DU),FALSE),"-")</f>
        <v>-</v>
      </c>
      <c r="EX7" s="7" t="str">
        <f>IFERROR(VLOOKUP($A7*100+EX$5,'[2]03施策評価'!$A$5:$KL$118,COLUMN('[2]03施策評価'!$DU:$DU),FALSE),"-")</f>
        <v>-</v>
      </c>
      <c r="EY7" s="105" t="str">
        <f>IFERROR(VLOOKUP($A7*100+EY$5,'[2]03施策評価'!$A$5:$KL$118,COLUMN('[2]03施策評価'!$DU:$DU),FALSE),"-")</f>
        <v>-</v>
      </c>
      <c r="EZ7" s="105" t="str">
        <f>IFERROR(VLOOKUP($A7*100+EZ$5,'[2]03施策評価'!$A$5:$KL$118,COLUMN('[2]03施策評価'!$DU:$DU),FALSE),"-")</f>
        <v>-</v>
      </c>
      <c r="FA7" s="105" t="str">
        <f>IFERROR(VLOOKUP($A7*100+FA$5,'[2]03施策評価'!$A$5:$KL$118,COLUMN('[2]03施策評価'!$DU:$DU),FALSE),"-")</f>
        <v>-</v>
      </c>
      <c r="FB7" s="105" t="str">
        <f>IFERROR(VLOOKUP($A7*100+FB$5,'[2]03施策評価'!$A$5:$KL$118,COLUMN('[2]03施策評価'!$DU:$DU),FALSE),"-")</f>
        <v>-</v>
      </c>
      <c r="FC7" s="106" t="str">
        <f>IFERROR(VLOOKUP($A7*100+FC$5,'[2]03施策評価'!$A$5:$KL$118,COLUMN('[2]03施策評価'!$DU:$DU),FALSE),"-")</f>
        <v>-</v>
      </c>
      <c r="FD7" s="116"/>
      <c r="FE7" s="83" t="str">
        <f>VLOOKUP($A7&amp;"-"&amp;FE$5,'[2]02政策の客観指標'!$A$4:$AT$246,COLUMN('[2]02政策の客観指標'!$AR:$AR),FALSE)</f>
        <v>-</v>
      </c>
      <c r="FF7" s="84" t="str">
        <f>VLOOKUP($A7&amp;"-"&amp;FF$5,'[2]02政策の客観指標'!$A$4:$AT$246,COLUMN('[2]02政策の客観指標'!$AR:$AR),FALSE)</f>
        <v>-</v>
      </c>
      <c r="FG7" s="84" t="str">
        <f>VLOOKUP($A7&amp;"-"&amp;FG$5,'[2]02政策の客観指標'!$A$4:$AT$246,COLUMN('[2]02政策の客観指標'!$AR:$AR),FALSE)</f>
        <v>-</v>
      </c>
      <c r="FH7" s="84" t="str">
        <f>VLOOKUP($A7&amp;"-"&amp;FH$5,'[2]02政策の客観指標'!$A$4:$AT$246,COLUMN('[2]02政策の客観指標'!$AR:$AR),FALSE)</f>
        <v>-</v>
      </c>
      <c r="FI7" s="84" t="str">
        <f>VLOOKUP($A7&amp;"-"&amp;FI$5,'[2]02政策の客観指標'!$A$4:$AT$246,COLUMN('[2]02政策の客観指標'!$AR:$AR),FALSE)</f>
        <v>-</v>
      </c>
      <c r="FJ7" s="84" t="str">
        <f>VLOOKUP($A7&amp;"-"&amp;FJ$5,'[2]02政策の客観指標'!$A$4:$AT$246,COLUMN('[2]02政策の客観指標'!$AR:$AR),FALSE)</f>
        <v>-</v>
      </c>
      <c r="FK7" s="84" t="str">
        <f>VLOOKUP($A7&amp;"-"&amp;FK$5,'[2]02政策の客観指標'!$A$4:$AT$246,COLUMN('[2]02政策の客観指標'!$AR:$AR),FALSE)</f>
        <v>-</v>
      </c>
      <c r="FL7" s="84" t="str">
        <f>VLOOKUP($A7&amp;"-"&amp;FL$5,'[2]02政策の客観指標'!$A$4:$AT$246,COLUMN('[2]02政策の客観指標'!$AR:$AR),FALSE)</f>
        <v>-</v>
      </c>
      <c r="FM7" s="84" t="str">
        <f>VLOOKUP($A7&amp;"-"&amp;FM$5,'[2]02政策の客観指標'!$A$4:$AT$246,COLUMN('[2]02政策の客観指標'!$AR:$AR),FALSE)</f>
        <v>-</v>
      </c>
      <c r="FN7" s="502" t="e">
        <f t="shared" si="22"/>
        <v>#DIV/0!</v>
      </c>
      <c r="FO7" s="503" t="str">
        <f t="shared" si="23"/>
        <v/>
      </c>
      <c r="FP7" s="503" t="str">
        <f t="shared" si="23"/>
        <v/>
      </c>
      <c r="FQ7" s="503" t="str">
        <f t="shared" si="23"/>
        <v/>
      </c>
      <c r="FR7" s="503" t="str">
        <f t="shared" si="23"/>
        <v/>
      </c>
      <c r="FS7" s="503" t="str">
        <f t="shared" si="23"/>
        <v/>
      </c>
      <c r="FT7" s="503" t="str">
        <f t="shared" si="23"/>
        <v/>
      </c>
      <c r="FU7" s="503" t="str">
        <f t="shared" si="23"/>
        <v/>
      </c>
      <c r="FV7" s="503" t="str">
        <f t="shared" si="23"/>
        <v/>
      </c>
      <c r="FW7" s="503" t="str">
        <f t="shared" si="23"/>
        <v/>
      </c>
      <c r="FX7" s="594" t="e">
        <f t="shared" si="24"/>
        <v>#DIV/0!</v>
      </c>
      <c r="FY7" s="47" t="str">
        <f>IFERROR(VLOOKUP($A7*100+FY$5,'[2]03施策評価'!$A$5:$KL$118,COLUMN('[2]03施策評価'!$EJ:$EJ),FALSE),"-")</f>
        <v>e</v>
      </c>
      <c r="FZ7" s="7" t="str">
        <f>IFERROR(VLOOKUP($A7*100+FZ$5,'[2]03施策評価'!$A$5:$KL$118,COLUMN('[2]03施策評価'!$EJ:$EJ),FALSE),"-")</f>
        <v>e</v>
      </c>
      <c r="GA7" s="7" t="str">
        <f>IFERROR(VLOOKUP($A7*100+GA$5,'[2]03施策評価'!$A$5:$KL$118,COLUMN('[2]03施策評価'!$EJ:$EJ),FALSE),"-")</f>
        <v>e</v>
      </c>
      <c r="GB7" s="105" t="str">
        <f>IFERROR(VLOOKUP($A7*100+GB$5,'[2]03施策評価'!$A$5:$KL$118,COLUMN('[2]03施策評価'!$EJ:$EJ),FALSE),"-")</f>
        <v>e</v>
      </c>
      <c r="GC7" s="105" t="str">
        <f>IFERROR(VLOOKUP($A7*100+GC$5,'[2]03施策評価'!$A$5:$KL$118,COLUMN('[2]03施策評価'!$EJ:$EJ),FALSE),"-")</f>
        <v>e</v>
      </c>
      <c r="GD7" s="105" t="str">
        <f>IFERROR(VLOOKUP($A7*100+GD$5,'[2]03施策評価'!$A$5:$KL$118,COLUMN('[2]03施策評価'!$EJ:$EJ),FALSE),"-")</f>
        <v>-</v>
      </c>
      <c r="GE7" s="105" t="str">
        <f>IFERROR(VLOOKUP($A7*100+GE$5,'[2]03施策評価'!$A$5:$KL$118,COLUMN('[2]03施策評価'!$EJ:$EJ),FALSE),"-")</f>
        <v>-</v>
      </c>
      <c r="GF7" s="105" t="str">
        <f>IFERROR(VLOOKUP($A7*100+GF$5,'[2]03施策評価'!$A$5:$KL$118,COLUMN('[2]03施策評価'!$EJ:$EJ),FALSE),"-")</f>
        <v>-</v>
      </c>
      <c r="GG7" s="502" t="str">
        <f t="shared" si="25"/>
        <v>e</v>
      </c>
      <c r="GH7" s="47">
        <f t="shared" si="26"/>
        <v>0</v>
      </c>
      <c r="GI7" s="7">
        <f t="shared" si="26"/>
        <v>0</v>
      </c>
      <c r="GJ7" s="7">
        <f t="shared" si="26"/>
        <v>0</v>
      </c>
      <c r="GK7" s="7">
        <f t="shared" si="26"/>
        <v>0</v>
      </c>
      <c r="GL7" s="7">
        <f t="shared" si="26"/>
        <v>0</v>
      </c>
      <c r="GM7" s="7" t="str">
        <f t="shared" si="26"/>
        <v/>
      </c>
      <c r="GN7" s="7" t="str">
        <f t="shared" si="26"/>
        <v/>
      </c>
      <c r="GO7" s="7" t="str">
        <f t="shared" si="26"/>
        <v/>
      </c>
      <c r="GP7" s="595">
        <f t="shared" si="27"/>
        <v>0</v>
      </c>
      <c r="GQ7" s="36" t="e">
        <f t="shared" si="28"/>
        <v>#DIV/0!</v>
      </c>
      <c r="GR7" s="47" t="e">
        <f t="shared" si="29"/>
        <v>#DIV/0!</v>
      </c>
      <c r="GS7" s="7">
        <f t="shared" si="30"/>
        <v>0</v>
      </c>
      <c r="GT7" s="595" t="e">
        <f t="shared" si="31"/>
        <v>#DIV/0!</v>
      </c>
      <c r="GU7" s="47" t="str">
        <f>VLOOKUP($A7&amp;"-"&amp;GU$5,'[2]05市民生活実感調査'!$A$3:$BC$218,COLUMN('[2]05市民生活実感調査'!$AI:$AI),FALSE)</f>
        <v>-</v>
      </c>
      <c r="GV7" s="7" t="str">
        <f>VLOOKUP($A7&amp;"-"&amp;GV$5,'[2]05市民生活実感調査'!$A$3:$BC$218,COLUMN('[2]05市民生活実感調査'!$AI:$AI),FALSE)</f>
        <v>-</v>
      </c>
      <c r="GW7" s="7" t="str">
        <f>VLOOKUP($A7&amp;"-"&amp;GW$5,'[2]05市民生活実感調査'!$A$3:$BC$218,COLUMN('[2]05市民生活実感調査'!$AI:$AI),FALSE)</f>
        <v>-</v>
      </c>
      <c r="GX7" s="7" t="str">
        <f>VLOOKUP($A7&amp;"-"&amp;GX$5,'[2]05市民生活実感調査'!$A$3:$BC$218,COLUMN('[2]05市民生活実感調査'!$AI:$AI),FALSE)</f>
        <v>-</v>
      </c>
      <c r="GY7" s="7" t="str">
        <f>VLOOKUP($A7&amp;"-"&amp;GY$5,'[2]05市民生活実感調査'!$A$3:$BC$218,COLUMN('[2]05市民生活実感調査'!$AI:$AI),FALSE)</f>
        <v>-</v>
      </c>
      <c r="GZ7" s="7" t="str">
        <f>VLOOKUP($A7&amp;"-"&amp;GZ$5,'[2]05市民生活実感調査'!$A$3:$BC$218,COLUMN('[2]05市民生活実感調査'!$AI:$AI),FALSE)</f>
        <v>-</v>
      </c>
      <c r="HA7" s="7" t="str">
        <f>VLOOKUP($A7&amp;"-"&amp;HA$5,'[2]05市民生活実感調査'!$A$3:$BC$218,COLUMN('[2]05市民生活実感調査'!$AI:$AI),FALSE)</f>
        <v>-</v>
      </c>
      <c r="HB7" s="7" t="str">
        <f>VLOOKUP($A7&amp;"-"&amp;HB$5,'[2]05市民生活実感調査'!$A$3:$BC$218,COLUMN('[2]05市民生活実感調査'!$AI:$AI),FALSE)</f>
        <v>-</v>
      </c>
      <c r="HC7" s="502" t="e">
        <f t="shared" si="32"/>
        <v>#DIV/0!</v>
      </c>
      <c r="HD7" s="47" t="str">
        <f t="shared" si="33"/>
        <v/>
      </c>
      <c r="HE7" s="7" t="str">
        <f t="shared" si="33"/>
        <v/>
      </c>
      <c r="HF7" s="7" t="str">
        <f t="shared" si="33"/>
        <v/>
      </c>
      <c r="HG7" s="7" t="str">
        <f t="shared" si="33"/>
        <v/>
      </c>
      <c r="HH7" s="7" t="str">
        <f t="shared" si="33"/>
        <v/>
      </c>
      <c r="HI7" s="7" t="str">
        <f t="shared" si="33"/>
        <v/>
      </c>
      <c r="HJ7" s="7" t="str">
        <f t="shared" si="33"/>
        <v/>
      </c>
      <c r="HK7" s="7" t="str">
        <f t="shared" si="33"/>
        <v/>
      </c>
      <c r="HL7" s="595" t="e">
        <f t="shared" si="34"/>
        <v>#DIV/0!</v>
      </c>
      <c r="HM7" s="96" t="str">
        <f>VLOOKUP($A7,'[2]05市民生活実感調査'!$D$223:$O$249,7,FALSE)</f>
        <v>-</v>
      </c>
      <c r="HN7" s="98" t="str">
        <f>VLOOKUP($A7,'[2]05市民生活実感調査'!$D$223:$O$249,8,FALSE)</f>
        <v>-</v>
      </c>
      <c r="HO7" s="501" t="s">
        <v>85</v>
      </c>
      <c r="HP7" s="12" t="str">
        <f>VLOOKUP(HO7,[2]プルダウン!$A$1:$B$6,2,FALSE)</f>
        <v>-</v>
      </c>
      <c r="HQ7" s="26" t="s">
        <v>85</v>
      </c>
      <c r="HR7" s="12"/>
      <c r="HS7" s="11"/>
      <c r="HT7" s="12"/>
      <c r="HU7" s="47" t="str">
        <f>IFERROR(VLOOKUP($A7*100+HU$5,'[2]03施策評価'!$A$5:$KL$118,COLUMN('[2]03施策評価'!$FY:$FY),FALSE),"-")</f>
        <v>-</v>
      </c>
      <c r="HV7" s="7" t="str">
        <f>IFERROR(VLOOKUP($A7*100+HV$5,'[2]03施策評価'!$A$5:$KL$118,COLUMN('[2]03施策評価'!$FY:$FY),FALSE),"-")</f>
        <v>-</v>
      </c>
      <c r="HW7" s="7" t="str">
        <f>IFERROR(VLOOKUP($A7*100+HW$5,'[2]03施策評価'!$A$5:$KL$118,COLUMN('[2]03施策評価'!$FY:$FY),FALSE),"-")</f>
        <v>-</v>
      </c>
      <c r="HX7" s="105" t="str">
        <f>IFERROR(VLOOKUP($A7*100+HX$5,'[2]03施策評価'!$A$5:$KL$118,COLUMN('[2]03施策評価'!$FY:$FY),FALSE),"-")</f>
        <v>-</v>
      </c>
      <c r="HY7" s="105" t="str">
        <f>IFERROR(VLOOKUP($A7*100+HY$5,'[2]03施策評価'!$A$5:$KL$118,COLUMN('[2]03施策評価'!$FY:$FY),FALSE),"-")</f>
        <v>-</v>
      </c>
      <c r="HZ7" s="105" t="str">
        <f>IFERROR(VLOOKUP($A7*100+HZ$5,'[2]03施策評価'!$A$5:$KL$118,COLUMN('[2]03施策評価'!$FY:$FY),FALSE),"-")</f>
        <v>-</v>
      </c>
      <c r="IA7" s="105" t="str">
        <f>IFERROR(VLOOKUP($A7*100+IA$5,'[2]03施策評価'!$A$5:$KL$118,COLUMN('[2]03施策評価'!$FY:$FY),FALSE),"-")</f>
        <v>-</v>
      </c>
      <c r="IB7" s="106" t="str">
        <f>IFERROR(VLOOKUP($A7*100+IB$5,'[2]03施策評価'!$A$5:$KL$118,COLUMN('[2]03施策評価'!$FY:$FY),FALSE),"-")</f>
        <v>-</v>
      </c>
      <c r="IC7" s="116"/>
      <c r="ID7" s="83" t="str">
        <f>VLOOKUP($A7&amp;"-"&amp;ID$5,'[2]02政策の客観指標'!$A$4:$AT$246,COLUMN('[2]02政策の客観指標'!$AS:$AS),FALSE)</f>
        <v>-</v>
      </c>
      <c r="IE7" s="84" t="str">
        <f>VLOOKUP($A7&amp;"-"&amp;IE$5,'[2]02政策の客観指標'!$A$4:$AT$246,COLUMN('[2]02政策の客観指標'!$AS:$AS),FALSE)</f>
        <v>-</v>
      </c>
      <c r="IF7" s="84" t="str">
        <f>VLOOKUP($A7&amp;"-"&amp;IF$5,'[2]02政策の客観指標'!$A$4:$AT$246,COLUMN('[2]02政策の客観指標'!$AS:$AS),FALSE)</f>
        <v>-</v>
      </c>
      <c r="IG7" s="84" t="str">
        <f>VLOOKUP($A7&amp;"-"&amp;IG$5,'[2]02政策の客観指標'!$A$4:$AT$246,COLUMN('[2]02政策の客観指標'!$AS:$AS),FALSE)</f>
        <v>-</v>
      </c>
      <c r="IH7" s="84" t="str">
        <f>VLOOKUP($A7&amp;"-"&amp;IH$5,'[2]02政策の客観指標'!$A$4:$AT$246,COLUMN('[2]02政策の客観指標'!$AS:$AS),FALSE)</f>
        <v>-</v>
      </c>
      <c r="II7" s="84" t="str">
        <f>VLOOKUP($A7&amp;"-"&amp;II$5,'[2]02政策の客観指標'!$A$4:$AT$246,COLUMN('[2]02政策の客観指標'!$AS:$AS),FALSE)</f>
        <v>-</v>
      </c>
      <c r="IJ7" s="84" t="str">
        <f>VLOOKUP($A7&amp;"-"&amp;IJ$5,'[2]02政策の客観指標'!$A$4:$AT$246,COLUMN('[2]02政策の客観指標'!$AS:$AS),FALSE)</f>
        <v>-</v>
      </c>
      <c r="IK7" s="84" t="str">
        <f>VLOOKUP($A7&amp;"-"&amp;IK$5,'[2]02政策の客観指標'!$A$4:$AT$246,COLUMN('[2]02政策の客観指標'!$AS:$AS),FALSE)</f>
        <v>-</v>
      </c>
      <c r="IL7" s="84" t="str">
        <f>VLOOKUP($A7&amp;"-"&amp;IL$5,'[2]02政策の客観指標'!$A$4:$AT$246,COLUMN('[2]02政策の客観指標'!$AS:$AS),FALSE)</f>
        <v>-</v>
      </c>
      <c r="IM7" s="502" t="e">
        <f t="shared" si="35"/>
        <v>#DIV/0!</v>
      </c>
      <c r="IN7" s="503" t="str">
        <f t="shared" si="36"/>
        <v/>
      </c>
      <c r="IO7" s="503" t="str">
        <f t="shared" si="36"/>
        <v/>
      </c>
      <c r="IP7" s="503" t="str">
        <f t="shared" si="36"/>
        <v/>
      </c>
      <c r="IQ7" s="503" t="str">
        <f t="shared" si="36"/>
        <v/>
      </c>
      <c r="IR7" s="503" t="str">
        <f t="shared" si="36"/>
        <v/>
      </c>
      <c r="IS7" s="503" t="str">
        <f t="shared" si="36"/>
        <v/>
      </c>
      <c r="IT7" s="503" t="str">
        <f t="shared" si="36"/>
        <v/>
      </c>
      <c r="IU7" s="503" t="str">
        <f t="shared" si="36"/>
        <v/>
      </c>
      <c r="IV7" s="503" t="str">
        <f t="shared" si="36"/>
        <v/>
      </c>
      <c r="IW7" s="594" t="e">
        <f t="shared" si="37"/>
        <v>#DIV/0!</v>
      </c>
      <c r="IX7" s="47" t="str">
        <f>IFERROR(VLOOKUP($A7*100+IX$5,'[2]03施策評価'!$A$5:$KL$118,COLUMN('[2]03施策評価'!$GN:$GN),FALSE),"-")</f>
        <v>e</v>
      </c>
      <c r="IY7" s="7" t="str">
        <f>IFERROR(VLOOKUP($A7*100+IY$5,'[2]03施策評価'!$A$5:$KL$118,COLUMN('[2]03施策評価'!$GN:$GN),FALSE),"-")</f>
        <v>e</v>
      </c>
      <c r="IZ7" s="7" t="str">
        <f>IFERROR(VLOOKUP($A7*100+IZ$5,'[2]03施策評価'!$A$5:$KL$118,COLUMN('[2]03施策評価'!$GN:$GN),FALSE),"-")</f>
        <v>e</v>
      </c>
      <c r="JA7" s="105" t="str">
        <f>IFERROR(VLOOKUP($A7*100+JA$5,'[2]03施策評価'!$A$5:$KL$118,COLUMN('[2]03施策評価'!$GN:$GN),FALSE),"-")</f>
        <v>e</v>
      </c>
      <c r="JB7" s="105" t="str">
        <f>IFERROR(VLOOKUP($A7*100+JB$5,'[2]03施策評価'!$A$5:$KL$118,COLUMN('[2]03施策評価'!$GN:$GN),FALSE),"-")</f>
        <v>e</v>
      </c>
      <c r="JC7" s="105" t="str">
        <f>IFERROR(VLOOKUP($A7*100+JC$5,'[2]03施策評価'!$A$5:$KL$118,COLUMN('[2]03施策評価'!$GN:$GN),FALSE),"-")</f>
        <v>-</v>
      </c>
      <c r="JD7" s="105" t="str">
        <f>IFERROR(VLOOKUP($A7*100+JD$5,'[2]03施策評価'!$A$5:$KL$118,COLUMN('[2]03施策評価'!$GN:$GN),FALSE),"-")</f>
        <v>-</v>
      </c>
      <c r="JE7" s="105" t="str">
        <f>IFERROR(VLOOKUP($A7*100+JE$5,'[2]03施策評価'!$A$5:$KL$118,COLUMN('[2]03施策評価'!$GN:$GN),FALSE),"-")</f>
        <v>-</v>
      </c>
      <c r="JF7" s="502" t="str">
        <f t="shared" si="38"/>
        <v>e</v>
      </c>
      <c r="JG7" s="47">
        <f t="shared" si="39"/>
        <v>0</v>
      </c>
      <c r="JH7" s="7">
        <f t="shared" si="39"/>
        <v>0</v>
      </c>
      <c r="JI7" s="7">
        <f t="shared" si="39"/>
        <v>0</v>
      </c>
      <c r="JJ7" s="7">
        <f t="shared" si="39"/>
        <v>0</v>
      </c>
      <c r="JK7" s="7">
        <f t="shared" si="39"/>
        <v>0</v>
      </c>
      <c r="JL7" s="7" t="str">
        <f t="shared" si="39"/>
        <v/>
      </c>
      <c r="JM7" s="7" t="str">
        <f t="shared" si="39"/>
        <v/>
      </c>
      <c r="JN7" s="7" t="str">
        <f t="shared" si="39"/>
        <v/>
      </c>
      <c r="JO7" s="595">
        <f t="shared" si="40"/>
        <v>0</v>
      </c>
      <c r="JP7" s="36" t="e">
        <f t="shared" si="41"/>
        <v>#DIV/0!</v>
      </c>
      <c r="JQ7" s="47" t="e">
        <f t="shared" si="42"/>
        <v>#DIV/0!</v>
      </c>
      <c r="JR7" s="7">
        <f t="shared" si="43"/>
        <v>0</v>
      </c>
      <c r="JS7" s="595" t="e">
        <f t="shared" si="44"/>
        <v>#DIV/0!</v>
      </c>
      <c r="JT7" s="47" t="str">
        <f>VLOOKUP($A7&amp;"-"&amp;JT$5,'[2]05市民生活実感調査'!$A$3:$BC$218,COLUMN('[2]05市民生活実感調査'!$AS:$AS),FALSE)</f>
        <v>-</v>
      </c>
      <c r="JU7" s="7" t="str">
        <f>VLOOKUP($A7&amp;"-"&amp;JU$5,'[2]05市民生活実感調査'!$A$3:$BC$218,COLUMN('[2]05市民生活実感調査'!$AS:$AS),FALSE)</f>
        <v>-</v>
      </c>
      <c r="JV7" s="7" t="str">
        <f>VLOOKUP($A7&amp;"-"&amp;JV$5,'[2]05市民生活実感調査'!$A$3:$BC$218,COLUMN('[2]05市民生活実感調査'!$AS:$AS),FALSE)</f>
        <v>-</v>
      </c>
      <c r="JW7" s="7" t="str">
        <f>VLOOKUP($A7&amp;"-"&amp;JW$5,'[2]05市民生活実感調査'!$A$3:$BC$218,COLUMN('[2]05市民生活実感調査'!$AS:$AS),FALSE)</f>
        <v>-</v>
      </c>
      <c r="JX7" s="7" t="str">
        <f>VLOOKUP($A7&amp;"-"&amp;JX$5,'[2]05市民生活実感調査'!$A$3:$BC$218,COLUMN('[2]05市民生活実感調査'!$AS:$AS),FALSE)</f>
        <v>-</v>
      </c>
      <c r="JY7" s="7" t="str">
        <f>VLOOKUP($A7&amp;"-"&amp;JY$5,'[2]05市民生活実感調査'!$A$3:$BC$218,COLUMN('[2]05市民生活実感調査'!$AS:$AS),FALSE)</f>
        <v>-</v>
      </c>
      <c r="JZ7" s="7" t="str">
        <f>VLOOKUP($A7&amp;"-"&amp;JZ$5,'[2]05市民生活実感調査'!$A$3:$BC$218,COLUMN('[2]05市民生活実感調査'!$AS:$AS),FALSE)</f>
        <v>-</v>
      </c>
      <c r="KA7" s="7" t="str">
        <f>VLOOKUP($A7&amp;"-"&amp;KA$5,'[2]05市民生活実感調査'!$A$3:$BC$218,COLUMN('[2]05市民生活実感調査'!$AS:$AS),FALSE)</f>
        <v>-</v>
      </c>
      <c r="KB7" s="502" t="e">
        <f t="shared" si="45"/>
        <v>#DIV/0!</v>
      </c>
      <c r="KC7" s="47" t="str">
        <f t="shared" si="46"/>
        <v/>
      </c>
      <c r="KD7" s="7" t="str">
        <f t="shared" si="46"/>
        <v/>
      </c>
      <c r="KE7" s="7" t="str">
        <f t="shared" si="46"/>
        <v/>
      </c>
      <c r="KF7" s="7" t="str">
        <f t="shared" si="46"/>
        <v/>
      </c>
      <c r="KG7" s="7" t="str">
        <f t="shared" si="46"/>
        <v/>
      </c>
      <c r="KH7" s="7" t="str">
        <f t="shared" si="46"/>
        <v/>
      </c>
      <c r="KI7" s="7" t="str">
        <f t="shared" si="46"/>
        <v/>
      </c>
      <c r="KJ7" s="7" t="str">
        <f t="shared" si="46"/>
        <v/>
      </c>
      <c r="KK7" s="595" t="e">
        <f t="shared" si="47"/>
        <v>#DIV/0!</v>
      </c>
      <c r="KL7" s="96" t="str">
        <f>VLOOKUP($A7,'[2]05市民生活実感調査'!$D$223:$O$249,9,FALSE)</f>
        <v>-</v>
      </c>
      <c r="KM7" s="98" t="str">
        <f>VLOOKUP($A7,'[2]05市民生活実感調査'!$D$223:$O$249,10,FALSE)</f>
        <v>-</v>
      </c>
      <c r="KN7" s="501" t="s">
        <v>85</v>
      </c>
      <c r="KO7" s="12" t="str">
        <f>VLOOKUP(KN7,[2]プルダウン!$A$1:$B$6,2,FALSE)</f>
        <v>-</v>
      </c>
      <c r="KP7" s="26" t="s">
        <v>85</v>
      </c>
      <c r="KQ7" s="12"/>
      <c r="KR7" s="11"/>
      <c r="KS7" s="12"/>
      <c r="KT7" s="47" t="str">
        <f>IFERROR(VLOOKUP($A7*100+KT$5,'[2]03施策評価'!$A$5:$KL$118,COLUMN('[2]03施策評価'!$IC:$IC),FALSE),"-")</f>
        <v>-</v>
      </c>
      <c r="KU7" s="7" t="str">
        <f>IFERROR(VLOOKUP($A7*100+KU$5,'[2]03施策評価'!$A$5:$KL$118,COLUMN('[2]03施策評価'!$IC:$IC),FALSE),"-")</f>
        <v>-</v>
      </c>
      <c r="KV7" s="7" t="str">
        <f>IFERROR(VLOOKUP($A7*100+KV$5,'[2]03施策評価'!$A$5:$KL$118,COLUMN('[2]03施策評価'!$IC:$IC),FALSE),"-")</f>
        <v>-</v>
      </c>
      <c r="KW7" s="105" t="str">
        <f>IFERROR(VLOOKUP($A7*100+KW$5,'[2]03施策評価'!$A$5:$KL$118,COLUMN('[2]03施策評価'!$IC:$IC),FALSE),"-")</f>
        <v>-</v>
      </c>
      <c r="KX7" s="105" t="str">
        <f>IFERROR(VLOOKUP($A7*100+KX$5,'[2]03施策評価'!$A$5:$KL$118,COLUMN('[2]03施策評価'!$IC:$IC),FALSE),"-")</f>
        <v>-</v>
      </c>
      <c r="KY7" s="105" t="str">
        <f>IFERROR(VLOOKUP($A7*100+KY$5,'[2]03施策評価'!$A$5:$KL$118,COLUMN('[2]03施策評価'!$IC:$IC),FALSE),"-")</f>
        <v>-</v>
      </c>
      <c r="KZ7" s="105" t="str">
        <f>IFERROR(VLOOKUP($A7*100+KZ$5,'[2]03施策評価'!$A$5:$KL$118,COLUMN('[2]03施策評価'!$IC:$IC),FALSE),"-")</f>
        <v>-</v>
      </c>
      <c r="LA7" s="106" t="str">
        <f>IFERROR(VLOOKUP($A7*100+LA$5,'[2]03施策評価'!$A$5:$KL$118,COLUMN('[2]03施策評価'!$IC:$IC),FALSE),"-")</f>
        <v>-</v>
      </c>
      <c r="LB7" s="116"/>
      <c r="LC7" s="146" t="str">
        <f>VLOOKUP($A7&amp;"-"&amp;LC$5,'[2]02政策の客観指標'!$A$4:$AT$246,COLUMN('[2]02政策の客観指標'!$AT:$AT),FALSE)</f>
        <v>-</v>
      </c>
      <c r="LD7" s="84" t="str">
        <f>VLOOKUP($A7&amp;"-"&amp;LD$5,'[2]02政策の客観指標'!$A$4:$AT$246,COLUMN('[2]02政策の客観指標'!$AT:$AT),FALSE)</f>
        <v>-</v>
      </c>
      <c r="LE7" s="84" t="str">
        <f>VLOOKUP($A7&amp;"-"&amp;LE$5,'[2]02政策の客観指標'!$A$4:$AT$246,COLUMN('[2]02政策の客観指標'!$AT:$AT),FALSE)</f>
        <v>-</v>
      </c>
      <c r="LF7" s="84" t="str">
        <f>VLOOKUP($A7&amp;"-"&amp;LF$5,'[2]02政策の客観指標'!$A$4:$AT$246,COLUMN('[2]02政策の客観指標'!$AT:$AT),FALSE)</f>
        <v>-</v>
      </c>
      <c r="LG7" s="84" t="str">
        <f>VLOOKUP($A7&amp;"-"&amp;LG$5,'[2]02政策の客観指標'!$A$4:$AT$246,COLUMN('[2]02政策の客観指標'!$AT:$AT),FALSE)</f>
        <v>-</v>
      </c>
      <c r="LH7" s="84" t="str">
        <f>VLOOKUP($A7&amp;"-"&amp;LH$5,'[2]02政策の客観指標'!$A$4:$AT$246,COLUMN('[2]02政策の客観指標'!$AT:$AT),FALSE)</f>
        <v>-</v>
      </c>
      <c r="LI7" s="84" t="str">
        <f>VLOOKUP($A7&amp;"-"&amp;LI$5,'[2]02政策の客観指標'!$A$4:$AT$246,COLUMN('[2]02政策の客観指標'!$AT:$AT),FALSE)</f>
        <v>-</v>
      </c>
      <c r="LJ7" s="84" t="str">
        <f>VLOOKUP($A7&amp;"-"&amp;LJ$5,'[2]02政策の客観指標'!$A$4:$AT$246,COLUMN('[2]02政策の客観指標'!$AT:$AT),FALSE)</f>
        <v>-</v>
      </c>
      <c r="LK7" s="84" t="str">
        <f>VLOOKUP($A7&amp;"-"&amp;LK$5,'[2]02政策の客観指標'!$A$4:$AT$246,COLUMN('[2]02政策の客観指標'!$AT:$AT),FALSE)</f>
        <v>-</v>
      </c>
      <c r="LL7" s="502" t="e">
        <f t="shared" si="48"/>
        <v>#DIV/0!</v>
      </c>
      <c r="LM7" s="503" t="str">
        <f t="shared" si="49"/>
        <v/>
      </c>
      <c r="LN7" s="503" t="str">
        <f t="shared" si="49"/>
        <v/>
      </c>
      <c r="LO7" s="503" t="str">
        <f t="shared" si="49"/>
        <v/>
      </c>
      <c r="LP7" s="503" t="str">
        <f t="shared" si="49"/>
        <v/>
      </c>
      <c r="LQ7" s="503" t="str">
        <f t="shared" si="49"/>
        <v/>
      </c>
      <c r="LR7" s="503" t="str">
        <f t="shared" si="49"/>
        <v/>
      </c>
      <c r="LS7" s="503" t="str">
        <f t="shared" si="49"/>
        <v/>
      </c>
      <c r="LT7" s="503" t="str">
        <f t="shared" si="49"/>
        <v/>
      </c>
      <c r="LU7" s="503" t="str">
        <f t="shared" si="49"/>
        <v/>
      </c>
      <c r="LV7" s="594" t="e">
        <f t="shared" si="50"/>
        <v>#DIV/0!</v>
      </c>
      <c r="LW7" s="47" t="str">
        <f>IFERROR(VLOOKUP($A7*100+LW$5,'[2]03施策評価'!$A$5:$KL$118,COLUMN('[2]03施策評価'!$IR:$IR),FALSE),"-")</f>
        <v>e</v>
      </c>
      <c r="LX7" s="7" t="str">
        <f>IFERROR(VLOOKUP($A7*100+LX$5,'[2]03施策評価'!$A$5:$KL$118,COLUMN('[2]03施策評価'!$IR:$IR),FALSE),"-")</f>
        <v>e</v>
      </c>
      <c r="LY7" s="7" t="str">
        <f>IFERROR(VLOOKUP($A7*100+LY$5,'[2]03施策評価'!$A$5:$KL$118,COLUMN('[2]03施策評価'!$IR:$IR),FALSE),"-")</f>
        <v>e</v>
      </c>
      <c r="LZ7" s="105" t="str">
        <f>IFERROR(VLOOKUP($A7*100+LZ$5,'[2]03施策評価'!$A$5:$KL$118,COLUMN('[2]03施策評価'!$IR:$IR),FALSE),"-")</f>
        <v>e</v>
      </c>
      <c r="MA7" s="105" t="str">
        <f>IFERROR(VLOOKUP($A7*100+MA$5,'[2]03施策評価'!$A$5:$KL$118,COLUMN('[2]03施策評価'!$IR:$IR),FALSE),"-")</f>
        <v>e</v>
      </c>
      <c r="MB7" s="105" t="str">
        <f>IFERROR(VLOOKUP($A7*100+MB$5,'[2]03施策評価'!$A$5:$KL$118,COLUMN('[2]03施策評価'!$IR:$IR),FALSE),"-")</f>
        <v>-</v>
      </c>
      <c r="MC7" s="105" t="str">
        <f>IFERROR(VLOOKUP($A7*100+MC$5,'[2]03施策評価'!$A$5:$KL$118,COLUMN('[2]03施策評価'!$IR:$IR),FALSE),"-")</f>
        <v>-</v>
      </c>
      <c r="MD7" s="105" t="str">
        <f>IFERROR(VLOOKUP($A7*100+MD$5,'[2]03施策評価'!$A$5:$KL$118,COLUMN('[2]03施策評価'!$IR:$IR),FALSE),"-")</f>
        <v>-</v>
      </c>
      <c r="ME7" s="502" t="str">
        <f t="shared" si="51"/>
        <v>e</v>
      </c>
      <c r="MF7" s="47">
        <f t="shared" si="52"/>
        <v>0</v>
      </c>
      <c r="MG7" s="7">
        <f t="shared" si="52"/>
        <v>0</v>
      </c>
      <c r="MH7" s="7">
        <f t="shared" si="52"/>
        <v>0</v>
      </c>
      <c r="MI7" s="7">
        <f t="shared" si="52"/>
        <v>0</v>
      </c>
      <c r="MJ7" s="7">
        <f t="shared" si="52"/>
        <v>0</v>
      </c>
      <c r="MK7" s="7" t="str">
        <f t="shared" si="52"/>
        <v/>
      </c>
      <c r="ML7" s="7" t="str">
        <f t="shared" si="52"/>
        <v/>
      </c>
      <c r="MM7" s="7" t="str">
        <f t="shared" si="52"/>
        <v/>
      </c>
      <c r="MN7" s="595">
        <f t="shared" si="53"/>
        <v>0</v>
      </c>
      <c r="MO7" s="36" t="e">
        <f t="shared" si="54"/>
        <v>#DIV/0!</v>
      </c>
      <c r="MP7" s="47" t="e">
        <f t="shared" si="55"/>
        <v>#DIV/0!</v>
      </c>
      <c r="MQ7" s="7">
        <f t="shared" si="56"/>
        <v>0</v>
      </c>
      <c r="MR7" s="595" t="e">
        <f t="shared" si="57"/>
        <v>#DIV/0!</v>
      </c>
      <c r="MS7" s="47" t="str">
        <f>VLOOKUP($A7&amp;"-"&amp;MS$5,'[2]05市民生活実感調査'!$A$3:$BC$218,COLUMN('[2]05市民生活実感調査'!$BC:$BC),FALSE)</f>
        <v>-</v>
      </c>
      <c r="MT7" s="7" t="str">
        <f>VLOOKUP($A7&amp;"-"&amp;MT$5,'[2]05市民生活実感調査'!$A$3:$BC$218,COLUMN('[2]05市民生活実感調査'!$BC:$BC),FALSE)</f>
        <v>-</v>
      </c>
      <c r="MU7" s="7" t="str">
        <f>VLOOKUP($A7&amp;"-"&amp;MU$5,'[2]05市民生活実感調査'!$A$3:$BC$218,COLUMN('[2]05市民生活実感調査'!$BC:$BC),FALSE)</f>
        <v>-</v>
      </c>
      <c r="MV7" s="7" t="str">
        <f>VLOOKUP($A7&amp;"-"&amp;MV$5,'[2]05市民生活実感調査'!$A$3:$BC$218,COLUMN('[2]05市民生活実感調査'!$BC:$BC),FALSE)</f>
        <v>-</v>
      </c>
      <c r="MW7" s="7" t="str">
        <f>VLOOKUP($A7&amp;"-"&amp;MW$5,'[2]05市民生活実感調査'!$A$3:$BC$218,COLUMN('[2]05市民生活実感調査'!$BC:$BC),FALSE)</f>
        <v>-</v>
      </c>
      <c r="MX7" s="7" t="str">
        <f>VLOOKUP($A7&amp;"-"&amp;MX$5,'[2]05市民生活実感調査'!$A$3:$BC$218,COLUMN('[2]05市民生活実感調査'!$BC:$BC),FALSE)</f>
        <v>-</v>
      </c>
      <c r="MY7" s="7" t="str">
        <f>VLOOKUP($A7&amp;"-"&amp;MY$5,'[2]05市民生活実感調査'!$A$3:$BC$218,COLUMN('[2]05市民生活実感調査'!$BC:$BC),FALSE)</f>
        <v>-</v>
      </c>
      <c r="MZ7" s="7" t="str">
        <f>VLOOKUP($A7&amp;"-"&amp;MZ$5,'[2]05市民生活実感調査'!$A$3:$BC$218,COLUMN('[2]05市民生活実感調査'!$BC:$BC),FALSE)</f>
        <v>-</v>
      </c>
      <c r="NA7" s="502" t="e">
        <f t="shared" si="58"/>
        <v>#DIV/0!</v>
      </c>
      <c r="NB7" s="47" t="str">
        <f t="shared" si="59"/>
        <v/>
      </c>
      <c r="NC7" s="7" t="str">
        <f t="shared" si="59"/>
        <v/>
      </c>
      <c r="ND7" s="7" t="str">
        <f t="shared" si="59"/>
        <v/>
      </c>
      <c r="NE7" s="7" t="str">
        <f t="shared" si="59"/>
        <v/>
      </c>
      <c r="NF7" s="7" t="str">
        <f t="shared" si="59"/>
        <v/>
      </c>
      <c r="NG7" s="7" t="str">
        <f t="shared" si="59"/>
        <v/>
      </c>
      <c r="NH7" s="7" t="str">
        <f t="shared" si="59"/>
        <v/>
      </c>
      <c r="NI7" s="7" t="str">
        <f t="shared" si="59"/>
        <v/>
      </c>
      <c r="NJ7" s="595" t="e">
        <f t="shared" si="60"/>
        <v>#DIV/0!</v>
      </c>
      <c r="NK7" s="96" t="str">
        <f>VLOOKUP($A7,'[2]05市民生活実感調査'!$D$223:$O$249,11,FALSE)</f>
        <v>-</v>
      </c>
      <c r="NL7" s="98" t="str">
        <f>VLOOKUP($A7,'[2]05市民生活実感調査'!$D$223:$O$249,12,FALSE)</f>
        <v>-</v>
      </c>
      <c r="NM7" s="501" t="s">
        <v>85</v>
      </c>
      <c r="NN7" s="12" t="str">
        <f>VLOOKUP(NM7,[2]プルダウン!$A$1:$B$6,2,FALSE)</f>
        <v>-</v>
      </c>
      <c r="NO7" s="26" t="s">
        <v>85</v>
      </c>
      <c r="NP7" s="12"/>
      <c r="NQ7" s="11"/>
      <c r="NR7" s="12"/>
      <c r="NS7" s="47" t="str">
        <f>IFERROR(VLOOKUP($A7*100+NS$5,'[2]03施策評価'!$A$5:$KL$118,COLUMN('[2]03施策評価'!$KG:$KG),FALSE),"-")</f>
        <v>-</v>
      </c>
      <c r="NT7" s="7" t="str">
        <f>IFERROR(VLOOKUP($A7*100+NT$5,'[2]03施策評価'!$A$5:$KL$118,COLUMN('[2]03施策評価'!$KG:$KG),FALSE),"-")</f>
        <v>-</v>
      </c>
      <c r="NU7" s="7" t="str">
        <f>IFERROR(VLOOKUP($A7*100+NU$5,'[2]03施策評価'!$A$5:$KL$118,COLUMN('[2]03施策評価'!$KG:$KG),FALSE),"-")</f>
        <v>-</v>
      </c>
      <c r="NV7" s="105" t="str">
        <f>IFERROR(VLOOKUP($A7*100+NV$5,'[2]03施策評価'!$A$5:$KL$118,COLUMN('[2]03施策評価'!$KG:$KG),FALSE),"-")</f>
        <v>-</v>
      </c>
      <c r="NW7" s="105" t="str">
        <f>IFERROR(VLOOKUP($A7*100+NW$5,'[2]03施策評価'!$A$5:$KL$118,COLUMN('[2]03施策評価'!$KG:$KG),FALSE),"-")</f>
        <v>-</v>
      </c>
      <c r="NX7" s="105" t="str">
        <f>IFERROR(VLOOKUP($A7*100+NX$5,'[2]03施策評価'!$A$5:$KL$118,COLUMN('[2]03施策評価'!$KG:$KG),FALSE),"-")</f>
        <v>-</v>
      </c>
      <c r="NY7" s="105" t="str">
        <f>IFERROR(VLOOKUP($A7*100+NY$5,'[2]03施策評価'!$A$5:$KL$118,COLUMN('[2]03施策評価'!$KG:$KG),FALSE),"-")</f>
        <v>-</v>
      </c>
      <c r="NZ7" s="106" t="str">
        <f>IFERROR(VLOOKUP($A7*100+NZ$5,'[2]03施策評価'!$A$5:$KL$118,COLUMN('[2]03施策評価'!$KG:$KG),FALSE),"-")</f>
        <v>-</v>
      </c>
      <c r="OA7" s="5"/>
    </row>
  </sheetData>
  <mergeCells count="92">
    <mergeCell ref="NS4:NZ4"/>
    <mergeCell ref="OA4:OA5"/>
    <mergeCell ref="MS4:NA4"/>
    <mergeCell ref="NB4:NJ4"/>
    <mergeCell ref="NK4:NL4"/>
    <mergeCell ref="NM4:NN4"/>
    <mergeCell ref="NO4:NP4"/>
    <mergeCell ref="NQ4:NR4"/>
    <mergeCell ref="MP4:MR4"/>
    <mergeCell ref="KL4:KM4"/>
    <mergeCell ref="KN4:KO4"/>
    <mergeCell ref="KP4:KQ4"/>
    <mergeCell ref="KR4:KS4"/>
    <mergeCell ref="KT4:LA4"/>
    <mergeCell ref="LB4:LB5"/>
    <mergeCell ref="LC4:LL4"/>
    <mergeCell ref="LM4:LV4"/>
    <mergeCell ref="LW4:ME4"/>
    <mergeCell ref="MF4:MN4"/>
    <mergeCell ref="MO4:MO5"/>
    <mergeCell ref="KC4:KK4"/>
    <mergeCell ref="HQ4:HR4"/>
    <mergeCell ref="HS4:HT4"/>
    <mergeCell ref="HU4:IB4"/>
    <mergeCell ref="IC4:IC5"/>
    <mergeCell ref="ID4:IM4"/>
    <mergeCell ref="IN4:IW4"/>
    <mergeCell ref="IX4:JF4"/>
    <mergeCell ref="JG4:JO4"/>
    <mergeCell ref="JP4:JP5"/>
    <mergeCell ref="JQ4:JS4"/>
    <mergeCell ref="JT4:KB4"/>
    <mergeCell ref="HO4:HP4"/>
    <mergeCell ref="EV4:FC4"/>
    <mergeCell ref="FD4:FD5"/>
    <mergeCell ref="FE4:FN4"/>
    <mergeCell ref="FO4:FX4"/>
    <mergeCell ref="FY4:GG4"/>
    <mergeCell ref="GH4:GP4"/>
    <mergeCell ref="GQ4:GQ5"/>
    <mergeCell ref="GR4:GT4"/>
    <mergeCell ref="GU4:HC4"/>
    <mergeCell ref="HD4:HL4"/>
    <mergeCell ref="HM4:HN4"/>
    <mergeCell ref="ID3:KS3"/>
    <mergeCell ref="KT3:LB3"/>
    <mergeCell ref="LC3:NR3"/>
    <mergeCell ref="NS3:OA3"/>
    <mergeCell ref="BO4:BP4"/>
    <mergeCell ref="BQ4:BR4"/>
    <mergeCell ref="BS4:BT4"/>
    <mergeCell ref="BU4:BV4"/>
    <mergeCell ref="BW4:CD4"/>
    <mergeCell ref="ET4:EU4"/>
    <mergeCell ref="CF4:CO4"/>
    <mergeCell ref="CP4:CY4"/>
    <mergeCell ref="CZ4:DH4"/>
    <mergeCell ref="DI4:DQ4"/>
    <mergeCell ref="DR4:DR5"/>
    <mergeCell ref="DS4:DU4"/>
    <mergeCell ref="ID2:LB2"/>
    <mergeCell ref="LC2:OA2"/>
    <mergeCell ref="C3:C5"/>
    <mergeCell ref="D3:D5"/>
    <mergeCell ref="E3:E5"/>
    <mergeCell ref="F3:F5"/>
    <mergeCell ref="G3:BV3"/>
    <mergeCell ref="BW3:CE3"/>
    <mergeCell ref="CF3:EU3"/>
    <mergeCell ref="EV3:FD3"/>
    <mergeCell ref="FE2:IC2"/>
    <mergeCell ref="FE3:HT3"/>
    <mergeCell ref="HU3:IC3"/>
    <mergeCell ref="G4:P4"/>
    <mergeCell ref="Q4:Z4"/>
    <mergeCell ref="AA4:AI4"/>
    <mergeCell ref="A2:A5"/>
    <mergeCell ref="B2:B5"/>
    <mergeCell ref="C2:F2"/>
    <mergeCell ref="G2:CE2"/>
    <mergeCell ref="CF2:FD2"/>
    <mergeCell ref="AW4:BE4"/>
    <mergeCell ref="BF4:BN4"/>
    <mergeCell ref="AT4:AV4"/>
    <mergeCell ref="AJ4:AR4"/>
    <mergeCell ref="AS4:AS5"/>
    <mergeCell ref="CE4:CE5"/>
    <mergeCell ref="DV4:ED4"/>
    <mergeCell ref="EE4:EM4"/>
    <mergeCell ref="EN4:EO4"/>
    <mergeCell ref="EP4:EQ4"/>
    <mergeCell ref="ER4:ES4"/>
  </mergeCells>
  <phoneticPr fontId="5"/>
  <pageMargins left="0.70866141732283472" right="0.70866141732283472" top="0.74803149606299213" bottom="0.74803149606299213" header="0.31496062992125984" footer="0.31496062992125984"/>
  <pageSetup paperSize="8" scale="45" fitToHeight="0" orientation="landscape" r:id="rId1"/>
  <headerFooter>
    <oddHeader>&amp;L&amp;Aシート</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1B90-8398-4C28-856D-415833CA93DE}">
  <sheetPr>
    <tabColor rgb="FFFFFF00"/>
    <pageSetUpPr fitToPage="1"/>
  </sheetPr>
  <dimension ref="A1:OA31"/>
  <sheetViews>
    <sheetView view="pageBreakPreview" zoomScale="70" zoomScaleNormal="80" zoomScaleSheetLayoutView="70" workbookViewId="0">
      <pane xSplit="2" ySplit="4" topLeftCell="K5" activePane="bottomRight" state="frozen"/>
      <selection activeCell="E6" sqref="E6"/>
      <selection pane="topRight" activeCell="E6" sqref="E6"/>
      <selection pane="bottomLeft" activeCell="E6" sqref="E6"/>
      <selection pane="bottomRight" activeCell="A5" sqref="A5"/>
    </sheetView>
  </sheetViews>
  <sheetFormatPr defaultRowHeight="13.5"/>
  <cols>
    <col min="1" max="1" width="5.625" style="1" bestFit="1" customWidth="1"/>
    <col min="2" max="2" width="19.75" style="2" customWidth="1"/>
    <col min="3" max="3" width="51.375" customWidth="1"/>
    <col min="4" max="5" width="12.25" customWidth="1"/>
    <col min="6" max="6" width="43.875" style="2" hidden="1" customWidth="1"/>
    <col min="7" max="15" width="4.5" style="1" customWidth="1"/>
    <col min="16" max="16" width="7.5" style="31" customWidth="1"/>
    <col min="17" max="25" width="4.625" style="31" hidden="1" customWidth="1"/>
    <col min="26" max="26" width="7.5" style="34" hidden="1" customWidth="1"/>
    <col min="27" max="34" width="4.5" customWidth="1"/>
    <col min="35" max="35" width="7.875" style="32" customWidth="1"/>
    <col min="36" max="43" width="4.625" style="31" hidden="1" customWidth="1"/>
    <col min="44" max="44" width="7" style="34" hidden="1" customWidth="1"/>
    <col min="45" max="45" width="13.625" style="32" customWidth="1"/>
    <col min="46" max="47" width="9.5" style="32" hidden="1" customWidth="1"/>
    <col min="48" max="48" width="9.5" style="35" hidden="1" customWidth="1"/>
    <col min="49" max="56" width="4.5" customWidth="1"/>
    <col min="57" max="57" width="4.5" style="32" customWidth="1"/>
    <col min="58" max="65" width="4.625" style="31" hidden="1" customWidth="1"/>
    <col min="66" max="66" width="7.5" style="34" hidden="1" customWidth="1"/>
    <col min="67" max="67" width="5.625" style="97" bestFit="1" customWidth="1"/>
    <col min="68" max="68" width="6.5" style="99" customWidth="1"/>
    <col min="69" max="69" width="5.625" bestFit="1" customWidth="1"/>
    <col min="70" max="70" width="19.375" customWidth="1"/>
    <col min="71" max="71" width="9.5" style="1" bestFit="1" customWidth="1"/>
    <col min="72" max="74" width="31.875" customWidth="1"/>
    <col min="75" max="82" width="4.5" hidden="1" customWidth="1"/>
    <col min="83" max="83" width="47.375" customWidth="1"/>
    <col min="84" max="92" width="4.5" style="1" hidden="1" customWidth="1"/>
    <col min="93" max="93" width="4.5" style="31" hidden="1" customWidth="1"/>
    <col min="94" max="102" width="4.625" style="31" hidden="1" customWidth="1"/>
    <col min="103" max="103" width="7.5" style="34" hidden="1" customWidth="1"/>
    <col min="104" max="111" width="4.5" hidden="1" customWidth="1"/>
    <col min="112" max="112" width="4.5" style="32" hidden="1" customWidth="1"/>
    <col min="113" max="120" width="4.625" style="31" hidden="1" customWidth="1"/>
    <col min="121" max="121" width="7.5" style="34" hidden="1" customWidth="1"/>
    <col min="122" max="122" width="13.625" style="32" hidden="1" customWidth="1"/>
    <col min="123" max="124" width="9.5" style="32" hidden="1" customWidth="1"/>
    <col min="125" max="125" width="9.5" style="35" hidden="1" customWidth="1"/>
    <col min="126" max="133" width="4.5" hidden="1" customWidth="1"/>
    <col min="134" max="134" width="4.5" style="32" hidden="1" customWidth="1"/>
    <col min="135" max="142" width="4.625" style="31" hidden="1" customWidth="1"/>
    <col min="143" max="143" width="7.5" style="34" hidden="1" customWidth="1"/>
    <col min="144" max="144" width="5.625" style="97" hidden="1" customWidth="1"/>
    <col min="145" max="145" width="6.5" style="99" hidden="1" customWidth="1"/>
    <col min="146" max="146" width="5.625" hidden="1" customWidth="1"/>
    <col min="147" max="147" width="19.375" hidden="1" customWidth="1"/>
    <col min="148" max="148" width="9.5" style="1" hidden="1" customWidth="1"/>
    <col min="149" max="151" width="31.875" hidden="1" customWidth="1"/>
    <col min="152" max="159" width="4.5" hidden="1" customWidth="1"/>
    <col min="160" max="160" width="47.375" hidden="1" customWidth="1"/>
    <col min="161" max="169" width="4.5" style="1" hidden="1" customWidth="1"/>
    <col min="170" max="170" width="4.5" style="31" hidden="1" customWidth="1"/>
    <col min="171" max="179" width="4.625" style="31" hidden="1" customWidth="1"/>
    <col min="180" max="180" width="7.5" style="34" hidden="1" customWidth="1"/>
    <col min="181" max="188" width="4.5" hidden="1" customWidth="1"/>
    <col min="189" max="189" width="4.5" style="32" hidden="1" customWidth="1"/>
    <col min="190" max="197" width="4.625" style="31" hidden="1" customWidth="1"/>
    <col min="198" max="198" width="7.5" style="34" hidden="1" customWidth="1"/>
    <col min="199" max="199" width="13.625" style="32" hidden="1" customWidth="1"/>
    <col min="200" max="201" width="9.5" style="32" hidden="1" customWidth="1"/>
    <col min="202" max="202" width="9.5" style="35" hidden="1" customWidth="1"/>
    <col min="203" max="210" width="4.5" hidden="1" customWidth="1"/>
    <col min="211" max="211" width="4.5" style="32" hidden="1" customWidth="1"/>
    <col min="212" max="219" width="4.625" style="31" hidden="1" customWidth="1"/>
    <col min="220" max="220" width="7.5" style="34" hidden="1" customWidth="1"/>
    <col min="221" max="221" width="5.625" style="97" hidden="1" customWidth="1"/>
    <col min="222" max="222" width="6.5" style="99" hidden="1" customWidth="1"/>
    <col min="223" max="223" width="5.625" hidden="1" customWidth="1"/>
    <col min="224" max="224" width="19.375" hidden="1" customWidth="1"/>
    <col min="225" max="225" width="9.5" style="1" hidden="1" customWidth="1"/>
    <col min="226" max="228" width="31.875" hidden="1" customWidth="1"/>
    <col min="229" max="236" width="4.5" hidden="1" customWidth="1"/>
    <col min="237" max="237" width="47.375" hidden="1" customWidth="1"/>
    <col min="238" max="246" width="4.5" style="1" hidden="1" customWidth="1"/>
    <col min="247" max="247" width="4.5" style="31" hidden="1" customWidth="1"/>
    <col min="248" max="256" width="4.625" style="31" hidden="1" customWidth="1"/>
    <col min="257" max="257" width="7.5" style="34" hidden="1" customWidth="1"/>
    <col min="258" max="265" width="4.5" hidden="1" customWidth="1"/>
    <col min="266" max="266" width="4.5" style="32" hidden="1" customWidth="1"/>
    <col min="267" max="274" width="4.625" style="31" hidden="1" customWidth="1"/>
    <col min="275" max="275" width="7.5" style="34" hidden="1" customWidth="1"/>
    <col min="276" max="276" width="13.625" style="32" hidden="1" customWidth="1"/>
    <col min="277" max="278" width="9.5" style="32" hidden="1" customWidth="1"/>
    <col min="279" max="279" width="9.5" style="35" hidden="1" customWidth="1"/>
    <col min="280" max="287" width="4.5" hidden="1" customWidth="1"/>
    <col min="288" max="288" width="4.5" style="32" hidden="1" customWidth="1"/>
    <col min="289" max="296" width="4.625" style="31" hidden="1" customWidth="1"/>
    <col min="297" max="297" width="7.5" style="34" hidden="1" customWidth="1"/>
    <col min="298" max="298" width="5.625" style="97" hidden="1" customWidth="1"/>
    <col min="299" max="299" width="6.5" style="99" hidden="1" customWidth="1"/>
    <col min="300" max="300" width="5.625" hidden="1" customWidth="1"/>
    <col min="301" max="301" width="19.375" hidden="1" customWidth="1"/>
    <col min="302" max="302" width="9.5" style="1" hidden="1" customWidth="1"/>
    <col min="303" max="305" width="31.875" hidden="1" customWidth="1"/>
    <col min="306" max="313" width="4.5" hidden="1" customWidth="1"/>
    <col min="314" max="314" width="47.375" hidden="1" customWidth="1"/>
    <col min="315" max="323" width="4.5" style="1" hidden="1" customWidth="1"/>
    <col min="324" max="324" width="4.5" style="31" hidden="1" customWidth="1"/>
    <col min="325" max="333" width="4.625" style="31" hidden="1" customWidth="1"/>
    <col min="334" max="334" width="7.5" style="34" hidden="1" customWidth="1"/>
    <col min="335" max="342" width="4.5" hidden="1" customWidth="1"/>
    <col min="343" max="343" width="4.5" style="32" hidden="1" customWidth="1"/>
    <col min="344" max="351" width="4.625" style="31" hidden="1" customWidth="1"/>
    <col min="352" max="352" width="7.5" style="34" hidden="1" customWidth="1"/>
    <col min="353" max="353" width="13.625" style="32" hidden="1" customWidth="1"/>
    <col min="354" max="355" width="9.5" style="32" hidden="1" customWidth="1"/>
    <col min="356" max="356" width="9.5" style="35" hidden="1" customWidth="1"/>
    <col min="357" max="364" width="4.5" hidden="1" customWidth="1"/>
    <col min="365" max="365" width="4.5" style="32" hidden="1" customWidth="1"/>
    <col min="366" max="373" width="4.625" style="31" hidden="1" customWidth="1"/>
    <col min="374" max="374" width="7.5" style="34" hidden="1" customWidth="1"/>
    <col min="375" max="375" width="5.625" style="97" hidden="1" customWidth="1"/>
    <col min="376" max="376" width="6.5" style="99" hidden="1" customWidth="1"/>
    <col min="377" max="377" width="5.625" hidden="1" customWidth="1"/>
    <col min="378" max="378" width="19.375" hidden="1" customWidth="1"/>
    <col min="379" max="379" width="9.5" style="1" hidden="1" customWidth="1"/>
    <col min="380" max="382" width="31.875" hidden="1" customWidth="1"/>
    <col min="383" max="390" width="4.5" hidden="1" customWidth="1"/>
    <col min="391" max="391" width="47.375" hidden="1" customWidth="1"/>
  </cols>
  <sheetData>
    <row r="1" spans="1:391" s="119" customFormat="1" ht="22.5" customHeight="1">
      <c r="A1" s="596" t="s">
        <v>103</v>
      </c>
      <c r="B1" s="598" t="s">
        <v>0</v>
      </c>
      <c r="C1" s="599" t="s">
        <v>8</v>
      </c>
      <c r="D1" s="599"/>
      <c r="E1" s="599"/>
      <c r="F1" s="599"/>
      <c r="G1" s="600" t="s">
        <v>53</v>
      </c>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2"/>
      <c r="CF1" s="600" t="s">
        <v>64</v>
      </c>
      <c r="CG1" s="601"/>
      <c r="CH1" s="601"/>
      <c r="CI1" s="601"/>
      <c r="CJ1" s="601"/>
      <c r="CK1" s="601"/>
      <c r="CL1" s="601"/>
      <c r="CM1" s="601"/>
      <c r="CN1" s="601"/>
      <c r="CO1" s="601"/>
      <c r="CP1" s="601"/>
      <c r="CQ1" s="601"/>
      <c r="CR1" s="601"/>
      <c r="CS1" s="601"/>
      <c r="CT1" s="601"/>
      <c r="CU1" s="601"/>
      <c r="CV1" s="601"/>
      <c r="CW1" s="601"/>
      <c r="CX1" s="601"/>
      <c r="CY1" s="601"/>
      <c r="CZ1" s="601"/>
      <c r="DA1" s="601"/>
      <c r="DB1" s="601"/>
      <c r="DC1" s="601"/>
      <c r="DD1" s="601"/>
      <c r="DE1" s="601"/>
      <c r="DF1" s="601"/>
      <c r="DG1" s="601"/>
      <c r="DH1" s="601"/>
      <c r="DI1" s="601"/>
      <c r="DJ1" s="601"/>
      <c r="DK1" s="601"/>
      <c r="DL1" s="601"/>
      <c r="DM1" s="601"/>
      <c r="DN1" s="601"/>
      <c r="DO1" s="601"/>
      <c r="DP1" s="601"/>
      <c r="DQ1" s="601"/>
      <c r="DR1" s="601"/>
      <c r="DS1" s="601"/>
      <c r="DT1" s="601"/>
      <c r="DU1" s="601"/>
      <c r="DV1" s="601"/>
      <c r="DW1" s="601"/>
      <c r="DX1" s="601"/>
      <c r="DY1" s="601"/>
      <c r="DZ1" s="601"/>
      <c r="EA1" s="601"/>
      <c r="EB1" s="601"/>
      <c r="EC1" s="601"/>
      <c r="ED1" s="601"/>
      <c r="EE1" s="601"/>
      <c r="EF1" s="601"/>
      <c r="EG1" s="601"/>
      <c r="EH1" s="601"/>
      <c r="EI1" s="601"/>
      <c r="EJ1" s="601"/>
      <c r="EK1" s="601"/>
      <c r="EL1" s="601"/>
      <c r="EM1" s="601"/>
      <c r="EN1" s="601"/>
      <c r="EO1" s="601"/>
      <c r="EP1" s="601"/>
      <c r="EQ1" s="601"/>
      <c r="ER1" s="601"/>
      <c r="ES1" s="601"/>
      <c r="ET1" s="601"/>
      <c r="EU1" s="601"/>
      <c r="EV1" s="601"/>
      <c r="EW1" s="601"/>
      <c r="EX1" s="601"/>
      <c r="EY1" s="601"/>
      <c r="EZ1" s="601"/>
      <c r="FA1" s="601"/>
      <c r="FB1" s="601"/>
      <c r="FC1" s="601"/>
      <c r="FD1" s="602"/>
      <c r="FE1" s="600" t="s">
        <v>65</v>
      </c>
      <c r="FF1" s="601"/>
      <c r="FG1" s="601"/>
      <c r="FH1" s="601"/>
      <c r="FI1" s="601"/>
      <c r="FJ1" s="601"/>
      <c r="FK1" s="601"/>
      <c r="FL1" s="601"/>
      <c r="FM1" s="601"/>
      <c r="FN1" s="601"/>
      <c r="FO1" s="601"/>
      <c r="FP1" s="601"/>
      <c r="FQ1" s="601"/>
      <c r="FR1" s="601"/>
      <c r="FS1" s="601"/>
      <c r="FT1" s="601"/>
      <c r="FU1" s="601"/>
      <c r="FV1" s="601"/>
      <c r="FW1" s="601"/>
      <c r="FX1" s="601"/>
      <c r="FY1" s="601"/>
      <c r="FZ1" s="601"/>
      <c r="GA1" s="601"/>
      <c r="GB1" s="601"/>
      <c r="GC1" s="601"/>
      <c r="GD1" s="601"/>
      <c r="GE1" s="601"/>
      <c r="GF1" s="601"/>
      <c r="GG1" s="601"/>
      <c r="GH1" s="601"/>
      <c r="GI1" s="601"/>
      <c r="GJ1" s="601"/>
      <c r="GK1" s="601"/>
      <c r="GL1" s="601"/>
      <c r="GM1" s="601"/>
      <c r="GN1" s="601"/>
      <c r="GO1" s="601"/>
      <c r="GP1" s="601"/>
      <c r="GQ1" s="601"/>
      <c r="GR1" s="601"/>
      <c r="GS1" s="601"/>
      <c r="GT1" s="601"/>
      <c r="GU1" s="601"/>
      <c r="GV1" s="601"/>
      <c r="GW1" s="601"/>
      <c r="GX1" s="601"/>
      <c r="GY1" s="601"/>
      <c r="GZ1" s="601"/>
      <c r="HA1" s="601"/>
      <c r="HB1" s="601"/>
      <c r="HC1" s="601"/>
      <c r="HD1" s="601"/>
      <c r="HE1" s="601"/>
      <c r="HF1" s="601"/>
      <c r="HG1" s="601"/>
      <c r="HH1" s="601"/>
      <c r="HI1" s="601"/>
      <c r="HJ1" s="601"/>
      <c r="HK1" s="601"/>
      <c r="HL1" s="601"/>
      <c r="HM1" s="601"/>
      <c r="HN1" s="601"/>
      <c r="HO1" s="601"/>
      <c r="HP1" s="601"/>
      <c r="HQ1" s="601"/>
      <c r="HR1" s="601"/>
      <c r="HS1" s="601"/>
      <c r="HT1" s="601"/>
      <c r="HU1" s="601"/>
      <c r="HV1" s="601"/>
      <c r="HW1" s="601"/>
      <c r="HX1" s="601"/>
      <c r="HY1" s="601"/>
      <c r="HZ1" s="601"/>
      <c r="IA1" s="601"/>
      <c r="IB1" s="601"/>
      <c r="IC1" s="602"/>
      <c r="ID1" s="600" t="s">
        <v>66</v>
      </c>
      <c r="IE1" s="601"/>
      <c r="IF1" s="601"/>
      <c r="IG1" s="601"/>
      <c r="IH1" s="601"/>
      <c r="II1" s="601"/>
      <c r="IJ1" s="601"/>
      <c r="IK1" s="601"/>
      <c r="IL1" s="601"/>
      <c r="IM1" s="601"/>
      <c r="IN1" s="601"/>
      <c r="IO1" s="601"/>
      <c r="IP1" s="601"/>
      <c r="IQ1" s="601"/>
      <c r="IR1" s="601"/>
      <c r="IS1" s="601"/>
      <c r="IT1" s="601"/>
      <c r="IU1" s="601"/>
      <c r="IV1" s="601"/>
      <c r="IW1" s="601"/>
      <c r="IX1" s="601"/>
      <c r="IY1" s="601"/>
      <c r="IZ1" s="601"/>
      <c r="JA1" s="601"/>
      <c r="JB1" s="601"/>
      <c r="JC1" s="601"/>
      <c r="JD1" s="601"/>
      <c r="JE1" s="601"/>
      <c r="JF1" s="601"/>
      <c r="JG1" s="601"/>
      <c r="JH1" s="601"/>
      <c r="JI1" s="601"/>
      <c r="JJ1" s="601"/>
      <c r="JK1" s="601"/>
      <c r="JL1" s="601"/>
      <c r="JM1" s="601"/>
      <c r="JN1" s="601"/>
      <c r="JO1" s="601"/>
      <c r="JP1" s="601"/>
      <c r="JQ1" s="601"/>
      <c r="JR1" s="601"/>
      <c r="JS1" s="601"/>
      <c r="JT1" s="601"/>
      <c r="JU1" s="601"/>
      <c r="JV1" s="601"/>
      <c r="JW1" s="601"/>
      <c r="JX1" s="601"/>
      <c r="JY1" s="601"/>
      <c r="JZ1" s="601"/>
      <c r="KA1" s="601"/>
      <c r="KB1" s="601"/>
      <c r="KC1" s="601"/>
      <c r="KD1" s="601"/>
      <c r="KE1" s="601"/>
      <c r="KF1" s="601"/>
      <c r="KG1" s="601"/>
      <c r="KH1" s="601"/>
      <c r="KI1" s="601"/>
      <c r="KJ1" s="601"/>
      <c r="KK1" s="601"/>
      <c r="KL1" s="601"/>
      <c r="KM1" s="601"/>
      <c r="KN1" s="601"/>
      <c r="KO1" s="601"/>
      <c r="KP1" s="601"/>
      <c r="KQ1" s="601"/>
      <c r="KR1" s="601"/>
      <c r="KS1" s="601"/>
      <c r="KT1" s="601"/>
      <c r="KU1" s="601"/>
      <c r="KV1" s="601"/>
      <c r="KW1" s="601"/>
      <c r="KX1" s="601"/>
      <c r="KY1" s="601"/>
      <c r="KZ1" s="601"/>
      <c r="LA1" s="601"/>
      <c r="LB1" s="602"/>
      <c r="LC1" s="615" t="s">
        <v>67</v>
      </c>
      <c r="LD1" s="601"/>
      <c r="LE1" s="601"/>
      <c r="LF1" s="601"/>
      <c r="LG1" s="601"/>
      <c r="LH1" s="601"/>
      <c r="LI1" s="601"/>
      <c r="LJ1" s="601"/>
      <c r="LK1" s="601"/>
      <c r="LL1" s="601"/>
      <c r="LM1" s="601"/>
      <c r="LN1" s="601"/>
      <c r="LO1" s="601"/>
      <c r="LP1" s="601"/>
      <c r="LQ1" s="601"/>
      <c r="LR1" s="601"/>
      <c r="LS1" s="601"/>
      <c r="LT1" s="601"/>
      <c r="LU1" s="601"/>
      <c r="LV1" s="601"/>
      <c r="LW1" s="601"/>
      <c r="LX1" s="601"/>
      <c r="LY1" s="601"/>
      <c r="LZ1" s="601"/>
      <c r="MA1" s="601"/>
      <c r="MB1" s="601"/>
      <c r="MC1" s="601"/>
      <c r="MD1" s="601"/>
      <c r="ME1" s="601"/>
      <c r="MF1" s="601"/>
      <c r="MG1" s="601"/>
      <c r="MH1" s="601"/>
      <c r="MI1" s="601"/>
      <c r="MJ1" s="601"/>
      <c r="MK1" s="601"/>
      <c r="ML1" s="601"/>
      <c r="MM1" s="601"/>
      <c r="MN1" s="601"/>
      <c r="MO1" s="601"/>
      <c r="MP1" s="601"/>
      <c r="MQ1" s="601"/>
      <c r="MR1" s="601"/>
      <c r="MS1" s="601"/>
      <c r="MT1" s="601"/>
      <c r="MU1" s="601"/>
      <c r="MV1" s="601"/>
      <c r="MW1" s="601"/>
      <c r="MX1" s="601"/>
      <c r="MY1" s="601"/>
      <c r="MZ1" s="601"/>
      <c r="NA1" s="601"/>
      <c r="NB1" s="601"/>
      <c r="NC1" s="601"/>
      <c r="ND1" s="601"/>
      <c r="NE1" s="601"/>
      <c r="NF1" s="601"/>
      <c r="NG1" s="601"/>
      <c r="NH1" s="601"/>
      <c r="NI1" s="601"/>
      <c r="NJ1" s="601"/>
      <c r="NK1" s="601"/>
      <c r="NL1" s="601"/>
      <c r="NM1" s="601"/>
      <c r="NN1" s="601"/>
      <c r="NO1" s="601"/>
      <c r="NP1" s="601"/>
      <c r="NQ1" s="601"/>
      <c r="NR1" s="601"/>
      <c r="NS1" s="601"/>
      <c r="NT1" s="601"/>
      <c r="NU1" s="601"/>
      <c r="NV1" s="601"/>
      <c r="NW1" s="601"/>
      <c r="NX1" s="601"/>
      <c r="NY1" s="601"/>
      <c r="NZ1" s="601"/>
      <c r="OA1" s="597"/>
    </row>
    <row r="2" spans="1:391" s="119" customFormat="1" ht="22.5" customHeight="1">
      <c r="A2" s="596"/>
      <c r="B2" s="598"/>
      <c r="C2" s="616" t="s">
        <v>3</v>
      </c>
      <c r="D2" s="616" t="s">
        <v>4</v>
      </c>
      <c r="E2" s="616" t="s">
        <v>5</v>
      </c>
      <c r="F2" s="619" t="s">
        <v>6</v>
      </c>
      <c r="G2" s="600" t="s">
        <v>7</v>
      </c>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597"/>
      <c r="BW2" s="599" t="s">
        <v>28</v>
      </c>
      <c r="BX2" s="599"/>
      <c r="BY2" s="599"/>
      <c r="BZ2" s="599"/>
      <c r="CA2" s="599"/>
      <c r="CB2" s="599"/>
      <c r="CC2" s="599"/>
      <c r="CD2" s="599"/>
      <c r="CE2" s="612"/>
      <c r="CF2" s="600" t="s">
        <v>7</v>
      </c>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597"/>
      <c r="EV2" s="599" t="s">
        <v>28</v>
      </c>
      <c r="EW2" s="599"/>
      <c r="EX2" s="599"/>
      <c r="EY2" s="599"/>
      <c r="EZ2" s="599"/>
      <c r="FA2" s="599"/>
      <c r="FB2" s="599"/>
      <c r="FC2" s="599"/>
      <c r="FD2" s="612"/>
      <c r="FE2" s="600" t="s">
        <v>7</v>
      </c>
      <c r="FF2" s="601"/>
      <c r="FG2" s="601"/>
      <c r="FH2" s="601"/>
      <c r="FI2" s="601"/>
      <c r="FJ2" s="601"/>
      <c r="FK2" s="601"/>
      <c r="FL2" s="601"/>
      <c r="FM2" s="601"/>
      <c r="FN2" s="601"/>
      <c r="FO2" s="601"/>
      <c r="FP2" s="601"/>
      <c r="FQ2" s="601"/>
      <c r="FR2" s="601"/>
      <c r="FS2" s="601"/>
      <c r="FT2" s="601"/>
      <c r="FU2" s="601"/>
      <c r="FV2" s="601"/>
      <c r="FW2" s="601"/>
      <c r="FX2" s="601"/>
      <c r="FY2" s="601"/>
      <c r="FZ2" s="601"/>
      <c r="GA2" s="601"/>
      <c r="GB2" s="601"/>
      <c r="GC2" s="601"/>
      <c r="GD2" s="601"/>
      <c r="GE2" s="601"/>
      <c r="GF2" s="601"/>
      <c r="GG2" s="601"/>
      <c r="GH2" s="601"/>
      <c r="GI2" s="601"/>
      <c r="GJ2" s="601"/>
      <c r="GK2" s="601"/>
      <c r="GL2" s="601"/>
      <c r="GM2" s="601"/>
      <c r="GN2" s="601"/>
      <c r="GO2" s="601"/>
      <c r="GP2" s="601"/>
      <c r="GQ2" s="601"/>
      <c r="GR2" s="601"/>
      <c r="GS2" s="601"/>
      <c r="GT2" s="601"/>
      <c r="GU2" s="601"/>
      <c r="GV2" s="601"/>
      <c r="GW2" s="601"/>
      <c r="GX2" s="601"/>
      <c r="GY2" s="601"/>
      <c r="GZ2" s="601"/>
      <c r="HA2" s="601"/>
      <c r="HB2" s="601"/>
      <c r="HC2" s="601"/>
      <c r="HD2" s="601"/>
      <c r="HE2" s="601"/>
      <c r="HF2" s="601"/>
      <c r="HG2" s="601"/>
      <c r="HH2" s="601"/>
      <c r="HI2" s="601"/>
      <c r="HJ2" s="601"/>
      <c r="HK2" s="601"/>
      <c r="HL2" s="601"/>
      <c r="HM2" s="601"/>
      <c r="HN2" s="601"/>
      <c r="HO2" s="601"/>
      <c r="HP2" s="601"/>
      <c r="HQ2" s="601"/>
      <c r="HR2" s="601"/>
      <c r="HS2" s="601"/>
      <c r="HT2" s="597"/>
      <c r="HU2" s="599" t="s">
        <v>28</v>
      </c>
      <c r="HV2" s="599"/>
      <c r="HW2" s="599"/>
      <c r="HX2" s="599"/>
      <c r="HY2" s="599"/>
      <c r="HZ2" s="599"/>
      <c r="IA2" s="599"/>
      <c r="IB2" s="599"/>
      <c r="IC2" s="612"/>
      <c r="ID2" s="600" t="s">
        <v>7</v>
      </c>
      <c r="IE2" s="601"/>
      <c r="IF2" s="601"/>
      <c r="IG2" s="601"/>
      <c r="IH2" s="601"/>
      <c r="II2" s="601"/>
      <c r="IJ2" s="601"/>
      <c r="IK2" s="601"/>
      <c r="IL2" s="601"/>
      <c r="IM2" s="601"/>
      <c r="IN2" s="601"/>
      <c r="IO2" s="601"/>
      <c r="IP2" s="601"/>
      <c r="IQ2" s="601"/>
      <c r="IR2" s="601"/>
      <c r="IS2" s="601"/>
      <c r="IT2" s="601"/>
      <c r="IU2" s="601"/>
      <c r="IV2" s="601"/>
      <c r="IW2" s="601"/>
      <c r="IX2" s="601"/>
      <c r="IY2" s="601"/>
      <c r="IZ2" s="601"/>
      <c r="JA2" s="601"/>
      <c r="JB2" s="601"/>
      <c r="JC2" s="601"/>
      <c r="JD2" s="601"/>
      <c r="JE2" s="601"/>
      <c r="JF2" s="601"/>
      <c r="JG2" s="601"/>
      <c r="JH2" s="601"/>
      <c r="JI2" s="601"/>
      <c r="JJ2" s="601"/>
      <c r="JK2" s="601"/>
      <c r="JL2" s="601"/>
      <c r="JM2" s="601"/>
      <c r="JN2" s="601"/>
      <c r="JO2" s="601"/>
      <c r="JP2" s="601"/>
      <c r="JQ2" s="601"/>
      <c r="JR2" s="601"/>
      <c r="JS2" s="601"/>
      <c r="JT2" s="601"/>
      <c r="JU2" s="601"/>
      <c r="JV2" s="601"/>
      <c r="JW2" s="601"/>
      <c r="JX2" s="601"/>
      <c r="JY2" s="601"/>
      <c r="JZ2" s="601"/>
      <c r="KA2" s="601"/>
      <c r="KB2" s="601"/>
      <c r="KC2" s="601"/>
      <c r="KD2" s="601"/>
      <c r="KE2" s="601"/>
      <c r="KF2" s="601"/>
      <c r="KG2" s="601"/>
      <c r="KH2" s="601"/>
      <c r="KI2" s="601"/>
      <c r="KJ2" s="601"/>
      <c r="KK2" s="601"/>
      <c r="KL2" s="601"/>
      <c r="KM2" s="601"/>
      <c r="KN2" s="601"/>
      <c r="KO2" s="601"/>
      <c r="KP2" s="601"/>
      <c r="KQ2" s="601"/>
      <c r="KR2" s="601"/>
      <c r="KS2" s="597"/>
      <c r="KT2" s="599" t="s">
        <v>28</v>
      </c>
      <c r="KU2" s="599"/>
      <c r="KV2" s="599"/>
      <c r="KW2" s="599"/>
      <c r="KX2" s="599"/>
      <c r="KY2" s="599"/>
      <c r="KZ2" s="599"/>
      <c r="LA2" s="599"/>
      <c r="LB2" s="612"/>
      <c r="LC2" s="615" t="s">
        <v>7</v>
      </c>
      <c r="LD2" s="601"/>
      <c r="LE2" s="601"/>
      <c r="LF2" s="601"/>
      <c r="LG2" s="601"/>
      <c r="LH2" s="601"/>
      <c r="LI2" s="601"/>
      <c r="LJ2" s="601"/>
      <c r="LK2" s="601"/>
      <c r="LL2" s="601"/>
      <c r="LM2" s="601"/>
      <c r="LN2" s="601"/>
      <c r="LO2" s="601"/>
      <c r="LP2" s="601"/>
      <c r="LQ2" s="601"/>
      <c r="LR2" s="601"/>
      <c r="LS2" s="601"/>
      <c r="LT2" s="601"/>
      <c r="LU2" s="601"/>
      <c r="LV2" s="601"/>
      <c r="LW2" s="601"/>
      <c r="LX2" s="601"/>
      <c r="LY2" s="601"/>
      <c r="LZ2" s="601"/>
      <c r="MA2" s="601"/>
      <c r="MB2" s="601"/>
      <c r="MC2" s="601"/>
      <c r="MD2" s="601"/>
      <c r="ME2" s="601"/>
      <c r="MF2" s="601"/>
      <c r="MG2" s="601"/>
      <c r="MH2" s="601"/>
      <c r="MI2" s="601"/>
      <c r="MJ2" s="601"/>
      <c r="MK2" s="601"/>
      <c r="ML2" s="601"/>
      <c r="MM2" s="601"/>
      <c r="MN2" s="601"/>
      <c r="MO2" s="601"/>
      <c r="MP2" s="601"/>
      <c r="MQ2" s="601"/>
      <c r="MR2" s="601"/>
      <c r="MS2" s="601"/>
      <c r="MT2" s="601"/>
      <c r="MU2" s="601"/>
      <c r="MV2" s="601"/>
      <c r="MW2" s="601"/>
      <c r="MX2" s="601"/>
      <c r="MY2" s="601"/>
      <c r="MZ2" s="601"/>
      <c r="NA2" s="601"/>
      <c r="NB2" s="601"/>
      <c r="NC2" s="601"/>
      <c r="ND2" s="601"/>
      <c r="NE2" s="601"/>
      <c r="NF2" s="601"/>
      <c r="NG2" s="601"/>
      <c r="NH2" s="601"/>
      <c r="NI2" s="601"/>
      <c r="NJ2" s="601"/>
      <c r="NK2" s="601"/>
      <c r="NL2" s="601"/>
      <c r="NM2" s="601"/>
      <c r="NN2" s="601"/>
      <c r="NO2" s="601"/>
      <c r="NP2" s="601"/>
      <c r="NQ2" s="601"/>
      <c r="NR2" s="597"/>
      <c r="NS2" s="599" t="s">
        <v>28</v>
      </c>
      <c r="NT2" s="599"/>
      <c r="NU2" s="599"/>
      <c r="NV2" s="599"/>
      <c r="NW2" s="599"/>
      <c r="NX2" s="599"/>
      <c r="NY2" s="599"/>
      <c r="NZ2" s="599"/>
      <c r="OA2" s="599"/>
    </row>
    <row r="3" spans="1:391" s="119" customFormat="1" ht="22.5" customHeight="1">
      <c r="A3" s="597"/>
      <c r="B3" s="598"/>
      <c r="C3" s="617"/>
      <c r="D3" s="617"/>
      <c r="E3" s="617"/>
      <c r="F3" s="620"/>
      <c r="G3" s="626" t="s">
        <v>9</v>
      </c>
      <c r="H3" s="626"/>
      <c r="I3" s="626"/>
      <c r="J3" s="626"/>
      <c r="K3" s="626"/>
      <c r="L3" s="626"/>
      <c r="M3" s="626"/>
      <c r="N3" s="626"/>
      <c r="O3" s="626"/>
      <c r="P3" s="626"/>
      <c r="Q3" s="636" t="s">
        <v>104</v>
      </c>
      <c r="R3" s="637"/>
      <c r="S3" s="637"/>
      <c r="T3" s="637"/>
      <c r="U3" s="637"/>
      <c r="V3" s="637"/>
      <c r="W3" s="637"/>
      <c r="X3" s="637"/>
      <c r="Y3" s="637"/>
      <c r="Z3" s="638"/>
      <c r="AA3" s="627" t="s">
        <v>14</v>
      </c>
      <c r="AB3" s="628"/>
      <c r="AC3" s="628"/>
      <c r="AD3" s="628"/>
      <c r="AE3" s="628"/>
      <c r="AF3" s="628"/>
      <c r="AG3" s="628"/>
      <c r="AH3" s="628"/>
      <c r="AI3" s="629"/>
      <c r="AJ3" s="627" t="s">
        <v>104</v>
      </c>
      <c r="AK3" s="628"/>
      <c r="AL3" s="628"/>
      <c r="AM3" s="628"/>
      <c r="AN3" s="628"/>
      <c r="AO3" s="628"/>
      <c r="AP3" s="628"/>
      <c r="AQ3" s="628"/>
      <c r="AR3" s="629"/>
      <c r="AS3" s="634" t="s">
        <v>112</v>
      </c>
      <c r="AT3" s="609" t="s">
        <v>108</v>
      </c>
      <c r="AU3" s="610"/>
      <c r="AV3" s="611"/>
      <c r="AW3" s="630" t="s">
        <v>16</v>
      </c>
      <c r="AX3" s="631"/>
      <c r="AY3" s="631"/>
      <c r="AZ3" s="631"/>
      <c r="BA3" s="631"/>
      <c r="BB3" s="631"/>
      <c r="BC3" s="631"/>
      <c r="BD3" s="631"/>
      <c r="BE3" s="632"/>
      <c r="BF3" s="606" t="s">
        <v>109</v>
      </c>
      <c r="BG3" s="607"/>
      <c r="BH3" s="607"/>
      <c r="BI3" s="607"/>
      <c r="BJ3" s="607"/>
      <c r="BK3" s="607"/>
      <c r="BL3" s="607"/>
      <c r="BM3" s="607"/>
      <c r="BN3" s="608"/>
      <c r="BO3" s="599" t="s">
        <v>17</v>
      </c>
      <c r="BP3" s="599"/>
      <c r="BQ3" s="633" t="s">
        <v>20</v>
      </c>
      <c r="BR3" s="633"/>
      <c r="BS3" s="613" t="s">
        <v>2146</v>
      </c>
      <c r="BT3" s="614"/>
      <c r="BU3" s="599" t="s">
        <v>154</v>
      </c>
      <c r="BV3" s="599"/>
      <c r="BW3" s="603" t="s">
        <v>23</v>
      </c>
      <c r="BX3" s="604"/>
      <c r="BY3" s="604"/>
      <c r="BZ3" s="604"/>
      <c r="CA3" s="604"/>
      <c r="CB3" s="604"/>
      <c r="CC3" s="604"/>
      <c r="CD3" s="605"/>
      <c r="CE3" s="612" t="s">
        <v>27</v>
      </c>
      <c r="CF3" s="599" t="s">
        <v>9</v>
      </c>
      <c r="CG3" s="599"/>
      <c r="CH3" s="599"/>
      <c r="CI3" s="599"/>
      <c r="CJ3" s="599"/>
      <c r="CK3" s="599"/>
      <c r="CL3" s="599"/>
      <c r="CM3" s="599"/>
      <c r="CN3" s="599"/>
      <c r="CO3" s="599"/>
      <c r="CP3" s="622" t="s">
        <v>104</v>
      </c>
      <c r="CQ3" s="623"/>
      <c r="CR3" s="623"/>
      <c r="CS3" s="623"/>
      <c r="CT3" s="623"/>
      <c r="CU3" s="623"/>
      <c r="CV3" s="623"/>
      <c r="CW3" s="623"/>
      <c r="CX3" s="623"/>
      <c r="CY3" s="624"/>
      <c r="CZ3" s="603" t="s">
        <v>14</v>
      </c>
      <c r="DA3" s="604"/>
      <c r="DB3" s="604"/>
      <c r="DC3" s="604"/>
      <c r="DD3" s="604"/>
      <c r="DE3" s="604"/>
      <c r="DF3" s="604"/>
      <c r="DG3" s="604"/>
      <c r="DH3" s="605"/>
      <c r="DI3" s="606" t="s">
        <v>104</v>
      </c>
      <c r="DJ3" s="607"/>
      <c r="DK3" s="607"/>
      <c r="DL3" s="607"/>
      <c r="DM3" s="607"/>
      <c r="DN3" s="607"/>
      <c r="DO3" s="607"/>
      <c r="DP3" s="607"/>
      <c r="DQ3" s="608"/>
      <c r="DR3" s="598" t="s">
        <v>112</v>
      </c>
      <c r="DS3" s="609" t="s">
        <v>108</v>
      </c>
      <c r="DT3" s="610"/>
      <c r="DU3" s="611"/>
      <c r="DV3" s="603" t="s">
        <v>16</v>
      </c>
      <c r="DW3" s="604"/>
      <c r="DX3" s="604"/>
      <c r="DY3" s="604"/>
      <c r="DZ3" s="604"/>
      <c r="EA3" s="604"/>
      <c r="EB3" s="604"/>
      <c r="EC3" s="604"/>
      <c r="ED3" s="605"/>
      <c r="EE3" s="606" t="s">
        <v>109</v>
      </c>
      <c r="EF3" s="607"/>
      <c r="EG3" s="607"/>
      <c r="EH3" s="607"/>
      <c r="EI3" s="607"/>
      <c r="EJ3" s="607"/>
      <c r="EK3" s="607"/>
      <c r="EL3" s="607"/>
      <c r="EM3" s="608"/>
      <c r="EN3" s="599" t="s">
        <v>17</v>
      </c>
      <c r="EO3" s="599"/>
      <c r="EP3" s="599" t="s">
        <v>20</v>
      </c>
      <c r="EQ3" s="599"/>
      <c r="ER3" s="613" t="s">
        <v>153</v>
      </c>
      <c r="ES3" s="614"/>
      <c r="ET3" s="599" t="s">
        <v>154</v>
      </c>
      <c r="EU3" s="599"/>
      <c r="EV3" s="603" t="s">
        <v>23</v>
      </c>
      <c r="EW3" s="604"/>
      <c r="EX3" s="604"/>
      <c r="EY3" s="604"/>
      <c r="EZ3" s="604"/>
      <c r="FA3" s="604"/>
      <c r="FB3" s="604"/>
      <c r="FC3" s="605"/>
      <c r="FD3" s="612" t="s">
        <v>27</v>
      </c>
      <c r="FE3" s="599" t="s">
        <v>9</v>
      </c>
      <c r="FF3" s="599"/>
      <c r="FG3" s="599"/>
      <c r="FH3" s="599"/>
      <c r="FI3" s="599"/>
      <c r="FJ3" s="599"/>
      <c r="FK3" s="599"/>
      <c r="FL3" s="599"/>
      <c r="FM3" s="599"/>
      <c r="FN3" s="599"/>
      <c r="FO3" s="622" t="s">
        <v>104</v>
      </c>
      <c r="FP3" s="623"/>
      <c r="FQ3" s="623"/>
      <c r="FR3" s="623"/>
      <c r="FS3" s="623"/>
      <c r="FT3" s="623"/>
      <c r="FU3" s="623"/>
      <c r="FV3" s="623"/>
      <c r="FW3" s="623"/>
      <c r="FX3" s="624"/>
      <c r="FY3" s="603" t="s">
        <v>14</v>
      </c>
      <c r="FZ3" s="604"/>
      <c r="GA3" s="604"/>
      <c r="GB3" s="604"/>
      <c r="GC3" s="604"/>
      <c r="GD3" s="604"/>
      <c r="GE3" s="604"/>
      <c r="GF3" s="604"/>
      <c r="GG3" s="605"/>
      <c r="GH3" s="606" t="s">
        <v>104</v>
      </c>
      <c r="GI3" s="607"/>
      <c r="GJ3" s="607"/>
      <c r="GK3" s="607"/>
      <c r="GL3" s="607"/>
      <c r="GM3" s="607"/>
      <c r="GN3" s="607"/>
      <c r="GO3" s="607"/>
      <c r="GP3" s="608"/>
      <c r="GQ3" s="598" t="s">
        <v>112</v>
      </c>
      <c r="GR3" s="609" t="s">
        <v>108</v>
      </c>
      <c r="GS3" s="610"/>
      <c r="GT3" s="611"/>
      <c r="GU3" s="603" t="s">
        <v>16</v>
      </c>
      <c r="GV3" s="604"/>
      <c r="GW3" s="604"/>
      <c r="GX3" s="604"/>
      <c r="GY3" s="604"/>
      <c r="GZ3" s="604"/>
      <c r="HA3" s="604"/>
      <c r="HB3" s="604"/>
      <c r="HC3" s="605"/>
      <c r="HD3" s="606" t="s">
        <v>109</v>
      </c>
      <c r="HE3" s="607"/>
      <c r="HF3" s="607"/>
      <c r="HG3" s="607"/>
      <c r="HH3" s="607"/>
      <c r="HI3" s="607"/>
      <c r="HJ3" s="607"/>
      <c r="HK3" s="607"/>
      <c r="HL3" s="608"/>
      <c r="HM3" s="599" t="s">
        <v>17</v>
      </c>
      <c r="HN3" s="599"/>
      <c r="HO3" s="599" t="s">
        <v>20</v>
      </c>
      <c r="HP3" s="599"/>
      <c r="HQ3" s="613" t="s">
        <v>153</v>
      </c>
      <c r="HR3" s="614"/>
      <c r="HS3" s="599" t="s">
        <v>154</v>
      </c>
      <c r="HT3" s="599"/>
      <c r="HU3" s="603" t="s">
        <v>23</v>
      </c>
      <c r="HV3" s="604"/>
      <c r="HW3" s="604"/>
      <c r="HX3" s="604"/>
      <c r="HY3" s="604"/>
      <c r="HZ3" s="604"/>
      <c r="IA3" s="604"/>
      <c r="IB3" s="605"/>
      <c r="IC3" s="612" t="s">
        <v>27</v>
      </c>
      <c r="ID3" s="599" t="s">
        <v>9</v>
      </c>
      <c r="IE3" s="599"/>
      <c r="IF3" s="599"/>
      <c r="IG3" s="599"/>
      <c r="IH3" s="599"/>
      <c r="II3" s="599"/>
      <c r="IJ3" s="599"/>
      <c r="IK3" s="599"/>
      <c r="IL3" s="599"/>
      <c r="IM3" s="599"/>
      <c r="IN3" s="622" t="s">
        <v>104</v>
      </c>
      <c r="IO3" s="623"/>
      <c r="IP3" s="623"/>
      <c r="IQ3" s="623"/>
      <c r="IR3" s="623"/>
      <c r="IS3" s="623"/>
      <c r="IT3" s="623"/>
      <c r="IU3" s="623"/>
      <c r="IV3" s="623"/>
      <c r="IW3" s="624"/>
      <c r="IX3" s="603" t="s">
        <v>14</v>
      </c>
      <c r="IY3" s="604"/>
      <c r="IZ3" s="604"/>
      <c r="JA3" s="604"/>
      <c r="JB3" s="604"/>
      <c r="JC3" s="604"/>
      <c r="JD3" s="604"/>
      <c r="JE3" s="604"/>
      <c r="JF3" s="605"/>
      <c r="JG3" s="606" t="s">
        <v>104</v>
      </c>
      <c r="JH3" s="607"/>
      <c r="JI3" s="607"/>
      <c r="JJ3" s="607"/>
      <c r="JK3" s="607"/>
      <c r="JL3" s="607"/>
      <c r="JM3" s="607"/>
      <c r="JN3" s="607"/>
      <c r="JO3" s="608"/>
      <c r="JP3" s="598" t="s">
        <v>112</v>
      </c>
      <c r="JQ3" s="609" t="s">
        <v>108</v>
      </c>
      <c r="JR3" s="610"/>
      <c r="JS3" s="611"/>
      <c r="JT3" s="603" t="s">
        <v>16</v>
      </c>
      <c r="JU3" s="604"/>
      <c r="JV3" s="604"/>
      <c r="JW3" s="604"/>
      <c r="JX3" s="604"/>
      <c r="JY3" s="604"/>
      <c r="JZ3" s="604"/>
      <c r="KA3" s="604"/>
      <c r="KB3" s="605"/>
      <c r="KC3" s="606" t="s">
        <v>109</v>
      </c>
      <c r="KD3" s="607"/>
      <c r="KE3" s="607"/>
      <c r="KF3" s="607"/>
      <c r="KG3" s="607"/>
      <c r="KH3" s="607"/>
      <c r="KI3" s="607"/>
      <c r="KJ3" s="607"/>
      <c r="KK3" s="608"/>
      <c r="KL3" s="599" t="s">
        <v>17</v>
      </c>
      <c r="KM3" s="599"/>
      <c r="KN3" s="599" t="s">
        <v>20</v>
      </c>
      <c r="KO3" s="599"/>
      <c r="KP3" s="613" t="s">
        <v>153</v>
      </c>
      <c r="KQ3" s="614"/>
      <c r="KR3" s="599" t="s">
        <v>154</v>
      </c>
      <c r="KS3" s="599"/>
      <c r="KT3" s="603" t="s">
        <v>23</v>
      </c>
      <c r="KU3" s="604"/>
      <c r="KV3" s="604"/>
      <c r="KW3" s="604"/>
      <c r="KX3" s="604"/>
      <c r="KY3" s="604"/>
      <c r="KZ3" s="604"/>
      <c r="LA3" s="605"/>
      <c r="LB3" s="612" t="s">
        <v>27</v>
      </c>
      <c r="LC3" s="625" t="s">
        <v>9</v>
      </c>
      <c r="LD3" s="599"/>
      <c r="LE3" s="599"/>
      <c r="LF3" s="599"/>
      <c r="LG3" s="599"/>
      <c r="LH3" s="599"/>
      <c r="LI3" s="599"/>
      <c r="LJ3" s="599"/>
      <c r="LK3" s="599"/>
      <c r="LL3" s="599"/>
      <c r="LM3" s="622" t="s">
        <v>104</v>
      </c>
      <c r="LN3" s="623"/>
      <c r="LO3" s="623"/>
      <c r="LP3" s="623"/>
      <c r="LQ3" s="623"/>
      <c r="LR3" s="623"/>
      <c r="LS3" s="623"/>
      <c r="LT3" s="623"/>
      <c r="LU3" s="623"/>
      <c r="LV3" s="624"/>
      <c r="LW3" s="603" t="s">
        <v>14</v>
      </c>
      <c r="LX3" s="604"/>
      <c r="LY3" s="604"/>
      <c r="LZ3" s="604"/>
      <c r="MA3" s="604"/>
      <c r="MB3" s="604"/>
      <c r="MC3" s="604"/>
      <c r="MD3" s="604"/>
      <c r="ME3" s="605"/>
      <c r="MF3" s="606" t="s">
        <v>104</v>
      </c>
      <c r="MG3" s="607"/>
      <c r="MH3" s="607"/>
      <c r="MI3" s="607"/>
      <c r="MJ3" s="607"/>
      <c r="MK3" s="607"/>
      <c r="ML3" s="607"/>
      <c r="MM3" s="607"/>
      <c r="MN3" s="608"/>
      <c r="MO3" s="598" t="s">
        <v>112</v>
      </c>
      <c r="MP3" s="609" t="s">
        <v>108</v>
      </c>
      <c r="MQ3" s="610"/>
      <c r="MR3" s="611"/>
      <c r="MS3" s="603" t="s">
        <v>16</v>
      </c>
      <c r="MT3" s="604"/>
      <c r="MU3" s="604"/>
      <c r="MV3" s="604"/>
      <c r="MW3" s="604"/>
      <c r="MX3" s="604"/>
      <c r="MY3" s="604"/>
      <c r="MZ3" s="604"/>
      <c r="NA3" s="605"/>
      <c r="NB3" s="606" t="s">
        <v>109</v>
      </c>
      <c r="NC3" s="607"/>
      <c r="ND3" s="607"/>
      <c r="NE3" s="607"/>
      <c r="NF3" s="607"/>
      <c r="NG3" s="607"/>
      <c r="NH3" s="607"/>
      <c r="NI3" s="607"/>
      <c r="NJ3" s="608"/>
      <c r="NK3" s="599" t="s">
        <v>17</v>
      </c>
      <c r="NL3" s="599"/>
      <c r="NM3" s="599" t="s">
        <v>20</v>
      </c>
      <c r="NN3" s="599"/>
      <c r="NO3" s="613" t="s">
        <v>153</v>
      </c>
      <c r="NP3" s="614"/>
      <c r="NQ3" s="599" t="s">
        <v>154</v>
      </c>
      <c r="NR3" s="599"/>
      <c r="NS3" s="603" t="s">
        <v>23</v>
      </c>
      <c r="NT3" s="604"/>
      <c r="NU3" s="604"/>
      <c r="NV3" s="604"/>
      <c r="NW3" s="604"/>
      <c r="NX3" s="604"/>
      <c r="NY3" s="604"/>
      <c r="NZ3" s="605"/>
      <c r="OA3" s="599" t="s">
        <v>27</v>
      </c>
    </row>
    <row r="4" spans="1:391" s="119" customFormat="1" ht="42">
      <c r="A4" s="597"/>
      <c r="B4" s="598"/>
      <c r="C4" s="618"/>
      <c r="D4" s="618"/>
      <c r="E4" s="618"/>
      <c r="F4" s="621"/>
      <c r="G4" s="512">
        <v>1</v>
      </c>
      <c r="H4" s="513">
        <v>2</v>
      </c>
      <c r="I4" s="513">
        <v>3</v>
      </c>
      <c r="J4" s="513">
        <v>4</v>
      </c>
      <c r="K4" s="513">
        <v>5</v>
      </c>
      <c r="L4" s="513">
        <v>6</v>
      </c>
      <c r="M4" s="513">
        <v>7</v>
      </c>
      <c r="N4" s="513">
        <v>8</v>
      </c>
      <c r="O4" s="514">
        <v>9</v>
      </c>
      <c r="P4" s="515" t="s">
        <v>110</v>
      </c>
      <c r="Q4" s="512">
        <v>1</v>
      </c>
      <c r="R4" s="513">
        <v>2</v>
      </c>
      <c r="S4" s="513">
        <v>3</v>
      </c>
      <c r="T4" s="513">
        <v>4</v>
      </c>
      <c r="U4" s="513">
        <v>5</v>
      </c>
      <c r="V4" s="513">
        <v>6</v>
      </c>
      <c r="W4" s="513">
        <v>7</v>
      </c>
      <c r="X4" s="513">
        <v>8</v>
      </c>
      <c r="Y4" s="516">
        <v>9</v>
      </c>
      <c r="Z4" s="517" t="s">
        <v>105</v>
      </c>
      <c r="AA4" s="518">
        <v>1</v>
      </c>
      <c r="AB4" s="519">
        <v>2</v>
      </c>
      <c r="AC4" s="519">
        <v>3</v>
      </c>
      <c r="AD4" s="519">
        <v>4</v>
      </c>
      <c r="AE4" s="519">
        <v>5</v>
      </c>
      <c r="AF4" s="519">
        <v>6</v>
      </c>
      <c r="AG4" s="519">
        <v>7</v>
      </c>
      <c r="AH4" s="519">
        <v>8</v>
      </c>
      <c r="AI4" s="515" t="s">
        <v>111</v>
      </c>
      <c r="AJ4" s="518">
        <v>1</v>
      </c>
      <c r="AK4" s="519">
        <v>2</v>
      </c>
      <c r="AL4" s="519">
        <v>3</v>
      </c>
      <c r="AM4" s="519">
        <v>4</v>
      </c>
      <c r="AN4" s="519">
        <v>5</v>
      </c>
      <c r="AO4" s="519">
        <v>6</v>
      </c>
      <c r="AP4" s="519">
        <v>7</v>
      </c>
      <c r="AQ4" s="519">
        <v>8</v>
      </c>
      <c r="AR4" s="520" t="s">
        <v>105</v>
      </c>
      <c r="AS4" s="635"/>
      <c r="AT4" s="133" t="s">
        <v>106</v>
      </c>
      <c r="AU4" s="257" t="s">
        <v>107</v>
      </c>
      <c r="AV4" s="258" t="s">
        <v>78</v>
      </c>
      <c r="AW4" s="531">
        <v>1</v>
      </c>
      <c r="AX4" s="532">
        <v>2</v>
      </c>
      <c r="AY4" s="532">
        <v>3</v>
      </c>
      <c r="AZ4" s="532">
        <v>4</v>
      </c>
      <c r="BA4" s="532">
        <v>5</v>
      </c>
      <c r="BB4" s="532">
        <v>6</v>
      </c>
      <c r="BC4" s="532">
        <v>7</v>
      </c>
      <c r="BD4" s="532">
        <v>8</v>
      </c>
      <c r="BE4" s="533" t="s">
        <v>13</v>
      </c>
      <c r="BF4" s="139">
        <v>1</v>
      </c>
      <c r="BG4" s="140">
        <v>2</v>
      </c>
      <c r="BH4" s="140">
        <v>3</v>
      </c>
      <c r="BI4" s="140">
        <v>4</v>
      </c>
      <c r="BJ4" s="140">
        <v>5</v>
      </c>
      <c r="BK4" s="140">
        <v>6</v>
      </c>
      <c r="BL4" s="140">
        <v>7</v>
      </c>
      <c r="BM4" s="140">
        <v>8</v>
      </c>
      <c r="BN4" s="132" t="s">
        <v>105</v>
      </c>
      <c r="BO4" s="141" t="s">
        <v>18</v>
      </c>
      <c r="BP4" s="142" t="s">
        <v>19</v>
      </c>
      <c r="BQ4" s="537" t="s">
        <v>62</v>
      </c>
      <c r="BR4" s="538" t="s">
        <v>26</v>
      </c>
      <c r="BS4" s="143" t="s">
        <v>157</v>
      </c>
      <c r="BT4" s="138" t="s">
        <v>158</v>
      </c>
      <c r="BU4" s="143" t="s">
        <v>21</v>
      </c>
      <c r="BV4" s="138" t="s">
        <v>22</v>
      </c>
      <c r="BW4" s="128">
        <v>1</v>
      </c>
      <c r="BX4" s="129">
        <v>2</v>
      </c>
      <c r="BY4" s="129">
        <v>3</v>
      </c>
      <c r="BZ4" s="129">
        <v>4</v>
      </c>
      <c r="CA4" s="129">
        <v>5</v>
      </c>
      <c r="CB4" s="129">
        <v>6</v>
      </c>
      <c r="CC4" s="129">
        <v>7</v>
      </c>
      <c r="CD4" s="144">
        <v>8</v>
      </c>
      <c r="CE4" s="612"/>
      <c r="CF4" s="120">
        <v>1</v>
      </c>
      <c r="CG4" s="121">
        <v>2</v>
      </c>
      <c r="CH4" s="121">
        <v>3</v>
      </c>
      <c r="CI4" s="121">
        <v>4</v>
      </c>
      <c r="CJ4" s="121">
        <v>5</v>
      </c>
      <c r="CK4" s="121">
        <v>6</v>
      </c>
      <c r="CL4" s="121">
        <v>7</v>
      </c>
      <c r="CM4" s="121">
        <v>8</v>
      </c>
      <c r="CN4" s="122">
        <v>9</v>
      </c>
      <c r="CO4" s="123" t="s">
        <v>110</v>
      </c>
      <c r="CP4" s="124">
        <v>1</v>
      </c>
      <c r="CQ4" s="125">
        <v>2</v>
      </c>
      <c r="CR4" s="125">
        <v>3</v>
      </c>
      <c r="CS4" s="125">
        <v>4</v>
      </c>
      <c r="CT4" s="125">
        <v>5</v>
      </c>
      <c r="CU4" s="125">
        <v>6</v>
      </c>
      <c r="CV4" s="125">
        <v>7</v>
      </c>
      <c r="CW4" s="125">
        <v>8</v>
      </c>
      <c r="CX4" s="126">
        <v>9</v>
      </c>
      <c r="CY4" s="127" t="s">
        <v>105</v>
      </c>
      <c r="CZ4" s="128">
        <v>1</v>
      </c>
      <c r="DA4" s="129">
        <v>2</v>
      </c>
      <c r="DB4" s="129">
        <v>3</v>
      </c>
      <c r="DC4" s="129">
        <v>4</v>
      </c>
      <c r="DD4" s="129">
        <v>5</v>
      </c>
      <c r="DE4" s="129">
        <v>6</v>
      </c>
      <c r="DF4" s="129">
        <v>7</v>
      </c>
      <c r="DG4" s="129">
        <v>8</v>
      </c>
      <c r="DH4" s="123" t="s">
        <v>111</v>
      </c>
      <c r="DI4" s="130">
        <v>1</v>
      </c>
      <c r="DJ4" s="131">
        <v>2</v>
      </c>
      <c r="DK4" s="131">
        <v>3</v>
      </c>
      <c r="DL4" s="131">
        <v>4</v>
      </c>
      <c r="DM4" s="131">
        <v>5</v>
      </c>
      <c r="DN4" s="131">
        <v>6</v>
      </c>
      <c r="DO4" s="131">
        <v>7</v>
      </c>
      <c r="DP4" s="131">
        <v>8</v>
      </c>
      <c r="DQ4" s="132" t="s">
        <v>105</v>
      </c>
      <c r="DR4" s="598"/>
      <c r="DS4" s="133" t="s">
        <v>106</v>
      </c>
      <c r="DT4" s="134" t="s">
        <v>107</v>
      </c>
      <c r="DU4" s="135" t="s">
        <v>78</v>
      </c>
      <c r="DV4" s="136">
        <v>1</v>
      </c>
      <c r="DW4" s="137">
        <v>2</v>
      </c>
      <c r="DX4" s="137">
        <v>3</v>
      </c>
      <c r="DY4" s="137">
        <v>4</v>
      </c>
      <c r="DZ4" s="137">
        <v>5</v>
      </c>
      <c r="EA4" s="137">
        <v>6</v>
      </c>
      <c r="EB4" s="137">
        <v>7</v>
      </c>
      <c r="EC4" s="137">
        <v>8</v>
      </c>
      <c r="ED4" s="138" t="s">
        <v>13</v>
      </c>
      <c r="EE4" s="139">
        <v>1</v>
      </c>
      <c r="EF4" s="140">
        <v>2</v>
      </c>
      <c r="EG4" s="140">
        <v>3</v>
      </c>
      <c r="EH4" s="140">
        <v>4</v>
      </c>
      <c r="EI4" s="140">
        <v>5</v>
      </c>
      <c r="EJ4" s="140">
        <v>6</v>
      </c>
      <c r="EK4" s="140">
        <v>7</v>
      </c>
      <c r="EL4" s="140">
        <v>8</v>
      </c>
      <c r="EM4" s="132" t="s">
        <v>105</v>
      </c>
      <c r="EN4" s="141" t="s">
        <v>18</v>
      </c>
      <c r="EO4" s="142" t="s">
        <v>19</v>
      </c>
      <c r="EP4" s="143" t="s">
        <v>62</v>
      </c>
      <c r="EQ4" s="138" t="s">
        <v>26</v>
      </c>
      <c r="ER4" s="143" t="s">
        <v>80</v>
      </c>
      <c r="ES4" s="138" t="s">
        <v>79</v>
      </c>
      <c r="ET4" s="143" t="s">
        <v>21</v>
      </c>
      <c r="EU4" s="138" t="s">
        <v>22</v>
      </c>
      <c r="EV4" s="128">
        <v>1</v>
      </c>
      <c r="EW4" s="129">
        <v>2</v>
      </c>
      <c r="EX4" s="129">
        <v>3</v>
      </c>
      <c r="EY4" s="129">
        <v>4</v>
      </c>
      <c r="EZ4" s="129">
        <v>5</v>
      </c>
      <c r="FA4" s="129">
        <v>6</v>
      </c>
      <c r="FB4" s="129">
        <v>7</v>
      </c>
      <c r="FC4" s="144">
        <v>8</v>
      </c>
      <c r="FD4" s="612"/>
      <c r="FE4" s="120">
        <v>1</v>
      </c>
      <c r="FF4" s="121">
        <v>2</v>
      </c>
      <c r="FG4" s="121">
        <v>3</v>
      </c>
      <c r="FH4" s="121">
        <v>4</v>
      </c>
      <c r="FI4" s="121">
        <v>5</v>
      </c>
      <c r="FJ4" s="121">
        <v>6</v>
      </c>
      <c r="FK4" s="121">
        <v>7</v>
      </c>
      <c r="FL4" s="121">
        <v>8</v>
      </c>
      <c r="FM4" s="122">
        <v>9</v>
      </c>
      <c r="FN4" s="123" t="s">
        <v>110</v>
      </c>
      <c r="FO4" s="124">
        <v>1</v>
      </c>
      <c r="FP4" s="125">
        <v>2</v>
      </c>
      <c r="FQ4" s="125">
        <v>3</v>
      </c>
      <c r="FR4" s="125">
        <v>4</v>
      </c>
      <c r="FS4" s="125">
        <v>5</v>
      </c>
      <c r="FT4" s="125">
        <v>6</v>
      </c>
      <c r="FU4" s="125">
        <v>7</v>
      </c>
      <c r="FV4" s="125">
        <v>8</v>
      </c>
      <c r="FW4" s="126">
        <v>9</v>
      </c>
      <c r="FX4" s="127" t="s">
        <v>105</v>
      </c>
      <c r="FY4" s="128">
        <v>1</v>
      </c>
      <c r="FZ4" s="129">
        <v>2</v>
      </c>
      <c r="GA4" s="129">
        <v>3</v>
      </c>
      <c r="GB4" s="129">
        <v>4</v>
      </c>
      <c r="GC4" s="129">
        <v>5</v>
      </c>
      <c r="GD4" s="129">
        <v>6</v>
      </c>
      <c r="GE4" s="129">
        <v>7</v>
      </c>
      <c r="GF4" s="129">
        <v>8</v>
      </c>
      <c r="GG4" s="123" t="s">
        <v>111</v>
      </c>
      <c r="GH4" s="130">
        <v>1</v>
      </c>
      <c r="GI4" s="131">
        <v>2</v>
      </c>
      <c r="GJ4" s="131">
        <v>3</v>
      </c>
      <c r="GK4" s="131">
        <v>4</v>
      </c>
      <c r="GL4" s="131">
        <v>5</v>
      </c>
      <c r="GM4" s="131">
        <v>6</v>
      </c>
      <c r="GN4" s="131">
        <v>7</v>
      </c>
      <c r="GO4" s="131">
        <v>8</v>
      </c>
      <c r="GP4" s="132" t="s">
        <v>105</v>
      </c>
      <c r="GQ4" s="598"/>
      <c r="GR4" s="133" t="s">
        <v>106</v>
      </c>
      <c r="GS4" s="134" t="s">
        <v>107</v>
      </c>
      <c r="GT4" s="135" t="s">
        <v>78</v>
      </c>
      <c r="GU4" s="136">
        <v>1</v>
      </c>
      <c r="GV4" s="137">
        <v>2</v>
      </c>
      <c r="GW4" s="137">
        <v>3</v>
      </c>
      <c r="GX4" s="137">
        <v>4</v>
      </c>
      <c r="GY4" s="137">
        <v>5</v>
      </c>
      <c r="GZ4" s="137">
        <v>6</v>
      </c>
      <c r="HA4" s="137">
        <v>7</v>
      </c>
      <c r="HB4" s="137">
        <v>8</v>
      </c>
      <c r="HC4" s="138" t="s">
        <v>13</v>
      </c>
      <c r="HD4" s="139">
        <v>1</v>
      </c>
      <c r="HE4" s="140">
        <v>2</v>
      </c>
      <c r="HF4" s="140">
        <v>3</v>
      </c>
      <c r="HG4" s="140">
        <v>4</v>
      </c>
      <c r="HH4" s="140">
        <v>5</v>
      </c>
      <c r="HI4" s="140">
        <v>6</v>
      </c>
      <c r="HJ4" s="140">
        <v>7</v>
      </c>
      <c r="HK4" s="140">
        <v>8</v>
      </c>
      <c r="HL4" s="132" t="s">
        <v>105</v>
      </c>
      <c r="HM4" s="141" t="s">
        <v>18</v>
      </c>
      <c r="HN4" s="142" t="s">
        <v>19</v>
      </c>
      <c r="HO4" s="143" t="s">
        <v>62</v>
      </c>
      <c r="HP4" s="138" t="s">
        <v>26</v>
      </c>
      <c r="HQ4" s="143" t="s">
        <v>80</v>
      </c>
      <c r="HR4" s="138" t="s">
        <v>79</v>
      </c>
      <c r="HS4" s="143" t="s">
        <v>21</v>
      </c>
      <c r="HT4" s="138" t="s">
        <v>22</v>
      </c>
      <c r="HU4" s="128">
        <v>1</v>
      </c>
      <c r="HV4" s="129">
        <v>2</v>
      </c>
      <c r="HW4" s="129">
        <v>3</v>
      </c>
      <c r="HX4" s="129">
        <v>4</v>
      </c>
      <c r="HY4" s="129">
        <v>5</v>
      </c>
      <c r="HZ4" s="129">
        <v>6</v>
      </c>
      <c r="IA4" s="129">
        <v>7</v>
      </c>
      <c r="IB4" s="144">
        <v>8</v>
      </c>
      <c r="IC4" s="612"/>
      <c r="ID4" s="120">
        <v>1</v>
      </c>
      <c r="IE4" s="121">
        <v>2</v>
      </c>
      <c r="IF4" s="121">
        <v>3</v>
      </c>
      <c r="IG4" s="121">
        <v>4</v>
      </c>
      <c r="IH4" s="121">
        <v>5</v>
      </c>
      <c r="II4" s="121">
        <v>6</v>
      </c>
      <c r="IJ4" s="121">
        <v>7</v>
      </c>
      <c r="IK4" s="121">
        <v>8</v>
      </c>
      <c r="IL4" s="122">
        <v>9</v>
      </c>
      <c r="IM4" s="123" t="s">
        <v>110</v>
      </c>
      <c r="IN4" s="124">
        <v>1</v>
      </c>
      <c r="IO4" s="125">
        <v>2</v>
      </c>
      <c r="IP4" s="125">
        <v>3</v>
      </c>
      <c r="IQ4" s="125">
        <v>4</v>
      </c>
      <c r="IR4" s="125">
        <v>5</v>
      </c>
      <c r="IS4" s="125">
        <v>6</v>
      </c>
      <c r="IT4" s="125">
        <v>7</v>
      </c>
      <c r="IU4" s="125">
        <v>8</v>
      </c>
      <c r="IV4" s="126">
        <v>9</v>
      </c>
      <c r="IW4" s="127" t="s">
        <v>105</v>
      </c>
      <c r="IX4" s="128">
        <v>1</v>
      </c>
      <c r="IY4" s="129">
        <v>2</v>
      </c>
      <c r="IZ4" s="129">
        <v>3</v>
      </c>
      <c r="JA4" s="129">
        <v>4</v>
      </c>
      <c r="JB4" s="129">
        <v>5</v>
      </c>
      <c r="JC4" s="129">
        <v>6</v>
      </c>
      <c r="JD4" s="129">
        <v>7</v>
      </c>
      <c r="JE4" s="129">
        <v>8</v>
      </c>
      <c r="JF4" s="123" t="s">
        <v>111</v>
      </c>
      <c r="JG4" s="130">
        <v>1</v>
      </c>
      <c r="JH4" s="131">
        <v>2</v>
      </c>
      <c r="JI4" s="131">
        <v>3</v>
      </c>
      <c r="JJ4" s="131">
        <v>4</v>
      </c>
      <c r="JK4" s="131">
        <v>5</v>
      </c>
      <c r="JL4" s="131">
        <v>6</v>
      </c>
      <c r="JM4" s="131">
        <v>7</v>
      </c>
      <c r="JN4" s="131">
        <v>8</v>
      </c>
      <c r="JO4" s="132" t="s">
        <v>105</v>
      </c>
      <c r="JP4" s="598"/>
      <c r="JQ4" s="133" t="s">
        <v>106</v>
      </c>
      <c r="JR4" s="134" t="s">
        <v>107</v>
      </c>
      <c r="JS4" s="135" t="s">
        <v>78</v>
      </c>
      <c r="JT4" s="136">
        <v>1</v>
      </c>
      <c r="JU4" s="137">
        <v>2</v>
      </c>
      <c r="JV4" s="137">
        <v>3</v>
      </c>
      <c r="JW4" s="137">
        <v>4</v>
      </c>
      <c r="JX4" s="137">
        <v>5</v>
      </c>
      <c r="JY4" s="137">
        <v>6</v>
      </c>
      <c r="JZ4" s="137">
        <v>7</v>
      </c>
      <c r="KA4" s="137">
        <v>8</v>
      </c>
      <c r="KB4" s="138" t="s">
        <v>13</v>
      </c>
      <c r="KC4" s="139">
        <v>1</v>
      </c>
      <c r="KD4" s="140">
        <v>2</v>
      </c>
      <c r="KE4" s="140">
        <v>3</v>
      </c>
      <c r="KF4" s="140">
        <v>4</v>
      </c>
      <c r="KG4" s="140">
        <v>5</v>
      </c>
      <c r="KH4" s="140">
        <v>6</v>
      </c>
      <c r="KI4" s="140">
        <v>7</v>
      </c>
      <c r="KJ4" s="140">
        <v>8</v>
      </c>
      <c r="KK4" s="132" t="s">
        <v>105</v>
      </c>
      <c r="KL4" s="141" t="s">
        <v>18</v>
      </c>
      <c r="KM4" s="142" t="s">
        <v>19</v>
      </c>
      <c r="KN4" s="143" t="s">
        <v>62</v>
      </c>
      <c r="KO4" s="138" t="s">
        <v>26</v>
      </c>
      <c r="KP4" s="143" t="s">
        <v>80</v>
      </c>
      <c r="KQ4" s="138" t="s">
        <v>79</v>
      </c>
      <c r="KR4" s="143" t="s">
        <v>21</v>
      </c>
      <c r="KS4" s="138" t="s">
        <v>22</v>
      </c>
      <c r="KT4" s="128">
        <v>1</v>
      </c>
      <c r="KU4" s="129">
        <v>2</v>
      </c>
      <c r="KV4" s="129">
        <v>3</v>
      </c>
      <c r="KW4" s="129">
        <v>4</v>
      </c>
      <c r="KX4" s="129">
        <v>5</v>
      </c>
      <c r="KY4" s="129">
        <v>6</v>
      </c>
      <c r="KZ4" s="129">
        <v>7</v>
      </c>
      <c r="LA4" s="144">
        <v>8</v>
      </c>
      <c r="LB4" s="612"/>
      <c r="LC4" s="145">
        <v>1</v>
      </c>
      <c r="LD4" s="121">
        <v>2</v>
      </c>
      <c r="LE4" s="121">
        <v>3</v>
      </c>
      <c r="LF4" s="121">
        <v>4</v>
      </c>
      <c r="LG4" s="121">
        <v>5</v>
      </c>
      <c r="LH4" s="121">
        <v>6</v>
      </c>
      <c r="LI4" s="121">
        <v>7</v>
      </c>
      <c r="LJ4" s="121">
        <v>8</v>
      </c>
      <c r="LK4" s="122">
        <v>9</v>
      </c>
      <c r="LL4" s="123" t="s">
        <v>110</v>
      </c>
      <c r="LM4" s="124">
        <v>1</v>
      </c>
      <c r="LN4" s="125">
        <v>2</v>
      </c>
      <c r="LO4" s="125">
        <v>3</v>
      </c>
      <c r="LP4" s="125">
        <v>4</v>
      </c>
      <c r="LQ4" s="125">
        <v>5</v>
      </c>
      <c r="LR4" s="125">
        <v>6</v>
      </c>
      <c r="LS4" s="125">
        <v>7</v>
      </c>
      <c r="LT4" s="125">
        <v>8</v>
      </c>
      <c r="LU4" s="126">
        <v>9</v>
      </c>
      <c r="LV4" s="127" t="s">
        <v>105</v>
      </c>
      <c r="LW4" s="128">
        <v>1</v>
      </c>
      <c r="LX4" s="129">
        <v>2</v>
      </c>
      <c r="LY4" s="129">
        <v>3</v>
      </c>
      <c r="LZ4" s="129">
        <v>4</v>
      </c>
      <c r="MA4" s="129">
        <v>5</v>
      </c>
      <c r="MB4" s="129">
        <v>6</v>
      </c>
      <c r="MC4" s="129">
        <v>7</v>
      </c>
      <c r="MD4" s="129">
        <v>8</v>
      </c>
      <c r="ME4" s="123" t="s">
        <v>111</v>
      </c>
      <c r="MF4" s="130">
        <v>1</v>
      </c>
      <c r="MG4" s="131">
        <v>2</v>
      </c>
      <c r="MH4" s="131">
        <v>3</v>
      </c>
      <c r="MI4" s="131">
        <v>4</v>
      </c>
      <c r="MJ4" s="131">
        <v>5</v>
      </c>
      <c r="MK4" s="131">
        <v>6</v>
      </c>
      <c r="ML4" s="131">
        <v>7</v>
      </c>
      <c r="MM4" s="131">
        <v>8</v>
      </c>
      <c r="MN4" s="132" t="s">
        <v>105</v>
      </c>
      <c r="MO4" s="598"/>
      <c r="MP4" s="133" t="s">
        <v>106</v>
      </c>
      <c r="MQ4" s="134" t="s">
        <v>107</v>
      </c>
      <c r="MR4" s="135" t="s">
        <v>78</v>
      </c>
      <c r="MS4" s="136">
        <v>1</v>
      </c>
      <c r="MT4" s="137">
        <v>2</v>
      </c>
      <c r="MU4" s="137">
        <v>3</v>
      </c>
      <c r="MV4" s="137">
        <v>4</v>
      </c>
      <c r="MW4" s="137">
        <v>5</v>
      </c>
      <c r="MX4" s="137">
        <v>6</v>
      </c>
      <c r="MY4" s="137">
        <v>7</v>
      </c>
      <c r="MZ4" s="137">
        <v>8</v>
      </c>
      <c r="NA4" s="138" t="s">
        <v>13</v>
      </c>
      <c r="NB4" s="139">
        <v>1</v>
      </c>
      <c r="NC4" s="140">
        <v>2</v>
      </c>
      <c r="ND4" s="140">
        <v>3</v>
      </c>
      <c r="NE4" s="140">
        <v>4</v>
      </c>
      <c r="NF4" s="140">
        <v>5</v>
      </c>
      <c r="NG4" s="140">
        <v>6</v>
      </c>
      <c r="NH4" s="140">
        <v>7</v>
      </c>
      <c r="NI4" s="140">
        <v>8</v>
      </c>
      <c r="NJ4" s="132" t="s">
        <v>105</v>
      </c>
      <c r="NK4" s="141" t="s">
        <v>18</v>
      </c>
      <c r="NL4" s="142" t="s">
        <v>19</v>
      </c>
      <c r="NM4" s="143" t="s">
        <v>62</v>
      </c>
      <c r="NN4" s="138" t="s">
        <v>26</v>
      </c>
      <c r="NO4" s="143" t="s">
        <v>80</v>
      </c>
      <c r="NP4" s="138" t="s">
        <v>79</v>
      </c>
      <c r="NQ4" s="143" t="s">
        <v>21</v>
      </c>
      <c r="NR4" s="138" t="s">
        <v>22</v>
      </c>
      <c r="NS4" s="128">
        <v>1</v>
      </c>
      <c r="NT4" s="129">
        <v>2</v>
      </c>
      <c r="NU4" s="129">
        <v>3</v>
      </c>
      <c r="NV4" s="129">
        <v>4</v>
      </c>
      <c r="NW4" s="129">
        <v>5</v>
      </c>
      <c r="NX4" s="129">
        <v>6</v>
      </c>
      <c r="NY4" s="129">
        <v>7</v>
      </c>
      <c r="NZ4" s="144">
        <v>8</v>
      </c>
      <c r="OA4" s="599"/>
    </row>
    <row r="5" spans="1:391" ht="193.5" customHeight="1">
      <c r="A5" s="46">
        <f>VLOOKUP(B5,[3]プルダウン!$M$2:$N$28,2,FALSE)</f>
        <v>1</v>
      </c>
      <c r="B5" s="5" t="s">
        <v>273</v>
      </c>
      <c r="C5" s="5" t="s">
        <v>2273</v>
      </c>
      <c r="D5" s="5" t="s">
        <v>2112</v>
      </c>
      <c r="E5" s="5"/>
      <c r="F5" s="24"/>
      <c r="G5" s="521" t="str">
        <f>VLOOKUP($A5&amp;"-"&amp;G$4,'02政策の客観指標'!$A$4:$AT$246,COLUMN('02政策の客観指標'!$AP:$AP),FALSE)</f>
        <v>b</v>
      </c>
      <c r="H5" s="522" t="str">
        <f>VLOOKUP($A5&amp;"-"&amp;H$4,'02政策の客観指標'!$A$4:$AT$246,COLUMN('02政策の客観指標'!$AP:$AP),FALSE)</f>
        <v>a</v>
      </c>
      <c r="I5" s="522" t="str">
        <f>VLOOKUP($A5&amp;"-"&amp;I$4,'02政策の客観指標'!$A$4:$AT$246,COLUMN('02政策の客観指標'!$AP:$AP),FALSE)</f>
        <v>-</v>
      </c>
      <c r="J5" s="522" t="str">
        <f>VLOOKUP($A5&amp;"-"&amp;J$4,'02政策の客観指標'!$A$4:$AT$246,COLUMN('02政策の客観指標'!$AP:$AP),FALSE)</f>
        <v>-</v>
      </c>
      <c r="K5" s="522" t="str">
        <f>VLOOKUP($A5&amp;"-"&amp;K$4,'02政策の客観指標'!$A$4:$AT$246,COLUMN('02政策の客観指標'!$AP:$AP),FALSE)</f>
        <v>-</v>
      </c>
      <c r="L5" s="522" t="str">
        <f>VLOOKUP($A5&amp;"-"&amp;L$4,'02政策の客観指標'!$A$4:$AT$246,COLUMN('02政策の客観指標'!$AP:$AP),FALSE)</f>
        <v>-</v>
      </c>
      <c r="M5" s="522" t="str">
        <f>VLOOKUP($A5&amp;"-"&amp;M$4,'02政策の客観指標'!$A$4:$AT$246,COLUMN('02政策の客観指標'!$AP:$AP),FALSE)</f>
        <v>-</v>
      </c>
      <c r="N5" s="522" t="str">
        <f>VLOOKUP($A5&amp;"-"&amp;N$4,'02政策の客観指標'!$A$4:$AT$246,COLUMN('02政策の客観指標'!$AP:$AP),FALSE)</f>
        <v>-</v>
      </c>
      <c r="O5" s="523" t="str">
        <f>VLOOKUP($A5&amp;"-"&amp;O$4,'02政策の客観指標'!$A$4:$AT$246,COLUMN('02政策の客観指標'!$AP:$AP),FALSE)</f>
        <v>-</v>
      </c>
      <c r="P5" s="524" t="str">
        <f t="shared" ref="P5:P31" si="0">_xlfn.IFS(Z5="-","-",Z5&gt;=0.8,"a",Z5&gt;=0.6,"b",Z5&gt;=0.4,"c",Z5&gt;=0.2,"d",Z5&lt;0.2,"e")</f>
        <v>a</v>
      </c>
      <c r="Q5" s="525">
        <f t="shared" ref="Q5:Y5" si="1">_xlfn.SWITCH(G5,"a",4,"b",3,"c",2,"d",1,"e",0,"-","")</f>
        <v>3</v>
      </c>
      <c r="R5" s="525">
        <f t="shared" si="1"/>
        <v>4</v>
      </c>
      <c r="S5" s="525" t="str">
        <f t="shared" si="1"/>
        <v/>
      </c>
      <c r="T5" s="525" t="str">
        <f t="shared" si="1"/>
        <v/>
      </c>
      <c r="U5" s="525" t="str">
        <f t="shared" si="1"/>
        <v/>
      </c>
      <c r="V5" s="525" t="str">
        <f t="shared" si="1"/>
        <v/>
      </c>
      <c r="W5" s="525" t="str">
        <f t="shared" si="1"/>
        <v/>
      </c>
      <c r="X5" s="525" t="str">
        <f t="shared" si="1"/>
        <v/>
      </c>
      <c r="Y5" s="525" t="str">
        <f t="shared" si="1"/>
        <v/>
      </c>
      <c r="Z5" s="526">
        <f t="shared" ref="Z5:Z31" si="2">IF(COUNT(Q5:Y5)=0,"-",SUM(Q5:Y5)/COUNT(Q5:Y5)/4)</f>
        <v>0.875</v>
      </c>
      <c r="AA5" s="527" t="str">
        <f>IFERROR(VLOOKUP($A5*100+AA$4,'03施策評価'!$A$5:$KL$118,COLUMN('03施策評価'!$AB:$AB),FALSE),"-")</f>
        <v>a</v>
      </c>
      <c r="AB5" s="528" t="str">
        <f>IFERROR(VLOOKUP($A5*100+AB$4,'03施策評価'!$A$5:$KL$118,COLUMN('03施策評価'!$AB:$AB),FALSE),"-")</f>
        <v>a</v>
      </c>
      <c r="AC5" s="528" t="str">
        <f>IFERROR(VLOOKUP($A5*100+AC$4,'03施策評価'!$A$5:$KL$118,COLUMN('03施策評価'!$AB:$AB),FALSE),"-")</f>
        <v>a</v>
      </c>
      <c r="AD5" s="528" t="str">
        <f>IFERROR(VLOOKUP($A5*100+AD$4,'03施策評価'!$A$5:$KL$118,COLUMN('03施策評価'!$AB:$AB),FALSE),"-")</f>
        <v>d</v>
      </c>
      <c r="AE5" s="528" t="str">
        <f>IFERROR(VLOOKUP($A5*100+AE$4,'03施策評価'!$A$5:$KL$118,COLUMN('03施策評価'!$AB:$AB),FALSE),"-")</f>
        <v>-</v>
      </c>
      <c r="AF5" s="528" t="str">
        <f>IFERROR(VLOOKUP($A5*100+AF$4,'03施策評価'!$A$5:$KL$118,COLUMN('03施策評価'!$AB:$AB),FALSE),"-")</f>
        <v>-</v>
      </c>
      <c r="AG5" s="528" t="str">
        <f>IFERROR(VLOOKUP($A5*100+AG$4,'03施策評価'!$A$5:$KL$118,COLUMN('03施策評価'!$AB:$AB),FALSE),"-")</f>
        <v>-</v>
      </c>
      <c r="AH5" s="529" t="str">
        <f>IFERROR(VLOOKUP($A5*100+AH$4,'03施策評価'!$A$5:$KL$118,COLUMN('03施策評価'!$AB:$AB),FALSE),"-")</f>
        <v>-</v>
      </c>
      <c r="AI5" s="524" t="str">
        <f t="shared" ref="AI5:AI31" si="3">_xlfn.IFS(AR5="-","-",AR5&gt;=0.8,"a",AR5&gt;=0.6,"b",AR5&gt;=0.4,"c",AR5&gt;=0.2,"d",AR5&lt;0.2,"e")</f>
        <v>a</v>
      </c>
      <c r="AJ5" s="527">
        <f>_xlfn.SWITCH(AA5,"a",4,"b",3,"c",2,"d",1,"e",0,"-","")</f>
        <v>4</v>
      </c>
      <c r="AK5" s="528">
        <f t="shared" ref="AK5" si="4">_xlfn.SWITCH(AB5,"a",4,"b",3,"c",2,"d",1,"e",0,"-","")</f>
        <v>4</v>
      </c>
      <c r="AL5" s="528">
        <f t="shared" ref="AL5" si="5">_xlfn.SWITCH(AC5,"a",4,"b",3,"c",2,"d",1,"e",0,"-","")</f>
        <v>4</v>
      </c>
      <c r="AM5" s="528">
        <f t="shared" ref="AM5" si="6">_xlfn.SWITCH(AD5,"a",4,"b",3,"c",2,"d",1,"e",0,"-","")</f>
        <v>1</v>
      </c>
      <c r="AN5" s="528" t="str">
        <f t="shared" ref="AN5" si="7">_xlfn.SWITCH(AE5,"a",4,"b",3,"c",2,"d",1,"e",0,"-","")</f>
        <v/>
      </c>
      <c r="AO5" s="528" t="str">
        <f t="shared" ref="AO5" si="8">_xlfn.SWITCH(AF5,"a",4,"b",3,"c",2,"d",1,"e",0,"-","")</f>
        <v/>
      </c>
      <c r="AP5" s="528" t="str">
        <f t="shared" ref="AP5" si="9">_xlfn.SWITCH(AG5,"a",4,"b",3,"c",2,"d",1,"e",0,"-","")</f>
        <v/>
      </c>
      <c r="AQ5" s="529" t="str">
        <f t="shared" ref="AQ5" si="10">_xlfn.SWITCH(AH5,"a",4,"b",3,"c",2,"d",1,"e",0,"-","")</f>
        <v/>
      </c>
      <c r="AR5" s="530">
        <f t="shared" ref="AR5:AR31" si="11">IF(COUNT(AJ5:AQ5)=0,"-",SUM(AJ5:AQ5)/COUNT(AJ5:AQ5)/4)</f>
        <v>0.8125</v>
      </c>
      <c r="AS5" s="524" t="str">
        <f t="shared" ref="AS5:AS31" si="12">_xlfn.IFS(AV5="-","-",AV5&gt;=0.8,"a",AV5&gt;=0.6,"b",AV5&gt;=0.4,"c",AV5&gt;=0.2,"d",AV5&lt;0.2,"e")</f>
        <v>a</v>
      </c>
      <c r="AT5" s="30">
        <f>_xlfn.SWITCH(P5,"a",4,"b",3,"c",2,"d",1,"e",0,"-","")</f>
        <v>4</v>
      </c>
      <c r="AU5" s="400">
        <f t="shared" ref="AU5:AU31" si="13">_xlfn.SWITCH(AI5,"a",4/2,"b",3/2,"c",2/2,"d",1/2,"e",0,"-","")</f>
        <v>2</v>
      </c>
      <c r="AV5" s="401" cm="1">
        <f t="array" ref="AV5">_xlfn.IFS(COUNT(AT5:AU5)=2,SUM(AT5:AU5)/6,COUNT(AT5:AU5)=0,"-",AT5="",AR5,AU5="",Z5)</f>
        <v>1</v>
      </c>
      <c r="AW5" s="534" t="str">
        <f>VLOOKUP($A5&amp;"-"&amp;AW$4,'05市民生活実感調査'!$A$3:$BC$218,COLUMN('05市民生活実感調査'!$O:$O),FALSE)</f>
        <v>b</v>
      </c>
      <c r="AX5" s="535" t="str">
        <f>VLOOKUP($A5&amp;"-"&amp;AX$4,'05市民生活実感調査'!$A$3:$BC$218,COLUMN('05市民生活実感調査'!$O:$O),FALSE)</f>
        <v>b</v>
      </c>
      <c r="AY5" s="535" t="str">
        <f>VLOOKUP($A5&amp;"-"&amp;AY$4,'05市民生活実感調査'!$A$3:$BC$218,COLUMN('05市民生活実感調査'!$O:$O),FALSE)</f>
        <v>b</v>
      </c>
      <c r="AZ5" s="535" t="str">
        <f>VLOOKUP($A5&amp;"-"&amp;AZ$4,'05市民生活実感調査'!$A$3:$BC$218,COLUMN('05市民生活実感調査'!$O:$O),FALSE)</f>
        <v>c</v>
      </c>
      <c r="BA5" s="535" t="str">
        <f>VLOOKUP($A5&amp;"-"&amp;BA$4,'05市民生活実感調査'!$A$3:$BC$218,COLUMN('05市民生活実感調査'!$O:$O),FALSE)</f>
        <v>-</v>
      </c>
      <c r="BB5" s="535" t="str">
        <f>VLOOKUP($A5&amp;"-"&amp;BB$4,'05市民生活実感調査'!$A$3:$BC$218,COLUMN('05市民生活実感調査'!$O:$O),FALSE)</f>
        <v>-</v>
      </c>
      <c r="BC5" s="535" t="str">
        <f>VLOOKUP($A5&amp;"-"&amp;BC$4,'05市民生活実感調査'!$A$3:$BC$218,COLUMN('05市民生活実感調査'!$O:$O),FALSE)</f>
        <v>-</v>
      </c>
      <c r="BD5" s="535" t="str">
        <f>VLOOKUP($A5&amp;"-"&amp;BD$4,'05市民生活実感調査'!$A$3:$BC$218,COLUMN('05市民生活実感調査'!$O:$O),FALSE)</f>
        <v>-</v>
      </c>
      <c r="BE5" s="536" t="str">
        <f>_xlfn.IFS(BN5&gt;=0.8,"a",BN5&gt;=0.6,"b",BN5&gt;=0.4,"c",BN5&gt;=0.2,"d",BN5&lt;0.2,"e")</f>
        <v>b</v>
      </c>
      <c r="BF5" s="37">
        <f>_xlfn.SWITCH(AW5,"a",4,"b",3,"c",2,"d",1,"e",0,"-","")</f>
        <v>3</v>
      </c>
      <c r="BG5" s="38">
        <f t="shared" ref="BG5" si="14">_xlfn.SWITCH(AX5,"a",4,"b",3,"c",2,"d",1,"e",0,"-","")</f>
        <v>3</v>
      </c>
      <c r="BH5" s="38">
        <f t="shared" ref="BH5" si="15">_xlfn.SWITCH(AY5,"a",4,"b",3,"c",2,"d",1,"e",0,"-","")</f>
        <v>3</v>
      </c>
      <c r="BI5" s="38">
        <f t="shared" ref="BI5" si="16">_xlfn.SWITCH(AZ5,"a",4,"b",3,"c",2,"d",1,"e",0,"-","")</f>
        <v>2</v>
      </c>
      <c r="BJ5" s="38" t="str">
        <f t="shared" ref="BJ5" si="17">_xlfn.SWITCH(BA5,"a",4,"b",3,"c",2,"d",1,"e",0,"-","")</f>
        <v/>
      </c>
      <c r="BK5" s="38" t="str">
        <f t="shared" ref="BK5" si="18">_xlfn.SWITCH(BB5,"a",4,"b",3,"c",2,"d",1,"e",0,"-","")</f>
        <v/>
      </c>
      <c r="BL5" s="38" t="str">
        <f t="shared" ref="BL5" si="19">_xlfn.SWITCH(BC5,"a",4,"b",3,"c",2,"d",1,"e",0,"-","")</f>
        <v/>
      </c>
      <c r="BM5" s="38" t="str">
        <f t="shared" ref="BM5" si="20">_xlfn.SWITCH(BD5,"a",4,"b",3,"c",2,"d",1,"e",0,"-","")</f>
        <v/>
      </c>
      <c r="BN5" s="41">
        <f>SUM(BF5:BM5)/COUNT(BF5:BM5)/4</f>
        <v>0.6875</v>
      </c>
      <c r="BO5" s="96">
        <f>VLOOKUP($A5,'05市民生活実感調査'!$D$223:$O$249,3,FALSE)</f>
        <v>6</v>
      </c>
      <c r="BP5" s="237">
        <f>VLOOKUP($A5,'05市民生活実感調査'!$D$223:$O$249,4,FALSE)</f>
        <v>0.90438596491228074</v>
      </c>
      <c r="BQ5" s="537" t="s">
        <v>314</v>
      </c>
      <c r="BR5" s="539" t="str">
        <f>VLOOKUP(BQ5,[3]プルダウン!$A$1:$B$6,2,FALSE)</f>
        <v>政策の目的が十分に達成されている</v>
      </c>
      <c r="BS5" s="261" t="s">
        <v>124</v>
      </c>
      <c r="BT5" s="260" t="s">
        <v>2274</v>
      </c>
      <c r="BU5" s="262" t="s">
        <v>2275</v>
      </c>
      <c r="BV5" s="260" t="s">
        <v>2276</v>
      </c>
      <c r="BW5" s="47" t="str">
        <f>IFERROR(VLOOKUP($A5*100+BW$4,'03施策評価'!$A$5:$KL$118,COLUMN('03施策評価'!$BQ:$BQ),FALSE),"-")</f>
        <v>B</v>
      </c>
      <c r="BX5" s="7" t="str">
        <f>IFERROR(VLOOKUP($A5*100+BX$4,'03施策評価'!$A$5:$KL$118,COLUMN('03施策評価'!$BQ:$BQ),FALSE),"-")</f>
        <v>A</v>
      </c>
      <c r="BY5" s="7" t="str">
        <f>IFERROR(VLOOKUP($A5*100+BY$4,'03施策評価'!$A$5:$KL$118,COLUMN('03施策評価'!$BQ:$BQ),FALSE),"-")</f>
        <v>A</v>
      </c>
      <c r="BZ5" s="7" t="str">
        <f>IFERROR(VLOOKUP($A5*100+BZ$4,'03施策評価'!$A$5:$KL$118,COLUMN('03施策評価'!$BQ:$BQ),FALSE),"-")</f>
        <v>D</v>
      </c>
      <c r="CA5" s="7" t="str">
        <f>IFERROR(VLOOKUP($A5*100+CA$4,'03施策評価'!$A$5:$KL$118,COLUMN('03施策評価'!$BQ:$BQ),FALSE),"-")</f>
        <v>-</v>
      </c>
      <c r="CB5" s="105" t="str">
        <f>IFERROR(VLOOKUP($A5*100+CB$4,'03施策評価'!$A$5:$KL$118,COLUMN('03施策評価'!$BQ:$BQ),FALSE),"-")</f>
        <v>-</v>
      </c>
      <c r="CC5" s="105" t="str">
        <f>IFERROR(VLOOKUP($A5*100+CC$4,'03施策評価'!$A$5:$KL$118,COLUMN('03施策評価'!$BQ:$BQ),FALSE),"-")</f>
        <v>-</v>
      </c>
      <c r="CD5" s="106" t="str">
        <f>IFERROR(VLOOKUP($A5*100+CD$4,'03施策評価'!$A$5:$KL$118,COLUMN('03施策評価'!$BQ:$BQ),FALSE),"-")</f>
        <v>-</v>
      </c>
      <c r="CE5" s="263" t="s">
        <v>2854</v>
      </c>
      <c r="CF5" s="83" t="str">
        <f>VLOOKUP($A5&amp;"-"&amp;CF$4,'02政策の客観指標'!$A$4:$AT$246,COLUMN('02政策の客観指標'!$AQ:$AQ),FALSE)</f>
        <v>-</v>
      </c>
      <c r="CG5" s="84" t="str">
        <f>VLOOKUP($A5&amp;"-"&amp;CG$4,'02政策の客観指標'!$A$4:$AT$246,COLUMN('02政策の客観指標'!$AQ:$AQ),FALSE)</f>
        <v>-</v>
      </c>
      <c r="CH5" s="84" t="str">
        <f>VLOOKUP($A5&amp;"-"&amp;CH$4,'02政策の客観指標'!$A$4:$AT$246,COLUMN('02政策の客観指標'!$AQ:$AQ),FALSE)</f>
        <v>-</v>
      </c>
      <c r="CI5" s="84" t="str">
        <f>VLOOKUP($A5&amp;"-"&amp;CI$4,'02政策の客観指標'!$A$4:$AT$246,COLUMN('02政策の客観指標'!$AQ:$AQ),FALSE)</f>
        <v>-</v>
      </c>
      <c r="CJ5" s="84" t="str">
        <f>VLOOKUP($A5&amp;"-"&amp;CJ$4,'02政策の客観指標'!$A$4:$AT$246,COLUMN('02政策の客観指標'!$AQ:$AQ),FALSE)</f>
        <v>-</v>
      </c>
      <c r="CK5" s="84" t="str">
        <f>VLOOKUP($A5&amp;"-"&amp;CK$4,'02政策の客観指標'!$A$4:$AT$246,COLUMN('02政策の客観指標'!$AQ:$AQ),FALSE)</f>
        <v>-</v>
      </c>
      <c r="CL5" s="84" t="str">
        <f>VLOOKUP($A5&amp;"-"&amp;CL$4,'02政策の客観指標'!$A$4:$AT$246,COLUMN('02政策の客観指標'!$AQ:$AQ),FALSE)</f>
        <v>-</v>
      </c>
      <c r="CM5" s="84" t="str">
        <f>VLOOKUP($A5&amp;"-"&amp;CM$4,'02政策の客観指標'!$A$4:$AT$246,COLUMN('02政策の客観指標'!$AQ:$AQ),FALSE)</f>
        <v>-</v>
      </c>
      <c r="CN5" s="84" t="str">
        <f>VLOOKUP($A5&amp;"-"&amp;CN$4,'02政策の客観指標'!$A$4:$AT$246,COLUMN('02政策の客観指標'!$AQ:$AQ),FALSE)</f>
        <v>-</v>
      </c>
      <c r="CO5" s="109" t="e">
        <f>_xlfn.IFS(CY5&gt;=0.8,"a",CY5&gt;=0.6,"b",CY5&gt;=0.4,"c",CY5&gt;=0.2,"d",CY5&lt;0.2,"e")</f>
        <v>#DIV/0!</v>
      </c>
      <c r="CP5" s="30" t="str">
        <f t="shared" ref="CP5:CP31" si="21">_xlfn.SWITCH(CF5,"a",4,"b",3,"c",2,"d",1,"e",0,"-","")</f>
        <v/>
      </c>
      <c r="CQ5" s="30" t="str">
        <f t="shared" ref="CQ5:CQ31" si="22">_xlfn.SWITCH(CG5,"a",4,"b",3,"c",2,"d",1,"e",0,"-","")</f>
        <v/>
      </c>
      <c r="CR5" s="30" t="str">
        <f t="shared" ref="CR5:CR31" si="23">_xlfn.SWITCH(CH5,"a",4,"b",3,"c",2,"d",1,"e",0,"-","")</f>
        <v/>
      </c>
      <c r="CS5" s="30" t="str">
        <f t="shared" ref="CS5:CS31" si="24">_xlfn.SWITCH(CI5,"a",4,"b",3,"c",2,"d",1,"e",0,"-","")</f>
        <v/>
      </c>
      <c r="CT5" s="30" t="str">
        <f t="shared" ref="CT5:CT31" si="25">_xlfn.SWITCH(CJ5,"a",4,"b",3,"c",2,"d",1,"e",0,"-","")</f>
        <v/>
      </c>
      <c r="CU5" s="30" t="str">
        <f t="shared" ref="CU5:CU31" si="26">_xlfn.SWITCH(CK5,"a",4,"b",3,"c",2,"d",1,"e",0,"-","")</f>
        <v/>
      </c>
      <c r="CV5" s="30" t="str">
        <f t="shared" ref="CV5:CV31" si="27">_xlfn.SWITCH(CL5,"a",4,"b",3,"c",2,"d",1,"e",0,"-","")</f>
        <v/>
      </c>
      <c r="CW5" s="30" t="str">
        <f t="shared" ref="CW5:CW31" si="28">_xlfn.SWITCH(CM5,"a",4,"b",3,"c",2,"d",1,"e",0,"-","")</f>
        <v/>
      </c>
      <c r="CX5" s="30" t="str">
        <f t="shared" ref="CX5:CX31" si="29">_xlfn.SWITCH(CN5,"a",4,"b",3,"c",2,"d",1,"e",0,"-","")</f>
        <v/>
      </c>
      <c r="CY5" s="33" t="e">
        <f>SUM(CP5:CX5)/COUNT(CP5:CX5)/4</f>
        <v>#DIV/0!</v>
      </c>
      <c r="CZ5" s="47" t="str">
        <f>IFERROR(VLOOKUP($A5*100+CZ$4,'03施策評価'!$A$5:$KL$118,COLUMN('03施策評価'!$CF:$CF),FALSE),"-")</f>
        <v>e</v>
      </c>
      <c r="DA5" s="7" t="str">
        <f>IFERROR(VLOOKUP($A5*100+DA$4,'03施策評価'!$A$5:$KL$118,COLUMN('03施策評価'!$CF:$CF),FALSE),"-")</f>
        <v>e</v>
      </c>
      <c r="DB5" s="7" t="str">
        <f>IFERROR(VLOOKUP($A5*100+DB$4,'03施策評価'!$A$5:$KL$118,COLUMN('03施策評価'!$CF:$CF),FALSE),"-")</f>
        <v>e</v>
      </c>
      <c r="DC5" s="7" t="str">
        <f>IFERROR(VLOOKUP($A5*100+DC$4,'03施策評価'!$A$5:$KL$118,COLUMN('03施策評価'!$CF:$CF),FALSE),"-")</f>
        <v>e</v>
      </c>
      <c r="DD5" s="105" t="str">
        <f>IFERROR(VLOOKUP($A5*100+DD$4,'03施策評価'!$A$5:$KL$118,COLUMN('03施策評価'!$CF:$CF),FALSE),"-")</f>
        <v>-</v>
      </c>
      <c r="DE5" s="105" t="str">
        <f>IFERROR(VLOOKUP($A5*100+DE$4,'03施策評価'!$A$5:$KL$118,COLUMN('03施策評価'!$CF:$CF),FALSE),"-")</f>
        <v>-</v>
      </c>
      <c r="DF5" s="105" t="str">
        <f>IFERROR(VLOOKUP($A5*100+DF$4,'03施策評価'!$A$5:$KL$118,COLUMN('03施策評価'!$CF:$CF),FALSE),"-")</f>
        <v>-</v>
      </c>
      <c r="DG5" s="105" t="str">
        <f>IFERROR(VLOOKUP($A5*100+DG$4,'03施策評価'!$A$5:$KL$118,COLUMN('03施策評価'!$CF:$CF),FALSE),"-")</f>
        <v>-</v>
      </c>
      <c r="DH5" s="109" t="str">
        <f>_xlfn.IFS(DQ5&gt;=0.8,"a",DQ5&gt;=0.6,"b",DQ5&gt;=0.4,"c",DQ5&gt;=0.2,"d",DQ5&lt;0.2,"e")</f>
        <v>e</v>
      </c>
      <c r="DI5" s="37">
        <f>_xlfn.SWITCH(CZ5,"a",4,"b",3,"c",2,"d",1,"e",0,"-","")</f>
        <v>0</v>
      </c>
      <c r="DJ5" s="38">
        <f t="shared" ref="DJ5:DJ31" si="30">_xlfn.SWITCH(DA5,"a",4,"b",3,"c",2,"d",1,"e",0,"-","")</f>
        <v>0</v>
      </c>
      <c r="DK5" s="38">
        <f t="shared" ref="DK5:DK31" si="31">_xlfn.SWITCH(DB5,"a",4,"b",3,"c",2,"d",1,"e",0,"-","")</f>
        <v>0</v>
      </c>
      <c r="DL5" s="38">
        <f t="shared" ref="DL5:DL31" si="32">_xlfn.SWITCH(DC5,"a",4,"b",3,"c",2,"d",1,"e",0,"-","")</f>
        <v>0</v>
      </c>
      <c r="DM5" s="38" t="str">
        <f t="shared" ref="DM5:DM31" si="33">_xlfn.SWITCH(DD5,"a",4,"b",3,"c",2,"d",1,"e",0,"-","")</f>
        <v/>
      </c>
      <c r="DN5" s="38" t="str">
        <f t="shared" ref="DN5:DN31" si="34">_xlfn.SWITCH(DE5,"a",4,"b",3,"c",2,"d",1,"e",0,"-","")</f>
        <v/>
      </c>
      <c r="DO5" s="38" t="str">
        <f t="shared" ref="DO5:DO31" si="35">_xlfn.SWITCH(DF5,"a",4,"b",3,"c",2,"d",1,"e",0,"-","")</f>
        <v/>
      </c>
      <c r="DP5" s="38" t="str">
        <f t="shared" ref="DP5:DP31" si="36">_xlfn.SWITCH(DG5,"a",4,"b",3,"c",2,"d",1,"e",0,"-","")</f>
        <v/>
      </c>
      <c r="DQ5" s="41">
        <f>SUM(DI5:DP5)/COUNT(DI5:DP5)/4</f>
        <v>0</v>
      </c>
      <c r="DR5" s="36" t="e">
        <f>_xlfn.IFS(DU5&gt;=0.8,"a",DU5&gt;=0.6,"b",DU5&gt;=0.4,"c",DU5&gt;=0.2,"d",DU5&lt;0.2,"e")</f>
        <v>#DIV/0!</v>
      </c>
      <c r="DS5" s="37" t="e">
        <f>_xlfn.SWITCH(CO5,"a",4,"b",3,"c",2,"d",1,"e",0,"-","")</f>
        <v>#DIV/0!</v>
      </c>
      <c r="DT5" s="38">
        <f>_xlfn.SWITCH(DH5,"a",4,"b",3,"c",2,"d",1,"e",0,"-","")/2</f>
        <v>0</v>
      </c>
      <c r="DU5" s="41" t="e">
        <f>SUM(DS5:DT5)/6</f>
        <v>#DIV/0!</v>
      </c>
      <c r="DV5" s="47" t="str">
        <f>VLOOKUP($A5&amp;"-"&amp;DV$4,'05市民生活実感調査'!$A$3:$BC$218,COLUMN('05市民生活実感調査'!$Y:$Y),FALSE)</f>
        <v>-</v>
      </c>
      <c r="DW5" s="7" t="str">
        <f>VLOOKUP($A5&amp;"-"&amp;DW$4,'05市民生活実感調査'!$A$3:$BC$218,COLUMN('05市民生活実感調査'!$Y:$Y),FALSE)</f>
        <v>-</v>
      </c>
      <c r="DX5" s="7" t="str">
        <f>VLOOKUP($A5&amp;"-"&amp;DX$4,'05市民生活実感調査'!$A$3:$BC$218,COLUMN('05市民生活実感調査'!$Y:$Y),FALSE)</f>
        <v>-</v>
      </c>
      <c r="DY5" s="7" t="str">
        <f>VLOOKUP($A5&amp;"-"&amp;DY$4,'05市民生活実感調査'!$A$3:$BC$218,COLUMN('05市民生活実感調査'!$Y:$Y),FALSE)</f>
        <v>-</v>
      </c>
      <c r="DZ5" s="7" t="str">
        <f>VLOOKUP($A5&amp;"-"&amp;DZ$4,'05市民生活実感調査'!$A$3:$BC$218,COLUMN('05市民生活実感調査'!$Y:$Y),FALSE)</f>
        <v>-</v>
      </c>
      <c r="EA5" s="7" t="str">
        <f>VLOOKUP($A5&amp;"-"&amp;EA$4,'05市民生活実感調査'!$A$3:$BC$218,COLUMN('05市民生活実感調査'!$Y:$Y),FALSE)</f>
        <v>-</v>
      </c>
      <c r="EB5" s="7" t="str">
        <f>VLOOKUP($A5&amp;"-"&amp;EB$4,'05市民生活実感調査'!$A$3:$BC$218,COLUMN('05市民生活実感調査'!$Y:$Y),FALSE)</f>
        <v>-</v>
      </c>
      <c r="EC5" s="7" t="str">
        <f>VLOOKUP($A5&amp;"-"&amp;EC$4,'05市民生活実感調査'!$A$3:$BC$218,COLUMN('05市民生活実感調査'!$Y:$Y),FALSE)</f>
        <v>-</v>
      </c>
      <c r="ED5" s="109" t="e">
        <f>_xlfn.IFS(EM5&gt;=0.8,"a",EM5&gt;=0.6,"b",EM5&gt;=0.4,"c",EM5&gt;=0.2,"d",EM5&lt;0.2,"e")</f>
        <v>#DIV/0!</v>
      </c>
      <c r="EE5" s="37" t="str">
        <f>_xlfn.SWITCH(DV5,"a",4,"b",3,"c",2,"d",1,"e",0,"-","")</f>
        <v/>
      </c>
      <c r="EF5" s="38" t="str">
        <f t="shared" ref="EF5:EF31" si="37">_xlfn.SWITCH(DW5,"a",4,"b",3,"c",2,"d",1,"e",0,"-","")</f>
        <v/>
      </c>
      <c r="EG5" s="38" t="str">
        <f t="shared" ref="EG5:EG31" si="38">_xlfn.SWITCH(DX5,"a",4,"b",3,"c",2,"d",1,"e",0,"-","")</f>
        <v/>
      </c>
      <c r="EH5" s="38" t="str">
        <f t="shared" ref="EH5:EH31" si="39">_xlfn.SWITCH(DY5,"a",4,"b",3,"c",2,"d",1,"e",0,"-","")</f>
        <v/>
      </c>
      <c r="EI5" s="38" t="str">
        <f t="shared" ref="EI5:EI31" si="40">_xlfn.SWITCH(DZ5,"a",4,"b",3,"c",2,"d",1,"e",0,"-","")</f>
        <v/>
      </c>
      <c r="EJ5" s="38" t="str">
        <f t="shared" ref="EJ5:EJ31" si="41">_xlfn.SWITCH(EA5,"a",4,"b",3,"c",2,"d",1,"e",0,"-","")</f>
        <v/>
      </c>
      <c r="EK5" s="38" t="str">
        <f t="shared" ref="EK5:EK31" si="42">_xlfn.SWITCH(EB5,"a",4,"b",3,"c",2,"d",1,"e",0,"-","")</f>
        <v/>
      </c>
      <c r="EL5" s="38" t="str">
        <f t="shared" ref="EL5:EL31" si="43">_xlfn.SWITCH(EC5,"a",4,"b",3,"c",2,"d",1,"e",0,"-","")</f>
        <v/>
      </c>
      <c r="EM5" s="41" t="e">
        <f>SUM(EE5:EL5)/COUNT(EE5:EL5)/4</f>
        <v>#DIV/0!</v>
      </c>
      <c r="EN5" s="96" t="str">
        <f>VLOOKUP($A5,'05市民生活実感調査'!$D$223:$O$249,5,FALSE)</f>
        <v>-</v>
      </c>
      <c r="EO5" s="98" t="str">
        <f>VLOOKUP($A5,'05市民生活実感調査'!$D$223:$O$249,6,FALSE)</f>
        <v>-</v>
      </c>
      <c r="EP5" s="108" t="s">
        <v>85</v>
      </c>
      <c r="EQ5" s="12" t="str">
        <f>VLOOKUP(EP5,プルダウン!$A$1:$B$6,2,FALSE)</f>
        <v>-</v>
      </c>
      <c r="ER5" s="26" t="s">
        <v>12</v>
      </c>
      <c r="ES5" s="12"/>
      <c r="ET5" s="11"/>
      <c r="EU5" s="12"/>
      <c r="EV5" s="47" t="str">
        <f>IFERROR(VLOOKUP($A5*100+EV$4,'03施策評価'!$A$5:$KL$118,COLUMN('03施策評価'!$DU:$DU),FALSE),"-")</f>
        <v>-</v>
      </c>
      <c r="EW5" s="7" t="str">
        <f>IFERROR(VLOOKUP($A5*100+EW$4,'03施策評価'!$A$5:$KL$118,COLUMN('03施策評価'!$DU:$DU),FALSE),"-")</f>
        <v>-</v>
      </c>
      <c r="EX5" s="7" t="str">
        <f>IFERROR(VLOOKUP($A5*100+EX$4,'03施策評価'!$A$5:$KL$118,COLUMN('03施策評価'!$DU:$DU),FALSE),"-")</f>
        <v>-</v>
      </c>
      <c r="EY5" s="7" t="str">
        <f>IFERROR(VLOOKUP($A5*100+EY$4,'03施策評価'!$A$5:$KL$118,COLUMN('03施策評価'!$DU:$DU),FALSE),"-")</f>
        <v>-</v>
      </c>
      <c r="EZ5" s="105" t="str">
        <f>IFERROR(VLOOKUP($A5*100+EZ$4,'03施策評価'!$A$5:$KL$118,COLUMN('03施策評価'!$DU:$DU),FALSE),"-")</f>
        <v>-</v>
      </c>
      <c r="FA5" s="105" t="str">
        <f>IFERROR(VLOOKUP($A5*100+FA$4,'03施策評価'!$A$5:$KL$118,COLUMN('03施策評価'!$DU:$DU),FALSE),"-")</f>
        <v>-</v>
      </c>
      <c r="FB5" s="105" t="str">
        <f>IFERROR(VLOOKUP($A5*100+FB$4,'03施策評価'!$A$5:$KL$118,COLUMN('03施策評価'!$DU:$DU),FALSE),"-")</f>
        <v>-</v>
      </c>
      <c r="FC5" s="106" t="str">
        <f>IFERROR(VLOOKUP($A5*100+FC$4,'03施策評価'!$A$5:$KL$118,COLUMN('03施策評価'!$DU:$DU),FALSE),"-")</f>
        <v>-</v>
      </c>
      <c r="FD5" s="116"/>
      <c r="FE5" s="83" t="str">
        <f>VLOOKUP($A5&amp;"-"&amp;FE$4,'02政策の客観指標'!$A$4:$AT$246,COLUMN('02政策の客観指標'!$AR:$AR),FALSE)</f>
        <v>-</v>
      </c>
      <c r="FF5" s="84" t="str">
        <f>VLOOKUP($A5&amp;"-"&amp;FF$4,'02政策の客観指標'!$A$4:$AT$246,COLUMN('02政策の客観指標'!$AR:$AR),FALSE)</f>
        <v>-</v>
      </c>
      <c r="FG5" s="84" t="str">
        <f>VLOOKUP($A5&amp;"-"&amp;FG$4,'02政策の客観指標'!$A$4:$AT$246,COLUMN('02政策の客観指標'!$AR:$AR),FALSE)</f>
        <v>-</v>
      </c>
      <c r="FH5" s="84" t="str">
        <f>VLOOKUP($A5&amp;"-"&amp;FH$4,'02政策の客観指標'!$A$4:$AT$246,COLUMN('02政策の客観指標'!$AR:$AR),FALSE)</f>
        <v>-</v>
      </c>
      <c r="FI5" s="84" t="str">
        <f>VLOOKUP($A5&amp;"-"&amp;FI$4,'02政策の客観指標'!$A$4:$AT$246,COLUMN('02政策の客観指標'!$AR:$AR),FALSE)</f>
        <v>-</v>
      </c>
      <c r="FJ5" s="84" t="str">
        <f>VLOOKUP($A5&amp;"-"&amp;FJ$4,'02政策の客観指標'!$A$4:$AT$246,COLUMN('02政策の客観指標'!$AR:$AR),FALSE)</f>
        <v>-</v>
      </c>
      <c r="FK5" s="84" t="str">
        <f>VLOOKUP($A5&amp;"-"&amp;FK$4,'02政策の客観指標'!$A$4:$AT$246,COLUMN('02政策の客観指標'!$AR:$AR),FALSE)</f>
        <v>-</v>
      </c>
      <c r="FL5" s="84" t="str">
        <f>VLOOKUP($A5&amp;"-"&amp;FL$4,'02政策の客観指標'!$A$4:$AT$246,COLUMN('02政策の客観指標'!$AR:$AR),FALSE)</f>
        <v>-</v>
      </c>
      <c r="FM5" s="84" t="str">
        <f>VLOOKUP($A5&amp;"-"&amp;FM$4,'02政策の客観指標'!$A$4:$AT$246,COLUMN('02政策の客観指標'!$AR:$AR),FALSE)</f>
        <v>-</v>
      </c>
      <c r="FN5" s="109" t="e">
        <f>_xlfn.IFS(FX5&gt;=0.8,"a",FX5&gt;=0.6,"b",FX5&gt;=0.4,"c",FX5&gt;=0.2,"d",FX5&lt;0.2,"e")</f>
        <v>#DIV/0!</v>
      </c>
      <c r="FO5" s="30" t="str">
        <f t="shared" ref="FO5:FO31" si="44">_xlfn.SWITCH(FE5,"a",4,"b",3,"c",2,"d",1,"e",0,"-","")</f>
        <v/>
      </c>
      <c r="FP5" s="30" t="str">
        <f t="shared" ref="FP5:FP31" si="45">_xlfn.SWITCH(FF5,"a",4,"b",3,"c",2,"d",1,"e",0,"-","")</f>
        <v/>
      </c>
      <c r="FQ5" s="30" t="str">
        <f t="shared" ref="FQ5:FQ31" si="46">_xlfn.SWITCH(FG5,"a",4,"b",3,"c",2,"d",1,"e",0,"-","")</f>
        <v/>
      </c>
      <c r="FR5" s="30" t="str">
        <f t="shared" ref="FR5:FR31" si="47">_xlfn.SWITCH(FH5,"a",4,"b",3,"c",2,"d",1,"e",0,"-","")</f>
        <v/>
      </c>
      <c r="FS5" s="30" t="str">
        <f t="shared" ref="FS5:FS31" si="48">_xlfn.SWITCH(FI5,"a",4,"b",3,"c",2,"d",1,"e",0,"-","")</f>
        <v/>
      </c>
      <c r="FT5" s="30" t="str">
        <f t="shared" ref="FT5:FT31" si="49">_xlfn.SWITCH(FJ5,"a",4,"b",3,"c",2,"d",1,"e",0,"-","")</f>
        <v/>
      </c>
      <c r="FU5" s="30" t="str">
        <f t="shared" ref="FU5:FU31" si="50">_xlfn.SWITCH(FK5,"a",4,"b",3,"c",2,"d",1,"e",0,"-","")</f>
        <v/>
      </c>
      <c r="FV5" s="30" t="str">
        <f t="shared" ref="FV5:FV31" si="51">_xlfn.SWITCH(FL5,"a",4,"b",3,"c",2,"d",1,"e",0,"-","")</f>
        <v/>
      </c>
      <c r="FW5" s="30" t="str">
        <f t="shared" ref="FW5:FW31" si="52">_xlfn.SWITCH(FM5,"a",4,"b",3,"c",2,"d",1,"e",0,"-","")</f>
        <v/>
      </c>
      <c r="FX5" s="33" t="e">
        <f>SUM(FO5:FW5)/COUNT(FO5:FW5)/4</f>
        <v>#DIV/0!</v>
      </c>
      <c r="FY5" s="47" t="str">
        <f>IFERROR(VLOOKUP($A5*100+FY$4,'03施策評価'!$A$5:$KL$118,COLUMN('03施策評価'!$EJ:$EJ),FALSE),"-")</f>
        <v>e</v>
      </c>
      <c r="FZ5" s="7" t="str">
        <f>IFERROR(VLOOKUP($A5*100+FZ$4,'03施策評価'!$A$5:$KL$118,COLUMN('03施策評価'!$EJ:$EJ),FALSE),"-")</f>
        <v>e</v>
      </c>
      <c r="GA5" s="7" t="str">
        <f>IFERROR(VLOOKUP($A5*100+GA$4,'03施策評価'!$A$5:$KL$118,COLUMN('03施策評価'!$EJ:$EJ),FALSE),"-")</f>
        <v>e</v>
      </c>
      <c r="GB5" s="7" t="str">
        <f>IFERROR(VLOOKUP($A5*100+GB$4,'03施策評価'!$A$5:$KL$118,COLUMN('03施策評価'!$EJ:$EJ),FALSE),"-")</f>
        <v>e</v>
      </c>
      <c r="GC5" s="105" t="str">
        <f>IFERROR(VLOOKUP($A5*100+GC$4,'03施策評価'!$A$5:$KL$118,COLUMN('03施策評価'!$EJ:$EJ),FALSE),"-")</f>
        <v>-</v>
      </c>
      <c r="GD5" s="105" t="str">
        <f>IFERROR(VLOOKUP($A5*100+GD$4,'03施策評価'!$A$5:$KL$118,COLUMN('03施策評価'!$EJ:$EJ),FALSE),"-")</f>
        <v>-</v>
      </c>
      <c r="GE5" s="105" t="str">
        <f>IFERROR(VLOOKUP($A5*100+GE$4,'03施策評価'!$A$5:$KL$118,COLUMN('03施策評価'!$EJ:$EJ),FALSE),"-")</f>
        <v>-</v>
      </c>
      <c r="GF5" s="105" t="str">
        <f>IFERROR(VLOOKUP($A5*100+GF$4,'03施策評価'!$A$5:$KL$118,COLUMN('03施策評価'!$EJ:$EJ),FALSE),"-")</f>
        <v>-</v>
      </c>
      <c r="GG5" s="109" t="str">
        <f>_xlfn.IFS(GP5&gt;=0.8,"a",GP5&gt;=0.6,"b",GP5&gt;=0.4,"c",GP5&gt;=0.2,"d",GP5&lt;0.2,"e")</f>
        <v>e</v>
      </c>
      <c r="GH5" s="37">
        <f>_xlfn.SWITCH(FY5,"a",4,"b",3,"c",2,"d",1,"e",0,"-","")</f>
        <v>0</v>
      </c>
      <c r="GI5" s="38">
        <f t="shared" ref="GI5:GI31" si="53">_xlfn.SWITCH(FZ5,"a",4,"b",3,"c",2,"d",1,"e",0,"-","")</f>
        <v>0</v>
      </c>
      <c r="GJ5" s="38">
        <f t="shared" ref="GJ5:GJ31" si="54">_xlfn.SWITCH(GA5,"a",4,"b",3,"c",2,"d",1,"e",0,"-","")</f>
        <v>0</v>
      </c>
      <c r="GK5" s="38">
        <f t="shared" ref="GK5:GK31" si="55">_xlfn.SWITCH(GB5,"a",4,"b",3,"c",2,"d",1,"e",0,"-","")</f>
        <v>0</v>
      </c>
      <c r="GL5" s="38" t="str">
        <f t="shared" ref="GL5:GL31" si="56">_xlfn.SWITCH(GC5,"a",4,"b",3,"c",2,"d",1,"e",0,"-","")</f>
        <v/>
      </c>
      <c r="GM5" s="38" t="str">
        <f t="shared" ref="GM5:GM31" si="57">_xlfn.SWITCH(GD5,"a",4,"b",3,"c",2,"d",1,"e",0,"-","")</f>
        <v/>
      </c>
      <c r="GN5" s="38" t="str">
        <f t="shared" ref="GN5:GN31" si="58">_xlfn.SWITCH(GE5,"a",4,"b",3,"c",2,"d",1,"e",0,"-","")</f>
        <v/>
      </c>
      <c r="GO5" s="38" t="str">
        <f t="shared" ref="GO5:GO31" si="59">_xlfn.SWITCH(GF5,"a",4,"b",3,"c",2,"d",1,"e",0,"-","")</f>
        <v/>
      </c>
      <c r="GP5" s="41">
        <f>SUM(GH5:GO5)/COUNT(GH5:GO5)/4</f>
        <v>0</v>
      </c>
      <c r="GQ5" s="36" t="e">
        <f>_xlfn.IFS(GT5&gt;=0.8,"a",GT5&gt;=0.6,"b",GT5&gt;=0.4,"c",GT5&gt;=0.2,"d",GT5&lt;0.2,"e")</f>
        <v>#DIV/0!</v>
      </c>
      <c r="GR5" s="37" t="e">
        <f>_xlfn.SWITCH(FN5,"a",4,"b",3,"c",2,"d",1,"e",0,"-","")</f>
        <v>#DIV/0!</v>
      </c>
      <c r="GS5" s="38">
        <f>_xlfn.SWITCH(GG5,"a",4,"b",3,"c",2,"d",1,"e",0,"-","")/2</f>
        <v>0</v>
      </c>
      <c r="GT5" s="41" t="e">
        <f>SUM(GR5:GS5)/6</f>
        <v>#DIV/0!</v>
      </c>
      <c r="GU5" s="47" t="str">
        <f>VLOOKUP($A5&amp;"-"&amp;GU$4,'05市民生活実感調査'!$A$3:$BC$218,COLUMN('05市民生活実感調査'!$AI:$AI),FALSE)</f>
        <v>-</v>
      </c>
      <c r="GV5" s="7" t="str">
        <f>VLOOKUP($A5&amp;"-"&amp;GV$4,'05市民生活実感調査'!$A$3:$BC$218,COLUMN('05市民生活実感調査'!$AI:$AI),FALSE)</f>
        <v>-</v>
      </c>
      <c r="GW5" s="7" t="str">
        <f>VLOOKUP($A5&amp;"-"&amp;GW$4,'05市民生活実感調査'!$A$3:$BC$218,COLUMN('05市民生活実感調査'!$AI:$AI),FALSE)</f>
        <v>-</v>
      </c>
      <c r="GX5" s="7" t="str">
        <f>VLOOKUP($A5&amp;"-"&amp;GX$4,'05市民生活実感調査'!$A$3:$BC$218,COLUMN('05市民生活実感調査'!$AI:$AI),FALSE)</f>
        <v>-</v>
      </c>
      <c r="GY5" s="7" t="str">
        <f>VLOOKUP($A5&amp;"-"&amp;GY$4,'05市民生活実感調査'!$A$3:$BC$218,COLUMN('05市民生活実感調査'!$AI:$AI),FALSE)</f>
        <v>-</v>
      </c>
      <c r="GZ5" s="7" t="str">
        <f>VLOOKUP($A5&amp;"-"&amp;GZ$4,'05市民生活実感調査'!$A$3:$BC$218,COLUMN('05市民生活実感調査'!$AI:$AI),FALSE)</f>
        <v>-</v>
      </c>
      <c r="HA5" s="7" t="str">
        <f>VLOOKUP($A5&amp;"-"&amp;HA$4,'05市民生活実感調査'!$A$3:$BC$218,COLUMN('05市民生活実感調査'!$AI:$AI),FALSE)</f>
        <v>-</v>
      </c>
      <c r="HB5" s="7" t="str">
        <f>VLOOKUP($A5&amp;"-"&amp;HB$4,'05市民生活実感調査'!$A$3:$BC$218,COLUMN('05市民生活実感調査'!$AI:$AI),FALSE)</f>
        <v>-</v>
      </c>
      <c r="HC5" s="109" t="e">
        <f>_xlfn.IFS(HL5&gt;=0.8,"a",HL5&gt;=0.6,"b",HL5&gt;=0.4,"c",HL5&gt;=0.2,"d",HL5&lt;0.2,"e")</f>
        <v>#DIV/0!</v>
      </c>
      <c r="HD5" s="37" t="str">
        <f>_xlfn.SWITCH(GU5,"a",4,"b",3,"c",2,"d",1,"e",0,"-","")</f>
        <v/>
      </c>
      <c r="HE5" s="38" t="str">
        <f t="shared" ref="HE5:HE31" si="60">_xlfn.SWITCH(GV5,"a",4,"b",3,"c",2,"d",1,"e",0,"-","")</f>
        <v/>
      </c>
      <c r="HF5" s="38" t="str">
        <f t="shared" ref="HF5:HF31" si="61">_xlfn.SWITCH(GW5,"a",4,"b",3,"c",2,"d",1,"e",0,"-","")</f>
        <v/>
      </c>
      <c r="HG5" s="38" t="str">
        <f t="shared" ref="HG5:HG31" si="62">_xlfn.SWITCH(GX5,"a",4,"b",3,"c",2,"d",1,"e",0,"-","")</f>
        <v/>
      </c>
      <c r="HH5" s="38" t="str">
        <f t="shared" ref="HH5:HH31" si="63">_xlfn.SWITCH(GY5,"a",4,"b",3,"c",2,"d",1,"e",0,"-","")</f>
        <v/>
      </c>
      <c r="HI5" s="38" t="str">
        <f t="shared" ref="HI5:HI31" si="64">_xlfn.SWITCH(GZ5,"a",4,"b",3,"c",2,"d",1,"e",0,"-","")</f>
        <v/>
      </c>
      <c r="HJ5" s="38" t="str">
        <f t="shared" ref="HJ5:HJ31" si="65">_xlfn.SWITCH(HA5,"a",4,"b",3,"c",2,"d",1,"e",0,"-","")</f>
        <v/>
      </c>
      <c r="HK5" s="38" t="str">
        <f t="shared" ref="HK5:HK31" si="66">_xlfn.SWITCH(HB5,"a",4,"b",3,"c",2,"d",1,"e",0,"-","")</f>
        <v/>
      </c>
      <c r="HL5" s="41" t="e">
        <f>SUM(HD5:HK5)/COUNT(HD5:HK5)/4</f>
        <v>#DIV/0!</v>
      </c>
      <c r="HM5" s="96" t="str">
        <f>VLOOKUP($A5,'05市民生活実感調査'!$D$223:$O$249,7,FALSE)</f>
        <v>-</v>
      </c>
      <c r="HN5" s="98" t="str">
        <f>VLOOKUP($A5,'05市民生活実感調査'!$D$223:$O$249,8,FALSE)</f>
        <v>-</v>
      </c>
      <c r="HO5" s="108" t="s">
        <v>85</v>
      </c>
      <c r="HP5" s="12" t="str">
        <f>VLOOKUP(HO5,プルダウン!$A$1:$B$6,2,FALSE)</f>
        <v>-</v>
      </c>
      <c r="HQ5" s="26" t="s">
        <v>12</v>
      </c>
      <c r="HR5" s="12"/>
      <c r="HS5" s="11"/>
      <c r="HT5" s="12"/>
      <c r="HU5" s="47" t="str">
        <f>IFERROR(VLOOKUP($A5*100+HU$4,'03施策評価'!$A$5:$KL$118,COLUMN('03施策評価'!$FY:$FY),FALSE),"-")</f>
        <v>-</v>
      </c>
      <c r="HV5" s="7" t="str">
        <f>IFERROR(VLOOKUP($A5*100+HV$4,'03施策評価'!$A$5:$KL$118,COLUMN('03施策評価'!$FY:$FY),FALSE),"-")</f>
        <v>-</v>
      </c>
      <c r="HW5" s="7" t="str">
        <f>IFERROR(VLOOKUP($A5*100+HW$4,'03施策評価'!$A$5:$KL$118,COLUMN('03施策評価'!$FY:$FY),FALSE),"-")</f>
        <v>-</v>
      </c>
      <c r="HX5" s="7" t="str">
        <f>IFERROR(VLOOKUP($A5*100+HX$4,'03施策評価'!$A$5:$KL$118,COLUMN('03施策評価'!$FY:$FY),FALSE),"-")</f>
        <v>-</v>
      </c>
      <c r="HY5" s="105" t="str">
        <f>IFERROR(VLOOKUP($A5*100+HY$4,'03施策評価'!$A$5:$KL$118,COLUMN('03施策評価'!$FY:$FY),FALSE),"-")</f>
        <v>-</v>
      </c>
      <c r="HZ5" s="105" t="str">
        <f>IFERROR(VLOOKUP($A5*100+HZ$4,'03施策評価'!$A$5:$KL$118,COLUMN('03施策評価'!$FY:$FY),FALSE),"-")</f>
        <v>-</v>
      </c>
      <c r="IA5" s="105" t="str">
        <f>IFERROR(VLOOKUP($A5*100+IA$4,'03施策評価'!$A$5:$KL$118,COLUMN('03施策評価'!$FY:$FY),FALSE),"-")</f>
        <v>-</v>
      </c>
      <c r="IB5" s="106" t="str">
        <f>IFERROR(VLOOKUP($A5*100+IB$4,'03施策評価'!$A$5:$KL$118,COLUMN('03施策評価'!$FY:$FY),FALSE),"-")</f>
        <v>-</v>
      </c>
      <c r="IC5" s="116"/>
      <c r="ID5" s="83" t="str">
        <f>VLOOKUP($A5&amp;"-"&amp;ID$4,'02政策の客観指標'!$A$4:$AT$246,COLUMN('02政策の客観指標'!$AS:$AS),FALSE)</f>
        <v>-</v>
      </c>
      <c r="IE5" s="84" t="str">
        <f>VLOOKUP($A5&amp;"-"&amp;IE$4,'02政策の客観指標'!$A$4:$AT$246,COLUMN('02政策の客観指標'!$AS:$AS),FALSE)</f>
        <v>-</v>
      </c>
      <c r="IF5" s="84" t="str">
        <f>VLOOKUP($A5&amp;"-"&amp;IF$4,'02政策の客観指標'!$A$4:$AT$246,COLUMN('02政策の客観指標'!$AS:$AS),FALSE)</f>
        <v>-</v>
      </c>
      <c r="IG5" s="84" t="str">
        <f>VLOOKUP($A5&amp;"-"&amp;IG$4,'02政策の客観指標'!$A$4:$AT$246,COLUMN('02政策の客観指標'!$AS:$AS),FALSE)</f>
        <v>-</v>
      </c>
      <c r="IH5" s="84" t="str">
        <f>VLOOKUP($A5&amp;"-"&amp;IH$4,'02政策の客観指標'!$A$4:$AT$246,COLUMN('02政策の客観指標'!$AS:$AS),FALSE)</f>
        <v>-</v>
      </c>
      <c r="II5" s="84" t="str">
        <f>VLOOKUP($A5&amp;"-"&amp;II$4,'02政策の客観指標'!$A$4:$AT$246,COLUMN('02政策の客観指標'!$AS:$AS),FALSE)</f>
        <v>-</v>
      </c>
      <c r="IJ5" s="84" t="str">
        <f>VLOOKUP($A5&amp;"-"&amp;IJ$4,'02政策の客観指標'!$A$4:$AT$246,COLUMN('02政策の客観指標'!$AS:$AS),FALSE)</f>
        <v>-</v>
      </c>
      <c r="IK5" s="84" t="str">
        <f>VLOOKUP($A5&amp;"-"&amp;IK$4,'02政策の客観指標'!$A$4:$AT$246,COLUMN('02政策の客観指標'!$AS:$AS),FALSE)</f>
        <v>-</v>
      </c>
      <c r="IL5" s="84" t="str">
        <f>VLOOKUP($A5&amp;"-"&amp;IL$4,'02政策の客観指標'!$A$4:$AT$246,COLUMN('02政策の客観指標'!$AS:$AS),FALSE)</f>
        <v>-</v>
      </c>
      <c r="IM5" s="109" t="e">
        <f>_xlfn.IFS(IW5&gt;=0.8,"a",IW5&gt;=0.6,"b",IW5&gt;=0.4,"c",IW5&gt;=0.2,"d",IW5&lt;0.2,"e")</f>
        <v>#DIV/0!</v>
      </c>
      <c r="IN5" s="30" t="str">
        <f t="shared" ref="IN5:IN31" si="67">_xlfn.SWITCH(ID5,"a",4,"b",3,"c",2,"d",1,"e",0,"-","")</f>
        <v/>
      </c>
      <c r="IO5" s="30" t="str">
        <f t="shared" ref="IO5:IO31" si="68">_xlfn.SWITCH(IE5,"a",4,"b",3,"c",2,"d",1,"e",0,"-","")</f>
        <v/>
      </c>
      <c r="IP5" s="30" t="str">
        <f t="shared" ref="IP5:IP31" si="69">_xlfn.SWITCH(IF5,"a",4,"b",3,"c",2,"d",1,"e",0,"-","")</f>
        <v/>
      </c>
      <c r="IQ5" s="30" t="str">
        <f t="shared" ref="IQ5:IQ31" si="70">_xlfn.SWITCH(IG5,"a",4,"b",3,"c",2,"d",1,"e",0,"-","")</f>
        <v/>
      </c>
      <c r="IR5" s="30" t="str">
        <f t="shared" ref="IR5:IR31" si="71">_xlfn.SWITCH(IH5,"a",4,"b",3,"c",2,"d",1,"e",0,"-","")</f>
        <v/>
      </c>
      <c r="IS5" s="30" t="str">
        <f t="shared" ref="IS5:IS31" si="72">_xlfn.SWITCH(II5,"a",4,"b",3,"c",2,"d",1,"e",0,"-","")</f>
        <v/>
      </c>
      <c r="IT5" s="30" t="str">
        <f t="shared" ref="IT5:IT31" si="73">_xlfn.SWITCH(IJ5,"a",4,"b",3,"c",2,"d",1,"e",0,"-","")</f>
        <v/>
      </c>
      <c r="IU5" s="30" t="str">
        <f t="shared" ref="IU5:IU31" si="74">_xlfn.SWITCH(IK5,"a",4,"b",3,"c",2,"d",1,"e",0,"-","")</f>
        <v/>
      </c>
      <c r="IV5" s="30" t="str">
        <f t="shared" ref="IV5:IV31" si="75">_xlfn.SWITCH(IL5,"a",4,"b",3,"c",2,"d",1,"e",0,"-","")</f>
        <v/>
      </c>
      <c r="IW5" s="33" t="e">
        <f>SUM(IN5:IV5)/COUNT(IN5:IV5)/4</f>
        <v>#DIV/0!</v>
      </c>
      <c r="IX5" s="47" t="str">
        <f>IFERROR(VLOOKUP($A5*100+IX$4,'03施策評価'!$A$5:$KL$118,COLUMN('03施策評価'!$GN:$GN),FALSE),"-")</f>
        <v>e</v>
      </c>
      <c r="IY5" s="7" t="str">
        <f>IFERROR(VLOOKUP($A5*100+IY$4,'03施策評価'!$A$5:$KL$118,COLUMN('03施策評価'!$GN:$GN),FALSE),"-")</f>
        <v>e</v>
      </c>
      <c r="IZ5" s="7" t="str">
        <f>IFERROR(VLOOKUP($A5*100+IZ$4,'03施策評価'!$A$5:$KL$118,COLUMN('03施策評価'!$GN:$GN),FALSE),"-")</f>
        <v>e</v>
      </c>
      <c r="JA5" s="7" t="str">
        <f>IFERROR(VLOOKUP($A5*100+JA$4,'03施策評価'!$A$5:$KL$118,COLUMN('03施策評価'!$GN:$GN),FALSE),"-")</f>
        <v>e</v>
      </c>
      <c r="JB5" s="105" t="str">
        <f>IFERROR(VLOOKUP($A5*100+JB$4,'03施策評価'!$A$5:$KL$118,COLUMN('03施策評価'!$GN:$GN),FALSE),"-")</f>
        <v>-</v>
      </c>
      <c r="JC5" s="105" t="str">
        <f>IFERROR(VLOOKUP($A5*100+JC$4,'03施策評価'!$A$5:$KL$118,COLUMN('03施策評価'!$GN:$GN),FALSE),"-")</f>
        <v>-</v>
      </c>
      <c r="JD5" s="105" t="str">
        <f>IFERROR(VLOOKUP($A5*100+JD$4,'03施策評価'!$A$5:$KL$118,COLUMN('03施策評価'!$GN:$GN),FALSE),"-")</f>
        <v>-</v>
      </c>
      <c r="JE5" s="105" t="str">
        <f>IFERROR(VLOOKUP($A5*100+JE$4,'03施策評価'!$A$5:$KL$118,COLUMN('03施策評価'!$GN:$GN),FALSE),"-")</f>
        <v>-</v>
      </c>
      <c r="JF5" s="109" t="str">
        <f>_xlfn.IFS(JO5&gt;=0.8,"a",JO5&gt;=0.6,"b",JO5&gt;=0.4,"c",JO5&gt;=0.2,"d",JO5&lt;0.2,"e")</f>
        <v>e</v>
      </c>
      <c r="JG5" s="37">
        <f>_xlfn.SWITCH(IX5,"a",4,"b",3,"c",2,"d",1,"e",0,"-","")</f>
        <v>0</v>
      </c>
      <c r="JH5" s="38">
        <f t="shared" ref="JH5:JH31" si="76">_xlfn.SWITCH(IY5,"a",4,"b",3,"c",2,"d",1,"e",0,"-","")</f>
        <v>0</v>
      </c>
      <c r="JI5" s="38">
        <f t="shared" ref="JI5:JI31" si="77">_xlfn.SWITCH(IZ5,"a",4,"b",3,"c",2,"d",1,"e",0,"-","")</f>
        <v>0</v>
      </c>
      <c r="JJ5" s="38">
        <f t="shared" ref="JJ5:JJ31" si="78">_xlfn.SWITCH(JA5,"a",4,"b",3,"c",2,"d",1,"e",0,"-","")</f>
        <v>0</v>
      </c>
      <c r="JK5" s="38" t="str">
        <f t="shared" ref="JK5:JK31" si="79">_xlfn.SWITCH(JB5,"a",4,"b",3,"c",2,"d",1,"e",0,"-","")</f>
        <v/>
      </c>
      <c r="JL5" s="38" t="str">
        <f t="shared" ref="JL5:JL31" si="80">_xlfn.SWITCH(JC5,"a",4,"b",3,"c",2,"d",1,"e",0,"-","")</f>
        <v/>
      </c>
      <c r="JM5" s="38" t="str">
        <f t="shared" ref="JM5:JM31" si="81">_xlfn.SWITCH(JD5,"a",4,"b",3,"c",2,"d",1,"e",0,"-","")</f>
        <v/>
      </c>
      <c r="JN5" s="38" t="str">
        <f t="shared" ref="JN5:JN31" si="82">_xlfn.SWITCH(JE5,"a",4,"b",3,"c",2,"d",1,"e",0,"-","")</f>
        <v/>
      </c>
      <c r="JO5" s="41">
        <f>SUM(JG5:JN5)/COUNT(JG5:JN5)/4</f>
        <v>0</v>
      </c>
      <c r="JP5" s="36" t="e">
        <f>_xlfn.IFS(JS5&gt;=0.8,"a",JS5&gt;=0.6,"b",JS5&gt;=0.4,"c",JS5&gt;=0.2,"d",JS5&lt;0.2,"e")</f>
        <v>#DIV/0!</v>
      </c>
      <c r="JQ5" s="37" t="e">
        <f>_xlfn.SWITCH(IM5,"a",4,"b",3,"c",2,"d",1,"e",0,"-","")</f>
        <v>#DIV/0!</v>
      </c>
      <c r="JR5" s="38">
        <f>_xlfn.SWITCH(JF5,"a",4,"b",3,"c",2,"d",1,"e",0,"-","")/2</f>
        <v>0</v>
      </c>
      <c r="JS5" s="41" t="e">
        <f>SUM(JQ5:JR5)/6</f>
        <v>#DIV/0!</v>
      </c>
      <c r="JT5" s="47" t="str">
        <f>VLOOKUP($A5&amp;"-"&amp;JT$4,'05市民生活実感調査'!$A$3:$BC$218,COLUMN('05市民生活実感調査'!$AS:$AS),FALSE)</f>
        <v>-</v>
      </c>
      <c r="JU5" s="7" t="str">
        <f>VLOOKUP($A5&amp;"-"&amp;JU$4,'05市民生活実感調査'!$A$3:$BC$218,COLUMN('05市民生活実感調査'!$AS:$AS),FALSE)</f>
        <v>-</v>
      </c>
      <c r="JV5" s="7" t="str">
        <f>VLOOKUP($A5&amp;"-"&amp;JV$4,'05市民生活実感調査'!$A$3:$BC$218,COLUMN('05市民生活実感調査'!$AS:$AS),FALSE)</f>
        <v>-</v>
      </c>
      <c r="JW5" s="7" t="str">
        <f>VLOOKUP($A5&amp;"-"&amp;JW$4,'05市民生活実感調査'!$A$3:$BC$218,COLUMN('05市民生活実感調査'!$AS:$AS),FALSE)</f>
        <v>-</v>
      </c>
      <c r="JX5" s="7" t="str">
        <f>VLOOKUP($A5&amp;"-"&amp;JX$4,'05市民生活実感調査'!$A$3:$BC$218,COLUMN('05市民生活実感調査'!$AS:$AS),FALSE)</f>
        <v>-</v>
      </c>
      <c r="JY5" s="7" t="str">
        <f>VLOOKUP($A5&amp;"-"&amp;JY$4,'05市民生活実感調査'!$A$3:$BC$218,COLUMN('05市民生活実感調査'!$AS:$AS),FALSE)</f>
        <v>-</v>
      </c>
      <c r="JZ5" s="7" t="str">
        <f>VLOOKUP($A5&amp;"-"&amp;JZ$4,'05市民生活実感調査'!$A$3:$BC$218,COLUMN('05市民生活実感調査'!$AS:$AS),FALSE)</f>
        <v>-</v>
      </c>
      <c r="KA5" s="7" t="str">
        <f>VLOOKUP($A5&amp;"-"&amp;KA$4,'05市民生活実感調査'!$A$3:$BC$218,COLUMN('05市民生活実感調査'!$AS:$AS),FALSE)</f>
        <v>-</v>
      </c>
      <c r="KB5" s="109" t="e">
        <f>_xlfn.IFS(KK5&gt;=0.8,"a",KK5&gt;=0.6,"b",KK5&gt;=0.4,"c",KK5&gt;=0.2,"d",KK5&lt;0.2,"e")</f>
        <v>#DIV/0!</v>
      </c>
      <c r="KC5" s="37" t="str">
        <f>_xlfn.SWITCH(JT5,"a",4,"b",3,"c",2,"d",1,"e",0,"-","")</f>
        <v/>
      </c>
      <c r="KD5" s="38" t="str">
        <f t="shared" ref="KD5:KD31" si="83">_xlfn.SWITCH(JU5,"a",4,"b",3,"c",2,"d",1,"e",0,"-","")</f>
        <v/>
      </c>
      <c r="KE5" s="38" t="str">
        <f t="shared" ref="KE5:KE31" si="84">_xlfn.SWITCH(JV5,"a",4,"b",3,"c",2,"d",1,"e",0,"-","")</f>
        <v/>
      </c>
      <c r="KF5" s="38" t="str">
        <f t="shared" ref="KF5:KF31" si="85">_xlfn.SWITCH(JW5,"a",4,"b",3,"c",2,"d",1,"e",0,"-","")</f>
        <v/>
      </c>
      <c r="KG5" s="38" t="str">
        <f t="shared" ref="KG5:KG31" si="86">_xlfn.SWITCH(JX5,"a",4,"b",3,"c",2,"d",1,"e",0,"-","")</f>
        <v/>
      </c>
      <c r="KH5" s="38" t="str">
        <f t="shared" ref="KH5:KH31" si="87">_xlfn.SWITCH(JY5,"a",4,"b",3,"c",2,"d",1,"e",0,"-","")</f>
        <v/>
      </c>
      <c r="KI5" s="38" t="str">
        <f t="shared" ref="KI5:KI31" si="88">_xlfn.SWITCH(JZ5,"a",4,"b",3,"c",2,"d",1,"e",0,"-","")</f>
        <v/>
      </c>
      <c r="KJ5" s="38" t="str">
        <f t="shared" ref="KJ5:KJ31" si="89">_xlfn.SWITCH(KA5,"a",4,"b",3,"c",2,"d",1,"e",0,"-","")</f>
        <v/>
      </c>
      <c r="KK5" s="41" t="e">
        <f>SUM(KC5:KJ5)/COUNT(KC5:KJ5)/4</f>
        <v>#DIV/0!</v>
      </c>
      <c r="KL5" s="96" t="str">
        <f>VLOOKUP($A5,'05市民生活実感調査'!$D$223:$O$249,9,FALSE)</f>
        <v>-</v>
      </c>
      <c r="KM5" s="98" t="str">
        <f>VLOOKUP($A5,'05市民生活実感調査'!$D$223:$O$249,10,FALSE)</f>
        <v>-</v>
      </c>
      <c r="KN5" s="108" t="s">
        <v>85</v>
      </c>
      <c r="KO5" s="12" t="str">
        <f>VLOOKUP(KN5,プルダウン!$A$1:$B$6,2,FALSE)</f>
        <v>-</v>
      </c>
      <c r="KP5" s="26" t="s">
        <v>12</v>
      </c>
      <c r="KQ5" s="12"/>
      <c r="KR5" s="11"/>
      <c r="KS5" s="12"/>
      <c r="KT5" s="47" t="str">
        <f>IFERROR(VLOOKUP($A5*100+KT$4,'03施策評価'!$A$5:$KL$118,COLUMN('03施策評価'!$IC:$IC),FALSE),"-")</f>
        <v>-</v>
      </c>
      <c r="KU5" s="7" t="str">
        <f>IFERROR(VLOOKUP($A5*100+KU$4,'03施策評価'!$A$5:$KL$118,COLUMN('03施策評価'!$IC:$IC),FALSE),"-")</f>
        <v>-</v>
      </c>
      <c r="KV5" s="7" t="str">
        <f>IFERROR(VLOOKUP($A5*100+KV$4,'03施策評価'!$A$5:$KL$118,COLUMN('03施策評価'!$IC:$IC),FALSE),"-")</f>
        <v>-</v>
      </c>
      <c r="KW5" s="7" t="str">
        <f>IFERROR(VLOOKUP($A5*100+KW$4,'03施策評価'!$A$5:$KL$118,COLUMN('03施策評価'!$IC:$IC),FALSE),"-")</f>
        <v>-</v>
      </c>
      <c r="KX5" s="105" t="str">
        <f>IFERROR(VLOOKUP($A5*100+KX$4,'03施策評価'!$A$5:$KL$118,COLUMN('03施策評価'!$IC:$IC),FALSE),"-")</f>
        <v>-</v>
      </c>
      <c r="KY5" s="105" t="str">
        <f>IFERROR(VLOOKUP($A5*100+KY$4,'03施策評価'!$A$5:$KL$118,COLUMN('03施策評価'!$IC:$IC),FALSE),"-")</f>
        <v>-</v>
      </c>
      <c r="KZ5" s="105" t="str">
        <f>IFERROR(VLOOKUP($A5*100+KZ$4,'03施策評価'!$A$5:$KL$118,COLUMN('03施策評価'!$IC:$IC),FALSE),"-")</f>
        <v>-</v>
      </c>
      <c r="LA5" s="106" t="str">
        <f>IFERROR(VLOOKUP($A5*100+LA$4,'03施策評価'!$A$5:$KL$118,COLUMN('03施策評価'!$IC:$IC),FALSE),"-")</f>
        <v>-</v>
      </c>
      <c r="LB5" s="116"/>
      <c r="LC5" s="146" t="str">
        <f>VLOOKUP($A5&amp;"-"&amp;LC$4,'02政策の客観指標'!$A$4:$AT$246,COLUMN('02政策の客観指標'!$AT:$AT),FALSE)</f>
        <v>-</v>
      </c>
      <c r="LD5" s="84" t="str">
        <f>VLOOKUP($A5&amp;"-"&amp;LD$4,'02政策の客観指標'!$A$4:$AT$246,COLUMN('02政策の客観指標'!$AT:$AT),FALSE)</f>
        <v>-</v>
      </c>
      <c r="LE5" s="84" t="str">
        <f>VLOOKUP($A5&amp;"-"&amp;LE$4,'02政策の客観指標'!$A$4:$AT$246,COLUMN('02政策の客観指標'!$AT:$AT),FALSE)</f>
        <v>-</v>
      </c>
      <c r="LF5" s="84" t="str">
        <f>VLOOKUP($A5&amp;"-"&amp;LF$4,'02政策の客観指標'!$A$4:$AT$246,COLUMN('02政策の客観指標'!$AT:$AT),FALSE)</f>
        <v>-</v>
      </c>
      <c r="LG5" s="84" t="str">
        <f>VLOOKUP($A5&amp;"-"&amp;LG$4,'02政策の客観指標'!$A$4:$AT$246,COLUMN('02政策の客観指標'!$AT:$AT),FALSE)</f>
        <v>-</v>
      </c>
      <c r="LH5" s="84" t="str">
        <f>VLOOKUP($A5&amp;"-"&amp;LH$4,'02政策の客観指標'!$A$4:$AT$246,COLUMN('02政策の客観指標'!$AT:$AT),FALSE)</f>
        <v>-</v>
      </c>
      <c r="LI5" s="84" t="str">
        <f>VLOOKUP($A5&amp;"-"&amp;LI$4,'02政策の客観指標'!$A$4:$AT$246,COLUMN('02政策の客観指標'!$AT:$AT),FALSE)</f>
        <v>-</v>
      </c>
      <c r="LJ5" s="84" t="str">
        <f>VLOOKUP($A5&amp;"-"&amp;LJ$4,'02政策の客観指標'!$A$4:$AT$246,COLUMN('02政策の客観指標'!$AT:$AT),FALSE)</f>
        <v>-</v>
      </c>
      <c r="LK5" s="84" t="str">
        <f>VLOOKUP($A5&amp;"-"&amp;LK$4,'02政策の客観指標'!$A$4:$AT$246,COLUMN('02政策の客観指標'!$AT:$AT),FALSE)</f>
        <v>-</v>
      </c>
      <c r="LL5" s="109" t="e">
        <f>_xlfn.IFS(LV5&gt;=0.8,"a",LV5&gt;=0.6,"b",LV5&gt;=0.4,"c",LV5&gt;=0.2,"d",LV5&lt;0.2,"e")</f>
        <v>#DIV/0!</v>
      </c>
      <c r="LM5" s="30" t="str">
        <f t="shared" ref="LM5:LM31" si="90">_xlfn.SWITCH(LC5,"a",4,"b",3,"c",2,"d",1,"e",0,"-","")</f>
        <v/>
      </c>
      <c r="LN5" s="30" t="str">
        <f t="shared" ref="LN5:LN31" si="91">_xlfn.SWITCH(LD5,"a",4,"b",3,"c",2,"d",1,"e",0,"-","")</f>
        <v/>
      </c>
      <c r="LO5" s="30" t="str">
        <f t="shared" ref="LO5:LO31" si="92">_xlfn.SWITCH(LE5,"a",4,"b",3,"c",2,"d",1,"e",0,"-","")</f>
        <v/>
      </c>
      <c r="LP5" s="30" t="str">
        <f t="shared" ref="LP5:LP31" si="93">_xlfn.SWITCH(LF5,"a",4,"b",3,"c",2,"d",1,"e",0,"-","")</f>
        <v/>
      </c>
      <c r="LQ5" s="30" t="str">
        <f t="shared" ref="LQ5:LQ31" si="94">_xlfn.SWITCH(LG5,"a",4,"b",3,"c",2,"d",1,"e",0,"-","")</f>
        <v/>
      </c>
      <c r="LR5" s="30" t="str">
        <f t="shared" ref="LR5:LR31" si="95">_xlfn.SWITCH(LH5,"a",4,"b",3,"c",2,"d",1,"e",0,"-","")</f>
        <v/>
      </c>
      <c r="LS5" s="30" t="str">
        <f t="shared" ref="LS5:LS31" si="96">_xlfn.SWITCH(LI5,"a",4,"b",3,"c",2,"d",1,"e",0,"-","")</f>
        <v/>
      </c>
      <c r="LT5" s="30" t="str">
        <f t="shared" ref="LT5:LT31" si="97">_xlfn.SWITCH(LJ5,"a",4,"b",3,"c",2,"d",1,"e",0,"-","")</f>
        <v/>
      </c>
      <c r="LU5" s="30" t="str">
        <f t="shared" ref="LU5:LU31" si="98">_xlfn.SWITCH(LK5,"a",4,"b",3,"c",2,"d",1,"e",0,"-","")</f>
        <v/>
      </c>
      <c r="LV5" s="33" t="e">
        <f>SUM(LM5:LU5)/COUNT(LM5:LU5)/4</f>
        <v>#DIV/0!</v>
      </c>
      <c r="LW5" s="47" t="str">
        <f>IFERROR(VLOOKUP($A5*100+LW$4,'03施策評価'!$A$5:$KL$118,COLUMN('03施策評価'!$IR:$IR),FALSE),"-")</f>
        <v>e</v>
      </c>
      <c r="LX5" s="7" t="str">
        <f>IFERROR(VLOOKUP($A5*100+LX$4,'03施策評価'!$A$5:$KL$118,COLUMN('03施策評価'!$IR:$IR),FALSE),"-")</f>
        <v>e</v>
      </c>
      <c r="LY5" s="7" t="str">
        <f>IFERROR(VLOOKUP($A5*100+LY$4,'03施策評価'!$A$5:$KL$118,COLUMN('03施策評価'!$IR:$IR),FALSE),"-")</f>
        <v>e</v>
      </c>
      <c r="LZ5" s="7" t="str">
        <f>IFERROR(VLOOKUP($A5*100+LZ$4,'03施策評価'!$A$5:$KL$118,COLUMN('03施策評価'!$IR:$IR),FALSE),"-")</f>
        <v>e</v>
      </c>
      <c r="MA5" s="105" t="str">
        <f>IFERROR(VLOOKUP($A5*100+MA$4,'03施策評価'!$A$5:$KL$118,COLUMN('03施策評価'!$IR:$IR),FALSE),"-")</f>
        <v>-</v>
      </c>
      <c r="MB5" s="105" t="str">
        <f>IFERROR(VLOOKUP($A5*100+MB$4,'03施策評価'!$A$5:$KL$118,COLUMN('03施策評価'!$IR:$IR),FALSE),"-")</f>
        <v>-</v>
      </c>
      <c r="MC5" s="105" t="str">
        <f>IFERROR(VLOOKUP($A5*100+MC$4,'03施策評価'!$A$5:$KL$118,COLUMN('03施策評価'!$IR:$IR),FALSE),"-")</f>
        <v>-</v>
      </c>
      <c r="MD5" s="105" t="str">
        <f>IFERROR(VLOOKUP($A5*100+MD$4,'03施策評価'!$A$5:$KL$118,COLUMN('03施策評価'!$IR:$IR),FALSE),"-")</f>
        <v>-</v>
      </c>
      <c r="ME5" s="109" t="str">
        <f>_xlfn.IFS(MN5&gt;=0.8,"a",MN5&gt;=0.6,"b",MN5&gt;=0.4,"c",MN5&gt;=0.2,"d",MN5&lt;0.2,"e")</f>
        <v>e</v>
      </c>
      <c r="MF5" s="37">
        <f>_xlfn.SWITCH(LW5,"a",4,"b",3,"c",2,"d",1,"e",0,"-","")</f>
        <v>0</v>
      </c>
      <c r="MG5" s="38">
        <f t="shared" ref="MG5:MG31" si="99">_xlfn.SWITCH(LX5,"a",4,"b",3,"c",2,"d",1,"e",0,"-","")</f>
        <v>0</v>
      </c>
      <c r="MH5" s="38">
        <f t="shared" ref="MH5:MH31" si="100">_xlfn.SWITCH(LY5,"a",4,"b",3,"c",2,"d",1,"e",0,"-","")</f>
        <v>0</v>
      </c>
      <c r="MI5" s="38">
        <f t="shared" ref="MI5:MI31" si="101">_xlfn.SWITCH(LZ5,"a",4,"b",3,"c",2,"d",1,"e",0,"-","")</f>
        <v>0</v>
      </c>
      <c r="MJ5" s="38" t="str">
        <f t="shared" ref="MJ5:MJ31" si="102">_xlfn.SWITCH(MA5,"a",4,"b",3,"c",2,"d",1,"e",0,"-","")</f>
        <v/>
      </c>
      <c r="MK5" s="38" t="str">
        <f t="shared" ref="MK5:MK31" si="103">_xlfn.SWITCH(MB5,"a",4,"b",3,"c",2,"d",1,"e",0,"-","")</f>
        <v/>
      </c>
      <c r="ML5" s="38" t="str">
        <f t="shared" ref="ML5:ML31" si="104">_xlfn.SWITCH(MC5,"a",4,"b",3,"c",2,"d",1,"e",0,"-","")</f>
        <v/>
      </c>
      <c r="MM5" s="38" t="str">
        <f t="shared" ref="MM5:MM31" si="105">_xlfn.SWITCH(MD5,"a",4,"b",3,"c",2,"d",1,"e",0,"-","")</f>
        <v/>
      </c>
      <c r="MN5" s="41">
        <f>SUM(MF5:MM5)/COUNT(MF5:MM5)/4</f>
        <v>0</v>
      </c>
      <c r="MO5" s="36" t="e">
        <f>_xlfn.IFS(MR5&gt;=0.8,"a",MR5&gt;=0.6,"b",MR5&gt;=0.4,"c",MR5&gt;=0.2,"d",MR5&lt;0.2,"e")</f>
        <v>#DIV/0!</v>
      </c>
      <c r="MP5" s="37" t="e">
        <f>_xlfn.SWITCH(LL5,"a",4,"b",3,"c",2,"d",1,"e",0,"-","")</f>
        <v>#DIV/0!</v>
      </c>
      <c r="MQ5" s="38">
        <f>_xlfn.SWITCH(ME5,"a",4,"b",3,"c",2,"d",1,"e",0,"-","")/2</f>
        <v>0</v>
      </c>
      <c r="MR5" s="41" t="e">
        <f>SUM(MP5:MQ5)/6</f>
        <v>#DIV/0!</v>
      </c>
      <c r="MS5" s="47" t="str">
        <f>VLOOKUP($A5&amp;"-"&amp;MS$4,'05市民生活実感調査'!$A$3:$BC$218,COLUMN('05市民生活実感調査'!$BC:$BC),FALSE)</f>
        <v>-</v>
      </c>
      <c r="MT5" s="7" t="str">
        <f>VLOOKUP($A5&amp;"-"&amp;MT$4,'05市民生活実感調査'!$A$3:$BC$218,COLUMN('05市民生活実感調査'!$BC:$BC),FALSE)</f>
        <v>-</v>
      </c>
      <c r="MU5" s="7" t="str">
        <f>VLOOKUP($A5&amp;"-"&amp;MU$4,'05市民生活実感調査'!$A$3:$BC$218,COLUMN('05市民生活実感調査'!$BC:$BC),FALSE)</f>
        <v>-</v>
      </c>
      <c r="MV5" s="7" t="str">
        <f>VLOOKUP($A5&amp;"-"&amp;MV$4,'05市民生活実感調査'!$A$3:$BC$218,COLUMN('05市民生活実感調査'!$BC:$BC),FALSE)</f>
        <v>-</v>
      </c>
      <c r="MW5" s="7" t="str">
        <f>VLOOKUP($A5&amp;"-"&amp;MW$4,'05市民生活実感調査'!$A$3:$BC$218,COLUMN('05市民生活実感調査'!$BC:$BC),FALSE)</f>
        <v>-</v>
      </c>
      <c r="MX5" s="7" t="str">
        <f>VLOOKUP($A5&amp;"-"&amp;MX$4,'05市民生活実感調査'!$A$3:$BC$218,COLUMN('05市民生活実感調査'!$BC:$BC),FALSE)</f>
        <v>-</v>
      </c>
      <c r="MY5" s="7" t="str">
        <f>VLOOKUP($A5&amp;"-"&amp;MY$4,'05市民生活実感調査'!$A$3:$BC$218,COLUMN('05市民生活実感調査'!$BC:$BC),FALSE)</f>
        <v>-</v>
      </c>
      <c r="MZ5" s="7" t="str">
        <f>VLOOKUP($A5&amp;"-"&amp;MZ$4,'05市民生活実感調査'!$A$3:$BC$218,COLUMN('05市民生活実感調査'!$BC:$BC),FALSE)</f>
        <v>-</v>
      </c>
      <c r="NA5" s="109" t="e">
        <f>_xlfn.IFS(NJ5&gt;=0.8,"a",NJ5&gt;=0.6,"b",NJ5&gt;=0.4,"c",NJ5&gt;=0.2,"d",NJ5&lt;0.2,"e")</f>
        <v>#DIV/0!</v>
      </c>
      <c r="NB5" s="37" t="str">
        <f>_xlfn.SWITCH(MS5,"a",4,"b",3,"c",2,"d",1,"e",0,"-","")</f>
        <v/>
      </c>
      <c r="NC5" s="38" t="str">
        <f t="shared" ref="NC5:NC31" si="106">_xlfn.SWITCH(MT5,"a",4,"b",3,"c",2,"d",1,"e",0,"-","")</f>
        <v/>
      </c>
      <c r="ND5" s="38" t="str">
        <f t="shared" ref="ND5:ND31" si="107">_xlfn.SWITCH(MU5,"a",4,"b",3,"c",2,"d",1,"e",0,"-","")</f>
        <v/>
      </c>
      <c r="NE5" s="38" t="str">
        <f t="shared" ref="NE5:NE31" si="108">_xlfn.SWITCH(MV5,"a",4,"b",3,"c",2,"d",1,"e",0,"-","")</f>
        <v/>
      </c>
      <c r="NF5" s="38" t="str">
        <f t="shared" ref="NF5:NF31" si="109">_xlfn.SWITCH(MW5,"a",4,"b",3,"c",2,"d",1,"e",0,"-","")</f>
        <v/>
      </c>
      <c r="NG5" s="38" t="str">
        <f t="shared" ref="NG5:NG31" si="110">_xlfn.SWITCH(MX5,"a",4,"b",3,"c",2,"d",1,"e",0,"-","")</f>
        <v/>
      </c>
      <c r="NH5" s="38" t="str">
        <f t="shared" ref="NH5:NH31" si="111">_xlfn.SWITCH(MY5,"a",4,"b",3,"c",2,"d",1,"e",0,"-","")</f>
        <v/>
      </c>
      <c r="NI5" s="38" t="str">
        <f t="shared" ref="NI5:NI31" si="112">_xlfn.SWITCH(MZ5,"a",4,"b",3,"c",2,"d",1,"e",0,"-","")</f>
        <v/>
      </c>
      <c r="NJ5" s="41" t="e">
        <f>SUM(NB5:NI5)/COUNT(NB5:NI5)/4</f>
        <v>#DIV/0!</v>
      </c>
      <c r="NK5" s="96" t="str">
        <f>VLOOKUP($A5,'05市民生活実感調査'!$D$223:$O$249,11,FALSE)</f>
        <v>-</v>
      </c>
      <c r="NL5" s="98" t="str">
        <f>VLOOKUP($A5,'05市民生活実感調査'!$D$223:$O$249,12,FALSE)</f>
        <v>-</v>
      </c>
      <c r="NM5" s="108" t="s">
        <v>85</v>
      </c>
      <c r="NN5" s="12" t="str">
        <f>VLOOKUP(NM5,プルダウン!$A$1:$B$6,2,FALSE)</f>
        <v>-</v>
      </c>
      <c r="NO5" s="26" t="s">
        <v>12</v>
      </c>
      <c r="NP5" s="12"/>
      <c r="NQ5" s="11"/>
      <c r="NR5" s="12"/>
      <c r="NS5" s="47" t="str">
        <f>IFERROR(VLOOKUP($A5*100+NS$4,'03施策評価'!$A$5:$KL$118,COLUMN('03施策評価'!$KG:$KG),FALSE),"-")</f>
        <v>-</v>
      </c>
      <c r="NT5" s="7" t="str">
        <f>IFERROR(VLOOKUP($A5*100+NT$4,'03施策評価'!$A$5:$KL$118,COLUMN('03施策評価'!$KG:$KG),FALSE),"-")</f>
        <v>-</v>
      </c>
      <c r="NU5" s="7" t="str">
        <f>IFERROR(VLOOKUP($A5*100+NU$4,'03施策評価'!$A$5:$KL$118,COLUMN('03施策評価'!$KG:$KG),FALSE),"-")</f>
        <v>-</v>
      </c>
      <c r="NV5" s="7" t="str">
        <f>IFERROR(VLOOKUP($A5*100+NV$4,'03施策評価'!$A$5:$KL$118,COLUMN('03施策評価'!$KG:$KG),FALSE),"-")</f>
        <v>-</v>
      </c>
      <c r="NW5" s="105" t="str">
        <f>IFERROR(VLOOKUP($A5*100+NW$4,'03施策評価'!$A$5:$KL$118,COLUMN('03施策評価'!$KG:$KG),FALSE),"-")</f>
        <v>-</v>
      </c>
      <c r="NX5" s="105" t="str">
        <f>IFERROR(VLOOKUP($A5*100+NX$4,'03施策評価'!$A$5:$KL$118,COLUMN('03施策評価'!$KG:$KG),FALSE),"-")</f>
        <v>-</v>
      </c>
      <c r="NY5" s="105" t="str">
        <f>IFERROR(VLOOKUP($A5*100+NY$4,'03施策評価'!$A$5:$KL$118,COLUMN('03施策評価'!$KG:$KG),FALSE),"-")</f>
        <v>-</v>
      </c>
      <c r="NZ5" s="106" t="str">
        <f>IFERROR(VLOOKUP($A5*100+NZ$4,'03施策評価'!$A$5:$KL$118,COLUMN('03施策評価'!$KG:$KG),FALSE),"-")</f>
        <v>-</v>
      </c>
      <c r="OA5" s="5"/>
    </row>
    <row r="6" spans="1:391" ht="213.75" customHeight="1">
      <c r="A6" s="46">
        <f>VLOOKUP(B6,[4]プルダウン!$M$2:$N$28,2,FALSE)</f>
        <v>2</v>
      </c>
      <c r="B6" s="5" t="s">
        <v>274</v>
      </c>
      <c r="C6" s="5" t="s">
        <v>2321</v>
      </c>
      <c r="D6" s="4" t="s">
        <v>2113</v>
      </c>
      <c r="E6" s="4"/>
      <c r="F6" s="5"/>
      <c r="G6" s="521" t="str">
        <f>VLOOKUP($A6&amp;"-"&amp;G$4,'02政策の客観指標'!$A$4:$AT$246,COLUMN('02政策の客観指標'!$AP:$AP),FALSE)</f>
        <v>e</v>
      </c>
      <c r="H6" s="522" t="str">
        <f>VLOOKUP($A6&amp;"-"&amp;H$4,'02政策の客観指標'!$A$4:$AT$246,COLUMN('02政策の客観指標'!$AP:$AP),FALSE)</f>
        <v>a</v>
      </c>
      <c r="I6" s="522" t="str">
        <f>VLOOKUP($A6&amp;"-"&amp;I$4,'02政策の客観指標'!$A$4:$AT$246,COLUMN('02政策の客観指標'!$AP:$AP),FALSE)</f>
        <v>b</v>
      </c>
      <c r="J6" s="522" t="str">
        <f>VLOOKUP($A6&amp;"-"&amp;J$4,'02政策の客観指標'!$A$4:$AT$246,COLUMN('02政策の客観指標'!$AP:$AP),FALSE)</f>
        <v>a</v>
      </c>
      <c r="K6" s="522" t="str">
        <f>VLOOKUP($A6&amp;"-"&amp;K$4,'02政策の客観指標'!$A$4:$AT$246,COLUMN('02政策の客観指標'!$AP:$AP),FALSE)</f>
        <v>-</v>
      </c>
      <c r="L6" s="522" t="str">
        <f>VLOOKUP($A6&amp;"-"&amp;L$4,'02政策の客観指標'!$A$4:$AT$246,COLUMN('02政策の客観指標'!$AP:$AP),FALSE)</f>
        <v>-</v>
      </c>
      <c r="M6" s="522" t="str">
        <f>VLOOKUP($A6&amp;"-"&amp;M$4,'02政策の客観指標'!$A$4:$AT$246,COLUMN('02政策の客観指標'!$AP:$AP),FALSE)</f>
        <v>-</v>
      </c>
      <c r="N6" s="522" t="str">
        <f>VLOOKUP($A6&amp;"-"&amp;N$4,'02政策の客観指標'!$A$4:$AT$246,COLUMN('02政策の客観指標'!$AP:$AP),FALSE)</f>
        <v>-</v>
      </c>
      <c r="O6" s="523" t="str">
        <f>VLOOKUP($A6&amp;"-"&amp;O$4,'02政策の客観指標'!$A$4:$AT$246,COLUMN('02政策の客観指標'!$AP:$AP),FALSE)</f>
        <v>-</v>
      </c>
      <c r="P6" s="524" t="str">
        <f t="shared" si="0"/>
        <v>b</v>
      </c>
      <c r="Q6" s="525">
        <f t="shared" ref="Q6:Q31" si="113">_xlfn.SWITCH(G6,"a",4,"b",3,"c",2,"d",1,"e",0,"-","")</f>
        <v>0</v>
      </c>
      <c r="R6" s="525">
        <f t="shared" ref="R6:R31" si="114">_xlfn.SWITCH(H6,"a",4,"b",3,"c",2,"d",1,"e",0,"-","")</f>
        <v>4</v>
      </c>
      <c r="S6" s="525">
        <f t="shared" ref="S6:S31" si="115">_xlfn.SWITCH(I6,"a",4,"b",3,"c",2,"d",1,"e",0,"-","")</f>
        <v>3</v>
      </c>
      <c r="T6" s="525">
        <f t="shared" ref="T6:T31" si="116">_xlfn.SWITCH(J6,"a",4,"b",3,"c",2,"d",1,"e",0,"-","")</f>
        <v>4</v>
      </c>
      <c r="U6" s="525" t="str">
        <f t="shared" ref="U6:U31" si="117">_xlfn.SWITCH(K6,"a",4,"b",3,"c",2,"d",1,"e",0,"-","")</f>
        <v/>
      </c>
      <c r="V6" s="525" t="str">
        <f t="shared" ref="V6:V31" si="118">_xlfn.SWITCH(L6,"a",4,"b",3,"c",2,"d",1,"e",0,"-","")</f>
        <v/>
      </c>
      <c r="W6" s="525" t="str">
        <f t="shared" ref="W6:W31" si="119">_xlfn.SWITCH(M6,"a",4,"b",3,"c",2,"d",1,"e",0,"-","")</f>
        <v/>
      </c>
      <c r="X6" s="525" t="str">
        <f t="shared" ref="X6:X31" si="120">_xlfn.SWITCH(N6,"a",4,"b",3,"c",2,"d",1,"e",0,"-","")</f>
        <v/>
      </c>
      <c r="Y6" s="525" t="str">
        <f t="shared" ref="Y6:Y31" si="121">_xlfn.SWITCH(O6,"a",4,"b",3,"c",2,"d",1,"e",0,"-","")</f>
        <v/>
      </c>
      <c r="Z6" s="526">
        <f t="shared" si="2"/>
        <v>0.6875</v>
      </c>
      <c r="AA6" s="527" t="str">
        <f>IFERROR(VLOOKUP($A6*100+AA$4,'03施策評価'!$A$5:$KL$118,COLUMN('03施策評価'!$AB:$AB),FALSE),"-")</f>
        <v>a</v>
      </c>
      <c r="AB6" s="528" t="str">
        <f>IFERROR(VLOOKUP($A6*100+AB$4,'03施策評価'!$A$5:$KL$118,COLUMN('03施策評価'!$AB:$AB),FALSE),"-")</f>
        <v>e</v>
      </c>
      <c r="AC6" s="528" t="str">
        <f>IFERROR(VLOOKUP($A6*100+AC$4,'03施策評価'!$A$5:$KL$118,COLUMN('03施策評価'!$AB:$AB),FALSE),"-")</f>
        <v>b</v>
      </c>
      <c r="AD6" s="528" t="str">
        <f>IFERROR(VLOOKUP($A6*100+AD$4,'03施策評価'!$A$5:$KL$118,COLUMN('03施策評価'!$AB:$AB),FALSE),"-")</f>
        <v>b</v>
      </c>
      <c r="AE6" s="528" t="str">
        <f>IFERROR(VLOOKUP($A6*100+AE$4,'03施策評価'!$A$5:$KL$118,COLUMN('03施策評価'!$AB:$AB),FALSE),"-")</f>
        <v>a</v>
      </c>
      <c r="AF6" s="528" t="str">
        <f>IFERROR(VLOOKUP($A6*100+AF$4,'03施策評価'!$A$5:$KL$118,COLUMN('03施策評価'!$AB:$AB),FALSE),"-")</f>
        <v>-</v>
      </c>
      <c r="AG6" s="528" t="str">
        <f>IFERROR(VLOOKUP($A6*100+AG$4,'03施策評価'!$A$5:$KL$118,COLUMN('03施策評価'!$AB:$AB),FALSE),"-")</f>
        <v>-</v>
      </c>
      <c r="AH6" s="529" t="str">
        <f>IFERROR(VLOOKUP($A6*100+AH$4,'03施策評価'!$A$5:$KL$118,COLUMN('03施策評価'!$AB:$AB),FALSE),"-")</f>
        <v>-</v>
      </c>
      <c r="AI6" s="524" t="str">
        <f t="shared" si="3"/>
        <v>b</v>
      </c>
      <c r="AJ6" s="527">
        <f t="shared" ref="AJ6:AJ31" si="122">_xlfn.SWITCH(AA6,"a",4,"b",3,"c",2,"d",1,"e",0,"-","")</f>
        <v>4</v>
      </c>
      <c r="AK6" s="528">
        <f t="shared" ref="AK6:AK31" si="123">_xlfn.SWITCH(AB6,"a",4,"b",3,"c",2,"d",1,"e",0,"-","")</f>
        <v>0</v>
      </c>
      <c r="AL6" s="528">
        <f t="shared" ref="AL6:AL31" si="124">_xlfn.SWITCH(AC6,"a",4,"b",3,"c",2,"d",1,"e",0,"-","")</f>
        <v>3</v>
      </c>
      <c r="AM6" s="528">
        <f t="shared" ref="AM6:AM31" si="125">_xlfn.SWITCH(AD6,"a",4,"b",3,"c",2,"d",1,"e",0,"-","")</f>
        <v>3</v>
      </c>
      <c r="AN6" s="528">
        <f t="shared" ref="AN6:AN31" si="126">_xlfn.SWITCH(AE6,"a",4,"b",3,"c",2,"d",1,"e",0,"-","")</f>
        <v>4</v>
      </c>
      <c r="AO6" s="528" t="str">
        <f t="shared" ref="AO6:AO31" si="127">_xlfn.SWITCH(AF6,"a",4,"b",3,"c",2,"d",1,"e",0,"-","")</f>
        <v/>
      </c>
      <c r="AP6" s="528" t="str">
        <f t="shared" ref="AP6:AP31" si="128">_xlfn.SWITCH(AG6,"a",4,"b",3,"c",2,"d",1,"e",0,"-","")</f>
        <v/>
      </c>
      <c r="AQ6" s="529" t="str">
        <f t="shared" ref="AQ6:AQ31" si="129">_xlfn.SWITCH(AH6,"a",4,"b",3,"c",2,"d",1,"e",0,"-","")</f>
        <v/>
      </c>
      <c r="AR6" s="530">
        <f t="shared" si="11"/>
        <v>0.7</v>
      </c>
      <c r="AS6" s="524" t="str">
        <f t="shared" si="12"/>
        <v>b</v>
      </c>
      <c r="AT6" s="30">
        <f t="shared" ref="AT6:AT31" si="130">_xlfn.SWITCH(P6,"a",4,"b",3,"c",2,"d",1,"e",0,"-","")</f>
        <v>3</v>
      </c>
      <c r="AU6" s="400">
        <f t="shared" si="13"/>
        <v>1.5</v>
      </c>
      <c r="AV6" s="401" cm="1">
        <f t="array" ref="AV6">_xlfn.IFS(COUNT(AT6:AU6)=2,SUM(AT6:AU6)/6,COUNT(AT6:AU6)=0,"-",AT6="",AR6,AU6="",Z6)</f>
        <v>0.75</v>
      </c>
      <c r="AW6" s="534" t="str">
        <f>VLOOKUP($A6&amp;"-"&amp;AW$4,'05市民生活実感調査'!$A$3:$BC$218,COLUMN('05市民生活実感調査'!$O:$O),FALSE)</f>
        <v>c</v>
      </c>
      <c r="AX6" s="535" t="str">
        <f>VLOOKUP($A6&amp;"-"&amp;AX$4,'05市民生活実感調査'!$A$3:$BC$218,COLUMN('05市民生活実感調査'!$O:$O),FALSE)</f>
        <v>c</v>
      </c>
      <c r="AY6" s="535" t="str">
        <f>VLOOKUP($A6&amp;"-"&amp;AY$4,'05市民生活実感調査'!$A$3:$BC$218,COLUMN('05市民生活実感調査'!$O:$O),FALSE)</f>
        <v>d</v>
      </c>
      <c r="AZ6" s="535" t="str">
        <f>VLOOKUP($A6&amp;"-"&amp;AZ$4,'05市民生活実感調査'!$A$3:$BC$218,COLUMN('05市民生活実感調査'!$O:$O),FALSE)</f>
        <v>c</v>
      </c>
      <c r="BA6" s="535" t="str">
        <f>VLOOKUP($A6&amp;"-"&amp;BA$4,'05市民生活実感調査'!$A$3:$BC$218,COLUMN('05市民生活実感調査'!$O:$O),FALSE)</f>
        <v>-</v>
      </c>
      <c r="BB6" s="535" t="str">
        <f>VLOOKUP($A6&amp;"-"&amp;BB$4,'05市民生活実感調査'!$A$3:$BC$218,COLUMN('05市民生活実感調査'!$O:$O),FALSE)</f>
        <v>-</v>
      </c>
      <c r="BC6" s="535" t="str">
        <f>VLOOKUP($A6&amp;"-"&amp;BC$4,'05市民生活実感調査'!$A$3:$BC$218,COLUMN('05市民生活実感調査'!$O:$O),FALSE)</f>
        <v>-</v>
      </c>
      <c r="BD6" s="535" t="str">
        <f>VLOOKUP($A6&amp;"-"&amp;BD$4,'05市民生活実感調査'!$A$3:$BC$218,COLUMN('05市民生活実感調査'!$O:$O),FALSE)</f>
        <v>-</v>
      </c>
      <c r="BE6" s="536" t="str">
        <f t="shared" ref="BE6:BE31" si="131">_xlfn.IFS(BN6&gt;=0.8,"a",BN6&gt;=0.6,"b",BN6&gt;=0.4,"c",BN6&gt;=0.2,"d",BN6&lt;0.2,"e")</f>
        <v>c</v>
      </c>
      <c r="BF6" s="37">
        <f t="shared" ref="BF6:BF31" si="132">_xlfn.SWITCH(AW6,"a",4,"b",3,"c",2,"d",1,"e",0,"-","")</f>
        <v>2</v>
      </c>
      <c r="BG6" s="38">
        <f t="shared" ref="BG6:BG31" si="133">_xlfn.SWITCH(AX6,"a",4,"b",3,"c",2,"d",1,"e",0,"-","")</f>
        <v>2</v>
      </c>
      <c r="BH6" s="38">
        <f t="shared" ref="BH6:BH31" si="134">_xlfn.SWITCH(AY6,"a",4,"b",3,"c",2,"d",1,"e",0,"-","")</f>
        <v>1</v>
      </c>
      <c r="BI6" s="38">
        <f t="shared" ref="BI6:BI31" si="135">_xlfn.SWITCH(AZ6,"a",4,"b",3,"c",2,"d",1,"e",0,"-","")</f>
        <v>2</v>
      </c>
      <c r="BJ6" s="38" t="str">
        <f t="shared" ref="BJ6:BJ31" si="136">_xlfn.SWITCH(BA6,"a",4,"b",3,"c",2,"d",1,"e",0,"-","")</f>
        <v/>
      </c>
      <c r="BK6" s="38" t="str">
        <f t="shared" ref="BK6:BK31" si="137">_xlfn.SWITCH(BB6,"a",4,"b",3,"c",2,"d",1,"e",0,"-","")</f>
        <v/>
      </c>
      <c r="BL6" s="38" t="str">
        <f t="shared" ref="BL6:BL31" si="138">_xlfn.SWITCH(BC6,"a",4,"b",3,"c",2,"d",1,"e",0,"-","")</f>
        <v/>
      </c>
      <c r="BM6" s="38" t="str">
        <f t="shared" ref="BM6:BM31" si="139">_xlfn.SWITCH(BD6,"a",4,"b",3,"c",2,"d",1,"e",0,"-","")</f>
        <v/>
      </c>
      <c r="BN6" s="41">
        <f t="shared" ref="BN6:BN31" si="140">SUM(BF6:BM6)/COUNT(BF6:BM6)/4</f>
        <v>0.4375</v>
      </c>
      <c r="BO6" s="96">
        <f>VLOOKUP($A6,'05市民生活実感調査'!$D$223:$O$249,3,FALSE)</f>
        <v>24</v>
      </c>
      <c r="BP6" s="237">
        <f>VLOOKUP($A6,'05市民生活実感調査'!$D$223:$O$249,4,FALSE)</f>
        <v>0.70504871567759075</v>
      </c>
      <c r="BQ6" s="537" t="s">
        <v>316</v>
      </c>
      <c r="BR6" s="539" t="str">
        <f>VLOOKUP(BQ6,[4]プルダウン!$A$1:$B$6,2,FALSE)</f>
        <v>政策の目的がそこそこ達成されている</v>
      </c>
      <c r="BS6" s="261" t="s">
        <v>125</v>
      </c>
      <c r="BT6" s="260" t="s">
        <v>2750</v>
      </c>
      <c r="BU6" s="262" t="s">
        <v>2749</v>
      </c>
      <c r="BV6" s="260" t="s">
        <v>2746</v>
      </c>
      <c r="BW6" s="47" t="str">
        <f>IFERROR(VLOOKUP($A6*100+BW$4,'03施策評価'!$A$5:$KL$118,COLUMN('03施策評価'!$BQ:$BQ),FALSE),"-")</f>
        <v>B</v>
      </c>
      <c r="BX6" s="7" t="str">
        <f>IFERROR(VLOOKUP($A6*100+BX$4,'03施策評価'!$A$5:$KL$118,COLUMN('03施策評価'!$BQ:$BQ),FALSE),"-")</f>
        <v>D</v>
      </c>
      <c r="BY6" s="7" t="str">
        <f>IFERROR(VLOOKUP($A6*100+BY$4,'03施策評価'!$A$5:$KL$118,COLUMN('03施策評価'!$BQ:$BQ),FALSE),"-")</f>
        <v>B</v>
      </c>
      <c r="BZ6" s="7" t="str">
        <f>IFERROR(VLOOKUP($A6*100+BZ$4,'03施策評価'!$A$5:$KL$118,COLUMN('03施策評価'!$BQ:$BQ),FALSE),"-")</f>
        <v>C</v>
      </c>
      <c r="CA6" s="7" t="str">
        <f>IFERROR(VLOOKUP($A6*100+CA$4,'03施策評価'!$A$5:$KL$118,COLUMN('03施策評価'!$BQ:$BQ),FALSE),"-")</f>
        <v>B</v>
      </c>
      <c r="CB6" s="105" t="str">
        <f>IFERROR(VLOOKUP($A6*100+CB$4,'03施策評価'!$A$5:$KL$118,COLUMN('03施策評価'!$BQ:$BQ),FALSE),"-")</f>
        <v>-</v>
      </c>
      <c r="CC6" s="105" t="str">
        <f>IFERROR(VLOOKUP($A6*100+CC$4,'03施策評価'!$A$5:$KL$118,COLUMN('03施策評価'!$BQ:$BQ),FALSE),"-")</f>
        <v>-</v>
      </c>
      <c r="CD6" s="106" t="str">
        <f>IFERROR(VLOOKUP($A6*100+CD$4,'03施策評価'!$A$5:$KL$118,COLUMN('03施策評価'!$BQ:$BQ),FALSE),"-")</f>
        <v>-</v>
      </c>
      <c r="CE6" s="263" t="s">
        <v>2747</v>
      </c>
      <c r="CF6" s="83" t="str">
        <f>VLOOKUP($A6&amp;"-"&amp;CF$4,'02政策の客観指標'!$A$4:$AT$246,COLUMN('02政策の客観指標'!$AQ:$AQ),FALSE)</f>
        <v>-</v>
      </c>
      <c r="CG6" s="84" t="str">
        <f>VLOOKUP($A6&amp;"-"&amp;CG$4,'02政策の客観指標'!$A$4:$AT$246,COLUMN('02政策の客観指標'!$AQ:$AQ),FALSE)</f>
        <v>-</v>
      </c>
      <c r="CH6" s="84" t="str">
        <f>VLOOKUP($A6&amp;"-"&amp;CH$4,'02政策の客観指標'!$A$4:$AT$246,COLUMN('02政策の客観指標'!$AQ:$AQ),FALSE)</f>
        <v>-</v>
      </c>
      <c r="CI6" s="84" t="str">
        <f>VLOOKUP($A6&amp;"-"&amp;CI$4,'02政策の客観指標'!$A$4:$AT$246,COLUMN('02政策の客観指標'!$AQ:$AQ),FALSE)</f>
        <v>-</v>
      </c>
      <c r="CJ6" s="84" t="str">
        <f>VLOOKUP($A6&amp;"-"&amp;CJ$4,'02政策の客観指標'!$A$4:$AT$246,COLUMN('02政策の客観指標'!$AQ:$AQ),FALSE)</f>
        <v>-</v>
      </c>
      <c r="CK6" s="84" t="str">
        <f>VLOOKUP($A6&amp;"-"&amp;CK$4,'02政策の客観指標'!$A$4:$AT$246,COLUMN('02政策の客観指標'!$AQ:$AQ),FALSE)</f>
        <v>-</v>
      </c>
      <c r="CL6" s="84" t="str">
        <f>VLOOKUP($A6&amp;"-"&amp;CL$4,'02政策の客観指標'!$A$4:$AT$246,COLUMN('02政策の客観指標'!$AQ:$AQ),FALSE)</f>
        <v>-</v>
      </c>
      <c r="CM6" s="84" t="str">
        <f>VLOOKUP($A6&amp;"-"&amp;CM$4,'02政策の客観指標'!$A$4:$AT$246,COLUMN('02政策の客観指標'!$AQ:$AQ),FALSE)</f>
        <v>-</v>
      </c>
      <c r="CN6" s="84" t="str">
        <f>VLOOKUP($A6&amp;"-"&amp;CN$4,'02政策の客観指標'!$A$4:$AT$246,COLUMN('02政策の客観指標'!$AQ:$AQ),FALSE)</f>
        <v>-</v>
      </c>
      <c r="CO6" s="109" t="e">
        <f t="shared" ref="CO6:CO31" si="141">_xlfn.IFS(CY6&gt;=0.8,"a",CY6&gt;=0.6,"b",CY6&gt;=0.4,"c",CY6&gt;=0.2,"d",CY6&lt;0.2,"e")</f>
        <v>#DIV/0!</v>
      </c>
      <c r="CP6" s="30" t="str">
        <f t="shared" si="21"/>
        <v/>
      </c>
      <c r="CQ6" s="30" t="str">
        <f t="shared" si="22"/>
        <v/>
      </c>
      <c r="CR6" s="30" t="str">
        <f t="shared" si="23"/>
        <v/>
      </c>
      <c r="CS6" s="30" t="str">
        <f t="shared" si="24"/>
        <v/>
      </c>
      <c r="CT6" s="30" t="str">
        <f t="shared" si="25"/>
        <v/>
      </c>
      <c r="CU6" s="30" t="str">
        <f t="shared" si="26"/>
        <v/>
      </c>
      <c r="CV6" s="30" t="str">
        <f t="shared" si="27"/>
        <v/>
      </c>
      <c r="CW6" s="30" t="str">
        <f t="shared" si="28"/>
        <v/>
      </c>
      <c r="CX6" s="30" t="str">
        <f t="shared" si="29"/>
        <v/>
      </c>
      <c r="CY6" s="33" t="e">
        <f t="shared" ref="CY6:CY31" si="142">SUM(CP6:CX6)/COUNT(CP6:CX6)/4</f>
        <v>#DIV/0!</v>
      </c>
      <c r="CZ6" s="47" t="str">
        <f>IFERROR(VLOOKUP($A6*100+CZ$4,'03施策評価'!$A$5:$KL$118,COLUMN('03施策評価'!$CF:$CF),FALSE),"-")</f>
        <v>e</v>
      </c>
      <c r="DA6" s="7" t="str">
        <f>IFERROR(VLOOKUP($A6*100+DA$4,'03施策評価'!$A$5:$KL$118,COLUMN('03施策評価'!$CF:$CF),FALSE),"-")</f>
        <v>e</v>
      </c>
      <c r="DB6" s="7" t="str">
        <f>IFERROR(VLOOKUP($A6*100+DB$4,'03施策評価'!$A$5:$KL$118,COLUMN('03施策評価'!$CF:$CF),FALSE),"-")</f>
        <v>e</v>
      </c>
      <c r="DC6" s="7" t="str">
        <f>IFERROR(VLOOKUP($A6*100+DC$4,'03施策評価'!$A$5:$KL$118,COLUMN('03施策評価'!$CF:$CF),FALSE),"-")</f>
        <v>e</v>
      </c>
      <c r="DD6" s="7" t="str">
        <f>IFERROR(VLOOKUP($A6*100+DD$4,'03施策評価'!$A$5:$KL$118,COLUMN('03施策評価'!$CF:$CF),FALSE),"-")</f>
        <v>e</v>
      </c>
      <c r="DE6" s="105" t="str">
        <f>IFERROR(VLOOKUP($A6*100+DE$4,'03施策評価'!$A$5:$KL$118,COLUMN('03施策評価'!$CF:$CF),FALSE),"-")</f>
        <v>-</v>
      </c>
      <c r="DF6" s="105" t="str">
        <f>IFERROR(VLOOKUP($A6*100+DF$4,'03施策評価'!$A$5:$KL$118,COLUMN('03施策評価'!$CF:$CF),FALSE),"-")</f>
        <v>-</v>
      </c>
      <c r="DG6" s="105" t="str">
        <f>IFERROR(VLOOKUP($A6*100+DG$4,'03施策評価'!$A$5:$KL$118,COLUMN('03施策評価'!$CF:$CF),FALSE),"-")</f>
        <v>-</v>
      </c>
      <c r="DH6" s="109" t="str">
        <f t="shared" ref="DH6:DH31" si="143">_xlfn.IFS(DQ6&gt;=0.8,"a",DQ6&gt;=0.6,"b",DQ6&gt;=0.4,"c",DQ6&gt;=0.2,"d",DQ6&lt;0.2,"e")</f>
        <v>e</v>
      </c>
      <c r="DI6" s="37">
        <f t="shared" ref="DI6:DI31" si="144">_xlfn.SWITCH(CZ6,"a",4,"b",3,"c",2,"d",1,"e",0,"-","")</f>
        <v>0</v>
      </c>
      <c r="DJ6" s="38">
        <f t="shared" si="30"/>
        <v>0</v>
      </c>
      <c r="DK6" s="38">
        <f t="shared" si="31"/>
        <v>0</v>
      </c>
      <c r="DL6" s="38">
        <f t="shared" si="32"/>
        <v>0</v>
      </c>
      <c r="DM6" s="38">
        <f t="shared" si="33"/>
        <v>0</v>
      </c>
      <c r="DN6" s="38" t="str">
        <f t="shared" si="34"/>
        <v/>
      </c>
      <c r="DO6" s="38" t="str">
        <f t="shared" si="35"/>
        <v/>
      </c>
      <c r="DP6" s="38" t="str">
        <f t="shared" si="36"/>
        <v/>
      </c>
      <c r="DQ6" s="41">
        <f t="shared" ref="DQ6:DQ31" si="145">SUM(DI6:DP6)/COUNT(DI6:DP6)/4</f>
        <v>0</v>
      </c>
      <c r="DR6" s="36" t="e">
        <f t="shared" ref="DR6:DR31" si="146">_xlfn.IFS(DU6&gt;=0.8,"a",DU6&gt;=0.6,"b",DU6&gt;=0.4,"c",DU6&gt;=0.2,"d",DU6&lt;0.2,"e")</f>
        <v>#DIV/0!</v>
      </c>
      <c r="DS6" s="37" t="e">
        <f t="shared" ref="DS6:DS31" si="147">_xlfn.SWITCH(CO6,"a",4,"b",3,"c",2,"d",1,"e",0,"-","")</f>
        <v>#DIV/0!</v>
      </c>
      <c r="DT6" s="38">
        <f t="shared" ref="DT6:DT31" si="148">_xlfn.SWITCH(DH6,"a",4,"b",3,"c",2,"d",1,"e",0,"-","")/2</f>
        <v>0</v>
      </c>
      <c r="DU6" s="41" t="e">
        <f t="shared" ref="DU6:DU31" si="149">SUM(DS6:DT6)/6</f>
        <v>#DIV/0!</v>
      </c>
      <c r="DV6" s="47" t="str">
        <f>VLOOKUP($A6&amp;"-"&amp;DV$4,'05市民生活実感調査'!$A$3:$BC$218,COLUMN('05市民生活実感調査'!$Y:$Y),FALSE)</f>
        <v>-</v>
      </c>
      <c r="DW6" s="7" t="str">
        <f>VLOOKUP($A6&amp;"-"&amp;DW$4,'05市民生活実感調査'!$A$3:$BC$218,COLUMN('05市民生活実感調査'!$Y:$Y),FALSE)</f>
        <v>-</v>
      </c>
      <c r="DX6" s="7" t="str">
        <f>VLOOKUP($A6&amp;"-"&amp;DX$4,'05市民生活実感調査'!$A$3:$BC$218,COLUMN('05市民生活実感調査'!$Y:$Y),FALSE)</f>
        <v>-</v>
      </c>
      <c r="DY6" s="7" t="str">
        <f>VLOOKUP($A6&amp;"-"&amp;DY$4,'05市民生活実感調査'!$A$3:$BC$218,COLUMN('05市民生活実感調査'!$Y:$Y),FALSE)</f>
        <v>-</v>
      </c>
      <c r="DZ6" s="7" t="str">
        <f>VLOOKUP($A6&amp;"-"&amp;DZ$4,'05市民生活実感調査'!$A$3:$BC$218,COLUMN('05市民生活実感調査'!$Y:$Y),FALSE)</f>
        <v>-</v>
      </c>
      <c r="EA6" s="7" t="str">
        <f>VLOOKUP($A6&amp;"-"&amp;EA$4,'05市民生活実感調査'!$A$3:$BC$218,COLUMN('05市民生活実感調査'!$Y:$Y),FALSE)</f>
        <v>-</v>
      </c>
      <c r="EB6" s="7" t="str">
        <f>VLOOKUP($A6&amp;"-"&amp;EB$4,'05市民生活実感調査'!$A$3:$BC$218,COLUMN('05市民生活実感調査'!$Y:$Y),FALSE)</f>
        <v>-</v>
      </c>
      <c r="EC6" s="7" t="str">
        <f>VLOOKUP($A6&amp;"-"&amp;EC$4,'05市民生活実感調査'!$A$3:$BC$218,COLUMN('05市民生活実感調査'!$Y:$Y),FALSE)</f>
        <v>-</v>
      </c>
      <c r="ED6" s="109" t="e">
        <f t="shared" ref="ED6:ED31" si="150">_xlfn.IFS(EM6&gt;=0.8,"a",EM6&gt;=0.6,"b",EM6&gt;=0.4,"c",EM6&gt;=0.2,"d",EM6&lt;0.2,"e")</f>
        <v>#DIV/0!</v>
      </c>
      <c r="EE6" s="37" t="str">
        <f t="shared" ref="EE6:EE31" si="151">_xlfn.SWITCH(DV6,"a",4,"b",3,"c",2,"d",1,"e",0,"-","")</f>
        <v/>
      </c>
      <c r="EF6" s="38" t="str">
        <f t="shared" si="37"/>
        <v/>
      </c>
      <c r="EG6" s="38" t="str">
        <f t="shared" si="38"/>
        <v/>
      </c>
      <c r="EH6" s="38" t="str">
        <f t="shared" si="39"/>
        <v/>
      </c>
      <c r="EI6" s="38" t="str">
        <f t="shared" si="40"/>
        <v/>
      </c>
      <c r="EJ6" s="38" t="str">
        <f t="shared" si="41"/>
        <v/>
      </c>
      <c r="EK6" s="38" t="str">
        <f t="shared" si="42"/>
        <v/>
      </c>
      <c r="EL6" s="38" t="str">
        <f t="shared" si="43"/>
        <v/>
      </c>
      <c r="EM6" s="41" t="e">
        <f t="shared" ref="EM6:EM31" si="152">SUM(EE6:EL6)/COUNT(EE6:EL6)/4</f>
        <v>#DIV/0!</v>
      </c>
      <c r="EN6" s="96" t="str">
        <f>VLOOKUP($A6,'05市民生活実感調査'!$D$223:$O$249,5,FALSE)</f>
        <v>-</v>
      </c>
      <c r="EO6" s="98" t="str">
        <f>VLOOKUP($A6,'05市民生活実感調査'!$D$223:$O$249,6,FALSE)</f>
        <v>-</v>
      </c>
      <c r="EP6" s="108" t="s">
        <v>85</v>
      </c>
      <c r="EQ6" s="12" t="str">
        <f>VLOOKUP(EP6,プルダウン!$A$1:$B$6,2,FALSE)</f>
        <v>-</v>
      </c>
      <c r="ER6" s="26" t="s">
        <v>85</v>
      </c>
      <c r="ES6" s="12"/>
      <c r="ET6" s="11"/>
      <c r="EU6" s="12"/>
      <c r="EV6" s="47" t="str">
        <f>IFERROR(VLOOKUP($A6*100+EV$4,'03施策評価'!$A$5:$KL$118,COLUMN('03施策評価'!$DU:$DU),FALSE),"-")</f>
        <v>-</v>
      </c>
      <c r="EW6" s="7" t="str">
        <f>IFERROR(VLOOKUP($A6*100+EW$4,'03施策評価'!$A$5:$KL$118,COLUMN('03施策評価'!$DU:$DU),FALSE),"-")</f>
        <v>-</v>
      </c>
      <c r="EX6" s="7" t="str">
        <f>IFERROR(VLOOKUP($A6*100+EX$4,'03施策評価'!$A$5:$KL$118,COLUMN('03施策評価'!$DU:$DU),FALSE),"-")</f>
        <v>-</v>
      </c>
      <c r="EY6" s="7" t="str">
        <f>IFERROR(VLOOKUP($A6*100+EY$4,'03施策評価'!$A$5:$KL$118,COLUMN('03施策評価'!$DU:$DU),FALSE),"-")</f>
        <v>-</v>
      </c>
      <c r="EZ6" s="7" t="str">
        <f>IFERROR(VLOOKUP($A6*100+EZ$4,'03施策評価'!$A$5:$KL$118,COLUMN('03施策評価'!$DU:$DU),FALSE),"-")</f>
        <v>-</v>
      </c>
      <c r="FA6" s="105" t="str">
        <f>IFERROR(VLOOKUP($A6*100+FA$4,'03施策評価'!$A$5:$KL$118,COLUMN('03施策評価'!$DU:$DU),FALSE),"-")</f>
        <v>-</v>
      </c>
      <c r="FB6" s="105" t="str">
        <f>IFERROR(VLOOKUP($A6*100+FB$4,'03施策評価'!$A$5:$KL$118,COLUMN('03施策評価'!$DU:$DU),FALSE),"-")</f>
        <v>-</v>
      </c>
      <c r="FC6" s="106" t="str">
        <f>IFERROR(VLOOKUP($A6*100+FC$4,'03施策評価'!$A$5:$KL$118,COLUMN('03施策評価'!$DU:$DU),FALSE),"-")</f>
        <v>-</v>
      </c>
      <c r="FD6" s="116"/>
      <c r="FE6" s="83" t="str">
        <f>VLOOKUP($A6&amp;"-"&amp;FE$4,'02政策の客観指標'!$A$4:$AT$246,COLUMN('02政策の客観指標'!$AR:$AR),FALSE)</f>
        <v>-</v>
      </c>
      <c r="FF6" s="84" t="str">
        <f>VLOOKUP($A6&amp;"-"&amp;FF$4,'02政策の客観指標'!$A$4:$AT$246,COLUMN('02政策の客観指標'!$AR:$AR),FALSE)</f>
        <v>-</v>
      </c>
      <c r="FG6" s="84" t="str">
        <f>VLOOKUP($A6&amp;"-"&amp;FG$4,'02政策の客観指標'!$A$4:$AT$246,COLUMN('02政策の客観指標'!$AR:$AR),FALSE)</f>
        <v>-</v>
      </c>
      <c r="FH6" s="84" t="str">
        <f>VLOOKUP($A6&amp;"-"&amp;FH$4,'02政策の客観指標'!$A$4:$AT$246,COLUMN('02政策の客観指標'!$AR:$AR),FALSE)</f>
        <v>-</v>
      </c>
      <c r="FI6" s="84" t="str">
        <f>VLOOKUP($A6&amp;"-"&amp;FI$4,'02政策の客観指標'!$A$4:$AT$246,COLUMN('02政策の客観指標'!$AR:$AR),FALSE)</f>
        <v>-</v>
      </c>
      <c r="FJ6" s="84" t="str">
        <f>VLOOKUP($A6&amp;"-"&amp;FJ$4,'02政策の客観指標'!$A$4:$AT$246,COLUMN('02政策の客観指標'!$AR:$AR),FALSE)</f>
        <v>-</v>
      </c>
      <c r="FK6" s="84" t="str">
        <f>VLOOKUP($A6&amp;"-"&amp;FK$4,'02政策の客観指標'!$A$4:$AT$246,COLUMN('02政策の客観指標'!$AR:$AR),FALSE)</f>
        <v>-</v>
      </c>
      <c r="FL6" s="84" t="str">
        <f>VLOOKUP($A6&amp;"-"&amp;FL$4,'02政策の客観指標'!$A$4:$AT$246,COLUMN('02政策の客観指標'!$AR:$AR),FALSE)</f>
        <v>-</v>
      </c>
      <c r="FM6" s="84" t="str">
        <f>VLOOKUP($A6&amp;"-"&amp;FM$4,'02政策の客観指標'!$A$4:$AT$246,COLUMN('02政策の客観指標'!$AR:$AR),FALSE)</f>
        <v>-</v>
      </c>
      <c r="FN6" s="109" t="e">
        <f t="shared" ref="FN6:FN31" si="153">_xlfn.IFS(FX6&gt;=0.8,"a",FX6&gt;=0.6,"b",FX6&gt;=0.4,"c",FX6&gt;=0.2,"d",FX6&lt;0.2,"e")</f>
        <v>#DIV/0!</v>
      </c>
      <c r="FO6" s="30" t="str">
        <f t="shared" si="44"/>
        <v/>
      </c>
      <c r="FP6" s="30" t="str">
        <f t="shared" si="45"/>
        <v/>
      </c>
      <c r="FQ6" s="30" t="str">
        <f t="shared" si="46"/>
        <v/>
      </c>
      <c r="FR6" s="30" t="str">
        <f t="shared" si="47"/>
        <v/>
      </c>
      <c r="FS6" s="30" t="str">
        <f t="shared" si="48"/>
        <v/>
      </c>
      <c r="FT6" s="30" t="str">
        <f t="shared" si="49"/>
        <v/>
      </c>
      <c r="FU6" s="30" t="str">
        <f t="shared" si="50"/>
        <v/>
      </c>
      <c r="FV6" s="30" t="str">
        <f t="shared" si="51"/>
        <v/>
      </c>
      <c r="FW6" s="30" t="str">
        <f t="shared" si="52"/>
        <v/>
      </c>
      <c r="FX6" s="33" t="e">
        <f t="shared" ref="FX6:FX31" si="154">SUM(FO6:FW6)/COUNT(FO6:FW6)/4</f>
        <v>#DIV/0!</v>
      </c>
      <c r="FY6" s="47" t="str">
        <f>IFERROR(VLOOKUP($A6*100+FY$4,'03施策評価'!$A$5:$KL$118,COLUMN('03施策評価'!$EJ:$EJ),FALSE),"-")</f>
        <v>e</v>
      </c>
      <c r="FZ6" s="7" t="str">
        <f>IFERROR(VLOOKUP($A6*100+FZ$4,'03施策評価'!$A$5:$KL$118,COLUMN('03施策評価'!$EJ:$EJ),FALSE),"-")</f>
        <v>e</v>
      </c>
      <c r="GA6" s="7" t="str">
        <f>IFERROR(VLOOKUP($A6*100+GA$4,'03施策評価'!$A$5:$KL$118,COLUMN('03施策評価'!$EJ:$EJ),FALSE),"-")</f>
        <v>e</v>
      </c>
      <c r="GB6" s="7" t="str">
        <f>IFERROR(VLOOKUP($A6*100+GB$4,'03施策評価'!$A$5:$KL$118,COLUMN('03施策評価'!$EJ:$EJ),FALSE),"-")</f>
        <v>e</v>
      </c>
      <c r="GC6" s="7" t="str">
        <f>IFERROR(VLOOKUP($A6*100+GC$4,'03施策評価'!$A$5:$KL$118,COLUMN('03施策評価'!$EJ:$EJ),FALSE),"-")</f>
        <v>e</v>
      </c>
      <c r="GD6" s="105" t="str">
        <f>IFERROR(VLOOKUP($A6*100+GD$4,'03施策評価'!$A$5:$KL$118,COLUMN('03施策評価'!$EJ:$EJ),FALSE),"-")</f>
        <v>-</v>
      </c>
      <c r="GE6" s="105" t="str">
        <f>IFERROR(VLOOKUP($A6*100+GE$4,'03施策評価'!$A$5:$KL$118,COLUMN('03施策評価'!$EJ:$EJ),FALSE),"-")</f>
        <v>-</v>
      </c>
      <c r="GF6" s="105" t="str">
        <f>IFERROR(VLOOKUP($A6*100+GF$4,'03施策評価'!$A$5:$KL$118,COLUMN('03施策評価'!$EJ:$EJ),FALSE),"-")</f>
        <v>-</v>
      </c>
      <c r="GG6" s="109" t="str">
        <f t="shared" ref="GG6:GG31" si="155">_xlfn.IFS(GP6&gt;=0.8,"a",GP6&gt;=0.6,"b",GP6&gt;=0.4,"c",GP6&gt;=0.2,"d",GP6&lt;0.2,"e")</f>
        <v>e</v>
      </c>
      <c r="GH6" s="37">
        <f t="shared" ref="GH6:GH31" si="156">_xlfn.SWITCH(FY6,"a",4,"b",3,"c",2,"d",1,"e",0,"-","")</f>
        <v>0</v>
      </c>
      <c r="GI6" s="38">
        <f t="shared" si="53"/>
        <v>0</v>
      </c>
      <c r="GJ6" s="38">
        <f t="shared" si="54"/>
        <v>0</v>
      </c>
      <c r="GK6" s="38">
        <f t="shared" si="55"/>
        <v>0</v>
      </c>
      <c r="GL6" s="38">
        <f t="shared" si="56"/>
        <v>0</v>
      </c>
      <c r="GM6" s="38" t="str">
        <f t="shared" si="57"/>
        <v/>
      </c>
      <c r="GN6" s="38" t="str">
        <f t="shared" si="58"/>
        <v/>
      </c>
      <c r="GO6" s="38" t="str">
        <f t="shared" si="59"/>
        <v/>
      </c>
      <c r="GP6" s="41">
        <f t="shared" ref="GP6:GP31" si="157">SUM(GH6:GO6)/COUNT(GH6:GO6)/4</f>
        <v>0</v>
      </c>
      <c r="GQ6" s="36" t="e">
        <f t="shared" ref="GQ6:GQ31" si="158">_xlfn.IFS(GT6&gt;=0.8,"a",GT6&gt;=0.6,"b",GT6&gt;=0.4,"c",GT6&gt;=0.2,"d",GT6&lt;0.2,"e")</f>
        <v>#DIV/0!</v>
      </c>
      <c r="GR6" s="37" t="e">
        <f t="shared" ref="GR6:GR31" si="159">_xlfn.SWITCH(FN6,"a",4,"b",3,"c",2,"d",1,"e",0,"-","")</f>
        <v>#DIV/0!</v>
      </c>
      <c r="GS6" s="38">
        <f t="shared" ref="GS6:GS31" si="160">_xlfn.SWITCH(GG6,"a",4,"b",3,"c",2,"d",1,"e",0,"-","")/2</f>
        <v>0</v>
      </c>
      <c r="GT6" s="41" t="e">
        <f t="shared" ref="GT6:GT31" si="161">SUM(GR6:GS6)/6</f>
        <v>#DIV/0!</v>
      </c>
      <c r="GU6" s="47" t="str">
        <f>VLOOKUP($A6&amp;"-"&amp;GU$4,'05市民生活実感調査'!$A$3:$BC$218,COLUMN('05市民生活実感調査'!$AI:$AI),FALSE)</f>
        <v>-</v>
      </c>
      <c r="GV6" s="7" t="str">
        <f>VLOOKUP($A6&amp;"-"&amp;GV$4,'05市民生活実感調査'!$A$3:$BC$218,COLUMN('05市民生活実感調査'!$AI:$AI),FALSE)</f>
        <v>-</v>
      </c>
      <c r="GW6" s="7" t="str">
        <f>VLOOKUP($A6&amp;"-"&amp;GW$4,'05市民生活実感調査'!$A$3:$BC$218,COLUMN('05市民生活実感調査'!$AI:$AI),FALSE)</f>
        <v>-</v>
      </c>
      <c r="GX6" s="7" t="str">
        <f>VLOOKUP($A6&amp;"-"&amp;GX$4,'05市民生活実感調査'!$A$3:$BC$218,COLUMN('05市民生活実感調査'!$AI:$AI),FALSE)</f>
        <v>-</v>
      </c>
      <c r="GY6" s="7" t="str">
        <f>VLOOKUP($A6&amp;"-"&amp;GY$4,'05市民生活実感調査'!$A$3:$BC$218,COLUMN('05市民生活実感調査'!$AI:$AI),FALSE)</f>
        <v>-</v>
      </c>
      <c r="GZ6" s="7" t="str">
        <f>VLOOKUP($A6&amp;"-"&amp;GZ$4,'05市民生活実感調査'!$A$3:$BC$218,COLUMN('05市民生活実感調査'!$AI:$AI),FALSE)</f>
        <v>-</v>
      </c>
      <c r="HA6" s="7" t="str">
        <f>VLOOKUP($A6&amp;"-"&amp;HA$4,'05市民生活実感調査'!$A$3:$BC$218,COLUMN('05市民生活実感調査'!$AI:$AI),FALSE)</f>
        <v>-</v>
      </c>
      <c r="HB6" s="7" t="str">
        <f>VLOOKUP($A6&amp;"-"&amp;HB$4,'05市民生活実感調査'!$A$3:$BC$218,COLUMN('05市民生活実感調査'!$AI:$AI),FALSE)</f>
        <v>-</v>
      </c>
      <c r="HC6" s="109" t="e">
        <f t="shared" ref="HC6:HC31" si="162">_xlfn.IFS(HL6&gt;=0.8,"a",HL6&gt;=0.6,"b",HL6&gt;=0.4,"c",HL6&gt;=0.2,"d",HL6&lt;0.2,"e")</f>
        <v>#DIV/0!</v>
      </c>
      <c r="HD6" s="37" t="str">
        <f t="shared" ref="HD6:HD31" si="163">_xlfn.SWITCH(GU6,"a",4,"b",3,"c",2,"d",1,"e",0,"-","")</f>
        <v/>
      </c>
      <c r="HE6" s="38" t="str">
        <f t="shared" si="60"/>
        <v/>
      </c>
      <c r="HF6" s="38" t="str">
        <f t="shared" si="61"/>
        <v/>
      </c>
      <c r="HG6" s="38" t="str">
        <f t="shared" si="62"/>
        <v/>
      </c>
      <c r="HH6" s="38" t="str">
        <f t="shared" si="63"/>
        <v/>
      </c>
      <c r="HI6" s="38" t="str">
        <f t="shared" si="64"/>
        <v/>
      </c>
      <c r="HJ6" s="38" t="str">
        <f t="shared" si="65"/>
        <v/>
      </c>
      <c r="HK6" s="38" t="str">
        <f t="shared" si="66"/>
        <v/>
      </c>
      <c r="HL6" s="41" t="e">
        <f t="shared" ref="HL6:HL31" si="164">SUM(HD6:HK6)/COUNT(HD6:HK6)/4</f>
        <v>#DIV/0!</v>
      </c>
      <c r="HM6" s="96" t="str">
        <f>VLOOKUP($A6,'05市民生活実感調査'!$D$223:$O$249,7,FALSE)</f>
        <v>-</v>
      </c>
      <c r="HN6" s="98" t="str">
        <f>VLOOKUP($A6,'05市民生活実感調査'!$D$223:$O$249,8,FALSE)</f>
        <v>-</v>
      </c>
      <c r="HO6" s="108" t="s">
        <v>85</v>
      </c>
      <c r="HP6" s="12" t="str">
        <f>VLOOKUP(HO6,プルダウン!$A$1:$B$6,2,FALSE)</f>
        <v>-</v>
      </c>
      <c r="HQ6" s="26" t="s">
        <v>85</v>
      </c>
      <c r="HR6" s="12"/>
      <c r="HS6" s="11"/>
      <c r="HT6" s="12"/>
      <c r="HU6" s="47" t="str">
        <f>IFERROR(VLOOKUP($A6*100+HU$4,'03施策評価'!$A$5:$KL$118,COLUMN('03施策評価'!$FY:$FY),FALSE),"-")</f>
        <v>-</v>
      </c>
      <c r="HV6" s="7" t="str">
        <f>IFERROR(VLOOKUP($A6*100+HV$4,'03施策評価'!$A$5:$KL$118,COLUMN('03施策評価'!$FY:$FY),FALSE),"-")</f>
        <v>-</v>
      </c>
      <c r="HW6" s="7" t="str">
        <f>IFERROR(VLOOKUP($A6*100+HW$4,'03施策評価'!$A$5:$KL$118,COLUMN('03施策評価'!$FY:$FY),FALSE),"-")</f>
        <v>-</v>
      </c>
      <c r="HX6" s="7" t="str">
        <f>IFERROR(VLOOKUP($A6*100+HX$4,'03施策評価'!$A$5:$KL$118,COLUMN('03施策評価'!$FY:$FY),FALSE),"-")</f>
        <v>-</v>
      </c>
      <c r="HY6" s="7" t="str">
        <f>IFERROR(VLOOKUP($A6*100+HY$4,'03施策評価'!$A$5:$KL$118,COLUMN('03施策評価'!$FY:$FY),FALSE),"-")</f>
        <v>-</v>
      </c>
      <c r="HZ6" s="105" t="str">
        <f>IFERROR(VLOOKUP($A6*100+HZ$4,'03施策評価'!$A$5:$KL$118,COLUMN('03施策評価'!$FY:$FY),FALSE),"-")</f>
        <v>-</v>
      </c>
      <c r="IA6" s="105" t="str">
        <f>IFERROR(VLOOKUP($A6*100+IA$4,'03施策評価'!$A$5:$KL$118,COLUMN('03施策評価'!$FY:$FY),FALSE),"-")</f>
        <v>-</v>
      </c>
      <c r="IB6" s="106" t="str">
        <f>IFERROR(VLOOKUP($A6*100+IB$4,'03施策評価'!$A$5:$KL$118,COLUMN('03施策評価'!$FY:$FY),FALSE),"-")</f>
        <v>-</v>
      </c>
      <c r="IC6" s="116"/>
      <c r="ID6" s="83" t="str">
        <f>VLOOKUP($A6&amp;"-"&amp;ID$4,'02政策の客観指標'!$A$4:$AT$246,COLUMN('02政策の客観指標'!$AS:$AS),FALSE)</f>
        <v>-</v>
      </c>
      <c r="IE6" s="84" t="str">
        <f>VLOOKUP($A6&amp;"-"&amp;IE$4,'02政策の客観指標'!$A$4:$AT$246,COLUMN('02政策の客観指標'!$AS:$AS),FALSE)</f>
        <v>-</v>
      </c>
      <c r="IF6" s="84" t="str">
        <f>VLOOKUP($A6&amp;"-"&amp;IF$4,'02政策の客観指標'!$A$4:$AT$246,COLUMN('02政策の客観指標'!$AS:$AS),FALSE)</f>
        <v>-</v>
      </c>
      <c r="IG6" s="84" t="str">
        <f>VLOOKUP($A6&amp;"-"&amp;IG$4,'02政策の客観指標'!$A$4:$AT$246,COLUMN('02政策の客観指標'!$AS:$AS),FALSE)</f>
        <v>-</v>
      </c>
      <c r="IH6" s="84" t="str">
        <f>VLOOKUP($A6&amp;"-"&amp;IH$4,'02政策の客観指標'!$A$4:$AT$246,COLUMN('02政策の客観指標'!$AS:$AS),FALSE)</f>
        <v>-</v>
      </c>
      <c r="II6" s="84" t="str">
        <f>VLOOKUP($A6&amp;"-"&amp;II$4,'02政策の客観指標'!$A$4:$AT$246,COLUMN('02政策の客観指標'!$AS:$AS),FALSE)</f>
        <v>-</v>
      </c>
      <c r="IJ6" s="84" t="str">
        <f>VLOOKUP($A6&amp;"-"&amp;IJ$4,'02政策の客観指標'!$A$4:$AT$246,COLUMN('02政策の客観指標'!$AS:$AS),FALSE)</f>
        <v>-</v>
      </c>
      <c r="IK6" s="84" t="str">
        <f>VLOOKUP($A6&amp;"-"&amp;IK$4,'02政策の客観指標'!$A$4:$AT$246,COLUMN('02政策の客観指標'!$AS:$AS),FALSE)</f>
        <v>-</v>
      </c>
      <c r="IL6" s="84" t="str">
        <f>VLOOKUP($A6&amp;"-"&amp;IL$4,'02政策の客観指標'!$A$4:$AT$246,COLUMN('02政策の客観指標'!$AS:$AS),FALSE)</f>
        <v>-</v>
      </c>
      <c r="IM6" s="109" t="e">
        <f t="shared" ref="IM6:IM31" si="165">_xlfn.IFS(IW6&gt;=0.8,"a",IW6&gt;=0.6,"b",IW6&gt;=0.4,"c",IW6&gt;=0.2,"d",IW6&lt;0.2,"e")</f>
        <v>#DIV/0!</v>
      </c>
      <c r="IN6" s="30" t="str">
        <f t="shared" si="67"/>
        <v/>
      </c>
      <c r="IO6" s="30" t="str">
        <f t="shared" si="68"/>
        <v/>
      </c>
      <c r="IP6" s="30" t="str">
        <f t="shared" si="69"/>
        <v/>
      </c>
      <c r="IQ6" s="30" t="str">
        <f t="shared" si="70"/>
        <v/>
      </c>
      <c r="IR6" s="30" t="str">
        <f t="shared" si="71"/>
        <v/>
      </c>
      <c r="IS6" s="30" t="str">
        <f t="shared" si="72"/>
        <v/>
      </c>
      <c r="IT6" s="30" t="str">
        <f t="shared" si="73"/>
        <v/>
      </c>
      <c r="IU6" s="30" t="str">
        <f t="shared" si="74"/>
        <v/>
      </c>
      <c r="IV6" s="30" t="str">
        <f t="shared" si="75"/>
        <v/>
      </c>
      <c r="IW6" s="33" t="e">
        <f t="shared" ref="IW6:IW31" si="166">SUM(IN6:IV6)/COUNT(IN6:IV6)/4</f>
        <v>#DIV/0!</v>
      </c>
      <c r="IX6" s="47" t="str">
        <f>IFERROR(VLOOKUP($A6*100+IX$4,'03施策評価'!$A$5:$KL$118,COLUMN('03施策評価'!$GN:$GN),FALSE),"-")</f>
        <v>e</v>
      </c>
      <c r="IY6" s="7" t="str">
        <f>IFERROR(VLOOKUP($A6*100+IY$4,'03施策評価'!$A$5:$KL$118,COLUMN('03施策評価'!$GN:$GN),FALSE),"-")</f>
        <v>e</v>
      </c>
      <c r="IZ6" s="7" t="str">
        <f>IFERROR(VLOOKUP($A6*100+IZ$4,'03施策評価'!$A$5:$KL$118,COLUMN('03施策評価'!$GN:$GN),FALSE),"-")</f>
        <v>e</v>
      </c>
      <c r="JA6" s="7" t="str">
        <f>IFERROR(VLOOKUP($A6*100+JA$4,'03施策評価'!$A$5:$KL$118,COLUMN('03施策評価'!$GN:$GN),FALSE),"-")</f>
        <v>e</v>
      </c>
      <c r="JB6" s="7" t="str">
        <f>IFERROR(VLOOKUP($A6*100+JB$4,'03施策評価'!$A$5:$KL$118,COLUMN('03施策評価'!$GN:$GN),FALSE),"-")</f>
        <v>e</v>
      </c>
      <c r="JC6" s="105" t="str">
        <f>IFERROR(VLOOKUP($A6*100+JC$4,'03施策評価'!$A$5:$KL$118,COLUMN('03施策評価'!$GN:$GN),FALSE),"-")</f>
        <v>-</v>
      </c>
      <c r="JD6" s="105" t="str">
        <f>IFERROR(VLOOKUP($A6*100+JD$4,'03施策評価'!$A$5:$KL$118,COLUMN('03施策評価'!$GN:$GN),FALSE),"-")</f>
        <v>-</v>
      </c>
      <c r="JE6" s="105" t="str">
        <f>IFERROR(VLOOKUP($A6*100+JE$4,'03施策評価'!$A$5:$KL$118,COLUMN('03施策評価'!$GN:$GN),FALSE),"-")</f>
        <v>-</v>
      </c>
      <c r="JF6" s="109" t="str">
        <f t="shared" ref="JF6:JF31" si="167">_xlfn.IFS(JO6&gt;=0.8,"a",JO6&gt;=0.6,"b",JO6&gt;=0.4,"c",JO6&gt;=0.2,"d",JO6&lt;0.2,"e")</f>
        <v>e</v>
      </c>
      <c r="JG6" s="37">
        <f t="shared" ref="JG6:JG31" si="168">_xlfn.SWITCH(IX6,"a",4,"b",3,"c",2,"d",1,"e",0,"-","")</f>
        <v>0</v>
      </c>
      <c r="JH6" s="38">
        <f t="shared" si="76"/>
        <v>0</v>
      </c>
      <c r="JI6" s="38">
        <f t="shared" si="77"/>
        <v>0</v>
      </c>
      <c r="JJ6" s="38">
        <f t="shared" si="78"/>
        <v>0</v>
      </c>
      <c r="JK6" s="38">
        <f t="shared" si="79"/>
        <v>0</v>
      </c>
      <c r="JL6" s="38" t="str">
        <f t="shared" si="80"/>
        <v/>
      </c>
      <c r="JM6" s="38" t="str">
        <f t="shared" si="81"/>
        <v/>
      </c>
      <c r="JN6" s="38" t="str">
        <f t="shared" si="82"/>
        <v/>
      </c>
      <c r="JO6" s="41">
        <f t="shared" ref="JO6:JO31" si="169">SUM(JG6:JN6)/COUNT(JG6:JN6)/4</f>
        <v>0</v>
      </c>
      <c r="JP6" s="36" t="e">
        <f t="shared" ref="JP6:JP31" si="170">_xlfn.IFS(JS6&gt;=0.8,"a",JS6&gt;=0.6,"b",JS6&gt;=0.4,"c",JS6&gt;=0.2,"d",JS6&lt;0.2,"e")</f>
        <v>#DIV/0!</v>
      </c>
      <c r="JQ6" s="37" t="e">
        <f t="shared" ref="JQ6:JQ31" si="171">_xlfn.SWITCH(IM6,"a",4,"b",3,"c",2,"d",1,"e",0,"-","")</f>
        <v>#DIV/0!</v>
      </c>
      <c r="JR6" s="38">
        <f t="shared" ref="JR6:JR31" si="172">_xlfn.SWITCH(JF6,"a",4,"b",3,"c",2,"d",1,"e",0,"-","")/2</f>
        <v>0</v>
      </c>
      <c r="JS6" s="41" t="e">
        <f t="shared" ref="JS6:JS31" si="173">SUM(JQ6:JR6)/6</f>
        <v>#DIV/0!</v>
      </c>
      <c r="JT6" s="47" t="str">
        <f>VLOOKUP($A6&amp;"-"&amp;JT$4,'05市民生活実感調査'!$A$3:$BC$218,COLUMN('05市民生活実感調査'!$AS:$AS),FALSE)</f>
        <v>-</v>
      </c>
      <c r="JU6" s="7" t="str">
        <f>VLOOKUP($A6&amp;"-"&amp;JU$4,'05市民生活実感調査'!$A$3:$BC$218,COLUMN('05市民生活実感調査'!$AS:$AS),FALSE)</f>
        <v>-</v>
      </c>
      <c r="JV6" s="7" t="str">
        <f>VLOOKUP($A6&amp;"-"&amp;JV$4,'05市民生活実感調査'!$A$3:$BC$218,COLUMN('05市民生活実感調査'!$AS:$AS),FALSE)</f>
        <v>-</v>
      </c>
      <c r="JW6" s="7" t="str">
        <f>VLOOKUP($A6&amp;"-"&amp;JW$4,'05市民生活実感調査'!$A$3:$BC$218,COLUMN('05市民生活実感調査'!$AS:$AS),FALSE)</f>
        <v>-</v>
      </c>
      <c r="JX6" s="7" t="str">
        <f>VLOOKUP($A6&amp;"-"&amp;JX$4,'05市民生活実感調査'!$A$3:$BC$218,COLUMN('05市民生活実感調査'!$AS:$AS),FALSE)</f>
        <v>-</v>
      </c>
      <c r="JY6" s="7" t="str">
        <f>VLOOKUP($A6&amp;"-"&amp;JY$4,'05市民生活実感調査'!$A$3:$BC$218,COLUMN('05市民生活実感調査'!$AS:$AS),FALSE)</f>
        <v>-</v>
      </c>
      <c r="JZ6" s="7" t="str">
        <f>VLOOKUP($A6&amp;"-"&amp;JZ$4,'05市民生活実感調査'!$A$3:$BC$218,COLUMN('05市民生活実感調査'!$AS:$AS),FALSE)</f>
        <v>-</v>
      </c>
      <c r="KA6" s="7" t="str">
        <f>VLOOKUP($A6&amp;"-"&amp;KA$4,'05市民生活実感調査'!$A$3:$BC$218,COLUMN('05市民生活実感調査'!$AS:$AS),FALSE)</f>
        <v>-</v>
      </c>
      <c r="KB6" s="109" t="e">
        <f t="shared" ref="KB6:KB31" si="174">_xlfn.IFS(KK6&gt;=0.8,"a",KK6&gt;=0.6,"b",KK6&gt;=0.4,"c",KK6&gt;=0.2,"d",KK6&lt;0.2,"e")</f>
        <v>#DIV/0!</v>
      </c>
      <c r="KC6" s="37" t="str">
        <f t="shared" ref="KC6:KC31" si="175">_xlfn.SWITCH(JT6,"a",4,"b",3,"c",2,"d",1,"e",0,"-","")</f>
        <v/>
      </c>
      <c r="KD6" s="38" t="str">
        <f t="shared" si="83"/>
        <v/>
      </c>
      <c r="KE6" s="38" t="str">
        <f t="shared" si="84"/>
        <v/>
      </c>
      <c r="KF6" s="38" t="str">
        <f t="shared" si="85"/>
        <v/>
      </c>
      <c r="KG6" s="38" t="str">
        <f t="shared" si="86"/>
        <v/>
      </c>
      <c r="KH6" s="38" t="str">
        <f t="shared" si="87"/>
        <v/>
      </c>
      <c r="KI6" s="38" t="str">
        <f t="shared" si="88"/>
        <v/>
      </c>
      <c r="KJ6" s="38" t="str">
        <f t="shared" si="89"/>
        <v/>
      </c>
      <c r="KK6" s="41" t="e">
        <f t="shared" ref="KK6:KK31" si="176">SUM(KC6:KJ6)/COUNT(KC6:KJ6)/4</f>
        <v>#DIV/0!</v>
      </c>
      <c r="KL6" s="96" t="str">
        <f>VLOOKUP($A6,'05市民生活実感調査'!$D$223:$O$249,9,FALSE)</f>
        <v>-</v>
      </c>
      <c r="KM6" s="98" t="str">
        <f>VLOOKUP($A6,'05市民生活実感調査'!$D$223:$O$249,10,FALSE)</f>
        <v>-</v>
      </c>
      <c r="KN6" s="108" t="s">
        <v>85</v>
      </c>
      <c r="KO6" s="12" t="str">
        <f>VLOOKUP(KN6,プルダウン!$A$1:$B$6,2,FALSE)</f>
        <v>-</v>
      </c>
      <c r="KP6" s="26" t="s">
        <v>85</v>
      </c>
      <c r="KQ6" s="12"/>
      <c r="KR6" s="11"/>
      <c r="KS6" s="12"/>
      <c r="KT6" s="47" t="str">
        <f>IFERROR(VLOOKUP($A6*100+KT$4,'03施策評価'!$A$5:$KL$118,COLUMN('03施策評価'!$IC:$IC),FALSE),"-")</f>
        <v>-</v>
      </c>
      <c r="KU6" s="7" t="str">
        <f>IFERROR(VLOOKUP($A6*100+KU$4,'03施策評価'!$A$5:$KL$118,COLUMN('03施策評価'!$IC:$IC),FALSE),"-")</f>
        <v>-</v>
      </c>
      <c r="KV6" s="7" t="str">
        <f>IFERROR(VLOOKUP($A6*100+KV$4,'03施策評価'!$A$5:$KL$118,COLUMN('03施策評価'!$IC:$IC),FALSE),"-")</f>
        <v>-</v>
      </c>
      <c r="KW6" s="7" t="str">
        <f>IFERROR(VLOOKUP($A6*100+KW$4,'03施策評価'!$A$5:$KL$118,COLUMN('03施策評価'!$IC:$IC),FALSE),"-")</f>
        <v>-</v>
      </c>
      <c r="KX6" s="7" t="str">
        <f>IFERROR(VLOOKUP($A6*100+KX$4,'03施策評価'!$A$5:$KL$118,COLUMN('03施策評価'!$IC:$IC),FALSE),"-")</f>
        <v>-</v>
      </c>
      <c r="KY6" s="105" t="str">
        <f>IFERROR(VLOOKUP($A6*100+KY$4,'03施策評価'!$A$5:$KL$118,COLUMN('03施策評価'!$IC:$IC),FALSE),"-")</f>
        <v>-</v>
      </c>
      <c r="KZ6" s="105" t="str">
        <f>IFERROR(VLOOKUP($A6*100+KZ$4,'03施策評価'!$A$5:$KL$118,COLUMN('03施策評価'!$IC:$IC),FALSE),"-")</f>
        <v>-</v>
      </c>
      <c r="LA6" s="106" t="str">
        <f>IFERROR(VLOOKUP($A6*100+LA$4,'03施策評価'!$A$5:$KL$118,COLUMN('03施策評価'!$IC:$IC),FALSE),"-")</f>
        <v>-</v>
      </c>
      <c r="LB6" s="116"/>
      <c r="LC6" s="146" t="str">
        <f>VLOOKUP($A6&amp;"-"&amp;LC$4,'02政策の客観指標'!$A$4:$AT$246,COLUMN('02政策の客観指標'!$AT:$AT),FALSE)</f>
        <v>-</v>
      </c>
      <c r="LD6" s="84" t="str">
        <f>VLOOKUP($A6&amp;"-"&amp;LD$4,'02政策の客観指標'!$A$4:$AT$246,COLUMN('02政策の客観指標'!$AT:$AT),FALSE)</f>
        <v>-</v>
      </c>
      <c r="LE6" s="84" t="str">
        <f>VLOOKUP($A6&amp;"-"&amp;LE$4,'02政策の客観指標'!$A$4:$AT$246,COLUMN('02政策の客観指標'!$AT:$AT),FALSE)</f>
        <v>-</v>
      </c>
      <c r="LF6" s="84" t="str">
        <f>VLOOKUP($A6&amp;"-"&amp;LF$4,'02政策の客観指標'!$A$4:$AT$246,COLUMN('02政策の客観指標'!$AT:$AT),FALSE)</f>
        <v>-</v>
      </c>
      <c r="LG6" s="84" t="str">
        <f>VLOOKUP($A6&amp;"-"&amp;LG$4,'02政策の客観指標'!$A$4:$AT$246,COLUMN('02政策の客観指標'!$AT:$AT),FALSE)</f>
        <v>-</v>
      </c>
      <c r="LH6" s="84" t="str">
        <f>VLOOKUP($A6&amp;"-"&amp;LH$4,'02政策の客観指標'!$A$4:$AT$246,COLUMN('02政策の客観指標'!$AT:$AT),FALSE)</f>
        <v>-</v>
      </c>
      <c r="LI6" s="84" t="str">
        <f>VLOOKUP($A6&amp;"-"&amp;LI$4,'02政策の客観指標'!$A$4:$AT$246,COLUMN('02政策の客観指標'!$AT:$AT),FALSE)</f>
        <v>-</v>
      </c>
      <c r="LJ6" s="84" t="str">
        <f>VLOOKUP($A6&amp;"-"&amp;LJ$4,'02政策の客観指標'!$A$4:$AT$246,COLUMN('02政策の客観指標'!$AT:$AT),FALSE)</f>
        <v>-</v>
      </c>
      <c r="LK6" s="84" t="str">
        <f>VLOOKUP($A6&amp;"-"&amp;LK$4,'02政策の客観指標'!$A$4:$AT$246,COLUMN('02政策の客観指標'!$AT:$AT),FALSE)</f>
        <v>-</v>
      </c>
      <c r="LL6" s="109" t="e">
        <f t="shared" ref="LL6:LL31" si="177">_xlfn.IFS(LV6&gt;=0.8,"a",LV6&gt;=0.6,"b",LV6&gt;=0.4,"c",LV6&gt;=0.2,"d",LV6&lt;0.2,"e")</f>
        <v>#DIV/0!</v>
      </c>
      <c r="LM6" s="30" t="str">
        <f t="shared" si="90"/>
        <v/>
      </c>
      <c r="LN6" s="30" t="str">
        <f t="shared" si="91"/>
        <v/>
      </c>
      <c r="LO6" s="30" t="str">
        <f t="shared" si="92"/>
        <v/>
      </c>
      <c r="LP6" s="30" t="str">
        <f t="shared" si="93"/>
        <v/>
      </c>
      <c r="LQ6" s="30" t="str">
        <f t="shared" si="94"/>
        <v/>
      </c>
      <c r="LR6" s="30" t="str">
        <f t="shared" si="95"/>
        <v/>
      </c>
      <c r="LS6" s="30" t="str">
        <f t="shared" si="96"/>
        <v/>
      </c>
      <c r="LT6" s="30" t="str">
        <f t="shared" si="97"/>
        <v/>
      </c>
      <c r="LU6" s="30" t="str">
        <f t="shared" si="98"/>
        <v/>
      </c>
      <c r="LV6" s="33" t="e">
        <f t="shared" ref="LV6:LV31" si="178">SUM(LM6:LU6)/COUNT(LM6:LU6)/4</f>
        <v>#DIV/0!</v>
      </c>
      <c r="LW6" s="47" t="str">
        <f>IFERROR(VLOOKUP($A6*100+LW$4,'03施策評価'!$A$5:$KL$118,COLUMN('03施策評価'!$IR:$IR),FALSE),"-")</f>
        <v>e</v>
      </c>
      <c r="LX6" s="7" t="str">
        <f>IFERROR(VLOOKUP($A6*100+LX$4,'03施策評価'!$A$5:$KL$118,COLUMN('03施策評価'!$IR:$IR),FALSE),"-")</f>
        <v>e</v>
      </c>
      <c r="LY6" s="7" t="str">
        <f>IFERROR(VLOOKUP($A6*100+LY$4,'03施策評価'!$A$5:$KL$118,COLUMN('03施策評価'!$IR:$IR),FALSE),"-")</f>
        <v>e</v>
      </c>
      <c r="LZ6" s="7" t="str">
        <f>IFERROR(VLOOKUP($A6*100+LZ$4,'03施策評価'!$A$5:$KL$118,COLUMN('03施策評価'!$IR:$IR),FALSE),"-")</f>
        <v>e</v>
      </c>
      <c r="MA6" s="7" t="str">
        <f>IFERROR(VLOOKUP($A6*100+MA$4,'03施策評価'!$A$5:$KL$118,COLUMN('03施策評価'!$IR:$IR),FALSE),"-")</f>
        <v>e</v>
      </c>
      <c r="MB6" s="105" t="str">
        <f>IFERROR(VLOOKUP($A6*100+MB$4,'03施策評価'!$A$5:$KL$118,COLUMN('03施策評価'!$IR:$IR),FALSE),"-")</f>
        <v>-</v>
      </c>
      <c r="MC6" s="105" t="str">
        <f>IFERROR(VLOOKUP($A6*100+MC$4,'03施策評価'!$A$5:$KL$118,COLUMN('03施策評価'!$IR:$IR),FALSE),"-")</f>
        <v>-</v>
      </c>
      <c r="MD6" s="105" t="str">
        <f>IFERROR(VLOOKUP($A6*100+MD$4,'03施策評価'!$A$5:$KL$118,COLUMN('03施策評価'!$IR:$IR),FALSE),"-")</f>
        <v>-</v>
      </c>
      <c r="ME6" s="109" t="str">
        <f t="shared" ref="ME6:ME31" si="179">_xlfn.IFS(MN6&gt;=0.8,"a",MN6&gt;=0.6,"b",MN6&gt;=0.4,"c",MN6&gt;=0.2,"d",MN6&lt;0.2,"e")</f>
        <v>e</v>
      </c>
      <c r="MF6" s="37">
        <f t="shared" ref="MF6:MF31" si="180">_xlfn.SWITCH(LW6,"a",4,"b",3,"c",2,"d",1,"e",0,"-","")</f>
        <v>0</v>
      </c>
      <c r="MG6" s="38">
        <f t="shared" si="99"/>
        <v>0</v>
      </c>
      <c r="MH6" s="38">
        <f t="shared" si="100"/>
        <v>0</v>
      </c>
      <c r="MI6" s="38">
        <f t="shared" si="101"/>
        <v>0</v>
      </c>
      <c r="MJ6" s="38">
        <f t="shared" si="102"/>
        <v>0</v>
      </c>
      <c r="MK6" s="38" t="str">
        <f t="shared" si="103"/>
        <v/>
      </c>
      <c r="ML6" s="38" t="str">
        <f t="shared" si="104"/>
        <v/>
      </c>
      <c r="MM6" s="38" t="str">
        <f t="shared" si="105"/>
        <v/>
      </c>
      <c r="MN6" s="41">
        <f t="shared" ref="MN6:MN31" si="181">SUM(MF6:MM6)/COUNT(MF6:MM6)/4</f>
        <v>0</v>
      </c>
      <c r="MO6" s="36" t="e">
        <f t="shared" ref="MO6:MO31" si="182">_xlfn.IFS(MR6&gt;=0.8,"a",MR6&gt;=0.6,"b",MR6&gt;=0.4,"c",MR6&gt;=0.2,"d",MR6&lt;0.2,"e")</f>
        <v>#DIV/0!</v>
      </c>
      <c r="MP6" s="37" t="e">
        <f t="shared" ref="MP6:MP31" si="183">_xlfn.SWITCH(LL6,"a",4,"b",3,"c",2,"d",1,"e",0,"-","")</f>
        <v>#DIV/0!</v>
      </c>
      <c r="MQ6" s="38">
        <f t="shared" ref="MQ6:MQ31" si="184">_xlfn.SWITCH(ME6,"a",4,"b",3,"c",2,"d",1,"e",0,"-","")/2</f>
        <v>0</v>
      </c>
      <c r="MR6" s="41" t="e">
        <f t="shared" ref="MR6:MR31" si="185">SUM(MP6:MQ6)/6</f>
        <v>#DIV/0!</v>
      </c>
      <c r="MS6" s="47" t="str">
        <f>VLOOKUP($A6&amp;"-"&amp;MS$4,'05市民生活実感調査'!$A$3:$BC$218,COLUMN('05市民生活実感調査'!$BC:$BC),FALSE)</f>
        <v>-</v>
      </c>
      <c r="MT6" s="7" t="str">
        <f>VLOOKUP($A6&amp;"-"&amp;MT$4,'05市民生活実感調査'!$A$3:$BC$218,COLUMN('05市民生活実感調査'!$BC:$BC),FALSE)</f>
        <v>-</v>
      </c>
      <c r="MU6" s="7" t="str">
        <f>VLOOKUP($A6&amp;"-"&amp;MU$4,'05市民生活実感調査'!$A$3:$BC$218,COLUMN('05市民生活実感調査'!$BC:$BC),FALSE)</f>
        <v>-</v>
      </c>
      <c r="MV6" s="7" t="str">
        <f>VLOOKUP($A6&amp;"-"&amp;MV$4,'05市民生活実感調査'!$A$3:$BC$218,COLUMN('05市民生活実感調査'!$BC:$BC),FALSE)</f>
        <v>-</v>
      </c>
      <c r="MW6" s="7" t="str">
        <f>VLOOKUP($A6&amp;"-"&amp;MW$4,'05市民生活実感調査'!$A$3:$BC$218,COLUMN('05市民生活実感調査'!$BC:$BC),FALSE)</f>
        <v>-</v>
      </c>
      <c r="MX6" s="7" t="str">
        <f>VLOOKUP($A6&amp;"-"&amp;MX$4,'05市民生活実感調査'!$A$3:$BC$218,COLUMN('05市民生活実感調査'!$BC:$BC),FALSE)</f>
        <v>-</v>
      </c>
      <c r="MY6" s="7" t="str">
        <f>VLOOKUP($A6&amp;"-"&amp;MY$4,'05市民生活実感調査'!$A$3:$BC$218,COLUMN('05市民生活実感調査'!$BC:$BC),FALSE)</f>
        <v>-</v>
      </c>
      <c r="MZ6" s="7" t="str">
        <f>VLOOKUP($A6&amp;"-"&amp;MZ$4,'05市民生活実感調査'!$A$3:$BC$218,COLUMN('05市民生活実感調査'!$BC:$BC),FALSE)</f>
        <v>-</v>
      </c>
      <c r="NA6" s="109" t="e">
        <f t="shared" ref="NA6:NA31" si="186">_xlfn.IFS(NJ6&gt;=0.8,"a",NJ6&gt;=0.6,"b",NJ6&gt;=0.4,"c",NJ6&gt;=0.2,"d",NJ6&lt;0.2,"e")</f>
        <v>#DIV/0!</v>
      </c>
      <c r="NB6" s="37" t="str">
        <f t="shared" ref="NB6:NB31" si="187">_xlfn.SWITCH(MS6,"a",4,"b",3,"c",2,"d",1,"e",0,"-","")</f>
        <v/>
      </c>
      <c r="NC6" s="38" t="str">
        <f t="shared" si="106"/>
        <v/>
      </c>
      <c r="ND6" s="38" t="str">
        <f t="shared" si="107"/>
        <v/>
      </c>
      <c r="NE6" s="38" t="str">
        <f t="shared" si="108"/>
        <v/>
      </c>
      <c r="NF6" s="38" t="str">
        <f t="shared" si="109"/>
        <v/>
      </c>
      <c r="NG6" s="38" t="str">
        <f t="shared" si="110"/>
        <v/>
      </c>
      <c r="NH6" s="38" t="str">
        <f t="shared" si="111"/>
        <v/>
      </c>
      <c r="NI6" s="38" t="str">
        <f t="shared" si="112"/>
        <v/>
      </c>
      <c r="NJ6" s="41" t="e">
        <f t="shared" ref="NJ6:NJ31" si="188">SUM(NB6:NI6)/COUNT(NB6:NI6)/4</f>
        <v>#DIV/0!</v>
      </c>
      <c r="NK6" s="96" t="str">
        <f>VLOOKUP($A6,'05市民生活実感調査'!$D$223:$O$249,11,FALSE)</f>
        <v>-</v>
      </c>
      <c r="NL6" s="98" t="str">
        <f>VLOOKUP($A6,'05市民生活実感調査'!$D$223:$O$249,12,FALSE)</f>
        <v>-</v>
      </c>
      <c r="NM6" s="108" t="s">
        <v>85</v>
      </c>
      <c r="NN6" s="12" t="str">
        <f>VLOOKUP(NM6,プルダウン!$A$1:$B$6,2,FALSE)</f>
        <v>-</v>
      </c>
      <c r="NO6" s="26" t="s">
        <v>85</v>
      </c>
      <c r="NP6" s="12"/>
      <c r="NQ6" s="11"/>
      <c r="NR6" s="12"/>
      <c r="NS6" s="47" t="str">
        <f>IFERROR(VLOOKUP($A6*100+NS$4,'03施策評価'!$A$5:$KL$118,COLUMN('03施策評価'!$KG:$KG),FALSE),"-")</f>
        <v>-</v>
      </c>
      <c r="NT6" s="7" t="str">
        <f>IFERROR(VLOOKUP($A6*100+NT$4,'03施策評価'!$A$5:$KL$118,COLUMN('03施策評価'!$KG:$KG),FALSE),"-")</f>
        <v>-</v>
      </c>
      <c r="NU6" s="7" t="str">
        <f>IFERROR(VLOOKUP($A6*100+NU$4,'03施策評価'!$A$5:$KL$118,COLUMN('03施策評価'!$KG:$KG),FALSE),"-")</f>
        <v>-</v>
      </c>
      <c r="NV6" s="7" t="str">
        <f>IFERROR(VLOOKUP($A6*100+NV$4,'03施策評価'!$A$5:$KL$118,COLUMN('03施策評価'!$KG:$KG),FALSE),"-")</f>
        <v>-</v>
      </c>
      <c r="NW6" s="7" t="str">
        <f>IFERROR(VLOOKUP($A6*100+NW$4,'03施策評価'!$A$5:$KL$118,COLUMN('03施策評価'!$KG:$KG),FALSE),"-")</f>
        <v>-</v>
      </c>
      <c r="NX6" s="105" t="str">
        <f>IFERROR(VLOOKUP($A6*100+NX$4,'03施策評価'!$A$5:$KL$118,COLUMN('03施策評価'!$KG:$KG),FALSE),"-")</f>
        <v>-</v>
      </c>
      <c r="NY6" s="105" t="str">
        <f>IFERROR(VLOOKUP($A6*100+NY$4,'03施策評価'!$A$5:$KL$118,COLUMN('03施策評価'!$KG:$KG),FALSE),"-")</f>
        <v>-</v>
      </c>
      <c r="NZ6" s="106" t="str">
        <f>IFERROR(VLOOKUP($A6*100+NZ$4,'03施策評価'!$A$5:$KL$118,COLUMN('03施策評価'!$KG:$KG),FALSE),"-")</f>
        <v>-</v>
      </c>
      <c r="OA6" s="5"/>
    </row>
    <row r="7" spans="1:391" ht="189.75" customHeight="1">
      <c r="A7" s="46">
        <f>VLOOKUP(B7,[4]プルダウン!$M$2:$N$28,2,FALSE)</f>
        <v>3</v>
      </c>
      <c r="B7" s="5" t="s">
        <v>275</v>
      </c>
      <c r="C7" s="5" t="s">
        <v>2322</v>
      </c>
      <c r="D7" s="4" t="s">
        <v>2113</v>
      </c>
      <c r="E7" s="4"/>
      <c r="F7" s="5"/>
      <c r="G7" s="521" t="str">
        <f>VLOOKUP($A7&amp;"-"&amp;G$4,'02政策の客観指標'!$A$4:$AT$246,COLUMN('02政策の客観指標'!$AP:$AP),FALSE)</f>
        <v>d</v>
      </c>
      <c r="H7" s="522" t="str">
        <f>VLOOKUP($A7&amp;"-"&amp;H$4,'02政策の客観指標'!$A$4:$AT$246,COLUMN('02政策の客観指標'!$AP:$AP),FALSE)</f>
        <v>c</v>
      </c>
      <c r="I7" s="522" t="str">
        <f>VLOOKUP($A7&amp;"-"&amp;I$4,'02政策の客観指標'!$A$4:$AT$246,COLUMN('02政策の客観指標'!$AP:$AP),FALSE)</f>
        <v>-</v>
      </c>
      <c r="J7" s="522" t="str">
        <f>VLOOKUP($A7&amp;"-"&amp;J$4,'02政策の客観指標'!$A$4:$AT$246,COLUMN('02政策の客観指標'!$AP:$AP),FALSE)</f>
        <v>-</v>
      </c>
      <c r="K7" s="522" t="str">
        <f>VLOOKUP($A7&amp;"-"&amp;K$4,'02政策の客観指標'!$A$4:$AT$246,COLUMN('02政策の客観指標'!$AP:$AP),FALSE)</f>
        <v>-</v>
      </c>
      <c r="L7" s="522" t="str">
        <f>VLOOKUP($A7&amp;"-"&amp;L$4,'02政策の客観指標'!$A$4:$AT$246,COLUMN('02政策の客観指標'!$AP:$AP),FALSE)</f>
        <v>-</v>
      </c>
      <c r="M7" s="522" t="str">
        <f>VLOOKUP($A7&amp;"-"&amp;M$4,'02政策の客観指標'!$A$4:$AT$246,COLUMN('02政策の客観指標'!$AP:$AP),FALSE)</f>
        <v>-</v>
      </c>
      <c r="N7" s="522" t="str">
        <f>VLOOKUP($A7&amp;"-"&amp;N$4,'02政策の客観指標'!$A$4:$AT$246,COLUMN('02政策の客観指標'!$AP:$AP),FALSE)</f>
        <v>-</v>
      </c>
      <c r="O7" s="523" t="str">
        <f>VLOOKUP($A7&amp;"-"&amp;O$4,'02政策の客観指標'!$A$4:$AT$246,COLUMN('02政策の客観指標'!$AP:$AP),FALSE)</f>
        <v>-</v>
      </c>
      <c r="P7" s="524" t="str">
        <f t="shared" si="0"/>
        <v>d</v>
      </c>
      <c r="Q7" s="525">
        <f t="shared" si="113"/>
        <v>1</v>
      </c>
      <c r="R7" s="525">
        <f t="shared" si="114"/>
        <v>2</v>
      </c>
      <c r="S7" s="525" t="str">
        <f t="shared" si="115"/>
        <v/>
      </c>
      <c r="T7" s="525" t="str">
        <f t="shared" si="116"/>
        <v/>
      </c>
      <c r="U7" s="525" t="str">
        <f t="shared" si="117"/>
        <v/>
      </c>
      <c r="V7" s="525" t="str">
        <f t="shared" si="118"/>
        <v/>
      </c>
      <c r="W7" s="525" t="str">
        <f t="shared" si="119"/>
        <v/>
      </c>
      <c r="X7" s="525" t="str">
        <f t="shared" si="120"/>
        <v/>
      </c>
      <c r="Y7" s="525" t="str">
        <f t="shared" si="121"/>
        <v/>
      </c>
      <c r="Z7" s="526">
        <f t="shared" si="2"/>
        <v>0.375</v>
      </c>
      <c r="AA7" s="527" t="str">
        <f>IFERROR(VLOOKUP($A7*100+AA$4,'03施策評価'!$A$5:$KL$118,COLUMN('03施策評価'!$AB:$AB),FALSE),"-")</f>
        <v>e</v>
      </c>
      <c r="AB7" s="528" t="str">
        <f>IFERROR(VLOOKUP($A7*100+AB$4,'03施策評価'!$A$5:$KL$118,COLUMN('03施策評価'!$AB:$AB),FALSE),"-")</f>
        <v>a</v>
      </c>
      <c r="AC7" s="528" t="str">
        <f>IFERROR(VLOOKUP($A7*100+AC$4,'03施策評価'!$A$5:$KL$118,COLUMN('03施策評価'!$AB:$AB),FALSE),"-")</f>
        <v>a</v>
      </c>
      <c r="AD7" s="528" t="str">
        <f>IFERROR(VLOOKUP($A7*100+AD$4,'03施策評価'!$A$5:$KL$118,COLUMN('03施策評価'!$AB:$AB),FALSE),"-")</f>
        <v>-</v>
      </c>
      <c r="AE7" s="528" t="str">
        <f>IFERROR(VLOOKUP($A7*100+AE$4,'03施策評価'!$A$5:$KL$118,COLUMN('03施策評価'!$AB:$AB),FALSE),"-")</f>
        <v>-</v>
      </c>
      <c r="AF7" s="528" t="str">
        <f>IFERROR(VLOOKUP($A7*100+AF$4,'03施策評価'!$A$5:$KL$118,COLUMN('03施策評価'!$AB:$AB),FALSE),"-")</f>
        <v>-</v>
      </c>
      <c r="AG7" s="528" t="str">
        <f>IFERROR(VLOOKUP($A7*100+AG$4,'03施策評価'!$A$5:$KL$118,COLUMN('03施策評価'!$AB:$AB),FALSE),"-")</f>
        <v>-</v>
      </c>
      <c r="AH7" s="529" t="str">
        <f>IFERROR(VLOOKUP($A7*100+AH$4,'03施策評価'!$A$5:$KL$118,COLUMN('03施策評価'!$AB:$AB),FALSE),"-")</f>
        <v>-</v>
      </c>
      <c r="AI7" s="524" t="str">
        <f t="shared" si="3"/>
        <v>b</v>
      </c>
      <c r="AJ7" s="527">
        <f t="shared" si="122"/>
        <v>0</v>
      </c>
      <c r="AK7" s="528">
        <f t="shared" si="123"/>
        <v>4</v>
      </c>
      <c r="AL7" s="528">
        <f t="shared" si="124"/>
        <v>4</v>
      </c>
      <c r="AM7" s="528" t="str">
        <f t="shared" si="125"/>
        <v/>
      </c>
      <c r="AN7" s="528" t="str">
        <f t="shared" si="126"/>
        <v/>
      </c>
      <c r="AO7" s="528" t="str">
        <f t="shared" si="127"/>
        <v/>
      </c>
      <c r="AP7" s="528" t="str">
        <f t="shared" si="128"/>
        <v/>
      </c>
      <c r="AQ7" s="529" t="str">
        <f t="shared" si="129"/>
        <v/>
      </c>
      <c r="AR7" s="530">
        <f t="shared" si="11"/>
        <v>0.66666666666666663</v>
      </c>
      <c r="AS7" s="524" t="str">
        <f t="shared" si="12"/>
        <v>c</v>
      </c>
      <c r="AT7" s="30">
        <f t="shared" si="130"/>
        <v>1</v>
      </c>
      <c r="AU7" s="400">
        <f t="shared" si="13"/>
        <v>1.5</v>
      </c>
      <c r="AV7" s="401" cm="1">
        <f t="array" ref="AV7">_xlfn.IFS(COUNT(AT7:AU7)=2,SUM(AT7:AU7)/6,COUNT(AT7:AU7)=0,"-",AT7="",AR7,AU7="",Z7)</f>
        <v>0.41666666666666669</v>
      </c>
      <c r="AW7" s="534" t="str">
        <f>VLOOKUP($A7&amp;"-"&amp;AW$4,'05市民生活実感調査'!$A$3:$BC$218,COLUMN('05市民生活実感調査'!$O:$O),FALSE)</f>
        <v>c</v>
      </c>
      <c r="AX7" s="535" t="str">
        <f>VLOOKUP($A7&amp;"-"&amp;AX$4,'05市民生活実感調査'!$A$3:$BC$218,COLUMN('05市民生活実感調査'!$O:$O),FALSE)</f>
        <v>b</v>
      </c>
      <c r="AY7" s="535" t="str">
        <f>VLOOKUP($A7&amp;"-"&amp;AY$4,'05市民生活実感調査'!$A$3:$BC$218,COLUMN('05市民生活実感調査'!$O:$O),FALSE)</f>
        <v>c</v>
      </c>
      <c r="AZ7" s="535" t="str">
        <f>VLOOKUP($A7&amp;"-"&amp;AZ$4,'05市民生活実感調査'!$A$3:$BC$218,COLUMN('05市民生活実感調査'!$O:$O),FALSE)</f>
        <v>-</v>
      </c>
      <c r="BA7" s="535" t="str">
        <f>VLOOKUP($A7&amp;"-"&amp;BA$4,'05市民生活実感調査'!$A$3:$BC$218,COLUMN('05市民生活実感調査'!$O:$O),FALSE)</f>
        <v>-</v>
      </c>
      <c r="BB7" s="535" t="str">
        <f>VLOOKUP($A7&amp;"-"&amp;BB$4,'05市民生活実感調査'!$A$3:$BC$218,COLUMN('05市民生活実感調査'!$O:$O),FALSE)</f>
        <v>-</v>
      </c>
      <c r="BC7" s="535" t="str">
        <f>VLOOKUP($A7&amp;"-"&amp;BC$4,'05市民生活実感調査'!$A$3:$BC$218,COLUMN('05市民生活実感調査'!$O:$O),FALSE)</f>
        <v>-</v>
      </c>
      <c r="BD7" s="535" t="str">
        <f>VLOOKUP($A7&amp;"-"&amp;BD$4,'05市民生活実感調査'!$A$3:$BC$218,COLUMN('05市民生活実感調査'!$O:$O),FALSE)</f>
        <v>-</v>
      </c>
      <c r="BE7" s="536" t="str">
        <f t="shared" si="131"/>
        <v>c</v>
      </c>
      <c r="BF7" s="37">
        <f t="shared" si="132"/>
        <v>2</v>
      </c>
      <c r="BG7" s="38">
        <f t="shared" si="133"/>
        <v>3</v>
      </c>
      <c r="BH7" s="38">
        <f t="shared" si="134"/>
        <v>2</v>
      </c>
      <c r="BI7" s="38" t="str">
        <f t="shared" si="135"/>
        <v/>
      </c>
      <c r="BJ7" s="38" t="str">
        <f t="shared" si="136"/>
        <v/>
      </c>
      <c r="BK7" s="38" t="str">
        <f t="shared" si="137"/>
        <v/>
      </c>
      <c r="BL7" s="38" t="str">
        <f t="shared" si="138"/>
        <v/>
      </c>
      <c r="BM7" s="38" t="str">
        <f t="shared" si="139"/>
        <v/>
      </c>
      <c r="BN7" s="41">
        <f t="shared" si="140"/>
        <v>0.58333333333333337</v>
      </c>
      <c r="BO7" s="96">
        <f>VLOOKUP($A7,'05市民生活実感調査'!$D$223:$O$249,3,FALSE)</f>
        <v>25</v>
      </c>
      <c r="BP7" s="237">
        <f>VLOOKUP($A7,'05市民生活実感調査'!$D$223:$O$249,4,FALSE)</f>
        <v>0.69326241134751776</v>
      </c>
      <c r="BQ7" s="537" t="s">
        <v>316</v>
      </c>
      <c r="BR7" s="539" t="str">
        <f>VLOOKUP(BQ7,[4]プルダウン!$A$1:$B$6,2,FALSE)</f>
        <v>政策の目的がそこそこ達成されている</v>
      </c>
      <c r="BS7" s="261" t="s">
        <v>125</v>
      </c>
      <c r="BT7" s="260" t="s">
        <v>2325</v>
      </c>
      <c r="BU7" s="262" t="s">
        <v>2748</v>
      </c>
      <c r="BV7" s="260" t="s">
        <v>2326</v>
      </c>
      <c r="BW7" s="47" t="str">
        <f>IFERROR(VLOOKUP($A7*100+BW$4,'03施策評価'!$A$5:$KL$118,COLUMN('03施策評価'!$BQ:$BQ),FALSE),"-")</f>
        <v>D</v>
      </c>
      <c r="BX7" s="7" t="str">
        <f>IFERROR(VLOOKUP($A7*100+BX$4,'03施策評価'!$A$5:$KL$118,COLUMN('03施策評価'!$BQ:$BQ),FALSE),"-")</f>
        <v>B</v>
      </c>
      <c r="BY7" s="7" t="str">
        <f>IFERROR(VLOOKUP($A7*100+BY$4,'03施策評価'!$A$5:$KL$118,COLUMN('03施策評価'!$BQ:$BQ),FALSE),"-")</f>
        <v>B</v>
      </c>
      <c r="BZ7" s="105" t="str">
        <f>IFERROR(VLOOKUP($A7*100+BZ$4,'03施策評価'!$A$5:$KL$118,COLUMN('03施策評価'!$BQ:$BQ),FALSE),"-")</f>
        <v>-</v>
      </c>
      <c r="CA7" s="105" t="str">
        <f>IFERROR(VLOOKUP($A7*100+CA$4,'03施策評価'!$A$5:$KL$118,COLUMN('03施策評価'!$BQ:$BQ),FALSE),"-")</f>
        <v>-</v>
      </c>
      <c r="CB7" s="105" t="str">
        <f>IFERROR(VLOOKUP($A7*100+CB$4,'03施策評価'!$A$5:$KL$118,COLUMN('03施策評価'!$BQ:$BQ),FALSE),"-")</f>
        <v>-</v>
      </c>
      <c r="CC7" s="105" t="str">
        <f>IFERROR(VLOOKUP($A7*100+CC$4,'03施策評価'!$A$5:$KL$118,COLUMN('03施策評価'!$BQ:$BQ),FALSE),"-")</f>
        <v>-</v>
      </c>
      <c r="CD7" s="106" t="str">
        <f>IFERROR(VLOOKUP($A7*100+CD$4,'03施策評価'!$A$5:$KL$118,COLUMN('03施策評価'!$BQ:$BQ),FALSE),"-")</f>
        <v>-</v>
      </c>
      <c r="CE7" s="263" t="s">
        <v>2334</v>
      </c>
      <c r="CF7" s="83" t="str">
        <f>VLOOKUP($A7&amp;"-"&amp;CF$4,'02政策の客観指標'!$A$4:$AT$246,COLUMN('02政策の客観指標'!$AQ:$AQ),FALSE)</f>
        <v>-</v>
      </c>
      <c r="CG7" s="84" t="str">
        <f>VLOOKUP($A7&amp;"-"&amp;CG$4,'02政策の客観指標'!$A$4:$AT$246,COLUMN('02政策の客観指標'!$AQ:$AQ),FALSE)</f>
        <v>-</v>
      </c>
      <c r="CH7" s="84" t="str">
        <f>VLOOKUP($A7&amp;"-"&amp;CH$4,'02政策の客観指標'!$A$4:$AT$246,COLUMN('02政策の客観指標'!$AQ:$AQ),FALSE)</f>
        <v>-</v>
      </c>
      <c r="CI7" s="84" t="str">
        <f>VLOOKUP($A7&amp;"-"&amp;CI$4,'02政策の客観指標'!$A$4:$AT$246,COLUMN('02政策の客観指標'!$AQ:$AQ),FALSE)</f>
        <v>-</v>
      </c>
      <c r="CJ7" s="84" t="str">
        <f>VLOOKUP($A7&amp;"-"&amp;CJ$4,'02政策の客観指標'!$A$4:$AT$246,COLUMN('02政策の客観指標'!$AQ:$AQ),FALSE)</f>
        <v>-</v>
      </c>
      <c r="CK7" s="84" t="str">
        <f>VLOOKUP($A7&amp;"-"&amp;CK$4,'02政策の客観指標'!$A$4:$AT$246,COLUMN('02政策の客観指標'!$AQ:$AQ),FALSE)</f>
        <v>-</v>
      </c>
      <c r="CL7" s="84" t="str">
        <f>VLOOKUP($A7&amp;"-"&amp;CL$4,'02政策の客観指標'!$A$4:$AT$246,COLUMN('02政策の客観指標'!$AQ:$AQ),FALSE)</f>
        <v>-</v>
      </c>
      <c r="CM7" s="84" t="str">
        <f>VLOOKUP($A7&amp;"-"&amp;CM$4,'02政策の客観指標'!$A$4:$AT$246,COLUMN('02政策の客観指標'!$AQ:$AQ),FALSE)</f>
        <v>-</v>
      </c>
      <c r="CN7" s="84" t="str">
        <f>VLOOKUP($A7&amp;"-"&amp;CN$4,'02政策の客観指標'!$A$4:$AT$246,COLUMN('02政策の客観指標'!$AQ:$AQ),FALSE)</f>
        <v>-</v>
      </c>
      <c r="CO7" s="109" t="e">
        <f t="shared" si="141"/>
        <v>#DIV/0!</v>
      </c>
      <c r="CP7" s="30" t="str">
        <f t="shared" si="21"/>
        <v/>
      </c>
      <c r="CQ7" s="30" t="str">
        <f t="shared" si="22"/>
        <v/>
      </c>
      <c r="CR7" s="30" t="str">
        <f t="shared" si="23"/>
        <v/>
      </c>
      <c r="CS7" s="30" t="str">
        <f t="shared" si="24"/>
        <v/>
      </c>
      <c r="CT7" s="30" t="str">
        <f t="shared" si="25"/>
        <v/>
      </c>
      <c r="CU7" s="30" t="str">
        <f t="shared" si="26"/>
        <v/>
      </c>
      <c r="CV7" s="30" t="str">
        <f t="shared" si="27"/>
        <v/>
      </c>
      <c r="CW7" s="30" t="str">
        <f t="shared" si="28"/>
        <v/>
      </c>
      <c r="CX7" s="30" t="str">
        <f t="shared" si="29"/>
        <v/>
      </c>
      <c r="CY7" s="33" t="e">
        <f t="shared" si="142"/>
        <v>#DIV/0!</v>
      </c>
      <c r="CZ7" s="47" t="str">
        <f>IFERROR(VLOOKUP($A7*100+CZ$4,'03施策評価'!$A$5:$KL$118,COLUMN('03施策評価'!$CF:$CF),FALSE),"-")</f>
        <v>-</v>
      </c>
      <c r="DA7" s="7" t="str">
        <f>IFERROR(VLOOKUP($A7*100+DA$4,'03施策評価'!$A$5:$KL$118,COLUMN('03施策評価'!$CF:$CF),FALSE),"-")</f>
        <v>e</v>
      </c>
      <c r="DB7" s="7" t="str">
        <f>IFERROR(VLOOKUP($A7*100+DB$4,'03施策評価'!$A$5:$KL$118,COLUMN('03施策評価'!$CF:$CF),FALSE),"-")</f>
        <v>e</v>
      </c>
      <c r="DC7" s="105" t="str">
        <f>IFERROR(VLOOKUP($A7*100+DC$4,'03施策評価'!$A$5:$KL$118,COLUMN('03施策評価'!$CF:$CF),FALSE),"-")</f>
        <v>-</v>
      </c>
      <c r="DD7" s="105" t="str">
        <f>IFERROR(VLOOKUP($A7*100+DD$4,'03施策評価'!$A$5:$KL$118,COLUMN('03施策評価'!$CF:$CF),FALSE),"-")</f>
        <v>-</v>
      </c>
      <c r="DE7" s="105" t="str">
        <f>IFERROR(VLOOKUP($A7*100+DE$4,'03施策評価'!$A$5:$KL$118,COLUMN('03施策評価'!$CF:$CF),FALSE),"-")</f>
        <v>-</v>
      </c>
      <c r="DF7" s="105" t="str">
        <f>IFERROR(VLOOKUP($A7*100+DF$4,'03施策評価'!$A$5:$KL$118,COLUMN('03施策評価'!$CF:$CF),FALSE),"-")</f>
        <v>-</v>
      </c>
      <c r="DG7" s="105" t="str">
        <f>IFERROR(VLOOKUP($A7*100+DG$4,'03施策評価'!$A$5:$KL$118,COLUMN('03施策評価'!$CF:$CF),FALSE),"-")</f>
        <v>-</v>
      </c>
      <c r="DH7" s="109" t="str">
        <f t="shared" si="143"/>
        <v>e</v>
      </c>
      <c r="DI7" s="37" t="str">
        <f t="shared" si="144"/>
        <v/>
      </c>
      <c r="DJ7" s="38">
        <f t="shared" si="30"/>
        <v>0</v>
      </c>
      <c r="DK7" s="38">
        <f t="shared" si="31"/>
        <v>0</v>
      </c>
      <c r="DL7" s="38" t="str">
        <f t="shared" si="32"/>
        <v/>
      </c>
      <c r="DM7" s="38" t="str">
        <f t="shared" si="33"/>
        <v/>
      </c>
      <c r="DN7" s="38" t="str">
        <f t="shared" si="34"/>
        <v/>
      </c>
      <c r="DO7" s="38" t="str">
        <f t="shared" si="35"/>
        <v/>
      </c>
      <c r="DP7" s="38" t="str">
        <f t="shared" si="36"/>
        <v/>
      </c>
      <c r="DQ7" s="41">
        <f t="shared" si="145"/>
        <v>0</v>
      </c>
      <c r="DR7" s="36" t="e">
        <f t="shared" si="146"/>
        <v>#DIV/0!</v>
      </c>
      <c r="DS7" s="37" t="e">
        <f t="shared" si="147"/>
        <v>#DIV/0!</v>
      </c>
      <c r="DT7" s="38">
        <f t="shared" si="148"/>
        <v>0</v>
      </c>
      <c r="DU7" s="41" t="e">
        <f t="shared" si="149"/>
        <v>#DIV/0!</v>
      </c>
      <c r="DV7" s="47" t="str">
        <f>VLOOKUP($A7&amp;"-"&amp;DV$4,'05市民生活実感調査'!$A$3:$BC$218,COLUMN('05市民生活実感調査'!$Y:$Y),FALSE)</f>
        <v>-</v>
      </c>
      <c r="DW7" s="7" t="str">
        <f>VLOOKUP($A7&amp;"-"&amp;DW$4,'05市民生活実感調査'!$A$3:$BC$218,COLUMN('05市民生活実感調査'!$Y:$Y),FALSE)</f>
        <v>-</v>
      </c>
      <c r="DX7" s="7" t="str">
        <f>VLOOKUP($A7&amp;"-"&amp;DX$4,'05市民生活実感調査'!$A$3:$BC$218,COLUMN('05市民生活実感調査'!$Y:$Y),FALSE)</f>
        <v>-</v>
      </c>
      <c r="DY7" s="7" t="str">
        <f>VLOOKUP($A7&amp;"-"&amp;DY$4,'05市民生活実感調査'!$A$3:$BC$218,COLUMN('05市民生活実感調査'!$Y:$Y),FALSE)</f>
        <v>-</v>
      </c>
      <c r="DZ7" s="7" t="str">
        <f>VLOOKUP($A7&amp;"-"&amp;DZ$4,'05市民生活実感調査'!$A$3:$BC$218,COLUMN('05市民生活実感調査'!$Y:$Y),FALSE)</f>
        <v>-</v>
      </c>
      <c r="EA7" s="7" t="str">
        <f>VLOOKUP($A7&amp;"-"&amp;EA$4,'05市民生活実感調査'!$A$3:$BC$218,COLUMN('05市民生活実感調査'!$Y:$Y),FALSE)</f>
        <v>-</v>
      </c>
      <c r="EB7" s="7" t="str">
        <f>VLOOKUP($A7&amp;"-"&amp;EB$4,'05市民生活実感調査'!$A$3:$BC$218,COLUMN('05市民生活実感調査'!$Y:$Y),FALSE)</f>
        <v>-</v>
      </c>
      <c r="EC7" s="7" t="str">
        <f>VLOOKUP($A7&amp;"-"&amp;EC$4,'05市民生活実感調査'!$A$3:$BC$218,COLUMN('05市民生活実感調査'!$Y:$Y),FALSE)</f>
        <v>-</v>
      </c>
      <c r="ED7" s="109" t="e">
        <f t="shared" si="150"/>
        <v>#DIV/0!</v>
      </c>
      <c r="EE7" s="37" t="str">
        <f t="shared" si="151"/>
        <v/>
      </c>
      <c r="EF7" s="38" t="str">
        <f t="shared" si="37"/>
        <v/>
      </c>
      <c r="EG7" s="38" t="str">
        <f t="shared" si="38"/>
        <v/>
      </c>
      <c r="EH7" s="38" t="str">
        <f t="shared" si="39"/>
        <v/>
      </c>
      <c r="EI7" s="38" t="str">
        <f t="shared" si="40"/>
        <v/>
      </c>
      <c r="EJ7" s="38" t="str">
        <f t="shared" si="41"/>
        <v/>
      </c>
      <c r="EK7" s="38" t="str">
        <f t="shared" si="42"/>
        <v/>
      </c>
      <c r="EL7" s="38" t="str">
        <f t="shared" si="43"/>
        <v/>
      </c>
      <c r="EM7" s="41" t="e">
        <f t="shared" si="152"/>
        <v>#DIV/0!</v>
      </c>
      <c r="EN7" s="96" t="str">
        <f>VLOOKUP($A7,'05市民生活実感調査'!$D$223:$O$249,5,FALSE)</f>
        <v>-</v>
      </c>
      <c r="EO7" s="98" t="str">
        <f>VLOOKUP($A7,'05市民生活実感調査'!$D$223:$O$249,6,FALSE)</f>
        <v>-</v>
      </c>
      <c r="EP7" s="108" t="s">
        <v>85</v>
      </c>
      <c r="EQ7" s="12" t="str">
        <f>VLOOKUP(EP7,プルダウン!$A$1:$B$6,2,FALSE)</f>
        <v>-</v>
      </c>
      <c r="ER7" s="26" t="s">
        <v>85</v>
      </c>
      <c r="ES7" s="12"/>
      <c r="ET7" s="11"/>
      <c r="EU7" s="12"/>
      <c r="EV7" s="47" t="str">
        <f>IFERROR(VLOOKUP($A7*100+EV$4,'03施策評価'!$A$5:$KL$118,COLUMN('03施策評価'!$DU:$DU),FALSE),"-")</f>
        <v>-</v>
      </c>
      <c r="EW7" s="7" t="str">
        <f>IFERROR(VLOOKUP($A7*100+EW$4,'03施策評価'!$A$5:$KL$118,COLUMN('03施策評価'!$DU:$DU),FALSE),"-")</f>
        <v>-</v>
      </c>
      <c r="EX7" s="7" t="str">
        <f>IFERROR(VLOOKUP($A7*100+EX$4,'03施策評価'!$A$5:$KL$118,COLUMN('03施策評価'!$DU:$DU),FALSE),"-")</f>
        <v>-</v>
      </c>
      <c r="EY7" s="105" t="str">
        <f>IFERROR(VLOOKUP($A7*100+EY$4,'03施策評価'!$A$5:$KL$118,COLUMN('03施策評価'!$DU:$DU),FALSE),"-")</f>
        <v>-</v>
      </c>
      <c r="EZ7" s="105" t="str">
        <f>IFERROR(VLOOKUP($A7*100+EZ$4,'03施策評価'!$A$5:$KL$118,COLUMN('03施策評価'!$DU:$DU),FALSE),"-")</f>
        <v>-</v>
      </c>
      <c r="FA7" s="105" t="str">
        <f>IFERROR(VLOOKUP($A7*100+FA$4,'03施策評価'!$A$5:$KL$118,COLUMN('03施策評価'!$DU:$DU),FALSE),"-")</f>
        <v>-</v>
      </c>
      <c r="FB7" s="105" t="str">
        <f>IFERROR(VLOOKUP($A7*100+FB$4,'03施策評価'!$A$5:$KL$118,COLUMN('03施策評価'!$DU:$DU),FALSE),"-")</f>
        <v>-</v>
      </c>
      <c r="FC7" s="106" t="str">
        <f>IFERROR(VLOOKUP($A7*100+FC$4,'03施策評価'!$A$5:$KL$118,COLUMN('03施策評価'!$DU:$DU),FALSE),"-")</f>
        <v>-</v>
      </c>
      <c r="FD7" s="116"/>
      <c r="FE7" s="83" t="str">
        <f>VLOOKUP($A7&amp;"-"&amp;FE$4,'02政策の客観指標'!$A$4:$AT$246,COLUMN('02政策の客観指標'!$AR:$AR),FALSE)</f>
        <v>-</v>
      </c>
      <c r="FF7" s="84" t="str">
        <f>VLOOKUP($A7&amp;"-"&amp;FF$4,'02政策の客観指標'!$A$4:$AT$246,COLUMN('02政策の客観指標'!$AR:$AR),FALSE)</f>
        <v>-</v>
      </c>
      <c r="FG7" s="84" t="str">
        <f>VLOOKUP($A7&amp;"-"&amp;FG$4,'02政策の客観指標'!$A$4:$AT$246,COLUMN('02政策の客観指標'!$AR:$AR),FALSE)</f>
        <v>-</v>
      </c>
      <c r="FH7" s="84" t="str">
        <f>VLOOKUP($A7&amp;"-"&amp;FH$4,'02政策の客観指標'!$A$4:$AT$246,COLUMN('02政策の客観指標'!$AR:$AR),FALSE)</f>
        <v>-</v>
      </c>
      <c r="FI7" s="84" t="str">
        <f>VLOOKUP($A7&amp;"-"&amp;FI$4,'02政策の客観指標'!$A$4:$AT$246,COLUMN('02政策の客観指標'!$AR:$AR),FALSE)</f>
        <v>-</v>
      </c>
      <c r="FJ7" s="84" t="str">
        <f>VLOOKUP($A7&amp;"-"&amp;FJ$4,'02政策の客観指標'!$A$4:$AT$246,COLUMN('02政策の客観指標'!$AR:$AR),FALSE)</f>
        <v>-</v>
      </c>
      <c r="FK7" s="84" t="str">
        <f>VLOOKUP($A7&amp;"-"&amp;FK$4,'02政策の客観指標'!$A$4:$AT$246,COLUMN('02政策の客観指標'!$AR:$AR),FALSE)</f>
        <v>-</v>
      </c>
      <c r="FL7" s="84" t="str">
        <f>VLOOKUP($A7&amp;"-"&amp;FL$4,'02政策の客観指標'!$A$4:$AT$246,COLUMN('02政策の客観指標'!$AR:$AR),FALSE)</f>
        <v>-</v>
      </c>
      <c r="FM7" s="84" t="str">
        <f>VLOOKUP($A7&amp;"-"&amp;FM$4,'02政策の客観指標'!$A$4:$AT$246,COLUMN('02政策の客観指標'!$AR:$AR),FALSE)</f>
        <v>-</v>
      </c>
      <c r="FN7" s="109" t="e">
        <f t="shared" si="153"/>
        <v>#DIV/0!</v>
      </c>
      <c r="FO7" s="30" t="str">
        <f t="shared" si="44"/>
        <v/>
      </c>
      <c r="FP7" s="30" t="str">
        <f t="shared" si="45"/>
        <v/>
      </c>
      <c r="FQ7" s="30" t="str">
        <f t="shared" si="46"/>
        <v/>
      </c>
      <c r="FR7" s="30" t="str">
        <f t="shared" si="47"/>
        <v/>
      </c>
      <c r="FS7" s="30" t="str">
        <f t="shared" si="48"/>
        <v/>
      </c>
      <c r="FT7" s="30" t="str">
        <f t="shared" si="49"/>
        <v/>
      </c>
      <c r="FU7" s="30" t="str">
        <f t="shared" si="50"/>
        <v/>
      </c>
      <c r="FV7" s="30" t="str">
        <f t="shared" si="51"/>
        <v/>
      </c>
      <c r="FW7" s="30" t="str">
        <f t="shared" si="52"/>
        <v/>
      </c>
      <c r="FX7" s="33" t="e">
        <f t="shared" si="154"/>
        <v>#DIV/0!</v>
      </c>
      <c r="FY7" s="47" t="str">
        <f>IFERROR(VLOOKUP($A7*100+FY$4,'03施策評価'!$A$5:$KL$118,COLUMN('03施策評価'!$EJ:$EJ),FALSE),"-")</f>
        <v>-</v>
      </c>
      <c r="FZ7" s="7" t="str">
        <f>IFERROR(VLOOKUP($A7*100+FZ$4,'03施策評価'!$A$5:$KL$118,COLUMN('03施策評価'!$EJ:$EJ),FALSE),"-")</f>
        <v>e</v>
      </c>
      <c r="GA7" s="7" t="str">
        <f>IFERROR(VLOOKUP($A7*100+GA$4,'03施策評価'!$A$5:$KL$118,COLUMN('03施策評価'!$EJ:$EJ),FALSE),"-")</f>
        <v>e</v>
      </c>
      <c r="GB7" s="105" t="str">
        <f>IFERROR(VLOOKUP($A7*100+GB$4,'03施策評価'!$A$5:$KL$118,COLUMN('03施策評価'!$EJ:$EJ),FALSE),"-")</f>
        <v>-</v>
      </c>
      <c r="GC7" s="105" t="str">
        <f>IFERROR(VLOOKUP($A7*100+GC$4,'03施策評価'!$A$5:$KL$118,COLUMN('03施策評価'!$EJ:$EJ),FALSE),"-")</f>
        <v>-</v>
      </c>
      <c r="GD7" s="105" t="str">
        <f>IFERROR(VLOOKUP($A7*100+GD$4,'03施策評価'!$A$5:$KL$118,COLUMN('03施策評価'!$EJ:$EJ),FALSE),"-")</f>
        <v>-</v>
      </c>
      <c r="GE7" s="105" t="str">
        <f>IFERROR(VLOOKUP($A7*100+GE$4,'03施策評価'!$A$5:$KL$118,COLUMN('03施策評価'!$EJ:$EJ),FALSE),"-")</f>
        <v>-</v>
      </c>
      <c r="GF7" s="105" t="str">
        <f>IFERROR(VLOOKUP($A7*100+GF$4,'03施策評価'!$A$5:$KL$118,COLUMN('03施策評価'!$EJ:$EJ),FALSE),"-")</f>
        <v>-</v>
      </c>
      <c r="GG7" s="109" t="str">
        <f t="shared" si="155"/>
        <v>e</v>
      </c>
      <c r="GH7" s="37" t="str">
        <f t="shared" si="156"/>
        <v/>
      </c>
      <c r="GI7" s="38">
        <f t="shared" si="53"/>
        <v>0</v>
      </c>
      <c r="GJ7" s="38">
        <f t="shared" si="54"/>
        <v>0</v>
      </c>
      <c r="GK7" s="38" t="str">
        <f t="shared" si="55"/>
        <v/>
      </c>
      <c r="GL7" s="38" t="str">
        <f t="shared" si="56"/>
        <v/>
      </c>
      <c r="GM7" s="38" t="str">
        <f t="shared" si="57"/>
        <v/>
      </c>
      <c r="GN7" s="38" t="str">
        <f t="shared" si="58"/>
        <v/>
      </c>
      <c r="GO7" s="38" t="str">
        <f t="shared" si="59"/>
        <v/>
      </c>
      <c r="GP7" s="41">
        <f t="shared" si="157"/>
        <v>0</v>
      </c>
      <c r="GQ7" s="36" t="e">
        <f t="shared" si="158"/>
        <v>#DIV/0!</v>
      </c>
      <c r="GR7" s="37" t="e">
        <f t="shared" si="159"/>
        <v>#DIV/0!</v>
      </c>
      <c r="GS7" s="38">
        <f t="shared" si="160"/>
        <v>0</v>
      </c>
      <c r="GT7" s="41" t="e">
        <f t="shared" si="161"/>
        <v>#DIV/0!</v>
      </c>
      <c r="GU7" s="47" t="str">
        <f>VLOOKUP($A7&amp;"-"&amp;GU$4,'05市民生活実感調査'!$A$3:$BC$218,COLUMN('05市民生活実感調査'!$AI:$AI),FALSE)</f>
        <v>-</v>
      </c>
      <c r="GV7" s="7" t="str">
        <f>VLOOKUP($A7&amp;"-"&amp;GV$4,'05市民生活実感調査'!$A$3:$BC$218,COLUMN('05市民生活実感調査'!$AI:$AI),FALSE)</f>
        <v>-</v>
      </c>
      <c r="GW7" s="7" t="str">
        <f>VLOOKUP($A7&amp;"-"&amp;GW$4,'05市民生活実感調査'!$A$3:$BC$218,COLUMN('05市民生活実感調査'!$AI:$AI),FALSE)</f>
        <v>-</v>
      </c>
      <c r="GX7" s="7" t="str">
        <f>VLOOKUP($A7&amp;"-"&amp;GX$4,'05市民生活実感調査'!$A$3:$BC$218,COLUMN('05市民生活実感調査'!$AI:$AI),FALSE)</f>
        <v>-</v>
      </c>
      <c r="GY7" s="7" t="str">
        <f>VLOOKUP($A7&amp;"-"&amp;GY$4,'05市民生活実感調査'!$A$3:$BC$218,COLUMN('05市民生活実感調査'!$AI:$AI),FALSE)</f>
        <v>-</v>
      </c>
      <c r="GZ7" s="7" t="str">
        <f>VLOOKUP($A7&amp;"-"&amp;GZ$4,'05市民生活実感調査'!$A$3:$BC$218,COLUMN('05市民生活実感調査'!$AI:$AI),FALSE)</f>
        <v>-</v>
      </c>
      <c r="HA7" s="7" t="str">
        <f>VLOOKUP($A7&amp;"-"&amp;HA$4,'05市民生活実感調査'!$A$3:$BC$218,COLUMN('05市民生活実感調査'!$AI:$AI),FALSE)</f>
        <v>-</v>
      </c>
      <c r="HB7" s="7" t="str">
        <f>VLOOKUP($A7&amp;"-"&amp;HB$4,'05市民生活実感調査'!$A$3:$BC$218,COLUMN('05市民生活実感調査'!$AI:$AI),FALSE)</f>
        <v>-</v>
      </c>
      <c r="HC7" s="109" t="e">
        <f t="shared" si="162"/>
        <v>#DIV/0!</v>
      </c>
      <c r="HD7" s="37" t="str">
        <f t="shared" si="163"/>
        <v/>
      </c>
      <c r="HE7" s="38" t="str">
        <f t="shared" si="60"/>
        <v/>
      </c>
      <c r="HF7" s="38" t="str">
        <f t="shared" si="61"/>
        <v/>
      </c>
      <c r="HG7" s="38" t="str">
        <f t="shared" si="62"/>
        <v/>
      </c>
      <c r="HH7" s="38" t="str">
        <f t="shared" si="63"/>
        <v/>
      </c>
      <c r="HI7" s="38" t="str">
        <f t="shared" si="64"/>
        <v/>
      </c>
      <c r="HJ7" s="38" t="str">
        <f t="shared" si="65"/>
        <v/>
      </c>
      <c r="HK7" s="38" t="str">
        <f t="shared" si="66"/>
        <v/>
      </c>
      <c r="HL7" s="41" t="e">
        <f t="shared" si="164"/>
        <v>#DIV/0!</v>
      </c>
      <c r="HM7" s="96" t="str">
        <f>VLOOKUP($A7,'05市民生活実感調査'!$D$223:$O$249,7,FALSE)</f>
        <v>-</v>
      </c>
      <c r="HN7" s="98" t="str">
        <f>VLOOKUP($A7,'05市民生活実感調査'!$D$223:$O$249,8,FALSE)</f>
        <v>-</v>
      </c>
      <c r="HO7" s="108" t="s">
        <v>85</v>
      </c>
      <c r="HP7" s="12" t="str">
        <f>VLOOKUP(HO7,プルダウン!$A$1:$B$6,2,FALSE)</f>
        <v>-</v>
      </c>
      <c r="HQ7" s="26" t="s">
        <v>85</v>
      </c>
      <c r="HR7" s="12"/>
      <c r="HS7" s="11"/>
      <c r="HT7" s="12"/>
      <c r="HU7" s="47" t="str">
        <f>IFERROR(VLOOKUP($A7*100+HU$4,'03施策評価'!$A$5:$KL$118,COLUMN('03施策評価'!$FY:$FY),FALSE),"-")</f>
        <v>-</v>
      </c>
      <c r="HV7" s="7" t="str">
        <f>IFERROR(VLOOKUP($A7*100+HV$4,'03施策評価'!$A$5:$KL$118,COLUMN('03施策評価'!$FY:$FY),FALSE),"-")</f>
        <v>-</v>
      </c>
      <c r="HW7" s="7" t="str">
        <f>IFERROR(VLOOKUP($A7*100+HW$4,'03施策評価'!$A$5:$KL$118,COLUMN('03施策評価'!$FY:$FY),FALSE),"-")</f>
        <v>-</v>
      </c>
      <c r="HX7" s="105" t="str">
        <f>IFERROR(VLOOKUP($A7*100+HX$4,'03施策評価'!$A$5:$KL$118,COLUMN('03施策評価'!$FY:$FY),FALSE),"-")</f>
        <v>-</v>
      </c>
      <c r="HY7" s="105" t="str">
        <f>IFERROR(VLOOKUP($A7*100+HY$4,'03施策評価'!$A$5:$KL$118,COLUMN('03施策評価'!$FY:$FY),FALSE),"-")</f>
        <v>-</v>
      </c>
      <c r="HZ7" s="105" t="str">
        <f>IFERROR(VLOOKUP($A7*100+HZ$4,'03施策評価'!$A$5:$KL$118,COLUMN('03施策評価'!$FY:$FY),FALSE),"-")</f>
        <v>-</v>
      </c>
      <c r="IA7" s="105" t="str">
        <f>IFERROR(VLOOKUP($A7*100+IA$4,'03施策評価'!$A$5:$KL$118,COLUMN('03施策評価'!$FY:$FY),FALSE),"-")</f>
        <v>-</v>
      </c>
      <c r="IB7" s="106" t="str">
        <f>IFERROR(VLOOKUP($A7*100+IB$4,'03施策評価'!$A$5:$KL$118,COLUMN('03施策評価'!$FY:$FY),FALSE),"-")</f>
        <v>-</v>
      </c>
      <c r="IC7" s="116"/>
      <c r="ID7" s="83" t="str">
        <f>VLOOKUP($A7&amp;"-"&amp;ID$4,'02政策の客観指標'!$A$4:$AT$246,COLUMN('02政策の客観指標'!$AS:$AS),FALSE)</f>
        <v>-</v>
      </c>
      <c r="IE7" s="84" t="str">
        <f>VLOOKUP($A7&amp;"-"&amp;IE$4,'02政策の客観指標'!$A$4:$AT$246,COLUMN('02政策の客観指標'!$AS:$AS),FALSE)</f>
        <v>-</v>
      </c>
      <c r="IF7" s="84" t="str">
        <f>VLOOKUP($A7&amp;"-"&amp;IF$4,'02政策の客観指標'!$A$4:$AT$246,COLUMN('02政策の客観指標'!$AS:$AS),FALSE)</f>
        <v>-</v>
      </c>
      <c r="IG7" s="84" t="str">
        <f>VLOOKUP($A7&amp;"-"&amp;IG$4,'02政策の客観指標'!$A$4:$AT$246,COLUMN('02政策の客観指標'!$AS:$AS),FALSE)</f>
        <v>-</v>
      </c>
      <c r="IH7" s="84" t="str">
        <f>VLOOKUP($A7&amp;"-"&amp;IH$4,'02政策の客観指標'!$A$4:$AT$246,COLUMN('02政策の客観指標'!$AS:$AS),FALSE)</f>
        <v>-</v>
      </c>
      <c r="II7" s="84" t="str">
        <f>VLOOKUP($A7&amp;"-"&amp;II$4,'02政策の客観指標'!$A$4:$AT$246,COLUMN('02政策の客観指標'!$AS:$AS),FALSE)</f>
        <v>-</v>
      </c>
      <c r="IJ7" s="84" t="str">
        <f>VLOOKUP($A7&amp;"-"&amp;IJ$4,'02政策の客観指標'!$A$4:$AT$246,COLUMN('02政策の客観指標'!$AS:$AS),FALSE)</f>
        <v>-</v>
      </c>
      <c r="IK7" s="84" t="str">
        <f>VLOOKUP($A7&amp;"-"&amp;IK$4,'02政策の客観指標'!$A$4:$AT$246,COLUMN('02政策の客観指標'!$AS:$AS),FALSE)</f>
        <v>-</v>
      </c>
      <c r="IL7" s="84" t="str">
        <f>VLOOKUP($A7&amp;"-"&amp;IL$4,'02政策の客観指標'!$A$4:$AT$246,COLUMN('02政策の客観指標'!$AS:$AS),FALSE)</f>
        <v>-</v>
      </c>
      <c r="IM7" s="109" t="e">
        <f t="shared" si="165"/>
        <v>#DIV/0!</v>
      </c>
      <c r="IN7" s="30" t="str">
        <f t="shared" si="67"/>
        <v/>
      </c>
      <c r="IO7" s="30" t="str">
        <f t="shared" si="68"/>
        <v/>
      </c>
      <c r="IP7" s="30" t="str">
        <f t="shared" si="69"/>
        <v/>
      </c>
      <c r="IQ7" s="30" t="str">
        <f t="shared" si="70"/>
        <v/>
      </c>
      <c r="IR7" s="30" t="str">
        <f t="shared" si="71"/>
        <v/>
      </c>
      <c r="IS7" s="30" t="str">
        <f t="shared" si="72"/>
        <v/>
      </c>
      <c r="IT7" s="30" t="str">
        <f t="shared" si="73"/>
        <v/>
      </c>
      <c r="IU7" s="30" t="str">
        <f t="shared" si="74"/>
        <v/>
      </c>
      <c r="IV7" s="30" t="str">
        <f t="shared" si="75"/>
        <v/>
      </c>
      <c r="IW7" s="33" t="e">
        <f t="shared" si="166"/>
        <v>#DIV/0!</v>
      </c>
      <c r="IX7" s="47" t="str">
        <f>IFERROR(VLOOKUP($A7*100+IX$4,'03施策評価'!$A$5:$KL$118,COLUMN('03施策評価'!$GN:$GN),FALSE),"-")</f>
        <v>-</v>
      </c>
      <c r="IY7" s="7" t="str">
        <f>IFERROR(VLOOKUP($A7*100+IY$4,'03施策評価'!$A$5:$KL$118,COLUMN('03施策評価'!$GN:$GN),FALSE),"-")</f>
        <v>e</v>
      </c>
      <c r="IZ7" s="7" t="str">
        <f>IFERROR(VLOOKUP($A7*100+IZ$4,'03施策評価'!$A$5:$KL$118,COLUMN('03施策評価'!$GN:$GN),FALSE),"-")</f>
        <v>e</v>
      </c>
      <c r="JA7" s="105" t="str">
        <f>IFERROR(VLOOKUP($A7*100+JA$4,'03施策評価'!$A$5:$KL$118,COLUMN('03施策評価'!$GN:$GN),FALSE),"-")</f>
        <v>-</v>
      </c>
      <c r="JB7" s="105" t="str">
        <f>IFERROR(VLOOKUP($A7*100+JB$4,'03施策評価'!$A$5:$KL$118,COLUMN('03施策評価'!$GN:$GN),FALSE),"-")</f>
        <v>-</v>
      </c>
      <c r="JC7" s="105" t="str">
        <f>IFERROR(VLOOKUP($A7*100+JC$4,'03施策評価'!$A$5:$KL$118,COLUMN('03施策評価'!$GN:$GN),FALSE),"-")</f>
        <v>-</v>
      </c>
      <c r="JD7" s="105" t="str">
        <f>IFERROR(VLOOKUP($A7*100+JD$4,'03施策評価'!$A$5:$KL$118,COLUMN('03施策評価'!$GN:$GN),FALSE),"-")</f>
        <v>-</v>
      </c>
      <c r="JE7" s="105" t="str">
        <f>IFERROR(VLOOKUP($A7*100+JE$4,'03施策評価'!$A$5:$KL$118,COLUMN('03施策評価'!$GN:$GN),FALSE),"-")</f>
        <v>-</v>
      </c>
      <c r="JF7" s="109" t="str">
        <f t="shared" si="167"/>
        <v>e</v>
      </c>
      <c r="JG7" s="37" t="str">
        <f t="shared" si="168"/>
        <v/>
      </c>
      <c r="JH7" s="38">
        <f t="shared" si="76"/>
        <v>0</v>
      </c>
      <c r="JI7" s="38">
        <f t="shared" si="77"/>
        <v>0</v>
      </c>
      <c r="JJ7" s="38" t="str">
        <f t="shared" si="78"/>
        <v/>
      </c>
      <c r="JK7" s="38" t="str">
        <f t="shared" si="79"/>
        <v/>
      </c>
      <c r="JL7" s="38" t="str">
        <f t="shared" si="80"/>
        <v/>
      </c>
      <c r="JM7" s="38" t="str">
        <f t="shared" si="81"/>
        <v/>
      </c>
      <c r="JN7" s="38" t="str">
        <f t="shared" si="82"/>
        <v/>
      </c>
      <c r="JO7" s="41">
        <f t="shared" si="169"/>
        <v>0</v>
      </c>
      <c r="JP7" s="36" t="e">
        <f t="shared" si="170"/>
        <v>#DIV/0!</v>
      </c>
      <c r="JQ7" s="37" t="e">
        <f t="shared" si="171"/>
        <v>#DIV/0!</v>
      </c>
      <c r="JR7" s="38">
        <f t="shared" si="172"/>
        <v>0</v>
      </c>
      <c r="JS7" s="41" t="e">
        <f t="shared" si="173"/>
        <v>#DIV/0!</v>
      </c>
      <c r="JT7" s="47" t="str">
        <f>VLOOKUP($A7&amp;"-"&amp;JT$4,'05市民生活実感調査'!$A$3:$BC$218,COLUMN('05市民生活実感調査'!$AS:$AS),FALSE)</f>
        <v>-</v>
      </c>
      <c r="JU7" s="7" t="str">
        <f>VLOOKUP($A7&amp;"-"&amp;JU$4,'05市民生活実感調査'!$A$3:$BC$218,COLUMN('05市民生活実感調査'!$AS:$AS),FALSE)</f>
        <v>-</v>
      </c>
      <c r="JV7" s="7" t="str">
        <f>VLOOKUP($A7&amp;"-"&amp;JV$4,'05市民生活実感調査'!$A$3:$BC$218,COLUMN('05市民生活実感調査'!$AS:$AS),FALSE)</f>
        <v>-</v>
      </c>
      <c r="JW7" s="7" t="str">
        <f>VLOOKUP($A7&amp;"-"&amp;JW$4,'05市民生活実感調査'!$A$3:$BC$218,COLUMN('05市民生活実感調査'!$AS:$AS),FALSE)</f>
        <v>-</v>
      </c>
      <c r="JX7" s="7" t="str">
        <f>VLOOKUP($A7&amp;"-"&amp;JX$4,'05市民生活実感調査'!$A$3:$BC$218,COLUMN('05市民生活実感調査'!$AS:$AS),FALSE)</f>
        <v>-</v>
      </c>
      <c r="JY7" s="7" t="str">
        <f>VLOOKUP($A7&amp;"-"&amp;JY$4,'05市民生活実感調査'!$A$3:$BC$218,COLUMN('05市民生活実感調査'!$AS:$AS),FALSE)</f>
        <v>-</v>
      </c>
      <c r="JZ7" s="7" t="str">
        <f>VLOOKUP($A7&amp;"-"&amp;JZ$4,'05市民生活実感調査'!$A$3:$BC$218,COLUMN('05市民生活実感調査'!$AS:$AS),FALSE)</f>
        <v>-</v>
      </c>
      <c r="KA7" s="7" t="str">
        <f>VLOOKUP($A7&amp;"-"&amp;KA$4,'05市民生活実感調査'!$A$3:$BC$218,COLUMN('05市民生活実感調査'!$AS:$AS),FALSE)</f>
        <v>-</v>
      </c>
      <c r="KB7" s="109" t="e">
        <f t="shared" si="174"/>
        <v>#DIV/0!</v>
      </c>
      <c r="KC7" s="37" t="str">
        <f t="shared" si="175"/>
        <v/>
      </c>
      <c r="KD7" s="38" t="str">
        <f t="shared" si="83"/>
        <v/>
      </c>
      <c r="KE7" s="38" t="str">
        <f t="shared" si="84"/>
        <v/>
      </c>
      <c r="KF7" s="38" t="str">
        <f t="shared" si="85"/>
        <v/>
      </c>
      <c r="KG7" s="38" t="str">
        <f t="shared" si="86"/>
        <v/>
      </c>
      <c r="KH7" s="38" t="str">
        <f t="shared" si="87"/>
        <v/>
      </c>
      <c r="KI7" s="38" t="str">
        <f t="shared" si="88"/>
        <v/>
      </c>
      <c r="KJ7" s="38" t="str">
        <f t="shared" si="89"/>
        <v/>
      </c>
      <c r="KK7" s="41" t="e">
        <f t="shared" si="176"/>
        <v>#DIV/0!</v>
      </c>
      <c r="KL7" s="96" t="str">
        <f>VLOOKUP($A7,'05市民生活実感調査'!$D$223:$O$249,9,FALSE)</f>
        <v>-</v>
      </c>
      <c r="KM7" s="98" t="str">
        <f>VLOOKUP($A7,'05市民生活実感調査'!$D$223:$O$249,10,FALSE)</f>
        <v>-</v>
      </c>
      <c r="KN7" s="108" t="s">
        <v>85</v>
      </c>
      <c r="KO7" s="12" t="str">
        <f>VLOOKUP(KN7,プルダウン!$A$1:$B$6,2,FALSE)</f>
        <v>-</v>
      </c>
      <c r="KP7" s="26" t="s">
        <v>85</v>
      </c>
      <c r="KQ7" s="12"/>
      <c r="KR7" s="11"/>
      <c r="KS7" s="12"/>
      <c r="KT7" s="47" t="str">
        <f>IFERROR(VLOOKUP($A7*100+KT$4,'03施策評価'!$A$5:$KL$118,COLUMN('03施策評価'!$IC:$IC),FALSE),"-")</f>
        <v>-</v>
      </c>
      <c r="KU7" s="7" t="str">
        <f>IFERROR(VLOOKUP($A7*100+KU$4,'03施策評価'!$A$5:$KL$118,COLUMN('03施策評価'!$IC:$IC),FALSE),"-")</f>
        <v>-</v>
      </c>
      <c r="KV7" s="7" t="str">
        <f>IFERROR(VLOOKUP($A7*100+KV$4,'03施策評価'!$A$5:$KL$118,COLUMN('03施策評価'!$IC:$IC),FALSE),"-")</f>
        <v>-</v>
      </c>
      <c r="KW7" s="105" t="str">
        <f>IFERROR(VLOOKUP($A7*100+KW$4,'03施策評価'!$A$5:$KL$118,COLUMN('03施策評価'!$IC:$IC),FALSE),"-")</f>
        <v>-</v>
      </c>
      <c r="KX7" s="105" t="str">
        <f>IFERROR(VLOOKUP($A7*100+KX$4,'03施策評価'!$A$5:$KL$118,COLUMN('03施策評価'!$IC:$IC),FALSE),"-")</f>
        <v>-</v>
      </c>
      <c r="KY7" s="105" t="str">
        <f>IFERROR(VLOOKUP($A7*100+KY$4,'03施策評価'!$A$5:$KL$118,COLUMN('03施策評価'!$IC:$IC),FALSE),"-")</f>
        <v>-</v>
      </c>
      <c r="KZ7" s="105" t="str">
        <f>IFERROR(VLOOKUP($A7*100+KZ$4,'03施策評価'!$A$5:$KL$118,COLUMN('03施策評価'!$IC:$IC),FALSE),"-")</f>
        <v>-</v>
      </c>
      <c r="LA7" s="106" t="str">
        <f>IFERROR(VLOOKUP($A7*100+LA$4,'03施策評価'!$A$5:$KL$118,COLUMN('03施策評価'!$IC:$IC),FALSE),"-")</f>
        <v>-</v>
      </c>
      <c r="LB7" s="116"/>
      <c r="LC7" s="146" t="str">
        <f>VLOOKUP($A7&amp;"-"&amp;LC$4,'02政策の客観指標'!$A$4:$AT$246,COLUMN('02政策の客観指標'!$AT:$AT),FALSE)</f>
        <v>-</v>
      </c>
      <c r="LD7" s="84" t="str">
        <f>VLOOKUP($A7&amp;"-"&amp;LD$4,'02政策の客観指標'!$A$4:$AT$246,COLUMN('02政策の客観指標'!$AT:$AT),FALSE)</f>
        <v>-</v>
      </c>
      <c r="LE7" s="84" t="str">
        <f>VLOOKUP($A7&amp;"-"&amp;LE$4,'02政策の客観指標'!$A$4:$AT$246,COLUMN('02政策の客観指標'!$AT:$AT),FALSE)</f>
        <v>-</v>
      </c>
      <c r="LF7" s="84" t="str">
        <f>VLOOKUP($A7&amp;"-"&amp;LF$4,'02政策の客観指標'!$A$4:$AT$246,COLUMN('02政策の客観指標'!$AT:$AT),FALSE)</f>
        <v>-</v>
      </c>
      <c r="LG7" s="84" t="str">
        <f>VLOOKUP($A7&amp;"-"&amp;LG$4,'02政策の客観指標'!$A$4:$AT$246,COLUMN('02政策の客観指標'!$AT:$AT),FALSE)</f>
        <v>-</v>
      </c>
      <c r="LH7" s="84" t="str">
        <f>VLOOKUP($A7&amp;"-"&amp;LH$4,'02政策の客観指標'!$A$4:$AT$246,COLUMN('02政策の客観指標'!$AT:$AT),FALSE)</f>
        <v>-</v>
      </c>
      <c r="LI7" s="84" t="str">
        <f>VLOOKUP($A7&amp;"-"&amp;LI$4,'02政策の客観指標'!$A$4:$AT$246,COLUMN('02政策の客観指標'!$AT:$AT),FALSE)</f>
        <v>-</v>
      </c>
      <c r="LJ7" s="84" t="str">
        <f>VLOOKUP($A7&amp;"-"&amp;LJ$4,'02政策の客観指標'!$A$4:$AT$246,COLUMN('02政策の客観指標'!$AT:$AT),FALSE)</f>
        <v>-</v>
      </c>
      <c r="LK7" s="84" t="str">
        <f>VLOOKUP($A7&amp;"-"&amp;LK$4,'02政策の客観指標'!$A$4:$AT$246,COLUMN('02政策の客観指標'!$AT:$AT),FALSE)</f>
        <v>-</v>
      </c>
      <c r="LL7" s="109" t="e">
        <f t="shared" si="177"/>
        <v>#DIV/0!</v>
      </c>
      <c r="LM7" s="30" t="str">
        <f t="shared" si="90"/>
        <v/>
      </c>
      <c r="LN7" s="30" t="str">
        <f t="shared" si="91"/>
        <v/>
      </c>
      <c r="LO7" s="30" t="str">
        <f t="shared" si="92"/>
        <v/>
      </c>
      <c r="LP7" s="30" t="str">
        <f t="shared" si="93"/>
        <v/>
      </c>
      <c r="LQ7" s="30" t="str">
        <f t="shared" si="94"/>
        <v/>
      </c>
      <c r="LR7" s="30" t="str">
        <f t="shared" si="95"/>
        <v/>
      </c>
      <c r="LS7" s="30" t="str">
        <f t="shared" si="96"/>
        <v/>
      </c>
      <c r="LT7" s="30" t="str">
        <f t="shared" si="97"/>
        <v/>
      </c>
      <c r="LU7" s="30" t="str">
        <f t="shared" si="98"/>
        <v/>
      </c>
      <c r="LV7" s="33" t="e">
        <f t="shared" si="178"/>
        <v>#DIV/0!</v>
      </c>
      <c r="LW7" s="47" t="str">
        <f>IFERROR(VLOOKUP($A7*100+LW$4,'03施策評価'!$A$5:$KL$118,COLUMN('03施策評価'!$IR:$IR),FALSE),"-")</f>
        <v>-</v>
      </c>
      <c r="LX7" s="7" t="str">
        <f>IFERROR(VLOOKUP($A7*100+LX$4,'03施策評価'!$A$5:$KL$118,COLUMN('03施策評価'!$IR:$IR),FALSE),"-")</f>
        <v>e</v>
      </c>
      <c r="LY7" s="7" t="str">
        <f>IFERROR(VLOOKUP($A7*100+LY$4,'03施策評価'!$A$5:$KL$118,COLUMN('03施策評価'!$IR:$IR),FALSE),"-")</f>
        <v>e</v>
      </c>
      <c r="LZ7" s="105" t="str">
        <f>IFERROR(VLOOKUP($A7*100+LZ$4,'03施策評価'!$A$5:$KL$118,COLUMN('03施策評価'!$IR:$IR),FALSE),"-")</f>
        <v>-</v>
      </c>
      <c r="MA7" s="105" t="str">
        <f>IFERROR(VLOOKUP($A7*100+MA$4,'03施策評価'!$A$5:$KL$118,COLUMN('03施策評価'!$IR:$IR),FALSE),"-")</f>
        <v>-</v>
      </c>
      <c r="MB7" s="105" t="str">
        <f>IFERROR(VLOOKUP($A7*100+MB$4,'03施策評価'!$A$5:$KL$118,COLUMN('03施策評価'!$IR:$IR),FALSE),"-")</f>
        <v>-</v>
      </c>
      <c r="MC7" s="105" t="str">
        <f>IFERROR(VLOOKUP($A7*100+MC$4,'03施策評価'!$A$5:$KL$118,COLUMN('03施策評価'!$IR:$IR),FALSE),"-")</f>
        <v>-</v>
      </c>
      <c r="MD7" s="105" t="str">
        <f>IFERROR(VLOOKUP($A7*100+MD$4,'03施策評価'!$A$5:$KL$118,COLUMN('03施策評価'!$IR:$IR),FALSE),"-")</f>
        <v>-</v>
      </c>
      <c r="ME7" s="109" t="str">
        <f t="shared" si="179"/>
        <v>e</v>
      </c>
      <c r="MF7" s="37" t="str">
        <f t="shared" si="180"/>
        <v/>
      </c>
      <c r="MG7" s="38">
        <f t="shared" si="99"/>
        <v>0</v>
      </c>
      <c r="MH7" s="38">
        <f t="shared" si="100"/>
        <v>0</v>
      </c>
      <c r="MI7" s="38" t="str">
        <f t="shared" si="101"/>
        <v/>
      </c>
      <c r="MJ7" s="38" t="str">
        <f t="shared" si="102"/>
        <v/>
      </c>
      <c r="MK7" s="38" t="str">
        <f t="shared" si="103"/>
        <v/>
      </c>
      <c r="ML7" s="38" t="str">
        <f t="shared" si="104"/>
        <v/>
      </c>
      <c r="MM7" s="38" t="str">
        <f t="shared" si="105"/>
        <v/>
      </c>
      <c r="MN7" s="41">
        <f t="shared" si="181"/>
        <v>0</v>
      </c>
      <c r="MO7" s="36" t="e">
        <f t="shared" si="182"/>
        <v>#DIV/0!</v>
      </c>
      <c r="MP7" s="37" t="e">
        <f t="shared" si="183"/>
        <v>#DIV/0!</v>
      </c>
      <c r="MQ7" s="38">
        <f t="shared" si="184"/>
        <v>0</v>
      </c>
      <c r="MR7" s="41" t="e">
        <f t="shared" si="185"/>
        <v>#DIV/0!</v>
      </c>
      <c r="MS7" s="47" t="str">
        <f>VLOOKUP($A7&amp;"-"&amp;MS$4,'05市民生活実感調査'!$A$3:$BC$218,COLUMN('05市民生活実感調査'!$BC:$BC),FALSE)</f>
        <v>-</v>
      </c>
      <c r="MT7" s="7" t="str">
        <f>VLOOKUP($A7&amp;"-"&amp;MT$4,'05市民生活実感調査'!$A$3:$BC$218,COLUMN('05市民生活実感調査'!$BC:$BC),FALSE)</f>
        <v>-</v>
      </c>
      <c r="MU7" s="7" t="str">
        <f>VLOOKUP($A7&amp;"-"&amp;MU$4,'05市民生活実感調査'!$A$3:$BC$218,COLUMN('05市民生活実感調査'!$BC:$BC),FALSE)</f>
        <v>-</v>
      </c>
      <c r="MV7" s="7" t="str">
        <f>VLOOKUP($A7&amp;"-"&amp;MV$4,'05市民生活実感調査'!$A$3:$BC$218,COLUMN('05市民生活実感調査'!$BC:$BC),FALSE)</f>
        <v>-</v>
      </c>
      <c r="MW7" s="7" t="str">
        <f>VLOOKUP($A7&amp;"-"&amp;MW$4,'05市民生活実感調査'!$A$3:$BC$218,COLUMN('05市民生活実感調査'!$BC:$BC),FALSE)</f>
        <v>-</v>
      </c>
      <c r="MX7" s="7" t="str">
        <f>VLOOKUP($A7&amp;"-"&amp;MX$4,'05市民生活実感調査'!$A$3:$BC$218,COLUMN('05市民生活実感調査'!$BC:$BC),FALSE)</f>
        <v>-</v>
      </c>
      <c r="MY7" s="7" t="str">
        <f>VLOOKUP($A7&amp;"-"&amp;MY$4,'05市民生活実感調査'!$A$3:$BC$218,COLUMN('05市民生活実感調査'!$BC:$BC),FALSE)</f>
        <v>-</v>
      </c>
      <c r="MZ7" s="7" t="str">
        <f>VLOOKUP($A7&amp;"-"&amp;MZ$4,'05市民生活実感調査'!$A$3:$BC$218,COLUMN('05市民生活実感調査'!$BC:$BC),FALSE)</f>
        <v>-</v>
      </c>
      <c r="NA7" s="109" t="e">
        <f t="shared" si="186"/>
        <v>#DIV/0!</v>
      </c>
      <c r="NB7" s="37" t="str">
        <f t="shared" si="187"/>
        <v/>
      </c>
      <c r="NC7" s="38" t="str">
        <f t="shared" si="106"/>
        <v/>
      </c>
      <c r="ND7" s="38" t="str">
        <f t="shared" si="107"/>
        <v/>
      </c>
      <c r="NE7" s="38" t="str">
        <f t="shared" si="108"/>
        <v/>
      </c>
      <c r="NF7" s="38" t="str">
        <f t="shared" si="109"/>
        <v/>
      </c>
      <c r="NG7" s="38" t="str">
        <f t="shared" si="110"/>
        <v/>
      </c>
      <c r="NH7" s="38" t="str">
        <f t="shared" si="111"/>
        <v/>
      </c>
      <c r="NI7" s="38" t="str">
        <f t="shared" si="112"/>
        <v/>
      </c>
      <c r="NJ7" s="41" t="e">
        <f t="shared" si="188"/>
        <v>#DIV/0!</v>
      </c>
      <c r="NK7" s="96" t="str">
        <f>VLOOKUP($A7,'05市民生活実感調査'!$D$223:$O$249,11,FALSE)</f>
        <v>-</v>
      </c>
      <c r="NL7" s="98" t="str">
        <f>VLOOKUP($A7,'05市民生活実感調査'!$D$223:$O$249,12,FALSE)</f>
        <v>-</v>
      </c>
      <c r="NM7" s="108" t="s">
        <v>85</v>
      </c>
      <c r="NN7" s="12" t="str">
        <f>VLOOKUP(NM7,プルダウン!$A$1:$B$6,2,FALSE)</f>
        <v>-</v>
      </c>
      <c r="NO7" s="26" t="s">
        <v>85</v>
      </c>
      <c r="NP7" s="12"/>
      <c r="NQ7" s="11"/>
      <c r="NR7" s="12"/>
      <c r="NS7" s="47" t="str">
        <f>IFERROR(VLOOKUP($A7*100+NS$4,'03施策評価'!$A$5:$KL$118,COLUMN('03施策評価'!$KG:$KG),FALSE),"-")</f>
        <v>-</v>
      </c>
      <c r="NT7" s="7" t="str">
        <f>IFERROR(VLOOKUP($A7*100+NT$4,'03施策評価'!$A$5:$KL$118,COLUMN('03施策評価'!$KG:$KG),FALSE),"-")</f>
        <v>-</v>
      </c>
      <c r="NU7" s="7" t="str">
        <f>IFERROR(VLOOKUP($A7*100+NU$4,'03施策評価'!$A$5:$KL$118,COLUMN('03施策評価'!$KG:$KG),FALSE),"-")</f>
        <v>-</v>
      </c>
      <c r="NV7" s="105" t="str">
        <f>IFERROR(VLOOKUP($A7*100+NV$4,'03施策評価'!$A$5:$KL$118,COLUMN('03施策評価'!$KG:$KG),FALSE),"-")</f>
        <v>-</v>
      </c>
      <c r="NW7" s="105" t="str">
        <f>IFERROR(VLOOKUP($A7*100+NW$4,'03施策評価'!$A$5:$KL$118,COLUMN('03施策評価'!$KG:$KG),FALSE),"-")</f>
        <v>-</v>
      </c>
      <c r="NX7" s="105" t="str">
        <f>IFERROR(VLOOKUP($A7*100+NX$4,'03施策評価'!$A$5:$KL$118,COLUMN('03施策評価'!$KG:$KG),FALSE),"-")</f>
        <v>-</v>
      </c>
      <c r="NY7" s="105" t="str">
        <f>IFERROR(VLOOKUP($A7*100+NY$4,'03施策評価'!$A$5:$KL$118,COLUMN('03施策評価'!$KG:$KG),FALSE),"-")</f>
        <v>-</v>
      </c>
      <c r="NZ7" s="106" t="str">
        <f>IFERROR(VLOOKUP($A7*100+NZ$4,'03施策評価'!$A$5:$KL$118,COLUMN('03施策評価'!$KG:$KG),FALSE),"-")</f>
        <v>-</v>
      </c>
      <c r="OA7" s="5"/>
    </row>
    <row r="8" spans="1:391" ht="245.25" customHeight="1">
      <c r="A8" s="46">
        <f>VLOOKUP(B8,[4]プルダウン!$M$2:$N$28,2,FALSE)</f>
        <v>4</v>
      </c>
      <c r="B8" s="5" t="s">
        <v>276</v>
      </c>
      <c r="C8" s="5" t="s">
        <v>2323</v>
      </c>
      <c r="D8" s="4" t="s">
        <v>2113</v>
      </c>
      <c r="E8" s="4"/>
      <c r="F8" s="5"/>
      <c r="G8" s="521" t="str">
        <f>VLOOKUP($A8&amp;"-"&amp;G$4,'02政策の客観指標'!$A$4:$AT$246,COLUMN('02政策の客観指標'!$AP:$AP),FALSE)</f>
        <v>a</v>
      </c>
      <c r="H8" s="522" t="str">
        <f>VLOOKUP($A8&amp;"-"&amp;H$4,'02政策の客観指標'!$A$4:$AT$246,COLUMN('02政策の客観指標'!$AP:$AP),FALSE)</f>
        <v>d</v>
      </c>
      <c r="I8" s="522" t="str">
        <f>VLOOKUP($A8&amp;"-"&amp;I$4,'02政策の客観指標'!$A$4:$AT$246,COLUMN('02政策の客観指標'!$AP:$AP),FALSE)</f>
        <v>-</v>
      </c>
      <c r="J8" s="522" t="str">
        <f>VLOOKUP($A8&amp;"-"&amp;J$4,'02政策の客観指標'!$A$4:$AT$246,COLUMN('02政策の客観指標'!$AP:$AP),FALSE)</f>
        <v>-</v>
      </c>
      <c r="K8" s="522" t="str">
        <f>VLOOKUP($A8&amp;"-"&amp;K$4,'02政策の客観指標'!$A$4:$AT$246,COLUMN('02政策の客観指標'!$AP:$AP),FALSE)</f>
        <v>-</v>
      </c>
      <c r="L8" s="522" t="str">
        <f>VLOOKUP($A8&amp;"-"&amp;L$4,'02政策の客観指標'!$A$4:$AT$246,COLUMN('02政策の客観指標'!$AP:$AP),FALSE)</f>
        <v>-</v>
      </c>
      <c r="M8" s="522" t="str">
        <f>VLOOKUP($A8&amp;"-"&amp;M$4,'02政策の客観指標'!$A$4:$AT$246,COLUMN('02政策の客観指標'!$AP:$AP),FALSE)</f>
        <v>-</v>
      </c>
      <c r="N8" s="522" t="str">
        <f>VLOOKUP($A8&amp;"-"&amp;N$4,'02政策の客観指標'!$A$4:$AT$246,COLUMN('02政策の客観指標'!$AP:$AP),FALSE)</f>
        <v>-</v>
      </c>
      <c r="O8" s="523" t="str">
        <f>VLOOKUP($A8&amp;"-"&amp;O$4,'02政策の客観指標'!$A$4:$AT$246,COLUMN('02政策の客観指標'!$AP:$AP),FALSE)</f>
        <v>-</v>
      </c>
      <c r="P8" s="524" t="str">
        <f t="shared" si="0"/>
        <v>b</v>
      </c>
      <c r="Q8" s="525">
        <f t="shared" si="113"/>
        <v>4</v>
      </c>
      <c r="R8" s="525">
        <f t="shared" si="114"/>
        <v>1</v>
      </c>
      <c r="S8" s="525" t="str">
        <f t="shared" si="115"/>
        <v/>
      </c>
      <c r="T8" s="525" t="str">
        <f t="shared" si="116"/>
        <v/>
      </c>
      <c r="U8" s="525" t="str">
        <f t="shared" si="117"/>
        <v/>
      </c>
      <c r="V8" s="525" t="str">
        <f t="shared" si="118"/>
        <v/>
      </c>
      <c r="W8" s="525" t="str">
        <f t="shared" si="119"/>
        <v/>
      </c>
      <c r="X8" s="525" t="str">
        <f t="shared" si="120"/>
        <v/>
      </c>
      <c r="Y8" s="525" t="str">
        <f t="shared" si="121"/>
        <v/>
      </c>
      <c r="Z8" s="526">
        <f t="shared" si="2"/>
        <v>0.625</v>
      </c>
      <c r="AA8" s="527" t="str">
        <f>IFERROR(VLOOKUP($A8*100+AA$4,'03施策評価'!$A$5:$KL$118,COLUMN('03施策評価'!$AB:$AB),FALSE),"-")</f>
        <v>a</v>
      </c>
      <c r="AB8" s="528" t="str">
        <f>IFERROR(VLOOKUP($A8*100+AB$4,'03施策評価'!$A$5:$KL$118,COLUMN('03施策評価'!$AB:$AB),FALSE),"-")</f>
        <v>a</v>
      </c>
      <c r="AC8" s="528" t="str">
        <f>IFERROR(VLOOKUP($A8*100+AC$4,'03施策評価'!$A$5:$KL$118,COLUMN('03施策評価'!$AB:$AB),FALSE),"-")</f>
        <v>-</v>
      </c>
      <c r="AD8" s="528" t="str">
        <f>IFERROR(VLOOKUP($A8*100+AD$4,'03施策評価'!$A$5:$KL$118,COLUMN('03施策評価'!$AB:$AB),FALSE),"-")</f>
        <v>-</v>
      </c>
      <c r="AE8" s="528" t="str">
        <f>IFERROR(VLOOKUP($A8*100+AE$4,'03施策評価'!$A$5:$KL$118,COLUMN('03施策評価'!$AB:$AB),FALSE),"-")</f>
        <v>-</v>
      </c>
      <c r="AF8" s="528" t="str">
        <f>IFERROR(VLOOKUP($A8*100+AF$4,'03施策評価'!$A$5:$KL$118,COLUMN('03施策評価'!$AB:$AB),FALSE),"-")</f>
        <v>-</v>
      </c>
      <c r="AG8" s="528" t="str">
        <f>IFERROR(VLOOKUP($A8*100+AG$4,'03施策評価'!$A$5:$KL$118,COLUMN('03施策評価'!$AB:$AB),FALSE),"-")</f>
        <v>-</v>
      </c>
      <c r="AH8" s="529" t="str">
        <f>IFERROR(VLOOKUP($A8*100+AH$4,'03施策評価'!$A$5:$KL$118,COLUMN('03施策評価'!$AB:$AB),FALSE),"-")</f>
        <v>-</v>
      </c>
      <c r="AI8" s="524" t="str">
        <f t="shared" si="3"/>
        <v>a</v>
      </c>
      <c r="AJ8" s="527">
        <f t="shared" si="122"/>
        <v>4</v>
      </c>
      <c r="AK8" s="528">
        <f t="shared" si="123"/>
        <v>4</v>
      </c>
      <c r="AL8" s="528" t="str">
        <f t="shared" si="124"/>
        <v/>
      </c>
      <c r="AM8" s="528" t="str">
        <f t="shared" si="125"/>
        <v/>
      </c>
      <c r="AN8" s="528" t="str">
        <f t="shared" si="126"/>
        <v/>
      </c>
      <c r="AO8" s="528" t="str">
        <f t="shared" si="127"/>
        <v/>
      </c>
      <c r="AP8" s="528" t="str">
        <f t="shared" si="128"/>
        <v/>
      </c>
      <c r="AQ8" s="529" t="str">
        <f t="shared" si="129"/>
        <v/>
      </c>
      <c r="AR8" s="530">
        <f t="shared" si="11"/>
        <v>1</v>
      </c>
      <c r="AS8" s="524" t="str">
        <f t="shared" si="12"/>
        <v>a</v>
      </c>
      <c r="AT8" s="30">
        <f t="shared" si="130"/>
        <v>3</v>
      </c>
      <c r="AU8" s="400">
        <f t="shared" si="13"/>
        <v>2</v>
      </c>
      <c r="AV8" s="401" cm="1">
        <f t="array" ref="AV8">_xlfn.IFS(COUNT(AT8:AU8)=2,SUM(AT8:AU8)/6,COUNT(AT8:AU8)=0,"-",AT8="",AR8,AU8="",Z8)</f>
        <v>0.83333333333333337</v>
      </c>
      <c r="AW8" s="534" t="str">
        <f>VLOOKUP($A8&amp;"-"&amp;AW$4,'05市民生活実感調査'!$A$3:$BC$218,COLUMN('05市民生活実感調査'!$O:$O),FALSE)</f>
        <v>c</v>
      </c>
      <c r="AX8" s="535" t="str">
        <f>VLOOKUP($A8&amp;"-"&amp;AX$4,'05市民生活実感調査'!$A$3:$BC$218,COLUMN('05市民生活実感調査'!$O:$O),FALSE)</f>
        <v>c</v>
      </c>
      <c r="AY8" s="535" t="str">
        <f>VLOOKUP($A8&amp;"-"&amp;AY$4,'05市民生活実感調査'!$A$3:$BC$218,COLUMN('05市民生活実感調査'!$O:$O),FALSE)</f>
        <v>c</v>
      </c>
      <c r="AZ8" s="535" t="str">
        <f>VLOOKUP($A8&amp;"-"&amp;AZ$4,'05市民生活実感調査'!$A$3:$BC$218,COLUMN('05市民生活実感調査'!$O:$O),FALSE)</f>
        <v>c</v>
      </c>
      <c r="BA8" s="535" t="str">
        <f>VLOOKUP($A8&amp;"-"&amp;BA$4,'05市民生活実感調査'!$A$3:$BC$218,COLUMN('05市民生活実感調査'!$O:$O),FALSE)</f>
        <v>-</v>
      </c>
      <c r="BB8" s="535" t="str">
        <f>VLOOKUP($A8&amp;"-"&amp;BB$4,'05市民生活実感調査'!$A$3:$BC$218,COLUMN('05市民生活実感調査'!$O:$O),FALSE)</f>
        <v>-</v>
      </c>
      <c r="BC8" s="535" t="str">
        <f>VLOOKUP($A8&amp;"-"&amp;BC$4,'05市民生活実感調査'!$A$3:$BC$218,COLUMN('05市民生活実感調査'!$O:$O),FALSE)</f>
        <v>-</v>
      </c>
      <c r="BD8" s="535" t="str">
        <f>VLOOKUP($A8&amp;"-"&amp;BD$4,'05市民生活実感調査'!$A$3:$BC$218,COLUMN('05市民生活実感調査'!$O:$O),FALSE)</f>
        <v>-</v>
      </c>
      <c r="BE8" s="536" t="str">
        <f t="shared" si="131"/>
        <v>c</v>
      </c>
      <c r="BF8" s="37">
        <f t="shared" si="132"/>
        <v>2</v>
      </c>
      <c r="BG8" s="38">
        <f t="shared" si="133"/>
        <v>2</v>
      </c>
      <c r="BH8" s="38">
        <f t="shared" si="134"/>
        <v>2</v>
      </c>
      <c r="BI8" s="38">
        <f t="shared" si="135"/>
        <v>2</v>
      </c>
      <c r="BJ8" s="38" t="str">
        <f t="shared" si="136"/>
        <v/>
      </c>
      <c r="BK8" s="38" t="str">
        <f t="shared" si="137"/>
        <v/>
      </c>
      <c r="BL8" s="38" t="str">
        <f t="shared" si="138"/>
        <v/>
      </c>
      <c r="BM8" s="38" t="str">
        <f t="shared" si="139"/>
        <v/>
      </c>
      <c r="BN8" s="41">
        <f t="shared" si="140"/>
        <v>0.5</v>
      </c>
      <c r="BO8" s="96">
        <f>VLOOKUP($A8,'05市民生活実感調査'!$D$223:$O$249,3,FALSE)</f>
        <v>5</v>
      </c>
      <c r="BP8" s="237">
        <f>VLOOKUP($A8,'05市民生活実感調査'!$D$223:$O$249,4,FALSE)</f>
        <v>0.91044776119402981</v>
      </c>
      <c r="BQ8" s="537" t="s">
        <v>315</v>
      </c>
      <c r="BR8" s="539" t="str">
        <f>VLOOKUP(BQ8,[4]プルダウン!$A$1:$B$6,2,FALSE)</f>
        <v>政策の目的がかなり達成されている</v>
      </c>
      <c r="BS8" s="261" t="s">
        <v>125</v>
      </c>
      <c r="BT8" s="260" t="s">
        <v>2327</v>
      </c>
      <c r="BU8" s="262" t="s">
        <v>2328</v>
      </c>
      <c r="BV8" s="260" t="s">
        <v>2329</v>
      </c>
      <c r="BW8" s="47" t="str">
        <f>IFERROR(VLOOKUP($A8*100+BW$4,'03施策評価'!$A$5:$KL$118,COLUMN('03施策評価'!$BQ:$BQ),FALSE),"-")</f>
        <v>B</v>
      </c>
      <c r="BX8" s="7" t="str">
        <f>IFERROR(VLOOKUP($A8*100+BX$4,'03施策評価'!$A$5:$KL$118,COLUMN('03施策評価'!$BQ:$BQ),FALSE),"-")</f>
        <v>B</v>
      </c>
      <c r="BY8" s="105" t="str">
        <f>IFERROR(VLOOKUP($A8*100+BY$4,'03施策評価'!$A$5:$KL$118,COLUMN('03施策評価'!$BQ:$BQ),FALSE),"-")</f>
        <v>-</v>
      </c>
      <c r="BZ8" s="105" t="str">
        <f>IFERROR(VLOOKUP($A8*100+BZ$4,'03施策評価'!$A$5:$KL$118,COLUMN('03施策評価'!$BQ:$BQ),FALSE),"-")</f>
        <v>-</v>
      </c>
      <c r="CA8" s="105" t="str">
        <f>IFERROR(VLOOKUP($A8*100+CA$4,'03施策評価'!$A$5:$KL$118,COLUMN('03施策評価'!$BQ:$BQ),FALSE),"-")</f>
        <v>-</v>
      </c>
      <c r="CB8" s="105" t="str">
        <f>IFERROR(VLOOKUP($A8*100+CB$4,'03施策評価'!$A$5:$KL$118,COLUMN('03施策評価'!$BQ:$BQ),FALSE),"-")</f>
        <v>-</v>
      </c>
      <c r="CC8" s="105" t="str">
        <f>IFERROR(VLOOKUP($A8*100+CC$4,'03施策評価'!$A$5:$KL$118,COLUMN('03施策評価'!$BQ:$BQ),FALSE),"-")</f>
        <v>-</v>
      </c>
      <c r="CD8" s="106" t="str">
        <f>IFERROR(VLOOKUP($A8*100+CD$4,'03施策評価'!$A$5:$KL$118,COLUMN('03施策評価'!$BQ:$BQ),FALSE),"-")</f>
        <v>-</v>
      </c>
      <c r="CE8" s="263" t="s">
        <v>2335</v>
      </c>
      <c r="CF8" s="83" t="str">
        <f>VLOOKUP($A8&amp;"-"&amp;CF$4,'02政策の客観指標'!$A$4:$AT$246,COLUMN('02政策の客観指標'!$AQ:$AQ),FALSE)</f>
        <v>-</v>
      </c>
      <c r="CG8" s="84" t="str">
        <f>VLOOKUP($A8&amp;"-"&amp;CG$4,'02政策の客観指標'!$A$4:$AT$246,COLUMN('02政策の客観指標'!$AQ:$AQ),FALSE)</f>
        <v>-</v>
      </c>
      <c r="CH8" s="84" t="str">
        <f>VLOOKUP($A8&amp;"-"&amp;CH$4,'02政策の客観指標'!$A$4:$AT$246,COLUMN('02政策の客観指標'!$AQ:$AQ),FALSE)</f>
        <v>-</v>
      </c>
      <c r="CI8" s="84" t="str">
        <f>VLOOKUP($A8&amp;"-"&amp;CI$4,'02政策の客観指標'!$A$4:$AT$246,COLUMN('02政策の客観指標'!$AQ:$AQ),FALSE)</f>
        <v>-</v>
      </c>
      <c r="CJ8" s="84" t="str">
        <f>VLOOKUP($A8&amp;"-"&amp;CJ$4,'02政策の客観指標'!$A$4:$AT$246,COLUMN('02政策の客観指標'!$AQ:$AQ),FALSE)</f>
        <v>-</v>
      </c>
      <c r="CK8" s="84" t="str">
        <f>VLOOKUP($A8&amp;"-"&amp;CK$4,'02政策の客観指標'!$A$4:$AT$246,COLUMN('02政策の客観指標'!$AQ:$AQ),FALSE)</f>
        <v>-</v>
      </c>
      <c r="CL8" s="84" t="str">
        <f>VLOOKUP($A8&amp;"-"&amp;CL$4,'02政策の客観指標'!$A$4:$AT$246,COLUMN('02政策の客観指標'!$AQ:$AQ),FALSE)</f>
        <v>-</v>
      </c>
      <c r="CM8" s="84" t="str">
        <f>VLOOKUP($A8&amp;"-"&amp;CM$4,'02政策の客観指標'!$A$4:$AT$246,COLUMN('02政策の客観指標'!$AQ:$AQ),FALSE)</f>
        <v>-</v>
      </c>
      <c r="CN8" s="84" t="str">
        <f>VLOOKUP($A8&amp;"-"&amp;CN$4,'02政策の客観指標'!$A$4:$AT$246,COLUMN('02政策の客観指標'!$AQ:$AQ),FALSE)</f>
        <v>-</v>
      </c>
      <c r="CO8" s="109" t="e">
        <f t="shared" si="141"/>
        <v>#DIV/0!</v>
      </c>
      <c r="CP8" s="30" t="str">
        <f t="shared" si="21"/>
        <v/>
      </c>
      <c r="CQ8" s="30" t="str">
        <f t="shared" si="22"/>
        <v/>
      </c>
      <c r="CR8" s="30" t="str">
        <f t="shared" si="23"/>
        <v/>
      </c>
      <c r="CS8" s="30" t="str">
        <f t="shared" si="24"/>
        <v/>
      </c>
      <c r="CT8" s="30" t="str">
        <f t="shared" si="25"/>
        <v/>
      </c>
      <c r="CU8" s="30" t="str">
        <f t="shared" si="26"/>
        <v/>
      </c>
      <c r="CV8" s="30" t="str">
        <f t="shared" si="27"/>
        <v/>
      </c>
      <c r="CW8" s="30" t="str">
        <f t="shared" si="28"/>
        <v/>
      </c>
      <c r="CX8" s="30" t="str">
        <f t="shared" si="29"/>
        <v/>
      </c>
      <c r="CY8" s="33" t="e">
        <f t="shared" si="142"/>
        <v>#DIV/0!</v>
      </c>
      <c r="CZ8" s="47" t="str">
        <f>IFERROR(VLOOKUP($A8*100+CZ$4,'03施策評価'!$A$5:$KL$118,COLUMN('03施策評価'!$CF:$CF),FALSE),"-")</f>
        <v>e</v>
      </c>
      <c r="DA8" s="7" t="str">
        <f>IFERROR(VLOOKUP($A8*100+DA$4,'03施策評価'!$A$5:$KL$118,COLUMN('03施策評価'!$CF:$CF),FALSE),"-")</f>
        <v>e</v>
      </c>
      <c r="DB8" s="105" t="str">
        <f>IFERROR(VLOOKUP($A8*100+DB$4,'03施策評価'!$A$5:$KL$118,COLUMN('03施策評価'!$CF:$CF),FALSE),"-")</f>
        <v>-</v>
      </c>
      <c r="DC8" s="105" t="str">
        <f>IFERROR(VLOOKUP($A8*100+DC$4,'03施策評価'!$A$5:$KL$118,COLUMN('03施策評価'!$CF:$CF),FALSE),"-")</f>
        <v>-</v>
      </c>
      <c r="DD8" s="105" t="str">
        <f>IFERROR(VLOOKUP($A8*100+DD$4,'03施策評価'!$A$5:$KL$118,COLUMN('03施策評価'!$CF:$CF),FALSE),"-")</f>
        <v>-</v>
      </c>
      <c r="DE8" s="105" t="str">
        <f>IFERROR(VLOOKUP($A8*100+DE$4,'03施策評価'!$A$5:$KL$118,COLUMN('03施策評価'!$CF:$CF),FALSE),"-")</f>
        <v>-</v>
      </c>
      <c r="DF8" s="105" t="str">
        <f>IFERROR(VLOOKUP($A8*100+DF$4,'03施策評価'!$A$5:$KL$118,COLUMN('03施策評価'!$CF:$CF),FALSE),"-")</f>
        <v>-</v>
      </c>
      <c r="DG8" s="105" t="str">
        <f>IFERROR(VLOOKUP($A8*100+DG$4,'03施策評価'!$A$5:$KL$118,COLUMN('03施策評価'!$CF:$CF),FALSE),"-")</f>
        <v>-</v>
      </c>
      <c r="DH8" s="109" t="str">
        <f t="shared" si="143"/>
        <v>e</v>
      </c>
      <c r="DI8" s="37">
        <f t="shared" si="144"/>
        <v>0</v>
      </c>
      <c r="DJ8" s="38">
        <f t="shared" si="30"/>
        <v>0</v>
      </c>
      <c r="DK8" s="38" t="str">
        <f t="shared" si="31"/>
        <v/>
      </c>
      <c r="DL8" s="38" t="str">
        <f t="shared" si="32"/>
        <v/>
      </c>
      <c r="DM8" s="38" t="str">
        <f t="shared" si="33"/>
        <v/>
      </c>
      <c r="DN8" s="38" t="str">
        <f t="shared" si="34"/>
        <v/>
      </c>
      <c r="DO8" s="38" t="str">
        <f t="shared" si="35"/>
        <v/>
      </c>
      <c r="DP8" s="38" t="str">
        <f t="shared" si="36"/>
        <v/>
      </c>
      <c r="DQ8" s="41">
        <f t="shared" si="145"/>
        <v>0</v>
      </c>
      <c r="DR8" s="36" t="e">
        <f t="shared" si="146"/>
        <v>#DIV/0!</v>
      </c>
      <c r="DS8" s="37" t="e">
        <f t="shared" si="147"/>
        <v>#DIV/0!</v>
      </c>
      <c r="DT8" s="38">
        <f t="shared" si="148"/>
        <v>0</v>
      </c>
      <c r="DU8" s="41" t="e">
        <f t="shared" si="149"/>
        <v>#DIV/0!</v>
      </c>
      <c r="DV8" s="47" t="str">
        <f>VLOOKUP($A8&amp;"-"&amp;DV$4,'05市民生活実感調査'!$A$3:$BC$218,COLUMN('05市民生活実感調査'!$Y:$Y),FALSE)</f>
        <v>-</v>
      </c>
      <c r="DW8" s="7" t="str">
        <f>VLOOKUP($A8&amp;"-"&amp;DW$4,'05市民生活実感調査'!$A$3:$BC$218,COLUMN('05市民生活実感調査'!$Y:$Y),FALSE)</f>
        <v>-</v>
      </c>
      <c r="DX8" s="7" t="str">
        <f>VLOOKUP($A8&amp;"-"&amp;DX$4,'05市民生活実感調査'!$A$3:$BC$218,COLUMN('05市民生活実感調査'!$Y:$Y),FALSE)</f>
        <v>-</v>
      </c>
      <c r="DY8" s="7" t="str">
        <f>VLOOKUP($A8&amp;"-"&amp;DY$4,'05市民生活実感調査'!$A$3:$BC$218,COLUMN('05市民生活実感調査'!$Y:$Y),FALSE)</f>
        <v>-</v>
      </c>
      <c r="DZ8" s="7" t="str">
        <f>VLOOKUP($A8&amp;"-"&amp;DZ$4,'05市民生活実感調査'!$A$3:$BC$218,COLUMN('05市民生活実感調査'!$Y:$Y),FALSE)</f>
        <v>-</v>
      </c>
      <c r="EA8" s="7" t="str">
        <f>VLOOKUP($A8&amp;"-"&amp;EA$4,'05市民生活実感調査'!$A$3:$BC$218,COLUMN('05市民生活実感調査'!$Y:$Y),FALSE)</f>
        <v>-</v>
      </c>
      <c r="EB8" s="7" t="str">
        <f>VLOOKUP($A8&amp;"-"&amp;EB$4,'05市民生活実感調査'!$A$3:$BC$218,COLUMN('05市民生活実感調査'!$Y:$Y),FALSE)</f>
        <v>-</v>
      </c>
      <c r="EC8" s="7" t="str">
        <f>VLOOKUP($A8&amp;"-"&amp;EC$4,'05市民生活実感調査'!$A$3:$BC$218,COLUMN('05市民生活実感調査'!$Y:$Y),FALSE)</f>
        <v>-</v>
      </c>
      <c r="ED8" s="109" t="e">
        <f t="shared" si="150"/>
        <v>#DIV/0!</v>
      </c>
      <c r="EE8" s="37" t="str">
        <f t="shared" si="151"/>
        <v/>
      </c>
      <c r="EF8" s="38" t="str">
        <f t="shared" si="37"/>
        <v/>
      </c>
      <c r="EG8" s="38" t="str">
        <f t="shared" si="38"/>
        <v/>
      </c>
      <c r="EH8" s="38" t="str">
        <f t="shared" si="39"/>
        <v/>
      </c>
      <c r="EI8" s="38" t="str">
        <f t="shared" si="40"/>
        <v/>
      </c>
      <c r="EJ8" s="38" t="str">
        <f t="shared" si="41"/>
        <v/>
      </c>
      <c r="EK8" s="38" t="str">
        <f t="shared" si="42"/>
        <v/>
      </c>
      <c r="EL8" s="38" t="str">
        <f t="shared" si="43"/>
        <v/>
      </c>
      <c r="EM8" s="41" t="e">
        <f t="shared" si="152"/>
        <v>#DIV/0!</v>
      </c>
      <c r="EN8" s="96" t="str">
        <f>VLOOKUP($A8,'05市民生活実感調査'!$D$223:$O$249,5,FALSE)</f>
        <v>-</v>
      </c>
      <c r="EO8" s="98" t="str">
        <f>VLOOKUP($A8,'05市民生活実感調査'!$D$223:$O$249,6,FALSE)</f>
        <v>-</v>
      </c>
      <c r="EP8" s="108" t="s">
        <v>85</v>
      </c>
      <c r="EQ8" s="12" t="str">
        <f>VLOOKUP(EP8,プルダウン!$A$1:$B$6,2,FALSE)</f>
        <v>-</v>
      </c>
      <c r="ER8" s="26" t="s">
        <v>85</v>
      </c>
      <c r="ES8" s="12"/>
      <c r="ET8" s="11"/>
      <c r="EU8" s="12"/>
      <c r="EV8" s="47" t="str">
        <f>IFERROR(VLOOKUP($A8*100+EV$4,'03施策評価'!$A$5:$KL$118,COLUMN('03施策評価'!$DU:$DU),FALSE),"-")</f>
        <v>-</v>
      </c>
      <c r="EW8" s="7" t="str">
        <f>IFERROR(VLOOKUP($A8*100+EW$4,'03施策評価'!$A$5:$KL$118,COLUMN('03施策評価'!$DU:$DU),FALSE),"-")</f>
        <v>-</v>
      </c>
      <c r="EX8" s="105" t="str">
        <f>IFERROR(VLOOKUP($A8*100+EX$4,'03施策評価'!$A$5:$KL$118,COLUMN('03施策評価'!$DU:$DU),FALSE),"-")</f>
        <v>-</v>
      </c>
      <c r="EY8" s="105" t="str">
        <f>IFERROR(VLOOKUP($A8*100+EY$4,'03施策評価'!$A$5:$KL$118,COLUMN('03施策評価'!$DU:$DU),FALSE),"-")</f>
        <v>-</v>
      </c>
      <c r="EZ8" s="105" t="str">
        <f>IFERROR(VLOOKUP($A8*100+EZ$4,'03施策評価'!$A$5:$KL$118,COLUMN('03施策評価'!$DU:$DU),FALSE),"-")</f>
        <v>-</v>
      </c>
      <c r="FA8" s="105" t="str">
        <f>IFERROR(VLOOKUP($A8*100+FA$4,'03施策評価'!$A$5:$KL$118,COLUMN('03施策評価'!$DU:$DU),FALSE),"-")</f>
        <v>-</v>
      </c>
      <c r="FB8" s="105" t="str">
        <f>IFERROR(VLOOKUP($A8*100+FB$4,'03施策評価'!$A$5:$KL$118,COLUMN('03施策評価'!$DU:$DU),FALSE),"-")</f>
        <v>-</v>
      </c>
      <c r="FC8" s="106" t="str">
        <f>IFERROR(VLOOKUP($A8*100+FC$4,'03施策評価'!$A$5:$KL$118,COLUMN('03施策評価'!$DU:$DU),FALSE),"-")</f>
        <v>-</v>
      </c>
      <c r="FD8" s="116"/>
      <c r="FE8" s="83" t="str">
        <f>VLOOKUP($A8&amp;"-"&amp;FE$4,'02政策の客観指標'!$A$4:$AT$246,COLUMN('02政策の客観指標'!$AR:$AR),FALSE)</f>
        <v>-</v>
      </c>
      <c r="FF8" s="84" t="str">
        <f>VLOOKUP($A8&amp;"-"&amp;FF$4,'02政策の客観指標'!$A$4:$AT$246,COLUMN('02政策の客観指標'!$AR:$AR),FALSE)</f>
        <v>-</v>
      </c>
      <c r="FG8" s="84" t="str">
        <f>VLOOKUP($A8&amp;"-"&amp;FG$4,'02政策の客観指標'!$A$4:$AT$246,COLUMN('02政策の客観指標'!$AR:$AR),FALSE)</f>
        <v>-</v>
      </c>
      <c r="FH8" s="84" t="str">
        <f>VLOOKUP($A8&amp;"-"&amp;FH$4,'02政策の客観指標'!$A$4:$AT$246,COLUMN('02政策の客観指標'!$AR:$AR),FALSE)</f>
        <v>-</v>
      </c>
      <c r="FI8" s="84" t="str">
        <f>VLOOKUP($A8&amp;"-"&amp;FI$4,'02政策の客観指標'!$A$4:$AT$246,COLUMN('02政策の客観指標'!$AR:$AR),FALSE)</f>
        <v>-</v>
      </c>
      <c r="FJ8" s="84" t="str">
        <f>VLOOKUP($A8&amp;"-"&amp;FJ$4,'02政策の客観指標'!$A$4:$AT$246,COLUMN('02政策の客観指標'!$AR:$AR),FALSE)</f>
        <v>-</v>
      </c>
      <c r="FK8" s="84" t="str">
        <f>VLOOKUP($A8&amp;"-"&amp;FK$4,'02政策の客観指標'!$A$4:$AT$246,COLUMN('02政策の客観指標'!$AR:$AR),FALSE)</f>
        <v>-</v>
      </c>
      <c r="FL8" s="84" t="str">
        <f>VLOOKUP($A8&amp;"-"&amp;FL$4,'02政策の客観指標'!$A$4:$AT$246,COLUMN('02政策の客観指標'!$AR:$AR),FALSE)</f>
        <v>-</v>
      </c>
      <c r="FM8" s="84" t="str">
        <f>VLOOKUP($A8&amp;"-"&amp;FM$4,'02政策の客観指標'!$A$4:$AT$246,COLUMN('02政策の客観指標'!$AR:$AR),FALSE)</f>
        <v>-</v>
      </c>
      <c r="FN8" s="109" t="e">
        <f t="shared" si="153"/>
        <v>#DIV/0!</v>
      </c>
      <c r="FO8" s="30" t="str">
        <f t="shared" si="44"/>
        <v/>
      </c>
      <c r="FP8" s="30" t="str">
        <f t="shared" si="45"/>
        <v/>
      </c>
      <c r="FQ8" s="30" t="str">
        <f t="shared" si="46"/>
        <v/>
      </c>
      <c r="FR8" s="30" t="str">
        <f t="shared" si="47"/>
        <v/>
      </c>
      <c r="FS8" s="30" t="str">
        <f t="shared" si="48"/>
        <v/>
      </c>
      <c r="FT8" s="30" t="str">
        <f t="shared" si="49"/>
        <v/>
      </c>
      <c r="FU8" s="30" t="str">
        <f t="shared" si="50"/>
        <v/>
      </c>
      <c r="FV8" s="30" t="str">
        <f t="shared" si="51"/>
        <v/>
      </c>
      <c r="FW8" s="30" t="str">
        <f t="shared" si="52"/>
        <v/>
      </c>
      <c r="FX8" s="33" t="e">
        <f t="shared" si="154"/>
        <v>#DIV/0!</v>
      </c>
      <c r="FY8" s="47" t="str">
        <f>IFERROR(VLOOKUP($A8*100+FY$4,'03施策評価'!$A$5:$KL$118,COLUMN('03施策評価'!$EJ:$EJ),FALSE),"-")</f>
        <v>e</v>
      </c>
      <c r="FZ8" s="7" t="str">
        <f>IFERROR(VLOOKUP($A8*100+FZ$4,'03施策評価'!$A$5:$KL$118,COLUMN('03施策評価'!$EJ:$EJ),FALSE),"-")</f>
        <v>e</v>
      </c>
      <c r="GA8" s="105" t="str">
        <f>IFERROR(VLOOKUP($A8*100+GA$4,'03施策評価'!$A$5:$KL$118,COLUMN('03施策評価'!$EJ:$EJ),FALSE),"-")</f>
        <v>-</v>
      </c>
      <c r="GB8" s="105" t="str">
        <f>IFERROR(VLOOKUP($A8*100+GB$4,'03施策評価'!$A$5:$KL$118,COLUMN('03施策評価'!$EJ:$EJ),FALSE),"-")</f>
        <v>-</v>
      </c>
      <c r="GC8" s="105" t="str">
        <f>IFERROR(VLOOKUP($A8*100+GC$4,'03施策評価'!$A$5:$KL$118,COLUMN('03施策評価'!$EJ:$EJ),FALSE),"-")</f>
        <v>-</v>
      </c>
      <c r="GD8" s="105" t="str">
        <f>IFERROR(VLOOKUP($A8*100+GD$4,'03施策評価'!$A$5:$KL$118,COLUMN('03施策評価'!$EJ:$EJ),FALSE),"-")</f>
        <v>-</v>
      </c>
      <c r="GE8" s="105" t="str">
        <f>IFERROR(VLOOKUP($A8*100+GE$4,'03施策評価'!$A$5:$KL$118,COLUMN('03施策評価'!$EJ:$EJ),FALSE),"-")</f>
        <v>-</v>
      </c>
      <c r="GF8" s="105" t="str">
        <f>IFERROR(VLOOKUP($A8*100+GF$4,'03施策評価'!$A$5:$KL$118,COLUMN('03施策評価'!$EJ:$EJ),FALSE),"-")</f>
        <v>-</v>
      </c>
      <c r="GG8" s="109" t="str">
        <f t="shared" si="155"/>
        <v>e</v>
      </c>
      <c r="GH8" s="37">
        <f t="shared" si="156"/>
        <v>0</v>
      </c>
      <c r="GI8" s="38">
        <f t="shared" si="53"/>
        <v>0</v>
      </c>
      <c r="GJ8" s="38" t="str">
        <f t="shared" si="54"/>
        <v/>
      </c>
      <c r="GK8" s="38" t="str">
        <f t="shared" si="55"/>
        <v/>
      </c>
      <c r="GL8" s="38" t="str">
        <f t="shared" si="56"/>
        <v/>
      </c>
      <c r="GM8" s="38" t="str">
        <f t="shared" si="57"/>
        <v/>
      </c>
      <c r="GN8" s="38" t="str">
        <f t="shared" si="58"/>
        <v/>
      </c>
      <c r="GO8" s="38" t="str">
        <f t="shared" si="59"/>
        <v/>
      </c>
      <c r="GP8" s="41">
        <f t="shared" si="157"/>
        <v>0</v>
      </c>
      <c r="GQ8" s="36" t="e">
        <f t="shared" si="158"/>
        <v>#DIV/0!</v>
      </c>
      <c r="GR8" s="37" t="e">
        <f t="shared" si="159"/>
        <v>#DIV/0!</v>
      </c>
      <c r="GS8" s="38">
        <f t="shared" si="160"/>
        <v>0</v>
      </c>
      <c r="GT8" s="41" t="e">
        <f t="shared" si="161"/>
        <v>#DIV/0!</v>
      </c>
      <c r="GU8" s="47" t="str">
        <f>VLOOKUP($A8&amp;"-"&amp;GU$4,'05市民生活実感調査'!$A$3:$BC$218,COLUMN('05市民生活実感調査'!$AI:$AI),FALSE)</f>
        <v>-</v>
      </c>
      <c r="GV8" s="7" t="str">
        <f>VLOOKUP($A8&amp;"-"&amp;GV$4,'05市民生活実感調査'!$A$3:$BC$218,COLUMN('05市民生活実感調査'!$AI:$AI),FALSE)</f>
        <v>-</v>
      </c>
      <c r="GW8" s="7" t="str">
        <f>VLOOKUP($A8&amp;"-"&amp;GW$4,'05市民生活実感調査'!$A$3:$BC$218,COLUMN('05市民生活実感調査'!$AI:$AI),FALSE)</f>
        <v>-</v>
      </c>
      <c r="GX8" s="7" t="str">
        <f>VLOOKUP($A8&amp;"-"&amp;GX$4,'05市民生活実感調査'!$A$3:$BC$218,COLUMN('05市民生活実感調査'!$AI:$AI),FALSE)</f>
        <v>-</v>
      </c>
      <c r="GY8" s="7" t="str">
        <f>VLOOKUP($A8&amp;"-"&amp;GY$4,'05市民生活実感調査'!$A$3:$BC$218,COLUMN('05市民生活実感調査'!$AI:$AI),FALSE)</f>
        <v>-</v>
      </c>
      <c r="GZ8" s="7" t="str">
        <f>VLOOKUP($A8&amp;"-"&amp;GZ$4,'05市民生活実感調査'!$A$3:$BC$218,COLUMN('05市民生活実感調査'!$AI:$AI),FALSE)</f>
        <v>-</v>
      </c>
      <c r="HA8" s="7" t="str">
        <f>VLOOKUP($A8&amp;"-"&amp;HA$4,'05市民生活実感調査'!$A$3:$BC$218,COLUMN('05市民生活実感調査'!$AI:$AI),FALSE)</f>
        <v>-</v>
      </c>
      <c r="HB8" s="7" t="str">
        <f>VLOOKUP($A8&amp;"-"&amp;HB$4,'05市民生活実感調査'!$A$3:$BC$218,COLUMN('05市民生活実感調査'!$AI:$AI),FALSE)</f>
        <v>-</v>
      </c>
      <c r="HC8" s="109" t="e">
        <f t="shared" si="162"/>
        <v>#DIV/0!</v>
      </c>
      <c r="HD8" s="37" t="str">
        <f t="shared" si="163"/>
        <v/>
      </c>
      <c r="HE8" s="38" t="str">
        <f t="shared" si="60"/>
        <v/>
      </c>
      <c r="HF8" s="38" t="str">
        <f t="shared" si="61"/>
        <v/>
      </c>
      <c r="HG8" s="38" t="str">
        <f t="shared" si="62"/>
        <v/>
      </c>
      <c r="HH8" s="38" t="str">
        <f t="shared" si="63"/>
        <v/>
      </c>
      <c r="HI8" s="38" t="str">
        <f t="shared" si="64"/>
        <v/>
      </c>
      <c r="HJ8" s="38" t="str">
        <f t="shared" si="65"/>
        <v/>
      </c>
      <c r="HK8" s="38" t="str">
        <f t="shared" si="66"/>
        <v/>
      </c>
      <c r="HL8" s="41" t="e">
        <f t="shared" si="164"/>
        <v>#DIV/0!</v>
      </c>
      <c r="HM8" s="96" t="str">
        <f>VLOOKUP($A8,'05市民生活実感調査'!$D$223:$O$249,7,FALSE)</f>
        <v>-</v>
      </c>
      <c r="HN8" s="98" t="str">
        <f>VLOOKUP($A8,'05市民生活実感調査'!$D$223:$O$249,8,FALSE)</f>
        <v>-</v>
      </c>
      <c r="HO8" s="108" t="s">
        <v>85</v>
      </c>
      <c r="HP8" s="12" t="str">
        <f>VLOOKUP(HO8,プルダウン!$A$1:$B$6,2,FALSE)</f>
        <v>-</v>
      </c>
      <c r="HQ8" s="26" t="s">
        <v>85</v>
      </c>
      <c r="HR8" s="12"/>
      <c r="HS8" s="11"/>
      <c r="HT8" s="12"/>
      <c r="HU8" s="47" t="str">
        <f>IFERROR(VLOOKUP($A8*100+HU$4,'03施策評価'!$A$5:$KL$118,COLUMN('03施策評価'!$FY:$FY),FALSE),"-")</f>
        <v>-</v>
      </c>
      <c r="HV8" s="7" t="str">
        <f>IFERROR(VLOOKUP($A8*100+HV$4,'03施策評価'!$A$5:$KL$118,COLUMN('03施策評価'!$FY:$FY),FALSE),"-")</f>
        <v>-</v>
      </c>
      <c r="HW8" s="105" t="str">
        <f>IFERROR(VLOOKUP($A8*100+HW$4,'03施策評価'!$A$5:$KL$118,COLUMN('03施策評価'!$FY:$FY),FALSE),"-")</f>
        <v>-</v>
      </c>
      <c r="HX8" s="105" t="str">
        <f>IFERROR(VLOOKUP($A8*100+HX$4,'03施策評価'!$A$5:$KL$118,COLUMN('03施策評価'!$FY:$FY),FALSE),"-")</f>
        <v>-</v>
      </c>
      <c r="HY8" s="105" t="str">
        <f>IFERROR(VLOOKUP($A8*100+HY$4,'03施策評価'!$A$5:$KL$118,COLUMN('03施策評価'!$FY:$FY),FALSE),"-")</f>
        <v>-</v>
      </c>
      <c r="HZ8" s="105" t="str">
        <f>IFERROR(VLOOKUP($A8*100+HZ$4,'03施策評価'!$A$5:$KL$118,COLUMN('03施策評価'!$FY:$FY),FALSE),"-")</f>
        <v>-</v>
      </c>
      <c r="IA8" s="105" t="str">
        <f>IFERROR(VLOOKUP($A8*100+IA$4,'03施策評価'!$A$5:$KL$118,COLUMN('03施策評価'!$FY:$FY),FALSE),"-")</f>
        <v>-</v>
      </c>
      <c r="IB8" s="106" t="str">
        <f>IFERROR(VLOOKUP($A8*100+IB$4,'03施策評価'!$A$5:$KL$118,COLUMN('03施策評価'!$FY:$FY),FALSE),"-")</f>
        <v>-</v>
      </c>
      <c r="IC8" s="116"/>
      <c r="ID8" s="83" t="str">
        <f>VLOOKUP($A8&amp;"-"&amp;ID$4,'02政策の客観指標'!$A$4:$AT$246,COLUMN('02政策の客観指標'!$AS:$AS),FALSE)</f>
        <v>-</v>
      </c>
      <c r="IE8" s="84" t="str">
        <f>VLOOKUP($A8&amp;"-"&amp;IE$4,'02政策の客観指標'!$A$4:$AT$246,COLUMN('02政策の客観指標'!$AS:$AS),FALSE)</f>
        <v>-</v>
      </c>
      <c r="IF8" s="84" t="str">
        <f>VLOOKUP($A8&amp;"-"&amp;IF$4,'02政策の客観指標'!$A$4:$AT$246,COLUMN('02政策の客観指標'!$AS:$AS),FALSE)</f>
        <v>-</v>
      </c>
      <c r="IG8" s="84" t="str">
        <f>VLOOKUP($A8&amp;"-"&amp;IG$4,'02政策の客観指標'!$A$4:$AT$246,COLUMN('02政策の客観指標'!$AS:$AS),FALSE)</f>
        <v>-</v>
      </c>
      <c r="IH8" s="84" t="str">
        <f>VLOOKUP($A8&amp;"-"&amp;IH$4,'02政策の客観指標'!$A$4:$AT$246,COLUMN('02政策の客観指標'!$AS:$AS),FALSE)</f>
        <v>-</v>
      </c>
      <c r="II8" s="84" t="str">
        <f>VLOOKUP($A8&amp;"-"&amp;II$4,'02政策の客観指標'!$A$4:$AT$246,COLUMN('02政策の客観指標'!$AS:$AS),FALSE)</f>
        <v>-</v>
      </c>
      <c r="IJ8" s="84" t="str">
        <f>VLOOKUP($A8&amp;"-"&amp;IJ$4,'02政策の客観指標'!$A$4:$AT$246,COLUMN('02政策の客観指標'!$AS:$AS),FALSE)</f>
        <v>-</v>
      </c>
      <c r="IK8" s="84" t="str">
        <f>VLOOKUP($A8&amp;"-"&amp;IK$4,'02政策の客観指標'!$A$4:$AT$246,COLUMN('02政策の客観指標'!$AS:$AS),FALSE)</f>
        <v>-</v>
      </c>
      <c r="IL8" s="84" t="str">
        <f>VLOOKUP($A8&amp;"-"&amp;IL$4,'02政策の客観指標'!$A$4:$AT$246,COLUMN('02政策の客観指標'!$AS:$AS),FALSE)</f>
        <v>-</v>
      </c>
      <c r="IM8" s="109" t="e">
        <f t="shared" si="165"/>
        <v>#DIV/0!</v>
      </c>
      <c r="IN8" s="30" t="str">
        <f t="shared" si="67"/>
        <v/>
      </c>
      <c r="IO8" s="30" t="str">
        <f t="shared" si="68"/>
        <v/>
      </c>
      <c r="IP8" s="30" t="str">
        <f t="shared" si="69"/>
        <v/>
      </c>
      <c r="IQ8" s="30" t="str">
        <f t="shared" si="70"/>
        <v/>
      </c>
      <c r="IR8" s="30" t="str">
        <f t="shared" si="71"/>
        <v/>
      </c>
      <c r="IS8" s="30" t="str">
        <f t="shared" si="72"/>
        <v/>
      </c>
      <c r="IT8" s="30" t="str">
        <f t="shared" si="73"/>
        <v/>
      </c>
      <c r="IU8" s="30" t="str">
        <f t="shared" si="74"/>
        <v/>
      </c>
      <c r="IV8" s="30" t="str">
        <f t="shared" si="75"/>
        <v/>
      </c>
      <c r="IW8" s="33" t="e">
        <f t="shared" si="166"/>
        <v>#DIV/0!</v>
      </c>
      <c r="IX8" s="47" t="str">
        <f>IFERROR(VLOOKUP($A8*100+IX$4,'03施策評価'!$A$5:$KL$118,COLUMN('03施策評価'!$GN:$GN),FALSE),"-")</f>
        <v>e</v>
      </c>
      <c r="IY8" s="7" t="str">
        <f>IFERROR(VLOOKUP($A8*100+IY$4,'03施策評価'!$A$5:$KL$118,COLUMN('03施策評価'!$GN:$GN),FALSE),"-")</f>
        <v>e</v>
      </c>
      <c r="IZ8" s="105" t="str">
        <f>IFERROR(VLOOKUP($A8*100+IZ$4,'03施策評価'!$A$5:$KL$118,COLUMN('03施策評価'!$GN:$GN),FALSE),"-")</f>
        <v>-</v>
      </c>
      <c r="JA8" s="105" t="str">
        <f>IFERROR(VLOOKUP($A8*100+JA$4,'03施策評価'!$A$5:$KL$118,COLUMN('03施策評価'!$GN:$GN),FALSE),"-")</f>
        <v>-</v>
      </c>
      <c r="JB8" s="105" t="str">
        <f>IFERROR(VLOOKUP($A8*100+JB$4,'03施策評価'!$A$5:$KL$118,COLUMN('03施策評価'!$GN:$GN),FALSE),"-")</f>
        <v>-</v>
      </c>
      <c r="JC8" s="105" t="str">
        <f>IFERROR(VLOOKUP($A8*100+JC$4,'03施策評価'!$A$5:$KL$118,COLUMN('03施策評価'!$GN:$GN),FALSE),"-")</f>
        <v>-</v>
      </c>
      <c r="JD8" s="105" t="str">
        <f>IFERROR(VLOOKUP($A8*100+JD$4,'03施策評価'!$A$5:$KL$118,COLUMN('03施策評価'!$GN:$GN),FALSE),"-")</f>
        <v>-</v>
      </c>
      <c r="JE8" s="105" t="str">
        <f>IFERROR(VLOOKUP($A8*100+JE$4,'03施策評価'!$A$5:$KL$118,COLUMN('03施策評価'!$GN:$GN),FALSE),"-")</f>
        <v>-</v>
      </c>
      <c r="JF8" s="109" t="str">
        <f t="shared" si="167"/>
        <v>e</v>
      </c>
      <c r="JG8" s="37">
        <f t="shared" si="168"/>
        <v>0</v>
      </c>
      <c r="JH8" s="38">
        <f t="shared" si="76"/>
        <v>0</v>
      </c>
      <c r="JI8" s="38" t="str">
        <f t="shared" si="77"/>
        <v/>
      </c>
      <c r="JJ8" s="38" t="str">
        <f t="shared" si="78"/>
        <v/>
      </c>
      <c r="JK8" s="38" t="str">
        <f t="shared" si="79"/>
        <v/>
      </c>
      <c r="JL8" s="38" t="str">
        <f t="shared" si="80"/>
        <v/>
      </c>
      <c r="JM8" s="38" t="str">
        <f t="shared" si="81"/>
        <v/>
      </c>
      <c r="JN8" s="38" t="str">
        <f t="shared" si="82"/>
        <v/>
      </c>
      <c r="JO8" s="41">
        <f t="shared" si="169"/>
        <v>0</v>
      </c>
      <c r="JP8" s="36" t="e">
        <f t="shared" si="170"/>
        <v>#DIV/0!</v>
      </c>
      <c r="JQ8" s="37" t="e">
        <f t="shared" si="171"/>
        <v>#DIV/0!</v>
      </c>
      <c r="JR8" s="38">
        <f t="shared" si="172"/>
        <v>0</v>
      </c>
      <c r="JS8" s="41" t="e">
        <f t="shared" si="173"/>
        <v>#DIV/0!</v>
      </c>
      <c r="JT8" s="47" t="str">
        <f>VLOOKUP($A8&amp;"-"&amp;JT$4,'05市民生活実感調査'!$A$3:$BC$218,COLUMN('05市民生活実感調査'!$AS:$AS),FALSE)</f>
        <v>-</v>
      </c>
      <c r="JU8" s="7" t="str">
        <f>VLOOKUP($A8&amp;"-"&amp;JU$4,'05市民生活実感調査'!$A$3:$BC$218,COLUMN('05市民生活実感調査'!$AS:$AS),FALSE)</f>
        <v>-</v>
      </c>
      <c r="JV8" s="7" t="str">
        <f>VLOOKUP($A8&amp;"-"&amp;JV$4,'05市民生活実感調査'!$A$3:$BC$218,COLUMN('05市民生活実感調査'!$AS:$AS),FALSE)</f>
        <v>-</v>
      </c>
      <c r="JW8" s="7" t="str">
        <f>VLOOKUP($A8&amp;"-"&amp;JW$4,'05市民生活実感調査'!$A$3:$BC$218,COLUMN('05市民生活実感調査'!$AS:$AS),FALSE)</f>
        <v>-</v>
      </c>
      <c r="JX8" s="7" t="str">
        <f>VLOOKUP($A8&amp;"-"&amp;JX$4,'05市民生活実感調査'!$A$3:$BC$218,COLUMN('05市民生活実感調査'!$AS:$AS),FALSE)</f>
        <v>-</v>
      </c>
      <c r="JY8" s="7" t="str">
        <f>VLOOKUP($A8&amp;"-"&amp;JY$4,'05市民生活実感調査'!$A$3:$BC$218,COLUMN('05市民生活実感調査'!$AS:$AS),FALSE)</f>
        <v>-</v>
      </c>
      <c r="JZ8" s="7" t="str">
        <f>VLOOKUP($A8&amp;"-"&amp;JZ$4,'05市民生活実感調査'!$A$3:$BC$218,COLUMN('05市民生活実感調査'!$AS:$AS),FALSE)</f>
        <v>-</v>
      </c>
      <c r="KA8" s="7" t="str">
        <f>VLOOKUP($A8&amp;"-"&amp;KA$4,'05市民生活実感調査'!$A$3:$BC$218,COLUMN('05市民生活実感調査'!$AS:$AS),FALSE)</f>
        <v>-</v>
      </c>
      <c r="KB8" s="109" t="e">
        <f t="shared" si="174"/>
        <v>#DIV/0!</v>
      </c>
      <c r="KC8" s="37" t="str">
        <f t="shared" si="175"/>
        <v/>
      </c>
      <c r="KD8" s="38" t="str">
        <f t="shared" si="83"/>
        <v/>
      </c>
      <c r="KE8" s="38" t="str">
        <f t="shared" si="84"/>
        <v/>
      </c>
      <c r="KF8" s="38" t="str">
        <f t="shared" si="85"/>
        <v/>
      </c>
      <c r="KG8" s="38" t="str">
        <f t="shared" si="86"/>
        <v/>
      </c>
      <c r="KH8" s="38" t="str">
        <f t="shared" si="87"/>
        <v/>
      </c>
      <c r="KI8" s="38" t="str">
        <f t="shared" si="88"/>
        <v/>
      </c>
      <c r="KJ8" s="38" t="str">
        <f t="shared" si="89"/>
        <v/>
      </c>
      <c r="KK8" s="41" t="e">
        <f t="shared" si="176"/>
        <v>#DIV/0!</v>
      </c>
      <c r="KL8" s="96" t="str">
        <f>VLOOKUP($A8,'05市民生活実感調査'!$D$223:$O$249,9,FALSE)</f>
        <v>-</v>
      </c>
      <c r="KM8" s="98" t="str">
        <f>VLOOKUP($A8,'05市民生活実感調査'!$D$223:$O$249,10,FALSE)</f>
        <v>-</v>
      </c>
      <c r="KN8" s="108" t="s">
        <v>85</v>
      </c>
      <c r="KO8" s="12" t="str">
        <f>VLOOKUP(KN8,プルダウン!$A$1:$B$6,2,FALSE)</f>
        <v>-</v>
      </c>
      <c r="KP8" s="26" t="s">
        <v>85</v>
      </c>
      <c r="KQ8" s="12"/>
      <c r="KR8" s="11"/>
      <c r="KS8" s="12"/>
      <c r="KT8" s="47" t="str">
        <f>IFERROR(VLOOKUP($A8*100+KT$4,'03施策評価'!$A$5:$KL$118,COLUMN('03施策評価'!$IC:$IC),FALSE),"-")</f>
        <v>-</v>
      </c>
      <c r="KU8" s="7" t="str">
        <f>IFERROR(VLOOKUP($A8*100+KU$4,'03施策評価'!$A$5:$KL$118,COLUMN('03施策評価'!$IC:$IC),FALSE),"-")</f>
        <v>-</v>
      </c>
      <c r="KV8" s="105" t="str">
        <f>IFERROR(VLOOKUP($A8*100+KV$4,'03施策評価'!$A$5:$KL$118,COLUMN('03施策評価'!$IC:$IC),FALSE),"-")</f>
        <v>-</v>
      </c>
      <c r="KW8" s="105" t="str">
        <f>IFERROR(VLOOKUP($A8*100+KW$4,'03施策評価'!$A$5:$KL$118,COLUMN('03施策評価'!$IC:$IC),FALSE),"-")</f>
        <v>-</v>
      </c>
      <c r="KX8" s="105" t="str">
        <f>IFERROR(VLOOKUP($A8*100+KX$4,'03施策評価'!$A$5:$KL$118,COLUMN('03施策評価'!$IC:$IC),FALSE),"-")</f>
        <v>-</v>
      </c>
      <c r="KY8" s="105" t="str">
        <f>IFERROR(VLOOKUP($A8*100+KY$4,'03施策評価'!$A$5:$KL$118,COLUMN('03施策評価'!$IC:$IC),FALSE),"-")</f>
        <v>-</v>
      </c>
      <c r="KZ8" s="105" t="str">
        <f>IFERROR(VLOOKUP($A8*100+KZ$4,'03施策評価'!$A$5:$KL$118,COLUMN('03施策評価'!$IC:$IC),FALSE),"-")</f>
        <v>-</v>
      </c>
      <c r="LA8" s="106" t="str">
        <f>IFERROR(VLOOKUP($A8*100+LA$4,'03施策評価'!$A$5:$KL$118,COLUMN('03施策評価'!$IC:$IC),FALSE),"-")</f>
        <v>-</v>
      </c>
      <c r="LB8" s="116"/>
      <c r="LC8" s="146" t="str">
        <f>VLOOKUP($A8&amp;"-"&amp;LC$4,'02政策の客観指標'!$A$4:$AT$246,COLUMN('02政策の客観指標'!$AT:$AT),FALSE)</f>
        <v>-</v>
      </c>
      <c r="LD8" s="84" t="str">
        <f>VLOOKUP($A8&amp;"-"&amp;LD$4,'02政策の客観指標'!$A$4:$AT$246,COLUMN('02政策の客観指標'!$AT:$AT),FALSE)</f>
        <v>-</v>
      </c>
      <c r="LE8" s="84" t="str">
        <f>VLOOKUP($A8&amp;"-"&amp;LE$4,'02政策の客観指標'!$A$4:$AT$246,COLUMN('02政策の客観指標'!$AT:$AT),FALSE)</f>
        <v>-</v>
      </c>
      <c r="LF8" s="84" t="str">
        <f>VLOOKUP($A8&amp;"-"&amp;LF$4,'02政策の客観指標'!$A$4:$AT$246,COLUMN('02政策の客観指標'!$AT:$AT),FALSE)</f>
        <v>-</v>
      </c>
      <c r="LG8" s="84" t="str">
        <f>VLOOKUP($A8&amp;"-"&amp;LG$4,'02政策の客観指標'!$A$4:$AT$246,COLUMN('02政策の客観指標'!$AT:$AT),FALSE)</f>
        <v>-</v>
      </c>
      <c r="LH8" s="84" t="str">
        <f>VLOOKUP($A8&amp;"-"&amp;LH$4,'02政策の客観指標'!$A$4:$AT$246,COLUMN('02政策の客観指標'!$AT:$AT),FALSE)</f>
        <v>-</v>
      </c>
      <c r="LI8" s="84" t="str">
        <f>VLOOKUP($A8&amp;"-"&amp;LI$4,'02政策の客観指標'!$A$4:$AT$246,COLUMN('02政策の客観指標'!$AT:$AT),FALSE)</f>
        <v>-</v>
      </c>
      <c r="LJ8" s="84" t="str">
        <f>VLOOKUP($A8&amp;"-"&amp;LJ$4,'02政策の客観指標'!$A$4:$AT$246,COLUMN('02政策の客観指標'!$AT:$AT),FALSE)</f>
        <v>-</v>
      </c>
      <c r="LK8" s="84" t="str">
        <f>VLOOKUP($A8&amp;"-"&amp;LK$4,'02政策の客観指標'!$A$4:$AT$246,COLUMN('02政策の客観指標'!$AT:$AT),FALSE)</f>
        <v>-</v>
      </c>
      <c r="LL8" s="109" t="e">
        <f t="shared" si="177"/>
        <v>#DIV/0!</v>
      </c>
      <c r="LM8" s="30" t="str">
        <f t="shared" si="90"/>
        <v/>
      </c>
      <c r="LN8" s="30" t="str">
        <f t="shared" si="91"/>
        <v/>
      </c>
      <c r="LO8" s="30" t="str">
        <f t="shared" si="92"/>
        <v/>
      </c>
      <c r="LP8" s="30" t="str">
        <f t="shared" si="93"/>
        <v/>
      </c>
      <c r="LQ8" s="30" t="str">
        <f t="shared" si="94"/>
        <v/>
      </c>
      <c r="LR8" s="30" t="str">
        <f t="shared" si="95"/>
        <v/>
      </c>
      <c r="LS8" s="30" t="str">
        <f t="shared" si="96"/>
        <v/>
      </c>
      <c r="LT8" s="30" t="str">
        <f t="shared" si="97"/>
        <v/>
      </c>
      <c r="LU8" s="30" t="str">
        <f t="shared" si="98"/>
        <v/>
      </c>
      <c r="LV8" s="33" t="e">
        <f t="shared" si="178"/>
        <v>#DIV/0!</v>
      </c>
      <c r="LW8" s="47" t="str">
        <f>IFERROR(VLOOKUP($A8*100+LW$4,'03施策評価'!$A$5:$KL$118,COLUMN('03施策評価'!$IR:$IR),FALSE),"-")</f>
        <v>e</v>
      </c>
      <c r="LX8" s="7" t="str">
        <f>IFERROR(VLOOKUP($A8*100+LX$4,'03施策評価'!$A$5:$KL$118,COLUMN('03施策評価'!$IR:$IR),FALSE),"-")</f>
        <v>e</v>
      </c>
      <c r="LY8" s="105" t="str">
        <f>IFERROR(VLOOKUP($A8*100+LY$4,'03施策評価'!$A$5:$KL$118,COLUMN('03施策評価'!$IR:$IR),FALSE),"-")</f>
        <v>-</v>
      </c>
      <c r="LZ8" s="105" t="str">
        <f>IFERROR(VLOOKUP($A8*100+LZ$4,'03施策評価'!$A$5:$KL$118,COLUMN('03施策評価'!$IR:$IR),FALSE),"-")</f>
        <v>-</v>
      </c>
      <c r="MA8" s="105" t="str">
        <f>IFERROR(VLOOKUP($A8*100+MA$4,'03施策評価'!$A$5:$KL$118,COLUMN('03施策評価'!$IR:$IR),FALSE),"-")</f>
        <v>-</v>
      </c>
      <c r="MB8" s="105" t="str">
        <f>IFERROR(VLOOKUP($A8*100+MB$4,'03施策評価'!$A$5:$KL$118,COLUMN('03施策評価'!$IR:$IR),FALSE),"-")</f>
        <v>-</v>
      </c>
      <c r="MC8" s="105" t="str">
        <f>IFERROR(VLOOKUP($A8*100+MC$4,'03施策評価'!$A$5:$KL$118,COLUMN('03施策評価'!$IR:$IR),FALSE),"-")</f>
        <v>-</v>
      </c>
      <c r="MD8" s="105" t="str">
        <f>IFERROR(VLOOKUP($A8*100+MD$4,'03施策評価'!$A$5:$KL$118,COLUMN('03施策評価'!$IR:$IR),FALSE),"-")</f>
        <v>-</v>
      </c>
      <c r="ME8" s="109" t="str">
        <f t="shared" si="179"/>
        <v>e</v>
      </c>
      <c r="MF8" s="37">
        <f t="shared" si="180"/>
        <v>0</v>
      </c>
      <c r="MG8" s="38">
        <f t="shared" si="99"/>
        <v>0</v>
      </c>
      <c r="MH8" s="38" t="str">
        <f t="shared" si="100"/>
        <v/>
      </c>
      <c r="MI8" s="38" t="str">
        <f t="shared" si="101"/>
        <v/>
      </c>
      <c r="MJ8" s="38" t="str">
        <f t="shared" si="102"/>
        <v/>
      </c>
      <c r="MK8" s="38" t="str">
        <f t="shared" si="103"/>
        <v/>
      </c>
      <c r="ML8" s="38" t="str">
        <f t="shared" si="104"/>
        <v/>
      </c>
      <c r="MM8" s="38" t="str">
        <f t="shared" si="105"/>
        <v/>
      </c>
      <c r="MN8" s="41">
        <f t="shared" si="181"/>
        <v>0</v>
      </c>
      <c r="MO8" s="36" t="e">
        <f t="shared" si="182"/>
        <v>#DIV/0!</v>
      </c>
      <c r="MP8" s="37" t="e">
        <f t="shared" si="183"/>
        <v>#DIV/0!</v>
      </c>
      <c r="MQ8" s="38">
        <f t="shared" si="184"/>
        <v>0</v>
      </c>
      <c r="MR8" s="41" t="e">
        <f t="shared" si="185"/>
        <v>#DIV/0!</v>
      </c>
      <c r="MS8" s="47" t="str">
        <f>VLOOKUP($A8&amp;"-"&amp;MS$4,'05市民生活実感調査'!$A$3:$BC$218,COLUMN('05市民生活実感調査'!$BC:$BC),FALSE)</f>
        <v>-</v>
      </c>
      <c r="MT8" s="7" t="str">
        <f>VLOOKUP($A8&amp;"-"&amp;MT$4,'05市民生活実感調査'!$A$3:$BC$218,COLUMN('05市民生活実感調査'!$BC:$BC),FALSE)</f>
        <v>-</v>
      </c>
      <c r="MU8" s="7" t="str">
        <f>VLOOKUP($A8&amp;"-"&amp;MU$4,'05市民生活実感調査'!$A$3:$BC$218,COLUMN('05市民生活実感調査'!$BC:$BC),FALSE)</f>
        <v>-</v>
      </c>
      <c r="MV8" s="7" t="str">
        <f>VLOOKUP($A8&amp;"-"&amp;MV$4,'05市民生活実感調査'!$A$3:$BC$218,COLUMN('05市民生活実感調査'!$BC:$BC),FALSE)</f>
        <v>-</v>
      </c>
      <c r="MW8" s="7" t="str">
        <f>VLOOKUP($A8&amp;"-"&amp;MW$4,'05市民生活実感調査'!$A$3:$BC$218,COLUMN('05市民生活実感調査'!$BC:$BC),FALSE)</f>
        <v>-</v>
      </c>
      <c r="MX8" s="7" t="str">
        <f>VLOOKUP($A8&amp;"-"&amp;MX$4,'05市民生活実感調査'!$A$3:$BC$218,COLUMN('05市民生活実感調査'!$BC:$BC),FALSE)</f>
        <v>-</v>
      </c>
      <c r="MY8" s="7" t="str">
        <f>VLOOKUP($A8&amp;"-"&amp;MY$4,'05市民生活実感調査'!$A$3:$BC$218,COLUMN('05市民生活実感調査'!$BC:$BC),FALSE)</f>
        <v>-</v>
      </c>
      <c r="MZ8" s="7" t="str">
        <f>VLOOKUP($A8&amp;"-"&amp;MZ$4,'05市民生活実感調査'!$A$3:$BC$218,COLUMN('05市民生活実感調査'!$BC:$BC),FALSE)</f>
        <v>-</v>
      </c>
      <c r="NA8" s="109" t="e">
        <f t="shared" si="186"/>
        <v>#DIV/0!</v>
      </c>
      <c r="NB8" s="37" t="str">
        <f t="shared" si="187"/>
        <v/>
      </c>
      <c r="NC8" s="38" t="str">
        <f t="shared" si="106"/>
        <v/>
      </c>
      <c r="ND8" s="38" t="str">
        <f t="shared" si="107"/>
        <v/>
      </c>
      <c r="NE8" s="38" t="str">
        <f t="shared" si="108"/>
        <v/>
      </c>
      <c r="NF8" s="38" t="str">
        <f t="shared" si="109"/>
        <v/>
      </c>
      <c r="NG8" s="38" t="str">
        <f t="shared" si="110"/>
        <v/>
      </c>
      <c r="NH8" s="38" t="str">
        <f t="shared" si="111"/>
        <v/>
      </c>
      <c r="NI8" s="38" t="str">
        <f t="shared" si="112"/>
        <v/>
      </c>
      <c r="NJ8" s="41" t="e">
        <f t="shared" si="188"/>
        <v>#DIV/0!</v>
      </c>
      <c r="NK8" s="96" t="str">
        <f>VLOOKUP($A8,'05市民生活実感調査'!$D$223:$O$249,11,FALSE)</f>
        <v>-</v>
      </c>
      <c r="NL8" s="98" t="str">
        <f>VLOOKUP($A8,'05市民生活実感調査'!$D$223:$O$249,12,FALSE)</f>
        <v>-</v>
      </c>
      <c r="NM8" s="108" t="s">
        <v>85</v>
      </c>
      <c r="NN8" s="12" t="str">
        <f>VLOOKUP(NM8,プルダウン!$A$1:$B$6,2,FALSE)</f>
        <v>-</v>
      </c>
      <c r="NO8" s="26" t="s">
        <v>85</v>
      </c>
      <c r="NP8" s="12"/>
      <c r="NQ8" s="11"/>
      <c r="NR8" s="12"/>
      <c r="NS8" s="47" t="str">
        <f>IFERROR(VLOOKUP($A8*100+NS$4,'03施策評価'!$A$5:$KL$118,COLUMN('03施策評価'!$KG:$KG),FALSE),"-")</f>
        <v>-</v>
      </c>
      <c r="NT8" s="7" t="str">
        <f>IFERROR(VLOOKUP($A8*100+NT$4,'03施策評価'!$A$5:$KL$118,COLUMN('03施策評価'!$KG:$KG),FALSE),"-")</f>
        <v>-</v>
      </c>
      <c r="NU8" s="105" t="str">
        <f>IFERROR(VLOOKUP($A8*100+NU$4,'03施策評価'!$A$5:$KL$118,COLUMN('03施策評価'!$KG:$KG),FALSE),"-")</f>
        <v>-</v>
      </c>
      <c r="NV8" s="105" t="str">
        <f>IFERROR(VLOOKUP($A8*100+NV$4,'03施策評価'!$A$5:$KL$118,COLUMN('03施策評価'!$KG:$KG),FALSE),"-")</f>
        <v>-</v>
      </c>
      <c r="NW8" s="105" t="str">
        <f>IFERROR(VLOOKUP($A8*100+NW$4,'03施策評価'!$A$5:$KL$118,COLUMN('03施策評価'!$KG:$KG),FALSE),"-")</f>
        <v>-</v>
      </c>
      <c r="NX8" s="105" t="str">
        <f>IFERROR(VLOOKUP($A8*100+NX$4,'03施策評価'!$A$5:$KL$118,COLUMN('03施策評価'!$KG:$KG),FALSE),"-")</f>
        <v>-</v>
      </c>
      <c r="NY8" s="105" t="str">
        <f>IFERROR(VLOOKUP($A8*100+NY$4,'03施策評価'!$A$5:$KL$118,COLUMN('03施策評価'!$KG:$KG),FALSE),"-")</f>
        <v>-</v>
      </c>
      <c r="NZ8" s="106" t="str">
        <f>IFERROR(VLOOKUP($A8*100+NZ$4,'03施策評価'!$A$5:$KL$118,COLUMN('03施策評価'!$KG:$KG),FALSE),"-")</f>
        <v>-</v>
      </c>
      <c r="OA8" s="5"/>
    </row>
    <row r="9" spans="1:391" ht="171.75" customHeight="1">
      <c r="A9" s="46">
        <f>VLOOKUP(B9,[4]プルダウン!$M$2:$N$28,2,FALSE)</f>
        <v>5</v>
      </c>
      <c r="B9" s="5" t="s">
        <v>277</v>
      </c>
      <c r="C9" s="5" t="s">
        <v>2758</v>
      </c>
      <c r="D9" s="4" t="s">
        <v>2113</v>
      </c>
      <c r="E9" s="4"/>
      <c r="F9" s="5"/>
      <c r="G9" s="521" t="str">
        <f>VLOOKUP($A9&amp;"-"&amp;G$4,'02政策の客観指標'!$A$4:$AT$246,COLUMN('02政策の客観指標'!$AP:$AP),FALSE)</f>
        <v>-</v>
      </c>
      <c r="H9" s="522" t="str">
        <f>VLOOKUP($A9&amp;"-"&amp;H$4,'02政策の客観指標'!$A$4:$AT$246,COLUMN('02政策の客観指標'!$AP:$AP),FALSE)</f>
        <v>a</v>
      </c>
      <c r="I9" s="522" t="str">
        <f>VLOOKUP($A9&amp;"-"&amp;I$4,'02政策の客観指標'!$A$4:$AT$246,COLUMN('02政策の客観指標'!$AP:$AP),FALSE)</f>
        <v>-</v>
      </c>
      <c r="J9" s="522" t="str">
        <f>VLOOKUP($A9&amp;"-"&amp;J$4,'02政策の客観指標'!$A$4:$AT$246,COLUMN('02政策の客観指標'!$AP:$AP),FALSE)</f>
        <v>-</v>
      </c>
      <c r="K9" s="522" t="str">
        <f>VLOOKUP($A9&amp;"-"&amp;K$4,'02政策の客観指標'!$A$4:$AT$246,COLUMN('02政策の客観指標'!$AP:$AP),FALSE)</f>
        <v>-</v>
      </c>
      <c r="L9" s="522" t="str">
        <f>VLOOKUP($A9&amp;"-"&amp;L$4,'02政策の客観指標'!$A$4:$AT$246,COLUMN('02政策の客観指標'!$AP:$AP),FALSE)</f>
        <v>-</v>
      </c>
      <c r="M9" s="522" t="str">
        <f>VLOOKUP($A9&amp;"-"&amp;M$4,'02政策の客観指標'!$A$4:$AT$246,COLUMN('02政策の客観指標'!$AP:$AP),FALSE)</f>
        <v>-</v>
      </c>
      <c r="N9" s="522" t="str">
        <f>VLOOKUP($A9&amp;"-"&amp;N$4,'02政策の客観指標'!$A$4:$AT$246,COLUMN('02政策の客観指標'!$AP:$AP),FALSE)</f>
        <v>-</v>
      </c>
      <c r="O9" s="523" t="str">
        <f>VLOOKUP($A9&amp;"-"&amp;O$4,'02政策の客観指標'!$A$4:$AT$246,COLUMN('02政策の客観指標'!$AP:$AP),FALSE)</f>
        <v>-</v>
      </c>
      <c r="P9" s="524" t="str">
        <f t="shared" si="0"/>
        <v>a</v>
      </c>
      <c r="Q9" s="525" t="str">
        <f t="shared" si="113"/>
        <v/>
      </c>
      <c r="R9" s="525">
        <f t="shared" si="114"/>
        <v>4</v>
      </c>
      <c r="S9" s="525" t="str">
        <f t="shared" si="115"/>
        <v/>
      </c>
      <c r="T9" s="525" t="str">
        <f t="shared" si="116"/>
        <v/>
      </c>
      <c r="U9" s="525" t="str">
        <f t="shared" si="117"/>
        <v/>
      </c>
      <c r="V9" s="525" t="str">
        <f t="shared" si="118"/>
        <v/>
      </c>
      <c r="W9" s="525" t="str">
        <f t="shared" si="119"/>
        <v/>
      </c>
      <c r="X9" s="525" t="str">
        <f t="shared" si="120"/>
        <v/>
      </c>
      <c r="Y9" s="525" t="str">
        <f t="shared" si="121"/>
        <v/>
      </c>
      <c r="Z9" s="526">
        <f t="shared" si="2"/>
        <v>1</v>
      </c>
      <c r="AA9" s="527" t="str">
        <f>IFERROR(VLOOKUP($A9*100+AA$4,'03施策評価'!$A$5:$KL$118,COLUMN('03施策評価'!$AB:$AB),FALSE),"-")</f>
        <v>-</v>
      </c>
      <c r="AB9" s="528" t="str">
        <f>IFERROR(VLOOKUP($A9*100+AB$4,'03施策評価'!$A$5:$KL$118,COLUMN('03施策評価'!$AB:$AB),FALSE),"-")</f>
        <v>b</v>
      </c>
      <c r="AC9" s="528" t="str">
        <f>IFERROR(VLOOKUP($A9*100+AC$4,'03施策評価'!$A$5:$KL$118,COLUMN('03施策評価'!$AB:$AB),FALSE),"-")</f>
        <v>a</v>
      </c>
      <c r="AD9" s="528" t="str">
        <f>IFERROR(VLOOKUP($A9*100+AD$4,'03施策評価'!$A$5:$KL$118,COLUMN('03施策評価'!$AB:$AB),FALSE),"-")</f>
        <v>b</v>
      </c>
      <c r="AE9" s="528" t="str">
        <f>IFERROR(VLOOKUP($A9*100+AE$4,'03施策評価'!$A$5:$KL$118,COLUMN('03施策評価'!$AB:$AB),FALSE),"-")</f>
        <v>-</v>
      </c>
      <c r="AF9" s="528" t="str">
        <f>IFERROR(VLOOKUP($A9*100+AF$4,'03施策評価'!$A$5:$KL$118,COLUMN('03施策評価'!$AB:$AB),FALSE),"-")</f>
        <v>-</v>
      </c>
      <c r="AG9" s="528" t="str">
        <f>IFERROR(VLOOKUP($A9*100+AG$4,'03施策評価'!$A$5:$KL$118,COLUMN('03施策評価'!$AB:$AB),FALSE),"-")</f>
        <v>-</v>
      </c>
      <c r="AH9" s="529" t="str">
        <f>IFERROR(VLOOKUP($A9*100+AH$4,'03施策評価'!$A$5:$KL$118,COLUMN('03施策評価'!$AB:$AB),FALSE),"-")</f>
        <v>-</v>
      </c>
      <c r="AI9" s="524" t="str">
        <f t="shared" si="3"/>
        <v>a</v>
      </c>
      <c r="AJ9" s="527" t="str">
        <f t="shared" si="122"/>
        <v/>
      </c>
      <c r="AK9" s="528">
        <f t="shared" si="123"/>
        <v>3</v>
      </c>
      <c r="AL9" s="528">
        <f t="shared" si="124"/>
        <v>4</v>
      </c>
      <c r="AM9" s="528">
        <f t="shared" si="125"/>
        <v>3</v>
      </c>
      <c r="AN9" s="528" t="str">
        <f t="shared" si="126"/>
        <v/>
      </c>
      <c r="AO9" s="528" t="str">
        <f t="shared" si="127"/>
        <v/>
      </c>
      <c r="AP9" s="528" t="str">
        <f t="shared" si="128"/>
        <v/>
      </c>
      <c r="AQ9" s="529" t="str">
        <f t="shared" si="129"/>
        <v/>
      </c>
      <c r="AR9" s="530">
        <f t="shared" si="11"/>
        <v>0.83333333333333337</v>
      </c>
      <c r="AS9" s="524" t="str">
        <f t="shared" si="12"/>
        <v>a</v>
      </c>
      <c r="AT9" s="30">
        <f t="shared" si="130"/>
        <v>4</v>
      </c>
      <c r="AU9" s="400">
        <f t="shared" si="13"/>
        <v>2</v>
      </c>
      <c r="AV9" s="401" cm="1">
        <f t="array" ref="AV9">_xlfn.IFS(COUNT(AT9:AU9)=2,SUM(AT9:AU9)/6,COUNT(AT9:AU9)=0,"-",AT9="",AR9,AU9="",Z9)</f>
        <v>1</v>
      </c>
      <c r="AW9" s="534" t="str">
        <f>VLOOKUP($A9&amp;"-"&amp;AW$4,'05市民生活実感調査'!$A$3:$BC$218,COLUMN('05市民生活実感調査'!$O:$O),FALSE)</f>
        <v>c</v>
      </c>
      <c r="AX9" s="535" t="str">
        <f>VLOOKUP($A9&amp;"-"&amp;AX$4,'05市民生活実感調査'!$A$3:$BC$218,COLUMN('05市民生活実感調査'!$O:$O),FALSE)</f>
        <v>c</v>
      </c>
      <c r="AY9" s="535" t="str">
        <f>VLOOKUP($A9&amp;"-"&amp;AY$4,'05市民生活実感調査'!$A$3:$BC$218,COLUMN('05市民生活実感調査'!$O:$O),FALSE)</f>
        <v>c</v>
      </c>
      <c r="AZ9" s="535" t="str">
        <f>VLOOKUP($A9&amp;"-"&amp;AZ$4,'05市民生活実感調査'!$A$3:$BC$218,COLUMN('05市民生活実感調査'!$O:$O),FALSE)</f>
        <v>b</v>
      </c>
      <c r="BA9" s="535" t="str">
        <f>VLOOKUP($A9&amp;"-"&amp;BA$4,'05市民生活実感調査'!$A$3:$BC$218,COLUMN('05市民生活実感調査'!$O:$O),FALSE)</f>
        <v>c</v>
      </c>
      <c r="BB9" s="535" t="str">
        <f>VLOOKUP($A9&amp;"-"&amp;BB$4,'05市民生活実感調査'!$A$3:$BC$218,COLUMN('05市民生活実感調査'!$O:$O),FALSE)</f>
        <v>-</v>
      </c>
      <c r="BC9" s="535" t="str">
        <f>VLOOKUP($A9&amp;"-"&amp;BC$4,'05市民生活実感調査'!$A$3:$BC$218,COLUMN('05市民生活実感調査'!$O:$O),FALSE)</f>
        <v>-</v>
      </c>
      <c r="BD9" s="535" t="str">
        <f>VLOOKUP($A9&amp;"-"&amp;BD$4,'05市民生活実感調査'!$A$3:$BC$218,COLUMN('05市民生活実感調査'!$O:$O),FALSE)</f>
        <v>-</v>
      </c>
      <c r="BE9" s="536" t="str">
        <f t="shared" si="131"/>
        <v>c</v>
      </c>
      <c r="BF9" s="37">
        <f t="shared" si="132"/>
        <v>2</v>
      </c>
      <c r="BG9" s="38">
        <f t="shared" si="133"/>
        <v>2</v>
      </c>
      <c r="BH9" s="38">
        <f t="shared" si="134"/>
        <v>2</v>
      </c>
      <c r="BI9" s="38">
        <f t="shared" si="135"/>
        <v>3</v>
      </c>
      <c r="BJ9" s="38">
        <f t="shared" si="136"/>
        <v>2</v>
      </c>
      <c r="BK9" s="38" t="str">
        <f t="shared" si="137"/>
        <v/>
      </c>
      <c r="BL9" s="38" t="str">
        <f t="shared" si="138"/>
        <v/>
      </c>
      <c r="BM9" s="38" t="str">
        <f t="shared" si="139"/>
        <v/>
      </c>
      <c r="BN9" s="41">
        <f t="shared" si="140"/>
        <v>0.55000000000000004</v>
      </c>
      <c r="BO9" s="96">
        <f>VLOOKUP($A9,'05市民生活実感調査'!$D$223:$O$249,3,FALSE)</f>
        <v>21</v>
      </c>
      <c r="BP9" s="237">
        <f>VLOOKUP($A9,'05市民生活実感調査'!$D$223:$O$249,4,FALSE)</f>
        <v>0.72123893805309736</v>
      </c>
      <c r="BQ9" s="537" t="s">
        <v>315</v>
      </c>
      <c r="BR9" s="539" t="str">
        <f>VLOOKUP(BQ9,[4]プルダウン!$A$1:$B$6,2,FALSE)</f>
        <v>政策の目的がかなり達成されている</v>
      </c>
      <c r="BS9" s="261" t="s">
        <v>124</v>
      </c>
      <c r="BT9" s="260" t="s">
        <v>2330</v>
      </c>
      <c r="BU9" s="262" t="s">
        <v>2331</v>
      </c>
      <c r="BV9" s="260" t="s">
        <v>2332</v>
      </c>
      <c r="BW9" s="47" t="str">
        <f>IFERROR(VLOOKUP($A9*100+BW$4,'03施策評価'!$A$5:$KL$118,COLUMN('03施策評価'!$BQ:$BQ),FALSE),"-")</f>
        <v>C</v>
      </c>
      <c r="BX9" s="7" t="str">
        <f>IFERROR(VLOOKUP($A9*100+BX$4,'03施策評価'!$A$5:$KL$118,COLUMN('03施策評価'!$BQ:$BQ),FALSE),"-")</f>
        <v>B</v>
      </c>
      <c r="BY9" s="7" t="str">
        <f>IFERROR(VLOOKUP($A9*100+BY$4,'03施策評価'!$A$5:$KL$118,COLUMN('03施策評価'!$BQ:$BQ),FALSE),"-")</f>
        <v>A</v>
      </c>
      <c r="BZ9" s="7" t="str">
        <f>IFERROR(VLOOKUP($A9*100+BZ$4,'03施策評価'!$A$5:$KL$118,COLUMN('03施策評価'!$BQ:$BQ),FALSE),"-")</f>
        <v>B</v>
      </c>
      <c r="CA9" s="105" t="str">
        <f>IFERROR(VLOOKUP($A9*100+CA$4,'03施策評価'!$A$5:$KL$118,COLUMN('03施策評価'!$BQ:$BQ),FALSE),"-")</f>
        <v>-</v>
      </c>
      <c r="CB9" s="105" t="str">
        <f>IFERROR(VLOOKUP($A9*100+CB$4,'03施策評価'!$A$5:$KL$118,COLUMN('03施策評価'!$BQ:$BQ),FALSE),"-")</f>
        <v>-</v>
      </c>
      <c r="CC9" s="105" t="str">
        <f>IFERROR(VLOOKUP($A9*100+CC$4,'03施策評価'!$A$5:$KL$118,COLUMN('03施策評価'!$BQ:$BQ),FALSE),"-")</f>
        <v>-</v>
      </c>
      <c r="CD9" s="106" t="str">
        <f>IFERROR(VLOOKUP($A9*100+CD$4,'03施策評価'!$A$5:$KL$118,COLUMN('03施策評価'!$BQ:$BQ),FALSE),"-")</f>
        <v>-</v>
      </c>
      <c r="CE9" s="263" t="s">
        <v>2856</v>
      </c>
      <c r="CF9" s="83" t="str">
        <f>VLOOKUP($A9&amp;"-"&amp;CF$4,'02政策の客観指標'!$A$4:$AT$246,COLUMN('02政策の客観指標'!$AQ:$AQ),FALSE)</f>
        <v>-</v>
      </c>
      <c r="CG9" s="84" t="str">
        <f>VLOOKUP($A9&amp;"-"&amp;CG$4,'02政策の客観指標'!$A$4:$AT$246,COLUMN('02政策の客観指標'!$AQ:$AQ),FALSE)</f>
        <v>-</v>
      </c>
      <c r="CH9" s="84" t="str">
        <f>VLOOKUP($A9&amp;"-"&amp;CH$4,'02政策の客観指標'!$A$4:$AT$246,COLUMN('02政策の客観指標'!$AQ:$AQ),FALSE)</f>
        <v>-</v>
      </c>
      <c r="CI9" s="84" t="str">
        <f>VLOOKUP($A9&amp;"-"&amp;CI$4,'02政策の客観指標'!$A$4:$AT$246,COLUMN('02政策の客観指標'!$AQ:$AQ),FALSE)</f>
        <v>-</v>
      </c>
      <c r="CJ9" s="84" t="str">
        <f>VLOOKUP($A9&amp;"-"&amp;CJ$4,'02政策の客観指標'!$A$4:$AT$246,COLUMN('02政策の客観指標'!$AQ:$AQ),FALSE)</f>
        <v>-</v>
      </c>
      <c r="CK9" s="84" t="str">
        <f>VLOOKUP($A9&amp;"-"&amp;CK$4,'02政策の客観指標'!$A$4:$AT$246,COLUMN('02政策の客観指標'!$AQ:$AQ),FALSE)</f>
        <v>-</v>
      </c>
      <c r="CL9" s="84" t="str">
        <f>VLOOKUP($A9&amp;"-"&amp;CL$4,'02政策の客観指標'!$A$4:$AT$246,COLUMN('02政策の客観指標'!$AQ:$AQ),FALSE)</f>
        <v>-</v>
      </c>
      <c r="CM9" s="84" t="str">
        <f>VLOOKUP($A9&amp;"-"&amp;CM$4,'02政策の客観指標'!$A$4:$AT$246,COLUMN('02政策の客観指標'!$AQ:$AQ),FALSE)</f>
        <v>-</v>
      </c>
      <c r="CN9" s="84" t="str">
        <f>VLOOKUP($A9&amp;"-"&amp;CN$4,'02政策の客観指標'!$A$4:$AT$246,COLUMN('02政策の客観指標'!$AQ:$AQ),FALSE)</f>
        <v>-</v>
      </c>
      <c r="CO9" s="109" t="e">
        <f t="shared" si="141"/>
        <v>#DIV/0!</v>
      </c>
      <c r="CP9" s="30" t="str">
        <f t="shared" si="21"/>
        <v/>
      </c>
      <c r="CQ9" s="30" t="str">
        <f t="shared" si="22"/>
        <v/>
      </c>
      <c r="CR9" s="30" t="str">
        <f t="shared" si="23"/>
        <v/>
      </c>
      <c r="CS9" s="30" t="str">
        <f t="shared" si="24"/>
        <v/>
      </c>
      <c r="CT9" s="30" t="str">
        <f t="shared" si="25"/>
        <v/>
      </c>
      <c r="CU9" s="30" t="str">
        <f t="shared" si="26"/>
        <v/>
      </c>
      <c r="CV9" s="30" t="str">
        <f t="shared" si="27"/>
        <v/>
      </c>
      <c r="CW9" s="30" t="str">
        <f t="shared" si="28"/>
        <v/>
      </c>
      <c r="CX9" s="30" t="str">
        <f t="shared" si="29"/>
        <v/>
      </c>
      <c r="CY9" s="33" t="e">
        <f t="shared" si="142"/>
        <v>#DIV/0!</v>
      </c>
      <c r="CZ9" s="47" t="str">
        <f>IFERROR(VLOOKUP($A9*100+CZ$4,'03施策評価'!$A$5:$KL$118,COLUMN('03施策評価'!$CF:$CF),FALSE),"-")</f>
        <v>-</v>
      </c>
      <c r="DA9" s="7" t="str">
        <f>IFERROR(VLOOKUP($A9*100+DA$4,'03施策評価'!$A$5:$KL$118,COLUMN('03施策評価'!$CF:$CF),FALSE),"-")</f>
        <v>e</v>
      </c>
      <c r="DB9" s="7" t="str">
        <f>IFERROR(VLOOKUP($A9*100+DB$4,'03施策評価'!$A$5:$KL$118,COLUMN('03施策評価'!$CF:$CF),FALSE),"-")</f>
        <v>e</v>
      </c>
      <c r="DC9" s="7" t="str">
        <f>IFERROR(VLOOKUP($A9*100+DC$4,'03施策評価'!$A$5:$KL$118,COLUMN('03施策評価'!$CF:$CF),FALSE),"-")</f>
        <v>e</v>
      </c>
      <c r="DD9" s="105" t="str">
        <f>IFERROR(VLOOKUP($A9*100+DD$4,'03施策評価'!$A$5:$KL$118,COLUMN('03施策評価'!$CF:$CF),FALSE),"-")</f>
        <v>-</v>
      </c>
      <c r="DE9" s="105" t="str">
        <f>IFERROR(VLOOKUP($A9*100+DE$4,'03施策評価'!$A$5:$KL$118,COLUMN('03施策評価'!$CF:$CF),FALSE),"-")</f>
        <v>-</v>
      </c>
      <c r="DF9" s="105" t="str">
        <f>IFERROR(VLOOKUP($A9*100+DF$4,'03施策評価'!$A$5:$KL$118,COLUMN('03施策評価'!$CF:$CF),FALSE),"-")</f>
        <v>-</v>
      </c>
      <c r="DG9" s="105" t="str">
        <f>IFERROR(VLOOKUP($A9*100+DG$4,'03施策評価'!$A$5:$KL$118,COLUMN('03施策評価'!$CF:$CF),FALSE),"-")</f>
        <v>-</v>
      </c>
      <c r="DH9" s="109" t="str">
        <f t="shared" si="143"/>
        <v>e</v>
      </c>
      <c r="DI9" s="37" t="str">
        <f t="shared" si="144"/>
        <v/>
      </c>
      <c r="DJ9" s="38">
        <f t="shared" si="30"/>
        <v>0</v>
      </c>
      <c r="DK9" s="38">
        <f t="shared" si="31"/>
        <v>0</v>
      </c>
      <c r="DL9" s="38">
        <f t="shared" si="32"/>
        <v>0</v>
      </c>
      <c r="DM9" s="38" t="str">
        <f t="shared" si="33"/>
        <v/>
      </c>
      <c r="DN9" s="38" t="str">
        <f t="shared" si="34"/>
        <v/>
      </c>
      <c r="DO9" s="38" t="str">
        <f t="shared" si="35"/>
        <v/>
      </c>
      <c r="DP9" s="38" t="str">
        <f t="shared" si="36"/>
        <v/>
      </c>
      <c r="DQ9" s="41">
        <f t="shared" si="145"/>
        <v>0</v>
      </c>
      <c r="DR9" s="36" t="e">
        <f t="shared" si="146"/>
        <v>#DIV/0!</v>
      </c>
      <c r="DS9" s="37" t="e">
        <f t="shared" si="147"/>
        <v>#DIV/0!</v>
      </c>
      <c r="DT9" s="38">
        <f t="shared" si="148"/>
        <v>0</v>
      </c>
      <c r="DU9" s="41" t="e">
        <f t="shared" si="149"/>
        <v>#DIV/0!</v>
      </c>
      <c r="DV9" s="47" t="str">
        <f>VLOOKUP($A9&amp;"-"&amp;DV$4,'05市民生活実感調査'!$A$3:$BC$218,COLUMN('05市民生活実感調査'!$Y:$Y),FALSE)</f>
        <v>-</v>
      </c>
      <c r="DW9" s="7" t="str">
        <f>VLOOKUP($A9&amp;"-"&amp;DW$4,'05市民生活実感調査'!$A$3:$BC$218,COLUMN('05市民生活実感調査'!$Y:$Y),FALSE)</f>
        <v>-</v>
      </c>
      <c r="DX9" s="7" t="str">
        <f>VLOOKUP($A9&amp;"-"&amp;DX$4,'05市民生活実感調査'!$A$3:$BC$218,COLUMN('05市民生活実感調査'!$Y:$Y),FALSE)</f>
        <v>-</v>
      </c>
      <c r="DY9" s="7" t="str">
        <f>VLOOKUP($A9&amp;"-"&amp;DY$4,'05市民生活実感調査'!$A$3:$BC$218,COLUMN('05市民生活実感調査'!$Y:$Y),FALSE)</f>
        <v>-</v>
      </c>
      <c r="DZ9" s="7" t="str">
        <f>VLOOKUP($A9&amp;"-"&amp;DZ$4,'05市民生活実感調査'!$A$3:$BC$218,COLUMN('05市民生活実感調査'!$Y:$Y),FALSE)</f>
        <v>-</v>
      </c>
      <c r="EA9" s="7" t="str">
        <f>VLOOKUP($A9&amp;"-"&amp;EA$4,'05市民生活実感調査'!$A$3:$BC$218,COLUMN('05市民生活実感調査'!$Y:$Y),FALSE)</f>
        <v>-</v>
      </c>
      <c r="EB9" s="7" t="str">
        <f>VLOOKUP($A9&amp;"-"&amp;EB$4,'05市民生活実感調査'!$A$3:$BC$218,COLUMN('05市民生活実感調査'!$Y:$Y),FALSE)</f>
        <v>-</v>
      </c>
      <c r="EC9" s="7" t="str">
        <f>VLOOKUP($A9&amp;"-"&amp;EC$4,'05市民生活実感調査'!$A$3:$BC$218,COLUMN('05市民生活実感調査'!$Y:$Y),FALSE)</f>
        <v>-</v>
      </c>
      <c r="ED9" s="109" t="e">
        <f t="shared" si="150"/>
        <v>#DIV/0!</v>
      </c>
      <c r="EE9" s="37" t="str">
        <f t="shared" si="151"/>
        <v/>
      </c>
      <c r="EF9" s="38" t="str">
        <f t="shared" si="37"/>
        <v/>
      </c>
      <c r="EG9" s="38" t="str">
        <f t="shared" si="38"/>
        <v/>
      </c>
      <c r="EH9" s="38" t="str">
        <f t="shared" si="39"/>
        <v/>
      </c>
      <c r="EI9" s="38" t="str">
        <f t="shared" si="40"/>
        <v/>
      </c>
      <c r="EJ9" s="38" t="str">
        <f t="shared" si="41"/>
        <v/>
      </c>
      <c r="EK9" s="38" t="str">
        <f t="shared" si="42"/>
        <v/>
      </c>
      <c r="EL9" s="38" t="str">
        <f t="shared" si="43"/>
        <v/>
      </c>
      <c r="EM9" s="41" t="e">
        <f t="shared" si="152"/>
        <v>#DIV/0!</v>
      </c>
      <c r="EN9" s="96" t="str">
        <f>VLOOKUP($A9,'05市民生活実感調査'!$D$223:$O$249,5,FALSE)</f>
        <v>-</v>
      </c>
      <c r="EO9" s="98" t="str">
        <f>VLOOKUP($A9,'05市民生活実感調査'!$D$223:$O$249,6,FALSE)</f>
        <v>-</v>
      </c>
      <c r="EP9" s="108" t="s">
        <v>85</v>
      </c>
      <c r="EQ9" s="12" t="str">
        <f>VLOOKUP(EP9,プルダウン!$A$1:$B$6,2,FALSE)</f>
        <v>-</v>
      </c>
      <c r="ER9" s="26" t="s">
        <v>85</v>
      </c>
      <c r="ES9" s="12"/>
      <c r="ET9" s="11"/>
      <c r="EU9" s="12"/>
      <c r="EV9" s="47" t="str">
        <f>IFERROR(VLOOKUP($A9*100+EV$4,'03施策評価'!$A$5:$KL$118,COLUMN('03施策評価'!$DU:$DU),FALSE),"-")</f>
        <v>-</v>
      </c>
      <c r="EW9" s="7" t="str">
        <f>IFERROR(VLOOKUP($A9*100+EW$4,'03施策評価'!$A$5:$KL$118,COLUMN('03施策評価'!$DU:$DU),FALSE),"-")</f>
        <v>-</v>
      </c>
      <c r="EX9" s="7" t="str">
        <f>IFERROR(VLOOKUP($A9*100+EX$4,'03施策評価'!$A$5:$KL$118,COLUMN('03施策評価'!$DU:$DU),FALSE),"-")</f>
        <v>-</v>
      </c>
      <c r="EY9" s="7" t="str">
        <f>IFERROR(VLOOKUP($A9*100+EY$4,'03施策評価'!$A$5:$KL$118,COLUMN('03施策評価'!$DU:$DU),FALSE),"-")</f>
        <v>-</v>
      </c>
      <c r="EZ9" s="105" t="str">
        <f>IFERROR(VLOOKUP($A9*100+EZ$4,'03施策評価'!$A$5:$KL$118,COLUMN('03施策評価'!$DU:$DU),FALSE),"-")</f>
        <v>-</v>
      </c>
      <c r="FA9" s="105" t="str">
        <f>IFERROR(VLOOKUP($A9*100+FA$4,'03施策評価'!$A$5:$KL$118,COLUMN('03施策評価'!$DU:$DU),FALSE),"-")</f>
        <v>-</v>
      </c>
      <c r="FB9" s="105" t="str">
        <f>IFERROR(VLOOKUP($A9*100+FB$4,'03施策評価'!$A$5:$KL$118,COLUMN('03施策評価'!$DU:$DU),FALSE),"-")</f>
        <v>-</v>
      </c>
      <c r="FC9" s="106" t="str">
        <f>IFERROR(VLOOKUP($A9*100+FC$4,'03施策評価'!$A$5:$KL$118,COLUMN('03施策評価'!$DU:$DU),FALSE),"-")</f>
        <v>-</v>
      </c>
      <c r="FD9" s="116"/>
      <c r="FE9" s="83" t="str">
        <f>VLOOKUP($A9&amp;"-"&amp;FE$4,'02政策の客観指標'!$A$4:$AT$246,COLUMN('02政策の客観指標'!$AR:$AR),FALSE)</f>
        <v>-</v>
      </c>
      <c r="FF9" s="84" t="str">
        <f>VLOOKUP($A9&amp;"-"&amp;FF$4,'02政策の客観指標'!$A$4:$AT$246,COLUMN('02政策の客観指標'!$AR:$AR),FALSE)</f>
        <v>-</v>
      </c>
      <c r="FG9" s="84" t="str">
        <f>VLOOKUP($A9&amp;"-"&amp;FG$4,'02政策の客観指標'!$A$4:$AT$246,COLUMN('02政策の客観指標'!$AR:$AR),FALSE)</f>
        <v>-</v>
      </c>
      <c r="FH9" s="84" t="str">
        <f>VLOOKUP($A9&amp;"-"&amp;FH$4,'02政策の客観指標'!$A$4:$AT$246,COLUMN('02政策の客観指標'!$AR:$AR),FALSE)</f>
        <v>-</v>
      </c>
      <c r="FI9" s="84" t="str">
        <f>VLOOKUP($A9&amp;"-"&amp;FI$4,'02政策の客観指標'!$A$4:$AT$246,COLUMN('02政策の客観指標'!$AR:$AR),FALSE)</f>
        <v>-</v>
      </c>
      <c r="FJ9" s="84" t="str">
        <f>VLOOKUP($A9&amp;"-"&amp;FJ$4,'02政策の客観指標'!$A$4:$AT$246,COLUMN('02政策の客観指標'!$AR:$AR),FALSE)</f>
        <v>-</v>
      </c>
      <c r="FK9" s="84" t="str">
        <f>VLOOKUP($A9&amp;"-"&amp;FK$4,'02政策の客観指標'!$A$4:$AT$246,COLUMN('02政策の客観指標'!$AR:$AR),FALSE)</f>
        <v>-</v>
      </c>
      <c r="FL9" s="84" t="str">
        <f>VLOOKUP($A9&amp;"-"&amp;FL$4,'02政策の客観指標'!$A$4:$AT$246,COLUMN('02政策の客観指標'!$AR:$AR),FALSE)</f>
        <v>-</v>
      </c>
      <c r="FM9" s="84" t="str">
        <f>VLOOKUP($A9&amp;"-"&amp;FM$4,'02政策の客観指標'!$A$4:$AT$246,COLUMN('02政策の客観指標'!$AR:$AR),FALSE)</f>
        <v>-</v>
      </c>
      <c r="FN9" s="109" t="e">
        <f t="shared" si="153"/>
        <v>#DIV/0!</v>
      </c>
      <c r="FO9" s="30" t="str">
        <f t="shared" si="44"/>
        <v/>
      </c>
      <c r="FP9" s="30" t="str">
        <f t="shared" si="45"/>
        <v/>
      </c>
      <c r="FQ9" s="30" t="str">
        <f t="shared" si="46"/>
        <v/>
      </c>
      <c r="FR9" s="30" t="str">
        <f t="shared" si="47"/>
        <v/>
      </c>
      <c r="FS9" s="30" t="str">
        <f t="shared" si="48"/>
        <v/>
      </c>
      <c r="FT9" s="30" t="str">
        <f t="shared" si="49"/>
        <v/>
      </c>
      <c r="FU9" s="30" t="str">
        <f t="shared" si="50"/>
        <v/>
      </c>
      <c r="FV9" s="30" t="str">
        <f t="shared" si="51"/>
        <v/>
      </c>
      <c r="FW9" s="30" t="str">
        <f t="shared" si="52"/>
        <v/>
      </c>
      <c r="FX9" s="33" t="e">
        <f t="shared" si="154"/>
        <v>#DIV/0!</v>
      </c>
      <c r="FY9" s="47" t="str">
        <f>IFERROR(VLOOKUP($A9*100+FY$4,'03施策評価'!$A$5:$KL$118,COLUMN('03施策評価'!$EJ:$EJ),FALSE),"-")</f>
        <v>-</v>
      </c>
      <c r="FZ9" s="7" t="str">
        <f>IFERROR(VLOOKUP($A9*100+FZ$4,'03施策評価'!$A$5:$KL$118,COLUMN('03施策評価'!$EJ:$EJ),FALSE),"-")</f>
        <v>e</v>
      </c>
      <c r="GA9" s="7" t="str">
        <f>IFERROR(VLOOKUP($A9*100+GA$4,'03施策評価'!$A$5:$KL$118,COLUMN('03施策評価'!$EJ:$EJ),FALSE),"-")</f>
        <v>e</v>
      </c>
      <c r="GB9" s="7" t="str">
        <f>IFERROR(VLOOKUP($A9*100+GB$4,'03施策評価'!$A$5:$KL$118,COLUMN('03施策評価'!$EJ:$EJ),FALSE),"-")</f>
        <v>e</v>
      </c>
      <c r="GC9" s="105" t="str">
        <f>IFERROR(VLOOKUP($A9*100+GC$4,'03施策評価'!$A$5:$KL$118,COLUMN('03施策評価'!$EJ:$EJ),FALSE),"-")</f>
        <v>-</v>
      </c>
      <c r="GD9" s="105" t="str">
        <f>IFERROR(VLOOKUP($A9*100+GD$4,'03施策評価'!$A$5:$KL$118,COLUMN('03施策評価'!$EJ:$EJ),FALSE),"-")</f>
        <v>-</v>
      </c>
      <c r="GE9" s="105" t="str">
        <f>IFERROR(VLOOKUP($A9*100+GE$4,'03施策評価'!$A$5:$KL$118,COLUMN('03施策評価'!$EJ:$EJ),FALSE),"-")</f>
        <v>-</v>
      </c>
      <c r="GF9" s="105" t="str">
        <f>IFERROR(VLOOKUP($A9*100+GF$4,'03施策評価'!$A$5:$KL$118,COLUMN('03施策評価'!$EJ:$EJ),FALSE),"-")</f>
        <v>-</v>
      </c>
      <c r="GG9" s="109" t="str">
        <f t="shared" si="155"/>
        <v>e</v>
      </c>
      <c r="GH9" s="37" t="str">
        <f t="shared" si="156"/>
        <v/>
      </c>
      <c r="GI9" s="38">
        <f t="shared" si="53"/>
        <v>0</v>
      </c>
      <c r="GJ9" s="38">
        <f t="shared" si="54"/>
        <v>0</v>
      </c>
      <c r="GK9" s="38">
        <f t="shared" si="55"/>
        <v>0</v>
      </c>
      <c r="GL9" s="38" t="str">
        <f t="shared" si="56"/>
        <v/>
      </c>
      <c r="GM9" s="38" t="str">
        <f t="shared" si="57"/>
        <v/>
      </c>
      <c r="GN9" s="38" t="str">
        <f t="shared" si="58"/>
        <v/>
      </c>
      <c r="GO9" s="38" t="str">
        <f t="shared" si="59"/>
        <v/>
      </c>
      <c r="GP9" s="41">
        <f t="shared" si="157"/>
        <v>0</v>
      </c>
      <c r="GQ9" s="36" t="e">
        <f t="shared" si="158"/>
        <v>#DIV/0!</v>
      </c>
      <c r="GR9" s="37" t="e">
        <f t="shared" si="159"/>
        <v>#DIV/0!</v>
      </c>
      <c r="GS9" s="38">
        <f t="shared" si="160"/>
        <v>0</v>
      </c>
      <c r="GT9" s="41" t="e">
        <f t="shared" si="161"/>
        <v>#DIV/0!</v>
      </c>
      <c r="GU9" s="47" t="str">
        <f>VLOOKUP($A9&amp;"-"&amp;GU$4,'05市民生活実感調査'!$A$3:$BC$218,COLUMN('05市民生活実感調査'!$AI:$AI),FALSE)</f>
        <v>-</v>
      </c>
      <c r="GV9" s="7" t="str">
        <f>VLOOKUP($A9&amp;"-"&amp;GV$4,'05市民生活実感調査'!$A$3:$BC$218,COLUMN('05市民生活実感調査'!$AI:$AI),FALSE)</f>
        <v>-</v>
      </c>
      <c r="GW9" s="7" t="str">
        <f>VLOOKUP($A9&amp;"-"&amp;GW$4,'05市民生活実感調査'!$A$3:$BC$218,COLUMN('05市民生活実感調査'!$AI:$AI),FALSE)</f>
        <v>-</v>
      </c>
      <c r="GX9" s="7" t="str">
        <f>VLOOKUP($A9&amp;"-"&amp;GX$4,'05市民生活実感調査'!$A$3:$BC$218,COLUMN('05市民生活実感調査'!$AI:$AI),FALSE)</f>
        <v>-</v>
      </c>
      <c r="GY9" s="7" t="str">
        <f>VLOOKUP($A9&amp;"-"&amp;GY$4,'05市民生活実感調査'!$A$3:$BC$218,COLUMN('05市民生活実感調査'!$AI:$AI),FALSE)</f>
        <v>-</v>
      </c>
      <c r="GZ9" s="7" t="str">
        <f>VLOOKUP($A9&amp;"-"&amp;GZ$4,'05市民生活実感調査'!$A$3:$BC$218,COLUMN('05市民生活実感調査'!$AI:$AI),FALSE)</f>
        <v>-</v>
      </c>
      <c r="HA9" s="7" t="str">
        <f>VLOOKUP($A9&amp;"-"&amp;HA$4,'05市民生活実感調査'!$A$3:$BC$218,COLUMN('05市民生活実感調査'!$AI:$AI),FALSE)</f>
        <v>-</v>
      </c>
      <c r="HB9" s="7" t="str">
        <f>VLOOKUP($A9&amp;"-"&amp;HB$4,'05市民生活実感調査'!$A$3:$BC$218,COLUMN('05市民生活実感調査'!$AI:$AI),FALSE)</f>
        <v>-</v>
      </c>
      <c r="HC9" s="109" t="e">
        <f t="shared" si="162"/>
        <v>#DIV/0!</v>
      </c>
      <c r="HD9" s="37" t="str">
        <f t="shared" si="163"/>
        <v/>
      </c>
      <c r="HE9" s="38" t="str">
        <f t="shared" si="60"/>
        <v/>
      </c>
      <c r="HF9" s="38" t="str">
        <f t="shared" si="61"/>
        <v/>
      </c>
      <c r="HG9" s="38" t="str">
        <f t="shared" si="62"/>
        <v/>
      </c>
      <c r="HH9" s="38" t="str">
        <f t="shared" si="63"/>
        <v/>
      </c>
      <c r="HI9" s="38" t="str">
        <f t="shared" si="64"/>
        <v/>
      </c>
      <c r="HJ9" s="38" t="str">
        <f t="shared" si="65"/>
        <v/>
      </c>
      <c r="HK9" s="38" t="str">
        <f t="shared" si="66"/>
        <v/>
      </c>
      <c r="HL9" s="41" t="e">
        <f t="shared" si="164"/>
        <v>#DIV/0!</v>
      </c>
      <c r="HM9" s="96" t="str">
        <f>VLOOKUP($A9,'05市民生活実感調査'!$D$223:$O$249,7,FALSE)</f>
        <v>-</v>
      </c>
      <c r="HN9" s="98" t="str">
        <f>VLOOKUP($A9,'05市民生活実感調査'!$D$223:$O$249,8,FALSE)</f>
        <v>-</v>
      </c>
      <c r="HO9" s="108" t="s">
        <v>85</v>
      </c>
      <c r="HP9" s="12" t="str">
        <f>VLOOKUP(HO9,プルダウン!$A$1:$B$6,2,FALSE)</f>
        <v>-</v>
      </c>
      <c r="HQ9" s="26" t="s">
        <v>85</v>
      </c>
      <c r="HR9" s="12"/>
      <c r="HS9" s="11"/>
      <c r="HT9" s="12"/>
      <c r="HU9" s="47" t="str">
        <f>IFERROR(VLOOKUP($A9*100+HU$4,'03施策評価'!$A$5:$KL$118,COLUMN('03施策評価'!$FY:$FY),FALSE),"-")</f>
        <v>-</v>
      </c>
      <c r="HV9" s="7" t="str">
        <f>IFERROR(VLOOKUP($A9*100+HV$4,'03施策評価'!$A$5:$KL$118,COLUMN('03施策評価'!$FY:$FY),FALSE),"-")</f>
        <v>-</v>
      </c>
      <c r="HW9" s="7" t="str">
        <f>IFERROR(VLOOKUP($A9*100+HW$4,'03施策評価'!$A$5:$KL$118,COLUMN('03施策評価'!$FY:$FY),FALSE),"-")</f>
        <v>-</v>
      </c>
      <c r="HX9" s="7" t="str">
        <f>IFERROR(VLOOKUP($A9*100+HX$4,'03施策評価'!$A$5:$KL$118,COLUMN('03施策評価'!$FY:$FY),FALSE),"-")</f>
        <v>-</v>
      </c>
      <c r="HY9" s="105" t="str">
        <f>IFERROR(VLOOKUP($A9*100+HY$4,'03施策評価'!$A$5:$KL$118,COLUMN('03施策評価'!$FY:$FY),FALSE),"-")</f>
        <v>-</v>
      </c>
      <c r="HZ9" s="105" t="str">
        <f>IFERROR(VLOOKUP($A9*100+HZ$4,'03施策評価'!$A$5:$KL$118,COLUMN('03施策評価'!$FY:$FY),FALSE),"-")</f>
        <v>-</v>
      </c>
      <c r="IA9" s="105" t="str">
        <f>IFERROR(VLOOKUP($A9*100+IA$4,'03施策評価'!$A$5:$KL$118,COLUMN('03施策評価'!$FY:$FY),FALSE),"-")</f>
        <v>-</v>
      </c>
      <c r="IB9" s="106" t="str">
        <f>IFERROR(VLOOKUP($A9*100+IB$4,'03施策評価'!$A$5:$KL$118,COLUMN('03施策評価'!$FY:$FY),FALSE),"-")</f>
        <v>-</v>
      </c>
      <c r="IC9" s="116"/>
      <c r="ID9" s="83" t="str">
        <f>VLOOKUP($A9&amp;"-"&amp;ID$4,'02政策の客観指標'!$A$4:$AT$246,COLUMN('02政策の客観指標'!$AS:$AS),FALSE)</f>
        <v>-</v>
      </c>
      <c r="IE9" s="84" t="str">
        <f>VLOOKUP($A9&amp;"-"&amp;IE$4,'02政策の客観指標'!$A$4:$AT$246,COLUMN('02政策の客観指標'!$AS:$AS),FALSE)</f>
        <v>-</v>
      </c>
      <c r="IF9" s="84" t="str">
        <f>VLOOKUP($A9&amp;"-"&amp;IF$4,'02政策の客観指標'!$A$4:$AT$246,COLUMN('02政策の客観指標'!$AS:$AS),FALSE)</f>
        <v>-</v>
      </c>
      <c r="IG9" s="84" t="str">
        <f>VLOOKUP($A9&amp;"-"&amp;IG$4,'02政策の客観指標'!$A$4:$AT$246,COLUMN('02政策の客観指標'!$AS:$AS),FALSE)</f>
        <v>-</v>
      </c>
      <c r="IH9" s="84" t="str">
        <f>VLOOKUP($A9&amp;"-"&amp;IH$4,'02政策の客観指標'!$A$4:$AT$246,COLUMN('02政策の客観指標'!$AS:$AS),FALSE)</f>
        <v>-</v>
      </c>
      <c r="II9" s="84" t="str">
        <f>VLOOKUP($A9&amp;"-"&amp;II$4,'02政策の客観指標'!$A$4:$AT$246,COLUMN('02政策の客観指標'!$AS:$AS),FALSE)</f>
        <v>-</v>
      </c>
      <c r="IJ9" s="84" t="str">
        <f>VLOOKUP($A9&amp;"-"&amp;IJ$4,'02政策の客観指標'!$A$4:$AT$246,COLUMN('02政策の客観指標'!$AS:$AS),FALSE)</f>
        <v>-</v>
      </c>
      <c r="IK9" s="84" t="str">
        <f>VLOOKUP($A9&amp;"-"&amp;IK$4,'02政策の客観指標'!$A$4:$AT$246,COLUMN('02政策の客観指標'!$AS:$AS),FALSE)</f>
        <v>-</v>
      </c>
      <c r="IL9" s="84" t="str">
        <f>VLOOKUP($A9&amp;"-"&amp;IL$4,'02政策の客観指標'!$A$4:$AT$246,COLUMN('02政策の客観指標'!$AS:$AS),FALSE)</f>
        <v>-</v>
      </c>
      <c r="IM9" s="109" t="e">
        <f t="shared" si="165"/>
        <v>#DIV/0!</v>
      </c>
      <c r="IN9" s="30" t="str">
        <f t="shared" si="67"/>
        <v/>
      </c>
      <c r="IO9" s="30" t="str">
        <f t="shared" si="68"/>
        <v/>
      </c>
      <c r="IP9" s="30" t="str">
        <f t="shared" si="69"/>
        <v/>
      </c>
      <c r="IQ9" s="30" t="str">
        <f t="shared" si="70"/>
        <v/>
      </c>
      <c r="IR9" s="30" t="str">
        <f t="shared" si="71"/>
        <v/>
      </c>
      <c r="IS9" s="30" t="str">
        <f t="shared" si="72"/>
        <v/>
      </c>
      <c r="IT9" s="30" t="str">
        <f t="shared" si="73"/>
        <v/>
      </c>
      <c r="IU9" s="30" t="str">
        <f t="shared" si="74"/>
        <v/>
      </c>
      <c r="IV9" s="30" t="str">
        <f t="shared" si="75"/>
        <v/>
      </c>
      <c r="IW9" s="33" t="e">
        <f t="shared" si="166"/>
        <v>#DIV/0!</v>
      </c>
      <c r="IX9" s="47" t="str">
        <f>IFERROR(VLOOKUP($A9*100+IX$4,'03施策評価'!$A$5:$KL$118,COLUMN('03施策評価'!$GN:$GN),FALSE),"-")</f>
        <v>-</v>
      </c>
      <c r="IY9" s="7" t="str">
        <f>IFERROR(VLOOKUP($A9*100+IY$4,'03施策評価'!$A$5:$KL$118,COLUMN('03施策評価'!$GN:$GN),FALSE),"-")</f>
        <v>e</v>
      </c>
      <c r="IZ9" s="7" t="str">
        <f>IFERROR(VLOOKUP($A9*100+IZ$4,'03施策評価'!$A$5:$KL$118,COLUMN('03施策評価'!$GN:$GN),FALSE),"-")</f>
        <v>e</v>
      </c>
      <c r="JA9" s="7" t="str">
        <f>IFERROR(VLOOKUP($A9*100+JA$4,'03施策評価'!$A$5:$KL$118,COLUMN('03施策評価'!$GN:$GN),FALSE),"-")</f>
        <v>e</v>
      </c>
      <c r="JB9" s="105" t="str">
        <f>IFERROR(VLOOKUP($A9*100+JB$4,'03施策評価'!$A$5:$KL$118,COLUMN('03施策評価'!$GN:$GN),FALSE),"-")</f>
        <v>-</v>
      </c>
      <c r="JC9" s="105" t="str">
        <f>IFERROR(VLOOKUP($A9*100+JC$4,'03施策評価'!$A$5:$KL$118,COLUMN('03施策評価'!$GN:$GN),FALSE),"-")</f>
        <v>-</v>
      </c>
      <c r="JD9" s="105" t="str">
        <f>IFERROR(VLOOKUP($A9*100+JD$4,'03施策評価'!$A$5:$KL$118,COLUMN('03施策評価'!$GN:$GN),FALSE),"-")</f>
        <v>-</v>
      </c>
      <c r="JE9" s="105" t="str">
        <f>IFERROR(VLOOKUP($A9*100+JE$4,'03施策評価'!$A$5:$KL$118,COLUMN('03施策評価'!$GN:$GN),FALSE),"-")</f>
        <v>-</v>
      </c>
      <c r="JF9" s="109" t="str">
        <f t="shared" si="167"/>
        <v>e</v>
      </c>
      <c r="JG9" s="37" t="str">
        <f t="shared" si="168"/>
        <v/>
      </c>
      <c r="JH9" s="38">
        <f t="shared" si="76"/>
        <v>0</v>
      </c>
      <c r="JI9" s="38">
        <f t="shared" si="77"/>
        <v>0</v>
      </c>
      <c r="JJ9" s="38">
        <f t="shared" si="78"/>
        <v>0</v>
      </c>
      <c r="JK9" s="38" t="str">
        <f t="shared" si="79"/>
        <v/>
      </c>
      <c r="JL9" s="38" t="str">
        <f t="shared" si="80"/>
        <v/>
      </c>
      <c r="JM9" s="38" t="str">
        <f t="shared" si="81"/>
        <v/>
      </c>
      <c r="JN9" s="38" t="str">
        <f t="shared" si="82"/>
        <v/>
      </c>
      <c r="JO9" s="41">
        <f t="shared" si="169"/>
        <v>0</v>
      </c>
      <c r="JP9" s="36" t="e">
        <f t="shared" si="170"/>
        <v>#DIV/0!</v>
      </c>
      <c r="JQ9" s="37" t="e">
        <f t="shared" si="171"/>
        <v>#DIV/0!</v>
      </c>
      <c r="JR9" s="38">
        <f t="shared" si="172"/>
        <v>0</v>
      </c>
      <c r="JS9" s="41" t="e">
        <f t="shared" si="173"/>
        <v>#DIV/0!</v>
      </c>
      <c r="JT9" s="47" t="str">
        <f>VLOOKUP($A9&amp;"-"&amp;JT$4,'05市民生活実感調査'!$A$3:$BC$218,COLUMN('05市民生活実感調査'!$AS:$AS),FALSE)</f>
        <v>-</v>
      </c>
      <c r="JU9" s="7" t="str">
        <f>VLOOKUP($A9&amp;"-"&amp;JU$4,'05市民生活実感調査'!$A$3:$BC$218,COLUMN('05市民生活実感調査'!$AS:$AS),FALSE)</f>
        <v>-</v>
      </c>
      <c r="JV9" s="7" t="str">
        <f>VLOOKUP($A9&amp;"-"&amp;JV$4,'05市民生活実感調査'!$A$3:$BC$218,COLUMN('05市民生活実感調査'!$AS:$AS),FALSE)</f>
        <v>-</v>
      </c>
      <c r="JW9" s="7" t="str">
        <f>VLOOKUP($A9&amp;"-"&amp;JW$4,'05市民生活実感調査'!$A$3:$BC$218,COLUMN('05市民生活実感調査'!$AS:$AS),FALSE)</f>
        <v>-</v>
      </c>
      <c r="JX9" s="7" t="str">
        <f>VLOOKUP($A9&amp;"-"&amp;JX$4,'05市民生活実感調査'!$A$3:$BC$218,COLUMN('05市民生活実感調査'!$AS:$AS),FALSE)</f>
        <v>-</v>
      </c>
      <c r="JY9" s="7" t="str">
        <f>VLOOKUP($A9&amp;"-"&amp;JY$4,'05市民生活実感調査'!$A$3:$BC$218,COLUMN('05市民生活実感調査'!$AS:$AS),FALSE)</f>
        <v>-</v>
      </c>
      <c r="JZ9" s="7" t="str">
        <f>VLOOKUP($A9&amp;"-"&amp;JZ$4,'05市民生活実感調査'!$A$3:$BC$218,COLUMN('05市民生活実感調査'!$AS:$AS),FALSE)</f>
        <v>-</v>
      </c>
      <c r="KA9" s="7" t="str">
        <f>VLOOKUP($A9&amp;"-"&amp;KA$4,'05市民生活実感調査'!$A$3:$BC$218,COLUMN('05市民生活実感調査'!$AS:$AS),FALSE)</f>
        <v>-</v>
      </c>
      <c r="KB9" s="109" t="e">
        <f t="shared" si="174"/>
        <v>#DIV/0!</v>
      </c>
      <c r="KC9" s="37" t="str">
        <f t="shared" si="175"/>
        <v/>
      </c>
      <c r="KD9" s="38" t="str">
        <f t="shared" si="83"/>
        <v/>
      </c>
      <c r="KE9" s="38" t="str">
        <f t="shared" si="84"/>
        <v/>
      </c>
      <c r="KF9" s="38" t="str">
        <f t="shared" si="85"/>
        <v/>
      </c>
      <c r="KG9" s="38" t="str">
        <f t="shared" si="86"/>
        <v/>
      </c>
      <c r="KH9" s="38" t="str">
        <f t="shared" si="87"/>
        <v/>
      </c>
      <c r="KI9" s="38" t="str">
        <f t="shared" si="88"/>
        <v/>
      </c>
      <c r="KJ9" s="38" t="str">
        <f t="shared" si="89"/>
        <v/>
      </c>
      <c r="KK9" s="41" t="e">
        <f t="shared" si="176"/>
        <v>#DIV/0!</v>
      </c>
      <c r="KL9" s="96" t="str">
        <f>VLOOKUP($A9,'05市民生活実感調査'!$D$223:$O$249,9,FALSE)</f>
        <v>-</v>
      </c>
      <c r="KM9" s="98" t="str">
        <f>VLOOKUP($A9,'05市民生活実感調査'!$D$223:$O$249,10,FALSE)</f>
        <v>-</v>
      </c>
      <c r="KN9" s="108" t="s">
        <v>85</v>
      </c>
      <c r="KO9" s="12" t="str">
        <f>VLOOKUP(KN9,プルダウン!$A$1:$B$6,2,FALSE)</f>
        <v>-</v>
      </c>
      <c r="KP9" s="26" t="s">
        <v>85</v>
      </c>
      <c r="KQ9" s="12"/>
      <c r="KR9" s="11"/>
      <c r="KS9" s="12"/>
      <c r="KT9" s="47" t="str">
        <f>IFERROR(VLOOKUP($A9*100+KT$4,'03施策評価'!$A$5:$KL$118,COLUMN('03施策評価'!$IC:$IC),FALSE),"-")</f>
        <v>-</v>
      </c>
      <c r="KU9" s="7" t="str">
        <f>IFERROR(VLOOKUP($A9*100+KU$4,'03施策評価'!$A$5:$KL$118,COLUMN('03施策評価'!$IC:$IC),FALSE),"-")</f>
        <v>-</v>
      </c>
      <c r="KV9" s="7" t="str">
        <f>IFERROR(VLOOKUP($A9*100+KV$4,'03施策評価'!$A$5:$KL$118,COLUMN('03施策評価'!$IC:$IC),FALSE),"-")</f>
        <v>-</v>
      </c>
      <c r="KW9" s="7" t="str">
        <f>IFERROR(VLOOKUP($A9*100+KW$4,'03施策評価'!$A$5:$KL$118,COLUMN('03施策評価'!$IC:$IC),FALSE),"-")</f>
        <v>-</v>
      </c>
      <c r="KX9" s="105" t="str">
        <f>IFERROR(VLOOKUP($A9*100+KX$4,'03施策評価'!$A$5:$KL$118,COLUMN('03施策評価'!$IC:$IC),FALSE),"-")</f>
        <v>-</v>
      </c>
      <c r="KY9" s="105" t="str">
        <f>IFERROR(VLOOKUP($A9*100+KY$4,'03施策評価'!$A$5:$KL$118,COLUMN('03施策評価'!$IC:$IC),FALSE),"-")</f>
        <v>-</v>
      </c>
      <c r="KZ9" s="105" t="str">
        <f>IFERROR(VLOOKUP($A9*100+KZ$4,'03施策評価'!$A$5:$KL$118,COLUMN('03施策評価'!$IC:$IC),FALSE),"-")</f>
        <v>-</v>
      </c>
      <c r="LA9" s="106" t="str">
        <f>IFERROR(VLOOKUP($A9*100+LA$4,'03施策評価'!$A$5:$KL$118,COLUMN('03施策評価'!$IC:$IC),FALSE),"-")</f>
        <v>-</v>
      </c>
      <c r="LB9" s="116"/>
      <c r="LC9" s="146" t="str">
        <f>VLOOKUP($A9&amp;"-"&amp;LC$4,'02政策の客観指標'!$A$4:$AT$246,COLUMN('02政策の客観指標'!$AT:$AT),FALSE)</f>
        <v>-</v>
      </c>
      <c r="LD9" s="84" t="str">
        <f>VLOOKUP($A9&amp;"-"&amp;LD$4,'02政策の客観指標'!$A$4:$AT$246,COLUMN('02政策の客観指標'!$AT:$AT),FALSE)</f>
        <v>-</v>
      </c>
      <c r="LE9" s="84" t="str">
        <f>VLOOKUP($A9&amp;"-"&amp;LE$4,'02政策の客観指標'!$A$4:$AT$246,COLUMN('02政策の客観指標'!$AT:$AT),FALSE)</f>
        <v>-</v>
      </c>
      <c r="LF9" s="84" t="str">
        <f>VLOOKUP($A9&amp;"-"&amp;LF$4,'02政策の客観指標'!$A$4:$AT$246,COLUMN('02政策の客観指標'!$AT:$AT),FALSE)</f>
        <v>-</v>
      </c>
      <c r="LG9" s="84" t="str">
        <f>VLOOKUP($A9&amp;"-"&amp;LG$4,'02政策の客観指標'!$A$4:$AT$246,COLUMN('02政策の客観指標'!$AT:$AT),FALSE)</f>
        <v>-</v>
      </c>
      <c r="LH9" s="84" t="str">
        <f>VLOOKUP($A9&amp;"-"&amp;LH$4,'02政策の客観指標'!$A$4:$AT$246,COLUMN('02政策の客観指標'!$AT:$AT),FALSE)</f>
        <v>-</v>
      </c>
      <c r="LI9" s="84" t="str">
        <f>VLOOKUP($A9&amp;"-"&amp;LI$4,'02政策の客観指標'!$A$4:$AT$246,COLUMN('02政策の客観指標'!$AT:$AT),FALSE)</f>
        <v>-</v>
      </c>
      <c r="LJ9" s="84" t="str">
        <f>VLOOKUP($A9&amp;"-"&amp;LJ$4,'02政策の客観指標'!$A$4:$AT$246,COLUMN('02政策の客観指標'!$AT:$AT),FALSE)</f>
        <v>-</v>
      </c>
      <c r="LK9" s="84" t="str">
        <f>VLOOKUP($A9&amp;"-"&amp;LK$4,'02政策の客観指標'!$A$4:$AT$246,COLUMN('02政策の客観指標'!$AT:$AT),FALSE)</f>
        <v>-</v>
      </c>
      <c r="LL9" s="109" t="e">
        <f t="shared" si="177"/>
        <v>#DIV/0!</v>
      </c>
      <c r="LM9" s="30" t="str">
        <f t="shared" si="90"/>
        <v/>
      </c>
      <c r="LN9" s="30" t="str">
        <f t="shared" si="91"/>
        <v/>
      </c>
      <c r="LO9" s="30" t="str">
        <f t="shared" si="92"/>
        <v/>
      </c>
      <c r="LP9" s="30" t="str">
        <f t="shared" si="93"/>
        <v/>
      </c>
      <c r="LQ9" s="30" t="str">
        <f t="shared" si="94"/>
        <v/>
      </c>
      <c r="LR9" s="30" t="str">
        <f t="shared" si="95"/>
        <v/>
      </c>
      <c r="LS9" s="30" t="str">
        <f t="shared" si="96"/>
        <v/>
      </c>
      <c r="LT9" s="30" t="str">
        <f t="shared" si="97"/>
        <v/>
      </c>
      <c r="LU9" s="30" t="str">
        <f t="shared" si="98"/>
        <v/>
      </c>
      <c r="LV9" s="33" t="e">
        <f t="shared" si="178"/>
        <v>#DIV/0!</v>
      </c>
      <c r="LW9" s="47" t="str">
        <f>IFERROR(VLOOKUP($A9*100+LW$4,'03施策評価'!$A$5:$KL$118,COLUMN('03施策評価'!$IR:$IR),FALSE),"-")</f>
        <v>-</v>
      </c>
      <c r="LX9" s="7" t="str">
        <f>IFERROR(VLOOKUP($A9*100+LX$4,'03施策評価'!$A$5:$KL$118,COLUMN('03施策評価'!$IR:$IR),FALSE),"-")</f>
        <v>e</v>
      </c>
      <c r="LY9" s="7" t="str">
        <f>IFERROR(VLOOKUP($A9*100+LY$4,'03施策評価'!$A$5:$KL$118,COLUMN('03施策評価'!$IR:$IR),FALSE),"-")</f>
        <v>e</v>
      </c>
      <c r="LZ9" s="7" t="str">
        <f>IFERROR(VLOOKUP($A9*100+LZ$4,'03施策評価'!$A$5:$KL$118,COLUMN('03施策評価'!$IR:$IR),FALSE),"-")</f>
        <v>e</v>
      </c>
      <c r="MA9" s="105" t="str">
        <f>IFERROR(VLOOKUP($A9*100+MA$4,'03施策評価'!$A$5:$KL$118,COLUMN('03施策評価'!$IR:$IR),FALSE),"-")</f>
        <v>-</v>
      </c>
      <c r="MB9" s="105" t="str">
        <f>IFERROR(VLOOKUP($A9*100+MB$4,'03施策評価'!$A$5:$KL$118,COLUMN('03施策評価'!$IR:$IR),FALSE),"-")</f>
        <v>-</v>
      </c>
      <c r="MC9" s="105" t="str">
        <f>IFERROR(VLOOKUP($A9*100+MC$4,'03施策評価'!$A$5:$KL$118,COLUMN('03施策評価'!$IR:$IR),FALSE),"-")</f>
        <v>-</v>
      </c>
      <c r="MD9" s="105" t="str">
        <f>IFERROR(VLOOKUP($A9*100+MD$4,'03施策評価'!$A$5:$KL$118,COLUMN('03施策評価'!$IR:$IR),FALSE),"-")</f>
        <v>-</v>
      </c>
      <c r="ME9" s="109" t="str">
        <f t="shared" si="179"/>
        <v>e</v>
      </c>
      <c r="MF9" s="37" t="str">
        <f t="shared" si="180"/>
        <v/>
      </c>
      <c r="MG9" s="38">
        <f t="shared" si="99"/>
        <v>0</v>
      </c>
      <c r="MH9" s="38">
        <f t="shared" si="100"/>
        <v>0</v>
      </c>
      <c r="MI9" s="38">
        <f t="shared" si="101"/>
        <v>0</v>
      </c>
      <c r="MJ9" s="38" t="str">
        <f t="shared" si="102"/>
        <v/>
      </c>
      <c r="MK9" s="38" t="str">
        <f t="shared" si="103"/>
        <v/>
      </c>
      <c r="ML9" s="38" t="str">
        <f t="shared" si="104"/>
        <v/>
      </c>
      <c r="MM9" s="38" t="str">
        <f t="shared" si="105"/>
        <v/>
      </c>
      <c r="MN9" s="41">
        <f t="shared" si="181"/>
        <v>0</v>
      </c>
      <c r="MO9" s="36" t="e">
        <f t="shared" si="182"/>
        <v>#DIV/0!</v>
      </c>
      <c r="MP9" s="37" t="e">
        <f t="shared" si="183"/>
        <v>#DIV/0!</v>
      </c>
      <c r="MQ9" s="38">
        <f t="shared" si="184"/>
        <v>0</v>
      </c>
      <c r="MR9" s="41" t="e">
        <f t="shared" si="185"/>
        <v>#DIV/0!</v>
      </c>
      <c r="MS9" s="47" t="str">
        <f>VLOOKUP($A9&amp;"-"&amp;MS$4,'05市民生活実感調査'!$A$3:$BC$218,COLUMN('05市民生活実感調査'!$BC:$BC),FALSE)</f>
        <v>-</v>
      </c>
      <c r="MT9" s="7" t="str">
        <f>VLOOKUP($A9&amp;"-"&amp;MT$4,'05市民生活実感調査'!$A$3:$BC$218,COLUMN('05市民生活実感調査'!$BC:$BC),FALSE)</f>
        <v>-</v>
      </c>
      <c r="MU9" s="7" t="str">
        <f>VLOOKUP($A9&amp;"-"&amp;MU$4,'05市民生活実感調査'!$A$3:$BC$218,COLUMN('05市民生活実感調査'!$BC:$BC),FALSE)</f>
        <v>-</v>
      </c>
      <c r="MV9" s="7" t="str">
        <f>VLOOKUP($A9&amp;"-"&amp;MV$4,'05市民生活実感調査'!$A$3:$BC$218,COLUMN('05市民生活実感調査'!$BC:$BC),FALSE)</f>
        <v>-</v>
      </c>
      <c r="MW9" s="7" t="str">
        <f>VLOOKUP($A9&amp;"-"&amp;MW$4,'05市民生活実感調査'!$A$3:$BC$218,COLUMN('05市民生活実感調査'!$BC:$BC),FALSE)</f>
        <v>-</v>
      </c>
      <c r="MX9" s="7" t="str">
        <f>VLOOKUP($A9&amp;"-"&amp;MX$4,'05市民生活実感調査'!$A$3:$BC$218,COLUMN('05市民生活実感調査'!$BC:$BC),FALSE)</f>
        <v>-</v>
      </c>
      <c r="MY9" s="7" t="str">
        <f>VLOOKUP($A9&amp;"-"&amp;MY$4,'05市民生活実感調査'!$A$3:$BC$218,COLUMN('05市民生活実感調査'!$BC:$BC),FALSE)</f>
        <v>-</v>
      </c>
      <c r="MZ9" s="7" t="str">
        <f>VLOOKUP($A9&amp;"-"&amp;MZ$4,'05市民生活実感調査'!$A$3:$BC$218,COLUMN('05市民生活実感調査'!$BC:$BC),FALSE)</f>
        <v>-</v>
      </c>
      <c r="NA9" s="109" t="e">
        <f t="shared" si="186"/>
        <v>#DIV/0!</v>
      </c>
      <c r="NB9" s="37" t="str">
        <f t="shared" si="187"/>
        <v/>
      </c>
      <c r="NC9" s="38" t="str">
        <f t="shared" si="106"/>
        <v/>
      </c>
      <c r="ND9" s="38" t="str">
        <f t="shared" si="107"/>
        <v/>
      </c>
      <c r="NE9" s="38" t="str">
        <f t="shared" si="108"/>
        <v/>
      </c>
      <c r="NF9" s="38" t="str">
        <f t="shared" si="109"/>
        <v/>
      </c>
      <c r="NG9" s="38" t="str">
        <f t="shared" si="110"/>
        <v/>
      </c>
      <c r="NH9" s="38" t="str">
        <f t="shared" si="111"/>
        <v/>
      </c>
      <c r="NI9" s="38" t="str">
        <f t="shared" si="112"/>
        <v/>
      </c>
      <c r="NJ9" s="41" t="e">
        <f t="shared" si="188"/>
        <v>#DIV/0!</v>
      </c>
      <c r="NK9" s="96" t="str">
        <f>VLOOKUP($A9,'05市民生活実感調査'!$D$223:$O$249,11,FALSE)</f>
        <v>-</v>
      </c>
      <c r="NL9" s="98" t="str">
        <f>VLOOKUP($A9,'05市民生活実感調査'!$D$223:$O$249,12,FALSE)</f>
        <v>-</v>
      </c>
      <c r="NM9" s="108" t="s">
        <v>85</v>
      </c>
      <c r="NN9" s="12" t="str">
        <f>VLOOKUP(NM9,プルダウン!$A$1:$B$6,2,FALSE)</f>
        <v>-</v>
      </c>
      <c r="NO9" s="26" t="s">
        <v>85</v>
      </c>
      <c r="NP9" s="12"/>
      <c r="NQ9" s="11"/>
      <c r="NR9" s="12"/>
      <c r="NS9" s="47" t="str">
        <f>IFERROR(VLOOKUP($A9*100+NS$4,'03施策評価'!$A$5:$KL$118,COLUMN('03施策評価'!$KG:$KG),FALSE),"-")</f>
        <v>-</v>
      </c>
      <c r="NT9" s="7" t="str">
        <f>IFERROR(VLOOKUP($A9*100+NT$4,'03施策評価'!$A$5:$KL$118,COLUMN('03施策評価'!$KG:$KG),FALSE),"-")</f>
        <v>-</v>
      </c>
      <c r="NU9" s="7" t="str">
        <f>IFERROR(VLOOKUP($A9*100+NU$4,'03施策評価'!$A$5:$KL$118,COLUMN('03施策評価'!$KG:$KG),FALSE),"-")</f>
        <v>-</v>
      </c>
      <c r="NV9" s="7" t="str">
        <f>IFERROR(VLOOKUP($A9*100+NV$4,'03施策評価'!$A$5:$KL$118,COLUMN('03施策評価'!$KG:$KG),FALSE),"-")</f>
        <v>-</v>
      </c>
      <c r="NW9" s="105" t="str">
        <f>IFERROR(VLOOKUP($A9*100+NW$4,'03施策評価'!$A$5:$KL$118,COLUMN('03施策評価'!$KG:$KG),FALSE),"-")</f>
        <v>-</v>
      </c>
      <c r="NX9" s="105" t="str">
        <f>IFERROR(VLOOKUP($A9*100+NX$4,'03施策評価'!$A$5:$KL$118,COLUMN('03施策評価'!$KG:$KG),FALSE),"-")</f>
        <v>-</v>
      </c>
      <c r="NY9" s="105" t="str">
        <f>IFERROR(VLOOKUP($A9*100+NY$4,'03施策評価'!$A$5:$KL$118,COLUMN('03施策評価'!$KG:$KG),FALSE),"-")</f>
        <v>-</v>
      </c>
      <c r="NZ9" s="106" t="str">
        <f>IFERROR(VLOOKUP($A9*100+NZ$4,'03施策評価'!$A$5:$KL$118,COLUMN('03施策評価'!$KG:$KG),FALSE),"-")</f>
        <v>-</v>
      </c>
      <c r="OA9" s="5"/>
    </row>
    <row r="10" spans="1:391" ht="227.25" customHeight="1">
      <c r="A10" s="46">
        <f>VLOOKUP(B10,[4]プルダウン!$M$2:$N$28,2,FALSE)</f>
        <v>6</v>
      </c>
      <c r="B10" s="5" t="s">
        <v>278</v>
      </c>
      <c r="C10" s="5" t="s">
        <v>2324</v>
      </c>
      <c r="D10" s="4" t="s">
        <v>2113</v>
      </c>
      <c r="E10" s="4"/>
      <c r="F10" s="5"/>
      <c r="G10" s="521" t="str">
        <f>VLOOKUP($A10&amp;"-"&amp;G$4,'02政策の客観指標'!$A$4:$AT$246,COLUMN('02政策の客観指標'!$AP:$AP),FALSE)</f>
        <v>b</v>
      </c>
      <c r="H10" s="522" t="str">
        <f>VLOOKUP($A10&amp;"-"&amp;H$4,'02政策の客観指標'!$A$4:$AT$246,COLUMN('02政策の客観指標'!$AP:$AP),FALSE)</f>
        <v>e</v>
      </c>
      <c r="I10" s="522" t="str">
        <f>VLOOKUP($A10&amp;"-"&amp;I$4,'02政策の客観指標'!$A$4:$AT$246,COLUMN('02政策の客観指標'!$AP:$AP),FALSE)</f>
        <v>e</v>
      </c>
      <c r="J10" s="522" t="str">
        <f>VLOOKUP($A10&amp;"-"&amp;J$4,'02政策の客観指標'!$A$4:$AT$246,COLUMN('02政策の客観指標'!$AP:$AP),FALSE)</f>
        <v>-</v>
      </c>
      <c r="K10" s="522" t="str">
        <f>VLOOKUP($A10&amp;"-"&amp;K$4,'02政策の客観指標'!$A$4:$AT$246,COLUMN('02政策の客観指標'!$AP:$AP),FALSE)</f>
        <v>-</v>
      </c>
      <c r="L10" s="522" t="str">
        <f>VLOOKUP($A10&amp;"-"&amp;L$4,'02政策の客観指標'!$A$4:$AT$246,COLUMN('02政策の客観指標'!$AP:$AP),FALSE)</f>
        <v>-</v>
      </c>
      <c r="M10" s="522" t="str">
        <f>VLOOKUP($A10&amp;"-"&amp;M$4,'02政策の客観指標'!$A$4:$AT$246,COLUMN('02政策の客観指標'!$AP:$AP),FALSE)</f>
        <v>-</v>
      </c>
      <c r="N10" s="522" t="str">
        <f>VLOOKUP($A10&amp;"-"&amp;N$4,'02政策の客観指標'!$A$4:$AT$246,COLUMN('02政策の客観指標'!$AP:$AP),FALSE)</f>
        <v>-</v>
      </c>
      <c r="O10" s="523" t="str">
        <f>VLOOKUP($A10&amp;"-"&amp;O$4,'02政策の客観指標'!$A$4:$AT$246,COLUMN('02政策の客観指標'!$AP:$AP),FALSE)</f>
        <v>-</v>
      </c>
      <c r="P10" s="524" t="str">
        <f t="shared" si="0"/>
        <v>d</v>
      </c>
      <c r="Q10" s="525">
        <f t="shared" si="113"/>
        <v>3</v>
      </c>
      <c r="R10" s="525">
        <f t="shared" si="114"/>
        <v>0</v>
      </c>
      <c r="S10" s="525">
        <f t="shared" si="115"/>
        <v>0</v>
      </c>
      <c r="T10" s="525" t="str">
        <f t="shared" si="116"/>
        <v/>
      </c>
      <c r="U10" s="525" t="str">
        <f t="shared" si="117"/>
        <v/>
      </c>
      <c r="V10" s="525" t="str">
        <f t="shared" si="118"/>
        <v/>
      </c>
      <c r="W10" s="525" t="str">
        <f t="shared" si="119"/>
        <v/>
      </c>
      <c r="X10" s="525" t="str">
        <f t="shared" si="120"/>
        <v/>
      </c>
      <c r="Y10" s="525" t="str">
        <f t="shared" si="121"/>
        <v/>
      </c>
      <c r="Z10" s="526">
        <f t="shared" si="2"/>
        <v>0.25</v>
      </c>
      <c r="AA10" s="527" t="str">
        <f>IFERROR(VLOOKUP($A10*100+AA$4,'03施策評価'!$A$5:$KL$118,COLUMN('03施策評価'!$AB:$AB),FALSE),"-")</f>
        <v>c</v>
      </c>
      <c r="AB10" s="528" t="str">
        <f>IFERROR(VLOOKUP($A10*100+AB$4,'03施策評価'!$A$5:$KL$118,COLUMN('03施策評価'!$AB:$AB),FALSE),"-")</f>
        <v>e</v>
      </c>
      <c r="AC10" s="528" t="str">
        <f>IFERROR(VLOOKUP($A10*100+AC$4,'03施策評価'!$A$5:$KL$118,COLUMN('03施策評価'!$AB:$AB),FALSE),"-")</f>
        <v>e</v>
      </c>
      <c r="AD10" s="528" t="str">
        <f>IFERROR(VLOOKUP($A10*100+AD$4,'03施策評価'!$A$5:$KL$118,COLUMN('03施策評価'!$AB:$AB),FALSE),"-")</f>
        <v>-</v>
      </c>
      <c r="AE10" s="528" t="str">
        <f>IFERROR(VLOOKUP($A10*100+AE$4,'03施策評価'!$A$5:$KL$118,COLUMN('03施策評価'!$AB:$AB),FALSE),"-")</f>
        <v>-</v>
      </c>
      <c r="AF10" s="528" t="str">
        <f>IFERROR(VLOOKUP($A10*100+AF$4,'03施策評価'!$A$5:$KL$118,COLUMN('03施策評価'!$AB:$AB),FALSE),"-")</f>
        <v>-</v>
      </c>
      <c r="AG10" s="528" t="str">
        <f>IFERROR(VLOOKUP($A10*100+AG$4,'03施策評価'!$A$5:$KL$118,COLUMN('03施策評価'!$AB:$AB),FALSE),"-")</f>
        <v>-</v>
      </c>
      <c r="AH10" s="529" t="str">
        <f>IFERROR(VLOOKUP($A10*100+AH$4,'03施策評価'!$A$5:$KL$118,COLUMN('03施策評価'!$AB:$AB),FALSE),"-")</f>
        <v>-</v>
      </c>
      <c r="AI10" s="524" t="str">
        <f t="shared" si="3"/>
        <v>e</v>
      </c>
      <c r="AJ10" s="527">
        <f t="shared" si="122"/>
        <v>2</v>
      </c>
      <c r="AK10" s="528">
        <f t="shared" si="123"/>
        <v>0</v>
      </c>
      <c r="AL10" s="528">
        <f t="shared" si="124"/>
        <v>0</v>
      </c>
      <c r="AM10" s="528" t="str">
        <f t="shared" si="125"/>
        <v/>
      </c>
      <c r="AN10" s="528" t="str">
        <f t="shared" si="126"/>
        <v/>
      </c>
      <c r="AO10" s="528" t="str">
        <f t="shared" si="127"/>
        <v/>
      </c>
      <c r="AP10" s="528" t="str">
        <f t="shared" si="128"/>
        <v/>
      </c>
      <c r="AQ10" s="529" t="str">
        <f t="shared" si="129"/>
        <v/>
      </c>
      <c r="AR10" s="530">
        <f t="shared" si="11"/>
        <v>0.16666666666666666</v>
      </c>
      <c r="AS10" s="524" t="str">
        <f t="shared" si="12"/>
        <v>e</v>
      </c>
      <c r="AT10" s="30">
        <f t="shared" si="130"/>
        <v>1</v>
      </c>
      <c r="AU10" s="400">
        <f t="shared" si="13"/>
        <v>0</v>
      </c>
      <c r="AV10" s="401" cm="1">
        <f t="array" ref="AV10">_xlfn.IFS(COUNT(AT10:AU10)=2,SUM(AT10:AU10)/6,COUNT(AT10:AU10)=0,"-",AT10="",AR10,AU10="",Z10)</f>
        <v>0.16666666666666666</v>
      </c>
      <c r="AW10" s="534" t="str">
        <f>VLOOKUP($A10&amp;"-"&amp;AW$4,'05市民生活実感調査'!$A$3:$BC$218,COLUMN('05市民生活実感調査'!$O:$O),FALSE)</f>
        <v>c</v>
      </c>
      <c r="AX10" s="535" t="str">
        <f>VLOOKUP($A10&amp;"-"&amp;AX$4,'05市民生活実感調査'!$A$3:$BC$218,COLUMN('05市民生活実感調査'!$O:$O),FALSE)</f>
        <v>c</v>
      </c>
      <c r="AY10" s="535" t="str">
        <f>VLOOKUP($A10&amp;"-"&amp;AY$4,'05市民生活実感調査'!$A$3:$BC$218,COLUMN('05市民生活実感調査'!$O:$O),FALSE)</f>
        <v>d</v>
      </c>
      <c r="AZ10" s="535" t="str">
        <f>VLOOKUP($A10&amp;"-"&amp;AZ$4,'05市民生活実感調査'!$A$3:$BC$218,COLUMN('05市民生活実感調査'!$O:$O),FALSE)</f>
        <v>-</v>
      </c>
      <c r="BA10" s="535" t="str">
        <f>VLOOKUP($A10&amp;"-"&amp;BA$4,'05市民生活実感調査'!$A$3:$BC$218,COLUMN('05市民生活実感調査'!$O:$O),FALSE)</f>
        <v>-</v>
      </c>
      <c r="BB10" s="535" t="str">
        <f>VLOOKUP($A10&amp;"-"&amp;BB$4,'05市民生活実感調査'!$A$3:$BC$218,COLUMN('05市民生活実感調査'!$O:$O),FALSE)</f>
        <v>-</v>
      </c>
      <c r="BC10" s="535" t="str">
        <f>VLOOKUP($A10&amp;"-"&amp;BC$4,'05市民生活実感調査'!$A$3:$BC$218,COLUMN('05市民生活実感調査'!$O:$O),FALSE)</f>
        <v>-</v>
      </c>
      <c r="BD10" s="535" t="str">
        <f>VLOOKUP($A10&amp;"-"&amp;BD$4,'05市民生活実感調査'!$A$3:$BC$218,COLUMN('05市民生活実感調査'!$O:$O),FALSE)</f>
        <v>-</v>
      </c>
      <c r="BE10" s="536" t="str">
        <f t="shared" si="131"/>
        <v>c</v>
      </c>
      <c r="BF10" s="37">
        <f t="shared" si="132"/>
        <v>2</v>
      </c>
      <c r="BG10" s="38">
        <f t="shared" si="133"/>
        <v>2</v>
      </c>
      <c r="BH10" s="38">
        <f t="shared" si="134"/>
        <v>1</v>
      </c>
      <c r="BI10" s="38" t="str">
        <f t="shared" si="135"/>
        <v/>
      </c>
      <c r="BJ10" s="38" t="str">
        <f t="shared" si="136"/>
        <v/>
      </c>
      <c r="BK10" s="38" t="str">
        <f t="shared" si="137"/>
        <v/>
      </c>
      <c r="BL10" s="38" t="str">
        <f t="shared" si="138"/>
        <v/>
      </c>
      <c r="BM10" s="38" t="str">
        <f t="shared" si="139"/>
        <v/>
      </c>
      <c r="BN10" s="41">
        <f t="shared" si="140"/>
        <v>0.41666666666666669</v>
      </c>
      <c r="BO10" s="96">
        <f>VLOOKUP($A10,'05市民生活実感調査'!$D$223:$O$249,3,FALSE)</f>
        <v>27</v>
      </c>
      <c r="BP10" s="237">
        <f>VLOOKUP($A10,'05市民生活実感調査'!$D$223:$O$249,4,FALSE)</f>
        <v>0.55830388692579502</v>
      </c>
      <c r="BQ10" s="537" t="s">
        <v>317</v>
      </c>
      <c r="BR10" s="539" t="str">
        <f>VLOOKUP(BQ10,[4]プルダウン!$A$1:$B$6,2,FALSE)</f>
        <v>政策の目的があまり達成されていない</v>
      </c>
      <c r="BS10" s="261" t="s">
        <v>125</v>
      </c>
      <c r="BT10" s="260" t="s">
        <v>2333</v>
      </c>
      <c r="BU10" s="262" t="s">
        <v>2867</v>
      </c>
      <c r="BV10" s="260" t="s">
        <v>2868</v>
      </c>
      <c r="BW10" s="47" t="str">
        <f>IFERROR(VLOOKUP($A10*100+BW$4,'03施策評価'!$A$5:$KL$118,COLUMN('03施策評価'!$BQ:$BQ),FALSE),"-")</f>
        <v>C</v>
      </c>
      <c r="BX10" s="7" t="str">
        <f>IFERROR(VLOOKUP($A10*100+BX$4,'03施策評価'!$A$5:$KL$118,COLUMN('03施策評価'!$BQ:$BQ),FALSE),"-")</f>
        <v>D</v>
      </c>
      <c r="BY10" s="7" t="str">
        <f>IFERROR(VLOOKUP($A10*100+BY$4,'03施策評価'!$A$5:$KL$118,COLUMN('03施策評価'!$BQ:$BQ),FALSE),"-")</f>
        <v>D</v>
      </c>
      <c r="BZ10" s="105" t="str">
        <f>IFERROR(VLOOKUP($A10*100+BZ$4,'03施策評価'!$A$5:$KL$118,COLUMN('03施策評価'!$BQ:$BQ),FALSE),"-")</f>
        <v>-</v>
      </c>
      <c r="CA10" s="105" t="str">
        <f>IFERROR(VLOOKUP($A10*100+CA$4,'03施策評価'!$A$5:$KL$118,COLUMN('03施策評価'!$BQ:$BQ),FALSE),"-")</f>
        <v>-</v>
      </c>
      <c r="CB10" s="105" t="str">
        <f>IFERROR(VLOOKUP($A10*100+CB$4,'03施策評価'!$A$5:$KL$118,COLUMN('03施策評価'!$BQ:$BQ),FALSE),"-")</f>
        <v>-</v>
      </c>
      <c r="CC10" s="105" t="str">
        <f>IFERROR(VLOOKUP($A10*100+CC$4,'03施策評価'!$A$5:$KL$118,COLUMN('03施策評価'!$BQ:$BQ),FALSE),"-")</f>
        <v>-</v>
      </c>
      <c r="CD10" s="106" t="str">
        <f>IFERROR(VLOOKUP($A10*100+CD$4,'03施策評価'!$A$5:$KL$118,COLUMN('03施策評価'!$BQ:$BQ),FALSE),"-")</f>
        <v>-</v>
      </c>
      <c r="CE10" s="263" t="s">
        <v>2869</v>
      </c>
      <c r="CF10" s="83" t="str">
        <f>VLOOKUP($A10&amp;"-"&amp;CF$4,'02政策の客観指標'!$A$4:$AT$246,COLUMN('02政策の客観指標'!$AQ:$AQ),FALSE)</f>
        <v>-</v>
      </c>
      <c r="CG10" s="84" t="str">
        <f>VLOOKUP($A10&amp;"-"&amp;CG$4,'02政策の客観指標'!$A$4:$AT$246,COLUMN('02政策の客観指標'!$AQ:$AQ),FALSE)</f>
        <v>-</v>
      </c>
      <c r="CH10" s="84" t="str">
        <f>VLOOKUP($A10&amp;"-"&amp;CH$4,'02政策の客観指標'!$A$4:$AT$246,COLUMN('02政策の客観指標'!$AQ:$AQ),FALSE)</f>
        <v>-</v>
      </c>
      <c r="CI10" s="84" t="str">
        <f>VLOOKUP($A10&amp;"-"&amp;CI$4,'02政策の客観指標'!$A$4:$AT$246,COLUMN('02政策の客観指標'!$AQ:$AQ),FALSE)</f>
        <v>-</v>
      </c>
      <c r="CJ10" s="84" t="str">
        <f>VLOOKUP($A10&amp;"-"&amp;CJ$4,'02政策の客観指標'!$A$4:$AT$246,COLUMN('02政策の客観指標'!$AQ:$AQ),FALSE)</f>
        <v>-</v>
      </c>
      <c r="CK10" s="84" t="str">
        <f>VLOOKUP($A10&amp;"-"&amp;CK$4,'02政策の客観指標'!$A$4:$AT$246,COLUMN('02政策の客観指標'!$AQ:$AQ),FALSE)</f>
        <v>-</v>
      </c>
      <c r="CL10" s="84" t="str">
        <f>VLOOKUP($A10&amp;"-"&amp;CL$4,'02政策の客観指標'!$A$4:$AT$246,COLUMN('02政策の客観指標'!$AQ:$AQ),FALSE)</f>
        <v>-</v>
      </c>
      <c r="CM10" s="84" t="str">
        <f>VLOOKUP($A10&amp;"-"&amp;CM$4,'02政策の客観指標'!$A$4:$AT$246,COLUMN('02政策の客観指標'!$AQ:$AQ),FALSE)</f>
        <v>-</v>
      </c>
      <c r="CN10" s="84" t="str">
        <f>VLOOKUP($A10&amp;"-"&amp;CN$4,'02政策の客観指標'!$A$4:$AT$246,COLUMN('02政策の客観指標'!$AQ:$AQ),FALSE)</f>
        <v>-</v>
      </c>
      <c r="CO10" s="109" t="e">
        <f t="shared" si="141"/>
        <v>#DIV/0!</v>
      </c>
      <c r="CP10" s="30" t="str">
        <f t="shared" si="21"/>
        <v/>
      </c>
      <c r="CQ10" s="30" t="str">
        <f t="shared" si="22"/>
        <v/>
      </c>
      <c r="CR10" s="30" t="str">
        <f t="shared" si="23"/>
        <v/>
      </c>
      <c r="CS10" s="30" t="str">
        <f t="shared" si="24"/>
        <v/>
      </c>
      <c r="CT10" s="30" t="str">
        <f t="shared" si="25"/>
        <v/>
      </c>
      <c r="CU10" s="30" t="str">
        <f t="shared" si="26"/>
        <v/>
      </c>
      <c r="CV10" s="30" t="str">
        <f t="shared" si="27"/>
        <v/>
      </c>
      <c r="CW10" s="30" t="str">
        <f t="shared" si="28"/>
        <v/>
      </c>
      <c r="CX10" s="30" t="str">
        <f t="shared" si="29"/>
        <v/>
      </c>
      <c r="CY10" s="33" t="e">
        <f t="shared" si="142"/>
        <v>#DIV/0!</v>
      </c>
      <c r="CZ10" s="47" t="str">
        <f>IFERROR(VLOOKUP($A10*100+CZ$4,'03施策評価'!$A$5:$KL$118,COLUMN('03施策評価'!$CF:$CF),FALSE),"-")</f>
        <v>e</v>
      </c>
      <c r="DA10" s="7" t="str">
        <f>IFERROR(VLOOKUP($A10*100+DA$4,'03施策評価'!$A$5:$KL$118,COLUMN('03施策評価'!$CF:$CF),FALSE),"-")</f>
        <v>e</v>
      </c>
      <c r="DB10" s="7" t="str">
        <f>IFERROR(VLOOKUP($A10*100+DB$4,'03施策評価'!$A$5:$KL$118,COLUMN('03施策評価'!$CF:$CF),FALSE),"-")</f>
        <v>e</v>
      </c>
      <c r="DC10" s="105" t="str">
        <f>IFERROR(VLOOKUP($A10*100+DC$4,'03施策評価'!$A$5:$KL$118,COLUMN('03施策評価'!$CF:$CF),FALSE),"-")</f>
        <v>-</v>
      </c>
      <c r="DD10" s="105" t="str">
        <f>IFERROR(VLOOKUP($A10*100+DD$4,'03施策評価'!$A$5:$KL$118,COLUMN('03施策評価'!$CF:$CF),FALSE),"-")</f>
        <v>-</v>
      </c>
      <c r="DE10" s="105" t="str">
        <f>IFERROR(VLOOKUP($A10*100+DE$4,'03施策評価'!$A$5:$KL$118,COLUMN('03施策評価'!$CF:$CF),FALSE),"-")</f>
        <v>-</v>
      </c>
      <c r="DF10" s="105" t="str">
        <f>IFERROR(VLOOKUP($A10*100+DF$4,'03施策評価'!$A$5:$KL$118,COLUMN('03施策評価'!$CF:$CF),FALSE),"-")</f>
        <v>-</v>
      </c>
      <c r="DG10" s="105" t="str">
        <f>IFERROR(VLOOKUP($A10*100+DG$4,'03施策評価'!$A$5:$KL$118,COLUMN('03施策評価'!$CF:$CF),FALSE),"-")</f>
        <v>-</v>
      </c>
      <c r="DH10" s="109" t="str">
        <f t="shared" si="143"/>
        <v>e</v>
      </c>
      <c r="DI10" s="37">
        <f t="shared" si="144"/>
        <v>0</v>
      </c>
      <c r="DJ10" s="38">
        <f t="shared" si="30"/>
        <v>0</v>
      </c>
      <c r="DK10" s="38">
        <f t="shared" si="31"/>
        <v>0</v>
      </c>
      <c r="DL10" s="38" t="str">
        <f t="shared" si="32"/>
        <v/>
      </c>
      <c r="DM10" s="38" t="str">
        <f t="shared" si="33"/>
        <v/>
      </c>
      <c r="DN10" s="38" t="str">
        <f t="shared" si="34"/>
        <v/>
      </c>
      <c r="DO10" s="38" t="str">
        <f t="shared" si="35"/>
        <v/>
      </c>
      <c r="DP10" s="38" t="str">
        <f t="shared" si="36"/>
        <v/>
      </c>
      <c r="DQ10" s="41">
        <f t="shared" si="145"/>
        <v>0</v>
      </c>
      <c r="DR10" s="36" t="e">
        <f t="shared" si="146"/>
        <v>#DIV/0!</v>
      </c>
      <c r="DS10" s="37" t="e">
        <f t="shared" si="147"/>
        <v>#DIV/0!</v>
      </c>
      <c r="DT10" s="38">
        <f t="shared" si="148"/>
        <v>0</v>
      </c>
      <c r="DU10" s="41" t="e">
        <f t="shared" si="149"/>
        <v>#DIV/0!</v>
      </c>
      <c r="DV10" s="47" t="str">
        <f>VLOOKUP($A10&amp;"-"&amp;DV$4,'05市民生活実感調査'!$A$3:$BC$218,COLUMN('05市民生活実感調査'!$Y:$Y),FALSE)</f>
        <v>-</v>
      </c>
      <c r="DW10" s="7" t="str">
        <f>VLOOKUP($A10&amp;"-"&amp;DW$4,'05市民生活実感調査'!$A$3:$BC$218,COLUMN('05市民生活実感調査'!$Y:$Y),FALSE)</f>
        <v>-</v>
      </c>
      <c r="DX10" s="7" t="str">
        <f>VLOOKUP($A10&amp;"-"&amp;DX$4,'05市民生活実感調査'!$A$3:$BC$218,COLUMN('05市民生活実感調査'!$Y:$Y),FALSE)</f>
        <v>-</v>
      </c>
      <c r="DY10" s="7" t="str">
        <f>VLOOKUP($A10&amp;"-"&amp;DY$4,'05市民生活実感調査'!$A$3:$BC$218,COLUMN('05市民生活実感調査'!$Y:$Y),FALSE)</f>
        <v>-</v>
      </c>
      <c r="DZ10" s="7" t="str">
        <f>VLOOKUP($A10&amp;"-"&amp;DZ$4,'05市民生活実感調査'!$A$3:$BC$218,COLUMN('05市民生活実感調査'!$Y:$Y),FALSE)</f>
        <v>-</v>
      </c>
      <c r="EA10" s="7" t="str">
        <f>VLOOKUP($A10&amp;"-"&amp;EA$4,'05市民生活実感調査'!$A$3:$BC$218,COLUMN('05市民生活実感調査'!$Y:$Y),FALSE)</f>
        <v>-</v>
      </c>
      <c r="EB10" s="7" t="str">
        <f>VLOOKUP($A10&amp;"-"&amp;EB$4,'05市民生活実感調査'!$A$3:$BC$218,COLUMN('05市民生活実感調査'!$Y:$Y),FALSE)</f>
        <v>-</v>
      </c>
      <c r="EC10" s="7" t="str">
        <f>VLOOKUP($A10&amp;"-"&amp;EC$4,'05市民生活実感調査'!$A$3:$BC$218,COLUMN('05市民生活実感調査'!$Y:$Y),FALSE)</f>
        <v>-</v>
      </c>
      <c r="ED10" s="109" t="e">
        <f t="shared" si="150"/>
        <v>#DIV/0!</v>
      </c>
      <c r="EE10" s="37" t="str">
        <f t="shared" si="151"/>
        <v/>
      </c>
      <c r="EF10" s="38" t="str">
        <f t="shared" si="37"/>
        <v/>
      </c>
      <c r="EG10" s="38" t="str">
        <f t="shared" si="38"/>
        <v/>
      </c>
      <c r="EH10" s="38" t="str">
        <f t="shared" si="39"/>
        <v/>
      </c>
      <c r="EI10" s="38" t="str">
        <f t="shared" si="40"/>
        <v/>
      </c>
      <c r="EJ10" s="38" t="str">
        <f t="shared" si="41"/>
        <v/>
      </c>
      <c r="EK10" s="38" t="str">
        <f t="shared" si="42"/>
        <v/>
      </c>
      <c r="EL10" s="38" t="str">
        <f t="shared" si="43"/>
        <v/>
      </c>
      <c r="EM10" s="41" t="e">
        <f t="shared" si="152"/>
        <v>#DIV/0!</v>
      </c>
      <c r="EN10" s="96" t="str">
        <f>VLOOKUP($A10,'05市民生活実感調査'!$D$223:$O$249,5,FALSE)</f>
        <v>-</v>
      </c>
      <c r="EO10" s="98" t="str">
        <f>VLOOKUP($A10,'05市民生活実感調査'!$D$223:$O$249,6,FALSE)</f>
        <v>-</v>
      </c>
      <c r="EP10" s="108" t="s">
        <v>85</v>
      </c>
      <c r="EQ10" s="12" t="str">
        <f>VLOOKUP(EP10,プルダウン!$A$1:$B$6,2,FALSE)</f>
        <v>-</v>
      </c>
      <c r="ER10" s="26" t="s">
        <v>85</v>
      </c>
      <c r="ES10" s="12"/>
      <c r="ET10" s="11"/>
      <c r="EU10" s="12"/>
      <c r="EV10" s="47" t="str">
        <f>IFERROR(VLOOKUP($A10*100+EV$4,'03施策評価'!$A$5:$KL$118,COLUMN('03施策評価'!$DU:$DU),FALSE),"-")</f>
        <v>-</v>
      </c>
      <c r="EW10" s="7" t="str">
        <f>IFERROR(VLOOKUP($A10*100+EW$4,'03施策評価'!$A$5:$KL$118,COLUMN('03施策評価'!$DU:$DU),FALSE),"-")</f>
        <v>-</v>
      </c>
      <c r="EX10" s="7" t="str">
        <f>IFERROR(VLOOKUP($A10*100+EX$4,'03施策評価'!$A$5:$KL$118,COLUMN('03施策評価'!$DU:$DU),FALSE),"-")</f>
        <v>-</v>
      </c>
      <c r="EY10" s="105" t="str">
        <f>IFERROR(VLOOKUP($A10*100+EY$4,'03施策評価'!$A$5:$KL$118,COLUMN('03施策評価'!$DU:$DU),FALSE),"-")</f>
        <v>-</v>
      </c>
      <c r="EZ10" s="105" t="str">
        <f>IFERROR(VLOOKUP($A10*100+EZ$4,'03施策評価'!$A$5:$KL$118,COLUMN('03施策評価'!$DU:$DU),FALSE),"-")</f>
        <v>-</v>
      </c>
      <c r="FA10" s="105" t="str">
        <f>IFERROR(VLOOKUP($A10*100+FA$4,'03施策評価'!$A$5:$KL$118,COLUMN('03施策評価'!$DU:$DU),FALSE),"-")</f>
        <v>-</v>
      </c>
      <c r="FB10" s="105" t="str">
        <f>IFERROR(VLOOKUP($A10*100+FB$4,'03施策評価'!$A$5:$KL$118,COLUMN('03施策評価'!$DU:$DU),FALSE),"-")</f>
        <v>-</v>
      </c>
      <c r="FC10" s="106" t="str">
        <f>IFERROR(VLOOKUP($A10*100+FC$4,'03施策評価'!$A$5:$KL$118,COLUMN('03施策評価'!$DU:$DU),FALSE),"-")</f>
        <v>-</v>
      </c>
      <c r="FD10" s="116"/>
      <c r="FE10" s="83" t="str">
        <f>VLOOKUP($A10&amp;"-"&amp;FE$4,'02政策の客観指標'!$A$4:$AT$246,COLUMN('02政策の客観指標'!$AR:$AR),FALSE)</f>
        <v>-</v>
      </c>
      <c r="FF10" s="84" t="str">
        <f>VLOOKUP($A10&amp;"-"&amp;FF$4,'02政策の客観指標'!$A$4:$AT$246,COLUMN('02政策の客観指標'!$AR:$AR),FALSE)</f>
        <v>-</v>
      </c>
      <c r="FG10" s="84" t="str">
        <f>VLOOKUP($A10&amp;"-"&amp;FG$4,'02政策の客観指標'!$A$4:$AT$246,COLUMN('02政策の客観指標'!$AR:$AR),FALSE)</f>
        <v>-</v>
      </c>
      <c r="FH10" s="84" t="str">
        <f>VLOOKUP($A10&amp;"-"&amp;FH$4,'02政策の客観指標'!$A$4:$AT$246,COLUMN('02政策の客観指標'!$AR:$AR),FALSE)</f>
        <v>-</v>
      </c>
      <c r="FI10" s="84" t="str">
        <f>VLOOKUP($A10&amp;"-"&amp;FI$4,'02政策の客観指標'!$A$4:$AT$246,COLUMN('02政策の客観指標'!$AR:$AR),FALSE)</f>
        <v>-</v>
      </c>
      <c r="FJ10" s="84" t="str">
        <f>VLOOKUP($A10&amp;"-"&amp;FJ$4,'02政策の客観指標'!$A$4:$AT$246,COLUMN('02政策の客観指標'!$AR:$AR),FALSE)</f>
        <v>-</v>
      </c>
      <c r="FK10" s="84" t="str">
        <f>VLOOKUP($A10&amp;"-"&amp;FK$4,'02政策の客観指標'!$A$4:$AT$246,COLUMN('02政策の客観指標'!$AR:$AR),FALSE)</f>
        <v>-</v>
      </c>
      <c r="FL10" s="84" t="str">
        <f>VLOOKUP($A10&amp;"-"&amp;FL$4,'02政策の客観指標'!$A$4:$AT$246,COLUMN('02政策の客観指標'!$AR:$AR),FALSE)</f>
        <v>-</v>
      </c>
      <c r="FM10" s="84" t="str">
        <f>VLOOKUP($A10&amp;"-"&amp;FM$4,'02政策の客観指標'!$A$4:$AT$246,COLUMN('02政策の客観指標'!$AR:$AR),FALSE)</f>
        <v>-</v>
      </c>
      <c r="FN10" s="109" t="e">
        <f t="shared" si="153"/>
        <v>#DIV/0!</v>
      </c>
      <c r="FO10" s="30" t="str">
        <f t="shared" si="44"/>
        <v/>
      </c>
      <c r="FP10" s="30" t="str">
        <f t="shared" si="45"/>
        <v/>
      </c>
      <c r="FQ10" s="30" t="str">
        <f t="shared" si="46"/>
        <v/>
      </c>
      <c r="FR10" s="30" t="str">
        <f t="shared" si="47"/>
        <v/>
      </c>
      <c r="FS10" s="30" t="str">
        <f t="shared" si="48"/>
        <v/>
      </c>
      <c r="FT10" s="30" t="str">
        <f t="shared" si="49"/>
        <v/>
      </c>
      <c r="FU10" s="30" t="str">
        <f t="shared" si="50"/>
        <v/>
      </c>
      <c r="FV10" s="30" t="str">
        <f t="shared" si="51"/>
        <v/>
      </c>
      <c r="FW10" s="30" t="str">
        <f t="shared" si="52"/>
        <v/>
      </c>
      <c r="FX10" s="33" t="e">
        <f t="shared" si="154"/>
        <v>#DIV/0!</v>
      </c>
      <c r="FY10" s="47" t="str">
        <f>IFERROR(VLOOKUP($A10*100+FY$4,'03施策評価'!$A$5:$KL$118,COLUMN('03施策評価'!$EJ:$EJ),FALSE),"-")</f>
        <v>e</v>
      </c>
      <c r="FZ10" s="7" t="str">
        <f>IFERROR(VLOOKUP($A10*100+FZ$4,'03施策評価'!$A$5:$KL$118,COLUMN('03施策評価'!$EJ:$EJ),FALSE),"-")</f>
        <v>e</v>
      </c>
      <c r="GA10" s="7" t="str">
        <f>IFERROR(VLOOKUP($A10*100+GA$4,'03施策評価'!$A$5:$KL$118,COLUMN('03施策評価'!$EJ:$EJ),FALSE),"-")</f>
        <v>e</v>
      </c>
      <c r="GB10" s="105" t="str">
        <f>IFERROR(VLOOKUP($A10*100+GB$4,'03施策評価'!$A$5:$KL$118,COLUMN('03施策評価'!$EJ:$EJ),FALSE),"-")</f>
        <v>-</v>
      </c>
      <c r="GC10" s="105" t="str">
        <f>IFERROR(VLOOKUP($A10*100+GC$4,'03施策評価'!$A$5:$KL$118,COLUMN('03施策評価'!$EJ:$EJ),FALSE),"-")</f>
        <v>-</v>
      </c>
      <c r="GD10" s="105" t="str">
        <f>IFERROR(VLOOKUP($A10*100+GD$4,'03施策評価'!$A$5:$KL$118,COLUMN('03施策評価'!$EJ:$EJ),FALSE),"-")</f>
        <v>-</v>
      </c>
      <c r="GE10" s="105" t="str">
        <f>IFERROR(VLOOKUP($A10*100+GE$4,'03施策評価'!$A$5:$KL$118,COLUMN('03施策評価'!$EJ:$EJ),FALSE),"-")</f>
        <v>-</v>
      </c>
      <c r="GF10" s="105" t="str">
        <f>IFERROR(VLOOKUP($A10*100+GF$4,'03施策評価'!$A$5:$KL$118,COLUMN('03施策評価'!$EJ:$EJ),FALSE),"-")</f>
        <v>-</v>
      </c>
      <c r="GG10" s="109" t="str">
        <f t="shared" si="155"/>
        <v>e</v>
      </c>
      <c r="GH10" s="37">
        <f t="shared" si="156"/>
        <v>0</v>
      </c>
      <c r="GI10" s="38">
        <f t="shared" si="53"/>
        <v>0</v>
      </c>
      <c r="GJ10" s="38">
        <f t="shared" si="54"/>
        <v>0</v>
      </c>
      <c r="GK10" s="38" t="str">
        <f t="shared" si="55"/>
        <v/>
      </c>
      <c r="GL10" s="38" t="str">
        <f t="shared" si="56"/>
        <v/>
      </c>
      <c r="GM10" s="38" t="str">
        <f t="shared" si="57"/>
        <v/>
      </c>
      <c r="GN10" s="38" t="str">
        <f t="shared" si="58"/>
        <v/>
      </c>
      <c r="GO10" s="38" t="str">
        <f t="shared" si="59"/>
        <v/>
      </c>
      <c r="GP10" s="41">
        <f t="shared" si="157"/>
        <v>0</v>
      </c>
      <c r="GQ10" s="36" t="e">
        <f t="shared" si="158"/>
        <v>#DIV/0!</v>
      </c>
      <c r="GR10" s="37" t="e">
        <f t="shared" si="159"/>
        <v>#DIV/0!</v>
      </c>
      <c r="GS10" s="38">
        <f t="shared" si="160"/>
        <v>0</v>
      </c>
      <c r="GT10" s="41" t="e">
        <f t="shared" si="161"/>
        <v>#DIV/0!</v>
      </c>
      <c r="GU10" s="47" t="str">
        <f>VLOOKUP($A10&amp;"-"&amp;GU$4,'05市民生活実感調査'!$A$3:$BC$218,COLUMN('05市民生活実感調査'!$AI:$AI),FALSE)</f>
        <v>-</v>
      </c>
      <c r="GV10" s="7" t="str">
        <f>VLOOKUP($A10&amp;"-"&amp;GV$4,'05市民生活実感調査'!$A$3:$BC$218,COLUMN('05市民生活実感調査'!$AI:$AI),FALSE)</f>
        <v>-</v>
      </c>
      <c r="GW10" s="7" t="str">
        <f>VLOOKUP($A10&amp;"-"&amp;GW$4,'05市民生活実感調査'!$A$3:$BC$218,COLUMN('05市民生活実感調査'!$AI:$AI),FALSE)</f>
        <v>-</v>
      </c>
      <c r="GX10" s="7" t="str">
        <f>VLOOKUP($A10&amp;"-"&amp;GX$4,'05市民生活実感調査'!$A$3:$BC$218,COLUMN('05市民生活実感調査'!$AI:$AI),FALSE)</f>
        <v>-</v>
      </c>
      <c r="GY10" s="7" t="str">
        <f>VLOOKUP($A10&amp;"-"&amp;GY$4,'05市民生活実感調査'!$A$3:$BC$218,COLUMN('05市民生活実感調査'!$AI:$AI),FALSE)</f>
        <v>-</v>
      </c>
      <c r="GZ10" s="7" t="str">
        <f>VLOOKUP($A10&amp;"-"&amp;GZ$4,'05市民生活実感調査'!$A$3:$BC$218,COLUMN('05市民生活実感調査'!$AI:$AI),FALSE)</f>
        <v>-</v>
      </c>
      <c r="HA10" s="7" t="str">
        <f>VLOOKUP($A10&amp;"-"&amp;HA$4,'05市民生活実感調査'!$A$3:$BC$218,COLUMN('05市民生活実感調査'!$AI:$AI),FALSE)</f>
        <v>-</v>
      </c>
      <c r="HB10" s="7" t="str">
        <f>VLOOKUP($A10&amp;"-"&amp;HB$4,'05市民生活実感調査'!$A$3:$BC$218,COLUMN('05市民生活実感調査'!$AI:$AI),FALSE)</f>
        <v>-</v>
      </c>
      <c r="HC10" s="109" t="e">
        <f t="shared" si="162"/>
        <v>#DIV/0!</v>
      </c>
      <c r="HD10" s="37" t="str">
        <f t="shared" si="163"/>
        <v/>
      </c>
      <c r="HE10" s="38" t="str">
        <f t="shared" si="60"/>
        <v/>
      </c>
      <c r="HF10" s="38" t="str">
        <f t="shared" si="61"/>
        <v/>
      </c>
      <c r="HG10" s="38" t="str">
        <f t="shared" si="62"/>
        <v/>
      </c>
      <c r="HH10" s="38" t="str">
        <f t="shared" si="63"/>
        <v/>
      </c>
      <c r="HI10" s="38" t="str">
        <f t="shared" si="64"/>
        <v/>
      </c>
      <c r="HJ10" s="38" t="str">
        <f t="shared" si="65"/>
        <v/>
      </c>
      <c r="HK10" s="38" t="str">
        <f t="shared" si="66"/>
        <v/>
      </c>
      <c r="HL10" s="41" t="e">
        <f t="shared" si="164"/>
        <v>#DIV/0!</v>
      </c>
      <c r="HM10" s="96" t="str">
        <f>VLOOKUP($A10,'05市民生活実感調査'!$D$223:$O$249,7,FALSE)</f>
        <v>-</v>
      </c>
      <c r="HN10" s="98" t="str">
        <f>VLOOKUP($A10,'05市民生活実感調査'!$D$223:$O$249,8,FALSE)</f>
        <v>-</v>
      </c>
      <c r="HO10" s="108" t="s">
        <v>85</v>
      </c>
      <c r="HP10" s="12" t="str">
        <f>VLOOKUP(HO10,プルダウン!$A$1:$B$6,2,FALSE)</f>
        <v>-</v>
      </c>
      <c r="HQ10" s="26" t="s">
        <v>85</v>
      </c>
      <c r="HR10" s="12"/>
      <c r="HS10" s="11"/>
      <c r="HT10" s="12"/>
      <c r="HU10" s="47" t="str">
        <f>IFERROR(VLOOKUP($A10*100+HU$4,'03施策評価'!$A$5:$KL$118,COLUMN('03施策評価'!$FY:$FY),FALSE),"-")</f>
        <v>-</v>
      </c>
      <c r="HV10" s="7" t="str">
        <f>IFERROR(VLOOKUP($A10*100+HV$4,'03施策評価'!$A$5:$KL$118,COLUMN('03施策評価'!$FY:$FY),FALSE),"-")</f>
        <v>-</v>
      </c>
      <c r="HW10" s="7" t="str">
        <f>IFERROR(VLOOKUP($A10*100+HW$4,'03施策評価'!$A$5:$KL$118,COLUMN('03施策評価'!$FY:$FY),FALSE),"-")</f>
        <v>-</v>
      </c>
      <c r="HX10" s="105" t="str">
        <f>IFERROR(VLOOKUP($A10*100+HX$4,'03施策評価'!$A$5:$KL$118,COLUMN('03施策評価'!$FY:$FY),FALSE),"-")</f>
        <v>-</v>
      </c>
      <c r="HY10" s="105" t="str">
        <f>IFERROR(VLOOKUP($A10*100+HY$4,'03施策評価'!$A$5:$KL$118,COLUMN('03施策評価'!$FY:$FY),FALSE),"-")</f>
        <v>-</v>
      </c>
      <c r="HZ10" s="105" t="str">
        <f>IFERROR(VLOOKUP($A10*100+HZ$4,'03施策評価'!$A$5:$KL$118,COLUMN('03施策評価'!$FY:$FY),FALSE),"-")</f>
        <v>-</v>
      </c>
      <c r="IA10" s="105" t="str">
        <f>IFERROR(VLOOKUP($A10*100+IA$4,'03施策評価'!$A$5:$KL$118,COLUMN('03施策評価'!$FY:$FY),FALSE),"-")</f>
        <v>-</v>
      </c>
      <c r="IB10" s="106" t="str">
        <f>IFERROR(VLOOKUP($A10*100+IB$4,'03施策評価'!$A$5:$KL$118,COLUMN('03施策評価'!$FY:$FY),FALSE),"-")</f>
        <v>-</v>
      </c>
      <c r="IC10" s="116"/>
      <c r="ID10" s="83" t="str">
        <f>VLOOKUP($A10&amp;"-"&amp;ID$4,'02政策の客観指標'!$A$4:$AT$246,COLUMN('02政策の客観指標'!$AS:$AS),FALSE)</f>
        <v>-</v>
      </c>
      <c r="IE10" s="84" t="str">
        <f>VLOOKUP($A10&amp;"-"&amp;IE$4,'02政策の客観指標'!$A$4:$AT$246,COLUMN('02政策の客観指標'!$AS:$AS),FALSE)</f>
        <v>-</v>
      </c>
      <c r="IF10" s="84" t="str">
        <f>VLOOKUP($A10&amp;"-"&amp;IF$4,'02政策の客観指標'!$A$4:$AT$246,COLUMN('02政策の客観指標'!$AS:$AS),FALSE)</f>
        <v>-</v>
      </c>
      <c r="IG10" s="84" t="str">
        <f>VLOOKUP($A10&amp;"-"&amp;IG$4,'02政策の客観指標'!$A$4:$AT$246,COLUMN('02政策の客観指標'!$AS:$AS),FALSE)</f>
        <v>-</v>
      </c>
      <c r="IH10" s="84" t="str">
        <f>VLOOKUP($A10&amp;"-"&amp;IH$4,'02政策の客観指標'!$A$4:$AT$246,COLUMN('02政策の客観指標'!$AS:$AS),FALSE)</f>
        <v>-</v>
      </c>
      <c r="II10" s="84" t="str">
        <f>VLOOKUP($A10&amp;"-"&amp;II$4,'02政策の客観指標'!$A$4:$AT$246,COLUMN('02政策の客観指標'!$AS:$AS),FALSE)</f>
        <v>-</v>
      </c>
      <c r="IJ10" s="84" t="str">
        <f>VLOOKUP($A10&amp;"-"&amp;IJ$4,'02政策の客観指標'!$A$4:$AT$246,COLUMN('02政策の客観指標'!$AS:$AS),FALSE)</f>
        <v>-</v>
      </c>
      <c r="IK10" s="84" t="str">
        <f>VLOOKUP($A10&amp;"-"&amp;IK$4,'02政策の客観指標'!$A$4:$AT$246,COLUMN('02政策の客観指標'!$AS:$AS),FALSE)</f>
        <v>-</v>
      </c>
      <c r="IL10" s="84" t="str">
        <f>VLOOKUP($A10&amp;"-"&amp;IL$4,'02政策の客観指標'!$A$4:$AT$246,COLUMN('02政策の客観指標'!$AS:$AS),FALSE)</f>
        <v>-</v>
      </c>
      <c r="IM10" s="109" t="e">
        <f t="shared" si="165"/>
        <v>#DIV/0!</v>
      </c>
      <c r="IN10" s="30" t="str">
        <f t="shared" si="67"/>
        <v/>
      </c>
      <c r="IO10" s="30" t="str">
        <f t="shared" si="68"/>
        <v/>
      </c>
      <c r="IP10" s="30" t="str">
        <f t="shared" si="69"/>
        <v/>
      </c>
      <c r="IQ10" s="30" t="str">
        <f t="shared" si="70"/>
        <v/>
      </c>
      <c r="IR10" s="30" t="str">
        <f t="shared" si="71"/>
        <v/>
      </c>
      <c r="IS10" s="30" t="str">
        <f t="shared" si="72"/>
        <v/>
      </c>
      <c r="IT10" s="30" t="str">
        <f t="shared" si="73"/>
        <v/>
      </c>
      <c r="IU10" s="30" t="str">
        <f t="shared" si="74"/>
        <v/>
      </c>
      <c r="IV10" s="30" t="str">
        <f t="shared" si="75"/>
        <v/>
      </c>
      <c r="IW10" s="33" t="e">
        <f t="shared" si="166"/>
        <v>#DIV/0!</v>
      </c>
      <c r="IX10" s="47" t="str">
        <f>IFERROR(VLOOKUP($A10*100+IX$4,'03施策評価'!$A$5:$KL$118,COLUMN('03施策評価'!$GN:$GN),FALSE),"-")</f>
        <v>e</v>
      </c>
      <c r="IY10" s="7" t="str">
        <f>IFERROR(VLOOKUP($A10*100+IY$4,'03施策評価'!$A$5:$KL$118,COLUMN('03施策評価'!$GN:$GN),FALSE),"-")</f>
        <v>e</v>
      </c>
      <c r="IZ10" s="7" t="str">
        <f>IFERROR(VLOOKUP($A10*100+IZ$4,'03施策評価'!$A$5:$KL$118,COLUMN('03施策評価'!$GN:$GN),FALSE),"-")</f>
        <v>e</v>
      </c>
      <c r="JA10" s="105" t="str">
        <f>IFERROR(VLOOKUP($A10*100+JA$4,'03施策評価'!$A$5:$KL$118,COLUMN('03施策評価'!$GN:$GN),FALSE),"-")</f>
        <v>-</v>
      </c>
      <c r="JB10" s="105" t="str">
        <f>IFERROR(VLOOKUP($A10*100+JB$4,'03施策評価'!$A$5:$KL$118,COLUMN('03施策評価'!$GN:$GN),FALSE),"-")</f>
        <v>-</v>
      </c>
      <c r="JC10" s="105" t="str">
        <f>IFERROR(VLOOKUP($A10*100+JC$4,'03施策評価'!$A$5:$KL$118,COLUMN('03施策評価'!$GN:$GN),FALSE),"-")</f>
        <v>-</v>
      </c>
      <c r="JD10" s="105" t="str">
        <f>IFERROR(VLOOKUP($A10*100+JD$4,'03施策評価'!$A$5:$KL$118,COLUMN('03施策評価'!$GN:$GN),FALSE),"-")</f>
        <v>-</v>
      </c>
      <c r="JE10" s="105" t="str">
        <f>IFERROR(VLOOKUP($A10*100+JE$4,'03施策評価'!$A$5:$KL$118,COLUMN('03施策評価'!$GN:$GN),FALSE),"-")</f>
        <v>-</v>
      </c>
      <c r="JF10" s="109" t="str">
        <f t="shared" si="167"/>
        <v>e</v>
      </c>
      <c r="JG10" s="37">
        <f t="shared" si="168"/>
        <v>0</v>
      </c>
      <c r="JH10" s="38">
        <f t="shared" si="76"/>
        <v>0</v>
      </c>
      <c r="JI10" s="38">
        <f t="shared" si="77"/>
        <v>0</v>
      </c>
      <c r="JJ10" s="38" t="str">
        <f t="shared" si="78"/>
        <v/>
      </c>
      <c r="JK10" s="38" t="str">
        <f t="shared" si="79"/>
        <v/>
      </c>
      <c r="JL10" s="38" t="str">
        <f t="shared" si="80"/>
        <v/>
      </c>
      <c r="JM10" s="38" t="str">
        <f t="shared" si="81"/>
        <v/>
      </c>
      <c r="JN10" s="38" t="str">
        <f t="shared" si="82"/>
        <v/>
      </c>
      <c r="JO10" s="41">
        <f t="shared" si="169"/>
        <v>0</v>
      </c>
      <c r="JP10" s="36" t="e">
        <f t="shared" si="170"/>
        <v>#DIV/0!</v>
      </c>
      <c r="JQ10" s="37" t="e">
        <f t="shared" si="171"/>
        <v>#DIV/0!</v>
      </c>
      <c r="JR10" s="38">
        <f t="shared" si="172"/>
        <v>0</v>
      </c>
      <c r="JS10" s="41" t="e">
        <f t="shared" si="173"/>
        <v>#DIV/0!</v>
      </c>
      <c r="JT10" s="47" t="str">
        <f>VLOOKUP($A10&amp;"-"&amp;JT$4,'05市民生活実感調査'!$A$3:$BC$218,COLUMN('05市民生活実感調査'!$AS:$AS),FALSE)</f>
        <v>-</v>
      </c>
      <c r="JU10" s="7" t="str">
        <f>VLOOKUP($A10&amp;"-"&amp;JU$4,'05市民生活実感調査'!$A$3:$BC$218,COLUMN('05市民生活実感調査'!$AS:$AS),FALSE)</f>
        <v>-</v>
      </c>
      <c r="JV10" s="7" t="str">
        <f>VLOOKUP($A10&amp;"-"&amp;JV$4,'05市民生活実感調査'!$A$3:$BC$218,COLUMN('05市民生活実感調査'!$AS:$AS),FALSE)</f>
        <v>-</v>
      </c>
      <c r="JW10" s="7" t="str">
        <f>VLOOKUP($A10&amp;"-"&amp;JW$4,'05市民生活実感調査'!$A$3:$BC$218,COLUMN('05市民生活実感調査'!$AS:$AS),FALSE)</f>
        <v>-</v>
      </c>
      <c r="JX10" s="7" t="str">
        <f>VLOOKUP($A10&amp;"-"&amp;JX$4,'05市民生活実感調査'!$A$3:$BC$218,COLUMN('05市民生活実感調査'!$AS:$AS),FALSE)</f>
        <v>-</v>
      </c>
      <c r="JY10" s="7" t="str">
        <f>VLOOKUP($A10&amp;"-"&amp;JY$4,'05市民生活実感調査'!$A$3:$BC$218,COLUMN('05市民生活実感調査'!$AS:$AS),FALSE)</f>
        <v>-</v>
      </c>
      <c r="JZ10" s="7" t="str">
        <f>VLOOKUP($A10&amp;"-"&amp;JZ$4,'05市民生活実感調査'!$A$3:$BC$218,COLUMN('05市民生活実感調査'!$AS:$AS),FALSE)</f>
        <v>-</v>
      </c>
      <c r="KA10" s="7" t="str">
        <f>VLOOKUP($A10&amp;"-"&amp;KA$4,'05市民生活実感調査'!$A$3:$BC$218,COLUMN('05市民生活実感調査'!$AS:$AS),FALSE)</f>
        <v>-</v>
      </c>
      <c r="KB10" s="109" t="e">
        <f t="shared" si="174"/>
        <v>#DIV/0!</v>
      </c>
      <c r="KC10" s="37" t="str">
        <f t="shared" si="175"/>
        <v/>
      </c>
      <c r="KD10" s="38" t="str">
        <f t="shared" si="83"/>
        <v/>
      </c>
      <c r="KE10" s="38" t="str">
        <f t="shared" si="84"/>
        <v/>
      </c>
      <c r="KF10" s="38" t="str">
        <f t="shared" si="85"/>
        <v/>
      </c>
      <c r="KG10" s="38" t="str">
        <f t="shared" si="86"/>
        <v/>
      </c>
      <c r="KH10" s="38" t="str">
        <f t="shared" si="87"/>
        <v/>
      </c>
      <c r="KI10" s="38" t="str">
        <f t="shared" si="88"/>
        <v/>
      </c>
      <c r="KJ10" s="38" t="str">
        <f t="shared" si="89"/>
        <v/>
      </c>
      <c r="KK10" s="41" t="e">
        <f t="shared" si="176"/>
        <v>#DIV/0!</v>
      </c>
      <c r="KL10" s="96" t="str">
        <f>VLOOKUP($A10,'05市民生活実感調査'!$D$223:$O$249,9,FALSE)</f>
        <v>-</v>
      </c>
      <c r="KM10" s="98" t="str">
        <f>VLOOKUP($A10,'05市民生活実感調査'!$D$223:$O$249,10,FALSE)</f>
        <v>-</v>
      </c>
      <c r="KN10" s="108" t="s">
        <v>85</v>
      </c>
      <c r="KO10" s="12" t="str">
        <f>VLOOKUP(KN10,プルダウン!$A$1:$B$6,2,FALSE)</f>
        <v>-</v>
      </c>
      <c r="KP10" s="26" t="s">
        <v>85</v>
      </c>
      <c r="KQ10" s="12"/>
      <c r="KR10" s="11"/>
      <c r="KS10" s="12"/>
      <c r="KT10" s="47" t="str">
        <f>IFERROR(VLOOKUP($A10*100+KT$4,'03施策評価'!$A$5:$KL$118,COLUMN('03施策評価'!$IC:$IC),FALSE),"-")</f>
        <v>-</v>
      </c>
      <c r="KU10" s="7" t="str">
        <f>IFERROR(VLOOKUP($A10*100+KU$4,'03施策評価'!$A$5:$KL$118,COLUMN('03施策評価'!$IC:$IC),FALSE),"-")</f>
        <v>-</v>
      </c>
      <c r="KV10" s="7" t="str">
        <f>IFERROR(VLOOKUP($A10*100+KV$4,'03施策評価'!$A$5:$KL$118,COLUMN('03施策評価'!$IC:$IC),FALSE),"-")</f>
        <v>-</v>
      </c>
      <c r="KW10" s="105" t="str">
        <f>IFERROR(VLOOKUP($A10*100+KW$4,'03施策評価'!$A$5:$KL$118,COLUMN('03施策評価'!$IC:$IC),FALSE),"-")</f>
        <v>-</v>
      </c>
      <c r="KX10" s="105" t="str">
        <f>IFERROR(VLOOKUP($A10*100+KX$4,'03施策評価'!$A$5:$KL$118,COLUMN('03施策評価'!$IC:$IC),FALSE),"-")</f>
        <v>-</v>
      </c>
      <c r="KY10" s="105" t="str">
        <f>IFERROR(VLOOKUP($A10*100+KY$4,'03施策評価'!$A$5:$KL$118,COLUMN('03施策評価'!$IC:$IC),FALSE),"-")</f>
        <v>-</v>
      </c>
      <c r="KZ10" s="105" t="str">
        <f>IFERROR(VLOOKUP($A10*100+KZ$4,'03施策評価'!$A$5:$KL$118,COLUMN('03施策評価'!$IC:$IC),FALSE),"-")</f>
        <v>-</v>
      </c>
      <c r="LA10" s="106" t="str">
        <f>IFERROR(VLOOKUP($A10*100+LA$4,'03施策評価'!$A$5:$KL$118,COLUMN('03施策評価'!$IC:$IC),FALSE),"-")</f>
        <v>-</v>
      </c>
      <c r="LB10" s="116"/>
      <c r="LC10" s="146" t="str">
        <f>VLOOKUP($A10&amp;"-"&amp;LC$4,'02政策の客観指標'!$A$4:$AT$246,COLUMN('02政策の客観指標'!$AT:$AT),FALSE)</f>
        <v>-</v>
      </c>
      <c r="LD10" s="84" t="str">
        <f>VLOOKUP($A10&amp;"-"&amp;LD$4,'02政策の客観指標'!$A$4:$AT$246,COLUMN('02政策の客観指標'!$AT:$AT),FALSE)</f>
        <v>-</v>
      </c>
      <c r="LE10" s="84" t="str">
        <f>VLOOKUP($A10&amp;"-"&amp;LE$4,'02政策の客観指標'!$A$4:$AT$246,COLUMN('02政策の客観指標'!$AT:$AT),FALSE)</f>
        <v>-</v>
      </c>
      <c r="LF10" s="84" t="str">
        <f>VLOOKUP($A10&amp;"-"&amp;LF$4,'02政策の客観指標'!$A$4:$AT$246,COLUMN('02政策の客観指標'!$AT:$AT),FALSE)</f>
        <v>-</v>
      </c>
      <c r="LG10" s="84" t="str">
        <f>VLOOKUP($A10&amp;"-"&amp;LG$4,'02政策の客観指標'!$A$4:$AT$246,COLUMN('02政策の客観指標'!$AT:$AT),FALSE)</f>
        <v>-</v>
      </c>
      <c r="LH10" s="84" t="str">
        <f>VLOOKUP($A10&amp;"-"&amp;LH$4,'02政策の客観指標'!$A$4:$AT$246,COLUMN('02政策の客観指標'!$AT:$AT),FALSE)</f>
        <v>-</v>
      </c>
      <c r="LI10" s="84" t="str">
        <f>VLOOKUP($A10&amp;"-"&amp;LI$4,'02政策の客観指標'!$A$4:$AT$246,COLUMN('02政策の客観指標'!$AT:$AT),FALSE)</f>
        <v>-</v>
      </c>
      <c r="LJ10" s="84" t="str">
        <f>VLOOKUP($A10&amp;"-"&amp;LJ$4,'02政策の客観指標'!$A$4:$AT$246,COLUMN('02政策の客観指標'!$AT:$AT),FALSE)</f>
        <v>-</v>
      </c>
      <c r="LK10" s="84" t="str">
        <f>VLOOKUP($A10&amp;"-"&amp;LK$4,'02政策の客観指標'!$A$4:$AT$246,COLUMN('02政策の客観指標'!$AT:$AT),FALSE)</f>
        <v>-</v>
      </c>
      <c r="LL10" s="109" t="e">
        <f t="shared" si="177"/>
        <v>#DIV/0!</v>
      </c>
      <c r="LM10" s="30" t="str">
        <f t="shared" si="90"/>
        <v/>
      </c>
      <c r="LN10" s="30" t="str">
        <f t="shared" si="91"/>
        <v/>
      </c>
      <c r="LO10" s="30" t="str">
        <f t="shared" si="92"/>
        <v/>
      </c>
      <c r="LP10" s="30" t="str">
        <f t="shared" si="93"/>
        <v/>
      </c>
      <c r="LQ10" s="30" t="str">
        <f t="shared" si="94"/>
        <v/>
      </c>
      <c r="LR10" s="30" t="str">
        <f t="shared" si="95"/>
        <v/>
      </c>
      <c r="LS10" s="30" t="str">
        <f t="shared" si="96"/>
        <v/>
      </c>
      <c r="LT10" s="30" t="str">
        <f t="shared" si="97"/>
        <v/>
      </c>
      <c r="LU10" s="30" t="str">
        <f t="shared" si="98"/>
        <v/>
      </c>
      <c r="LV10" s="33" t="e">
        <f t="shared" si="178"/>
        <v>#DIV/0!</v>
      </c>
      <c r="LW10" s="47" t="str">
        <f>IFERROR(VLOOKUP($A10*100+LW$4,'03施策評価'!$A$5:$KL$118,COLUMN('03施策評価'!$IR:$IR),FALSE),"-")</f>
        <v>e</v>
      </c>
      <c r="LX10" s="7" t="str">
        <f>IFERROR(VLOOKUP($A10*100+LX$4,'03施策評価'!$A$5:$KL$118,COLUMN('03施策評価'!$IR:$IR),FALSE),"-")</f>
        <v>e</v>
      </c>
      <c r="LY10" s="7" t="str">
        <f>IFERROR(VLOOKUP($A10*100+LY$4,'03施策評価'!$A$5:$KL$118,COLUMN('03施策評価'!$IR:$IR),FALSE),"-")</f>
        <v>e</v>
      </c>
      <c r="LZ10" s="105" t="str">
        <f>IFERROR(VLOOKUP($A10*100+LZ$4,'03施策評価'!$A$5:$KL$118,COLUMN('03施策評価'!$IR:$IR),FALSE),"-")</f>
        <v>-</v>
      </c>
      <c r="MA10" s="105" t="str">
        <f>IFERROR(VLOOKUP($A10*100+MA$4,'03施策評価'!$A$5:$KL$118,COLUMN('03施策評価'!$IR:$IR),FALSE),"-")</f>
        <v>-</v>
      </c>
      <c r="MB10" s="105" t="str">
        <f>IFERROR(VLOOKUP($A10*100+MB$4,'03施策評価'!$A$5:$KL$118,COLUMN('03施策評価'!$IR:$IR),FALSE),"-")</f>
        <v>-</v>
      </c>
      <c r="MC10" s="105" t="str">
        <f>IFERROR(VLOOKUP($A10*100+MC$4,'03施策評価'!$A$5:$KL$118,COLUMN('03施策評価'!$IR:$IR),FALSE),"-")</f>
        <v>-</v>
      </c>
      <c r="MD10" s="105" t="str">
        <f>IFERROR(VLOOKUP($A10*100+MD$4,'03施策評価'!$A$5:$KL$118,COLUMN('03施策評価'!$IR:$IR),FALSE),"-")</f>
        <v>-</v>
      </c>
      <c r="ME10" s="109" t="str">
        <f t="shared" si="179"/>
        <v>e</v>
      </c>
      <c r="MF10" s="37">
        <f t="shared" si="180"/>
        <v>0</v>
      </c>
      <c r="MG10" s="38">
        <f t="shared" si="99"/>
        <v>0</v>
      </c>
      <c r="MH10" s="38">
        <f t="shared" si="100"/>
        <v>0</v>
      </c>
      <c r="MI10" s="38" t="str">
        <f t="shared" si="101"/>
        <v/>
      </c>
      <c r="MJ10" s="38" t="str">
        <f t="shared" si="102"/>
        <v/>
      </c>
      <c r="MK10" s="38" t="str">
        <f t="shared" si="103"/>
        <v/>
      </c>
      <c r="ML10" s="38" t="str">
        <f t="shared" si="104"/>
        <v/>
      </c>
      <c r="MM10" s="38" t="str">
        <f t="shared" si="105"/>
        <v/>
      </c>
      <c r="MN10" s="41">
        <f t="shared" si="181"/>
        <v>0</v>
      </c>
      <c r="MO10" s="36" t="e">
        <f t="shared" si="182"/>
        <v>#DIV/0!</v>
      </c>
      <c r="MP10" s="37" t="e">
        <f t="shared" si="183"/>
        <v>#DIV/0!</v>
      </c>
      <c r="MQ10" s="38">
        <f t="shared" si="184"/>
        <v>0</v>
      </c>
      <c r="MR10" s="41" t="e">
        <f t="shared" si="185"/>
        <v>#DIV/0!</v>
      </c>
      <c r="MS10" s="47" t="str">
        <f>VLOOKUP($A10&amp;"-"&amp;MS$4,'05市民生活実感調査'!$A$3:$BC$218,COLUMN('05市民生活実感調査'!$BC:$BC),FALSE)</f>
        <v>-</v>
      </c>
      <c r="MT10" s="7" t="str">
        <f>VLOOKUP($A10&amp;"-"&amp;MT$4,'05市民生活実感調査'!$A$3:$BC$218,COLUMN('05市民生活実感調査'!$BC:$BC),FALSE)</f>
        <v>-</v>
      </c>
      <c r="MU10" s="7" t="str">
        <f>VLOOKUP($A10&amp;"-"&amp;MU$4,'05市民生活実感調査'!$A$3:$BC$218,COLUMN('05市民生活実感調査'!$BC:$BC),FALSE)</f>
        <v>-</v>
      </c>
      <c r="MV10" s="7" t="str">
        <f>VLOOKUP($A10&amp;"-"&amp;MV$4,'05市民生活実感調査'!$A$3:$BC$218,COLUMN('05市民生活実感調査'!$BC:$BC),FALSE)</f>
        <v>-</v>
      </c>
      <c r="MW10" s="7" t="str">
        <f>VLOOKUP($A10&amp;"-"&amp;MW$4,'05市民生活実感調査'!$A$3:$BC$218,COLUMN('05市民生活実感調査'!$BC:$BC),FALSE)</f>
        <v>-</v>
      </c>
      <c r="MX10" s="7" t="str">
        <f>VLOOKUP($A10&amp;"-"&amp;MX$4,'05市民生活実感調査'!$A$3:$BC$218,COLUMN('05市民生活実感調査'!$BC:$BC),FALSE)</f>
        <v>-</v>
      </c>
      <c r="MY10" s="7" t="str">
        <f>VLOOKUP($A10&amp;"-"&amp;MY$4,'05市民生活実感調査'!$A$3:$BC$218,COLUMN('05市民生活実感調査'!$BC:$BC),FALSE)</f>
        <v>-</v>
      </c>
      <c r="MZ10" s="7" t="str">
        <f>VLOOKUP($A10&amp;"-"&amp;MZ$4,'05市民生活実感調査'!$A$3:$BC$218,COLUMN('05市民生活実感調査'!$BC:$BC),FALSE)</f>
        <v>-</v>
      </c>
      <c r="NA10" s="109" t="e">
        <f t="shared" si="186"/>
        <v>#DIV/0!</v>
      </c>
      <c r="NB10" s="37" t="str">
        <f t="shared" si="187"/>
        <v/>
      </c>
      <c r="NC10" s="38" t="str">
        <f t="shared" si="106"/>
        <v/>
      </c>
      <c r="ND10" s="38" t="str">
        <f t="shared" si="107"/>
        <v/>
      </c>
      <c r="NE10" s="38" t="str">
        <f t="shared" si="108"/>
        <v/>
      </c>
      <c r="NF10" s="38" t="str">
        <f t="shared" si="109"/>
        <v/>
      </c>
      <c r="NG10" s="38" t="str">
        <f t="shared" si="110"/>
        <v/>
      </c>
      <c r="NH10" s="38" t="str">
        <f t="shared" si="111"/>
        <v/>
      </c>
      <c r="NI10" s="38" t="str">
        <f t="shared" si="112"/>
        <v/>
      </c>
      <c r="NJ10" s="41" t="e">
        <f t="shared" si="188"/>
        <v>#DIV/0!</v>
      </c>
      <c r="NK10" s="96" t="str">
        <f>VLOOKUP($A10,'05市民生活実感調査'!$D$223:$O$249,11,FALSE)</f>
        <v>-</v>
      </c>
      <c r="NL10" s="98" t="str">
        <f>VLOOKUP($A10,'05市民生活実感調査'!$D$223:$O$249,12,FALSE)</f>
        <v>-</v>
      </c>
      <c r="NM10" s="108" t="s">
        <v>85</v>
      </c>
      <c r="NN10" s="12" t="str">
        <f>VLOOKUP(NM10,プルダウン!$A$1:$B$6,2,FALSE)</f>
        <v>-</v>
      </c>
      <c r="NO10" s="26" t="s">
        <v>85</v>
      </c>
      <c r="NP10" s="12"/>
      <c r="NQ10" s="11"/>
      <c r="NR10" s="12"/>
      <c r="NS10" s="47" t="str">
        <f>IFERROR(VLOOKUP($A10*100+NS$4,'03施策評価'!$A$5:$KL$118,COLUMN('03施策評価'!$KG:$KG),FALSE),"-")</f>
        <v>-</v>
      </c>
      <c r="NT10" s="7" t="str">
        <f>IFERROR(VLOOKUP($A10*100+NT$4,'03施策評価'!$A$5:$KL$118,COLUMN('03施策評価'!$KG:$KG),FALSE),"-")</f>
        <v>-</v>
      </c>
      <c r="NU10" s="7" t="str">
        <f>IFERROR(VLOOKUP($A10*100+NU$4,'03施策評価'!$A$5:$KL$118,COLUMN('03施策評価'!$KG:$KG),FALSE),"-")</f>
        <v>-</v>
      </c>
      <c r="NV10" s="105" t="str">
        <f>IFERROR(VLOOKUP($A10*100+NV$4,'03施策評価'!$A$5:$KL$118,COLUMN('03施策評価'!$KG:$KG),FALSE),"-")</f>
        <v>-</v>
      </c>
      <c r="NW10" s="105" t="str">
        <f>IFERROR(VLOOKUP($A10*100+NW$4,'03施策評価'!$A$5:$KL$118,COLUMN('03施策評価'!$KG:$KG),FALSE),"-")</f>
        <v>-</v>
      </c>
      <c r="NX10" s="105" t="str">
        <f>IFERROR(VLOOKUP($A10*100+NX$4,'03施策評価'!$A$5:$KL$118,COLUMN('03施策評価'!$KG:$KG),FALSE),"-")</f>
        <v>-</v>
      </c>
      <c r="NY10" s="105" t="str">
        <f>IFERROR(VLOOKUP($A10*100+NY$4,'03施策評価'!$A$5:$KL$118,COLUMN('03施策評価'!$KG:$KG),FALSE),"-")</f>
        <v>-</v>
      </c>
      <c r="NZ10" s="106" t="str">
        <f>IFERROR(VLOOKUP($A10*100+NZ$4,'03施策評価'!$A$5:$KL$118,COLUMN('03施策評価'!$KG:$KG),FALSE),"-")</f>
        <v>-</v>
      </c>
      <c r="OA10" s="5"/>
    </row>
    <row r="11" spans="1:391" ht="225" customHeight="1">
      <c r="A11" s="46">
        <f>VLOOKUP(B11,[5]プルダウン!$M$2:$N$28,2,FALSE)</f>
        <v>7</v>
      </c>
      <c r="B11" s="5" t="s">
        <v>279</v>
      </c>
      <c r="C11" s="5" t="s">
        <v>2669</v>
      </c>
      <c r="D11" s="4" t="s">
        <v>2114</v>
      </c>
      <c r="E11" s="4"/>
      <c r="F11" s="5"/>
      <c r="G11" s="521" t="str">
        <f>VLOOKUP($A11&amp;"-"&amp;G$4,'02政策の客観指標'!$A$4:$AT$246,COLUMN('02政策の客観指標'!$AP:$AP),FALSE)</f>
        <v>b</v>
      </c>
      <c r="H11" s="522" t="str">
        <f>VLOOKUP($A11&amp;"-"&amp;H$4,'02政策の客観指標'!$A$4:$AT$246,COLUMN('02政策の客観指標'!$AP:$AP),FALSE)</f>
        <v>-</v>
      </c>
      <c r="I11" s="522" t="str">
        <f>VLOOKUP($A11&amp;"-"&amp;I$4,'02政策の客観指標'!$A$4:$AT$246,COLUMN('02政策の客観指標'!$AP:$AP),FALSE)</f>
        <v>-</v>
      </c>
      <c r="J11" s="522" t="str">
        <f>VLOOKUP($A11&amp;"-"&amp;J$4,'02政策の客観指標'!$A$4:$AT$246,COLUMN('02政策の客観指標'!$AP:$AP),FALSE)</f>
        <v>-</v>
      </c>
      <c r="K11" s="522" t="str">
        <f>VLOOKUP($A11&amp;"-"&amp;K$4,'02政策の客観指標'!$A$4:$AT$246,COLUMN('02政策の客観指標'!$AP:$AP),FALSE)</f>
        <v>-</v>
      </c>
      <c r="L11" s="522" t="str">
        <f>VLOOKUP($A11&amp;"-"&amp;L$4,'02政策の客観指標'!$A$4:$AT$246,COLUMN('02政策の客観指標'!$AP:$AP),FALSE)</f>
        <v>-</v>
      </c>
      <c r="M11" s="522" t="str">
        <f>VLOOKUP($A11&amp;"-"&amp;M$4,'02政策の客観指標'!$A$4:$AT$246,COLUMN('02政策の客観指標'!$AP:$AP),FALSE)</f>
        <v>-</v>
      </c>
      <c r="N11" s="522" t="str">
        <f>VLOOKUP($A11&amp;"-"&amp;N$4,'02政策の客観指標'!$A$4:$AT$246,COLUMN('02政策の客観指標'!$AP:$AP),FALSE)</f>
        <v>-</v>
      </c>
      <c r="O11" s="523" t="str">
        <f>VLOOKUP($A11&amp;"-"&amp;O$4,'02政策の客観指標'!$A$4:$AT$246,COLUMN('02政策の客観指標'!$AP:$AP),FALSE)</f>
        <v>-</v>
      </c>
      <c r="P11" s="524" t="str">
        <f t="shared" si="0"/>
        <v>b</v>
      </c>
      <c r="Q11" s="525">
        <f t="shared" si="113"/>
        <v>3</v>
      </c>
      <c r="R11" s="525" t="str">
        <f t="shared" si="114"/>
        <v/>
      </c>
      <c r="S11" s="525" t="str">
        <f t="shared" si="115"/>
        <v/>
      </c>
      <c r="T11" s="525" t="str">
        <f t="shared" si="116"/>
        <v/>
      </c>
      <c r="U11" s="525" t="str">
        <f t="shared" si="117"/>
        <v/>
      </c>
      <c r="V11" s="525" t="str">
        <f t="shared" si="118"/>
        <v/>
      </c>
      <c r="W11" s="525" t="str">
        <f t="shared" si="119"/>
        <v/>
      </c>
      <c r="X11" s="525" t="str">
        <f t="shared" si="120"/>
        <v/>
      </c>
      <c r="Y11" s="525" t="str">
        <f t="shared" si="121"/>
        <v/>
      </c>
      <c r="Z11" s="526">
        <f t="shared" si="2"/>
        <v>0.75</v>
      </c>
      <c r="AA11" s="527" t="str">
        <f>IFERROR(VLOOKUP($A11*100+AA$4,'03施策評価'!$A$5:$KL$118,COLUMN('03施策評価'!$AB:$AB),FALSE),"-")</f>
        <v>a</v>
      </c>
      <c r="AB11" s="528" t="str">
        <f>IFERROR(VLOOKUP($A11*100+AB$4,'03施策評価'!$A$5:$KL$118,COLUMN('03施策評価'!$AB:$AB),FALSE),"-")</f>
        <v>a</v>
      </c>
      <c r="AC11" s="528" t="str">
        <f>IFERROR(VLOOKUP($A11*100+AC$4,'03施策評価'!$A$5:$KL$118,COLUMN('03施策評価'!$AB:$AB),FALSE),"-")</f>
        <v>a</v>
      </c>
      <c r="AD11" s="528" t="str">
        <f>IFERROR(VLOOKUP($A11*100+AD$4,'03施策評価'!$A$5:$KL$118,COLUMN('03施策評価'!$AB:$AB),FALSE),"-")</f>
        <v>a</v>
      </c>
      <c r="AE11" s="528" t="str">
        <f>IFERROR(VLOOKUP($A11*100+AE$4,'03施策評価'!$A$5:$KL$118,COLUMN('03施策評価'!$AB:$AB),FALSE),"-")</f>
        <v>b</v>
      </c>
      <c r="AF11" s="528" t="str">
        <f>IFERROR(VLOOKUP($A11*100+AF$4,'03施策評価'!$A$5:$KL$118,COLUMN('03施策評価'!$AB:$AB),FALSE),"-")</f>
        <v>-</v>
      </c>
      <c r="AG11" s="528" t="str">
        <f>IFERROR(VLOOKUP($A11*100+AG$4,'03施策評価'!$A$5:$KL$118,COLUMN('03施策評価'!$AB:$AB),FALSE),"-")</f>
        <v>-</v>
      </c>
      <c r="AH11" s="529" t="str">
        <f>IFERROR(VLOOKUP($A11*100+AH$4,'03施策評価'!$A$5:$KL$118,COLUMN('03施策評価'!$AB:$AB),FALSE),"-")</f>
        <v>-</v>
      </c>
      <c r="AI11" s="524" t="str">
        <f t="shared" si="3"/>
        <v>a</v>
      </c>
      <c r="AJ11" s="527">
        <f t="shared" si="122"/>
        <v>4</v>
      </c>
      <c r="AK11" s="528">
        <f t="shared" si="123"/>
        <v>4</v>
      </c>
      <c r="AL11" s="528">
        <f t="shared" si="124"/>
        <v>4</v>
      </c>
      <c r="AM11" s="528">
        <f t="shared" si="125"/>
        <v>4</v>
      </c>
      <c r="AN11" s="528">
        <f t="shared" si="126"/>
        <v>3</v>
      </c>
      <c r="AO11" s="528" t="str">
        <f t="shared" si="127"/>
        <v/>
      </c>
      <c r="AP11" s="528" t="str">
        <f t="shared" si="128"/>
        <v/>
      </c>
      <c r="AQ11" s="529" t="str">
        <f t="shared" si="129"/>
        <v/>
      </c>
      <c r="AR11" s="530">
        <f t="shared" si="11"/>
        <v>0.95</v>
      </c>
      <c r="AS11" s="524" t="str">
        <f t="shared" si="12"/>
        <v>a</v>
      </c>
      <c r="AT11" s="30">
        <f t="shared" si="130"/>
        <v>3</v>
      </c>
      <c r="AU11" s="400">
        <f t="shared" si="13"/>
        <v>2</v>
      </c>
      <c r="AV11" s="401" cm="1">
        <f t="array" ref="AV11">_xlfn.IFS(COUNT(AT11:AU11)=2,SUM(AT11:AU11)/6,COUNT(AT11:AU11)=0,"-",AT11="",AR11,AU11="",Z11)</f>
        <v>0.83333333333333337</v>
      </c>
      <c r="AW11" s="534" t="str">
        <f>VLOOKUP($A11&amp;"-"&amp;AW$4,'05市民生活実感調査'!$A$3:$BC$218,COLUMN('05市民生活実感調査'!$O:$O),FALSE)</f>
        <v>b</v>
      </c>
      <c r="AX11" s="535" t="str">
        <f>VLOOKUP($A11&amp;"-"&amp;AX$4,'05市民生活実感調査'!$A$3:$BC$218,COLUMN('05市民生活実感調査'!$O:$O),FALSE)</f>
        <v>c</v>
      </c>
      <c r="AY11" s="535" t="str">
        <f>VLOOKUP($A11&amp;"-"&amp;AY$4,'05市民生活実感調査'!$A$3:$BC$218,COLUMN('05市民生活実感調査'!$O:$O),FALSE)</f>
        <v>b</v>
      </c>
      <c r="AZ11" s="535" t="str">
        <f>VLOOKUP($A11&amp;"-"&amp;AZ$4,'05市民生活実感調査'!$A$3:$BC$218,COLUMN('05市民生活実感調査'!$O:$O),FALSE)</f>
        <v>c</v>
      </c>
      <c r="BA11" s="535" t="str">
        <f>VLOOKUP($A11&amp;"-"&amp;BA$4,'05市民生活実感調査'!$A$3:$BC$218,COLUMN('05市民生活実感調査'!$O:$O),FALSE)</f>
        <v>c</v>
      </c>
      <c r="BB11" s="535" t="str">
        <f>VLOOKUP($A11&amp;"-"&amp;BB$4,'05市民生活実感調査'!$A$3:$BC$218,COLUMN('05市民生活実感調査'!$O:$O),FALSE)</f>
        <v>c</v>
      </c>
      <c r="BC11" s="535" t="str">
        <f>VLOOKUP($A11&amp;"-"&amp;BC$4,'05市民生活実感調査'!$A$3:$BC$218,COLUMN('05市民生活実感調査'!$O:$O),FALSE)</f>
        <v>b</v>
      </c>
      <c r="BD11" s="535" t="str">
        <f>VLOOKUP($A11&amp;"-"&amp;BD$4,'05市民生活実感調査'!$A$3:$BC$218,COLUMN('05市民生活実感調査'!$O:$O),FALSE)</f>
        <v>b</v>
      </c>
      <c r="BE11" s="536" t="str">
        <f t="shared" si="131"/>
        <v>b</v>
      </c>
      <c r="BF11" s="37">
        <f t="shared" si="132"/>
        <v>3</v>
      </c>
      <c r="BG11" s="38">
        <f t="shared" si="133"/>
        <v>2</v>
      </c>
      <c r="BH11" s="38">
        <f t="shared" si="134"/>
        <v>3</v>
      </c>
      <c r="BI11" s="38">
        <f t="shared" si="135"/>
        <v>2</v>
      </c>
      <c r="BJ11" s="38">
        <f t="shared" si="136"/>
        <v>2</v>
      </c>
      <c r="BK11" s="38">
        <f t="shared" si="137"/>
        <v>2</v>
      </c>
      <c r="BL11" s="38">
        <f t="shared" si="138"/>
        <v>3</v>
      </c>
      <c r="BM11" s="38">
        <f t="shared" si="139"/>
        <v>3</v>
      </c>
      <c r="BN11" s="41">
        <f t="shared" si="140"/>
        <v>0.625</v>
      </c>
      <c r="BO11" s="96">
        <f>VLOOKUP($A11,'05市民生活実感調査'!$D$223:$O$249,3,FALSE)</f>
        <v>11</v>
      </c>
      <c r="BP11" s="237">
        <f>VLOOKUP($A11,'05市民生活実感調査'!$D$223:$O$249,4,FALSE)</f>
        <v>0.83805309734513278</v>
      </c>
      <c r="BQ11" s="537" t="s">
        <v>314</v>
      </c>
      <c r="BR11" s="539" t="str">
        <f>VLOOKUP(BQ11,[5]プルダウン!$A$1:$B$6,2,FALSE)</f>
        <v>政策の目的が十分に達成されている</v>
      </c>
      <c r="BS11" s="261" t="s">
        <v>124</v>
      </c>
      <c r="BT11" s="260" t="s">
        <v>2709</v>
      </c>
      <c r="BU11" s="262" t="s">
        <v>2671</v>
      </c>
      <c r="BV11" s="260" t="s">
        <v>2672</v>
      </c>
      <c r="BW11" s="47" t="str">
        <f>IFERROR(VLOOKUP($A11*100+BW$4,'03施策評価'!$A$5:$KL$118,COLUMN('03施策評価'!$BQ:$BQ),FALSE),"-")</f>
        <v>A</v>
      </c>
      <c r="BX11" s="7" t="str">
        <f>IFERROR(VLOOKUP($A11*100+BX$4,'03施策評価'!$A$5:$KL$118,COLUMN('03施策評価'!$BQ:$BQ),FALSE),"-")</f>
        <v>A</v>
      </c>
      <c r="BY11" s="7" t="str">
        <f>IFERROR(VLOOKUP($A11*100+BY$4,'03施策評価'!$A$5:$KL$118,COLUMN('03施策評価'!$BQ:$BQ),FALSE),"-")</f>
        <v>B</v>
      </c>
      <c r="BZ11" s="7" t="str">
        <f>IFERROR(VLOOKUP($A11*100+BZ$4,'03施策評価'!$A$5:$KL$118,COLUMN('03施策評価'!$BQ:$BQ),FALSE),"-")</f>
        <v>B</v>
      </c>
      <c r="CA11" s="7" t="str">
        <f>IFERROR(VLOOKUP($A11*100+CA$4,'03施策評価'!$A$5:$KL$118,COLUMN('03施策評価'!$BQ:$BQ),FALSE),"-")</f>
        <v>B</v>
      </c>
      <c r="CB11" s="105" t="str">
        <f>IFERROR(VLOOKUP($A11*100+CB$4,'03施策評価'!$A$5:$KL$118,COLUMN('03施策評価'!$BQ:$BQ),FALSE),"-")</f>
        <v>-</v>
      </c>
      <c r="CC11" s="105" t="str">
        <f>IFERROR(VLOOKUP($A11*100+CC$4,'03施策評価'!$A$5:$KL$118,COLUMN('03施策評価'!$BQ:$BQ),FALSE),"-")</f>
        <v>-</v>
      </c>
      <c r="CD11" s="106" t="str">
        <f>IFERROR(VLOOKUP($A11*100+CD$4,'03施策評価'!$A$5:$KL$118,COLUMN('03施策評価'!$BQ:$BQ),FALSE),"-")</f>
        <v>-</v>
      </c>
      <c r="CE11" s="263" t="s">
        <v>2675</v>
      </c>
      <c r="CF11" s="83" t="str">
        <f>VLOOKUP($A11&amp;"-"&amp;CF$4,'02政策の客観指標'!$A$4:$AT$246,COLUMN('02政策の客観指標'!$AQ:$AQ),FALSE)</f>
        <v>-</v>
      </c>
      <c r="CG11" s="84" t="str">
        <f>VLOOKUP($A11&amp;"-"&amp;CG$4,'02政策の客観指標'!$A$4:$AT$246,COLUMN('02政策の客観指標'!$AQ:$AQ),FALSE)</f>
        <v>-</v>
      </c>
      <c r="CH11" s="84" t="str">
        <f>VLOOKUP($A11&amp;"-"&amp;CH$4,'02政策の客観指標'!$A$4:$AT$246,COLUMN('02政策の客観指標'!$AQ:$AQ),FALSE)</f>
        <v>-</v>
      </c>
      <c r="CI11" s="84" t="str">
        <f>VLOOKUP($A11&amp;"-"&amp;CI$4,'02政策の客観指標'!$A$4:$AT$246,COLUMN('02政策の客観指標'!$AQ:$AQ),FALSE)</f>
        <v>-</v>
      </c>
      <c r="CJ11" s="84" t="str">
        <f>VLOOKUP($A11&amp;"-"&amp;CJ$4,'02政策の客観指標'!$A$4:$AT$246,COLUMN('02政策の客観指標'!$AQ:$AQ),FALSE)</f>
        <v>-</v>
      </c>
      <c r="CK11" s="84" t="str">
        <f>VLOOKUP($A11&amp;"-"&amp;CK$4,'02政策の客観指標'!$A$4:$AT$246,COLUMN('02政策の客観指標'!$AQ:$AQ),FALSE)</f>
        <v>-</v>
      </c>
      <c r="CL11" s="84" t="str">
        <f>VLOOKUP($A11&amp;"-"&amp;CL$4,'02政策の客観指標'!$A$4:$AT$246,COLUMN('02政策の客観指標'!$AQ:$AQ),FALSE)</f>
        <v>-</v>
      </c>
      <c r="CM11" s="84" t="str">
        <f>VLOOKUP($A11&amp;"-"&amp;CM$4,'02政策の客観指標'!$A$4:$AT$246,COLUMN('02政策の客観指標'!$AQ:$AQ),FALSE)</f>
        <v>-</v>
      </c>
      <c r="CN11" s="84" t="str">
        <f>VLOOKUP($A11&amp;"-"&amp;CN$4,'02政策の客観指標'!$A$4:$AT$246,COLUMN('02政策の客観指標'!$AQ:$AQ),FALSE)</f>
        <v>-</v>
      </c>
      <c r="CO11" s="109" t="e">
        <f t="shared" si="141"/>
        <v>#DIV/0!</v>
      </c>
      <c r="CP11" s="30" t="str">
        <f t="shared" si="21"/>
        <v/>
      </c>
      <c r="CQ11" s="30" t="str">
        <f t="shared" si="22"/>
        <v/>
      </c>
      <c r="CR11" s="30" t="str">
        <f t="shared" si="23"/>
        <v/>
      </c>
      <c r="CS11" s="30" t="str">
        <f t="shared" si="24"/>
        <v/>
      </c>
      <c r="CT11" s="30" t="str">
        <f t="shared" si="25"/>
        <v/>
      </c>
      <c r="CU11" s="30" t="str">
        <f t="shared" si="26"/>
        <v/>
      </c>
      <c r="CV11" s="30" t="str">
        <f t="shared" si="27"/>
        <v/>
      </c>
      <c r="CW11" s="30" t="str">
        <f t="shared" si="28"/>
        <v/>
      </c>
      <c r="CX11" s="30" t="str">
        <f t="shared" si="29"/>
        <v/>
      </c>
      <c r="CY11" s="33" t="e">
        <f t="shared" si="142"/>
        <v>#DIV/0!</v>
      </c>
      <c r="CZ11" s="47" t="str">
        <f>IFERROR(VLOOKUP($A11*100+CZ$4,'03施策評価'!$A$5:$KL$118,COLUMN('03施策評価'!$CF:$CF),FALSE),"-")</f>
        <v>e</v>
      </c>
      <c r="DA11" s="7" t="str">
        <f>IFERROR(VLOOKUP($A11*100+DA$4,'03施策評価'!$A$5:$KL$118,COLUMN('03施策評価'!$CF:$CF),FALSE),"-")</f>
        <v>e</v>
      </c>
      <c r="DB11" s="7" t="str">
        <f>IFERROR(VLOOKUP($A11*100+DB$4,'03施策評価'!$A$5:$KL$118,COLUMN('03施策評価'!$CF:$CF),FALSE),"-")</f>
        <v>e</v>
      </c>
      <c r="DC11" s="7" t="str">
        <f>IFERROR(VLOOKUP($A11*100+DC$4,'03施策評価'!$A$5:$KL$118,COLUMN('03施策評価'!$CF:$CF),FALSE),"-")</f>
        <v>e</v>
      </c>
      <c r="DD11" s="7" t="str">
        <f>IFERROR(VLOOKUP($A11*100+DD$4,'03施策評価'!$A$5:$KL$118,COLUMN('03施策評価'!$CF:$CF),FALSE),"-")</f>
        <v>e</v>
      </c>
      <c r="DE11" s="105" t="str">
        <f>IFERROR(VLOOKUP($A11*100+DE$4,'03施策評価'!$A$5:$KL$118,COLUMN('03施策評価'!$CF:$CF),FALSE),"-")</f>
        <v>-</v>
      </c>
      <c r="DF11" s="105" t="str">
        <f>IFERROR(VLOOKUP($A11*100+DF$4,'03施策評価'!$A$5:$KL$118,COLUMN('03施策評価'!$CF:$CF),FALSE),"-")</f>
        <v>-</v>
      </c>
      <c r="DG11" s="105" t="str">
        <f>IFERROR(VLOOKUP($A11*100+DG$4,'03施策評価'!$A$5:$KL$118,COLUMN('03施策評価'!$CF:$CF),FALSE),"-")</f>
        <v>-</v>
      </c>
      <c r="DH11" s="109" t="str">
        <f t="shared" si="143"/>
        <v>e</v>
      </c>
      <c r="DI11" s="37">
        <f t="shared" si="144"/>
        <v>0</v>
      </c>
      <c r="DJ11" s="38">
        <f t="shared" si="30"/>
        <v>0</v>
      </c>
      <c r="DK11" s="38">
        <f t="shared" si="31"/>
        <v>0</v>
      </c>
      <c r="DL11" s="38">
        <f t="shared" si="32"/>
        <v>0</v>
      </c>
      <c r="DM11" s="38">
        <f t="shared" si="33"/>
        <v>0</v>
      </c>
      <c r="DN11" s="38" t="str">
        <f t="shared" si="34"/>
        <v/>
      </c>
      <c r="DO11" s="38" t="str">
        <f t="shared" si="35"/>
        <v/>
      </c>
      <c r="DP11" s="38" t="str">
        <f t="shared" si="36"/>
        <v/>
      </c>
      <c r="DQ11" s="41">
        <f t="shared" si="145"/>
        <v>0</v>
      </c>
      <c r="DR11" s="36" t="e">
        <f t="shared" si="146"/>
        <v>#DIV/0!</v>
      </c>
      <c r="DS11" s="37" t="e">
        <f t="shared" si="147"/>
        <v>#DIV/0!</v>
      </c>
      <c r="DT11" s="38">
        <f t="shared" si="148"/>
        <v>0</v>
      </c>
      <c r="DU11" s="41" t="e">
        <f t="shared" si="149"/>
        <v>#DIV/0!</v>
      </c>
      <c r="DV11" s="47" t="str">
        <f>VLOOKUP($A11&amp;"-"&amp;DV$4,'05市民生活実感調査'!$A$3:$BC$218,COLUMN('05市民生活実感調査'!$Y:$Y),FALSE)</f>
        <v>-</v>
      </c>
      <c r="DW11" s="7" t="str">
        <f>VLOOKUP($A11&amp;"-"&amp;DW$4,'05市民生活実感調査'!$A$3:$BC$218,COLUMN('05市民生活実感調査'!$Y:$Y),FALSE)</f>
        <v>-</v>
      </c>
      <c r="DX11" s="7" t="str">
        <f>VLOOKUP($A11&amp;"-"&amp;DX$4,'05市民生活実感調査'!$A$3:$BC$218,COLUMN('05市民生活実感調査'!$Y:$Y),FALSE)</f>
        <v>-</v>
      </c>
      <c r="DY11" s="7" t="str">
        <f>VLOOKUP($A11&amp;"-"&amp;DY$4,'05市民生活実感調査'!$A$3:$BC$218,COLUMN('05市民生活実感調査'!$Y:$Y),FALSE)</f>
        <v>-</v>
      </c>
      <c r="DZ11" s="7" t="str">
        <f>VLOOKUP($A11&amp;"-"&amp;DZ$4,'05市民生活実感調査'!$A$3:$BC$218,COLUMN('05市民生活実感調査'!$Y:$Y),FALSE)</f>
        <v>-</v>
      </c>
      <c r="EA11" s="7" t="str">
        <f>VLOOKUP($A11&amp;"-"&amp;EA$4,'05市民生活実感調査'!$A$3:$BC$218,COLUMN('05市民生活実感調査'!$Y:$Y),FALSE)</f>
        <v>-</v>
      </c>
      <c r="EB11" s="7" t="str">
        <f>VLOOKUP($A11&amp;"-"&amp;EB$4,'05市民生活実感調査'!$A$3:$BC$218,COLUMN('05市民生活実感調査'!$Y:$Y),FALSE)</f>
        <v>-</v>
      </c>
      <c r="EC11" s="7" t="str">
        <f>VLOOKUP($A11&amp;"-"&amp;EC$4,'05市民生活実感調査'!$A$3:$BC$218,COLUMN('05市民生活実感調査'!$Y:$Y),FALSE)</f>
        <v>-</v>
      </c>
      <c r="ED11" s="109" t="e">
        <f t="shared" si="150"/>
        <v>#DIV/0!</v>
      </c>
      <c r="EE11" s="37" t="str">
        <f t="shared" si="151"/>
        <v/>
      </c>
      <c r="EF11" s="38" t="str">
        <f t="shared" si="37"/>
        <v/>
      </c>
      <c r="EG11" s="38" t="str">
        <f t="shared" si="38"/>
        <v/>
      </c>
      <c r="EH11" s="38" t="str">
        <f t="shared" si="39"/>
        <v/>
      </c>
      <c r="EI11" s="38" t="str">
        <f t="shared" si="40"/>
        <v/>
      </c>
      <c r="EJ11" s="38" t="str">
        <f t="shared" si="41"/>
        <v/>
      </c>
      <c r="EK11" s="38" t="str">
        <f t="shared" si="42"/>
        <v/>
      </c>
      <c r="EL11" s="38" t="str">
        <f t="shared" si="43"/>
        <v/>
      </c>
      <c r="EM11" s="41" t="e">
        <f t="shared" si="152"/>
        <v>#DIV/0!</v>
      </c>
      <c r="EN11" s="96" t="str">
        <f>VLOOKUP($A11,'05市民生活実感調査'!$D$223:$O$249,5,FALSE)</f>
        <v>-</v>
      </c>
      <c r="EO11" s="98" t="str">
        <f>VLOOKUP($A11,'05市民生活実感調査'!$D$223:$O$249,6,FALSE)</f>
        <v>-</v>
      </c>
      <c r="EP11" s="108" t="s">
        <v>85</v>
      </c>
      <c r="EQ11" s="12" t="str">
        <f>VLOOKUP(EP11,プルダウン!$A$1:$B$6,2,FALSE)</f>
        <v>-</v>
      </c>
      <c r="ER11" s="26" t="s">
        <v>85</v>
      </c>
      <c r="ES11" s="12"/>
      <c r="ET11" s="11"/>
      <c r="EU11" s="12"/>
      <c r="EV11" s="47" t="str">
        <f>IFERROR(VLOOKUP($A11*100+EV$4,'03施策評価'!$A$5:$KL$118,COLUMN('03施策評価'!$DU:$DU),FALSE),"-")</f>
        <v>-</v>
      </c>
      <c r="EW11" s="7" t="str">
        <f>IFERROR(VLOOKUP($A11*100+EW$4,'03施策評価'!$A$5:$KL$118,COLUMN('03施策評価'!$DU:$DU),FALSE),"-")</f>
        <v>-</v>
      </c>
      <c r="EX11" s="7" t="str">
        <f>IFERROR(VLOOKUP($A11*100+EX$4,'03施策評価'!$A$5:$KL$118,COLUMN('03施策評価'!$DU:$DU),FALSE),"-")</f>
        <v>-</v>
      </c>
      <c r="EY11" s="7" t="str">
        <f>IFERROR(VLOOKUP($A11*100+EY$4,'03施策評価'!$A$5:$KL$118,COLUMN('03施策評価'!$DU:$DU),FALSE),"-")</f>
        <v>-</v>
      </c>
      <c r="EZ11" s="7" t="str">
        <f>IFERROR(VLOOKUP($A11*100+EZ$4,'03施策評価'!$A$5:$KL$118,COLUMN('03施策評価'!$DU:$DU),FALSE),"-")</f>
        <v>-</v>
      </c>
      <c r="FA11" s="105" t="str">
        <f>IFERROR(VLOOKUP($A11*100+FA$4,'03施策評価'!$A$5:$KL$118,COLUMN('03施策評価'!$DU:$DU),FALSE),"-")</f>
        <v>-</v>
      </c>
      <c r="FB11" s="105" t="str">
        <f>IFERROR(VLOOKUP($A11*100+FB$4,'03施策評価'!$A$5:$KL$118,COLUMN('03施策評価'!$DU:$DU),FALSE),"-")</f>
        <v>-</v>
      </c>
      <c r="FC11" s="106" t="str">
        <f>IFERROR(VLOOKUP($A11*100+FC$4,'03施策評価'!$A$5:$KL$118,COLUMN('03施策評価'!$DU:$DU),FALSE),"-")</f>
        <v>-</v>
      </c>
      <c r="FD11" s="116"/>
      <c r="FE11" s="83" t="str">
        <f>VLOOKUP($A11&amp;"-"&amp;FE$4,'02政策の客観指標'!$A$4:$AT$246,COLUMN('02政策の客観指標'!$AR:$AR),FALSE)</f>
        <v>-</v>
      </c>
      <c r="FF11" s="84" t="str">
        <f>VLOOKUP($A11&amp;"-"&amp;FF$4,'02政策の客観指標'!$A$4:$AT$246,COLUMN('02政策の客観指標'!$AR:$AR),FALSE)</f>
        <v>-</v>
      </c>
      <c r="FG11" s="84" t="str">
        <f>VLOOKUP($A11&amp;"-"&amp;FG$4,'02政策の客観指標'!$A$4:$AT$246,COLUMN('02政策の客観指標'!$AR:$AR),FALSE)</f>
        <v>-</v>
      </c>
      <c r="FH11" s="84" t="str">
        <f>VLOOKUP($A11&amp;"-"&amp;FH$4,'02政策の客観指標'!$A$4:$AT$246,COLUMN('02政策の客観指標'!$AR:$AR),FALSE)</f>
        <v>-</v>
      </c>
      <c r="FI11" s="84" t="str">
        <f>VLOOKUP($A11&amp;"-"&amp;FI$4,'02政策の客観指標'!$A$4:$AT$246,COLUMN('02政策の客観指標'!$AR:$AR),FALSE)</f>
        <v>-</v>
      </c>
      <c r="FJ11" s="84" t="str">
        <f>VLOOKUP($A11&amp;"-"&amp;FJ$4,'02政策の客観指標'!$A$4:$AT$246,COLUMN('02政策の客観指標'!$AR:$AR),FALSE)</f>
        <v>-</v>
      </c>
      <c r="FK11" s="84" t="str">
        <f>VLOOKUP($A11&amp;"-"&amp;FK$4,'02政策の客観指標'!$A$4:$AT$246,COLUMN('02政策の客観指標'!$AR:$AR),FALSE)</f>
        <v>-</v>
      </c>
      <c r="FL11" s="84" t="str">
        <f>VLOOKUP($A11&amp;"-"&amp;FL$4,'02政策の客観指標'!$A$4:$AT$246,COLUMN('02政策の客観指標'!$AR:$AR),FALSE)</f>
        <v>-</v>
      </c>
      <c r="FM11" s="84" t="str">
        <f>VLOOKUP($A11&amp;"-"&amp;FM$4,'02政策の客観指標'!$A$4:$AT$246,COLUMN('02政策の客観指標'!$AR:$AR),FALSE)</f>
        <v>-</v>
      </c>
      <c r="FN11" s="109" t="e">
        <f t="shared" si="153"/>
        <v>#DIV/0!</v>
      </c>
      <c r="FO11" s="30" t="str">
        <f t="shared" si="44"/>
        <v/>
      </c>
      <c r="FP11" s="30" t="str">
        <f t="shared" si="45"/>
        <v/>
      </c>
      <c r="FQ11" s="30" t="str">
        <f t="shared" si="46"/>
        <v/>
      </c>
      <c r="FR11" s="30" t="str">
        <f t="shared" si="47"/>
        <v/>
      </c>
      <c r="FS11" s="30" t="str">
        <f t="shared" si="48"/>
        <v/>
      </c>
      <c r="FT11" s="30" t="str">
        <f t="shared" si="49"/>
        <v/>
      </c>
      <c r="FU11" s="30" t="str">
        <f t="shared" si="50"/>
        <v/>
      </c>
      <c r="FV11" s="30" t="str">
        <f t="shared" si="51"/>
        <v/>
      </c>
      <c r="FW11" s="30" t="str">
        <f t="shared" si="52"/>
        <v/>
      </c>
      <c r="FX11" s="33" t="e">
        <f t="shared" si="154"/>
        <v>#DIV/0!</v>
      </c>
      <c r="FY11" s="47" t="str">
        <f>IFERROR(VLOOKUP($A11*100+FY$4,'03施策評価'!$A$5:$KL$118,COLUMN('03施策評価'!$EJ:$EJ),FALSE),"-")</f>
        <v>e</v>
      </c>
      <c r="FZ11" s="7" t="str">
        <f>IFERROR(VLOOKUP($A11*100+FZ$4,'03施策評価'!$A$5:$KL$118,COLUMN('03施策評価'!$EJ:$EJ),FALSE),"-")</f>
        <v>e</v>
      </c>
      <c r="GA11" s="7" t="str">
        <f>IFERROR(VLOOKUP($A11*100+GA$4,'03施策評価'!$A$5:$KL$118,COLUMN('03施策評価'!$EJ:$EJ),FALSE),"-")</f>
        <v>e</v>
      </c>
      <c r="GB11" s="7" t="str">
        <f>IFERROR(VLOOKUP($A11*100+GB$4,'03施策評価'!$A$5:$KL$118,COLUMN('03施策評価'!$EJ:$EJ),FALSE),"-")</f>
        <v>e</v>
      </c>
      <c r="GC11" s="7" t="str">
        <f>IFERROR(VLOOKUP($A11*100+GC$4,'03施策評価'!$A$5:$KL$118,COLUMN('03施策評価'!$EJ:$EJ),FALSE),"-")</f>
        <v>e</v>
      </c>
      <c r="GD11" s="105" t="str">
        <f>IFERROR(VLOOKUP($A11*100+GD$4,'03施策評価'!$A$5:$KL$118,COLUMN('03施策評価'!$EJ:$EJ),FALSE),"-")</f>
        <v>-</v>
      </c>
      <c r="GE11" s="105" t="str">
        <f>IFERROR(VLOOKUP($A11*100+GE$4,'03施策評価'!$A$5:$KL$118,COLUMN('03施策評価'!$EJ:$EJ),FALSE),"-")</f>
        <v>-</v>
      </c>
      <c r="GF11" s="105" t="str">
        <f>IFERROR(VLOOKUP($A11*100+GF$4,'03施策評価'!$A$5:$KL$118,COLUMN('03施策評価'!$EJ:$EJ),FALSE),"-")</f>
        <v>-</v>
      </c>
      <c r="GG11" s="109" t="str">
        <f t="shared" si="155"/>
        <v>e</v>
      </c>
      <c r="GH11" s="37">
        <f t="shared" si="156"/>
        <v>0</v>
      </c>
      <c r="GI11" s="38">
        <f t="shared" si="53"/>
        <v>0</v>
      </c>
      <c r="GJ11" s="38">
        <f t="shared" si="54"/>
        <v>0</v>
      </c>
      <c r="GK11" s="38">
        <f t="shared" si="55"/>
        <v>0</v>
      </c>
      <c r="GL11" s="38">
        <f t="shared" si="56"/>
        <v>0</v>
      </c>
      <c r="GM11" s="38" t="str">
        <f t="shared" si="57"/>
        <v/>
      </c>
      <c r="GN11" s="38" t="str">
        <f t="shared" si="58"/>
        <v/>
      </c>
      <c r="GO11" s="38" t="str">
        <f t="shared" si="59"/>
        <v/>
      </c>
      <c r="GP11" s="41">
        <f t="shared" si="157"/>
        <v>0</v>
      </c>
      <c r="GQ11" s="36" t="e">
        <f t="shared" si="158"/>
        <v>#DIV/0!</v>
      </c>
      <c r="GR11" s="37" t="e">
        <f t="shared" si="159"/>
        <v>#DIV/0!</v>
      </c>
      <c r="GS11" s="38">
        <f t="shared" si="160"/>
        <v>0</v>
      </c>
      <c r="GT11" s="41" t="e">
        <f t="shared" si="161"/>
        <v>#DIV/0!</v>
      </c>
      <c r="GU11" s="47" t="str">
        <f>VLOOKUP($A11&amp;"-"&amp;GU$4,'05市民生活実感調査'!$A$3:$BC$218,COLUMN('05市民生活実感調査'!$AI:$AI),FALSE)</f>
        <v>-</v>
      </c>
      <c r="GV11" s="7" t="str">
        <f>VLOOKUP($A11&amp;"-"&amp;GV$4,'05市民生活実感調査'!$A$3:$BC$218,COLUMN('05市民生活実感調査'!$AI:$AI),FALSE)</f>
        <v>-</v>
      </c>
      <c r="GW11" s="7" t="str">
        <f>VLOOKUP($A11&amp;"-"&amp;GW$4,'05市民生活実感調査'!$A$3:$BC$218,COLUMN('05市民生活実感調査'!$AI:$AI),FALSE)</f>
        <v>-</v>
      </c>
      <c r="GX11" s="7" t="str">
        <f>VLOOKUP($A11&amp;"-"&amp;GX$4,'05市民生活実感調査'!$A$3:$BC$218,COLUMN('05市民生活実感調査'!$AI:$AI),FALSE)</f>
        <v>-</v>
      </c>
      <c r="GY11" s="7" t="str">
        <f>VLOOKUP($A11&amp;"-"&amp;GY$4,'05市民生活実感調査'!$A$3:$BC$218,COLUMN('05市民生活実感調査'!$AI:$AI),FALSE)</f>
        <v>-</v>
      </c>
      <c r="GZ11" s="7" t="str">
        <f>VLOOKUP($A11&amp;"-"&amp;GZ$4,'05市民生活実感調査'!$A$3:$BC$218,COLUMN('05市民生活実感調査'!$AI:$AI),FALSE)</f>
        <v>-</v>
      </c>
      <c r="HA11" s="7" t="str">
        <f>VLOOKUP($A11&amp;"-"&amp;HA$4,'05市民生活実感調査'!$A$3:$BC$218,COLUMN('05市民生活実感調査'!$AI:$AI),FALSE)</f>
        <v>-</v>
      </c>
      <c r="HB11" s="7" t="str">
        <f>VLOOKUP($A11&amp;"-"&amp;HB$4,'05市民生活実感調査'!$A$3:$BC$218,COLUMN('05市民生活実感調査'!$AI:$AI),FALSE)</f>
        <v>-</v>
      </c>
      <c r="HC11" s="109" t="e">
        <f t="shared" si="162"/>
        <v>#DIV/0!</v>
      </c>
      <c r="HD11" s="37" t="str">
        <f t="shared" si="163"/>
        <v/>
      </c>
      <c r="HE11" s="38" t="str">
        <f t="shared" si="60"/>
        <v/>
      </c>
      <c r="HF11" s="38" t="str">
        <f t="shared" si="61"/>
        <v/>
      </c>
      <c r="HG11" s="38" t="str">
        <f t="shared" si="62"/>
        <v/>
      </c>
      <c r="HH11" s="38" t="str">
        <f t="shared" si="63"/>
        <v/>
      </c>
      <c r="HI11" s="38" t="str">
        <f t="shared" si="64"/>
        <v/>
      </c>
      <c r="HJ11" s="38" t="str">
        <f t="shared" si="65"/>
        <v/>
      </c>
      <c r="HK11" s="38" t="str">
        <f t="shared" si="66"/>
        <v/>
      </c>
      <c r="HL11" s="41" t="e">
        <f t="shared" si="164"/>
        <v>#DIV/0!</v>
      </c>
      <c r="HM11" s="96" t="str">
        <f>VLOOKUP($A11,'05市民生活実感調査'!$D$223:$O$249,7,FALSE)</f>
        <v>-</v>
      </c>
      <c r="HN11" s="98" t="str">
        <f>VLOOKUP($A11,'05市民生活実感調査'!$D$223:$O$249,8,FALSE)</f>
        <v>-</v>
      </c>
      <c r="HO11" s="108" t="s">
        <v>85</v>
      </c>
      <c r="HP11" s="12" t="str">
        <f>VLOOKUP(HO11,プルダウン!$A$1:$B$6,2,FALSE)</f>
        <v>-</v>
      </c>
      <c r="HQ11" s="26" t="s">
        <v>85</v>
      </c>
      <c r="HR11" s="12"/>
      <c r="HS11" s="11"/>
      <c r="HT11" s="12"/>
      <c r="HU11" s="47" t="str">
        <f>IFERROR(VLOOKUP($A11*100+HU$4,'03施策評価'!$A$5:$KL$118,COLUMN('03施策評価'!$FY:$FY),FALSE),"-")</f>
        <v>-</v>
      </c>
      <c r="HV11" s="7" t="str">
        <f>IFERROR(VLOOKUP($A11*100+HV$4,'03施策評価'!$A$5:$KL$118,COLUMN('03施策評価'!$FY:$FY),FALSE),"-")</f>
        <v>-</v>
      </c>
      <c r="HW11" s="7" t="str">
        <f>IFERROR(VLOOKUP($A11*100+HW$4,'03施策評価'!$A$5:$KL$118,COLUMN('03施策評価'!$FY:$FY),FALSE),"-")</f>
        <v>-</v>
      </c>
      <c r="HX11" s="7" t="str">
        <f>IFERROR(VLOOKUP($A11*100+HX$4,'03施策評価'!$A$5:$KL$118,COLUMN('03施策評価'!$FY:$FY),FALSE),"-")</f>
        <v>-</v>
      </c>
      <c r="HY11" s="7" t="str">
        <f>IFERROR(VLOOKUP($A11*100+HY$4,'03施策評価'!$A$5:$KL$118,COLUMN('03施策評価'!$FY:$FY),FALSE),"-")</f>
        <v>-</v>
      </c>
      <c r="HZ11" s="105" t="str">
        <f>IFERROR(VLOOKUP($A11*100+HZ$4,'03施策評価'!$A$5:$KL$118,COLUMN('03施策評価'!$FY:$FY),FALSE),"-")</f>
        <v>-</v>
      </c>
      <c r="IA11" s="105" t="str">
        <f>IFERROR(VLOOKUP($A11*100+IA$4,'03施策評価'!$A$5:$KL$118,COLUMN('03施策評価'!$FY:$FY),FALSE),"-")</f>
        <v>-</v>
      </c>
      <c r="IB11" s="106" t="str">
        <f>IFERROR(VLOOKUP($A11*100+IB$4,'03施策評価'!$A$5:$KL$118,COLUMN('03施策評価'!$FY:$FY),FALSE),"-")</f>
        <v>-</v>
      </c>
      <c r="IC11" s="116"/>
      <c r="ID11" s="83" t="str">
        <f>VLOOKUP($A11&amp;"-"&amp;ID$4,'02政策の客観指標'!$A$4:$AT$246,COLUMN('02政策の客観指標'!$AS:$AS),FALSE)</f>
        <v>-</v>
      </c>
      <c r="IE11" s="84" t="str">
        <f>VLOOKUP($A11&amp;"-"&amp;IE$4,'02政策の客観指標'!$A$4:$AT$246,COLUMN('02政策の客観指標'!$AS:$AS),FALSE)</f>
        <v>-</v>
      </c>
      <c r="IF11" s="84" t="str">
        <f>VLOOKUP($A11&amp;"-"&amp;IF$4,'02政策の客観指標'!$A$4:$AT$246,COLUMN('02政策の客観指標'!$AS:$AS),FALSE)</f>
        <v>-</v>
      </c>
      <c r="IG11" s="84" t="str">
        <f>VLOOKUP($A11&amp;"-"&amp;IG$4,'02政策の客観指標'!$A$4:$AT$246,COLUMN('02政策の客観指標'!$AS:$AS),FALSE)</f>
        <v>-</v>
      </c>
      <c r="IH11" s="84" t="str">
        <f>VLOOKUP($A11&amp;"-"&amp;IH$4,'02政策の客観指標'!$A$4:$AT$246,COLUMN('02政策の客観指標'!$AS:$AS),FALSE)</f>
        <v>-</v>
      </c>
      <c r="II11" s="84" t="str">
        <f>VLOOKUP($A11&amp;"-"&amp;II$4,'02政策の客観指標'!$A$4:$AT$246,COLUMN('02政策の客観指標'!$AS:$AS),FALSE)</f>
        <v>-</v>
      </c>
      <c r="IJ11" s="84" t="str">
        <f>VLOOKUP($A11&amp;"-"&amp;IJ$4,'02政策の客観指標'!$A$4:$AT$246,COLUMN('02政策の客観指標'!$AS:$AS),FALSE)</f>
        <v>-</v>
      </c>
      <c r="IK11" s="84" t="str">
        <f>VLOOKUP($A11&amp;"-"&amp;IK$4,'02政策の客観指標'!$A$4:$AT$246,COLUMN('02政策の客観指標'!$AS:$AS),FALSE)</f>
        <v>-</v>
      </c>
      <c r="IL11" s="84" t="str">
        <f>VLOOKUP($A11&amp;"-"&amp;IL$4,'02政策の客観指標'!$A$4:$AT$246,COLUMN('02政策の客観指標'!$AS:$AS),FALSE)</f>
        <v>-</v>
      </c>
      <c r="IM11" s="109" t="e">
        <f t="shared" si="165"/>
        <v>#DIV/0!</v>
      </c>
      <c r="IN11" s="30" t="str">
        <f t="shared" si="67"/>
        <v/>
      </c>
      <c r="IO11" s="30" t="str">
        <f t="shared" si="68"/>
        <v/>
      </c>
      <c r="IP11" s="30" t="str">
        <f t="shared" si="69"/>
        <v/>
      </c>
      <c r="IQ11" s="30" t="str">
        <f t="shared" si="70"/>
        <v/>
      </c>
      <c r="IR11" s="30" t="str">
        <f t="shared" si="71"/>
        <v/>
      </c>
      <c r="IS11" s="30" t="str">
        <f t="shared" si="72"/>
        <v/>
      </c>
      <c r="IT11" s="30" t="str">
        <f t="shared" si="73"/>
        <v/>
      </c>
      <c r="IU11" s="30" t="str">
        <f t="shared" si="74"/>
        <v/>
      </c>
      <c r="IV11" s="30" t="str">
        <f t="shared" si="75"/>
        <v/>
      </c>
      <c r="IW11" s="33" t="e">
        <f t="shared" si="166"/>
        <v>#DIV/0!</v>
      </c>
      <c r="IX11" s="47" t="str">
        <f>IFERROR(VLOOKUP($A11*100+IX$4,'03施策評価'!$A$5:$KL$118,COLUMN('03施策評価'!$GN:$GN),FALSE),"-")</f>
        <v>e</v>
      </c>
      <c r="IY11" s="7" t="str">
        <f>IFERROR(VLOOKUP($A11*100+IY$4,'03施策評価'!$A$5:$KL$118,COLUMN('03施策評価'!$GN:$GN),FALSE),"-")</f>
        <v>e</v>
      </c>
      <c r="IZ11" s="7" t="str">
        <f>IFERROR(VLOOKUP($A11*100+IZ$4,'03施策評価'!$A$5:$KL$118,COLUMN('03施策評価'!$GN:$GN),FALSE),"-")</f>
        <v>e</v>
      </c>
      <c r="JA11" s="7" t="str">
        <f>IFERROR(VLOOKUP($A11*100+JA$4,'03施策評価'!$A$5:$KL$118,COLUMN('03施策評価'!$GN:$GN),FALSE),"-")</f>
        <v>e</v>
      </c>
      <c r="JB11" s="7" t="str">
        <f>IFERROR(VLOOKUP($A11*100+JB$4,'03施策評価'!$A$5:$KL$118,COLUMN('03施策評価'!$GN:$GN),FALSE),"-")</f>
        <v>e</v>
      </c>
      <c r="JC11" s="105" t="str">
        <f>IFERROR(VLOOKUP($A11*100+JC$4,'03施策評価'!$A$5:$KL$118,COLUMN('03施策評価'!$GN:$GN),FALSE),"-")</f>
        <v>-</v>
      </c>
      <c r="JD11" s="105" t="str">
        <f>IFERROR(VLOOKUP($A11*100+JD$4,'03施策評価'!$A$5:$KL$118,COLUMN('03施策評価'!$GN:$GN),FALSE),"-")</f>
        <v>-</v>
      </c>
      <c r="JE11" s="105" t="str">
        <f>IFERROR(VLOOKUP($A11*100+JE$4,'03施策評価'!$A$5:$KL$118,COLUMN('03施策評価'!$GN:$GN),FALSE),"-")</f>
        <v>-</v>
      </c>
      <c r="JF11" s="109" t="str">
        <f t="shared" si="167"/>
        <v>e</v>
      </c>
      <c r="JG11" s="37">
        <f t="shared" si="168"/>
        <v>0</v>
      </c>
      <c r="JH11" s="38">
        <f t="shared" si="76"/>
        <v>0</v>
      </c>
      <c r="JI11" s="38">
        <f t="shared" si="77"/>
        <v>0</v>
      </c>
      <c r="JJ11" s="38">
        <f t="shared" si="78"/>
        <v>0</v>
      </c>
      <c r="JK11" s="38">
        <f t="shared" si="79"/>
        <v>0</v>
      </c>
      <c r="JL11" s="38" t="str">
        <f t="shared" si="80"/>
        <v/>
      </c>
      <c r="JM11" s="38" t="str">
        <f t="shared" si="81"/>
        <v/>
      </c>
      <c r="JN11" s="38" t="str">
        <f t="shared" si="82"/>
        <v/>
      </c>
      <c r="JO11" s="41">
        <f t="shared" si="169"/>
        <v>0</v>
      </c>
      <c r="JP11" s="36" t="e">
        <f t="shared" si="170"/>
        <v>#DIV/0!</v>
      </c>
      <c r="JQ11" s="37" t="e">
        <f t="shared" si="171"/>
        <v>#DIV/0!</v>
      </c>
      <c r="JR11" s="38">
        <f t="shared" si="172"/>
        <v>0</v>
      </c>
      <c r="JS11" s="41" t="e">
        <f t="shared" si="173"/>
        <v>#DIV/0!</v>
      </c>
      <c r="JT11" s="47" t="str">
        <f>VLOOKUP($A11&amp;"-"&amp;JT$4,'05市民生活実感調査'!$A$3:$BC$218,COLUMN('05市民生活実感調査'!$AS:$AS),FALSE)</f>
        <v>-</v>
      </c>
      <c r="JU11" s="7" t="str">
        <f>VLOOKUP($A11&amp;"-"&amp;JU$4,'05市民生活実感調査'!$A$3:$BC$218,COLUMN('05市民生活実感調査'!$AS:$AS),FALSE)</f>
        <v>-</v>
      </c>
      <c r="JV11" s="7" t="str">
        <f>VLOOKUP($A11&amp;"-"&amp;JV$4,'05市民生活実感調査'!$A$3:$BC$218,COLUMN('05市民生活実感調査'!$AS:$AS),FALSE)</f>
        <v>-</v>
      </c>
      <c r="JW11" s="7" t="str">
        <f>VLOOKUP($A11&amp;"-"&amp;JW$4,'05市民生活実感調査'!$A$3:$BC$218,COLUMN('05市民生活実感調査'!$AS:$AS),FALSE)</f>
        <v>-</v>
      </c>
      <c r="JX11" s="7" t="str">
        <f>VLOOKUP($A11&amp;"-"&amp;JX$4,'05市民生活実感調査'!$A$3:$BC$218,COLUMN('05市民生活実感調査'!$AS:$AS),FALSE)</f>
        <v>-</v>
      </c>
      <c r="JY11" s="7" t="str">
        <f>VLOOKUP($A11&amp;"-"&amp;JY$4,'05市民生活実感調査'!$A$3:$BC$218,COLUMN('05市民生活実感調査'!$AS:$AS),FALSE)</f>
        <v>-</v>
      </c>
      <c r="JZ11" s="7" t="str">
        <f>VLOOKUP($A11&amp;"-"&amp;JZ$4,'05市民生活実感調査'!$A$3:$BC$218,COLUMN('05市民生活実感調査'!$AS:$AS),FALSE)</f>
        <v>-</v>
      </c>
      <c r="KA11" s="7" t="str">
        <f>VLOOKUP($A11&amp;"-"&amp;KA$4,'05市民生活実感調査'!$A$3:$BC$218,COLUMN('05市民生活実感調査'!$AS:$AS),FALSE)</f>
        <v>-</v>
      </c>
      <c r="KB11" s="109" t="e">
        <f t="shared" si="174"/>
        <v>#DIV/0!</v>
      </c>
      <c r="KC11" s="37" t="str">
        <f t="shared" si="175"/>
        <v/>
      </c>
      <c r="KD11" s="38" t="str">
        <f t="shared" si="83"/>
        <v/>
      </c>
      <c r="KE11" s="38" t="str">
        <f t="shared" si="84"/>
        <v/>
      </c>
      <c r="KF11" s="38" t="str">
        <f t="shared" si="85"/>
        <v/>
      </c>
      <c r="KG11" s="38" t="str">
        <f t="shared" si="86"/>
        <v/>
      </c>
      <c r="KH11" s="38" t="str">
        <f t="shared" si="87"/>
        <v/>
      </c>
      <c r="KI11" s="38" t="str">
        <f t="shared" si="88"/>
        <v/>
      </c>
      <c r="KJ11" s="38" t="str">
        <f t="shared" si="89"/>
        <v/>
      </c>
      <c r="KK11" s="41" t="e">
        <f t="shared" si="176"/>
        <v>#DIV/0!</v>
      </c>
      <c r="KL11" s="96" t="str">
        <f>VLOOKUP($A11,'05市民生活実感調査'!$D$223:$O$249,9,FALSE)</f>
        <v>-</v>
      </c>
      <c r="KM11" s="98" t="str">
        <f>VLOOKUP($A11,'05市民生活実感調査'!$D$223:$O$249,10,FALSE)</f>
        <v>-</v>
      </c>
      <c r="KN11" s="108" t="s">
        <v>85</v>
      </c>
      <c r="KO11" s="12" t="str">
        <f>VLOOKUP(KN11,プルダウン!$A$1:$B$6,2,FALSE)</f>
        <v>-</v>
      </c>
      <c r="KP11" s="26" t="s">
        <v>85</v>
      </c>
      <c r="KQ11" s="12"/>
      <c r="KR11" s="11"/>
      <c r="KS11" s="12"/>
      <c r="KT11" s="47" t="str">
        <f>IFERROR(VLOOKUP($A11*100+KT$4,'03施策評価'!$A$5:$KL$118,COLUMN('03施策評価'!$IC:$IC),FALSE),"-")</f>
        <v>-</v>
      </c>
      <c r="KU11" s="7" t="str">
        <f>IFERROR(VLOOKUP($A11*100+KU$4,'03施策評価'!$A$5:$KL$118,COLUMN('03施策評価'!$IC:$IC),FALSE),"-")</f>
        <v>-</v>
      </c>
      <c r="KV11" s="7" t="str">
        <f>IFERROR(VLOOKUP($A11*100+KV$4,'03施策評価'!$A$5:$KL$118,COLUMN('03施策評価'!$IC:$IC),FALSE),"-")</f>
        <v>-</v>
      </c>
      <c r="KW11" s="7" t="str">
        <f>IFERROR(VLOOKUP($A11*100+KW$4,'03施策評価'!$A$5:$KL$118,COLUMN('03施策評価'!$IC:$IC),FALSE),"-")</f>
        <v>-</v>
      </c>
      <c r="KX11" s="7" t="str">
        <f>IFERROR(VLOOKUP($A11*100+KX$4,'03施策評価'!$A$5:$KL$118,COLUMN('03施策評価'!$IC:$IC),FALSE),"-")</f>
        <v>-</v>
      </c>
      <c r="KY11" s="105" t="str">
        <f>IFERROR(VLOOKUP($A11*100+KY$4,'03施策評価'!$A$5:$KL$118,COLUMN('03施策評価'!$IC:$IC),FALSE),"-")</f>
        <v>-</v>
      </c>
      <c r="KZ11" s="105" t="str">
        <f>IFERROR(VLOOKUP($A11*100+KZ$4,'03施策評価'!$A$5:$KL$118,COLUMN('03施策評価'!$IC:$IC),FALSE),"-")</f>
        <v>-</v>
      </c>
      <c r="LA11" s="106" t="str">
        <f>IFERROR(VLOOKUP($A11*100+LA$4,'03施策評価'!$A$5:$KL$118,COLUMN('03施策評価'!$IC:$IC),FALSE),"-")</f>
        <v>-</v>
      </c>
      <c r="LB11" s="116"/>
      <c r="LC11" s="146" t="str">
        <f>VLOOKUP($A11&amp;"-"&amp;LC$4,'02政策の客観指標'!$A$4:$AT$246,COLUMN('02政策の客観指標'!$AT:$AT),FALSE)</f>
        <v>-</v>
      </c>
      <c r="LD11" s="84" t="str">
        <f>VLOOKUP($A11&amp;"-"&amp;LD$4,'02政策の客観指標'!$A$4:$AT$246,COLUMN('02政策の客観指標'!$AT:$AT),FALSE)</f>
        <v>-</v>
      </c>
      <c r="LE11" s="84" t="str">
        <f>VLOOKUP($A11&amp;"-"&amp;LE$4,'02政策の客観指標'!$A$4:$AT$246,COLUMN('02政策の客観指標'!$AT:$AT),FALSE)</f>
        <v>-</v>
      </c>
      <c r="LF11" s="84" t="str">
        <f>VLOOKUP($A11&amp;"-"&amp;LF$4,'02政策の客観指標'!$A$4:$AT$246,COLUMN('02政策の客観指標'!$AT:$AT),FALSE)</f>
        <v>-</v>
      </c>
      <c r="LG11" s="84" t="str">
        <f>VLOOKUP($A11&amp;"-"&amp;LG$4,'02政策の客観指標'!$A$4:$AT$246,COLUMN('02政策の客観指標'!$AT:$AT),FALSE)</f>
        <v>-</v>
      </c>
      <c r="LH11" s="84" t="str">
        <f>VLOOKUP($A11&amp;"-"&amp;LH$4,'02政策の客観指標'!$A$4:$AT$246,COLUMN('02政策の客観指標'!$AT:$AT),FALSE)</f>
        <v>-</v>
      </c>
      <c r="LI11" s="84" t="str">
        <f>VLOOKUP($A11&amp;"-"&amp;LI$4,'02政策の客観指標'!$A$4:$AT$246,COLUMN('02政策の客観指標'!$AT:$AT),FALSE)</f>
        <v>-</v>
      </c>
      <c r="LJ11" s="84" t="str">
        <f>VLOOKUP($A11&amp;"-"&amp;LJ$4,'02政策の客観指標'!$A$4:$AT$246,COLUMN('02政策の客観指標'!$AT:$AT),FALSE)</f>
        <v>-</v>
      </c>
      <c r="LK11" s="84" t="str">
        <f>VLOOKUP($A11&amp;"-"&amp;LK$4,'02政策の客観指標'!$A$4:$AT$246,COLUMN('02政策の客観指標'!$AT:$AT),FALSE)</f>
        <v>-</v>
      </c>
      <c r="LL11" s="109" t="e">
        <f t="shared" si="177"/>
        <v>#DIV/0!</v>
      </c>
      <c r="LM11" s="30" t="str">
        <f t="shared" si="90"/>
        <v/>
      </c>
      <c r="LN11" s="30" t="str">
        <f t="shared" si="91"/>
        <v/>
      </c>
      <c r="LO11" s="30" t="str">
        <f t="shared" si="92"/>
        <v/>
      </c>
      <c r="LP11" s="30" t="str">
        <f t="shared" si="93"/>
        <v/>
      </c>
      <c r="LQ11" s="30" t="str">
        <f t="shared" si="94"/>
        <v/>
      </c>
      <c r="LR11" s="30" t="str">
        <f t="shared" si="95"/>
        <v/>
      </c>
      <c r="LS11" s="30" t="str">
        <f t="shared" si="96"/>
        <v/>
      </c>
      <c r="LT11" s="30" t="str">
        <f t="shared" si="97"/>
        <v/>
      </c>
      <c r="LU11" s="30" t="str">
        <f t="shared" si="98"/>
        <v/>
      </c>
      <c r="LV11" s="33" t="e">
        <f t="shared" si="178"/>
        <v>#DIV/0!</v>
      </c>
      <c r="LW11" s="47" t="str">
        <f>IFERROR(VLOOKUP($A11*100+LW$4,'03施策評価'!$A$5:$KL$118,COLUMN('03施策評価'!$IR:$IR),FALSE),"-")</f>
        <v>e</v>
      </c>
      <c r="LX11" s="7" t="str">
        <f>IFERROR(VLOOKUP($A11*100+LX$4,'03施策評価'!$A$5:$KL$118,COLUMN('03施策評価'!$IR:$IR),FALSE),"-")</f>
        <v>e</v>
      </c>
      <c r="LY11" s="7" t="str">
        <f>IFERROR(VLOOKUP($A11*100+LY$4,'03施策評価'!$A$5:$KL$118,COLUMN('03施策評価'!$IR:$IR),FALSE),"-")</f>
        <v>e</v>
      </c>
      <c r="LZ11" s="7" t="str">
        <f>IFERROR(VLOOKUP($A11*100+LZ$4,'03施策評価'!$A$5:$KL$118,COLUMN('03施策評価'!$IR:$IR),FALSE),"-")</f>
        <v>e</v>
      </c>
      <c r="MA11" s="7" t="str">
        <f>IFERROR(VLOOKUP($A11*100+MA$4,'03施策評価'!$A$5:$KL$118,COLUMN('03施策評価'!$IR:$IR),FALSE),"-")</f>
        <v>e</v>
      </c>
      <c r="MB11" s="105" t="str">
        <f>IFERROR(VLOOKUP($A11*100+MB$4,'03施策評価'!$A$5:$KL$118,COLUMN('03施策評価'!$IR:$IR),FALSE),"-")</f>
        <v>-</v>
      </c>
      <c r="MC11" s="105" t="str">
        <f>IFERROR(VLOOKUP($A11*100+MC$4,'03施策評価'!$A$5:$KL$118,COLUMN('03施策評価'!$IR:$IR),FALSE),"-")</f>
        <v>-</v>
      </c>
      <c r="MD11" s="105" t="str">
        <f>IFERROR(VLOOKUP($A11*100+MD$4,'03施策評価'!$A$5:$KL$118,COLUMN('03施策評価'!$IR:$IR),FALSE),"-")</f>
        <v>-</v>
      </c>
      <c r="ME11" s="109" t="str">
        <f t="shared" si="179"/>
        <v>e</v>
      </c>
      <c r="MF11" s="37">
        <f t="shared" si="180"/>
        <v>0</v>
      </c>
      <c r="MG11" s="38">
        <f t="shared" si="99"/>
        <v>0</v>
      </c>
      <c r="MH11" s="38">
        <f t="shared" si="100"/>
        <v>0</v>
      </c>
      <c r="MI11" s="38">
        <f t="shared" si="101"/>
        <v>0</v>
      </c>
      <c r="MJ11" s="38">
        <f t="shared" si="102"/>
        <v>0</v>
      </c>
      <c r="MK11" s="38" t="str">
        <f t="shared" si="103"/>
        <v/>
      </c>
      <c r="ML11" s="38" t="str">
        <f t="shared" si="104"/>
        <v/>
      </c>
      <c r="MM11" s="38" t="str">
        <f t="shared" si="105"/>
        <v/>
      </c>
      <c r="MN11" s="41">
        <f t="shared" si="181"/>
        <v>0</v>
      </c>
      <c r="MO11" s="36" t="e">
        <f t="shared" si="182"/>
        <v>#DIV/0!</v>
      </c>
      <c r="MP11" s="37" t="e">
        <f t="shared" si="183"/>
        <v>#DIV/0!</v>
      </c>
      <c r="MQ11" s="38">
        <f t="shared" si="184"/>
        <v>0</v>
      </c>
      <c r="MR11" s="41" t="e">
        <f t="shared" si="185"/>
        <v>#DIV/0!</v>
      </c>
      <c r="MS11" s="47" t="str">
        <f>VLOOKUP($A11&amp;"-"&amp;MS$4,'05市民生活実感調査'!$A$3:$BC$218,COLUMN('05市民生活実感調査'!$BC:$BC),FALSE)</f>
        <v>-</v>
      </c>
      <c r="MT11" s="7" t="str">
        <f>VLOOKUP($A11&amp;"-"&amp;MT$4,'05市民生活実感調査'!$A$3:$BC$218,COLUMN('05市民生活実感調査'!$BC:$BC),FALSE)</f>
        <v>-</v>
      </c>
      <c r="MU11" s="7" t="str">
        <f>VLOOKUP($A11&amp;"-"&amp;MU$4,'05市民生活実感調査'!$A$3:$BC$218,COLUMN('05市民生活実感調査'!$BC:$BC),FALSE)</f>
        <v>-</v>
      </c>
      <c r="MV11" s="7" t="str">
        <f>VLOOKUP($A11&amp;"-"&amp;MV$4,'05市民生活実感調査'!$A$3:$BC$218,COLUMN('05市民生活実感調査'!$BC:$BC),FALSE)</f>
        <v>-</v>
      </c>
      <c r="MW11" s="7" t="str">
        <f>VLOOKUP($A11&amp;"-"&amp;MW$4,'05市民生活実感調査'!$A$3:$BC$218,COLUMN('05市民生活実感調査'!$BC:$BC),FALSE)</f>
        <v>-</v>
      </c>
      <c r="MX11" s="7" t="str">
        <f>VLOOKUP($A11&amp;"-"&amp;MX$4,'05市民生活実感調査'!$A$3:$BC$218,COLUMN('05市民生活実感調査'!$BC:$BC),FALSE)</f>
        <v>-</v>
      </c>
      <c r="MY11" s="7" t="str">
        <f>VLOOKUP($A11&amp;"-"&amp;MY$4,'05市民生活実感調査'!$A$3:$BC$218,COLUMN('05市民生活実感調査'!$BC:$BC),FALSE)</f>
        <v>-</v>
      </c>
      <c r="MZ11" s="7" t="str">
        <f>VLOOKUP($A11&amp;"-"&amp;MZ$4,'05市民生活実感調査'!$A$3:$BC$218,COLUMN('05市民生活実感調査'!$BC:$BC),FALSE)</f>
        <v>-</v>
      </c>
      <c r="NA11" s="109" t="e">
        <f t="shared" si="186"/>
        <v>#DIV/0!</v>
      </c>
      <c r="NB11" s="37" t="str">
        <f t="shared" si="187"/>
        <v/>
      </c>
      <c r="NC11" s="38" t="str">
        <f t="shared" si="106"/>
        <v/>
      </c>
      <c r="ND11" s="38" t="str">
        <f t="shared" si="107"/>
        <v/>
      </c>
      <c r="NE11" s="38" t="str">
        <f t="shared" si="108"/>
        <v/>
      </c>
      <c r="NF11" s="38" t="str">
        <f t="shared" si="109"/>
        <v/>
      </c>
      <c r="NG11" s="38" t="str">
        <f t="shared" si="110"/>
        <v/>
      </c>
      <c r="NH11" s="38" t="str">
        <f t="shared" si="111"/>
        <v/>
      </c>
      <c r="NI11" s="38" t="str">
        <f t="shared" si="112"/>
        <v/>
      </c>
      <c r="NJ11" s="41" t="e">
        <f t="shared" si="188"/>
        <v>#DIV/0!</v>
      </c>
      <c r="NK11" s="96" t="str">
        <f>VLOOKUP($A11,'05市民生活実感調査'!$D$223:$O$249,11,FALSE)</f>
        <v>-</v>
      </c>
      <c r="NL11" s="98" t="str">
        <f>VLOOKUP($A11,'05市民生活実感調査'!$D$223:$O$249,12,FALSE)</f>
        <v>-</v>
      </c>
      <c r="NM11" s="108" t="s">
        <v>85</v>
      </c>
      <c r="NN11" s="12" t="str">
        <f>VLOOKUP(NM11,プルダウン!$A$1:$B$6,2,FALSE)</f>
        <v>-</v>
      </c>
      <c r="NO11" s="26" t="s">
        <v>85</v>
      </c>
      <c r="NP11" s="12"/>
      <c r="NQ11" s="11"/>
      <c r="NR11" s="12"/>
      <c r="NS11" s="47" t="str">
        <f>IFERROR(VLOOKUP($A11*100+NS$4,'03施策評価'!$A$5:$KL$118,COLUMN('03施策評価'!$KG:$KG),FALSE),"-")</f>
        <v>-</v>
      </c>
      <c r="NT11" s="7" t="str">
        <f>IFERROR(VLOOKUP($A11*100+NT$4,'03施策評価'!$A$5:$KL$118,COLUMN('03施策評価'!$KG:$KG),FALSE),"-")</f>
        <v>-</v>
      </c>
      <c r="NU11" s="7" t="str">
        <f>IFERROR(VLOOKUP($A11*100+NU$4,'03施策評価'!$A$5:$KL$118,COLUMN('03施策評価'!$KG:$KG),FALSE),"-")</f>
        <v>-</v>
      </c>
      <c r="NV11" s="7" t="str">
        <f>IFERROR(VLOOKUP($A11*100+NV$4,'03施策評価'!$A$5:$KL$118,COLUMN('03施策評価'!$KG:$KG),FALSE),"-")</f>
        <v>-</v>
      </c>
      <c r="NW11" s="7" t="str">
        <f>IFERROR(VLOOKUP($A11*100+NW$4,'03施策評価'!$A$5:$KL$118,COLUMN('03施策評価'!$KG:$KG),FALSE),"-")</f>
        <v>-</v>
      </c>
      <c r="NX11" s="105" t="str">
        <f>IFERROR(VLOOKUP($A11*100+NX$4,'03施策評価'!$A$5:$KL$118,COLUMN('03施策評価'!$KG:$KG),FALSE),"-")</f>
        <v>-</v>
      </c>
      <c r="NY11" s="105" t="str">
        <f>IFERROR(VLOOKUP($A11*100+NY$4,'03施策評価'!$A$5:$KL$118,COLUMN('03施策評価'!$KG:$KG),FALSE),"-")</f>
        <v>-</v>
      </c>
      <c r="NZ11" s="106" t="str">
        <f>IFERROR(VLOOKUP($A11*100+NZ$4,'03施策評価'!$A$5:$KL$118,COLUMN('03施策評価'!$KG:$KG),FALSE),"-")</f>
        <v>-</v>
      </c>
      <c r="OA11" s="5"/>
    </row>
    <row r="12" spans="1:391" ht="245.25" customHeight="1">
      <c r="A12" s="46">
        <f>VLOOKUP(B12,[5]プルダウン!$M$2:$N$28,2,FALSE)</f>
        <v>8</v>
      </c>
      <c r="B12" s="5" t="s">
        <v>280</v>
      </c>
      <c r="C12" s="5" t="s">
        <v>2670</v>
      </c>
      <c r="D12" s="4" t="s">
        <v>2114</v>
      </c>
      <c r="E12" s="4"/>
      <c r="F12" s="5"/>
      <c r="G12" s="521" t="str">
        <f>VLOOKUP($A12&amp;"-"&amp;G$4,'02政策の客観指標'!$A$4:$AT$246,COLUMN('02政策の客観指標'!$AP:$AP),FALSE)</f>
        <v>-</v>
      </c>
      <c r="H12" s="522" t="str">
        <f>VLOOKUP($A12&amp;"-"&amp;H$4,'02政策の客観指標'!$A$4:$AT$246,COLUMN('02政策の客観指標'!$AP:$AP),FALSE)</f>
        <v>-</v>
      </c>
      <c r="I12" s="522" t="str">
        <f>VLOOKUP($A12&amp;"-"&amp;I$4,'02政策の客観指標'!$A$4:$AT$246,COLUMN('02政策の客観指標'!$AP:$AP),FALSE)</f>
        <v>-</v>
      </c>
      <c r="J12" s="522" t="str">
        <f>VLOOKUP($A12&amp;"-"&amp;J$4,'02政策の客観指標'!$A$4:$AT$246,COLUMN('02政策の客観指標'!$AP:$AP),FALSE)</f>
        <v>-</v>
      </c>
      <c r="K12" s="522" t="str">
        <f>VLOOKUP($A12&amp;"-"&amp;K$4,'02政策の客観指標'!$A$4:$AT$246,COLUMN('02政策の客観指標'!$AP:$AP),FALSE)</f>
        <v>-</v>
      </c>
      <c r="L12" s="522" t="str">
        <f>VLOOKUP($A12&amp;"-"&amp;L$4,'02政策の客観指標'!$A$4:$AT$246,COLUMN('02政策の客観指標'!$AP:$AP),FALSE)</f>
        <v>-</v>
      </c>
      <c r="M12" s="522" t="str">
        <f>VLOOKUP($A12&amp;"-"&amp;M$4,'02政策の客観指標'!$A$4:$AT$246,COLUMN('02政策の客観指標'!$AP:$AP),FALSE)</f>
        <v>-</v>
      </c>
      <c r="N12" s="522" t="str">
        <f>VLOOKUP($A12&amp;"-"&amp;N$4,'02政策の客観指標'!$A$4:$AT$246,COLUMN('02政策の客観指標'!$AP:$AP),FALSE)</f>
        <v>-</v>
      </c>
      <c r="O12" s="523" t="str">
        <f>VLOOKUP($A12&amp;"-"&amp;O$4,'02政策の客観指標'!$A$4:$AT$246,COLUMN('02政策の客観指標'!$AP:$AP),FALSE)</f>
        <v>-</v>
      </c>
      <c r="P12" s="524" t="str">
        <f t="shared" si="0"/>
        <v>-</v>
      </c>
      <c r="Q12" s="525" t="str">
        <f t="shared" si="113"/>
        <v/>
      </c>
      <c r="R12" s="525" t="str">
        <f t="shared" si="114"/>
        <v/>
      </c>
      <c r="S12" s="525" t="str">
        <f t="shared" si="115"/>
        <v/>
      </c>
      <c r="T12" s="525" t="str">
        <f t="shared" si="116"/>
        <v/>
      </c>
      <c r="U12" s="525" t="str">
        <f t="shared" si="117"/>
        <v/>
      </c>
      <c r="V12" s="525" t="str">
        <f t="shared" si="118"/>
        <v/>
      </c>
      <c r="W12" s="525" t="str">
        <f t="shared" si="119"/>
        <v/>
      </c>
      <c r="X12" s="525" t="str">
        <f t="shared" si="120"/>
        <v/>
      </c>
      <c r="Y12" s="525" t="str">
        <f t="shared" si="121"/>
        <v/>
      </c>
      <c r="Z12" s="526" t="str">
        <f t="shared" si="2"/>
        <v>-</v>
      </c>
      <c r="AA12" s="527" t="str">
        <f>IFERROR(VLOOKUP($A12*100+AA$4,'03施策評価'!$A$5:$KL$118,COLUMN('03施策評価'!$AB:$AB),FALSE),"-")</f>
        <v>-</v>
      </c>
      <c r="AB12" s="528" t="str">
        <f>IFERROR(VLOOKUP($A12*100+AB$4,'03施策評価'!$A$5:$KL$118,COLUMN('03施策評価'!$AB:$AB),FALSE),"-")</f>
        <v>-</v>
      </c>
      <c r="AC12" s="528" t="str">
        <f>IFERROR(VLOOKUP($A12*100+AC$4,'03施策評価'!$A$5:$KL$118,COLUMN('03施策評価'!$AB:$AB),FALSE),"-")</f>
        <v>-</v>
      </c>
      <c r="AD12" s="528" t="str">
        <f>IFERROR(VLOOKUP($A12*100+AD$4,'03施策評価'!$A$5:$KL$118,COLUMN('03施策評価'!$AB:$AB),FALSE),"-")</f>
        <v>-</v>
      </c>
      <c r="AE12" s="528" t="str">
        <f>IFERROR(VLOOKUP($A12*100+AE$4,'03施策評価'!$A$5:$KL$118,COLUMN('03施策評価'!$AB:$AB),FALSE),"-")</f>
        <v>-</v>
      </c>
      <c r="AF12" s="528" t="str">
        <f>IFERROR(VLOOKUP($A12*100+AF$4,'03施策評価'!$A$5:$KL$118,COLUMN('03施策評価'!$AB:$AB),FALSE),"-")</f>
        <v>-</v>
      </c>
      <c r="AG12" s="528" t="str">
        <f>IFERROR(VLOOKUP($A12*100+AG$4,'03施策評価'!$A$5:$KL$118,COLUMN('03施策評価'!$AB:$AB),FALSE),"-")</f>
        <v>-</v>
      </c>
      <c r="AH12" s="529" t="str">
        <f>IFERROR(VLOOKUP($A12*100+AH$4,'03施策評価'!$A$5:$KL$118,COLUMN('03施策評価'!$AB:$AB),FALSE),"-")</f>
        <v>-</v>
      </c>
      <c r="AI12" s="524" t="str">
        <f t="shared" si="3"/>
        <v>-</v>
      </c>
      <c r="AJ12" s="527" t="str">
        <f t="shared" si="122"/>
        <v/>
      </c>
      <c r="AK12" s="528" t="str">
        <f t="shared" si="123"/>
        <v/>
      </c>
      <c r="AL12" s="528" t="str">
        <f t="shared" si="124"/>
        <v/>
      </c>
      <c r="AM12" s="528" t="str">
        <f t="shared" si="125"/>
        <v/>
      </c>
      <c r="AN12" s="528" t="str">
        <f t="shared" si="126"/>
        <v/>
      </c>
      <c r="AO12" s="528" t="str">
        <f t="shared" si="127"/>
        <v/>
      </c>
      <c r="AP12" s="528" t="str">
        <f t="shared" si="128"/>
        <v/>
      </c>
      <c r="AQ12" s="529" t="str">
        <f t="shared" si="129"/>
        <v/>
      </c>
      <c r="AR12" s="530" t="str">
        <f t="shared" si="11"/>
        <v>-</v>
      </c>
      <c r="AS12" s="524" t="str">
        <f t="shared" si="12"/>
        <v>-</v>
      </c>
      <c r="AT12" s="30" t="str">
        <f t="shared" si="130"/>
        <v/>
      </c>
      <c r="AU12" s="400" t="str">
        <f t="shared" si="13"/>
        <v/>
      </c>
      <c r="AV12" s="401" t="str" cm="1">
        <f t="array" ref="AV12">_xlfn.IFS(COUNT(AT12:AU12)=2,SUM(AT12:AU12)/6,COUNT(AT12:AU12)=0,"-",AT12="",AR12,AU12="",Z12)</f>
        <v>-</v>
      </c>
      <c r="AW12" s="534" t="str">
        <f>VLOOKUP($A12&amp;"-"&amp;AW$4,'05市民生活実感調査'!$A$3:$BC$218,COLUMN('05市民生活実感調査'!$O:$O),FALSE)</f>
        <v>b</v>
      </c>
      <c r="AX12" s="535" t="str">
        <f>VLOOKUP($A12&amp;"-"&amp;AX$4,'05市民生活実感調査'!$A$3:$BC$218,COLUMN('05市民生活実感調査'!$O:$O),FALSE)</f>
        <v>b</v>
      </c>
      <c r="AY12" s="535" t="str">
        <f>VLOOKUP($A12&amp;"-"&amp;AY$4,'05市民生活実感調査'!$A$3:$BC$218,COLUMN('05市民生活実感調査'!$O:$O),FALSE)</f>
        <v>b</v>
      </c>
      <c r="AZ12" s="535" t="str">
        <f>VLOOKUP($A12&amp;"-"&amp;AZ$4,'05市民生活実感調査'!$A$3:$BC$218,COLUMN('05市民生活実感調査'!$O:$O),FALSE)</f>
        <v>c</v>
      </c>
      <c r="BA12" s="535" t="str">
        <f>VLOOKUP($A12&amp;"-"&amp;BA$4,'05市民生活実感調査'!$A$3:$BC$218,COLUMN('05市民生活実感調査'!$O:$O),FALSE)</f>
        <v>c</v>
      </c>
      <c r="BB12" s="535" t="str">
        <f>VLOOKUP($A12&amp;"-"&amp;BB$4,'05市民生活実感調査'!$A$3:$BC$218,COLUMN('05市民生活実感調査'!$O:$O),FALSE)</f>
        <v>-</v>
      </c>
      <c r="BC12" s="535" t="str">
        <f>VLOOKUP($A12&amp;"-"&amp;BC$4,'05市民生活実感調査'!$A$3:$BC$218,COLUMN('05市民生活実感調査'!$O:$O),FALSE)</f>
        <v>-</v>
      </c>
      <c r="BD12" s="535" t="str">
        <f>VLOOKUP($A12&amp;"-"&amp;BD$4,'05市民生活実感調査'!$A$3:$BC$218,COLUMN('05市民生活実感調査'!$O:$O),FALSE)</f>
        <v>-</v>
      </c>
      <c r="BE12" s="536" t="str">
        <f t="shared" si="131"/>
        <v>b</v>
      </c>
      <c r="BF12" s="37">
        <f t="shared" si="132"/>
        <v>3</v>
      </c>
      <c r="BG12" s="38">
        <f t="shared" si="133"/>
        <v>3</v>
      </c>
      <c r="BH12" s="38">
        <f t="shared" si="134"/>
        <v>3</v>
      </c>
      <c r="BI12" s="38">
        <f t="shared" si="135"/>
        <v>2</v>
      </c>
      <c r="BJ12" s="38">
        <f t="shared" si="136"/>
        <v>2</v>
      </c>
      <c r="BK12" s="38" t="str">
        <f t="shared" si="137"/>
        <v/>
      </c>
      <c r="BL12" s="38" t="str">
        <f t="shared" si="138"/>
        <v/>
      </c>
      <c r="BM12" s="38" t="str">
        <f t="shared" si="139"/>
        <v/>
      </c>
      <c r="BN12" s="41">
        <f t="shared" si="140"/>
        <v>0.65</v>
      </c>
      <c r="BO12" s="96">
        <f>VLOOKUP($A12,'05市民生活実感調査'!$D$223:$O$249,3,FALSE)</f>
        <v>18</v>
      </c>
      <c r="BP12" s="237">
        <f>VLOOKUP($A12,'05市民生活実感調査'!$D$223:$O$249,4,FALSE)</f>
        <v>0.7330396475770925</v>
      </c>
      <c r="BQ12" s="537" t="s">
        <v>315</v>
      </c>
      <c r="BR12" s="539" t="str">
        <f>VLOOKUP(BQ12,[6]プルダウン!$A$1:$B$6,2,FALSE)</f>
        <v>政策の目的がかなり達成されている</v>
      </c>
      <c r="BS12" s="261" t="s">
        <v>125</v>
      </c>
      <c r="BT12" s="260" t="s">
        <v>2710</v>
      </c>
      <c r="BU12" s="262" t="s">
        <v>2673</v>
      </c>
      <c r="BV12" s="260" t="s">
        <v>2674</v>
      </c>
      <c r="BW12" s="47" t="str">
        <f>IFERROR(VLOOKUP($A12*100+BW$4,'03施策評価'!$A$5:$KL$118,COLUMN('03施策評価'!$BQ:$BQ),FALSE),"-")</f>
        <v>B</v>
      </c>
      <c r="BX12" s="7" t="str">
        <f>IFERROR(VLOOKUP($A12*100+BX$4,'03施策評価'!$A$5:$KL$118,COLUMN('03施策評価'!$BQ:$BQ),FALSE),"-")</f>
        <v>B</v>
      </c>
      <c r="BY12" s="7" t="str">
        <f>IFERROR(VLOOKUP($A12*100+BY$4,'03施策評価'!$A$5:$KL$118,COLUMN('03施策評価'!$BQ:$BQ),FALSE),"-")</f>
        <v>B</v>
      </c>
      <c r="BZ12" s="7" t="str">
        <f>IFERROR(VLOOKUP($A12*100+BZ$4,'03施策評価'!$A$5:$KL$118,COLUMN('03施策評価'!$BQ:$BQ),FALSE),"-")</f>
        <v>C</v>
      </c>
      <c r="CA12" s="7" t="str">
        <f>IFERROR(VLOOKUP($A12*100+CA$4,'03施策評価'!$A$5:$KL$118,COLUMN('03施策評価'!$BQ:$BQ),FALSE),"-")</f>
        <v>C</v>
      </c>
      <c r="CB12" s="105" t="str">
        <f>IFERROR(VLOOKUP($A12*100+CB$4,'03施策評価'!$A$5:$KL$118,COLUMN('03施策評価'!$BQ:$BQ),FALSE),"-")</f>
        <v>-</v>
      </c>
      <c r="CC12" s="105" t="str">
        <f>IFERROR(VLOOKUP($A12*100+CC$4,'03施策評価'!$A$5:$KL$118,COLUMN('03施策評価'!$BQ:$BQ),FALSE),"-")</f>
        <v>-</v>
      </c>
      <c r="CD12" s="106" t="str">
        <f>IFERROR(VLOOKUP($A12*100+CD$4,'03施策評価'!$A$5:$KL$118,COLUMN('03施策評価'!$BQ:$BQ),FALSE),"-")</f>
        <v>-</v>
      </c>
      <c r="CE12" s="263" t="s">
        <v>2676</v>
      </c>
      <c r="CF12" s="83" t="str">
        <f>VLOOKUP($A12&amp;"-"&amp;CF$4,'02政策の客観指標'!$A$4:$AT$246,COLUMN('02政策の客観指標'!$AQ:$AQ),FALSE)</f>
        <v>-</v>
      </c>
      <c r="CG12" s="84" t="str">
        <f>VLOOKUP($A12&amp;"-"&amp;CG$4,'02政策の客観指標'!$A$4:$AT$246,COLUMN('02政策の客観指標'!$AQ:$AQ),FALSE)</f>
        <v>-</v>
      </c>
      <c r="CH12" s="84" t="str">
        <f>VLOOKUP($A12&amp;"-"&amp;CH$4,'02政策の客観指標'!$A$4:$AT$246,COLUMN('02政策の客観指標'!$AQ:$AQ),FALSE)</f>
        <v>-</v>
      </c>
      <c r="CI12" s="84" t="str">
        <f>VLOOKUP($A12&amp;"-"&amp;CI$4,'02政策の客観指標'!$A$4:$AT$246,COLUMN('02政策の客観指標'!$AQ:$AQ),FALSE)</f>
        <v>-</v>
      </c>
      <c r="CJ12" s="84" t="str">
        <f>VLOOKUP($A12&amp;"-"&amp;CJ$4,'02政策の客観指標'!$A$4:$AT$246,COLUMN('02政策の客観指標'!$AQ:$AQ),FALSE)</f>
        <v>-</v>
      </c>
      <c r="CK12" s="84" t="str">
        <f>VLOOKUP($A12&amp;"-"&amp;CK$4,'02政策の客観指標'!$A$4:$AT$246,COLUMN('02政策の客観指標'!$AQ:$AQ),FALSE)</f>
        <v>-</v>
      </c>
      <c r="CL12" s="84" t="str">
        <f>VLOOKUP($A12&amp;"-"&amp;CL$4,'02政策の客観指標'!$A$4:$AT$246,COLUMN('02政策の客観指標'!$AQ:$AQ),FALSE)</f>
        <v>-</v>
      </c>
      <c r="CM12" s="84" t="str">
        <f>VLOOKUP($A12&amp;"-"&amp;CM$4,'02政策の客観指標'!$A$4:$AT$246,COLUMN('02政策の客観指標'!$AQ:$AQ),FALSE)</f>
        <v>-</v>
      </c>
      <c r="CN12" s="84" t="str">
        <f>VLOOKUP($A12&amp;"-"&amp;CN$4,'02政策の客観指標'!$A$4:$AT$246,COLUMN('02政策の客観指標'!$AQ:$AQ),FALSE)</f>
        <v>-</v>
      </c>
      <c r="CO12" s="109" t="e">
        <f t="shared" si="141"/>
        <v>#DIV/0!</v>
      </c>
      <c r="CP12" s="30" t="str">
        <f t="shared" si="21"/>
        <v/>
      </c>
      <c r="CQ12" s="30" t="str">
        <f t="shared" si="22"/>
        <v/>
      </c>
      <c r="CR12" s="30" t="str">
        <f t="shared" si="23"/>
        <v/>
      </c>
      <c r="CS12" s="30" t="str">
        <f t="shared" si="24"/>
        <v/>
      </c>
      <c r="CT12" s="30" t="str">
        <f t="shared" si="25"/>
        <v/>
      </c>
      <c r="CU12" s="30" t="str">
        <f t="shared" si="26"/>
        <v/>
      </c>
      <c r="CV12" s="30" t="str">
        <f t="shared" si="27"/>
        <v/>
      </c>
      <c r="CW12" s="30" t="str">
        <f t="shared" si="28"/>
        <v/>
      </c>
      <c r="CX12" s="30" t="str">
        <f t="shared" si="29"/>
        <v/>
      </c>
      <c r="CY12" s="33" t="e">
        <f t="shared" si="142"/>
        <v>#DIV/0!</v>
      </c>
      <c r="CZ12" s="47" t="str">
        <f>IFERROR(VLOOKUP($A12*100+CZ$4,'03施策評価'!$A$5:$KL$118,COLUMN('03施策評価'!$CF:$CF),FALSE),"-")</f>
        <v>-</v>
      </c>
      <c r="DA12" s="7" t="str">
        <f>IFERROR(VLOOKUP($A12*100+DA$4,'03施策評価'!$A$5:$KL$118,COLUMN('03施策評価'!$CF:$CF),FALSE),"-")</f>
        <v>-</v>
      </c>
      <c r="DB12" s="7" t="str">
        <f>IFERROR(VLOOKUP($A12*100+DB$4,'03施策評価'!$A$5:$KL$118,COLUMN('03施策評価'!$CF:$CF),FALSE),"-")</f>
        <v>-</v>
      </c>
      <c r="DC12" s="7" t="str">
        <f>IFERROR(VLOOKUP($A12*100+DC$4,'03施策評価'!$A$5:$KL$118,COLUMN('03施策評価'!$CF:$CF),FALSE),"-")</f>
        <v>-</v>
      </c>
      <c r="DD12" s="7" t="str">
        <f>IFERROR(VLOOKUP($A12*100+DD$4,'03施策評価'!$A$5:$KL$118,COLUMN('03施策評価'!$CF:$CF),FALSE),"-")</f>
        <v>-</v>
      </c>
      <c r="DE12" s="105" t="str">
        <f>IFERROR(VLOOKUP($A12*100+DE$4,'03施策評価'!$A$5:$KL$118,COLUMN('03施策評価'!$CF:$CF),FALSE),"-")</f>
        <v>-</v>
      </c>
      <c r="DF12" s="105" t="str">
        <f>IFERROR(VLOOKUP($A12*100+DF$4,'03施策評価'!$A$5:$KL$118,COLUMN('03施策評価'!$CF:$CF),FALSE),"-")</f>
        <v>-</v>
      </c>
      <c r="DG12" s="105" t="str">
        <f>IFERROR(VLOOKUP($A12*100+DG$4,'03施策評価'!$A$5:$KL$118,COLUMN('03施策評価'!$CF:$CF),FALSE),"-")</f>
        <v>-</v>
      </c>
      <c r="DH12" s="109" t="e">
        <f t="shared" si="143"/>
        <v>#DIV/0!</v>
      </c>
      <c r="DI12" s="37" t="str">
        <f t="shared" si="144"/>
        <v/>
      </c>
      <c r="DJ12" s="38" t="str">
        <f t="shared" si="30"/>
        <v/>
      </c>
      <c r="DK12" s="38" t="str">
        <f t="shared" si="31"/>
        <v/>
      </c>
      <c r="DL12" s="38" t="str">
        <f t="shared" si="32"/>
        <v/>
      </c>
      <c r="DM12" s="38" t="str">
        <f t="shared" si="33"/>
        <v/>
      </c>
      <c r="DN12" s="38" t="str">
        <f t="shared" si="34"/>
        <v/>
      </c>
      <c r="DO12" s="38" t="str">
        <f t="shared" si="35"/>
        <v/>
      </c>
      <c r="DP12" s="38" t="str">
        <f t="shared" si="36"/>
        <v/>
      </c>
      <c r="DQ12" s="41" t="e">
        <f t="shared" si="145"/>
        <v>#DIV/0!</v>
      </c>
      <c r="DR12" s="36" t="e">
        <f t="shared" si="146"/>
        <v>#DIV/0!</v>
      </c>
      <c r="DS12" s="37" t="e">
        <f t="shared" si="147"/>
        <v>#DIV/0!</v>
      </c>
      <c r="DT12" s="38" t="e">
        <f t="shared" si="148"/>
        <v>#DIV/0!</v>
      </c>
      <c r="DU12" s="41" t="e">
        <f t="shared" si="149"/>
        <v>#DIV/0!</v>
      </c>
      <c r="DV12" s="47" t="str">
        <f>VLOOKUP($A12&amp;"-"&amp;DV$4,'05市民生活実感調査'!$A$3:$BC$218,COLUMN('05市民生活実感調査'!$Y:$Y),FALSE)</f>
        <v>-</v>
      </c>
      <c r="DW12" s="7" t="str">
        <f>VLOOKUP($A12&amp;"-"&amp;DW$4,'05市民生活実感調査'!$A$3:$BC$218,COLUMN('05市民生活実感調査'!$Y:$Y),FALSE)</f>
        <v>-</v>
      </c>
      <c r="DX12" s="7" t="str">
        <f>VLOOKUP($A12&amp;"-"&amp;DX$4,'05市民生活実感調査'!$A$3:$BC$218,COLUMN('05市民生活実感調査'!$Y:$Y),FALSE)</f>
        <v>-</v>
      </c>
      <c r="DY12" s="7" t="str">
        <f>VLOOKUP($A12&amp;"-"&amp;DY$4,'05市民生活実感調査'!$A$3:$BC$218,COLUMN('05市民生活実感調査'!$Y:$Y),FALSE)</f>
        <v>-</v>
      </c>
      <c r="DZ12" s="7" t="str">
        <f>VLOOKUP($A12&amp;"-"&amp;DZ$4,'05市民生活実感調査'!$A$3:$BC$218,COLUMN('05市民生活実感調査'!$Y:$Y),FALSE)</f>
        <v>-</v>
      </c>
      <c r="EA12" s="7" t="str">
        <f>VLOOKUP($A12&amp;"-"&amp;EA$4,'05市民生活実感調査'!$A$3:$BC$218,COLUMN('05市民生活実感調査'!$Y:$Y),FALSE)</f>
        <v>-</v>
      </c>
      <c r="EB12" s="7" t="str">
        <f>VLOOKUP($A12&amp;"-"&amp;EB$4,'05市民生活実感調査'!$A$3:$BC$218,COLUMN('05市民生活実感調査'!$Y:$Y),FALSE)</f>
        <v>-</v>
      </c>
      <c r="EC12" s="7" t="str">
        <f>VLOOKUP($A12&amp;"-"&amp;EC$4,'05市民生活実感調査'!$A$3:$BC$218,COLUMN('05市民生活実感調査'!$Y:$Y),FALSE)</f>
        <v>-</v>
      </c>
      <c r="ED12" s="109" t="e">
        <f t="shared" si="150"/>
        <v>#DIV/0!</v>
      </c>
      <c r="EE12" s="37" t="str">
        <f t="shared" si="151"/>
        <v/>
      </c>
      <c r="EF12" s="38" t="str">
        <f t="shared" si="37"/>
        <v/>
      </c>
      <c r="EG12" s="38" t="str">
        <f t="shared" si="38"/>
        <v/>
      </c>
      <c r="EH12" s="38" t="str">
        <f t="shared" si="39"/>
        <v/>
      </c>
      <c r="EI12" s="38" t="str">
        <f t="shared" si="40"/>
        <v/>
      </c>
      <c r="EJ12" s="38" t="str">
        <f t="shared" si="41"/>
        <v/>
      </c>
      <c r="EK12" s="38" t="str">
        <f t="shared" si="42"/>
        <v/>
      </c>
      <c r="EL12" s="38" t="str">
        <f t="shared" si="43"/>
        <v/>
      </c>
      <c r="EM12" s="41" t="e">
        <f t="shared" si="152"/>
        <v>#DIV/0!</v>
      </c>
      <c r="EN12" s="96" t="str">
        <f>VLOOKUP($A12,'05市民生活実感調査'!$D$223:$O$249,5,FALSE)</f>
        <v>-</v>
      </c>
      <c r="EO12" s="98" t="str">
        <f>VLOOKUP($A12,'05市民生活実感調査'!$D$223:$O$249,6,FALSE)</f>
        <v>-</v>
      </c>
      <c r="EP12" s="108" t="s">
        <v>85</v>
      </c>
      <c r="EQ12" s="12" t="str">
        <f>VLOOKUP(EP12,プルダウン!$A$1:$B$6,2,FALSE)</f>
        <v>-</v>
      </c>
      <c r="ER12" s="26" t="s">
        <v>85</v>
      </c>
      <c r="ES12" s="12"/>
      <c r="ET12" s="11"/>
      <c r="EU12" s="12"/>
      <c r="EV12" s="47" t="str">
        <f>IFERROR(VLOOKUP($A12*100+EV$4,'03施策評価'!$A$5:$KL$118,COLUMN('03施策評価'!$DU:$DU),FALSE),"-")</f>
        <v>-</v>
      </c>
      <c r="EW12" s="7" t="str">
        <f>IFERROR(VLOOKUP($A12*100+EW$4,'03施策評価'!$A$5:$KL$118,COLUMN('03施策評価'!$DU:$DU),FALSE),"-")</f>
        <v>-</v>
      </c>
      <c r="EX12" s="7" t="str">
        <f>IFERROR(VLOOKUP($A12*100+EX$4,'03施策評価'!$A$5:$KL$118,COLUMN('03施策評価'!$DU:$DU),FALSE),"-")</f>
        <v>-</v>
      </c>
      <c r="EY12" s="7" t="str">
        <f>IFERROR(VLOOKUP($A12*100+EY$4,'03施策評価'!$A$5:$KL$118,COLUMN('03施策評価'!$DU:$DU),FALSE),"-")</f>
        <v>-</v>
      </c>
      <c r="EZ12" s="7" t="str">
        <f>IFERROR(VLOOKUP($A12*100+EZ$4,'03施策評価'!$A$5:$KL$118,COLUMN('03施策評価'!$DU:$DU),FALSE),"-")</f>
        <v>-</v>
      </c>
      <c r="FA12" s="105" t="str">
        <f>IFERROR(VLOOKUP($A12*100+FA$4,'03施策評価'!$A$5:$KL$118,COLUMN('03施策評価'!$DU:$DU),FALSE),"-")</f>
        <v>-</v>
      </c>
      <c r="FB12" s="105" t="str">
        <f>IFERROR(VLOOKUP($A12*100+FB$4,'03施策評価'!$A$5:$KL$118,COLUMN('03施策評価'!$DU:$DU),FALSE),"-")</f>
        <v>-</v>
      </c>
      <c r="FC12" s="106" t="str">
        <f>IFERROR(VLOOKUP($A12*100+FC$4,'03施策評価'!$A$5:$KL$118,COLUMN('03施策評価'!$DU:$DU),FALSE),"-")</f>
        <v>-</v>
      </c>
      <c r="FD12" s="116"/>
      <c r="FE12" s="83" t="str">
        <f>VLOOKUP($A12&amp;"-"&amp;FE$4,'02政策の客観指標'!$A$4:$AT$246,COLUMN('02政策の客観指標'!$AR:$AR),FALSE)</f>
        <v>-</v>
      </c>
      <c r="FF12" s="84" t="str">
        <f>VLOOKUP($A12&amp;"-"&amp;FF$4,'02政策の客観指標'!$A$4:$AT$246,COLUMN('02政策の客観指標'!$AR:$AR),FALSE)</f>
        <v>-</v>
      </c>
      <c r="FG12" s="84" t="str">
        <f>VLOOKUP($A12&amp;"-"&amp;FG$4,'02政策の客観指標'!$A$4:$AT$246,COLUMN('02政策の客観指標'!$AR:$AR),FALSE)</f>
        <v>-</v>
      </c>
      <c r="FH12" s="84" t="str">
        <f>VLOOKUP($A12&amp;"-"&amp;FH$4,'02政策の客観指標'!$A$4:$AT$246,COLUMN('02政策の客観指標'!$AR:$AR),FALSE)</f>
        <v>-</v>
      </c>
      <c r="FI12" s="84" t="str">
        <f>VLOOKUP($A12&amp;"-"&amp;FI$4,'02政策の客観指標'!$A$4:$AT$246,COLUMN('02政策の客観指標'!$AR:$AR),FALSE)</f>
        <v>-</v>
      </c>
      <c r="FJ12" s="84" t="str">
        <f>VLOOKUP($A12&amp;"-"&amp;FJ$4,'02政策の客観指標'!$A$4:$AT$246,COLUMN('02政策の客観指標'!$AR:$AR),FALSE)</f>
        <v>-</v>
      </c>
      <c r="FK12" s="84" t="str">
        <f>VLOOKUP($A12&amp;"-"&amp;FK$4,'02政策の客観指標'!$A$4:$AT$246,COLUMN('02政策の客観指標'!$AR:$AR),FALSE)</f>
        <v>-</v>
      </c>
      <c r="FL12" s="84" t="str">
        <f>VLOOKUP($A12&amp;"-"&amp;FL$4,'02政策の客観指標'!$A$4:$AT$246,COLUMN('02政策の客観指標'!$AR:$AR),FALSE)</f>
        <v>-</v>
      </c>
      <c r="FM12" s="84" t="str">
        <f>VLOOKUP($A12&amp;"-"&amp;FM$4,'02政策の客観指標'!$A$4:$AT$246,COLUMN('02政策の客観指標'!$AR:$AR),FALSE)</f>
        <v>-</v>
      </c>
      <c r="FN12" s="109" t="e">
        <f t="shared" si="153"/>
        <v>#DIV/0!</v>
      </c>
      <c r="FO12" s="30" t="str">
        <f t="shared" si="44"/>
        <v/>
      </c>
      <c r="FP12" s="30" t="str">
        <f t="shared" si="45"/>
        <v/>
      </c>
      <c r="FQ12" s="30" t="str">
        <f t="shared" si="46"/>
        <v/>
      </c>
      <c r="FR12" s="30" t="str">
        <f t="shared" si="47"/>
        <v/>
      </c>
      <c r="FS12" s="30" t="str">
        <f t="shared" si="48"/>
        <v/>
      </c>
      <c r="FT12" s="30" t="str">
        <f t="shared" si="49"/>
        <v/>
      </c>
      <c r="FU12" s="30" t="str">
        <f t="shared" si="50"/>
        <v/>
      </c>
      <c r="FV12" s="30" t="str">
        <f t="shared" si="51"/>
        <v/>
      </c>
      <c r="FW12" s="30" t="str">
        <f t="shared" si="52"/>
        <v/>
      </c>
      <c r="FX12" s="33" t="e">
        <f t="shared" si="154"/>
        <v>#DIV/0!</v>
      </c>
      <c r="FY12" s="47" t="str">
        <f>IFERROR(VLOOKUP($A12*100+FY$4,'03施策評価'!$A$5:$KL$118,COLUMN('03施策評価'!$EJ:$EJ),FALSE),"-")</f>
        <v>-</v>
      </c>
      <c r="FZ12" s="7" t="str">
        <f>IFERROR(VLOOKUP($A12*100+FZ$4,'03施策評価'!$A$5:$KL$118,COLUMN('03施策評価'!$EJ:$EJ),FALSE),"-")</f>
        <v>-</v>
      </c>
      <c r="GA12" s="7" t="str">
        <f>IFERROR(VLOOKUP($A12*100+GA$4,'03施策評価'!$A$5:$KL$118,COLUMN('03施策評価'!$EJ:$EJ),FALSE),"-")</f>
        <v>-</v>
      </c>
      <c r="GB12" s="7" t="str">
        <f>IFERROR(VLOOKUP($A12*100+GB$4,'03施策評価'!$A$5:$KL$118,COLUMN('03施策評価'!$EJ:$EJ),FALSE),"-")</f>
        <v>-</v>
      </c>
      <c r="GC12" s="7" t="str">
        <f>IFERROR(VLOOKUP($A12*100+GC$4,'03施策評価'!$A$5:$KL$118,COLUMN('03施策評価'!$EJ:$EJ),FALSE),"-")</f>
        <v>-</v>
      </c>
      <c r="GD12" s="105" t="str">
        <f>IFERROR(VLOOKUP($A12*100+GD$4,'03施策評価'!$A$5:$KL$118,COLUMN('03施策評価'!$EJ:$EJ),FALSE),"-")</f>
        <v>-</v>
      </c>
      <c r="GE12" s="105" t="str">
        <f>IFERROR(VLOOKUP($A12*100+GE$4,'03施策評価'!$A$5:$KL$118,COLUMN('03施策評価'!$EJ:$EJ),FALSE),"-")</f>
        <v>-</v>
      </c>
      <c r="GF12" s="105" t="str">
        <f>IFERROR(VLOOKUP($A12*100+GF$4,'03施策評価'!$A$5:$KL$118,COLUMN('03施策評価'!$EJ:$EJ),FALSE),"-")</f>
        <v>-</v>
      </c>
      <c r="GG12" s="109" t="e">
        <f t="shared" si="155"/>
        <v>#DIV/0!</v>
      </c>
      <c r="GH12" s="37" t="str">
        <f t="shared" si="156"/>
        <v/>
      </c>
      <c r="GI12" s="38" t="str">
        <f t="shared" si="53"/>
        <v/>
      </c>
      <c r="GJ12" s="38" t="str">
        <f t="shared" si="54"/>
        <v/>
      </c>
      <c r="GK12" s="38" t="str">
        <f t="shared" si="55"/>
        <v/>
      </c>
      <c r="GL12" s="38" t="str">
        <f t="shared" si="56"/>
        <v/>
      </c>
      <c r="GM12" s="38" t="str">
        <f t="shared" si="57"/>
        <v/>
      </c>
      <c r="GN12" s="38" t="str">
        <f t="shared" si="58"/>
        <v/>
      </c>
      <c r="GO12" s="38" t="str">
        <f t="shared" si="59"/>
        <v/>
      </c>
      <c r="GP12" s="41" t="e">
        <f t="shared" si="157"/>
        <v>#DIV/0!</v>
      </c>
      <c r="GQ12" s="36" t="e">
        <f t="shared" si="158"/>
        <v>#DIV/0!</v>
      </c>
      <c r="GR12" s="37" t="e">
        <f t="shared" si="159"/>
        <v>#DIV/0!</v>
      </c>
      <c r="GS12" s="38" t="e">
        <f t="shared" si="160"/>
        <v>#DIV/0!</v>
      </c>
      <c r="GT12" s="41" t="e">
        <f t="shared" si="161"/>
        <v>#DIV/0!</v>
      </c>
      <c r="GU12" s="47" t="str">
        <f>VLOOKUP($A12&amp;"-"&amp;GU$4,'05市民生活実感調査'!$A$3:$BC$218,COLUMN('05市民生活実感調査'!$AI:$AI),FALSE)</f>
        <v>-</v>
      </c>
      <c r="GV12" s="7" t="str">
        <f>VLOOKUP($A12&amp;"-"&amp;GV$4,'05市民生活実感調査'!$A$3:$BC$218,COLUMN('05市民生活実感調査'!$AI:$AI),FALSE)</f>
        <v>-</v>
      </c>
      <c r="GW12" s="7" t="str">
        <f>VLOOKUP($A12&amp;"-"&amp;GW$4,'05市民生活実感調査'!$A$3:$BC$218,COLUMN('05市民生活実感調査'!$AI:$AI),FALSE)</f>
        <v>-</v>
      </c>
      <c r="GX12" s="7" t="str">
        <f>VLOOKUP($A12&amp;"-"&amp;GX$4,'05市民生活実感調査'!$A$3:$BC$218,COLUMN('05市民生活実感調査'!$AI:$AI),FALSE)</f>
        <v>-</v>
      </c>
      <c r="GY12" s="7" t="str">
        <f>VLOOKUP($A12&amp;"-"&amp;GY$4,'05市民生活実感調査'!$A$3:$BC$218,COLUMN('05市民生活実感調査'!$AI:$AI),FALSE)</f>
        <v>-</v>
      </c>
      <c r="GZ12" s="7" t="str">
        <f>VLOOKUP($A12&amp;"-"&amp;GZ$4,'05市民生活実感調査'!$A$3:$BC$218,COLUMN('05市民生活実感調査'!$AI:$AI),FALSE)</f>
        <v>-</v>
      </c>
      <c r="HA12" s="7" t="str">
        <f>VLOOKUP($A12&amp;"-"&amp;HA$4,'05市民生活実感調査'!$A$3:$BC$218,COLUMN('05市民生活実感調査'!$AI:$AI),FALSE)</f>
        <v>-</v>
      </c>
      <c r="HB12" s="7" t="str">
        <f>VLOOKUP($A12&amp;"-"&amp;HB$4,'05市民生活実感調査'!$A$3:$BC$218,COLUMN('05市民生活実感調査'!$AI:$AI),FALSE)</f>
        <v>-</v>
      </c>
      <c r="HC12" s="109" t="e">
        <f t="shared" si="162"/>
        <v>#DIV/0!</v>
      </c>
      <c r="HD12" s="37" t="str">
        <f t="shared" si="163"/>
        <v/>
      </c>
      <c r="HE12" s="38" t="str">
        <f t="shared" si="60"/>
        <v/>
      </c>
      <c r="HF12" s="38" t="str">
        <f t="shared" si="61"/>
        <v/>
      </c>
      <c r="HG12" s="38" t="str">
        <f t="shared" si="62"/>
        <v/>
      </c>
      <c r="HH12" s="38" t="str">
        <f t="shared" si="63"/>
        <v/>
      </c>
      <c r="HI12" s="38" t="str">
        <f t="shared" si="64"/>
        <v/>
      </c>
      <c r="HJ12" s="38" t="str">
        <f t="shared" si="65"/>
        <v/>
      </c>
      <c r="HK12" s="38" t="str">
        <f t="shared" si="66"/>
        <v/>
      </c>
      <c r="HL12" s="41" t="e">
        <f t="shared" si="164"/>
        <v>#DIV/0!</v>
      </c>
      <c r="HM12" s="96" t="str">
        <f>VLOOKUP($A12,'05市民生活実感調査'!$D$223:$O$249,7,FALSE)</f>
        <v>-</v>
      </c>
      <c r="HN12" s="98" t="str">
        <f>VLOOKUP($A12,'05市民生活実感調査'!$D$223:$O$249,8,FALSE)</f>
        <v>-</v>
      </c>
      <c r="HO12" s="108" t="s">
        <v>85</v>
      </c>
      <c r="HP12" s="12" t="str">
        <f>VLOOKUP(HO12,プルダウン!$A$1:$B$6,2,FALSE)</f>
        <v>-</v>
      </c>
      <c r="HQ12" s="26" t="s">
        <v>85</v>
      </c>
      <c r="HR12" s="12"/>
      <c r="HS12" s="11"/>
      <c r="HT12" s="12"/>
      <c r="HU12" s="47" t="str">
        <f>IFERROR(VLOOKUP($A12*100+HU$4,'03施策評価'!$A$5:$KL$118,COLUMN('03施策評価'!$FY:$FY),FALSE),"-")</f>
        <v>-</v>
      </c>
      <c r="HV12" s="7" t="str">
        <f>IFERROR(VLOOKUP($A12*100+HV$4,'03施策評価'!$A$5:$KL$118,COLUMN('03施策評価'!$FY:$FY),FALSE),"-")</f>
        <v>-</v>
      </c>
      <c r="HW12" s="7" t="str">
        <f>IFERROR(VLOOKUP($A12*100+HW$4,'03施策評価'!$A$5:$KL$118,COLUMN('03施策評価'!$FY:$FY),FALSE),"-")</f>
        <v>-</v>
      </c>
      <c r="HX12" s="7" t="str">
        <f>IFERROR(VLOOKUP($A12*100+HX$4,'03施策評価'!$A$5:$KL$118,COLUMN('03施策評価'!$FY:$FY),FALSE),"-")</f>
        <v>-</v>
      </c>
      <c r="HY12" s="7" t="str">
        <f>IFERROR(VLOOKUP($A12*100+HY$4,'03施策評価'!$A$5:$KL$118,COLUMN('03施策評価'!$FY:$FY),FALSE),"-")</f>
        <v>-</v>
      </c>
      <c r="HZ12" s="105" t="str">
        <f>IFERROR(VLOOKUP($A12*100+HZ$4,'03施策評価'!$A$5:$KL$118,COLUMN('03施策評価'!$FY:$FY),FALSE),"-")</f>
        <v>-</v>
      </c>
      <c r="IA12" s="105" t="str">
        <f>IFERROR(VLOOKUP($A12*100+IA$4,'03施策評価'!$A$5:$KL$118,COLUMN('03施策評価'!$FY:$FY),FALSE),"-")</f>
        <v>-</v>
      </c>
      <c r="IB12" s="106" t="str">
        <f>IFERROR(VLOOKUP($A12*100+IB$4,'03施策評価'!$A$5:$KL$118,COLUMN('03施策評価'!$FY:$FY),FALSE),"-")</f>
        <v>-</v>
      </c>
      <c r="IC12" s="116"/>
      <c r="ID12" s="83" t="str">
        <f>VLOOKUP($A12&amp;"-"&amp;ID$4,'02政策の客観指標'!$A$4:$AT$246,COLUMN('02政策の客観指標'!$AS:$AS),FALSE)</f>
        <v>-</v>
      </c>
      <c r="IE12" s="84" t="str">
        <f>VLOOKUP($A12&amp;"-"&amp;IE$4,'02政策の客観指標'!$A$4:$AT$246,COLUMN('02政策の客観指標'!$AS:$AS),FALSE)</f>
        <v>-</v>
      </c>
      <c r="IF12" s="84" t="str">
        <f>VLOOKUP($A12&amp;"-"&amp;IF$4,'02政策の客観指標'!$A$4:$AT$246,COLUMN('02政策の客観指標'!$AS:$AS),FALSE)</f>
        <v>-</v>
      </c>
      <c r="IG12" s="84" t="str">
        <f>VLOOKUP($A12&amp;"-"&amp;IG$4,'02政策の客観指標'!$A$4:$AT$246,COLUMN('02政策の客観指標'!$AS:$AS),FALSE)</f>
        <v>-</v>
      </c>
      <c r="IH12" s="84" t="str">
        <f>VLOOKUP($A12&amp;"-"&amp;IH$4,'02政策の客観指標'!$A$4:$AT$246,COLUMN('02政策の客観指標'!$AS:$AS),FALSE)</f>
        <v>-</v>
      </c>
      <c r="II12" s="84" t="str">
        <f>VLOOKUP($A12&amp;"-"&amp;II$4,'02政策の客観指標'!$A$4:$AT$246,COLUMN('02政策の客観指標'!$AS:$AS),FALSE)</f>
        <v>-</v>
      </c>
      <c r="IJ12" s="84" t="str">
        <f>VLOOKUP($A12&amp;"-"&amp;IJ$4,'02政策の客観指標'!$A$4:$AT$246,COLUMN('02政策の客観指標'!$AS:$AS),FALSE)</f>
        <v>-</v>
      </c>
      <c r="IK12" s="84" t="str">
        <f>VLOOKUP($A12&amp;"-"&amp;IK$4,'02政策の客観指標'!$A$4:$AT$246,COLUMN('02政策の客観指標'!$AS:$AS),FALSE)</f>
        <v>-</v>
      </c>
      <c r="IL12" s="84" t="str">
        <f>VLOOKUP($A12&amp;"-"&amp;IL$4,'02政策の客観指標'!$A$4:$AT$246,COLUMN('02政策の客観指標'!$AS:$AS),FALSE)</f>
        <v>-</v>
      </c>
      <c r="IM12" s="109" t="e">
        <f t="shared" si="165"/>
        <v>#DIV/0!</v>
      </c>
      <c r="IN12" s="30" t="str">
        <f t="shared" si="67"/>
        <v/>
      </c>
      <c r="IO12" s="30" t="str">
        <f t="shared" si="68"/>
        <v/>
      </c>
      <c r="IP12" s="30" t="str">
        <f t="shared" si="69"/>
        <v/>
      </c>
      <c r="IQ12" s="30" t="str">
        <f t="shared" si="70"/>
        <v/>
      </c>
      <c r="IR12" s="30" t="str">
        <f t="shared" si="71"/>
        <v/>
      </c>
      <c r="IS12" s="30" t="str">
        <f t="shared" si="72"/>
        <v/>
      </c>
      <c r="IT12" s="30" t="str">
        <f t="shared" si="73"/>
        <v/>
      </c>
      <c r="IU12" s="30" t="str">
        <f t="shared" si="74"/>
        <v/>
      </c>
      <c r="IV12" s="30" t="str">
        <f t="shared" si="75"/>
        <v/>
      </c>
      <c r="IW12" s="33" t="e">
        <f t="shared" si="166"/>
        <v>#DIV/0!</v>
      </c>
      <c r="IX12" s="47" t="str">
        <f>IFERROR(VLOOKUP($A12*100+IX$4,'03施策評価'!$A$5:$KL$118,COLUMN('03施策評価'!$GN:$GN),FALSE),"-")</f>
        <v>-</v>
      </c>
      <c r="IY12" s="7" t="str">
        <f>IFERROR(VLOOKUP($A12*100+IY$4,'03施策評価'!$A$5:$KL$118,COLUMN('03施策評価'!$GN:$GN),FALSE),"-")</f>
        <v>-</v>
      </c>
      <c r="IZ12" s="7" t="str">
        <f>IFERROR(VLOOKUP($A12*100+IZ$4,'03施策評価'!$A$5:$KL$118,COLUMN('03施策評価'!$GN:$GN),FALSE),"-")</f>
        <v>-</v>
      </c>
      <c r="JA12" s="7" t="str">
        <f>IFERROR(VLOOKUP($A12*100+JA$4,'03施策評価'!$A$5:$KL$118,COLUMN('03施策評価'!$GN:$GN),FALSE),"-")</f>
        <v>-</v>
      </c>
      <c r="JB12" s="7" t="str">
        <f>IFERROR(VLOOKUP($A12*100+JB$4,'03施策評価'!$A$5:$KL$118,COLUMN('03施策評価'!$GN:$GN),FALSE),"-")</f>
        <v>-</v>
      </c>
      <c r="JC12" s="105" t="str">
        <f>IFERROR(VLOOKUP($A12*100+JC$4,'03施策評価'!$A$5:$KL$118,COLUMN('03施策評価'!$GN:$GN),FALSE),"-")</f>
        <v>-</v>
      </c>
      <c r="JD12" s="105" t="str">
        <f>IFERROR(VLOOKUP($A12*100+JD$4,'03施策評価'!$A$5:$KL$118,COLUMN('03施策評価'!$GN:$GN),FALSE),"-")</f>
        <v>-</v>
      </c>
      <c r="JE12" s="105" t="str">
        <f>IFERROR(VLOOKUP($A12*100+JE$4,'03施策評価'!$A$5:$KL$118,COLUMN('03施策評価'!$GN:$GN),FALSE),"-")</f>
        <v>-</v>
      </c>
      <c r="JF12" s="109" t="e">
        <f t="shared" si="167"/>
        <v>#DIV/0!</v>
      </c>
      <c r="JG12" s="37" t="str">
        <f t="shared" si="168"/>
        <v/>
      </c>
      <c r="JH12" s="38" t="str">
        <f t="shared" si="76"/>
        <v/>
      </c>
      <c r="JI12" s="38" t="str">
        <f t="shared" si="77"/>
        <v/>
      </c>
      <c r="JJ12" s="38" t="str">
        <f t="shared" si="78"/>
        <v/>
      </c>
      <c r="JK12" s="38" t="str">
        <f t="shared" si="79"/>
        <v/>
      </c>
      <c r="JL12" s="38" t="str">
        <f t="shared" si="80"/>
        <v/>
      </c>
      <c r="JM12" s="38" t="str">
        <f t="shared" si="81"/>
        <v/>
      </c>
      <c r="JN12" s="38" t="str">
        <f t="shared" si="82"/>
        <v/>
      </c>
      <c r="JO12" s="41" t="e">
        <f t="shared" si="169"/>
        <v>#DIV/0!</v>
      </c>
      <c r="JP12" s="36" t="e">
        <f t="shared" si="170"/>
        <v>#DIV/0!</v>
      </c>
      <c r="JQ12" s="37" t="e">
        <f t="shared" si="171"/>
        <v>#DIV/0!</v>
      </c>
      <c r="JR12" s="38" t="e">
        <f t="shared" si="172"/>
        <v>#DIV/0!</v>
      </c>
      <c r="JS12" s="41" t="e">
        <f t="shared" si="173"/>
        <v>#DIV/0!</v>
      </c>
      <c r="JT12" s="47" t="str">
        <f>VLOOKUP($A12&amp;"-"&amp;JT$4,'05市民生活実感調査'!$A$3:$BC$218,COLUMN('05市民生活実感調査'!$AS:$AS),FALSE)</f>
        <v>-</v>
      </c>
      <c r="JU12" s="7" t="str">
        <f>VLOOKUP($A12&amp;"-"&amp;JU$4,'05市民生活実感調査'!$A$3:$BC$218,COLUMN('05市民生活実感調査'!$AS:$AS),FALSE)</f>
        <v>-</v>
      </c>
      <c r="JV12" s="7" t="str">
        <f>VLOOKUP($A12&amp;"-"&amp;JV$4,'05市民生活実感調査'!$A$3:$BC$218,COLUMN('05市民生活実感調査'!$AS:$AS),FALSE)</f>
        <v>-</v>
      </c>
      <c r="JW12" s="7" t="str">
        <f>VLOOKUP($A12&amp;"-"&amp;JW$4,'05市民生活実感調査'!$A$3:$BC$218,COLUMN('05市民生活実感調査'!$AS:$AS),FALSE)</f>
        <v>-</v>
      </c>
      <c r="JX12" s="7" t="str">
        <f>VLOOKUP($A12&amp;"-"&amp;JX$4,'05市民生活実感調査'!$A$3:$BC$218,COLUMN('05市民生活実感調査'!$AS:$AS),FALSE)</f>
        <v>-</v>
      </c>
      <c r="JY12" s="7" t="str">
        <f>VLOOKUP($A12&amp;"-"&amp;JY$4,'05市民生活実感調査'!$A$3:$BC$218,COLUMN('05市民生活実感調査'!$AS:$AS),FALSE)</f>
        <v>-</v>
      </c>
      <c r="JZ12" s="7" t="str">
        <f>VLOOKUP($A12&amp;"-"&amp;JZ$4,'05市民生活実感調査'!$A$3:$BC$218,COLUMN('05市民生活実感調査'!$AS:$AS),FALSE)</f>
        <v>-</v>
      </c>
      <c r="KA12" s="7" t="str">
        <f>VLOOKUP($A12&amp;"-"&amp;KA$4,'05市民生活実感調査'!$A$3:$BC$218,COLUMN('05市民生活実感調査'!$AS:$AS),FALSE)</f>
        <v>-</v>
      </c>
      <c r="KB12" s="109" t="e">
        <f t="shared" si="174"/>
        <v>#DIV/0!</v>
      </c>
      <c r="KC12" s="37" t="str">
        <f t="shared" si="175"/>
        <v/>
      </c>
      <c r="KD12" s="38" t="str">
        <f t="shared" si="83"/>
        <v/>
      </c>
      <c r="KE12" s="38" t="str">
        <f t="shared" si="84"/>
        <v/>
      </c>
      <c r="KF12" s="38" t="str">
        <f t="shared" si="85"/>
        <v/>
      </c>
      <c r="KG12" s="38" t="str">
        <f t="shared" si="86"/>
        <v/>
      </c>
      <c r="KH12" s="38" t="str">
        <f t="shared" si="87"/>
        <v/>
      </c>
      <c r="KI12" s="38" t="str">
        <f t="shared" si="88"/>
        <v/>
      </c>
      <c r="KJ12" s="38" t="str">
        <f t="shared" si="89"/>
        <v/>
      </c>
      <c r="KK12" s="41" t="e">
        <f t="shared" si="176"/>
        <v>#DIV/0!</v>
      </c>
      <c r="KL12" s="96" t="str">
        <f>VLOOKUP($A12,'05市民生活実感調査'!$D$223:$O$249,9,FALSE)</f>
        <v>-</v>
      </c>
      <c r="KM12" s="98" t="str">
        <f>VLOOKUP($A12,'05市民生活実感調査'!$D$223:$O$249,10,FALSE)</f>
        <v>-</v>
      </c>
      <c r="KN12" s="108" t="s">
        <v>85</v>
      </c>
      <c r="KO12" s="12" t="str">
        <f>VLOOKUP(KN12,プルダウン!$A$1:$B$6,2,FALSE)</f>
        <v>-</v>
      </c>
      <c r="KP12" s="26" t="s">
        <v>85</v>
      </c>
      <c r="KQ12" s="12"/>
      <c r="KR12" s="11"/>
      <c r="KS12" s="12"/>
      <c r="KT12" s="47" t="str">
        <f>IFERROR(VLOOKUP($A12*100+KT$4,'03施策評価'!$A$5:$KL$118,COLUMN('03施策評価'!$IC:$IC),FALSE),"-")</f>
        <v>-</v>
      </c>
      <c r="KU12" s="7" t="str">
        <f>IFERROR(VLOOKUP($A12*100+KU$4,'03施策評価'!$A$5:$KL$118,COLUMN('03施策評価'!$IC:$IC),FALSE),"-")</f>
        <v>-</v>
      </c>
      <c r="KV12" s="7" t="str">
        <f>IFERROR(VLOOKUP($A12*100+KV$4,'03施策評価'!$A$5:$KL$118,COLUMN('03施策評価'!$IC:$IC),FALSE),"-")</f>
        <v>-</v>
      </c>
      <c r="KW12" s="7" t="str">
        <f>IFERROR(VLOOKUP($A12*100+KW$4,'03施策評価'!$A$5:$KL$118,COLUMN('03施策評価'!$IC:$IC),FALSE),"-")</f>
        <v>-</v>
      </c>
      <c r="KX12" s="7" t="str">
        <f>IFERROR(VLOOKUP($A12*100+KX$4,'03施策評価'!$A$5:$KL$118,COLUMN('03施策評価'!$IC:$IC),FALSE),"-")</f>
        <v>-</v>
      </c>
      <c r="KY12" s="105" t="str">
        <f>IFERROR(VLOOKUP($A12*100+KY$4,'03施策評価'!$A$5:$KL$118,COLUMN('03施策評価'!$IC:$IC),FALSE),"-")</f>
        <v>-</v>
      </c>
      <c r="KZ12" s="105" t="str">
        <f>IFERROR(VLOOKUP($A12*100+KZ$4,'03施策評価'!$A$5:$KL$118,COLUMN('03施策評価'!$IC:$IC),FALSE),"-")</f>
        <v>-</v>
      </c>
      <c r="LA12" s="106" t="str">
        <f>IFERROR(VLOOKUP($A12*100+LA$4,'03施策評価'!$A$5:$KL$118,COLUMN('03施策評価'!$IC:$IC),FALSE),"-")</f>
        <v>-</v>
      </c>
      <c r="LB12" s="116"/>
      <c r="LC12" s="146" t="str">
        <f>VLOOKUP($A12&amp;"-"&amp;LC$4,'02政策の客観指標'!$A$4:$AT$246,COLUMN('02政策の客観指標'!$AT:$AT),FALSE)</f>
        <v>-</v>
      </c>
      <c r="LD12" s="84" t="str">
        <f>VLOOKUP($A12&amp;"-"&amp;LD$4,'02政策の客観指標'!$A$4:$AT$246,COLUMN('02政策の客観指標'!$AT:$AT),FALSE)</f>
        <v>-</v>
      </c>
      <c r="LE12" s="84" t="str">
        <f>VLOOKUP($A12&amp;"-"&amp;LE$4,'02政策の客観指標'!$A$4:$AT$246,COLUMN('02政策の客観指標'!$AT:$AT),FALSE)</f>
        <v>-</v>
      </c>
      <c r="LF12" s="84" t="str">
        <f>VLOOKUP($A12&amp;"-"&amp;LF$4,'02政策の客観指標'!$A$4:$AT$246,COLUMN('02政策の客観指標'!$AT:$AT),FALSE)</f>
        <v>-</v>
      </c>
      <c r="LG12" s="84" t="str">
        <f>VLOOKUP($A12&amp;"-"&amp;LG$4,'02政策の客観指標'!$A$4:$AT$246,COLUMN('02政策の客観指標'!$AT:$AT),FALSE)</f>
        <v>-</v>
      </c>
      <c r="LH12" s="84" t="str">
        <f>VLOOKUP($A12&amp;"-"&amp;LH$4,'02政策の客観指標'!$A$4:$AT$246,COLUMN('02政策の客観指標'!$AT:$AT),FALSE)</f>
        <v>-</v>
      </c>
      <c r="LI12" s="84" t="str">
        <f>VLOOKUP($A12&amp;"-"&amp;LI$4,'02政策の客観指標'!$A$4:$AT$246,COLUMN('02政策の客観指標'!$AT:$AT),FALSE)</f>
        <v>-</v>
      </c>
      <c r="LJ12" s="84" t="str">
        <f>VLOOKUP($A12&amp;"-"&amp;LJ$4,'02政策の客観指標'!$A$4:$AT$246,COLUMN('02政策の客観指標'!$AT:$AT),FALSE)</f>
        <v>-</v>
      </c>
      <c r="LK12" s="84" t="str">
        <f>VLOOKUP($A12&amp;"-"&amp;LK$4,'02政策の客観指標'!$A$4:$AT$246,COLUMN('02政策の客観指標'!$AT:$AT),FALSE)</f>
        <v>-</v>
      </c>
      <c r="LL12" s="109" t="e">
        <f t="shared" si="177"/>
        <v>#DIV/0!</v>
      </c>
      <c r="LM12" s="30" t="str">
        <f t="shared" si="90"/>
        <v/>
      </c>
      <c r="LN12" s="30" t="str">
        <f t="shared" si="91"/>
        <v/>
      </c>
      <c r="LO12" s="30" t="str">
        <f t="shared" si="92"/>
        <v/>
      </c>
      <c r="LP12" s="30" t="str">
        <f t="shared" si="93"/>
        <v/>
      </c>
      <c r="LQ12" s="30" t="str">
        <f t="shared" si="94"/>
        <v/>
      </c>
      <c r="LR12" s="30" t="str">
        <f t="shared" si="95"/>
        <v/>
      </c>
      <c r="LS12" s="30" t="str">
        <f t="shared" si="96"/>
        <v/>
      </c>
      <c r="LT12" s="30" t="str">
        <f t="shared" si="97"/>
        <v/>
      </c>
      <c r="LU12" s="30" t="str">
        <f t="shared" si="98"/>
        <v/>
      </c>
      <c r="LV12" s="33" t="e">
        <f t="shared" si="178"/>
        <v>#DIV/0!</v>
      </c>
      <c r="LW12" s="47" t="str">
        <f>IFERROR(VLOOKUP($A12*100+LW$4,'03施策評価'!$A$5:$KL$118,COLUMN('03施策評価'!$IR:$IR),FALSE),"-")</f>
        <v>-</v>
      </c>
      <c r="LX12" s="7" t="str">
        <f>IFERROR(VLOOKUP($A12*100+LX$4,'03施策評価'!$A$5:$KL$118,COLUMN('03施策評価'!$IR:$IR),FALSE),"-")</f>
        <v>-</v>
      </c>
      <c r="LY12" s="7" t="str">
        <f>IFERROR(VLOOKUP($A12*100+LY$4,'03施策評価'!$A$5:$KL$118,COLUMN('03施策評価'!$IR:$IR),FALSE),"-")</f>
        <v>-</v>
      </c>
      <c r="LZ12" s="7" t="str">
        <f>IFERROR(VLOOKUP($A12*100+LZ$4,'03施策評価'!$A$5:$KL$118,COLUMN('03施策評価'!$IR:$IR),FALSE),"-")</f>
        <v>-</v>
      </c>
      <c r="MA12" s="7" t="str">
        <f>IFERROR(VLOOKUP($A12*100+MA$4,'03施策評価'!$A$5:$KL$118,COLUMN('03施策評価'!$IR:$IR),FALSE),"-")</f>
        <v>-</v>
      </c>
      <c r="MB12" s="105" t="str">
        <f>IFERROR(VLOOKUP($A12*100+MB$4,'03施策評価'!$A$5:$KL$118,COLUMN('03施策評価'!$IR:$IR),FALSE),"-")</f>
        <v>-</v>
      </c>
      <c r="MC12" s="105" t="str">
        <f>IFERROR(VLOOKUP($A12*100+MC$4,'03施策評価'!$A$5:$KL$118,COLUMN('03施策評価'!$IR:$IR),FALSE),"-")</f>
        <v>-</v>
      </c>
      <c r="MD12" s="105" t="str">
        <f>IFERROR(VLOOKUP($A12*100+MD$4,'03施策評価'!$A$5:$KL$118,COLUMN('03施策評価'!$IR:$IR),FALSE),"-")</f>
        <v>-</v>
      </c>
      <c r="ME12" s="109" t="e">
        <f t="shared" si="179"/>
        <v>#DIV/0!</v>
      </c>
      <c r="MF12" s="37" t="str">
        <f t="shared" si="180"/>
        <v/>
      </c>
      <c r="MG12" s="38" t="str">
        <f t="shared" si="99"/>
        <v/>
      </c>
      <c r="MH12" s="38" t="str">
        <f t="shared" si="100"/>
        <v/>
      </c>
      <c r="MI12" s="38" t="str">
        <f t="shared" si="101"/>
        <v/>
      </c>
      <c r="MJ12" s="38" t="str">
        <f t="shared" si="102"/>
        <v/>
      </c>
      <c r="MK12" s="38" t="str">
        <f t="shared" si="103"/>
        <v/>
      </c>
      <c r="ML12" s="38" t="str">
        <f t="shared" si="104"/>
        <v/>
      </c>
      <c r="MM12" s="38" t="str">
        <f t="shared" si="105"/>
        <v/>
      </c>
      <c r="MN12" s="41" t="e">
        <f t="shared" si="181"/>
        <v>#DIV/0!</v>
      </c>
      <c r="MO12" s="36" t="e">
        <f t="shared" si="182"/>
        <v>#DIV/0!</v>
      </c>
      <c r="MP12" s="37" t="e">
        <f t="shared" si="183"/>
        <v>#DIV/0!</v>
      </c>
      <c r="MQ12" s="38" t="e">
        <f t="shared" si="184"/>
        <v>#DIV/0!</v>
      </c>
      <c r="MR12" s="41" t="e">
        <f t="shared" si="185"/>
        <v>#DIV/0!</v>
      </c>
      <c r="MS12" s="47" t="str">
        <f>VLOOKUP($A12&amp;"-"&amp;MS$4,'05市民生活実感調査'!$A$3:$BC$218,COLUMN('05市民生活実感調査'!$BC:$BC),FALSE)</f>
        <v>-</v>
      </c>
      <c r="MT12" s="7" t="str">
        <f>VLOOKUP($A12&amp;"-"&amp;MT$4,'05市民生活実感調査'!$A$3:$BC$218,COLUMN('05市民生活実感調査'!$BC:$BC),FALSE)</f>
        <v>-</v>
      </c>
      <c r="MU12" s="7" t="str">
        <f>VLOOKUP($A12&amp;"-"&amp;MU$4,'05市民生活実感調査'!$A$3:$BC$218,COLUMN('05市民生活実感調査'!$BC:$BC),FALSE)</f>
        <v>-</v>
      </c>
      <c r="MV12" s="7" t="str">
        <f>VLOOKUP($A12&amp;"-"&amp;MV$4,'05市民生活実感調査'!$A$3:$BC$218,COLUMN('05市民生活実感調査'!$BC:$BC),FALSE)</f>
        <v>-</v>
      </c>
      <c r="MW12" s="7" t="str">
        <f>VLOOKUP($A12&amp;"-"&amp;MW$4,'05市民生活実感調査'!$A$3:$BC$218,COLUMN('05市民生活実感調査'!$BC:$BC),FALSE)</f>
        <v>-</v>
      </c>
      <c r="MX12" s="7" t="str">
        <f>VLOOKUP($A12&amp;"-"&amp;MX$4,'05市民生活実感調査'!$A$3:$BC$218,COLUMN('05市民生活実感調査'!$BC:$BC),FALSE)</f>
        <v>-</v>
      </c>
      <c r="MY12" s="7" t="str">
        <f>VLOOKUP($A12&amp;"-"&amp;MY$4,'05市民生活実感調査'!$A$3:$BC$218,COLUMN('05市民生活実感調査'!$BC:$BC),FALSE)</f>
        <v>-</v>
      </c>
      <c r="MZ12" s="7" t="str">
        <f>VLOOKUP($A12&amp;"-"&amp;MZ$4,'05市民生活実感調査'!$A$3:$BC$218,COLUMN('05市民生活実感調査'!$BC:$BC),FALSE)</f>
        <v>-</v>
      </c>
      <c r="NA12" s="109" t="e">
        <f t="shared" si="186"/>
        <v>#DIV/0!</v>
      </c>
      <c r="NB12" s="37" t="str">
        <f t="shared" si="187"/>
        <v/>
      </c>
      <c r="NC12" s="38" t="str">
        <f t="shared" si="106"/>
        <v/>
      </c>
      <c r="ND12" s="38" t="str">
        <f t="shared" si="107"/>
        <v/>
      </c>
      <c r="NE12" s="38" t="str">
        <f t="shared" si="108"/>
        <v/>
      </c>
      <c r="NF12" s="38" t="str">
        <f t="shared" si="109"/>
        <v/>
      </c>
      <c r="NG12" s="38" t="str">
        <f t="shared" si="110"/>
        <v/>
      </c>
      <c r="NH12" s="38" t="str">
        <f t="shared" si="111"/>
        <v/>
      </c>
      <c r="NI12" s="38" t="str">
        <f t="shared" si="112"/>
        <v/>
      </c>
      <c r="NJ12" s="41" t="e">
        <f t="shared" si="188"/>
        <v>#DIV/0!</v>
      </c>
      <c r="NK12" s="96" t="str">
        <f>VLOOKUP($A12,'05市民生活実感調査'!$D$223:$O$249,11,FALSE)</f>
        <v>-</v>
      </c>
      <c r="NL12" s="98" t="str">
        <f>VLOOKUP($A12,'05市民生活実感調査'!$D$223:$O$249,12,FALSE)</f>
        <v>-</v>
      </c>
      <c r="NM12" s="108" t="s">
        <v>85</v>
      </c>
      <c r="NN12" s="12" t="str">
        <f>VLOOKUP(NM12,プルダウン!$A$1:$B$6,2,FALSE)</f>
        <v>-</v>
      </c>
      <c r="NO12" s="26" t="s">
        <v>85</v>
      </c>
      <c r="NP12" s="12"/>
      <c r="NQ12" s="11"/>
      <c r="NR12" s="12"/>
      <c r="NS12" s="47" t="str">
        <f>IFERROR(VLOOKUP($A12*100+NS$4,'03施策評価'!$A$5:$KL$118,COLUMN('03施策評価'!$KG:$KG),FALSE),"-")</f>
        <v>-</v>
      </c>
      <c r="NT12" s="7" t="str">
        <f>IFERROR(VLOOKUP($A12*100+NT$4,'03施策評価'!$A$5:$KL$118,COLUMN('03施策評価'!$KG:$KG),FALSE),"-")</f>
        <v>-</v>
      </c>
      <c r="NU12" s="7" t="str">
        <f>IFERROR(VLOOKUP($A12*100+NU$4,'03施策評価'!$A$5:$KL$118,COLUMN('03施策評価'!$KG:$KG),FALSE),"-")</f>
        <v>-</v>
      </c>
      <c r="NV12" s="7" t="str">
        <f>IFERROR(VLOOKUP($A12*100+NV$4,'03施策評価'!$A$5:$KL$118,COLUMN('03施策評価'!$KG:$KG),FALSE),"-")</f>
        <v>-</v>
      </c>
      <c r="NW12" s="7" t="str">
        <f>IFERROR(VLOOKUP($A12*100+NW$4,'03施策評価'!$A$5:$KL$118,COLUMN('03施策評価'!$KG:$KG),FALSE),"-")</f>
        <v>-</v>
      </c>
      <c r="NX12" s="105" t="str">
        <f>IFERROR(VLOOKUP($A12*100+NX$4,'03施策評価'!$A$5:$KL$118,COLUMN('03施策評価'!$KG:$KG),FALSE),"-")</f>
        <v>-</v>
      </c>
      <c r="NY12" s="105" t="str">
        <f>IFERROR(VLOOKUP($A12*100+NY$4,'03施策評価'!$A$5:$KL$118,COLUMN('03施策評価'!$KG:$KG),FALSE),"-")</f>
        <v>-</v>
      </c>
      <c r="NZ12" s="106" t="str">
        <f>IFERROR(VLOOKUP($A12*100+NZ$4,'03施策評価'!$A$5:$KL$118,COLUMN('03施策評価'!$KG:$KG),FALSE),"-")</f>
        <v>-</v>
      </c>
      <c r="OA12" s="5"/>
    </row>
    <row r="13" spans="1:391" ht="252.75" customHeight="1">
      <c r="A13" s="46">
        <f>VLOOKUP(B13,[7]プルダウン!$M$2:$N$28,2,FALSE)</f>
        <v>9</v>
      </c>
      <c r="B13" s="5" t="s">
        <v>281</v>
      </c>
      <c r="C13" s="5" t="s">
        <v>2666</v>
      </c>
      <c r="D13" s="4" t="s">
        <v>2114</v>
      </c>
      <c r="E13" s="4"/>
      <c r="F13" s="5"/>
      <c r="G13" s="521" t="str">
        <f>VLOOKUP($A13&amp;"-"&amp;G$4,'02政策の客観指標'!$A$4:$AT$246,COLUMN('02政策の客観指標'!$AP:$AP),FALSE)</f>
        <v>a</v>
      </c>
      <c r="H13" s="522" t="str">
        <f>VLOOKUP($A13&amp;"-"&amp;H$4,'02政策の客観指標'!$A$4:$AT$246,COLUMN('02政策の客観指標'!$AP:$AP),FALSE)</f>
        <v>a</v>
      </c>
      <c r="I13" s="522" t="str">
        <f>VLOOKUP($A13&amp;"-"&amp;I$4,'02政策の客観指標'!$A$4:$AT$246,COLUMN('02政策の客観指標'!$AP:$AP),FALSE)</f>
        <v>-</v>
      </c>
      <c r="J13" s="522" t="str">
        <f>VLOOKUP($A13&amp;"-"&amp;J$4,'02政策の客観指標'!$A$4:$AT$246,COLUMN('02政策の客観指標'!$AP:$AP),FALSE)</f>
        <v>-</v>
      </c>
      <c r="K13" s="522" t="str">
        <f>VLOOKUP($A13&amp;"-"&amp;K$4,'02政策の客観指標'!$A$4:$AT$246,COLUMN('02政策の客観指標'!$AP:$AP),FALSE)</f>
        <v>-</v>
      </c>
      <c r="L13" s="522" t="str">
        <f>VLOOKUP($A13&amp;"-"&amp;L$4,'02政策の客観指標'!$A$4:$AT$246,COLUMN('02政策の客観指標'!$AP:$AP),FALSE)</f>
        <v>-</v>
      </c>
      <c r="M13" s="522" t="str">
        <f>VLOOKUP($A13&amp;"-"&amp;M$4,'02政策の客観指標'!$A$4:$AT$246,COLUMN('02政策の客観指標'!$AP:$AP),FALSE)</f>
        <v>-</v>
      </c>
      <c r="N13" s="522" t="str">
        <f>VLOOKUP($A13&amp;"-"&amp;N$4,'02政策の客観指標'!$A$4:$AT$246,COLUMN('02政策の客観指標'!$AP:$AP),FALSE)</f>
        <v>-</v>
      </c>
      <c r="O13" s="523" t="str">
        <f>VLOOKUP($A13&amp;"-"&amp;O$4,'02政策の客観指標'!$A$4:$AT$246,COLUMN('02政策の客観指標'!$AP:$AP),FALSE)</f>
        <v>-</v>
      </c>
      <c r="P13" s="524" t="str">
        <f t="shared" si="0"/>
        <v>a</v>
      </c>
      <c r="Q13" s="525">
        <f t="shared" si="113"/>
        <v>4</v>
      </c>
      <c r="R13" s="525">
        <f t="shared" si="114"/>
        <v>4</v>
      </c>
      <c r="S13" s="525" t="str">
        <f t="shared" si="115"/>
        <v/>
      </c>
      <c r="T13" s="525" t="str">
        <f t="shared" si="116"/>
        <v/>
      </c>
      <c r="U13" s="525" t="str">
        <f t="shared" si="117"/>
        <v/>
      </c>
      <c r="V13" s="525" t="str">
        <f t="shared" si="118"/>
        <v/>
      </c>
      <c r="W13" s="525" t="str">
        <f t="shared" si="119"/>
        <v/>
      </c>
      <c r="X13" s="525" t="str">
        <f t="shared" si="120"/>
        <v/>
      </c>
      <c r="Y13" s="525" t="str">
        <f t="shared" si="121"/>
        <v/>
      </c>
      <c r="Z13" s="526">
        <f t="shared" si="2"/>
        <v>1</v>
      </c>
      <c r="AA13" s="527" t="str">
        <f>IFERROR(VLOOKUP($A13*100+AA$4,'03施策評価'!$A$5:$KL$118,COLUMN('03施策評価'!$AB:$AB),FALSE),"-")</f>
        <v>a</v>
      </c>
      <c r="AB13" s="528" t="str">
        <f>IFERROR(VLOOKUP($A13*100+AB$4,'03施策評価'!$A$5:$KL$118,COLUMN('03施策評価'!$AB:$AB),FALSE),"-")</f>
        <v>a</v>
      </c>
      <c r="AC13" s="528" t="str">
        <f>IFERROR(VLOOKUP($A13*100+AC$4,'03施策評価'!$A$5:$KL$118,COLUMN('03施策評価'!$AB:$AB),FALSE),"-")</f>
        <v>a</v>
      </c>
      <c r="AD13" s="528" t="str">
        <f>IFERROR(VLOOKUP($A13*100+AD$4,'03施策評価'!$A$5:$KL$118,COLUMN('03施策評価'!$AB:$AB),FALSE),"-")</f>
        <v>a</v>
      </c>
      <c r="AE13" s="528" t="str">
        <f>IFERROR(VLOOKUP($A13*100+AE$4,'03施策評価'!$A$5:$KL$118,COLUMN('03施策評価'!$AB:$AB),FALSE),"-")</f>
        <v>-</v>
      </c>
      <c r="AF13" s="528" t="str">
        <f>IFERROR(VLOOKUP($A13*100+AF$4,'03施策評価'!$A$5:$KL$118,COLUMN('03施策評価'!$AB:$AB),FALSE),"-")</f>
        <v>-</v>
      </c>
      <c r="AG13" s="528" t="str">
        <f>IFERROR(VLOOKUP($A13*100+AG$4,'03施策評価'!$A$5:$KL$118,COLUMN('03施策評価'!$AB:$AB),FALSE),"-")</f>
        <v>-</v>
      </c>
      <c r="AH13" s="529" t="str">
        <f>IFERROR(VLOOKUP($A13*100+AH$4,'03施策評価'!$A$5:$KL$118,COLUMN('03施策評価'!$AB:$AB),FALSE),"-")</f>
        <v>-</v>
      </c>
      <c r="AI13" s="524" t="str">
        <f t="shared" si="3"/>
        <v>a</v>
      </c>
      <c r="AJ13" s="527">
        <f t="shared" si="122"/>
        <v>4</v>
      </c>
      <c r="AK13" s="528">
        <f t="shared" si="123"/>
        <v>4</v>
      </c>
      <c r="AL13" s="528">
        <f t="shared" si="124"/>
        <v>4</v>
      </c>
      <c r="AM13" s="528">
        <f t="shared" si="125"/>
        <v>4</v>
      </c>
      <c r="AN13" s="528" t="str">
        <f t="shared" si="126"/>
        <v/>
      </c>
      <c r="AO13" s="528" t="str">
        <f t="shared" si="127"/>
        <v/>
      </c>
      <c r="AP13" s="528" t="str">
        <f t="shared" si="128"/>
        <v/>
      </c>
      <c r="AQ13" s="529" t="str">
        <f t="shared" si="129"/>
        <v/>
      </c>
      <c r="AR13" s="530">
        <f t="shared" si="11"/>
        <v>1</v>
      </c>
      <c r="AS13" s="524" t="str">
        <f t="shared" si="12"/>
        <v>a</v>
      </c>
      <c r="AT13" s="30">
        <f t="shared" si="130"/>
        <v>4</v>
      </c>
      <c r="AU13" s="400">
        <f t="shared" si="13"/>
        <v>2</v>
      </c>
      <c r="AV13" s="401" cm="1">
        <f t="array" ref="AV13">_xlfn.IFS(COUNT(AT13:AU13)=2,SUM(AT13:AU13)/6,COUNT(AT13:AU13)=0,"-",AT13="",AR13,AU13="",Z13)</f>
        <v>1</v>
      </c>
      <c r="AW13" s="534" t="str">
        <f>VLOOKUP($A13&amp;"-"&amp;AW$4,'05市民生活実感調査'!$A$3:$BC$218,COLUMN('05市民生活実感調査'!$O:$O),FALSE)</f>
        <v>d</v>
      </c>
      <c r="AX13" s="535" t="str">
        <f>VLOOKUP($A13&amp;"-"&amp;AX$4,'05市民生活実感調査'!$A$3:$BC$218,COLUMN('05市民生活実感調査'!$O:$O),FALSE)</f>
        <v>c</v>
      </c>
      <c r="AY13" s="535" t="str">
        <f>VLOOKUP($A13&amp;"-"&amp;AY$4,'05市民生活実感調査'!$A$3:$BC$218,COLUMN('05市民生活実感調査'!$O:$O),FALSE)</f>
        <v>c</v>
      </c>
      <c r="AZ13" s="535" t="str">
        <f>VLOOKUP($A13&amp;"-"&amp;AZ$4,'05市民生活実感調査'!$A$3:$BC$218,COLUMN('05市民生活実感調査'!$O:$O),FALSE)</f>
        <v>c</v>
      </c>
      <c r="BA13" s="535" t="str">
        <f>VLOOKUP($A13&amp;"-"&amp;BA$4,'05市民生活実感調査'!$A$3:$BC$218,COLUMN('05市民生活実感調査'!$O:$O),FALSE)</f>
        <v>-</v>
      </c>
      <c r="BB13" s="535" t="str">
        <f>VLOOKUP($A13&amp;"-"&amp;BB$4,'05市民生活実感調査'!$A$3:$BC$218,COLUMN('05市民生活実感調査'!$O:$O),FALSE)</f>
        <v>-</v>
      </c>
      <c r="BC13" s="535" t="str">
        <f>VLOOKUP($A13&amp;"-"&amp;BC$4,'05市民生活実感調査'!$A$3:$BC$218,COLUMN('05市民生活実感調査'!$O:$O),FALSE)</f>
        <v>-</v>
      </c>
      <c r="BD13" s="535" t="str">
        <f>VLOOKUP($A13&amp;"-"&amp;BD$4,'05市民生活実感調査'!$A$3:$BC$218,COLUMN('05市民生活実感調査'!$O:$O),FALSE)</f>
        <v>-</v>
      </c>
      <c r="BE13" s="536" t="str">
        <f t="shared" si="131"/>
        <v>c</v>
      </c>
      <c r="BF13" s="37">
        <f t="shared" si="132"/>
        <v>1</v>
      </c>
      <c r="BG13" s="38">
        <f t="shared" si="133"/>
        <v>2</v>
      </c>
      <c r="BH13" s="38">
        <f t="shared" si="134"/>
        <v>2</v>
      </c>
      <c r="BI13" s="38">
        <f t="shared" si="135"/>
        <v>2</v>
      </c>
      <c r="BJ13" s="38" t="str">
        <f t="shared" si="136"/>
        <v/>
      </c>
      <c r="BK13" s="38" t="str">
        <f t="shared" si="137"/>
        <v/>
      </c>
      <c r="BL13" s="38" t="str">
        <f t="shared" si="138"/>
        <v/>
      </c>
      <c r="BM13" s="38" t="str">
        <f t="shared" si="139"/>
        <v/>
      </c>
      <c r="BN13" s="41">
        <f t="shared" si="140"/>
        <v>0.4375</v>
      </c>
      <c r="BO13" s="96">
        <f>VLOOKUP($A13,'05市民生活実感調査'!$D$223:$O$249,3,FALSE)</f>
        <v>19</v>
      </c>
      <c r="BP13" s="237">
        <f>VLOOKUP($A13,'05市民生活実感調査'!$D$223:$O$249,4,FALSE)</f>
        <v>0.72711111111111115</v>
      </c>
      <c r="BQ13" s="537" t="s">
        <v>315</v>
      </c>
      <c r="BR13" s="539" t="str">
        <f>VLOOKUP(BQ13,[8]プルダウン!$A$1:$B$6,2,FALSE)</f>
        <v>政策の目的がかなり達成されている</v>
      </c>
      <c r="BS13" s="261" t="s">
        <v>124</v>
      </c>
      <c r="BT13" s="260" t="s">
        <v>2711</v>
      </c>
      <c r="BU13" s="262" t="s">
        <v>2667</v>
      </c>
      <c r="BV13" s="260" t="s">
        <v>2668</v>
      </c>
      <c r="BW13" s="47" t="str">
        <f>IFERROR(VLOOKUP($A13*100+BW$4,'03施策評価'!$A$5:$KL$118,COLUMN('03施策評価'!$BQ:$BQ),FALSE),"-")</f>
        <v>B</v>
      </c>
      <c r="BX13" s="7" t="str">
        <f>IFERROR(VLOOKUP($A13*100+BX$4,'03施策評価'!$A$5:$KL$118,COLUMN('03施策評価'!$BQ:$BQ),FALSE),"-")</f>
        <v>B</v>
      </c>
      <c r="BY13" s="7" t="str">
        <f>IFERROR(VLOOKUP($A13*100+BY$4,'03施策評価'!$A$5:$KL$118,COLUMN('03施策評価'!$BQ:$BQ),FALSE),"-")</f>
        <v>B</v>
      </c>
      <c r="BZ13" s="7" t="str">
        <f>IFERROR(VLOOKUP($A13*100+BZ$4,'03施策評価'!$A$5:$KL$118,COLUMN('03施策評価'!$BQ:$BQ),FALSE),"-")</f>
        <v>B</v>
      </c>
      <c r="CA13" s="105" t="str">
        <f>IFERROR(VLOOKUP($A13*100+CA$4,'03施策評価'!$A$5:$KL$118,COLUMN('03施策評価'!$BQ:$BQ),FALSE),"-")</f>
        <v>-</v>
      </c>
      <c r="CB13" s="105" t="str">
        <f>IFERROR(VLOOKUP($A13*100+CB$4,'03施策評価'!$A$5:$KL$118,COLUMN('03施策評価'!$BQ:$BQ),FALSE),"-")</f>
        <v>-</v>
      </c>
      <c r="CC13" s="105" t="str">
        <f>IFERROR(VLOOKUP($A13*100+CC$4,'03施策評価'!$A$5:$KL$118,COLUMN('03施策評価'!$BQ:$BQ),FALSE),"-")</f>
        <v>-</v>
      </c>
      <c r="CD13" s="106" t="str">
        <f>IFERROR(VLOOKUP($A13*100+CD$4,'03施策評価'!$A$5:$KL$118,COLUMN('03施策評価'!$BQ:$BQ),FALSE),"-")</f>
        <v>-</v>
      </c>
      <c r="CE13" s="263" t="s">
        <v>2665</v>
      </c>
      <c r="CF13" s="83" t="str">
        <f>VLOOKUP($A13&amp;"-"&amp;CF$4,'02政策の客観指標'!$A$4:$AT$246,COLUMN('02政策の客観指標'!$AQ:$AQ),FALSE)</f>
        <v>-</v>
      </c>
      <c r="CG13" s="84" t="str">
        <f>VLOOKUP($A13&amp;"-"&amp;CG$4,'02政策の客観指標'!$A$4:$AT$246,COLUMN('02政策の客観指標'!$AQ:$AQ),FALSE)</f>
        <v>-</v>
      </c>
      <c r="CH13" s="84" t="str">
        <f>VLOOKUP($A13&amp;"-"&amp;CH$4,'02政策の客観指標'!$A$4:$AT$246,COLUMN('02政策の客観指標'!$AQ:$AQ),FALSE)</f>
        <v>-</v>
      </c>
      <c r="CI13" s="84" t="str">
        <f>VLOOKUP($A13&amp;"-"&amp;CI$4,'02政策の客観指標'!$A$4:$AT$246,COLUMN('02政策の客観指標'!$AQ:$AQ),FALSE)</f>
        <v>-</v>
      </c>
      <c r="CJ13" s="84" t="str">
        <f>VLOOKUP($A13&amp;"-"&amp;CJ$4,'02政策の客観指標'!$A$4:$AT$246,COLUMN('02政策の客観指標'!$AQ:$AQ),FALSE)</f>
        <v>-</v>
      </c>
      <c r="CK13" s="84" t="str">
        <f>VLOOKUP($A13&amp;"-"&amp;CK$4,'02政策の客観指標'!$A$4:$AT$246,COLUMN('02政策の客観指標'!$AQ:$AQ),FALSE)</f>
        <v>-</v>
      </c>
      <c r="CL13" s="84" t="str">
        <f>VLOOKUP($A13&amp;"-"&amp;CL$4,'02政策の客観指標'!$A$4:$AT$246,COLUMN('02政策の客観指標'!$AQ:$AQ),FALSE)</f>
        <v>-</v>
      </c>
      <c r="CM13" s="84" t="str">
        <f>VLOOKUP($A13&amp;"-"&amp;CM$4,'02政策の客観指標'!$A$4:$AT$246,COLUMN('02政策の客観指標'!$AQ:$AQ),FALSE)</f>
        <v>-</v>
      </c>
      <c r="CN13" s="84" t="str">
        <f>VLOOKUP($A13&amp;"-"&amp;CN$4,'02政策の客観指標'!$A$4:$AT$246,COLUMN('02政策の客観指標'!$AQ:$AQ),FALSE)</f>
        <v>-</v>
      </c>
      <c r="CO13" s="109" t="e">
        <f t="shared" si="141"/>
        <v>#DIV/0!</v>
      </c>
      <c r="CP13" s="30" t="str">
        <f t="shared" si="21"/>
        <v/>
      </c>
      <c r="CQ13" s="30" t="str">
        <f t="shared" si="22"/>
        <v/>
      </c>
      <c r="CR13" s="30" t="str">
        <f t="shared" si="23"/>
        <v/>
      </c>
      <c r="CS13" s="30" t="str">
        <f t="shared" si="24"/>
        <v/>
      </c>
      <c r="CT13" s="30" t="str">
        <f t="shared" si="25"/>
        <v/>
      </c>
      <c r="CU13" s="30" t="str">
        <f t="shared" si="26"/>
        <v/>
      </c>
      <c r="CV13" s="30" t="str">
        <f t="shared" si="27"/>
        <v/>
      </c>
      <c r="CW13" s="30" t="str">
        <f t="shared" si="28"/>
        <v/>
      </c>
      <c r="CX13" s="30" t="str">
        <f t="shared" si="29"/>
        <v/>
      </c>
      <c r="CY13" s="33" t="e">
        <f t="shared" si="142"/>
        <v>#DIV/0!</v>
      </c>
      <c r="CZ13" s="47" t="str">
        <f>IFERROR(VLOOKUP($A13*100+CZ$4,'03施策評価'!$A$5:$KL$118,COLUMN('03施策評価'!$CF:$CF),FALSE),"-")</f>
        <v>e</v>
      </c>
      <c r="DA13" s="7" t="str">
        <f>IFERROR(VLOOKUP($A13*100+DA$4,'03施策評価'!$A$5:$KL$118,COLUMN('03施策評価'!$CF:$CF),FALSE),"-")</f>
        <v>e</v>
      </c>
      <c r="DB13" s="7" t="str">
        <f>IFERROR(VLOOKUP($A13*100+DB$4,'03施策評価'!$A$5:$KL$118,COLUMN('03施策評価'!$CF:$CF),FALSE),"-")</f>
        <v>e</v>
      </c>
      <c r="DC13" s="7" t="str">
        <f>IFERROR(VLOOKUP($A13*100+DC$4,'03施策評価'!$A$5:$KL$118,COLUMN('03施策評価'!$CF:$CF),FALSE),"-")</f>
        <v>e</v>
      </c>
      <c r="DD13" s="105" t="str">
        <f>IFERROR(VLOOKUP($A13*100+DD$4,'03施策評価'!$A$5:$KL$118,COLUMN('03施策評価'!$CF:$CF),FALSE),"-")</f>
        <v>-</v>
      </c>
      <c r="DE13" s="105" t="str">
        <f>IFERROR(VLOOKUP($A13*100+DE$4,'03施策評価'!$A$5:$KL$118,COLUMN('03施策評価'!$CF:$CF),FALSE),"-")</f>
        <v>-</v>
      </c>
      <c r="DF13" s="105" t="str">
        <f>IFERROR(VLOOKUP($A13*100+DF$4,'03施策評価'!$A$5:$KL$118,COLUMN('03施策評価'!$CF:$CF),FALSE),"-")</f>
        <v>-</v>
      </c>
      <c r="DG13" s="105" t="str">
        <f>IFERROR(VLOOKUP($A13*100+DG$4,'03施策評価'!$A$5:$KL$118,COLUMN('03施策評価'!$CF:$CF),FALSE),"-")</f>
        <v>-</v>
      </c>
      <c r="DH13" s="109" t="str">
        <f t="shared" si="143"/>
        <v>e</v>
      </c>
      <c r="DI13" s="37">
        <f t="shared" si="144"/>
        <v>0</v>
      </c>
      <c r="DJ13" s="38">
        <f t="shared" si="30"/>
        <v>0</v>
      </c>
      <c r="DK13" s="38">
        <f t="shared" si="31"/>
        <v>0</v>
      </c>
      <c r="DL13" s="38">
        <f t="shared" si="32"/>
        <v>0</v>
      </c>
      <c r="DM13" s="38" t="str">
        <f t="shared" si="33"/>
        <v/>
      </c>
      <c r="DN13" s="38" t="str">
        <f t="shared" si="34"/>
        <v/>
      </c>
      <c r="DO13" s="38" t="str">
        <f t="shared" si="35"/>
        <v/>
      </c>
      <c r="DP13" s="38" t="str">
        <f t="shared" si="36"/>
        <v/>
      </c>
      <c r="DQ13" s="41">
        <f t="shared" si="145"/>
        <v>0</v>
      </c>
      <c r="DR13" s="36" t="e">
        <f t="shared" si="146"/>
        <v>#DIV/0!</v>
      </c>
      <c r="DS13" s="37" t="e">
        <f t="shared" si="147"/>
        <v>#DIV/0!</v>
      </c>
      <c r="DT13" s="38">
        <f t="shared" si="148"/>
        <v>0</v>
      </c>
      <c r="DU13" s="41" t="e">
        <f t="shared" si="149"/>
        <v>#DIV/0!</v>
      </c>
      <c r="DV13" s="47" t="str">
        <f>VLOOKUP($A13&amp;"-"&amp;DV$4,'05市民生活実感調査'!$A$3:$BC$218,COLUMN('05市民生活実感調査'!$Y:$Y),FALSE)</f>
        <v>-</v>
      </c>
      <c r="DW13" s="7" t="str">
        <f>VLOOKUP($A13&amp;"-"&amp;DW$4,'05市民生活実感調査'!$A$3:$BC$218,COLUMN('05市民生活実感調査'!$Y:$Y),FALSE)</f>
        <v>-</v>
      </c>
      <c r="DX13" s="7" t="str">
        <f>VLOOKUP($A13&amp;"-"&amp;DX$4,'05市民生活実感調査'!$A$3:$BC$218,COLUMN('05市民生活実感調査'!$Y:$Y),FALSE)</f>
        <v>-</v>
      </c>
      <c r="DY13" s="7" t="str">
        <f>VLOOKUP($A13&amp;"-"&amp;DY$4,'05市民生活実感調査'!$A$3:$BC$218,COLUMN('05市民生活実感調査'!$Y:$Y),FALSE)</f>
        <v>-</v>
      </c>
      <c r="DZ13" s="7" t="str">
        <f>VLOOKUP($A13&amp;"-"&amp;DZ$4,'05市民生活実感調査'!$A$3:$BC$218,COLUMN('05市民生活実感調査'!$Y:$Y),FALSE)</f>
        <v>-</v>
      </c>
      <c r="EA13" s="7" t="str">
        <f>VLOOKUP($A13&amp;"-"&amp;EA$4,'05市民生活実感調査'!$A$3:$BC$218,COLUMN('05市民生活実感調査'!$Y:$Y),FALSE)</f>
        <v>-</v>
      </c>
      <c r="EB13" s="7" t="str">
        <f>VLOOKUP($A13&amp;"-"&amp;EB$4,'05市民生活実感調査'!$A$3:$BC$218,COLUMN('05市民生活実感調査'!$Y:$Y),FALSE)</f>
        <v>-</v>
      </c>
      <c r="EC13" s="7" t="str">
        <f>VLOOKUP($A13&amp;"-"&amp;EC$4,'05市民生活実感調査'!$A$3:$BC$218,COLUMN('05市民生活実感調査'!$Y:$Y),FALSE)</f>
        <v>-</v>
      </c>
      <c r="ED13" s="109" t="e">
        <f t="shared" si="150"/>
        <v>#DIV/0!</v>
      </c>
      <c r="EE13" s="37" t="str">
        <f t="shared" si="151"/>
        <v/>
      </c>
      <c r="EF13" s="38" t="str">
        <f t="shared" si="37"/>
        <v/>
      </c>
      <c r="EG13" s="38" t="str">
        <f t="shared" si="38"/>
        <v/>
      </c>
      <c r="EH13" s="38" t="str">
        <f t="shared" si="39"/>
        <v/>
      </c>
      <c r="EI13" s="38" t="str">
        <f t="shared" si="40"/>
        <v/>
      </c>
      <c r="EJ13" s="38" t="str">
        <f t="shared" si="41"/>
        <v/>
      </c>
      <c r="EK13" s="38" t="str">
        <f t="shared" si="42"/>
        <v/>
      </c>
      <c r="EL13" s="38" t="str">
        <f t="shared" si="43"/>
        <v/>
      </c>
      <c r="EM13" s="41" t="e">
        <f t="shared" si="152"/>
        <v>#DIV/0!</v>
      </c>
      <c r="EN13" s="96" t="str">
        <f>VLOOKUP($A13,'05市民生活実感調査'!$D$223:$O$249,5,FALSE)</f>
        <v>-</v>
      </c>
      <c r="EO13" s="98" t="str">
        <f>VLOOKUP($A13,'05市民生活実感調査'!$D$223:$O$249,6,FALSE)</f>
        <v>-</v>
      </c>
      <c r="EP13" s="108" t="s">
        <v>85</v>
      </c>
      <c r="EQ13" s="12" t="str">
        <f>VLOOKUP(EP13,プルダウン!$A$1:$B$6,2,FALSE)</f>
        <v>-</v>
      </c>
      <c r="ER13" s="26" t="s">
        <v>85</v>
      </c>
      <c r="ES13" s="12"/>
      <c r="ET13" s="11"/>
      <c r="EU13" s="12"/>
      <c r="EV13" s="47" t="str">
        <f>IFERROR(VLOOKUP($A13*100+EV$4,'03施策評価'!$A$5:$KL$118,COLUMN('03施策評価'!$DU:$DU),FALSE),"-")</f>
        <v>-</v>
      </c>
      <c r="EW13" s="7" t="str">
        <f>IFERROR(VLOOKUP($A13*100+EW$4,'03施策評価'!$A$5:$KL$118,COLUMN('03施策評価'!$DU:$DU),FALSE),"-")</f>
        <v>-</v>
      </c>
      <c r="EX13" s="7" t="str">
        <f>IFERROR(VLOOKUP($A13*100+EX$4,'03施策評価'!$A$5:$KL$118,COLUMN('03施策評価'!$DU:$DU),FALSE),"-")</f>
        <v>-</v>
      </c>
      <c r="EY13" s="7" t="str">
        <f>IFERROR(VLOOKUP($A13*100+EY$4,'03施策評価'!$A$5:$KL$118,COLUMN('03施策評価'!$DU:$DU),FALSE),"-")</f>
        <v>-</v>
      </c>
      <c r="EZ13" s="105" t="str">
        <f>IFERROR(VLOOKUP($A13*100+EZ$4,'03施策評価'!$A$5:$KL$118,COLUMN('03施策評価'!$DU:$DU),FALSE),"-")</f>
        <v>-</v>
      </c>
      <c r="FA13" s="105" t="str">
        <f>IFERROR(VLOOKUP($A13*100+FA$4,'03施策評価'!$A$5:$KL$118,COLUMN('03施策評価'!$DU:$DU),FALSE),"-")</f>
        <v>-</v>
      </c>
      <c r="FB13" s="105" t="str">
        <f>IFERROR(VLOOKUP($A13*100+FB$4,'03施策評価'!$A$5:$KL$118,COLUMN('03施策評価'!$DU:$DU),FALSE),"-")</f>
        <v>-</v>
      </c>
      <c r="FC13" s="106" t="str">
        <f>IFERROR(VLOOKUP($A13*100+FC$4,'03施策評価'!$A$5:$KL$118,COLUMN('03施策評価'!$DU:$DU),FALSE),"-")</f>
        <v>-</v>
      </c>
      <c r="FD13" s="116"/>
      <c r="FE13" s="83" t="str">
        <f>VLOOKUP($A13&amp;"-"&amp;FE$4,'02政策の客観指標'!$A$4:$AT$246,COLUMN('02政策の客観指標'!$AR:$AR),FALSE)</f>
        <v>-</v>
      </c>
      <c r="FF13" s="84" t="str">
        <f>VLOOKUP($A13&amp;"-"&amp;FF$4,'02政策の客観指標'!$A$4:$AT$246,COLUMN('02政策の客観指標'!$AR:$AR),FALSE)</f>
        <v>-</v>
      </c>
      <c r="FG13" s="84" t="str">
        <f>VLOOKUP($A13&amp;"-"&amp;FG$4,'02政策の客観指標'!$A$4:$AT$246,COLUMN('02政策の客観指標'!$AR:$AR),FALSE)</f>
        <v>-</v>
      </c>
      <c r="FH13" s="84" t="str">
        <f>VLOOKUP($A13&amp;"-"&amp;FH$4,'02政策の客観指標'!$A$4:$AT$246,COLUMN('02政策の客観指標'!$AR:$AR),FALSE)</f>
        <v>-</v>
      </c>
      <c r="FI13" s="84" t="str">
        <f>VLOOKUP($A13&amp;"-"&amp;FI$4,'02政策の客観指標'!$A$4:$AT$246,COLUMN('02政策の客観指標'!$AR:$AR),FALSE)</f>
        <v>-</v>
      </c>
      <c r="FJ13" s="84" t="str">
        <f>VLOOKUP($A13&amp;"-"&amp;FJ$4,'02政策の客観指標'!$A$4:$AT$246,COLUMN('02政策の客観指標'!$AR:$AR),FALSE)</f>
        <v>-</v>
      </c>
      <c r="FK13" s="84" t="str">
        <f>VLOOKUP($A13&amp;"-"&amp;FK$4,'02政策の客観指標'!$A$4:$AT$246,COLUMN('02政策の客観指標'!$AR:$AR),FALSE)</f>
        <v>-</v>
      </c>
      <c r="FL13" s="84" t="str">
        <f>VLOOKUP($A13&amp;"-"&amp;FL$4,'02政策の客観指標'!$A$4:$AT$246,COLUMN('02政策の客観指標'!$AR:$AR),FALSE)</f>
        <v>-</v>
      </c>
      <c r="FM13" s="84" t="str">
        <f>VLOOKUP($A13&amp;"-"&amp;FM$4,'02政策の客観指標'!$A$4:$AT$246,COLUMN('02政策の客観指標'!$AR:$AR),FALSE)</f>
        <v>-</v>
      </c>
      <c r="FN13" s="109" t="e">
        <f t="shared" si="153"/>
        <v>#DIV/0!</v>
      </c>
      <c r="FO13" s="30" t="str">
        <f t="shared" si="44"/>
        <v/>
      </c>
      <c r="FP13" s="30" t="str">
        <f t="shared" si="45"/>
        <v/>
      </c>
      <c r="FQ13" s="30" t="str">
        <f t="shared" si="46"/>
        <v/>
      </c>
      <c r="FR13" s="30" t="str">
        <f t="shared" si="47"/>
        <v/>
      </c>
      <c r="FS13" s="30" t="str">
        <f t="shared" si="48"/>
        <v/>
      </c>
      <c r="FT13" s="30" t="str">
        <f t="shared" si="49"/>
        <v/>
      </c>
      <c r="FU13" s="30" t="str">
        <f t="shared" si="50"/>
        <v/>
      </c>
      <c r="FV13" s="30" t="str">
        <f t="shared" si="51"/>
        <v/>
      </c>
      <c r="FW13" s="30" t="str">
        <f t="shared" si="52"/>
        <v/>
      </c>
      <c r="FX13" s="33" t="e">
        <f t="shared" si="154"/>
        <v>#DIV/0!</v>
      </c>
      <c r="FY13" s="47" t="str">
        <f>IFERROR(VLOOKUP($A13*100+FY$4,'03施策評価'!$A$5:$KL$118,COLUMN('03施策評価'!$EJ:$EJ),FALSE),"-")</f>
        <v>e</v>
      </c>
      <c r="FZ13" s="7" t="str">
        <f>IFERROR(VLOOKUP($A13*100+FZ$4,'03施策評価'!$A$5:$KL$118,COLUMN('03施策評価'!$EJ:$EJ),FALSE),"-")</f>
        <v>e</v>
      </c>
      <c r="GA13" s="7" t="str">
        <f>IFERROR(VLOOKUP($A13*100+GA$4,'03施策評価'!$A$5:$KL$118,COLUMN('03施策評価'!$EJ:$EJ),FALSE),"-")</f>
        <v>e</v>
      </c>
      <c r="GB13" s="7" t="str">
        <f>IFERROR(VLOOKUP($A13*100+GB$4,'03施策評価'!$A$5:$KL$118,COLUMN('03施策評価'!$EJ:$EJ),FALSE),"-")</f>
        <v>e</v>
      </c>
      <c r="GC13" s="105" t="str">
        <f>IFERROR(VLOOKUP($A13*100+GC$4,'03施策評価'!$A$5:$KL$118,COLUMN('03施策評価'!$EJ:$EJ),FALSE),"-")</f>
        <v>-</v>
      </c>
      <c r="GD13" s="105" t="str">
        <f>IFERROR(VLOOKUP($A13*100+GD$4,'03施策評価'!$A$5:$KL$118,COLUMN('03施策評価'!$EJ:$EJ),FALSE),"-")</f>
        <v>-</v>
      </c>
      <c r="GE13" s="105" t="str">
        <f>IFERROR(VLOOKUP($A13*100+GE$4,'03施策評価'!$A$5:$KL$118,COLUMN('03施策評価'!$EJ:$EJ),FALSE),"-")</f>
        <v>-</v>
      </c>
      <c r="GF13" s="105" t="str">
        <f>IFERROR(VLOOKUP($A13*100+GF$4,'03施策評価'!$A$5:$KL$118,COLUMN('03施策評価'!$EJ:$EJ),FALSE),"-")</f>
        <v>-</v>
      </c>
      <c r="GG13" s="109" t="str">
        <f t="shared" si="155"/>
        <v>e</v>
      </c>
      <c r="GH13" s="37">
        <f t="shared" si="156"/>
        <v>0</v>
      </c>
      <c r="GI13" s="38">
        <f t="shared" si="53"/>
        <v>0</v>
      </c>
      <c r="GJ13" s="38">
        <f t="shared" si="54"/>
        <v>0</v>
      </c>
      <c r="GK13" s="38">
        <f t="shared" si="55"/>
        <v>0</v>
      </c>
      <c r="GL13" s="38" t="str">
        <f t="shared" si="56"/>
        <v/>
      </c>
      <c r="GM13" s="38" t="str">
        <f t="shared" si="57"/>
        <v/>
      </c>
      <c r="GN13" s="38" t="str">
        <f t="shared" si="58"/>
        <v/>
      </c>
      <c r="GO13" s="38" t="str">
        <f t="shared" si="59"/>
        <v/>
      </c>
      <c r="GP13" s="41">
        <f t="shared" si="157"/>
        <v>0</v>
      </c>
      <c r="GQ13" s="36" t="e">
        <f t="shared" si="158"/>
        <v>#DIV/0!</v>
      </c>
      <c r="GR13" s="37" t="e">
        <f t="shared" si="159"/>
        <v>#DIV/0!</v>
      </c>
      <c r="GS13" s="38">
        <f t="shared" si="160"/>
        <v>0</v>
      </c>
      <c r="GT13" s="41" t="e">
        <f t="shared" si="161"/>
        <v>#DIV/0!</v>
      </c>
      <c r="GU13" s="47" t="str">
        <f>VLOOKUP($A13&amp;"-"&amp;GU$4,'05市民生活実感調査'!$A$3:$BC$218,COLUMN('05市民生活実感調査'!$AI:$AI),FALSE)</f>
        <v>-</v>
      </c>
      <c r="GV13" s="7" t="str">
        <f>VLOOKUP($A13&amp;"-"&amp;GV$4,'05市民生活実感調査'!$A$3:$BC$218,COLUMN('05市民生活実感調査'!$AI:$AI),FALSE)</f>
        <v>-</v>
      </c>
      <c r="GW13" s="7" t="str">
        <f>VLOOKUP($A13&amp;"-"&amp;GW$4,'05市民生活実感調査'!$A$3:$BC$218,COLUMN('05市民生活実感調査'!$AI:$AI),FALSE)</f>
        <v>-</v>
      </c>
      <c r="GX13" s="7" t="str">
        <f>VLOOKUP($A13&amp;"-"&amp;GX$4,'05市民生活実感調査'!$A$3:$BC$218,COLUMN('05市民生活実感調査'!$AI:$AI),FALSE)</f>
        <v>-</v>
      </c>
      <c r="GY13" s="7" t="str">
        <f>VLOOKUP($A13&amp;"-"&amp;GY$4,'05市民生活実感調査'!$A$3:$BC$218,COLUMN('05市民生活実感調査'!$AI:$AI),FALSE)</f>
        <v>-</v>
      </c>
      <c r="GZ13" s="7" t="str">
        <f>VLOOKUP($A13&amp;"-"&amp;GZ$4,'05市民生活実感調査'!$A$3:$BC$218,COLUMN('05市民生活実感調査'!$AI:$AI),FALSE)</f>
        <v>-</v>
      </c>
      <c r="HA13" s="7" t="str">
        <f>VLOOKUP($A13&amp;"-"&amp;HA$4,'05市民生活実感調査'!$A$3:$BC$218,COLUMN('05市民生活実感調査'!$AI:$AI),FALSE)</f>
        <v>-</v>
      </c>
      <c r="HB13" s="7" t="str">
        <f>VLOOKUP($A13&amp;"-"&amp;HB$4,'05市民生活実感調査'!$A$3:$BC$218,COLUMN('05市民生活実感調査'!$AI:$AI),FALSE)</f>
        <v>-</v>
      </c>
      <c r="HC13" s="109" t="e">
        <f t="shared" si="162"/>
        <v>#DIV/0!</v>
      </c>
      <c r="HD13" s="37" t="str">
        <f t="shared" si="163"/>
        <v/>
      </c>
      <c r="HE13" s="38" t="str">
        <f t="shared" si="60"/>
        <v/>
      </c>
      <c r="HF13" s="38" t="str">
        <f t="shared" si="61"/>
        <v/>
      </c>
      <c r="HG13" s="38" t="str">
        <f t="shared" si="62"/>
        <v/>
      </c>
      <c r="HH13" s="38" t="str">
        <f t="shared" si="63"/>
        <v/>
      </c>
      <c r="HI13" s="38" t="str">
        <f t="shared" si="64"/>
        <v/>
      </c>
      <c r="HJ13" s="38" t="str">
        <f t="shared" si="65"/>
        <v/>
      </c>
      <c r="HK13" s="38" t="str">
        <f t="shared" si="66"/>
        <v/>
      </c>
      <c r="HL13" s="41" t="e">
        <f t="shared" si="164"/>
        <v>#DIV/0!</v>
      </c>
      <c r="HM13" s="96" t="str">
        <f>VLOOKUP($A13,'05市民生活実感調査'!$D$223:$O$249,7,FALSE)</f>
        <v>-</v>
      </c>
      <c r="HN13" s="98" t="str">
        <f>VLOOKUP($A13,'05市民生活実感調査'!$D$223:$O$249,8,FALSE)</f>
        <v>-</v>
      </c>
      <c r="HO13" s="108" t="s">
        <v>85</v>
      </c>
      <c r="HP13" s="12" t="str">
        <f>VLOOKUP(HO13,プルダウン!$A$1:$B$6,2,FALSE)</f>
        <v>-</v>
      </c>
      <c r="HQ13" s="26" t="s">
        <v>85</v>
      </c>
      <c r="HR13" s="12"/>
      <c r="HS13" s="11"/>
      <c r="HT13" s="12"/>
      <c r="HU13" s="47" t="str">
        <f>IFERROR(VLOOKUP($A13*100+HU$4,'03施策評価'!$A$5:$KL$118,COLUMN('03施策評価'!$FY:$FY),FALSE),"-")</f>
        <v>-</v>
      </c>
      <c r="HV13" s="7" t="str">
        <f>IFERROR(VLOOKUP($A13*100+HV$4,'03施策評価'!$A$5:$KL$118,COLUMN('03施策評価'!$FY:$FY),FALSE),"-")</f>
        <v>-</v>
      </c>
      <c r="HW13" s="7" t="str">
        <f>IFERROR(VLOOKUP($A13*100+HW$4,'03施策評価'!$A$5:$KL$118,COLUMN('03施策評価'!$FY:$FY),FALSE),"-")</f>
        <v>-</v>
      </c>
      <c r="HX13" s="7" t="str">
        <f>IFERROR(VLOOKUP($A13*100+HX$4,'03施策評価'!$A$5:$KL$118,COLUMN('03施策評価'!$FY:$FY),FALSE),"-")</f>
        <v>-</v>
      </c>
      <c r="HY13" s="105" t="str">
        <f>IFERROR(VLOOKUP($A13*100+HY$4,'03施策評価'!$A$5:$KL$118,COLUMN('03施策評価'!$FY:$FY),FALSE),"-")</f>
        <v>-</v>
      </c>
      <c r="HZ13" s="105" t="str">
        <f>IFERROR(VLOOKUP($A13*100+HZ$4,'03施策評価'!$A$5:$KL$118,COLUMN('03施策評価'!$FY:$FY),FALSE),"-")</f>
        <v>-</v>
      </c>
      <c r="IA13" s="105" t="str">
        <f>IFERROR(VLOOKUP($A13*100+IA$4,'03施策評価'!$A$5:$KL$118,COLUMN('03施策評価'!$FY:$FY),FALSE),"-")</f>
        <v>-</v>
      </c>
      <c r="IB13" s="106" t="str">
        <f>IFERROR(VLOOKUP($A13*100+IB$4,'03施策評価'!$A$5:$KL$118,COLUMN('03施策評価'!$FY:$FY),FALSE),"-")</f>
        <v>-</v>
      </c>
      <c r="IC13" s="116"/>
      <c r="ID13" s="83" t="str">
        <f>VLOOKUP($A13&amp;"-"&amp;ID$4,'02政策の客観指標'!$A$4:$AT$246,COLUMN('02政策の客観指標'!$AS:$AS),FALSE)</f>
        <v>-</v>
      </c>
      <c r="IE13" s="84" t="str">
        <f>VLOOKUP($A13&amp;"-"&amp;IE$4,'02政策の客観指標'!$A$4:$AT$246,COLUMN('02政策の客観指標'!$AS:$AS),FALSE)</f>
        <v>-</v>
      </c>
      <c r="IF13" s="84" t="str">
        <f>VLOOKUP($A13&amp;"-"&amp;IF$4,'02政策の客観指標'!$A$4:$AT$246,COLUMN('02政策の客観指標'!$AS:$AS),FALSE)</f>
        <v>-</v>
      </c>
      <c r="IG13" s="84" t="str">
        <f>VLOOKUP($A13&amp;"-"&amp;IG$4,'02政策の客観指標'!$A$4:$AT$246,COLUMN('02政策の客観指標'!$AS:$AS),FALSE)</f>
        <v>-</v>
      </c>
      <c r="IH13" s="84" t="str">
        <f>VLOOKUP($A13&amp;"-"&amp;IH$4,'02政策の客観指標'!$A$4:$AT$246,COLUMN('02政策の客観指標'!$AS:$AS),FALSE)</f>
        <v>-</v>
      </c>
      <c r="II13" s="84" t="str">
        <f>VLOOKUP($A13&amp;"-"&amp;II$4,'02政策の客観指標'!$A$4:$AT$246,COLUMN('02政策の客観指標'!$AS:$AS),FALSE)</f>
        <v>-</v>
      </c>
      <c r="IJ13" s="84" t="str">
        <f>VLOOKUP($A13&amp;"-"&amp;IJ$4,'02政策の客観指標'!$A$4:$AT$246,COLUMN('02政策の客観指標'!$AS:$AS),FALSE)</f>
        <v>-</v>
      </c>
      <c r="IK13" s="84" t="str">
        <f>VLOOKUP($A13&amp;"-"&amp;IK$4,'02政策の客観指標'!$A$4:$AT$246,COLUMN('02政策の客観指標'!$AS:$AS),FALSE)</f>
        <v>-</v>
      </c>
      <c r="IL13" s="84" t="str">
        <f>VLOOKUP($A13&amp;"-"&amp;IL$4,'02政策の客観指標'!$A$4:$AT$246,COLUMN('02政策の客観指標'!$AS:$AS),FALSE)</f>
        <v>-</v>
      </c>
      <c r="IM13" s="109" t="e">
        <f t="shared" si="165"/>
        <v>#DIV/0!</v>
      </c>
      <c r="IN13" s="30" t="str">
        <f t="shared" si="67"/>
        <v/>
      </c>
      <c r="IO13" s="30" t="str">
        <f t="shared" si="68"/>
        <v/>
      </c>
      <c r="IP13" s="30" t="str">
        <f t="shared" si="69"/>
        <v/>
      </c>
      <c r="IQ13" s="30" t="str">
        <f t="shared" si="70"/>
        <v/>
      </c>
      <c r="IR13" s="30" t="str">
        <f t="shared" si="71"/>
        <v/>
      </c>
      <c r="IS13" s="30" t="str">
        <f t="shared" si="72"/>
        <v/>
      </c>
      <c r="IT13" s="30" t="str">
        <f t="shared" si="73"/>
        <v/>
      </c>
      <c r="IU13" s="30" t="str">
        <f t="shared" si="74"/>
        <v/>
      </c>
      <c r="IV13" s="30" t="str">
        <f t="shared" si="75"/>
        <v/>
      </c>
      <c r="IW13" s="33" t="e">
        <f t="shared" si="166"/>
        <v>#DIV/0!</v>
      </c>
      <c r="IX13" s="47" t="str">
        <f>IFERROR(VLOOKUP($A13*100+IX$4,'03施策評価'!$A$5:$KL$118,COLUMN('03施策評価'!$GN:$GN),FALSE),"-")</f>
        <v>e</v>
      </c>
      <c r="IY13" s="7" t="str">
        <f>IFERROR(VLOOKUP($A13*100+IY$4,'03施策評価'!$A$5:$KL$118,COLUMN('03施策評価'!$GN:$GN),FALSE),"-")</f>
        <v>e</v>
      </c>
      <c r="IZ13" s="7" t="str">
        <f>IFERROR(VLOOKUP($A13*100+IZ$4,'03施策評価'!$A$5:$KL$118,COLUMN('03施策評価'!$GN:$GN),FALSE),"-")</f>
        <v>e</v>
      </c>
      <c r="JA13" s="7" t="str">
        <f>IFERROR(VLOOKUP($A13*100+JA$4,'03施策評価'!$A$5:$KL$118,COLUMN('03施策評価'!$GN:$GN),FALSE),"-")</f>
        <v>e</v>
      </c>
      <c r="JB13" s="105" t="str">
        <f>IFERROR(VLOOKUP($A13*100+JB$4,'03施策評価'!$A$5:$KL$118,COLUMN('03施策評価'!$GN:$GN),FALSE),"-")</f>
        <v>-</v>
      </c>
      <c r="JC13" s="105" t="str">
        <f>IFERROR(VLOOKUP($A13*100+JC$4,'03施策評価'!$A$5:$KL$118,COLUMN('03施策評価'!$GN:$GN),FALSE),"-")</f>
        <v>-</v>
      </c>
      <c r="JD13" s="105" t="str">
        <f>IFERROR(VLOOKUP($A13*100+JD$4,'03施策評価'!$A$5:$KL$118,COLUMN('03施策評価'!$GN:$GN),FALSE),"-")</f>
        <v>-</v>
      </c>
      <c r="JE13" s="105" t="str">
        <f>IFERROR(VLOOKUP($A13*100+JE$4,'03施策評価'!$A$5:$KL$118,COLUMN('03施策評価'!$GN:$GN),FALSE),"-")</f>
        <v>-</v>
      </c>
      <c r="JF13" s="109" t="str">
        <f t="shared" si="167"/>
        <v>e</v>
      </c>
      <c r="JG13" s="37">
        <f t="shared" si="168"/>
        <v>0</v>
      </c>
      <c r="JH13" s="38">
        <f t="shared" si="76"/>
        <v>0</v>
      </c>
      <c r="JI13" s="38">
        <f t="shared" si="77"/>
        <v>0</v>
      </c>
      <c r="JJ13" s="38">
        <f t="shared" si="78"/>
        <v>0</v>
      </c>
      <c r="JK13" s="38" t="str">
        <f t="shared" si="79"/>
        <v/>
      </c>
      <c r="JL13" s="38" t="str">
        <f t="shared" si="80"/>
        <v/>
      </c>
      <c r="JM13" s="38" t="str">
        <f t="shared" si="81"/>
        <v/>
      </c>
      <c r="JN13" s="38" t="str">
        <f t="shared" si="82"/>
        <v/>
      </c>
      <c r="JO13" s="41">
        <f t="shared" si="169"/>
        <v>0</v>
      </c>
      <c r="JP13" s="36" t="e">
        <f t="shared" si="170"/>
        <v>#DIV/0!</v>
      </c>
      <c r="JQ13" s="37" t="e">
        <f t="shared" si="171"/>
        <v>#DIV/0!</v>
      </c>
      <c r="JR13" s="38">
        <f t="shared" si="172"/>
        <v>0</v>
      </c>
      <c r="JS13" s="41" t="e">
        <f t="shared" si="173"/>
        <v>#DIV/0!</v>
      </c>
      <c r="JT13" s="47" t="str">
        <f>VLOOKUP($A13&amp;"-"&amp;JT$4,'05市民生活実感調査'!$A$3:$BC$218,COLUMN('05市民生活実感調査'!$AS:$AS),FALSE)</f>
        <v>-</v>
      </c>
      <c r="JU13" s="7" t="str">
        <f>VLOOKUP($A13&amp;"-"&amp;JU$4,'05市民生活実感調査'!$A$3:$BC$218,COLUMN('05市民生活実感調査'!$AS:$AS),FALSE)</f>
        <v>-</v>
      </c>
      <c r="JV13" s="7" t="str">
        <f>VLOOKUP($A13&amp;"-"&amp;JV$4,'05市民生活実感調査'!$A$3:$BC$218,COLUMN('05市民生活実感調査'!$AS:$AS),FALSE)</f>
        <v>-</v>
      </c>
      <c r="JW13" s="7" t="str">
        <f>VLOOKUP($A13&amp;"-"&amp;JW$4,'05市民生活実感調査'!$A$3:$BC$218,COLUMN('05市民生活実感調査'!$AS:$AS),FALSE)</f>
        <v>-</v>
      </c>
      <c r="JX13" s="7" t="str">
        <f>VLOOKUP($A13&amp;"-"&amp;JX$4,'05市民生活実感調査'!$A$3:$BC$218,COLUMN('05市民生活実感調査'!$AS:$AS),FALSE)</f>
        <v>-</v>
      </c>
      <c r="JY13" s="7" t="str">
        <f>VLOOKUP($A13&amp;"-"&amp;JY$4,'05市民生活実感調査'!$A$3:$BC$218,COLUMN('05市民生活実感調査'!$AS:$AS),FALSE)</f>
        <v>-</v>
      </c>
      <c r="JZ13" s="7" t="str">
        <f>VLOOKUP($A13&amp;"-"&amp;JZ$4,'05市民生活実感調査'!$A$3:$BC$218,COLUMN('05市民生活実感調査'!$AS:$AS),FALSE)</f>
        <v>-</v>
      </c>
      <c r="KA13" s="7" t="str">
        <f>VLOOKUP($A13&amp;"-"&amp;KA$4,'05市民生活実感調査'!$A$3:$BC$218,COLUMN('05市民生活実感調査'!$AS:$AS),FALSE)</f>
        <v>-</v>
      </c>
      <c r="KB13" s="109" t="e">
        <f t="shared" si="174"/>
        <v>#DIV/0!</v>
      </c>
      <c r="KC13" s="37" t="str">
        <f t="shared" si="175"/>
        <v/>
      </c>
      <c r="KD13" s="38" t="str">
        <f t="shared" si="83"/>
        <v/>
      </c>
      <c r="KE13" s="38" t="str">
        <f t="shared" si="84"/>
        <v/>
      </c>
      <c r="KF13" s="38" t="str">
        <f t="shared" si="85"/>
        <v/>
      </c>
      <c r="KG13" s="38" t="str">
        <f t="shared" si="86"/>
        <v/>
      </c>
      <c r="KH13" s="38" t="str">
        <f t="shared" si="87"/>
        <v/>
      </c>
      <c r="KI13" s="38" t="str">
        <f t="shared" si="88"/>
        <v/>
      </c>
      <c r="KJ13" s="38" t="str">
        <f t="shared" si="89"/>
        <v/>
      </c>
      <c r="KK13" s="41" t="e">
        <f t="shared" si="176"/>
        <v>#DIV/0!</v>
      </c>
      <c r="KL13" s="96" t="str">
        <f>VLOOKUP($A13,'05市民生活実感調査'!$D$223:$O$249,9,FALSE)</f>
        <v>-</v>
      </c>
      <c r="KM13" s="98" t="str">
        <f>VLOOKUP($A13,'05市民生活実感調査'!$D$223:$O$249,10,FALSE)</f>
        <v>-</v>
      </c>
      <c r="KN13" s="108" t="s">
        <v>85</v>
      </c>
      <c r="KO13" s="12" t="str">
        <f>VLOOKUP(KN13,プルダウン!$A$1:$B$6,2,FALSE)</f>
        <v>-</v>
      </c>
      <c r="KP13" s="26" t="s">
        <v>85</v>
      </c>
      <c r="KQ13" s="12"/>
      <c r="KR13" s="11"/>
      <c r="KS13" s="12"/>
      <c r="KT13" s="47" t="str">
        <f>IFERROR(VLOOKUP($A13*100+KT$4,'03施策評価'!$A$5:$KL$118,COLUMN('03施策評価'!$IC:$IC),FALSE),"-")</f>
        <v>-</v>
      </c>
      <c r="KU13" s="7" t="str">
        <f>IFERROR(VLOOKUP($A13*100+KU$4,'03施策評価'!$A$5:$KL$118,COLUMN('03施策評価'!$IC:$IC),FALSE),"-")</f>
        <v>-</v>
      </c>
      <c r="KV13" s="7" t="str">
        <f>IFERROR(VLOOKUP($A13*100+KV$4,'03施策評価'!$A$5:$KL$118,COLUMN('03施策評価'!$IC:$IC),FALSE),"-")</f>
        <v>-</v>
      </c>
      <c r="KW13" s="7" t="str">
        <f>IFERROR(VLOOKUP($A13*100+KW$4,'03施策評価'!$A$5:$KL$118,COLUMN('03施策評価'!$IC:$IC),FALSE),"-")</f>
        <v>-</v>
      </c>
      <c r="KX13" s="105" t="str">
        <f>IFERROR(VLOOKUP($A13*100+KX$4,'03施策評価'!$A$5:$KL$118,COLUMN('03施策評価'!$IC:$IC),FALSE),"-")</f>
        <v>-</v>
      </c>
      <c r="KY13" s="105" t="str">
        <f>IFERROR(VLOOKUP($A13*100+KY$4,'03施策評価'!$A$5:$KL$118,COLUMN('03施策評価'!$IC:$IC),FALSE),"-")</f>
        <v>-</v>
      </c>
      <c r="KZ13" s="105" t="str">
        <f>IFERROR(VLOOKUP($A13*100+KZ$4,'03施策評価'!$A$5:$KL$118,COLUMN('03施策評価'!$IC:$IC),FALSE),"-")</f>
        <v>-</v>
      </c>
      <c r="LA13" s="106" t="str">
        <f>IFERROR(VLOOKUP($A13*100+LA$4,'03施策評価'!$A$5:$KL$118,COLUMN('03施策評価'!$IC:$IC),FALSE),"-")</f>
        <v>-</v>
      </c>
      <c r="LB13" s="116"/>
      <c r="LC13" s="146" t="str">
        <f>VLOOKUP($A13&amp;"-"&amp;LC$4,'02政策の客観指標'!$A$4:$AT$246,COLUMN('02政策の客観指標'!$AT:$AT),FALSE)</f>
        <v>-</v>
      </c>
      <c r="LD13" s="84" t="str">
        <f>VLOOKUP($A13&amp;"-"&amp;LD$4,'02政策の客観指標'!$A$4:$AT$246,COLUMN('02政策の客観指標'!$AT:$AT),FALSE)</f>
        <v>-</v>
      </c>
      <c r="LE13" s="84" t="str">
        <f>VLOOKUP($A13&amp;"-"&amp;LE$4,'02政策の客観指標'!$A$4:$AT$246,COLUMN('02政策の客観指標'!$AT:$AT),FALSE)</f>
        <v>-</v>
      </c>
      <c r="LF13" s="84" t="str">
        <f>VLOOKUP($A13&amp;"-"&amp;LF$4,'02政策の客観指標'!$A$4:$AT$246,COLUMN('02政策の客観指標'!$AT:$AT),FALSE)</f>
        <v>-</v>
      </c>
      <c r="LG13" s="84" t="str">
        <f>VLOOKUP($A13&amp;"-"&amp;LG$4,'02政策の客観指標'!$A$4:$AT$246,COLUMN('02政策の客観指標'!$AT:$AT),FALSE)</f>
        <v>-</v>
      </c>
      <c r="LH13" s="84" t="str">
        <f>VLOOKUP($A13&amp;"-"&amp;LH$4,'02政策の客観指標'!$A$4:$AT$246,COLUMN('02政策の客観指標'!$AT:$AT),FALSE)</f>
        <v>-</v>
      </c>
      <c r="LI13" s="84" t="str">
        <f>VLOOKUP($A13&amp;"-"&amp;LI$4,'02政策の客観指標'!$A$4:$AT$246,COLUMN('02政策の客観指標'!$AT:$AT),FALSE)</f>
        <v>-</v>
      </c>
      <c r="LJ13" s="84" t="str">
        <f>VLOOKUP($A13&amp;"-"&amp;LJ$4,'02政策の客観指標'!$A$4:$AT$246,COLUMN('02政策の客観指標'!$AT:$AT),FALSE)</f>
        <v>-</v>
      </c>
      <c r="LK13" s="84" t="str">
        <f>VLOOKUP($A13&amp;"-"&amp;LK$4,'02政策の客観指標'!$A$4:$AT$246,COLUMN('02政策の客観指標'!$AT:$AT),FALSE)</f>
        <v>-</v>
      </c>
      <c r="LL13" s="109" t="e">
        <f t="shared" si="177"/>
        <v>#DIV/0!</v>
      </c>
      <c r="LM13" s="30" t="str">
        <f t="shared" si="90"/>
        <v/>
      </c>
      <c r="LN13" s="30" t="str">
        <f t="shared" si="91"/>
        <v/>
      </c>
      <c r="LO13" s="30" t="str">
        <f t="shared" si="92"/>
        <v/>
      </c>
      <c r="LP13" s="30" t="str">
        <f t="shared" si="93"/>
        <v/>
      </c>
      <c r="LQ13" s="30" t="str">
        <f t="shared" si="94"/>
        <v/>
      </c>
      <c r="LR13" s="30" t="str">
        <f t="shared" si="95"/>
        <v/>
      </c>
      <c r="LS13" s="30" t="str">
        <f t="shared" si="96"/>
        <v/>
      </c>
      <c r="LT13" s="30" t="str">
        <f t="shared" si="97"/>
        <v/>
      </c>
      <c r="LU13" s="30" t="str">
        <f t="shared" si="98"/>
        <v/>
      </c>
      <c r="LV13" s="33" t="e">
        <f t="shared" si="178"/>
        <v>#DIV/0!</v>
      </c>
      <c r="LW13" s="47" t="str">
        <f>IFERROR(VLOOKUP($A13*100+LW$4,'03施策評価'!$A$5:$KL$118,COLUMN('03施策評価'!$IR:$IR),FALSE),"-")</f>
        <v>e</v>
      </c>
      <c r="LX13" s="7" t="str">
        <f>IFERROR(VLOOKUP($A13*100+LX$4,'03施策評価'!$A$5:$KL$118,COLUMN('03施策評価'!$IR:$IR),FALSE),"-")</f>
        <v>e</v>
      </c>
      <c r="LY13" s="7" t="str">
        <f>IFERROR(VLOOKUP($A13*100+LY$4,'03施策評価'!$A$5:$KL$118,COLUMN('03施策評価'!$IR:$IR),FALSE),"-")</f>
        <v>e</v>
      </c>
      <c r="LZ13" s="7" t="str">
        <f>IFERROR(VLOOKUP($A13*100+LZ$4,'03施策評価'!$A$5:$KL$118,COLUMN('03施策評価'!$IR:$IR),FALSE),"-")</f>
        <v>e</v>
      </c>
      <c r="MA13" s="105" t="str">
        <f>IFERROR(VLOOKUP($A13*100+MA$4,'03施策評価'!$A$5:$KL$118,COLUMN('03施策評価'!$IR:$IR),FALSE),"-")</f>
        <v>-</v>
      </c>
      <c r="MB13" s="105" t="str">
        <f>IFERROR(VLOOKUP($A13*100+MB$4,'03施策評価'!$A$5:$KL$118,COLUMN('03施策評価'!$IR:$IR),FALSE),"-")</f>
        <v>-</v>
      </c>
      <c r="MC13" s="105" t="str">
        <f>IFERROR(VLOOKUP($A13*100+MC$4,'03施策評価'!$A$5:$KL$118,COLUMN('03施策評価'!$IR:$IR),FALSE),"-")</f>
        <v>-</v>
      </c>
      <c r="MD13" s="105" t="str">
        <f>IFERROR(VLOOKUP($A13*100+MD$4,'03施策評価'!$A$5:$KL$118,COLUMN('03施策評価'!$IR:$IR),FALSE),"-")</f>
        <v>-</v>
      </c>
      <c r="ME13" s="109" t="str">
        <f t="shared" si="179"/>
        <v>e</v>
      </c>
      <c r="MF13" s="37">
        <f t="shared" si="180"/>
        <v>0</v>
      </c>
      <c r="MG13" s="38">
        <f t="shared" si="99"/>
        <v>0</v>
      </c>
      <c r="MH13" s="38">
        <f t="shared" si="100"/>
        <v>0</v>
      </c>
      <c r="MI13" s="38">
        <f t="shared" si="101"/>
        <v>0</v>
      </c>
      <c r="MJ13" s="38" t="str">
        <f t="shared" si="102"/>
        <v/>
      </c>
      <c r="MK13" s="38" t="str">
        <f t="shared" si="103"/>
        <v/>
      </c>
      <c r="ML13" s="38" t="str">
        <f t="shared" si="104"/>
        <v/>
      </c>
      <c r="MM13" s="38" t="str">
        <f t="shared" si="105"/>
        <v/>
      </c>
      <c r="MN13" s="41">
        <f t="shared" si="181"/>
        <v>0</v>
      </c>
      <c r="MO13" s="36" t="e">
        <f t="shared" si="182"/>
        <v>#DIV/0!</v>
      </c>
      <c r="MP13" s="37" t="e">
        <f t="shared" si="183"/>
        <v>#DIV/0!</v>
      </c>
      <c r="MQ13" s="38">
        <f t="shared" si="184"/>
        <v>0</v>
      </c>
      <c r="MR13" s="41" t="e">
        <f t="shared" si="185"/>
        <v>#DIV/0!</v>
      </c>
      <c r="MS13" s="47" t="str">
        <f>VLOOKUP($A13&amp;"-"&amp;MS$4,'05市民生活実感調査'!$A$3:$BC$218,COLUMN('05市民生活実感調査'!$BC:$BC),FALSE)</f>
        <v>-</v>
      </c>
      <c r="MT13" s="7" t="str">
        <f>VLOOKUP($A13&amp;"-"&amp;MT$4,'05市民生活実感調査'!$A$3:$BC$218,COLUMN('05市民生活実感調査'!$BC:$BC),FALSE)</f>
        <v>-</v>
      </c>
      <c r="MU13" s="7" t="str">
        <f>VLOOKUP($A13&amp;"-"&amp;MU$4,'05市民生活実感調査'!$A$3:$BC$218,COLUMN('05市民生活実感調査'!$BC:$BC),FALSE)</f>
        <v>-</v>
      </c>
      <c r="MV13" s="7" t="str">
        <f>VLOOKUP($A13&amp;"-"&amp;MV$4,'05市民生活実感調査'!$A$3:$BC$218,COLUMN('05市民生活実感調査'!$BC:$BC),FALSE)</f>
        <v>-</v>
      </c>
      <c r="MW13" s="7" t="str">
        <f>VLOOKUP($A13&amp;"-"&amp;MW$4,'05市民生活実感調査'!$A$3:$BC$218,COLUMN('05市民生活実感調査'!$BC:$BC),FALSE)</f>
        <v>-</v>
      </c>
      <c r="MX13" s="7" t="str">
        <f>VLOOKUP($A13&amp;"-"&amp;MX$4,'05市民生活実感調査'!$A$3:$BC$218,COLUMN('05市民生活実感調査'!$BC:$BC),FALSE)</f>
        <v>-</v>
      </c>
      <c r="MY13" s="7" t="str">
        <f>VLOOKUP($A13&amp;"-"&amp;MY$4,'05市民生活実感調査'!$A$3:$BC$218,COLUMN('05市民生活実感調査'!$BC:$BC),FALSE)</f>
        <v>-</v>
      </c>
      <c r="MZ13" s="7" t="str">
        <f>VLOOKUP($A13&amp;"-"&amp;MZ$4,'05市民生活実感調査'!$A$3:$BC$218,COLUMN('05市民生活実感調査'!$BC:$BC),FALSE)</f>
        <v>-</v>
      </c>
      <c r="NA13" s="109" t="e">
        <f t="shared" si="186"/>
        <v>#DIV/0!</v>
      </c>
      <c r="NB13" s="37" t="str">
        <f t="shared" si="187"/>
        <v/>
      </c>
      <c r="NC13" s="38" t="str">
        <f t="shared" si="106"/>
        <v/>
      </c>
      <c r="ND13" s="38" t="str">
        <f t="shared" si="107"/>
        <v/>
      </c>
      <c r="NE13" s="38" t="str">
        <f t="shared" si="108"/>
        <v/>
      </c>
      <c r="NF13" s="38" t="str">
        <f t="shared" si="109"/>
        <v/>
      </c>
      <c r="NG13" s="38" t="str">
        <f t="shared" si="110"/>
        <v/>
      </c>
      <c r="NH13" s="38" t="str">
        <f t="shared" si="111"/>
        <v/>
      </c>
      <c r="NI13" s="38" t="str">
        <f t="shared" si="112"/>
        <v/>
      </c>
      <c r="NJ13" s="41" t="e">
        <f t="shared" si="188"/>
        <v>#DIV/0!</v>
      </c>
      <c r="NK13" s="96" t="str">
        <f>VLOOKUP($A13,'05市民生活実感調査'!$D$223:$O$249,11,FALSE)</f>
        <v>-</v>
      </c>
      <c r="NL13" s="98" t="str">
        <f>VLOOKUP($A13,'05市民生活実感調査'!$D$223:$O$249,12,FALSE)</f>
        <v>-</v>
      </c>
      <c r="NM13" s="108" t="s">
        <v>85</v>
      </c>
      <c r="NN13" s="12" t="str">
        <f>VLOOKUP(NM13,プルダウン!$A$1:$B$6,2,FALSE)</f>
        <v>-</v>
      </c>
      <c r="NO13" s="26" t="s">
        <v>85</v>
      </c>
      <c r="NP13" s="12"/>
      <c r="NQ13" s="11"/>
      <c r="NR13" s="12"/>
      <c r="NS13" s="47" t="str">
        <f>IFERROR(VLOOKUP($A13*100+NS$4,'03施策評価'!$A$5:$KL$118,COLUMN('03施策評価'!$KG:$KG),FALSE),"-")</f>
        <v>-</v>
      </c>
      <c r="NT13" s="7" t="str">
        <f>IFERROR(VLOOKUP($A13*100+NT$4,'03施策評価'!$A$5:$KL$118,COLUMN('03施策評価'!$KG:$KG),FALSE),"-")</f>
        <v>-</v>
      </c>
      <c r="NU13" s="7" t="str">
        <f>IFERROR(VLOOKUP($A13*100+NU$4,'03施策評価'!$A$5:$KL$118,COLUMN('03施策評価'!$KG:$KG),FALSE),"-")</f>
        <v>-</v>
      </c>
      <c r="NV13" s="7" t="str">
        <f>IFERROR(VLOOKUP($A13*100+NV$4,'03施策評価'!$A$5:$KL$118,COLUMN('03施策評価'!$KG:$KG),FALSE),"-")</f>
        <v>-</v>
      </c>
      <c r="NW13" s="105" t="str">
        <f>IFERROR(VLOOKUP($A13*100+NW$4,'03施策評価'!$A$5:$KL$118,COLUMN('03施策評価'!$KG:$KG),FALSE),"-")</f>
        <v>-</v>
      </c>
      <c r="NX13" s="105" t="str">
        <f>IFERROR(VLOOKUP($A13*100+NX$4,'03施策評価'!$A$5:$KL$118,COLUMN('03施策評価'!$KG:$KG),FALSE),"-")</f>
        <v>-</v>
      </c>
      <c r="NY13" s="105" t="str">
        <f>IFERROR(VLOOKUP($A13*100+NY$4,'03施策評価'!$A$5:$KL$118,COLUMN('03施策評価'!$KG:$KG),FALSE),"-")</f>
        <v>-</v>
      </c>
      <c r="NZ13" s="106" t="str">
        <f>IFERROR(VLOOKUP($A13*100+NZ$4,'03施策評価'!$A$5:$KL$118,COLUMN('03施策評価'!$KG:$KG),FALSE),"-")</f>
        <v>-</v>
      </c>
      <c r="OA13" s="5"/>
    </row>
    <row r="14" spans="1:391" ht="174.75" customHeight="1">
      <c r="A14" s="46">
        <f>VLOOKUP(B14,[9]プルダウン!$M$2:$N$28,2,FALSE)</f>
        <v>10</v>
      </c>
      <c r="B14" s="5" t="s">
        <v>282</v>
      </c>
      <c r="C14" s="5" t="s">
        <v>2312</v>
      </c>
      <c r="D14" s="4" t="s">
        <v>2115</v>
      </c>
      <c r="E14" s="4"/>
      <c r="F14" s="5"/>
      <c r="G14" s="521" t="str">
        <f>VLOOKUP($A14&amp;"-"&amp;G$4,'02政策の客観指標'!$A$4:$AT$246,COLUMN('02政策の客観指標'!$AP:$AP),FALSE)</f>
        <v>a</v>
      </c>
      <c r="H14" s="522" t="str">
        <f>VLOOKUP($A14&amp;"-"&amp;H$4,'02政策の客観指標'!$A$4:$AT$246,COLUMN('02政策の客観指標'!$AP:$AP),FALSE)</f>
        <v>-</v>
      </c>
      <c r="I14" s="522" t="str">
        <f>VLOOKUP($A14&amp;"-"&amp;I$4,'02政策の客観指標'!$A$4:$AT$246,COLUMN('02政策の客観指標'!$AP:$AP),FALSE)</f>
        <v>-</v>
      </c>
      <c r="J14" s="522" t="str">
        <f>VLOOKUP($A14&amp;"-"&amp;J$4,'02政策の客観指標'!$A$4:$AT$246,COLUMN('02政策の客観指標'!$AP:$AP),FALSE)</f>
        <v>-</v>
      </c>
      <c r="K14" s="522" t="str">
        <f>VLOOKUP($A14&amp;"-"&amp;K$4,'02政策の客観指標'!$A$4:$AT$246,COLUMN('02政策の客観指標'!$AP:$AP),FALSE)</f>
        <v>-</v>
      </c>
      <c r="L14" s="522" t="str">
        <f>VLOOKUP($A14&amp;"-"&amp;L$4,'02政策の客観指標'!$A$4:$AT$246,COLUMN('02政策の客観指標'!$AP:$AP),FALSE)</f>
        <v>-</v>
      </c>
      <c r="M14" s="522" t="str">
        <f>VLOOKUP($A14&amp;"-"&amp;M$4,'02政策の客観指標'!$A$4:$AT$246,COLUMN('02政策の客観指標'!$AP:$AP),FALSE)</f>
        <v>-</v>
      </c>
      <c r="N14" s="522" t="str">
        <f>VLOOKUP($A14&amp;"-"&amp;N$4,'02政策の客観指標'!$A$4:$AT$246,COLUMN('02政策の客観指標'!$AP:$AP),FALSE)</f>
        <v>-</v>
      </c>
      <c r="O14" s="523" t="str">
        <f>VLOOKUP($A14&amp;"-"&amp;O$4,'02政策の客観指標'!$A$4:$AT$246,COLUMN('02政策の客観指標'!$AP:$AP),FALSE)</f>
        <v>-</v>
      </c>
      <c r="P14" s="524" t="str">
        <f t="shared" si="0"/>
        <v>a</v>
      </c>
      <c r="Q14" s="525">
        <f t="shared" si="113"/>
        <v>4</v>
      </c>
      <c r="R14" s="525" t="str">
        <f t="shared" si="114"/>
        <v/>
      </c>
      <c r="S14" s="525" t="str">
        <f t="shared" si="115"/>
        <v/>
      </c>
      <c r="T14" s="525" t="str">
        <f t="shared" si="116"/>
        <v/>
      </c>
      <c r="U14" s="525" t="str">
        <f t="shared" si="117"/>
        <v/>
      </c>
      <c r="V14" s="525" t="str">
        <f t="shared" si="118"/>
        <v/>
      </c>
      <c r="W14" s="525" t="str">
        <f t="shared" si="119"/>
        <v/>
      </c>
      <c r="X14" s="525" t="str">
        <f t="shared" si="120"/>
        <v/>
      </c>
      <c r="Y14" s="525" t="str">
        <f t="shared" si="121"/>
        <v/>
      </c>
      <c r="Z14" s="526">
        <f t="shared" si="2"/>
        <v>1</v>
      </c>
      <c r="AA14" s="527" t="str">
        <f>IFERROR(VLOOKUP($A14*100+AA$4,'03施策評価'!$A$5:$KL$118,COLUMN('03施策評価'!$AB:$AB),FALSE),"-")</f>
        <v>a</v>
      </c>
      <c r="AB14" s="528" t="str">
        <f>IFERROR(VLOOKUP($A14*100+AB$4,'03施策評価'!$A$5:$KL$118,COLUMN('03施策評価'!$AB:$AB),FALSE),"-")</f>
        <v>-</v>
      </c>
      <c r="AC14" s="528" t="str">
        <f>IFERROR(VLOOKUP($A14*100+AC$4,'03施策評価'!$A$5:$KL$118,COLUMN('03施策評価'!$AB:$AB),FALSE),"-")</f>
        <v>e</v>
      </c>
      <c r="AD14" s="528" t="str">
        <f>IFERROR(VLOOKUP($A14*100+AD$4,'03施策評価'!$A$5:$KL$118,COLUMN('03施策評価'!$AB:$AB),FALSE),"-")</f>
        <v>-</v>
      </c>
      <c r="AE14" s="528" t="str">
        <f>IFERROR(VLOOKUP($A14*100+AE$4,'03施策評価'!$A$5:$KL$118,COLUMN('03施策評価'!$AB:$AB),FALSE),"-")</f>
        <v>a</v>
      </c>
      <c r="AF14" s="528" t="str">
        <f>IFERROR(VLOOKUP($A14*100+AF$4,'03施策評価'!$A$5:$KL$118,COLUMN('03施策評価'!$AB:$AB),FALSE),"-")</f>
        <v>e</v>
      </c>
      <c r="AG14" s="528" t="str">
        <f>IFERROR(VLOOKUP($A14*100+AG$4,'03施策評価'!$A$5:$KL$118,COLUMN('03施策評価'!$AB:$AB),FALSE),"-")</f>
        <v>-</v>
      </c>
      <c r="AH14" s="529" t="str">
        <f>IFERROR(VLOOKUP($A14*100+AH$4,'03施策評価'!$A$5:$KL$118,COLUMN('03施策評価'!$AB:$AB),FALSE),"-")</f>
        <v>-</v>
      </c>
      <c r="AI14" s="524" t="str">
        <f t="shared" si="3"/>
        <v>c</v>
      </c>
      <c r="AJ14" s="527">
        <f t="shared" si="122"/>
        <v>4</v>
      </c>
      <c r="AK14" s="528" t="str">
        <f t="shared" si="123"/>
        <v/>
      </c>
      <c r="AL14" s="528">
        <f t="shared" si="124"/>
        <v>0</v>
      </c>
      <c r="AM14" s="528" t="str">
        <f t="shared" si="125"/>
        <v/>
      </c>
      <c r="AN14" s="528">
        <f t="shared" si="126"/>
        <v>4</v>
      </c>
      <c r="AO14" s="528">
        <f t="shared" si="127"/>
        <v>0</v>
      </c>
      <c r="AP14" s="528" t="str">
        <f t="shared" si="128"/>
        <v/>
      </c>
      <c r="AQ14" s="529" t="str">
        <f t="shared" si="129"/>
        <v/>
      </c>
      <c r="AR14" s="530">
        <f t="shared" si="11"/>
        <v>0.5</v>
      </c>
      <c r="AS14" s="524" t="str">
        <f t="shared" si="12"/>
        <v>a</v>
      </c>
      <c r="AT14" s="30">
        <f t="shared" si="130"/>
        <v>4</v>
      </c>
      <c r="AU14" s="400">
        <f t="shared" si="13"/>
        <v>1</v>
      </c>
      <c r="AV14" s="401" cm="1">
        <f t="array" ref="AV14">_xlfn.IFS(COUNT(AT14:AU14)=2,SUM(AT14:AU14)/6,COUNT(AT14:AU14)=0,"-",AT14="",AR14,AU14="",Z14)</f>
        <v>0.83333333333333337</v>
      </c>
      <c r="AW14" s="534" t="str">
        <f>VLOOKUP($A14&amp;"-"&amp;AW$4,'05市民生活実感調査'!$A$3:$BC$218,COLUMN('05市民生活実感調査'!$O:$O),FALSE)</f>
        <v>b</v>
      </c>
      <c r="AX14" s="535" t="str">
        <f>VLOOKUP($A14&amp;"-"&amp;AX$4,'05市民生活実感調査'!$A$3:$BC$218,COLUMN('05市民生活実感調査'!$O:$O),FALSE)</f>
        <v>b</v>
      </c>
      <c r="AY14" s="535" t="str">
        <f>VLOOKUP($A14&amp;"-"&amp;AY$4,'05市民生活実感調査'!$A$3:$BC$218,COLUMN('05市民生活実感調査'!$O:$O),FALSE)</f>
        <v>c</v>
      </c>
      <c r="AZ14" s="535" t="str">
        <f>VLOOKUP($A14&amp;"-"&amp;AZ$4,'05市民生活実感調査'!$A$3:$BC$218,COLUMN('05市民生活実感調査'!$O:$O),FALSE)</f>
        <v>c</v>
      </c>
      <c r="BA14" s="535" t="str">
        <f>VLOOKUP($A14&amp;"-"&amp;BA$4,'05市民生活実感調査'!$A$3:$BC$218,COLUMN('05市民生活実感調査'!$O:$O),FALSE)</f>
        <v>b</v>
      </c>
      <c r="BB14" s="535" t="str">
        <f>VLOOKUP($A14&amp;"-"&amp;BB$4,'05市民生活実感調査'!$A$3:$BC$218,COLUMN('05市民生活実感調査'!$O:$O),FALSE)</f>
        <v>a</v>
      </c>
      <c r="BC14" s="535" t="str">
        <f>VLOOKUP($A14&amp;"-"&amp;BC$4,'05市民生活実感調査'!$A$3:$BC$218,COLUMN('05市民生活実感調査'!$O:$O),FALSE)</f>
        <v>-</v>
      </c>
      <c r="BD14" s="535" t="str">
        <f>VLOOKUP($A14&amp;"-"&amp;BD$4,'05市民生活実感調査'!$A$3:$BC$218,COLUMN('05市民生活実感調査'!$O:$O),FALSE)</f>
        <v>-</v>
      </c>
      <c r="BE14" s="536" t="str">
        <f t="shared" si="131"/>
        <v>b</v>
      </c>
      <c r="BF14" s="37">
        <f t="shared" si="132"/>
        <v>3</v>
      </c>
      <c r="BG14" s="38">
        <f t="shared" si="133"/>
        <v>3</v>
      </c>
      <c r="BH14" s="38">
        <f t="shared" si="134"/>
        <v>2</v>
      </c>
      <c r="BI14" s="38">
        <f t="shared" si="135"/>
        <v>2</v>
      </c>
      <c r="BJ14" s="38">
        <f t="shared" si="136"/>
        <v>3</v>
      </c>
      <c r="BK14" s="38">
        <f t="shared" si="137"/>
        <v>4</v>
      </c>
      <c r="BL14" s="38" t="str">
        <f t="shared" si="138"/>
        <v/>
      </c>
      <c r="BM14" s="38" t="str">
        <f t="shared" si="139"/>
        <v/>
      </c>
      <c r="BN14" s="41">
        <f t="shared" si="140"/>
        <v>0.70833333333333337</v>
      </c>
      <c r="BO14" s="96">
        <f>VLOOKUP($A14,'05市民生活実感調査'!$D$223:$O$249,3,FALSE)</f>
        <v>22</v>
      </c>
      <c r="BP14" s="237">
        <f>VLOOKUP($A14,'05市民生活実感調査'!$D$223:$O$249,4,FALSE)</f>
        <v>0.71833480956598761</v>
      </c>
      <c r="BQ14" s="540" t="s">
        <v>315</v>
      </c>
      <c r="BR14" s="541" t="str">
        <f>VLOOKUP(BQ14,[9]プルダウン!$A$1:$B$6,2,FALSE)</f>
        <v>政策の目的がかなり達成されている</v>
      </c>
      <c r="BS14" s="261" t="s">
        <v>125</v>
      </c>
      <c r="BT14" s="260" t="s">
        <v>2317</v>
      </c>
      <c r="BU14" s="262" t="s">
        <v>2314</v>
      </c>
      <c r="BV14" s="260" t="s">
        <v>2315</v>
      </c>
      <c r="BW14" s="47" t="str">
        <f>IFERROR(VLOOKUP($A14*100+BW$4,'03施策評価'!$A$5:$KL$118,COLUMN('03施策評価'!$BQ:$BQ),FALSE),"-")</f>
        <v>B</v>
      </c>
      <c r="BX14" s="7" t="str">
        <f>IFERROR(VLOOKUP($A14*100+BX$4,'03施策評価'!$A$5:$KL$118,COLUMN('03施策評価'!$BQ:$BQ),FALSE),"-")</f>
        <v>B</v>
      </c>
      <c r="BY14" s="7" t="str">
        <f>IFERROR(VLOOKUP($A14*100+BY$4,'03施策評価'!$A$5:$KL$118,COLUMN('03施策評価'!$BQ:$BQ),FALSE),"-")</f>
        <v>D</v>
      </c>
      <c r="BZ14" s="7" t="str">
        <f>IFERROR(VLOOKUP($A14*100+BZ$4,'03施策評価'!$A$5:$KL$118,COLUMN('03施策評価'!$BQ:$BQ),FALSE),"-")</f>
        <v>C</v>
      </c>
      <c r="CA14" s="7" t="str">
        <f>IFERROR(VLOOKUP($A14*100+CA$4,'03施策評価'!$A$5:$KL$118,COLUMN('03施策評価'!$BQ:$BQ),FALSE),"-")</f>
        <v>B</v>
      </c>
      <c r="CB14" s="7" t="str">
        <f>IFERROR(VLOOKUP($A14*100+CB$4,'03施策評価'!$A$5:$KL$118,COLUMN('03施策評価'!$BQ:$BQ),FALSE),"-")</f>
        <v>C</v>
      </c>
      <c r="CC14" s="105" t="str">
        <f>IFERROR(VLOOKUP($A14*100+CC$4,'03施策評価'!$A$5:$KL$118,COLUMN('03施策評価'!$BQ:$BQ),FALSE),"-")</f>
        <v>-</v>
      </c>
      <c r="CD14" s="106" t="str">
        <f>IFERROR(VLOOKUP($A14*100+CD$4,'03施策評価'!$A$5:$KL$118,COLUMN('03施策評価'!$BQ:$BQ),FALSE),"-")</f>
        <v>-</v>
      </c>
      <c r="CE14" s="263" t="s">
        <v>2319</v>
      </c>
      <c r="CF14" s="83" t="str">
        <f>VLOOKUP($A14&amp;"-"&amp;CF$4,'02政策の客観指標'!$A$4:$AT$246,COLUMN('02政策の客観指標'!$AQ:$AQ),FALSE)</f>
        <v>-</v>
      </c>
      <c r="CG14" s="84" t="str">
        <f>VLOOKUP($A14&amp;"-"&amp;CG$4,'02政策の客観指標'!$A$4:$AT$246,COLUMN('02政策の客観指標'!$AQ:$AQ),FALSE)</f>
        <v>-</v>
      </c>
      <c r="CH14" s="84" t="str">
        <f>VLOOKUP($A14&amp;"-"&amp;CH$4,'02政策の客観指標'!$A$4:$AT$246,COLUMN('02政策の客観指標'!$AQ:$AQ),FALSE)</f>
        <v>-</v>
      </c>
      <c r="CI14" s="84" t="str">
        <f>VLOOKUP($A14&amp;"-"&amp;CI$4,'02政策の客観指標'!$A$4:$AT$246,COLUMN('02政策の客観指標'!$AQ:$AQ),FALSE)</f>
        <v>-</v>
      </c>
      <c r="CJ14" s="84" t="str">
        <f>VLOOKUP($A14&amp;"-"&amp;CJ$4,'02政策の客観指標'!$A$4:$AT$246,COLUMN('02政策の客観指標'!$AQ:$AQ),FALSE)</f>
        <v>-</v>
      </c>
      <c r="CK14" s="84" t="str">
        <f>VLOOKUP($A14&amp;"-"&amp;CK$4,'02政策の客観指標'!$A$4:$AT$246,COLUMN('02政策の客観指標'!$AQ:$AQ),FALSE)</f>
        <v>-</v>
      </c>
      <c r="CL14" s="84" t="str">
        <f>VLOOKUP($A14&amp;"-"&amp;CL$4,'02政策の客観指標'!$A$4:$AT$246,COLUMN('02政策の客観指標'!$AQ:$AQ),FALSE)</f>
        <v>-</v>
      </c>
      <c r="CM14" s="84" t="str">
        <f>VLOOKUP($A14&amp;"-"&amp;CM$4,'02政策の客観指標'!$A$4:$AT$246,COLUMN('02政策の客観指標'!$AQ:$AQ),FALSE)</f>
        <v>-</v>
      </c>
      <c r="CN14" s="84" t="str">
        <f>VLOOKUP($A14&amp;"-"&amp;CN$4,'02政策の客観指標'!$A$4:$AT$246,COLUMN('02政策の客観指標'!$AQ:$AQ),FALSE)</f>
        <v>-</v>
      </c>
      <c r="CO14" s="109" t="e">
        <f t="shared" si="141"/>
        <v>#DIV/0!</v>
      </c>
      <c r="CP14" s="30" t="str">
        <f t="shared" si="21"/>
        <v/>
      </c>
      <c r="CQ14" s="30" t="str">
        <f t="shared" si="22"/>
        <v/>
      </c>
      <c r="CR14" s="30" t="str">
        <f t="shared" si="23"/>
        <v/>
      </c>
      <c r="CS14" s="30" t="str">
        <f t="shared" si="24"/>
        <v/>
      </c>
      <c r="CT14" s="30" t="str">
        <f t="shared" si="25"/>
        <v/>
      </c>
      <c r="CU14" s="30" t="str">
        <f t="shared" si="26"/>
        <v/>
      </c>
      <c r="CV14" s="30" t="str">
        <f t="shared" si="27"/>
        <v/>
      </c>
      <c r="CW14" s="30" t="str">
        <f t="shared" si="28"/>
        <v/>
      </c>
      <c r="CX14" s="30" t="str">
        <f t="shared" si="29"/>
        <v/>
      </c>
      <c r="CY14" s="33" t="e">
        <f t="shared" si="142"/>
        <v>#DIV/0!</v>
      </c>
      <c r="CZ14" s="47" t="str">
        <f>IFERROR(VLOOKUP($A14*100+CZ$4,'03施策評価'!$A$5:$KL$118,COLUMN('03施策評価'!$CF:$CF),FALSE),"-")</f>
        <v>e</v>
      </c>
      <c r="DA14" s="7" t="str">
        <f>IFERROR(VLOOKUP($A14*100+DA$4,'03施策評価'!$A$5:$KL$118,COLUMN('03施策評価'!$CF:$CF),FALSE),"-")</f>
        <v>-</v>
      </c>
      <c r="DB14" s="7" t="str">
        <f>IFERROR(VLOOKUP($A14*100+DB$4,'03施策評価'!$A$5:$KL$118,COLUMN('03施策評価'!$CF:$CF),FALSE),"-")</f>
        <v>e</v>
      </c>
      <c r="DC14" s="7" t="str">
        <f>IFERROR(VLOOKUP($A14*100+DC$4,'03施策評価'!$A$5:$KL$118,COLUMN('03施策評価'!$CF:$CF),FALSE),"-")</f>
        <v>-</v>
      </c>
      <c r="DD14" s="7" t="str">
        <f>IFERROR(VLOOKUP($A14*100+DD$4,'03施策評価'!$A$5:$KL$118,COLUMN('03施策評価'!$CF:$CF),FALSE),"-")</f>
        <v>e</v>
      </c>
      <c r="DE14" s="7" t="str">
        <f>IFERROR(VLOOKUP($A14*100+DE$4,'03施策評価'!$A$5:$KL$118,COLUMN('03施策評価'!$CF:$CF),FALSE),"-")</f>
        <v>e</v>
      </c>
      <c r="DF14" s="105" t="str">
        <f>IFERROR(VLOOKUP($A14*100+DF$4,'03施策評価'!$A$5:$KL$118,COLUMN('03施策評価'!$CF:$CF),FALSE),"-")</f>
        <v>-</v>
      </c>
      <c r="DG14" s="105" t="str">
        <f>IFERROR(VLOOKUP($A14*100+DG$4,'03施策評価'!$A$5:$KL$118,COLUMN('03施策評価'!$CF:$CF),FALSE),"-")</f>
        <v>-</v>
      </c>
      <c r="DH14" s="109" t="str">
        <f t="shared" si="143"/>
        <v>e</v>
      </c>
      <c r="DI14" s="37">
        <f t="shared" si="144"/>
        <v>0</v>
      </c>
      <c r="DJ14" s="38" t="str">
        <f t="shared" si="30"/>
        <v/>
      </c>
      <c r="DK14" s="38">
        <f t="shared" si="31"/>
        <v>0</v>
      </c>
      <c r="DL14" s="38" t="str">
        <f t="shared" si="32"/>
        <v/>
      </c>
      <c r="DM14" s="38">
        <f t="shared" si="33"/>
        <v>0</v>
      </c>
      <c r="DN14" s="38">
        <f t="shared" si="34"/>
        <v>0</v>
      </c>
      <c r="DO14" s="38" t="str">
        <f t="shared" si="35"/>
        <v/>
      </c>
      <c r="DP14" s="38" t="str">
        <f t="shared" si="36"/>
        <v/>
      </c>
      <c r="DQ14" s="41">
        <f t="shared" si="145"/>
        <v>0</v>
      </c>
      <c r="DR14" s="36" t="e">
        <f t="shared" si="146"/>
        <v>#DIV/0!</v>
      </c>
      <c r="DS14" s="37" t="e">
        <f t="shared" si="147"/>
        <v>#DIV/0!</v>
      </c>
      <c r="DT14" s="38">
        <f t="shared" si="148"/>
        <v>0</v>
      </c>
      <c r="DU14" s="41" t="e">
        <f t="shared" si="149"/>
        <v>#DIV/0!</v>
      </c>
      <c r="DV14" s="47" t="str">
        <f>VLOOKUP($A14&amp;"-"&amp;DV$4,'05市民生活実感調査'!$A$3:$BC$218,COLUMN('05市民生活実感調査'!$Y:$Y),FALSE)</f>
        <v>-</v>
      </c>
      <c r="DW14" s="7" t="str">
        <f>VLOOKUP($A14&amp;"-"&amp;DW$4,'05市民生活実感調査'!$A$3:$BC$218,COLUMN('05市民生活実感調査'!$Y:$Y),FALSE)</f>
        <v>-</v>
      </c>
      <c r="DX14" s="7" t="str">
        <f>VLOOKUP($A14&amp;"-"&amp;DX$4,'05市民生活実感調査'!$A$3:$BC$218,COLUMN('05市民生活実感調査'!$Y:$Y),FALSE)</f>
        <v>-</v>
      </c>
      <c r="DY14" s="7" t="str">
        <f>VLOOKUP($A14&amp;"-"&amp;DY$4,'05市民生活実感調査'!$A$3:$BC$218,COLUMN('05市民生活実感調査'!$Y:$Y),FALSE)</f>
        <v>-</v>
      </c>
      <c r="DZ14" s="7" t="str">
        <f>VLOOKUP($A14&amp;"-"&amp;DZ$4,'05市民生活実感調査'!$A$3:$BC$218,COLUMN('05市民生活実感調査'!$Y:$Y),FALSE)</f>
        <v>-</v>
      </c>
      <c r="EA14" s="7" t="str">
        <f>VLOOKUP($A14&amp;"-"&amp;EA$4,'05市民生活実感調査'!$A$3:$BC$218,COLUMN('05市民生活実感調査'!$Y:$Y),FALSE)</f>
        <v>-</v>
      </c>
      <c r="EB14" s="7" t="str">
        <f>VLOOKUP($A14&amp;"-"&amp;EB$4,'05市民生活実感調査'!$A$3:$BC$218,COLUMN('05市民生活実感調査'!$Y:$Y),FALSE)</f>
        <v>-</v>
      </c>
      <c r="EC14" s="7" t="str">
        <f>VLOOKUP($A14&amp;"-"&amp;EC$4,'05市民生活実感調査'!$A$3:$BC$218,COLUMN('05市民生活実感調査'!$Y:$Y),FALSE)</f>
        <v>-</v>
      </c>
      <c r="ED14" s="109" t="e">
        <f t="shared" si="150"/>
        <v>#DIV/0!</v>
      </c>
      <c r="EE14" s="37" t="str">
        <f t="shared" si="151"/>
        <v/>
      </c>
      <c r="EF14" s="38" t="str">
        <f t="shared" si="37"/>
        <v/>
      </c>
      <c r="EG14" s="38" t="str">
        <f t="shared" si="38"/>
        <v/>
      </c>
      <c r="EH14" s="38" t="str">
        <f t="shared" si="39"/>
        <v/>
      </c>
      <c r="EI14" s="38" t="str">
        <f t="shared" si="40"/>
        <v/>
      </c>
      <c r="EJ14" s="38" t="str">
        <f t="shared" si="41"/>
        <v/>
      </c>
      <c r="EK14" s="38" t="str">
        <f t="shared" si="42"/>
        <v/>
      </c>
      <c r="EL14" s="38" t="str">
        <f t="shared" si="43"/>
        <v/>
      </c>
      <c r="EM14" s="41" t="e">
        <f t="shared" si="152"/>
        <v>#DIV/0!</v>
      </c>
      <c r="EN14" s="96" t="str">
        <f>VLOOKUP($A14,'05市民生活実感調査'!$D$223:$O$249,5,FALSE)</f>
        <v>-</v>
      </c>
      <c r="EO14" s="98" t="str">
        <f>VLOOKUP($A14,'05市民生活実感調査'!$D$223:$O$249,6,FALSE)</f>
        <v>-</v>
      </c>
      <c r="EP14" s="108" t="s">
        <v>85</v>
      </c>
      <c r="EQ14" s="12" t="str">
        <f>VLOOKUP(EP14,プルダウン!$A$1:$B$6,2,FALSE)</f>
        <v>-</v>
      </c>
      <c r="ER14" s="26" t="s">
        <v>85</v>
      </c>
      <c r="ES14" s="12"/>
      <c r="ET14" s="11"/>
      <c r="EU14" s="12"/>
      <c r="EV14" s="47" t="str">
        <f>IFERROR(VLOOKUP($A14*100+EV$4,'03施策評価'!$A$5:$KL$118,COLUMN('03施策評価'!$DU:$DU),FALSE),"-")</f>
        <v>-</v>
      </c>
      <c r="EW14" s="7" t="str">
        <f>IFERROR(VLOOKUP($A14*100+EW$4,'03施策評価'!$A$5:$KL$118,COLUMN('03施策評価'!$DU:$DU),FALSE),"-")</f>
        <v>-</v>
      </c>
      <c r="EX14" s="7" t="str">
        <f>IFERROR(VLOOKUP($A14*100+EX$4,'03施策評価'!$A$5:$KL$118,COLUMN('03施策評価'!$DU:$DU),FALSE),"-")</f>
        <v>-</v>
      </c>
      <c r="EY14" s="7" t="str">
        <f>IFERROR(VLOOKUP($A14*100+EY$4,'03施策評価'!$A$5:$KL$118,COLUMN('03施策評価'!$DU:$DU),FALSE),"-")</f>
        <v>-</v>
      </c>
      <c r="EZ14" s="7" t="str">
        <f>IFERROR(VLOOKUP($A14*100+EZ$4,'03施策評価'!$A$5:$KL$118,COLUMN('03施策評価'!$DU:$DU),FALSE),"-")</f>
        <v>-</v>
      </c>
      <c r="FA14" s="7" t="str">
        <f>IFERROR(VLOOKUP($A14*100+FA$4,'03施策評価'!$A$5:$KL$118,COLUMN('03施策評価'!$DU:$DU),FALSE),"-")</f>
        <v>-</v>
      </c>
      <c r="FB14" s="105" t="str">
        <f>IFERROR(VLOOKUP($A14*100+FB$4,'03施策評価'!$A$5:$KL$118,COLUMN('03施策評価'!$DU:$DU),FALSE),"-")</f>
        <v>-</v>
      </c>
      <c r="FC14" s="106" t="str">
        <f>IFERROR(VLOOKUP($A14*100+FC$4,'03施策評価'!$A$5:$KL$118,COLUMN('03施策評価'!$DU:$DU),FALSE),"-")</f>
        <v>-</v>
      </c>
      <c r="FD14" s="116"/>
      <c r="FE14" s="83" t="str">
        <f>VLOOKUP($A14&amp;"-"&amp;FE$4,'02政策の客観指標'!$A$4:$AT$246,COLUMN('02政策の客観指標'!$AR:$AR),FALSE)</f>
        <v>-</v>
      </c>
      <c r="FF14" s="84" t="str">
        <f>VLOOKUP($A14&amp;"-"&amp;FF$4,'02政策の客観指標'!$A$4:$AT$246,COLUMN('02政策の客観指標'!$AR:$AR),FALSE)</f>
        <v>-</v>
      </c>
      <c r="FG14" s="84" t="str">
        <f>VLOOKUP($A14&amp;"-"&amp;FG$4,'02政策の客観指標'!$A$4:$AT$246,COLUMN('02政策の客観指標'!$AR:$AR),FALSE)</f>
        <v>-</v>
      </c>
      <c r="FH14" s="84" t="str">
        <f>VLOOKUP($A14&amp;"-"&amp;FH$4,'02政策の客観指標'!$A$4:$AT$246,COLUMN('02政策の客観指標'!$AR:$AR),FALSE)</f>
        <v>-</v>
      </c>
      <c r="FI14" s="84" t="str">
        <f>VLOOKUP($A14&amp;"-"&amp;FI$4,'02政策の客観指標'!$A$4:$AT$246,COLUMN('02政策の客観指標'!$AR:$AR),FALSE)</f>
        <v>-</v>
      </c>
      <c r="FJ14" s="84" t="str">
        <f>VLOOKUP($A14&amp;"-"&amp;FJ$4,'02政策の客観指標'!$A$4:$AT$246,COLUMN('02政策の客観指標'!$AR:$AR),FALSE)</f>
        <v>-</v>
      </c>
      <c r="FK14" s="84" t="str">
        <f>VLOOKUP($A14&amp;"-"&amp;FK$4,'02政策の客観指標'!$A$4:$AT$246,COLUMN('02政策の客観指標'!$AR:$AR),FALSE)</f>
        <v>-</v>
      </c>
      <c r="FL14" s="84" t="str">
        <f>VLOOKUP($A14&amp;"-"&amp;FL$4,'02政策の客観指標'!$A$4:$AT$246,COLUMN('02政策の客観指標'!$AR:$AR),FALSE)</f>
        <v>-</v>
      </c>
      <c r="FM14" s="84" t="str">
        <f>VLOOKUP($A14&amp;"-"&amp;FM$4,'02政策の客観指標'!$A$4:$AT$246,COLUMN('02政策の客観指標'!$AR:$AR),FALSE)</f>
        <v>-</v>
      </c>
      <c r="FN14" s="109" t="e">
        <f t="shared" si="153"/>
        <v>#DIV/0!</v>
      </c>
      <c r="FO14" s="30" t="str">
        <f t="shared" si="44"/>
        <v/>
      </c>
      <c r="FP14" s="30" t="str">
        <f t="shared" si="45"/>
        <v/>
      </c>
      <c r="FQ14" s="30" t="str">
        <f t="shared" si="46"/>
        <v/>
      </c>
      <c r="FR14" s="30" t="str">
        <f t="shared" si="47"/>
        <v/>
      </c>
      <c r="FS14" s="30" t="str">
        <f t="shared" si="48"/>
        <v/>
      </c>
      <c r="FT14" s="30" t="str">
        <f t="shared" si="49"/>
        <v/>
      </c>
      <c r="FU14" s="30" t="str">
        <f t="shared" si="50"/>
        <v/>
      </c>
      <c r="FV14" s="30" t="str">
        <f t="shared" si="51"/>
        <v/>
      </c>
      <c r="FW14" s="30" t="str">
        <f t="shared" si="52"/>
        <v/>
      </c>
      <c r="FX14" s="33" t="e">
        <f t="shared" si="154"/>
        <v>#DIV/0!</v>
      </c>
      <c r="FY14" s="47" t="str">
        <f>IFERROR(VLOOKUP($A14*100+FY$4,'03施策評価'!$A$5:$KL$118,COLUMN('03施策評価'!$EJ:$EJ),FALSE),"-")</f>
        <v>e</v>
      </c>
      <c r="FZ14" s="7" t="str">
        <f>IFERROR(VLOOKUP($A14*100+FZ$4,'03施策評価'!$A$5:$KL$118,COLUMN('03施策評価'!$EJ:$EJ),FALSE),"-")</f>
        <v>-</v>
      </c>
      <c r="GA14" s="7" t="str">
        <f>IFERROR(VLOOKUP($A14*100+GA$4,'03施策評価'!$A$5:$KL$118,COLUMN('03施策評価'!$EJ:$EJ),FALSE),"-")</f>
        <v>e</v>
      </c>
      <c r="GB14" s="7" t="str">
        <f>IFERROR(VLOOKUP($A14*100+GB$4,'03施策評価'!$A$5:$KL$118,COLUMN('03施策評価'!$EJ:$EJ),FALSE),"-")</f>
        <v>-</v>
      </c>
      <c r="GC14" s="7" t="str">
        <f>IFERROR(VLOOKUP($A14*100+GC$4,'03施策評価'!$A$5:$KL$118,COLUMN('03施策評価'!$EJ:$EJ),FALSE),"-")</f>
        <v>e</v>
      </c>
      <c r="GD14" s="7" t="str">
        <f>IFERROR(VLOOKUP($A14*100+GD$4,'03施策評価'!$A$5:$KL$118,COLUMN('03施策評価'!$EJ:$EJ),FALSE),"-")</f>
        <v>e</v>
      </c>
      <c r="GE14" s="105" t="str">
        <f>IFERROR(VLOOKUP($A14*100+GE$4,'03施策評価'!$A$5:$KL$118,COLUMN('03施策評価'!$EJ:$EJ),FALSE),"-")</f>
        <v>-</v>
      </c>
      <c r="GF14" s="105" t="str">
        <f>IFERROR(VLOOKUP($A14*100+GF$4,'03施策評価'!$A$5:$KL$118,COLUMN('03施策評価'!$EJ:$EJ),FALSE),"-")</f>
        <v>-</v>
      </c>
      <c r="GG14" s="109" t="str">
        <f t="shared" si="155"/>
        <v>e</v>
      </c>
      <c r="GH14" s="37">
        <f t="shared" si="156"/>
        <v>0</v>
      </c>
      <c r="GI14" s="38" t="str">
        <f t="shared" si="53"/>
        <v/>
      </c>
      <c r="GJ14" s="38">
        <f t="shared" si="54"/>
        <v>0</v>
      </c>
      <c r="GK14" s="38" t="str">
        <f t="shared" si="55"/>
        <v/>
      </c>
      <c r="GL14" s="38">
        <f t="shared" si="56"/>
        <v>0</v>
      </c>
      <c r="GM14" s="38">
        <f t="shared" si="57"/>
        <v>0</v>
      </c>
      <c r="GN14" s="38" t="str">
        <f t="shared" si="58"/>
        <v/>
      </c>
      <c r="GO14" s="38" t="str">
        <f t="shared" si="59"/>
        <v/>
      </c>
      <c r="GP14" s="41">
        <f t="shared" si="157"/>
        <v>0</v>
      </c>
      <c r="GQ14" s="36" t="e">
        <f t="shared" si="158"/>
        <v>#DIV/0!</v>
      </c>
      <c r="GR14" s="37" t="e">
        <f t="shared" si="159"/>
        <v>#DIV/0!</v>
      </c>
      <c r="GS14" s="38">
        <f t="shared" si="160"/>
        <v>0</v>
      </c>
      <c r="GT14" s="41" t="e">
        <f t="shared" si="161"/>
        <v>#DIV/0!</v>
      </c>
      <c r="GU14" s="47" t="str">
        <f>VLOOKUP($A14&amp;"-"&amp;GU$4,'05市民生活実感調査'!$A$3:$BC$218,COLUMN('05市民生活実感調査'!$AI:$AI),FALSE)</f>
        <v>-</v>
      </c>
      <c r="GV14" s="7" t="str">
        <f>VLOOKUP($A14&amp;"-"&amp;GV$4,'05市民生活実感調査'!$A$3:$BC$218,COLUMN('05市民生活実感調査'!$AI:$AI),FALSE)</f>
        <v>-</v>
      </c>
      <c r="GW14" s="7" t="str">
        <f>VLOOKUP($A14&amp;"-"&amp;GW$4,'05市民生活実感調査'!$A$3:$BC$218,COLUMN('05市民生活実感調査'!$AI:$AI),FALSE)</f>
        <v>-</v>
      </c>
      <c r="GX14" s="7" t="str">
        <f>VLOOKUP($A14&amp;"-"&amp;GX$4,'05市民生活実感調査'!$A$3:$BC$218,COLUMN('05市民生活実感調査'!$AI:$AI),FALSE)</f>
        <v>-</v>
      </c>
      <c r="GY14" s="7" t="str">
        <f>VLOOKUP($A14&amp;"-"&amp;GY$4,'05市民生活実感調査'!$A$3:$BC$218,COLUMN('05市民生活実感調査'!$AI:$AI),FALSE)</f>
        <v>-</v>
      </c>
      <c r="GZ14" s="7" t="str">
        <f>VLOOKUP($A14&amp;"-"&amp;GZ$4,'05市民生活実感調査'!$A$3:$BC$218,COLUMN('05市民生活実感調査'!$AI:$AI),FALSE)</f>
        <v>-</v>
      </c>
      <c r="HA14" s="7" t="str">
        <f>VLOOKUP($A14&amp;"-"&amp;HA$4,'05市民生活実感調査'!$A$3:$BC$218,COLUMN('05市民生活実感調査'!$AI:$AI),FALSE)</f>
        <v>-</v>
      </c>
      <c r="HB14" s="7" t="str">
        <f>VLOOKUP($A14&amp;"-"&amp;HB$4,'05市民生活実感調査'!$A$3:$BC$218,COLUMN('05市民生活実感調査'!$AI:$AI),FALSE)</f>
        <v>-</v>
      </c>
      <c r="HC14" s="109" t="e">
        <f t="shared" si="162"/>
        <v>#DIV/0!</v>
      </c>
      <c r="HD14" s="37" t="str">
        <f t="shared" si="163"/>
        <v/>
      </c>
      <c r="HE14" s="38" t="str">
        <f t="shared" si="60"/>
        <v/>
      </c>
      <c r="HF14" s="38" t="str">
        <f t="shared" si="61"/>
        <v/>
      </c>
      <c r="HG14" s="38" t="str">
        <f t="shared" si="62"/>
        <v/>
      </c>
      <c r="HH14" s="38" t="str">
        <f t="shared" si="63"/>
        <v/>
      </c>
      <c r="HI14" s="38" t="str">
        <f t="shared" si="64"/>
        <v/>
      </c>
      <c r="HJ14" s="38" t="str">
        <f t="shared" si="65"/>
        <v/>
      </c>
      <c r="HK14" s="38" t="str">
        <f t="shared" si="66"/>
        <v/>
      </c>
      <c r="HL14" s="41" t="e">
        <f t="shared" si="164"/>
        <v>#DIV/0!</v>
      </c>
      <c r="HM14" s="96" t="str">
        <f>VLOOKUP($A14,'05市民生活実感調査'!$D$223:$O$249,7,FALSE)</f>
        <v>-</v>
      </c>
      <c r="HN14" s="98" t="str">
        <f>VLOOKUP($A14,'05市民生活実感調査'!$D$223:$O$249,8,FALSE)</f>
        <v>-</v>
      </c>
      <c r="HO14" s="108" t="s">
        <v>85</v>
      </c>
      <c r="HP14" s="12" t="str">
        <f>VLOOKUP(HO14,プルダウン!$A$1:$B$6,2,FALSE)</f>
        <v>-</v>
      </c>
      <c r="HQ14" s="26" t="s">
        <v>85</v>
      </c>
      <c r="HR14" s="12"/>
      <c r="HS14" s="11"/>
      <c r="HT14" s="12"/>
      <c r="HU14" s="47" t="str">
        <f>IFERROR(VLOOKUP($A14*100+HU$4,'03施策評価'!$A$5:$KL$118,COLUMN('03施策評価'!$FY:$FY),FALSE),"-")</f>
        <v>-</v>
      </c>
      <c r="HV14" s="7" t="str">
        <f>IFERROR(VLOOKUP($A14*100+HV$4,'03施策評価'!$A$5:$KL$118,COLUMN('03施策評価'!$FY:$FY),FALSE),"-")</f>
        <v>-</v>
      </c>
      <c r="HW14" s="7" t="str">
        <f>IFERROR(VLOOKUP($A14*100+HW$4,'03施策評価'!$A$5:$KL$118,COLUMN('03施策評価'!$FY:$FY),FALSE),"-")</f>
        <v>-</v>
      </c>
      <c r="HX14" s="7" t="str">
        <f>IFERROR(VLOOKUP($A14*100+HX$4,'03施策評価'!$A$5:$KL$118,COLUMN('03施策評価'!$FY:$FY),FALSE),"-")</f>
        <v>-</v>
      </c>
      <c r="HY14" s="7" t="str">
        <f>IFERROR(VLOOKUP($A14*100+HY$4,'03施策評価'!$A$5:$KL$118,COLUMN('03施策評価'!$FY:$FY),FALSE),"-")</f>
        <v>-</v>
      </c>
      <c r="HZ14" s="7" t="str">
        <f>IFERROR(VLOOKUP($A14*100+HZ$4,'03施策評価'!$A$5:$KL$118,COLUMN('03施策評価'!$FY:$FY),FALSE),"-")</f>
        <v>-</v>
      </c>
      <c r="IA14" s="105" t="str">
        <f>IFERROR(VLOOKUP($A14*100+IA$4,'03施策評価'!$A$5:$KL$118,COLUMN('03施策評価'!$FY:$FY),FALSE),"-")</f>
        <v>-</v>
      </c>
      <c r="IB14" s="106" t="str">
        <f>IFERROR(VLOOKUP($A14*100+IB$4,'03施策評価'!$A$5:$KL$118,COLUMN('03施策評価'!$FY:$FY),FALSE),"-")</f>
        <v>-</v>
      </c>
      <c r="IC14" s="116"/>
      <c r="ID14" s="83" t="str">
        <f>VLOOKUP($A14&amp;"-"&amp;ID$4,'02政策の客観指標'!$A$4:$AT$246,COLUMN('02政策の客観指標'!$AS:$AS),FALSE)</f>
        <v>-</v>
      </c>
      <c r="IE14" s="84" t="str">
        <f>VLOOKUP($A14&amp;"-"&amp;IE$4,'02政策の客観指標'!$A$4:$AT$246,COLUMN('02政策の客観指標'!$AS:$AS),FALSE)</f>
        <v>-</v>
      </c>
      <c r="IF14" s="84" t="str">
        <f>VLOOKUP($A14&amp;"-"&amp;IF$4,'02政策の客観指標'!$A$4:$AT$246,COLUMN('02政策の客観指標'!$AS:$AS),FALSE)</f>
        <v>-</v>
      </c>
      <c r="IG14" s="84" t="str">
        <f>VLOOKUP($A14&amp;"-"&amp;IG$4,'02政策の客観指標'!$A$4:$AT$246,COLUMN('02政策の客観指標'!$AS:$AS),FALSE)</f>
        <v>-</v>
      </c>
      <c r="IH14" s="84" t="str">
        <f>VLOOKUP($A14&amp;"-"&amp;IH$4,'02政策の客観指標'!$A$4:$AT$246,COLUMN('02政策の客観指標'!$AS:$AS),FALSE)</f>
        <v>-</v>
      </c>
      <c r="II14" s="84" t="str">
        <f>VLOOKUP($A14&amp;"-"&amp;II$4,'02政策の客観指標'!$A$4:$AT$246,COLUMN('02政策の客観指標'!$AS:$AS),FALSE)</f>
        <v>-</v>
      </c>
      <c r="IJ14" s="84" t="str">
        <f>VLOOKUP($A14&amp;"-"&amp;IJ$4,'02政策の客観指標'!$A$4:$AT$246,COLUMN('02政策の客観指標'!$AS:$AS),FALSE)</f>
        <v>-</v>
      </c>
      <c r="IK14" s="84" t="str">
        <f>VLOOKUP($A14&amp;"-"&amp;IK$4,'02政策の客観指標'!$A$4:$AT$246,COLUMN('02政策の客観指標'!$AS:$AS),FALSE)</f>
        <v>-</v>
      </c>
      <c r="IL14" s="84" t="str">
        <f>VLOOKUP($A14&amp;"-"&amp;IL$4,'02政策の客観指標'!$A$4:$AT$246,COLUMN('02政策の客観指標'!$AS:$AS),FALSE)</f>
        <v>-</v>
      </c>
      <c r="IM14" s="109" t="e">
        <f t="shared" si="165"/>
        <v>#DIV/0!</v>
      </c>
      <c r="IN14" s="30" t="str">
        <f t="shared" si="67"/>
        <v/>
      </c>
      <c r="IO14" s="30" t="str">
        <f t="shared" si="68"/>
        <v/>
      </c>
      <c r="IP14" s="30" t="str">
        <f t="shared" si="69"/>
        <v/>
      </c>
      <c r="IQ14" s="30" t="str">
        <f t="shared" si="70"/>
        <v/>
      </c>
      <c r="IR14" s="30" t="str">
        <f t="shared" si="71"/>
        <v/>
      </c>
      <c r="IS14" s="30" t="str">
        <f t="shared" si="72"/>
        <v/>
      </c>
      <c r="IT14" s="30" t="str">
        <f t="shared" si="73"/>
        <v/>
      </c>
      <c r="IU14" s="30" t="str">
        <f t="shared" si="74"/>
        <v/>
      </c>
      <c r="IV14" s="30" t="str">
        <f t="shared" si="75"/>
        <v/>
      </c>
      <c r="IW14" s="33" t="e">
        <f t="shared" si="166"/>
        <v>#DIV/0!</v>
      </c>
      <c r="IX14" s="47" t="str">
        <f>IFERROR(VLOOKUP($A14*100+IX$4,'03施策評価'!$A$5:$KL$118,COLUMN('03施策評価'!$GN:$GN),FALSE),"-")</f>
        <v>e</v>
      </c>
      <c r="IY14" s="7" t="str">
        <f>IFERROR(VLOOKUP($A14*100+IY$4,'03施策評価'!$A$5:$KL$118,COLUMN('03施策評価'!$GN:$GN),FALSE),"-")</f>
        <v>-</v>
      </c>
      <c r="IZ14" s="7" t="str">
        <f>IFERROR(VLOOKUP($A14*100+IZ$4,'03施策評価'!$A$5:$KL$118,COLUMN('03施策評価'!$GN:$GN),FALSE),"-")</f>
        <v>e</v>
      </c>
      <c r="JA14" s="7" t="str">
        <f>IFERROR(VLOOKUP($A14*100+JA$4,'03施策評価'!$A$5:$KL$118,COLUMN('03施策評価'!$GN:$GN),FALSE),"-")</f>
        <v>-</v>
      </c>
      <c r="JB14" s="7" t="str">
        <f>IFERROR(VLOOKUP($A14*100+JB$4,'03施策評価'!$A$5:$KL$118,COLUMN('03施策評価'!$GN:$GN),FALSE),"-")</f>
        <v>e</v>
      </c>
      <c r="JC14" s="7" t="str">
        <f>IFERROR(VLOOKUP($A14*100+JC$4,'03施策評価'!$A$5:$KL$118,COLUMN('03施策評価'!$GN:$GN),FALSE),"-")</f>
        <v>e</v>
      </c>
      <c r="JD14" s="105" t="str">
        <f>IFERROR(VLOOKUP($A14*100+JD$4,'03施策評価'!$A$5:$KL$118,COLUMN('03施策評価'!$GN:$GN),FALSE),"-")</f>
        <v>-</v>
      </c>
      <c r="JE14" s="105" t="str">
        <f>IFERROR(VLOOKUP($A14*100+JE$4,'03施策評価'!$A$5:$KL$118,COLUMN('03施策評価'!$GN:$GN),FALSE),"-")</f>
        <v>-</v>
      </c>
      <c r="JF14" s="109" t="str">
        <f t="shared" si="167"/>
        <v>e</v>
      </c>
      <c r="JG14" s="37">
        <f t="shared" si="168"/>
        <v>0</v>
      </c>
      <c r="JH14" s="38" t="str">
        <f t="shared" si="76"/>
        <v/>
      </c>
      <c r="JI14" s="38">
        <f t="shared" si="77"/>
        <v>0</v>
      </c>
      <c r="JJ14" s="38" t="str">
        <f t="shared" si="78"/>
        <v/>
      </c>
      <c r="JK14" s="38">
        <f t="shared" si="79"/>
        <v>0</v>
      </c>
      <c r="JL14" s="38">
        <f t="shared" si="80"/>
        <v>0</v>
      </c>
      <c r="JM14" s="38" t="str">
        <f t="shared" si="81"/>
        <v/>
      </c>
      <c r="JN14" s="38" t="str">
        <f t="shared" si="82"/>
        <v/>
      </c>
      <c r="JO14" s="41">
        <f t="shared" si="169"/>
        <v>0</v>
      </c>
      <c r="JP14" s="36" t="e">
        <f t="shared" si="170"/>
        <v>#DIV/0!</v>
      </c>
      <c r="JQ14" s="37" t="e">
        <f t="shared" si="171"/>
        <v>#DIV/0!</v>
      </c>
      <c r="JR14" s="38">
        <f t="shared" si="172"/>
        <v>0</v>
      </c>
      <c r="JS14" s="41" t="e">
        <f t="shared" si="173"/>
        <v>#DIV/0!</v>
      </c>
      <c r="JT14" s="47" t="str">
        <f>VLOOKUP($A14&amp;"-"&amp;JT$4,'05市民生活実感調査'!$A$3:$BC$218,COLUMN('05市民生活実感調査'!$AS:$AS),FALSE)</f>
        <v>-</v>
      </c>
      <c r="JU14" s="7" t="str">
        <f>VLOOKUP($A14&amp;"-"&amp;JU$4,'05市民生活実感調査'!$A$3:$BC$218,COLUMN('05市民生活実感調査'!$AS:$AS),FALSE)</f>
        <v>-</v>
      </c>
      <c r="JV14" s="7" t="str">
        <f>VLOOKUP($A14&amp;"-"&amp;JV$4,'05市民生活実感調査'!$A$3:$BC$218,COLUMN('05市民生活実感調査'!$AS:$AS),FALSE)</f>
        <v>-</v>
      </c>
      <c r="JW14" s="7" t="str">
        <f>VLOOKUP($A14&amp;"-"&amp;JW$4,'05市民生活実感調査'!$A$3:$BC$218,COLUMN('05市民生活実感調査'!$AS:$AS),FALSE)</f>
        <v>-</v>
      </c>
      <c r="JX14" s="7" t="str">
        <f>VLOOKUP($A14&amp;"-"&amp;JX$4,'05市民生活実感調査'!$A$3:$BC$218,COLUMN('05市民生活実感調査'!$AS:$AS),FALSE)</f>
        <v>-</v>
      </c>
      <c r="JY14" s="7" t="str">
        <f>VLOOKUP($A14&amp;"-"&amp;JY$4,'05市民生活実感調査'!$A$3:$BC$218,COLUMN('05市民生活実感調査'!$AS:$AS),FALSE)</f>
        <v>-</v>
      </c>
      <c r="JZ14" s="7" t="str">
        <f>VLOOKUP($A14&amp;"-"&amp;JZ$4,'05市民生活実感調査'!$A$3:$BC$218,COLUMN('05市民生活実感調査'!$AS:$AS),FALSE)</f>
        <v>-</v>
      </c>
      <c r="KA14" s="7" t="str">
        <f>VLOOKUP($A14&amp;"-"&amp;KA$4,'05市民生活実感調査'!$A$3:$BC$218,COLUMN('05市民生活実感調査'!$AS:$AS),FALSE)</f>
        <v>-</v>
      </c>
      <c r="KB14" s="109" t="e">
        <f t="shared" si="174"/>
        <v>#DIV/0!</v>
      </c>
      <c r="KC14" s="37" t="str">
        <f t="shared" si="175"/>
        <v/>
      </c>
      <c r="KD14" s="38" t="str">
        <f t="shared" si="83"/>
        <v/>
      </c>
      <c r="KE14" s="38" t="str">
        <f t="shared" si="84"/>
        <v/>
      </c>
      <c r="KF14" s="38" t="str">
        <f t="shared" si="85"/>
        <v/>
      </c>
      <c r="KG14" s="38" t="str">
        <f t="shared" si="86"/>
        <v/>
      </c>
      <c r="KH14" s="38" t="str">
        <f t="shared" si="87"/>
        <v/>
      </c>
      <c r="KI14" s="38" t="str">
        <f t="shared" si="88"/>
        <v/>
      </c>
      <c r="KJ14" s="38" t="str">
        <f t="shared" si="89"/>
        <v/>
      </c>
      <c r="KK14" s="41" t="e">
        <f t="shared" si="176"/>
        <v>#DIV/0!</v>
      </c>
      <c r="KL14" s="96" t="str">
        <f>VLOOKUP($A14,'05市民生活実感調査'!$D$223:$O$249,9,FALSE)</f>
        <v>-</v>
      </c>
      <c r="KM14" s="98" t="str">
        <f>VLOOKUP($A14,'05市民生活実感調査'!$D$223:$O$249,10,FALSE)</f>
        <v>-</v>
      </c>
      <c r="KN14" s="108" t="s">
        <v>85</v>
      </c>
      <c r="KO14" s="12" t="str">
        <f>VLOOKUP(KN14,プルダウン!$A$1:$B$6,2,FALSE)</f>
        <v>-</v>
      </c>
      <c r="KP14" s="26" t="s">
        <v>85</v>
      </c>
      <c r="KQ14" s="12"/>
      <c r="KR14" s="11"/>
      <c r="KS14" s="12"/>
      <c r="KT14" s="47" t="str">
        <f>IFERROR(VLOOKUP($A14*100+KT$4,'03施策評価'!$A$5:$KL$118,COLUMN('03施策評価'!$IC:$IC),FALSE),"-")</f>
        <v>-</v>
      </c>
      <c r="KU14" s="7" t="str">
        <f>IFERROR(VLOOKUP($A14*100+KU$4,'03施策評価'!$A$5:$KL$118,COLUMN('03施策評価'!$IC:$IC),FALSE),"-")</f>
        <v>-</v>
      </c>
      <c r="KV14" s="7" t="str">
        <f>IFERROR(VLOOKUP($A14*100+KV$4,'03施策評価'!$A$5:$KL$118,COLUMN('03施策評価'!$IC:$IC),FALSE),"-")</f>
        <v>-</v>
      </c>
      <c r="KW14" s="7" t="str">
        <f>IFERROR(VLOOKUP($A14*100+KW$4,'03施策評価'!$A$5:$KL$118,COLUMN('03施策評価'!$IC:$IC),FALSE),"-")</f>
        <v>-</v>
      </c>
      <c r="KX14" s="7" t="str">
        <f>IFERROR(VLOOKUP($A14*100+KX$4,'03施策評価'!$A$5:$KL$118,COLUMN('03施策評価'!$IC:$IC),FALSE),"-")</f>
        <v>-</v>
      </c>
      <c r="KY14" s="7" t="str">
        <f>IFERROR(VLOOKUP($A14*100+KY$4,'03施策評価'!$A$5:$KL$118,COLUMN('03施策評価'!$IC:$IC),FALSE),"-")</f>
        <v>-</v>
      </c>
      <c r="KZ14" s="105" t="str">
        <f>IFERROR(VLOOKUP($A14*100+KZ$4,'03施策評価'!$A$5:$KL$118,COLUMN('03施策評価'!$IC:$IC),FALSE),"-")</f>
        <v>-</v>
      </c>
      <c r="LA14" s="106" t="str">
        <f>IFERROR(VLOOKUP($A14*100+LA$4,'03施策評価'!$A$5:$KL$118,COLUMN('03施策評価'!$IC:$IC),FALSE),"-")</f>
        <v>-</v>
      </c>
      <c r="LB14" s="116"/>
      <c r="LC14" s="146" t="str">
        <f>VLOOKUP($A14&amp;"-"&amp;LC$4,'02政策の客観指標'!$A$4:$AT$246,COLUMN('02政策の客観指標'!$AT:$AT),FALSE)</f>
        <v>-</v>
      </c>
      <c r="LD14" s="84" t="str">
        <f>VLOOKUP($A14&amp;"-"&amp;LD$4,'02政策の客観指標'!$A$4:$AT$246,COLUMN('02政策の客観指標'!$AT:$AT),FALSE)</f>
        <v>-</v>
      </c>
      <c r="LE14" s="84" t="str">
        <f>VLOOKUP($A14&amp;"-"&amp;LE$4,'02政策の客観指標'!$A$4:$AT$246,COLUMN('02政策の客観指標'!$AT:$AT),FALSE)</f>
        <v>-</v>
      </c>
      <c r="LF14" s="84" t="str">
        <f>VLOOKUP($A14&amp;"-"&amp;LF$4,'02政策の客観指標'!$A$4:$AT$246,COLUMN('02政策の客観指標'!$AT:$AT),FALSE)</f>
        <v>-</v>
      </c>
      <c r="LG14" s="84" t="str">
        <f>VLOOKUP($A14&amp;"-"&amp;LG$4,'02政策の客観指標'!$A$4:$AT$246,COLUMN('02政策の客観指標'!$AT:$AT),FALSE)</f>
        <v>-</v>
      </c>
      <c r="LH14" s="84" t="str">
        <f>VLOOKUP($A14&amp;"-"&amp;LH$4,'02政策の客観指標'!$A$4:$AT$246,COLUMN('02政策の客観指標'!$AT:$AT),FALSE)</f>
        <v>-</v>
      </c>
      <c r="LI14" s="84" t="str">
        <f>VLOOKUP($A14&amp;"-"&amp;LI$4,'02政策の客観指標'!$A$4:$AT$246,COLUMN('02政策の客観指標'!$AT:$AT),FALSE)</f>
        <v>-</v>
      </c>
      <c r="LJ14" s="84" t="str">
        <f>VLOOKUP($A14&amp;"-"&amp;LJ$4,'02政策の客観指標'!$A$4:$AT$246,COLUMN('02政策の客観指標'!$AT:$AT),FALSE)</f>
        <v>-</v>
      </c>
      <c r="LK14" s="84" t="str">
        <f>VLOOKUP($A14&amp;"-"&amp;LK$4,'02政策の客観指標'!$A$4:$AT$246,COLUMN('02政策の客観指標'!$AT:$AT),FALSE)</f>
        <v>-</v>
      </c>
      <c r="LL14" s="109" t="e">
        <f t="shared" si="177"/>
        <v>#DIV/0!</v>
      </c>
      <c r="LM14" s="30" t="str">
        <f t="shared" si="90"/>
        <v/>
      </c>
      <c r="LN14" s="30" t="str">
        <f t="shared" si="91"/>
        <v/>
      </c>
      <c r="LO14" s="30" t="str">
        <f t="shared" si="92"/>
        <v/>
      </c>
      <c r="LP14" s="30" t="str">
        <f t="shared" si="93"/>
        <v/>
      </c>
      <c r="LQ14" s="30" t="str">
        <f t="shared" si="94"/>
        <v/>
      </c>
      <c r="LR14" s="30" t="str">
        <f t="shared" si="95"/>
        <v/>
      </c>
      <c r="LS14" s="30" t="str">
        <f t="shared" si="96"/>
        <v/>
      </c>
      <c r="LT14" s="30" t="str">
        <f t="shared" si="97"/>
        <v/>
      </c>
      <c r="LU14" s="30" t="str">
        <f t="shared" si="98"/>
        <v/>
      </c>
      <c r="LV14" s="33" t="e">
        <f t="shared" si="178"/>
        <v>#DIV/0!</v>
      </c>
      <c r="LW14" s="47" t="str">
        <f>IFERROR(VLOOKUP($A14*100+LW$4,'03施策評価'!$A$5:$KL$118,COLUMN('03施策評価'!$IR:$IR),FALSE),"-")</f>
        <v>e</v>
      </c>
      <c r="LX14" s="7" t="str">
        <f>IFERROR(VLOOKUP($A14*100+LX$4,'03施策評価'!$A$5:$KL$118,COLUMN('03施策評価'!$IR:$IR),FALSE),"-")</f>
        <v>-</v>
      </c>
      <c r="LY14" s="7" t="str">
        <f>IFERROR(VLOOKUP($A14*100+LY$4,'03施策評価'!$A$5:$KL$118,COLUMN('03施策評価'!$IR:$IR),FALSE),"-")</f>
        <v>e</v>
      </c>
      <c r="LZ14" s="7" t="str">
        <f>IFERROR(VLOOKUP($A14*100+LZ$4,'03施策評価'!$A$5:$KL$118,COLUMN('03施策評価'!$IR:$IR),FALSE),"-")</f>
        <v>-</v>
      </c>
      <c r="MA14" s="7" t="str">
        <f>IFERROR(VLOOKUP($A14*100+MA$4,'03施策評価'!$A$5:$KL$118,COLUMN('03施策評価'!$IR:$IR),FALSE),"-")</f>
        <v>e</v>
      </c>
      <c r="MB14" s="7" t="str">
        <f>IFERROR(VLOOKUP($A14*100+MB$4,'03施策評価'!$A$5:$KL$118,COLUMN('03施策評価'!$IR:$IR),FALSE),"-")</f>
        <v>e</v>
      </c>
      <c r="MC14" s="105" t="str">
        <f>IFERROR(VLOOKUP($A14*100+MC$4,'03施策評価'!$A$5:$KL$118,COLUMN('03施策評価'!$IR:$IR),FALSE),"-")</f>
        <v>-</v>
      </c>
      <c r="MD14" s="105" t="str">
        <f>IFERROR(VLOOKUP($A14*100+MD$4,'03施策評価'!$A$5:$KL$118,COLUMN('03施策評価'!$IR:$IR),FALSE),"-")</f>
        <v>-</v>
      </c>
      <c r="ME14" s="109" t="str">
        <f t="shared" si="179"/>
        <v>e</v>
      </c>
      <c r="MF14" s="37">
        <f t="shared" si="180"/>
        <v>0</v>
      </c>
      <c r="MG14" s="38" t="str">
        <f t="shared" si="99"/>
        <v/>
      </c>
      <c r="MH14" s="38">
        <f t="shared" si="100"/>
        <v>0</v>
      </c>
      <c r="MI14" s="38" t="str">
        <f t="shared" si="101"/>
        <v/>
      </c>
      <c r="MJ14" s="38">
        <f t="shared" si="102"/>
        <v>0</v>
      </c>
      <c r="MK14" s="38">
        <f t="shared" si="103"/>
        <v>0</v>
      </c>
      <c r="ML14" s="38" t="str">
        <f t="shared" si="104"/>
        <v/>
      </c>
      <c r="MM14" s="38" t="str">
        <f t="shared" si="105"/>
        <v/>
      </c>
      <c r="MN14" s="41">
        <f t="shared" si="181"/>
        <v>0</v>
      </c>
      <c r="MO14" s="36" t="e">
        <f t="shared" si="182"/>
        <v>#DIV/0!</v>
      </c>
      <c r="MP14" s="37" t="e">
        <f t="shared" si="183"/>
        <v>#DIV/0!</v>
      </c>
      <c r="MQ14" s="38">
        <f t="shared" si="184"/>
        <v>0</v>
      </c>
      <c r="MR14" s="41" t="e">
        <f t="shared" si="185"/>
        <v>#DIV/0!</v>
      </c>
      <c r="MS14" s="47" t="str">
        <f>VLOOKUP($A14&amp;"-"&amp;MS$4,'05市民生活実感調査'!$A$3:$BC$218,COLUMN('05市民生活実感調査'!$BC:$BC),FALSE)</f>
        <v>-</v>
      </c>
      <c r="MT14" s="7" t="str">
        <f>VLOOKUP($A14&amp;"-"&amp;MT$4,'05市民生活実感調査'!$A$3:$BC$218,COLUMN('05市民生活実感調査'!$BC:$BC),FALSE)</f>
        <v>-</v>
      </c>
      <c r="MU14" s="7" t="str">
        <f>VLOOKUP($A14&amp;"-"&amp;MU$4,'05市民生活実感調査'!$A$3:$BC$218,COLUMN('05市民生活実感調査'!$BC:$BC),FALSE)</f>
        <v>-</v>
      </c>
      <c r="MV14" s="7" t="str">
        <f>VLOOKUP($A14&amp;"-"&amp;MV$4,'05市民生活実感調査'!$A$3:$BC$218,COLUMN('05市民生活実感調査'!$BC:$BC),FALSE)</f>
        <v>-</v>
      </c>
      <c r="MW14" s="7" t="str">
        <f>VLOOKUP($A14&amp;"-"&amp;MW$4,'05市民生活実感調査'!$A$3:$BC$218,COLUMN('05市民生活実感調査'!$BC:$BC),FALSE)</f>
        <v>-</v>
      </c>
      <c r="MX14" s="7" t="str">
        <f>VLOOKUP($A14&amp;"-"&amp;MX$4,'05市民生活実感調査'!$A$3:$BC$218,COLUMN('05市民生活実感調査'!$BC:$BC),FALSE)</f>
        <v>-</v>
      </c>
      <c r="MY14" s="7" t="str">
        <f>VLOOKUP($A14&amp;"-"&amp;MY$4,'05市民生活実感調査'!$A$3:$BC$218,COLUMN('05市民生活実感調査'!$BC:$BC),FALSE)</f>
        <v>-</v>
      </c>
      <c r="MZ14" s="7" t="str">
        <f>VLOOKUP($A14&amp;"-"&amp;MZ$4,'05市民生活実感調査'!$A$3:$BC$218,COLUMN('05市民生活実感調査'!$BC:$BC),FALSE)</f>
        <v>-</v>
      </c>
      <c r="NA14" s="109" t="e">
        <f t="shared" si="186"/>
        <v>#DIV/0!</v>
      </c>
      <c r="NB14" s="37" t="str">
        <f t="shared" si="187"/>
        <v/>
      </c>
      <c r="NC14" s="38" t="str">
        <f t="shared" si="106"/>
        <v/>
      </c>
      <c r="ND14" s="38" t="str">
        <f t="shared" si="107"/>
        <v/>
      </c>
      <c r="NE14" s="38" t="str">
        <f t="shared" si="108"/>
        <v/>
      </c>
      <c r="NF14" s="38" t="str">
        <f t="shared" si="109"/>
        <v/>
      </c>
      <c r="NG14" s="38" t="str">
        <f t="shared" si="110"/>
        <v/>
      </c>
      <c r="NH14" s="38" t="str">
        <f t="shared" si="111"/>
        <v/>
      </c>
      <c r="NI14" s="38" t="str">
        <f t="shared" si="112"/>
        <v/>
      </c>
      <c r="NJ14" s="41" t="e">
        <f t="shared" si="188"/>
        <v>#DIV/0!</v>
      </c>
      <c r="NK14" s="96" t="str">
        <f>VLOOKUP($A14,'05市民生活実感調査'!$D$223:$O$249,11,FALSE)</f>
        <v>-</v>
      </c>
      <c r="NL14" s="98" t="str">
        <f>VLOOKUP($A14,'05市民生活実感調査'!$D$223:$O$249,12,FALSE)</f>
        <v>-</v>
      </c>
      <c r="NM14" s="108" t="s">
        <v>85</v>
      </c>
      <c r="NN14" s="12" t="str">
        <f>VLOOKUP(NM14,プルダウン!$A$1:$B$6,2,FALSE)</f>
        <v>-</v>
      </c>
      <c r="NO14" s="26" t="s">
        <v>85</v>
      </c>
      <c r="NP14" s="12"/>
      <c r="NQ14" s="11"/>
      <c r="NR14" s="12"/>
      <c r="NS14" s="47" t="str">
        <f>IFERROR(VLOOKUP($A14*100+NS$4,'03施策評価'!$A$5:$KL$118,COLUMN('03施策評価'!$KG:$KG),FALSE),"-")</f>
        <v>-</v>
      </c>
      <c r="NT14" s="7" t="str">
        <f>IFERROR(VLOOKUP($A14*100+NT$4,'03施策評価'!$A$5:$KL$118,COLUMN('03施策評価'!$KG:$KG),FALSE),"-")</f>
        <v>-</v>
      </c>
      <c r="NU14" s="7" t="str">
        <f>IFERROR(VLOOKUP($A14*100+NU$4,'03施策評価'!$A$5:$KL$118,COLUMN('03施策評価'!$KG:$KG),FALSE),"-")</f>
        <v>-</v>
      </c>
      <c r="NV14" s="7" t="str">
        <f>IFERROR(VLOOKUP($A14*100+NV$4,'03施策評価'!$A$5:$KL$118,COLUMN('03施策評価'!$KG:$KG),FALSE),"-")</f>
        <v>-</v>
      </c>
      <c r="NW14" s="7" t="str">
        <f>IFERROR(VLOOKUP($A14*100+NW$4,'03施策評価'!$A$5:$KL$118,COLUMN('03施策評価'!$KG:$KG),FALSE),"-")</f>
        <v>-</v>
      </c>
      <c r="NX14" s="7" t="str">
        <f>IFERROR(VLOOKUP($A14*100+NX$4,'03施策評価'!$A$5:$KL$118,COLUMN('03施策評価'!$KG:$KG),FALSE),"-")</f>
        <v>-</v>
      </c>
      <c r="NY14" s="105" t="str">
        <f>IFERROR(VLOOKUP($A14*100+NY$4,'03施策評価'!$A$5:$KL$118,COLUMN('03施策評価'!$KG:$KG),FALSE),"-")</f>
        <v>-</v>
      </c>
      <c r="NZ14" s="106" t="str">
        <f>IFERROR(VLOOKUP($A14*100+NZ$4,'03施策評価'!$A$5:$KL$118,COLUMN('03施策評価'!$KG:$KG),FALSE),"-")</f>
        <v>-</v>
      </c>
      <c r="OA14" s="5"/>
    </row>
    <row r="15" spans="1:391" ht="186" customHeight="1">
      <c r="A15" s="46">
        <f>VLOOKUP(B15,[9]プルダウン!$M$2:$N$28,2,FALSE)</f>
        <v>11</v>
      </c>
      <c r="B15" s="5" t="s">
        <v>283</v>
      </c>
      <c r="C15" s="5" t="s">
        <v>2313</v>
      </c>
      <c r="D15" s="4" t="s">
        <v>2115</v>
      </c>
      <c r="E15" s="4"/>
      <c r="F15" s="5"/>
      <c r="G15" s="521" t="str">
        <f>VLOOKUP($A15&amp;"-"&amp;G$4,'02政策の客観指標'!$A$4:$AT$246,COLUMN('02政策の客観指標'!$AP:$AP),FALSE)</f>
        <v>-</v>
      </c>
      <c r="H15" s="522" t="str">
        <f>VLOOKUP($A15&amp;"-"&amp;H$4,'02政策の客観指標'!$A$4:$AT$246,COLUMN('02政策の客観指標'!$AP:$AP),FALSE)</f>
        <v>-</v>
      </c>
      <c r="I15" s="522" t="str">
        <f>VLOOKUP($A15&amp;"-"&amp;I$4,'02政策の客観指標'!$A$4:$AT$246,COLUMN('02政策の客観指標'!$AP:$AP),FALSE)</f>
        <v>-</v>
      </c>
      <c r="J15" s="522" t="str">
        <f>VLOOKUP($A15&amp;"-"&amp;J$4,'02政策の客観指標'!$A$4:$AT$246,COLUMN('02政策の客観指標'!$AP:$AP),FALSE)</f>
        <v>-</v>
      </c>
      <c r="K15" s="522" t="str">
        <f>VLOOKUP($A15&amp;"-"&amp;K$4,'02政策の客観指標'!$A$4:$AT$246,COLUMN('02政策の客観指標'!$AP:$AP),FALSE)</f>
        <v>-</v>
      </c>
      <c r="L15" s="522" t="str">
        <f>VLOOKUP($A15&amp;"-"&amp;L$4,'02政策の客観指標'!$A$4:$AT$246,COLUMN('02政策の客観指標'!$AP:$AP),FALSE)</f>
        <v>-</v>
      </c>
      <c r="M15" s="522" t="str">
        <f>VLOOKUP($A15&amp;"-"&amp;M$4,'02政策の客観指標'!$A$4:$AT$246,COLUMN('02政策の客観指標'!$AP:$AP),FALSE)</f>
        <v>-</v>
      </c>
      <c r="N15" s="522" t="str">
        <f>VLOOKUP($A15&amp;"-"&amp;N$4,'02政策の客観指標'!$A$4:$AT$246,COLUMN('02政策の客観指標'!$AP:$AP),FALSE)</f>
        <v>-</v>
      </c>
      <c r="O15" s="523" t="str">
        <f>VLOOKUP($A15&amp;"-"&amp;O$4,'02政策の客観指標'!$A$4:$AT$246,COLUMN('02政策の客観指標'!$AP:$AP),FALSE)</f>
        <v>-</v>
      </c>
      <c r="P15" s="524" t="str">
        <f t="shared" si="0"/>
        <v>-</v>
      </c>
      <c r="Q15" s="525" t="str">
        <f t="shared" si="113"/>
        <v/>
      </c>
      <c r="R15" s="525" t="str">
        <f t="shared" si="114"/>
        <v/>
      </c>
      <c r="S15" s="525" t="str">
        <f t="shared" si="115"/>
        <v/>
      </c>
      <c r="T15" s="525" t="str">
        <f t="shared" si="116"/>
        <v/>
      </c>
      <c r="U15" s="525" t="str">
        <f t="shared" si="117"/>
        <v/>
      </c>
      <c r="V15" s="525" t="str">
        <f t="shared" si="118"/>
        <v/>
      </c>
      <c r="W15" s="525" t="str">
        <f t="shared" si="119"/>
        <v/>
      </c>
      <c r="X15" s="525" t="str">
        <f t="shared" si="120"/>
        <v/>
      </c>
      <c r="Y15" s="525" t="str">
        <f t="shared" si="121"/>
        <v/>
      </c>
      <c r="Z15" s="526" t="str">
        <f t="shared" si="2"/>
        <v>-</v>
      </c>
      <c r="AA15" s="527" t="str">
        <f>IFERROR(VLOOKUP($A15*100+AA$4,'03施策評価'!$A$5:$KL$118,COLUMN('03施策評価'!$AB:$AB),FALSE),"-")</f>
        <v>-</v>
      </c>
      <c r="AB15" s="528" t="str">
        <f>IFERROR(VLOOKUP($A15*100+AB$4,'03施策評価'!$A$5:$KL$118,COLUMN('03施策評価'!$AB:$AB),FALSE),"-")</f>
        <v>-</v>
      </c>
      <c r="AC15" s="528" t="str">
        <f>IFERROR(VLOOKUP($A15*100+AC$4,'03施策評価'!$A$5:$KL$118,COLUMN('03施策評価'!$AB:$AB),FALSE),"-")</f>
        <v>-</v>
      </c>
      <c r="AD15" s="528" t="str">
        <f>IFERROR(VLOOKUP($A15*100+AD$4,'03施策評価'!$A$5:$KL$118,COLUMN('03施策評価'!$AB:$AB),FALSE),"-")</f>
        <v>-</v>
      </c>
      <c r="AE15" s="528" t="str">
        <f>IFERROR(VLOOKUP($A15*100+AE$4,'03施策評価'!$A$5:$KL$118,COLUMN('03施策評価'!$AB:$AB),FALSE),"-")</f>
        <v>-</v>
      </c>
      <c r="AF15" s="528" t="str">
        <f>IFERROR(VLOOKUP($A15*100+AF$4,'03施策評価'!$A$5:$KL$118,COLUMN('03施策評価'!$AB:$AB),FALSE),"-")</f>
        <v>-</v>
      </c>
      <c r="AG15" s="528" t="str">
        <f>IFERROR(VLOOKUP($A15*100+AG$4,'03施策評価'!$A$5:$KL$118,COLUMN('03施策評価'!$AB:$AB),FALSE),"-")</f>
        <v>-</v>
      </c>
      <c r="AH15" s="529" t="str">
        <f>IFERROR(VLOOKUP($A15*100+AH$4,'03施策評価'!$A$5:$KL$118,COLUMN('03施策評価'!$AB:$AB),FALSE),"-")</f>
        <v>-</v>
      </c>
      <c r="AI15" s="524" t="str">
        <f t="shared" si="3"/>
        <v>-</v>
      </c>
      <c r="AJ15" s="527" t="str">
        <f t="shared" si="122"/>
        <v/>
      </c>
      <c r="AK15" s="528" t="str">
        <f t="shared" si="123"/>
        <v/>
      </c>
      <c r="AL15" s="528" t="str">
        <f t="shared" si="124"/>
        <v/>
      </c>
      <c r="AM15" s="528" t="str">
        <f t="shared" si="125"/>
        <v/>
      </c>
      <c r="AN15" s="528" t="str">
        <f t="shared" si="126"/>
        <v/>
      </c>
      <c r="AO15" s="528" t="str">
        <f t="shared" si="127"/>
        <v/>
      </c>
      <c r="AP15" s="528" t="str">
        <f t="shared" si="128"/>
        <v/>
      </c>
      <c r="AQ15" s="529" t="str">
        <f t="shared" si="129"/>
        <v/>
      </c>
      <c r="AR15" s="530" t="str">
        <f t="shared" si="11"/>
        <v>-</v>
      </c>
      <c r="AS15" s="524" t="str">
        <f t="shared" si="12"/>
        <v>-</v>
      </c>
      <c r="AT15" s="30" t="str">
        <f t="shared" si="130"/>
        <v/>
      </c>
      <c r="AU15" s="400" t="str">
        <f t="shared" si="13"/>
        <v/>
      </c>
      <c r="AV15" s="401" t="str" cm="1">
        <f t="array" ref="AV15">_xlfn.IFS(COUNT(AT15:AU15)=2,SUM(AT15:AU15)/6,COUNT(AT15:AU15)=0,"-",AT15="",AR15,AU15="",Z15)</f>
        <v>-</v>
      </c>
      <c r="AW15" s="534" t="str">
        <f>VLOOKUP($A15&amp;"-"&amp;AW$4,'05市民生活実感調査'!$A$3:$BC$218,COLUMN('05市民生活実感調査'!$O:$O),FALSE)</f>
        <v>b</v>
      </c>
      <c r="AX15" s="535" t="str">
        <f>VLOOKUP($A15&amp;"-"&amp;AX$4,'05市民生活実感調査'!$A$3:$BC$218,COLUMN('05市民生活実感調査'!$O:$O),FALSE)</f>
        <v>b</v>
      </c>
      <c r="AY15" s="535" t="str">
        <f>VLOOKUP($A15&amp;"-"&amp;AY$4,'05市民生活実感調査'!$A$3:$BC$218,COLUMN('05市民生活実感調査'!$O:$O),FALSE)</f>
        <v>c</v>
      </c>
      <c r="AZ15" s="535" t="str">
        <f>VLOOKUP($A15&amp;"-"&amp;AZ$4,'05市民生活実感調査'!$A$3:$BC$218,COLUMN('05市民生活実感調査'!$O:$O),FALSE)</f>
        <v>c</v>
      </c>
      <c r="BA15" s="535" t="str">
        <f>VLOOKUP($A15&amp;"-"&amp;BA$4,'05市民生活実感調査'!$A$3:$BC$218,COLUMN('05市民生活実感調査'!$O:$O),FALSE)</f>
        <v>-</v>
      </c>
      <c r="BB15" s="535" t="str">
        <f>VLOOKUP($A15&amp;"-"&amp;BB$4,'05市民生活実感調査'!$A$3:$BC$218,COLUMN('05市民生活実感調査'!$O:$O),FALSE)</f>
        <v>-</v>
      </c>
      <c r="BC15" s="535" t="str">
        <f>VLOOKUP($A15&amp;"-"&amp;BC$4,'05市民生活実感調査'!$A$3:$BC$218,COLUMN('05市民生活実感調査'!$O:$O),FALSE)</f>
        <v>-</v>
      </c>
      <c r="BD15" s="535" t="str">
        <f>VLOOKUP($A15&amp;"-"&amp;BD$4,'05市民生活実感調査'!$A$3:$BC$218,COLUMN('05市民生活実感調査'!$O:$O),FALSE)</f>
        <v>-</v>
      </c>
      <c r="BE15" s="536" t="str">
        <f t="shared" si="131"/>
        <v>b</v>
      </c>
      <c r="BF15" s="37">
        <f t="shared" si="132"/>
        <v>3</v>
      </c>
      <c r="BG15" s="38">
        <f t="shared" si="133"/>
        <v>3</v>
      </c>
      <c r="BH15" s="38">
        <f t="shared" si="134"/>
        <v>2</v>
      </c>
      <c r="BI15" s="38">
        <f t="shared" si="135"/>
        <v>2</v>
      </c>
      <c r="BJ15" s="38" t="str">
        <f t="shared" si="136"/>
        <v/>
      </c>
      <c r="BK15" s="38" t="str">
        <f t="shared" si="137"/>
        <v/>
      </c>
      <c r="BL15" s="38" t="str">
        <f t="shared" si="138"/>
        <v/>
      </c>
      <c r="BM15" s="38" t="str">
        <f t="shared" si="139"/>
        <v/>
      </c>
      <c r="BN15" s="41">
        <f t="shared" si="140"/>
        <v>0.625</v>
      </c>
      <c r="BO15" s="96">
        <f>VLOOKUP($A15,'05市民生活実感調査'!$D$223:$O$249,3,FALSE)</f>
        <v>26</v>
      </c>
      <c r="BP15" s="237">
        <f>VLOOKUP($A15,'05市民生活実感調査'!$D$223:$O$249,4,FALSE)</f>
        <v>0.66341030195381878</v>
      </c>
      <c r="BQ15" s="540" t="s">
        <v>315</v>
      </c>
      <c r="BR15" s="541" t="str">
        <f>VLOOKUP(BQ15,[9]プルダウン!$A$1:$B$6,2,FALSE)</f>
        <v>政策の目的がかなり達成されている</v>
      </c>
      <c r="BS15" s="261" t="s">
        <v>125</v>
      </c>
      <c r="BT15" s="260" t="s">
        <v>2316</v>
      </c>
      <c r="BU15" s="262" t="s">
        <v>2156</v>
      </c>
      <c r="BV15" s="260" t="s">
        <v>2318</v>
      </c>
      <c r="BW15" s="47" t="str">
        <f>IFERROR(VLOOKUP($A15*100+BW$4,'03施策評価'!$A$5:$KL$118,COLUMN('03施策評価'!$BQ:$BQ),FALSE),"-")</f>
        <v>B</v>
      </c>
      <c r="BX15" s="7" t="str">
        <f>IFERROR(VLOOKUP($A15*100+BX$4,'03施策評価'!$A$5:$KL$118,COLUMN('03施策評価'!$BQ:$BQ),FALSE),"-")</f>
        <v>B</v>
      </c>
      <c r="BY15" s="7" t="str">
        <f>IFERROR(VLOOKUP($A15*100+BY$4,'03施策評価'!$A$5:$KL$118,COLUMN('03施策評価'!$BQ:$BQ),FALSE),"-")</f>
        <v>C</v>
      </c>
      <c r="BZ15" s="105" t="str">
        <f>IFERROR(VLOOKUP($A15*100+BZ$4,'03施策評価'!$A$5:$KL$118,COLUMN('03施策評価'!$BQ:$BQ),FALSE),"-")</f>
        <v>-</v>
      </c>
      <c r="CA15" s="105" t="str">
        <f>IFERROR(VLOOKUP($A15*100+CA$4,'03施策評価'!$A$5:$KL$118,COLUMN('03施策評価'!$BQ:$BQ),FALSE),"-")</f>
        <v>-</v>
      </c>
      <c r="CB15" s="105" t="str">
        <f>IFERROR(VLOOKUP($A15*100+CB$4,'03施策評価'!$A$5:$KL$118,COLUMN('03施策評価'!$BQ:$BQ),FALSE),"-")</f>
        <v>-</v>
      </c>
      <c r="CC15" s="105" t="str">
        <f>IFERROR(VLOOKUP($A15*100+CC$4,'03施策評価'!$A$5:$KL$118,COLUMN('03施策評価'!$BQ:$BQ),FALSE),"-")</f>
        <v>-</v>
      </c>
      <c r="CD15" s="106" t="str">
        <f>IFERROR(VLOOKUP($A15*100+CD$4,'03施策評価'!$A$5:$KL$118,COLUMN('03施策評価'!$BQ:$BQ),FALSE),"-")</f>
        <v>-</v>
      </c>
      <c r="CE15" s="263" t="s">
        <v>2320</v>
      </c>
      <c r="CF15" s="83" t="str">
        <f>VLOOKUP($A15&amp;"-"&amp;CF$4,'02政策の客観指標'!$A$4:$AT$246,COLUMN('02政策の客観指標'!$AQ:$AQ),FALSE)</f>
        <v>-</v>
      </c>
      <c r="CG15" s="84" t="str">
        <f>VLOOKUP($A15&amp;"-"&amp;CG$4,'02政策の客観指標'!$A$4:$AT$246,COLUMN('02政策の客観指標'!$AQ:$AQ),FALSE)</f>
        <v>-</v>
      </c>
      <c r="CH15" s="84" t="str">
        <f>VLOOKUP($A15&amp;"-"&amp;CH$4,'02政策の客観指標'!$A$4:$AT$246,COLUMN('02政策の客観指標'!$AQ:$AQ),FALSE)</f>
        <v>-</v>
      </c>
      <c r="CI15" s="84" t="str">
        <f>VLOOKUP($A15&amp;"-"&amp;CI$4,'02政策の客観指標'!$A$4:$AT$246,COLUMN('02政策の客観指標'!$AQ:$AQ),FALSE)</f>
        <v>-</v>
      </c>
      <c r="CJ15" s="84" t="str">
        <f>VLOOKUP($A15&amp;"-"&amp;CJ$4,'02政策の客観指標'!$A$4:$AT$246,COLUMN('02政策の客観指標'!$AQ:$AQ),FALSE)</f>
        <v>-</v>
      </c>
      <c r="CK15" s="84" t="str">
        <f>VLOOKUP($A15&amp;"-"&amp;CK$4,'02政策の客観指標'!$A$4:$AT$246,COLUMN('02政策の客観指標'!$AQ:$AQ),FALSE)</f>
        <v>-</v>
      </c>
      <c r="CL15" s="84" t="str">
        <f>VLOOKUP($A15&amp;"-"&amp;CL$4,'02政策の客観指標'!$A$4:$AT$246,COLUMN('02政策の客観指標'!$AQ:$AQ),FALSE)</f>
        <v>-</v>
      </c>
      <c r="CM15" s="84" t="str">
        <f>VLOOKUP($A15&amp;"-"&amp;CM$4,'02政策の客観指標'!$A$4:$AT$246,COLUMN('02政策の客観指標'!$AQ:$AQ),FALSE)</f>
        <v>-</v>
      </c>
      <c r="CN15" s="84" t="str">
        <f>VLOOKUP($A15&amp;"-"&amp;CN$4,'02政策の客観指標'!$A$4:$AT$246,COLUMN('02政策の客観指標'!$AQ:$AQ),FALSE)</f>
        <v>-</v>
      </c>
      <c r="CO15" s="109" t="e">
        <f t="shared" si="141"/>
        <v>#DIV/0!</v>
      </c>
      <c r="CP15" s="30" t="str">
        <f t="shared" si="21"/>
        <v/>
      </c>
      <c r="CQ15" s="30" t="str">
        <f t="shared" si="22"/>
        <v/>
      </c>
      <c r="CR15" s="30" t="str">
        <f t="shared" si="23"/>
        <v/>
      </c>
      <c r="CS15" s="30" t="str">
        <f t="shared" si="24"/>
        <v/>
      </c>
      <c r="CT15" s="30" t="str">
        <f t="shared" si="25"/>
        <v/>
      </c>
      <c r="CU15" s="30" t="str">
        <f t="shared" si="26"/>
        <v/>
      </c>
      <c r="CV15" s="30" t="str">
        <f t="shared" si="27"/>
        <v/>
      </c>
      <c r="CW15" s="30" t="str">
        <f t="shared" si="28"/>
        <v/>
      </c>
      <c r="CX15" s="30" t="str">
        <f t="shared" si="29"/>
        <v/>
      </c>
      <c r="CY15" s="33" t="e">
        <f t="shared" si="142"/>
        <v>#DIV/0!</v>
      </c>
      <c r="CZ15" s="47" t="str">
        <f>IFERROR(VLOOKUP($A15*100+CZ$4,'03施策評価'!$A$5:$KL$118,COLUMN('03施策評価'!$CF:$CF),FALSE),"-")</f>
        <v>-</v>
      </c>
      <c r="DA15" s="7" t="str">
        <f>IFERROR(VLOOKUP($A15*100+DA$4,'03施策評価'!$A$5:$KL$118,COLUMN('03施策評価'!$CF:$CF),FALSE),"-")</f>
        <v>-</v>
      </c>
      <c r="DB15" s="7" t="str">
        <f>IFERROR(VLOOKUP($A15*100+DB$4,'03施策評価'!$A$5:$KL$118,COLUMN('03施策評価'!$CF:$CF),FALSE),"-")</f>
        <v>-</v>
      </c>
      <c r="DC15" s="105" t="str">
        <f>IFERROR(VLOOKUP($A15*100+DC$4,'03施策評価'!$A$5:$KL$118,COLUMN('03施策評価'!$CF:$CF),FALSE),"-")</f>
        <v>-</v>
      </c>
      <c r="DD15" s="105" t="str">
        <f>IFERROR(VLOOKUP($A15*100+DD$4,'03施策評価'!$A$5:$KL$118,COLUMN('03施策評価'!$CF:$CF),FALSE),"-")</f>
        <v>-</v>
      </c>
      <c r="DE15" s="105" t="str">
        <f>IFERROR(VLOOKUP($A15*100+DE$4,'03施策評価'!$A$5:$KL$118,COLUMN('03施策評価'!$CF:$CF),FALSE),"-")</f>
        <v>-</v>
      </c>
      <c r="DF15" s="105" t="str">
        <f>IFERROR(VLOOKUP($A15*100+DF$4,'03施策評価'!$A$5:$KL$118,COLUMN('03施策評価'!$CF:$CF),FALSE),"-")</f>
        <v>-</v>
      </c>
      <c r="DG15" s="105" t="str">
        <f>IFERROR(VLOOKUP($A15*100+DG$4,'03施策評価'!$A$5:$KL$118,COLUMN('03施策評価'!$CF:$CF),FALSE),"-")</f>
        <v>-</v>
      </c>
      <c r="DH15" s="109" t="e">
        <f t="shared" si="143"/>
        <v>#DIV/0!</v>
      </c>
      <c r="DI15" s="37" t="str">
        <f t="shared" si="144"/>
        <v/>
      </c>
      <c r="DJ15" s="38" t="str">
        <f t="shared" si="30"/>
        <v/>
      </c>
      <c r="DK15" s="38" t="str">
        <f t="shared" si="31"/>
        <v/>
      </c>
      <c r="DL15" s="38" t="str">
        <f t="shared" si="32"/>
        <v/>
      </c>
      <c r="DM15" s="38" t="str">
        <f t="shared" si="33"/>
        <v/>
      </c>
      <c r="DN15" s="38" t="str">
        <f t="shared" si="34"/>
        <v/>
      </c>
      <c r="DO15" s="38" t="str">
        <f t="shared" si="35"/>
        <v/>
      </c>
      <c r="DP15" s="38" t="str">
        <f t="shared" si="36"/>
        <v/>
      </c>
      <c r="DQ15" s="41" t="e">
        <f t="shared" si="145"/>
        <v>#DIV/0!</v>
      </c>
      <c r="DR15" s="36" t="e">
        <f t="shared" si="146"/>
        <v>#DIV/0!</v>
      </c>
      <c r="DS15" s="37" t="e">
        <f t="shared" si="147"/>
        <v>#DIV/0!</v>
      </c>
      <c r="DT15" s="38" t="e">
        <f t="shared" si="148"/>
        <v>#DIV/0!</v>
      </c>
      <c r="DU15" s="41" t="e">
        <f t="shared" si="149"/>
        <v>#DIV/0!</v>
      </c>
      <c r="DV15" s="47" t="str">
        <f>VLOOKUP($A15&amp;"-"&amp;DV$4,'05市民生活実感調査'!$A$3:$BC$218,COLUMN('05市民生活実感調査'!$Y:$Y),FALSE)</f>
        <v>-</v>
      </c>
      <c r="DW15" s="7" t="str">
        <f>VLOOKUP($A15&amp;"-"&amp;DW$4,'05市民生活実感調査'!$A$3:$BC$218,COLUMN('05市民生活実感調査'!$Y:$Y),FALSE)</f>
        <v>-</v>
      </c>
      <c r="DX15" s="7" t="str">
        <f>VLOOKUP($A15&amp;"-"&amp;DX$4,'05市民生活実感調査'!$A$3:$BC$218,COLUMN('05市民生活実感調査'!$Y:$Y),FALSE)</f>
        <v>-</v>
      </c>
      <c r="DY15" s="7" t="str">
        <f>VLOOKUP($A15&amp;"-"&amp;DY$4,'05市民生活実感調査'!$A$3:$BC$218,COLUMN('05市民生活実感調査'!$Y:$Y),FALSE)</f>
        <v>-</v>
      </c>
      <c r="DZ15" s="7" t="str">
        <f>VLOOKUP($A15&amp;"-"&amp;DZ$4,'05市民生活実感調査'!$A$3:$BC$218,COLUMN('05市民生活実感調査'!$Y:$Y),FALSE)</f>
        <v>-</v>
      </c>
      <c r="EA15" s="7" t="str">
        <f>VLOOKUP($A15&amp;"-"&amp;EA$4,'05市民生活実感調査'!$A$3:$BC$218,COLUMN('05市民生活実感調査'!$Y:$Y),FALSE)</f>
        <v>-</v>
      </c>
      <c r="EB15" s="7" t="str">
        <f>VLOOKUP($A15&amp;"-"&amp;EB$4,'05市民生活実感調査'!$A$3:$BC$218,COLUMN('05市民生活実感調査'!$Y:$Y),FALSE)</f>
        <v>-</v>
      </c>
      <c r="EC15" s="7" t="str">
        <f>VLOOKUP($A15&amp;"-"&amp;EC$4,'05市民生活実感調査'!$A$3:$BC$218,COLUMN('05市民生活実感調査'!$Y:$Y),FALSE)</f>
        <v>-</v>
      </c>
      <c r="ED15" s="109" t="e">
        <f t="shared" si="150"/>
        <v>#DIV/0!</v>
      </c>
      <c r="EE15" s="37" t="str">
        <f t="shared" si="151"/>
        <v/>
      </c>
      <c r="EF15" s="38" t="str">
        <f t="shared" si="37"/>
        <v/>
      </c>
      <c r="EG15" s="38" t="str">
        <f t="shared" si="38"/>
        <v/>
      </c>
      <c r="EH15" s="38" t="str">
        <f t="shared" si="39"/>
        <v/>
      </c>
      <c r="EI15" s="38" t="str">
        <f t="shared" si="40"/>
        <v/>
      </c>
      <c r="EJ15" s="38" t="str">
        <f t="shared" si="41"/>
        <v/>
      </c>
      <c r="EK15" s="38" t="str">
        <f t="shared" si="42"/>
        <v/>
      </c>
      <c r="EL15" s="38" t="str">
        <f t="shared" si="43"/>
        <v/>
      </c>
      <c r="EM15" s="41" t="e">
        <f t="shared" si="152"/>
        <v>#DIV/0!</v>
      </c>
      <c r="EN15" s="96" t="str">
        <f>VLOOKUP($A15,'05市民生活実感調査'!$D$223:$O$249,5,FALSE)</f>
        <v>-</v>
      </c>
      <c r="EO15" s="98" t="str">
        <f>VLOOKUP($A15,'05市民生活実感調査'!$D$223:$O$249,6,FALSE)</f>
        <v>-</v>
      </c>
      <c r="EP15" s="108" t="s">
        <v>85</v>
      </c>
      <c r="EQ15" s="12" t="str">
        <f>VLOOKUP(EP15,プルダウン!$A$1:$B$6,2,FALSE)</f>
        <v>-</v>
      </c>
      <c r="ER15" s="26" t="s">
        <v>85</v>
      </c>
      <c r="ES15" s="12"/>
      <c r="ET15" s="11"/>
      <c r="EU15" s="12"/>
      <c r="EV15" s="47" t="str">
        <f>IFERROR(VLOOKUP($A15*100+EV$4,'03施策評価'!$A$5:$KL$118,COLUMN('03施策評価'!$DU:$DU),FALSE),"-")</f>
        <v>-</v>
      </c>
      <c r="EW15" s="7" t="str">
        <f>IFERROR(VLOOKUP($A15*100+EW$4,'03施策評価'!$A$5:$KL$118,COLUMN('03施策評価'!$DU:$DU),FALSE),"-")</f>
        <v>-</v>
      </c>
      <c r="EX15" s="7" t="str">
        <f>IFERROR(VLOOKUP($A15*100+EX$4,'03施策評価'!$A$5:$KL$118,COLUMN('03施策評価'!$DU:$DU),FALSE),"-")</f>
        <v>-</v>
      </c>
      <c r="EY15" s="105" t="str">
        <f>IFERROR(VLOOKUP($A15*100+EY$4,'03施策評価'!$A$5:$KL$118,COLUMN('03施策評価'!$DU:$DU),FALSE),"-")</f>
        <v>-</v>
      </c>
      <c r="EZ15" s="105" t="str">
        <f>IFERROR(VLOOKUP($A15*100+EZ$4,'03施策評価'!$A$5:$KL$118,COLUMN('03施策評価'!$DU:$DU),FALSE),"-")</f>
        <v>-</v>
      </c>
      <c r="FA15" s="105" t="str">
        <f>IFERROR(VLOOKUP($A15*100+FA$4,'03施策評価'!$A$5:$KL$118,COLUMN('03施策評価'!$DU:$DU),FALSE),"-")</f>
        <v>-</v>
      </c>
      <c r="FB15" s="105" t="str">
        <f>IFERROR(VLOOKUP($A15*100+FB$4,'03施策評価'!$A$5:$KL$118,COLUMN('03施策評価'!$DU:$DU),FALSE),"-")</f>
        <v>-</v>
      </c>
      <c r="FC15" s="106" t="str">
        <f>IFERROR(VLOOKUP($A15*100+FC$4,'03施策評価'!$A$5:$KL$118,COLUMN('03施策評価'!$DU:$DU),FALSE),"-")</f>
        <v>-</v>
      </c>
      <c r="FD15" s="116"/>
      <c r="FE15" s="83" t="str">
        <f>VLOOKUP($A15&amp;"-"&amp;FE$4,'02政策の客観指標'!$A$4:$AT$246,COLUMN('02政策の客観指標'!$AR:$AR),FALSE)</f>
        <v>-</v>
      </c>
      <c r="FF15" s="84" t="str">
        <f>VLOOKUP($A15&amp;"-"&amp;FF$4,'02政策の客観指標'!$A$4:$AT$246,COLUMN('02政策の客観指標'!$AR:$AR),FALSE)</f>
        <v>-</v>
      </c>
      <c r="FG15" s="84" t="str">
        <f>VLOOKUP($A15&amp;"-"&amp;FG$4,'02政策の客観指標'!$A$4:$AT$246,COLUMN('02政策の客観指標'!$AR:$AR),FALSE)</f>
        <v>-</v>
      </c>
      <c r="FH15" s="84" t="str">
        <f>VLOOKUP($A15&amp;"-"&amp;FH$4,'02政策の客観指標'!$A$4:$AT$246,COLUMN('02政策の客観指標'!$AR:$AR),FALSE)</f>
        <v>-</v>
      </c>
      <c r="FI15" s="84" t="str">
        <f>VLOOKUP($A15&amp;"-"&amp;FI$4,'02政策の客観指標'!$A$4:$AT$246,COLUMN('02政策の客観指標'!$AR:$AR),FALSE)</f>
        <v>-</v>
      </c>
      <c r="FJ15" s="84" t="str">
        <f>VLOOKUP($A15&amp;"-"&amp;FJ$4,'02政策の客観指標'!$A$4:$AT$246,COLUMN('02政策の客観指標'!$AR:$AR),FALSE)</f>
        <v>-</v>
      </c>
      <c r="FK15" s="84" t="str">
        <f>VLOOKUP($A15&amp;"-"&amp;FK$4,'02政策の客観指標'!$A$4:$AT$246,COLUMN('02政策の客観指標'!$AR:$AR),FALSE)</f>
        <v>-</v>
      </c>
      <c r="FL15" s="84" t="str">
        <f>VLOOKUP($A15&amp;"-"&amp;FL$4,'02政策の客観指標'!$A$4:$AT$246,COLUMN('02政策の客観指標'!$AR:$AR),FALSE)</f>
        <v>-</v>
      </c>
      <c r="FM15" s="84" t="str">
        <f>VLOOKUP($A15&amp;"-"&amp;FM$4,'02政策の客観指標'!$A$4:$AT$246,COLUMN('02政策の客観指標'!$AR:$AR),FALSE)</f>
        <v>-</v>
      </c>
      <c r="FN15" s="109" t="e">
        <f t="shared" si="153"/>
        <v>#DIV/0!</v>
      </c>
      <c r="FO15" s="30" t="str">
        <f t="shared" si="44"/>
        <v/>
      </c>
      <c r="FP15" s="30" t="str">
        <f t="shared" si="45"/>
        <v/>
      </c>
      <c r="FQ15" s="30" t="str">
        <f t="shared" si="46"/>
        <v/>
      </c>
      <c r="FR15" s="30" t="str">
        <f t="shared" si="47"/>
        <v/>
      </c>
      <c r="FS15" s="30" t="str">
        <f t="shared" si="48"/>
        <v/>
      </c>
      <c r="FT15" s="30" t="str">
        <f t="shared" si="49"/>
        <v/>
      </c>
      <c r="FU15" s="30" t="str">
        <f t="shared" si="50"/>
        <v/>
      </c>
      <c r="FV15" s="30" t="str">
        <f t="shared" si="51"/>
        <v/>
      </c>
      <c r="FW15" s="30" t="str">
        <f t="shared" si="52"/>
        <v/>
      </c>
      <c r="FX15" s="33" t="e">
        <f t="shared" si="154"/>
        <v>#DIV/0!</v>
      </c>
      <c r="FY15" s="47" t="str">
        <f>IFERROR(VLOOKUP($A15*100+FY$4,'03施策評価'!$A$5:$KL$118,COLUMN('03施策評価'!$EJ:$EJ),FALSE),"-")</f>
        <v>-</v>
      </c>
      <c r="FZ15" s="7" t="str">
        <f>IFERROR(VLOOKUP($A15*100+FZ$4,'03施策評価'!$A$5:$KL$118,COLUMN('03施策評価'!$EJ:$EJ),FALSE),"-")</f>
        <v>-</v>
      </c>
      <c r="GA15" s="7" t="str">
        <f>IFERROR(VLOOKUP($A15*100+GA$4,'03施策評価'!$A$5:$KL$118,COLUMN('03施策評価'!$EJ:$EJ),FALSE),"-")</f>
        <v>-</v>
      </c>
      <c r="GB15" s="105" t="str">
        <f>IFERROR(VLOOKUP($A15*100+GB$4,'03施策評価'!$A$5:$KL$118,COLUMN('03施策評価'!$EJ:$EJ),FALSE),"-")</f>
        <v>-</v>
      </c>
      <c r="GC15" s="105" t="str">
        <f>IFERROR(VLOOKUP($A15*100+GC$4,'03施策評価'!$A$5:$KL$118,COLUMN('03施策評価'!$EJ:$EJ),FALSE),"-")</f>
        <v>-</v>
      </c>
      <c r="GD15" s="105" t="str">
        <f>IFERROR(VLOOKUP($A15*100+GD$4,'03施策評価'!$A$5:$KL$118,COLUMN('03施策評価'!$EJ:$EJ),FALSE),"-")</f>
        <v>-</v>
      </c>
      <c r="GE15" s="105" t="str">
        <f>IFERROR(VLOOKUP($A15*100+GE$4,'03施策評価'!$A$5:$KL$118,COLUMN('03施策評価'!$EJ:$EJ),FALSE),"-")</f>
        <v>-</v>
      </c>
      <c r="GF15" s="105" t="str">
        <f>IFERROR(VLOOKUP($A15*100+GF$4,'03施策評価'!$A$5:$KL$118,COLUMN('03施策評価'!$EJ:$EJ),FALSE),"-")</f>
        <v>-</v>
      </c>
      <c r="GG15" s="109" t="e">
        <f t="shared" si="155"/>
        <v>#DIV/0!</v>
      </c>
      <c r="GH15" s="37" t="str">
        <f t="shared" si="156"/>
        <v/>
      </c>
      <c r="GI15" s="38" t="str">
        <f t="shared" si="53"/>
        <v/>
      </c>
      <c r="GJ15" s="38" t="str">
        <f t="shared" si="54"/>
        <v/>
      </c>
      <c r="GK15" s="38" t="str">
        <f t="shared" si="55"/>
        <v/>
      </c>
      <c r="GL15" s="38" t="str">
        <f t="shared" si="56"/>
        <v/>
      </c>
      <c r="GM15" s="38" t="str">
        <f t="shared" si="57"/>
        <v/>
      </c>
      <c r="GN15" s="38" t="str">
        <f t="shared" si="58"/>
        <v/>
      </c>
      <c r="GO15" s="38" t="str">
        <f t="shared" si="59"/>
        <v/>
      </c>
      <c r="GP15" s="41" t="e">
        <f t="shared" si="157"/>
        <v>#DIV/0!</v>
      </c>
      <c r="GQ15" s="36" t="e">
        <f t="shared" si="158"/>
        <v>#DIV/0!</v>
      </c>
      <c r="GR15" s="37" t="e">
        <f t="shared" si="159"/>
        <v>#DIV/0!</v>
      </c>
      <c r="GS15" s="38" t="e">
        <f t="shared" si="160"/>
        <v>#DIV/0!</v>
      </c>
      <c r="GT15" s="41" t="e">
        <f t="shared" si="161"/>
        <v>#DIV/0!</v>
      </c>
      <c r="GU15" s="47" t="str">
        <f>VLOOKUP($A15&amp;"-"&amp;GU$4,'05市民生活実感調査'!$A$3:$BC$218,COLUMN('05市民生活実感調査'!$AI:$AI),FALSE)</f>
        <v>-</v>
      </c>
      <c r="GV15" s="7" t="str">
        <f>VLOOKUP($A15&amp;"-"&amp;GV$4,'05市民生活実感調査'!$A$3:$BC$218,COLUMN('05市民生活実感調査'!$AI:$AI),FALSE)</f>
        <v>-</v>
      </c>
      <c r="GW15" s="7" t="str">
        <f>VLOOKUP($A15&amp;"-"&amp;GW$4,'05市民生活実感調査'!$A$3:$BC$218,COLUMN('05市民生活実感調査'!$AI:$AI),FALSE)</f>
        <v>-</v>
      </c>
      <c r="GX15" s="7" t="str">
        <f>VLOOKUP($A15&amp;"-"&amp;GX$4,'05市民生活実感調査'!$A$3:$BC$218,COLUMN('05市民生活実感調査'!$AI:$AI),FALSE)</f>
        <v>-</v>
      </c>
      <c r="GY15" s="7" t="str">
        <f>VLOOKUP($A15&amp;"-"&amp;GY$4,'05市民生活実感調査'!$A$3:$BC$218,COLUMN('05市民生活実感調査'!$AI:$AI),FALSE)</f>
        <v>-</v>
      </c>
      <c r="GZ15" s="7" t="str">
        <f>VLOOKUP($A15&amp;"-"&amp;GZ$4,'05市民生活実感調査'!$A$3:$BC$218,COLUMN('05市民生活実感調査'!$AI:$AI),FALSE)</f>
        <v>-</v>
      </c>
      <c r="HA15" s="7" t="str">
        <f>VLOOKUP($A15&amp;"-"&amp;HA$4,'05市民生活実感調査'!$A$3:$BC$218,COLUMN('05市民生活実感調査'!$AI:$AI),FALSE)</f>
        <v>-</v>
      </c>
      <c r="HB15" s="7" t="str">
        <f>VLOOKUP($A15&amp;"-"&amp;HB$4,'05市民生活実感調査'!$A$3:$BC$218,COLUMN('05市民生活実感調査'!$AI:$AI),FALSE)</f>
        <v>-</v>
      </c>
      <c r="HC15" s="109" t="e">
        <f t="shared" si="162"/>
        <v>#DIV/0!</v>
      </c>
      <c r="HD15" s="37" t="str">
        <f t="shared" si="163"/>
        <v/>
      </c>
      <c r="HE15" s="38" t="str">
        <f t="shared" si="60"/>
        <v/>
      </c>
      <c r="HF15" s="38" t="str">
        <f t="shared" si="61"/>
        <v/>
      </c>
      <c r="HG15" s="38" t="str">
        <f t="shared" si="62"/>
        <v/>
      </c>
      <c r="HH15" s="38" t="str">
        <f t="shared" si="63"/>
        <v/>
      </c>
      <c r="HI15" s="38" t="str">
        <f t="shared" si="64"/>
        <v/>
      </c>
      <c r="HJ15" s="38" t="str">
        <f t="shared" si="65"/>
        <v/>
      </c>
      <c r="HK15" s="38" t="str">
        <f t="shared" si="66"/>
        <v/>
      </c>
      <c r="HL15" s="41" t="e">
        <f t="shared" si="164"/>
        <v>#DIV/0!</v>
      </c>
      <c r="HM15" s="96" t="str">
        <f>VLOOKUP($A15,'05市民生活実感調査'!$D$223:$O$249,7,FALSE)</f>
        <v>-</v>
      </c>
      <c r="HN15" s="98" t="str">
        <f>VLOOKUP($A15,'05市民生活実感調査'!$D$223:$O$249,8,FALSE)</f>
        <v>-</v>
      </c>
      <c r="HO15" s="108" t="s">
        <v>85</v>
      </c>
      <c r="HP15" s="12" t="str">
        <f>VLOOKUP(HO15,プルダウン!$A$1:$B$6,2,FALSE)</f>
        <v>-</v>
      </c>
      <c r="HQ15" s="26" t="s">
        <v>85</v>
      </c>
      <c r="HR15" s="12"/>
      <c r="HS15" s="11"/>
      <c r="HT15" s="12"/>
      <c r="HU15" s="47" t="str">
        <f>IFERROR(VLOOKUP($A15*100+HU$4,'03施策評価'!$A$5:$KL$118,COLUMN('03施策評価'!$FY:$FY),FALSE),"-")</f>
        <v>-</v>
      </c>
      <c r="HV15" s="7" t="str">
        <f>IFERROR(VLOOKUP($A15*100+HV$4,'03施策評価'!$A$5:$KL$118,COLUMN('03施策評価'!$FY:$FY),FALSE),"-")</f>
        <v>-</v>
      </c>
      <c r="HW15" s="7" t="str">
        <f>IFERROR(VLOOKUP($A15*100+HW$4,'03施策評価'!$A$5:$KL$118,COLUMN('03施策評価'!$FY:$FY),FALSE),"-")</f>
        <v>-</v>
      </c>
      <c r="HX15" s="105" t="str">
        <f>IFERROR(VLOOKUP($A15*100+HX$4,'03施策評価'!$A$5:$KL$118,COLUMN('03施策評価'!$FY:$FY),FALSE),"-")</f>
        <v>-</v>
      </c>
      <c r="HY15" s="105" t="str">
        <f>IFERROR(VLOOKUP($A15*100+HY$4,'03施策評価'!$A$5:$KL$118,COLUMN('03施策評価'!$FY:$FY),FALSE),"-")</f>
        <v>-</v>
      </c>
      <c r="HZ15" s="105" t="str">
        <f>IFERROR(VLOOKUP($A15*100+HZ$4,'03施策評価'!$A$5:$KL$118,COLUMN('03施策評価'!$FY:$FY),FALSE),"-")</f>
        <v>-</v>
      </c>
      <c r="IA15" s="105" t="str">
        <f>IFERROR(VLOOKUP($A15*100+IA$4,'03施策評価'!$A$5:$KL$118,COLUMN('03施策評価'!$FY:$FY),FALSE),"-")</f>
        <v>-</v>
      </c>
      <c r="IB15" s="106" t="str">
        <f>IFERROR(VLOOKUP($A15*100+IB$4,'03施策評価'!$A$5:$KL$118,COLUMN('03施策評価'!$FY:$FY),FALSE),"-")</f>
        <v>-</v>
      </c>
      <c r="IC15" s="116"/>
      <c r="ID15" s="83" t="str">
        <f>VLOOKUP($A15&amp;"-"&amp;ID$4,'02政策の客観指標'!$A$4:$AT$246,COLUMN('02政策の客観指標'!$AS:$AS),FALSE)</f>
        <v>-</v>
      </c>
      <c r="IE15" s="84" t="str">
        <f>VLOOKUP($A15&amp;"-"&amp;IE$4,'02政策の客観指標'!$A$4:$AT$246,COLUMN('02政策の客観指標'!$AS:$AS),FALSE)</f>
        <v>-</v>
      </c>
      <c r="IF15" s="84" t="str">
        <f>VLOOKUP($A15&amp;"-"&amp;IF$4,'02政策の客観指標'!$A$4:$AT$246,COLUMN('02政策の客観指標'!$AS:$AS),FALSE)</f>
        <v>-</v>
      </c>
      <c r="IG15" s="84" t="str">
        <f>VLOOKUP($A15&amp;"-"&amp;IG$4,'02政策の客観指標'!$A$4:$AT$246,COLUMN('02政策の客観指標'!$AS:$AS),FALSE)</f>
        <v>-</v>
      </c>
      <c r="IH15" s="84" t="str">
        <f>VLOOKUP($A15&amp;"-"&amp;IH$4,'02政策の客観指標'!$A$4:$AT$246,COLUMN('02政策の客観指標'!$AS:$AS),FALSE)</f>
        <v>-</v>
      </c>
      <c r="II15" s="84" t="str">
        <f>VLOOKUP($A15&amp;"-"&amp;II$4,'02政策の客観指標'!$A$4:$AT$246,COLUMN('02政策の客観指標'!$AS:$AS),FALSE)</f>
        <v>-</v>
      </c>
      <c r="IJ15" s="84" t="str">
        <f>VLOOKUP($A15&amp;"-"&amp;IJ$4,'02政策の客観指標'!$A$4:$AT$246,COLUMN('02政策の客観指標'!$AS:$AS),FALSE)</f>
        <v>-</v>
      </c>
      <c r="IK15" s="84" t="str">
        <f>VLOOKUP($A15&amp;"-"&amp;IK$4,'02政策の客観指標'!$A$4:$AT$246,COLUMN('02政策の客観指標'!$AS:$AS),FALSE)</f>
        <v>-</v>
      </c>
      <c r="IL15" s="84" t="str">
        <f>VLOOKUP($A15&amp;"-"&amp;IL$4,'02政策の客観指標'!$A$4:$AT$246,COLUMN('02政策の客観指標'!$AS:$AS),FALSE)</f>
        <v>-</v>
      </c>
      <c r="IM15" s="109" t="e">
        <f t="shared" si="165"/>
        <v>#DIV/0!</v>
      </c>
      <c r="IN15" s="30" t="str">
        <f t="shared" si="67"/>
        <v/>
      </c>
      <c r="IO15" s="30" t="str">
        <f t="shared" si="68"/>
        <v/>
      </c>
      <c r="IP15" s="30" t="str">
        <f t="shared" si="69"/>
        <v/>
      </c>
      <c r="IQ15" s="30" t="str">
        <f t="shared" si="70"/>
        <v/>
      </c>
      <c r="IR15" s="30" t="str">
        <f t="shared" si="71"/>
        <v/>
      </c>
      <c r="IS15" s="30" t="str">
        <f t="shared" si="72"/>
        <v/>
      </c>
      <c r="IT15" s="30" t="str">
        <f t="shared" si="73"/>
        <v/>
      </c>
      <c r="IU15" s="30" t="str">
        <f t="shared" si="74"/>
        <v/>
      </c>
      <c r="IV15" s="30" t="str">
        <f t="shared" si="75"/>
        <v/>
      </c>
      <c r="IW15" s="33" t="e">
        <f t="shared" si="166"/>
        <v>#DIV/0!</v>
      </c>
      <c r="IX15" s="47" t="str">
        <f>IFERROR(VLOOKUP($A15*100+IX$4,'03施策評価'!$A$5:$KL$118,COLUMN('03施策評価'!$GN:$GN),FALSE),"-")</f>
        <v>-</v>
      </c>
      <c r="IY15" s="7" t="str">
        <f>IFERROR(VLOOKUP($A15*100+IY$4,'03施策評価'!$A$5:$KL$118,COLUMN('03施策評価'!$GN:$GN),FALSE),"-")</f>
        <v>-</v>
      </c>
      <c r="IZ15" s="7" t="str">
        <f>IFERROR(VLOOKUP($A15*100+IZ$4,'03施策評価'!$A$5:$KL$118,COLUMN('03施策評価'!$GN:$GN),FALSE),"-")</f>
        <v>-</v>
      </c>
      <c r="JA15" s="105" t="str">
        <f>IFERROR(VLOOKUP($A15*100+JA$4,'03施策評価'!$A$5:$KL$118,COLUMN('03施策評価'!$GN:$GN),FALSE),"-")</f>
        <v>-</v>
      </c>
      <c r="JB15" s="105" t="str">
        <f>IFERROR(VLOOKUP($A15*100+JB$4,'03施策評価'!$A$5:$KL$118,COLUMN('03施策評価'!$GN:$GN),FALSE),"-")</f>
        <v>-</v>
      </c>
      <c r="JC15" s="105" t="str">
        <f>IFERROR(VLOOKUP($A15*100+JC$4,'03施策評価'!$A$5:$KL$118,COLUMN('03施策評価'!$GN:$GN),FALSE),"-")</f>
        <v>-</v>
      </c>
      <c r="JD15" s="105" t="str">
        <f>IFERROR(VLOOKUP($A15*100+JD$4,'03施策評価'!$A$5:$KL$118,COLUMN('03施策評価'!$GN:$GN),FALSE),"-")</f>
        <v>-</v>
      </c>
      <c r="JE15" s="105" t="str">
        <f>IFERROR(VLOOKUP($A15*100+JE$4,'03施策評価'!$A$5:$KL$118,COLUMN('03施策評価'!$GN:$GN),FALSE),"-")</f>
        <v>-</v>
      </c>
      <c r="JF15" s="109" t="e">
        <f t="shared" si="167"/>
        <v>#DIV/0!</v>
      </c>
      <c r="JG15" s="37" t="str">
        <f t="shared" si="168"/>
        <v/>
      </c>
      <c r="JH15" s="38" t="str">
        <f t="shared" si="76"/>
        <v/>
      </c>
      <c r="JI15" s="38" t="str">
        <f t="shared" si="77"/>
        <v/>
      </c>
      <c r="JJ15" s="38" t="str">
        <f t="shared" si="78"/>
        <v/>
      </c>
      <c r="JK15" s="38" t="str">
        <f t="shared" si="79"/>
        <v/>
      </c>
      <c r="JL15" s="38" t="str">
        <f t="shared" si="80"/>
        <v/>
      </c>
      <c r="JM15" s="38" t="str">
        <f t="shared" si="81"/>
        <v/>
      </c>
      <c r="JN15" s="38" t="str">
        <f t="shared" si="82"/>
        <v/>
      </c>
      <c r="JO15" s="41" t="e">
        <f t="shared" si="169"/>
        <v>#DIV/0!</v>
      </c>
      <c r="JP15" s="36" t="e">
        <f t="shared" si="170"/>
        <v>#DIV/0!</v>
      </c>
      <c r="JQ15" s="37" t="e">
        <f t="shared" si="171"/>
        <v>#DIV/0!</v>
      </c>
      <c r="JR15" s="38" t="e">
        <f t="shared" si="172"/>
        <v>#DIV/0!</v>
      </c>
      <c r="JS15" s="41" t="e">
        <f t="shared" si="173"/>
        <v>#DIV/0!</v>
      </c>
      <c r="JT15" s="47" t="str">
        <f>VLOOKUP($A15&amp;"-"&amp;JT$4,'05市民生活実感調査'!$A$3:$BC$218,COLUMN('05市民生活実感調査'!$AS:$AS),FALSE)</f>
        <v>-</v>
      </c>
      <c r="JU15" s="7" t="str">
        <f>VLOOKUP($A15&amp;"-"&amp;JU$4,'05市民生活実感調査'!$A$3:$BC$218,COLUMN('05市民生活実感調査'!$AS:$AS),FALSE)</f>
        <v>-</v>
      </c>
      <c r="JV15" s="7" t="str">
        <f>VLOOKUP($A15&amp;"-"&amp;JV$4,'05市民生活実感調査'!$A$3:$BC$218,COLUMN('05市民生活実感調査'!$AS:$AS),FALSE)</f>
        <v>-</v>
      </c>
      <c r="JW15" s="7" t="str">
        <f>VLOOKUP($A15&amp;"-"&amp;JW$4,'05市民生活実感調査'!$A$3:$BC$218,COLUMN('05市民生活実感調査'!$AS:$AS),FALSE)</f>
        <v>-</v>
      </c>
      <c r="JX15" s="7" t="str">
        <f>VLOOKUP($A15&amp;"-"&amp;JX$4,'05市民生活実感調査'!$A$3:$BC$218,COLUMN('05市民生活実感調査'!$AS:$AS),FALSE)</f>
        <v>-</v>
      </c>
      <c r="JY15" s="7" t="str">
        <f>VLOOKUP($A15&amp;"-"&amp;JY$4,'05市民生活実感調査'!$A$3:$BC$218,COLUMN('05市民生活実感調査'!$AS:$AS),FALSE)</f>
        <v>-</v>
      </c>
      <c r="JZ15" s="7" t="str">
        <f>VLOOKUP($A15&amp;"-"&amp;JZ$4,'05市民生活実感調査'!$A$3:$BC$218,COLUMN('05市民生活実感調査'!$AS:$AS),FALSE)</f>
        <v>-</v>
      </c>
      <c r="KA15" s="7" t="str">
        <f>VLOOKUP($A15&amp;"-"&amp;KA$4,'05市民生活実感調査'!$A$3:$BC$218,COLUMN('05市民生活実感調査'!$AS:$AS),FALSE)</f>
        <v>-</v>
      </c>
      <c r="KB15" s="109" t="e">
        <f t="shared" si="174"/>
        <v>#DIV/0!</v>
      </c>
      <c r="KC15" s="37" t="str">
        <f t="shared" si="175"/>
        <v/>
      </c>
      <c r="KD15" s="38" t="str">
        <f t="shared" si="83"/>
        <v/>
      </c>
      <c r="KE15" s="38" t="str">
        <f t="shared" si="84"/>
        <v/>
      </c>
      <c r="KF15" s="38" t="str">
        <f t="shared" si="85"/>
        <v/>
      </c>
      <c r="KG15" s="38" t="str">
        <f t="shared" si="86"/>
        <v/>
      </c>
      <c r="KH15" s="38" t="str">
        <f t="shared" si="87"/>
        <v/>
      </c>
      <c r="KI15" s="38" t="str">
        <f t="shared" si="88"/>
        <v/>
      </c>
      <c r="KJ15" s="38" t="str">
        <f t="shared" si="89"/>
        <v/>
      </c>
      <c r="KK15" s="41" t="e">
        <f t="shared" si="176"/>
        <v>#DIV/0!</v>
      </c>
      <c r="KL15" s="96" t="str">
        <f>VLOOKUP($A15,'05市民生活実感調査'!$D$223:$O$249,9,FALSE)</f>
        <v>-</v>
      </c>
      <c r="KM15" s="98" t="str">
        <f>VLOOKUP($A15,'05市民生活実感調査'!$D$223:$O$249,10,FALSE)</f>
        <v>-</v>
      </c>
      <c r="KN15" s="108" t="s">
        <v>85</v>
      </c>
      <c r="KO15" s="12" t="str">
        <f>VLOOKUP(KN15,プルダウン!$A$1:$B$6,2,FALSE)</f>
        <v>-</v>
      </c>
      <c r="KP15" s="26" t="s">
        <v>85</v>
      </c>
      <c r="KQ15" s="12"/>
      <c r="KR15" s="11"/>
      <c r="KS15" s="12"/>
      <c r="KT15" s="47" t="str">
        <f>IFERROR(VLOOKUP($A15*100+KT$4,'03施策評価'!$A$5:$KL$118,COLUMN('03施策評価'!$IC:$IC),FALSE),"-")</f>
        <v>-</v>
      </c>
      <c r="KU15" s="7" t="str">
        <f>IFERROR(VLOOKUP($A15*100+KU$4,'03施策評価'!$A$5:$KL$118,COLUMN('03施策評価'!$IC:$IC),FALSE),"-")</f>
        <v>-</v>
      </c>
      <c r="KV15" s="7" t="str">
        <f>IFERROR(VLOOKUP($A15*100+KV$4,'03施策評価'!$A$5:$KL$118,COLUMN('03施策評価'!$IC:$IC),FALSE),"-")</f>
        <v>-</v>
      </c>
      <c r="KW15" s="105" t="str">
        <f>IFERROR(VLOOKUP($A15*100+KW$4,'03施策評価'!$A$5:$KL$118,COLUMN('03施策評価'!$IC:$IC),FALSE),"-")</f>
        <v>-</v>
      </c>
      <c r="KX15" s="105" t="str">
        <f>IFERROR(VLOOKUP($A15*100+KX$4,'03施策評価'!$A$5:$KL$118,COLUMN('03施策評価'!$IC:$IC),FALSE),"-")</f>
        <v>-</v>
      </c>
      <c r="KY15" s="105" t="str">
        <f>IFERROR(VLOOKUP($A15*100+KY$4,'03施策評価'!$A$5:$KL$118,COLUMN('03施策評価'!$IC:$IC),FALSE),"-")</f>
        <v>-</v>
      </c>
      <c r="KZ15" s="105" t="str">
        <f>IFERROR(VLOOKUP($A15*100+KZ$4,'03施策評価'!$A$5:$KL$118,COLUMN('03施策評価'!$IC:$IC),FALSE),"-")</f>
        <v>-</v>
      </c>
      <c r="LA15" s="106" t="str">
        <f>IFERROR(VLOOKUP($A15*100+LA$4,'03施策評価'!$A$5:$KL$118,COLUMN('03施策評価'!$IC:$IC),FALSE),"-")</f>
        <v>-</v>
      </c>
      <c r="LB15" s="116"/>
      <c r="LC15" s="146" t="str">
        <f>VLOOKUP($A15&amp;"-"&amp;LC$4,'02政策の客観指標'!$A$4:$AT$246,COLUMN('02政策の客観指標'!$AT:$AT),FALSE)</f>
        <v>-</v>
      </c>
      <c r="LD15" s="84" t="str">
        <f>VLOOKUP($A15&amp;"-"&amp;LD$4,'02政策の客観指標'!$A$4:$AT$246,COLUMN('02政策の客観指標'!$AT:$AT),FALSE)</f>
        <v>-</v>
      </c>
      <c r="LE15" s="84" t="str">
        <f>VLOOKUP($A15&amp;"-"&amp;LE$4,'02政策の客観指標'!$A$4:$AT$246,COLUMN('02政策の客観指標'!$AT:$AT),FALSE)</f>
        <v>-</v>
      </c>
      <c r="LF15" s="84" t="str">
        <f>VLOOKUP($A15&amp;"-"&amp;LF$4,'02政策の客観指標'!$A$4:$AT$246,COLUMN('02政策の客観指標'!$AT:$AT),FALSE)</f>
        <v>-</v>
      </c>
      <c r="LG15" s="84" t="str">
        <f>VLOOKUP($A15&amp;"-"&amp;LG$4,'02政策の客観指標'!$A$4:$AT$246,COLUMN('02政策の客観指標'!$AT:$AT),FALSE)</f>
        <v>-</v>
      </c>
      <c r="LH15" s="84" t="str">
        <f>VLOOKUP($A15&amp;"-"&amp;LH$4,'02政策の客観指標'!$A$4:$AT$246,COLUMN('02政策の客観指標'!$AT:$AT),FALSE)</f>
        <v>-</v>
      </c>
      <c r="LI15" s="84" t="str">
        <f>VLOOKUP($A15&amp;"-"&amp;LI$4,'02政策の客観指標'!$A$4:$AT$246,COLUMN('02政策の客観指標'!$AT:$AT),FALSE)</f>
        <v>-</v>
      </c>
      <c r="LJ15" s="84" t="str">
        <f>VLOOKUP($A15&amp;"-"&amp;LJ$4,'02政策の客観指標'!$A$4:$AT$246,COLUMN('02政策の客観指標'!$AT:$AT),FALSE)</f>
        <v>-</v>
      </c>
      <c r="LK15" s="84" t="str">
        <f>VLOOKUP($A15&amp;"-"&amp;LK$4,'02政策の客観指標'!$A$4:$AT$246,COLUMN('02政策の客観指標'!$AT:$AT),FALSE)</f>
        <v>-</v>
      </c>
      <c r="LL15" s="109" t="e">
        <f t="shared" si="177"/>
        <v>#DIV/0!</v>
      </c>
      <c r="LM15" s="30" t="str">
        <f t="shared" si="90"/>
        <v/>
      </c>
      <c r="LN15" s="30" t="str">
        <f t="shared" si="91"/>
        <v/>
      </c>
      <c r="LO15" s="30" t="str">
        <f t="shared" si="92"/>
        <v/>
      </c>
      <c r="LP15" s="30" t="str">
        <f t="shared" si="93"/>
        <v/>
      </c>
      <c r="LQ15" s="30" t="str">
        <f t="shared" si="94"/>
        <v/>
      </c>
      <c r="LR15" s="30" t="str">
        <f t="shared" si="95"/>
        <v/>
      </c>
      <c r="LS15" s="30" t="str">
        <f t="shared" si="96"/>
        <v/>
      </c>
      <c r="LT15" s="30" t="str">
        <f t="shared" si="97"/>
        <v/>
      </c>
      <c r="LU15" s="30" t="str">
        <f t="shared" si="98"/>
        <v/>
      </c>
      <c r="LV15" s="33" t="e">
        <f t="shared" si="178"/>
        <v>#DIV/0!</v>
      </c>
      <c r="LW15" s="47" t="str">
        <f>IFERROR(VLOOKUP($A15*100+LW$4,'03施策評価'!$A$5:$KL$118,COLUMN('03施策評価'!$IR:$IR),FALSE),"-")</f>
        <v>-</v>
      </c>
      <c r="LX15" s="7" t="str">
        <f>IFERROR(VLOOKUP($A15*100+LX$4,'03施策評価'!$A$5:$KL$118,COLUMN('03施策評価'!$IR:$IR),FALSE),"-")</f>
        <v>-</v>
      </c>
      <c r="LY15" s="7" t="str">
        <f>IFERROR(VLOOKUP($A15*100+LY$4,'03施策評価'!$A$5:$KL$118,COLUMN('03施策評価'!$IR:$IR),FALSE),"-")</f>
        <v>-</v>
      </c>
      <c r="LZ15" s="105" t="str">
        <f>IFERROR(VLOOKUP($A15*100+LZ$4,'03施策評価'!$A$5:$KL$118,COLUMN('03施策評価'!$IR:$IR),FALSE),"-")</f>
        <v>-</v>
      </c>
      <c r="MA15" s="105" t="str">
        <f>IFERROR(VLOOKUP($A15*100+MA$4,'03施策評価'!$A$5:$KL$118,COLUMN('03施策評価'!$IR:$IR),FALSE),"-")</f>
        <v>-</v>
      </c>
      <c r="MB15" s="105" t="str">
        <f>IFERROR(VLOOKUP($A15*100+MB$4,'03施策評価'!$A$5:$KL$118,COLUMN('03施策評価'!$IR:$IR),FALSE),"-")</f>
        <v>-</v>
      </c>
      <c r="MC15" s="105" t="str">
        <f>IFERROR(VLOOKUP($A15*100+MC$4,'03施策評価'!$A$5:$KL$118,COLUMN('03施策評価'!$IR:$IR),FALSE),"-")</f>
        <v>-</v>
      </c>
      <c r="MD15" s="105" t="str">
        <f>IFERROR(VLOOKUP($A15*100+MD$4,'03施策評価'!$A$5:$KL$118,COLUMN('03施策評価'!$IR:$IR),FALSE),"-")</f>
        <v>-</v>
      </c>
      <c r="ME15" s="109" t="e">
        <f t="shared" si="179"/>
        <v>#DIV/0!</v>
      </c>
      <c r="MF15" s="37" t="str">
        <f t="shared" si="180"/>
        <v/>
      </c>
      <c r="MG15" s="38" t="str">
        <f t="shared" si="99"/>
        <v/>
      </c>
      <c r="MH15" s="38" t="str">
        <f t="shared" si="100"/>
        <v/>
      </c>
      <c r="MI15" s="38" t="str">
        <f t="shared" si="101"/>
        <v/>
      </c>
      <c r="MJ15" s="38" t="str">
        <f t="shared" si="102"/>
        <v/>
      </c>
      <c r="MK15" s="38" t="str">
        <f t="shared" si="103"/>
        <v/>
      </c>
      <c r="ML15" s="38" t="str">
        <f t="shared" si="104"/>
        <v/>
      </c>
      <c r="MM15" s="38" t="str">
        <f t="shared" si="105"/>
        <v/>
      </c>
      <c r="MN15" s="41" t="e">
        <f t="shared" si="181"/>
        <v>#DIV/0!</v>
      </c>
      <c r="MO15" s="36" t="e">
        <f t="shared" si="182"/>
        <v>#DIV/0!</v>
      </c>
      <c r="MP15" s="37" t="e">
        <f t="shared" si="183"/>
        <v>#DIV/0!</v>
      </c>
      <c r="MQ15" s="38" t="e">
        <f t="shared" si="184"/>
        <v>#DIV/0!</v>
      </c>
      <c r="MR15" s="41" t="e">
        <f t="shared" si="185"/>
        <v>#DIV/0!</v>
      </c>
      <c r="MS15" s="47" t="str">
        <f>VLOOKUP($A15&amp;"-"&amp;MS$4,'05市民生活実感調査'!$A$3:$BC$218,COLUMN('05市民生活実感調査'!$BC:$BC),FALSE)</f>
        <v>-</v>
      </c>
      <c r="MT15" s="7" t="str">
        <f>VLOOKUP($A15&amp;"-"&amp;MT$4,'05市民生活実感調査'!$A$3:$BC$218,COLUMN('05市民生活実感調査'!$BC:$BC),FALSE)</f>
        <v>-</v>
      </c>
      <c r="MU15" s="7" t="str">
        <f>VLOOKUP($A15&amp;"-"&amp;MU$4,'05市民生活実感調査'!$A$3:$BC$218,COLUMN('05市民生活実感調査'!$BC:$BC),FALSE)</f>
        <v>-</v>
      </c>
      <c r="MV15" s="7" t="str">
        <f>VLOOKUP($A15&amp;"-"&amp;MV$4,'05市民生活実感調査'!$A$3:$BC$218,COLUMN('05市民生活実感調査'!$BC:$BC),FALSE)</f>
        <v>-</v>
      </c>
      <c r="MW15" s="7" t="str">
        <f>VLOOKUP($A15&amp;"-"&amp;MW$4,'05市民生活実感調査'!$A$3:$BC$218,COLUMN('05市民生活実感調査'!$BC:$BC),FALSE)</f>
        <v>-</v>
      </c>
      <c r="MX15" s="7" t="str">
        <f>VLOOKUP($A15&amp;"-"&amp;MX$4,'05市民生活実感調査'!$A$3:$BC$218,COLUMN('05市民生活実感調査'!$BC:$BC),FALSE)</f>
        <v>-</v>
      </c>
      <c r="MY15" s="7" t="str">
        <f>VLOOKUP($A15&amp;"-"&amp;MY$4,'05市民生活実感調査'!$A$3:$BC$218,COLUMN('05市民生活実感調査'!$BC:$BC),FALSE)</f>
        <v>-</v>
      </c>
      <c r="MZ15" s="7" t="str">
        <f>VLOOKUP($A15&amp;"-"&amp;MZ$4,'05市民生活実感調査'!$A$3:$BC$218,COLUMN('05市民生活実感調査'!$BC:$BC),FALSE)</f>
        <v>-</v>
      </c>
      <c r="NA15" s="109" t="e">
        <f t="shared" si="186"/>
        <v>#DIV/0!</v>
      </c>
      <c r="NB15" s="37" t="str">
        <f t="shared" si="187"/>
        <v/>
      </c>
      <c r="NC15" s="38" t="str">
        <f t="shared" si="106"/>
        <v/>
      </c>
      <c r="ND15" s="38" t="str">
        <f t="shared" si="107"/>
        <v/>
      </c>
      <c r="NE15" s="38" t="str">
        <f t="shared" si="108"/>
        <v/>
      </c>
      <c r="NF15" s="38" t="str">
        <f t="shared" si="109"/>
        <v/>
      </c>
      <c r="NG15" s="38" t="str">
        <f t="shared" si="110"/>
        <v/>
      </c>
      <c r="NH15" s="38" t="str">
        <f t="shared" si="111"/>
        <v/>
      </c>
      <c r="NI15" s="38" t="str">
        <f t="shared" si="112"/>
        <v/>
      </c>
      <c r="NJ15" s="41" t="e">
        <f t="shared" si="188"/>
        <v>#DIV/0!</v>
      </c>
      <c r="NK15" s="96" t="str">
        <f>VLOOKUP($A15,'05市民生活実感調査'!$D$223:$O$249,11,FALSE)</f>
        <v>-</v>
      </c>
      <c r="NL15" s="98" t="str">
        <f>VLOOKUP($A15,'05市民生活実感調査'!$D$223:$O$249,12,FALSE)</f>
        <v>-</v>
      </c>
      <c r="NM15" s="108" t="s">
        <v>85</v>
      </c>
      <c r="NN15" s="12" t="str">
        <f>VLOOKUP(NM15,プルダウン!$A$1:$B$6,2,FALSE)</f>
        <v>-</v>
      </c>
      <c r="NO15" s="26" t="s">
        <v>85</v>
      </c>
      <c r="NP15" s="12"/>
      <c r="NQ15" s="11"/>
      <c r="NR15" s="12"/>
      <c r="NS15" s="47" t="str">
        <f>IFERROR(VLOOKUP($A15*100+NS$4,'03施策評価'!$A$5:$KL$118,COLUMN('03施策評価'!$KG:$KG),FALSE),"-")</f>
        <v>-</v>
      </c>
      <c r="NT15" s="7" t="str">
        <f>IFERROR(VLOOKUP($A15*100+NT$4,'03施策評価'!$A$5:$KL$118,COLUMN('03施策評価'!$KG:$KG),FALSE),"-")</f>
        <v>-</v>
      </c>
      <c r="NU15" s="7" t="str">
        <f>IFERROR(VLOOKUP($A15*100+NU$4,'03施策評価'!$A$5:$KL$118,COLUMN('03施策評価'!$KG:$KG),FALSE),"-")</f>
        <v>-</v>
      </c>
      <c r="NV15" s="105" t="str">
        <f>IFERROR(VLOOKUP($A15*100+NV$4,'03施策評価'!$A$5:$KL$118,COLUMN('03施策評価'!$KG:$KG),FALSE),"-")</f>
        <v>-</v>
      </c>
      <c r="NW15" s="105" t="str">
        <f>IFERROR(VLOOKUP($A15*100+NW$4,'03施策評価'!$A$5:$KL$118,COLUMN('03施策評価'!$KG:$KG),FALSE),"-")</f>
        <v>-</v>
      </c>
      <c r="NX15" s="105" t="str">
        <f>IFERROR(VLOOKUP($A15*100+NX$4,'03施策評価'!$A$5:$KL$118,COLUMN('03施策評価'!$KG:$KG),FALSE),"-")</f>
        <v>-</v>
      </c>
      <c r="NY15" s="105" t="str">
        <f>IFERROR(VLOOKUP($A15*100+NY$4,'03施策評価'!$A$5:$KL$118,COLUMN('03施策評価'!$KG:$KG),FALSE),"-")</f>
        <v>-</v>
      </c>
      <c r="NZ15" s="106" t="str">
        <f>IFERROR(VLOOKUP($A15*100+NZ$4,'03施策評価'!$A$5:$KL$118,COLUMN('03施策評価'!$KG:$KG),FALSE),"-")</f>
        <v>-</v>
      </c>
      <c r="OA15" s="5"/>
    </row>
    <row r="16" spans="1:391" ht="205.5" customHeight="1">
      <c r="A16" s="46">
        <f>VLOOKUP(B16,[10]プルダウン!$M$2:$N$28,2,FALSE)</f>
        <v>12</v>
      </c>
      <c r="B16" s="5" t="s">
        <v>284</v>
      </c>
      <c r="C16" s="5" t="s">
        <v>2435</v>
      </c>
      <c r="D16" s="5" t="s">
        <v>2116</v>
      </c>
      <c r="E16" s="4"/>
      <c r="F16" s="5"/>
      <c r="G16" s="521" t="str">
        <f>VLOOKUP($A16&amp;"-"&amp;G$4,'02政策の客観指標'!$A$4:$AT$246,COLUMN('02政策の客観指標'!$AP:$AP),FALSE)</f>
        <v>a</v>
      </c>
      <c r="H16" s="522" t="str">
        <f>VLOOKUP($A16&amp;"-"&amp;H$4,'02政策の客観指標'!$A$4:$AT$246,COLUMN('02政策の客観指標'!$AP:$AP),FALSE)</f>
        <v>a</v>
      </c>
      <c r="I16" s="522" t="str">
        <f>VLOOKUP($A16&amp;"-"&amp;I$4,'02政策の客観指標'!$A$4:$AT$246,COLUMN('02政策の客観指標'!$AP:$AP),FALSE)</f>
        <v>a</v>
      </c>
      <c r="J16" s="522" t="str">
        <f>VLOOKUP($A16&amp;"-"&amp;J$4,'02政策の客観指標'!$A$4:$AT$246,COLUMN('02政策の客観指標'!$AP:$AP),FALSE)</f>
        <v>a</v>
      </c>
      <c r="K16" s="522" t="str">
        <f>VLOOKUP($A16&amp;"-"&amp;K$4,'02政策の客観指標'!$A$4:$AT$246,COLUMN('02政策の客観指標'!$AP:$AP),FALSE)</f>
        <v>-</v>
      </c>
      <c r="L16" s="522" t="str">
        <f>VLOOKUP($A16&amp;"-"&amp;L$4,'02政策の客観指標'!$A$4:$AT$246,COLUMN('02政策の客観指標'!$AP:$AP),FALSE)</f>
        <v>-</v>
      </c>
      <c r="M16" s="522" t="str">
        <f>VLOOKUP($A16&amp;"-"&amp;M$4,'02政策の客観指標'!$A$4:$AT$246,COLUMN('02政策の客観指標'!$AP:$AP),FALSE)</f>
        <v>-</v>
      </c>
      <c r="N16" s="522" t="str">
        <f>VLOOKUP($A16&amp;"-"&amp;N$4,'02政策の客観指標'!$A$4:$AT$246,COLUMN('02政策の客観指標'!$AP:$AP),FALSE)</f>
        <v>-</v>
      </c>
      <c r="O16" s="523" t="str">
        <f>VLOOKUP($A16&amp;"-"&amp;O$4,'02政策の客観指標'!$A$4:$AT$246,COLUMN('02政策の客観指標'!$AP:$AP),FALSE)</f>
        <v>-</v>
      </c>
      <c r="P16" s="524" t="str">
        <f t="shared" si="0"/>
        <v>a</v>
      </c>
      <c r="Q16" s="525">
        <f t="shared" si="113"/>
        <v>4</v>
      </c>
      <c r="R16" s="525">
        <f t="shared" si="114"/>
        <v>4</v>
      </c>
      <c r="S16" s="525">
        <f t="shared" si="115"/>
        <v>4</v>
      </c>
      <c r="T16" s="525">
        <f t="shared" si="116"/>
        <v>4</v>
      </c>
      <c r="U16" s="525" t="str">
        <f t="shared" si="117"/>
        <v/>
      </c>
      <c r="V16" s="525" t="str">
        <f t="shared" si="118"/>
        <v/>
      </c>
      <c r="W16" s="525" t="str">
        <f t="shared" si="119"/>
        <v/>
      </c>
      <c r="X16" s="525" t="str">
        <f t="shared" si="120"/>
        <v/>
      </c>
      <c r="Y16" s="525" t="str">
        <f t="shared" si="121"/>
        <v/>
      </c>
      <c r="Z16" s="526">
        <f t="shared" si="2"/>
        <v>1</v>
      </c>
      <c r="AA16" s="527" t="str">
        <f>IFERROR(VLOOKUP($A16*100+AA$4,'03施策評価'!$A$5:$KL$118,COLUMN('03施策評価'!$AB:$AB),FALSE),"-")</f>
        <v>b</v>
      </c>
      <c r="AB16" s="528" t="str">
        <f>IFERROR(VLOOKUP($A16*100+AB$4,'03施策評価'!$A$5:$KL$118,COLUMN('03施策評価'!$AB:$AB),FALSE),"-")</f>
        <v>a</v>
      </c>
      <c r="AC16" s="528" t="str">
        <f>IFERROR(VLOOKUP($A16*100+AC$4,'03施策評価'!$A$5:$KL$118,COLUMN('03施策評価'!$AB:$AB),FALSE),"-")</f>
        <v>a</v>
      </c>
      <c r="AD16" s="528" t="str">
        <f>IFERROR(VLOOKUP($A16*100+AD$4,'03施策評価'!$A$5:$KL$118,COLUMN('03施策評価'!$AB:$AB),FALSE),"-")</f>
        <v>-</v>
      </c>
      <c r="AE16" s="528" t="str">
        <f>IFERROR(VLOOKUP($A16*100+AE$4,'03施策評価'!$A$5:$KL$118,COLUMN('03施策評価'!$AB:$AB),FALSE),"-")</f>
        <v>-</v>
      </c>
      <c r="AF16" s="528" t="str">
        <f>IFERROR(VLOOKUP($A16*100+AF$4,'03施策評価'!$A$5:$KL$118,COLUMN('03施策評価'!$AB:$AB),FALSE),"-")</f>
        <v>-</v>
      </c>
      <c r="AG16" s="528" t="str">
        <f>IFERROR(VLOOKUP($A16*100+AG$4,'03施策評価'!$A$5:$KL$118,COLUMN('03施策評価'!$AB:$AB),FALSE),"-")</f>
        <v>-</v>
      </c>
      <c r="AH16" s="529" t="str">
        <f>IFERROR(VLOOKUP($A16*100+AH$4,'03施策評価'!$A$5:$KL$118,COLUMN('03施策評価'!$AB:$AB),FALSE),"-")</f>
        <v>-</v>
      </c>
      <c r="AI16" s="524" t="str">
        <f t="shared" si="3"/>
        <v>a</v>
      </c>
      <c r="AJ16" s="527">
        <f t="shared" si="122"/>
        <v>3</v>
      </c>
      <c r="AK16" s="528">
        <f t="shared" si="123"/>
        <v>4</v>
      </c>
      <c r="AL16" s="528">
        <f t="shared" si="124"/>
        <v>4</v>
      </c>
      <c r="AM16" s="528" t="str">
        <f t="shared" si="125"/>
        <v/>
      </c>
      <c r="AN16" s="528" t="str">
        <f t="shared" si="126"/>
        <v/>
      </c>
      <c r="AO16" s="528" t="str">
        <f t="shared" si="127"/>
        <v/>
      </c>
      <c r="AP16" s="528" t="str">
        <f t="shared" si="128"/>
        <v/>
      </c>
      <c r="AQ16" s="529" t="str">
        <f t="shared" si="129"/>
        <v/>
      </c>
      <c r="AR16" s="530">
        <f t="shared" si="11"/>
        <v>0.91666666666666663</v>
      </c>
      <c r="AS16" s="524" t="str">
        <f t="shared" si="12"/>
        <v>a</v>
      </c>
      <c r="AT16" s="30">
        <f t="shared" si="130"/>
        <v>4</v>
      </c>
      <c r="AU16" s="400">
        <f t="shared" si="13"/>
        <v>2</v>
      </c>
      <c r="AV16" s="401" cm="1">
        <f t="array" ref="AV16">_xlfn.IFS(COUNT(AT16:AU16)=2,SUM(AT16:AU16)/6,COUNT(AT16:AU16)=0,"-",AT16="",AR16,AU16="",Z16)</f>
        <v>1</v>
      </c>
      <c r="AW16" s="534" t="str">
        <f>VLOOKUP($A16&amp;"-"&amp;AW$4,'05市民生活実感調査'!$A$3:$BC$218,COLUMN('05市民生活実感調査'!$O:$O),FALSE)</f>
        <v>c</v>
      </c>
      <c r="AX16" s="535" t="str">
        <f>VLOOKUP($A16&amp;"-"&amp;AX$4,'05市民生活実感調査'!$A$3:$BC$218,COLUMN('05市民生活実感調査'!$O:$O),FALSE)</f>
        <v>c</v>
      </c>
      <c r="AY16" s="535" t="str">
        <f>VLOOKUP($A16&amp;"-"&amp;AY$4,'05市民生活実感調査'!$A$3:$BC$218,COLUMN('05市民生活実感調査'!$O:$O),FALSE)</f>
        <v>c</v>
      </c>
      <c r="AZ16" s="535" t="str">
        <f>VLOOKUP($A16&amp;"-"&amp;AZ$4,'05市民生活実感調査'!$A$3:$BC$218,COLUMN('05市民生活実感調査'!$O:$O),FALSE)</f>
        <v>b</v>
      </c>
      <c r="BA16" s="535" t="str">
        <f>VLOOKUP($A16&amp;"-"&amp;BA$4,'05市民生活実感調査'!$A$3:$BC$218,COLUMN('05市民生活実感調査'!$O:$O),FALSE)</f>
        <v>-</v>
      </c>
      <c r="BB16" s="535" t="str">
        <f>VLOOKUP($A16&amp;"-"&amp;BB$4,'05市民生活実感調査'!$A$3:$BC$218,COLUMN('05市民生活実感調査'!$O:$O),FALSE)</f>
        <v>-</v>
      </c>
      <c r="BC16" s="535" t="str">
        <f>VLOOKUP($A16&amp;"-"&amp;BC$4,'05市民生活実感調査'!$A$3:$BC$218,COLUMN('05市民生活実感調査'!$O:$O),FALSE)</f>
        <v>-</v>
      </c>
      <c r="BD16" s="535" t="str">
        <f>VLOOKUP($A16&amp;"-"&amp;BD$4,'05市民生活実感調査'!$A$3:$BC$218,COLUMN('05市民生活実感調査'!$O:$O),FALSE)</f>
        <v>-</v>
      </c>
      <c r="BE16" s="536" t="str">
        <f t="shared" si="131"/>
        <v>c</v>
      </c>
      <c r="BF16" s="37">
        <f t="shared" si="132"/>
        <v>2</v>
      </c>
      <c r="BG16" s="38">
        <f t="shared" si="133"/>
        <v>2</v>
      </c>
      <c r="BH16" s="38">
        <f t="shared" si="134"/>
        <v>2</v>
      </c>
      <c r="BI16" s="38">
        <f t="shared" si="135"/>
        <v>3</v>
      </c>
      <c r="BJ16" s="38" t="str">
        <f t="shared" si="136"/>
        <v/>
      </c>
      <c r="BK16" s="38" t="str">
        <f t="shared" si="137"/>
        <v/>
      </c>
      <c r="BL16" s="38" t="str">
        <f t="shared" si="138"/>
        <v/>
      </c>
      <c r="BM16" s="38" t="str">
        <f t="shared" si="139"/>
        <v/>
      </c>
      <c r="BN16" s="41">
        <f t="shared" si="140"/>
        <v>0.5625</v>
      </c>
      <c r="BO16" s="96">
        <f>VLOOKUP($A16,'05市民生活実感調査'!$D$223:$O$249,3,FALSE)</f>
        <v>7</v>
      </c>
      <c r="BP16" s="237">
        <f>VLOOKUP($A16,'05市民生活実感調査'!$D$223:$O$249,4,FALSE)</f>
        <v>0.90274093722369586</v>
      </c>
      <c r="BQ16" s="537" t="s">
        <v>315</v>
      </c>
      <c r="BR16" s="539" t="str">
        <f>VLOOKUP(BQ16,[10]プルダウン!$A$1:$B$6,2,FALSE)</f>
        <v>政策の目的がかなり達成されている</v>
      </c>
      <c r="BS16" s="261" t="s">
        <v>124</v>
      </c>
      <c r="BT16" s="260" t="s">
        <v>2436</v>
      </c>
      <c r="BU16" s="262" t="s">
        <v>2437</v>
      </c>
      <c r="BV16" s="260" t="s">
        <v>2438</v>
      </c>
      <c r="BW16" s="47" t="str">
        <f>IFERROR(VLOOKUP($A16*100+BW$4,'03施策評価'!$A$5:$KL$118,COLUMN('03施策評価'!$BQ:$BQ),FALSE),"-")</f>
        <v>B</v>
      </c>
      <c r="BX16" s="7" t="str">
        <f>IFERROR(VLOOKUP($A16*100+BX$4,'03施策評価'!$A$5:$KL$118,COLUMN('03施策評価'!$BQ:$BQ),FALSE),"-")</f>
        <v>B</v>
      </c>
      <c r="BY16" s="7" t="str">
        <f>IFERROR(VLOOKUP($A16*100+BY$4,'03施策評価'!$A$5:$KL$118,COLUMN('03施策評価'!$BQ:$BQ),FALSE),"-")</f>
        <v>B</v>
      </c>
      <c r="BZ16" s="105" t="str">
        <f>IFERROR(VLOOKUP($A16*100+BZ$4,'03施策評価'!$A$5:$KL$118,COLUMN('03施策評価'!$BQ:$BQ),FALSE),"-")</f>
        <v>-</v>
      </c>
      <c r="CA16" s="105" t="str">
        <f>IFERROR(VLOOKUP($A16*100+CA$4,'03施策評価'!$A$5:$KL$118,COLUMN('03施策評価'!$BQ:$BQ),FALSE),"-")</f>
        <v>-</v>
      </c>
      <c r="CB16" s="105" t="str">
        <f>IFERROR(VLOOKUP($A16*100+CB$4,'03施策評価'!$A$5:$KL$118,COLUMN('03施策評価'!$BQ:$BQ),FALSE),"-")</f>
        <v>-</v>
      </c>
      <c r="CC16" s="105" t="str">
        <f>IFERROR(VLOOKUP($A16*100+CC$4,'03施策評価'!$A$5:$KL$118,COLUMN('03施策評価'!$BQ:$BQ),FALSE),"-")</f>
        <v>-</v>
      </c>
      <c r="CD16" s="106" t="str">
        <f>IFERROR(VLOOKUP($A16*100+CD$4,'03施策評価'!$A$5:$KL$118,COLUMN('03施策評価'!$BQ:$BQ),FALSE),"-")</f>
        <v>-</v>
      </c>
      <c r="CE16" s="263" t="s">
        <v>2439</v>
      </c>
      <c r="CF16" s="83" t="str">
        <f>VLOOKUP($A16&amp;"-"&amp;CF$4,'02政策の客観指標'!$A$4:$AT$246,COLUMN('02政策の客観指標'!$AQ:$AQ),FALSE)</f>
        <v>-</v>
      </c>
      <c r="CG16" s="84" t="str">
        <f>VLOOKUP($A16&amp;"-"&amp;CG$4,'02政策の客観指標'!$A$4:$AT$246,COLUMN('02政策の客観指標'!$AQ:$AQ),FALSE)</f>
        <v>-</v>
      </c>
      <c r="CH16" s="84" t="str">
        <f>VLOOKUP($A16&amp;"-"&amp;CH$4,'02政策の客観指標'!$A$4:$AT$246,COLUMN('02政策の客観指標'!$AQ:$AQ),FALSE)</f>
        <v>-</v>
      </c>
      <c r="CI16" s="84" t="str">
        <f>VLOOKUP($A16&amp;"-"&amp;CI$4,'02政策の客観指標'!$A$4:$AT$246,COLUMN('02政策の客観指標'!$AQ:$AQ),FALSE)</f>
        <v>-</v>
      </c>
      <c r="CJ16" s="84" t="str">
        <f>VLOOKUP($A16&amp;"-"&amp;CJ$4,'02政策の客観指標'!$A$4:$AT$246,COLUMN('02政策の客観指標'!$AQ:$AQ),FALSE)</f>
        <v>-</v>
      </c>
      <c r="CK16" s="84" t="str">
        <f>VLOOKUP($A16&amp;"-"&amp;CK$4,'02政策の客観指標'!$A$4:$AT$246,COLUMN('02政策の客観指標'!$AQ:$AQ),FALSE)</f>
        <v>-</v>
      </c>
      <c r="CL16" s="84" t="str">
        <f>VLOOKUP($A16&amp;"-"&amp;CL$4,'02政策の客観指標'!$A$4:$AT$246,COLUMN('02政策の客観指標'!$AQ:$AQ),FALSE)</f>
        <v>-</v>
      </c>
      <c r="CM16" s="84" t="str">
        <f>VLOOKUP($A16&amp;"-"&amp;CM$4,'02政策の客観指標'!$A$4:$AT$246,COLUMN('02政策の客観指標'!$AQ:$AQ),FALSE)</f>
        <v>-</v>
      </c>
      <c r="CN16" s="84" t="str">
        <f>VLOOKUP($A16&amp;"-"&amp;CN$4,'02政策の客観指標'!$A$4:$AT$246,COLUMN('02政策の客観指標'!$AQ:$AQ),FALSE)</f>
        <v>-</v>
      </c>
      <c r="CO16" s="109" t="e">
        <f t="shared" si="141"/>
        <v>#DIV/0!</v>
      </c>
      <c r="CP16" s="30" t="str">
        <f t="shared" si="21"/>
        <v/>
      </c>
      <c r="CQ16" s="30" t="str">
        <f t="shared" si="22"/>
        <v/>
      </c>
      <c r="CR16" s="30" t="str">
        <f t="shared" si="23"/>
        <v/>
      </c>
      <c r="CS16" s="30" t="str">
        <f t="shared" si="24"/>
        <v/>
      </c>
      <c r="CT16" s="30" t="str">
        <f t="shared" si="25"/>
        <v/>
      </c>
      <c r="CU16" s="30" t="str">
        <f t="shared" si="26"/>
        <v/>
      </c>
      <c r="CV16" s="30" t="str">
        <f t="shared" si="27"/>
        <v/>
      </c>
      <c r="CW16" s="30" t="str">
        <f t="shared" si="28"/>
        <v/>
      </c>
      <c r="CX16" s="30" t="str">
        <f t="shared" si="29"/>
        <v/>
      </c>
      <c r="CY16" s="33" t="e">
        <f t="shared" si="142"/>
        <v>#DIV/0!</v>
      </c>
      <c r="CZ16" s="47" t="str">
        <f>IFERROR(VLOOKUP($A16*100+CZ$4,'03施策評価'!$A$5:$KL$118,COLUMN('03施策評価'!$CF:$CF),FALSE),"-")</f>
        <v>e</v>
      </c>
      <c r="DA16" s="7" t="str">
        <f>IFERROR(VLOOKUP($A16*100+DA$4,'03施策評価'!$A$5:$KL$118,COLUMN('03施策評価'!$CF:$CF),FALSE),"-")</f>
        <v>e</v>
      </c>
      <c r="DB16" s="7" t="str">
        <f>IFERROR(VLOOKUP($A16*100+DB$4,'03施策評価'!$A$5:$KL$118,COLUMN('03施策評価'!$CF:$CF),FALSE),"-")</f>
        <v>e</v>
      </c>
      <c r="DC16" s="105" t="str">
        <f>IFERROR(VLOOKUP($A16*100+DC$4,'03施策評価'!$A$5:$KL$118,COLUMN('03施策評価'!$CF:$CF),FALSE),"-")</f>
        <v>-</v>
      </c>
      <c r="DD16" s="105" t="str">
        <f>IFERROR(VLOOKUP($A16*100+DD$4,'03施策評価'!$A$5:$KL$118,COLUMN('03施策評価'!$CF:$CF),FALSE),"-")</f>
        <v>-</v>
      </c>
      <c r="DE16" s="105" t="str">
        <f>IFERROR(VLOOKUP($A16*100+DE$4,'03施策評価'!$A$5:$KL$118,COLUMN('03施策評価'!$CF:$CF),FALSE),"-")</f>
        <v>-</v>
      </c>
      <c r="DF16" s="105" t="str">
        <f>IFERROR(VLOOKUP($A16*100+DF$4,'03施策評価'!$A$5:$KL$118,COLUMN('03施策評価'!$CF:$CF),FALSE),"-")</f>
        <v>-</v>
      </c>
      <c r="DG16" s="105" t="str">
        <f>IFERROR(VLOOKUP($A16*100+DG$4,'03施策評価'!$A$5:$KL$118,COLUMN('03施策評価'!$CF:$CF),FALSE),"-")</f>
        <v>-</v>
      </c>
      <c r="DH16" s="109" t="str">
        <f t="shared" si="143"/>
        <v>e</v>
      </c>
      <c r="DI16" s="37">
        <f t="shared" si="144"/>
        <v>0</v>
      </c>
      <c r="DJ16" s="38">
        <f t="shared" si="30"/>
        <v>0</v>
      </c>
      <c r="DK16" s="38">
        <f t="shared" si="31"/>
        <v>0</v>
      </c>
      <c r="DL16" s="38" t="str">
        <f t="shared" si="32"/>
        <v/>
      </c>
      <c r="DM16" s="38" t="str">
        <f t="shared" si="33"/>
        <v/>
      </c>
      <c r="DN16" s="38" t="str">
        <f t="shared" si="34"/>
        <v/>
      </c>
      <c r="DO16" s="38" t="str">
        <f t="shared" si="35"/>
        <v/>
      </c>
      <c r="DP16" s="38" t="str">
        <f t="shared" si="36"/>
        <v/>
      </c>
      <c r="DQ16" s="41">
        <f t="shared" si="145"/>
        <v>0</v>
      </c>
      <c r="DR16" s="36" t="e">
        <f t="shared" si="146"/>
        <v>#DIV/0!</v>
      </c>
      <c r="DS16" s="37" t="e">
        <f t="shared" si="147"/>
        <v>#DIV/0!</v>
      </c>
      <c r="DT16" s="38">
        <f t="shared" si="148"/>
        <v>0</v>
      </c>
      <c r="DU16" s="41" t="e">
        <f t="shared" si="149"/>
        <v>#DIV/0!</v>
      </c>
      <c r="DV16" s="47" t="str">
        <f>VLOOKUP($A16&amp;"-"&amp;DV$4,'05市民生活実感調査'!$A$3:$BC$218,COLUMN('05市民生活実感調査'!$Y:$Y),FALSE)</f>
        <v>-</v>
      </c>
      <c r="DW16" s="7" t="str">
        <f>VLOOKUP($A16&amp;"-"&amp;DW$4,'05市民生活実感調査'!$A$3:$BC$218,COLUMN('05市民生活実感調査'!$Y:$Y),FALSE)</f>
        <v>-</v>
      </c>
      <c r="DX16" s="7" t="str">
        <f>VLOOKUP($A16&amp;"-"&amp;DX$4,'05市民生活実感調査'!$A$3:$BC$218,COLUMN('05市民生活実感調査'!$Y:$Y),FALSE)</f>
        <v>-</v>
      </c>
      <c r="DY16" s="7" t="str">
        <f>VLOOKUP($A16&amp;"-"&amp;DY$4,'05市民生活実感調査'!$A$3:$BC$218,COLUMN('05市民生活実感調査'!$Y:$Y),FALSE)</f>
        <v>-</v>
      </c>
      <c r="DZ16" s="7" t="str">
        <f>VLOOKUP($A16&amp;"-"&amp;DZ$4,'05市民生活実感調査'!$A$3:$BC$218,COLUMN('05市民生活実感調査'!$Y:$Y),FALSE)</f>
        <v>-</v>
      </c>
      <c r="EA16" s="7" t="str">
        <f>VLOOKUP($A16&amp;"-"&amp;EA$4,'05市民生活実感調査'!$A$3:$BC$218,COLUMN('05市民生活実感調査'!$Y:$Y),FALSE)</f>
        <v>-</v>
      </c>
      <c r="EB16" s="7" t="str">
        <f>VLOOKUP($A16&amp;"-"&amp;EB$4,'05市民生活実感調査'!$A$3:$BC$218,COLUMN('05市民生活実感調査'!$Y:$Y),FALSE)</f>
        <v>-</v>
      </c>
      <c r="EC16" s="7" t="str">
        <f>VLOOKUP($A16&amp;"-"&amp;EC$4,'05市民生活実感調査'!$A$3:$BC$218,COLUMN('05市民生活実感調査'!$Y:$Y),FALSE)</f>
        <v>-</v>
      </c>
      <c r="ED16" s="109" t="e">
        <f t="shared" si="150"/>
        <v>#DIV/0!</v>
      </c>
      <c r="EE16" s="37" t="str">
        <f t="shared" si="151"/>
        <v/>
      </c>
      <c r="EF16" s="38" t="str">
        <f t="shared" si="37"/>
        <v/>
      </c>
      <c r="EG16" s="38" t="str">
        <f t="shared" si="38"/>
        <v/>
      </c>
      <c r="EH16" s="38" t="str">
        <f t="shared" si="39"/>
        <v/>
      </c>
      <c r="EI16" s="38" t="str">
        <f t="shared" si="40"/>
        <v/>
      </c>
      <c r="EJ16" s="38" t="str">
        <f t="shared" si="41"/>
        <v/>
      </c>
      <c r="EK16" s="38" t="str">
        <f t="shared" si="42"/>
        <v/>
      </c>
      <c r="EL16" s="38" t="str">
        <f t="shared" si="43"/>
        <v/>
      </c>
      <c r="EM16" s="41" t="e">
        <f t="shared" si="152"/>
        <v>#DIV/0!</v>
      </c>
      <c r="EN16" s="96" t="str">
        <f>VLOOKUP($A16,'05市民生活実感調査'!$D$223:$O$249,5,FALSE)</f>
        <v>-</v>
      </c>
      <c r="EO16" s="98" t="str">
        <f>VLOOKUP($A16,'05市民生活実感調査'!$D$223:$O$249,6,FALSE)</f>
        <v>-</v>
      </c>
      <c r="EP16" s="108" t="s">
        <v>85</v>
      </c>
      <c r="EQ16" s="12" t="str">
        <f>VLOOKUP(EP16,プルダウン!$A$1:$B$6,2,FALSE)</f>
        <v>-</v>
      </c>
      <c r="ER16" s="26" t="s">
        <v>85</v>
      </c>
      <c r="ES16" s="12"/>
      <c r="ET16" s="11"/>
      <c r="EU16" s="12"/>
      <c r="EV16" s="47" t="str">
        <f>IFERROR(VLOOKUP($A16*100+EV$4,'03施策評価'!$A$5:$KL$118,COLUMN('03施策評価'!$DU:$DU),FALSE),"-")</f>
        <v>-</v>
      </c>
      <c r="EW16" s="7" t="str">
        <f>IFERROR(VLOOKUP($A16*100+EW$4,'03施策評価'!$A$5:$KL$118,COLUMN('03施策評価'!$DU:$DU),FALSE),"-")</f>
        <v>-</v>
      </c>
      <c r="EX16" s="7" t="str">
        <f>IFERROR(VLOOKUP($A16*100+EX$4,'03施策評価'!$A$5:$KL$118,COLUMN('03施策評価'!$DU:$DU),FALSE),"-")</f>
        <v>-</v>
      </c>
      <c r="EY16" s="105" t="str">
        <f>IFERROR(VLOOKUP($A16*100+EY$4,'03施策評価'!$A$5:$KL$118,COLUMN('03施策評価'!$DU:$DU),FALSE),"-")</f>
        <v>-</v>
      </c>
      <c r="EZ16" s="105" t="str">
        <f>IFERROR(VLOOKUP($A16*100+EZ$4,'03施策評価'!$A$5:$KL$118,COLUMN('03施策評価'!$DU:$DU),FALSE),"-")</f>
        <v>-</v>
      </c>
      <c r="FA16" s="105" t="str">
        <f>IFERROR(VLOOKUP($A16*100+FA$4,'03施策評価'!$A$5:$KL$118,COLUMN('03施策評価'!$DU:$DU),FALSE),"-")</f>
        <v>-</v>
      </c>
      <c r="FB16" s="105" t="str">
        <f>IFERROR(VLOOKUP($A16*100+FB$4,'03施策評価'!$A$5:$KL$118,COLUMN('03施策評価'!$DU:$DU),FALSE),"-")</f>
        <v>-</v>
      </c>
      <c r="FC16" s="106" t="str">
        <f>IFERROR(VLOOKUP($A16*100+FC$4,'03施策評価'!$A$5:$KL$118,COLUMN('03施策評価'!$DU:$DU),FALSE),"-")</f>
        <v>-</v>
      </c>
      <c r="FD16" s="116"/>
      <c r="FE16" s="83" t="str">
        <f>VLOOKUP($A16&amp;"-"&amp;FE$4,'02政策の客観指標'!$A$4:$AT$246,COLUMN('02政策の客観指標'!$AR:$AR),FALSE)</f>
        <v>-</v>
      </c>
      <c r="FF16" s="84" t="str">
        <f>VLOOKUP($A16&amp;"-"&amp;FF$4,'02政策の客観指標'!$A$4:$AT$246,COLUMN('02政策の客観指標'!$AR:$AR),FALSE)</f>
        <v>-</v>
      </c>
      <c r="FG16" s="84" t="str">
        <f>VLOOKUP($A16&amp;"-"&amp;FG$4,'02政策の客観指標'!$A$4:$AT$246,COLUMN('02政策の客観指標'!$AR:$AR),FALSE)</f>
        <v>-</v>
      </c>
      <c r="FH16" s="84" t="str">
        <f>VLOOKUP($A16&amp;"-"&amp;FH$4,'02政策の客観指標'!$A$4:$AT$246,COLUMN('02政策の客観指標'!$AR:$AR),FALSE)</f>
        <v>-</v>
      </c>
      <c r="FI16" s="84" t="str">
        <f>VLOOKUP($A16&amp;"-"&amp;FI$4,'02政策の客観指標'!$A$4:$AT$246,COLUMN('02政策の客観指標'!$AR:$AR),FALSE)</f>
        <v>-</v>
      </c>
      <c r="FJ16" s="84" t="str">
        <f>VLOOKUP($A16&amp;"-"&amp;FJ$4,'02政策の客観指標'!$A$4:$AT$246,COLUMN('02政策の客観指標'!$AR:$AR),FALSE)</f>
        <v>-</v>
      </c>
      <c r="FK16" s="84" t="str">
        <f>VLOOKUP($A16&amp;"-"&amp;FK$4,'02政策の客観指標'!$A$4:$AT$246,COLUMN('02政策の客観指標'!$AR:$AR),FALSE)</f>
        <v>-</v>
      </c>
      <c r="FL16" s="84" t="str">
        <f>VLOOKUP($A16&amp;"-"&amp;FL$4,'02政策の客観指標'!$A$4:$AT$246,COLUMN('02政策の客観指標'!$AR:$AR),FALSE)</f>
        <v>-</v>
      </c>
      <c r="FM16" s="84" t="str">
        <f>VLOOKUP($A16&amp;"-"&amp;FM$4,'02政策の客観指標'!$A$4:$AT$246,COLUMN('02政策の客観指標'!$AR:$AR),FALSE)</f>
        <v>-</v>
      </c>
      <c r="FN16" s="109" t="e">
        <f t="shared" si="153"/>
        <v>#DIV/0!</v>
      </c>
      <c r="FO16" s="30" t="str">
        <f t="shared" si="44"/>
        <v/>
      </c>
      <c r="FP16" s="30" t="str">
        <f t="shared" si="45"/>
        <v/>
      </c>
      <c r="FQ16" s="30" t="str">
        <f t="shared" si="46"/>
        <v/>
      </c>
      <c r="FR16" s="30" t="str">
        <f t="shared" si="47"/>
        <v/>
      </c>
      <c r="FS16" s="30" t="str">
        <f t="shared" si="48"/>
        <v/>
      </c>
      <c r="FT16" s="30" t="str">
        <f t="shared" si="49"/>
        <v/>
      </c>
      <c r="FU16" s="30" t="str">
        <f t="shared" si="50"/>
        <v/>
      </c>
      <c r="FV16" s="30" t="str">
        <f t="shared" si="51"/>
        <v/>
      </c>
      <c r="FW16" s="30" t="str">
        <f t="shared" si="52"/>
        <v/>
      </c>
      <c r="FX16" s="33" t="e">
        <f t="shared" si="154"/>
        <v>#DIV/0!</v>
      </c>
      <c r="FY16" s="47" t="str">
        <f>IFERROR(VLOOKUP($A16*100+FY$4,'03施策評価'!$A$5:$KL$118,COLUMN('03施策評価'!$EJ:$EJ),FALSE),"-")</f>
        <v>e</v>
      </c>
      <c r="FZ16" s="7" t="str">
        <f>IFERROR(VLOOKUP($A16*100+FZ$4,'03施策評価'!$A$5:$KL$118,COLUMN('03施策評価'!$EJ:$EJ),FALSE),"-")</f>
        <v>e</v>
      </c>
      <c r="GA16" s="7" t="str">
        <f>IFERROR(VLOOKUP($A16*100+GA$4,'03施策評価'!$A$5:$KL$118,COLUMN('03施策評価'!$EJ:$EJ),FALSE),"-")</f>
        <v>e</v>
      </c>
      <c r="GB16" s="105" t="str">
        <f>IFERROR(VLOOKUP($A16*100+GB$4,'03施策評価'!$A$5:$KL$118,COLUMN('03施策評価'!$EJ:$EJ),FALSE),"-")</f>
        <v>-</v>
      </c>
      <c r="GC16" s="105" t="str">
        <f>IFERROR(VLOOKUP($A16*100+GC$4,'03施策評価'!$A$5:$KL$118,COLUMN('03施策評価'!$EJ:$EJ),FALSE),"-")</f>
        <v>-</v>
      </c>
      <c r="GD16" s="105" t="str">
        <f>IFERROR(VLOOKUP($A16*100+GD$4,'03施策評価'!$A$5:$KL$118,COLUMN('03施策評価'!$EJ:$EJ),FALSE),"-")</f>
        <v>-</v>
      </c>
      <c r="GE16" s="105" t="str">
        <f>IFERROR(VLOOKUP($A16*100+GE$4,'03施策評価'!$A$5:$KL$118,COLUMN('03施策評価'!$EJ:$EJ),FALSE),"-")</f>
        <v>-</v>
      </c>
      <c r="GF16" s="105" t="str">
        <f>IFERROR(VLOOKUP($A16*100+GF$4,'03施策評価'!$A$5:$KL$118,COLUMN('03施策評価'!$EJ:$EJ),FALSE),"-")</f>
        <v>-</v>
      </c>
      <c r="GG16" s="109" t="str">
        <f t="shared" si="155"/>
        <v>e</v>
      </c>
      <c r="GH16" s="37">
        <f t="shared" si="156"/>
        <v>0</v>
      </c>
      <c r="GI16" s="38">
        <f t="shared" si="53"/>
        <v>0</v>
      </c>
      <c r="GJ16" s="38">
        <f t="shared" si="54"/>
        <v>0</v>
      </c>
      <c r="GK16" s="38" t="str">
        <f t="shared" si="55"/>
        <v/>
      </c>
      <c r="GL16" s="38" t="str">
        <f t="shared" si="56"/>
        <v/>
      </c>
      <c r="GM16" s="38" t="str">
        <f t="shared" si="57"/>
        <v/>
      </c>
      <c r="GN16" s="38" t="str">
        <f t="shared" si="58"/>
        <v/>
      </c>
      <c r="GO16" s="38" t="str">
        <f t="shared" si="59"/>
        <v/>
      </c>
      <c r="GP16" s="41">
        <f t="shared" si="157"/>
        <v>0</v>
      </c>
      <c r="GQ16" s="36" t="e">
        <f t="shared" si="158"/>
        <v>#DIV/0!</v>
      </c>
      <c r="GR16" s="37" t="e">
        <f t="shared" si="159"/>
        <v>#DIV/0!</v>
      </c>
      <c r="GS16" s="38">
        <f t="shared" si="160"/>
        <v>0</v>
      </c>
      <c r="GT16" s="41" t="e">
        <f t="shared" si="161"/>
        <v>#DIV/0!</v>
      </c>
      <c r="GU16" s="47" t="str">
        <f>VLOOKUP($A16&amp;"-"&amp;GU$4,'05市民生活実感調査'!$A$3:$BC$218,COLUMN('05市民生活実感調査'!$AI:$AI),FALSE)</f>
        <v>-</v>
      </c>
      <c r="GV16" s="7" t="str">
        <f>VLOOKUP($A16&amp;"-"&amp;GV$4,'05市民生活実感調査'!$A$3:$BC$218,COLUMN('05市民生活実感調査'!$AI:$AI),FALSE)</f>
        <v>-</v>
      </c>
      <c r="GW16" s="7" t="str">
        <f>VLOOKUP($A16&amp;"-"&amp;GW$4,'05市民生活実感調査'!$A$3:$BC$218,COLUMN('05市民生活実感調査'!$AI:$AI),FALSE)</f>
        <v>-</v>
      </c>
      <c r="GX16" s="7" t="str">
        <f>VLOOKUP($A16&amp;"-"&amp;GX$4,'05市民生活実感調査'!$A$3:$BC$218,COLUMN('05市民生活実感調査'!$AI:$AI),FALSE)</f>
        <v>-</v>
      </c>
      <c r="GY16" s="7" t="str">
        <f>VLOOKUP($A16&amp;"-"&amp;GY$4,'05市民生活実感調査'!$A$3:$BC$218,COLUMN('05市民生活実感調査'!$AI:$AI),FALSE)</f>
        <v>-</v>
      </c>
      <c r="GZ16" s="7" t="str">
        <f>VLOOKUP($A16&amp;"-"&amp;GZ$4,'05市民生活実感調査'!$A$3:$BC$218,COLUMN('05市民生活実感調査'!$AI:$AI),FALSE)</f>
        <v>-</v>
      </c>
      <c r="HA16" s="7" t="str">
        <f>VLOOKUP($A16&amp;"-"&amp;HA$4,'05市民生活実感調査'!$A$3:$BC$218,COLUMN('05市民生活実感調査'!$AI:$AI),FALSE)</f>
        <v>-</v>
      </c>
      <c r="HB16" s="7" t="str">
        <f>VLOOKUP($A16&amp;"-"&amp;HB$4,'05市民生活実感調査'!$A$3:$BC$218,COLUMN('05市民生活実感調査'!$AI:$AI),FALSE)</f>
        <v>-</v>
      </c>
      <c r="HC16" s="109" t="e">
        <f t="shared" si="162"/>
        <v>#DIV/0!</v>
      </c>
      <c r="HD16" s="37" t="str">
        <f t="shared" si="163"/>
        <v/>
      </c>
      <c r="HE16" s="38" t="str">
        <f t="shared" si="60"/>
        <v/>
      </c>
      <c r="HF16" s="38" t="str">
        <f t="shared" si="61"/>
        <v/>
      </c>
      <c r="HG16" s="38" t="str">
        <f t="shared" si="62"/>
        <v/>
      </c>
      <c r="HH16" s="38" t="str">
        <f t="shared" si="63"/>
        <v/>
      </c>
      <c r="HI16" s="38" t="str">
        <f t="shared" si="64"/>
        <v/>
      </c>
      <c r="HJ16" s="38" t="str">
        <f t="shared" si="65"/>
        <v/>
      </c>
      <c r="HK16" s="38" t="str">
        <f t="shared" si="66"/>
        <v/>
      </c>
      <c r="HL16" s="41" t="e">
        <f t="shared" si="164"/>
        <v>#DIV/0!</v>
      </c>
      <c r="HM16" s="96" t="str">
        <f>VLOOKUP($A16,'05市民生活実感調査'!$D$223:$O$249,7,FALSE)</f>
        <v>-</v>
      </c>
      <c r="HN16" s="98" t="str">
        <f>VLOOKUP($A16,'05市民生活実感調査'!$D$223:$O$249,8,FALSE)</f>
        <v>-</v>
      </c>
      <c r="HO16" s="108" t="s">
        <v>85</v>
      </c>
      <c r="HP16" s="12" t="str">
        <f>VLOOKUP(HO16,プルダウン!$A$1:$B$6,2,FALSE)</f>
        <v>-</v>
      </c>
      <c r="HQ16" s="26" t="s">
        <v>85</v>
      </c>
      <c r="HR16" s="12"/>
      <c r="HS16" s="11"/>
      <c r="HT16" s="12"/>
      <c r="HU16" s="47" t="str">
        <f>IFERROR(VLOOKUP($A16*100+HU$4,'03施策評価'!$A$5:$KL$118,COLUMN('03施策評価'!$FY:$FY),FALSE),"-")</f>
        <v>-</v>
      </c>
      <c r="HV16" s="7" t="str">
        <f>IFERROR(VLOOKUP($A16*100+HV$4,'03施策評価'!$A$5:$KL$118,COLUMN('03施策評価'!$FY:$FY),FALSE),"-")</f>
        <v>-</v>
      </c>
      <c r="HW16" s="7" t="str">
        <f>IFERROR(VLOOKUP($A16*100+HW$4,'03施策評価'!$A$5:$KL$118,COLUMN('03施策評価'!$FY:$FY),FALSE),"-")</f>
        <v>-</v>
      </c>
      <c r="HX16" s="105" t="str">
        <f>IFERROR(VLOOKUP($A16*100+HX$4,'03施策評価'!$A$5:$KL$118,COLUMN('03施策評価'!$FY:$FY),FALSE),"-")</f>
        <v>-</v>
      </c>
      <c r="HY16" s="105" t="str">
        <f>IFERROR(VLOOKUP($A16*100+HY$4,'03施策評価'!$A$5:$KL$118,COLUMN('03施策評価'!$FY:$FY),FALSE),"-")</f>
        <v>-</v>
      </c>
      <c r="HZ16" s="105" t="str">
        <f>IFERROR(VLOOKUP($A16*100+HZ$4,'03施策評価'!$A$5:$KL$118,COLUMN('03施策評価'!$FY:$FY),FALSE),"-")</f>
        <v>-</v>
      </c>
      <c r="IA16" s="105" t="str">
        <f>IFERROR(VLOOKUP($A16*100+IA$4,'03施策評価'!$A$5:$KL$118,COLUMN('03施策評価'!$FY:$FY),FALSE),"-")</f>
        <v>-</v>
      </c>
      <c r="IB16" s="106" t="str">
        <f>IFERROR(VLOOKUP($A16*100+IB$4,'03施策評価'!$A$5:$KL$118,COLUMN('03施策評価'!$FY:$FY),FALSE),"-")</f>
        <v>-</v>
      </c>
      <c r="IC16" s="116"/>
      <c r="ID16" s="83" t="str">
        <f>VLOOKUP($A16&amp;"-"&amp;ID$4,'02政策の客観指標'!$A$4:$AT$246,COLUMN('02政策の客観指標'!$AS:$AS),FALSE)</f>
        <v>-</v>
      </c>
      <c r="IE16" s="84" t="str">
        <f>VLOOKUP($A16&amp;"-"&amp;IE$4,'02政策の客観指標'!$A$4:$AT$246,COLUMN('02政策の客観指標'!$AS:$AS),FALSE)</f>
        <v>-</v>
      </c>
      <c r="IF16" s="84" t="str">
        <f>VLOOKUP($A16&amp;"-"&amp;IF$4,'02政策の客観指標'!$A$4:$AT$246,COLUMN('02政策の客観指標'!$AS:$AS),FALSE)</f>
        <v>-</v>
      </c>
      <c r="IG16" s="84" t="str">
        <f>VLOOKUP($A16&amp;"-"&amp;IG$4,'02政策の客観指標'!$A$4:$AT$246,COLUMN('02政策の客観指標'!$AS:$AS),FALSE)</f>
        <v>-</v>
      </c>
      <c r="IH16" s="84" t="str">
        <f>VLOOKUP($A16&amp;"-"&amp;IH$4,'02政策の客観指標'!$A$4:$AT$246,COLUMN('02政策の客観指標'!$AS:$AS),FALSE)</f>
        <v>-</v>
      </c>
      <c r="II16" s="84" t="str">
        <f>VLOOKUP($A16&amp;"-"&amp;II$4,'02政策の客観指標'!$A$4:$AT$246,COLUMN('02政策の客観指標'!$AS:$AS),FALSE)</f>
        <v>-</v>
      </c>
      <c r="IJ16" s="84" t="str">
        <f>VLOOKUP($A16&amp;"-"&amp;IJ$4,'02政策の客観指標'!$A$4:$AT$246,COLUMN('02政策の客観指標'!$AS:$AS),FALSE)</f>
        <v>-</v>
      </c>
      <c r="IK16" s="84" t="str">
        <f>VLOOKUP($A16&amp;"-"&amp;IK$4,'02政策の客観指標'!$A$4:$AT$246,COLUMN('02政策の客観指標'!$AS:$AS),FALSE)</f>
        <v>-</v>
      </c>
      <c r="IL16" s="84" t="str">
        <f>VLOOKUP($A16&amp;"-"&amp;IL$4,'02政策の客観指標'!$A$4:$AT$246,COLUMN('02政策の客観指標'!$AS:$AS),FALSE)</f>
        <v>-</v>
      </c>
      <c r="IM16" s="109" t="e">
        <f t="shared" si="165"/>
        <v>#DIV/0!</v>
      </c>
      <c r="IN16" s="30" t="str">
        <f t="shared" si="67"/>
        <v/>
      </c>
      <c r="IO16" s="30" t="str">
        <f t="shared" si="68"/>
        <v/>
      </c>
      <c r="IP16" s="30" t="str">
        <f t="shared" si="69"/>
        <v/>
      </c>
      <c r="IQ16" s="30" t="str">
        <f t="shared" si="70"/>
        <v/>
      </c>
      <c r="IR16" s="30" t="str">
        <f t="shared" si="71"/>
        <v/>
      </c>
      <c r="IS16" s="30" t="str">
        <f t="shared" si="72"/>
        <v/>
      </c>
      <c r="IT16" s="30" t="str">
        <f t="shared" si="73"/>
        <v/>
      </c>
      <c r="IU16" s="30" t="str">
        <f t="shared" si="74"/>
        <v/>
      </c>
      <c r="IV16" s="30" t="str">
        <f t="shared" si="75"/>
        <v/>
      </c>
      <c r="IW16" s="33" t="e">
        <f t="shared" si="166"/>
        <v>#DIV/0!</v>
      </c>
      <c r="IX16" s="47" t="str">
        <f>IFERROR(VLOOKUP($A16*100+IX$4,'03施策評価'!$A$5:$KL$118,COLUMN('03施策評価'!$GN:$GN),FALSE),"-")</f>
        <v>e</v>
      </c>
      <c r="IY16" s="7" t="str">
        <f>IFERROR(VLOOKUP($A16*100+IY$4,'03施策評価'!$A$5:$KL$118,COLUMN('03施策評価'!$GN:$GN),FALSE),"-")</f>
        <v>e</v>
      </c>
      <c r="IZ16" s="7" t="str">
        <f>IFERROR(VLOOKUP($A16*100+IZ$4,'03施策評価'!$A$5:$KL$118,COLUMN('03施策評価'!$GN:$GN),FALSE),"-")</f>
        <v>e</v>
      </c>
      <c r="JA16" s="105" t="str">
        <f>IFERROR(VLOOKUP($A16*100+JA$4,'03施策評価'!$A$5:$KL$118,COLUMN('03施策評価'!$GN:$GN),FALSE),"-")</f>
        <v>-</v>
      </c>
      <c r="JB16" s="105" t="str">
        <f>IFERROR(VLOOKUP($A16*100+JB$4,'03施策評価'!$A$5:$KL$118,COLUMN('03施策評価'!$GN:$GN),FALSE),"-")</f>
        <v>-</v>
      </c>
      <c r="JC16" s="105" t="str">
        <f>IFERROR(VLOOKUP($A16*100+JC$4,'03施策評価'!$A$5:$KL$118,COLUMN('03施策評価'!$GN:$GN),FALSE),"-")</f>
        <v>-</v>
      </c>
      <c r="JD16" s="105" t="str">
        <f>IFERROR(VLOOKUP($A16*100+JD$4,'03施策評価'!$A$5:$KL$118,COLUMN('03施策評価'!$GN:$GN),FALSE),"-")</f>
        <v>-</v>
      </c>
      <c r="JE16" s="105" t="str">
        <f>IFERROR(VLOOKUP($A16*100+JE$4,'03施策評価'!$A$5:$KL$118,COLUMN('03施策評価'!$GN:$GN),FALSE),"-")</f>
        <v>-</v>
      </c>
      <c r="JF16" s="109" t="str">
        <f t="shared" si="167"/>
        <v>e</v>
      </c>
      <c r="JG16" s="37">
        <f t="shared" si="168"/>
        <v>0</v>
      </c>
      <c r="JH16" s="38">
        <f t="shared" si="76"/>
        <v>0</v>
      </c>
      <c r="JI16" s="38">
        <f t="shared" si="77"/>
        <v>0</v>
      </c>
      <c r="JJ16" s="38" t="str">
        <f t="shared" si="78"/>
        <v/>
      </c>
      <c r="JK16" s="38" t="str">
        <f t="shared" si="79"/>
        <v/>
      </c>
      <c r="JL16" s="38" t="str">
        <f t="shared" si="80"/>
        <v/>
      </c>
      <c r="JM16" s="38" t="str">
        <f t="shared" si="81"/>
        <v/>
      </c>
      <c r="JN16" s="38" t="str">
        <f t="shared" si="82"/>
        <v/>
      </c>
      <c r="JO16" s="41">
        <f t="shared" si="169"/>
        <v>0</v>
      </c>
      <c r="JP16" s="36" t="e">
        <f t="shared" si="170"/>
        <v>#DIV/0!</v>
      </c>
      <c r="JQ16" s="37" t="e">
        <f t="shared" si="171"/>
        <v>#DIV/0!</v>
      </c>
      <c r="JR16" s="38">
        <f t="shared" si="172"/>
        <v>0</v>
      </c>
      <c r="JS16" s="41" t="e">
        <f t="shared" si="173"/>
        <v>#DIV/0!</v>
      </c>
      <c r="JT16" s="47" t="str">
        <f>VLOOKUP($A16&amp;"-"&amp;JT$4,'05市民生活実感調査'!$A$3:$BC$218,COLUMN('05市民生活実感調査'!$AS:$AS),FALSE)</f>
        <v>-</v>
      </c>
      <c r="JU16" s="7" t="str">
        <f>VLOOKUP($A16&amp;"-"&amp;JU$4,'05市民生活実感調査'!$A$3:$BC$218,COLUMN('05市民生活実感調査'!$AS:$AS),FALSE)</f>
        <v>-</v>
      </c>
      <c r="JV16" s="7" t="str">
        <f>VLOOKUP($A16&amp;"-"&amp;JV$4,'05市民生活実感調査'!$A$3:$BC$218,COLUMN('05市民生活実感調査'!$AS:$AS),FALSE)</f>
        <v>-</v>
      </c>
      <c r="JW16" s="7" t="str">
        <f>VLOOKUP($A16&amp;"-"&amp;JW$4,'05市民生活実感調査'!$A$3:$BC$218,COLUMN('05市民生活実感調査'!$AS:$AS),FALSE)</f>
        <v>-</v>
      </c>
      <c r="JX16" s="7" t="str">
        <f>VLOOKUP($A16&amp;"-"&amp;JX$4,'05市民生活実感調査'!$A$3:$BC$218,COLUMN('05市民生活実感調査'!$AS:$AS),FALSE)</f>
        <v>-</v>
      </c>
      <c r="JY16" s="7" t="str">
        <f>VLOOKUP($A16&amp;"-"&amp;JY$4,'05市民生活実感調査'!$A$3:$BC$218,COLUMN('05市民生活実感調査'!$AS:$AS),FALSE)</f>
        <v>-</v>
      </c>
      <c r="JZ16" s="7" t="str">
        <f>VLOOKUP($A16&amp;"-"&amp;JZ$4,'05市民生活実感調査'!$A$3:$BC$218,COLUMN('05市民生活実感調査'!$AS:$AS),FALSE)</f>
        <v>-</v>
      </c>
      <c r="KA16" s="7" t="str">
        <f>VLOOKUP($A16&amp;"-"&amp;KA$4,'05市民生活実感調査'!$A$3:$BC$218,COLUMN('05市民生活実感調査'!$AS:$AS),FALSE)</f>
        <v>-</v>
      </c>
      <c r="KB16" s="109" t="e">
        <f t="shared" si="174"/>
        <v>#DIV/0!</v>
      </c>
      <c r="KC16" s="37" t="str">
        <f t="shared" si="175"/>
        <v/>
      </c>
      <c r="KD16" s="38" t="str">
        <f t="shared" si="83"/>
        <v/>
      </c>
      <c r="KE16" s="38" t="str">
        <f t="shared" si="84"/>
        <v/>
      </c>
      <c r="KF16" s="38" t="str">
        <f t="shared" si="85"/>
        <v/>
      </c>
      <c r="KG16" s="38" t="str">
        <f t="shared" si="86"/>
        <v/>
      </c>
      <c r="KH16" s="38" t="str">
        <f t="shared" si="87"/>
        <v/>
      </c>
      <c r="KI16" s="38" t="str">
        <f t="shared" si="88"/>
        <v/>
      </c>
      <c r="KJ16" s="38" t="str">
        <f t="shared" si="89"/>
        <v/>
      </c>
      <c r="KK16" s="41" t="e">
        <f t="shared" si="176"/>
        <v>#DIV/0!</v>
      </c>
      <c r="KL16" s="96" t="str">
        <f>VLOOKUP($A16,'05市民生活実感調査'!$D$223:$O$249,9,FALSE)</f>
        <v>-</v>
      </c>
      <c r="KM16" s="98" t="str">
        <f>VLOOKUP($A16,'05市民生活実感調査'!$D$223:$O$249,10,FALSE)</f>
        <v>-</v>
      </c>
      <c r="KN16" s="108" t="s">
        <v>85</v>
      </c>
      <c r="KO16" s="12" t="str">
        <f>VLOOKUP(KN16,プルダウン!$A$1:$B$6,2,FALSE)</f>
        <v>-</v>
      </c>
      <c r="KP16" s="26" t="s">
        <v>85</v>
      </c>
      <c r="KQ16" s="12"/>
      <c r="KR16" s="11"/>
      <c r="KS16" s="12"/>
      <c r="KT16" s="47" t="str">
        <f>IFERROR(VLOOKUP($A16*100+KT$4,'03施策評価'!$A$5:$KL$118,COLUMN('03施策評価'!$IC:$IC),FALSE),"-")</f>
        <v>-</v>
      </c>
      <c r="KU16" s="7" t="str">
        <f>IFERROR(VLOOKUP($A16*100+KU$4,'03施策評価'!$A$5:$KL$118,COLUMN('03施策評価'!$IC:$IC),FALSE),"-")</f>
        <v>-</v>
      </c>
      <c r="KV16" s="7" t="str">
        <f>IFERROR(VLOOKUP($A16*100+KV$4,'03施策評価'!$A$5:$KL$118,COLUMN('03施策評価'!$IC:$IC),FALSE),"-")</f>
        <v>-</v>
      </c>
      <c r="KW16" s="105" t="str">
        <f>IFERROR(VLOOKUP($A16*100+KW$4,'03施策評価'!$A$5:$KL$118,COLUMN('03施策評価'!$IC:$IC),FALSE),"-")</f>
        <v>-</v>
      </c>
      <c r="KX16" s="105" t="str">
        <f>IFERROR(VLOOKUP($A16*100+KX$4,'03施策評価'!$A$5:$KL$118,COLUMN('03施策評価'!$IC:$IC),FALSE),"-")</f>
        <v>-</v>
      </c>
      <c r="KY16" s="105" t="str">
        <f>IFERROR(VLOOKUP($A16*100+KY$4,'03施策評価'!$A$5:$KL$118,COLUMN('03施策評価'!$IC:$IC),FALSE),"-")</f>
        <v>-</v>
      </c>
      <c r="KZ16" s="105" t="str">
        <f>IFERROR(VLOOKUP($A16*100+KZ$4,'03施策評価'!$A$5:$KL$118,COLUMN('03施策評価'!$IC:$IC),FALSE),"-")</f>
        <v>-</v>
      </c>
      <c r="LA16" s="106" t="str">
        <f>IFERROR(VLOOKUP($A16*100+LA$4,'03施策評価'!$A$5:$KL$118,COLUMN('03施策評価'!$IC:$IC),FALSE),"-")</f>
        <v>-</v>
      </c>
      <c r="LB16" s="116"/>
      <c r="LC16" s="146" t="str">
        <f>VLOOKUP($A16&amp;"-"&amp;LC$4,'02政策の客観指標'!$A$4:$AT$246,COLUMN('02政策の客観指標'!$AT:$AT),FALSE)</f>
        <v>-</v>
      </c>
      <c r="LD16" s="84" t="str">
        <f>VLOOKUP($A16&amp;"-"&amp;LD$4,'02政策の客観指標'!$A$4:$AT$246,COLUMN('02政策の客観指標'!$AT:$AT),FALSE)</f>
        <v>-</v>
      </c>
      <c r="LE16" s="84" t="str">
        <f>VLOOKUP($A16&amp;"-"&amp;LE$4,'02政策の客観指標'!$A$4:$AT$246,COLUMN('02政策の客観指標'!$AT:$AT),FALSE)</f>
        <v>-</v>
      </c>
      <c r="LF16" s="84" t="str">
        <f>VLOOKUP($A16&amp;"-"&amp;LF$4,'02政策の客観指標'!$A$4:$AT$246,COLUMN('02政策の客観指標'!$AT:$AT),FALSE)</f>
        <v>-</v>
      </c>
      <c r="LG16" s="84" t="str">
        <f>VLOOKUP($A16&amp;"-"&amp;LG$4,'02政策の客観指標'!$A$4:$AT$246,COLUMN('02政策の客観指標'!$AT:$AT),FALSE)</f>
        <v>-</v>
      </c>
      <c r="LH16" s="84" t="str">
        <f>VLOOKUP($A16&amp;"-"&amp;LH$4,'02政策の客観指標'!$A$4:$AT$246,COLUMN('02政策の客観指標'!$AT:$AT),FALSE)</f>
        <v>-</v>
      </c>
      <c r="LI16" s="84" t="str">
        <f>VLOOKUP($A16&amp;"-"&amp;LI$4,'02政策の客観指標'!$A$4:$AT$246,COLUMN('02政策の客観指標'!$AT:$AT),FALSE)</f>
        <v>-</v>
      </c>
      <c r="LJ16" s="84" t="str">
        <f>VLOOKUP($A16&amp;"-"&amp;LJ$4,'02政策の客観指標'!$A$4:$AT$246,COLUMN('02政策の客観指標'!$AT:$AT),FALSE)</f>
        <v>-</v>
      </c>
      <c r="LK16" s="84" t="str">
        <f>VLOOKUP($A16&amp;"-"&amp;LK$4,'02政策の客観指標'!$A$4:$AT$246,COLUMN('02政策の客観指標'!$AT:$AT),FALSE)</f>
        <v>-</v>
      </c>
      <c r="LL16" s="109" t="e">
        <f t="shared" si="177"/>
        <v>#DIV/0!</v>
      </c>
      <c r="LM16" s="30" t="str">
        <f t="shared" si="90"/>
        <v/>
      </c>
      <c r="LN16" s="30" t="str">
        <f t="shared" si="91"/>
        <v/>
      </c>
      <c r="LO16" s="30" t="str">
        <f t="shared" si="92"/>
        <v/>
      </c>
      <c r="LP16" s="30" t="str">
        <f t="shared" si="93"/>
        <v/>
      </c>
      <c r="LQ16" s="30" t="str">
        <f t="shared" si="94"/>
        <v/>
      </c>
      <c r="LR16" s="30" t="str">
        <f t="shared" si="95"/>
        <v/>
      </c>
      <c r="LS16" s="30" t="str">
        <f t="shared" si="96"/>
        <v/>
      </c>
      <c r="LT16" s="30" t="str">
        <f t="shared" si="97"/>
        <v/>
      </c>
      <c r="LU16" s="30" t="str">
        <f t="shared" si="98"/>
        <v/>
      </c>
      <c r="LV16" s="33" t="e">
        <f t="shared" si="178"/>
        <v>#DIV/0!</v>
      </c>
      <c r="LW16" s="47" t="str">
        <f>IFERROR(VLOOKUP($A16*100+LW$4,'03施策評価'!$A$5:$KL$118,COLUMN('03施策評価'!$IR:$IR),FALSE),"-")</f>
        <v>e</v>
      </c>
      <c r="LX16" s="7" t="str">
        <f>IFERROR(VLOOKUP($A16*100+LX$4,'03施策評価'!$A$5:$KL$118,COLUMN('03施策評価'!$IR:$IR),FALSE),"-")</f>
        <v>e</v>
      </c>
      <c r="LY16" s="7" t="str">
        <f>IFERROR(VLOOKUP($A16*100+LY$4,'03施策評価'!$A$5:$KL$118,COLUMN('03施策評価'!$IR:$IR),FALSE),"-")</f>
        <v>e</v>
      </c>
      <c r="LZ16" s="105" t="str">
        <f>IFERROR(VLOOKUP($A16*100+LZ$4,'03施策評価'!$A$5:$KL$118,COLUMN('03施策評価'!$IR:$IR),FALSE),"-")</f>
        <v>-</v>
      </c>
      <c r="MA16" s="105" t="str">
        <f>IFERROR(VLOOKUP($A16*100+MA$4,'03施策評価'!$A$5:$KL$118,COLUMN('03施策評価'!$IR:$IR),FALSE),"-")</f>
        <v>-</v>
      </c>
      <c r="MB16" s="105" t="str">
        <f>IFERROR(VLOOKUP($A16*100+MB$4,'03施策評価'!$A$5:$KL$118,COLUMN('03施策評価'!$IR:$IR),FALSE),"-")</f>
        <v>-</v>
      </c>
      <c r="MC16" s="105" t="str">
        <f>IFERROR(VLOOKUP($A16*100+MC$4,'03施策評価'!$A$5:$KL$118,COLUMN('03施策評価'!$IR:$IR),FALSE),"-")</f>
        <v>-</v>
      </c>
      <c r="MD16" s="105" t="str">
        <f>IFERROR(VLOOKUP($A16*100+MD$4,'03施策評価'!$A$5:$KL$118,COLUMN('03施策評価'!$IR:$IR),FALSE),"-")</f>
        <v>-</v>
      </c>
      <c r="ME16" s="109" t="str">
        <f t="shared" si="179"/>
        <v>e</v>
      </c>
      <c r="MF16" s="37">
        <f t="shared" si="180"/>
        <v>0</v>
      </c>
      <c r="MG16" s="38">
        <f t="shared" si="99"/>
        <v>0</v>
      </c>
      <c r="MH16" s="38">
        <f t="shared" si="100"/>
        <v>0</v>
      </c>
      <c r="MI16" s="38" t="str">
        <f t="shared" si="101"/>
        <v/>
      </c>
      <c r="MJ16" s="38" t="str">
        <f t="shared" si="102"/>
        <v/>
      </c>
      <c r="MK16" s="38" t="str">
        <f t="shared" si="103"/>
        <v/>
      </c>
      <c r="ML16" s="38" t="str">
        <f t="shared" si="104"/>
        <v/>
      </c>
      <c r="MM16" s="38" t="str">
        <f t="shared" si="105"/>
        <v/>
      </c>
      <c r="MN16" s="41">
        <f t="shared" si="181"/>
        <v>0</v>
      </c>
      <c r="MO16" s="36" t="e">
        <f t="shared" si="182"/>
        <v>#DIV/0!</v>
      </c>
      <c r="MP16" s="37" t="e">
        <f t="shared" si="183"/>
        <v>#DIV/0!</v>
      </c>
      <c r="MQ16" s="38">
        <f t="shared" si="184"/>
        <v>0</v>
      </c>
      <c r="MR16" s="41" t="e">
        <f t="shared" si="185"/>
        <v>#DIV/0!</v>
      </c>
      <c r="MS16" s="47" t="str">
        <f>VLOOKUP($A16&amp;"-"&amp;MS$4,'05市民生活実感調査'!$A$3:$BC$218,COLUMN('05市民生活実感調査'!$BC:$BC),FALSE)</f>
        <v>-</v>
      </c>
      <c r="MT16" s="7" t="str">
        <f>VLOOKUP($A16&amp;"-"&amp;MT$4,'05市民生活実感調査'!$A$3:$BC$218,COLUMN('05市民生活実感調査'!$BC:$BC),FALSE)</f>
        <v>-</v>
      </c>
      <c r="MU16" s="7" t="str">
        <f>VLOOKUP($A16&amp;"-"&amp;MU$4,'05市民生活実感調査'!$A$3:$BC$218,COLUMN('05市民生活実感調査'!$BC:$BC),FALSE)</f>
        <v>-</v>
      </c>
      <c r="MV16" s="7" t="str">
        <f>VLOOKUP($A16&amp;"-"&amp;MV$4,'05市民生活実感調査'!$A$3:$BC$218,COLUMN('05市民生活実感調査'!$BC:$BC),FALSE)</f>
        <v>-</v>
      </c>
      <c r="MW16" s="7" t="str">
        <f>VLOOKUP($A16&amp;"-"&amp;MW$4,'05市民生活実感調査'!$A$3:$BC$218,COLUMN('05市民生活実感調査'!$BC:$BC),FALSE)</f>
        <v>-</v>
      </c>
      <c r="MX16" s="7" t="str">
        <f>VLOOKUP($A16&amp;"-"&amp;MX$4,'05市民生活実感調査'!$A$3:$BC$218,COLUMN('05市民生活実感調査'!$BC:$BC),FALSE)</f>
        <v>-</v>
      </c>
      <c r="MY16" s="7" t="str">
        <f>VLOOKUP($A16&amp;"-"&amp;MY$4,'05市民生活実感調査'!$A$3:$BC$218,COLUMN('05市民生活実感調査'!$BC:$BC),FALSE)</f>
        <v>-</v>
      </c>
      <c r="MZ16" s="7" t="str">
        <f>VLOOKUP($A16&amp;"-"&amp;MZ$4,'05市民生活実感調査'!$A$3:$BC$218,COLUMN('05市民生活実感調査'!$BC:$BC),FALSE)</f>
        <v>-</v>
      </c>
      <c r="NA16" s="109" t="e">
        <f t="shared" si="186"/>
        <v>#DIV/0!</v>
      </c>
      <c r="NB16" s="37" t="str">
        <f t="shared" si="187"/>
        <v/>
      </c>
      <c r="NC16" s="38" t="str">
        <f t="shared" si="106"/>
        <v/>
      </c>
      <c r="ND16" s="38" t="str">
        <f t="shared" si="107"/>
        <v/>
      </c>
      <c r="NE16" s="38" t="str">
        <f t="shared" si="108"/>
        <v/>
      </c>
      <c r="NF16" s="38" t="str">
        <f t="shared" si="109"/>
        <v/>
      </c>
      <c r="NG16" s="38" t="str">
        <f t="shared" si="110"/>
        <v/>
      </c>
      <c r="NH16" s="38" t="str">
        <f t="shared" si="111"/>
        <v/>
      </c>
      <c r="NI16" s="38" t="str">
        <f t="shared" si="112"/>
        <v/>
      </c>
      <c r="NJ16" s="41" t="e">
        <f t="shared" si="188"/>
        <v>#DIV/0!</v>
      </c>
      <c r="NK16" s="96" t="str">
        <f>VLOOKUP($A16,'05市民生活実感調査'!$D$223:$O$249,11,FALSE)</f>
        <v>-</v>
      </c>
      <c r="NL16" s="98" t="str">
        <f>VLOOKUP($A16,'05市民生活実感調査'!$D$223:$O$249,12,FALSE)</f>
        <v>-</v>
      </c>
      <c r="NM16" s="108" t="s">
        <v>85</v>
      </c>
      <c r="NN16" s="12" t="str">
        <f>VLOOKUP(NM16,プルダウン!$A$1:$B$6,2,FALSE)</f>
        <v>-</v>
      </c>
      <c r="NO16" s="26" t="s">
        <v>85</v>
      </c>
      <c r="NP16" s="12"/>
      <c r="NQ16" s="11"/>
      <c r="NR16" s="12"/>
      <c r="NS16" s="47" t="str">
        <f>IFERROR(VLOOKUP($A16*100+NS$4,'03施策評価'!$A$5:$KL$118,COLUMN('03施策評価'!$KG:$KG),FALSE),"-")</f>
        <v>-</v>
      </c>
      <c r="NT16" s="7" t="str">
        <f>IFERROR(VLOOKUP($A16*100+NT$4,'03施策評価'!$A$5:$KL$118,COLUMN('03施策評価'!$KG:$KG),FALSE),"-")</f>
        <v>-</v>
      </c>
      <c r="NU16" s="7" t="str">
        <f>IFERROR(VLOOKUP($A16*100+NU$4,'03施策評価'!$A$5:$KL$118,COLUMN('03施策評価'!$KG:$KG),FALSE),"-")</f>
        <v>-</v>
      </c>
      <c r="NV16" s="105" t="str">
        <f>IFERROR(VLOOKUP($A16*100+NV$4,'03施策評価'!$A$5:$KL$118,COLUMN('03施策評価'!$KG:$KG),FALSE),"-")</f>
        <v>-</v>
      </c>
      <c r="NW16" s="105" t="str">
        <f>IFERROR(VLOOKUP($A16*100+NW$4,'03施策評価'!$A$5:$KL$118,COLUMN('03施策評価'!$KG:$KG),FALSE),"-")</f>
        <v>-</v>
      </c>
      <c r="NX16" s="105" t="str">
        <f>IFERROR(VLOOKUP($A16*100+NX$4,'03施策評価'!$A$5:$KL$118,COLUMN('03施策評価'!$KG:$KG),FALSE),"-")</f>
        <v>-</v>
      </c>
      <c r="NY16" s="105" t="str">
        <f>IFERROR(VLOOKUP($A16*100+NY$4,'03施策評価'!$A$5:$KL$118,COLUMN('03施策評価'!$KG:$KG),FALSE),"-")</f>
        <v>-</v>
      </c>
      <c r="NZ16" s="106" t="str">
        <f>IFERROR(VLOOKUP($A16*100+NZ$4,'03施策評価'!$A$5:$KL$118,COLUMN('03施策評価'!$KG:$KG),FALSE),"-")</f>
        <v>-</v>
      </c>
      <c r="OA16" s="5"/>
    </row>
    <row r="17" spans="1:391" ht="166.5" customHeight="1">
      <c r="A17" s="46">
        <f>VLOOKUP(B17,[11]プルダウン!$M$2:$N$28,2,FALSE)</f>
        <v>13</v>
      </c>
      <c r="B17" s="5" t="s">
        <v>285</v>
      </c>
      <c r="C17" s="5" t="s">
        <v>2450</v>
      </c>
      <c r="D17" s="4" t="s">
        <v>2117</v>
      </c>
      <c r="E17" s="4"/>
      <c r="F17" s="5"/>
      <c r="G17" s="521" t="str">
        <f>VLOOKUP($A17&amp;"-"&amp;G$4,'02政策の客観指標'!$A$4:$AT$246,COLUMN('02政策の客観指標'!$AP:$AP),FALSE)</f>
        <v>d</v>
      </c>
      <c r="H17" s="522" t="str">
        <f>VLOOKUP($A17&amp;"-"&amp;H$4,'02政策の客観指標'!$A$4:$AT$246,COLUMN('02政策の客観指標'!$AP:$AP),FALSE)</f>
        <v>c</v>
      </c>
      <c r="I17" s="522" t="str">
        <f>VLOOKUP($A17&amp;"-"&amp;I$4,'02政策の客観指標'!$A$4:$AT$246,COLUMN('02政策の客観指標'!$AP:$AP),FALSE)</f>
        <v>a</v>
      </c>
      <c r="J17" s="522" t="str">
        <f>VLOOKUP($A17&amp;"-"&amp;J$4,'02政策の客観指標'!$A$4:$AT$246,COLUMN('02政策の客観指標'!$AP:$AP),FALSE)</f>
        <v>-</v>
      </c>
      <c r="K17" s="522" t="str">
        <f>VLOOKUP($A17&amp;"-"&amp;K$4,'02政策の客観指標'!$A$4:$AT$246,COLUMN('02政策の客観指標'!$AP:$AP),FALSE)</f>
        <v>-</v>
      </c>
      <c r="L17" s="522" t="str">
        <f>VLOOKUP($A17&amp;"-"&amp;L$4,'02政策の客観指標'!$A$4:$AT$246,COLUMN('02政策の客観指標'!$AP:$AP),FALSE)</f>
        <v>-</v>
      </c>
      <c r="M17" s="522" t="str">
        <f>VLOOKUP($A17&amp;"-"&amp;M$4,'02政策の客観指標'!$A$4:$AT$246,COLUMN('02政策の客観指標'!$AP:$AP),FALSE)</f>
        <v>-</v>
      </c>
      <c r="N17" s="522" t="str">
        <f>VLOOKUP($A17&amp;"-"&amp;N$4,'02政策の客観指標'!$A$4:$AT$246,COLUMN('02政策の客観指標'!$AP:$AP),FALSE)</f>
        <v>-</v>
      </c>
      <c r="O17" s="523" t="str">
        <f>VLOOKUP($A17&amp;"-"&amp;O$4,'02政策の客観指標'!$A$4:$AT$246,COLUMN('02政策の客観指標'!$AP:$AP),FALSE)</f>
        <v>-</v>
      </c>
      <c r="P17" s="524" t="str">
        <f t="shared" si="0"/>
        <v>c</v>
      </c>
      <c r="Q17" s="525">
        <f t="shared" si="113"/>
        <v>1</v>
      </c>
      <c r="R17" s="525">
        <f t="shared" si="114"/>
        <v>2</v>
      </c>
      <c r="S17" s="525">
        <f t="shared" si="115"/>
        <v>4</v>
      </c>
      <c r="T17" s="525" t="str">
        <f t="shared" si="116"/>
        <v/>
      </c>
      <c r="U17" s="525" t="str">
        <f t="shared" si="117"/>
        <v/>
      </c>
      <c r="V17" s="525" t="str">
        <f t="shared" si="118"/>
        <v/>
      </c>
      <c r="W17" s="525" t="str">
        <f t="shared" si="119"/>
        <v/>
      </c>
      <c r="X17" s="525" t="str">
        <f t="shared" si="120"/>
        <v/>
      </c>
      <c r="Y17" s="525" t="str">
        <f t="shared" si="121"/>
        <v/>
      </c>
      <c r="Z17" s="526">
        <f t="shared" si="2"/>
        <v>0.58333333333333337</v>
      </c>
      <c r="AA17" s="527" t="str">
        <f>IFERROR(VLOOKUP($A17*100+AA$4,'03施策評価'!$A$5:$KL$118,COLUMN('03施策評価'!$AB:$AB),FALSE),"-")</f>
        <v>b</v>
      </c>
      <c r="AB17" s="528" t="str">
        <f>IFERROR(VLOOKUP($A17*100+AB$4,'03施策評価'!$A$5:$KL$118,COLUMN('03施策評価'!$AB:$AB),FALSE),"-")</f>
        <v>a</v>
      </c>
      <c r="AC17" s="528" t="str">
        <f>IFERROR(VLOOKUP($A17*100+AC$4,'03施策評価'!$A$5:$KL$118,COLUMN('03施策評価'!$AB:$AB),FALSE),"-")</f>
        <v>c</v>
      </c>
      <c r="AD17" s="528" t="str">
        <f>IFERROR(VLOOKUP($A17*100+AD$4,'03施策評価'!$A$5:$KL$118,COLUMN('03施策評価'!$AB:$AB),FALSE),"-")</f>
        <v>a</v>
      </c>
      <c r="AE17" s="528" t="str">
        <f>IFERROR(VLOOKUP($A17*100+AE$4,'03施策評価'!$A$5:$KL$118,COLUMN('03施策評価'!$AB:$AB),FALSE),"-")</f>
        <v>-</v>
      </c>
      <c r="AF17" s="528" t="str">
        <f>IFERROR(VLOOKUP($A17*100+AF$4,'03施策評価'!$A$5:$KL$118,COLUMN('03施策評価'!$AB:$AB),FALSE),"-")</f>
        <v>-</v>
      </c>
      <c r="AG17" s="528" t="str">
        <f>IFERROR(VLOOKUP($A17*100+AG$4,'03施策評価'!$A$5:$KL$118,COLUMN('03施策評価'!$AB:$AB),FALSE),"-")</f>
        <v>-</v>
      </c>
      <c r="AH17" s="529" t="str">
        <f>IFERROR(VLOOKUP($A17*100+AH$4,'03施策評価'!$A$5:$KL$118,COLUMN('03施策評価'!$AB:$AB),FALSE),"-")</f>
        <v>-</v>
      </c>
      <c r="AI17" s="524" t="str">
        <f t="shared" si="3"/>
        <v>a</v>
      </c>
      <c r="AJ17" s="527">
        <f t="shared" si="122"/>
        <v>3</v>
      </c>
      <c r="AK17" s="528">
        <f t="shared" si="123"/>
        <v>4</v>
      </c>
      <c r="AL17" s="528">
        <f t="shared" si="124"/>
        <v>2</v>
      </c>
      <c r="AM17" s="528">
        <f t="shared" si="125"/>
        <v>4</v>
      </c>
      <c r="AN17" s="528" t="str">
        <f t="shared" si="126"/>
        <v/>
      </c>
      <c r="AO17" s="528" t="str">
        <f t="shared" si="127"/>
        <v/>
      </c>
      <c r="AP17" s="528" t="str">
        <f t="shared" si="128"/>
        <v/>
      </c>
      <c r="AQ17" s="529" t="str">
        <f t="shared" si="129"/>
        <v/>
      </c>
      <c r="AR17" s="530">
        <f t="shared" si="11"/>
        <v>0.8125</v>
      </c>
      <c r="AS17" s="524" t="str">
        <f t="shared" si="12"/>
        <v>b</v>
      </c>
      <c r="AT17" s="30">
        <f t="shared" si="130"/>
        <v>2</v>
      </c>
      <c r="AU17" s="400">
        <f t="shared" si="13"/>
        <v>2</v>
      </c>
      <c r="AV17" s="401" cm="1">
        <f t="array" ref="AV17">_xlfn.IFS(COUNT(AT17:AU17)=2,SUM(AT17:AU17)/6,COUNT(AT17:AU17)=0,"-",AT17="",AR17,AU17="",Z17)</f>
        <v>0.66666666666666663</v>
      </c>
      <c r="AW17" s="534" t="str">
        <f>VLOOKUP($A17&amp;"-"&amp;AW$4,'05市民生活実感調査'!$A$3:$BC$218,COLUMN('05市民生活実感調査'!$O:$O),FALSE)</f>
        <v>c</v>
      </c>
      <c r="AX17" s="535" t="str">
        <f>VLOOKUP($A17&amp;"-"&amp;AX$4,'05市民生活実感調査'!$A$3:$BC$218,COLUMN('05市民生活実感調査'!$O:$O),FALSE)</f>
        <v>c</v>
      </c>
      <c r="AY17" s="535" t="str">
        <f>VLOOKUP($A17&amp;"-"&amp;AY$4,'05市民生活実感調査'!$A$3:$BC$218,COLUMN('05市民生活実感調査'!$O:$O),FALSE)</f>
        <v>c</v>
      </c>
      <c r="AZ17" s="535" t="str">
        <f>VLOOKUP($A17&amp;"-"&amp;AZ$4,'05市民生活実感調査'!$A$3:$BC$218,COLUMN('05市民生活実感調査'!$O:$O),FALSE)</f>
        <v>c</v>
      </c>
      <c r="BA17" s="535" t="str">
        <f>VLOOKUP($A17&amp;"-"&amp;BA$4,'05市民生活実感調査'!$A$3:$BC$218,COLUMN('05市民生活実感調査'!$O:$O),FALSE)</f>
        <v>-</v>
      </c>
      <c r="BB17" s="535" t="str">
        <f>VLOOKUP($A17&amp;"-"&amp;BB$4,'05市民生活実感調査'!$A$3:$BC$218,COLUMN('05市民生活実感調査'!$O:$O),FALSE)</f>
        <v>-</v>
      </c>
      <c r="BC17" s="535" t="str">
        <f>VLOOKUP($A17&amp;"-"&amp;BC$4,'05市民生活実感調査'!$A$3:$BC$218,COLUMN('05市民生活実感調査'!$O:$O),FALSE)</f>
        <v>-</v>
      </c>
      <c r="BD17" s="535" t="str">
        <f>VLOOKUP($A17&amp;"-"&amp;BD$4,'05市民生活実感調査'!$A$3:$BC$218,COLUMN('05市民生活実感調査'!$O:$O),FALSE)</f>
        <v>-</v>
      </c>
      <c r="BE17" s="536" t="str">
        <f t="shared" si="131"/>
        <v>c</v>
      </c>
      <c r="BF17" s="37">
        <f t="shared" si="132"/>
        <v>2</v>
      </c>
      <c r="BG17" s="38">
        <f t="shared" si="133"/>
        <v>2</v>
      </c>
      <c r="BH17" s="38">
        <f t="shared" si="134"/>
        <v>2</v>
      </c>
      <c r="BI17" s="38">
        <f t="shared" si="135"/>
        <v>2</v>
      </c>
      <c r="BJ17" s="38" t="str">
        <f t="shared" si="136"/>
        <v/>
      </c>
      <c r="BK17" s="38" t="str">
        <f t="shared" si="137"/>
        <v/>
      </c>
      <c r="BL17" s="38" t="str">
        <f t="shared" si="138"/>
        <v/>
      </c>
      <c r="BM17" s="38" t="str">
        <f t="shared" si="139"/>
        <v/>
      </c>
      <c r="BN17" s="41">
        <f t="shared" si="140"/>
        <v>0.5</v>
      </c>
      <c r="BO17" s="96">
        <f>VLOOKUP($A17,'05市民生活実感調査'!$D$223:$O$249,3,FALSE)</f>
        <v>12</v>
      </c>
      <c r="BP17" s="237">
        <f>VLOOKUP($A17,'05市民生活実感調査'!$D$223:$O$249,4,FALSE)</f>
        <v>0.83421985815602839</v>
      </c>
      <c r="BQ17" s="537" t="s">
        <v>315</v>
      </c>
      <c r="BR17" s="539" t="str">
        <f>VLOOKUP(BQ17,[11]プルダウン!$A$1:$B$6,2,FALSE)</f>
        <v>政策の目的がかなり達成されている</v>
      </c>
      <c r="BS17" s="261" t="s">
        <v>124</v>
      </c>
      <c r="BT17" s="260" t="s">
        <v>2455</v>
      </c>
      <c r="BU17" s="265" t="s">
        <v>2456</v>
      </c>
      <c r="BV17" s="291" t="s">
        <v>2457</v>
      </c>
      <c r="BW17" s="47" t="str">
        <f>IFERROR(VLOOKUP($A17*100+BW$4,'03施策評価'!$A$5:$KL$118,COLUMN('03施策評価'!$BQ:$BQ),FALSE),"-")</f>
        <v>B</v>
      </c>
      <c r="BX17" s="7" t="str">
        <f>IFERROR(VLOOKUP($A17*100+BX$4,'03施策評価'!$A$5:$KL$118,COLUMN('03施策評価'!$BQ:$BQ),FALSE),"-")</f>
        <v>B</v>
      </c>
      <c r="BY17" s="7" t="str">
        <f>IFERROR(VLOOKUP($A17*100+BY$4,'03施策評価'!$A$5:$KL$118,COLUMN('03施策評価'!$BQ:$BQ),FALSE),"-")</f>
        <v>C</v>
      </c>
      <c r="BZ17" s="7" t="str">
        <f>IFERROR(VLOOKUP($A17*100+BZ$4,'03施策評価'!$A$5:$KL$118,COLUMN('03施策評価'!$BQ:$BQ),FALSE),"-")</f>
        <v>B</v>
      </c>
      <c r="CA17" s="105" t="str">
        <f>IFERROR(VLOOKUP($A17*100+CA$4,'03施策評価'!$A$5:$KL$118,COLUMN('03施策評価'!$BQ:$BQ),FALSE),"-")</f>
        <v>-</v>
      </c>
      <c r="CB17" s="105" t="str">
        <f>IFERROR(VLOOKUP($A17*100+CB$4,'03施策評価'!$A$5:$KL$118,COLUMN('03施策評価'!$BQ:$BQ),FALSE),"-")</f>
        <v>-</v>
      </c>
      <c r="CC17" s="105" t="str">
        <f>IFERROR(VLOOKUP($A17*100+CC$4,'03施策評価'!$A$5:$KL$118,COLUMN('03施策評価'!$BQ:$BQ),FALSE),"-")</f>
        <v>-</v>
      </c>
      <c r="CD17" s="106" t="str">
        <f>IFERROR(VLOOKUP($A17*100+CD$4,'03施策評価'!$A$5:$KL$118,COLUMN('03施策評価'!$BQ:$BQ),FALSE),"-")</f>
        <v>-</v>
      </c>
      <c r="CE17" s="263" t="s">
        <v>2465</v>
      </c>
      <c r="CF17" s="83" t="str">
        <f>VLOOKUP($A17&amp;"-"&amp;CF$4,'02政策の客観指標'!$A$4:$AT$246,COLUMN('02政策の客観指標'!$AQ:$AQ),FALSE)</f>
        <v>-</v>
      </c>
      <c r="CG17" s="84" t="str">
        <f>VLOOKUP($A17&amp;"-"&amp;CG$4,'02政策の客観指標'!$A$4:$AT$246,COLUMN('02政策の客観指標'!$AQ:$AQ),FALSE)</f>
        <v>-</v>
      </c>
      <c r="CH17" s="84" t="str">
        <f>VLOOKUP($A17&amp;"-"&amp;CH$4,'02政策の客観指標'!$A$4:$AT$246,COLUMN('02政策の客観指標'!$AQ:$AQ),FALSE)</f>
        <v>-</v>
      </c>
      <c r="CI17" s="84" t="str">
        <f>VLOOKUP($A17&amp;"-"&amp;CI$4,'02政策の客観指標'!$A$4:$AT$246,COLUMN('02政策の客観指標'!$AQ:$AQ),FALSE)</f>
        <v>-</v>
      </c>
      <c r="CJ17" s="84" t="str">
        <f>VLOOKUP($A17&amp;"-"&amp;CJ$4,'02政策の客観指標'!$A$4:$AT$246,COLUMN('02政策の客観指標'!$AQ:$AQ),FALSE)</f>
        <v>-</v>
      </c>
      <c r="CK17" s="84" t="str">
        <f>VLOOKUP($A17&amp;"-"&amp;CK$4,'02政策の客観指標'!$A$4:$AT$246,COLUMN('02政策の客観指標'!$AQ:$AQ),FALSE)</f>
        <v>-</v>
      </c>
      <c r="CL17" s="84" t="str">
        <f>VLOOKUP($A17&amp;"-"&amp;CL$4,'02政策の客観指標'!$A$4:$AT$246,COLUMN('02政策の客観指標'!$AQ:$AQ),FALSE)</f>
        <v>-</v>
      </c>
      <c r="CM17" s="84" t="str">
        <f>VLOOKUP($A17&amp;"-"&amp;CM$4,'02政策の客観指標'!$A$4:$AT$246,COLUMN('02政策の客観指標'!$AQ:$AQ),FALSE)</f>
        <v>-</v>
      </c>
      <c r="CN17" s="84" t="str">
        <f>VLOOKUP($A17&amp;"-"&amp;CN$4,'02政策の客観指標'!$A$4:$AT$246,COLUMN('02政策の客観指標'!$AQ:$AQ),FALSE)</f>
        <v>-</v>
      </c>
      <c r="CO17" s="109" t="e">
        <f t="shared" si="141"/>
        <v>#DIV/0!</v>
      </c>
      <c r="CP17" s="30" t="str">
        <f t="shared" si="21"/>
        <v/>
      </c>
      <c r="CQ17" s="30" t="str">
        <f t="shared" si="22"/>
        <v/>
      </c>
      <c r="CR17" s="30" t="str">
        <f t="shared" si="23"/>
        <v/>
      </c>
      <c r="CS17" s="30" t="str">
        <f t="shared" si="24"/>
        <v/>
      </c>
      <c r="CT17" s="30" t="str">
        <f t="shared" si="25"/>
        <v/>
      </c>
      <c r="CU17" s="30" t="str">
        <f t="shared" si="26"/>
        <v/>
      </c>
      <c r="CV17" s="30" t="str">
        <f t="shared" si="27"/>
        <v/>
      </c>
      <c r="CW17" s="30" t="str">
        <f t="shared" si="28"/>
        <v/>
      </c>
      <c r="CX17" s="30" t="str">
        <f t="shared" si="29"/>
        <v/>
      </c>
      <c r="CY17" s="33" t="e">
        <f t="shared" si="142"/>
        <v>#DIV/0!</v>
      </c>
      <c r="CZ17" s="47" t="str">
        <f>IFERROR(VLOOKUP($A17*100+CZ$4,'03施策評価'!$A$5:$KL$118,COLUMN('03施策評価'!$CF:$CF),FALSE),"-")</f>
        <v>e</v>
      </c>
      <c r="DA17" s="7" t="str">
        <f>IFERROR(VLOOKUP($A17*100+DA$4,'03施策評価'!$A$5:$KL$118,COLUMN('03施策評価'!$CF:$CF),FALSE),"-")</f>
        <v>e</v>
      </c>
      <c r="DB17" s="7" t="str">
        <f>IFERROR(VLOOKUP($A17*100+DB$4,'03施策評価'!$A$5:$KL$118,COLUMN('03施策評価'!$CF:$CF),FALSE),"-")</f>
        <v>e</v>
      </c>
      <c r="DC17" s="7" t="str">
        <f>IFERROR(VLOOKUP($A17*100+DC$4,'03施策評価'!$A$5:$KL$118,COLUMN('03施策評価'!$CF:$CF),FALSE),"-")</f>
        <v>e</v>
      </c>
      <c r="DD17" s="105" t="str">
        <f>IFERROR(VLOOKUP($A17*100+DD$4,'03施策評価'!$A$5:$KL$118,COLUMN('03施策評価'!$CF:$CF),FALSE),"-")</f>
        <v>-</v>
      </c>
      <c r="DE17" s="105" t="str">
        <f>IFERROR(VLOOKUP($A17*100+DE$4,'03施策評価'!$A$5:$KL$118,COLUMN('03施策評価'!$CF:$CF),FALSE),"-")</f>
        <v>-</v>
      </c>
      <c r="DF17" s="105" t="str">
        <f>IFERROR(VLOOKUP($A17*100+DF$4,'03施策評価'!$A$5:$KL$118,COLUMN('03施策評価'!$CF:$CF),FALSE),"-")</f>
        <v>-</v>
      </c>
      <c r="DG17" s="105" t="str">
        <f>IFERROR(VLOOKUP($A17*100+DG$4,'03施策評価'!$A$5:$KL$118,COLUMN('03施策評価'!$CF:$CF),FALSE),"-")</f>
        <v>-</v>
      </c>
      <c r="DH17" s="109" t="str">
        <f t="shared" si="143"/>
        <v>e</v>
      </c>
      <c r="DI17" s="37">
        <f t="shared" si="144"/>
        <v>0</v>
      </c>
      <c r="DJ17" s="38">
        <f t="shared" si="30"/>
        <v>0</v>
      </c>
      <c r="DK17" s="38">
        <f t="shared" si="31"/>
        <v>0</v>
      </c>
      <c r="DL17" s="38">
        <f t="shared" si="32"/>
        <v>0</v>
      </c>
      <c r="DM17" s="38" t="str">
        <f t="shared" si="33"/>
        <v/>
      </c>
      <c r="DN17" s="38" t="str">
        <f t="shared" si="34"/>
        <v/>
      </c>
      <c r="DO17" s="38" t="str">
        <f t="shared" si="35"/>
        <v/>
      </c>
      <c r="DP17" s="38" t="str">
        <f t="shared" si="36"/>
        <v/>
      </c>
      <c r="DQ17" s="41">
        <f t="shared" si="145"/>
        <v>0</v>
      </c>
      <c r="DR17" s="36" t="e">
        <f t="shared" si="146"/>
        <v>#DIV/0!</v>
      </c>
      <c r="DS17" s="37" t="e">
        <f t="shared" si="147"/>
        <v>#DIV/0!</v>
      </c>
      <c r="DT17" s="38">
        <f t="shared" si="148"/>
        <v>0</v>
      </c>
      <c r="DU17" s="41" t="e">
        <f t="shared" si="149"/>
        <v>#DIV/0!</v>
      </c>
      <c r="DV17" s="47" t="str">
        <f>VLOOKUP($A17&amp;"-"&amp;DV$4,'05市民生活実感調査'!$A$3:$BC$218,COLUMN('05市民生活実感調査'!$Y:$Y),FALSE)</f>
        <v>-</v>
      </c>
      <c r="DW17" s="7" t="str">
        <f>VLOOKUP($A17&amp;"-"&amp;DW$4,'05市民生活実感調査'!$A$3:$BC$218,COLUMN('05市民生活実感調査'!$Y:$Y),FALSE)</f>
        <v>-</v>
      </c>
      <c r="DX17" s="7" t="str">
        <f>VLOOKUP($A17&amp;"-"&amp;DX$4,'05市民生活実感調査'!$A$3:$BC$218,COLUMN('05市民生活実感調査'!$Y:$Y),FALSE)</f>
        <v>-</v>
      </c>
      <c r="DY17" s="7" t="str">
        <f>VLOOKUP($A17&amp;"-"&amp;DY$4,'05市民生活実感調査'!$A$3:$BC$218,COLUMN('05市民生活実感調査'!$Y:$Y),FALSE)</f>
        <v>-</v>
      </c>
      <c r="DZ17" s="7" t="str">
        <f>VLOOKUP($A17&amp;"-"&amp;DZ$4,'05市民生活実感調査'!$A$3:$BC$218,COLUMN('05市民生活実感調査'!$Y:$Y),FALSE)</f>
        <v>-</v>
      </c>
      <c r="EA17" s="7" t="str">
        <f>VLOOKUP($A17&amp;"-"&amp;EA$4,'05市民生活実感調査'!$A$3:$BC$218,COLUMN('05市民生活実感調査'!$Y:$Y),FALSE)</f>
        <v>-</v>
      </c>
      <c r="EB17" s="7" t="str">
        <f>VLOOKUP($A17&amp;"-"&amp;EB$4,'05市民生活実感調査'!$A$3:$BC$218,COLUMN('05市民生活実感調査'!$Y:$Y),FALSE)</f>
        <v>-</v>
      </c>
      <c r="EC17" s="7" t="str">
        <f>VLOOKUP($A17&amp;"-"&amp;EC$4,'05市民生活実感調査'!$A$3:$BC$218,COLUMN('05市民生活実感調査'!$Y:$Y),FALSE)</f>
        <v>-</v>
      </c>
      <c r="ED17" s="109" t="e">
        <f t="shared" si="150"/>
        <v>#DIV/0!</v>
      </c>
      <c r="EE17" s="37" t="str">
        <f t="shared" si="151"/>
        <v/>
      </c>
      <c r="EF17" s="38" t="str">
        <f t="shared" si="37"/>
        <v/>
      </c>
      <c r="EG17" s="38" t="str">
        <f t="shared" si="38"/>
        <v/>
      </c>
      <c r="EH17" s="38" t="str">
        <f t="shared" si="39"/>
        <v/>
      </c>
      <c r="EI17" s="38" t="str">
        <f t="shared" si="40"/>
        <v/>
      </c>
      <c r="EJ17" s="38" t="str">
        <f t="shared" si="41"/>
        <v/>
      </c>
      <c r="EK17" s="38" t="str">
        <f t="shared" si="42"/>
        <v/>
      </c>
      <c r="EL17" s="38" t="str">
        <f t="shared" si="43"/>
        <v/>
      </c>
      <c r="EM17" s="41" t="e">
        <f t="shared" si="152"/>
        <v>#DIV/0!</v>
      </c>
      <c r="EN17" s="96" t="str">
        <f>VLOOKUP($A17,'05市民生活実感調査'!$D$223:$O$249,5,FALSE)</f>
        <v>-</v>
      </c>
      <c r="EO17" s="98" t="str">
        <f>VLOOKUP($A17,'05市民生活実感調査'!$D$223:$O$249,6,FALSE)</f>
        <v>-</v>
      </c>
      <c r="EP17" s="108" t="s">
        <v>85</v>
      </c>
      <c r="EQ17" s="12" t="str">
        <f>VLOOKUP(EP17,プルダウン!$A$1:$B$6,2,FALSE)</f>
        <v>-</v>
      </c>
      <c r="ER17" s="26" t="s">
        <v>85</v>
      </c>
      <c r="ES17" s="12"/>
      <c r="ET17" s="11"/>
      <c r="EU17" s="12"/>
      <c r="EV17" s="47" t="str">
        <f>IFERROR(VLOOKUP($A17*100+EV$4,'03施策評価'!$A$5:$KL$118,COLUMN('03施策評価'!$DU:$DU),FALSE),"-")</f>
        <v>-</v>
      </c>
      <c r="EW17" s="7" t="str">
        <f>IFERROR(VLOOKUP($A17*100+EW$4,'03施策評価'!$A$5:$KL$118,COLUMN('03施策評価'!$DU:$DU),FALSE),"-")</f>
        <v>-</v>
      </c>
      <c r="EX17" s="7" t="str">
        <f>IFERROR(VLOOKUP($A17*100+EX$4,'03施策評価'!$A$5:$KL$118,COLUMN('03施策評価'!$DU:$DU),FALSE),"-")</f>
        <v>-</v>
      </c>
      <c r="EY17" s="7" t="str">
        <f>IFERROR(VLOOKUP($A17*100+EY$4,'03施策評価'!$A$5:$KL$118,COLUMN('03施策評価'!$DU:$DU),FALSE),"-")</f>
        <v>-</v>
      </c>
      <c r="EZ17" s="105" t="str">
        <f>IFERROR(VLOOKUP($A17*100+EZ$4,'03施策評価'!$A$5:$KL$118,COLUMN('03施策評価'!$DU:$DU),FALSE),"-")</f>
        <v>-</v>
      </c>
      <c r="FA17" s="105" t="str">
        <f>IFERROR(VLOOKUP($A17*100+FA$4,'03施策評価'!$A$5:$KL$118,COLUMN('03施策評価'!$DU:$DU),FALSE),"-")</f>
        <v>-</v>
      </c>
      <c r="FB17" s="105" t="str">
        <f>IFERROR(VLOOKUP($A17*100+FB$4,'03施策評価'!$A$5:$KL$118,COLUMN('03施策評価'!$DU:$DU),FALSE),"-")</f>
        <v>-</v>
      </c>
      <c r="FC17" s="106" t="str">
        <f>IFERROR(VLOOKUP($A17*100+FC$4,'03施策評価'!$A$5:$KL$118,COLUMN('03施策評価'!$DU:$DU),FALSE),"-")</f>
        <v>-</v>
      </c>
      <c r="FD17" s="116"/>
      <c r="FE17" s="83" t="str">
        <f>VLOOKUP($A17&amp;"-"&amp;FE$4,'02政策の客観指標'!$A$4:$AT$246,COLUMN('02政策の客観指標'!$AR:$AR),FALSE)</f>
        <v>-</v>
      </c>
      <c r="FF17" s="84" t="str">
        <f>VLOOKUP($A17&amp;"-"&amp;FF$4,'02政策の客観指標'!$A$4:$AT$246,COLUMN('02政策の客観指標'!$AR:$AR),FALSE)</f>
        <v>-</v>
      </c>
      <c r="FG17" s="84" t="str">
        <f>VLOOKUP($A17&amp;"-"&amp;FG$4,'02政策の客観指標'!$A$4:$AT$246,COLUMN('02政策の客観指標'!$AR:$AR),FALSE)</f>
        <v>-</v>
      </c>
      <c r="FH17" s="84" t="str">
        <f>VLOOKUP($A17&amp;"-"&amp;FH$4,'02政策の客観指標'!$A$4:$AT$246,COLUMN('02政策の客観指標'!$AR:$AR),FALSE)</f>
        <v>-</v>
      </c>
      <c r="FI17" s="84" t="str">
        <f>VLOOKUP($A17&amp;"-"&amp;FI$4,'02政策の客観指標'!$A$4:$AT$246,COLUMN('02政策の客観指標'!$AR:$AR),FALSE)</f>
        <v>-</v>
      </c>
      <c r="FJ17" s="84" t="str">
        <f>VLOOKUP($A17&amp;"-"&amp;FJ$4,'02政策の客観指標'!$A$4:$AT$246,COLUMN('02政策の客観指標'!$AR:$AR),FALSE)</f>
        <v>-</v>
      </c>
      <c r="FK17" s="84" t="str">
        <f>VLOOKUP($A17&amp;"-"&amp;FK$4,'02政策の客観指標'!$A$4:$AT$246,COLUMN('02政策の客観指標'!$AR:$AR),FALSE)</f>
        <v>-</v>
      </c>
      <c r="FL17" s="84" t="str">
        <f>VLOOKUP($A17&amp;"-"&amp;FL$4,'02政策の客観指標'!$A$4:$AT$246,COLUMN('02政策の客観指標'!$AR:$AR),FALSE)</f>
        <v>-</v>
      </c>
      <c r="FM17" s="84" t="str">
        <f>VLOOKUP($A17&amp;"-"&amp;FM$4,'02政策の客観指標'!$A$4:$AT$246,COLUMN('02政策の客観指標'!$AR:$AR),FALSE)</f>
        <v>-</v>
      </c>
      <c r="FN17" s="109" t="e">
        <f t="shared" si="153"/>
        <v>#DIV/0!</v>
      </c>
      <c r="FO17" s="30" t="str">
        <f t="shared" si="44"/>
        <v/>
      </c>
      <c r="FP17" s="30" t="str">
        <f t="shared" si="45"/>
        <v/>
      </c>
      <c r="FQ17" s="30" t="str">
        <f t="shared" si="46"/>
        <v/>
      </c>
      <c r="FR17" s="30" t="str">
        <f t="shared" si="47"/>
        <v/>
      </c>
      <c r="FS17" s="30" t="str">
        <f t="shared" si="48"/>
        <v/>
      </c>
      <c r="FT17" s="30" t="str">
        <f t="shared" si="49"/>
        <v/>
      </c>
      <c r="FU17" s="30" t="str">
        <f t="shared" si="50"/>
        <v/>
      </c>
      <c r="FV17" s="30" t="str">
        <f t="shared" si="51"/>
        <v/>
      </c>
      <c r="FW17" s="30" t="str">
        <f t="shared" si="52"/>
        <v/>
      </c>
      <c r="FX17" s="33" t="e">
        <f t="shared" si="154"/>
        <v>#DIV/0!</v>
      </c>
      <c r="FY17" s="47" t="str">
        <f>IFERROR(VLOOKUP($A17*100+FY$4,'03施策評価'!$A$5:$KL$118,COLUMN('03施策評価'!$EJ:$EJ),FALSE),"-")</f>
        <v>e</v>
      </c>
      <c r="FZ17" s="7" t="str">
        <f>IFERROR(VLOOKUP($A17*100+FZ$4,'03施策評価'!$A$5:$KL$118,COLUMN('03施策評価'!$EJ:$EJ),FALSE),"-")</f>
        <v>e</v>
      </c>
      <c r="GA17" s="7" t="str">
        <f>IFERROR(VLOOKUP($A17*100+GA$4,'03施策評価'!$A$5:$KL$118,COLUMN('03施策評価'!$EJ:$EJ),FALSE),"-")</f>
        <v>e</v>
      </c>
      <c r="GB17" s="7" t="str">
        <f>IFERROR(VLOOKUP($A17*100+GB$4,'03施策評価'!$A$5:$KL$118,COLUMN('03施策評価'!$EJ:$EJ),FALSE),"-")</f>
        <v>e</v>
      </c>
      <c r="GC17" s="105" t="str">
        <f>IFERROR(VLOOKUP($A17*100+GC$4,'03施策評価'!$A$5:$KL$118,COLUMN('03施策評価'!$EJ:$EJ),FALSE),"-")</f>
        <v>-</v>
      </c>
      <c r="GD17" s="105" t="str">
        <f>IFERROR(VLOOKUP($A17*100+GD$4,'03施策評価'!$A$5:$KL$118,COLUMN('03施策評価'!$EJ:$EJ),FALSE),"-")</f>
        <v>-</v>
      </c>
      <c r="GE17" s="105" t="str">
        <f>IFERROR(VLOOKUP($A17*100+GE$4,'03施策評価'!$A$5:$KL$118,COLUMN('03施策評価'!$EJ:$EJ),FALSE),"-")</f>
        <v>-</v>
      </c>
      <c r="GF17" s="105" t="str">
        <f>IFERROR(VLOOKUP($A17*100+GF$4,'03施策評価'!$A$5:$KL$118,COLUMN('03施策評価'!$EJ:$EJ),FALSE),"-")</f>
        <v>-</v>
      </c>
      <c r="GG17" s="109" t="str">
        <f t="shared" si="155"/>
        <v>e</v>
      </c>
      <c r="GH17" s="37">
        <f t="shared" si="156"/>
        <v>0</v>
      </c>
      <c r="GI17" s="38">
        <f t="shared" si="53"/>
        <v>0</v>
      </c>
      <c r="GJ17" s="38">
        <f t="shared" si="54"/>
        <v>0</v>
      </c>
      <c r="GK17" s="38">
        <f t="shared" si="55"/>
        <v>0</v>
      </c>
      <c r="GL17" s="38" t="str">
        <f t="shared" si="56"/>
        <v/>
      </c>
      <c r="GM17" s="38" t="str">
        <f t="shared" si="57"/>
        <v/>
      </c>
      <c r="GN17" s="38" t="str">
        <f t="shared" si="58"/>
        <v/>
      </c>
      <c r="GO17" s="38" t="str">
        <f t="shared" si="59"/>
        <v/>
      </c>
      <c r="GP17" s="41">
        <f t="shared" si="157"/>
        <v>0</v>
      </c>
      <c r="GQ17" s="36" t="e">
        <f t="shared" si="158"/>
        <v>#DIV/0!</v>
      </c>
      <c r="GR17" s="37" t="e">
        <f t="shared" si="159"/>
        <v>#DIV/0!</v>
      </c>
      <c r="GS17" s="38">
        <f t="shared" si="160"/>
        <v>0</v>
      </c>
      <c r="GT17" s="41" t="e">
        <f t="shared" si="161"/>
        <v>#DIV/0!</v>
      </c>
      <c r="GU17" s="47" t="str">
        <f>VLOOKUP($A17&amp;"-"&amp;GU$4,'05市民生活実感調査'!$A$3:$BC$218,COLUMN('05市民生活実感調査'!$AI:$AI),FALSE)</f>
        <v>-</v>
      </c>
      <c r="GV17" s="7" t="str">
        <f>VLOOKUP($A17&amp;"-"&amp;GV$4,'05市民生活実感調査'!$A$3:$BC$218,COLUMN('05市民生活実感調査'!$AI:$AI),FALSE)</f>
        <v>-</v>
      </c>
      <c r="GW17" s="7" t="str">
        <f>VLOOKUP($A17&amp;"-"&amp;GW$4,'05市民生活実感調査'!$A$3:$BC$218,COLUMN('05市民生活実感調査'!$AI:$AI),FALSE)</f>
        <v>-</v>
      </c>
      <c r="GX17" s="7" t="str">
        <f>VLOOKUP($A17&amp;"-"&amp;GX$4,'05市民生活実感調査'!$A$3:$BC$218,COLUMN('05市民生活実感調査'!$AI:$AI),FALSE)</f>
        <v>-</v>
      </c>
      <c r="GY17" s="7" t="str">
        <f>VLOOKUP($A17&amp;"-"&amp;GY$4,'05市民生活実感調査'!$A$3:$BC$218,COLUMN('05市民生活実感調査'!$AI:$AI),FALSE)</f>
        <v>-</v>
      </c>
      <c r="GZ17" s="7" t="str">
        <f>VLOOKUP($A17&amp;"-"&amp;GZ$4,'05市民生活実感調査'!$A$3:$BC$218,COLUMN('05市民生活実感調査'!$AI:$AI),FALSE)</f>
        <v>-</v>
      </c>
      <c r="HA17" s="7" t="str">
        <f>VLOOKUP($A17&amp;"-"&amp;HA$4,'05市民生活実感調査'!$A$3:$BC$218,COLUMN('05市民生活実感調査'!$AI:$AI),FALSE)</f>
        <v>-</v>
      </c>
      <c r="HB17" s="7" t="str">
        <f>VLOOKUP($A17&amp;"-"&amp;HB$4,'05市民生活実感調査'!$A$3:$BC$218,COLUMN('05市民生活実感調査'!$AI:$AI),FALSE)</f>
        <v>-</v>
      </c>
      <c r="HC17" s="109" t="e">
        <f t="shared" si="162"/>
        <v>#DIV/0!</v>
      </c>
      <c r="HD17" s="37" t="str">
        <f t="shared" si="163"/>
        <v/>
      </c>
      <c r="HE17" s="38" t="str">
        <f t="shared" si="60"/>
        <v/>
      </c>
      <c r="HF17" s="38" t="str">
        <f t="shared" si="61"/>
        <v/>
      </c>
      <c r="HG17" s="38" t="str">
        <f t="shared" si="62"/>
        <v/>
      </c>
      <c r="HH17" s="38" t="str">
        <f t="shared" si="63"/>
        <v/>
      </c>
      <c r="HI17" s="38" t="str">
        <f t="shared" si="64"/>
        <v/>
      </c>
      <c r="HJ17" s="38" t="str">
        <f t="shared" si="65"/>
        <v/>
      </c>
      <c r="HK17" s="38" t="str">
        <f t="shared" si="66"/>
        <v/>
      </c>
      <c r="HL17" s="41" t="e">
        <f t="shared" si="164"/>
        <v>#DIV/0!</v>
      </c>
      <c r="HM17" s="96" t="str">
        <f>VLOOKUP($A17,'05市民生活実感調査'!$D$223:$O$249,7,FALSE)</f>
        <v>-</v>
      </c>
      <c r="HN17" s="98" t="str">
        <f>VLOOKUP($A17,'05市民生活実感調査'!$D$223:$O$249,8,FALSE)</f>
        <v>-</v>
      </c>
      <c r="HO17" s="108" t="s">
        <v>85</v>
      </c>
      <c r="HP17" s="12" t="str">
        <f>VLOOKUP(HO17,プルダウン!$A$1:$B$6,2,FALSE)</f>
        <v>-</v>
      </c>
      <c r="HQ17" s="26" t="s">
        <v>85</v>
      </c>
      <c r="HR17" s="12"/>
      <c r="HS17" s="11"/>
      <c r="HT17" s="12"/>
      <c r="HU17" s="47" t="str">
        <f>IFERROR(VLOOKUP($A17*100+HU$4,'03施策評価'!$A$5:$KL$118,COLUMN('03施策評価'!$FY:$FY),FALSE),"-")</f>
        <v>-</v>
      </c>
      <c r="HV17" s="7" t="str">
        <f>IFERROR(VLOOKUP($A17*100+HV$4,'03施策評価'!$A$5:$KL$118,COLUMN('03施策評価'!$FY:$FY),FALSE),"-")</f>
        <v>-</v>
      </c>
      <c r="HW17" s="7" t="str">
        <f>IFERROR(VLOOKUP($A17*100+HW$4,'03施策評価'!$A$5:$KL$118,COLUMN('03施策評価'!$FY:$FY),FALSE),"-")</f>
        <v>-</v>
      </c>
      <c r="HX17" s="7" t="str">
        <f>IFERROR(VLOOKUP($A17*100+HX$4,'03施策評価'!$A$5:$KL$118,COLUMN('03施策評価'!$FY:$FY),FALSE),"-")</f>
        <v>-</v>
      </c>
      <c r="HY17" s="105" t="str">
        <f>IFERROR(VLOOKUP($A17*100+HY$4,'03施策評価'!$A$5:$KL$118,COLUMN('03施策評価'!$FY:$FY),FALSE),"-")</f>
        <v>-</v>
      </c>
      <c r="HZ17" s="105" t="str">
        <f>IFERROR(VLOOKUP($A17*100+HZ$4,'03施策評価'!$A$5:$KL$118,COLUMN('03施策評価'!$FY:$FY),FALSE),"-")</f>
        <v>-</v>
      </c>
      <c r="IA17" s="105" t="str">
        <f>IFERROR(VLOOKUP($A17*100+IA$4,'03施策評価'!$A$5:$KL$118,COLUMN('03施策評価'!$FY:$FY),FALSE),"-")</f>
        <v>-</v>
      </c>
      <c r="IB17" s="106" t="str">
        <f>IFERROR(VLOOKUP($A17*100+IB$4,'03施策評価'!$A$5:$KL$118,COLUMN('03施策評価'!$FY:$FY),FALSE),"-")</f>
        <v>-</v>
      </c>
      <c r="IC17" s="116"/>
      <c r="ID17" s="83" t="str">
        <f>VLOOKUP($A17&amp;"-"&amp;ID$4,'02政策の客観指標'!$A$4:$AT$246,COLUMN('02政策の客観指標'!$AS:$AS),FALSE)</f>
        <v>-</v>
      </c>
      <c r="IE17" s="84" t="str">
        <f>VLOOKUP($A17&amp;"-"&amp;IE$4,'02政策の客観指標'!$A$4:$AT$246,COLUMN('02政策の客観指標'!$AS:$AS),FALSE)</f>
        <v>-</v>
      </c>
      <c r="IF17" s="84" t="str">
        <f>VLOOKUP($A17&amp;"-"&amp;IF$4,'02政策の客観指標'!$A$4:$AT$246,COLUMN('02政策の客観指標'!$AS:$AS),FALSE)</f>
        <v>-</v>
      </c>
      <c r="IG17" s="84" t="str">
        <f>VLOOKUP($A17&amp;"-"&amp;IG$4,'02政策の客観指標'!$A$4:$AT$246,COLUMN('02政策の客観指標'!$AS:$AS),FALSE)</f>
        <v>-</v>
      </c>
      <c r="IH17" s="84" t="str">
        <f>VLOOKUP($A17&amp;"-"&amp;IH$4,'02政策の客観指標'!$A$4:$AT$246,COLUMN('02政策の客観指標'!$AS:$AS),FALSE)</f>
        <v>-</v>
      </c>
      <c r="II17" s="84" t="str">
        <f>VLOOKUP($A17&amp;"-"&amp;II$4,'02政策の客観指標'!$A$4:$AT$246,COLUMN('02政策の客観指標'!$AS:$AS),FALSE)</f>
        <v>-</v>
      </c>
      <c r="IJ17" s="84" t="str">
        <f>VLOOKUP($A17&amp;"-"&amp;IJ$4,'02政策の客観指標'!$A$4:$AT$246,COLUMN('02政策の客観指標'!$AS:$AS),FALSE)</f>
        <v>-</v>
      </c>
      <c r="IK17" s="84" t="str">
        <f>VLOOKUP($A17&amp;"-"&amp;IK$4,'02政策の客観指標'!$A$4:$AT$246,COLUMN('02政策の客観指標'!$AS:$AS),FALSE)</f>
        <v>-</v>
      </c>
      <c r="IL17" s="84" t="str">
        <f>VLOOKUP($A17&amp;"-"&amp;IL$4,'02政策の客観指標'!$A$4:$AT$246,COLUMN('02政策の客観指標'!$AS:$AS),FALSE)</f>
        <v>-</v>
      </c>
      <c r="IM17" s="109" t="e">
        <f t="shared" si="165"/>
        <v>#DIV/0!</v>
      </c>
      <c r="IN17" s="30" t="str">
        <f t="shared" si="67"/>
        <v/>
      </c>
      <c r="IO17" s="30" t="str">
        <f t="shared" si="68"/>
        <v/>
      </c>
      <c r="IP17" s="30" t="str">
        <f t="shared" si="69"/>
        <v/>
      </c>
      <c r="IQ17" s="30" t="str">
        <f t="shared" si="70"/>
        <v/>
      </c>
      <c r="IR17" s="30" t="str">
        <f t="shared" si="71"/>
        <v/>
      </c>
      <c r="IS17" s="30" t="str">
        <f t="shared" si="72"/>
        <v/>
      </c>
      <c r="IT17" s="30" t="str">
        <f t="shared" si="73"/>
        <v/>
      </c>
      <c r="IU17" s="30" t="str">
        <f t="shared" si="74"/>
        <v/>
      </c>
      <c r="IV17" s="30" t="str">
        <f t="shared" si="75"/>
        <v/>
      </c>
      <c r="IW17" s="33" t="e">
        <f t="shared" si="166"/>
        <v>#DIV/0!</v>
      </c>
      <c r="IX17" s="47" t="str">
        <f>IFERROR(VLOOKUP($A17*100+IX$4,'03施策評価'!$A$5:$KL$118,COLUMN('03施策評価'!$GN:$GN),FALSE),"-")</f>
        <v>e</v>
      </c>
      <c r="IY17" s="7" t="str">
        <f>IFERROR(VLOOKUP($A17*100+IY$4,'03施策評価'!$A$5:$KL$118,COLUMN('03施策評価'!$GN:$GN),FALSE),"-")</f>
        <v>e</v>
      </c>
      <c r="IZ17" s="7" t="str">
        <f>IFERROR(VLOOKUP($A17*100+IZ$4,'03施策評価'!$A$5:$KL$118,COLUMN('03施策評価'!$GN:$GN),FALSE),"-")</f>
        <v>e</v>
      </c>
      <c r="JA17" s="7" t="str">
        <f>IFERROR(VLOOKUP($A17*100+JA$4,'03施策評価'!$A$5:$KL$118,COLUMN('03施策評価'!$GN:$GN),FALSE),"-")</f>
        <v>e</v>
      </c>
      <c r="JB17" s="105" t="str">
        <f>IFERROR(VLOOKUP($A17*100+JB$4,'03施策評価'!$A$5:$KL$118,COLUMN('03施策評価'!$GN:$GN),FALSE),"-")</f>
        <v>-</v>
      </c>
      <c r="JC17" s="105" t="str">
        <f>IFERROR(VLOOKUP($A17*100+JC$4,'03施策評価'!$A$5:$KL$118,COLUMN('03施策評価'!$GN:$GN),FALSE),"-")</f>
        <v>-</v>
      </c>
      <c r="JD17" s="105" t="str">
        <f>IFERROR(VLOOKUP($A17*100+JD$4,'03施策評価'!$A$5:$KL$118,COLUMN('03施策評価'!$GN:$GN),FALSE),"-")</f>
        <v>-</v>
      </c>
      <c r="JE17" s="105" t="str">
        <f>IFERROR(VLOOKUP($A17*100+JE$4,'03施策評価'!$A$5:$KL$118,COLUMN('03施策評価'!$GN:$GN),FALSE),"-")</f>
        <v>-</v>
      </c>
      <c r="JF17" s="109" t="str">
        <f t="shared" si="167"/>
        <v>e</v>
      </c>
      <c r="JG17" s="37">
        <f t="shared" si="168"/>
        <v>0</v>
      </c>
      <c r="JH17" s="38">
        <f t="shared" si="76"/>
        <v>0</v>
      </c>
      <c r="JI17" s="38">
        <f t="shared" si="77"/>
        <v>0</v>
      </c>
      <c r="JJ17" s="38">
        <f t="shared" si="78"/>
        <v>0</v>
      </c>
      <c r="JK17" s="38" t="str">
        <f t="shared" si="79"/>
        <v/>
      </c>
      <c r="JL17" s="38" t="str">
        <f t="shared" si="80"/>
        <v/>
      </c>
      <c r="JM17" s="38" t="str">
        <f t="shared" si="81"/>
        <v/>
      </c>
      <c r="JN17" s="38" t="str">
        <f t="shared" si="82"/>
        <v/>
      </c>
      <c r="JO17" s="41">
        <f t="shared" si="169"/>
        <v>0</v>
      </c>
      <c r="JP17" s="36" t="e">
        <f t="shared" si="170"/>
        <v>#DIV/0!</v>
      </c>
      <c r="JQ17" s="37" t="e">
        <f t="shared" si="171"/>
        <v>#DIV/0!</v>
      </c>
      <c r="JR17" s="38">
        <f t="shared" si="172"/>
        <v>0</v>
      </c>
      <c r="JS17" s="41" t="e">
        <f t="shared" si="173"/>
        <v>#DIV/0!</v>
      </c>
      <c r="JT17" s="47" t="str">
        <f>VLOOKUP($A17&amp;"-"&amp;JT$4,'05市民生活実感調査'!$A$3:$BC$218,COLUMN('05市民生活実感調査'!$AS:$AS),FALSE)</f>
        <v>-</v>
      </c>
      <c r="JU17" s="7" t="str">
        <f>VLOOKUP($A17&amp;"-"&amp;JU$4,'05市民生活実感調査'!$A$3:$BC$218,COLUMN('05市民生活実感調査'!$AS:$AS),FALSE)</f>
        <v>-</v>
      </c>
      <c r="JV17" s="7" t="str">
        <f>VLOOKUP($A17&amp;"-"&amp;JV$4,'05市民生活実感調査'!$A$3:$BC$218,COLUMN('05市民生活実感調査'!$AS:$AS),FALSE)</f>
        <v>-</v>
      </c>
      <c r="JW17" s="7" t="str">
        <f>VLOOKUP($A17&amp;"-"&amp;JW$4,'05市民生活実感調査'!$A$3:$BC$218,COLUMN('05市民生活実感調査'!$AS:$AS),FALSE)</f>
        <v>-</v>
      </c>
      <c r="JX17" s="7" t="str">
        <f>VLOOKUP($A17&amp;"-"&amp;JX$4,'05市民生活実感調査'!$A$3:$BC$218,COLUMN('05市民生活実感調査'!$AS:$AS),FALSE)</f>
        <v>-</v>
      </c>
      <c r="JY17" s="7" t="str">
        <f>VLOOKUP($A17&amp;"-"&amp;JY$4,'05市民生活実感調査'!$A$3:$BC$218,COLUMN('05市民生活実感調査'!$AS:$AS),FALSE)</f>
        <v>-</v>
      </c>
      <c r="JZ17" s="7" t="str">
        <f>VLOOKUP($A17&amp;"-"&amp;JZ$4,'05市民生活実感調査'!$A$3:$BC$218,COLUMN('05市民生活実感調査'!$AS:$AS),FALSE)</f>
        <v>-</v>
      </c>
      <c r="KA17" s="7" t="str">
        <f>VLOOKUP($A17&amp;"-"&amp;KA$4,'05市民生活実感調査'!$A$3:$BC$218,COLUMN('05市民生活実感調査'!$AS:$AS),FALSE)</f>
        <v>-</v>
      </c>
      <c r="KB17" s="109" t="e">
        <f t="shared" si="174"/>
        <v>#DIV/0!</v>
      </c>
      <c r="KC17" s="37" t="str">
        <f t="shared" si="175"/>
        <v/>
      </c>
      <c r="KD17" s="38" t="str">
        <f t="shared" si="83"/>
        <v/>
      </c>
      <c r="KE17" s="38" t="str">
        <f t="shared" si="84"/>
        <v/>
      </c>
      <c r="KF17" s="38" t="str">
        <f t="shared" si="85"/>
        <v/>
      </c>
      <c r="KG17" s="38" t="str">
        <f t="shared" si="86"/>
        <v/>
      </c>
      <c r="KH17" s="38" t="str">
        <f t="shared" si="87"/>
        <v/>
      </c>
      <c r="KI17" s="38" t="str">
        <f t="shared" si="88"/>
        <v/>
      </c>
      <c r="KJ17" s="38" t="str">
        <f t="shared" si="89"/>
        <v/>
      </c>
      <c r="KK17" s="41" t="e">
        <f t="shared" si="176"/>
        <v>#DIV/0!</v>
      </c>
      <c r="KL17" s="96" t="str">
        <f>VLOOKUP($A17,'05市民生活実感調査'!$D$223:$O$249,9,FALSE)</f>
        <v>-</v>
      </c>
      <c r="KM17" s="98" t="str">
        <f>VLOOKUP($A17,'05市民生活実感調査'!$D$223:$O$249,10,FALSE)</f>
        <v>-</v>
      </c>
      <c r="KN17" s="108" t="s">
        <v>85</v>
      </c>
      <c r="KO17" s="12" t="str">
        <f>VLOOKUP(KN17,プルダウン!$A$1:$B$6,2,FALSE)</f>
        <v>-</v>
      </c>
      <c r="KP17" s="26" t="s">
        <v>85</v>
      </c>
      <c r="KQ17" s="12"/>
      <c r="KR17" s="11"/>
      <c r="KS17" s="12"/>
      <c r="KT17" s="47" t="str">
        <f>IFERROR(VLOOKUP($A17*100+KT$4,'03施策評価'!$A$5:$KL$118,COLUMN('03施策評価'!$IC:$IC),FALSE),"-")</f>
        <v>-</v>
      </c>
      <c r="KU17" s="7" t="str">
        <f>IFERROR(VLOOKUP($A17*100+KU$4,'03施策評価'!$A$5:$KL$118,COLUMN('03施策評価'!$IC:$IC),FALSE),"-")</f>
        <v>-</v>
      </c>
      <c r="KV17" s="7" t="str">
        <f>IFERROR(VLOOKUP($A17*100+KV$4,'03施策評価'!$A$5:$KL$118,COLUMN('03施策評価'!$IC:$IC),FALSE),"-")</f>
        <v>-</v>
      </c>
      <c r="KW17" s="7" t="str">
        <f>IFERROR(VLOOKUP($A17*100+KW$4,'03施策評価'!$A$5:$KL$118,COLUMN('03施策評価'!$IC:$IC),FALSE),"-")</f>
        <v>-</v>
      </c>
      <c r="KX17" s="105" t="str">
        <f>IFERROR(VLOOKUP($A17*100+KX$4,'03施策評価'!$A$5:$KL$118,COLUMN('03施策評価'!$IC:$IC),FALSE),"-")</f>
        <v>-</v>
      </c>
      <c r="KY17" s="105" t="str">
        <f>IFERROR(VLOOKUP($A17*100+KY$4,'03施策評価'!$A$5:$KL$118,COLUMN('03施策評価'!$IC:$IC),FALSE),"-")</f>
        <v>-</v>
      </c>
      <c r="KZ17" s="105" t="str">
        <f>IFERROR(VLOOKUP($A17*100+KZ$4,'03施策評価'!$A$5:$KL$118,COLUMN('03施策評価'!$IC:$IC),FALSE),"-")</f>
        <v>-</v>
      </c>
      <c r="LA17" s="106" t="str">
        <f>IFERROR(VLOOKUP($A17*100+LA$4,'03施策評価'!$A$5:$KL$118,COLUMN('03施策評価'!$IC:$IC),FALSE),"-")</f>
        <v>-</v>
      </c>
      <c r="LB17" s="116"/>
      <c r="LC17" s="146" t="str">
        <f>VLOOKUP($A17&amp;"-"&amp;LC$4,'02政策の客観指標'!$A$4:$AT$246,COLUMN('02政策の客観指標'!$AT:$AT),FALSE)</f>
        <v>-</v>
      </c>
      <c r="LD17" s="84" t="str">
        <f>VLOOKUP($A17&amp;"-"&amp;LD$4,'02政策の客観指標'!$A$4:$AT$246,COLUMN('02政策の客観指標'!$AT:$AT),FALSE)</f>
        <v>-</v>
      </c>
      <c r="LE17" s="84" t="str">
        <f>VLOOKUP($A17&amp;"-"&amp;LE$4,'02政策の客観指標'!$A$4:$AT$246,COLUMN('02政策の客観指標'!$AT:$AT),FALSE)</f>
        <v>-</v>
      </c>
      <c r="LF17" s="84" t="str">
        <f>VLOOKUP($A17&amp;"-"&amp;LF$4,'02政策の客観指標'!$A$4:$AT$246,COLUMN('02政策の客観指標'!$AT:$AT),FALSE)</f>
        <v>-</v>
      </c>
      <c r="LG17" s="84" t="str">
        <f>VLOOKUP($A17&amp;"-"&amp;LG$4,'02政策の客観指標'!$A$4:$AT$246,COLUMN('02政策の客観指標'!$AT:$AT),FALSE)</f>
        <v>-</v>
      </c>
      <c r="LH17" s="84" t="str">
        <f>VLOOKUP($A17&amp;"-"&amp;LH$4,'02政策の客観指標'!$A$4:$AT$246,COLUMN('02政策の客観指標'!$AT:$AT),FALSE)</f>
        <v>-</v>
      </c>
      <c r="LI17" s="84" t="str">
        <f>VLOOKUP($A17&amp;"-"&amp;LI$4,'02政策の客観指標'!$A$4:$AT$246,COLUMN('02政策の客観指標'!$AT:$AT),FALSE)</f>
        <v>-</v>
      </c>
      <c r="LJ17" s="84" t="str">
        <f>VLOOKUP($A17&amp;"-"&amp;LJ$4,'02政策の客観指標'!$A$4:$AT$246,COLUMN('02政策の客観指標'!$AT:$AT),FALSE)</f>
        <v>-</v>
      </c>
      <c r="LK17" s="84" t="str">
        <f>VLOOKUP($A17&amp;"-"&amp;LK$4,'02政策の客観指標'!$A$4:$AT$246,COLUMN('02政策の客観指標'!$AT:$AT),FALSE)</f>
        <v>-</v>
      </c>
      <c r="LL17" s="109" t="e">
        <f t="shared" si="177"/>
        <v>#DIV/0!</v>
      </c>
      <c r="LM17" s="30" t="str">
        <f t="shared" si="90"/>
        <v/>
      </c>
      <c r="LN17" s="30" t="str">
        <f t="shared" si="91"/>
        <v/>
      </c>
      <c r="LO17" s="30" t="str">
        <f t="shared" si="92"/>
        <v/>
      </c>
      <c r="LP17" s="30" t="str">
        <f t="shared" si="93"/>
        <v/>
      </c>
      <c r="LQ17" s="30" t="str">
        <f t="shared" si="94"/>
        <v/>
      </c>
      <c r="LR17" s="30" t="str">
        <f t="shared" si="95"/>
        <v/>
      </c>
      <c r="LS17" s="30" t="str">
        <f t="shared" si="96"/>
        <v/>
      </c>
      <c r="LT17" s="30" t="str">
        <f t="shared" si="97"/>
        <v/>
      </c>
      <c r="LU17" s="30" t="str">
        <f t="shared" si="98"/>
        <v/>
      </c>
      <c r="LV17" s="33" t="e">
        <f t="shared" si="178"/>
        <v>#DIV/0!</v>
      </c>
      <c r="LW17" s="47" t="str">
        <f>IFERROR(VLOOKUP($A17*100+LW$4,'03施策評価'!$A$5:$KL$118,COLUMN('03施策評価'!$IR:$IR),FALSE),"-")</f>
        <v>e</v>
      </c>
      <c r="LX17" s="7" t="str">
        <f>IFERROR(VLOOKUP($A17*100+LX$4,'03施策評価'!$A$5:$KL$118,COLUMN('03施策評価'!$IR:$IR),FALSE),"-")</f>
        <v>e</v>
      </c>
      <c r="LY17" s="7" t="str">
        <f>IFERROR(VLOOKUP($A17*100+LY$4,'03施策評価'!$A$5:$KL$118,COLUMN('03施策評価'!$IR:$IR),FALSE),"-")</f>
        <v>e</v>
      </c>
      <c r="LZ17" s="7" t="str">
        <f>IFERROR(VLOOKUP($A17*100+LZ$4,'03施策評価'!$A$5:$KL$118,COLUMN('03施策評価'!$IR:$IR),FALSE),"-")</f>
        <v>e</v>
      </c>
      <c r="MA17" s="105" t="str">
        <f>IFERROR(VLOOKUP($A17*100+MA$4,'03施策評価'!$A$5:$KL$118,COLUMN('03施策評価'!$IR:$IR),FALSE),"-")</f>
        <v>-</v>
      </c>
      <c r="MB17" s="105" t="str">
        <f>IFERROR(VLOOKUP($A17*100+MB$4,'03施策評価'!$A$5:$KL$118,COLUMN('03施策評価'!$IR:$IR),FALSE),"-")</f>
        <v>-</v>
      </c>
      <c r="MC17" s="105" t="str">
        <f>IFERROR(VLOOKUP($A17*100+MC$4,'03施策評価'!$A$5:$KL$118,COLUMN('03施策評価'!$IR:$IR),FALSE),"-")</f>
        <v>-</v>
      </c>
      <c r="MD17" s="105" t="str">
        <f>IFERROR(VLOOKUP($A17*100+MD$4,'03施策評価'!$A$5:$KL$118,COLUMN('03施策評価'!$IR:$IR),FALSE),"-")</f>
        <v>-</v>
      </c>
      <c r="ME17" s="109" t="str">
        <f t="shared" si="179"/>
        <v>e</v>
      </c>
      <c r="MF17" s="37">
        <f t="shared" si="180"/>
        <v>0</v>
      </c>
      <c r="MG17" s="38">
        <f t="shared" si="99"/>
        <v>0</v>
      </c>
      <c r="MH17" s="38">
        <f t="shared" si="100"/>
        <v>0</v>
      </c>
      <c r="MI17" s="38">
        <f t="shared" si="101"/>
        <v>0</v>
      </c>
      <c r="MJ17" s="38" t="str">
        <f t="shared" si="102"/>
        <v/>
      </c>
      <c r="MK17" s="38" t="str">
        <f t="shared" si="103"/>
        <v/>
      </c>
      <c r="ML17" s="38" t="str">
        <f t="shared" si="104"/>
        <v/>
      </c>
      <c r="MM17" s="38" t="str">
        <f t="shared" si="105"/>
        <v/>
      </c>
      <c r="MN17" s="41">
        <f t="shared" si="181"/>
        <v>0</v>
      </c>
      <c r="MO17" s="36" t="e">
        <f t="shared" si="182"/>
        <v>#DIV/0!</v>
      </c>
      <c r="MP17" s="37" t="e">
        <f t="shared" si="183"/>
        <v>#DIV/0!</v>
      </c>
      <c r="MQ17" s="38">
        <f t="shared" si="184"/>
        <v>0</v>
      </c>
      <c r="MR17" s="41" t="e">
        <f t="shared" si="185"/>
        <v>#DIV/0!</v>
      </c>
      <c r="MS17" s="47" t="str">
        <f>VLOOKUP($A17&amp;"-"&amp;MS$4,'05市民生活実感調査'!$A$3:$BC$218,COLUMN('05市民生活実感調査'!$BC:$BC),FALSE)</f>
        <v>-</v>
      </c>
      <c r="MT17" s="7" t="str">
        <f>VLOOKUP($A17&amp;"-"&amp;MT$4,'05市民生活実感調査'!$A$3:$BC$218,COLUMN('05市民生活実感調査'!$BC:$BC),FALSE)</f>
        <v>-</v>
      </c>
      <c r="MU17" s="7" t="str">
        <f>VLOOKUP($A17&amp;"-"&amp;MU$4,'05市民生活実感調査'!$A$3:$BC$218,COLUMN('05市民生活実感調査'!$BC:$BC),FALSE)</f>
        <v>-</v>
      </c>
      <c r="MV17" s="7" t="str">
        <f>VLOOKUP($A17&amp;"-"&amp;MV$4,'05市民生活実感調査'!$A$3:$BC$218,COLUMN('05市民生活実感調査'!$BC:$BC),FALSE)</f>
        <v>-</v>
      </c>
      <c r="MW17" s="7" t="str">
        <f>VLOOKUP($A17&amp;"-"&amp;MW$4,'05市民生活実感調査'!$A$3:$BC$218,COLUMN('05市民生活実感調査'!$BC:$BC),FALSE)</f>
        <v>-</v>
      </c>
      <c r="MX17" s="7" t="str">
        <f>VLOOKUP($A17&amp;"-"&amp;MX$4,'05市民生活実感調査'!$A$3:$BC$218,COLUMN('05市民生活実感調査'!$BC:$BC),FALSE)</f>
        <v>-</v>
      </c>
      <c r="MY17" s="7" t="str">
        <f>VLOOKUP($A17&amp;"-"&amp;MY$4,'05市民生活実感調査'!$A$3:$BC$218,COLUMN('05市民生活実感調査'!$BC:$BC),FALSE)</f>
        <v>-</v>
      </c>
      <c r="MZ17" s="7" t="str">
        <f>VLOOKUP($A17&amp;"-"&amp;MZ$4,'05市民生活実感調査'!$A$3:$BC$218,COLUMN('05市民生活実感調査'!$BC:$BC),FALSE)</f>
        <v>-</v>
      </c>
      <c r="NA17" s="109" t="e">
        <f t="shared" si="186"/>
        <v>#DIV/0!</v>
      </c>
      <c r="NB17" s="37" t="str">
        <f t="shared" si="187"/>
        <v/>
      </c>
      <c r="NC17" s="38" t="str">
        <f t="shared" si="106"/>
        <v/>
      </c>
      <c r="ND17" s="38" t="str">
        <f t="shared" si="107"/>
        <v/>
      </c>
      <c r="NE17" s="38" t="str">
        <f t="shared" si="108"/>
        <v/>
      </c>
      <c r="NF17" s="38" t="str">
        <f t="shared" si="109"/>
        <v/>
      </c>
      <c r="NG17" s="38" t="str">
        <f t="shared" si="110"/>
        <v/>
      </c>
      <c r="NH17" s="38" t="str">
        <f t="shared" si="111"/>
        <v/>
      </c>
      <c r="NI17" s="38" t="str">
        <f t="shared" si="112"/>
        <v/>
      </c>
      <c r="NJ17" s="41" t="e">
        <f t="shared" si="188"/>
        <v>#DIV/0!</v>
      </c>
      <c r="NK17" s="96" t="str">
        <f>VLOOKUP($A17,'05市民生活実感調査'!$D$223:$O$249,11,FALSE)</f>
        <v>-</v>
      </c>
      <c r="NL17" s="98" t="str">
        <f>VLOOKUP($A17,'05市民生活実感調査'!$D$223:$O$249,12,FALSE)</f>
        <v>-</v>
      </c>
      <c r="NM17" s="108" t="s">
        <v>85</v>
      </c>
      <c r="NN17" s="12" t="str">
        <f>VLOOKUP(NM17,プルダウン!$A$1:$B$6,2,FALSE)</f>
        <v>-</v>
      </c>
      <c r="NO17" s="26" t="s">
        <v>85</v>
      </c>
      <c r="NP17" s="12"/>
      <c r="NQ17" s="11"/>
      <c r="NR17" s="12"/>
      <c r="NS17" s="47" t="str">
        <f>IFERROR(VLOOKUP($A17*100+NS$4,'03施策評価'!$A$5:$KL$118,COLUMN('03施策評価'!$KG:$KG),FALSE),"-")</f>
        <v>-</v>
      </c>
      <c r="NT17" s="7" t="str">
        <f>IFERROR(VLOOKUP($A17*100+NT$4,'03施策評価'!$A$5:$KL$118,COLUMN('03施策評価'!$KG:$KG),FALSE),"-")</f>
        <v>-</v>
      </c>
      <c r="NU17" s="7" t="str">
        <f>IFERROR(VLOOKUP($A17*100+NU$4,'03施策評価'!$A$5:$KL$118,COLUMN('03施策評価'!$KG:$KG),FALSE),"-")</f>
        <v>-</v>
      </c>
      <c r="NV17" s="7" t="str">
        <f>IFERROR(VLOOKUP($A17*100+NV$4,'03施策評価'!$A$5:$KL$118,COLUMN('03施策評価'!$KG:$KG),FALSE),"-")</f>
        <v>-</v>
      </c>
      <c r="NW17" s="105" t="str">
        <f>IFERROR(VLOOKUP($A17*100+NW$4,'03施策評価'!$A$5:$KL$118,COLUMN('03施策評価'!$KG:$KG),FALSE),"-")</f>
        <v>-</v>
      </c>
      <c r="NX17" s="105" t="str">
        <f>IFERROR(VLOOKUP($A17*100+NX$4,'03施策評価'!$A$5:$KL$118,COLUMN('03施策評価'!$KG:$KG),FALSE),"-")</f>
        <v>-</v>
      </c>
      <c r="NY17" s="105" t="str">
        <f>IFERROR(VLOOKUP($A17*100+NY$4,'03施策評価'!$A$5:$KL$118,COLUMN('03施策評価'!$KG:$KG),FALSE),"-")</f>
        <v>-</v>
      </c>
      <c r="NZ17" s="106" t="str">
        <f>IFERROR(VLOOKUP($A17*100+NZ$4,'03施策評価'!$A$5:$KL$118,COLUMN('03施策評価'!$KG:$KG),FALSE),"-")</f>
        <v>-</v>
      </c>
      <c r="OA17" s="5"/>
    </row>
    <row r="18" spans="1:391" ht="180" customHeight="1">
      <c r="A18" s="46">
        <f>VLOOKUP(B18,[11]プルダウン!$M$2:$N$28,2,FALSE)</f>
        <v>14</v>
      </c>
      <c r="B18" s="5" t="s">
        <v>286</v>
      </c>
      <c r="C18" s="5" t="s">
        <v>2451</v>
      </c>
      <c r="D18" s="4" t="s">
        <v>2117</v>
      </c>
      <c r="E18" s="4"/>
      <c r="F18" s="5"/>
      <c r="G18" s="521" t="str">
        <f>VLOOKUP($A18&amp;"-"&amp;G$4,'02政策の客観指標'!$A$4:$AT$246,COLUMN('02政策の客観指標'!$AP:$AP),FALSE)</f>
        <v>-</v>
      </c>
      <c r="H18" s="522" t="str">
        <f>VLOOKUP($A18&amp;"-"&amp;H$4,'02政策の客観指標'!$A$4:$AT$246,COLUMN('02政策の客観指標'!$AP:$AP),FALSE)</f>
        <v>a</v>
      </c>
      <c r="I18" s="522" t="str">
        <f>VLOOKUP($A18&amp;"-"&amp;I$4,'02政策の客観指標'!$A$4:$AT$246,COLUMN('02政策の客観指標'!$AP:$AP),FALSE)</f>
        <v>a</v>
      </c>
      <c r="J18" s="522" t="str">
        <f>VLOOKUP($A18&amp;"-"&amp;J$4,'02政策の客観指標'!$A$4:$AT$246,COLUMN('02政策の客観指標'!$AP:$AP),FALSE)</f>
        <v>-</v>
      </c>
      <c r="K18" s="522" t="str">
        <f>VLOOKUP($A18&amp;"-"&amp;K$4,'02政策の客観指標'!$A$4:$AT$246,COLUMN('02政策の客観指標'!$AP:$AP),FALSE)</f>
        <v>-</v>
      </c>
      <c r="L18" s="522" t="str">
        <f>VLOOKUP($A18&amp;"-"&amp;L$4,'02政策の客観指標'!$A$4:$AT$246,COLUMN('02政策の客観指標'!$AP:$AP),FALSE)</f>
        <v>-</v>
      </c>
      <c r="M18" s="522" t="str">
        <f>VLOOKUP($A18&amp;"-"&amp;M$4,'02政策の客観指標'!$A$4:$AT$246,COLUMN('02政策の客観指標'!$AP:$AP),FALSE)</f>
        <v>-</v>
      </c>
      <c r="N18" s="522" t="str">
        <f>VLOOKUP($A18&amp;"-"&amp;N$4,'02政策の客観指標'!$A$4:$AT$246,COLUMN('02政策の客観指標'!$AP:$AP),FALSE)</f>
        <v>-</v>
      </c>
      <c r="O18" s="523" t="str">
        <f>VLOOKUP($A18&amp;"-"&amp;O$4,'02政策の客観指標'!$A$4:$AT$246,COLUMN('02政策の客観指標'!$AP:$AP),FALSE)</f>
        <v>-</v>
      </c>
      <c r="P18" s="524" t="str">
        <f t="shared" si="0"/>
        <v>a</v>
      </c>
      <c r="Q18" s="525" t="str">
        <f t="shared" si="113"/>
        <v/>
      </c>
      <c r="R18" s="525">
        <f t="shared" si="114"/>
        <v>4</v>
      </c>
      <c r="S18" s="525">
        <f t="shared" si="115"/>
        <v>4</v>
      </c>
      <c r="T18" s="525" t="str">
        <f t="shared" si="116"/>
        <v/>
      </c>
      <c r="U18" s="525" t="str">
        <f t="shared" si="117"/>
        <v/>
      </c>
      <c r="V18" s="525" t="str">
        <f t="shared" si="118"/>
        <v/>
      </c>
      <c r="W18" s="525" t="str">
        <f t="shared" si="119"/>
        <v/>
      </c>
      <c r="X18" s="525" t="str">
        <f t="shared" si="120"/>
        <v/>
      </c>
      <c r="Y18" s="525" t="str">
        <f t="shared" si="121"/>
        <v/>
      </c>
      <c r="Z18" s="526">
        <f t="shared" si="2"/>
        <v>1</v>
      </c>
      <c r="AA18" s="527" t="str">
        <f>IFERROR(VLOOKUP($A18*100+AA$4,'03施策評価'!$A$5:$KL$118,COLUMN('03施策評価'!$AB:$AB),FALSE),"-")</f>
        <v>a</v>
      </c>
      <c r="AB18" s="528" t="str">
        <f>IFERROR(VLOOKUP($A18*100+AB$4,'03施策評価'!$A$5:$KL$118,COLUMN('03施策評価'!$AB:$AB),FALSE),"-")</f>
        <v>c</v>
      </c>
      <c r="AC18" s="528" t="str">
        <f>IFERROR(VLOOKUP($A18*100+AC$4,'03施策評価'!$A$5:$KL$118,COLUMN('03施策評価'!$AB:$AB),FALSE),"-")</f>
        <v>-</v>
      </c>
      <c r="AD18" s="528" t="str">
        <f>IFERROR(VLOOKUP($A18*100+AD$4,'03施策評価'!$A$5:$KL$118,COLUMN('03施策評価'!$AB:$AB),FALSE),"-")</f>
        <v>-</v>
      </c>
      <c r="AE18" s="528" t="str">
        <f>IFERROR(VLOOKUP($A18*100+AE$4,'03施策評価'!$A$5:$KL$118,COLUMN('03施策評価'!$AB:$AB),FALSE),"-")</f>
        <v>-</v>
      </c>
      <c r="AF18" s="528" t="str">
        <f>IFERROR(VLOOKUP($A18*100+AF$4,'03施策評価'!$A$5:$KL$118,COLUMN('03施策評価'!$AB:$AB),FALSE),"-")</f>
        <v>-</v>
      </c>
      <c r="AG18" s="528" t="str">
        <f>IFERROR(VLOOKUP($A18*100+AG$4,'03施策評価'!$A$5:$KL$118,COLUMN('03施策評価'!$AB:$AB),FALSE),"-")</f>
        <v>-</v>
      </c>
      <c r="AH18" s="529" t="str">
        <f>IFERROR(VLOOKUP($A18*100+AH$4,'03施策評価'!$A$5:$KL$118,COLUMN('03施策評価'!$AB:$AB),FALSE),"-")</f>
        <v>-</v>
      </c>
      <c r="AI18" s="524" t="str">
        <f t="shared" si="3"/>
        <v>b</v>
      </c>
      <c r="AJ18" s="527">
        <f t="shared" si="122"/>
        <v>4</v>
      </c>
      <c r="AK18" s="528">
        <f t="shared" si="123"/>
        <v>2</v>
      </c>
      <c r="AL18" s="528" t="str">
        <f t="shared" si="124"/>
        <v/>
      </c>
      <c r="AM18" s="528" t="str">
        <f t="shared" si="125"/>
        <v/>
      </c>
      <c r="AN18" s="528" t="str">
        <f t="shared" si="126"/>
        <v/>
      </c>
      <c r="AO18" s="528" t="str">
        <f t="shared" si="127"/>
        <v/>
      </c>
      <c r="AP18" s="528" t="str">
        <f t="shared" si="128"/>
        <v/>
      </c>
      <c r="AQ18" s="529" t="str">
        <f t="shared" si="129"/>
        <v/>
      </c>
      <c r="AR18" s="530">
        <f t="shared" si="11"/>
        <v>0.75</v>
      </c>
      <c r="AS18" s="524" t="str">
        <f t="shared" si="12"/>
        <v>a</v>
      </c>
      <c r="AT18" s="30">
        <f t="shared" si="130"/>
        <v>4</v>
      </c>
      <c r="AU18" s="400">
        <f t="shared" si="13"/>
        <v>1.5</v>
      </c>
      <c r="AV18" s="401" cm="1">
        <f t="array" ref="AV18">_xlfn.IFS(COUNT(AT18:AU18)=2,SUM(AT18:AU18)/6,COUNT(AT18:AU18)=0,"-",AT18="",AR18,AU18="",Z18)</f>
        <v>0.91666666666666663</v>
      </c>
      <c r="AW18" s="534" t="str">
        <f>VLOOKUP($A18&amp;"-"&amp;AW$4,'05市民生活実感調査'!$A$3:$BC$218,COLUMN('05市民生活実感調査'!$O:$O),FALSE)</f>
        <v>c</v>
      </c>
      <c r="AX18" s="535" t="str">
        <f>VLOOKUP($A18&amp;"-"&amp;AX$4,'05市民生活実感調査'!$A$3:$BC$218,COLUMN('05市民生活実感調査'!$O:$O),FALSE)</f>
        <v>c</v>
      </c>
      <c r="AY18" s="535" t="str">
        <f>VLOOKUP($A18&amp;"-"&amp;AY$4,'05市民生活実感調査'!$A$3:$BC$218,COLUMN('05市民生活実感調査'!$O:$O),FALSE)</f>
        <v>d</v>
      </c>
      <c r="AZ18" s="535" t="str">
        <f>VLOOKUP($A18&amp;"-"&amp;AZ$4,'05市民生活実感調査'!$A$3:$BC$218,COLUMN('05市民生活実感調査'!$O:$O),FALSE)</f>
        <v>-</v>
      </c>
      <c r="BA18" s="535" t="str">
        <f>VLOOKUP($A18&amp;"-"&amp;BA$4,'05市民生活実感調査'!$A$3:$BC$218,COLUMN('05市民生活実感調査'!$O:$O),FALSE)</f>
        <v>-</v>
      </c>
      <c r="BB18" s="535" t="str">
        <f>VLOOKUP($A18&amp;"-"&amp;BB$4,'05市民生活実感調査'!$A$3:$BC$218,COLUMN('05市民生活実感調査'!$O:$O),FALSE)</f>
        <v>-</v>
      </c>
      <c r="BC18" s="535" t="str">
        <f>VLOOKUP($A18&amp;"-"&amp;BC$4,'05市民生活実感調査'!$A$3:$BC$218,COLUMN('05市民生活実感調査'!$O:$O),FALSE)</f>
        <v>-</v>
      </c>
      <c r="BD18" s="535" t="str">
        <f>VLOOKUP($A18&amp;"-"&amp;BD$4,'05市民生活実感調査'!$A$3:$BC$218,COLUMN('05市民生活実感調査'!$O:$O),FALSE)</f>
        <v>-</v>
      </c>
      <c r="BE18" s="536" t="str">
        <f t="shared" si="131"/>
        <v>c</v>
      </c>
      <c r="BF18" s="37">
        <f t="shared" si="132"/>
        <v>2</v>
      </c>
      <c r="BG18" s="38">
        <f t="shared" si="133"/>
        <v>2</v>
      </c>
      <c r="BH18" s="38">
        <f t="shared" si="134"/>
        <v>1</v>
      </c>
      <c r="BI18" s="38" t="str">
        <f t="shared" si="135"/>
        <v/>
      </c>
      <c r="BJ18" s="38" t="str">
        <f t="shared" si="136"/>
        <v/>
      </c>
      <c r="BK18" s="38" t="str">
        <f t="shared" si="137"/>
        <v/>
      </c>
      <c r="BL18" s="38" t="str">
        <f t="shared" si="138"/>
        <v/>
      </c>
      <c r="BM18" s="38" t="str">
        <f t="shared" si="139"/>
        <v/>
      </c>
      <c r="BN18" s="41">
        <f t="shared" si="140"/>
        <v>0.41666666666666669</v>
      </c>
      <c r="BO18" s="96">
        <f>VLOOKUP($A18,'05市民生活実感調査'!$D$223:$O$249,3,FALSE)</f>
        <v>10</v>
      </c>
      <c r="BP18" s="237">
        <f>VLOOKUP($A18,'05市民生活実感調査'!$D$223:$O$249,4,FALSE)</f>
        <v>0.84191829484902314</v>
      </c>
      <c r="BQ18" s="537" t="s">
        <v>315</v>
      </c>
      <c r="BR18" s="539" t="str">
        <f>VLOOKUP(BQ18,[11]プルダウン!$A$1:$B$6,2,FALSE)</f>
        <v>政策の目的がかなり達成されている</v>
      </c>
      <c r="BS18" s="261" t="s">
        <v>125</v>
      </c>
      <c r="BT18" s="260" t="s">
        <v>2458</v>
      </c>
      <c r="BU18" s="265" t="s">
        <v>2459</v>
      </c>
      <c r="BV18" s="291" t="s">
        <v>2454</v>
      </c>
      <c r="BW18" s="47" t="str">
        <f>IFERROR(VLOOKUP($A18*100+BW$4,'03施策評価'!$A$5:$KL$118,COLUMN('03施策評価'!$BQ:$BQ),FALSE),"-")</f>
        <v>B</v>
      </c>
      <c r="BX18" s="7" t="str">
        <f>IFERROR(VLOOKUP($A18*100+BX$4,'03施策評価'!$A$5:$KL$118,COLUMN('03施策評価'!$BQ:$BQ),FALSE),"-")</f>
        <v>C</v>
      </c>
      <c r="BY18" s="105" t="str">
        <f>IFERROR(VLOOKUP($A18*100+BY$4,'03施策評価'!$A$5:$KL$118,COLUMN('03施策評価'!$BQ:$BQ),FALSE),"-")</f>
        <v>-</v>
      </c>
      <c r="BZ18" s="105" t="str">
        <f>IFERROR(VLOOKUP($A18*100+BZ$4,'03施策評価'!$A$5:$KL$118,COLUMN('03施策評価'!$BQ:$BQ),FALSE),"-")</f>
        <v>-</v>
      </c>
      <c r="CA18" s="105" t="str">
        <f>IFERROR(VLOOKUP($A18*100+CA$4,'03施策評価'!$A$5:$KL$118,COLUMN('03施策評価'!$BQ:$BQ),FALSE),"-")</f>
        <v>-</v>
      </c>
      <c r="CB18" s="105" t="str">
        <f>IFERROR(VLOOKUP($A18*100+CB$4,'03施策評価'!$A$5:$KL$118,COLUMN('03施策評価'!$BQ:$BQ),FALSE),"-")</f>
        <v>-</v>
      </c>
      <c r="CC18" s="105" t="str">
        <f>IFERROR(VLOOKUP($A18*100+CC$4,'03施策評価'!$A$5:$KL$118,COLUMN('03施策評価'!$BQ:$BQ),FALSE),"-")</f>
        <v>-</v>
      </c>
      <c r="CD18" s="106" t="str">
        <f>IFERROR(VLOOKUP($A18*100+CD$4,'03施策評価'!$A$5:$KL$118,COLUMN('03施策評価'!$BQ:$BQ),FALSE),"-")</f>
        <v>-</v>
      </c>
      <c r="CE18" s="292" t="s">
        <v>2466</v>
      </c>
      <c r="CF18" s="83" t="str">
        <f>VLOOKUP($A18&amp;"-"&amp;CF$4,'02政策の客観指標'!$A$4:$AT$246,COLUMN('02政策の客観指標'!$AQ:$AQ),FALSE)</f>
        <v>-</v>
      </c>
      <c r="CG18" s="84" t="str">
        <f>VLOOKUP($A18&amp;"-"&amp;CG$4,'02政策の客観指標'!$A$4:$AT$246,COLUMN('02政策の客観指標'!$AQ:$AQ),FALSE)</f>
        <v>-</v>
      </c>
      <c r="CH18" s="84" t="str">
        <f>VLOOKUP($A18&amp;"-"&amp;CH$4,'02政策の客観指標'!$A$4:$AT$246,COLUMN('02政策の客観指標'!$AQ:$AQ),FALSE)</f>
        <v>-</v>
      </c>
      <c r="CI18" s="84" t="str">
        <f>VLOOKUP($A18&amp;"-"&amp;CI$4,'02政策の客観指標'!$A$4:$AT$246,COLUMN('02政策の客観指標'!$AQ:$AQ),FALSE)</f>
        <v>-</v>
      </c>
      <c r="CJ18" s="84" t="str">
        <f>VLOOKUP($A18&amp;"-"&amp;CJ$4,'02政策の客観指標'!$A$4:$AT$246,COLUMN('02政策の客観指標'!$AQ:$AQ),FALSE)</f>
        <v>-</v>
      </c>
      <c r="CK18" s="84" t="str">
        <f>VLOOKUP($A18&amp;"-"&amp;CK$4,'02政策の客観指標'!$A$4:$AT$246,COLUMN('02政策の客観指標'!$AQ:$AQ),FALSE)</f>
        <v>-</v>
      </c>
      <c r="CL18" s="84" t="str">
        <f>VLOOKUP($A18&amp;"-"&amp;CL$4,'02政策の客観指標'!$A$4:$AT$246,COLUMN('02政策の客観指標'!$AQ:$AQ),FALSE)</f>
        <v>-</v>
      </c>
      <c r="CM18" s="84" t="str">
        <f>VLOOKUP($A18&amp;"-"&amp;CM$4,'02政策の客観指標'!$A$4:$AT$246,COLUMN('02政策の客観指標'!$AQ:$AQ),FALSE)</f>
        <v>-</v>
      </c>
      <c r="CN18" s="84" t="str">
        <f>VLOOKUP($A18&amp;"-"&amp;CN$4,'02政策の客観指標'!$A$4:$AT$246,COLUMN('02政策の客観指標'!$AQ:$AQ),FALSE)</f>
        <v>-</v>
      </c>
      <c r="CO18" s="109" t="e">
        <f t="shared" si="141"/>
        <v>#DIV/0!</v>
      </c>
      <c r="CP18" s="30" t="str">
        <f t="shared" si="21"/>
        <v/>
      </c>
      <c r="CQ18" s="30" t="str">
        <f t="shared" si="22"/>
        <v/>
      </c>
      <c r="CR18" s="30" t="str">
        <f t="shared" si="23"/>
        <v/>
      </c>
      <c r="CS18" s="30" t="str">
        <f t="shared" si="24"/>
        <v/>
      </c>
      <c r="CT18" s="30" t="str">
        <f t="shared" si="25"/>
        <v/>
      </c>
      <c r="CU18" s="30" t="str">
        <f t="shared" si="26"/>
        <v/>
      </c>
      <c r="CV18" s="30" t="str">
        <f t="shared" si="27"/>
        <v/>
      </c>
      <c r="CW18" s="30" t="str">
        <f t="shared" si="28"/>
        <v/>
      </c>
      <c r="CX18" s="30" t="str">
        <f t="shared" si="29"/>
        <v/>
      </c>
      <c r="CY18" s="33" t="e">
        <f t="shared" si="142"/>
        <v>#DIV/0!</v>
      </c>
      <c r="CZ18" s="47" t="str">
        <f>IFERROR(VLOOKUP($A18*100+CZ$4,'03施策評価'!$A$5:$KL$118,COLUMN('03施策評価'!$CF:$CF),FALSE),"-")</f>
        <v>e</v>
      </c>
      <c r="DA18" s="7" t="str">
        <f>IFERROR(VLOOKUP($A18*100+DA$4,'03施策評価'!$A$5:$KL$118,COLUMN('03施策評価'!$CF:$CF),FALSE),"-")</f>
        <v>e</v>
      </c>
      <c r="DB18" s="105" t="str">
        <f>IFERROR(VLOOKUP($A18*100+DB$4,'03施策評価'!$A$5:$KL$118,COLUMN('03施策評価'!$CF:$CF),FALSE),"-")</f>
        <v>-</v>
      </c>
      <c r="DC18" s="105" t="str">
        <f>IFERROR(VLOOKUP($A18*100+DC$4,'03施策評価'!$A$5:$KL$118,COLUMN('03施策評価'!$CF:$CF),FALSE),"-")</f>
        <v>-</v>
      </c>
      <c r="DD18" s="105" t="str">
        <f>IFERROR(VLOOKUP($A18*100+DD$4,'03施策評価'!$A$5:$KL$118,COLUMN('03施策評価'!$CF:$CF),FALSE),"-")</f>
        <v>-</v>
      </c>
      <c r="DE18" s="105" t="str">
        <f>IFERROR(VLOOKUP($A18*100+DE$4,'03施策評価'!$A$5:$KL$118,COLUMN('03施策評価'!$CF:$CF),FALSE),"-")</f>
        <v>-</v>
      </c>
      <c r="DF18" s="105" t="str">
        <f>IFERROR(VLOOKUP($A18*100+DF$4,'03施策評価'!$A$5:$KL$118,COLUMN('03施策評価'!$CF:$CF),FALSE),"-")</f>
        <v>-</v>
      </c>
      <c r="DG18" s="105" t="str">
        <f>IFERROR(VLOOKUP($A18*100+DG$4,'03施策評価'!$A$5:$KL$118,COLUMN('03施策評価'!$CF:$CF),FALSE),"-")</f>
        <v>-</v>
      </c>
      <c r="DH18" s="109" t="str">
        <f t="shared" si="143"/>
        <v>e</v>
      </c>
      <c r="DI18" s="37">
        <f t="shared" si="144"/>
        <v>0</v>
      </c>
      <c r="DJ18" s="38">
        <f t="shared" si="30"/>
        <v>0</v>
      </c>
      <c r="DK18" s="38" t="str">
        <f t="shared" si="31"/>
        <v/>
      </c>
      <c r="DL18" s="38" t="str">
        <f t="shared" si="32"/>
        <v/>
      </c>
      <c r="DM18" s="38" t="str">
        <f t="shared" si="33"/>
        <v/>
      </c>
      <c r="DN18" s="38" t="str">
        <f t="shared" si="34"/>
        <v/>
      </c>
      <c r="DO18" s="38" t="str">
        <f t="shared" si="35"/>
        <v/>
      </c>
      <c r="DP18" s="38" t="str">
        <f t="shared" si="36"/>
        <v/>
      </c>
      <c r="DQ18" s="41">
        <f t="shared" si="145"/>
        <v>0</v>
      </c>
      <c r="DR18" s="36" t="e">
        <f t="shared" si="146"/>
        <v>#DIV/0!</v>
      </c>
      <c r="DS18" s="37" t="e">
        <f t="shared" si="147"/>
        <v>#DIV/0!</v>
      </c>
      <c r="DT18" s="38">
        <f t="shared" si="148"/>
        <v>0</v>
      </c>
      <c r="DU18" s="41" t="e">
        <f t="shared" si="149"/>
        <v>#DIV/0!</v>
      </c>
      <c r="DV18" s="47" t="str">
        <f>VLOOKUP($A18&amp;"-"&amp;DV$4,'05市民生活実感調査'!$A$3:$BC$218,COLUMN('05市民生活実感調査'!$Y:$Y),FALSE)</f>
        <v>-</v>
      </c>
      <c r="DW18" s="7" t="str">
        <f>VLOOKUP($A18&amp;"-"&amp;DW$4,'05市民生活実感調査'!$A$3:$BC$218,COLUMN('05市民生活実感調査'!$Y:$Y),FALSE)</f>
        <v>-</v>
      </c>
      <c r="DX18" s="7" t="str">
        <f>VLOOKUP($A18&amp;"-"&amp;DX$4,'05市民生活実感調査'!$A$3:$BC$218,COLUMN('05市民生活実感調査'!$Y:$Y),FALSE)</f>
        <v>-</v>
      </c>
      <c r="DY18" s="7" t="str">
        <f>VLOOKUP($A18&amp;"-"&amp;DY$4,'05市民生活実感調査'!$A$3:$BC$218,COLUMN('05市民生活実感調査'!$Y:$Y),FALSE)</f>
        <v>-</v>
      </c>
      <c r="DZ18" s="7" t="str">
        <f>VLOOKUP($A18&amp;"-"&amp;DZ$4,'05市民生活実感調査'!$A$3:$BC$218,COLUMN('05市民生活実感調査'!$Y:$Y),FALSE)</f>
        <v>-</v>
      </c>
      <c r="EA18" s="7" t="str">
        <f>VLOOKUP($A18&amp;"-"&amp;EA$4,'05市民生活実感調査'!$A$3:$BC$218,COLUMN('05市民生活実感調査'!$Y:$Y),FALSE)</f>
        <v>-</v>
      </c>
      <c r="EB18" s="7" t="str">
        <f>VLOOKUP($A18&amp;"-"&amp;EB$4,'05市民生活実感調査'!$A$3:$BC$218,COLUMN('05市民生活実感調査'!$Y:$Y),FALSE)</f>
        <v>-</v>
      </c>
      <c r="EC18" s="7" t="str">
        <f>VLOOKUP($A18&amp;"-"&amp;EC$4,'05市民生活実感調査'!$A$3:$BC$218,COLUMN('05市民生活実感調査'!$Y:$Y),FALSE)</f>
        <v>-</v>
      </c>
      <c r="ED18" s="109" t="e">
        <f t="shared" si="150"/>
        <v>#DIV/0!</v>
      </c>
      <c r="EE18" s="37" t="str">
        <f t="shared" si="151"/>
        <v/>
      </c>
      <c r="EF18" s="38" t="str">
        <f t="shared" si="37"/>
        <v/>
      </c>
      <c r="EG18" s="38" t="str">
        <f t="shared" si="38"/>
        <v/>
      </c>
      <c r="EH18" s="38" t="str">
        <f t="shared" si="39"/>
        <v/>
      </c>
      <c r="EI18" s="38" t="str">
        <f t="shared" si="40"/>
        <v/>
      </c>
      <c r="EJ18" s="38" t="str">
        <f t="shared" si="41"/>
        <v/>
      </c>
      <c r="EK18" s="38" t="str">
        <f t="shared" si="42"/>
        <v/>
      </c>
      <c r="EL18" s="38" t="str">
        <f t="shared" si="43"/>
        <v/>
      </c>
      <c r="EM18" s="41" t="e">
        <f t="shared" si="152"/>
        <v>#DIV/0!</v>
      </c>
      <c r="EN18" s="96" t="str">
        <f>VLOOKUP($A18,'05市民生活実感調査'!$D$223:$O$249,5,FALSE)</f>
        <v>-</v>
      </c>
      <c r="EO18" s="98" t="str">
        <f>VLOOKUP($A18,'05市民生活実感調査'!$D$223:$O$249,6,FALSE)</f>
        <v>-</v>
      </c>
      <c r="EP18" s="108" t="s">
        <v>85</v>
      </c>
      <c r="EQ18" s="12" t="str">
        <f>VLOOKUP(EP18,プルダウン!$A$1:$B$6,2,FALSE)</f>
        <v>-</v>
      </c>
      <c r="ER18" s="26" t="s">
        <v>85</v>
      </c>
      <c r="ES18" s="12"/>
      <c r="ET18" s="11"/>
      <c r="EU18" s="12"/>
      <c r="EV18" s="47" t="str">
        <f>IFERROR(VLOOKUP($A18*100+EV$4,'03施策評価'!$A$5:$KL$118,COLUMN('03施策評価'!$DU:$DU),FALSE),"-")</f>
        <v>-</v>
      </c>
      <c r="EW18" s="7" t="str">
        <f>IFERROR(VLOOKUP($A18*100+EW$4,'03施策評価'!$A$5:$KL$118,COLUMN('03施策評価'!$DU:$DU),FALSE),"-")</f>
        <v>-</v>
      </c>
      <c r="EX18" s="105" t="str">
        <f>IFERROR(VLOOKUP($A18*100+EX$4,'03施策評価'!$A$5:$KL$118,COLUMN('03施策評価'!$DU:$DU),FALSE),"-")</f>
        <v>-</v>
      </c>
      <c r="EY18" s="105" t="str">
        <f>IFERROR(VLOOKUP($A18*100+EY$4,'03施策評価'!$A$5:$KL$118,COLUMN('03施策評価'!$DU:$DU),FALSE),"-")</f>
        <v>-</v>
      </c>
      <c r="EZ18" s="105" t="str">
        <f>IFERROR(VLOOKUP($A18*100+EZ$4,'03施策評価'!$A$5:$KL$118,COLUMN('03施策評価'!$DU:$DU),FALSE),"-")</f>
        <v>-</v>
      </c>
      <c r="FA18" s="105" t="str">
        <f>IFERROR(VLOOKUP($A18*100+FA$4,'03施策評価'!$A$5:$KL$118,COLUMN('03施策評価'!$DU:$DU),FALSE),"-")</f>
        <v>-</v>
      </c>
      <c r="FB18" s="105" t="str">
        <f>IFERROR(VLOOKUP($A18*100+FB$4,'03施策評価'!$A$5:$KL$118,COLUMN('03施策評価'!$DU:$DU),FALSE),"-")</f>
        <v>-</v>
      </c>
      <c r="FC18" s="106" t="str">
        <f>IFERROR(VLOOKUP($A18*100+FC$4,'03施策評価'!$A$5:$KL$118,COLUMN('03施策評価'!$DU:$DU),FALSE),"-")</f>
        <v>-</v>
      </c>
      <c r="FD18" s="116"/>
      <c r="FE18" s="83" t="str">
        <f>VLOOKUP($A18&amp;"-"&amp;FE$4,'02政策の客観指標'!$A$4:$AT$246,COLUMN('02政策の客観指標'!$AR:$AR),FALSE)</f>
        <v>-</v>
      </c>
      <c r="FF18" s="84" t="str">
        <f>VLOOKUP($A18&amp;"-"&amp;FF$4,'02政策の客観指標'!$A$4:$AT$246,COLUMN('02政策の客観指標'!$AR:$AR),FALSE)</f>
        <v>-</v>
      </c>
      <c r="FG18" s="84" t="str">
        <f>VLOOKUP($A18&amp;"-"&amp;FG$4,'02政策の客観指標'!$A$4:$AT$246,COLUMN('02政策の客観指標'!$AR:$AR),FALSE)</f>
        <v>-</v>
      </c>
      <c r="FH18" s="84" t="str">
        <f>VLOOKUP($A18&amp;"-"&amp;FH$4,'02政策の客観指標'!$A$4:$AT$246,COLUMN('02政策の客観指標'!$AR:$AR),FALSE)</f>
        <v>-</v>
      </c>
      <c r="FI18" s="84" t="str">
        <f>VLOOKUP($A18&amp;"-"&amp;FI$4,'02政策の客観指標'!$A$4:$AT$246,COLUMN('02政策の客観指標'!$AR:$AR),FALSE)</f>
        <v>-</v>
      </c>
      <c r="FJ18" s="84" t="str">
        <f>VLOOKUP($A18&amp;"-"&amp;FJ$4,'02政策の客観指標'!$A$4:$AT$246,COLUMN('02政策の客観指標'!$AR:$AR),FALSE)</f>
        <v>-</v>
      </c>
      <c r="FK18" s="84" t="str">
        <f>VLOOKUP($A18&amp;"-"&amp;FK$4,'02政策の客観指標'!$A$4:$AT$246,COLUMN('02政策の客観指標'!$AR:$AR),FALSE)</f>
        <v>-</v>
      </c>
      <c r="FL18" s="84" t="str">
        <f>VLOOKUP($A18&amp;"-"&amp;FL$4,'02政策の客観指標'!$A$4:$AT$246,COLUMN('02政策の客観指標'!$AR:$AR),FALSE)</f>
        <v>-</v>
      </c>
      <c r="FM18" s="84" t="str">
        <f>VLOOKUP($A18&amp;"-"&amp;FM$4,'02政策の客観指標'!$A$4:$AT$246,COLUMN('02政策の客観指標'!$AR:$AR),FALSE)</f>
        <v>-</v>
      </c>
      <c r="FN18" s="109" t="e">
        <f t="shared" si="153"/>
        <v>#DIV/0!</v>
      </c>
      <c r="FO18" s="30" t="str">
        <f t="shared" si="44"/>
        <v/>
      </c>
      <c r="FP18" s="30" t="str">
        <f t="shared" si="45"/>
        <v/>
      </c>
      <c r="FQ18" s="30" t="str">
        <f t="shared" si="46"/>
        <v/>
      </c>
      <c r="FR18" s="30" t="str">
        <f t="shared" si="47"/>
        <v/>
      </c>
      <c r="FS18" s="30" t="str">
        <f t="shared" si="48"/>
        <v/>
      </c>
      <c r="FT18" s="30" t="str">
        <f t="shared" si="49"/>
        <v/>
      </c>
      <c r="FU18" s="30" t="str">
        <f t="shared" si="50"/>
        <v/>
      </c>
      <c r="FV18" s="30" t="str">
        <f t="shared" si="51"/>
        <v/>
      </c>
      <c r="FW18" s="30" t="str">
        <f t="shared" si="52"/>
        <v/>
      </c>
      <c r="FX18" s="33" t="e">
        <f t="shared" si="154"/>
        <v>#DIV/0!</v>
      </c>
      <c r="FY18" s="47" t="str">
        <f>IFERROR(VLOOKUP($A18*100+FY$4,'03施策評価'!$A$5:$KL$118,COLUMN('03施策評価'!$EJ:$EJ),FALSE),"-")</f>
        <v>e</v>
      </c>
      <c r="FZ18" s="7" t="str">
        <f>IFERROR(VLOOKUP($A18*100+FZ$4,'03施策評価'!$A$5:$KL$118,COLUMN('03施策評価'!$EJ:$EJ),FALSE),"-")</f>
        <v>e</v>
      </c>
      <c r="GA18" s="105" t="str">
        <f>IFERROR(VLOOKUP($A18*100+GA$4,'03施策評価'!$A$5:$KL$118,COLUMN('03施策評価'!$EJ:$EJ),FALSE),"-")</f>
        <v>-</v>
      </c>
      <c r="GB18" s="105" t="str">
        <f>IFERROR(VLOOKUP($A18*100+GB$4,'03施策評価'!$A$5:$KL$118,COLUMN('03施策評価'!$EJ:$EJ),FALSE),"-")</f>
        <v>-</v>
      </c>
      <c r="GC18" s="105" t="str">
        <f>IFERROR(VLOOKUP($A18*100+GC$4,'03施策評価'!$A$5:$KL$118,COLUMN('03施策評価'!$EJ:$EJ),FALSE),"-")</f>
        <v>-</v>
      </c>
      <c r="GD18" s="105" t="str">
        <f>IFERROR(VLOOKUP($A18*100+GD$4,'03施策評価'!$A$5:$KL$118,COLUMN('03施策評価'!$EJ:$EJ),FALSE),"-")</f>
        <v>-</v>
      </c>
      <c r="GE18" s="105" t="str">
        <f>IFERROR(VLOOKUP($A18*100+GE$4,'03施策評価'!$A$5:$KL$118,COLUMN('03施策評価'!$EJ:$EJ),FALSE),"-")</f>
        <v>-</v>
      </c>
      <c r="GF18" s="105" t="str">
        <f>IFERROR(VLOOKUP($A18*100+GF$4,'03施策評価'!$A$5:$KL$118,COLUMN('03施策評価'!$EJ:$EJ),FALSE),"-")</f>
        <v>-</v>
      </c>
      <c r="GG18" s="109" t="str">
        <f t="shared" si="155"/>
        <v>e</v>
      </c>
      <c r="GH18" s="37">
        <f t="shared" si="156"/>
        <v>0</v>
      </c>
      <c r="GI18" s="38">
        <f t="shared" si="53"/>
        <v>0</v>
      </c>
      <c r="GJ18" s="38" t="str">
        <f t="shared" si="54"/>
        <v/>
      </c>
      <c r="GK18" s="38" t="str">
        <f t="shared" si="55"/>
        <v/>
      </c>
      <c r="GL18" s="38" t="str">
        <f t="shared" si="56"/>
        <v/>
      </c>
      <c r="GM18" s="38" t="str">
        <f t="shared" si="57"/>
        <v/>
      </c>
      <c r="GN18" s="38" t="str">
        <f t="shared" si="58"/>
        <v/>
      </c>
      <c r="GO18" s="38" t="str">
        <f t="shared" si="59"/>
        <v/>
      </c>
      <c r="GP18" s="41">
        <f t="shared" si="157"/>
        <v>0</v>
      </c>
      <c r="GQ18" s="36" t="e">
        <f t="shared" si="158"/>
        <v>#DIV/0!</v>
      </c>
      <c r="GR18" s="37" t="e">
        <f t="shared" si="159"/>
        <v>#DIV/0!</v>
      </c>
      <c r="GS18" s="38">
        <f t="shared" si="160"/>
        <v>0</v>
      </c>
      <c r="GT18" s="41" t="e">
        <f t="shared" si="161"/>
        <v>#DIV/0!</v>
      </c>
      <c r="GU18" s="47" t="str">
        <f>VLOOKUP($A18&amp;"-"&amp;GU$4,'05市民生活実感調査'!$A$3:$BC$218,COLUMN('05市民生活実感調査'!$AI:$AI),FALSE)</f>
        <v>-</v>
      </c>
      <c r="GV18" s="7" t="str">
        <f>VLOOKUP($A18&amp;"-"&amp;GV$4,'05市民生活実感調査'!$A$3:$BC$218,COLUMN('05市民生活実感調査'!$AI:$AI),FALSE)</f>
        <v>-</v>
      </c>
      <c r="GW18" s="7" t="str">
        <f>VLOOKUP($A18&amp;"-"&amp;GW$4,'05市民生活実感調査'!$A$3:$BC$218,COLUMN('05市民生活実感調査'!$AI:$AI),FALSE)</f>
        <v>-</v>
      </c>
      <c r="GX18" s="7" t="str">
        <f>VLOOKUP($A18&amp;"-"&amp;GX$4,'05市民生活実感調査'!$A$3:$BC$218,COLUMN('05市民生活実感調査'!$AI:$AI),FALSE)</f>
        <v>-</v>
      </c>
      <c r="GY18" s="7" t="str">
        <f>VLOOKUP($A18&amp;"-"&amp;GY$4,'05市民生活実感調査'!$A$3:$BC$218,COLUMN('05市民生活実感調査'!$AI:$AI),FALSE)</f>
        <v>-</v>
      </c>
      <c r="GZ18" s="7" t="str">
        <f>VLOOKUP($A18&amp;"-"&amp;GZ$4,'05市民生活実感調査'!$A$3:$BC$218,COLUMN('05市民生活実感調査'!$AI:$AI),FALSE)</f>
        <v>-</v>
      </c>
      <c r="HA18" s="7" t="str">
        <f>VLOOKUP($A18&amp;"-"&amp;HA$4,'05市民生活実感調査'!$A$3:$BC$218,COLUMN('05市民生活実感調査'!$AI:$AI),FALSE)</f>
        <v>-</v>
      </c>
      <c r="HB18" s="7" t="str">
        <f>VLOOKUP($A18&amp;"-"&amp;HB$4,'05市民生活実感調査'!$A$3:$BC$218,COLUMN('05市民生活実感調査'!$AI:$AI),FALSE)</f>
        <v>-</v>
      </c>
      <c r="HC18" s="109" t="e">
        <f t="shared" si="162"/>
        <v>#DIV/0!</v>
      </c>
      <c r="HD18" s="37" t="str">
        <f t="shared" si="163"/>
        <v/>
      </c>
      <c r="HE18" s="38" t="str">
        <f t="shared" si="60"/>
        <v/>
      </c>
      <c r="HF18" s="38" t="str">
        <f t="shared" si="61"/>
        <v/>
      </c>
      <c r="HG18" s="38" t="str">
        <f t="shared" si="62"/>
        <v/>
      </c>
      <c r="HH18" s="38" t="str">
        <f t="shared" si="63"/>
        <v/>
      </c>
      <c r="HI18" s="38" t="str">
        <f t="shared" si="64"/>
        <v/>
      </c>
      <c r="HJ18" s="38" t="str">
        <f t="shared" si="65"/>
        <v/>
      </c>
      <c r="HK18" s="38" t="str">
        <f t="shared" si="66"/>
        <v/>
      </c>
      <c r="HL18" s="41" t="e">
        <f t="shared" si="164"/>
        <v>#DIV/0!</v>
      </c>
      <c r="HM18" s="96" t="str">
        <f>VLOOKUP($A18,'05市民生活実感調査'!$D$223:$O$249,7,FALSE)</f>
        <v>-</v>
      </c>
      <c r="HN18" s="98" t="str">
        <f>VLOOKUP($A18,'05市民生活実感調査'!$D$223:$O$249,8,FALSE)</f>
        <v>-</v>
      </c>
      <c r="HO18" s="108" t="s">
        <v>85</v>
      </c>
      <c r="HP18" s="12" t="str">
        <f>VLOOKUP(HO18,プルダウン!$A$1:$B$6,2,FALSE)</f>
        <v>-</v>
      </c>
      <c r="HQ18" s="26" t="s">
        <v>85</v>
      </c>
      <c r="HR18" s="12"/>
      <c r="HS18" s="11"/>
      <c r="HT18" s="12"/>
      <c r="HU18" s="47" t="str">
        <f>IFERROR(VLOOKUP($A18*100+HU$4,'03施策評価'!$A$5:$KL$118,COLUMN('03施策評価'!$FY:$FY),FALSE),"-")</f>
        <v>-</v>
      </c>
      <c r="HV18" s="7" t="str">
        <f>IFERROR(VLOOKUP($A18*100+HV$4,'03施策評価'!$A$5:$KL$118,COLUMN('03施策評価'!$FY:$FY),FALSE),"-")</f>
        <v>-</v>
      </c>
      <c r="HW18" s="105" t="str">
        <f>IFERROR(VLOOKUP($A18*100+HW$4,'03施策評価'!$A$5:$KL$118,COLUMN('03施策評価'!$FY:$FY),FALSE),"-")</f>
        <v>-</v>
      </c>
      <c r="HX18" s="105" t="str">
        <f>IFERROR(VLOOKUP($A18*100+HX$4,'03施策評価'!$A$5:$KL$118,COLUMN('03施策評価'!$FY:$FY),FALSE),"-")</f>
        <v>-</v>
      </c>
      <c r="HY18" s="105" t="str">
        <f>IFERROR(VLOOKUP($A18*100+HY$4,'03施策評価'!$A$5:$KL$118,COLUMN('03施策評価'!$FY:$FY),FALSE),"-")</f>
        <v>-</v>
      </c>
      <c r="HZ18" s="105" t="str">
        <f>IFERROR(VLOOKUP($A18*100+HZ$4,'03施策評価'!$A$5:$KL$118,COLUMN('03施策評価'!$FY:$FY),FALSE),"-")</f>
        <v>-</v>
      </c>
      <c r="IA18" s="105" t="str">
        <f>IFERROR(VLOOKUP($A18*100+IA$4,'03施策評価'!$A$5:$KL$118,COLUMN('03施策評価'!$FY:$FY),FALSE),"-")</f>
        <v>-</v>
      </c>
      <c r="IB18" s="106" t="str">
        <f>IFERROR(VLOOKUP($A18*100+IB$4,'03施策評価'!$A$5:$KL$118,COLUMN('03施策評価'!$FY:$FY),FALSE),"-")</f>
        <v>-</v>
      </c>
      <c r="IC18" s="116"/>
      <c r="ID18" s="83" t="str">
        <f>VLOOKUP($A18&amp;"-"&amp;ID$4,'02政策の客観指標'!$A$4:$AT$246,COLUMN('02政策の客観指標'!$AS:$AS),FALSE)</f>
        <v>-</v>
      </c>
      <c r="IE18" s="84" t="str">
        <f>VLOOKUP($A18&amp;"-"&amp;IE$4,'02政策の客観指標'!$A$4:$AT$246,COLUMN('02政策の客観指標'!$AS:$AS),FALSE)</f>
        <v>-</v>
      </c>
      <c r="IF18" s="84" t="str">
        <f>VLOOKUP($A18&amp;"-"&amp;IF$4,'02政策の客観指標'!$A$4:$AT$246,COLUMN('02政策の客観指標'!$AS:$AS),FALSE)</f>
        <v>-</v>
      </c>
      <c r="IG18" s="84" t="str">
        <f>VLOOKUP($A18&amp;"-"&amp;IG$4,'02政策の客観指標'!$A$4:$AT$246,COLUMN('02政策の客観指標'!$AS:$AS),FALSE)</f>
        <v>-</v>
      </c>
      <c r="IH18" s="84" t="str">
        <f>VLOOKUP($A18&amp;"-"&amp;IH$4,'02政策の客観指標'!$A$4:$AT$246,COLUMN('02政策の客観指標'!$AS:$AS),FALSE)</f>
        <v>-</v>
      </c>
      <c r="II18" s="84" t="str">
        <f>VLOOKUP($A18&amp;"-"&amp;II$4,'02政策の客観指標'!$A$4:$AT$246,COLUMN('02政策の客観指標'!$AS:$AS),FALSE)</f>
        <v>-</v>
      </c>
      <c r="IJ18" s="84" t="str">
        <f>VLOOKUP($A18&amp;"-"&amp;IJ$4,'02政策の客観指標'!$A$4:$AT$246,COLUMN('02政策の客観指標'!$AS:$AS),FALSE)</f>
        <v>-</v>
      </c>
      <c r="IK18" s="84" t="str">
        <f>VLOOKUP($A18&amp;"-"&amp;IK$4,'02政策の客観指標'!$A$4:$AT$246,COLUMN('02政策の客観指標'!$AS:$AS),FALSE)</f>
        <v>-</v>
      </c>
      <c r="IL18" s="84" t="str">
        <f>VLOOKUP($A18&amp;"-"&amp;IL$4,'02政策の客観指標'!$A$4:$AT$246,COLUMN('02政策の客観指標'!$AS:$AS),FALSE)</f>
        <v>-</v>
      </c>
      <c r="IM18" s="109" t="e">
        <f t="shared" si="165"/>
        <v>#DIV/0!</v>
      </c>
      <c r="IN18" s="30" t="str">
        <f t="shared" si="67"/>
        <v/>
      </c>
      <c r="IO18" s="30" t="str">
        <f t="shared" si="68"/>
        <v/>
      </c>
      <c r="IP18" s="30" t="str">
        <f t="shared" si="69"/>
        <v/>
      </c>
      <c r="IQ18" s="30" t="str">
        <f t="shared" si="70"/>
        <v/>
      </c>
      <c r="IR18" s="30" t="str">
        <f t="shared" si="71"/>
        <v/>
      </c>
      <c r="IS18" s="30" t="str">
        <f t="shared" si="72"/>
        <v/>
      </c>
      <c r="IT18" s="30" t="str">
        <f t="shared" si="73"/>
        <v/>
      </c>
      <c r="IU18" s="30" t="str">
        <f t="shared" si="74"/>
        <v/>
      </c>
      <c r="IV18" s="30" t="str">
        <f t="shared" si="75"/>
        <v/>
      </c>
      <c r="IW18" s="33" t="e">
        <f t="shared" si="166"/>
        <v>#DIV/0!</v>
      </c>
      <c r="IX18" s="47" t="str">
        <f>IFERROR(VLOOKUP($A18*100+IX$4,'03施策評価'!$A$5:$KL$118,COLUMN('03施策評価'!$GN:$GN),FALSE),"-")</f>
        <v>e</v>
      </c>
      <c r="IY18" s="7" t="str">
        <f>IFERROR(VLOOKUP($A18*100+IY$4,'03施策評価'!$A$5:$KL$118,COLUMN('03施策評価'!$GN:$GN),FALSE),"-")</f>
        <v>e</v>
      </c>
      <c r="IZ18" s="105" t="str">
        <f>IFERROR(VLOOKUP($A18*100+IZ$4,'03施策評価'!$A$5:$KL$118,COLUMN('03施策評価'!$GN:$GN),FALSE),"-")</f>
        <v>-</v>
      </c>
      <c r="JA18" s="105" t="str">
        <f>IFERROR(VLOOKUP($A18*100+JA$4,'03施策評価'!$A$5:$KL$118,COLUMN('03施策評価'!$GN:$GN),FALSE),"-")</f>
        <v>-</v>
      </c>
      <c r="JB18" s="105" t="str">
        <f>IFERROR(VLOOKUP($A18*100+JB$4,'03施策評価'!$A$5:$KL$118,COLUMN('03施策評価'!$GN:$GN),FALSE),"-")</f>
        <v>-</v>
      </c>
      <c r="JC18" s="105" t="str">
        <f>IFERROR(VLOOKUP($A18*100+JC$4,'03施策評価'!$A$5:$KL$118,COLUMN('03施策評価'!$GN:$GN),FALSE),"-")</f>
        <v>-</v>
      </c>
      <c r="JD18" s="105" t="str">
        <f>IFERROR(VLOOKUP($A18*100+JD$4,'03施策評価'!$A$5:$KL$118,COLUMN('03施策評価'!$GN:$GN),FALSE),"-")</f>
        <v>-</v>
      </c>
      <c r="JE18" s="105" t="str">
        <f>IFERROR(VLOOKUP($A18*100+JE$4,'03施策評価'!$A$5:$KL$118,COLUMN('03施策評価'!$GN:$GN),FALSE),"-")</f>
        <v>-</v>
      </c>
      <c r="JF18" s="109" t="str">
        <f t="shared" si="167"/>
        <v>e</v>
      </c>
      <c r="JG18" s="37">
        <f t="shared" si="168"/>
        <v>0</v>
      </c>
      <c r="JH18" s="38">
        <f t="shared" si="76"/>
        <v>0</v>
      </c>
      <c r="JI18" s="38" t="str">
        <f t="shared" si="77"/>
        <v/>
      </c>
      <c r="JJ18" s="38" t="str">
        <f t="shared" si="78"/>
        <v/>
      </c>
      <c r="JK18" s="38" t="str">
        <f t="shared" si="79"/>
        <v/>
      </c>
      <c r="JL18" s="38" t="str">
        <f t="shared" si="80"/>
        <v/>
      </c>
      <c r="JM18" s="38" t="str">
        <f t="shared" si="81"/>
        <v/>
      </c>
      <c r="JN18" s="38" t="str">
        <f t="shared" si="82"/>
        <v/>
      </c>
      <c r="JO18" s="41">
        <f t="shared" si="169"/>
        <v>0</v>
      </c>
      <c r="JP18" s="36" t="e">
        <f t="shared" si="170"/>
        <v>#DIV/0!</v>
      </c>
      <c r="JQ18" s="37" t="e">
        <f t="shared" si="171"/>
        <v>#DIV/0!</v>
      </c>
      <c r="JR18" s="38">
        <f t="shared" si="172"/>
        <v>0</v>
      </c>
      <c r="JS18" s="41" t="e">
        <f t="shared" si="173"/>
        <v>#DIV/0!</v>
      </c>
      <c r="JT18" s="47" t="str">
        <f>VLOOKUP($A18&amp;"-"&amp;JT$4,'05市民生活実感調査'!$A$3:$BC$218,COLUMN('05市民生活実感調査'!$AS:$AS),FALSE)</f>
        <v>-</v>
      </c>
      <c r="JU18" s="7" t="str">
        <f>VLOOKUP($A18&amp;"-"&amp;JU$4,'05市民生活実感調査'!$A$3:$BC$218,COLUMN('05市民生活実感調査'!$AS:$AS),FALSE)</f>
        <v>-</v>
      </c>
      <c r="JV18" s="7" t="str">
        <f>VLOOKUP($A18&amp;"-"&amp;JV$4,'05市民生活実感調査'!$A$3:$BC$218,COLUMN('05市民生活実感調査'!$AS:$AS),FALSE)</f>
        <v>-</v>
      </c>
      <c r="JW18" s="7" t="str">
        <f>VLOOKUP($A18&amp;"-"&amp;JW$4,'05市民生活実感調査'!$A$3:$BC$218,COLUMN('05市民生活実感調査'!$AS:$AS),FALSE)</f>
        <v>-</v>
      </c>
      <c r="JX18" s="7" t="str">
        <f>VLOOKUP($A18&amp;"-"&amp;JX$4,'05市民生活実感調査'!$A$3:$BC$218,COLUMN('05市民生活実感調査'!$AS:$AS),FALSE)</f>
        <v>-</v>
      </c>
      <c r="JY18" s="7" t="str">
        <f>VLOOKUP($A18&amp;"-"&amp;JY$4,'05市民生活実感調査'!$A$3:$BC$218,COLUMN('05市民生活実感調査'!$AS:$AS),FALSE)</f>
        <v>-</v>
      </c>
      <c r="JZ18" s="7" t="str">
        <f>VLOOKUP($A18&amp;"-"&amp;JZ$4,'05市民生活実感調査'!$A$3:$BC$218,COLUMN('05市民生活実感調査'!$AS:$AS),FALSE)</f>
        <v>-</v>
      </c>
      <c r="KA18" s="7" t="str">
        <f>VLOOKUP($A18&amp;"-"&amp;KA$4,'05市民生活実感調査'!$A$3:$BC$218,COLUMN('05市民生活実感調査'!$AS:$AS),FALSE)</f>
        <v>-</v>
      </c>
      <c r="KB18" s="109" t="e">
        <f t="shared" si="174"/>
        <v>#DIV/0!</v>
      </c>
      <c r="KC18" s="37" t="str">
        <f t="shared" si="175"/>
        <v/>
      </c>
      <c r="KD18" s="38" t="str">
        <f t="shared" si="83"/>
        <v/>
      </c>
      <c r="KE18" s="38" t="str">
        <f t="shared" si="84"/>
        <v/>
      </c>
      <c r="KF18" s="38" t="str">
        <f t="shared" si="85"/>
        <v/>
      </c>
      <c r="KG18" s="38" t="str">
        <f t="shared" si="86"/>
        <v/>
      </c>
      <c r="KH18" s="38" t="str">
        <f t="shared" si="87"/>
        <v/>
      </c>
      <c r="KI18" s="38" t="str">
        <f t="shared" si="88"/>
        <v/>
      </c>
      <c r="KJ18" s="38" t="str">
        <f t="shared" si="89"/>
        <v/>
      </c>
      <c r="KK18" s="41" t="e">
        <f t="shared" si="176"/>
        <v>#DIV/0!</v>
      </c>
      <c r="KL18" s="96" t="str">
        <f>VLOOKUP($A18,'05市民生活実感調査'!$D$223:$O$249,9,FALSE)</f>
        <v>-</v>
      </c>
      <c r="KM18" s="98" t="str">
        <f>VLOOKUP($A18,'05市民生活実感調査'!$D$223:$O$249,10,FALSE)</f>
        <v>-</v>
      </c>
      <c r="KN18" s="108" t="s">
        <v>85</v>
      </c>
      <c r="KO18" s="12" t="str">
        <f>VLOOKUP(KN18,プルダウン!$A$1:$B$6,2,FALSE)</f>
        <v>-</v>
      </c>
      <c r="KP18" s="26" t="s">
        <v>85</v>
      </c>
      <c r="KQ18" s="12"/>
      <c r="KR18" s="11"/>
      <c r="KS18" s="12"/>
      <c r="KT18" s="47" t="str">
        <f>IFERROR(VLOOKUP($A18*100+KT$4,'03施策評価'!$A$5:$KL$118,COLUMN('03施策評価'!$IC:$IC),FALSE),"-")</f>
        <v>-</v>
      </c>
      <c r="KU18" s="7" t="str">
        <f>IFERROR(VLOOKUP($A18*100+KU$4,'03施策評価'!$A$5:$KL$118,COLUMN('03施策評価'!$IC:$IC),FALSE),"-")</f>
        <v>-</v>
      </c>
      <c r="KV18" s="105" t="str">
        <f>IFERROR(VLOOKUP($A18*100+KV$4,'03施策評価'!$A$5:$KL$118,COLUMN('03施策評価'!$IC:$IC),FALSE),"-")</f>
        <v>-</v>
      </c>
      <c r="KW18" s="105" t="str">
        <f>IFERROR(VLOOKUP($A18*100+KW$4,'03施策評価'!$A$5:$KL$118,COLUMN('03施策評価'!$IC:$IC),FALSE),"-")</f>
        <v>-</v>
      </c>
      <c r="KX18" s="105" t="str">
        <f>IFERROR(VLOOKUP($A18*100+KX$4,'03施策評価'!$A$5:$KL$118,COLUMN('03施策評価'!$IC:$IC),FALSE),"-")</f>
        <v>-</v>
      </c>
      <c r="KY18" s="105" t="str">
        <f>IFERROR(VLOOKUP($A18*100+KY$4,'03施策評価'!$A$5:$KL$118,COLUMN('03施策評価'!$IC:$IC),FALSE),"-")</f>
        <v>-</v>
      </c>
      <c r="KZ18" s="105" t="str">
        <f>IFERROR(VLOOKUP($A18*100+KZ$4,'03施策評価'!$A$5:$KL$118,COLUMN('03施策評価'!$IC:$IC),FALSE),"-")</f>
        <v>-</v>
      </c>
      <c r="LA18" s="106" t="str">
        <f>IFERROR(VLOOKUP($A18*100+LA$4,'03施策評価'!$A$5:$KL$118,COLUMN('03施策評価'!$IC:$IC),FALSE),"-")</f>
        <v>-</v>
      </c>
      <c r="LB18" s="116"/>
      <c r="LC18" s="146" t="str">
        <f>VLOOKUP($A18&amp;"-"&amp;LC$4,'02政策の客観指標'!$A$4:$AT$246,COLUMN('02政策の客観指標'!$AT:$AT),FALSE)</f>
        <v>-</v>
      </c>
      <c r="LD18" s="84" t="str">
        <f>VLOOKUP($A18&amp;"-"&amp;LD$4,'02政策の客観指標'!$A$4:$AT$246,COLUMN('02政策の客観指標'!$AT:$AT),FALSE)</f>
        <v>-</v>
      </c>
      <c r="LE18" s="84" t="str">
        <f>VLOOKUP($A18&amp;"-"&amp;LE$4,'02政策の客観指標'!$A$4:$AT$246,COLUMN('02政策の客観指標'!$AT:$AT),FALSE)</f>
        <v>-</v>
      </c>
      <c r="LF18" s="84" t="str">
        <f>VLOOKUP($A18&amp;"-"&amp;LF$4,'02政策の客観指標'!$A$4:$AT$246,COLUMN('02政策の客観指標'!$AT:$AT),FALSE)</f>
        <v>-</v>
      </c>
      <c r="LG18" s="84" t="str">
        <f>VLOOKUP($A18&amp;"-"&amp;LG$4,'02政策の客観指標'!$A$4:$AT$246,COLUMN('02政策の客観指標'!$AT:$AT),FALSE)</f>
        <v>-</v>
      </c>
      <c r="LH18" s="84" t="str">
        <f>VLOOKUP($A18&amp;"-"&amp;LH$4,'02政策の客観指標'!$A$4:$AT$246,COLUMN('02政策の客観指標'!$AT:$AT),FALSE)</f>
        <v>-</v>
      </c>
      <c r="LI18" s="84" t="str">
        <f>VLOOKUP($A18&amp;"-"&amp;LI$4,'02政策の客観指標'!$A$4:$AT$246,COLUMN('02政策の客観指標'!$AT:$AT),FALSE)</f>
        <v>-</v>
      </c>
      <c r="LJ18" s="84" t="str">
        <f>VLOOKUP($A18&amp;"-"&amp;LJ$4,'02政策の客観指標'!$A$4:$AT$246,COLUMN('02政策の客観指標'!$AT:$AT),FALSE)</f>
        <v>-</v>
      </c>
      <c r="LK18" s="84" t="str">
        <f>VLOOKUP($A18&amp;"-"&amp;LK$4,'02政策の客観指標'!$A$4:$AT$246,COLUMN('02政策の客観指標'!$AT:$AT),FALSE)</f>
        <v>-</v>
      </c>
      <c r="LL18" s="109" t="e">
        <f t="shared" si="177"/>
        <v>#DIV/0!</v>
      </c>
      <c r="LM18" s="30" t="str">
        <f t="shared" si="90"/>
        <v/>
      </c>
      <c r="LN18" s="30" t="str">
        <f t="shared" si="91"/>
        <v/>
      </c>
      <c r="LO18" s="30" t="str">
        <f t="shared" si="92"/>
        <v/>
      </c>
      <c r="LP18" s="30" t="str">
        <f t="shared" si="93"/>
        <v/>
      </c>
      <c r="LQ18" s="30" t="str">
        <f t="shared" si="94"/>
        <v/>
      </c>
      <c r="LR18" s="30" t="str">
        <f t="shared" si="95"/>
        <v/>
      </c>
      <c r="LS18" s="30" t="str">
        <f t="shared" si="96"/>
        <v/>
      </c>
      <c r="LT18" s="30" t="str">
        <f t="shared" si="97"/>
        <v/>
      </c>
      <c r="LU18" s="30" t="str">
        <f t="shared" si="98"/>
        <v/>
      </c>
      <c r="LV18" s="33" t="e">
        <f t="shared" si="178"/>
        <v>#DIV/0!</v>
      </c>
      <c r="LW18" s="47" t="str">
        <f>IFERROR(VLOOKUP($A18*100+LW$4,'03施策評価'!$A$5:$KL$118,COLUMN('03施策評価'!$IR:$IR),FALSE),"-")</f>
        <v>e</v>
      </c>
      <c r="LX18" s="7" t="str">
        <f>IFERROR(VLOOKUP($A18*100+LX$4,'03施策評価'!$A$5:$KL$118,COLUMN('03施策評価'!$IR:$IR),FALSE),"-")</f>
        <v>e</v>
      </c>
      <c r="LY18" s="105" t="str">
        <f>IFERROR(VLOOKUP($A18*100+LY$4,'03施策評価'!$A$5:$KL$118,COLUMN('03施策評価'!$IR:$IR),FALSE),"-")</f>
        <v>-</v>
      </c>
      <c r="LZ18" s="105" t="str">
        <f>IFERROR(VLOOKUP($A18*100+LZ$4,'03施策評価'!$A$5:$KL$118,COLUMN('03施策評価'!$IR:$IR),FALSE),"-")</f>
        <v>-</v>
      </c>
      <c r="MA18" s="105" t="str">
        <f>IFERROR(VLOOKUP($A18*100+MA$4,'03施策評価'!$A$5:$KL$118,COLUMN('03施策評価'!$IR:$IR),FALSE),"-")</f>
        <v>-</v>
      </c>
      <c r="MB18" s="105" t="str">
        <f>IFERROR(VLOOKUP($A18*100+MB$4,'03施策評価'!$A$5:$KL$118,COLUMN('03施策評価'!$IR:$IR),FALSE),"-")</f>
        <v>-</v>
      </c>
      <c r="MC18" s="105" t="str">
        <f>IFERROR(VLOOKUP($A18*100+MC$4,'03施策評価'!$A$5:$KL$118,COLUMN('03施策評価'!$IR:$IR),FALSE),"-")</f>
        <v>-</v>
      </c>
      <c r="MD18" s="105" t="str">
        <f>IFERROR(VLOOKUP($A18*100+MD$4,'03施策評価'!$A$5:$KL$118,COLUMN('03施策評価'!$IR:$IR),FALSE),"-")</f>
        <v>-</v>
      </c>
      <c r="ME18" s="109" t="str">
        <f t="shared" si="179"/>
        <v>e</v>
      </c>
      <c r="MF18" s="37">
        <f t="shared" si="180"/>
        <v>0</v>
      </c>
      <c r="MG18" s="38">
        <f t="shared" si="99"/>
        <v>0</v>
      </c>
      <c r="MH18" s="38" t="str">
        <f t="shared" si="100"/>
        <v/>
      </c>
      <c r="MI18" s="38" t="str">
        <f t="shared" si="101"/>
        <v/>
      </c>
      <c r="MJ18" s="38" t="str">
        <f t="shared" si="102"/>
        <v/>
      </c>
      <c r="MK18" s="38" t="str">
        <f t="shared" si="103"/>
        <v/>
      </c>
      <c r="ML18" s="38" t="str">
        <f t="shared" si="104"/>
        <v/>
      </c>
      <c r="MM18" s="38" t="str">
        <f t="shared" si="105"/>
        <v/>
      </c>
      <c r="MN18" s="41">
        <f t="shared" si="181"/>
        <v>0</v>
      </c>
      <c r="MO18" s="36" t="e">
        <f t="shared" si="182"/>
        <v>#DIV/0!</v>
      </c>
      <c r="MP18" s="37" t="e">
        <f t="shared" si="183"/>
        <v>#DIV/0!</v>
      </c>
      <c r="MQ18" s="38">
        <f t="shared" si="184"/>
        <v>0</v>
      </c>
      <c r="MR18" s="41" t="e">
        <f t="shared" si="185"/>
        <v>#DIV/0!</v>
      </c>
      <c r="MS18" s="47" t="str">
        <f>VLOOKUP($A18&amp;"-"&amp;MS$4,'05市民生活実感調査'!$A$3:$BC$218,COLUMN('05市民生活実感調査'!$BC:$BC),FALSE)</f>
        <v>-</v>
      </c>
      <c r="MT18" s="7" t="str">
        <f>VLOOKUP($A18&amp;"-"&amp;MT$4,'05市民生活実感調査'!$A$3:$BC$218,COLUMN('05市民生活実感調査'!$BC:$BC),FALSE)</f>
        <v>-</v>
      </c>
      <c r="MU18" s="7" t="str">
        <f>VLOOKUP($A18&amp;"-"&amp;MU$4,'05市民生活実感調査'!$A$3:$BC$218,COLUMN('05市民生活実感調査'!$BC:$BC),FALSE)</f>
        <v>-</v>
      </c>
      <c r="MV18" s="7" t="str">
        <f>VLOOKUP($A18&amp;"-"&amp;MV$4,'05市民生活実感調査'!$A$3:$BC$218,COLUMN('05市民生活実感調査'!$BC:$BC),FALSE)</f>
        <v>-</v>
      </c>
      <c r="MW18" s="7" t="str">
        <f>VLOOKUP($A18&amp;"-"&amp;MW$4,'05市民生活実感調査'!$A$3:$BC$218,COLUMN('05市民生活実感調査'!$BC:$BC),FALSE)</f>
        <v>-</v>
      </c>
      <c r="MX18" s="7" t="str">
        <f>VLOOKUP($A18&amp;"-"&amp;MX$4,'05市民生活実感調査'!$A$3:$BC$218,COLUMN('05市民生活実感調査'!$BC:$BC),FALSE)</f>
        <v>-</v>
      </c>
      <c r="MY18" s="7" t="str">
        <f>VLOOKUP($A18&amp;"-"&amp;MY$4,'05市民生活実感調査'!$A$3:$BC$218,COLUMN('05市民生活実感調査'!$BC:$BC),FALSE)</f>
        <v>-</v>
      </c>
      <c r="MZ18" s="7" t="str">
        <f>VLOOKUP($A18&amp;"-"&amp;MZ$4,'05市民生活実感調査'!$A$3:$BC$218,COLUMN('05市民生活実感調査'!$BC:$BC),FALSE)</f>
        <v>-</v>
      </c>
      <c r="NA18" s="109" t="e">
        <f t="shared" si="186"/>
        <v>#DIV/0!</v>
      </c>
      <c r="NB18" s="37" t="str">
        <f t="shared" si="187"/>
        <v/>
      </c>
      <c r="NC18" s="38" t="str">
        <f t="shared" si="106"/>
        <v/>
      </c>
      <c r="ND18" s="38" t="str">
        <f t="shared" si="107"/>
        <v/>
      </c>
      <c r="NE18" s="38" t="str">
        <f t="shared" si="108"/>
        <v/>
      </c>
      <c r="NF18" s="38" t="str">
        <f t="shared" si="109"/>
        <v/>
      </c>
      <c r="NG18" s="38" t="str">
        <f t="shared" si="110"/>
        <v/>
      </c>
      <c r="NH18" s="38" t="str">
        <f t="shared" si="111"/>
        <v/>
      </c>
      <c r="NI18" s="38" t="str">
        <f t="shared" si="112"/>
        <v/>
      </c>
      <c r="NJ18" s="41" t="e">
        <f t="shared" si="188"/>
        <v>#DIV/0!</v>
      </c>
      <c r="NK18" s="96" t="str">
        <f>VLOOKUP($A18,'05市民生活実感調査'!$D$223:$O$249,11,FALSE)</f>
        <v>-</v>
      </c>
      <c r="NL18" s="98" t="str">
        <f>VLOOKUP($A18,'05市民生活実感調査'!$D$223:$O$249,12,FALSE)</f>
        <v>-</v>
      </c>
      <c r="NM18" s="108" t="s">
        <v>85</v>
      </c>
      <c r="NN18" s="12" t="str">
        <f>VLOOKUP(NM18,プルダウン!$A$1:$B$6,2,FALSE)</f>
        <v>-</v>
      </c>
      <c r="NO18" s="26" t="s">
        <v>85</v>
      </c>
      <c r="NP18" s="12"/>
      <c r="NQ18" s="11"/>
      <c r="NR18" s="12"/>
      <c r="NS18" s="47" t="str">
        <f>IFERROR(VLOOKUP($A18*100+NS$4,'03施策評価'!$A$5:$KL$118,COLUMN('03施策評価'!$KG:$KG),FALSE),"-")</f>
        <v>-</v>
      </c>
      <c r="NT18" s="7" t="str">
        <f>IFERROR(VLOOKUP($A18*100+NT$4,'03施策評価'!$A$5:$KL$118,COLUMN('03施策評価'!$KG:$KG),FALSE),"-")</f>
        <v>-</v>
      </c>
      <c r="NU18" s="105" t="str">
        <f>IFERROR(VLOOKUP($A18*100+NU$4,'03施策評価'!$A$5:$KL$118,COLUMN('03施策評価'!$KG:$KG),FALSE),"-")</f>
        <v>-</v>
      </c>
      <c r="NV18" s="105" t="str">
        <f>IFERROR(VLOOKUP($A18*100+NV$4,'03施策評価'!$A$5:$KL$118,COLUMN('03施策評価'!$KG:$KG),FALSE),"-")</f>
        <v>-</v>
      </c>
      <c r="NW18" s="105" t="str">
        <f>IFERROR(VLOOKUP($A18*100+NW$4,'03施策評価'!$A$5:$KL$118,COLUMN('03施策評価'!$KG:$KG),FALSE),"-")</f>
        <v>-</v>
      </c>
      <c r="NX18" s="105" t="str">
        <f>IFERROR(VLOOKUP($A18*100+NX$4,'03施策評価'!$A$5:$KL$118,COLUMN('03施策評価'!$KG:$KG),FALSE),"-")</f>
        <v>-</v>
      </c>
      <c r="NY18" s="105" t="str">
        <f>IFERROR(VLOOKUP($A18*100+NY$4,'03施策評価'!$A$5:$KL$118,COLUMN('03施策評価'!$KG:$KG),FALSE),"-")</f>
        <v>-</v>
      </c>
      <c r="NZ18" s="106" t="str">
        <f>IFERROR(VLOOKUP($A18*100+NZ$4,'03施策評価'!$A$5:$KL$118,COLUMN('03施策評価'!$KG:$KG),FALSE),"-")</f>
        <v>-</v>
      </c>
      <c r="OA18" s="5"/>
    </row>
    <row r="19" spans="1:391" ht="176.25" customHeight="1">
      <c r="A19" s="46">
        <f>VLOOKUP(B19,[11]プルダウン!$M$2:$N$28,2,FALSE)</f>
        <v>15</v>
      </c>
      <c r="B19" s="5" t="s">
        <v>287</v>
      </c>
      <c r="C19" s="5" t="s">
        <v>2452</v>
      </c>
      <c r="D19" s="4" t="s">
        <v>2117</v>
      </c>
      <c r="E19" s="4"/>
      <c r="F19" s="5"/>
      <c r="G19" s="521" t="str">
        <f>VLOOKUP($A19&amp;"-"&amp;G$4,'02政策の客観指標'!$A$4:$AT$246,COLUMN('02政策の客観指標'!$AP:$AP),FALSE)</f>
        <v>-</v>
      </c>
      <c r="H19" s="522" t="str">
        <f>VLOOKUP($A19&amp;"-"&amp;H$4,'02政策の客観指標'!$A$4:$AT$246,COLUMN('02政策の客観指標'!$AP:$AP),FALSE)</f>
        <v>b</v>
      </c>
      <c r="I19" s="522" t="str">
        <f>VLOOKUP($A19&amp;"-"&amp;I$4,'02政策の客観指標'!$A$4:$AT$246,COLUMN('02政策の客観指標'!$AP:$AP),FALSE)</f>
        <v>a</v>
      </c>
      <c r="J19" s="522" t="str">
        <f>VLOOKUP($A19&amp;"-"&amp;J$4,'02政策の客観指標'!$A$4:$AT$246,COLUMN('02政策の客観指標'!$AP:$AP),FALSE)</f>
        <v>-</v>
      </c>
      <c r="K19" s="522" t="str">
        <f>VLOOKUP($A19&amp;"-"&amp;K$4,'02政策の客観指標'!$A$4:$AT$246,COLUMN('02政策の客観指標'!$AP:$AP),FALSE)</f>
        <v>-</v>
      </c>
      <c r="L19" s="522" t="str">
        <f>VLOOKUP($A19&amp;"-"&amp;L$4,'02政策の客観指標'!$A$4:$AT$246,COLUMN('02政策の客観指標'!$AP:$AP),FALSE)</f>
        <v>-</v>
      </c>
      <c r="M19" s="522" t="str">
        <f>VLOOKUP($A19&amp;"-"&amp;M$4,'02政策の客観指標'!$A$4:$AT$246,COLUMN('02政策の客観指標'!$AP:$AP),FALSE)</f>
        <v>-</v>
      </c>
      <c r="N19" s="522" t="str">
        <f>VLOOKUP($A19&amp;"-"&amp;N$4,'02政策の客観指標'!$A$4:$AT$246,COLUMN('02政策の客観指標'!$AP:$AP),FALSE)</f>
        <v>-</v>
      </c>
      <c r="O19" s="523" t="str">
        <f>VLOOKUP($A19&amp;"-"&amp;O$4,'02政策の客観指標'!$A$4:$AT$246,COLUMN('02政策の客観指標'!$AP:$AP),FALSE)</f>
        <v>-</v>
      </c>
      <c r="P19" s="524" t="str">
        <f t="shared" si="0"/>
        <v>a</v>
      </c>
      <c r="Q19" s="525" t="str">
        <f t="shared" si="113"/>
        <v/>
      </c>
      <c r="R19" s="525">
        <f t="shared" si="114"/>
        <v>3</v>
      </c>
      <c r="S19" s="525">
        <f t="shared" si="115"/>
        <v>4</v>
      </c>
      <c r="T19" s="525" t="str">
        <f t="shared" si="116"/>
        <v/>
      </c>
      <c r="U19" s="525" t="str">
        <f t="shared" si="117"/>
        <v/>
      </c>
      <c r="V19" s="525" t="str">
        <f t="shared" si="118"/>
        <v/>
      </c>
      <c r="W19" s="525" t="str">
        <f t="shared" si="119"/>
        <v/>
      </c>
      <c r="X19" s="525" t="str">
        <f t="shared" si="120"/>
        <v/>
      </c>
      <c r="Y19" s="525" t="str">
        <f t="shared" si="121"/>
        <v/>
      </c>
      <c r="Z19" s="526">
        <f t="shared" si="2"/>
        <v>0.875</v>
      </c>
      <c r="AA19" s="527" t="str">
        <f>IFERROR(VLOOKUP($A19*100+AA$4,'03施策評価'!$A$5:$KL$118,COLUMN('03施策評価'!$AB:$AB),FALSE),"-")</f>
        <v>a</v>
      </c>
      <c r="AB19" s="528" t="str">
        <f>IFERROR(VLOOKUP($A19*100+AB$4,'03施策評価'!$A$5:$KL$118,COLUMN('03施策評価'!$AB:$AB),FALSE),"-")</f>
        <v>-</v>
      </c>
      <c r="AC19" s="528" t="str">
        <f>IFERROR(VLOOKUP($A19*100+AC$4,'03施策評価'!$A$5:$KL$118,COLUMN('03施策評価'!$AB:$AB),FALSE),"-")</f>
        <v>a</v>
      </c>
      <c r="AD19" s="528" t="str">
        <f>IFERROR(VLOOKUP($A19*100+AD$4,'03施策評価'!$A$5:$KL$118,COLUMN('03施策評価'!$AB:$AB),FALSE),"-")</f>
        <v>-</v>
      </c>
      <c r="AE19" s="528" t="str">
        <f>IFERROR(VLOOKUP($A19*100+AE$4,'03施策評価'!$A$5:$KL$118,COLUMN('03施策評価'!$AB:$AB),FALSE),"-")</f>
        <v>-</v>
      </c>
      <c r="AF19" s="528" t="str">
        <f>IFERROR(VLOOKUP($A19*100+AF$4,'03施策評価'!$A$5:$KL$118,COLUMN('03施策評価'!$AB:$AB),FALSE),"-")</f>
        <v>-</v>
      </c>
      <c r="AG19" s="528" t="str">
        <f>IFERROR(VLOOKUP($A19*100+AG$4,'03施策評価'!$A$5:$KL$118,COLUMN('03施策評価'!$AB:$AB),FALSE),"-")</f>
        <v>-</v>
      </c>
      <c r="AH19" s="529" t="str">
        <f>IFERROR(VLOOKUP($A19*100+AH$4,'03施策評価'!$A$5:$KL$118,COLUMN('03施策評価'!$AB:$AB),FALSE),"-")</f>
        <v>-</v>
      </c>
      <c r="AI19" s="524" t="str">
        <f t="shared" si="3"/>
        <v>a</v>
      </c>
      <c r="AJ19" s="527">
        <f t="shared" si="122"/>
        <v>4</v>
      </c>
      <c r="AK19" s="528" t="str">
        <f t="shared" si="123"/>
        <v/>
      </c>
      <c r="AL19" s="528">
        <f t="shared" si="124"/>
        <v>4</v>
      </c>
      <c r="AM19" s="528" t="str">
        <f t="shared" si="125"/>
        <v/>
      </c>
      <c r="AN19" s="528" t="str">
        <f t="shared" si="126"/>
        <v/>
      </c>
      <c r="AO19" s="528" t="str">
        <f t="shared" si="127"/>
        <v/>
      </c>
      <c r="AP19" s="528" t="str">
        <f t="shared" si="128"/>
        <v/>
      </c>
      <c r="AQ19" s="529" t="str">
        <f t="shared" si="129"/>
        <v/>
      </c>
      <c r="AR19" s="530">
        <f t="shared" si="11"/>
        <v>1</v>
      </c>
      <c r="AS19" s="524" t="str">
        <f t="shared" si="12"/>
        <v>a</v>
      </c>
      <c r="AT19" s="30">
        <f t="shared" si="130"/>
        <v>4</v>
      </c>
      <c r="AU19" s="400">
        <f t="shared" si="13"/>
        <v>2</v>
      </c>
      <c r="AV19" s="401" cm="1">
        <f t="array" ref="AV19">_xlfn.IFS(COUNT(AT19:AU19)=2,SUM(AT19:AU19)/6,COUNT(AT19:AU19)=0,"-",AT19="",AR19,AU19="",Z19)</f>
        <v>1</v>
      </c>
      <c r="AW19" s="534" t="str">
        <f>VLOOKUP($A19&amp;"-"&amp;AW$4,'05市民生活実感調査'!$A$3:$BC$218,COLUMN('05市民生活実感調査'!$O:$O),FALSE)</f>
        <v>c</v>
      </c>
      <c r="AX19" s="535" t="str">
        <f>VLOOKUP($A19&amp;"-"&amp;AX$4,'05市民生活実感調査'!$A$3:$BC$218,COLUMN('05市民生活実感調査'!$O:$O),FALSE)</f>
        <v>c</v>
      </c>
      <c r="AY19" s="535" t="str">
        <f>VLOOKUP($A19&amp;"-"&amp;AY$4,'05市民生活実感調査'!$A$3:$BC$218,COLUMN('05市民生活実感調査'!$O:$O),FALSE)</f>
        <v>c</v>
      </c>
      <c r="AZ19" s="535" t="str">
        <f>VLOOKUP($A19&amp;"-"&amp;AZ$4,'05市民生活実感調査'!$A$3:$BC$218,COLUMN('05市民生活実感調査'!$O:$O),FALSE)</f>
        <v>-</v>
      </c>
      <c r="BA19" s="535" t="str">
        <f>VLOOKUP($A19&amp;"-"&amp;BA$4,'05市民生活実感調査'!$A$3:$BC$218,COLUMN('05市民生活実感調査'!$O:$O),FALSE)</f>
        <v>-</v>
      </c>
      <c r="BB19" s="535" t="str">
        <f>VLOOKUP($A19&amp;"-"&amp;BB$4,'05市民生活実感調査'!$A$3:$BC$218,COLUMN('05市民生活実感調査'!$O:$O),FALSE)</f>
        <v>-</v>
      </c>
      <c r="BC19" s="535" t="str">
        <f>VLOOKUP($A19&amp;"-"&amp;BC$4,'05市民生活実感調査'!$A$3:$BC$218,COLUMN('05市民生活実感調査'!$O:$O),FALSE)</f>
        <v>-</v>
      </c>
      <c r="BD19" s="535" t="str">
        <f>VLOOKUP($A19&amp;"-"&amp;BD$4,'05市民生活実感調査'!$A$3:$BC$218,COLUMN('05市民生活実感調査'!$O:$O),FALSE)</f>
        <v>-</v>
      </c>
      <c r="BE19" s="536" t="str">
        <f t="shared" si="131"/>
        <v>c</v>
      </c>
      <c r="BF19" s="37">
        <f t="shared" si="132"/>
        <v>2</v>
      </c>
      <c r="BG19" s="38">
        <f t="shared" si="133"/>
        <v>2</v>
      </c>
      <c r="BH19" s="38">
        <f t="shared" si="134"/>
        <v>2</v>
      </c>
      <c r="BI19" s="38" t="str">
        <f t="shared" si="135"/>
        <v/>
      </c>
      <c r="BJ19" s="38" t="str">
        <f t="shared" si="136"/>
        <v/>
      </c>
      <c r="BK19" s="38" t="str">
        <f t="shared" si="137"/>
        <v/>
      </c>
      <c r="BL19" s="38" t="str">
        <f t="shared" si="138"/>
        <v/>
      </c>
      <c r="BM19" s="38" t="str">
        <f t="shared" si="139"/>
        <v/>
      </c>
      <c r="BN19" s="41">
        <f t="shared" si="140"/>
        <v>0.5</v>
      </c>
      <c r="BO19" s="96">
        <f>VLOOKUP($A19,'05市民生活実感調査'!$D$223:$O$249,3,FALSE)</f>
        <v>15</v>
      </c>
      <c r="BP19" s="237">
        <f>VLOOKUP($A19,'05市民生活実感調査'!$D$223:$O$249,4,FALSE)</f>
        <v>0.78546099290780147</v>
      </c>
      <c r="BQ19" s="537" t="s">
        <v>315</v>
      </c>
      <c r="BR19" s="539" t="str">
        <f>VLOOKUP(BQ19,[11]プルダウン!$A$1:$B$6,2,FALSE)</f>
        <v>政策の目的がかなり達成されている</v>
      </c>
      <c r="BS19" s="261" t="s">
        <v>124</v>
      </c>
      <c r="BT19" s="260" t="s">
        <v>2859</v>
      </c>
      <c r="BU19" s="265" t="s">
        <v>2461</v>
      </c>
      <c r="BV19" s="291" t="s">
        <v>2462</v>
      </c>
      <c r="BW19" s="47" t="str">
        <f>IFERROR(VLOOKUP($A19*100+BW$4,'03施策評価'!$A$5:$KL$118,COLUMN('03施策評価'!$BQ:$BQ),FALSE),"-")</f>
        <v>B</v>
      </c>
      <c r="BX19" s="7" t="str">
        <f>IFERROR(VLOOKUP($A19*100+BX$4,'03施策評価'!$A$5:$KL$118,COLUMN('03施策評価'!$BQ:$BQ),FALSE),"-")</f>
        <v>C</v>
      </c>
      <c r="BY19" s="7" t="str">
        <f>IFERROR(VLOOKUP($A19*100+BY$4,'03施策評価'!$A$5:$KL$118,COLUMN('03施策評価'!$BQ:$BQ),FALSE),"-")</f>
        <v>B</v>
      </c>
      <c r="BZ19" s="105" t="str">
        <f>IFERROR(VLOOKUP($A19*100+BZ$4,'03施策評価'!$A$5:$KL$118,COLUMN('03施策評価'!$BQ:$BQ),FALSE),"-")</f>
        <v>-</v>
      </c>
      <c r="CA19" s="105" t="str">
        <f>IFERROR(VLOOKUP($A19*100+CA$4,'03施策評価'!$A$5:$KL$118,COLUMN('03施策評価'!$BQ:$BQ),FALSE),"-")</f>
        <v>-</v>
      </c>
      <c r="CB19" s="105" t="str">
        <f>IFERROR(VLOOKUP($A19*100+CB$4,'03施策評価'!$A$5:$KL$118,COLUMN('03施策評価'!$BQ:$BQ),FALSE),"-")</f>
        <v>-</v>
      </c>
      <c r="CC19" s="105" t="str">
        <f>IFERROR(VLOOKUP($A19*100+CC$4,'03施策評価'!$A$5:$KL$118,COLUMN('03施策評価'!$BQ:$BQ),FALSE),"-")</f>
        <v>-</v>
      </c>
      <c r="CD19" s="106" t="str">
        <f>IFERROR(VLOOKUP($A19*100+CD$4,'03施策評価'!$A$5:$KL$118,COLUMN('03施策評価'!$BQ:$BQ),FALSE),"-")</f>
        <v>-</v>
      </c>
      <c r="CE19" s="292" t="s">
        <v>2712</v>
      </c>
      <c r="CF19" s="83" t="str">
        <f>VLOOKUP($A19&amp;"-"&amp;CF$4,'02政策の客観指標'!$A$4:$AT$246,COLUMN('02政策の客観指標'!$AQ:$AQ),FALSE)</f>
        <v>-</v>
      </c>
      <c r="CG19" s="84" t="str">
        <f>VLOOKUP($A19&amp;"-"&amp;CG$4,'02政策の客観指標'!$A$4:$AT$246,COLUMN('02政策の客観指標'!$AQ:$AQ),FALSE)</f>
        <v>-</v>
      </c>
      <c r="CH19" s="84" t="str">
        <f>VLOOKUP($A19&amp;"-"&amp;CH$4,'02政策の客観指標'!$A$4:$AT$246,COLUMN('02政策の客観指標'!$AQ:$AQ),FALSE)</f>
        <v>-</v>
      </c>
      <c r="CI19" s="84" t="str">
        <f>VLOOKUP($A19&amp;"-"&amp;CI$4,'02政策の客観指標'!$A$4:$AT$246,COLUMN('02政策の客観指標'!$AQ:$AQ),FALSE)</f>
        <v>-</v>
      </c>
      <c r="CJ19" s="84" t="str">
        <f>VLOOKUP($A19&amp;"-"&amp;CJ$4,'02政策の客観指標'!$A$4:$AT$246,COLUMN('02政策の客観指標'!$AQ:$AQ),FALSE)</f>
        <v>-</v>
      </c>
      <c r="CK19" s="84" t="str">
        <f>VLOOKUP($A19&amp;"-"&amp;CK$4,'02政策の客観指標'!$A$4:$AT$246,COLUMN('02政策の客観指標'!$AQ:$AQ),FALSE)</f>
        <v>-</v>
      </c>
      <c r="CL19" s="84" t="str">
        <f>VLOOKUP($A19&amp;"-"&amp;CL$4,'02政策の客観指標'!$A$4:$AT$246,COLUMN('02政策の客観指標'!$AQ:$AQ),FALSE)</f>
        <v>-</v>
      </c>
      <c r="CM19" s="84" t="str">
        <f>VLOOKUP($A19&amp;"-"&amp;CM$4,'02政策の客観指標'!$A$4:$AT$246,COLUMN('02政策の客観指標'!$AQ:$AQ),FALSE)</f>
        <v>-</v>
      </c>
      <c r="CN19" s="84" t="str">
        <f>VLOOKUP($A19&amp;"-"&amp;CN$4,'02政策の客観指標'!$A$4:$AT$246,COLUMN('02政策の客観指標'!$AQ:$AQ),FALSE)</f>
        <v>-</v>
      </c>
      <c r="CO19" s="109" t="e">
        <f t="shared" si="141"/>
        <v>#DIV/0!</v>
      </c>
      <c r="CP19" s="30" t="str">
        <f t="shared" si="21"/>
        <v/>
      </c>
      <c r="CQ19" s="30" t="str">
        <f t="shared" si="22"/>
        <v/>
      </c>
      <c r="CR19" s="30" t="str">
        <f t="shared" si="23"/>
        <v/>
      </c>
      <c r="CS19" s="30" t="str">
        <f t="shared" si="24"/>
        <v/>
      </c>
      <c r="CT19" s="30" t="str">
        <f t="shared" si="25"/>
        <v/>
      </c>
      <c r="CU19" s="30" t="str">
        <f t="shared" si="26"/>
        <v/>
      </c>
      <c r="CV19" s="30" t="str">
        <f t="shared" si="27"/>
        <v/>
      </c>
      <c r="CW19" s="30" t="str">
        <f t="shared" si="28"/>
        <v/>
      </c>
      <c r="CX19" s="30" t="str">
        <f t="shared" si="29"/>
        <v/>
      </c>
      <c r="CY19" s="33" t="e">
        <f t="shared" si="142"/>
        <v>#DIV/0!</v>
      </c>
      <c r="CZ19" s="47" t="str">
        <f>IFERROR(VLOOKUP($A19*100+CZ$4,'03施策評価'!$A$5:$KL$118,COLUMN('03施策評価'!$CF:$CF),FALSE),"-")</f>
        <v>e</v>
      </c>
      <c r="DA19" s="7" t="str">
        <f>IFERROR(VLOOKUP($A19*100+DA$4,'03施策評価'!$A$5:$KL$118,COLUMN('03施策評価'!$CF:$CF),FALSE),"-")</f>
        <v>-</v>
      </c>
      <c r="DB19" s="7" t="str">
        <f>IFERROR(VLOOKUP($A19*100+DB$4,'03施策評価'!$A$5:$KL$118,COLUMN('03施策評価'!$CF:$CF),FALSE),"-")</f>
        <v>e</v>
      </c>
      <c r="DC19" s="105" t="str">
        <f>IFERROR(VLOOKUP($A19*100+DC$4,'03施策評価'!$A$5:$KL$118,COLUMN('03施策評価'!$CF:$CF),FALSE),"-")</f>
        <v>-</v>
      </c>
      <c r="DD19" s="105" t="str">
        <f>IFERROR(VLOOKUP($A19*100+DD$4,'03施策評価'!$A$5:$KL$118,COLUMN('03施策評価'!$CF:$CF),FALSE),"-")</f>
        <v>-</v>
      </c>
      <c r="DE19" s="105" t="str">
        <f>IFERROR(VLOOKUP($A19*100+DE$4,'03施策評価'!$A$5:$KL$118,COLUMN('03施策評価'!$CF:$CF),FALSE),"-")</f>
        <v>-</v>
      </c>
      <c r="DF19" s="105" t="str">
        <f>IFERROR(VLOOKUP($A19*100+DF$4,'03施策評価'!$A$5:$KL$118,COLUMN('03施策評価'!$CF:$CF),FALSE),"-")</f>
        <v>-</v>
      </c>
      <c r="DG19" s="105" t="str">
        <f>IFERROR(VLOOKUP($A19*100+DG$4,'03施策評価'!$A$5:$KL$118,COLUMN('03施策評価'!$CF:$CF),FALSE),"-")</f>
        <v>-</v>
      </c>
      <c r="DH19" s="109" t="str">
        <f t="shared" si="143"/>
        <v>e</v>
      </c>
      <c r="DI19" s="37">
        <f t="shared" si="144"/>
        <v>0</v>
      </c>
      <c r="DJ19" s="38" t="str">
        <f t="shared" si="30"/>
        <v/>
      </c>
      <c r="DK19" s="38">
        <f t="shared" si="31"/>
        <v>0</v>
      </c>
      <c r="DL19" s="38" t="str">
        <f t="shared" si="32"/>
        <v/>
      </c>
      <c r="DM19" s="38" t="str">
        <f t="shared" si="33"/>
        <v/>
      </c>
      <c r="DN19" s="38" t="str">
        <f t="shared" si="34"/>
        <v/>
      </c>
      <c r="DO19" s="38" t="str">
        <f t="shared" si="35"/>
        <v/>
      </c>
      <c r="DP19" s="38" t="str">
        <f t="shared" si="36"/>
        <v/>
      </c>
      <c r="DQ19" s="41">
        <f t="shared" si="145"/>
        <v>0</v>
      </c>
      <c r="DR19" s="36" t="e">
        <f t="shared" si="146"/>
        <v>#DIV/0!</v>
      </c>
      <c r="DS19" s="37" t="e">
        <f t="shared" si="147"/>
        <v>#DIV/0!</v>
      </c>
      <c r="DT19" s="38">
        <f t="shared" si="148"/>
        <v>0</v>
      </c>
      <c r="DU19" s="41" t="e">
        <f t="shared" si="149"/>
        <v>#DIV/0!</v>
      </c>
      <c r="DV19" s="47" t="str">
        <f>VLOOKUP($A19&amp;"-"&amp;DV$4,'05市民生活実感調査'!$A$3:$BC$218,COLUMN('05市民生活実感調査'!$Y:$Y),FALSE)</f>
        <v>-</v>
      </c>
      <c r="DW19" s="7" t="str">
        <f>VLOOKUP($A19&amp;"-"&amp;DW$4,'05市民生活実感調査'!$A$3:$BC$218,COLUMN('05市民生活実感調査'!$Y:$Y),FALSE)</f>
        <v>-</v>
      </c>
      <c r="DX19" s="7" t="str">
        <f>VLOOKUP($A19&amp;"-"&amp;DX$4,'05市民生活実感調査'!$A$3:$BC$218,COLUMN('05市民生活実感調査'!$Y:$Y),FALSE)</f>
        <v>-</v>
      </c>
      <c r="DY19" s="7" t="str">
        <f>VLOOKUP($A19&amp;"-"&amp;DY$4,'05市民生活実感調査'!$A$3:$BC$218,COLUMN('05市民生活実感調査'!$Y:$Y),FALSE)</f>
        <v>-</v>
      </c>
      <c r="DZ19" s="7" t="str">
        <f>VLOOKUP($A19&amp;"-"&amp;DZ$4,'05市民生活実感調査'!$A$3:$BC$218,COLUMN('05市民生活実感調査'!$Y:$Y),FALSE)</f>
        <v>-</v>
      </c>
      <c r="EA19" s="7" t="str">
        <f>VLOOKUP($A19&amp;"-"&amp;EA$4,'05市民生活実感調査'!$A$3:$BC$218,COLUMN('05市民生活実感調査'!$Y:$Y),FALSE)</f>
        <v>-</v>
      </c>
      <c r="EB19" s="7" t="str">
        <f>VLOOKUP($A19&amp;"-"&amp;EB$4,'05市民生活実感調査'!$A$3:$BC$218,COLUMN('05市民生活実感調査'!$Y:$Y),FALSE)</f>
        <v>-</v>
      </c>
      <c r="EC19" s="7" t="str">
        <f>VLOOKUP($A19&amp;"-"&amp;EC$4,'05市民生活実感調査'!$A$3:$BC$218,COLUMN('05市民生活実感調査'!$Y:$Y),FALSE)</f>
        <v>-</v>
      </c>
      <c r="ED19" s="109" t="e">
        <f t="shared" si="150"/>
        <v>#DIV/0!</v>
      </c>
      <c r="EE19" s="37" t="str">
        <f t="shared" si="151"/>
        <v/>
      </c>
      <c r="EF19" s="38" t="str">
        <f t="shared" si="37"/>
        <v/>
      </c>
      <c r="EG19" s="38" t="str">
        <f t="shared" si="38"/>
        <v/>
      </c>
      <c r="EH19" s="38" t="str">
        <f t="shared" si="39"/>
        <v/>
      </c>
      <c r="EI19" s="38" t="str">
        <f t="shared" si="40"/>
        <v/>
      </c>
      <c r="EJ19" s="38" t="str">
        <f t="shared" si="41"/>
        <v/>
      </c>
      <c r="EK19" s="38" t="str">
        <f t="shared" si="42"/>
        <v/>
      </c>
      <c r="EL19" s="38" t="str">
        <f t="shared" si="43"/>
        <v/>
      </c>
      <c r="EM19" s="41" t="e">
        <f t="shared" si="152"/>
        <v>#DIV/0!</v>
      </c>
      <c r="EN19" s="96" t="str">
        <f>VLOOKUP($A19,'05市民生活実感調査'!$D$223:$O$249,5,FALSE)</f>
        <v>-</v>
      </c>
      <c r="EO19" s="98" t="str">
        <f>VLOOKUP($A19,'05市民生活実感調査'!$D$223:$O$249,6,FALSE)</f>
        <v>-</v>
      </c>
      <c r="EP19" s="108" t="s">
        <v>85</v>
      </c>
      <c r="EQ19" s="12" t="str">
        <f>VLOOKUP(EP19,プルダウン!$A$1:$B$6,2,FALSE)</f>
        <v>-</v>
      </c>
      <c r="ER19" s="26" t="s">
        <v>85</v>
      </c>
      <c r="ES19" s="12"/>
      <c r="ET19" s="11"/>
      <c r="EU19" s="12"/>
      <c r="EV19" s="47" t="str">
        <f>IFERROR(VLOOKUP($A19*100+EV$4,'03施策評価'!$A$5:$KL$118,COLUMN('03施策評価'!$DU:$DU),FALSE),"-")</f>
        <v>-</v>
      </c>
      <c r="EW19" s="7" t="str">
        <f>IFERROR(VLOOKUP($A19*100+EW$4,'03施策評価'!$A$5:$KL$118,COLUMN('03施策評価'!$DU:$DU),FALSE),"-")</f>
        <v>-</v>
      </c>
      <c r="EX19" s="7" t="str">
        <f>IFERROR(VLOOKUP($A19*100+EX$4,'03施策評価'!$A$5:$KL$118,COLUMN('03施策評価'!$DU:$DU),FALSE),"-")</f>
        <v>-</v>
      </c>
      <c r="EY19" s="105" t="str">
        <f>IFERROR(VLOOKUP($A19*100+EY$4,'03施策評価'!$A$5:$KL$118,COLUMN('03施策評価'!$DU:$DU),FALSE),"-")</f>
        <v>-</v>
      </c>
      <c r="EZ19" s="105" t="str">
        <f>IFERROR(VLOOKUP($A19*100+EZ$4,'03施策評価'!$A$5:$KL$118,COLUMN('03施策評価'!$DU:$DU),FALSE),"-")</f>
        <v>-</v>
      </c>
      <c r="FA19" s="105" t="str">
        <f>IFERROR(VLOOKUP($A19*100+FA$4,'03施策評価'!$A$5:$KL$118,COLUMN('03施策評価'!$DU:$DU),FALSE),"-")</f>
        <v>-</v>
      </c>
      <c r="FB19" s="105" t="str">
        <f>IFERROR(VLOOKUP($A19*100+FB$4,'03施策評価'!$A$5:$KL$118,COLUMN('03施策評価'!$DU:$DU),FALSE),"-")</f>
        <v>-</v>
      </c>
      <c r="FC19" s="106" t="str">
        <f>IFERROR(VLOOKUP($A19*100+FC$4,'03施策評価'!$A$5:$KL$118,COLUMN('03施策評価'!$DU:$DU),FALSE),"-")</f>
        <v>-</v>
      </c>
      <c r="FD19" s="116"/>
      <c r="FE19" s="83" t="str">
        <f>VLOOKUP($A19&amp;"-"&amp;FE$4,'02政策の客観指標'!$A$4:$AT$246,COLUMN('02政策の客観指標'!$AR:$AR),FALSE)</f>
        <v>-</v>
      </c>
      <c r="FF19" s="84" t="str">
        <f>VLOOKUP($A19&amp;"-"&amp;FF$4,'02政策の客観指標'!$A$4:$AT$246,COLUMN('02政策の客観指標'!$AR:$AR),FALSE)</f>
        <v>-</v>
      </c>
      <c r="FG19" s="84" t="str">
        <f>VLOOKUP($A19&amp;"-"&amp;FG$4,'02政策の客観指標'!$A$4:$AT$246,COLUMN('02政策の客観指標'!$AR:$AR),FALSE)</f>
        <v>-</v>
      </c>
      <c r="FH19" s="84" t="str">
        <f>VLOOKUP($A19&amp;"-"&amp;FH$4,'02政策の客観指標'!$A$4:$AT$246,COLUMN('02政策の客観指標'!$AR:$AR),FALSE)</f>
        <v>-</v>
      </c>
      <c r="FI19" s="84" t="str">
        <f>VLOOKUP($A19&amp;"-"&amp;FI$4,'02政策の客観指標'!$A$4:$AT$246,COLUMN('02政策の客観指標'!$AR:$AR),FALSE)</f>
        <v>-</v>
      </c>
      <c r="FJ19" s="84" t="str">
        <f>VLOOKUP($A19&amp;"-"&amp;FJ$4,'02政策の客観指標'!$A$4:$AT$246,COLUMN('02政策の客観指標'!$AR:$AR),FALSE)</f>
        <v>-</v>
      </c>
      <c r="FK19" s="84" t="str">
        <f>VLOOKUP($A19&amp;"-"&amp;FK$4,'02政策の客観指標'!$A$4:$AT$246,COLUMN('02政策の客観指標'!$AR:$AR),FALSE)</f>
        <v>-</v>
      </c>
      <c r="FL19" s="84" t="str">
        <f>VLOOKUP($A19&amp;"-"&amp;FL$4,'02政策の客観指標'!$A$4:$AT$246,COLUMN('02政策の客観指標'!$AR:$AR),FALSE)</f>
        <v>-</v>
      </c>
      <c r="FM19" s="84" t="str">
        <f>VLOOKUP($A19&amp;"-"&amp;FM$4,'02政策の客観指標'!$A$4:$AT$246,COLUMN('02政策の客観指標'!$AR:$AR),FALSE)</f>
        <v>-</v>
      </c>
      <c r="FN19" s="109" t="e">
        <f t="shared" si="153"/>
        <v>#DIV/0!</v>
      </c>
      <c r="FO19" s="30" t="str">
        <f t="shared" si="44"/>
        <v/>
      </c>
      <c r="FP19" s="30" t="str">
        <f t="shared" si="45"/>
        <v/>
      </c>
      <c r="FQ19" s="30" t="str">
        <f t="shared" si="46"/>
        <v/>
      </c>
      <c r="FR19" s="30" t="str">
        <f t="shared" si="47"/>
        <v/>
      </c>
      <c r="FS19" s="30" t="str">
        <f t="shared" si="48"/>
        <v/>
      </c>
      <c r="FT19" s="30" t="str">
        <f t="shared" si="49"/>
        <v/>
      </c>
      <c r="FU19" s="30" t="str">
        <f t="shared" si="50"/>
        <v/>
      </c>
      <c r="FV19" s="30" t="str">
        <f t="shared" si="51"/>
        <v/>
      </c>
      <c r="FW19" s="30" t="str">
        <f t="shared" si="52"/>
        <v/>
      </c>
      <c r="FX19" s="33" t="e">
        <f t="shared" si="154"/>
        <v>#DIV/0!</v>
      </c>
      <c r="FY19" s="47" t="str">
        <f>IFERROR(VLOOKUP($A19*100+FY$4,'03施策評価'!$A$5:$KL$118,COLUMN('03施策評価'!$EJ:$EJ),FALSE),"-")</f>
        <v>e</v>
      </c>
      <c r="FZ19" s="7" t="str">
        <f>IFERROR(VLOOKUP($A19*100+FZ$4,'03施策評価'!$A$5:$KL$118,COLUMN('03施策評価'!$EJ:$EJ),FALSE),"-")</f>
        <v>-</v>
      </c>
      <c r="GA19" s="7" t="str">
        <f>IFERROR(VLOOKUP($A19*100+GA$4,'03施策評価'!$A$5:$KL$118,COLUMN('03施策評価'!$EJ:$EJ),FALSE),"-")</f>
        <v>e</v>
      </c>
      <c r="GB19" s="105" t="str">
        <f>IFERROR(VLOOKUP($A19*100+GB$4,'03施策評価'!$A$5:$KL$118,COLUMN('03施策評価'!$EJ:$EJ),FALSE),"-")</f>
        <v>-</v>
      </c>
      <c r="GC19" s="105" t="str">
        <f>IFERROR(VLOOKUP($A19*100+GC$4,'03施策評価'!$A$5:$KL$118,COLUMN('03施策評価'!$EJ:$EJ),FALSE),"-")</f>
        <v>-</v>
      </c>
      <c r="GD19" s="105" t="str">
        <f>IFERROR(VLOOKUP($A19*100+GD$4,'03施策評価'!$A$5:$KL$118,COLUMN('03施策評価'!$EJ:$EJ),FALSE),"-")</f>
        <v>-</v>
      </c>
      <c r="GE19" s="105" t="str">
        <f>IFERROR(VLOOKUP($A19*100+GE$4,'03施策評価'!$A$5:$KL$118,COLUMN('03施策評価'!$EJ:$EJ),FALSE),"-")</f>
        <v>-</v>
      </c>
      <c r="GF19" s="105" t="str">
        <f>IFERROR(VLOOKUP($A19*100+GF$4,'03施策評価'!$A$5:$KL$118,COLUMN('03施策評価'!$EJ:$EJ),FALSE),"-")</f>
        <v>-</v>
      </c>
      <c r="GG19" s="109" t="str">
        <f t="shared" si="155"/>
        <v>e</v>
      </c>
      <c r="GH19" s="37">
        <f t="shared" si="156"/>
        <v>0</v>
      </c>
      <c r="GI19" s="38" t="str">
        <f t="shared" si="53"/>
        <v/>
      </c>
      <c r="GJ19" s="38">
        <f t="shared" si="54"/>
        <v>0</v>
      </c>
      <c r="GK19" s="38" t="str">
        <f t="shared" si="55"/>
        <v/>
      </c>
      <c r="GL19" s="38" t="str">
        <f t="shared" si="56"/>
        <v/>
      </c>
      <c r="GM19" s="38" t="str">
        <f t="shared" si="57"/>
        <v/>
      </c>
      <c r="GN19" s="38" t="str">
        <f t="shared" si="58"/>
        <v/>
      </c>
      <c r="GO19" s="38" t="str">
        <f t="shared" si="59"/>
        <v/>
      </c>
      <c r="GP19" s="41">
        <f t="shared" si="157"/>
        <v>0</v>
      </c>
      <c r="GQ19" s="36" t="e">
        <f t="shared" si="158"/>
        <v>#DIV/0!</v>
      </c>
      <c r="GR19" s="37" t="e">
        <f t="shared" si="159"/>
        <v>#DIV/0!</v>
      </c>
      <c r="GS19" s="38">
        <f t="shared" si="160"/>
        <v>0</v>
      </c>
      <c r="GT19" s="41" t="e">
        <f t="shared" si="161"/>
        <v>#DIV/0!</v>
      </c>
      <c r="GU19" s="47" t="str">
        <f>VLOOKUP($A19&amp;"-"&amp;GU$4,'05市民生活実感調査'!$A$3:$BC$218,COLUMN('05市民生活実感調査'!$AI:$AI),FALSE)</f>
        <v>-</v>
      </c>
      <c r="GV19" s="7" t="str">
        <f>VLOOKUP($A19&amp;"-"&amp;GV$4,'05市民生活実感調査'!$A$3:$BC$218,COLUMN('05市民生活実感調査'!$AI:$AI),FALSE)</f>
        <v>-</v>
      </c>
      <c r="GW19" s="7" t="str">
        <f>VLOOKUP($A19&amp;"-"&amp;GW$4,'05市民生活実感調査'!$A$3:$BC$218,COLUMN('05市民生活実感調査'!$AI:$AI),FALSE)</f>
        <v>-</v>
      </c>
      <c r="GX19" s="7" t="str">
        <f>VLOOKUP($A19&amp;"-"&amp;GX$4,'05市民生活実感調査'!$A$3:$BC$218,COLUMN('05市民生活実感調査'!$AI:$AI),FALSE)</f>
        <v>-</v>
      </c>
      <c r="GY19" s="7" t="str">
        <f>VLOOKUP($A19&amp;"-"&amp;GY$4,'05市民生活実感調査'!$A$3:$BC$218,COLUMN('05市民生活実感調査'!$AI:$AI),FALSE)</f>
        <v>-</v>
      </c>
      <c r="GZ19" s="7" t="str">
        <f>VLOOKUP($A19&amp;"-"&amp;GZ$4,'05市民生活実感調査'!$A$3:$BC$218,COLUMN('05市民生活実感調査'!$AI:$AI),FALSE)</f>
        <v>-</v>
      </c>
      <c r="HA19" s="7" t="str">
        <f>VLOOKUP($A19&amp;"-"&amp;HA$4,'05市民生活実感調査'!$A$3:$BC$218,COLUMN('05市民生活実感調査'!$AI:$AI),FALSE)</f>
        <v>-</v>
      </c>
      <c r="HB19" s="7" t="str">
        <f>VLOOKUP($A19&amp;"-"&amp;HB$4,'05市民生活実感調査'!$A$3:$BC$218,COLUMN('05市民生活実感調査'!$AI:$AI),FALSE)</f>
        <v>-</v>
      </c>
      <c r="HC19" s="109" t="e">
        <f t="shared" si="162"/>
        <v>#DIV/0!</v>
      </c>
      <c r="HD19" s="37" t="str">
        <f t="shared" si="163"/>
        <v/>
      </c>
      <c r="HE19" s="38" t="str">
        <f t="shared" si="60"/>
        <v/>
      </c>
      <c r="HF19" s="38" t="str">
        <f t="shared" si="61"/>
        <v/>
      </c>
      <c r="HG19" s="38" t="str">
        <f t="shared" si="62"/>
        <v/>
      </c>
      <c r="HH19" s="38" t="str">
        <f t="shared" si="63"/>
        <v/>
      </c>
      <c r="HI19" s="38" t="str">
        <f t="shared" si="64"/>
        <v/>
      </c>
      <c r="HJ19" s="38" t="str">
        <f t="shared" si="65"/>
        <v/>
      </c>
      <c r="HK19" s="38" t="str">
        <f t="shared" si="66"/>
        <v/>
      </c>
      <c r="HL19" s="41" t="e">
        <f t="shared" si="164"/>
        <v>#DIV/0!</v>
      </c>
      <c r="HM19" s="96" t="str">
        <f>VLOOKUP($A19,'05市民生活実感調査'!$D$223:$O$249,7,FALSE)</f>
        <v>-</v>
      </c>
      <c r="HN19" s="98" t="str">
        <f>VLOOKUP($A19,'05市民生活実感調査'!$D$223:$O$249,8,FALSE)</f>
        <v>-</v>
      </c>
      <c r="HO19" s="108" t="s">
        <v>85</v>
      </c>
      <c r="HP19" s="12" t="str">
        <f>VLOOKUP(HO19,プルダウン!$A$1:$B$6,2,FALSE)</f>
        <v>-</v>
      </c>
      <c r="HQ19" s="26" t="s">
        <v>85</v>
      </c>
      <c r="HR19" s="12"/>
      <c r="HS19" s="11"/>
      <c r="HT19" s="12"/>
      <c r="HU19" s="47" t="str">
        <f>IFERROR(VLOOKUP($A19*100+HU$4,'03施策評価'!$A$5:$KL$118,COLUMN('03施策評価'!$FY:$FY),FALSE),"-")</f>
        <v>-</v>
      </c>
      <c r="HV19" s="7" t="str">
        <f>IFERROR(VLOOKUP($A19*100+HV$4,'03施策評価'!$A$5:$KL$118,COLUMN('03施策評価'!$FY:$FY),FALSE),"-")</f>
        <v>-</v>
      </c>
      <c r="HW19" s="7" t="str">
        <f>IFERROR(VLOOKUP($A19*100+HW$4,'03施策評価'!$A$5:$KL$118,COLUMN('03施策評価'!$FY:$FY),FALSE),"-")</f>
        <v>-</v>
      </c>
      <c r="HX19" s="105" t="str">
        <f>IFERROR(VLOOKUP($A19*100+HX$4,'03施策評価'!$A$5:$KL$118,COLUMN('03施策評価'!$FY:$FY),FALSE),"-")</f>
        <v>-</v>
      </c>
      <c r="HY19" s="105" t="str">
        <f>IFERROR(VLOOKUP($A19*100+HY$4,'03施策評価'!$A$5:$KL$118,COLUMN('03施策評価'!$FY:$FY),FALSE),"-")</f>
        <v>-</v>
      </c>
      <c r="HZ19" s="105" t="str">
        <f>IFERROR(VLOOKUP($A19*100+HZ$4,'03施策評価'!$A$5:$KL$118,COLUMN('03施策評価'!$FY:$FY),FALSE),"-")</f>
        <v>-</v>
      </c>
      <c r="IA19" s="105" t="str">
        <f>IFERROR(VLOOKUP($A19*100+IA$4,'03施策評価'!$A$5:$KL$118,COLUMN('03施策評価'!$FY:$FY),FALSE),"-")</f>
        <v>-</v>
      </c>
      <c r="IB19" s="106" t="str">
        <f>IFERROR(VLOOKUP($A19*100+IB$4,'03施策評価'!$A$5:$KL$118,COLUMN('03施策評価'!$FY:$FY),FALSE),"-")</f>
        <v>-</v>
      </c>
      <c r="IC19" s="116"/>
      <c r="ID19" s="83" t="str">
        <f>VLOOKUP($A19&amp;"-"&amp;ID$4,'02政策の客観指標'!$A$4:$AT$246,COLUMN('02政策の客観指標'!$AS:$AS),FALSE)</f>
        <v>-</v>
      </c>
      <c r="IE19" s="84" t="str">
        <f>VLOOKUP($A19&amp;"-"&amp;IE$4,'02政策の客観指標'!$A$4:$AT$246,COLUMN('02政策の客観指標'!$AS:$AS),FALSE)</f>
        <v>-</v>
      </c>
      <c r="IF19" s="84" t="str">
        <f>VLOOKUP($A19&amp;"-"&amp;IF$4,'02政策の客観指標'!$A$4:$AT$246,COLUMN('02政策の客観指標'!$AS:$AS),FALSE)</f>
        <v>-</v>
      </c>
      <c r="IG19" s="84" t="str">
        <f>VLOOKUP($A19&amp;"-"&amp;IG$4,'02政策の客観指標'!$A$4:$AT$246,COLUMN('02政策の客観指標'!$AS:$AS),FALSE)</f>
        <v>-</v>
      </c>
      <c r="IH19" s="84" t="str">
        <f>VLOOKUP($A19&amp;"-"&amp;IH$4,'02政策の客観指標'!$A$4:$AT$246,COLUMN('02政策の客観指標'!$AS:$AS),FALSE)</f>
        <v>-</v>
      </c>
      <c r="II19" s="84" t="str">
        <f>VLOOKUP($A19&amp;"-"&amp;II$4,'02政策の客観指標'!$A$4:$AT$246,COLUMN('02政策の客観指標'!$AS:$AS),FALSE)</f>
        <v>-</v>
      </c>
      <c r="IJ19" s="84" t="str">
        <f>VLOOKUP($A19&amp;"-"&amp;IJ$4,'02政策の客観指標'!$A$4:$AT$246,COLUMN('02政策の客観指標'!$AS:$AS),FALSE)</f>
        <v>-</v>
      </c>
      <c r="IK19" s="84" t="str">
        <f>VLOOKUP($A19&amp;"-"&amp;IK$4,'02政策の客観指標'!$A$4:$AT$246,COLUMN('02政策の客観指標'!$AS:$AS),FALSE)</f>
        <v>-</v>
      </c>
      <c r="IL19" s="84" t="str">
        <f>VLOOKUP($A19&amp;"-"&amp;IL$4,'02政策の客観指標'!$A$4:$AT$246,COLUMN('02政策の客観指標'!$AS:$AS),FALSE)</f>
        <v>-</v>
      </c>
      <c r="IM19" s="109" t="e">
        <f t="shared" si="165"/>
        <v>#DIV/0!</v>
      </c>
      <c r="IN19" s="30" t="str">
        <f t="shared" si="67"/>
        <v/>
      </c>
      <c r="IO19" s="30" t="str">
        <f t="shared" si="68"/>
        <v/>
      </c>
      <c r="IP19" s="30" t="str">
        <f t="shared" si="69"/>
        <v/>
      </c>
      <c r="IQ19" s="30" t="str">
        <f t="shared" si="70"/>
        <v/>
      </c>
      <c r="IR19" s="30" t="str">
        <f t="shared" si="71"/>
        <v/>
      </c>
      <c r="IS19" s="30" t="str">
        <f t="shared" si="72"/>
        <v/>
      </c>
      <c r="IT19" s="30" t="str">
        <f t="shared" si="73"/>
        <v/>
      </c>
      <c r="IU19" s="30" t="str">
        <f t="shared" si="74"/>
        <v/>
      </c>
      <c r="IV19" s="30" t="str">
        <f t="shared" si="75"/>
        <v/>
      </c>
      <c r="IW19" s="33" t="e">
        <f t="shared" si="166"/>
        <v>#DIV/0!</v>
      </c>
      <c r="IX19" s="47" t="str">
        <f>IFERROR(VLOOKUP($A19*100+IX$4,'03施策評価'!$A$5:$KL$118,COLUMN('03施策評価'!$GN:$GN),FALSE),"-")</f>
        <v>e</v>
      </c>
      <c r="IY19" s="7" t="str">
        <f>IFERROR(VLOOKUP($A19*100+IY$4,'03施策評価'!$A$5:$KL$118,COLUMN('03施策評価'!$GN:$GN),FALSE),"-")</f>
        <v>-</v>
      </c>
      <c r="IZ19" s="7" t="str">
        <f>IFERROR(VLOOKUP($A19*100+IZ$4,'03施策評価'!$A$5:$KL$118,COLUMN('03施策評価'!$GN:$GN),FALSE),"-")</f>
        <v>e</v>
      </c>
      <c r="JA19" s="105" t="str">
        <f>IFERROR(VLOOKUP($A19*100+JA$4,'03施策評価'!$A$5:$KL$118,COLUMN('03施策評価'!$GN:$GN),FALSE),"-")</f>
        <v>-</v>
      </c>
      <c r="JB19" s="105" t="str">
        <f>IFERROR(VLOOKUP($A19*100+JB$4,'03施策評価'!$A$5:$KL$118,COLUMN('03施策評価'!$GN:$GN),FALSE),"-")</f>
        <v>-</v>
      </c>
      <c r="JC19" s="105" t="str">
        <f>IFERROR(VLOOKUP($A19*100+JC$4,'03施策評価'!$A$5:$KL$118,COLUMN('03施策評価'!$GN:$GN),FALSE),"-")</f>
        <v>-</v>
      </c>
      <c r="JD19" s="105" t="str">
        <f>IFERROR(VLOOKUP($A19*100+JD$4,'03施策評価'!$A$5:$KL$118,COLUMN('03施策評価'!$GN:$GN),FALSE),"-")</f>
        <v>-</v>
      </c>
      <c r="JE19" s="105" t="str">
        <f>IFERROR(VLOOKUP($A19*100+JE$4,'03施策評価'!$A$5:$KL$118,COLUMN('03施策評価'!$GN:$GN),FALSE),"-")</f>
        <v>-</v>
      </c>
      <c r="JF19" s="109" t="str">
        <f t="shared" si="167"/>
        <v>e</v>
      </c>
      <c r="JG19" s="37">
        <f t="shared" si="168"/>
        <v>0</v>
      </c>
      <c r="JH19" s="38" t="str">
        <f t="shared" si="76"/>
        <v/>
      </c>
      <c r="JI19" s="38">
        <f t="shared" si="77"/>
        <v>0</v>
      </c>
      <c r="JJ19" s="38" t="str">
        <f t="shared" si="78"/>
        <v/>
      </c>
      <c r="JK19" s="38" t="str">
        <f t="shared" si="79"/>
        <v/>
      </c>
      <c r="JL19" s="38" t="str">
        <f t="shared" si="80"/>
        <v/>
      </c>
      <c r="JM19" s="38" t="str">
        <f t="shared" si="81"/>
        <v/>
      </c>
      <c r="JN19" s="38" t="str">
        <f t="shared" si="82"/>
        <v/>
      </c>
      <c r="JO19" s="41">
        <f t="shared" si="169"/>
        <v>0</v>
      </c>
      <c r="JP19" s="36" t="e">
        <f t="shared" si="170"/>
        <v>#DIV/0!</v>
      </c>
      <c r="JQ19" s="37" t="e">
        <f t="shared" si="171"/>
        <v>#DIV/0!</v>
      </c>
      <c r="JR19" s="38">
        <f t="shared" si="172"/>
        <v>0</v>
      </c>
      <c r="JS19" s="41" t="e">
        <f t="shared" si="173"/>
        <v>#DIV/0!</v>
      </c>
      <c r="JT19" s="47" t="str">
        <f>VLOOKUP($A19&amp;"-"&amp;JT$4,'05市民生活実感調査'!$A$3:$BC$218,COLUMN('05市民生活実感調査'!$AS:$AS),FALSE)</f>
        <v>-</v>
      </c>
      <c r="JU19" s="7" t="str">
        <f>VLOOKUP($A19&amp;"-"&amp;JU$4,'05市民生活実感調査'!$A$3:$BC$218,COLUMN('05市民生活実感調査'!$AS:$AS),FALSE)</f>
        <v>-</v>
      </c>
      <c r="JV19" s="7" t="str">
        <f>VLOOKUP($A19&amp;"-"&amp;JV$4,'05市民生活実感調査'!$A$3:$BC$218,COLUMN('05市民生活実感調査'!$AS:$AS),FALSE)</f>
        <v>-</v>
      </c>
      <c r="JW19" s="7" t="str">
        <f>VLOOKUP($A19&amp;"-"&amp;JW$4,'05市民生活実感調査'!$A$3:$BC$218,COLUMN('05市民生活実感調査'!$AS:$AS),FALSE)</f>
        <v>-</v>
      </c>
      <c r="JX19" s="7" t="str">
        <f>VLOOKUP($A19&amp;"-"&amp;JX$4,'05市民生活実感調査'!$A$3:$BC$218,COLUMN('05市民生活実感調査'!$AS:$AS),FALSE)</f>
        <v>-</v>
      </c>
      <c r="JY19" s="7" t="str">
        <f>VLOOKUP($A19&amp;"-"&amp;JY$4,'05市民生活実感調査'!$A$3:$BC$218,COLUMN('05市民生活実感調査'!$AS:$AS),FALSE)</f>
        <v>-</v>
      </c>
      <c r="JZ19" s="7" t="str">
        <f>VLOOKUP($A19&amp;"-"&amp;JZ$4,'05市民生活実感調査'!$A$3:$BC$218,COLUMN('05市民生活実感調査'!$AS:$AS),FALSE)</f>
        <v>-</v>
      </c>
      <c r="KA19" s="7" t="str">
        <f>VLOOKUP($A19&amp;"-"&amp;KA$4,'05市民生活実感調査'!$A$3:$BC$218,COLUMN('05市民生活実感調査'!$AS:$AS),FALSE)</f>
        <v>-</v>
      </c>
      <c r="KB19" s="109" t="e">
        <f t="shared" si="174"/>
        <v>#DIV/0!</v>
      </c>
      <c r="KC19" s="37" t="str">
        <f t="shared" si="175"/>
        <v/>
      </c>
      <c r="KD19" s="38" t="str">
        <f t="shared" si="83"/>
        <v/>
      </c>
      <c r="KE19" s="38" t="str">
        <f t="shared" si="84"/>
        <v/>
      </c>
      <c r="KF19" s="38" t="str">
        <f t="shared" si="85"/>
        <v/>
      </c>
      <c r="KG19" s="38" t="str">
        <f t="shared" si="86"/>
        <v/>
      </c>
      <c r="KH19" s="38" t="str">
        <f t="shared" si="87"/>
        <v/>
      </c>
      <c r="KI19" s="38" t="str">
        <f t="shared" si="88"/>
        <v/>
      </c>
      <c r="KJ19" s="38" t="str">
        <f t="shared" si="89"/>
        <v/>
      </c>
      <c r="KK19" s="41" t="e">
        <f t="shared" si="176"/>
        <v>#DIV/0!</v>
      </c>
      <c r="KL19" s="96" t="str">
        <f>VLOOKUP($A19,'05市民生活実感調査'!$D$223:$O$249,9,FALSE)</f>
        <v>-</v>
      </c>
      <c r="KM19" s="98" t="str">
        <f>VLOOKUP($A19,'05市民生活実感調査'!$D$223:$O$249,10,FALSE)</f>
        <v>-</v>
      </c>
      <c r="KN19" s="108" t="s">
        <v>85</v>
      </c>
      <c r="KO19" s="12" t="str">
        <f>VLOOKUP(KN19,プルダウン!$A$1:$B$6,2,FALSE)</f>
        <v>-</v>
      </c>
      <c r="KP19" s="26" t="s">
        <v>85</v>
      </c>
      <c r="KQ19" s="12"/>
      <c r="KR19" s="11"/>
      <c r="KS19" s="12"/>
      <c r="KT19" s="47" t="str">
        <f>IFERROR(VLOOKUP($A19*100+KT$4,'03施策評価'!$A$5:$KL$118,COLUMN('03施策評価'!$IC:$IC),FALSE),"-")</f>
        <v>-</v>
      </c>
      <c r="KU19" s="7" t="str">
        <f>IFERROR(VLOOKUP($A19*100+KU$4,'03施策評価'!$A$5:$KL$118,COLUMN('03施策評価'!$IC:$IC),FALSE),"-")</f>
        <v>-</v>
      </c>
      <c r="KV19" s="7" t="str">
        <f>IFERROR(VLOOKUP($A19*100+KV$4,'03施策評価'!$A$5:$KL$118,COLUMN('03施策評価'!$IC:$IC),FALSE),"-")</f>
        <v>-</v>
      </c>
      <c r="KW19" s="105" t="str">
        <f>IFERROR(VLOOKUP($A19*100+KW$4,'03施策評価'!$A$5:$KL$118,COLUMN('03施策評価'!$IC:$IC),FALSE),"-")</f>
        <v>-</v>
      </c>
      <c r="KX19" s="105" t="str">
        <f>IFERROR(VLOOKUP($A19*100+KX$4,'03施策評価'!$A$5:$KL$118,COLUMN('03施策評価'!$IC:$IC),FALSE),"-")</f>
        <v>-</v>
      </c>
      <c r="KY19" s="105" t="str">
        <f>IFERROR(VLOOKUP($A19*100+KY$4,'03施策評価'!$A$5:$KL$118,COLUMN('03施策評価'!$IC:$IC),FALSE),"-")</f>
        <v>-</v>
      </c>
      <c r="KZ19" s="105" t="str">
        <f>IFERROR(VLOOKUP($A19*100+KZ$4,'03施策評価'!$A$5:$KL$118,COLUMN('03施策評価'!$IC:$IC),FALSE),"-")</f>
        <v>-</v>
      </c>
      <c r="LA19" s="106" t="str">
        <f>IFERROR(VLOOKUP($A19*100+LA$4,'03施策評価'!$A$5:$KL$118,COLUMN('03施策評価'!$IC:$IC),FALSE),"-")</f>
        <v>-</v>
      </c>
      <c r="LB19" s="116"/>
      <c r="LC19" s="146" t="str">
        <f>VLOOKUP($A19&amp;"-"&amp;LC$4,'02政策の客観指標'!$A$4:$AT$246,COLUMN('02政策の客観指標'!$AT:$AT),FALSE)</f>
        <v>-</v>
      </c>
      <c r="LD19" s="84" t="str">
        <f>VLOOKUP($A19&amp;"-"&amp;LD$4,'02政策の客観指標'!$A$4:$AT$246,COLUMN('02政策の客観指標'!$AT:$AT),FALSE)</f>
        <v>-</v>
      </c>
      <c r="LE19" s="84" t="str">
        <f>VLOOKUP($A19&amp;"-"&amp;LE$4,'02政策の客観指標'!$A$4:$AT$246,COLUMN('02政策の客観指標'!$AT:$AT),FALSE)</f>
        <v>-</v>
      </c>
      <c r="LF19" s="84" t="str">
        <f>VLOOKUP($A19&amp;"-"&amp;LF$4,'02政策の客観指標'!$A$4:$AT$246,COLUMN('02政策の客観指標'!$AT:$AT),FALSE)</f>
        <v>-</v>
      </c>
      <c r="LG19" s="84" t="str">
        <f>VLOOKUP($A19&amp;"-"&amp;LG$4,'02政策の客観指標'!$A$4:$AT$246,COLUMN('02政策の客観指標'!$AT:$AT),FALSE)</f>
        <v>-</v>
      </c>
      <c r="LH19" s="84" t="str">
        <f>VLOOKUP($A19&amp;"-"&amp;LH$4,'02政策の客観指標'!$A$4:$AT$246,COLUMN('02政策の客観指標'!$AT:$AT),FALSE)</f>
        <v>-</v>
      </c>
      <c r="LI19" s="84" t="str">
        <f>VLOOKUP($A19&amp;"-"&amp;LI$4,'02政策の客観指標'!$A$4:$AT$246,COLUMN('02政策の客観指標'!$AT:$AT),FALSE)</f>
        <v>-</v>
      </c>
      <c r="LJ19" s="84" t="str">
        <f>VLOOKUP($A19&amp;"-"&amp;LJ$4,'02政策の客観指標'!$A$4:$AT$246,COLUMN('02政策の客観指標'!$AT:$AT),FALSE)</f>
        <v>-</v>
      </c>
      <c r="LK19" s="84" t="str">
        <f>VLOOKUP($A19&amp;"-"&amp;LK$4,'02政策の客観指標'!$A$4:$AT$246,COLUMN('02政策の客観指標'!$AT:$AT),FALSE)</f>
        <v>-</v>
      </c>
      <c r="LL19" s="109" t="e">
        <f t="shared" si="177"/>
        <v>#DIV/0!</v>
      </c>
      <c r="LM19" s="30" t="str">
        <f t="shared" si="90"/>
        <v/>
      </c>
      <c r="LN19" s="30" t="str">
        <f t="shared" si="91"/>
        <v/>
      </c>
      <c r="LO19" s="30" t="str">
        <f t="shared" si="92"/>
        <v/>
      </c>
      <c r="LP19" s="30" t="str">
        <f t="shared" si="93"/>
        <v/>
      </c>
      <c r="LQ19" s="30" t="str">
        <f t="shared" si="94"/>
        <v/>
      </c>
      <c r="LR19" s="30" t="str">
        <f t="shared" si="95"/>
        <v/>
      </c>
      <c r="LS19" s="30" t="str">
        <f t="shared" si="96"/>
        <v/>
      </c>
      <c r="LT19" s="30" t="str">
        <f t="shared" si="97"/>
        <v/>
      </c>
      <c r="LU19" s="30" t="str">
        <f t="shared" si="98"/>
        <v/>
      </c>
      <c r="LV19" s="33" t="e">
        <f t="shared" si="178"/>
        <v>#DIV/0!</v>
      </c>
      <c r="LW19" s="47" t="str">
        <f>IFERROR(VLOOKUP($A19*100+LW$4,'03施策評価'!$A$5:$KL$118,COLUMN('03施策評価'!$IR:$IR),FALSE),"-")</f>
        <v>e</v>
      </c>
      <c r="LX19" s="7" t="str">
        <f>IFERROR(VLOOKUP($A19*100+LX$4,'03施策評価'!$A$5:$KL$118,COLUMN('03施策評価'!$IR:$IR),FALSE),"-")</f>
        <v>-</v>
      </c>
      <c r="LY19" s="7" t="str">
        <f>IFERROR(VLOOKUP($A19*100+LY$4,'03施策評価'!$A$5:$KL$118,COLUMN('03施策評価'!$IR:$IR),FALSE),"-")</f>
        <v>e</v>
      </c>
      <c r="LZ19" s="105" t="str">
        <f>IFERROR(VLOOKUP($A19*100+LZ$4,'03施策評価'!$A$5:$KL$118,COLUMN('03施策評価'!$IR:$IR),FALSE),"-")</f>
        <v>-</v>
      </c>
      <c r="MA19" s="105" t="str">
        <f>IFERROR(VLOOKUP($A19*100+MA$4,'03施策評価'!$A$5:$KL$118,COLUMN('03施策評価'!$IR:$IR),FALSE),"-")</f>
        <v>-</v>
      </c>
      <c r="MB19" s="105" t="str">
        <f>IFERROR(VLOOKUP($A19*100+MB$4,'03施策評価'!$A$5:$KL$118,COLUMN('03施策評価'!$IR:$IR),FALSE),"-")</f>
        <v>-</v>
      </c>
      <c r="MC19" s="105" t="str">
        <f>IFERROR(VLOOKUP($A19*100+MC$4,'03施策評価'!$A$5:$KL$118,COLUMN('03施策評価'!$IR:$IR),FALSE),"-")</f>
        <v>-</v>
      </c>
      <c r="MD19" s="105" t="str">
        <f>IFERROR(VLOOKUP($A19*100+MD$4,'03施策評価'!$A$5:$KL$118,COLUMN('03施策評価'!$IR:$IR),FALSE),"-")</f>
        <v>-</v>
      </c>
      <c r="ME19" s="109" t="str">
        <f t="shared" si="179"/>
        <v>e</v>
      </c>
      <c r="MF19" s="37">
        <f t="shared" si="180"/>
        <v>0</v>
      </c>
      <c r="MG19" s="38" t="str">
        <f t="shared" si="99"/>
        <v/>
      </c>
      <c r="MH19" s="38">
        <f t="shared" si="100"/>
        <v>0</v>
      </c>
      <c r="MI19" s="38" t="str">
        <f t="shared" si="101"/>
        <v/>
      </c>
      <c r="MJ19" s="38" t="str">
        <f t="shared" si="102"/>
        <v/>
      </c>
      <c r="MK19" s="38" t="str">
        <f t="shared" si="103"/>
        <v/>
      </c>
      <c r="ML19" s="38" t="str">
        <f t="shared" si="104"/>
        <v/>
      </c>
      <c r="MM19" s="38" t="str">
        <f t="shared" si="105"/>
        <v/>
      </c>
      <c r="MN19" s="41">
        <f t="shared" si="181"/>
        <v>0</v>
      </c>
      <c r="MO19" s="36" t="e">
        <f t="shared" si="182"/>
        <v>#DIV/0!</v>
      </c>
      <c r="MP19" s="37" t="e">
        <f t="shared" si="183"/>
        <v>#DIV/0!</v>
      </c>
      <c r="MQ19" s="38">
        <f t="shared" si="184"/>
        <v>0</v>
      </c>
      <c r="MR19" s="41" t="e">
        <f t="shared" si="185"/>
        <v>#DIV/0!</v>
      </c>
      <c r="MS19" s="47" t="str">
        <f>VLOOKUP($A19&amp;"-"&amp;MS$4,'05市民生活実感調査'!$A$3:$BC$218,COLUMN('05市民生活実感調査'!$BC:$BC),FALSE)</f>
        <v>-</v>
      </c>
      <c r="MT19" s="7" t="str">
        <f>VLOOKUP($A19&amp;"-"&amp;MT$4,'05市民生活実感調査'!$A$3:$BC$218,COLUMN('05市民生活実感調査'!$BC:$BC),FALSE)</f>
        <v>-</v>
      </c>
      <c r="MU19" s="7" t="str">
        <f>VLOOKUP($A19&amp;"-"&amp;MU$4,'05市民生活実感調査'!$A$3:$BC$218,COLUMN('05市民生活実感調査'!$BC:$BC),FALSE)</f>
        <v>-</v>
      </c>
      <c r="MV19" s="7" t="str">
        <f>VLOOKUP($A19&amp;"-"&amp;MV$4,'05市民生活実感調査'!$A$3:$BC$218,COLUMN('05市民生活実感調査'!$BC:$BC),FALSE)</f>
        <v>-</v>
      </c>
      <c r="MW19" s="7" t="str">
        <f>VLOOKUP($A19&amp;"-"&amp;MW$4,'05市民生活実感調査'!$A$3:$BC$218,COLUMN('05市民生活実感調査'!$BC:$BC),FALSE)</f>
        <v>-</v>
      </c>
      <c r="MX19" s="7" t="str">
        <f>VLOOKUP($A19&amp;"-"&amp;MX$4,'05市民生活実感調査'!$A$3:$BC$218,COLUMN('05市民生活実感調査'!$BC:$BC),FALSE)</f>
        <v>-</v>
      </c>
      <c r="MY19" s="7" t="str">
        <f>VLOOKUP($A19&amp;"-"&amp;MY$4,'05市民生活実感調査'!$A$3:$BC$218,COLUMN('05市民生活実感調査'!$BC:$BC),FALSE)</f>
        <v>-</v>
      </c>
      <c r="MZ19" s="7" t="str">
        <f>VLOOKUP($A19&amp;"-"&amp;MZ$4,'05市民生活実感調査'!$A$3:$BC$218,COLUMN('05市民生活実感調査'!$BC:$BC),FALSE)</f>
        <v>-</v>
      </c>
      <c r="NA19" s="109" t="e">
        <f t="shared" si="186"/>
        <v>#DIV/0!</v>
      </c>
      <c r="NB19" s="37" t="str">
        <f t="shared" si="187"/>
        <v/>
      </c>
      <c r="NC19" s="38" t="str">
        <f t="shared" si="106"/>
        <v/>
      </c>
      <c r="ND19" s="38" t="str">
        <f t="shared" si="107"/>
        <v/>
      </c>
      <c r="NE19" s="38" t="str">
        <f t="shared" si="108"/>
        <v/>
      </c>
      <c r="NF19" s="38" t="str">
        <f t="shared" si="109"/>
        <v/>
      </c>
      <c r="NG19" s="38" t="str">
        <f t="shared" si="110"/>
        <v/>
      </c>
      <c r="NH19" s="38" t="str">
        <f t="shared" si="111"/>
        <v/>
      </c>
      <c r="NI19" s="38" t="str">
        <f t="shared" si="112"/>
        <v/>
      </c>
      <c r="NJ19" s="41" t="e">
        <f t="shared" si="188"/>
        <v>#DIV/0!</v>
      </c>
      <c r="NK19" s="96" t="str">
        <f>VLOOKUP($A19,'05市民生活実感調査'!$D$223:$O$249,11,FALSE)</f>
        <v>-</v>
      </c>
      <c r="NL19" s="98" t="str">
        <f>VLOOKUP($A19,'05市民生活実感調査'!$D$223:$O$249,12,FALSE)</f>
        <v>-</v>
      </c>
      <c r="NM19" s="108" t="s">
        <v>85</v>
      </c>
      <c r="NN19" s="12" t="str">
        <f>VLOOKUP(NM19,プルダウン!$A$1:$B$6,2,FALSE)</f>
        <v>-</v>
      </c>
      <c r="NO19" s="26" t="s">
        <v>85</v>
      </c>
      <c r="NP19" s="12"/>
      <c r="NQ19" s="11"/>
      <c r="NR19" s="12"/>
      <c r="NS19" s="47" t="str">
        <f>IFERROR(VLOOKUP($A19*100+NS$4,'03施策評価'!$A$5:$KL$118,COLUMN('03施策評価'!$KG:$KG),FALSE),"-")</f>
        <v>-</v>
      </c>
      <c r="NT19" s="7" t="str">
        <f>IFERROR(VLOOKUP($A19*100+NT$4,'03施策評価'!$A$5:$KL$118,COLUMN('03施策評価'!$KG:$KG),FALSE),"-")</f>
        <v>-</v>
      </c>
      <c r="NU19" s="7" t="str">
        <f>IFERROR(VLOOKUP($A19*100+NU$4,'03施策評価'!$A$5:$KL$118,COLUMN('03施策評価'!$KG:$KG),FALSE),"-")</f>
        <v>-</v>
      </c>
      <c r="NV19" s="105" t="str">
        <f>IFERROR(VLOOKUP($A19*100+NV$4,'03施策評価'!$A$5:$KL$118,COLUMN('03施策評価'!$KG:$KG),FALSE),"-")</f>
        <v>-</v>
      </c>
      <c r="NW19" s="105" t="str">
        <f>IFERROR(VLOOKUP($A19*100+NW$4,'03施策評価'!$A$5:$KL$118,COLUMN('03施策評価'!$KG:$KG),FALSE),"-")</f>
        <v>-</v>
      </c>
      <c r="NX19" s="105" t="str">
        <f>IFERROR(VLOOKUP($A19*100+NX$4,'03施策評価'!$A$5:$KL$118,COLUMN('03施策評価'!$KG:$KG),FALSE),"-")</f>
        <v>-</v>
      </c>
      <c r="NY19" s="105" t="str">
        <f>IFERROR(VLOOKUP($A19*100+NY$4,'03施策評価'!$A$5:$KL$118,COLUMN('03施策評価'!$KG:$KG),FALSE),"-")</f>
        <v>-</v>
      </c>
      <c r="NZ19" s="106" t="str">
        <f>IFERROR(VLOOKUP($A19*100+NZ$4,'03施策評価'!$A$5:$KL$118,COLUMN('03施策評価'!$KG:$KG),FALSE),"-")</f>
        <v>-</v>
      </c>
      <c r="OA19" s="5"/>
    </row>
    <row r="20" spans="1:391" ht="201" customHeight="1">
      <c r="A20" s="46">
        <f>VLOOKUP(B20,[11]プルダウン!$M$2:$N$28,2,FALSE)</f>
        <v>16</v>
      </c>
      <c r="B20" s="5" t="s">
        <v>288</v>
      </c>
      <c r="C20" s="5" t="s">
        <v>2453</v>
      </c>
      <c r="D20" s="4" t="s">
        <v>2117</v>
      </c>
      <c r="E20" s="4"/>
      <c r="F20" s="5"/>
      <c r="G20" s="521" t="str">
        <f>VLOOKUP($A20&amp;"-"&amp;G$4,'02政策の客観指標'!$A$4:$AT$246,COLUMN('02政策の客観指標'!$AP:$AP),FALSE)</f>
        <v>a</v>
      </c>
      <c r="H20" s="522" t="str">
        <f>VLOOKUP($A20&amp;"-"&amp;H$4,'02政策の客観指標'!$A$4:$AT$246,COLUMN('02政策の客観指標'!$AP:$AP),FALSE)</f>
        <v>a</v>
      </c>
      <c r="I20" s="522" t="str">
        <f>VLOOKUP($A20&amp;"-"&amp;I$4,'02政策の客観指標'!$A$4:$AT$246,COLUMN('02政策の客観指標'!$AP:$AP),FALSE)</f>
        <v>-</v>
      </c>
      <c r="J20" s="522" t="str">
        <f>VLOOKUP($A20&amp;"-"&amp;J$4,'02政策の客観指標'!$A$4:$AT$246,COLUMN('02政策の客観指標'!$AP:$AP),FALSE)</f>
        <v>-</v>
      </c>
      <c r="K20" s="522" t="str">
        <f>VLOOKUP($A20&amp;"-"&amp;K$4,'02政策の客観指標'!$A$4:$AT$246,COLUMN('02政策の客観指標'!$AP:$AP),FALSE)</f>
        <v>-</v>
      </c>
      <c r="L20" s="522" t="str">
        <f>VLOOKUP($A20&amp;"-"&amp;L$4,'02政策の客観指標'!$A$4:$AT$246,COLUMN('02政策の客観指標'!$AP:$AP),FALSE)</f>
        <v>-</v>
      </c>
      <c r="M20" s="522" t="str">
        <f>VLOOKUP($A20&amp;"-"&amp;M$4,'02政策の客観指標'!$A$4:$AT$246,COLUMN('02政策の客観指標'!$AP:$AP),FALSE)</f>
        <v>-</v>
      </c>
      <c r="N20" s="522" t="str">
        <f>VLOOKUP($A20&amp;"-"&amp;N$4,'02政策の客観指標'!$A$4:$AT$246,COLUMN('02政策の客観指標'!$AP:$AP),FALSE)</f>
        <v>-</v>
      </c>
      <c r="O20" s="523" t="str">
        <f>VLOOKUP($A20&amp;"-"&amp;O$4,'02政策の客観指標'!$A$4:$AT$246,COLUMN('02政策の客観指標'!$AP:$AP),FALSE)</f>
        <v>-</v>
      </c>
      <c r="P20" s="524" t="str">
        <f t="shared" si="0"/>
        <v>a</v>
      </c>
      <c r="Q20" s="525">
        <f t="shared" si="113"/>
        <v>4</v>
      </c>
      <c r="R20" s="525">
        <f t="shared" si="114"/>
        <v>4</v>
      </c>
      <c r="S20" s="525" t="str">
        <f t="shared" si="115"/>
        <v/>
      </c>
      <c r="T20" s="525" t="str">
        <f t="shared" si="116"/>
        <v/>
      </c>
      <c r="U20" s="525" t="str">
        <f t="shared" si="117"/>
        <v/>
      </c>
      <c r="V20" s="525" t="str">
        <f t="shared" si="118"/>
        <v/>
      </c>
      <c r="W20" s="525" t="str">
        <f t="shared" si="119"/>
        <v/>
      </c>
      <c r="X20" s="525" t="str">
        <f t="shared" si="120"/>
        <v/>
      </c>
      <c r="Y20" s="525" t="str">
        <f t="shared" si="121"/>
        <v/>
      </c>
      <c r="Z20" s="526">
        <f t="shared" si="2"/>
        <v>1</v>
      </c>
      <c r="AA20" s="527" t="str">
        <f>IFERROR(VLOOKUP($A20*100+AA$4,'03施策評価'!$A$5:$KL$118,COLUMN('03施策評価'!$AB:$AB),FALSE),"-")</f>
        <v>a</v>
      </c>
      <c r="AB20" s="528" t="str">
        <f>IFERROR(VLOOKUP($A20*100+AB$4,'03施策評価'!$A$5:$KL$118,COLUMN('03施策評価'!$AB:$AB),FALSE),"-")</f>
        <v>a</v>
      </c>
      <c r="AC20" s="528" t="str">
        <f>IFERROR(VLOOKUP($A20*100+AC$4,'03施策評価'!$A$5:$KL$118,COLUMN('03施策評価'!$AB:$AB),FALSE),"-")</f>
        <v>a</v>
      </c>
      <c r="AD20" s="528" t="str">
        <f>IFERROR(VLOOKUP($A20*100+AD$4,'03施策評価'!$A$5:$KL$118,COLUMN('03施策評価'!$AB:$AB),FALSE),"-")</f>
        <v>a</v>
      </c>
      <c r="AE20" s="528" t="str">
        <f>IFERROR(VLOOKUP($A20*100+AE$4,'03施策評価'!$A$5:$KL$118,COLUMN('03施策評価'!$AB:$AB),FALSE),"-")</f>
        <v>-</v>
      </c>
      <c r="AF20" s="528" t="str">
        <f>IFERROR(VLOOKUP($A20*100+AF$4,'03施策評価'!$A$5:$KL$118,COLUMN('03施策評価'!$AB:$AB),FALSE),"-")</f>
        <v>-</v>
      </c>
      <c r="AG20" s="528" t="str">
        <f>IFERROR(VLOOKUP($A20*100+AG$4,'03施策評価'!$A$5:$KL$118,COLUMN('03施策評価'!$AB:$AB),FALSE),"-")</f>
        <v>-</v>
      </c>
      <c r="AH20" s="529" t="str">
        <f>IFERROR(VLOOKUP($A20*100+AH$4,'03施策評価'!$A$5:$KL$118,COLUMN('03施策評価'!$AB:$AB),FALSE),"-")</f>
        <v>-</v>
      </c>
      <c r="AI20" s="524" t="str">
        <f t="shared" si="3"/>
        <v>a</v>
      </c>
      <c r="AJ20" s="527">
        <f t="shared" si="122"/>
        <v>4</v>
      </c>
      <c r="AK20" s="528">
        <f t="shared" si="123"/>
        <v>4</v>
      </c>
      <c r="AL20" s="528">
        <f t="shared" si="124"/>
        <v>4</v>
      </c>
      <c r="AM20" s="528">
        <f t="shared" si="125"/>
        <v>4</v>
      </c>
      <c r="AN20" s="528" t="str">
        <f t="shared" si="126"/>
        <v/>
      </c>
      <c r="AO20" s="528" t="str">
        <f t="shared" si="127"/>
        <v/>
      </c>
      <c r="AP20" s="528" t="str">
        <f t="shared" si="128"/>
        <v/>
      </c>
      <c r="AQ20" s="529" t="str">
        <f t="shared" si="129"/>
        <v/>
      </c>
      <c r="AR20" s="530">
        <f t="shared" si="11"/>
        <v>1</v>
      </c>
      <c r="AS20" s="524" t="str">
        <f t="shared" si="12"/>
        <v>a</v>
      </c>
      <c r="AT20" s="30">
        <f t="shared" si="130"/>
        <v>4</v>
      </c>
      <c r="AU20" s="400">
        <f t="shared" si="13"/>
        <v>2</v>
      </c>
      <c r="AV20" s="401" cm="1">
        <f t="array" ref="AV20">_xlfn.IFS(COUNT(AT20:AU20)=2,SUM(AT20:AU20)/6,COUNT(AT20:AU20)=0,"-",AT20="",AR20,AU20="",Z20)</f>
        <v>1</v>
      </c>
      <c r="AW20" s="534" t="str">
        <f>VLOOKUP($A20&amp;"-"&amp;AW$4,'05市民生活実感調査'!$A$3:$BC$218,COLUMN('05市民生活実感調査'!$O:$O),FALSE)</f>
        <v>b</v>
      </c>
      <c r="AX20" s="535" t="str">
        <f>VLOOKUP($A20&amp;"-"&amp;AX$4,'05市民生活実感調査'!$A$3:$BC$218,COLUMN('05市民生活実感調査'!$O:$O),FALSE)</f>
        <v>c</v>
      </c>
      <c r="AY20" s="535" t="str">
        <f>VLOOKUP($A20&amp;"-"&amp;AY$4,'05市民生活実感調査'!$A$3:$BC$218,COLUMN('05市民生活実感調査'!$O:$O),FALSE)</f>
        <v>b</v>
      </c>
      <c r="AZ20" s="535" t="str">
        <f>VLOOKUP($A20&amp;"-"&amp;AZ$4,'05市民生活実感調査'!$A$3:$BC$218,COLUMN('05市民生活実感調査'!$O:$O),FALSE)</f>
        <v>c</v>
      </c>
      <c r="BA20" s="535" t="str">
        <f>VLOOKUP($A20&amp;"-"&amp;BA$4,'05市民生活実感調査'!$A$3:$BC$218,COLUMN('05市民生活実感調査'!$O:$O),FALSE)</f>
        <v>c</v>
      </c>
      <c r="BB20" s="535" t="str">
        <f>VLOOKUP($A20&amp;"-"&amp;BB$4,'05市民生活実感調査'!$A$3:$BC$218,COLUMN('05市民生活実感調査'!$O:$O),FALSE)</f>
        <v>-</v>
      </c>
      <c r="BC20" s="535" t="str">
        <f>VLOOKUP($A20&amp;"-"&amp;BC$4,'05市民生活実感調査'!$A$3:$BC$218,COLUMN('05市民生活実感調査'!$O:$O),FALSE)</f>
        <v>-</v>
      </c>
      <c r="BD20" s="535" t="str">
        <f>VLOOKUP($A20&amp;"-"&amp;BD$4,'05市民生活実感調査'!$A$3:$BC$218,COLUMN('05市民生活実感調査'!$O:$O),FALSE)</f>
        <v>-</v>
      </c>
      <c r="BE20" s="536" t="str">
        <f t="shared" si="131"/>
        <v>b</v>
      </c>
      <c r="BF20" s="37">
        <f t="shared" si="132"/>
        <v>3</v>
      </c>
      <c r="BG20" s="38">
        <f t="shared" si="133"/>
        <v>2</v>
      </c>
      <c r="BH20" s="38">
        <f t="shared" si="134"/>
        <v>3</v>
      </c>
      <c r="BI20" s="38">
        <f t="shared" si="135"/>
        <v>2</v>
      </c>
      <c r="BJ20" s="38">
        <f t="shared" si="136"/>
        <v>2</v>
      </c>
      <c r="BK20" s="38" t="str">
        <f t="shared" si="137"/>
        <v/>
      </c>
      <c r="BL20" s="38" t="str">
        <f t="shared" si="138"/>
        <v/>
      </c>
      <c r="BM20" s="38" t="str">
        <f t="shared" si="139"/>
        <v/>
      </c>
      <c r="BN20" s="41">
        <f t="shared" si="140"/>
        <v>0.6</v>
      </c>
      <c r="BO20" s="96">
        <f>VLOOKUP($A20,'05市民生活実感調査'!$D$223:$O$249,3,FALSE)</f>
        <v>3</v>
      </c>
      <c r="BP20" s="237">
        <f>VLOOKUP($A20,'05市民生活実感調査'!$D$223:$O$249,4,FALSE)</f>
        <v>0.94019349164467902</v>
      </c>
      <c r="BQ20" s="537" t="s">
        <v>315</v>
      </c>
      <c r="BR20" s="539" t="str">
        <f>VLOOKUP(BQ20,[11]プルダウン!$A$1:$B$6,2,FALSE)</f>
        <v>政策の目的がかなり達成されている</v>
      </c>
      <c r="BS20" s="261" t="s">
        <v>125</v>
      </c>
      <c r="BT20" s="260" t="s">
        <v>2460</v>
      </c>
      <c r="BU20" s="265" t="s">
        <v>2463</v>
      </c>
      <c r="BV20" s="291" t="s">
        <v>2464</v>
      </c>
      <c r="BW20" s="47" t="str">
        <f>IFERROR(VLOOKUP($A20*100+BW$4,'03施策評価'!$A$5:$KL$118,COLUMN('03施策評価'!$BQ:$BQ),FALSE),"-")</f>
        <v>B</v>
      </c>
      <c r="BX20" s="7" t="str">
        <f>IFERROR(VLOOKUP($A20*100+BX$4,'03施策評価'!$A$5:$KL$118,COLUMN('03施策評価'!$BQ:$BQ),FALSE),"-")</f>
        <v>B</v>
      </c>
      <c r="BY20" s="7" t="str">
        <f>IFERROR(VLOOKUP($A20*100+BY$4,'03施策評価'!$A$5:$KL$118,COLUMN('03施策評価'!$BQ:$BQ),FALSE),"-")</f>
        <v>B</v>
      </c>
      <c r="BZ20" s="7" t="str">
        <f>IFERROR(VLOOKUP($A20*100+BZ$4,'03施策評価'!$A$5:$KL$118,COLUMN('03施策評価'!$BQ:$BQ),FALSE),"-")</f>
        <v>B</v>
      </c>
      <c r="CA20" s="105" t="str">
        <f>IFERROR(VLOOKUP($A20*100+CA$4,'03施策評価'!$A$5:$KL$118,COLUMN('03施策評価'!$BQ:$BQ),FALSE),"-")</f>
        <v>-</v>
      </c>
      <c r="CB20" s="105" t="str">
        <f>IFERROR(VLOOKUP($A20*100+CB$4,'03施策評価'!$A$5:$KL$118,COLUMN('03施策評価'!$BQ:$BQ),FALSE),"-")</f>
        <v>-</v>
      </c>
      <c r="CC20" s="105" t="str">
        <f>IFERROR(VLOOKUP($A20*100+CC$4,'03施策評価'!$A$5:$KL$118,COLUMN('03施策評価'!$BQ:$BQ),FALSE),"-")</f>
        <v>-</v>
      </c>
      <c r="CD20" s="106" t="str">
        <f>IFERROR(VLOOKUP($A20*100+CD$4,'03施策評価'!$A$5:$KL$118,COLUMN('03施策評価'!$BQ:$BQ),FALSE),"-")</f>
        <v>-</v>
      </c>
      <c r="CE20" s="292" t="s">
        <v>2751</v>
      </c>
      <c r="CF20" s="83" t="str">
        <f>VLOOKUP($A20&amp;"-"&amp;CF$4,'02政策の客観指標'!$A$4:$AT$246,COLUMN('02政策の客観指標'!$AQ:$AQ),FALSE)</f>
        <v>-</v>
      </c>
      <c r="CG20" s="84" t="str">
        <f>VLOOKUP($A20&amp;"-"&amp;CG$4,'02政策の客観指標'!$A$4:$AT$246,COLUMN('02政策の客観指標'!$AQ:$AQ),FALSE)</f>
        <v>-</v>
      </c>
      <c r="CH20" s="84" t="str">
        <f>VLOOKUP($A20&amp;"-"&amp;CH$4,'02政策の客観指標'!$A$4:$AT$246,COLUMN('02政策の客観指標'!$AQ:$AQ),FALSE)</f>
        <v>-</v>
      </c>
      <c r="CI20" s="84" t="str">
        <f>VLOOKUP($A20&amp;"-"&amp;CI$4,'02政策の客観指標'!$A$4:$AT$246,COLUMN('02政策の客観指標'!$AQ:$AQ),FALSE)</f>
        <v>-</v>
      </c>
      <c r="CJ20" s="84" t="str">
        <f>VLOOKUP($A20&amp;"-"&amp;CJ$4,'02政策の客観指標'!$A$4:$AT$246,COLUMN('02政策の客観指標'!$AQ:$AQ),FALSE)</f>
        <v>-</v>
      </c>
      <c r="CK20" s="84" t="str">
        <f>VLOOKUP($A20&amp;"-"&amp;CK$4,'02政策の客観指標'!$A$4:$AT$246,COLUMN('02政策の客観指標'!$AQ:$AQ),FALSE)</f>
        <v>-</v>
      </c>
      <c r="CL20" s="84" t="str">
        <f>VLOOKUP($A20&amp;"-"&amp;CL$4,'02政策の客観指標'!$A$4:$AT$246,COLUMN('02政策の客観指標'!$AQ:$AQ),FALSE)</f>
        <v>-</v>
      </c>
      <c r="CM20" s="84" t="str">
        <f>VLOOKUP($A20&amp;"-"&amp;CM$4,'02政策の客観指標'!$A$4:$AT$246,COLUMN('02政策の客観指標'!$AQ:$AQ),FALSE)</f>
        <v>-</v>
      </c>
      <c r="CN20" s="84" t="str">
        <f>VLOOKUP($A20&amp;"-"&amp;CN$4,'02政策の客観指標'!$A$4:$AT$246,COLUMN('02政策の客観指標'!$AQ:$AQ),FALSE)</f>
        <v>-</v>
      </c>
      <c r="CO20" s="109" t="e">
        <f t="shared" si="141"/>
        <v>#DIV/0!</v>
      </c>
      <c r="CP20" s="30" t="str">
        <f t="shared" si="21"/>
        <v/>
      </c>
      <c r="CQ20" s="30" t="str">
        <f t="shared" si="22"/>
        <v/>
      </c>
      <c r="CR20" s="30" t="str">
        <f t="shared" si="23"/>
        <v/>
      </c>
      <c r="CS20" s="30" t="str">
        <f t="shared" si="24"/>
        <v/>
      </c>
      <c r="CT20" s="30" t="str">
        <f t="shared" si="25"/>
        <v/>
      </c>
      <c r="CU20" s="30" t="str">
        <f t="shared" si="26"/>
        <v/>
      </c>
      <c r="CV20" s="30" t="str">
        <f t="shared" si="27"/>
        <v/>
      </c>
      <c r="CW20" s="30" t="str">
        <f t="shared" si="28"/>
        <v/>
      </c>
      <c r="CX20" s="30" t="str">
        <f t="shared" si="29"/>
        <v/>
      </c>
      <c r="CY20" s="33" t="e">
        <f t="shared" si="142"/>
        <v>#DIV/0!</v>
      </c>
      <c r="CZ20" s="47" t="str">
        <f>IFERROR(VLOOKUP($A20*100+CZ$4,'03施策評価'!$A$5:$KL$118,COLUMN('03施策評価'!$CF:$CF),FALSE),"-")</f>
        <v>e</v>
      </c>
      <c r="DA20" s="7" t="str">
        <f>IFERROR(VLOOKUP($A20*100+DA$4,'03施策評価'!$A$5:$KL$118,COLUMN('03施策評価'!$CF:$CF),FALSE),"-")</f>
        <v>e</v>
      </c>
      <c r="DB20" s="7" t="str">
        <f>IFERROR(VLOOKUP($A20*100+DB$4,'03施策評価'!$A$5:$KL$118,COLUMN('03施策評価'!$CF:$CF),FALSE),"-")</f>
        <v>e</v>
      </c>
      <c r="DC20" s="7" t="str">
        <f>IFERROR(VLOOKUP($A20*100+DC$4,'03施策評価'!$A$5:$KL$118,COLUMN('03施策評価'!$CF:$CF),FALSE),"-")</f>
        <v>e</v>
      </c>
      <c r="DD20" s="105" t="str">
        <f>IFERROR(VLOOKUP($A20*100+DD$4,'03施策評価'!$A$5:$KL$118,COLUMN('03施策評価'!$CF:$CF),FALSE),"-")</f>
        <v>-</v>
      </c>
      <c r="DE20" s="105" t="str">
        <f>IFERROR(VLOOKUP($A20*100+DE$4,'03施策評価'!$A$5:$KL$118,COLUMN('03施策評価'!$CF:$CF),FALSE),"-")</f>
        <v>-</v>
      </c>
      <c r="DF20" s="105" t="str">
        <f>IFERROR(VLOOKUP($A20*100+DF$4,'03施策評価'!$A$5:$KL$118,COLUMN('03施策評価'!$CF:$CF),FALSE),"-")</f>
        <v>-</v>
      </c>
      <c r="DG20" s="105" t="str">
        <f>IFERROR(VLOOKUP($A20*100+DG$4,'03施策評価'!$A$5:$KL$118,COLUMN('03施策評価'!$CF:$CF),FALSE),"-")</f>
        <v>-</v>
      </c>
      <c r="DH20" s="109" t="str">
        <f t="shared" si="143"/>
        <v>e</v>
      </c>
      <c r="DI20" s="37">
        <f t="shared" si="144"/>
        <v>0</v>
      </c>
      <c r="DJ20" s="38">
        <f t="shared" si="30"/>
        <v>0</v>
      </c>
      <c r="DK20" s="38">
        <f t="shared" si="31"/>
        <v>0</v>
      </c>
      <c r="DL20" s="38">
        <f t="shared" si="32"/>
        <v>0</v>
      </c>
      <c r="DM20" s="38" t="str">
        <f t="shared" si="33"/>
        <v/>
      </c>
      <c r="DN20" s="38" t="str">
        <f t="shared" si="34"/>
        <v/>
      </c>
      <c r="DO20" s="38" t="str">
        <f t="shared" si="35"/>
        <v/>
      </c>
      <c r="DP20" s="38" t="str">
        <f t="shared" si="36"/>
        <v/>
      </c>
      <c r="DQ20" s="41">
        <f t="shared" si="145"/>
        <v>0</v>
      </c>
      <c r="DR20" s="36" t="e">
        <f t="shared" si="146"/>
        <v>#DIV/0!</v>
      </c>
      <c r="DS20" s="37" t="e">
        <f t="shared" si="147"/>
        <v>#DIV/0!</v>
      </c>
      <c r="DT20" s="38">
        <f t="shared" si="148"/>
        <v>0</v>
      </c>
      <c r="DU20" s="41" t="e">
        <f t="shared" si="149"/>
        <v>#DIV/0!</v>
      </c>
      <c r="DV20" s="47" t="str">
        <f>VLOOKUP($A20&amp;"-"&amp;DV$4,'05市民生活実感調査'!$A$3:$BC$218,COLUMN('05市民生活実感調査'!$Y:$Y),FALSE)</f>
        <v>-</v>
      </c>
      <c r="DW20" s="7" t="str">
        <f>VLOOKUP($A20&amp;"-"&amp;DW$4,'05市民生活実感調査'!$A$3:$BC$218,COLUMN('05市民生活実感調査'!$Y:$Y),FALSE)</f>
        <v>-</v>
      </c>
      <c r="DX20" s="7" t="str">
        <f>VLOOKUP($A20&amp;"-"&amp;DX$4,'05市民生活実感調査'!$A$3:$BC$218,COLUMN('05市民生活実感調査'!$Y:$Y),FALSE)</f>
        <v>-</v>
      </c>
      <c r="DY20" s="7" t="str">
        <f>VLOOKUP($A20&amp;"-"&amp;DY$4,'05市民生活実感調査'!$A$3:$BC$218,COLUMN('05市民生活実感調査'!$Y:$Y),FALSE)</f>
        <v>-</v>
      </c>
      <c r="DZ20" s="7" t="str">
        <f>VLOOKUP($A20&amp;"-"&amp;DZ$4,'05市民生活実感調査'!$A$3:$BC$218,COLUMN('05市民生活実感調査'!$Y:$Y),FALSE)</f>
        <v>-</v>
      </c>
      <c r="EA20" s="7" t="str">
        <f>VLOOKUP($A20&amp;"-"&amp;EA$4,'05市民生活実感調査'!$A$3:$BC$218,COLUMN('05市民生活実感調査'!$Y:$Y),FALSE)</f>
        <v>-</v>
      </c>
      <c r="EB20" s="7" t="str">
        <f>VLOOKUP($A20&amp;"-"&amp;EB$4,'05市民生活実感調査'!$A$3:$BC$218,COLUMN('05市民生活実感調査'!$Y:$Y),FALSE)</f>
        <v>-</v>
      </c>
      <c r="EC20" s="7" t="str">
        <f>VLOOKUP($A20&amp;"-"&amp;EC$4,'05市民生活実感調査'!$A$3:$BC$218,COLUMN('05市民生活実感調査'!$Y:$Y),FALSE)</f>
        <v>-</v>
      </c>
      <c r="ED20" s="109" t="e">
        <f t="shared" si="150"/>
        <v>#DIV/0!</v>
      </c>
      <c r="EE20" s="37" t="str">
        <f t="shared" si="151"/>
        <v/>
      </c>
      <c r="EF20" s="38" t="str">
        <f t="shared" si="37"/>
        <v/>
      </c>
      <c r="EG20" s="38" t="str">
        <f t="shared" si="38"/>
        <v/>
      </c>
      <c r="EH20" s="38" t="str">
        <f t="shared" si="39"/>
        <v/>
      </c>
      <c r="EI20" s="38" t="str">
        <f t="shared" si="40"/>
        <v/>
      </c>
      <c r="EJ20" s="38" t="str">
        <f t="shared" si="41"/>
        <v/>
      </c>
      <c r="EK20" s="38" t="str">
        <f t="shared" si="42"/>
        <v/>
      </c>
      <c r="EL20" s="38" t="str">
        <f t="shared" si="43"/>
        <v/>
      </c>
      <c r="EM20" s="41" t="e">
        <f t="shared" si="152"/>
        <v>#DIV/0!</v>
      </c>
      <c r="EN20" s="96" t="str">
        <f>VLOOKUP($A20,'05市民生活実感調査'!$D$223:$O$249,5,FALSE)</f>
        <v>-</v>
      </c>
      <c r="EO20" s="98" t="str">
        <f>VLOOKUP($A20,'05市民生活実感調査'!$D$223:$O$249,6,FALSE)</f>
        <v>-</v>
      </c>
      <c r="EP20" s="108" t="s">
        <v>85</v>
      </c>
      <c r="EQ20" s="12" t="str">
        <f>VLOOKUP(EP20,プルダウン!$A$1:$B$6,2,FALSE)</f>
        <v>-</v>
      </c>
      <c r="ER20" s="26" t="s">
        <v>85</v>
      </c>
      <c r="ES20" s="12"/>
      <c r="ET20" s="11"/>
      <c r="EU20" s="12"/>
      <c r="EV20" s="47" t="str">
        <f>IFERROR(VLOOKUP($A20*100+EV$4,'03施策評価'!$A$5:$KL$118,COLUMN('03施策評価'!$DU:$DU),FALSE),"-")</f>
        <v>-</v>
      </c>
      <c r="EW20" s="7" t="str">
        <f>IFERROR(VLOOKUP($A20*100+EW$4,'03施策評価'!$A$5:$KL$118,COLUMN('03施策評価'!$DU:$DU),FALSE),"-")</f>
        <v>-</v>
      </c>
      <c r="EX20" s="7" t="str">
        <f>IFERROR(VLOOKUP($A20*100+EX$4,'03施策評価'!$A$5:$KL$118,COLUMN('03施策評価'!$DU:$DU),FALSE),"-")</f>
        <v>-</v>
      </c>
      <c r="EY20" s="7" t="str">
        <f>IFERROR(VLOOKUP($A20*100+EY$4,'03施策評価'!$A$5:$KL$118,COLUMN('03施策評価'!$DU:$DU),FALSE),"-")</f>
        <v>-</v>
      </c>
      <c r="EZ20" s="105" t="str">
        <f>IFERROR(VLOOKUP($A20*100+EZ$4,'03施策評価'!$A$5:$KL$118,COLUMN('03施策評価'!$DU:$DU),FALSE),"-")</f>
        <v>-</v>
      </c>
      <c r="FA20" s="105" t="str">
        <f>IFERROR(VLOOKUP($A20*100+FA$4,'03施策評価'!$A$5:$KL$118,COLUMN('03施策評価'!$DU:$DU),FALSE),"-")</f>
        <v>-</v>
      </c>
      <c r="FB20" s="105" t="str">
        <f>IFERROR(VLOOKUP($A20*100+FB$4,'03施策評価'!$A$5:$KL$118,COLUMN('03施策評価'!$DU:$DU),FALSE),"-")</f>
        <v>-</v>
      </c>
      <c r="FC20" s="106" t="str">
        <f>IFERROR(VLOOKUP($A20*100+FC$4,'03施策評価'!$A$5:$KL$118,COLUMN('03施策評価'!$DU:$DU),FALSE),"-")</f>
        <v>-</v>
      </c>
      <c r="FD20" s="116"/>
      <c r="FE20" s="83" t="str">
        <f>VLOOKUP($A20&amp;"-"&amp;FE$4,'02政策の客観指標'!$A$4:$AT$246,COLUMN('02政策の客観指標'!$AR:$AR),FALSE)</f>
        <v>-</v>
      </c>
      <c r="FF20" s="84" t="str">
        <f>VLOOKUP($A20&amp;"-"&amp;FF$4,'02政策の客観指標'!$A$4:$AT$246,COLUMN('02政策の客観指標'!$AR:$AR),FALSE)</f>
        <v>-</v>
      </c>
      <c r="FG20" s="84" t="str">
        <f>VLOOKUP($A20&amp;"-"&amp;FG$4,'02政策の客観指標'!$A$4:$AT$246,COLUMN('02政策の客観指標'!$AR:$AR),FALSE)</f>
        <v>-</v>
      </c>
      <c r="FH20" s="84" t="str">
        <f>VLOOKUP($A20&amp;"-"&amp;FH$4,'02政策の客観指標'!$A$4:$AT$246,COLUMN('02政策の客観指標'!$AR:$AR),FALSE)</f>
        <v>-</v>
      </c>
      <c r="FI20" s="84" t="str">
        <f>VLOOKUP($A20&amp;"-"&amp;FI$4,'02政策の客観指標'!$A$4:$AT$246,COLUMN('02政策の客観指標'!$AR:$AR),FALSE)</f>
        <v>-</v>
      </c>
      <c r="FJ20" s="84" t="str">
        <f>VLOOKUP($A20&amp;"-"&amp;FJ$4,'02政策の客観指標'!$A$4:$AT$246,COLUMN('02政策の客観指標'!$AR:$AR),FALSE)</f>
        <v>-</v>
      </c>
      <c r="FK20" s="84" t="str">
        <f>VLOOKUP($A20&amp;"-"&amp;FK$4,'02政策の客観指標'!$A$4:$AT$246,COLUMN('02政策の客観指標'!$AR:$AR),FALSE)</f>
        <v>-</v>
      </c>
      <c r="FL20" s="84" t="str">
        <f>VLOOKUP($A20&amp;"-"&amp;FL$4,'02政策の客観指標'!$A$4:$AT$246,COLUMN('02政策の客観指標'!$AR:$AR),FALSE)</f>
        <v>-</v>
      </c>
      <c r="FM20" s="84" t="str">
        <f>VLOOKUP($A20&amp;"-"&amp;FM$4,'02政策の客観指標'!$A$4:$AT$246,COLUMN('02政策の客観指標'!$AR:$AR),FALSE)</f>
        <v>-</v>
      </c>
      <c r="FN20" s="109" t="e">
        <f t="shared" si="153"/>
        <v>#DIV/0!</v>
      </c>
      <c r="FO20" s="30" t="str">
        <f t="shared" si="44"/>
        <v/>
      </c>
      <c r="FP20" s="30" t="str">
        <f t="shared" si="45"/>
        <v/>
      </c>
      <c r="FQ20" s="30" t="str">
        <f t="shared" si="46"/>
        <v/>
      </c>
      <c r="FR20" s="30" t="str">
        <f t="shared" si="47"/>
        <v/>
      </c>
      <c r="FS20" s="30" t="str">
        <f t="shared" si="48"/>
        <v/>
      </c>
      <c r="FT20" s="30" t="str">
        <f t="shared" si="49"/>
        <v/>
      </c>
      <c r="FU20" s="30" t="str">
        <f t="shared" si="50"/>
        <v/>
      </c>
      <c r="FV20" s="30" t="str">
        <f t="shared" si="51"/>
        <v/>
      </c>
      <c r="FW20" s="30" t="str">
        <f t="shared" si="52"/>
        <v/>
      </c>
      <c r="FX20" s="33" t="e">
        <f t="shared" si="154"/>
        <v>#DIV/0!</v>
      </c>
      <c r="FY20" s="47" t="str">
        <f>IFERROR(VLOOKUP($A20*100+FY$4,'03施策評価'!$A$5:$KL$118,COLUMN('03施策評価'!$EJ:$EJ),FALSE),"-")</f>
        <v>e</v>
      </c>
      <c r="FZ20" s="7" t="str">
        <f>IFERROR(VLOOKUP($A20*100+FZ$4,'03施策評価'!$A$5:$KL$118,COLUMN('03施策評価'!$EJ:$EJ),FALSE),"-")</f>
        <v>e</v>
      </c>
      <c r="GA20" s="7" t="str">
        <f>IFERROR(VLOOKUP($A20*100+GA$4,'03施策評価'!$A$5:$KL$118,COLUMN('03施策評価'!$EJ:$EJ),FALSE),"-")</f>
        <v>e</v>
      </c>
      <c r="GB20" s="7" t="str">
        <f>IFERROR(VLOOKUP($A20*100+GB$4,'03施策評価'!$A$5:$KL$118,COLUMN('03施策評価'!$EJ:$EJ),FALSE),"-")</f>
        <v>e</v>
      </c>
      <c r="GC20" s="105" t="str">
        <f>IFERROR(VLOOKUP($A20*100+GC$4,'03施策評価'!$A$5:$KL$118,COLUMN('03施策評価'!$EJ:$EJ),FALSE),"-")</f>
        <v>-</v>
      </c>
      <c r="GD20" s="105" t="str">
        <f>IFERROR(VLOOKUP($A20*100+GD$4,'03施策評価'!$A$5:$KL$118,COLUMN('03施策評価'!$EJ:$EJ),FALSE),"-")</f>
        <v>-</v>
      </c>
      <c r="GE20" s="105" t="str">
        <f>IFERROR(VLOOKUP($A20*100+GE$4,'03施策評価'!$A$5:$KL$118,COLUMN('03施策評価'!$EJ:$EJ),FALSE),"-")</f>
        <v>-</v>
      </c>
      <c r="GF20" s="105" t="str">
        <f>IFERROR(VLOOKUP($A20*100+GF$4,'03施策評価'!$A$5:$KL$118,COLUMN('03施策評価'!$EJ:$EJ),FALSE),"-")</f>
        <v>-</v>
      </c>
      <c r="GG20" s="109" t="str">
        <f t="shared" si="155"/>
        <v>e</v>
      </c>
      <c r="GH20" s="37">
        <f t="shared" si="156"/>
        <v>0</v>
      </c>
      <c r="GI20" s="38">
        <f t="shared" si="53"/>
        <v>0</v>
      </c>
      <c r="GJ20" s="38">
        <f t="shared" si="54"/>
        <v>0</v>
      </c>
      <c r="GK20" s="38">
        <f t="shared" si="55"/>
        <v>0</v>
      </c>
      <c r="GL20" s="38" t="str">
        <f t="shared" si="56"/>
        <v/>
      </c>
      <c r="GM20" s="38" t="str">
        <f t="shared" si="57"/>
        <v/>
      </c>
      <c r="GN20" s="38" t="str">
        <f t="shared" si="58"/>
        <v/>
      </c>
      <c r="GO20" s="38" t="str">
        <f t="shared" si="59"/>
        <v/>
      </c>
      <c r="GP20" s="41">
        <f t="shared" si="157"/>
        <v>0</v>
      </c>
      <c r="GQ20" s="36" t="e">
        <f t="shared" si="158"/>
        <v>#DIV/0!</v>
      </c>
      <c r="GR20" s="37" t="e">
        <f t="shared" si="159"/>
        <v>#DIV/0!</v>
      </c>
      <c r="GS20" s="38">
        <f t="shared" si="160"/>
        <v>0</v>
      </c>
      <c r="GT20" s="41" t="e">
        <f t="shared" si="161"/>
        <v>#DIV/0!</v>
      </c>
      <c r="GU20" s="47" t="str">
        <f>VLOOKUP($A20&amp;"-"&amp;GU$4,'05市民生活実感調査'!$A$3:$BC$218,COLUMN('05市民生活実感調査'!$AI:$AI),FALSE)</f>
        <v>-</v>
      </c>
      <c r="GV20" s="7" t="str">
        <f>VLOOKUP($A20&amp;"-"&amp;GV$4,'05市民生活実感調査'!$A$3:$BC$218,COLUMN('05市民生活実感調査'!$AI:$AI),FALSE)</f>
        <v>-</v>
      </c>
      <c r="GW20" s="7" t="str">
        <f>VLOOKUP($A20&amp;"-"&amp;GW$4,'05市民生活実感調査'!$A$3:$BC$218,COLUMN('05市民生活実感調査'!$AI:$AI),FALSE)</f>
        <v>-</v>
      </c>
      <c r="GX20" s="7" t="str">
        <f>VLOOKUP($A20&amp;"-"&amp;GX$4,'05市民生活実感調査'!$A$3:$BC$218,COLUMN('05市民生活実感調査'!$AI:$AI),FALSE)</f>
        <v>-</v>
      </c>
      <c r="GY20" s="7" t="str">
        <f>VLOOKUP($A20&amp;"-"&amp;GY$4,'05市民生活実感調査'!$A$3:$BC$218,COLUMN('05市民生活実感調査'!$AI:$AI),FALSE)</f>
        <v>-</v>
      </c>
      <c r="GZ20" s="7" t="str">
        <f>VLOOKUP($A20&amp;"-"&amp;GZ$4,'05市民生活実感調査'!$A$3:$BC$218,COLUMN('05市民生活実感調査'!$AI:$AI),FALSE)</f>
        <v>-</v>
      </c>
      <c r="HA20" s="7" t="str">
        <f>VLOOKUP($A20&amp;"-"&amp;HA$4,'05市民生活実感調査'!$A$3:$BC$218,COLUMN('05市民生活実感調査'!$AI:$AI),FALSE)</f>
        <v>-</v>
      </c>
      <c r="HB20" s="7" t="str">
        <f>VLOOKUP($A20&amp;"-"&amp;HB$4,'05市民生活実感調査'!$A$3:$BC$218,COLUMN('05市民生活実感調査'!$AI:$AI),FALSE)</f>
        <v>-</v>
      </c>
      <c r="HC20" s="109" t="e">
        <f t="shared" si="162"/>
        <v>#DIV/0!</v>
      </c>
      <c r="HD20" s="37" t="str">
        <f t="shared" si="163"/>
        <v/>
      </c>
      <c r="HE20" s="38" t="str">
        <f t="shared" si="60"/>
        <v/>
      </c>
      <c r="HF20" s="38" t="str">
        <f t="shared" si="61"/>
        <v/>
      </c>
      <c r="HG20" s="38" t="str">
        <f t="shared" si="62"/>
        <v/>
      </c>
      <c r="HH20" s="38" t="str">
        <f t="shared" si="63"/>
        <v/>
      </c>
      <c r="HI20" s="38" t="str">
        <f t="shared" si="64"/>
        <v/>
      </c>
      <c r="HJ20" s="38" t="str">
        <f t="shared" si="65"/>
        <v/>
      </c>
      <c r="HK20" s="38" t="str">
        <f t="shared" si="66"/>
        <v/>
      </c>
      <c r="HL20" s="41" t="e">
        <f t="shared" si="164"/>
        <v>#DIV/0!</v>
      </c>
      <c r="HM20" s="96" t="str">
        <f>VLOOKUP($A20,'05市民生活実感調査'!$D$223:$O$249,7,FALSE)</f>
        <v>-</v>
      </c>
      <c r="HN20" s="98" t="str">
        <f>VLOOKUP($A20,'05市民生活実感調査'!$D$223:$O$249,8,FALSE)</f>
        <v>-</v>
      </c>
      <c r="HO20" s="108" t="s">
        <v>85</v>
      </c>
      <c r="HP20" s="12" t="str">
        <f>VLOOKUP(HO20,プルダウン!$A$1:$B$6,2,FALSE)</f>
        <v>-</v>
      </c>
      <c r="HQ20" s="26" t="s">
        <v>85</v>
      </c>
      <c r="HR20" s="12"/>
      <c r="HS20" s="11"/>
      <c r="HT20" s="12"/>
      <c r="HU20" s="47" t="str">
        <f>IFERROR(VLOOKUP($A20*100+HU$4,'03施策評価'!$A$5:$KL$118,COLUMN('03施策評価'!$FY:$FY),FALSE),"-")</f>
        <v>-</v>
      </c>
      <c r="HV20" s="7" t="str">
        <f>IFERROR(VLOOKUP($A20*100+HV$4,'03施策評価'!$A$5:$KL$118,COLUMN('03施策評価'!$FY:$FY),FALSE),"-")</f>
        <v>-</v>
      </c>
      <c r="HW20" s="7" t="str">
        <f>IFERROR(VLOOKUP($A20*100+HW$4,'03施策評価'!$A$5:$KL$118,COLUMN('03施策評価'!$FY:$FY),FALSE),"-")</f>
        <v>-</v>
      </c>
      <c r="HX20" s="7" t="str">
        <f>IFERROR(VLOOKUP($A20*100+HX$4,'03施策評価'!$A$5:$KL$118,COLUMN('03施策評価'!$FY:$FY),FALSE),"-")</f>
        <v>-</v>
      </c>
      <c r="HY20" s="105" t="str">
        <f>IFERROR(VLOOKUP($A20*100+HY$4,'03施策評価'!$A$5:$KL$118,COLUMN('03施策評価'!$FY:$FY),FALSE),"-")</f>
        <v>-</v>
      </c>
      <c r="HZ20" s="105" t="str">
        <f>IFERROR(VLOOKUP($A20*100+HZ$4,'03施策評価'!$A$5:$KL$118,COLUMN('03施策評価'!$FY:$FY),FALSE),"-")</f>
        <v>-</v>
      </c>
      <c r="IA20" s="105" t="str">
        <f>IFERROR(VLOOKUP($A20*100+IA$4,'03施策評価'!$A$5:$KL$118,COLUMN('03施策評価'!$FY:$FY),FALSE),"-")</f>
        <v>-</v>
      </c>
      <c r="IB20" s="106" t="str">
        <f>IFERROR(VLOOKUP($A20*100+IB$4,'03施策評価'!$A$5:$KL$118,COLUMN('03施策評価'!$FY:$FY),FALSE),"-")</f>
        <v>-</v>
      </c>
      <c r="IC20" s="116"/>
      <c r="ID20" s="83" t="str">
        <f>VLOOKUP($A20&amp;"-"&amp;ID$4,'02政策の客観指標'!$A$4:$AT$246,COLUMN('02政策の客観指標'!$AS:$AS),FALSE)</f>
        <v>-</v>
      </c>
      <c r="IE20" s="84" t="str">
        <f>VLOOKUP($A20&amp;"-"&amp;IE$4,'02政策の客観指標'!$A$4:$AT$246,COLUMN('02政策の客観指標'!$AS:$AS),FALSE)</f>
        <v>-</v>
      </c>
      <c r="IF20" s="84" t="str">
        <f>VLOOKUP($A20&amp;"-"&amp;IF$4,'02政策の客観指標'!$A$4:$AT$246,COLUMN('02政策の客観指標'!$AS:$AS),FALSE)</f>
        <v>-</v>
      </c>
      <c r="IG20" s="84" t="str">
        <f>VLOOKUP($A20&amp;"-"&amp;IG$4,'02政策の客観指標'!$A$4:$AT$246,COLUMN('02政策の客観指標'!$AS:$AS),FALSE)</f>
        <v>-</v>
      </c>
      <c r="IH20" s="84" t="str">
        <f>VLOOKUP($A20&amp;"-"&amp;IH$4,'02政策の客観指標'!$A$4:$AT$246,COLUMN('02政策の客観指標'!$AS:$AS),FALSE)</f>
        <v>-</v>
      </c>
      <c r="II20" s="84" t="str">
        <f>VLOOKUP($A20&amp;"-"&amp;II$4,'02政策の客観指標'!$A$4:$AT$246,COLUMN('02政策の客観指標'!$AS:$AS),FALSE)</f>
        <v>-</v>
      </c>
      <c r="IJ20" s="84" t="str">
        <f>VLOOKUP($A20&amp;"-"&amp;IJ$4,'02政策の客観指標'!$A$4:$AT$246,COLUMN('02政策の客観指標'!$AS:$AS),FALSE)</f>
        <v>-</v>
      </c>
      <c r="IK20" s="84" t="str">
        <f>VLOOKUP($A20&amp;"-"&amp;IK$4,'02政策の客観指標'!$A$4:$AT$246,COLUMN('02政策の客観指標'!$AS:$AS),FALSE)</f>
        <v>-</v>
      </c>
      <c r="IL20" s="84" t="str">
        <f>VLOOKUP($A20&amp;"-"&amp;IL$4,'02政策の客観指標'!$A$4:$AT$246,COLUMN('02政策の客観指標'!$AS:$AS),FALSE)</f>
        <v>-</v>
      </c>
      <c r="IM20" s="109" t="e">
        <f t="shared" si="165"/>
        <v>#DIV/0!</v>
      </c>
      <c r="IN20" s="30" t="str">
        <f t="shared" si="67"/>
        <v/>
      </c>
      <c r="IO20" s="30" t="str">
        <f t="shared" si="68"/>
        <v/>
      </c>
      <c r="IP20" s="30" t="str">
        <f t="shared" si="69"/>
        <v/>
      </c>
      <c r="IQ20" s="30" t="str">
        <f t="shared" si="70"/>
        <v/>
      </c>
      <c r="IR20" s="30" t="str">
        <f t="shared" si="71"/>
        <v/>
      </c>
      <c r="IS20" s="30" t="str">
        <f t="shared" si="72"/>
        <v/>
      </c>
      <c r="IT20" s="30" t="str">
        <f t="shared" si="73"/>
        <v/>
      </c>
      <c r="IU20" s="30" t="str">
        <f t="shared" si="74"/>
        <v/>
      </c>
      <c r="IV20" s="30" t="str">
        <f t="shared" si="75"/>
        <v/>
      </c>
      <c r="IW20" s="33" t="e">
        <f t="shared" si="166"/>
        <v>#DIV/0!</v>
      </c>
      <c r="IX20" s="47" t="str">
        <f>IFERROR(VLOOKUP($A20*100+IX$4,'03施策評価'!$A$5:$KL$118,COLUMN('03施策評価'!$GN:$GN),FALSE),"-")</f>
        <v>e</v>
      </c>
      <c r="IY20" s="7" t="str">
        <f>IFERROR(VLOOKUP($A20*100+IY$4,'03施策評価'!$A$5:$KL$118,COLUMN('03施策評価'!$GN:$GN),FALSE),"-")</f>
        <v>e</v>
      </c>
      <c r="IZ20" s="7" t="str">
        <f>IFERROR(VLOOKUP($A20*100+IZ$4,'03施策評価'!$A$5:$KL$118,COLUMN('03施策評価'!$GN:$GN),FALSE),"-")</f>
        <v>e</v>
      </c>
      <c r="JA20" s="7" t="str">
        <f>IFERROR(VLOOKUP($A20*100+JA$4,'03施策評価'!$A$5:$KL$118,COLUMN('03施策評価'!$GN:$GN),FALSE),"-")</f>
        <v>e</v>
      </c>
      <c r="JB20" s="105" t="str">
        <f>IFERROR(VLOOKUP($A20*100+JB$4,'03施策評価'!$A$5:$KL$118,COLUMN('03施策評価'!$GN:$GN),FALSE),"-")</f>
        <v>-</v>
      </c>
      <c r="JC20" s="105" t="str">
        <f>IFERROR(VLOOKUP($A20*100+JC$4,'03施策評価'!$A$5:$KL$118,COLUMN('03施策評価'!$GN:$GN),FALSE),"-")</f>
        <v>-</v>
      </c>
      <c r="JD20" s="105" t="str">
        <f>IFERROR(VLOOKUP($A20*100+JD$4,'03施策評価'!$A$5:$KL$118,COLUMN('03施策評価'!$GN:$GN),FALSE),"-")</f>
        <v>-</v>
      </c>
      <c r="JE20" s="105" t="str">
        <f>IFERROR(VLOOKUP($A20*100+JE$4,'03施策評価'!$A$5:$KL$118,COLUMN('03施策評価'!$GN:$GN),FALSE),"-")</f>
        <v>-</v>
      </c>
      <c r="JF20" s="109" t="str">
        <f t="shared" si="167"/>
        <v>e</v>
      </c>
      <c r="JG20" s="37">
        <f t="shared" si="168"/>
        <v>0</v>
      </c>
      <c r="JH20" s="38">
        <f t="shared" si="76"/>
        <v>0</v>
      </c>
      <c r="JI20" s="38">
        <f t="shared" si="77"/>
        <v>0</v>
      </c>
      <c r="JJ20" s="38">
        <f t="shared" si="78"/>
        <v>0</v>
      </c>
      <c r="JK20" s="38" t="str">
        <f t="shared" si="79"/>
        <v/>
      </c>
      <c r="JL20" s="38" t="str">
        <f t="shared" si="80"/>
        <v/>
      </c>
      <c r="JM20" s="38" t="str">
        <f t="shared" si="81"/>
        <v/>
      </c>
      <c r="JN20" s="38" t="str">
        <f t="shared" si="82"/>
        <v/>
      </c>
      <c r="JO20" s="41">
        <f t="shared" si="169"/>
        <v>0</v>
      </c>
      <c r="JP20" s="36" t="e">
        <f t="shared" si="170"/>
        <v>#DIV/0!</v>
      </c>
      <c r="JQ20" s="37" t="e">
        <f t="shared" si="171"/>
        <v>#DIV/0!</v>
      </c>
      <c r="JR20" s="38">
        <f t="shared" si="172"/>
        <v>0</v>
      </c>
      <c r="JS20" s="41" t="e">
        <f t="shared" si="173"/>
        <v>#DIV/0!</v>
      </c>
      <c r="JT20" s="47" t="str">
        <f>VLOOKUP($A20&amp;"-"&amp;JT$4,'05市民生活実感調査'!$A$3:$BC$218,COLUMN('05市民生活実感調査'!$AS:$AS),FALSE)</f>
        <v>-</v>
      </c>
      <c r="JU20" s="7" t="str">
        <f>VLOOKUP($A20&amp;"-"&amp;JU$4,'05市民生活実感調査'!$A$3:$BC$218,COLUMN('05市民生活実感調査'!$AS:$AS),FALSE)</f>
        <v>-</v>
      </c>
      <c r="JV20" s="7" t="str">
        <f>VLOOKUP($A20&amp;"-"&amp;JV$4,'05市民生活実感調査'!$A$3:$BC$218,COLUMN('05市民生活実感調査'!$AS:$AS),FALSE)</f>
        <v>-</v>
      </c>
      <c r="JW20" s="7" t="str">
        <f>VLOOKUP($A20&amp;"-"&amp;JW$4,'05市民生活実感調査'!$A$3:$BC$218,COLUMN('05市民生活実感調査'!$AS:$AS),FALSE)</f>
        <v>-</v>
      </c>
      <c r="JX20" s="7" t="str">
        <f>VLOOKUP($A20&amp;"-"&amp;JX$4,'05市民生活実感調査'!$A$3:$BC$218,COLUMN('05市民生活実感調査'!$AS:$AS),FALSE)</f>
        <v>-</v>
      </c>
      <c r="JY20" s="7" t="str">
        <f>VLOOKUP($A20&amp;"-"&amp;JY$4,'05市民生活実感調査'!$A$3:$BC$218,COLUMN('05市民生活実感調査'!$AS:$AS),FALSE)</f>
        <v>-</v>
      </c>
      <c r="JZ20" s="7" t="str">
        <f>VLOOKUP($A20&amp;"-"&amp;JZ$4,'05市民生活実感調査'!$A$3:$BC$218,COLUMN('05市民生活実感調査'!$AS:$AS),FALSE)</f>
        <v>-</v>
      </c>
      <c r="KA20" s="7" t="str">
        <f>VLOOKUP($A20&amp;"-"&amp;KA$4,'05市民生活実感調査'!$A$3:$BC$218,COLUMN('05市民生活実感調査'!$AS:$AS),FALSE)</f>
        <v>-</v>
      </c>
      <c r="KB20" s="109" t="e">
        <f t="shared" si="174"/>
        <v>#DIV/0!</v>
      </c>
      <c r="KC20" s="37" t="str">
        <f t="shared" si="175"/>
        <v/>
      </c>
      <c r="KD20" s="38" t="str">
        <f t="shared" si="83"/>
        <v/>
      </c>
      <c r="KE20" s="38" t="str">
        <f t="shared" si="84"/>
        <v/>
      </c>
      <c r="KF20" s="38" t="str">
        <f t="shared" si="85"/>
        <v/>
      </c>
      <c r="KG20" s="38" t="str">
        <f t="shared" si="86"/>
        <v/>
      </c>
      <c r="KH20" s="38" t="str">
        <f t="shared" si="87"/>
        <v/>
      </c>
      <c r="KI20" s="38" t="str">
        <f t="shared" si="88"/>
        <v/>
      </c>
      <c r="KJ20" s="38" t="str">
        <f t="shared" si="89"/>
        <v/>
      </c>
      <c r="KK20" s="41" t="e">
        <f t="shared" si="176"/>
        <v>#DIV/0!</v>
      </c>
      <c r="KL20" s="96" t="str">
        <f>VLOOKUP($A20,'05市民生活実感調査'!$D$223:$O$249,9,FALSE)</f>
        <v>-</v>
      </c>
      <c r="KM20" s="98" t="str">
        <f>VLOOKUP($A20,'05市民生活実感調査'!$D$223:$O$249,10,FALSE)</f>
        <v>-</v>
      </c>
      <c r="KN20" s="108" t="s">
        <v>85</v>
      </c>
      <c r="KO20" s="12" t="str">
        <f>VLOOKUP(KN20,プルダウン!$A$1:$B$6,2,FALSE)</f>
        <v>-</v>
      </c>
      <c r="KP20" s="26" t="s">
        <v>85</v>
      </c>
      <c r="KQ20" s="12"/>
      <c r="KR20" s="11"/>
      <c r="KS20" s="12"/>
      <c r="KT20" s="47" t="str">
        <f>IFERROR(VLOOKUP($A20*100+KT$4,'03施策評価'!$A$5:$KL$118,COLUMN('03施策評価'!$IC:$IC),FALSE),"-")</f>
        <v>-</v>
      </c>
      <c r="KU20" s="7" t="str">
        <f>IFERROR(VLOOKUP($A20*100+KU$4,'03施策評価'!$A$5:$KL$118,COLUMN('03施策評価'!$IC:$IC),FALSE),"-")</f>
        <v>-</v>
      </c>
      <c r="KV20" s="7" t="str">
        <f>IFERROR(VLOOKUP($A20*100+KV$4,'03施策評価'!$A$5:$KL$118,COLUMN('03施策評価'!$IC:$IC),FALSE),"-")</f>
        <v>-</v>
      </c>
      <c r="KW20" s="7" t="str">
        <f>IFERROR(VLOOKUP($A20*100+KW$4,'03施策評価'!$A$5:$KL$118,COLUMN('03施策評価'!$IC:$IC),FALSE),"-")</f>
        <v>-</v>
      </c>
      <c r="KX20" s="105" t="str">
        <f>IFERROR(VLOOKUP($A20*100+KX$4,'03施策評価'!$A$5:$KL$118,COLUMN('03施策評価'!$IC:$IC),FALSE),"-")</f>
        <v>-</v>
      </c>
      <c r="KY20" s="105" t="str">
        <f>IFERROR(VLOOKUP($A20*100+KY$4,'03施策評価'!$A$5:$KL$118,COLUMN('03施策評価'!$IC:$IC),FALSE),"-")</f>
        <v>-</v>
      </c>
      <c r="KZ20" s="105" t="str">
        <f>IFERROR(VLOOKUP($A20*100+KZ$4,'03施策評価'!$A$5:$KL$118,COLUMN('03施策評価'!$IC:$IC),FALSE),"-")</f>
        <v>-</v>
      </c>
      <c r="LA20" s="106" t="str">
        <f>IFERROR(VLOOKUP($A20*100+LA$4,'03施策評価'!$A$5:$KL$118,COLUMN('03施策評価'!$IC:$IC),FALSE),"-")</f>
        <v>-</v>
      </c>
      <c r="LB20" s="116"/>
      <c r="LC20" s="146" t="str">
        <f>VLOOKUP($A20&amp;"-"&amp;LC$4,'02政策の客観指標'!$A$4:$AT$246,COLUMN('02政策の客観指標'!$AT:$AT),FALSE)</f>
        <v>-</v>
      </c>
      <c r="LD20" s="84" t="str">
        <f>VLOOKUP($A20&amp;"-"&amp;LD$4,'02政策の客観指標'!$A$4:$AT$246,COLUMN('02政策の客観指標'!$AT:$AT),FALSE)</f>
        <v>-</v>
      </c>
      <c r="LE20" s="84" t="str">
        <f>VLOOKUP($A20&amp;"-"&amp;LE$4,'02政策の客観指標'!$A$4:$AT$246,COLUMN('02政策の客観指標'!$AT:$AT),FALSE)</f>
        <v>-</v>
      </c>
      <c r="LF20" s="84" t="str">
        <f>VLOOKUP($A20&amp;"-"&amp;LF$4,'02政策の客観指標'!$A$4:$AT$246,COLUMN('02政策の客観指標'!$AT:$AT),FALSE)</f>
        <v>-</v>
      </c>
      <c r="LG20" s="84" t="str">
        <f>VLOOKUP($A20&amp;"-"&amp;LG$4,'02政策の客観指標'!$A$4:$AT$246,COLUMN('02政策の客観指標'!$AT:$AT),FALSE)</f>
        <v>-</v>
      </c>
      <c r="LH20" s="84" t="str">
        <f>VLOOKUP($A20&amp;"-"&amp;LH$4,'02政策の客観指標'!$A$4:$AT$246,COLUMN('02政策の客観指標'!$AT:$AT),FALSE)</f>
        <v>-</v>
      </c>
      <c r="LI20" s="84" t="str">
        <f>VLOOKUP($A20&amp;"-"&amp;LI$4,'02政策の客観指標'!$A$4:$AT$246,COLUMN('02政策の客観指標'!$AT:$AT),FALSE)</f>
        <v>-</v>
      </c>
      <c r="LJ20" s="84" t="str">
        <f>VLOOKUP($A20&amp;"-"&amp;LJ$4,'02政策の客観指標'!$A$4:$AT$246,COLUMN('02政策の客観指標'!$AT:$AT),FALSE)</f>
        <v>-</v>
      </c>
      <c r="LK20" s="84" t="str">
        <f>VLOOKUP($A20&amp;"-"&amp;LK$4,'02政策の客観指標'!$A$4:$AT$246,COLUMN('02政策の客観指標'!$AT:$AT),FALSE)</f>
        <v>-</v>
      </c>
      <c r="LL20" s="109" t="e">
        <f t="shared" si="177"/>
        <v>#DIV/0!</v>
      </c>
      <c r="LM20" s="30" t="str">
        <f t="shared" si="90"/>
        <v/>
      </c>
      <c r="LN20" s="30" t="str">
        <f t="shared" si="91"/>
        <v/>
      </c>
      <c r="LO20" s="30" t="str">
        <f t="shared" si="92"/>
        <v/>
      </c>
      <c r="LP20" s="30" t="str">
        <f t="shared" si="93"/>
        <v/>
      </c>
      <c r="LQ20" s="30" t="str">
        <f t="shared" si="94"/>
        <v/>
      </c>
      <c r="LR20" s="30" t="str">
        <f t="shared" si="95"/>
        <v/>
      </c>
      <c r="LS20" s="30" t="str">
        <f t="shared" si="96"/>
        <v/>
      </c>
      <c r="LT20" s="30" t="str">
        <f t="shared" si="97"/>
        <v/>
      </c>
      <c r="LU20" s="30" t="str">
        <f t="shared" si="98"/>
        <v/>
      </c>
      <c r="LV20" s="33" t="e">
        <f t="shared" si="178"/>
        <v>#DIV/0!</v>
      </c>
      <c r="LW20" s="47" t="str">
        <f>IFERROR(VLOOKUP($A20*100+LW$4,'03施策評価'!$A$5:$KL$118,COLUMN('03施策評価'!$IR:$IR),FALSE),"-")</f>
        <v>e</v>
      </c>
      <c r="LX20" s="7" t="str">
        <f>IFERROR(VLOOKUP($A20*100+LX$4,'03施策評価'!$A$5:$KL$118,COLUMN('03施策評価'!$IR:$IR),FALSE),"-")</f>
        <v>e</v>
      </c>
      <c r="LY20" s="7" t="str">
        <f>IFERROR(VLOOKUP($A20*100+LY$4,'03施策評価'!$A$5:$KL$118,COLUMN('03施策評価'!$IR:$IR),FALSE),"-")</f>
        <v>e</v>
      </c>
      <c r="LZ20" s="7" t="str">
        <f>IFERROR(VLOOKUP($A20*100+LZ$4,'03施策評価'!$A$5:$KL$118,COLUMN('03施策評価'!$IR:$IR),FALSE),"-")</f>
        <v>e</v>
      </c>
      <c r="MA20" s="105" t="str">
        <f>IFERROR(VLOOKUP($A20*100+MA$4,'03施策評価'!$A$5:$KL$118,COLUMN('03施策評価'!$IR:$IR),FALSE),"-")</f>
        <v>-</v>
      </c>
      <c r="MB20" s="105" t="str">
        <f>IFERROR(VLOOKUP($A20*100+MB$4,'03施策評価'!$A$5:$KL$118,COLUMN('03施策評価'!$IR:$IR),FALSE),"-")</f>
        <v>-</v>
      </c>
      <c r="MC20" s="105" t="str">
        <f>IFERROR(VLOOKUP($A20*100+MC$4,'03施策評価'!$A$5:$KL$118,COLUMN('03施策評価'!$IR:$IR),FALSE),"-")</f>
        <v>-</v>
      </c>
      <c r="MD20" s="105" t="str">
        <f>IFERROR(VLOOKUP($A20*100+MD$4,'03施策評価'!$A$5:$KL$118,COLUMN('03施策評価'!$IR:$IR),FALSE),"-")</f>
        <v>-</v>
      </c>
      <c r="ME20" s="109" t="str">
        <f t="shared" si="179"/>
        <v>e</v>
      </c>
      <c r="MF20" s="37">
        <f t="shared" si="180"/>
        <v>0</v>
      </c>
      <c r="MG20" s="38">
        <f t="shared" si="99"/>
        <v>0</v>
      </c>
      <c r="MH20" s="38">
        <f t="shared" si="100"/>
        <v>0</v>
      </c>
      <c r="MI20" s="38">
        <f t="shared" si="101"/>
        <v>0</v>
      </c>
      <c r="MJ20" s="38" t="str">
        <f t="shared" si="102"/>
        <v/>
      </c>
      <c r="MK20" s="38" t="str">
        <f t="shared" si="103"/>
        <v/>
      </c>
      <c r="ML20" s="38" t="str">
        <f t="shared" si="104"/>
        <v/>
      </c>
      <c r="MM20" s="38" t="str">
        <f t="shared" si="105"/>
        <v/>
      </c>
      <c r="MN20" s="41">
        <f t="shared" si="181"/>
        <v>0</v>
      </c>
      <c r="MO20" s="36" t="e">
        <f t="shared" si="182"/>
        <v>#DIV/0!</v>
      </c>
      <c r="MP20" s="37" t="e">
        <f t="shared" si="183"/>
        <v>#DIV/0!</v>
      </c>
      <c r="MQ20" s="38">
        <f t="shared" si="184"/>
        <v>0</v>
      </c>
      <c r="MR20" s="41" t="e">
        <f t="shared" si="185"/>
        <v>#DIV/0!</v>
      </c>
      <c r="MS20" s="47" t="str">
        <f>VLOOKUP($A20&amp;"-"&amp;MS$4,'05市民生活実感調査'!$A$3:$BC$218,COLUMN('05市民生活実感調査'!$BC:$BC),FALSE)</f>
        <v>-</v>
      </c>
      <c r="MT20" s="7" t="str">
        <f>VLOOKUP($A20&amp;"-"&amp;MT$4,'05市民生活実感調査'!$A$3:$BC$218,COLUMN('05市民生活実感調査'!$BC:$BC),FALSE)</f>
        <v>-</v>
      </c>
      <c r="MU20" s="7" t="str">
        <f>VLOOKUP($A20&amp;"-"&amp;MU$4,'05市民生活実感調査'!$A$3:$BC$218,COLUMN('05市民生活実感調査'!$BC:$BC),FALSE)</f>
        <v>-</v>
      </c>
      <c r="MV20" s="7" t="str">
        <f>VLOOKUP($A20&amp;"-"&amp;MV$4,'05市民生活実感調査'!$A$3:$BC$218,COLUMN('05市民生活実感調査'!$BC:$BC),FALSE)</f>
        <v>-</v>
      </c>
      <c r="MW20" s="7" t="str">
        <f>VLOOKUP($A20&amp;"-"&amp;MW$4,'05市民生活実感調査'!$A$3:$BC$218,COLUMN('05市民生活実感調査'!$BC:$BC),FALSE)</f>
        <v>-</v>
      </c>
      <c r="MX20" s="7" t="str">
        <f>VLOOKUP($A20&amp;"-"&amp;MX$4,'05市民生活実感調査'!$A$3:$BC$218,COLUMN('05市民生活実感調査'!$BC:$BC),FALSE)</f>
        <v>-</v>
      </c>
      <c r="MY20" s="7" t="str">
        <f>VLOOKUP($A20&amp;"-"&amp;MY$4,'05市民生活実感調査'!$A$3:$BC$218,COLUMN('05市民生活実感調査'!$BC:$BC),FALSE)</f>
        <v>-</v>
      </c>
      <c r="MZ20" s="7" t="str">
        <f>VLOOKUP($A20&amp;"-"&amp;MZ$4,'05市民生活実感調査'!$A$3:$BC$218,COLUMN('05市民生活実感調査'!$BC:$BC),FALSE)</f>
        <v>-</v>
      </c>
      <c r="NA20" s="109" t="e">
        <f t="shared" si="186"/>
        <v>#DIV/0!</v>
      </c>
      <c r="NB20" s="37" t="str">
        <f t="shared" si="187"/>
        <v/>
      </c>
      <c r="NC20" s="38" t="str">
        <f t="shared" si="106"/>
        <v/>
      </c>
      <c r="ND20" s="38" t="str">
        <f t="shared" si="107"/>
        <v/>
      </c>
      <c r="NE20" s="38" t="str">
        <f t="shared" si="108"/>
        <v/>
      </c>
      <c r="NF20" s="38" t="str">
        <f t="shared" si="109"/>
        <v/>
      </c>
      <c r="NG20" s="38" t="str">
        <f t="shared" si="110"/>
        <v/>
      </c>
      <c r="NH20" s="38" t="str">
        <f t="shared" si="111"/>
        <v/>
      </c>
      <c r="NI20" s="38" t="str">
        <f t="shared" si="112"/>
        <v/>
      </c>
      <c r="NJ20" s="41" t="e">
        <f t="shared" si="188"/>
        <v>#DIV/0!</v>
      </c>
      <c r="NK20" s="96" t="str">
        <f>VLOOKUP($A20,'05市民生活実感調査'!$D$223:$O$249,11,FALSE)</f>
        <v>-</v>
      </c>
      <c r="NL20" s="98" t="str">
        <f>VLOOKUP($A20,'05市民生活実感調査'!$D$223:$O$249,12,FALSE)</f>
        <v>-</v>
      </c>
      <c r="NM20" s="108" t="s">
        <v>85</v>
      </c>
      <c r="NN20" s="12" t="str">
        <f>VLOOKUP(NM20,プルダウン!$A$1:$B$6,2,FALSE)</f>
        <v>-</v>
      </c>
      <c r="NO20" s="26" t="s">
        <v>85</v>
      </c>
      <c r="NP20" s="12"/>
      <c r="NQ20" s="11"/>
      <c r="NR20" s="12"/>
      <c r="NS20" s="47" t="str">
        <f>IFERROR(VLOOKUP($A20*100+NS$4,'03施策評価'!$A$5:$KL$118,COLUMN('03施策評価'!$KG:$KG),FALSE),"-")</f>
        <v>-</v>
      </c>
      <c r="NT20" s="7" t="str">
        <f>IFERROR(VLOOKUP($A20*100+NT$4,'03施策評価'!$A$5:$KL$118,COLUMN('03施策評価'!$KG:$KG),FALSE),"-")</f>
        <v>-</v>
      </c>
      <c r="NU20" s="7" t="str">
        <f>IFERROR(VLOOKUP($A20*100+NU$4,'03施策評価'!$A$5:$KL$118,COLUMN('03施策評価'!$KG:$KG),FALSE),"-")</f>
        <v>-</v>
      </c>
      <c r="NV20" s="7" t="str">
        <f>IFERROR(VLOOKUP($A20*100+NV$4,'03施策評価'!$A$5:$KL$118,COLUMN('03施策評価'!$KG:$KG),FALSE),"-")</f>
        <v>-</v>
      </c>
      <c r="NW20" s="105" t="str">
        <f>IFERROR(VLOOKUP($A20*100+NW$4,'03施策評価'!$A$5:$KL$118,COLUMN('03施策評価'!$KG:$KG),FALSE),"-")</f>
        <v>-</v>
      </c>
      <c r="NX20" s="105" t="str">
        <f>IFERROR(VLOOKUP($A20*100+NX$4,'03施策評価'!$A$5:$KL$118,COLUMN('03施策評価'!$KG:$KG),FALSE),"-")</f>
        <v>-</v>
      </c>
      <c r="NY20" s="105" t="str">
        <f>IFERROR(VLOOKUP($A20*100+NY$4,'03施策評価'!$A$5:$KL$118,COLUMN('03施策評価'!$KG:$KG),FALSE),"-")</f>
        <v>-</v>
      </c>
      <c r="NZ20" s="106" t="str">
        <f>IFERROR(VLOOKUP($A20*100+NZ$4,'03施策評価'!$A$5:$KL$118,COLUMN('03施策評価'!$KG:$KG),FALSE),"-")</f>
        <v>-</v>
      </c>
      <c r="OA20" s="5"/>
    </row>
    <row r="21" spans="1:391" ht="167.25" customHeight="1">
      <c r="A21" s="46">
        <f>VLOOKUP(B21,[12]プルダウン!$M$2:$N$28,2,FALSE)</f>
        <v>17</v>
      </c>
      <c r="B21" s="5" t="s">
        <v>289</v>
      </c>
      <c r="C21" s="5" t="s">
        <v>2402</v>
      </c>
      <c r="D21" s="4" t="s">
        <v>2118</v>
      </c>
      <c r="E21" s="4"/>
      <c r="F21" s="5"/>
      <c r="G21" s="521" t="str">
        <f>VLOOKUP($A21&amp;"-"&amp;G$4,'02政策の客観指標'!$A$4:$AT$246,COLUMN('02政策の客観指標'!$AP:$AP),FALSE)</f>
        <v>-</v>
      </c>
      <c r="H21" s="522" t="str">
        <f>VLOOKUP($A21&amp;"-"&amp;H$4,'02政策の客観指標'!$A$4:$AT$246,COLUMN('02政策の客観指標'!$AP:$AP),FALSE)</f>
        <v>a</v>
      </c>
      <c r="I21" s="522" t="str">
        <f>VLOOKUP($A21&amp;"-"&amp;I$4,'02政策の客観指標'!$A$4:$AT$246,COLUMN('02政策の客観指標'!$AP:$AP),FALSE)</f>
        <v>-</v>
      </c>
      <c r="J21" s="522" t="str">
        <f>VLOOKUP($A21&amp;"-"&amp;J$4,'02政策の客観指標'!$A$4:$AT$246,COLUMN('02政策の客観指標'!$AP:$AP),FALSE)</f>
        <v>-</v>
      </c>
      <c r="K21" s="522" t="str">
        <f>VLOOKUP($A21&amp;"-"&amp;K$4,'02政策の客観指標'!$A$4:$AT$246,COLUMN('02政策の客観指標'!$AP:$AP),FALSE)</f>
        <v>-</v>
      </c>
      <c r="L21" s="522" t="str">
        <f>VLOOKUP($A21&amp;"-"&amp;L$4,'02政策の客観指標'!$A$4:$AT$246,COLUMN('02政策の客観指標'!$AP:$AP),FALSE)</f>
        <v>-</v>
      </c>
      <c r="M21" s="522" t="str">
        <f>VLOOKUP($A21&amp;"-"&amp;M$4,'02政策の客観指標'!$A$4:$AT$246,COLUMN('02政策の客観指標'!$AP:$AP),FALSE)</f>
        <v>-</v>
      </c>
      <c r="N21" s="522" t="str">
        <f>VLOOKUP($A21&amp;"-"&amp;N$4,'02政策の客観指標'!$A$4:$AT$246,COLUMN('02政策の客観指標'!$AP:$AP),FALSE)</f>
        <v>-</v>
      </c>
      <c r="O21" s="523" t="str">
        <f>VLOOKUP($A21&amp;"-"&amp;O$4,'02政策の客観指標'!$A$4:$AT$246,COLUMN('02政策の客観指標'!$AP:$AP),FALSE)</f>
        <v>-</v>
      </c>
      <c r="P21" s="524" t="str">
        <f t="shared" si="0"/>
        <v>a</v>
      </c>
      <c r="Q21" s="525" t="str">
        <f t="shared" si="113"/>
        <v/>
      </c>
      <c r="R21" s="525">
        <f t="shared" si="114"/>
        <v>4</v>
      </c>
      <c r="S21" s="525" t="str">
        <f t="shared" si="115"/>
        <v/>
      </c>
      <c r="T21" s="525" t="str">
        <f t="shared" si="116"/>
        <v/>
      </c>
      <c r="U21" s="525" t="str">
        <f t="shared" si="117"/>
        <v/>
      </c>
      <c r="V21" s="525" t="str">
        <f t="shared" si="118"/>
        <v/>
      </c>
      <c r="W21" s="525" t="str">
        <f t="shared" si="119"/>
        <v/>
      </c>
      <c r="X21" s="525" t="str">
        <f t="shared" si="120"/>
        <v/>
      </c>
      <c r="Y21" s="525" t="str">
        <f t="shared" si="121"/>
        <v/>
      </c>
      <c r="Z21" s="526">
        <f t="shared" si="2"/>
        <v>1</v>
      </c>
      <c r="AA21" s="527" t="str">
        <f>IFERROR(VLOOKUP($A21*100+AA$4,'03施策評価'!$A$5:$KL$118,COLUMN('03施策評価'!$AB:$AB),FALSE),"-")</f>
        <v>b</v>
      </c>
      <c r="AB21" s="528" t="str">
        <f>IFERROR(VLOOKUP($A21*100+AB$4,'03施策評価'!$A$5:$KL$118,COLUMN('03施策評価'!$AB:$AB),FALSE),"-")</f>
        <v>a</v>
      </c>
      <c r="AC21" s="528" t="str">
        <f>IFERROR(VLOOKUP($A21*100+AC$4,'03施策評価'!$A$5:$KL$118,COLUMN('03施策評価'!$AB:$AB),FALSE),"-")</f>
        <v>a</v>
      </c>
      <c r="AD21" s="528" t="str">
        <f>IFERROR(VLOOKUP($A21*100+AD$4,'03施策評価'!$A$5:$KL$118,COLUMN('03施策評価'!$AB:$AB),FALSE),"-")</f>
        <v>a</v>
      </c>
      <c r="AE21" s="528" t="str">
        <f>IFERROR(VLOOKUP($A21*100+AE$4,'03施策評価'!$A$5:$KL$118,COLUMN('03施策評価'!$AB:$AB),FALSE),"-")</f>
        <v>-</v>
      </c>
      <c r="AF21" s="528" t="str">
        <f>IFERROR(VLOOKUP($A21*100+AF$4,'03施策評価'!$A$5:$KL$118,COLUMN('03施策評価'!$AB:$AB),FALSE),"-")</f>
        <v>-</v>
      </c>
      <c r="AG21" s="528" t="str">
        <f>IFERROR(VLOOKUP($A21*100+AG$4,'03施策評価'!$A$5:$KL$118,COLUMN('03施策評価'!$AB:$AB),FALSE),"-")</f>
        <v>-</v>
      </c>
      <c r="AH21" s="529" t="str">
        <f>IFERROR(VLOOKUP($A21*100+AH$4,'03施策評価'!$A$5:$KL$118,COLUMN('03施策評価'!$AB:$AB),FALSE),"-")</f>
        <v>-</v>
      </c>
      <c r="AI21" s="524" t="str">
        <f t="shared" si="3"/>
        <v>a</v>
      </c>
      <c r="AJ21" s="527">
        <f t="shared" si="122"/>
        <v>3</v>
      </c>
      <c r="AK21" s="528">
        <f t="shared" si="123"/>
        <v>4</v>
      </c>
      <c r="AL21" s="528">
        <f t="shared" si="124"/>
        <v>4</v>
      </c>
      <c r="AM21" s="528">
        <f t="shared" si="125"/>
        <v>4</v>
      </c>
      <c r="AN21" s="528" t="str">
        <f t="shared" si="126"/>
        <v/>
      </c>
      <c r="AO21" s="528" t="str">
        <f t="shared" si="127"/>
        <v/>
      </c>
      <c r="AP21" s="528" t="str">
        <f t="shared" si="128"/>
        <v/>
      </c>
      <c r="AQ21" s="529" t="str">
        <f t="shared" si="129"/>
        <v/>
      </c>
      <c r="AR21" s="530">
        <f t="shared" si="11"/>
        <v>0.9375</v>
      </c>
      <c r="AS21" s="524" t="str">
        <f t="shared" si="12"/>
        <v>a</v>
      </c>
      <c r="AT21" s="30">
        <f t="shared" si="130"/>
        <v>4</v>
      </c>
      <c r="AU21" s="400">
        <f t="shared" si="13"/>
        <v>2</v>
      </c>
      <c r="AV21" s="401" cm="1">
        <f t="array" ref="AV21">_xlfn.IFS(COUNT(AT21:AU21)=2,SUM(AT21:AU21)/6,COUNT(AT21:AU21)=0,"-",AT21="",AR21,AU21="",Z21)</f>
        <v>1</v>
      </c>
      <c r="AW21" s="534" t="str">
        <f>VLOOKUP($A21&amp;"-"&amp;AW$4,'05市民生活実感調査'!$A$3:$BC$218,COLUMN('05市民生活実感調査'!$O:$O),FALSE)</f>
        <v>c</v>
      </c>
      <c r="AX21" s="535" t="str">
        <f>VLOOKUP($A21&amp;"-"&amp;AX$4,'05市民生活実感調査'!$A$3:$BC$218,COLUMN('05市民生活実感調査'!$O:$O),FALSE)</f>
        <v>c</v>
      </c>
      <c r="AY21" s="535" t="str">
        <f>VLOOKUP($A21&amp;"-"&amp;AY$4,'05市民生活実感調査'!$A$3:$BC$218,COLUMN('05市民生活実感調査'!$O:$O),FALSE)</f>
        <v>c</v>
      </c>
      <c r="AZ21" s="535" t="str">
        <f>VLOOKUP($A21&amp;"-"&amp;AZ$4,'05市民生活実感調査'!$A$3:$BC$218,COLUMN('05市民生活実感調査'!$O:$O),FALSE)</f>
        <v>c</v>
      </c>
      <c r="BA21" s="535" t="str">
        <f>VLOOKUP($A21&amp;"-"&amp;BA$4,'05市民生活実感調査'!$A$3:$BC$218,COLUMN('05市民生活実感調査'!$O:$O),FALSE)</f>
        <v>-</v>
      </c>
      <c r="BB21" s="535" t="str">
        <f>VLOOKUP($A21&amp;"-"&amp;BB$4,'05市民生活実感調査'!$A$3:$BC$218,COLUMN('05市民生活実感調査'!$O:$O),FALSE)</f>
        <v>-</v>
      </c>
      <c r="BC21" s="535" t="str">
        <f>VLOOKUP($A21&amp;"-"&amp;BC$4,'05市民生活実感調査'!$A$3:$BC$218,COLUMN('05市民生活実感調査'!$O:$O),FALSE)</f>
        <v>-</v>
      </c>
      <c r="BD21" s="535" t="str">
        <f>VLOOKUP($A21&amp;"-"&amp;BD$4,'05市民生活実感調査'!$A$3:$BC$218,COLUMN('05市民生活実感調査'!$O:$O),FALSE)</f>
        <v>-</v>
      </c>
      <c r="BE21" s="536" t="str">
        <f t="shared" si="131"/>
        <v>c</v>
      </c>
      <c r="BF21" s="37">
        <f t="shared" si="132"/>
        <v>2</v>
      </c>
      <c r="BG21" s="38">
        <f t="shared" si="133"/>
        <v>2</v>
      </c>
      <c r="BH21" s="38">
        <f t="shared" si="134"/>
        <v>2</v>
      </c>
      <c r="BI21" s="38">
        <f t="shared" si="135"/>
        <v>2</v>
      </c>
      <c r="BJ21" s="38" t="str">
        <f t="shared" si="136"/>
        <v/>
      </c>
      <c r="BK21" s="38" t="str">
        <f t="shared" si="137"/>
        <v/>
      </c>
      <c r="BL21" s="38" t="str">
        <f t="shared" si="138"/>
        <v/>
      </c>
      <c r="BM21" s="38" t="str">
        <f t="shared" si="139"/>
        <v/>
      </c>
      <c r="BN21" s="41">
        <f t="shared" si="140"/>
        <v>0.5</v>
      </c>
      <c r="BO21" s="96">
        <f>VLOOKUP($A21,'05市民生活実感調査'!$D$223:$O$249,3,FALSE)</f>
        <v>9</v>
      </c>
      <c r="BP21" s="237">
        <f>VLOOKUP($A21,'05市民生活実感調査'!$D$223:$O$249,4,FALSE)</f>
        <v>0.8821966341895483</v>
      </c>
      <c r="BQ21" s="537" t="s">
        <v>315</v>
      </c>
      <c r="BR21" s="539" t="str">
        <f>VLOOKUP(BQ21,[12]プルダウン!$A$1:$B$6,2,FALSE)</f>
        <v>政策の目的がかなり達成されている</v>
      </c>
      <c r="BS21" s="261" t="s">
        <v>124</v>
      </c>
      <c r="BT21" s="260" t="s">
        <v>2405</v>
      </c>
      <c r="BU21" s="262" t="s">
        <v>2406</v>
      </c>
      <c r="BV21" s="260" t="s">
        <v>2404</v>
      </c>
      <c r="BW21" s="47" t="str">
        <f>IFERROR(VLOOKUP($A21*100+BW$4,'03施策評価'!$A$5:$KL$118,COLUMN('03施策評価'!$BQ:$BQ),FALSE),"-")</f>
        <v>B</v>
      </c>
      <c r="BX21" s="7" t="str">
        <f>IFERROR(VLOOKUP($A21*100+BX$4,'03施策評価'!$A$5:$KL$118,COLUMN('03施策評価'!$BQ:$BQ),FALSE),"-")</f>
        <v>B</v>
      </c>
      <c r="BY21" s="7" t="str">
        <f>IFERROR(VLOOKUP($A21*100+BY$4,'03施策評価'!$A$5:$KL$118,COLUMN('03施策評価'!$BQ:$BQ),FALSE),"-")</f>
        <v>B</v>
      </c>
      <c r="BZ21" s="7" t="str">
        <f>IFERROR(VLOOKUP($A21*100+BZ$4,'03施策評価'!$A$5:$KL$118,COLUMN('03施策評価'!$BQ:$BQ),FALSE),"-")</f>
        <v>B</v>
      </c>
      <c r="CA21" s="105" t="str">
        <f>IFERROR(VLOOKUP($A21*100+CA$4,'03施策評価'!$A$5:$KL$118,COLUMN('03施策評価'!$BQ:$BQ),FALSE),"-")</f>
        <v>-</v>
      </c>
      <c r="CB21" s="105" t="str">
        <f>IFERROR(VLOOKUP($A21*100+CB$4,'03施策評価'!$A$5:$KL$118,COLUMN('03施策評価'!$BQ:$BQ),FALSE),"-")</f>
        <v>-</v>
      </c>
      <c r="CC21" s="105" t="str">
        <f>IFERROR(VLOOKUP($A21*100+CC$4,'03施策評価'!$A$5:$KL$118,COLUMN('03施策評価'!$BQ:$BQ),FALSE),"-")</f>
        <v>-</v>
      </c>
      <c r="CD21" s="106" t="str">
        <f>IFERROR(VLOOKUP($A21*100+CD$4,'03施策評価'!$A$5:$KL$118,COLUMN('03施策評価'!$BQ:$BQ),FALSE),"-")</f>
        <v>-</v>
      </c>
      <c r="CE21" s="263" t="s">
        <v>2857</v>
      </c>
      <c r="CF21" s="83" t="str">
        <f>VLOOKUP($A21&amp;"-"&amp;CF$4,'02政策の客観指標'!$A$4:$AT$246,COLUMN('02政策の客観指標'!$AQ:$AQ),FALSE)</f>
        <v>-</v>
      </c>
      <c r="CG21" s="84" t="str">
        <f>VLOOKUP($A21&amp;"-"&amp;CG$4,'02政策の客観指標'!$A$4:$AT$246,COLUMN('02政策の客観指標'!$AQ:$AQ),FALSE)</f>
        <v>-</v>
      </c>
      <c r="CH21" s="84" t="str">
        <f>VLOOKUP($A21&amp;"-"&amp;CH$4,'02政策の客観指標'!$A$4:$AT$246,COLUMN('02政策の客観指標'!$AQ:$AQ),FALSE)</f>
        <v>-</v>
      </c>
      <c r="CI21" s="84" t="str">
        <f>VLOOKUP($A21&amp;"-"&amp;CI$4,'02政策の客観指標'!$A$4:$AT$246,COLUMN('02政策の客観指標'!$AQ:$AQ),FALSE)</f>
        <v>-</v>
      </c>
      <c r="CJ21" s="84" t="str">
        <f>VLOOKUP($A21&amp;"-"&amp;CJ$4,'02政策の客観指標'!$A$4:$AT$246,COLUMN('02政策の客観指標'!$AQ:$AQ),FALSE)</f>
        <v>-</v>
      </c>
      <c r="CK21" s="84" t="str">
        <f>VLOOKUP($A21&amp;"-"&amp;CK$4,'02政策の客観指標'!$A$4:$AT$246,COLUMN('02政策の客観指標'!$AQ:$AQ),FALSE)</f>
        <v>-</v>
      </c>
      <c r="CL21" s="84" t="str">
        <f>VLOOKUP($A21&amp;"-"&amp;CL$4,'02政策の客観指標'!$A$4:$AT$246,COLUMN('02政策の客観指標'!$AQ:$AQ),FALSE)</f>
        <v>-</v>
      </c>
      <c r="CM21" s="84" t="str">
        <f>VLOOKUP($A21&amp;"-"&amp;CM$4,'02政策の客観指標'!$A$4:$AT$246,COLUMN('02政策の客観指標'!$AQ:$AQ),FALSE)</f>
        <v>-</v>
      </c>
      <c r="CN21" s="84" t="str">
        <f>VLOOKUP($A21&amp;"-"&amp;CN$4,'02政策の客観指標'!$A$4:$AT$246,COLUMN('02政策の客観指標'!$AQ:$AQ),FALSE)</f>
        <v>-</v>
      </c>
      <c r="CO21" s="109" t="e">
        <f t="shared" si="141"/>
        <v>#DIV/0!</v>
      </c>
      <c r="CP21" s="30" t="str">
        <f t="shared" si="21"/>
        <v/>
      </c>
      <c r="CQ21" s="30" t="str">
        <f t="shared" si="22"/>
        <v/>
      </c>
      <c r="CR21" s="30" t="str">
        <f t="shared" si="23"/>
        <v/>
      </c>
      <c r="CS21" s="30" t="str">
        <f t="shared" si="24"/>
        <v/>
      </c>
      <c r="CT21" s="30" t="str">
        <f t="shared" si="25"/>
        <v/>
      </c>
      <c r="CU21" s="30" t="str">
        <f t="shared" si="26"/>
        <v/>
      </c>
      <c r="CV21" s="30" t="str">
        <f t="shared" si="27"/>
        <v/>
      </c>
      <c r="CW21" s="30" t="str">
        <f t="shared" si="28"/>
        <v/>
      </c>
      <c r="CX21" s="30" t="str">
        <f t="shared" si="29"/>
        <v/>
      </c>
      <c r="CY21" s="33" t="e">
        <f t="shared" si="142"/>
        <v>#DIV/0!</v>
      </c>
      <c r="CZ21" s="47" t="str">
        <f>IFERROR(VLOOKUP($A21*100+CZ$4,'03施策評価'!$A$5:$KL$118,COLUMN('03施策評価'!$CF:$CF),FALSE),"-")</f>
        <v>e</v>
      </c>
      <c r="DA21" s="7" t="str">
        <f>IFERROR(VLOOKUP($A21*100+DA$4,'03施策評価'!$A$5:$KL$118,COLUMN('03施策評価'!$CF:$CF),FALSE),"-")</f>
        <v>e</v>
      </c>
      <c r="DB21" s="7" t="str">
        <f>IFERROR(VLOOKUP($A21*100+DB$4,'03施策評価'!$A$5:$KL$118,COLUMN('03施策評価'!$CF:$CF),FALSE),"-")</f>
        <v>e</v>
      </c>
      <c r="DC21" s="7" t="str">
        <f>IFERROR(VLOOKUP($A21*100+DC$4,'03施策評価'!$A$5:$KL$118,COLUMN('03施策評価'!$CF:$CF),FALSE),"-")</f>
        <v>e</v>
      </c>
      <c r="DD21" s="105" t="str">
        <f>IFERROR(VLOOKUP($A21*100+DD$4,'03施策評価'!$A$5:$KL$118,COLUMN('03施策評価'!$CF:$CF),FALSE),"-")</f>
        <v>-</v>
      </c>
      <c r="DE21" s="105" t="str">
        <f>IFERROR(VLOOKUP($A21*100+DE$4,'03施策評価'!$A$5:$KL$118,COLUMN('03施策評価'!$CF:$CF),FALSE),"-")</f>
        <v>-</v>
      </c>
      <c r="DF21" s="105" t="str">
        <f>IFERROR(VLOOKUP($A21*100+DF$4,'03施策評価'!$A$5:$KL$118,COLUMN('03施策評価'!$CF:$CF),FALSE),"-")</f>
        <v>-</v>
      </c>
      <c r="DG21" s="105" t="str">
        <f>IFERROR(VLOOKUP($A21*100+DG$4,'03施策評価'!$A$5:$KL$118,COLUMN('03施策評価'!$CF:$CF),FALSE),"-")</f>
        <v>-</v>
      </c>
      <c r="DH21" s="109" t="str">
        <f t="shared" si="143"/>
        <v>e</v>
      </c>
      <c r="DI21" s="37">
        <f t="shared" si="144"/>
        <v>0</v>
      </c>
      <c r="DJ21" s="38">
        <f t="shared" si="30"/>
        <v>0</v>
      </c>
      <c r="DK21" s="38">
        <f t="shared" si="31"/>
        <v>0</v>
      </c>
      <c r="DL21" s="38">
        <f t="shared" si="32"/>
        <v>0</v>
      </c>
      <c r="DM21" s="38" t="str">
        <f t="shared" si="33"/>
        <v/>
      </c>
      <c r="DN21" s="38" t="str">
        <f t="shared" si="34"/>
        <v/>
      </c>
      <c r="DO21" s="38" t="str">
        <f t="shared" si="35"/>
        <v/>
      </c>
      <c r="DP21" s="38" t="str">
        <f t="shared" si="36"/>
        <v/>
      </c>
      <c r="DQ21" s="41">
        <f t="shared" si="145"/>
        <v>0</v>
      </c>
      <c r="DR21" s="36" t="e">
        <f t="shared" si="146"/>
        <v>#DIV/0!</v>
      </c>
      <c r="DS21" s="37" t="e">
        <f t="shared" si="147"/>
        <v>#DIV/0!</v>
      </c>
      <c r="DT21" s="38">
        <f t="shared" si="148"/>
        <v>0</v>
      </c>
      <c r="DU21" s="41" t="e">
        <f t="shared" si="149"/>
        <v>#DIV/0!</v>
      </c>
      <c r="DV21" s="47" t="str">
        <f>VLOOKUP($A21&amp;"-"&amp;DV$4,'05市民生活実感調査'!$A$3:$BC$218,COLUMN('05市民生活実感調査'!$Y:$Y),FALSE)</f>
        <v>-</v>
      </c>
      <c r="DW21" s="7" t="str">
        <f>VLOOKUP($A21&amp;"-"&amp;DW$4,'05市民生活実感調査'!$A$3:$BC$218,COLUMN('05市民生活実感調査'!$Y:$Y),FALSE)</f>
        <v>-</v>
      </c>
      <c r="DX21" s="7" t="str">
        <f>VLOOKUP($A21&amp;"-"&amp;DX$4,'05市民生活実感調査'!$A$3:$BC$218,COLUMN('05市民生活実感調査'!$Y:$Y),FALSE)</f>
        <v>-</v>
      </c>
      <c r="DY21" s="7" t="str">
        <f>VLOOKUP($A21&amp;"-"&amp;DY$4,'05市民生活実感調査'!$A$3:$BC$218,COLUMN('05市民生活実感調査'!$Y:$Y),FALSE)</f>
        <v>-</v>
      </c>
      <c r="DZ21" s="7" t="str">
        <f>VLOOKUP($A21&amp;"-"&amp;DZ$4,'05市民生活実感調査'!$A$3:$BC$218,COLUMN('05市民生活実感調査'!$Y:$Y),FALSE)</f>
        <v>-</v>
      </c>
      <c r="EA21" s="7" t="str">
        <f>VLOOKUP($A21&amp;"-"&amp;EA$4,'05市民生活実感調査'!$A$3:$BC$218,COLUMN('05市民生活実感調査'!$Y:$Y),FALSE)</f>
        <v>-</v>
      </c>
      <c r="EB21" s="7" t="str">
        <f>VLOOKUP($A21&amp;"-"&amp;EB$4,'05市民生活実感調査'!$A$3:$BC$218,COLUMN('05市民生活実感調査'!$Y:$Y),FALSE)</f>
        <v>-</v>
      </c>
      <c r="EC21" s="7" t="str">
        <f>VLOOKUP($A21&amp;"-"&amp;EC$4,'05市民生活実感調査'!$A$3:$BC$218,COLUMN('05市民生活実感調査'!$Y:$Y),FALSE)</f>
        <v>-</v>
      </c>
      <c r="ED21" s="109" t="e">
        <f t="shared" si="150"/>
        <v>#DIV/0!</v>
      </c>
      <c r="EE21" s="37" t="str">
        <f t="shared" si="151"/>
        <v/>
      </c>
      <c r="EF21" s="38" t="str">
        <f t="shared" si="37"/>
        <v/>
      </c>
      <c r="EG21" s="38" t="str">
        <f t="shared" si="38"/>
        <v/>
      </c>
      <c r="EH21" s="38" t="str">
        <f t="shared" si="39"/>
        <v/>
      </c>
      <c r="EI21" s="38" t="str">
        <f t="shared" si="40"/>
        <v/>
      </c>
      <c r="EJ21" s="38" t="str">
        <f t="shared" si="41"/>
        <v/>
      </c>
      <c r="EK21" s="38" t="str">
        <f t="shared" si="42"/>
        <v/>
      </c>
      <c r="EL21" s="38" t="str">
        <f t="shared" si="43"/>
        <v/>
      </c>
      <c r="EM21" s="41" t="e">
        <f t="shared" si="152"/>
        <v>#DIV/0!</v>
      </c>
      <c r="EN21" s="96" t="str">
        <f>VLOOKUP($A21,'05市民生活実感調査'!$D$223:$O$249,5,FALSE)</f>
        <v>-</v>
      </c>
      <c r="EO21" s="98" t="str">
        <f>VLOOKUP($A21,'05市民生活実感調査'!$D$223:$O$249,6,FALSE)</f>
        <v>-</v>
      </c>
      <c r="EP21" s="108" t="s">
        <v>85</v>
      </c>
      <c r="EQ21" s="12" t="str">
        <f>VLOOKUP(EP21,プルダウン!$A$1:$B$6,2,FALSE)</f>
        <v>-</v>
      </c>
      <c r="ER21" s="26" t="s">
        <v>85</v>
      </c>
      <c r="ES21" s="12"/>
      <c r="ET21" s="11"/>
      <c r="EU21" s="12"/>
      <c r="EV21" s="47" t="str">
        <f>IFERROR(VLOOKUP($A21*100+EV$4,'03施策評価'!$A$5:$KL$118,COLUMN('03施策評価'!$DU:$DU),FALSE),"-")</f>
        <v>-</v>
      </c>
      <c r="EW21" s="7" t="str">
        <f>IFERROR(VLOOKUP($A21*100+EW$4,'03施策評価'!$A$5:$KL$118,COLUMN('03施策評価'!$DU:$DU),FALSE),"-")</f>
        <v>-</v>
      </c>
      <c r="EX21" s="7" t="str">
        <f>IFERROR(VLOOKUP($A21*100+EX$4,'03施策評価'!$A$5:$KL$118,COLUMN('03施策評価'!$DU:$DU),FALSE),"-")</f>
        <v>-</v>
      </c>
      <c r="EY21" s="7" t="str">
        <f>IFERROR(VLOOKUP($A21*100+EY$4,'03施策評価'!$A$5:$KL$118,COLUMN('03施策評価'!$DU:$DU),FALSE),"-")</f>
        <v>-</v>
      </c>
      <c r="EZ21" s="105" t="str">
        <f>IFERROR(VLOOKUP($A21*100+EZ$4,'03施策評価'!$A$5:$KL$118,COLUMN('03施策評価'!$DU:$DU),FALSE),"-")</f>
        <v>-</v>
      </c>
      <c r="FA21" s="105" t="str">
        <f>IFERROR(VLOOKUP($A21*100+FA$4,'03施策評価'!$A$5:$KL$118,COLUMN('03施策評価'!$DU:$DU),FALSE),"-")</f>
        <v>-</v>
      </c>
      <c r="FB21" s="105" t="str">
        <f>IFERROR(VLOOKUP($A21*100+FB$4,'03施策評価'!$A$5:$KL$118,COLUMN('03施策評価'!$DU:$DU),FALSE),"-")</f>
        <v>-</v>
      </c>
      <c r="FC21" s="106" t="str">
        <f>IFERROR(VLOOKUP($A21*100+FC$4,'03施策評価'!$A$5:$KL$118,COLUMN('03施策評価'!$DU:$DU),FALSE),"-")</f>
        <v>-</v>
      </c>
      <c r="FD21" s="116"/>
      <c r="FE21" s="83" t="str">
        <f>VLOOKUP($A21&amp;"-"&amp;FE$4,'02政策の客観指標'!$A$4:$AT$246,COLUMN('02政策の客観指標'!$AR:$AR),FALSE)</f>
        <v>-</v>
      </c>
      <c r="FF21" s="84" t="str">
        <f>VLOOKUP($A21&amp;"-"&amp;FF$4,'02政策の客観指標'!$A$4:$AT$246,COLUMN('02政策の客観指標'!$AR:$AR),FALSE)</f>
        <v>-</v>
      </c>
      <c r="FG21" s="84" t="str">
        <f>VLOOKUP($A21&amp;"-"&amp;FG$4,'02政策の客観指標'!$A$4:$AT$246,COLUMN('02政策の客観指標'!$AR:$AR),FALSE)</f>
        <v>-</v>
      </c>
      <c r="FH21" s="84" t="str">
        <f>VLOOKUP($A21&amp;"-"&amp;FH$4,'02政策の客観指標'!$A$4:$AT$246,COLUMN('02政策の客観指標'!$AR:$AR),FALSE)</f>
        <v>-</v>
      </c>
      <c r="FI21" s="84" t="str">
        <f>VLOOKUP($A21&amp;"-"&amp;FI$4,'02政策の客観指標'!$A$4:$AT$246,COLUMN('02政策の客観指標'!$AR:$AR),FALSE)</f>
        <v>-</v>
      </c>
      <c r="FJ21" s="84" t="str">
        <f>VLOOKUP($A21&amp;"-"&amp;FJ$4,'02政策の客観指標'!$A$4:$AT$246,COLUMN('02政策の客観指標'!$AR:$AR),FALSE)</f>
        <v>-</v>
      </c>
      <c r="FK21" s="84" t="str">
        <f>VLOOKUP($A21&amp;"-"&amp;FK$4,'02政策の客観指標'!$A$4:$AT$246,COLUMN('02政策の客観指標'!$AR:$AR),FALSE)</f>
        <v>-</v>
      </c>
      <c r="FL21" s="84" t="str">
        <f>VLOOKUP($A21&amp;"-"&amp;FL$4,'02政策の客観指標'!$A$4:$AT$246,COLUMN('02政策の客観指標'!$AR:$AR),FALSE)</f>
        <v>-</v>
      </c>
      <c r="FM21" s="84" t="str">
        <f>VLOOKUP($A21&amp;"-"&amp;FM$4,'02政策の客観指標'!$A$4:$AT$246,COLUMN('02政策の客観指標'!$AR:$AR),FALSE)</f>
        <v>-</v>
      </c>
      <c r="FN21" s="109" t="e">
        <f t="shared" si="153"/>
        <v>#DIV/0!</v>
      </c>
      <c r="FO21" s="30" t="str">
        <f t="shared" si="44"/>
        <v/>
      </c>
      <c r="FP21" s="30" t="str">
        <f t="shared" si="45"/>
        <v/>
      </c>
      <c r="FQ21" s="30" t="str">
        <f t="shared" si="46"/>
        <v/>
      </c>
      <c r="FR21" s="30" t="str">
        <f t="shared" si="47"/>
        <v/>
      </c>
      <c r="FS21" s="30" t="str">
        <f t="shared" si="48"/>
        <v/>
      </c>
      <c r="FT21" s="30" t="str">
        <f t="shared" si="49"/>
        <v/>
      </c>
      <c r="FU21" s="30" t="str">
        <f t="shared" si="50"/>
        <v/>
      </c>
      <c r="FV21" s="30" t="str">
        <f t="shared" si="51"/>
        <v/>
      </c>
      <c r="FW21" s="30" t="str">
        <f t="shared" si="52"/>
        <v/>
      </c>
      <c r="FX21" s="33" t="e">
        <f t="shared" si="154"/>
        <v>#DIV/0!</v>
      </c>
      <c r="FY21" s="47" t="str">
        <f>IFERROR(VLOOKUP($A21*100+FY$4,'03施策評価'!$A$5:$KL$118,COLUMN('03施策評価'!$EJ:$EJ),FALSE),"-")</f>
        <v>e</v>
      </c>
      <c r="FZ21" s="7" t="str">
        <f>IFERROR(VLOOKUP($A21*100+FZ$4,'03施策評価'!$A$5:$KL$118,COLUMN('03施策評価'!$EJ:$EJ),FALSE),"-")</f>
        <v>e</v>
      </c>
      <c r="GA21" s="7" t="str">
        <f>IFERROR(VLOOKUP($A21*100+GA$4,'03施策評価'!$A$5:$KL$118,COLUMN('03施策評価'!$EJ:$EJ),FALSE),"-")</f>
        <v>e</v>
      </c>
      <c r="GB21" s="7" t="str">
        <f>IFERROR(VLOOKUP($A21*100+GB$4,'03施策評価'!$A$5:$KL$118,COLUMN('03施策評価'!$EJ:$EJ),FALSE),"-")</f>
        <v>e</v>
      </c>
      <c r="GC21" s="105" t="str">
        <f>IFERROR(VLOOKUP($A21*100+GC$4,'03施策評価'!$A$5:$KL$118,COLUMN('03施策評価'!$EJ:$EJ),FALSE),"-")</f>
        <v>-</v>
      </c>
      <c r="GD21" s="105" t="str">
        <f>IFERROR(VLOOKUP($A21*100+GD$4,'03施策評価'!$A$5:$KL$118,COLUMN('03施策評価'!$EJ:$EJ),FALSE),"-")</f>
        <v>-</v>
      </c>
      <c r="GE21" s="105" t="str">
        <f>IFERROR(VLOOKUP($A21*100+GE$4,'03施策評価'!$A$5:$KL$118,COLUMN('03施策評価'!$EJ:$EJ),FALSE),"-")</f>
        <v>-</v>
      </c>
      <c r="GF21" s="105" t="str">
        <f>IFERROR(VLOOKUP($A21*100+GF$4,'03施策評価'!$A$5:$KL$118,COLUMN('03施策評価'!$EJ:$EJ),FALSE),"-")</f>
        <v>-</v>
      </c>
      <c r="GG21" s="109" t="str">
        <f t="shared" si="155"/>
        <v>e</v>
      </c>
      <c r="GH21" s="37">
        <f t="shared" si="156"/>
        <v>0</v>
      </c>
      <c r="GI21" s="38">
        <f t="shared" si="53"/>
        <v>0</v>
      </c>
      <c r="GJ21" s="38">
        <f t="shared" si="54"/>
        <v>0</v>
      </c>
      <c r="GK21" s="38">
        <f t="shared" si="55"/>
        <v>0</v>
      </c>
      <c r="GL21" s="38" t="str">
        <f t="shared" si="56"/>
        <v/>
      </c>
      <c r="GM21" s="38" t="str">
        <f t="shared" si="57"/>
        <v/>
      </c>
      <c r="GN21" s="38" t="str">
        <f t="shared" si="58"/>
        <v/>
      </c>
      <c r="GO21" s="38" t="str">
        <f t="shared" si="59"/>
        <v/>
      </c>
      <c r="GP21" s="41">
        <f t="shared" si="157"/>
        <v>0</v>
      </c>
      <c r="GQ21" s="36" t="e">
        <f t="shared" si="158"/>
        <v>#DIV/0!</v>
      </c>
      <c r="GR21" s="37" t="e">
        <f t="shared" si="159"/>
        <v>#DIV/0!</v>
      </c>
      <c r="GS21" s="38">
        <f t="shared" si="160"/>
        <v>0</v>
      </c>
      <c r="GT21" s="41" t="e">
        <f t="shared" si="161"/>
        <v>#DIV/0!</v>
      </c>
      <c r="GU21" s="47" t="str">
        <f>VLOOKUP($A21&amp;"-"&amp;GU$4,'05市民生活実感調査'!$A$3:$BC$218,COLUMN('05市民生活実感調査'!$AI:$AI),FALSE)</f>
        <v>-</v>
      </c>
      <c r="GV21" s="7" t="str">
        <f>VLOOKUP($A21&amp;"-"&amp;GV$4,'05市民生活実感調査'!$A$3:$BC$218,COLUMN('05市民生活実感調査'!$AI:$AI),FALSE)</f>
        <v>-</v>
      </c>
      <c r="GW21" s="7" t="str">
        <f>VLOOKUP($A21&amp;"-"&amp;GW$4,'05市民生活実感調査'!$A$3:$BC$218,COLUMN('05市民生活実感調査'!$AI:$AI),FALSE)</f>
        <v>-</v>
      </c>
      <c r="GX21" s="7" t="str">
        <f>VLOOKUP($A21&amp;"-"&amp;GX$4,'05市民生活実感調査'!$A$3:$BC$218,COLUMN('05市民生活実感調査'!$AI:$AI),FALSE)</f>
        <v>-</v>
      </c>
      <c r="GY21" s="7" t="str">
        <f>VLOOKUP($A21&amp;"-"&amp;GY$4,'05市民生活実感調査'!$A$3:$BC$218,COLUMN('05市民生活実感調査'!$AI:$AI),FALSE)</f>
        <v>-</v>
      </c>
      <c r="GZ21" s="7" t="str">
        <f>VLOOKUP($A21&amp;"-"&amp;GZ$4,'05市民生活実感調査'!$A$3:$BC$218,COLUMN('05市民生活実感調査'!$AI:$AI),FALSE)</f>
        <v>-</v>
      </c>
      <c r="HA21" s="7" t="str">
        <f>VLOOKUP($A21&amp;"-"&amp;HA$4,'05市民生活実感調査'!$A$3:$BC$218,COLUMN('05市民生活実感調査'!$AI:$AI),FALSE)</f>
        <v>-</v>
      </c>
      <c r="HB21" s="7" t="str">
        <f>VLOOKUP($A21&amp;"-"&amp;HB$4,'05市民生活実感調査'!$A$3:$BC$218,COLUMN('05市民生活実感調査'!$AI:$AI),FALSE)</f>
        <v>-</v>
      </c>
      <c r="HC21" s="109" t="e">
        <f t="shared" si="162"/>
        <v>#DIV/0!</v>
      </c>
      <c r="HD21" s="37" t="str">
        <f t="shared" si="163"/>
        <v/>
      </c>
      <c r="HE21" s="38" t="str">
        <f t="shared" si="60"/>
        <v/>
      </c>
      <c r="HF21" s="38" t="str">
        <f t="shared" si="61"/>
        <v/>
      </c>
      <c r="HG21" s="38" t="str">
        <f t="shared" si="62"/>
        <v/>
      </c>
      <c r="HH21" s="38" t="str">
        <f t="shared" si="63"/>
        <v/>
      </c>
      <c r="HI21" s="38" t="str">
        <f t="shared" si="64"/>
        <v/>
      </c>
      <c r="HJ21" s="38" t="str">
        <f t="shared" si="65"/>
        <v/>
      </c>
      <c r="HK21" s="38" t="str">
        <f t="shared" si="66"/>
        <v/>
      </c>
      <c r="HL21" s="41" t="e">
        <f t="shared" si="164"/>
        <v>#DIV/0!</v>
      </c>
      <c r="HM21" s="96" t="str">
        <f>VLOOKUP($A21,'05市民生活実感調査'!$D$223:$O$249,7,FALSE)</f>
        <v>-</v>
      </c>
      <c r="HN21" s="98" t="str">
        <f>VLOOKUP($A21,'05市民生活実感調査'!$D$223:$O$249,8,FALSE)</f>
        <v>-</v>
      </c>
      <c r="HO21" s="108" t="s">
        <v>85</v>
      </c>
      <c r="HP21" s="12" t="str">
        <f>VLOOKUP(HO21,プルダウン!$A$1:$B$6,2,FALSE)</f>
        <v>-</v>
      </c>
      <c r="HQ21" s="26" t="s">
        <v>85</v>
      </c>
      <c r="HR21" s="12"/>
      <c r="HS21" s="11"/>
      <c r="HT21" s="12"/>
      <c r="HU21" s="47" t="str">
        <f>IFERROR(VLOOKUP($A21*100+HU$4,'03施策評価'!$A$5:$KL$118,COLUMN('03施策評価'!$FY:$FY),FALSE),"-")</f>
        <v>-</v>
      </c>
      <c r="HV21" s="7" t="str">
        <f>IFERROR(VLOOKUP($A21*100+HV$4,'03施策評価'!$A$5:$KL$118,COLUMN('03施策評価'!$FY:$FY),FALSE),"-")</f>
        <v>-</v>
      </c>
      <c r="HW21" s="7" t="str">
        <f>IFERROR(VLOOKUP($A21*100+HW$4,'03施策評価'!$A$5:$KL$118,COLUMN('03施策評価'!$FY:$FY),FALSE),"-")</f>
        <v>-</v>
      </c>
      <c r="HX21" s="7" t="str">
        <f>IFERROR(VLOOKUP($A21*100+HX$4,'03施策評価'!$A$5:$KL$118,COLUMN('03施策評価'!$FY:$FY),FALSE),"-")</f>
        <v>-</v>
      </c>
      <c r="HY21" s="105" t="str">
        <f>IFERROR(VLOOKUP($A21*100+HY$4,'03施策評価'!$A$5:$KL$118,COLUMN('03施策評価'!$FY:$FY),FALSE),"-")</f>
        <v>-</v>
      </c>
      <c r="HZ21" s="105" t="str">
        <f>IFERROR(VLOOKUP($A21*100+HZ$4,'03施策評価'!$A$5:$KL$118,COLUMN('03施策評価'!$FY:$FY),FALSE),"-")</f>
        <v>-</v>
      </c>
      <c r="IA21" s="105" t="str">
        <f>IFERROR(VLOOKUP($A21*100+IA$4,'03施策評価'!$A$5:$KL$118,COLUMN('03施策評価'!$FY:$FY),FALSE),"-")</f>
        <v>-</v>
      </c>
      <c r="IB21" s="106" t="str">
        <f>IFERROR(VLOOKUP($A21*100+IB$4,'03施策評価'!$A$5:$KL$118,COLUMN('03施策評価'!$FY:$FY),FALSE),"-")</f>
        <v>-</v>
      </c>
      <c r="IC21" s="116"/>
      <c r="ID21" s="83" t="str">
        <f>VLOOKUP($A21&amp;"-"&amp;ID$4,'02政策の客観指標'!$A$4:$AT$246,COLUMN('02政策の客観指標'!$AS:$AS),FALSE)</f>
        <v>-</v>
      </c>
      <c r="IE21" s="84" t="str">
        <f>VLOOKUP($A21&amp;"-"&amp;IE$4,'02政策の客観指標'!$A$4:$AT$246,COLUMN('02政策の客観指標'!$AS:$AS),FALSE)</f>
        <v>-</v>
      </c>
      <c r="IF21" s="84" t="str">
        <f>VLOOKUP($A21&amp;"-"&amp;IF$4,'02政策の客観指標'!$A$4:$AT$246,COLUMN('02政策の客観指標'!$AS:$AS),FALSE)</f>
        <v>-</v>
      </c>
      <c r="IG21" s="84" t="str">
        <f>VLOOKUP($A21&amp;"-"&amp;IG$4,'02政策の客観指標'!$A$4:$AT$246,COLUMN('02政策の客観指標'!$AS:$AS),FALSE)</f>
        <v>-</v>
      </c>
      <c r="IH21" s="84" t="str">
        <f>VLOOKUP($A21&amp;"-"&amp;IH$4,'02政策の客観指標'!$A$4:$AT$246,COLUMN('02政策の客観指標'!$AS:$AS),FALSE)</f>
        <v>-</v>
      </c>
      <c r="II21" s="84" t="str">
        <f>VLOOKUP($A21&amp;"-"&amp;II$4,'02政策の客観指標'!$A$4:$AT$246,COLUMN('02政策の客観指標'!$AS:$AS),FALSE)</f>
        <v>-</v>
      </c>
      <c r="IJ21" s="84" t="str">
        <f>VLOOKUP($A21&amp;"-"&amp;IJ$4,'02政策の客観指標'!$A$4:$AT$246,COLUMN('02政策の客観指標'!$AS:$AS),FALSE)</f>
        <v>-</v>
      </c>
      <c r="IK21" s="84" t="str">
        <f>VLOOKUP($A21&amp;"-"&amp;IK$4,'02政策の客観指標'!$A$4:$AT$246,COLUMN('02政策の客観指標'!$AS:$AS),FALSE)</f>
        <v>-</v>
      </c>
      <c r="IL21" s="84" t="str">
        <f>VLOOKUP($A21&amp;"-"&amp;IL$4,'02政策の客観指標'!$A$4:$AT$246,COLUMN('02政策の客観指標'!$AS:$AS),FALSE)</f>
        <v>-</v>
      </c>
      <c r="IM21" s="109" t="e">
        <f t="shared" si="165"/>
        <v>#DIV/0!</v>
      </c>
      <c r="IN21" s="30" t="str">
        <f t="shared" si="67"/>
        <v/>
      </c>
      <c r="IO21" s="30" t="str">
        <f t="shared" si="68"/>
        <v/>
      </c>
      <c r="IP21" s="30" t="str">
        <f t="shared" si="69"/>
        <v/>
      </c>
      <c r="IQ21" s="30" t="str">
        <f t="shared" si="70"/>
        <v/>
      </c>
      <c r="IR21" s="30" t="str">
        <f t="shared" si="71"/>
        <v/>
      </c>
      <c r="IS21" s="30" t="str">
        <f t="shared" si="72"/>
        <v/>
      </c>
      <c r="IT21" s="30" t="str">
        <f t="shared" si="73"/>
        <v/>
      </c>
      <c r="IU21" s="30" t="str">
        <f t="shared" si="74"/>
        <v/>
      </c>
      <c r="IV21" s="30" t="str">
        <f t="shared" si="75"/>
        <v/>
      </c>
      <c r="IW21" s="33" t="e">
        <f t="shared" si="166"/>
        <v>#DIV/0!</v>
      </c>
      <c r="IX21" s="47" t="str">
        <f>IFERROR(VLOOKUP($A21*100+IX$4,'03施策評価'!$A$5:$KL$118,COLUMN('03施策評価'!$GN:$GN),FALSE),"-")</f>
        <v>e</v>
      </c>
      <c r="IY21" s="7" t="str">
        <f>IFERROR(VLOOKUP($A21*100+IY$4,'03施策評価'!$A$5:$KL$118,COLUMN('03施策評価'!$GN:$GN),FALSE),"-")</f>
        <v>e</v>
      </c>
      <c r="IZ21" s="7" t="str">
        <f>IFERROR(VLOOKUP($A21*100+IZ$4,'03施策評価'!$A$5:$KL$118,COLUMN('03施策評価'!$GN:$GN),FALSE),"-")</f>
        <v>e</v>
      </c>
      <c r="JA21" s="7" t="str">
        <f>IFERROR(VLOOKUP($A21*100+JA$4,'03施策評価'!$A$5:$KL$118,COLUMN('03施策評価'!$GN:$GN),FALSE),"-")</f>
        <v>e</v>
      </c>
      <c r="JB21" s="105" t="str">
        <f>IFERROR(VLOOKUP($A21*100+JB$4,'03施策評価'!$A$5:$KL$118,COLUMN('03施策評価'!$GN:$GN),FALSE),"-")</f>
        <v>-</v>
      </c>
      <c r="JC21" s="105" t="str">
        <f>IFERROR(VLOOKUP($A21*100+JC$4,'03施策評価'!$A$5:$KL$118,COLUMN('03施策評価'!$GN:$GN),FALSE),"-")</f>
        <v>-</v>
      </c>
      <c r="JD21" s="105" t="str">
        <f>IFERROR(VLOOKUP($A21*100+JD$4,'03施策評価'!$A$5:$KL$118,COLUMN('03施策評価'!$GN:$GN),FALSE),"-")</f>
        <v>-</v>
      </c>
      <c r="JE21" s="105" t="str">
        <f>IFERROR(VLOOKUP($A21*100+JE$4,'03施策評価'!$A$5:$KL$118,COLUMN('03施策評価'!$GN:$GN),FALSE),"-")</f>
        <v>-</v>
      </c>
      <c r="JF21" s="109" t="str">
        <f t="shared" si="167"/>
        <v>e</v>
      </c>
      <c r="JG21" s="37">
        <f t="shared" si="168"/>
        <v>0</v>
      </c>
      <c r="JH21" s="38">
        <f t="shared" si="76"/>
        <v>0</v>
      </c>
      <c r="JI21" s="38">
        <f t="shared" si="77"/>
        <v>0</v>
      </c>
      <c r="JJ21" s="38">
        <f t="shared" si="78"/>
        <v>0</v>
      </c>
      <c r="JK21" s="38" t="str">
        <f t="shared" si="79"/>
        <v/>
      </c>
      <c r="JL21" s="38" t="str">
        <f t="shared" si="80"/>
        <v/>
      </c>
      <c r="JM21" s="38" t="str">
        <f t="shared" si="81"/>
        <v/>
      </c>
      <c r="JN21" s="38" t="str">
        <f t="shared" si="82"/>
        <v/>
      </c>
      <c r="JO21" s="41">
        <f t="shared" si="169"/>
        <v>0</v>
      </c>
      <c r="JP21" s="36" t="e">
        <f t="shared" si="170"/>
        <v>#DIV/0!</v>
      </c>
      <c r="JQ21" s="37" t="e">
        <f t="shared" si="171"/>
        <v>#DIV/0!</v>
      </c>
      <c r="JR21" s="38">
        <f t="shared" si="172"/>
        <v>0</v>
      </c>
      <c r="JS21" s="41" t="e">
        <f t="shared" si="173"/>
        <v>#DIV/0!</v>
      </c>
      <c r="JT21" s="47" t="str">
        <f>VLOOKUP($A21&amp;"-"&amp;JT$4,'05市民生活実感調査'!$A$3:$BC$218,COLUMN('05市民生活実感調査'!$AS:$AS),FALSE)</f>
        <v>-</v>
      </c>
      <c r="JU21" s="7" t="str">
        <f>VLOOKUP($A21&amp;"-"&amp;JU$4,'05市民生活実感調査'!$A$3:$BC$218,COLUMN('05市民生活実感調査'!$AS:$AS),FALSE)</f>
        <v>-</v>
      </c>
      <c r="JV21" s="7" t="str">
        <f>VLOOKUP($A21&amp;"-"&amp;JV$4,'05市民生活実感調査'!$A$3:$BC$218,COLUMN('05市民生活実感調査'!$AS:$AS),FALSE)</f>
        <v>-</v>
      </c>
      <c r="JW21" s="7" t="str">
        <f>VLOOKUP($A21&amp;"-"&amp;JW$4,'05市民生活実感調査'!$A$3:$BC$218,COLUMN('05市民生活実感調査'!$AS:$AS),FALSE)</f>
        <v>-</v>
      </c>
      <c r="JX21" s="7" t="str">
        <f>VLOOKUP($A21&amp;"-"&amp;JX$4,'05市民生活実感調査'!$A$3:$BC$218,COLUMN('05市民生活実感調査'!$AS:$AS),FALSE)</f>
        <v>-</v>
      </c>
      <c r="JY21" s="7" t="str">
        <f>VLOOKUP($A21&amp;"-"&amp;JY$4,'05市民生活実感調査'!$A$3:$BC$218,COLUMN('05市民生活実感調査'!$AS:$AS),FALSE)</f>
        <v>-</v>
      </c>
      <c r="JZ21" s="7" t="str">
        <f>VLOOKUP($A21&amp;"-"&amp;JZ$4,'05市民生活実感調査'!$A$3:$BC$218,COLUMN('05市民生活実感調査'!$AS:$AS),FALSE)</f>
        <v>-</v>
      </c>
      <c r="KA21" s="7" t="str">
        <f>VLOOKUP($A21&amp;"-"&amp;KA$4,'05市民生活実感調査'!$A$3:$BC$218,COLUMN('05市民生活実感調査'!$AS:$AS),FALSE)</f>
        <v>-</v>
      </c>
      <c r="KB21" s="109" t="e">
        <f t="shared" si="174"/>
        <v>#DIV/0!</v>
      </c>
      <c r="KC21" s="37" t="str">
        <f t="shared" si="175"/>
        <v/>
      </c>
      <c r="KD21" s="38" t="str">
        <f t="shared" si="83"/>
        <v/>
      </c>
      <c r="KE21" s="38" t="str">
        <f t="shared" si="84"/>
        <v/>
      </c>
      <c r="KF21" s="38" t="str">
        <f t="shared" si="85"/>
        <v/>
      </c>
      <c r="KG21" s="38" t="str">
        <f t="shared" si="86"/>
        <v/>
      </c>
      <c r="KH21" s="38" t="str">
        <f t="shared" si="87"/>
        <v/>
      </c>
      <c r="KI21" s="38" t="str">
        <f t="shared" si="88"/>
        <v/>
      </c>
      <c r="KJ21" s="38" t="str">
        <f t="shared" si="89"/>
        <v/>
      </c>
      <c r="KK21" s="41" t="e">
        <f t="shared" si="176"/>
        <v>#DIV/0!</v>
      </c>
      <c r="KL21" s="96" t="str">
        <f>VLOOKUP($A21,'05市民生活実感調査'!$D$223:$O$249,9,FALSE)</f>
        <v>-</v>
      </c>
      <c r="KM21" s="98" t="str">
        <f>VLOOKUP($A21,'05市民生活実感調査'!$D$223:$O$249,10,FALSE)</f>
        <v>-</v>
      </c>
      <c r="KN21" s="108" t="s">
        <v>85</v>
      </c>
      <c r="KO21" s="12" t="str">
        <f>VLOOKUP(KN21,プルダウン!$A$1:$B$6,2,FALSE)</f>
        <v>-</v>
      </c>
      <c r="KP21" s="26" t="s">
        <v>85</v>
      </c>
      <c r="KQ21" s="12"/>
      <c r="KR21" s="11"/>
      <c r="KS21" s="12"/>
      <c r="KT21" s="47" t="str">
        <f>IFERROR(VLOOKUP($A21*100+KT$4,'03施策評価'!$A$5:$KL$118,COLUMN('03施策評価'!$IC:$IC),FALSE),"-")</f>
        <v>-</v>
      </c>
      <c r="KU21" s="7" t="str">
        <f>IFERROR(VLOOKUP($A21*100+KU$4,'03施策評価'!$A$5:$KL$118,COLUMN('03施策評価'!$IC:$IC),FALSE),"-")</f>
        <v>-</v>
      </c>
      <c r="KV21" s="7" t="str">
        <f>IFERROR(VLOOKUP($A21*100+KV$4,'03施策評価'!$A$5:$KL$118,COLUMN('03施策評価'!$IC:$IC),FALSE),"-")</f>
        <v>-</v>
      </c>
      <c r="KW21" s="7" t="str">
        <f>IFERROR(VLOOKUP($A21*100+KW$4,'03施策評価'!$A$5:$KL$118,COLUMN('03施策評価'!$IC:$IC),FALSE),"-")</f>
        <v>-</v>
      </c>
      <c r="KX21" s="105" t="str">
        <f>IFERROR(VLOOKUP($A21*100+KX$4,'03施策評価'!$A$5:$KL$118,COLUMN('03施策評価'!$IC:$IC),FALSE),"-")</f>
        <v>-</v>
      </c>
      <c r="KY21" s="105" t="str">
        <f>IFERROR(VLOOKUP($A21*100+KY$4,'03施策評価'!$A$5:$KL$118,COLUMN('03施策評価'!$IC:$IC),FALSE),"-")</f>
        <v>-</v>
      </c>
      <c r="KZ21" s="105" t="str">
        <f>IFERROR(VLOOKUP($A21*100+KZ$4,'03施策評価'!$A$5:$KL$118,COLUMN('03施策評価'!$IC:$IC),FALSE),"-")</f>
        <v>-</v>
      </c>
      <c r="LA21" s="106" t="str">
        <f>IFERROR(VLOOKUP($A21*100+LA$4,'03施策評価'!$A$5:$KL$118,COLUMN('03施策評価'!$IC:$IC),FALSE),"-")</f>
        <v>-</v>
      </c>
      <c r="LB21" s="116"/>
      <c r="LC21" s="146" t="str">
        <f>VLOOKUP($A21&amp;"-"&amp;LC$4,'02政策の客観指標'!$A$4:$AT$246,COLUMN('02政策の客観指標'!$AT:$AT),FALSE)</f>
        <v>-</v>
      </c>
      <c r="LD21" s="84" t="str">
        <f>VLOOKUP($A21&amp;"-"&amp;LD$4,'02政策の客観指標'!$A$4:$AT$246,COLUMN('02政策の客観指標'!$AT:$AT),FALSE)</f>
        <v>-</v>
      </c>
      <c r="LE21" s="84" t="str">
        <f>VLOOKUP($A21&amp;"-"&amp;LE$4,'02政策の客観指標'!$A$4:$AT$246,COLUMN('02政策の客観指標'!$AT:$AT),FALSE)</f>
        <v>-</v>
      </c>
      <c r="LF21" s="84" t="str">
        <f>VLOOKUP($A21&amp;"-"&amp;LF$4,'02政策の客観指標'!$A$4:$AT$246,COLUMN('02政策の客観指標'!$AT:$AT),FALSE)</f>
        <v>-</v>
      </c>
      <c r="LG21" s="84" t="str">
        <f>VLOOKUP($A21&amp;"-"&amp;LG$4,'02政策の客観指標'!$A$4:$AT$246,COLUMN('02政策の客観指標'!$AT:$AT),FALSE)</f>
        <v>-</v>
      </c>
      <c r="LH21" s="84" t="str">
        <f>VLOOKUP($A21&amp;"-"&amp;LH$4,'02政策の客観指標'!$A$4:$AT$246,COLUMN('02政策の客観指標'!$AT:$AT),FALSE)</f>
        <v>-</v>
      </c>
      <c r="LI21" s="84" t="str">
        <f>VLOOKUP($A21&amp;"-"&amp;LI$4,'02政策の客観指標'!$A$4:$AT$246,COLUMN('02政策の客観指標'!$AT:$AT),FALSE)</f>
        <v>-</v>
      </c>
      <c r="LJ21" s="84" t="str">
        <f>VLOOKUP($A21&amp;"-"&amp;LJ$4,'02政策の客観指標'!$A$4:$AT$246,COLUMN('02政策の客観指標'!$AT:$AT),FALSE)</f>
        <v>-</v>
      </c>
      <c r="LK21" s="84" t="str">
        <f>VLOOKUP($A21&amp;"-"&amp;LK$4,'02政策の客観指標'!$A$4:$AT$246,COLUMN('02政策の客観指標'!$AT:$AT),FALSE)</f>
        <v>-</v>
      </c>
      <c r="LL21" s="109" t="e">
        <f t="shared" si="177"/>
        <v>#DIV/0!</v>
      </c>
      <c r="LM21" s="30" t="str">
        <f t="shared" si="90"/>
        <v/>
      </c>
      <c r="LN21" s="30" t="str">
        <f t="shared" si="91"/>
        <v/>
      </c>
      <c r="LO21" s="30" t="str">
        <f t="shared" si="92"/>
        <v/>
      </c>
      <c r="LP21" s="30" t="str">
        <f t="shared" si="93"/>
        <v/>
      </c>
      <c r="LQ21" s="30" t="str">
        <f t="shared" si="94"/>
        <v/>
      </c>
      <c r="LR21" s="30" t="str">
        <f t="shared" si="95"/>
        <v/>
      </c>
      <c r="LS21" s="30" t="str">
        <f t="shared" si="96"/>
        <v/>
      </c>
      <c r="LT21" s="30" t="str">
        <f t="shared" si="97"/>
        <v/>
      </c>
      <c r="LU21" s="30" t="str">
        <f t="shared" si="98"/>
        <v/>
      </c>
      <c r="LV21" s="33" t="e">
        <f t="shared" si="178"/>
        <v>#DIV/0!</v>
      </c>
      <c r="LW21" s="47" t="str">
        <f>IFERROR(VLOOKUP($A21*100+LW$4,'03施策評価'!$A$5:$KL$118,COLUMN('03施策評価'!$IR:$IR),FALSE),"-")</f>
        <v>e</v>
      </c>
      <c r="LX21" s="7" t="str">
        <f>IFERROR(VLOOKUP($A21*100+LX$4,'03施策評価'!$A$5:$KL$118,COLUMN('03施策評価'!$IR:$IR),FALSE),"-")</f>
        <v>e</v>
      </c>
      <c r="LY21" s="7" t="str">
        <f>IFERROR(VLOOKUP($A21*100+LY$4,'03施策評価'!$A$5:$KL$118,COLUMN('03施策評価'!$IR:$IR),FALSE),"-")</f>
        <v>e</v>
      </c>
      <c r="LZ21" s="7" t="str">
        <f>IFERROR(VLOOKUP($A21*100+LZ$4,'03施策評価'!$A$5:$KL$118,COLUMN('03施策評価'!$IR:$IR),FALSE),"-")</f>
        <v>e</v>
      </c>
      <c r="MA21" s="105" t="str">
        <f>IFERROR(VLOOKUP($A21*100+MA$4,'03施策評価'!$A$5:$KL$118,COLUMN('03施策評価'!$IR:$IR),FALSE),"-")</f>
        <v>-</v>
      </c>
      <c r="MB21" s="105" t="str">
        <f>IFERROR(VLOOKUP($A21*100+MB$4,'03施策評価'!$A$5:$KL$118,COLUMN('03施策評価'!$IR:$IR),FALSE),"-")</f>
        <v>-</v>
      </c>
      <c r="MC21" s="105" t="str">
        <f>IFERROR(VLOOKUP($A21*100+MC$4,'03施策評価'!$A$5:$KL$118,COLUMN('03施策評価'!$IR:$IR),FALSE),"-")</f>
        <v>-</v>
      </c>
      <c r="MD21" s="105" t="str">
        <f>IFERROR(VLOOKUP($A21*100+MD$4,'03施策評価'!$A$5:$KL$118,COLUMN('03施策評価'!$IR:$IR),FALSE),"-")</f>
        <v>-</v>
      </c>
      <c r="ME21" s="109" t="str">
        <f t="shared" si="179"/>
        <v>e</v>
      </c>
      <c r="MF21" s="37">
        <f t="shared" si="180"/>
        <v>0</v>
      </c>
      <c r="MG21" s="38">
        <f t="shared" si="99"/>
        <v>0</v>
      </c>
      <c r="MH21" s="38">
        <f t="shared" si="100"/>
        <v>0</v>
      </c>
      <c r="MI21" s="38">
        <f t="shared" si="101"/>
        <v>0</v>
      </c>
      <c r="MJ21" s="38" t="str">
        <f t="shared" si="102"/>
        <v/>
      </c>
      <c r="MK21" s="38" t="str">
        <f t="shared" si="103"/>
        <v/>
      </c>
      <c r="ML21" s="38" t="str">
        <f t="shared" si="104"/>
        <v/>
      </c>
      <c r="MM21" s="38" t="str">
        <f t="shared" si="105"/>
        <v/>
      </c>
      <c r="MN21" s="41">
        <f t="shared" si="181"/>
        <v>0</v>
      </c>
      <c r="MO21" s="36" t="e">
        <f t="shared" si="182"/>
        <v>#DIV/0!</v>
      </c>
      <c r="MP21" s="37" t="e">
        <f t="shared" si="183"/>
        <v>#DIV/0!</v>
      </c>
      <c r="MQ21" s="38">
        <f t="shared" si="184"/>
        <v>0</v>
      </c>
      <c r="MR21" s="41" t="e">
        <f t="shared" si="185"/>
        <v>#DIV/0!</v>
      </c>
      <c r="MS21" s="47" t="str">
        <f>VLOOKUP($A21&amp;"-"&amp;MS$4,'05市民生活実感調査'!$A$3:$BC$218,COLUMN('05市民生活実感調査'!$BC:$BC),FALSE)</f>
        <v>-</v>
      </c>
      <c r="MT21" s="7" t="str">
        <f>VLOOKUP($A21&amp;"-"&amp;MT$4,'05市民生活実感調査'!$A$3:$BC$218,COLUMN('05市民生活実感調査'!$BC:$BC),FALSE)</f>
        <v>-</v>
      </c>
      <c r="MU21" s="7" t="str">
        <f>VLOOKUP($A21&amp;"-"&amp;MU$4,'05市民生活実感調査'!$A$3:$BC$218,COLUMN('05市民生活実感調査'!$BC:$BC),FALSE)</f>
        <v>-</v>
      </c>
      <c r="MV21" s="7" t="str">
        <f>VLOOKUP($A21&amp;"-"&amp;MV$4,'05市民生活実感調査'!$A$3:$BC$218,COLUMN('05市民生活実感調査'!$BC:$BC),FALSE)</f>
        <v>-</v>
      </c>
      <c r="MW21" s="7" t="str">
        <f>VLOOKUP($A21&amp;"-"&amp;MW$4,'05市民生活実感調査'!$A$3:$BC$218,COLUMN('05市民生活実感調査'!$BC:$BC),FALSE)</f>
        <v>-</v>
      </c>
      <c r="MX21" s="7" t="str">
        <f>VLOOKUP($A21&amp;"-"&amp;MX$4,'05市民生活実感調査'!$A$3:$BC$218,COLUMN('05市民生活実感調査'!$BC:$BC),FALSE)</f>
        <v>-</v>
      </c>
      <c r="MY21" s="7" t="str">
        <f>VLOOKUP($A21&amp;"-"&amp;MY$4,'05市民生活実感調査'!$A$3:$BC$218,COLUMN('05市民生活実感調査'!$BC:$BC),FALSE)</f>
        <v>-</v>
      </c>
      <c r="MZ21" s="7" t="str">
        <f>VLOOKUP($A21&amp;"-"&amp;MZ$4,'05市民生活実感調査'!$A$3:$BC$218,COLUMN('05市民生活実感調査'!$BC:$BC),FALSE)</f>
        <v>-</v>
      </c>
      <c r="NA21" s="109" t="e">
        <f t="shared" si="186"/>
        <v>#DIV/0!</v>
      </c>
      <c r="NB21" s="37" t="str">
        <f t="shared" si="187"/>
        <v/>
      </c>
      <c r="NC21" s="38" t="str">
        <f t="shared" si="106"/>
        <v/>
      </c>
      <c r="ND21" s="38" t="str">
        <f t="shared" si="107"/>
        <v/>
      </c>
      <c r="NE21" s="38" t="str">
        <f t="shared" si="108"/>
        <v/>
      </c>
      <c r="NF21" s="38" t="str">
        <f t="shared" si="109"/>
        <v/>
      </c>
      <c r="NG21" s="38" t="str">
        <f t="shared" si="110"/>
        <v/>
      </c>
      <c r="NH21" s="38" t="str">
        <f t="shared" si="111"/>
        <v/>
      </c>
      <c r="NI21" s="38" t="str">
        <f t="shared" si="112"/>
        <v/>
      </c>
      <c r="NJ21" s="41" t="e">
        <f t="shared" si="188"/>
        <v>#DIV/0!</v>
      </c>
      <c r="NK21" s="96" t="str">
        <f>VLOOKUP($A21,'05市民生活実感調査'!$D$223:$O$249,11,FALSE)</f>
        <v>-</v>
      </c>
      <c r="NL21" s="98" t="str">
        <f>VLOOKUP($A21,'05市民生活実感調査'!$D$223:$O$249,12,FALSE)</f>
        <v>-</v>
      </c>
      <c r="NM21" s="108" t="s">
        <v>85</v>
      </c>
      <c r="NN21" s="12" t="str">
        <f>VLOOKUP(NM21,プルダウン!$A$1:$B$6,2,FALSE)</f>
        <v>-</v>
      </c>
      <c r="NO21" s="26" t="s">
        <v>85</v>
      </c>
      <c r="NP21" s="12"/>
      <c r="NQ21" s="11"/>
      <c r="NR21" s="12"/>
      <c r="NS21" s="47" t="str">
        <f>IFERROR(VLOOKUP($A21*100+NS$4,'03施策評価'!$A$5:$KL$118,COLUMN('03施策評価'!$KG:$KG),FALSE),"-")</f>
        <v>-</v>
      </c>
      <c r="NT21" s="7" t="str">
        <f>IFERROR(VLOOKUP($A21*100+NT$4,'03施策評価'!$A$5:$KL$118,COLUMN('03施策評価'!$KG:$KG),FALSE),"-")</f>
        <v>-</v>
      </c>
      <c r="NU21" s="7" t="str">
        <f>IFERROR(VLOOKUP($A21*100+NU$4,'03施策評価'!$A$5:$KL$118,COLUMN('03施策評価'!$KG:$KG),FALSE),"-")</f>
        <v>-</v>
      </c>
      <c r="NV21" s="7" t="str">
        <f>IFERROR(VLOOKUP($A21*100+NV$4,'03施策評価'!$A$5:$KL$118,COLUMN('03施策評価'!$KG:$KG),FALSE),"-")</f>
        <v>-</v>
      </c>
      <c r="NW21" s="105" t="str">
        <f>IFERROR(VLOOKUP($A21*100+NW$4,'03施策評価'!$A$5:$KL$118,COLUMN('03施策評価'!$KG:$KG),FALSE),"-")</f>
        <v>-</v>
      </c>
      <c r="NX21" s="105" t="str">
        <f>IFERROR(VLOOKUP($A21*100+NX$4,'03施策評価'!$A$5:$KL$118,COLUMN('03施策評価'!$KG:$KG),FALSE),"-")</f>
        <v>-</v>
      </c>
      <c r="NY21" s="105" t="str">
        <f>IFERROR(VLOOKUP($A21*100+NY$4,'03施策評価'!$A$5:$KL$118,COLUMN('03施策評価'!$KG:$KG),FALSE),"-")</f>
        <v>-</v>
      </c>
      <c r="NZ21" s="106" t="str">
        <f>IFERROR(VLOOKUP($A21*100+NZ$4,'03施策評価'!$A$5:$KL$118,COLUMN('03施策評価'!$KG:$KG),FALSE),"-")</f>
        <v>-</v>
      </c>
      <c r="OA21" s="5"/>
    </row>
    <row r="22" spans="1:391" ht="201.75" customHeight="1">
      <c r="A22" s="46">
        <f>VLOOKUP(B22,[12]プルダウン!$M$2:$N$28,2,FALSE)</f>
        <v>18</v>
      </c>
      <c r="B22" s="5" t="s">
        <v>290</v>
      </c>
      <c r="C22" s="5" t="s">
        <v>2403</v>
      </c>
      <c r="D22" s="4" t="s">
        <v>2118</v>
      </c>
      <c r="E22" s="5" t="s">
        <v>2116</v>
      </c>
      <c r="F22" s="5"/>
      <c r="G22" s="521" t="str">
        <f>VLOOKUP($A22&amp;"-"&amp;G$4,'02政策の客観指標'!$A$4:$AT$246,COLUMN('02政策の客観指標'!$AP:$AP),FALSE)</f>
        <v>-</v>
      </c>
      <c r="H22" s="522" t="str">
        <f>VLOOKUP($A22&amp;"-"&amp;H$4,'02政策の客観指標'!$A$4:$AT$246,COLUMN('02政策の客観指標'!$AP:$AP),FALSE)</f>
        <v>b</v>
      </c>
      <c r="I22" s="522" t="str">
        <f>VLOOKUP($A22&amp;"-"&amp;I$4,'02政策の客観指標'!$A$4:$AT$246,COLUMN('02政策の客観指標'!$AP:$AP),FALSE)</f>
        <v>-</v>
      </c>
      <c r="J22" s="522" t="str">
        <f>VLOOKUP($A22&amp;"-"&amp;J$4,'02政策の客観指標'!$A$4:$AT$246,COLUMN('02政策の客観指標'!$AP:$AP),FALSE)</f>
        <v>-</v>
      </c>
      <c r="K22" s="522" t="str">
        <f>VLOOKUP($A22&amp;"-"&amp;K$4,'02政策の客観指標'!$A$4:$AT$246,COLUMN('02政策の客観指標'!$AP:$AP),FALSE)</f>
        <v>-</v>
      </c>
      <c r="L22" s="522" t="str">
        <f>VLOOKUP($A22&amp;"-"&amp;L$4,'02政策の客観指標'!$A$4:$AT$246,COLUMN('02政策の客観指標'!$AP:$AP),FALSE)</f>
        <v>-</v>
      </c>
      <c r="M22" s="522" t="str">
        <f>VLOOKUP($A22&amp;"-"&amp;M$4,'02政策の客観指標'!$A$4:$AT$246,COLUMN('02政策の客観指標'!$AP:$AP),FALSE)</f>
        <v>-</v>
      </c>
      <c r="N22" s="522" t="str">
        <f>VLOOKUP($A22&amp;"-"&amp;N$4,'02政策の客観指標'!$A$4:$AT$246,COLUMN('02政策の客観指標'!$AP:$AP),FALSE)</f>
        <v>-</v>
      </c>
      <c r="O22" s="523" t="str">
        <f>VLOOKUP($A22&amp;"-"&amp;O$4,'02政策の客観指標'!$A$4:$AT$246,COLUMN('02政策の客観指標'!$AP:$AP),FALSE)</f>
        <v>-</v>
      </c>
      <c r="P22" s="524" t="str">
        <f t="shared" si="0"/>
        <v>b</v>
      </c>
      <c r="Q22" s="525" t="str">
        <f t="shared" si="113"/>
        <v/>
      </c>
      <c r="R22" s="525">
        <f t="shared" si="114"/>
        <v>3</v>
      </c>
      <c r="S22" s="525" t="str">
        <f t="shared" si="115"/>
        <v/>
      </c>
      <c r="T22" s="525" t="str">
        <f t="shared" si="116"/>
        <v/>
      </c>
      <c r="U22" s="525" t="str">
        <f t="shared" si="117"/>
        <v/>
      </c>
      <c r="V22" s="525" t="str">
        <f t="shared" si="118"/>
        <v/>
      </c>
      <c r="W22" s="525" t="str">
        <f t="shared" si="119"/>
        <v/>
      </c>
      <c r="X22" s="525" t="str">
        <f t="shared" si="120"/>
        <v/>
      </c>
      <c r="Y22" s="525" t="str">
        <f t="shared" si="121"/>
        <v/>
      </c>
      <c r="Z22" s="526">
        <f t="shared" si="2"/>
        <v>0.75</v>
      </c>
      <c r="AA22" s="527" t="str">
        <f>IFERROR(VLOOKUP($A22*100+AA$4,'03施策評価'!$A$5:$KL$118,COLUMN('03施策評価'!$AB:$AB),FALSE),"-")</f>
        <v>b</v>
      </c>
      <c r="AB22" s="528" t="str">
        <f>IFERROR(VLOOKUP($A22*100+AB$4,'03施策評価'!$A$5:$KL$118,COLUMN('03施策評価'!$AB:$AB),FALSE),"-")</f>
        <v>-</v>
      </c>
      <c r="AC22" s="528" t="str">
        <f>IFERROR(VLOOKUP($A22*100+AC$4,'03施策評価'!$A$5:$KL$118,COLUMN('03施策評価'!$AB:$AB),FALSE),"-")</f>
        <v>a</v>
      </c>
      <c r="AD22" s="528" t="str">
        <f>IFERROR(VLOOKUP($A22*100+AD$4,'03施策評価'!$A$5:$KL$118,COLUMN('03施策評価'!$AB:$AB),FALSE),"-")</f>
        <v>-</v>
      </c>
      <c r="AE22" s="528" t="str">
        <f>IFERROR(VLOOKUP($A22*100+AE$4,'03施策評価'!$A$5:$KL$118,COLUMN('03施策評価'!$AB:$AB),FALSE),"-")</f>
        <v>-</v>
      </c>
      <c r="AF22" s="528" t="str">
        <f>IFERROR(VLOOKUP($A22*100+AF$4,'03施策評価'!$A$5:$KL$118,COLUMN('03施策評価'!$AB:$AB),FALSE),"-")</f>
        <v>-</v>
      </c>
      <c r="AG22" s="528" t="str">
        <f>IFERROR(VLOOKUP($A22*100+AG$4,'03施策評価'!$A$5:$KL$118,COLUMN('03施策評価'!$AB:$AB),FALSE),"-")</f>
        <v>-</v>
      </c>
      <c r="AH22" s="529" t="str">
        <f>IFERROR(VLOOKUP($A22*100+AH$4,'03施策評価'!$A$5:$KL$118,COLUMN('03施策評価'!$AB:$AB),FALSE),"-")</f>
        <v>-</v>
      </c>
      <c r="AI22" s="524" t="str">
        <f t="shared" si="3"/>
        <v>a</v>
      </c>
      <c r="AJ22" s="527">
        <f t="shared" si="122"/>
        <v>3</v>
      </c>
      <c r="AK22" s="528" t="str">
        <f t="shared" si="123"/>
        <v/>
      </c>
      <c r="AL22" s="528">
        <f t="shared" si="124"/>
        <v>4</v>
      </c>
      <c r="AM22" s="528" t="str">
        <f t="shared" si="125"/>
        <v/>
      </c>
      <c r="AN22" s="528" t="str">
        <f t="shared" si="126"/>
        <v/>
      </c>
      <c r="AO22" s="528" t="str">
        <f t="shared" si="127"/>
        <v/>
      </c>
      <c r="AP22" s="528" t="str">
        <f t="shared" si="128"/>
        <v/>
      </c>
      <c r="AQ22" s="529" t="str">
        <f t="shared" si="129"/>
        <v/>
      </c>
      <c r="AR22" s="530">
        <f t="shared" si="11"/>
        <v>0.875</v>
      </c>
      <c r="AS22" s="524" t="str">
        <f t="shared" si="12"/>
        <v>a</v>
      </c>
      <c r="AT22" s="30">
        <f t="shared" si="130"/>
        <v>3</v>
      </c>
      <c r="AU22" s="400">
        <f t="shared" si="13"/>
        <v>2</v>
      </c>
      <c r="AV22" s="401" cm="1">
        <f t="array" ref="AV22">_xlfn.IFS(COUNT(AT22:AU22)=2,SUM(AT22:AU22)/6,COUNT(AT22:AU22)=0,"-",AT22="",AR22,AU22="",Z22)</f>
        <v>0.83333333333333337</v>
      </c>
      <c r="AW22" s="534" t="str">
        <f>VLOOKUP($A22&amp;"-"&amp;AW$4,'05市民生活実感調査'!$A$3:$BC$218,COLUMN('05市民生活実感調査'!$O:$O),FALSE)</f>
        <v>c</v>
      </c>
      <c r="AX22" s="535" t="str">
        <f>VLOOKUP($A22&amp;"-"&amp;AX$4,'05市民生活実感調査'!$A$3:$BC$218,COLUMN('05市民生活実感調査'!$O:$O),FALSE)</f>
        <v>c</v>
      </c>
      <c r="AY22" s="535" t="str">
        <f>VLOOKUP($A22&amp;"-"&amp;AY$4,'05市民生活実感調査'!$A$3:$BC$218,COLUMN('05市民生活実感調査'!$O:$O),FALSE)</f>
        <v>c</v>
      </c>
      <c r="AZ22" s="535" t="str">
        <f>VLOOKUP($A22&amp;"-"&amp;AZ$4,'05市民生活実感調査'!$A$3:$BC$218,COLUMN('05市民生活実感調査'!$O:$O),FALSE)</f>
        <v>c</v>
      </c>
      <c r="BA22" s="535" t="str">
        <f>VLOOKUP($A22&amp;"-"&amp;BA$4,'05市民生活実感調査'!$A$3:$BC$218,COLUMN('05市民生活実感調査'!$O:$O),FALSE)</f>
        <v>-</v>
      </c>
      <c r="BB22" s="535" t="str">
        <f>VLOOKUP($A22&amp;"-"&amp;BB$4,'05市民生活実感調査'!$A$3:$BC$218,COLUMN('05市民生活実感調査'!$O:$O),FALSE)</f>
        <v>-</v>
      </c>
      <c r="BC22" s="535" t="str">
        <f>VLOOKUP($A22&amp;"-"&amp;BC$4,'05市民生活実感調査'!$A$3:$BC$218,COLUMN('05市民生活実感調査'!$O:$O),FALSE)</f>
        <v>-</v>
      </c>
      <c r="BD22" s="535" t="str">
        <f>VLOOKUP($A22&amp;"-"&amp;BD$4,'05市民生活実感調査'!$A$3:$BC$218,COLUMN('05市民生活実感調査'!$O:$O),FALSE)</f>
        <v>-</v>
      </c>
      <c r="BE22" s="536" t="str">
        <f t="shared" si="131"/>
        <v>c</v>
      </c>
      <c r="BF22" s="37">
        <f t="shared" si="132"/>
        <v>2</v>
      </c>
      <c r="BG22" s="38">
        <f t="shared" si="133"/>
        <v>2</v>
      </c>
      <c r="BH22" s="38">
        <f t="shared" si="134"/>
        <v>2</v>
      </c>
      <c r="BI22" s="38">
        <f t="shared" si="135"/>
        <v>2</v>
      </c>
      <c r="BJ22" s="38" t="str">
        <f t="shared" si="136"/>
        <v/>
      </c>
      <c r="BK22" s="38" t="str">
        <f t="shared" si="137"/>
        <v/>
      </c>
      <c r="BL22" s="38" t="str">
        <f t="shared" si="138"/>
        <v/>
      </c>
      <c r="BM22" s="38" t="str">
        <f t="shared" si="139"/>
        <v/>
      </c>
      <c r="BN22" s="41">
        <f t="shared" si="140"/>
        <v>0.5</v>
      </c>
      <c r="BO22" s="96">
        <f>VLOOKUP($A22,'05市民生活実感調査'!$D$223:$O$249,3,FALSE)</f>
        <v>16</v>
      </c>
      <c r="BP22" s="237">
        <f>VLOOKUP($A22,'05市民生活実感調査'!$D$223:$O$249,4,FALSE)</f>
        <v>0.75066312997347484</v>
      </c>
      <c r="BQ22" s="537" t="s">
        <v>315</v>
      </c>
      <c r="BR22" s="539" t="str">
        <f>VLOOKUP(BQ22,[12]プルダウン!$A$1:$B$6,2,FALSE)</f>
        <v>政策の目的がかなり達成されている</v>
      </c>
      <c r="BS22" s="261" t="s">
        <v>125</v>
      </c>
      <c r="BT22" s="260" t="s">
        <v>2407</v>
      </c>
      <c r="BU22" s="262" t="s">
        <v>2408</v>
      </c>
      <c r="BV22" s="260" t="s">
        <v>2409</v>
      </c>
      <c r="BW22" s="47" t="str">
        <f>IFERROR(VLOOKUP($A22*100+BW$4,'03施策評価'!$A$5:$KL$118,COLUMN('03施策評価'!$BQ:$BQ),FALSE),"-")</f>
        <v>C</v>
      </c>
      <c r="BX22" s="7" t="str">
        <f>IFERROR(VLOOKUP($A22*100+BX$4,'03施策評価'!$A$5:$KL$118,COLUMN('03施策評価'!$BQ:$BQ),FALSE),"-")</f>
        <v>C</v>
      </c>
      <c r="BY22" s="7" t="str">
        <f>IFERROR(VLOOKUP($A22*100+BY$4,'03施策評価'!$A$5:$KL$118,COLUMN('03施策評価'!$BQ:$BQ),FALSE),"-")</f>
        <v>B</v>
      </c>
      <c r="BZ22" s="105" t="str">
        <f>IFERROR(VLOOKUP($A22*100+BZ$4,'03施策評価'!$A$5:$KL$118,COLUMN('03施策評価'!$BQ:$BQ),FALSE),"-")</f>
        <v>-</v>
      </c>
      <c r="CA22" s="105" t="str">
        <f>IFERROR(VLOOKUP($A22*100+CA$4,'03施策評価'!$A$5:$KL$118,COLUMN('03施策評価'!$BQ:$BQ),FALSE),"-")</f>
        <v>-</v>
      </c>
      <c r="CB22" s="105" t="str">
        <f>IFERROR(VLOOKUP($A22*100+CB$4,'03施策評価'!$A$5:$KL$118,COLUMN('03施策評価'!$BQ:$BQ),FALSE),"-")</f>
        <v>-</v>
      </c>
      <c r="CC22" s="105" t="str">
        <f>IFERROR(VLOOKUP($A22*100+CC$4,'03施策評価'!$A$5:$KL$118,COLUMN('03施策評価'!$BQ:$BQ),FALSE),"-")</f>
        <v>-</v>
      </c>
      <c r="CD22" s="106" t="str">
        <f>IFERROR(VLOOKUP($A22*100+CD$4,'03施策評価'!$A$5:$KL$118,COLUMN('03施策評価'!$BQ:$BQ),FALSE),"-")</f>
        <v>-</v>
      </c>
      <c r="CE22" s="263" t="s">
        <v>2858</v>
      </c>
      <c r="CF22" s="83" t="str">
        <f>VLOOKUP($A22&amp;"-"&amp;CF$4,'02政策の客観指標'!$A$4:$AT$246,COLUMN('02政策の客観指標'!$AQ:$AQ),FALSE)</f>
        <v>-</v>
      </c>
      <c r="CG22" s="84" t="str">
        <f>VLOOKUP($A22&amp;"-"&amp;CG$4,'02政策の客観指標'!$A$4:$AT$246,COLUMN('02政策の客観指標'!$AQ:$AQ),FALSE)</f>
        <v>-</v>
      </c>
      <c r="CH22" s="84" t="str">
        <f>VLOOKUP($A22&amp;"-"&amp;CH$4,'02政策の客観指標'!$A$4:$AT$246,COLUMN('02政策の客観指標'!$AQ:$AQ),FALSE)</f>
        <v>-</v>
      </c>
      <c r="CI22" s="84" t="str">
        <f>VLOOKUP($A22&amp;"-"&amp;CI$4,'02政策の客観指標'!$A$4:$AT$246,COLUMN('02政策の客観指標'!$AQ:$AQ),FALSE)</f>
        <v>-</v>
      </c>
      <c r="CJ22" s="84" t="str">
        <f>VLOOKUP($A22&amp;"-"&amp;CJ$4,'02政策の客観指標'!$A$4:$AT$246,COLUMN('02政策の客観指標'!$AQ:$AQ),FALSE)</f>
        <v>-</v>
      </c>
      <c r="CK22" s="84" t="str">
        <f>VLOOKUP($A22&amp;"-"&amp;CK$4,'02政策の客観指標'!$A$4:$AT$246,COLUMN('02政策の客観指標'!$AQ:$AQ),FALSE)</f>
        <v>-</v>
      </c>
      <c r="CL22" s="84" t="str">
        <f>VLOOKUP($A22&amp;"-"&amp;CL$4,'02政策の客観指標'!$A$4:$AT$246,COLUMN('02政策の客観指標'!$AQ:$AQ),FALSE)</f>
        <v>-</v>
      </c>
      <c r="CM22" s="84" t="str">
        <f>VLOOKUP($A22&amp;"-"&amp;CM$4,'02政策の客観指標'!$A$4:$AT$246,COLUMN('02政策の客観指標'!$AQ:$AQ),FALSE)</f>
        <v>-</v>
      </c>
      <c r="CN22" s="84" t="str">
        <f>VLOOKUP($A22&amp;"-"&amp;CN$4,'02政策の客観指標'!$A$4:$AT$246,COLUMN('02政策の客観指標'!$AQ:$AQ),FALSE)</f>
        <v>-</v>
      </c>
      <c r="CO22" s="109" t="e">
        <f t="shared" si="141"/>
        <v>#DIV/0!</v>
      </c>
      <c r="CP22" s="30" t="str">
        <f t="shared" si="21"/>
        <v/>
      </c>
      <c r="CQ22" s="30" t="str">
        <f t="shared" si="22"/>
        <v/>
      </c>
      <c r="CR22" s="30" t="str">
        <f t="shared" si="23"/>
        <v/>
      </c>
      <c r="CS22" s="30" t="str">
        <f t="shared" si="24"/>
        <v/>
      </c>
      <c r="CT22" s="30" t="str">
        <f t="shared" si="25"/>
        <v/>
      </c>
      <c r="CU22" s="30" t="str">
        <f t="shared" si="26"/>
        <v/>
      </c>
      <c r="CV22" s="30" t="str">
        <f t="shared" si="27"/>
        <v/>
      </c>
      <c r="CW22" s="30" t="str">
        <f t="shared" si="28"/>
        <v/>
      </c>
      <c r="CX22" s="30" t="str">
        <f t="shared" si="29"/>
        <v/>
      </c>
      <c r="CY22" s="33" t="e">
        <f t="shared" si="142"/>
        <v>#DIV/0!</v>
      </c>
      <c r="CZ22" s="47" t="str">
        <f>IFERROR(VLOOKUP($A22*100+CZ$4,'03施策評価'!$A$5:$KL$118,COLUMN('03施策評価'!$CF:$CF),FALSE),"-")</f>
        <v>e</v>
      </c>
      <c r="DA22" s="7" t="str">
        <f>IFERROR(VLOOKUP($A22*100+DA$4,'03施策評価'!$A$5:$KL$118,COLUMN('03施策評価'!$CF:$CF),FALSE),"-")</f>
        <v>-</v>
      </c>
      <c r="DB22" s="7" t="str">
        <f>IFERROR(VLOOKUP($A22*100+DB$4,'03施策評価'!$A$5:$KL$118,COLUMN('03施策評価'!$CF:$CF),FALSE),"-")</f>
        <v>e</v>
      </c>
      <c r="DC22" s="105" t="str">
        <f>IFERROR(VLOOKUP($A22*100+DC$4,'03施策評価'!$A$5:$KL$118,COLUMN('03施策評価'!$CF:$CF),FALSE),"-")</f>
        <v>-</v>
      </c>
      <c r="DD22" s="105" t="str">
        <f>IFERROR(VLOOKUP($A22*100+DD$4,'03施策評価'!$A$5:$KL$118,COLUMN('03施策評価'!$CF:$CF),FALSE),"-")</f>
        <v>-</v>
      </c>
      <c r="DE22" s="105" t="str">
        <f>IFERROR(VLOOKUP($A22*100+DE$4,'03施策評価'!$A$5:$KL$118,COLUMN('03施策評価'!$CF:$CF),FALSE),"-")</f>
        <v>-</v>
      </c>
      <c r="DF22" s="105" t="str">
        <f>IFERROR(VLOOKUP($A22*100+DF$4,'03施策評価'!$A$5:$KL$118,COLUMN('03施策評価'!$CF:$CF),FALSE),"-")</f>
        <v>-</v>
      </c>
      <c r="DG22" s="105" t="str">
        <f>IFERROR(VLOOKUP($A22*100+DG$4,'03施策評価'!$A$5:$KL$118,COLUMN('03施策評価'!$CF:$CF),FALSE),"-")</f>
        <v>-</v>
      </c>
      <c r="DH22" s="109" t="str">
        <f t="shared" si="143"/>
        <v>e</v>
      </c>
      <c r="DI22" s="37">
        <f t="shared" si="144"/>
        <v>0</v>
      </c>
      <c r="DJ22" s="38" t="str">
        <f t="shared" si="30"/>
        <v/>
      </c>
      <c r="DK22" s="38">
        <f t="shared" si="31"/>
        <v>0</v>
      </c>
      <c r="DL22" s="38" t="str">
        <f t="shared" si="32"/>
        <v/>
      </c>
      <c r="DM22" s="38" t="str">
        <f t="shared" si="33"/>
        <v/>
      </c>
      <c r="DN22" s="38" t="str">
        <f t="shared" si="34"/>
        <v/>
      </c>
      <c r="DO22" s="38" t="str">
        <f t="shared" si="35"/>
        <v/>
      </c>
      <c r="DP22" s="38" t="str">
        <f t="shared" si="36"/>
        <v/>
      </c>
      <c r="DQ22" s="41">
        <f t="shared" si="145"/>
        <v>0</v>
      </c>
      <c r="DR22" s="36" t="e">
        <f t="shared" si="146"/>
        <v>#DIV/0!</v>
      </c>
      <c r="DS22" s="37" t="e">
        <f t="shared" si="147"/>
        <v>#DIV/0!</v>
      </c>
      <c r="DT22" s="38">
        <f t="shared" si="148"/>
        <v>0</v>
      </c>
      <c r="DU22" s="41" t="e">
        <f t="shared" si="149"/>
        <v>#DIV/0!</v>
      </c>
      <c r="DV22" s="47" t="str">
        <f>VLOOKUP($A22&amp;"-"&amp;DV$4,'05市民生活実感調査'!$A$3:$BC$218,COLUMN('05市民生活実感調査'!$Y:$Y),FALSE)</f>
        <v>-</v>
      </c>
      <c r="DW22" s="7" t="str">
        <f>VLOOKUP($A22&amp;"-"&amp;DW$4,'05市民生活実感調査'!$A$3:$BC$218,COLUMN('05市民生活実感調査'!$Y:$Y),FALSE)</f>
        <v>-</v>
      </c>
      <c r="DX22" s="7" t="str">
        <f>VLOOKUP($A22&amp;"-"&amp;DX$4,'05市民生活実感調査'!$A$3:$BC$218,COLUMN('05市民生活実感調査'!$Y:$Y),FALSE)</f>
        <v>-</v>
      </c>
      <c r="DY22" s="7" t="str">
        <f>VLOOKUP($A22&amp;"-"&amp;DY$4,'05市民生活実感調査'!$A$3:$BC$218,COLUMN('05市民生活実感調査'!$Y:$Y),FALSE)</f>
        <v>-</v>
      </c>
      <c r="DZ22" s="7" t="str">
        <f>VLOOKUP($A22&amp;"-"&amp;DZ$4,'05市民生活実感調査'!$A$3:$BC$218,COLUMN('05市民生活実感調査'!$Y:$Y),FALSE)</f>
        <v>-</v>
      </c>
      <c r="EA22" s="7" t="str">
        <f>VLOOKUP($A22&amp;"-"&amp;EA$4,'05市民生活実感調査'!$A$3:$BC$218,COLUMN('05市民生活実感調査'!$Y:$Y),FALSE)</f>
        <v>-</v>
      </c>
      <c r="EB22" s="7" t="str">
        <f>VLOOKUP($A22&amp;"-"&amp;EB$4,'05市民生活実感調査'!$A$3:$BC$218,COLUMN('05市民生活実感調査'!$Y:$Y),FALSE)</f>
        <v>-</v>
      </c>
      <c r="EC22" s="7" t="str">
        <f>VLOOKUP($A22&amp;"-"&amp;EC$4,'05市民生活実感調査'!$A$3:$BC$218,COLUMN('05市民生活実感調査'!$Y:$Y),FALSE)</f>
        <v>-</v>
      </c>
      <c r="ED22" s="109" t="e">
        <f t="shared" si="150"/>
        <v>#DIV/0!</v>
      </c>
      <c r="EE22" s="37" t="str">
        <f t="shared" si="151"/>
        <v/>
      </c>
      <c r="EF22" s="38" t="str">
        <f t="shared" si="37"/>
        <v/>
      </c>
      <c r="EG22" s="38" t="str">
        <f t="shared" si="38"/>
        <v/>
      </c>
      <c r="EH22" s="38" t="str">
        <f t="shared" si="39"/>
        <v/>
      </c>
      <c r="EI22" s="38" t="str">
        <f t="shared" si="40"/>
        <v/>
      </c>
      <c r="EJ22" s="38" t="str">
        <f t="shared" si="41"/>
        <v/>
      </c>
      <c r="EK22" s="38" t="str">
        <f t="shared" si="42"/>
        <v/>
      </c>
      <c r="EL22" s="38" t="str">
        <f t="shared" si="43"/>
        <v/>
      </c>
      <c r="EM22" s="41" t="e">
        <f t="shared" si="152"/>
        <v>#DIV/0!</v>
      </c>
      <c r="EN22" s="96" t="str">
        <f>VLOOKUP($A22,'05市民生活実感調査'!$D$223:$O$249,5,FALSE)</f>
        <v>-</v>
      </c>
      <c r="EO22" s="98" t="str">
        <f>VLOOKUP($A22,'05市民生活実感調査'!$D$223:$O$249,6,FALSE)</f>
        <v>-</v>
      </c>
      <c r="EP22" s="108" t="s">
        <v>85</v>
      </c>
      <c r="EQ22" s="12" t="str">
        <f>VLOOKUP(EP22,プルダウン!$A$1:$B$6,2,FALSE)</f>
        <v>-</v>
      </c>
      <c r="ER22" s="26" t="s">
        <v>85</v>
      </c>
      <c r="ES22" s="12"/>
      <c r="ET22" s="11"/>
      <c r="EU22" s="12"/>
      <c r="EV22" s="47" t="str">
        <f>IFERROR(VLOOKUP($A22*100+EV$4,'03施策評価'!$A$5:$KL$118,COLUMN('03施策評価'!$DU:$DU),FALSE),"-")</f>
        <v>-</v>
      </c>
      <c r="EW22" s="7" t="str">
        <f>IFERROR(VLOOKUP($A22*100+EW$4,'03施策評価'!$A$5:$KL$118,COLUMN('03施策評価'!$DU:$DU),FALSE),"-")</f>
        <v>-</v>
      </c>
      <c r="EX22" s="7" t="str">
        <f>IFERROR(VLOOKUP($A22*100+EX$4,'03施策評価'!$A$5:$KL$118,COLUMN('03施策評価'!$DU:$DU),FALSE),"-")</f>
        <v>-</v>
      </c>
      <c r="EY22" s="105" t="str">
        <f>IFERROR(VLOOKUP($A22*100+EY$4,'03施策評価'!$A$5:$KL$118,COLUMN('03施策評価'!$DU:$DU),FALSE),"-")</f>
        <v>-</v>
      </c>
      <c r="EZ22" s="105" t="str">
        <f>IFERROR(VLOOKUP($A22*100+EZ$4,'03施策評価'!$A$5:$KL$118,COLUMN('03施策評価'!$DU:$DU),FALSE),"-")</f>
        <v>-</v>
      </c>
      <c r="FA22" s="105" t="str">
        <f>IFERROR(VLOOKUP($A22*100+FA$4,'03施策評価'!$A$5:$KL$118,COLUMN('03施策評価'!$DU:$DU),FALSE),"-")</f>
        <v>-</v>
      </c>
      <c r="FB22" s="105" t="str">
        <f>IFERROR(VLOOKUP($A22*100+FB$4,'03施策評価'!$A$5:$KL$118,COLUMN('03施策評価'!$DU:$DU),FALSE),"-")</f>
        <v>-</v>
      </c>
      <c r="FC22" s="106" t="str">
        <f>IFERROR(VLOOKUP($A22*100+FC$4,'03施策評価'!$A$5:$KL$118,COLUMN('03施策評価'!$DU:$DU),FALSE),"-")</f>
        <v>-</v>
      </c>
      <c r="FD22" s="116"/>
      <c r="FE22" s="83" t="str">
        <f>VLOOKUP($A22&amp;"-"&amp;FE$4,'02政策の客観指標'!$A$4:$AT$246,COLUMN('02政策の客観指標'!$AR:$AR),FALSE)</f>
        <v>-</v>
      </c>
      <c r="FF22" s="84" t="str">
        <f>VLOOKUP($A22&amp;"-"&amp;FF$4,'02政策の客観指標'!$A$4:$AT$246,COLUMN('02政策の客観指標'!$AR:$AR),FALSE)</f>
        <v>-</v>
      </c>
      <c r="FG22" s="84" t="str">
        <f>VLOOKUP($A22&amp;"-"&amp;FG$4,'02政策の客観指標'!$A$4:$AT$246,COLUMN('02政策の客観指標'!$AR:$AR),FALSE)</f>
        <v>-</v>
      </c>
      <c r="FH22" s="84" t="str">
        <f>VLOOKUP($A22&amp;"-"&amp;FH$4,'02政策の客観指標'!$A$4:$AT$246,COLUMN('02政策の客観指標'!$AR:$AR),FALSE)</f>
        <v>-</v>
      </c>
      <c r="FI22" s="84" t="str">
        <f>VLOOKUP($A22&amp;"-"&amp;FI$4,'02政策の客観指標'!$A$4:$AT$246,COLUMN('02政策の客観指標'!$AR:$AR),FALSE)</f>
        <v>-</v>
      </c>
      <c r="FJ22" s="84" t="str">
        <f>VLOOKUP($A22&amp;"-"&amp;FJ$4,'02政策の客観指標'!$A$4:$AT$246,COLUMN('02政策の客観指標'!$AR:$AR),FALSE)</f>
        <v>-</v>
      </c>
      <c r="FK22" s="84" t="str">
        <f>VLOOKUP($A22&amp;"-"&amp;FK$4,'02政策の客観指標'!$A$4:$AT$246,COLUMN('02政策の客観指標'!$AR:$AR),FALSE)</f>
        <v>-</v>
      </c>
      <c r="FL22" s="84" t="str">
        <f>VLOOKUP($A22&amp;"-"&amp;FL$4,'02政策の客観指標'!$A$4:$AT$246,COLUMN('02政策の客観指標'!$AR:$AR),FALSE)</f>
        <v>-</v>
      </c>
      <c r="FM22" s="84" t="str">
        <f>VLOOKUP($A22&amp;"-"&amp;FM$4,'02政策の客観指標'!$A$4:$AT$246,COLUMN('02政策の客観指標'!$AR:$AR),FALSE)</f>
        <v>-</v>
      </c>
      <c r="FN22" s="109" t="e">
        <f t="shared" si="153"/>
        <v>#DIV/0!</v>
      </c>
      <c r="FO22" s="30" t="str">
        <f t="shared" si="44"/>
        <v/>
      </c>
      <c r="FP22" s="30" t="str">
        <f t="shared" si="45"/>
        <v/>
      </c>
      <c r="FQ22" s="30" t="str">
        <f t="shared" si="46"/>
        <v/>
      </c>
      <c r="FR22" s="30" t="str">
        <f t="shared" si="47"/>
        <v/>
      </c>
      <c r="FS22" s="30" t="str">
        <f t="shared" si="48"/>
        <v/>
      </c>
      <c r="FT22" s="30" t="str">
        <f t="shared" si="49"/>
        <v/>
      </c>
      <c r="FU22" s="30" t="str">
        <f t="shared" si="50"/>
        <v/>
      </c>
      <c r="FV22" s="30" t="str">
        <f t="shared" si="51"/>
        <v/>
      </c>
      <c r="FW22" s="30" t="str">
        <f t="shared" si="52"/>
        <v/>
      </c>
      <c r="FX22" s="33" t="e">
        <f t="shared" si="154"/>
        <v>#DIV/0!</v>
      </c>
      <c r="FY22" s="47" t="str">
        <f>IFERROR(VLOOKUP($A22*100+FY$4,'03施策評価'!$A$5:$KL$118,COLUMN('03施策評価'!$EJ:$EJ),FALSE),"-")</f>
        <v>e</v>
      </c>
      <c r="FZ22" s="7" t="str">
        <f>IFERROR(VLOOKUP($A22*100+FZ$4,'03施策評価'!$A$5:$KL$118,COLUMN('03施策評価'!$EJ:$EJ),FALSE),"-")</f>
        <v>-</v>
      </c>
      <c r="GA22" s="7" t="str">
        <f>IFERROR(VLOOKUP($A22*100+GA$4,'03施策評価'!$A$5:$KL$118,COLUMN('03施策評価'!$EJ:$EJ),FALSE),"-")</f>
        <v>e</v>
      </c>
      <c r="GB22" s="105" t="str">
        <f>IFERROR(VLOOKUP($A22*100+GB$4,'03施策評価'!$A$5:$KL$118,COLUMN('03施策評価'!$EJ:$EJ),FALSE),"-")</f>
        <v>-</v>
      </c>
      <c r="GC22" s="105" t="str">
        <f>IFERROR(VLOOKUP($A22*100+GC$4,'03施策評価'!$A$5:$KL$118,COLUMN('03施策評価'!$EJ:$EJ),FALSE),"-")</f>
        <v>-</v>
      </c>
      <c r="GD22" s="105" t="str">
        <f>IFERROR(VLOOKUP($A22*100+GD$4,'03施策評価'!$A$5:$KL$118,COLUMN('03施策評価'!$EJ:$EJ),FALSE),"-")</f>
        <v>-</v>
      </c>
      <c r="GE22" s="105" t="str">
        <f>IFERROR(VLOOKUP($A22*100+GE$4,'03施策評価'!$A$5:$KL$118,COLUMN('03施策評価'!$EJ:$EJ),FALSE),"-")</f>
        <v>-</v>
      </c>
      <c r="GF22" s="105" t="str">
        <f>IFERROR(VLOOKUP($A22*100+GF$4,'03施策評価'!$A$5:$KL$118,COLUMN('03施策評価'!$EJ:$EJ),FALSE),"-")</f>
        <v>-</v>
      </c>
      <c r="GG22" s="109" t="str">
        <f t="shared" si="155"/>
        <v>e</v>
      </c>
      <c r="GH22" s="37">
        <f t="shared" si="156"/>
        <v>0</v>
      </c>
      <c r="GI22" s="38" t="str">
        <f t="shared" si="53"/>
        <v/>
      </c>
      <c r="GJ22" s="38">
        <f t="shared" si="54"/>
        <v>0</v>
      </c>
      <c r="GK22" s="38" t="str">
        <f t="shared" si="55"/>
        <v/>
      </c>
      <c r="GL22" s="38" t="str">
        <f t="shared" si="56"/>
        <v/>
      </c>
      <c r="GM22" s="38" t="str">
        <f t="shared" si="57"/>
        <v/>
      </c>
      <c r="GN22" s="38" t="str">
        <f t="shared" si="58"/>
        <v/>
      </c>
      <c r="GO22" s="38" t="str">
        <f t="shared" si="59"/>
        <v/>
      </c>
      <c r="GP22" s="41">
        <f t="shared" si="157"/>
        <v>0</v>
      </c>
      <c r="GQ22" s="36" t="e">
        <f t="shared" si="158"/>
        <v>#DIV/0!</v>
      </c>
      <c r="GR22" s="37" t="e">
        <f t="shared" si="159"/>
        <v>#DIV/0!</v>
      </c>
      <c r="GS22" s="38">
        <f t="shared" si="160"/>
        <v>0</v>
      </c>
      <c r="GT22" s="41" t="e">
        <f t="shared" si="161"/>
        <v>#DIV/0!</v>
      </c>
      <c r="GU22" s="47" t="str">
        <f>VLOOKUP($A22&amp;"-"&amp;GU$4,'05市民生活実感調査'!$A$3:$BC$218,COLUMN('05市民生活実感調査'!$AI:$AI),FALSE)</f>
        <v>-</v>
      </c>
      <c r="GV22" s="7" t="str">
        <f>VLOOKUP($A22&amp;"-"&amp;GV$4,'05市民生活実感調査'!$A$3:$BC$218,COLUMN('05市民生活実感調査'!$AI:$AI),FALSE)</f>
        <v>-</v>
      </c>
      <c r="GW22" s="7" t="str">
        <f>VLOOKUP($A22&amp;"-"&amp;GW$4,'05市民生活実感調査'!$A$3:$BC$218,COLUMN('05市民生活実感調査'!$AI:$AI),FALSE)</f>
        <v>-</v>
      </c>
      <c r="GX22" s="7" t="str">
        <f>VLOOKUP($A22&amp;"-"&amp;GX$4,'05市民生活実感調査'!$A$3:$BC$218,COLUMN('05市民生活実感調査'!$AI:$AI),FALSE)</f>
        <v>-</v>
      </c>
      <c r="GY22" s="7" t="str">
        <f>VLOOKUP($A22&amp;"-"&amp;GY$4,'05市民生活実感調査'!$A$3:$BC$218,COLUMN('05市民生活実感調査'!$AI:$AI),FALSE)</f>
        <v>-</v>
      </c>
      <c r="GZ22" s="7" t="str">
        <f>VLOOKUP($A22&amp;"-"&amp;GZ$4,'05市民生活実感調査'!$A$3:$BC$218,COLUMN('05市民生活実感調査'!$AI:$AI),FALSE)</f>
        <v>-</v>
      </c>
      <c r="HA22" s="7" t="str">
        <f>VLOOKUP($A22&amp;"-"&amp;HA$4,'05市民生活実感調査'!$A$3:$BC$218,COLUMN('05市民生活実感調査'!$AI:$AI),FALSE)</f>
        <v>-</v>
      </c>
      <c r="HB22" s="7" t="str">
        <f>VLOOKUP($A22&amp;"-"&amp;HB$4,'05市民生活実感調査'!$A$3:$BC$218,COLUMN('05市民生活実感調査'!$AI:$AI),FALSE)</f>
        <v>-</v>
      </c>
      <c r="HC22" s="109" t="e">
        <f t="shared" si="162"/>
        <v>#DIV/0!</v>
      </c>
      <c r="HD22" s="37" t="str">
        <f t="shared" si="163"/>
        <v/>
      </c>
      <c r="HE22" s="38" t="str">
        <f t="shared" si="60"/>
        <v/>
      </c>
      <c r="HF22" s="38" t="str">
        <f t="shared" si="61"/>
        <v/>
      </c>
      <c r="HG22" s="38" t="str">
        <f t="shared" si="62"/>
        <v/>
      </c>
      <c r="HH22" s="38" t="str">
        <f t="shared" si="63"/>
        <v/>
      </c>
      <c r="HI22" s="38" t="str">
        <f t="shared" si="64"/>
        <v/>
      </c>
      <c r="HJ22" s="38" t="str">
        <f t="shared" si="65"/>
        <v/>
      </c>
      <c r="HK22" s="38" t="str">
        <f t="shared" si="66"/>
        <v/>
      </c>
      <c r="HL22" s="41" t="e">
        <f t="shared" si="164"/>
        <v>#DIV/0!</v>
      </c>
      <c r="HM22" s="96" t="str">
        <f>VLOOKUP($A22,'05市民生活実感調査'!$D$223:$O$249,7,FALSE)</f>
        <v>-</v>
      </c>
      <c r="HN22" s="98" t="str">
        <f>VLOOKUP($A22,'05市民生活実感調査'!$D$223:$O$249,8,FALSE)</f>
        <v>-</v>
      </c>
      <c r="HO22" s="108" t="s">
        <v>85</v>
      </c>
      <c r="HP22" s="12" t="str">
        <f>VLOOKUP(HO22,プルダウン!$A$1:$B$6,2,FALSE)</f>
        <v>-</v>
      </c>
      <c r="HQ22" s="26" t="s">
        <v>85</v>
      </c>
      <c r="HR22" s="12"/>
      <c r="HS22" s="11"/>
      <c r="HT22" s="12"/>
      <c r="HU22" s="47" t="str">
        <f>IFERROR(VLOOKUP($A22*100+HU$4,'03施策評価'!$A$5:$KL$118,COLUMN('03施策評価'!$FY:$FY),FALSE),"-")</f>
        <v>-</v>
      </c>
      <c r="HV22" s="7" t="str">
        <f>IFERROR(VLOOKUP($A22*100+HV$4,'03施策評価'!$A$5:$KL$118,COLUMN('03施策評価'!$FY:$FY),FALSE),"-")</f>
        <v>-</v>
      </c>
      <c r="HW22" s="7" t="str">
        <f>IFERROR(VLOOKUP($A22*100+HW$4,'03施策評価'!$A$5:$KL$118,COLUMN('03施策評価'!$FY:$FY),FALSE),"-")</f>
        <v>-</v>
      </c>
      <c r="HX22" s="105" t="str">
        <f>IFERROR(VLOOKUP($A22*100+HX$4,'03施策評価'!$A$5:$KL$118,COLUMN('03施策評価'!$FY:$FY),FALSE),"-")</f>
        <v>-</v>
      </c>
      <c r="HY22" s="105" t="str">
        <f>IFERROR(VLOOKUP($A22*100+HY$4,'03施策評価'!$A$5:$KL$118,COLUMN('03施策評価'!$FY:$FY),FALSE),"-")</f>
        <v>-</v>
      </c>
      <c r="HZ22" s="105" t="str">
        <f>IFERROR(VLOOKUP($A22*100+HZ$4,'03施策評価'!$A$5:$KL$118,COLUMN('03施策評価'!$FY:$FY),FALSE),"-")</f>
        <v>-</v>
      </c>
      <c r="IA22" s="105" t="str">
        <f>IFERROR(VLOOKUP($A22*100+IA$4,'03施策評価'!$A$5:$KL$118,COLUMN('03施策評価'!$FY:$FY),FALSE),"-")</f>
        <v>-</v>
      </c>
      <c r="IB22" s="106" t="str">
        <f>IFERROR(VLOOKUP($A22*100+IB$4,'03施策評価'!$A$5:$KL$118,COLUMN('03施策評価'!$FY:$FY),FALSE),"-")</f>
        <v>-</v>
      </c>
      <c r="IC22" s="116"/>
      <c r="ID22" s="83" t="str">
        <f>VLOOKUP($A22&amp;"-"&amp;ID$4,'02政策の客観指標'!$A$4:$AT$246,COLUMN('02政策の客観指標'!$AS:$AS),FALSE)</f>
        <v>-</v>
      </c>
      <c r="IE22" s="84" t="str">
        <f>VLOOKUP($A22&amp;"-"&amp;IE$4,'02政策の客観指標'!$A$4:$AT$246,COLUMN('02政策の客観指標'!$AS:$AS),FALSE)</f>
        <v>-</v>
      </c>
      <c r="IF22" s="84" t="str">
        <f>VLOOKUP($A22&amp;"-"&amp;IF$4,'02政策の客観指標'!$A$4:$AT$246,COLUMN('02政策の客観指標'!$AS:$AS),FALSE)</f>
        <v>-</v>
      </c>
      <c r="IG22" s="84" t="str">
        <f>VLOOKUP($A22&amp;"-"&amp;IG$4,'02政策の客観指標'!$A$4:$AT$246,COLUMN('02政策の客観指標'!$AS:$AS),FALSE)</f>
        <v>-</v>
      </c>
      <c r="IH22" s="84" t="str">
        <f>VLOOKUP($A22&amp;"-"&amp;IH$4,'02政策の客観指標'!$A$4:$AT$246,COLUMN('02政策の客観指標'!$AS:$AS),FALSE)</f>
        <v>-</v>
      </c>
      <c r="II22" s="84" t="str">
        <f>VLOOKUP($A22&amp;"-"&amp;II$4,'02政策の客観指標'!$A$4:$AT$246,COLUMN('02政策の客観指標'!$AS:$AS),FALSE)</f>
        <v>-</v>
      </c>
      <c r="IJ22" s="84" t="str">
        <f>VLOOKUP($A22&amp;"-"&amp;IJ$4,'02政策の客観指標'!$A$4:$AT$246,COLUMN('02政策の客観指標'!$AS:$AS),FALSE)</f>
        <v>-</v>
      </c>
      <c r="IK22" s="84" t="str">
        <f>VLOOKUP($A22&amp;"-"&amp;IK$4,'02政策の客観指標'!$A$4:$AT$246,COLUMN('02政策の客観指標'!$AS:$AS),FALSE)</f>
        <v>-</v>
      </c>
      <c r="IL22" s="84" t="str">
        <f>VLOOKUP($A22&amp;"-"&amp;IL$4,'02政策の客観指標'!$A$4:$AT$246,COLUMN('02政策の客観指標'!$AS:$AS),FALSE)</f>
        <v>-</v>
      </c>
      <c r="IM22" s="109" t="e">
        <f t="shared" si="165"/>
        <v>#DIV/0!</v>
      </c>
      <c r="IN22" s="30" t="str">
        <f t="shared" si="67"/>
        <v/>
      </c>
      <c r="IO22" s="30" t="str">
        <f t="shared" si="68"/>
        <v/>
      </c>
      <c r="IP22" s="30" t="str">
        <f t="shared" si="69"/>
        <v/>
      </c>
      <c r="IQ22" s="30" t="str">
        <f t="shared" si="70"/>
        <v/>
      </c>
      <c r="IR22" s="30" t="str">
        <f t="shared" si="71"/>
        <v/>
      </c>
      <c r="IS22" s="30" t="str">
        <f t="shared" si="72"/>
        <v/>
      </c>
      <c r="IT22" s="30" t="str">
        <f t="shared" si="73"/>
        <v/>
      </c>
      <c r="IU22" s="30" t="str">
        <f t="shared" si="74"/>
        <v/>
      </c>
      <c r="IV22" s="30" t="str">
        <f t="shared" si="75"/>
        <v/>
      </c>
      <c r="IW22" s="33" t="e">
        <f t="shared" si="166"/>
        <v>#DIV/0!</v>
      </c>
      <c r="IX22" s="47" t="str">
        <f>IFERROR(VLOOKUP($A22*100+IX$4,'03施策評価'!$A$5:$KL$118,COLUMN('03施策評価'!$GN:$GN),FALSE),"-")</f>
        <v>e</v>
      </c>
      <c r="IY22" s="7" t="str">
        <f>IFERROR(VLOOKUP($A22*100+IY$4,'03施策評価'!$A$5:$KL$118,COLUMN('03施策評価'!$GN:$GN),FALSE),"-")</f>
        <v>-</v>
      </c>
      <c r="IZ22" s="7" t="str">
        <f>IFERROR(VLOOKUP($A22*100+IZ$4,'03施策評価'!$A$5:$KL$118,COLUMN('03施策評価'!$GN:$GN),FALSE),"-")</f>
        <v>e</v>
      </c>
      <c r="JA22" s="105" t="str">
        <f>IFERROR(VLOOKUP($A22*100+JA$4,'03施策評価'!$A$5:$KL$118,COLUMN('03施策評価'!$GN:$GN),FALSE),"-")</f>
        <v>-</v>
      </c>
      <c r="JB22" s="105" t="str">
        <f>IFERROR(VLOOKUP($A22*100+JB$4,'03施策評価'!$A$5:$KL$118,COLUMN('03施策評価'!$GN:$GN),FALSE),"-")</f>
        <v>-</v>
      </c>
      <c r="JC22" s="105" t="str">
        <f>IFERROR(VLOOKUP($A22*100+JC$4,'03施策評価'!$A$5:$KL$118,COLUMN('03施策評価'!$GN:$GN),FALSE),"-")</f>
        <v>-</v>
      </c>
      <c r="JD22" s="105" t="str">
        <f>IFERROR(VLOOKUP($A22*100+JD$4,'03施策評価'!$A$5:$KL$118,COLUMN('03施策評価'!$GN:$GN),FALSE),"-")</f>
        <v>-</v>
      </c>
      <c r="JE22" s="105" t="str">
        <f>IFERROR(VLOOKUP($A22*100+JE$4,'03施策評価'!$A$5:$KL$118,COLUMN('03施策評価'!$GN:$GN),FALSE),"-")</f>
        <v>-</v>
      </c>
      <c r="JF22" s="109" t="str">
        <f t="shared" si="167"/>
        <v>e</v>
      </c>
      <c r="JG22" s="37">
        <f t="shared" si="168"/>
        <v>0</v>
      </c>
      <c r="JH22" s="38" t="str">
        <f t="shared" si="76"/>
        <v/>
      </c>
      <c r="JI22" s="38">
        <f t="shared" si="77"/>
        <v>0</v>
      </c>
      <c r="JJ22" s="38" t="str">
        <f t="shared" si="78"/>
        <v/>
      </c>
      <c r="JK22" s="38" t="str">
        <f t="shared" si="79"/>
        <v/>
      </c>
      <c r="JL22" s="38" t="str">
        <f t="shared" si="80"/>
        <v/>
      </c>
      <c r="JM22" s="38" t="str">
        <f t="shared" si="81"/>
        <v/>
      </c>
      <c r="JN22" s="38" t="str">
        <f t="shared" si="82"/>
        <v/>
      </c>
      <c r="JO22" s="41">
        <f t="shared" si="169"/>
        <v>0</v>
      </c>
      <c r="JP22" s="36" t="e">
        <f t="shared" si="170"/>
        <v>#DIV/0!</v>
      </c>
      <c r="JQ22" s="37" t="e">
        <f t="shared" si="171"/>
        <v>#DIV/0!</v>
      </c>
      <c r="JR22" s="38">
        <f t="shared" si="172"/>
        <v>0</v>
      </c>
      <c r="JS22" s="41" t="e">
        <f t="shared" si="173"/>
        <v>#DIV/0!</v>
      </c>
      <c r="JT22" s="47" t="str">
        <f>VLOOKUP($A22&amp;"-"&amp;JT$4,'05市民生活実感調査'!$A$3:$BC$218,COLUMN('05市民生活実感調査'!$AS:$AS),FALSE)</f>
        <v>-</v>
      </c>
      <c r="JU22" s="7" t="str">
        <f>VLOOKUP($A22&amp;"-"&amp;JU$4,'05市民生活実感調査'!$A$3:$BC$218,COLUMN('05市民生活実感調査'!$AS:$AS),FALSE)</f>
        <v>-</v>
      </c>
      <c r="JV22" s="7" t="str">
        <f>VLOOKUP($A22&amp;"-"&amp;JV$4,'05市民生活実感調査'!$A$3:$BC$218,COLUMN('05市民生活実感調査'!$AS:$AS),FALSE)</f>
        <v>-</v>
      </c>
      <c r="JW22" s="7" t="str">
        <f>VLOOKUP($A22&amp;"-"&amp;JW$4,'05市民生活実感調査'!$A$3:$BC$218,COLUMN('05市民生活実感調査'!$AS:$AS),FALSE)</f>
        <v>-</v>
      </c>
      <c r="JX22" s="7" t="str">
        <f>VLOOKUP($A22&amp;"-"&amp;JX$4,'05市民生活実感調査'!$A$3:$BC$218,COLUMN('05市民生活実感調査'!$AS:$AS),FALSE)</f>
        <v>-</v>
      </c>
      <c r="JY22" s="7" t="str">
        <f>VLOOKUP($A22&amp;"-"&amp;JY$4,'05市民生活実感調査'!$A$3:$BC$218,COLUMN('05市民生活実感調査'!$AS:$AS),FALSE)</f>
        <v>-</v>
      </c>
      <c r="JZ22" s="7" t="str">
        <f>VLOOKUP($A22&amp;"-"&amp;JZ$4,'05市民生活実感調査'!$A$3:$BC$218,COLUMN('05市民生活実感調査'!$AS:$AS),FALSE)</f>
        <v>-</v>
      </c>
      <c r="KA22" s="7" t="str">
        <f>VLOOKUP($A22&amp;"-"&amp;KA$4,'05市民生活実感調査'!$A$3:$BC$218,COLUMN('05市民生活実感調査'!$AS:$AS),FALSE)</f>
        <v>-</v>
      </c>
      <c r="KB22" s="109" t="e">
        <f t="shared" si="174"/>
        <v>#DIV/0!</v>
      </c>
      <c r="KC22" s="37" t="str">
        <f t="shared" si="175"/>
        <v/>
      </c>
      <c r="KD22" s="38" t="str">
        <f t="shared" si="83"/>
        <v/>
      </c>
      <c r="KE22" s="38" t="str">
        <f t="shared" si="84"/>
        <v/>
      </c>
      <c r="KF22" s="38" t="str">
        <f t="shared" si="85"/>
        <v/>
      </c>
      <c r="KG22" s="38" t="str">
        <f t="shared" si="86"/>
        <v/>
      </c>
      <c r="KH22" s="38" t="str">
        <f t="shared" si="87"/>
        <v/>
      </c>
      <c r="KI22" s="38" t="str">
        <f t="shared" si="88"/>
        <v/>
      </c>
      <c r="KJ22" s="38" t="str">
        <f t="shared" si="89"/>
        <v/>
      </c>
      <c r="KK22" s="41" t="e">
        <f t="shared" si="176"/>
        <v>#DIV/0!</v>
      </c>
      <c r="KL22" s="96" t="str">
        <f>VLOOKUP($A22,'05市民生活実感調査'!$D$223:$O$249,9,FALSE)</f>
        <v>-</v>
      </c>
      <c r="KM22" s="98" t="str">
        <f>VLOOKUP($A22,'05市民生活実感調査'!$D$223:$O$249,10,FALSE)</f>
        <v>-</v>
      </c>
      <c r="KN22" s="108" t="s">
        <v>85</v>
      </c>
      <c r="KO22" s="12" t="str">
        <f>VLOOKUP(KN22,プルダウン!$A$1:$B$6,2,FALSE)</f>
        <v>-</v>
      </c>
      <c r="KP22" s="26" t="s">
        <v>85</v>
      </c>
      <c r="KQ22" s="12"/>
      <c r="KR22" s="11"/>
      <c r="KS22" s="12"/>
      <c r="KT22" s="47" t="str">
        <f>IFERROR(VLOOKUP($A22*100+KT$4,'03施策評価'!$A$5:$KL$118,COLUMN('03施策評価'!$IC:$IC),FALSE),"-")</f>
        <v>-</v>
      </c>
      <c r="KU22" s="7" t="str">
        <f>IFERROR(VLOOKUP($A22*100+KU$4,'03施策評価'!$A$5:$KL$118,COLUMN('03施策評価'!$IC:$IC),FALSE),"-")</f>
        <v>-</v>
      </c>
      <c r="KV22" s="7" t="str">
        <f>IFERROR(VLOOKUP($A22*100+KV$4,'03施策評価'!$A$5:$KL$118,COLUMN('03施策評価'!$IC:$IC),FALSE),"-")</f>
        <v>-</v>
      </c>
      <c r="KW22" s="105" t="str">
        <f>IFERROR(VLOOKUP($A22*100+KW$4,'03施策評価'!$A$5:$KL$118,COLUMN('03施策評価'!$IC:$IC),FALSE),"-")</f>
        <v>-</v>
      </c>
      <c r="KX22" s="105" t="str">
        <f>IFERROR(VLOOKUP($A22*100+KX$4,'03施策評価'!$A$5:$KL$118,COLUMN('03施策評価'!$IC:$IC),FALSE),"-")</f>
        <v>-</v>
      </c>
      <c r="KY22" s="105" t="str">
        <f>IFERROR(VLOOKUP($A22*100+KY$4,'03施策評価'!$A$5:$KL$118,COLUMN('03施策評価'!$IC:$IC),FALSE),"-")</f>
        <v>-</v>
      </c>
      <c r="KZ22" s="105" t="str">
        <f>IFERROR(VLOOKUP($A22*100+KZ$4,'03施策評価'!$A$5:$KL$118,COLUMN('03施策評価'!$IC:$IC),FALSE),"-")</f>
        <v>-</v>
      </c>
      <c r="LA22" s="106" t="str">
        <f>IFERROR(VLOOKUP($A22*100+LA$4,'03施策評価'!$A$5:$KL$118,COLUMN('03施策評価'!$IC:$IC),FALSE),"-")</f>
        <v>-</v>
      </c>
      <c r="LB22" s="116"/>
      <c r="LC22" s="146" t="str">
        <f>VLOOKUP($A22&amp;"-"&amp;LC$4,'02政策の客観指標'!$A$4:$AT$246,COLUMN('02政策の客観指標'!$AT:$AT),FALSE)</f>
        <v>-</v>
      </c>
      <c r="LD22" s="84" t="str">
        <f>VLOOKUP($A22&amp;"-"&amp;LD$4,'02政策の客観指標'!$A$4:$AT$246,COLUMN('02政策の客観指標'!$AT:$AT),FALSE)</f>
        <v>-</v>
      </c>
      <c r="LE22" s="84" t="str">
        <f>VLOOKUP($A22&amp;"-"&amp;LE$4,'02政策の客観指標'!$A$4:$AT$246,COLUMN('02政策の客観指標'!$AT:$AT),FALSE)</f>
        <v>-</v>
      </c>
      <c r="LF22" s="84" t="str">
        <f>VLOOKUP($A22&amp;"-"&amp;LF$4,'02政策の客観指標'!$A$4:$AT$246,COLUMN('02政策の客観指標'!$AT:$AT),FALSE)</f>
        <v>-</v>
      </c>
      <c r="LG22" s="84" t="str">
        <f>VLOOKUP($A22&amp;"-"&amp;LG$4,'02政策の客観指標'!$A$4:$AT$246,COLUMN('02政策の客観指標'!$AT:$AT),FALSE)</f>
        <v>-</v>
      </c>
      <c r="LH22" s="84" t="str">
        <f>VLOOKUP($A22&amp;"-"&amp;LH$4,'02政策の客観指標'!$A$4:$AT$246,COLUMN('02政策の客観指標'!$AT:$AT),FALSE)</f>
        <v>-</v>
      </c>
      <c r="LI22" s="84" t="str">
        <f>VLOOKUP($A22&amp;"-"&amp;LI$4,'02政策の客観指標'!$A$4:$AT$246,COLUMN('02政策の客観指標'!$AT:$AT),FALSE)</f>
        <v>-</v>
      </c>
      <c r="LJ22" s="84" t="str">
        <f>VLOOKUP($A22&amp;"-"&amp;LJ$4,'02政策の客観指標'!$A$4:$AT$246,COLUMN('02政策の客観指標'!$AT:$AT),FALSE)</f>
        <v>-</v>
      </c>
      <c r="LK22" s="84" t="str">
        <f>VLOOKUP($A22&amp;"-"&amp;LK$4,'02政策の客観指標'!$A$4:$AT$246,COLUMN('02政策の客観指標'!$AT:$AT),FALSE)</f>
        <v>-</v>
      </c>
      <c r="LL22" s="109" t="e">
        <f t="shared" si="177"/>
        <v>#DIV/0!</v>
      </c>
      <c r="LM22" s="30" t="str">
        <f t="shared" si="90"/>
        <v/>
      </c>
      <c r="LN22" s="30" t="str">
        <f t="shared" si="91"/>
        <v/>
      </c>
      <c r="LO22" s="30" t="str">
        <f t="shared" si="92"/>
        <v/>
      </c>
      <c r="LP22" s="30" t="str">
        <f t="shared" si="93"/>
        <v/>
      </c>
      <c r="LQ22" s="30" t="str">
        <f t="shared" si="94"/>
        <v/>
      </c>
      <c r="LR22" s="30" t="str">
        <f t="shared" si="95"/>
        <v/>
      </c>
      <c r="LS22" s="30" t="str">
        <f t="shared" si="96"/>
        <v/>
      </c>
      <c r="LT22" s="30" t="str">
        <f t="shared" si="97"/>
        <v/>
      </c>
      <c r="LU22" s="30" t="str">
        <f t="shared" si="98"/>
        <v/>
      </c>
      <c r="LV22" s="33" t="e">
        <f t="shared" si="178"/>
        <v>#DIV/0!</v>
      </c>
      <c r="LW22" s="47" t="str">
        <f>IFERROR(VLOOKUP($A22*100+LW$4,'03施策評価'!$A$5:$KL$118,COLUMN('03施策評価'!$IR:$IR),FALSE),"-")</f>
        <v>e</v>
      </c>
      <c r="LX22" s="7" t="str">
        <f>IFERROR(VLOOKUP($A22*100+LX$4,'03施策評価'!$A$5:$KL$118,COLUMN('03施策評価'!$IR:$IR),FALSE),"-")</f>
        <v>-</v>
      </c>
      <c r="LY22" s="7" t="str">
        <f>IFERROR(VLOOKUP($A22*100+LY$4,'03施策評価'!$A$5:$KL$118,COLUMN('03施策評価'!$IR:$IR),FALSE),"-")</f>
        <v>e</v>
      </c>
      <c r="LZ22" s="105" t="str">
        <f>IFERROR(VLOOKUP($A22*100+LZ$4,'03施策評価'!$A$5:$KL$118,COLUMN('03施策評価'!$IR:$IR),FALSE),"-")</f>
        <v>-</v>
      </c>
      <c r="MA22" s="105" t="str">
        <f>IFERROR(VLOOKUP($A22*100+MA$4,'03施策評価'!$A$5:$KL$118,COLUMN('03施策評価'!$IR:$IR),FALSE),"-")</f>
        <v>-</v>
      </c>
      <c r="MB22" s="105" t="str">
        <f>IFERROR(VLOOKUP($A22*100+MB$4,'03施策評価'!$A$5:$KL$118,COLUMN('03施策評価'!$IR:$IR),FALSE),"-")</f>
        <v>-</v>
      </c>
      <c r="MC22" s="105" t="str">
        <f>IFERROR(VLOOKUP($A22*100+MC$4,'03施策評価'!$A$5:$KL$118,COLUMN('03施策評価'!$IR:$IR),FALSE),"-")</f>
        <v>-</v>
      </c>
      <c r="MD22" s="105" t="str">
        <f>IFERROR(VLOOKUP($A22*100+MD$4,'03施策評価'!$A$5:$KL$118,COLUMN('03施策評価'!$IR:$IR),FALSE),"-")</f>
        <v>-</v>
      </c>
      <c r="ME22" s="109" t="str">
        <f t="shared" si="179"/>
        <v>e</v>
      </c>
      <c r="MF22" s="37">
        <f t="shared" si="180"/>
        <v>0</v>
      </c>
      <c r="MG22" s="38" t="str">
        <f t="shared" si="99"/>
        <v/>
      </c>
      <c r="MH22" s="38">
        <f t="shared" si="100"/>
        <v>0</v>
      </c>
      <c r="MI22" s="38" t="str">
        <f t="shared" si="101"/>
        <v/>
      </c>
      <c r="MJ22" s="38" t="str">
        <f t="shared" si="102"/>
        <v/>
      </c>
      <c r="MK22" s="38" t="str">
        <f t="shared" si="103"/>
        <v/>
      </c>
      <c r="ML22" s="38" t="str">
        <f t="shared" si="104"/>
        <v/>
      </c>
      <c r="MM22" s="38" t="str">
        <f t="shared" si="105"/>
        <v/>
      </c>
      <c r="MN22" s="41">
        <f t="shared" si="181"/>
        <v>0</v>
      </c>
      <c r="MO22" s="36" t="e">
        <f t="shared" si="182"/>
        <v>#DIV/0!</v>
      </c>
      <c r="MP22" s="37" t="e">
        <f t="shared" si="183"/>
        <v>#DIV/0!</v>
      </c>
      <c r="MQ22" s="38">
        <f t="shared" si="184"/>
        <v>0</v>
      </c>
      <c r="MR22" s="41" t="e">
        <f t="shared" si="185"/>
        <v>#DIV/0!</v>
      </c>
      <c r="MS22" s="47" t="str">
        <f>VLOOKUP($A22&amp;"-"&amp;MS$4,'05市民生活実感調査'!$A$3:$BC$218,COLUMN('05市民生活実感調査'!$BC:$BC),FALSE)</f>
        <v>-</v>
      </c>
      <c r="MT22" s="7" t="str">
        <f>VLOOKUP($A22&amp;"-"&amp;MT$4,'05市民生活実感調査'!$A$3:$BC$218,COLUMN('05市民生活実感調査'!$BC:$BC),FALSE)</f>
        <v>-</v>
      </c>
      <c r="MU22" s="7" t="str">
        <f>VLOOKUP($A22&amp;"-"&amp;MU$4,'05市民生活実感調査'!$A$3:$BC$218,COLUMN('05市民生活実感調査'!$BC:$BC),FALSE)</f>
        <v>-</v>
      </c>
      <c r="MV22" s="7" t="str">
        <f>VLOOKUP($A22&amp;"-"&amp;MV$4,'05市民生活実感調査'!$A$3:$BC$218,COLUMN('05市民生活実感調査'!$BC:$BC),FALSE)</f>
        <v>-</v>
      </c>
      <c r="MW22" s="7" t="str">
        <f>VLOOKUP($A22&amp;"-"&amp;MW$4,'05市民生活実感調査'!$A$3:$BC$218,COLUMN('05市民生活実感調査'!$BC:$BC),FALSE)</f>
        <v>-</v>
      </c>
      <c r="MX22" s="7" t="str">
        <f>VLOOKUP($A22&amp;"-"&amp;MX$4,'05市民生活実感調査'!$A$3:$BC$218,COLUMN('05市民生活実感調査'!$BC:$BC),FALSE)</f>
        <v>-</v>
      </c>
      <c r="MY22" s="7" t="str">
        <f>VLOOKUP($A22&amp;"-"&amp;MY$4,'05市民生活実感調査'!$A$3:$BC$218,COLUMN('05市民生活実感調査'!$BC:$BC),FALSE)</f>
        <v>-</v>
      </c>
      <c r="MZ22" s="7" t="str">
        <f>VLOOKUP($A22&amp;"-"&amp;MZ$4,'05市民生活実感調査'!$A$3:$BC$218,COLUMN('05市民生活実感調査'!$BC:$BC),FALSE)</f>
        <v>-</v>
      </c>
      <c r="NA22" s="109" t="e">
        <f t="shared" si="186"/>
        <v>#DIV/0!</v>
      </c>
      <c r="NB22" s="37" t="str">
        <f t="shared" si="187"/>
        <v/>
      </c>
      <c r="NC22" s="38" t="str">
        <f t="shared" si="106"/>
        <v/>
      </c>
      <c r="ND22" s="38" t="str">
        <f t="shared" si="107"/>
        <v/>
      </c>
      <c r="NE22" s="38" t="str">
        <f t="shared" si="108"/>
        <v/>
      </c>
      <c r="NF22" s="38" t="str">
        <f t="shared" si="109"/>
        <v/>
      </c>
      <c r="NG22" s="38" t="str">
        <f t="shared" si="110"/>
        <v/>
      </c>
      <c r="NH22" s="38" t="str">
        <f t="shared" si="111"/>
        <v/>
      </c>
      <c r="NI22" s="38" t="str">
        <f t="shared" si="112"/>
        <v/>
      </c>
      <c r="NJ22" s="41" t="e">
        <f t="shared" si="188"/>
        <v>#DIV/0!</v>
      </c>
      <c r="NK22" s="96" t="str">
        <f>VLOOKUP($A22,'05市民生活実感調査'!$D$223:$O$249,11,FALSE)</f>
        <v>-</v>
      </c>
      <c r="NL22" s="98" t="str">
        <f>VLOOKUP($A22,'05市民生活実感調査'!$D$223:$O$249,12,FALSE)</f>
        <v>-</v>
      </c>
      <c r="NM22" s="108" t="s">
        <v>85</v>
      </c>
      <c r="NN22" s="12" t="str">
        <f>VLOOKUP(NM22,プルダウン!$A$1:$B$6,2,FALSE)</f>
        <v>-</v>
      </c>
      <c r="NO22" s="26" t="s">
        <v>85</v>
      </c>
      <c r="NP22" s="12"/>
      <c r="NQ22" s="11"/>
      <c r="NR22" s="12"/>
      <c r="NS22" s="47" t="str">
        <f>IFERROR(VLOOKUP($A22*100+NS$4,'03施策評価'!$A$5:$KL$118,COLUMN('03施策評価'!$KG:$KG),FALSE),"-")</f>
        <v>-</v>
      </c>
      <c r="NT22" s="7" t="str">
        <f>IFERROR(VLOOKUP($A22*100+NT$4,'03施策評価'!$A$5:$KL$118,COLUMN('03施策評価'!$KG:$KG),FALSE),"-")</f>
        <v>-</v>
      </c>
      <c r="NU22" s="7" t="str">
        <f>IFERROR(VLOOKUP($A22*100+NU$4,'03施策評価'!$A$5:$KL$118,COLUMN('03施策評価'!$KG:$KG),FALSE),"-")</f>
        <v>-</v>
      </c>
      <c r="NV22" s="105" t="str">
        <f>IFERROR(VLOOKUP($A22*100+NV$4,'03施策評価'!$A$5:$KL$118,COLUMN('03施策評価'!$KG:$KG),FALSE),"-")</f>
        <v>-</v>
      </c>
      <c r="NW22" s="105" t="str">
        <f>IFERROR(VLOOKUP($A22*100+NW$4,'03施策評価'!$A$5:$KL$118,COLUMN('03施策評価'!$KG:$KG),FALSE),"-")</f>
        <v>-</v>
      </c>
      <c r="NX22" s="105" t="str">
        <f>IFERROR(VLOOKUP($A22*100+NX$4,'03施策評価'!$A$5:$KL$118,COLUMN('03施策評価'!$KG:$KG),FALSE),"-")</f>
        <v>-</v>
      </c>
      <c r="NY22" s="105" t="str">
        <f>IFERROR(VLOOKUP($A22*100+NY$4,'03施策評価'!$A$5:$KL$118,COLUMN('03施策評価'!$KG:$KG),FALSE),"-")</f>
        <v>-</v>
      </c>
      <c r="NZ22" s="106" t="str">
        <f>IFERROR(VLOOKUP($A22*100+NZ$4,'03施策評価'!$A$5:$KL$118,COLUMN('03施策評価'!$KG:$KG),FALSE),"-")</f>
        <v>-</v>
      </c>
      <c r="OA22" s="5"/>
    </row>
    <row r="23" spans="1:391" ht="190.5" customHeight="1">
      <c r="A23" s="46">
        <f>VLOOKUP(B23,[13]プルダウン!$M$2:$N$28,2,FALSE)</f>
        <v>19</v>
      </c>
      <c r="B23" s="5" t="s">
        <v>291</v>
      </c>
      <c r="C23" s="5" t="s">
        <v>2277</v>
      </c>
      <c r="D23" s="4" t="s">
        <v>2119</v>
      </c>
      <c r="E23" s="4"/>
      <c r="F23" s="5"/>
      <c r="G23" s="521" t="str">
        <f>VLOOKUP($A23&amp;"-"&amp;G$4,'02政策の客観指標'!$A$4:$AT$246,COLUMN('02政策の客観指標'!$AP:$AP),FALSE)</f>
        <v>b</v>
      </c>
      <c r="H23" s="522" t="str">
        <f>VLOOKUP($A23&amp;"-"&amp;H$4,'02政策の客観指標'!$A$4:$AT$246,COLUMN('02政策の客観指標'!$AP:$AP),FALSE)</f>
        <v>-</v>
      </c>
      <c r="I23" s="522" t="str">
        <f>VLOOKUP($A23&amp;"-"&amp;I$4,'02政策の客観指標'!$A$4:$AT$246,COLUMN('02政策の客観指標'!$AP:$AP),FALSE)</f>
        <v>-</v>
      </c>
      <c r="J23" s="522" t="str">
        <f>VLOOKUP($A23&amp;"-"&amp;J$4,'02政策の客観指標'!$A$4:$AT$246,COLUMN('02政策の客観指標'!$AP:$AP),FALSE)</f>
        <v>-</v>
      </c>
      <c r="K23" s="522" t="str">
        <f>VLOOKUP($A23&amp;"-"&amp;K$4,'02政策の客観指標'!$A$4:$AT$246,COLUMN('02政策の客観指標'!$AP:$AP),FALSE)</f>
        <v>-</v>
      </c>
      <c r="L23" s="522" t="str">
        <f>VLOOKUP($A23&amp;"-"&amp;L$4,'02政策の客観指標'!$A$4:$AT$246,COLUMN('02政策の客観指標'!$AP:$AP),FALSE)</f>
        <v>-</v>
      </c>
      <c r="M23" s="522" t="str">
        <f>VLOOKUP($A23&amp;"-"&amp;M$4,'02政策の客観指標'!$A$4:$AT$246,COLUMN('02政策の客観指標'!$AP:$AP),FALSE)</f>
        <v>-</v>
      </c>
      <c r="N23" s="522" t="str">
        <f>VLOOKUP($A23&amp;"-"&amp;N$4,'02政策の客観指標'!$A$4:$AT$246,COLUMN('02政策の客観指標'!$AP:$AP),FALSE)</f>
        <v>-</v>
      </c>
      <c r="O23" s="523" t="str">
        <f>VLOOKUP($A23&amp;"-"&amp;O$4,'02政策の客観指標'!$A$4:$AT$246,COLUMN('02政策の客観指標'!$AP:$AP),FALSE)</f>
        <v>-</v>
      </c>
      <c r="P23" s="524" t="str">
        <f t="shared" si="0"/>
        <v>b</v>
      </c>
      <c r="Q23" s="525">
        <f t="shared" si="113"/>
        <v>3</v>
      </c>
      <c r="R23" s="525" t="str">
        <f t="shared" si="114"/>
        <v/>
      </c>
      <c r="S23" s="525" t="str">
        <f t="shared" si="115"/>
        <v/>
      </c>
      <c r="T23" s="525" t="str">
        <f t="shared" si="116"/>
        <v/>
      </c>
      <c r="U23" s="525" t="str">
        <f t="shared" si="117"/>
        <v/>
      </c>
      <c r="V23" s="525" t="str">
        <f t="shared" si="118"/>
        <v/>
      </c>
      <c r="W23" s="525" t="str">
        <f t="shared" si="119"/>
        <v/>
      </c>
      <c r="X23" s="525" t="str">
        <f t="shared" si="120"/>
        <v/>
      </c>
      <c r="Y23" s="525" t="str">
        <f t="shared" si="121"/>
        <v/>
      </c>
      <c r="Z23" s="526">
        <f t="shared" si="2"/>
        <v>0.75</v>
      </c>
      <c r="AA23" s="527" t="str">
        <f>IFERROR(VLOOKUP($A23*100+AA$4,'03施策評価'!$A$5:$KL$118,COLUMN('03施策評価'!$AB:$AB),FALSE),"-")</f>
        <v>e</v>
      </c>
      <c r="AB23" s="528" t="str">
        <f>IFERROR(VLOOKUP($A23*100+AB$4,'03施策評価'!$A$5:$KL$118,COLUMN('03施策評価'!$AB:$AB),FALSE),"-")</f>
        <v>-</v>
      </c>
      <c r="AC23" s="528" t="str">
        <f>IFERROR(VLOOKUP($A23*100+AC$4,'03施策評価'!$A$5:$KL$118,COLUMN('03施策評価'!$AB:$AB),FALSE),"-")</f>
        <v>c</v>
      </c>
      <c r="AD23" s="528" t="str">
        <f>IFERROR(VLOOKUP($A23*100+AD$4,'03施策評価'!$A$5:$KL$118,COLUMN('03施策評価'!$AB:$AB),FALSE),"-")</f>
        <v>c</v>
      </c>
      <c r="AE23" s="528" t="str">
        <f>IFERROR(VLOOKUP($A23*100+AE$4,'03施策評価'!$A$5:$KL$118,COLUMN('03施策評価'!$AB:$AB),FALSE),"-")</f>
        <v>-</v>
      </c>
      <c r="AF23" s="528" t="str">
        <f>IFERROR(VLOOKUP($A23*100+AF$4,'03施策評価'!$A$5:$KL$118,COLUMN('03施策評価'!$AB:$AB),FALSE),"-")</f>
        <v>-</v>
      </c>
      <c r="AG23" s="528" t="str">
        <f>IFERROR(VLOOKUP($A23*100+AG$4,'03施策評価'!$A$5:$KL$118,COLUMN('03施策評価'!$AB:$AB),FALSE),"-")</f>
        <v>-</v>
      </c>
      <c r="AH23" s="529" t="str">
        <f>IFERROR(VLOOKUP($A23*100+AH$4,'03施策評価'!$A$5:$KL$118,COLUMN('03施策評価'!$AB:$AB),FALSE),"-")</f>
        <v>-</v>
      </c>
      <c r="AI23" s="524" t="str">
        <f t="shared" si="3"/>
        <v>d</v>
      </c>
      <c r="AJ23" s="527">
        <f t="shared" si="122"/>
        <v>0</v>
      </c>
      <c r="AK23" s="528" t="str">
        <f t="shared" si="123"/>
        <v/>
      </c>
      <c r="AL23" s="528">
        <f t="shared" si="124"/>
        <v>2</v>
      </c>
      <c r="AM23" s="528">
        <f t="shared" si="125"/>
        <v>2</v>
      </c>
      <c r="AN23" s="528" t="str">
        <f t="shared" si="126"/>
        <v/>
      </c>
      <c r="AO23" s="528" t="str">
        <f t="shared" si="127"/>
        <v/>
      </c>
      <c r="AP23" s="528" t="str">
        <f t="shared" si="128"/>
        <v/>
      </c>
      <c r="AQ23" s="529" t="str">
        <f t="shared" si="129"/>
        <v/>
      </c>
      <c r="AR23" s="530">
        <f t="shared" si="11"/>
        <v>0.33333333333333331</v>
      </c>
      <c r="AS23" s="524" t="str">
        <f t="shared" si="12"/>
        <v>c</v>
      </c>
      <c r="AT23" s="30">
        <f t="shared" si="130"/>
        <v>3</v>
      </c>
      <c r="AU23" s="400">
        <f t="shared" si="13"/>
        <v>0.5</v>
      </c>
      <c r="AV23" s="401" cm="1">
        <f t="array" ref="AV23">_xlfn.IFS(COUNT(AT23:AU23)=2,SUM(AT23:AU23)/6,COUNT(AT23:AU23)=0,"-",AT23="",AR23,AU23="",Z23)</f>
        <v>0.58333333333333337</v>
      </c>
      <c r="AW23" s="534" t="str">
        <f>VLOOKUP($A23&amp;"-"&amp;AW$4,'05市民生活実感調査'!$A$3:$BC$218,COLUMN('05市民生活実感調査'!$O:$O),FALSE)</f>
        <v>c</v>
      </c>
      <c r="AX23" s="535" t="str">
        <f>VLOOKUP($A23&amp;"-"&amp;AX$4,'05市民生活実感調査'!$A$3:$BC$218,COLUMN('05市民生活実感調査'!$O:$O),FALSE)</f>
        <v>c</v>
      </c>
      <c r="AY23" s="535" t="str">
        <f>VLOOKUP($A23&amp;"-"&amp;AY$4,'05市民生活実感調査'!$A$3:$BC$218,COLUMN('05市民生活実感調査'!$O:$O),FALSE)</f>
        <v>d</v>
      </c>
      <c r="AZ23" s="535" t="str">
        <f>VLOOKUP($A23&amp;"-"&amp;AZ$4,'05市民生活実感調査'!$A$3:$BC$218,COLUMN('05市民生活実感調査'!$O:$O),FALSE)</f>
        <v>c</v>
      </c>
      <c r="BA23" s="535" t="str">
        <f>VLOOKUP($A23&amp;"-"&amp;BA$4,'05市民生活実感調査'!$A$3:$BC$218,COLUMN('05市民生活実感調査'!$O:$O),FALSE)</f>
        <v>-</v>
      </c>
      <c r="BB23" s="535" t="str">
        <f>VLOOKUP($A23&amp;"-"&amp;BB$4,'05市民生活実感調査'!$A$3:$BC$218,COLUMN('05市民生活実感調査'!$O:$O),FALSE)</f>
        <v>-</v>
      </c>
      <c r="BC23" s="535" t="str">
        <f>VLOOKUP($A23&amp;"-"&amp;BC$4,'05市民生活実感調査'!$A$3:$BC$218,COLUMN('05市民生活実感調査'!$O:$O),FALSE)</f>
        <v>-</v>
      </c>
      <c r="BD23" s="535" t="str">
        <f>VLOOKUP($A23&amp;"-"&amp;BD$4,'05市民生活実感調査'!$A$3:$BC$218,COLUMN('05市民生活実感調査'!$O:$O),FALSE)</f>
        <v>-</v>
      </c>
      <c r="BE23" s="536" t="str">
        <f t="shared" si="131"/>
        <v>c</v>
      </c>
      <c r="BF23" s="37">
        <f t="shared" si="132"/>
        <v>2</v>
      </c>
      <c r="BG23" s="38">
        <f t="shared" si="133"/>
        <v>2</v>
      </c>
      <c r="BH23" s="38">
        <f t="shared" si="134"/>
        <v>1</v>
      </c>
      <c r="BI23" s="38">
        <f t="shared" si="135"/>
        <v>2</v>
      </c>
      <c r="BJ23" s="38" t="str">
        <f t="shared" si="136"/>
        <v/>
      </c>
      <c r="BK23" s="38" t="str">
        <f t="shared" si="137"/>
        <v/>
      </c>
      <c r="BL23" s="38" t="str">
        <f t="shared" si="138"/>
        <v/>
      </c>
      <c r="BM23" s="38" t="str">
        <f t="shared" si="139"/>
        <v/>
      </c>
      <c r="BN23" s="41">
        <f t="shared" si="140"/>
        <v>0.4375</v>
      </c>
      <c r="BO23" s="96">
        <f>VLOOKUP($A23,'05市民生活実感調査'!$D$223:$O$249,3,FALSE)</f>
        <v>4</v>
      </c>
      <c r="BP23" s="237">
        <f>VLOOKUP($A23,'05市民生活実感調査'!$D$223:$O$249,4,FALSE)</f>
        <v>0.93397887323943662</v>
      </c>
      <c r="BQ23" s="537" t="s">
        <v>316</v>
      </c>
      <c r="BR23" s="539" t="str">
        <f>VLOOKUP(BQ23,[13]プルダウン!$A$1:$B$6,2,FALSE)</f>
        <v>政策の目的がそこそこ達成されている</v>
      </c>
      <c r="BS23" s="261" t="s">
        <v>125</v>
      </c>
      <c r="BT23" s="260" t="s">
        <v>2278</v>
      </c>
      <c r="BU23" s="262" t="s">
        <v>2279</v>
      </c>
      <c r="BV23" s="260" t="s">
        <v>2280</v>
      </c>
      <c r="BW23" s="47" t="str">
        <f>IFERROR(VLOOKUP($A23*100+BW$4,'03施策評価'!$A$5:$KL$118,COLUMN('03施策評価'!$BQ:$BQ),FALSE),"-")</f>
        <v>D</v>
      </c>
      <c r="BX23" s="7" t="str">
        <f>IFERROR(VLOOKUP($A23*100+BX$4,'03施策評価'!$A$5:$KL$118,COLUMN('03施策評価'!$BQ:$BQ),FALSE),"-")</f>
        <v>C</v>
      </c>
      <c r="BY23" s="7" t="str">
        <f>IFERROR(VLOOKUP($A23*100+BY$4,'03施策評価'!$A$5:$KL$118,COLUMN('03施策評価'!$BQ:$BQ),FALSE),"-")</f>
        <v>C</v>
      </c>
      <c r="BZ23" s="7" t="str">
        <f>IFERROR(VLOOKUP($A23*100+BZ$4,'03施策評価'!$A$5:$KL$118,COLUMN('03施策評価'!$BQ:$BQ),FALSE),"-")</f>
        <v>C</v>
      </c>
      <c r="CA23" s="7" t="str">
        <f>IFERROR(VLOOKUP($A23*100+CA$4,'03施策評価'!$A$5:$KL$118,COLUMN('03施策評価'!$BQ:$BQ),FALSE),"-")</f>
        <v>-</v>
      </c>
      <c r="CB23" s="105" t="str">
        <f>IFERROR(VLOOKUP($A23*100+CB$4,'03施策評価'!$A$5:$KL$118,COLUMN('03施策評価'!$BQ:$BQ),FALSE),"-")</f>
        <v>-</v>
      </c>
      <c r="CC23" s="105" t="str">
        <f>IFERROR(VLOOKUP($A23*100+CC$4,'03施策評価'!$A$5:$KL$118,COLUMN('03施策評価'!$BQ:$BQ),FALSE),"-")</f>
        <v>-</v>
      </c>
      <c r="CD23" s="106" t="str">
        <f>IFERROR(VLOOKUP($A23*100+CD$4,'03施策評価'!$A$5:$KL$118,COLUMN('03施策評価'!$BQ:$BQ),FALSE),"-")</f>
        <v>-</v>
      </c>
      <c r="CE23" s="263" t="s">
        <v>2281</v>
      </c>
      <c r="CF23" s="83" t="str">
        <f>VLOOKUP($A23&amp;"-"&amp;CF$4,'02政策の客観指標'!$A$4:$AT$246,COLUMN('02政策の客観指標'!$AQ:$AQ),FALSE)</f>
        <v>-</v>
      </c>
      <c r="CG23" s="84" t="str">
        <f>VLOOKUP($A23&amp;"-"&amp;CG$4,'02政策の客観指標'!$A$4:$AT$246,COLUMN('02政策の客観指標'!$AQ:$AQ),FALSE)</f>
        <v>-</v>
      </c>
      <c r="CH23" s="84" t="str">
        <f>VLOOKUP($A23&amp;"-"&amp;CH$4,'02政策の客観指標'!$A$4:$AT$246,COLUMN('02政策の客観指標'!$AQ:$AQ),FALSE)</f>
        <v>-</v>
      </c>
      <c r="CI23" s="84" t="str">
        <f>VLOOKUP($A23&amp;"-"&amp;CI$4,'02政策の客観指標'!$A$4:$AT$246,COLUMN('02政策の客観指標'!$AQ:$AQ),FALSE)</f>
        <v>-</v>
      </c>
      <c r="CJ23" s="84" t="str">
        <f>VLOOKUP($A23&amp;"-"&amp;CJ$4,'02政策の客観指標'!$A$4:$AT$246,COLUMN('02政策の客観指標'!$AQ:$AQ),FALSE)</f>
        <v>-</v>
      </c>
      <c r="CK23" s="84" t="str">
        <f>VLOOKUP($A23&amp;"-"&amp;CK$4,'02政策の客観指標'!$A$4:$AT$246,COLUMN('02政策の客観指標'!$AQ:$AQ),FALSE)</f>
        <v>-</v>
      </c>
      <c r="CL23" s="84" t="str">
        <f>VLOOKUP($A23&amp;"-"&amp;CL$4,'02政策の客観指標'!$A$4:$AT$246,COLUMN('02政策の客観指標'!$AQ:$AQ),FALSE)</f>
        <v>-</v>
      </c>
      <c r="CM23" s="84" t="str">
        <f>VLOOKUP($A23&amp;"-"&amp;CM$4,'02政策の客観指標'!$A$4:$AT$246,COLUMN('02政策の客観指標'!$AQ:$AQ),FALSE)</f>
        <v>-</v>
      </c>
      <c r="CN23" s="84" t="str">
        <f>VLOOKUP($A23&amp;"-"&amp;CN$4,'02政策の客観指標'!$A$4:$AT$246,COLUMN('02政策の客観指標'!$AQ:$AQ),FALSE)</f>
        <v>-</v>
      </c>
      <c r="CO23" s="109" t="e">
        <f t="shared" si="141"/>
        <v>#DIV/0!</v>
      </c>
      <c r="CP23" s="30" t="str">
        <f t="shared" si="21"/>
        <v/>
      </c>
      <c r="CQ23" s="30" t="str">
        <f t="shared" si="22"/>
        <v/>
      </c>
      <c r="CR23" s="30" t="str">
        <f t="shared" si="23"/>
        <v/>
      </c>
      <c r="CS23" s="30" t="str">
        <f t="shared" si="24"/>
        <v/>
      </c>
      <c r="CT23" s="30" t="str">
        <f t="shared" si="25"/>
        <v/>
      </c>
      <c r="CU23" s="30" t="str">
        <f t="shared" si="26"/>
        <v/>
      </c>
      <c r="CV23" s="30" t="str">
        <f t="shared" si="27"/>
        <v/>
      </c>
      <c r="CW23" s="30" t="str">
        <f t="shared" si="28"/>
        <v/>
      </c>
      <c r="CX23" s="30" t="str">
        <f t="shared" si="29"/>
        <v/>
      </c>
      <c r="CY23" s="33" t="e">
        <f t="shared" si="142"/>
        <v>#DIV/0!</v>
      </c>
      <c r="CZ23" s="47" t="str">
        <f>IFERROR(VLOOKUP($A23*100+CZ$4,'03施策評価'!$A$5:$KL$118,COLUMN('03施策評価'!$CF:$CF),FALSE),"-")</f>
        <v>e</v>
      </c>
      <c r="DA23" s="7" t="str">
        <f>IFERROR(VLOOKUP($A23*100+DA$4,'03施策評価'!$A$5:$KL$118,COLUMN('03施策評価'!$CF:$CF),FALSE),"-")</f>
        <v>-</v>
      </c>
      <c r="DB23" s="7" t="str">
        <f>IFERROR(VLOOKUP($A23*100+DB$4,'03施策評価'!$A$5:$KL$118,COLUMN('03施策評価'!$CF:$CF),FALSE),"-")</f>
        <v>e</v>
      </c>
      <c r="DC23" s="7" t="str">
        <f>IFERROR(VLOOKUP($A23*100+DC$4,'03施策評価'!$A$5:$KL$118,COLUMN('03施策評価'!$CF:$CF),FALSE),"-")</f>
        <v>e</v>
      </c>
      <c r="DD23" s="105" t="str">
        <f>IFERROR(VLOOKUP($A23*100+DD$4,'03施策評価'!$A$5:$KL$118,COLUMN('03施策評価'!$CF:$CF),FALSE),"-")</f>
        <v>-</v>
      </c>
      <c r="DE23" s="105" t="str">
        <f>IFERROR(VLOOKUP($A23*100+DE$4,'03施策評価'!$A$5:$KL$118,COLUMN('03施策評価'!$CF:$CF),FALSE),"-")</f>
        <v>-</v>
      </c>
      <c r="DF23" s="105" t="str">
        <f>IFERROR(VLOOKUP($A23*100+DF$4,'03施策評価'!$A$5:$KL$118,COLUMN('03施策評価'!$CF:$CF),FALSE),"-")</f>
        <v>-</v>
      </c>
      <c r="DG23" s="105" t="str">
        <f>IFERROR(VLOOKUP($A23*100+DG$4,'03施策評価'!$A$5:$KL$118,COLUMN('03施策評価'!$CF:$CF),FALSE),"-")</f>
        <v>-</v>
      </c>
      <c r="DH23" s="109" t="str">
        <f t="shared" si="143"/>
        <v>e</v>
      </c>
      <c r="DI23" s="37">
        <f t="shared" si="144"/>
        <v>0</v>
      </c>
      <c r="DJ23" s="38" t="str">
        <f t="shared" si="30"/>
        <v/>
      </c>
      <c r="DK23" s="38">
        <f t="shared" si="31"/>
        <v>0</v>
      </c>
      <c r="DL23" s="38">
        <f t="shared" si="32"/>
        <v>0</v>
      </c>
      <c r="DM23" s="38" t="str">
        <f t="shared" si="33"/>
        <v/>
      </c>
      <c r="DN23" s="38" t="str">
        <f t="shared" si="34"/>
        <v/>
      </c>
      <c r="DO23" s="38" t="str">
        <f t="shared" si="35"/>
        <v/>
      </c>
      <c r="DP23" s="38" t="str">
        <f t="shared" si="36"/>
        <v/>
      </c>
      <c r="DQ23" s="41">
        <f t="shared" si="145"/>
        <v>0</v>
      </c>
      <c r="DR23" s="36" t="e">
        <f t="shared" si="146"/>
        <v>#DIV/0!</v>
      </c>
      <c r="DS23" s="37" t="e">
        <f t="shared" si="147"/>
        <v>#DIV/0!</v>
      </c>
      <c r="DT23" s="38">
        <f t="shared" si="148"/>
        <v>0</v>
      </c>
      <c r="DU23" s="41" t="e">
        <f t="shared" si="149"/>
        <v>#DIV/0!</v>
      </c>
      <c r="DV23" s="47" t="str">
        <f>VLOOKUP($A23&amp;"-"&amp;DV$4,'05市民生活実感調査'!$A$3:$BC$218,COLUMN('05市民生活実感調査'!$Y:$Y),FALSE)</f>
        <v>-</v>
      </c>
      <c r="DW23" s="7" t="str">
        <f>VLOOKUP($A23&amp;"-"&amp;DW$4,'05市民生活実感調査'!$A$3:$BC$218,COLUMN('05市民生活実感調査'!$Y:$Y),FALSE)</f>
        <v>-</v>
      </c>
      <c r="DX23" s="7" t="str">
        <f>VLOOKUP($A23&amp;"-"&amp;DX$4,'05市民生活実感調査'!$A$3:$BC$218,COLUMN('05市民生活実感調査'!$Y:$Y),FALSE)</f>
        <v>-</v>
      </c>
      <c r="DY23" s="7" t="str">
        <f>VLOOKUP($A23&amp;"-"&amp;DY$4,'05市民生活実感調査'!$A$3:$BC$218,COLUMN('05市民生活実感調査'!$Y:$Y),FALSE)</f>
        <v>-</v>
      </c>
      <c r="DZ23" s="7" t="str">
        <f>VLOOKUP($A23&amp;"-"&amp;DZ$4,'05市民生活実感調査'!$A$3:$BC$218,COLUMN('05市民生活実感調査'!$Y:$Y),FALSE)</f>
        <v>-</v>
      </c>
      <c r="EA23" s="7" t="str">
        <f>VLOOKUP($A23&amp;"-"&amp;EA$4,'05市民生活実感調査'!$A$3:$BC$218,COLUMN('05市民生活実感調査'!$Y:$Y),FALSE)</f>
        <v>-</v>
      </c>
      <c r="EB23" s="7" t="str">
        <f>VLOOKUP($A23&amp;"-"&amp;EB$4,'05市民生活実感調査'!$A$3:$BC$218,COLUMN('05市民生活実感調査'!$Y:$Y),FALSE)</f>
        <v>-</v>
      </c>
      <c r="EC23" s="7" t="str">
        <f>VLOOKUP($A23&amp;"-"&amp;EC$4,'05市民生活実感調査'!$A$3:$BC$218,COLUMN('05市民生活実感調査'!$Y:$Y),FALSE)</f>
        <v>-</v>
      </c>
      <c r="ED23" s="109" t="e">
        <f t="shared" si="150"/>
        <v>#DIV/0!</v>
      </c>
      <c r="EE23" s="37" t="str">
        <f t="shared" si="151"/>
        <v/>
      </c>
      <c r="EF23" s="38" t="str">
        <f t="shared" si="37"/>
        <v/>
      </c>
      <c r="EG23" s="38" t="str">
        <f t="shared" si="38"/>
        <v/>
      </c>
      <c r="EH23" s="38" t="str">
        <f t="shared" si="39"/>
        <v/>
      </c>
      <c r="EI23" s="38" t="str">
        <f t="shared" si="40"/>
        <v/>
      </c>
      <c r="EJ23" s="38" t="str">
        <f t="shared" si="41"/>
        <v/>
      </c>
      <c r="EK23" s="38" t="str">
        <f t="shared" si="42"/>
        <v/>
      </c>
      <c r="EL23" s="38" t="str">
        <f t="shared" si="43"/>
        <v/>
      </c>
      <c r="EM23" s="41" t="e">
        <f t="shared" si="152"/>
        <v>#DIV/0!</v>
      </c>
      <c r="EN23" s="96" t="str">
        <f>VLOOKUP($A23,'05市民生活実感調査'!$D$223:$O$249,5,FALSE)</f>
        <v>-</v>
      </c>
      <c r="EO23" s="98" t="str">
        <f>VLOOKUP($A23,'05市民生活実感調査'!$D$223:$O$249,6,FALSE)</f>
        <v>-</v>
      </c>
      <c r="EP23" s="108" t="s">
        <v>85</v>
      </c>
      <c r="EQ23" s="12" t="str">
        <f>VLOOKUP(EP23,プルダウン!$A$1:$B$6,2,FALSE)</f>
        <v>-</v>
      </c>
      <c r="ER23" s="26" t="s">
        <v>85</v>
      </c>
      <c r="ES23" s="12"/>
      <c r="ET23" s="11"/>
      <c r="EU23" s="12"/>
      <c r="EV23" s="47" t="str">
        <f>IFERROR(VLOOKUP($A23*100+EV$4,'03施策評価'!$A$5:$KL$118,COLUMN('03施策評価'!$DU:$DU),FALSE),"-")</f>
        <v>-</v>
      </c>
      <c r="EW23" s="7" t="str">
        <f>IFERROR(VLOOKUP($A23*100+EW$4,'03施策評価'!$A$5:$KL$118,COLUMN('03施策評価'!$DU:$DU),FALSE),"-")</f>
        <v>-</v>
      </c>
      <c r="EX23" s="7" t="str">
        <f>IFERROR(VLOOKUP($A23*100+EX$4,'03施策評価'!$A$5:$KL$118,COLUMN('03施策評価'!$DU:$DU),FALSE),"-")</f>
        <v>-</v>
      </c>
      <c r="EY23" s="7" t="str">
        <f>IFERROR(VLOOKUP($A23*100+EY$4,'03施策評価'!$A$5:$KL$118,COLUMN('03施策評価'!$DU:$DU),FALSE),"-")</f>
        <v>-</v>
      </c>
      <c r="EZ23" s="105" t="str">
        <f>IFERROR(VLOOKUP($A23*100+EZ$4,'03施策評価'!$A$5:$KL$118,COLUMN('03施策評価'!$DU:$DU),FALSE),"-")</f>
        <v>-</v>
      </c>
      <c r="FA23" s="105" t="str">
        <f>IFERROR(VLOOKUP($A23*100+FA$4,'03施策評価'!$A$5:$KL$118,COLUMN('03施策評価'!$DU:$DU),FALSE),"-")</f>
        <v>-</v>
      </c>
      <c r="FB23" s="105" t="str">
        <f>IFERROR(VLOOKUP($A23*100+FB$4,'03施策評価'!$A$5:$KL$118,COLUMN('03施策評価'!$DU:$DU),FALSE),"-")</f>
        <v>-</v>
      </c>
      <c r="FC23" s="106" t="str">
        <f>IFERROR(VLOOKUP($A23*100+FC$4,'03施策評価'!$A$5:$KL$118,COLUMN('03施策評価'!$DU:$DU),FALSE),"-")</f>
        <v>-</v>
      </c>
      <c r="FD23" s="116"/>
      <c r="FE23" s="83" t="str">
        <f>VLOOKUP($A23&amp;"-"&amp;FE$4,'02政策の客観指標'!$A$4:$AT$246,COLUMN('02政策の客観指標'!$AR:$AR),FALSE)</f>
        <v>-</v>
      </c>
      <c r="FF23" s="84" t="str">
        <f>VLOOKUP($A23&amp;"-"&amp;FF$4,'02政策の客観指標'!$A$4:$AT$246,COLUMN('02政策の客観指標'!$AR:$AR),FALSE)</f>
        <v>-</v>
      </c>
      <c r="FG23" s="84" t="str">
        <f>VLOOKUP($A23&amp;"-"&amp;FG$4,'02政策の客観指標'!$A$4:$AT$246,COLUMN('02政策の客観指標'!$AR:$AR),FALSE)</f>
        <v>-</v>
      </c>
      <c r="FH23" s="84" t="str">
        <f>VLOOKUP($A23&amp;"-"&amp;FH$4,'02政策の客観指標'!$A$4:$AT$246,COLUMN('02政策の客観指標'!$AR:$AR),FALSE)</f>
        <v>-</v>
      </c>
      <c r="FI23" s="84" t="str">
        <f>VLOOKUP($A23&amp;"-"&amp;FI$4,'02政策の客観指標'!$A$4:$AT$246,COLUMN('02政策の客観指標'!$AR:$AR),FALSE)</f>
        <v>-</v>
      </c>
      <c r="FJ23" s="84" t="str">
        <f>VLOOKUP($A23&amp;"-"&amp;FJ$4,'02政策の客観指標'!$A$4:$AT$246,COLUMN('02政策の客観指標'!$AR:$AR),FALSE)</f>
        <v>-</v>
      </c>
      <c r="FK23" s="84" t="str">
        <f>VLOOKUP($A23&amp;"-"&amp;FK$4,'02政策の客観指標'!$A$4:$AT$246,COLUMN('02政策の客観指標'!$AR:$AR),FALSE)</f>
        <v>-</v>
      </c>
      <c r="FL23" s="84" t="str">
        <f>VLOOKUP($A23&amp;"-"&amp;FL$4,'02政策の客観指標'!$A$4:$AT$246,COLUMN('02政策の客観指標'!$AR:$AR),FALSE)</f>
        <v>-</v>
      </c>
      <c r="FM23" s="84" t="str">
        <f>VLOOKUP($A23&amp;"-"&amp;FM$4,'02政策の客観指標'!$A$4:$AT$246,COLUMN('02政策の客観指標'!$AR:$AR),FALSE)</f>
        <v>-</v>
      </c>
      <c r="FN23" s="109" t="e">
        <f t="shared" si="153"/>
        <v>#DIV/0!</v>
      </c>
      <c r="FO23" s="30" t="str">
        <f t="shared" si="44"/>
        <v/>
      </c>
      <c r="FP23" s="30" t="str">
        <f t="shared" si="45"/>
        <v/>
      </c>
      <c r="FQ23" s="30" t="str">
        <f t="shared" si="46"/>
        <v/>
      </c>
      <c r="FR23" s="30" t="str">
        <f t="shared" si="47"/>
        <v/>
      </c>
      <c r="FS23" s="30" t="str">
        <f t="shared" si="48"/>
        <v/>
      </c>
      <c r="FT23" s="30" t="str">
        <f t="shared" si="49"/>
        <v/>
      </c>
      <c r="FU23" s="30" t="str">
        <f t="shared" si="50"/>
        <v/>
      </c>
      <c r="FV23" s="30" t="str">
        <f t="shared" si="51"/>
        <v/>
      </c>
      <c r="FW23" s="30" t="str">
        <f t="shared" si="52"/>
        <v/>
      </c>
      <c r="FX23" s="33" t="e">
        <f t="shared" si="154"/>
        <v>#DIV/0!</v>
      </c>
      <c r="FY23" s="47" t="str">
        <f>IFERROR(VLOOKUP($A23*100+FY$4,'03施策評価'!$A$5:$KL$118,COLUMN('03施策評価'!$EJ:$EJ),FALSE),"-")</f>
        <v>e</v>
      </c>
      <c r="FZ23" s="7" t="str">
        <f>IFERROR(VLOOKUP($A23*100+FZ$4,'03施策評価'!$A$5:$KL$118,COLUMN('03施策評価'!$EJ:$EJ),FALSE),"-")</f>
        <v>-</v>
      </c>
      <c r="GA23" s="7" t="str">
        <f>IFERROR(VLOOKUP($A23*100+GA$4,'03施策評価'!$A$5:$KL$118,COLUMN('03施策評価'!$EJ:$EJ),FALSE),"-")</f>
        <v>e</v>
      </c>
      <c r="GB23" s="7" t="str">
        <f>IFERROR(VLOOKUP($A23*100+GB$4,'03施策評価'!$A$5:$KL$118,COLUMN('03施策評価'!$EJ:$EJ),FALSE),"-")</f>
        <v>e</v>
      </c>
      <c r="GC23" s="105" t="str">
        <f>IFERROR(VLOOKUP($A23*100+GC$4,'03施策評価'!$A$5:$KL$118,COLUMN('03施策評価'!$EJ:$EJ),FALSE),"-")</f>
        <v>-</v>
      </c>
      <c r="GD23" s="105" t="str">
        <f>IFERROR(VLOOKUP($A23*100+GD$4,'03施策評価'!$A$5:$KL$118,COLUMN('03施策評価'!$EJ:$EJ),FALSE),"-")</f>
        <v>-</v>
      </c>
      <c r="GE23" s="105" t="str">
        <f>IFERROR(VLOOKUP($A23*100+GE$4,'03施策評価'!$A$5:$KL$118,COLUMN('03施策評価'!$EJ:$EJ),FALSE),"-")</f>
        <v>-</v>
      </c>
      <c r="GF23" s="105" t="str">
        <f>IFERROR(VLOOKUP($A23*100+GF$4,'03施策評価'!$A$5:$KL$118,COLUMN('03施策評価'!$EJ:$EJ),FALSE),"-")</f>
        <v>-</v>
      </c>
      <c r="GG23" s="109" t="str">
        <f t="shared" si="155"/>
        <v>e</v>
      </c>
      <c r="GH23" s="37">
        <f t="shared" si="156"/>
        <v>0</v>
      </c>
      <c r="GI23" s="38" t="str">
        <f t="shared" si="53"/>
        <v/>
      </c>
      <c r="GJ23" s="38">
        <f t="shared" si="54"/>
        <v>0</v>
      </c>
      <c r="GK23" s="38">
        <f t="shared" si="55"/>
        <v>0</v>
      </c>
      <c r="GL23" s="38" t="str">
        <f t="shared" si="56"/>
        <v/>
      </c>
      <c r="GM23" s="38" t="str">
        <f t="shared" si="57"/>
        <v/>
      </c>
      <c r="GN23" s="38" t="str">
        <f t="shared" si="58"/>
        <v/>
      </c>
      <c r="GO23" s="38" t="str">
        <f t="shared" si="59"/>
        <v/>
      </c>
      <c r="GP23" s="41">
        <f t="shared" si="157"/>
        <v>0</v>
      </c>
      <c r="GQ23" s="36" t="e">
        <f t="shared" si="158"/>
        <v>#DIV/0!</v>
      </c>
      <c r="GR23" s="37" t="e">
        <f t="shared" si="159"/>
        <v>#DIV/0!</v>
      </c>
      <c r="GS23" s="38">
        <f t="shared" si="160"/>
        <v>0</v>
      </c>
      <c r="GT23" s="41" t="e">
        <f t="shared" si="161"/>
        <v>#DIV/0!</v>
      </c>
      <c r="GU23" s="47" t="str">
        <f>VLOOKUP($A23&amp;"-"&amp;GU$4,'05市民生活実感調査'!$A$3:$BC$218,COLUMN('05市民生活実感調査'!$AI:$AI),FALSE)</f>
        <v>-</v>
      </c>
      <c r="GV23" s="7" t="str">
        <f>VLOOKUP($A23&amp;"-"&amp;GV$4,'05市民生活実感調査'!$A$3:$BC$218,COLUMN('05市民生活実感調査'!$AI:$AI),FALSE)</f>
        <v>-</v>
      </c>
      <c r="GW23" s="7" t="str">
        <f>VLOOKUP($A23&amp;"-"&amp;GW$4,'05市民生活実感調査'!$A$3:$BC$218,COLUMN('05市民生活実感調査'!$AI:$AI),FALSE)</f>
        <v>-</v>
      </c>
      <c r="GX23" s="7" t="str">
        <f>VLOOKUP($A23&amp;"-"&amp;GX$4,'05市民生活実感調査'!$A$3:$BC$218,COLUMN('05市民生活実感調査'!$AI:$AI),FALSE)</f>
        <v>-</v>
      </c>
      <c r="GY23" s="7" t="str">
        <f>VLOOKUP($A23&amp;"-"&amp;GY$4,'05市民生活実感調査'!$A$3:$BC$218,COLUMN('05市民生活実感調査'!$AI:$AI),FALSE)</f>
        <v>-</v>
      </c>
      <c r="GZ23" s="7" t="str">
        <f>VLOOKUP($A23&amp;"-"&amp;GZ$4,'05市民生活実感調査'!$A$3:$BC$218,COLUMN('05市民生活実感調査'!$AI:$AI),FALSE)</f>
        <v>-</v>
      </c>
      <c r="HA23" s="7" t="str">
        <f>VLOOKUP($A23&amp;"-"&amp;HA$4,'05市民生活実感調査'!$A$3:$BC$218,COLUMN('05市民生活実感調査'!$AI:$AI),FALSE)</f>
        <v>-</v>
      </c>
      <c r="HB23" s="7" t="str">
        <f>VLOOKUP($A23&amp;"-"&amp;HB$4,'05市民生活実感調査'!$A$3:$BC$218,COLUMN('05市民生活実感調査'!$AI:$AI),FALSE)</f>
        <v>-</v>
      </c>
      <c r="HC23" s="109" t="e">
        <f t="shared" si="162"/>
        <v>#DIV/0!</v>
      </c>
      <c r="HD23" s="37" t="str">
        <f t="shared" si="163"/>
        <v/>
      </c>
      <c r="HE23" s="38" t="str">
        <f t="shared" si="60"/>
        <v/>
      </c>
      <c r="HF23" s="38" t="str">
        <f t="shared" si="61"/>
        <v/>
      </c>
      <c r="HG23" s="38" t="str">
        <f t="shared" si="62"/>
        <v/>
      </c>
      <c r="HH23" s="38" t="str">
        <f t="shared" si="63"/>
        <v/>
      </c>
      <c r="HI23" s="38" t="str">
        <f t="shared" si="64"/>
        <v/>
      </c>
      <c r="HJ23" s="38" t="str">
        <f t="shared" si="65"/>
        <v/>
      </c>
      <c r="HK23" s="38" t="str">
        <f t="shared" si="66"/>
        <v/>
      </c>
      <c r="HL23" s="41" t="e">
        <f t="shared" si="164"/>
        <v>#DIV/0!</v>
      </c>
      <c r="HM23" s="96" t="str">
        <f>VLOOKUP($A23,'05市民生活実感調査'!$D$223:$O$249,7,FALSE)</f>
        <v>-</v>
      </c>
      <c r="HN23" s="98" t="str">
        <f>VLOOKUP($A23,'05市民生活実感調査'!$D$223:$O$249,8,FALSE)</f>
        <v>-</v>
      </c>
      <c r="HO23" s="108" t="s">
        <v>85</v>
      </c>
      <c r="HP23" s="12" t="str">
        <f>VLOOKUP(HO23,プルダウン!$A$1:$B$6,2,FALSE)</f>
        <v>-</v>
      </c>
      <c r="HQ23" s="26" t="s">
        <v>85</v>
      </c>
      <c r="HR23" s="12"/>
      <c r="HS23" s="11"/>
      <c r="HT23" s="12"/>
      <c r="HU23" s="47" t="str">
        <f>IFERROR(VLOOKUP($A23*100+HU$4,'03施策評価'!$A$5:$KL$118,COLUMN('03施策評価'!$FY:$FY),FALSE),"-")</f>
        <v>-</v>
      </c>
      <c r="HV23" s="7" t="str">
        <f>IFERROR(VLOOKUP($A23*100+HV$4,'03施策評価'!$A$5:$KL$118,COLUMN('03施策評価'!$FY:$FY),FALSE),"-")</f>
        <v>-</v>
      </c>
      <c r="HW23" s="7" t="str">
        <f>IFERROR(VLOOKUP($A23*100+HW$4,'03施策評価'!$A$5:$KL$118,COLUMN('03施策評価'!$FY:$FY),FALSE),"-")</f>
        <v>-</v>
      </c>
      <c r="HX23" s="7" t="str">
        <f>IFERROR(VLOOKUP($A23*100+HX$4,'03施策評価'!$A$5:$KL$118,COLUMN('03施策評価'!$FY:$FY),FALSE),"-")</f>
        <v>-</v>
      </c>
      <c r="HY23" s="105" t="str">
        <f>IFERROR(VLOOKUP($A23*100+HY$4,'03施策評価'!$A$5:$KL$118,COLUMN('03施策評価'!$FY:$FY),FALSE),"-")</f>
        <v>-</v>
      </c>
      <c r="HZ23" s="105" t="str">
        <f>IFERROR(VLOOKUP($A23*100+HZ$4,'03施策評価'!$A$5:$KL$118,COLUMN('03施策評価'!$FY:$FY),FALSE),"-")</f>
        <v>-</v>
      </c>
      <c r="IA23" s="105" t="str">
        <f>IFERROR(VLOOKUP($A23*100+IA$4,'03施策評価'!$A$5:$KL$118,COLUMN('03施策評価'!$FY:$FY),FALSE),"-")</f>
        <v>-</v>
      </c>
      <c r="IB23" s="106" t="str">
        <f>IFERROR(VLOOKUP($A23*100+IB$4,'03施策評価'!$A$5:$KL$118,COLUMN('03施策評価'!$FY:$FY),FALSE),"-")</f>
        <v>-</v>
      </c>
      <c r="IC23" s="116"/>
      <c r="ID23" s="83" t="str">
        <f>VLOOKUP($A23&amp;"-"&amp;ID$4,'02政策の客観指標'!$A$4:$AT$246,COLUMN('02政策の客観指標'!$AS:$AS),FALSE)</f>
        <v>-</v>
      </c>
      <c r="IE23" s="84" t="str">
        <f>VLOOKUP($A23&amp;"-"&amp;IE$4,'02政策の客観指標'!$A$4:$AT$246,COLUMN('02政策の客観指標'!$AS:$AS),FALSE)</f>
        <v>-</v>
      </c>
      <c r="IF23" s="84" t="str">
        <f>VLOOKUP($A23&amp;"-"&amp;IF$4,'02政策の客観指標'!$A$4:$AT$246,COLUMN('02政策の客観指標'!$AS:$AS),FALSE)</f>
        <v>-</v>
      </c>
      <c r="IG23" s="84" t="str">
        <f>VLOOKUP($A23&amp;"-"&amp;IG$4,'02政策の客観指標'!$A$4:$AT$246,COLUMN('02政策の客観指標'!$AS:$AS),FALSE)</f>
        <v>-</v>
      </c>
      <c r="IH23" s="84" t="str">
        <f>VLOOKUP($A23&amp;"-"&amp;IH$4,'02政策の客観指標'!$A$4:$AT$246,COLUMN('02政策の客観指標'!$AS:$AS),FALSE)</f>
        <v>-</v>
      </c>
      <c r="II23" s="84" t="str">
        <f>VLOOKUP($A23&amp;"-"&amp;II$4,'02政策の客観指標'!$A$4:$AT$246,COLUMN('02政策の客観指標'!$AS:$AS),FALSE)</f>
        <v>-</v>
      </c>
      <c r="IJ23" s="84" t="str">
        <f>VLOOKUP($A23&amp;"-"&amp;IJ$4,'02政策の客観指標'!$A$4:$AT$246,COLUMN('02政策の客観指標'!$AS:$AS),FALSE)</f>
        <v>-</v>
      </c>
      <c r="IK23" s="84" t="str">
        <f>VLOOKUP($A23&amp;"-"&amp;IK$4,'02政策の客観指標'!$A$4:$AT$246,COLUMN('02政策の客観指標'!$AS:$AS),FALSE)</f>
        <v>-</v>
      </c>
      <c r="IL23" s="84" t="str">
        <f>VLOOKUP($A23&amp;"-"&amp;IL$4,'02政策の客観指標'!$A$4:$AT$246,COLUMN('02政策の客観指標'!$AS:$AS),FALSE)</f>
        <v>-</v>
      </c>
      <c r="IM23" s="109" t="e">
        <f t="shared" si="165"/>
        <v>#DIV/0!</v>
      </c>
      <c r="IN23" s="30" t="str">
        <f t="shared" si="67"/>
        <v/>
      </c>
      <c r="IO23" s="30" t="str">
        <f t="shared" si="68"/>
        <v/>
      </c>
      <c r="IP23" s="30" t="str">
        <f t="shared" si="69"/>
        <v/>
      </c>
      <c r="IQ23" s="30" t="str">
        <f t="shared" si="70"/>
        <v/>
      </c>
      <c r="IR23" s="30" t="str">
        <f t="shared" si="71"/>
        <v/>
      </c>
      <c r="IS23" s="30" t="str">
        <f t="shared" si="72"/>
        <v/>
      </c>
      <c r="IT23" s="30" t="str">
        <f t="shared" si="73"/>
        <v/>
      </c>
      <c r="IU23" s="30" t="str">
        <f t="shared" si="74"/>
        <v/>
      </c>
      <c r="IV23" s="30" t="str">
        <f t="shared" si="75"/>
        <v/>
      </c>
      <c r="IW23" s="33" t="e">
        <f t="shared" si="166"/>
        <v>#DIV/0!</v>
      </c>
      <c r="IX23" s="47" t="str">
        <f>IFERROR(VLOOKUP($A23*100+IX$4,'03施策評価'!$A$5:$KL$118,COLUMN('03施策評価'!$GN:$GN),FALSE),"-")</f>
        <v>e</v>
      </c>
      <c r="IY23" s="7" t="str">
        <f>IFERROR(VLOOKUP($A23*100+IY$4,'03施策評価'!$A$5:$KL$118,COLUMN('03施策評価'!$GN:$GN),FALSE),"-")</f>
        <v>-</v>
      </c>
      <c r="IZ23" s="7" t="str">
        <f>IFERROR(VLOOKUP($A23*100+IZ$4,'03施策評価'!$A$5:$KL$118,COLUMN('03施策評価'!$GN:$GN),FALSE),"-")</f>
        <v>e</v>
      </c>
      <c r="JA23" s="7" t="str">
        <f>IFERROR(VLOOKUP($A23*100+JA$4,'03施策評価'!$A$5:$KL$118,COLUMN('03施策評価'!$GN:$GN),FALSE),"-")</f>
        <v>e</v>
      </c>
      <c r="JB23" s="105" t="str">
        <f>IFERROR(VLOOKUP($A23*100+JB$4,'03施策評価'!$A$5:$KL$118,COLUMN('03施策評価'!$GN:$GN),FALSE),"-")</f>
        <v>-</v>
      </c>
      <c r="JC23" s="105" t="str">
        <f>IFERROR(VLOOKUP($A23*100+JC$4,'03施策評価'!$A$5:$KL$118,COLUMN('03施策評価'!$GN:$GN),FALSE),"-")</f>
        <v>-</v>
      </c>
      <c r="JD23" s="105" t="str">
        <f>IFERROR(VLOOKUP($A23*100+JD$4,'03施策評価'!$A$5:$KL$118,COLUMN('03施策評価'!$GN:$GN),FALSE),"-")</f>
        <v>-</v>
      </c>
      <c r="JE23" s="105" t="str">
        <f>IFERROR(VLOOKUP($A23*100+JE$4,'03施策評価'!$A$5:$KL$118,COLUMN('03施策評価'!$GN:$GN),FALSE),"-")</f>
        <v>-</v>
      </c>
      <c r="JF23" s="109" t="str">
        <f t="shared" si="167"/>
        <v>e</v>
      </c>
      <c r="JG23" s="37">
        <f t="shared" si="168"/>
        <v>0</v>
      </c>
      <c r="JH23" s="38" t="str">
        <f t="shared" si="76"/>
        <v/>
      </c>
      <c r="JI23" s="38">
        <f t="shared" si="77"/>
        <v>0</v>
      </c>
      <c r="JJ23" s="38">
        <f t="shared" si="78"/>
        <v>0</v>
      </c>
      <c r="JK23" s="38" t="str">
        <f t="shared" si="79"/>
        <v/>
      </c>
      <c r="JL23" s="38" t="str">
        <f t="shared" si="80"/>
        <v/>
      </c>
      <c r="JM23" s="38" t="str">
        <f t="shared" si="81"/>
        <v/>
      </c>
      <c r="JN23" s="38" t="str">
        <f t="shared" si="82"/>
        <v/>
      </c>
      <c r="JO23" s="41">
        <f t="shared" si="169"/>
        <v>0</v>
      </c>
      <c r="JP23" s="36" t="e">
        <f t="shared" si="170"/>
        <v>#DIV/0!</v>
      </c>
      <c r="JQ23" s="37" t="e">
        <f t="shared" si="171"/>
        <v>#DIV/0!</v>
      </c>
      <c r="JR23" s="38">
        <f t="shared" si="172"/>
        <v>0</v>
      </c>
      <c r="JS23" s="41" t="e">
        <f t="shared" si="173"/>
        <v>#DIV/0!</v>
      </c>
      <c r="JT23" s="47" t="str">
        <f>VLOOKUP($A23&amp;"-"&amp;JT$4,'05市民生活実感調査'!$A$3:$BC$218,COLUMN('05市民生活実感調査'!$AS:$AS),FALSE)</f>
        <v>-</v>
      </c>
      <c r="JU23" s="7" t="str">
        <f>VLOOKUP($A23&amp;"-"&amp;JU$4,'05市民生活実感調査'!$A$3:$BC$218,COLUMN('05市民生活実感調査'!$AS:$AS),FALSE)</f>
        <v>-</v>
      </c>
      <c r="JV23" s="7" t="str">
        <f>VLOOKUP($A23&amp;"-"&amp;JV$4,'05市民生活実感調査'!$A$3:$BC$218,COLUMN('05市民生活実感調査'!$AS:$AS),FALSE)</f>
        <v>-</v>
      </c>
      <c r="JW23" s="7" t="str">
        <f>VLOOKUP($A23&amp;"-"&amp;JW$4,'05市民生活実感調査'!$A$3:$BC$218,COLUMN('05市民生活実感調査'!$AS:$AS),FALSE)</f>
        <v>-</v>
      </c>
      <c r="JX23" s="7" t="str">
        <f>VLOOKUP($A23&amp;"-"&amp;JX$4,'05市民生活実感調査'!$A$3:$BC$218,COLUMN('05市民生活実感調査'!$AS:$AS),FALSE)</f>
        <v>-</v>
      </c>
      <c r="JY23" s="7" t="str">
        <f>VLOOKUP($A23&amp;"-"&amp;JY$4,'05市民生活実感調査'!$A$3:$BC$218,COLUMN('05市民生活実感調査'!$AS:$AS),FALSE)</f>
        <v>-</v>
      </c>
      <c r="JZ23" s="7" t="str">
        <f>VLOOKUP($A23&amp;"-"&amp;JZ$4,'05市民生活実感調査'!$A$3:$BC$218,COLUMN('05市民生活実感調査'!$AS:$AS),FALSE)</f>
        <v>-</v>
      </c>
      <c r="KA23" s="7" t="str">
        <f>VLOOKUP($A23&amp;"-"&amp;KA$4,'05市民生活実感調査'!$A$3:$BC$218,COLUMN('05市民生活実感調査'!$AS:$AS),FALSE)</f>
        <v>-</v>
      </c>
      <c r="KB23" s="109" t="e">
        <f t="shared" si="174"/>
        <v>#DIV/0!</v>
      </c>
      <c r="KC23" s="37" t="str">
        <f t="shared" si="175"/>
        <v/>
      </c>
      <c r="KD23" s="38" t="str">
        <f t="shared" si="83"/>
        <v/>
      </c>
      <c r="KE23" s="38" t="str">
        <f t="shared" si="84"/>
        <v/>
      </c>
      <c r="KF23" s="38" t="str">
        <f t="shared" si="85"/>
        <v/>
      </c>
      <c r="KG23" s="38" t="str">
        <f t="shared" si="86"/>
        <v/>
      </c>
      <c r="KH23" s="38" t="str">
        <f t="shared" si="87"/>
        <v/>
      </c>
      <c r="KI23" s="38" t="str">
        <f t="shared" si="88"/>
        <v/>
      </c>
      <c r="KJ23" s="38" t="str">
        <f t="shared" si="89"/>
        <v/>
      </c>
      <c r="KK23" s="41" t="e">
        <f t="shared" si="176"/>
        <v>#DIV/0!</v>
      </c>
      <c r="KL23" s="96" t="str">
        <f>VLOOKUP($A23,'05市民生活実感調査'!$D$223:$O$249,9,FALSE)</f>
        <v>-</v>
      </c>
      <c r="KM23" s="98" t="str">
        <f>VLOOKUP($A23,'05市民生活実感調査'!$D$223:$O$249,10,FALSE)</f>
        <v>-</v>
      </c>
      <c r="KN23" s="108" t="s">
        <v>85</v>
      </c>
      <c r="KO23" s="12" t="str">
        <f>VLOOKUP(KN23,プルダウン!$A$1:$B$6,2,FALSE)</f>
        <v>-</v>
      </c>
      <c r="KP23" s="26" t="s">
        <v>85</v>
      </c>
      <c r="KQ23" s="12"/>
      <c r="KR23" s="11"/>
      <c r="KS23" s="12"/>
      <c r="KT23" s="47" t="str">
        <f>IFERROR(VLOOKUP($A23*100+KT$4,'03施策評価'!$A$5:$KL$118,COLUMN('03施策評価'!$IC:$IC),FALSE),"-")</f>
        <v>-</v>
      </c>
      <c r="KU23" s="7" t="str">
        <f>IFERROR(VLOOKUP($A23*100+KU$4,'03施策評価'!$A$5:$KL$118,COLUMN('03施策評価'!$IC:$IC),FALSE),"-")</f>
        <v>-</v>
      </c>
      <c r="KV23" s="7" t="str">
        <f>IFERROR(VLOOKUP($A23*100+KV$4,'03施策評価'!$A$5:$KL$118,COLUMN('03施策評価'!$IC:$IC),FALSE),"-")</f>
        <v>-</v>
      </c>
      <c r="KW23" s="7" t="str">
        <f>IFERROR(VLOOKUP($A23*100+KW$4,'03施策評価'!$A$5:$KL$118,COLUMN('03施策評価'!$IC:$IC),FALSE),"-")</f>
        <v>-</v>
      </c>
      <c r="KX23" s="105" t="str">
        <f>IFERROR(VLOOKUP($A23*100+KX$4,'03施策評価'!$A$5:$KL$118,COLUMN('03施策評価'!$IC:$IC),FALSE),"-")</f>
        <v>-</v>
      </c>
      <c r="KY23" s="105" t="str">
        <f>IFERROR(VLOOKUP($A23*100+KY$4,'03施策評価'!$A$5:$KL$118,COLUMN('03施策評価'!$IC:$IC),FALSE),"-")</f>
        <v>-</v>
      </c>
      <c r="KZ23" s="105" t="str">
        <f>IFERROR(VLOOKUP($A23*100+KZ$4,'03施策評価'!$A$5:$KL$118,COLUMN('03施策評価'!$IC:$IC),FALSE),"-")</f>
        <v>-</v>
      </c>
      <c r="LA23" s="106" t="str">
        <f>IFERROR(VLOOKUP($A23*100+LA$4,'03施策評価'!$A$5:$KL$118,COLUMN('03施策評価'!$IC:$IC),FALSE),"-")</f>
        <v>-</v>
      </c>
      <c r="LB23" s="116"/>
      <c r="LC23" s="146" t="str">
        <f>VLOOKUP($A23&amp;"-"&amp;LC$4,'02政策の客観指標'!$A$4:$AT$246,COLUMN('02政策の客観指標'!$AT:$AT),FALSE)</f>
        <v>-</v>
      </c>
      <c r="LD23" s="84" t="str">
        <f>VLOOKUP($A23&amp;"-"&amp;LD$4,'02政策の客観指標'!$A$4:$AT$246,COLUMN('02政策の客観指標'!$AT:$AT),FALSE)</f>
        <v>-</v>
      </c>
      <c r="LE23" s="84" t="str">
        <f>VLOOKUP($A23&amp;"-"&amp;LE$4,'02政策の客観指標'!$A$4:$AT$246,COLUMN('02政策の客観指標'!$AT:$AT),FALSE)</f>
        <v>-</v>
      </c>
      <c r="LF23" s="84" t="str">
        <f>VLOOKUP($A23&amp;"-"&amp;LF$4,'02政策の客観指標'!$A$4:$AT$246,COLUMN('02政策の客観指標'!$AT:$AT),FALSE)</f>
        <v>-</v>
      </c>
      <c r="LG23" s="84" t="str">
        <f>VLOOKUP($A23&amp;"-"&amp;LG$4,'02政策の客観指標'!$A$4:$AT$246,COLUMN('02政策の客観指標'!$AT:$AT),FALSE)</f>
        <v>-</v>
      </c>
      <c r="LH23" s="84" t="str">
        <f>VLOOKUP($A23&amp;"-"&amp;LH$4,'02政策の客観指標'!$A$4:$AT$246,COLUMN('02政策の客観指標'!$AT:$AT),FALSE)</f>
        <v>-</v>
      </c>
      <c r="LI23" s="84" t="str">
        <f>VLOOKUP($A23&amp;"-"&amp;LI$4,'02政策の客観指標'!$A$4:$AT$246,COLUMN('02政策の客観指標'!$AT:$AT),FALSE)</f>
        <v>-</v>
      </c>
      <c r="LJ23" s="84" t="str">
        <f>VLOOKUP($A23&amp;"-"&amp;LJ$4,'02政策の客観指標'!$A$4:$AT$246,COLUMN('02政策の客観指標'!$AT:$AT),FALSE)</f>
        <v>-</v>
      </c>
      <c r="LK23" s="84" t="str">
        <f>VLOOKUP($A23&amp;"-"&amp;LK$4,'02政策の客観指標'!$A$4:$AT$246,COLUMN('02政策の客観指標'!$AT:$AT),FALSE)</f>
        <v>-</v>
      </c>
      <c r="LL23" s="109" t="e">
        <f t="shared" si="177"/>
        <v>#DIV/0!</v>
      </c>
      <c r="LM23" s="30" t="str">
        <f t="shared" si="90"/>
        <v/>
      </c>
      <c r="LN23" s="30" t="str">
        <f t="shared" si="91"/>
        <v/>
      </c>
      <c r="LO23" s="30" t="str">
        <f t="shared" si="92"/>
        <v/>
      </c>
      <c r="LP23" s="30" t="str">
        <f t="shared" si="93"/>
        <v/>
      </c>
      <c r="LQ23" s="30" t="str">
        <f t="shared" si="94"/>
        <v/>
      </c>
      <c r="LR23" s="30" t="str">
        <f t="shared" si="95"/>
        <v/>
      </c>
      <c r="LS23" s="30" t="str">
        <f t="shared" si="96"/>
        <v/>
      </c>
      <c r="LT23" s="30" t="str">
        <f t="shared" si="97"/>
        <v/>
      </c>
      <c r="LU23" s="30" t="str">
        <f t="shared" si="98"/>
        <v/>
      </c>
      <c r="LV23" s="33" t="e">
        <f t="shared" si="178"/>
        <v>#DIV/0!</v>
      </c>
      <c r="LW23" s="47" t="str">
        <f>IFERROR(VLOOKUP($A23*100+LW$4,'03施策評価'!$A$5:$KL$118,COLUMN('03施策評価'!$IR:$IR),FALSE),"-")</f>
        <v>e</v>
      </c>
      <c r="LX23" s="7" t="str">
        <f>IFERROR(VLOOKUP($A23*100+LX$4,'03施策評価'!$A$5:$KL$118,COLUMN('03施策評価'!$IR:$IR),FALSE),"-")</f>
        <v>-</v>
      </c>
      <c r="LY23" s="7" t="str">
        <f>IFERROR(VLOOKUP($A23*100+LY$4,'03施策評価'!$A$5:$KL$118,COLUMN('03施策評価'!$IR:$IR),FALSE),"-")</f>
        <v>e</v>
      </c>
      <c r="LZ23" s="7" t="str">
        <f>IFERROR(VLOOKUP($A23*100+LZ$4,'03施策評価'!$A$5:$KL$118,COLUMN('03施策評価'!$IR:$IR),FALSE),"-")</f>
        <v>e</v>
      </c>
      <c r="MA23" s="105" t="str">
        <f>IFERROR(VLOOKUP($A23*100+MA$4,'03施策評価'!$A$5:$KL$118,COLUMN('03施策評価'!$IR:$IR),FALSE),"-")</f>
        <v>-</v>
      </c>
      <c r="MB23" s="105" t="str">
        <f>IFERROR(VLOOKUP($A23*100+MB$4,'03施策評価'!$A$5:$KL$118,COLUMN('03施策評価'!$IR:$IR),FALSE),"-")</f>
        <v>-</v>
      </c>
      <c r="MC23" s="105" t="str">
        <f>IFERROR(VLOOKUP($A23*100+MC$4,'03施策評価'!$A$5:$KL$118,COLUMN('03施策評価'!$IR:$IR),FALSE),"-")</f>
        <v>-</v>
      </c>
      <c r="MD23" s="105" t="str">
        <f>IFERROR(VLOOKUP($A23*100+MD$4,'03施策評価'!$A$5:$KL$118,COLUMN('03施策評価'!$IR:$IR),FALSE),"-")</f>
        <v>-</v>
      </c>
      <c r="ME23" s="109" t="str">
        <f t="shared" si="179"/>
        <v>e</v>
      </c>
      <c r="MF23" s="37">
        <f t="shared" si="180"/>
        <v>0</v>
      </c>
      <c r="MG23" s="38" t="str">
        <f t="shared" si="99"/>
        <v/>
      </c>
      <c r="MH23" s="38">
        <f t="shared" si="100"/>
        <v>0</v>
      </c>
      <c r="MI23" s="38">
        <f t="shared" si="101"/>
        <v>0</v>
      </c>
      <c r="MJ23" s="38" t="str">
        <f t="shared" si="102"/>
        <v/>
      </c>
      <c r="MK23" s="38" t="str">
        <f t="shared" si="103"/>
        <v/>
      </c>
      <c r="ML23" s="38" t="str">
        <f t="shared" si="104"/>
        <v/>
      </c>
      <c r="MM23" s="38" t="str">
        <f t="shared" si="105"/>
        <v/>
      </c>
      <c r="MN23" s="41">
        <f t="shared" si="181"/>
        <v>0</v>
      </c>
      <c r="MO23" s="36" t="e">
        <f t="shared" si="182"/>
        <v>#DIV/0!</v>
      </c>
      <c r="MP23" s="37" t="e">
        <f t="shared" si="183"/>
        <v>#DIV/0!</v>
      </c>
      <c r="MQ23" s="38">
        <f t="shared" si="184"/>
        <v>0</v>
      </c>
      <c r="MR23" s="41" t="e">
        <f t="shared" si="185"/>
        <v>#DIV/0!</v>
      </c>
      <c r="MS23" s="47" t="str">
        <f>VLOOKUP($A23&amp;"-"&amp;MS$4,'05市民生活実感調査'!$A$3:$BC$218,COLUMN('05市民生活実感調査'!$BC:$BC),FALSE)</f>
        <v>-</v>
      </c>
      <c r="MT23" s="7" t="str">
        <f>VLOOKUP($A23&amp;"-"&amp;MT$4,'05市民生活実感調査'!$A$3:$BC$218,COLUMN('05市民生活実感調査'!$BC:$BC),FALSE)</f>
        <v>-</v>
      </c>
      <c r="MU23" s="7" t="str">
        <f>VLOOKUP($A23&amp;"-"&amp;MU$4,'05市民生活実感調査'!$A$3:$BC$218,COLUMN('05市民生活実感調査'!$BC:$BC),FALSE)</f>
        <v>-</v>
      </c>
      <c r="MV23" s="7" t="str">
        <f>VLOOKUP($A23&amp;"-"&amp;MV$4,'05市民生活実感調査'!$A$3:$BC$218,COLUMN('05市民生活実感調査'!$BC:$BC),FALSE)</f>
        <v>-</v>
      </c>
      <c r="MW23" s="7" t="str">
        <f>VLOOKUP($A23&amp;"-"&amp;MW$4,'05市民生活実感調査'!$A$3:$BC$218,COLUMN('05市民生活実感調査'!$BC:$BC),FALSE)</f>
        <v>-</v>
      </c>
      <c r="MX23" s="7" t="str">
        <f>VLOOKUP($A23&amp;"-"&amp;MX$4,'05市民生活実感調査'!$A$3:$BC$218,COLUMN('05市民生活実感調査'!$BC:$BC),FALSE)</f>
        <v>-</v>
      </c>
      <c r="MY23" s="7" t="str">
        <f>VLOOKUP($A23&amp;"-"&amp;MY$4,'05市民生活実感調査'!$A$3:$BC$218,COLUMN('05市民生活実感調査'!$BC:$BC),FALSE)</f>
        <v>-</v>
      </c>
      <c r="MZ23" s="7" t="str">
        <f>VLOOKUP($A23&amp;"-"&amp;MZ$4,'05市民生活実感調査'!$A$3:$BC$218,COLUMN('05市民生活実感調査'!$BC:$BC),FALSE)</f>
        <v>-</v>
      </c>
      <c r="NA23" s="109" t="e">
        <f t="shared" si="186"/>
        <v>#DIV/0!</v>
      </c>
      <c r="NB23" s="37" t="str">
        <f t="shared" si="187"/>
        <v/>
      </c>
      <c r="NC23" s="38" t="str">
        <f t="shared" si="106"/>
        <v/>
      </c>
      <c r="ND23" s="38" t="str">
        <f t="shared" si="107"/>
        <v/>
      </c>
      <c r="NE23" s="38" t="str">
        <f t="shared" si="108"/>
        <v/>
      </c>
      <c r="NF23" s="38" t="str">
        <f t="shared" si="109"/>
        <v/>
      </c>
      <c r="NG23" s="38" t="str">
        <f t="shared" si="110"/>
        <v/>
      </c>
      <c r="NH23" s="38" t="str">
        <f t="shared" si="111"/>
        <v/>
      </c>
      <c r="NI23" s="38" t="str">
        <f t="shared" si="112"/>
        <v/>
      </c>
      <c r="NJ23" s="41" t="e">
        <f t="shared" si="188"/>
        <v>#DIV/0!</v>
      </c>
      <c r="NK23" s="96" t="str">
        <f>VLOOKUP($A23,'05市民生活実感調査'!$D$223:$O$249,11,FALSE)</f>
        <v>-</v>
      </c>
      <c r="NL23" s="98" t="str">
        <f>VLOOKUP($A23,'05市民生活実感調査'!$D$223:$O$249,12,FALSE)</f>
        <v>-</v>
      </c>
      <c r="NM23" s="108" t="s">
        <v>85</v>
      </c>
      <c r="NN23" s="12" t="str">
        <f>VLOOKUP(NM23,プルダウン!$A$1:$B$6,2,FALSE)</f>
        <v>-</v>
      </c>
      <c r="NO23" s="26" t="s">
        <v>85</v>
      </c>
      <c r="NP23" s="12"/>
      <c r="NQ23" s="11"/>
      <c r="NR23" s="12"/>
      <c r="NS23" s="47" t="str">
        <f>IFERROR(VLOOKUP($A23*100+NS$4,'03施策評価'!$A$5:$KL$118,COLUMN('03施策評価'!$KG:$KG),FALSE),"-")</f>
        <v>-</v>
      </c>
      <c r="NT23" s="7" t="str">
        <f>IFERROR(VLOOKUP($A23*100+NT$4,'03施策評価'!$A$5:$KL$118,COLUMN('03施策評価'!$KG:$KG),FALSE),"-")</f>
        <v>-</v>
      </c>
      <c r="NU23" s="7" t="str">
        <f>IFERROR(VLOOKUP($A23*100+NU$4,'03施策評価'!$A$5:$KL$118,COLUMN('03施策評価'!$KG:$KG),FALSE),"-")</f>
        <v>-</v>
      </c>
      <c r="NV23" s="7" t="str">
        <f>IFERROR(VLOOKUP($A23*100+NV$4,'03施策評価'!$A$5:$KL$118,COLUMN('03施策評価'!$KG:$KG),FALSE),"-")</f>
        <v>-</v>
      </c>
      <c r="NW23" s="105" t="str">
        <f>IFERROR(VLOOKUP($A23*100+NW$4,'03施策評価'!$A$5:$KL$118,COLUMN('03施策評価'!$KG:$KG),FALSE),"-")</f>
        <v>-</v>
      </c>
      <c r="NX23" s="105" t="str">
        <f>IFERROR(VLOOKUP($A23*100+NX$4,'03施策評価'!$A$5:$KL$118,COLUMN('03施策評価'!$KG:$KG),FALSE),"-")</f>
        <v>-</v>
      </c>
      <c r="NY23" s="105" t="str">
        <f>IFERROR(VLOOKUP($A23*100+NY$4,'03施策評価'!$A$5:$KL$118,COLUMN('03施策評価'!$KG:$KG),FALSE),"-")</f>
        <v>-</v>
      </c>
      <c r="NZ23" s="106" t="str">
        <f>IFERROR(VLOOKUP($A23*100+NZ$4,'03施策評価'!$A$5:$KL$118,COLUMN('03施策評価'!$KG:$KG),FALSE),"-")</f>
        <v>-</v>
      </c>
      <c r="OA23" s="5"/>
    </row>
    <row r="24" spans="1:391" ht="170.25" customHeight="1">
      <c r="A24" s="46">
        <f>VLOOKUP(B24,[14]プルダウン!$M$2:$N$28,2,FALSE)</f>
        <v>20</v>
      </c>
      <c r="B24" s="5" t="s">
        <v>292</v>
      </c>
      <c r="C24" s="5" t="s">
        <v>2641</v>
      </c>
      <c r="D24" s="4" t="s">
        <v>2120</v>
      </c>
      <c r="E24" s="5" t="s">
        <v>2121</v>
      </c>
      <c r="F24" s="5"/>
      <c r="G24" s="521" t="str">
        <f>VLOOKUP($A24&amp;"-"&amp;G$4,'02政策の客観指標'!$A$4:$AT$246,COLUMN('02政策の客観指標'!$AP:$AP),FALSE)</f>
        <v>-</v>
      </c>
      <c r="H24" s="522" t="str">
        <f>VLOOKUP($A24&amp;"-"&amp;H$4,'02政策の客観指標'!$A$4:$AT$246,COLUMN('02政策の客観指標'!$AP:$AP),FALSE)</f>
        <v>-</v>
      </c>
      <c r="I24" s="522" t="str">
        <f>VLOOKUP($A24&amp;"-"&amp;I$4,'02政策の客観指標'!$A$4:$AT$246,COLUMN('02政策の客観指標'!$AP:$AP),FALSE)</f>
        <v>-</v>
      </c>
      <c r="J24" s="522" t="str">
        <f>VLOOKUP($A24&amp;"-"&amp;J$4,'02政策の客観指標'!$A$4:$AT$246,COLUMN('02政策の客観指標'!$AP:$AP),FALSE)</f>
        <v>-</v>
      </c>
      <c r="K24" s="522" t="str">
        <f>VLOOKUP($A24&amp;"-"&amp;K$4,'02政策の客観指標'!$A$4:$AT$246,COLUMN('02政策の客観指標'!$AP:$AP),FALSE)</f>
        <v>-</v>
      </c>
      <c r="L24" s="522" t="str">
        <f>VLOOKUP($A24&amp;"-"&amp;L$4,'02政策の客観指標'!$A$4:$AT$246,COLUMN('02政策の客観指標'!$AP:$AP),FALSE)</f>
        <v>-</v>
      </c>
      <c r="M24" s="522" t="str">
        <f>VLOOKUP($A24&amp;"-"&amp;M$4,'02政策の客観指標'!$A$4:$AT$246,COLUMN('02政策の客観指標'!$AP:$AP),FALSE)</f>
        <v>-</v>
      </c>
      <c r="N24" s="522" t="str">
        <f>VLOOKUP($A24&amp;"-"&amp;N$4,'02政策の客観指標'!$A$4:$AT$246,COLUMN('02政策の客観指標'!$AP:$AP),FALSE)</f>
        <v>-</v>
      </c>
      <c r="O24" s="523" t="str">
        <f>VLOOKUP($A24&amp;"-"&amp;O$4,'02政策の客観指標'!$A$4:$AT$246,COLUMN('02政策の客観指標'!$AP:$AP),FALSE)</f>
        <v>-</v>
      </c>
      <c r="P24" s="524" t="str">
        <f t="shared" si="0"/>
        <v>-</v>
      </c>
      <c r="Q24" s="525" t="str">
        <f t="shared" si="113"/>
        <v/>
      </c>
      <c r="R24" s="525" t="str">
        <f t="shared" si="114"/>
        <v/>
      </c>
      <c r="S24" s="525" t="str">
        <f t="shared" si="115"/>
        <v/>
      </c>
      <c r="T24" s="525" t="str">
        <f t="shared" si="116"/>
        <v/>
      </c>
      <c r="U24" s="525" t="str">
        <f t="shared" si="117"/>
        <v/>
      </c>
      <c r="V24" s="525" t="str">
        <f t="shared" si="118"/>
        <v/>
      </c>
      <c r="W24" s="525" t="str">
        <f t="shared" si="119"/>
        <v/>
      </c>
      <c r="X24" s="525" t="str">
        <f t="shared" si="120"/>
        <v/>
      </c>
      <c r="Y24" s="525" t="str">
        <f t="shared" si="121"/>
        <v/>
      </c>
      <c r="Z24" s="526" t="str">
        <f t="shared" si="2"/>
        <v>-</v>
      </c>
      <c r="AA24" s="527" t="str">
        <f>IFERROR(VLOOKUP($A24*100+AA$4,'03施策評価'!$A$5:$KL$118,COLUMN('03施策評価'!$AB:$AB),FALSE),"-")</f>
        <v>-</v>
      </c>
      <c r="AB24" s="528" t="str">
        <f>IFERROR(VLOOKUP($A24*100+AB$4,'03施策評価'!$A$5:$KL$118,COLUMN('03施策評価'!$AB:$AB),FALSE),"-")</f>
        <v>-</v>
      </c>
      <c r="AC24" s="528" t="str">
        <f>IFERROR(VLOOKUP($A24*100+AC$4,'03施策評価'!$A$5:$KL$118,COLUMN('03施策評価'!$AB:$AB),FALSE),"-")</f>
        <v>-</v>
      </c>
      <c r="AD24" s="528" t="str">
        <f>IFERROR(VLOOKUP($A24*100+AD$4,'03施策評価'!$A$5:$KL$118,COLUMN('03施策評価'!$AB:$AB),FALSE),"-")</f>
        <v>e</v>
      </c>
      <c r="AE24" s="528" t="str">
        <f>IFERROR(VLOOKUP($A24*100+AE$4,'03施策評価'!$A$5:$KL$118,COLUMN('03施策評価'!$AB:$AB),FALSE),"-")</f>
        <v>a</v>
      </c>
      <c r="AF24" s="528" t="str">
        <f>IFERROR(VLOOKUP($A24*100+AF$4,'03施策評価'!$A$5:$KL$118,COLUMN('03施策評価'!$AB:$AB),FALSE),"-")</f>
        <v>-</v>
      </c>
      <c r="AG24" s="528" t="str">
        <f>IFERROR(VLOOKUP($A24*100+AG$4,'03施策評価'!$A$5:$KL$118,COLUMN('03施策評価'!$AB:$AB),FALSE),"-")</f>
        <v>-</v>
      </c>
      <c r="AH24" s="529" t="str">
        <f>IFERROR(VLOOKUP($A24*100+AH$4,'03施策評価'!$A$5:$KL$118,COLUMN('03施策評価'!$AB:$AB),FALSE),"-")</f>
        <v>-</v>
      </c>
      <c r="AI24" s="524" t="str">
        <f t="shared" si="3"/>
        <v>c</v>
      </c>
      <c r="AJ24" s="527" t="str">
        <f t="shared" si="122"/>
        <v/>
      </c>
      <c r="AK24" s="528" t="str">
        <f t="shared" si="123"/>
        <v/>
      </c>
      <c r="AL24" s="528" t="str">
        <f t="shared" si="124"/>
        <v/>
      </c>
      <c r="AM24" s="528">
        <f t="shared" si="125"/>
        <v>0</v>
      </c>
      <c r="AN24" s="528">
        <f t="shared" si="126"/>
        <v>4</v>
      </c>
      <c r="AO24" s="528" t="str">
        <f t="shared" si="127"/>
        <v/>
      </c>
      <c r="AP24" s="528" t="str">
        <f t="shared" si="128"/>
        <v/>
      </c>
      <c r="AQ24" s="529" t="str">
        <f t="shared" si="129"/>
        <v/>
      </c>
      <c r="AR24" s="530">
        <f t="shared" si="11"/>
        <v>0.5</v>
      </c>
      <c r="AS24" s="524" t="str">
        <f t="shared" si="12"/>
        <v>c</v>
      </c>
      <c r="AT24" s="30" t="str">
        <f t="shared" si="130"/>
        <v/>
      </c>
      <c r="AU24" s="400">
        <f t="shared" si="13"/>
        <v>1</v>
      </c>
      <c r="AV24" s="401" cm="1">
        <f t="array" ref="AV24">_xlfn.IFS(COUNT(AT24:AU24)=2,SUM(AT24:AU24)/6,COUNT(AT24:AU24)=0,"-",AT24="",AR24,AU24="",Z24)</f>
        <v>0.5</v>
      </c>
      <c r="AW24" s="534" t="str">
        <f>VLOOKUP($A24&amp;"-"&amp;AW$4,'05市民生活実感調査'!$A$3:$BC$218,COLUMN('05市民生活実感調査'!$O:$O),FALSE)</f>
        <v>c</v>
      </c>
      <c r="AX24" s="535" t="str">
        <f>VLOOKUP($A24&amp;"-"&amp;AX$4,'05市民生活実感調査'!$A$3:$BC$218,COLUMN('05市民生活実感調査'!$O:$O),FALSE)</f>
        <v>b</v>
      </c>
      <c r="AY24" s="535" t="str">
        <f>VLOOKUP($A24&amp;"-"&amp;AY$4,'05市民生活実感調査'!$A$3:$BC$218,COLUMN('05市民生活実感調査'!$O:$O),FALSE)</f>
        <v>a</v>
      </c>
      <c r="AZ24" s="535" t="str">
        <f>VLOOKUP($A24&amp;"-"&amp;AZ$4,'05市民生活実感調査'!$A$3:$BC$218,COLUMN('05市民生活実感調査'!$O:$O),FALSE)</f>
        <v>a</v>
      </c>
      <c r="BA24" s="535" t="str">
        <f>VLOOKUP($A24&amp;"-"&amp;BA$4,'05市民生活実感調査'!$A$3:$BC$218,COLUMN('05市民生活実感調査'!$O:$O),FALSE)</f>
        <v>d</v>
      </c>
      <c r="BB24" s="535" t="str">
        <f>VLOOKUP($A24&amp;"-"&amp;BB$4,'05市民生活実感調査'!$A$3:$BC$218,COLUMN('05市民生活実感調査'!$O:$O),FALSE)</f>
        <v>-</v>
      </c>
      <c r="BC24" s="535" t="str">
        <f>VLOOKUP($A24&amp;"-"&amp;BC$4,'05市民生活実感調査'!$A$3:$BC$218,COLUMN('05市民生活実感調査'!$O:$O),FALSE)</f>
        <v>-</v>
      </c>
      <c r="BD24" s="535" t="str">
        <f>VLOOKUP($A24&amp;"-"&amp;BD$4,'05市民生活実感調査'!$A$3:$BC$218,COLUMN('05市民生活実感調査'!$O:$O),FALSE)</f>
        <v>-</v>
      </c>
      <c r="BE24" s="536" t="str">
        <f t="shared" si="131"/>
        <v>b</v>
      </c>
      <c r="BF24" s="37">
        <f t="shared" si="132"/>
        <v>2</v>
      </c>
      <c r="BG24" s="38">
        <f t="shared" si="133"/>
        <v>3</v>
      </c>
      <c r="BH24" s="38">
        <f t="shared" si="134"/>
        <v>4</v>
      </c>
      <c r="BI24" s="38">
        <f t="shared" si="135"/>
        <v>4</v>
      </c>
      <c r="BJ24" s="38">
        <f t="shared" si="136"/>
        <v>1</v>
      </c>
      <c r="BK24" s="38" t="str">
        <f t="shared" si="137"/>
        <v/>
      </c>
      <c r="BL24" s="38" t="str">
        <f t="shared" si="138"/>
        <v/>
      </c>
      <c r="BM24" s="38" t="str">
        <f t="shared" si="139"/>
        <v/>
      </c>
      <c r="BN24" s="41">
        <f t="shared" si="140"/>
        <v>0.7</v>
      </c>
      <c r="BO24" s="96">
        <f>VLOOKUP($A24,'05市民生活実感調査'!$D$223:$O$249,3,FALSE)</f>
        <v>17</v>
      </c>
      <c r="BP24" s="237">
        <f>VLOOKUP($A24,'05市民生活実感調査'!$D$223:$O$249,4,FALSE)</f>
        <v>0.74600355239786853</v>
      </c>
      <c r="BQ24" s="537" t="s">
        <v>316</v>
      </c>
      <c r="BR24" s="539" t="str">
        <f>VLOOKUP(BQ24,[14]プルダウン!$A$1:$B$6,2,FALSE)</f>
        <v>政策の目的がそこそこ達成されている</v>
      </c>
      <c r="BS24" s="261" t="s">
        <v>124</v>
      </c>
      <c r="BT24" s="260" t="s">
        <v>2643</v>
      </c>
      <c r="BU24" s="262" t="s">
        <v>2855</v>
      </c>
      <c r="BV24" s="260" t="s">
        <v>2642</v>
      </c>
      <c r="BW24" s="47" t="str">
        <f>IFERROR(VLOOKUP($A24*100+BW$4,'03施策評価'!$A$5:$KL$118,COLUMN('03施策評価'!$BQ:$BQ),FALSE),"-")</f>
        <v>B</v>
      </c>
      <c r="BX24" s="7" t="str">
        <f>IFERROR(VLOOKUP($A24*100+BX$4,'03施策評価'!$A$5:$KL$118,COLUMN('03施策評価'!$BQ:$BQ),FALSE),"-")</f>
        <v>B</v>
      </c>
      <c r="BY24" s="7" t="str">
        <f>IFERROR(VLOOKUP($A24*100+BY$4,'03施策評価'!$A$5:$KL$118,COLUMN('03施策評価'!$BQ:$BQ),FALSE),"-")</f>
        <v>B</v>
      </c>
      <c r="BZ24" s="7" t="str">
        <f>IFERROR(VLOOKUP($A24*100+BZ$4,'03施策評価'!$A$5:$KL$118,COLUMN('03施策評価'!$BQ:$BQ),FALSE),"-")</f>
        <v>D</v>
      </c>
      <c r="CA24" s="7" t="str">
        <f>IFERROR(VLOOKUP($A24*100+CA$4,'03施策評価'!$A$5:$KL$118,COLUMN('03施策評価'!$BQ:$BQ),FALSE),"-")</f>
        <v>C</v>
      </c>
      <c r="CB24" s="105" t="str">
        <f>IFERROR(VLOOKUP($A24*100+CB$4,'03施策評価'!$A$5:$KL$118,COLUMN('03施策評価'!$BQ:$BQ),FALSE),"-")</f>
        <v>-</v>
      </c>
      <c r="CC24" s="105" t="str">
        <f>IFERROR(VLOOKUP($A24*100+CC$4,'03施策評価'!$A$5:$KL$118,COLUMN('03施策評価'!$BQ:$BQ),FALSE),"-")</f>
        <v>-</v>
      </c>
      <c r="CD24" s="106" t="str">
        <f>IFERROR(VLOOKUP($A24*100+CD$4,'03施策評価'!$A$5:$KL$118,COLUMN('03施策評価'!$BQ:$BQ),FALSE),"-")</f>
        <v>-</v>
      </c>
      <c r="CE24" s="263" t="s">
        <v>2644</v>
      </c>
      <c r="CF24" s="83" t="str">
        <f>VLOOKUP($A24&amp;"-"&amp;CF$4,'02政策の客観指標'!$A$4:$AT$246,COLUMN('02政策の客観指標'!$AQ:$AQ),FALSE)</f>
        <v>-</v>
      </c>
      <c r="CG24" s="84" t="str">
        <f>VLOOKUP($A24&amp;"-"&amp;CG$4,'02政策の客観指標'!$A$4:$AT$246,COLUMN('02政策の客観指標'!$AQ:$AQ),FALSE)</f>
        <v>-</v>
      </c>
      <c r="CH24" s="84" t="str">
        <f>VLOOKUP($A24&amp;"-"&amp;CH$4,'02政策の客観指標'!$A$4:$AT$246,COLUMN('02政策の客観指標'!$AQ:$AQ),FALSE)</f>
        <v>-</v>
      </c>
      <c r="CI24" s="84" t="str">
        <f>VLOOKUP($A24&amp;"-"&amp;CI$4,'02政策の客観指標'!$A$4:$AT$246,COLUMN('02政策の客観指標'!$AQ:$AQ),FALSE)</f>
        <v>-</v>
      </c>
      <c r="CJ24" s="84" t="str">
        <f>VLOOKUP($A24&amp;"-"&amp;CJ$4,'02政策の客観指標'!$A$4:$AT$246,COLUMN('02政策の客観指標'!$AQ:$AQ),FALSE)</f>
        <v>-</v>
      </c>
      <c r="CK24" s="84" t="str">
        <f>VLOOKUP($A24&amp;"-"&amp;CK$4,'02政策の客観指標'!$A$4:$AT$246,COLUMN('02政策の客観指標'!$AQ:$AQ),FALSE)</f>
        <v>-</v>
      </c>
      <c r="CL24" s="84" t="str">
        <f>VLOOKUP($A24&amp;"-"&amp;CL$4,'02政策の客観指標'!$A$4:$AT$246,COLUMN('02政策の客観指標'!$AQ:$AQ),FALSE)</f>
        <v>-</v>
      </c>
      <c r="CM24" s="84" t="str">
        <f>VLOOKUP($A24&amp;"-"&amp;CM$4,'02政策の客観指標'!$A$4:$AT$246,COLUMN('02政策の客観指標'!$AQ:$AQ),FALSE)</f>
        <v>-</v>
      </c>
      <c r="CN24" s="84" t="str">
        <f>VLOOKUP($A24&amp;"-"&amp;CN$4,'02政策の客観指標'!$A$4:$AT$246,COLUMN('02政策の客観指標'!$AQ:$AQ),FALSE)</f>
        <v>-</v>
      </c>
      <c r="CO24" s="109" t="e">
        <f t="shared" si="141"/>
        <v>#DIV/0!</v>
      </c>
      <c r="CP24" s="30" t="str">
        <f t="shared" si="21"/>
        <v/>
      </c>
      <c r="CQ24" s="30" t="str">
        <f t="shared" si="22"/>
        <v/>
      </c>
      <c r="CR24" s="30" t="str">
        <f t="shared" si="23"/>
        <v/>
      </c>
      <c r="CS24" s="30" t="str">
        <f t="shared" si="24"/>
        <v/>
      </c>
      <c r="CT24" s="30" t="str">
        <f t="shared" si="25"/>
        <v/>
      </c>
      <c r="CU24" s="30" t="str">
        <f t="shared" si="26"/>
        <v/>
      </c>
      <c r="CV24" s="30" t="str">
        <f t="shared" si="27"/>
        <v/>
      </c>
      <c r="CW24" s="30" t="str">
        <f t="shared" si="28"/>
        <v/>
      </c>
      <c r="CX24" s="30" t="str">
        <f t="shared" si="29"/>
        <v/>
      </c>
      <c r="CY24" s="33" t="e">
        <f t="shared" si="142"/>
        <v>#DIV/0!</v>
      </c>
      <c r="CZ24" s="47" t="str">
        <f>IFERROR(VLOOKUP($A24*100+CZ$4,'03施策評価'!$A$5:$KL$118,COLUMN('03施策評価'!$CF:$CF),FALSE),"-")</f>
        <v>-</v>
      </c>
      <c r="DA24" s="7" t="str">
        <f>IFERROR(VLOOKUP($A24*100+DA$4,'03施策評価'!$A$5:$KL$118,COLUMN('03施策評価'!$CF:$CF),FALSE),"-")</f>
        <v>-</v>
      </c>
      <c r="DB24" s="7" t="str">
        <f>IFERROR(VLOOKUP($A24*100+DB$4,'03施策評価'!$A$5:$KL$118,COLUMN('03施策評価'!$CF:$CF),FALSE),"-")</f>
        <v>-</v>
      </c>
      <c r="DC24" s="7" t="str">
        <f>IFERROR(VLOOKUP($A24*100+DC$4,'03施策評価'!$A$5:$KL$118,COLUMN('03施策評価'!$CF:$CF),FALSE),"-")</f>
        <v>e</v>
      </c>
      <c r="DD24" s="7" t="str">
        <f>IFERROR(VLOOKUP($A24*100+DD$4,'03施策評価'!$A$5:$KL$118,COLUMN('03施策評価'!$CF:$CF),FALSE),"-")</f>
        <v>e</v>
      </c>
      <c r="DE24" s="105" t="str">
        <f>IFERROR(VLOOKUP($A24*100+DE$4,'03施策評価'!$A$5:$KL$118,COLUMN('03施策評価'!$CF:$CF),FALSE),"-")</f>
        <v>-</v>
      </c>
      <c r="DF24" s="105" t="str">
        <f>IFERROR(VLOOKUP($A24*100+DF$4,'03施策評価'!$A$5:$KL$118,COLUMN('03施策評価'!$CF:$CF),FALSE),"-")</f>
        <v>-</v>
      </c>
      <c r="DG24" s="105" t="str">
        <f>IFERROR(VLOOKUP($A24*100+DG$4,'03施策評価'!$A$5:$KL$118,COLUMN('03施策評価'!$CF:$CF),FALSE),"-")</f>
        <v>-</v>
      </c>
      <c r="DH24" s="109" t="str">
        <f t="shared" si="143"/>
        <v>e</v>
      </c>
      <c r="DI24" s="37" t="str">
        <f t="shared" si="144"/>
        <v/>
      </c>
      <c r="DJ24" s="38" t="str">
        <f t="shared" si="30"/>
        <v/>
      </c>
      <c r="DK24" s="38" t="str">
        <f t="shared" si="31"/>
        <v/>
      </c>
      <c r="DL24" s="38">
        <f t="shared" si="32"/>
        <v>0</v>
      </c>
      <c r="DM24" s="38">
        <f t="shared" si="33"/>
        <v>0</v>
      </c>
      <c r="DN24" s="38" t="str">
        <f t="shared" si="34"/>
        <v/>
      </c>
      <c r="DO24" s="38" t="str">
        <f t="shared" si="35"/>
        <v/>
      </c>
      <c r="DP24" s="38" t="str">
        <f t="shared" si="36"/>
        <v/>
      </c>
      <c r="DQ24" s="41">
        <f t="shared" si="145"/>
        <v>0</v>
      </c>
      <c r="DR24" s="36" t="e">
        <f t="shared" si="146"/>
        <v>#DIV/0!</v>
      </c>
      <c r="DS24" s="37" t="e">
        <f t="shared" si="147"/>
        <v>#DIV/0!</v>
      </c>
      <c r="DT24" s="38">
        <f t="shared" si="148"/>
        <v>0</v>
      </c>
      <c r="DU24" s="41" t="e">
        <f t="shared" si="149"/>
        <v>#DIV/0!</v>
      </c>
      <c r="DV24" s="47" t="str">
        <f>VLOOKUP($A24&amp;"-"&amp;DV$4,'05市民生活実感調査'!$A$3:$BC$218,COLUMN('05市民生活実感調査'!$Y:$Y),FALSE)</f>
        <v>-</v>
      </c>
      <c r="DW24" s="7" t="str">
        <f>VLOOKUP($A24&amp;"-"&amp;DW$4,'05市民生活実感調査'!$A$3:$BC$218,COLUMN('05市民生活実感調査'!$Y:$Y),FALSE)</f>
        <v>-</v>
      </c>
      <c r="DX24" s="7" t="str">
        <f>VLOOKUP($A24&amp;"-"&amp;DX$4,'05市民生活実感調査'!$A$3:$BC$218,COLUMN('05市民生活実感調査'!$Y:$Y),FALSE)</f>
        <v>-</v>
      </c>
      <c r="DY24" s="7" t="str">
        <f>VLOOKUP($A24&amp;"-"&amp;DY$4,'05市民生活実感調査'!$A$3:$BC$218,COLUMN('05市民生活実感調査'!$Y:$Y),FALSE)</f>
        <v>-</v>
      </c>
      <c r="DZ24" s="7" t="str">
        <f>VLOOKUP($A24&amp;"-"&amp;DZ$4,'05市民生活実感調査'!$A$3:$BC$218,COLUMN('05市民生活実感調査'!$Y:$Y),FALSE)</f>
        <v>-</v>
      </c>
      <c r="EA24" s="7" t="str">
        <f>VLOOKUP($A24&amp;"-"&amp;EA$4,'05市民生活実感調査'!$A$3:$BC$218,COLUMN('05市民生活実感調査'!$Y:$Y),FALSE)</f>
        <v>-</v>
      </c>
      <c r="EB24" s="7" t="str">
        <f>VLOOKUP($A24&amp;"-"&amp;EB$4,'05市民生活実感調査'!$A$3:$BC$218,COLUMN('05市民生活実感調査'!$Y:$Y),FALSE)</f>
        <v>-</v>
      </c>
      <c r="EC24" s="7" t="str">
        <f>VLOOKUP($A24&amp;"-"&amp;EC$4,'05市民生活実感調査'!$A$3:$BC$218,COLUMN('05市民生活実感調査'!$Y:$Y),FALSE)</f>
        <v>-</v>
      </c>
      <c r="ED24" s="109" t="e">
        <f t="shared" si="150"/>
        <v>#DIV/0!</v>
      </c>
      <c r="EE24" s="37" t="str">
        <f t="shared" si="151"/>
        <v/>
      </c>
      <c r="EF24" s="38" t="str">
        <f t="shared" si="37"/>
        <v/>
      </c>
      <c r="EG24" s="38" t="str">
        <f t="shared" si="38"/>
        <v/>
      </c>
      <c r="EH24" s="38" t="str">
        <f t="shared" si="39"/>
        <v/>
      </c>
      <c r="EI24" s="38" t="str">
        <f t="shared" si="40"/>
        <v/>
      </c>
      <c r="EJ24" s="38" t="str">
        <f t="shared" si="41"/>
        <v/>
      </c>
      <c r="EK24" s="38" t="str">
        <f t="shared" si="42"/>
        <v/>
      </c>
      <c r="EL24" s="38" t="str">
        <f t="shared" si="43"/>
        <v/>
      </c>
      <c r="EM24" s="41" t="e">
        <f t="shared" si="152"/>
        <v>#DIV/0!</v>
      </c>
      <c r="EN24" s="96" t="str">
        <f>VLOOKUP($A24,'05市民生活実感調査'!$D$223:$O$249,5,FALSE)</f>
        <v>-</v>
      </c>
      <c r="EO24" s="98" t="str">
        <f>VLOOKUP($A24,'05市民生活実感調査'!$D$223:$O$249,6,FALSE)</f>
        <v>-</v>
      </c>
      <c r="EP24" s="108" t="s">
        <v>85</v>
      </c>
      <c r="EQ24" s="12" t="str">
        <f>VLOOKUP(EP24,プルダウン!$A$1:$B$6,2,FALSE)</f>
        <v>-</v>
      </c>
      <c r="ER24" s="26" t="s">
        <v>85</v>
      </c>
      <c r="ES24" s="12"/>
      <c r="ET24" s="11"/>
      <c r="EU24" s="12"/>
      <c r="EV24" s="47" t="str">
        <f>IFERROR(VLOOKUP($A24*100+EV$4,'03施策評価'!$A$5:$KL$118,COLUMN('03施策評価'!$DU:$DU),FALSE),"-")</f>
        <v>-</v>
      </c>
      <c r="EW24" s="7" t="str">
        <f>IFERROR(VLOOKUP($A24*100+EW$4,'03施策評価'!$A$5:$KL$118,COLUMN('03施策評価'!$DU:$DU),FALSE),"-")</f>
        <v>-</v>
      </c>
      <c r="EX24" s="7" t="str">
        <f>IFERROR(VLOOKUP($A24*100+EX$4,'03施策評価'!$A$5:$KL$118,COLUMN('03施策評価'!$DU:$DU),FALSE),"-")</f>
        <v>-</v>
      </c>
      <c r="EY24" s="7" t="str">
        <f>IFERROR(VLOOKUP($A24*100+EY$4,'03施策評価'!$A$5:$KL$118,COLUMN('03施策評価'!$DU:$DU),FALSE),"-")</f>
        <v>-</v>
      </c>
      <c r="EZ24" s="7" t="str">
        <f>IFERROR(VLOOKUP($A24*100+EZ$4,'03施策評価'!$A$5:$KL$118,COLUMN('03施策評価'!$DU:$DU),FALSE),"-")</f>
        <v>-</v>
      </c>
      <c r="FA24" s="105" t="str">
        <f>IFERROR(VLOOKUP($A24*100+FA$4,'03施策評価'!$A$5:$KL$118,COLUMN('03施策評価'!$DU:$DU),FALSE),"-")</f>
        <v>-</v>
      </c>
      <c r="FB24" s="105" t="str">
        <f>IFERROR(VLOOKUP($A24*100+FB$4,'03施策評価'!$A$5:$KL$118,COLUMN('03施策評価'!$DU:$DU),FALSE),"-")</f>
        <v>-</v>
      </c>
      <c r="FC24" s="106" t="str">
        <f>IFERROR(VLOOKUP($A24*100+FC$4,'03施策評価'!$A$5:$KL$118,COLUMN('03施策評価'!$DU:$DU),FALSE),"-")</f>
        <v>-</v>
      </c>
      <c r="FD24" s="116"/>
      <c r="FE24" s="83" t="str">
        <f>VLOOKUP($A24&amp;"-"&amp;FE$4,'02政策の客観指標'!$A$4:$AT$246,COLUMN('02政策の客観指標'!$AR:$AR),FALSE)</f>
        <v>-</v>
      </c>
      <c r="FF24" s="84" t="str">
        <f>VLOOKUP($A24&amp;"-"&amp;FF$4,'02政策の客観指標'!$A$4:$AT$246,COLUMN('02政策の客観指標'!$AR:$AR),FALSE)</f>
        <v>-</v>
      </c>
      <c r="FG24" s="84" t="str">
        <f>VLOOKUP($A24&amp;"-"&amp;FG$4,'02政策の客観指標'!$A$4:$AT$246,COLUMN('02政策の客観指標'!$AR:$AR),FALSE)</f>
        <v>-</v>
      </c>
      <c r="FH24" s="84" t="str">
        <f>VLOOKUP($A24&amp;"-"&amp;FH$4,'02政策の客観指標'!$A$4:$AT$246,COLUMN('02政策の客観指標'!$AR:$AR),FALSE)</f>
        <v>-</v>
      </c>
      <c r="FI24" s="84" t="str">
        <f>VLOOKUP($A24&amp;"-"&amp;FI$4,'02政策の客観指標'!$A$4:$AT$246,COLUMN('02政策の客観指標'!$AR:$AR),FALSE)</f>
        <v>-</v>
      </c>
      <c r="FJ24" s="84" t="str">
        <f>VLOOKUP($A24&amp;"-"&amp;FJ$4,'02政策の客観指標'!$A$4:$AT$246,COLUMN('02政策の客観指標'!$AR:$AR),FALSE)</f>
        <v>-</v>
      </c>
      <c r="FK24" s="84" t="str">
        <f>VLOOKUP($A24&amp;"-"&amp;FK$4,'02政策の客観指標'!$A$4:$AT$246,COLUMN('02政策の客観指標'!$AR:$AR),FALSE)</f>
        <v>-</v>
      </c>
      <c r="FL24" s="84" t="str">
        <f>VLOOKUP($A24&amp;"-"&amp;FL$4,'02政策の客観指標'!$A$4:$AT$246,COLUMN('02政策の客観指標'!$AR:$AR),FALSE)</f>
        <v>-</v>
      </c>
      <c r="FM24" s="84" t="str">
        <f>VLOOKUP($A24&amp;"-"&amp;FM$4,'02政策の客観指標'!$A$4:$AT$246,COLUMN('02政策の客観指標'!$AR:$AR),FALSE)</f>
        <v>-</v>
      </c>
      <c r="FN24" s="109" t="e">
        <f t="shared" si="153"/>
        <v>#DIV/0!</v>
      </c>
      <c r="FO24" s="30" t="str">
        <f t="shared" si="44"/>
        <v/>
      </c>
      <c r="FP24" s="30" t="str">
        <f t="shared" si="45"/>
        <v/>
      </c>
      <c r="FQ24" s="30" t="str">
        <f t="shared" si="46"/>
        <v/>
      </c>
      <c r="FR24" s="30" t="str">
        <f t="shared" si="47"/>
        <v/>
      </c>
      <c r="FS24" s="30" t="str">
        <f t="shared" si="48"/>
        <v/>
      </c>
      <c r="FT24" s="30" t="str">
        <f t="shared" si="49"/>
        <v/>
      </c>
      <c r="FU24" s="30" t="str">
        <f t="shared" si="50"/>
        <v/>
      </c>
      <c r="FV24" s="30" t="str">
        <f t="shared" si="51"/>
        <v/>
      </c>
      <c r="FW24" s="30" t="str">
        <f t="shared" si="52"/>
        <v/>
      </c>
      <c r="FX24" s="33" t="e">
        <f t="shared" si="154"/>
        <v>#DIV/0!</v>
      </c>
      <c r="FY24" s="47" t="str">
        <f>IFERROR(VLOOKUP($A24*100+FY$4,'03施策評価'!$A$5:$KL$118,COLUMN('03施策評価'!$EJ:$EJ),FALSE),"-")</f>
        <v>-</v>
      </c>
      <c r="FZ24" s="7" t="str">
        <f>IFERROR(VLOOKUP($A24*100+FZ$4,'03施策評価'!$A$5:$KL$118,COLUMN('03施策評価'!$EJ:$EJ),FALSE),"-")</f>
        <v>-</v>
      </c>
      <c r="GA24" s="7" t="str">
        <f>IFERROR(VLOOKUP($A24*100+GA$4,'03施策評価'!$A$5:$KL$118,COLUMN('03施策評価'!$EJ:$EJ),FALSE),"-")</f>
        <v>-</v>
      </c>
      <c r="GB24" s="7" t="str">
        <f>IFERROR(VLOOKUP($A24*100+GB$4,'03施策評価'!$A$5:$KL$118,COLUMN('03施策評価'!$EJ:$EJ),FALSE),"-")</f>
        <v>e</v>
      </c>
      <c r="GC24" s="7" t="str">
        <f>IFERROR(VLOOKUP($A24*100+GC$4,'03施策評価'!$A$5:$KL$118,COLUMN('03施策評価'!$EJ:$EJ),FALSE),"-")</f>
        <v>e</v>
      </c>
      <c r="GD24" s="105" t="str">
        <f>IFERROR(VLOOKUP($A24*100+GD$4,'03施策評価'!$A$5:$KL$118,COLUMN('03施策評価'!$EJ:$EJ),FALSE),"-")</f>
        <v>-</v>
      </c>
      <c r="GE24" s="105" t="str">
        <f>IFERROR(VLOOKUP($A24*100+GE$4,'03施策評価'!$A$5:$KL$118,COLUMN('03施策評価'!$EJ:$EJ),FALSE),"-")</f>
        <v>-</v>
      </c>
      <c r="GF24" s="105" t="str">
        <f>IFERROR(VLOOKUP($A24*100+GF$4,'03施策評価'!$A$5:$KL$118,COLUMN('03施策評価'!$EJ:$EJ),FALSE),"-")</f>
        <v>-</v>
      </c>
      <c r="GG24" s="109" t="str">
        <f t="shared" si="155"/>
        <v>e</v>
      </c>
      <c r="GH24" s="37" t="str">
        <f t="shared" si="156"/>
        <v/>
      </c>
      <c r="GI24" s="38" t="str">
        <f t="shared" si="53"/>
        <v/>
      </c>
      <c r="GJ24" s="38" t="str">
        <f t="shared" si="54"/>
        <v/>
      </c>
      <c r="GK24" s="38">
        <f t="shared" si="55"/>
        <v>0</v>
      </c>
      <c r="GL24" s="38">
        <f t="shared" si="56"/>
        <v>0</v>
      </c>
      <c r="GM24" s="38" t="str">
        <f t="shared" si="57"/>
        <v/>
      </c>
      <c r="GN24" s="38" t="str">
        <f t="shared" si="58"/>
        <v/>
      </c>
      <c r="GO24" s="38" t="str">
        <f t="shared" si="59"/>
        <v/>
      </c>
      <c r="GP24" s="41">
        <f t="shared" si="157"/>
        <v>0</v>
      </c>
      <c r="GQ24" s="36" t="e">
        <f t="shared" si="158"/>
        <v>#DIV/0!</v>
      </c>
      <c r="GR24" s="37" t="e">
        <f t="shared" si="159"/>
        <v>#DIV/0!</v>
      </c>
      <c r="GS24" s="38">
        <f t="shared" si="160"/>
        <v>0</v>
      </c>
      <c r="GT24" s="41" t="e">
        <f t="shared" si="161"/>
        <v>#DIV/0!</v>
      </c>
      <c r="GU24" s="47" t="str">
        <f>VLOOKUP($A24&amp;"-"&amp;GU$4,'05市民生活実感調査'!$A$3:$BC$218,COLUMN('05市民生活実感調査'!$AI:$AI),FALSE)</f>
        <v>-</v>
      </c>
      <c r="GV24" s="7" t="str">
        <f>VLOOKUP($A24&amp;"-"&amp;GV$4,'05市民生活実感調査'!$A$3:$BC$218,COLUMN('05市民生活実感調査'!$AI:$AI),FALSE)</f>
        <v>-</v>
      </c>
      <c r="GW24" s="7" t="str">
        <f>VLOOKUP($A24&amp;"-"&amp;GW$4,'05市民生活実感調査'!$A$3:$BC$218,COLUMN('05市民生活実感調査'!$AI:$AI),FALSE)</f>
        <v>-</v>
      </c>
      <c r="GX24" s="7" t="str">
        <f>VLOOKUP($A24&amp;"-"&amp;GX$4,'05市民生活実感調査'!$A$3:$BC$218,COLUMN('05市民生活実感調査'!$AI:$AI),FALSE)</f>
        <v>-</v>
      </c>
      <c r="GY24" s="7" t="str">
        <f>VLOOKUP($A24&amp;"-"&amp;GY$4,'05市民生活実感調査'!$A$3:$BC$218,COLUMN('05市民生活実感調査'!$AI:$AI),FALSE)</f>
        <v>-</v>
      </c>
      <c r="GZ24" s="7" t="str">
        <f>VLOOKUP($A24&amp;"-"&amp;GZ$4,'05市民生活実感調査'!$A$3:$BC$218,COLUMN('05市民生活実感調査'!$AI:$AI),FALSE)</f>
        <v>-</v>
      </c>
      <c r="HA24" s="7" t="str">
        <f>VLOOKUP($A24&amp;"-"&amp;HA$4,'05市民生活実感調査'!$A$3:$BC$218,COLUMN('05市民生活実感調査'!$AI:$AI),FALSE)</f>
        <v>-</v>
      </c>
      <c r="HB24" s="7" t="str">
        <f>VLOOKUP($A24&amp;"-"&amp;HB$4,'05市民生活実感調査'!$A$3:$BC$218,COLUMN('05市民生活実感調査'!$AI:$AI),FALSE)</f>
        <v>-</v>
      </c>
      <c r="HC24" s="109" t="e">
        <f t="shared" si="162"/>
        <v>#DIV/0!</v>
      </c>
      <c r="HD24" s="37" t="str">
        <f t="shared" si="163"/>
        <v/>
      </c>
      <c r="HE24" s="38" t="str">
        <f t="shared" si="60"/>
        <v/>
      </c>
      <c r="HF24" s="38" t="str">
        <f t="shared" si="61"/>
        <v/>
      </c>
      <c r="HG24" s="38" t="str">
        <f t="shared" si="62"/>
        <v/>
      </c>
      <c r="HH24" s="38" t="str">
        <f t="shared" si="63"/>
        <v/>
      </c>
      <c r="HI24" s="38" t="str">
        <f t="shared" si="64"/>
        <v/>
      </c>
      <c r="HJ24" s="38" t="str">
        <f t="shared" si="65"/>
        <v/>
      </c>
      <c r="HK24" s="38" t="str">
        <f t="shared" si="66"/>
        <v/>
      </c>
      <c r="HL24" s="41" t="e">
        <f t="shared" si="164"/>
        <v>#DIV/0!</v>
      </c>
      <c r="HM24" s="96" t="str">
        <f>VLOOKUP($A24,'05市民生活実感調査'!$D$223:$O$249,7,FALSE)</f>
        <v>-</v>
      </c>
      <c r="HN24" s="98" t="str">
        <f>VLOOKUP($A24,'05市民生活実感調査'!$D$223:$O$249,8,FALSE)</f>
        <v>-</v>
      </c>
      <c r="HO24" s="108" t="s">
        <v>85</v>
      </c>
      <c r="HP24" s="12" t="str">
        <f>VLOOKUP(HO24,プルダウン!$A$1:$B$6,2,FALSE)</f>
        <v>-</v>
      </c>
      <c r="HQ24" s="26" t="s">
        <v>85</v>
      </c>
      <c r="HR24" s="12"/>
      <c r="HS24" s="11"/>
      <c r="HT24" s="12"/>
      <c r="HU24" s="47" t="str">
        <f>IFERROR(VLOOKUP($A24*100+HU$4,'03施策評価'!$A$5:$KL$118,COLUMN('03施策評価'!$FY:$FY),FALSE),"-")</f>
        <v>-</v>
      </c>
      <c r="HV24" s="7" t="str">
        <f>IFERROR(VLOOKUP($A24*100+HV$4,'03施策評価'!$A$5:$KL$118,COLUMN('03施策評価'!$FY:$FY),FALSE),"-")</f>
        <v>-</v>
      </c>
      <c r="HW24" s="7" t="str">
        <f>IFERROR(VLOOKUP($A24*100+HW$4,'03施策評価'!$A$5:$KL$118,COLUMN('03施策評価'!$FY:$FY),FALSE),"-")</f>
        <v>-</v>
      </c>
      <c r="HX24" s="7" t="str">
        <f>IFERROR(VLOOKUP($A24*100+HX$4,'03施策評価'!$A$5:$KL$118,COLUMN('03施策評価'!$FY:$FY),FALSE),"-")</f>
        <v>-</v>
      </c>
      <c r="HY24" s="7" t="str">
        <f>IFERROR(VLOOKUP($A24*100+HY$4,'03施策評価'!$A$5:$KL$118,COLUMN('03施策評価'!$FY:$FY),FALSE),"-")</f>
        <v>-</v>
      </c>
      <c r="HZ24" s="105" t="str">
        <f>IFERROR(VLOOKUP($A24*100+HZ$4,'03施策評価'!$A$5:$KL$118,COLUMN('03施策評価'!$FY:$FY),FALSE),"-")</f>
        <v>-</v>
      </c>
      <c r="IA24" s="105" t="str">
        <f>IFERROR(VLOOKUP($A24*100+IA$4,'03施策評価'!$A$5:$KL$118,COLUMN('03施策評価'!$FY:$FY),FALSE),"-")</f>
        <v>-</v>
      </c>
      <c r="IB24" s="106" t="str">
        <f>IFERROR(VLOOKUP($A24*100+IB$4,'03施策評価'!$A$5:$KL$118,COLUMN('03施策評価'!$FY:$FY),FALSE),"-")</f>
        <v>-</v>
      </c>
      <c r="IC24" s="116"/>
      <c r="ID24" s="83" t="str">
        <f>VLOOKUP($A24&amp;"-"&amp;ID$4,'02政策の客観指標'!$A$4:$AT$246,COLUMN('02政策の客観指標'!$AS:$AS),FALSE)</f>
        <v>-</v>
      </c>
      <c r="IE24" s="84" t="str">
        <f>VLOOKUP($A24&amp;"-"&amp;IE$4,'02政策の客観指標'!$A$4:$AT$246,COLUMN('02政策の客観指標'!$AS:$AS),FALSE)</f>
        <v>-</v>
      </c>
      <c r="IF24" s="84" t="str">
        <f>VLOOKUP($A24&amp;"-"&amp;IF$4,'02政策の客観指標'!$A$4:$AT$246,COLUMN('02政策の客観指標'!$AS:$AS),FALSE)</f>
        <v>-</v>
      </c>
      <c r="IG24" s="84" t="str">
        <f>VLOOKUP($A24&amp;"-"&amp;IG$4,'02政策の客観指標'!$A$4:$AT$246,COLUMN('02政策の客観指標'!$AS:$AS),FALSE)</f>
        <v>-</v>
      </c>
      <c r="IH24" s="84" t="str">
        <f>VLOOKUP($A24&amp;"-"&amp;IH$4,'02政策の客観指標'!$A$4:$AT$246,COLUMN('02政策の客観指標'!$AS:$AS),FALSE)</f>
        <v>-</v>
      </c>
      <c r="II24" s="84" t="str">
        <f>VLOOKUP($A24&amp;"-"&amp;II$4,'02政策の客観指標'!$A$4:$AT$246,COLUMN('02政策の客観指標'!$AS:$AS),FALSE)</f>
        <v>-</v>
      </c>
      <c r="IJ24" s="84" t="str">
        <f>VLOOKUP($A24&amp;"-"&amp;IJ$4,'02政策の客観指標'!$A$4:$AT$246,COLUMN('02政策の客観指標'!$AS:$AS),FALSE)</f>
        <v>-</v>
      </c>
      <c r="IK24" s="84" t="str">
        <f>VLOOKUP($A24&amp;"-"&amp;IK$4,'02政策の客観指標'!$A$4:$AT$246,COLUMN('02政策の客観指標'!$AS:$AS),FALSE)</f>
        <v>-</v>
      </c>
      <c r="IL24" s="84" t="str">
        <f>VLOOKUP($A24&amp;"-"&amp;IL$4,'02政策の客観指標'!$A$4:$AT$246,COLUMN('02政策の客観指標'!$AS:$AS),FALSE)</f>
        <v>-</v>
      </c>
      <c r="IM24" s="109" t="e">
        <f t="shared" si="165"/>
        <v>#DIV/0!</v>
      </c>
      <c r="IN24" s="30" t="str">
        <f t="shared" si="67"/>
        <v/>
      </c>
      <c r="IO24" s="30" t="str">
        <f t="shared" si="68"/>
        <v/>
      </c>
      <c r="IP24" s="30" t="str">
        <f t="shared" si="69"/>
        <v/>
      </c>
      <c r="IQ24" s="30" t="str">
        <f t="shared" si="70"/>
        <v/>
      </c>
      <c r="IR24" s="30" t="str">
        <f t="shared" si="71"/>
        <v/>
      </c>
      <c r="IS24" s="30" t="str">
        <f t="shared" si="72"/>
        <v/>
      </c>
      <c r="IT24" s="30" t="str">
        <f t="shared" si="73"/>
        <v/>
      </c>
      <c r="IU24" s="30" t="str">
        <f t="shared" si="74"/>
        <v/>
      </c>
      <c r="IV24" s="30" t="str">
        <f t="shared" si="75"/>
        <v/>
      </c>
      <c r="IW24" s="33" t="e">
        <f t="shared" si="166"/>
        <v>#DIV/0!</v>
      </c>
      <c r="IX24" s="47" t="str">
        <f>IFERROR(VLOOKUP($A24*100+IX$4,'03施策評価'!$A$5:$KL$118,COLUMN('03施策評価'!$GN:$GN),FALSE),"-")</f>
        <v>-</v>
      </c>
      <c r="IY24" s="7" t="str">
        <f>IFERROR(VLOOKUP($A24*100+IY$4,'03施策評価'!$A$5:$KL$118,COLUMN('03施策評価'!$GN:$GN),FALSE),"-")</f>
        <v>-</v>
      </c>
      <c r="IZ24" s="7" t="str">
        <f>IFERROR(VLOOKUP($A24*100+IZ$4,'03施策評価'!$A$5:$KL$118,COLUMN('03施策評価'!$GN:$GN),FALSE),"-")</f>
        <v>-</v>
      </c>
      <c r="JA24" s="7" t="str">
        <f>IFERROR(VLOOKUP($A24*100+JA$4,'03施策評価'!$A$5:$KL$118,COLUMN('03施策評価'!$GN:$GN),FALSE),"-")</f>
        <v>e</v>
      </c>
      <c r="JB24" s="7" t="str">
        <f>IFERROR(VLOOKUP($A24*100+JB$4,'03施策評価'!$A$5:$KL$118,COLUMN('03施策評価'!$GN:$GN),FALSE),"-")</f>
        <v>e</v>
      </c>
      <c r="JC24" s="105" t="str">
        <f>IFERROR(VLOOKUP($A24*100+JC$4,'03施策評価'!$A$5:$KL$118,COLUMN('03施策評価'!$GN:$GN),FALSE),"-")</f>
        <v>-</v>
      </c>
      <c r="JD24" s="105" t="str">
        <f>IFERROR(VLOOKUP($A24*100+JD$4,'03施策評価'!$A$5:$KL$118,COLUMN('03施策評価'!$GN:$GN),FALSE),"-")</f>
        <v>-</v>
      </c>
      <c r="JE24" s="105" t="str">
        <f>IFERROR(VLOOKUP($A24*100+JE$4,'03施策評価'!$A$5:$KL$118,COLUMN('03施策評価'!$GN:$GN),FALSE),"-")</f>
        <v>-</v>
      </c>
      <c r="JF24" s="109" t="str">
        <f t="shared" si="167"/>
        <v>e</v>
      </c>
      <c r="JG24" s="37" t="str">
        <f t="shared" si="168"/>
        <v/>
      </c>
      <c r="JH24" s="38" t="str">
        <f t="shared" si="76"/>
        <v/>
      </c>
      <c r="JI24" s="38" t="str">
        <f t="shared" si="77"/>
        <v/>
      </c>
      <c r="JJ24" s="38">
        <f t="shared" si="78"/>
        <v>0</v>
      </c>
      <c r="JK24" s="38">
        <f t="shared" si="79"/>
        <v>0</v>
      </c>
      <c r="JL24" s="38" t="str">
        <f t="shared" si="80"/>
        <v/>
      </c>
      <c r="JM24" s="38" t="str">
        <f t="shared" si="81"/>
        <v/>
      </c>
      <c r="JN24" s="38" t="str">
        <f t="shared" si="82"/>
        <v/>
      </c>
      <c r="JO24" s="41">
        <f t="shared" si="169"/>
        <v>0</v>
      </c>
      <c r="JP24" s="36" t="e">
        <f t="shared" si="170"/>
        <v>#DIV/0!</v>
      </c>
      <c r="JQ24" s="37" t="e">
        <f t="shared" si="171"/>
        <v>#DIV/0!</v>
      </c>
      <c r="JR24" s="38">
        <f t="shared" si="172"/>
        <v>0</v>
      </c>
      <c r="JS24" s="41" t="e">
        <f t="shared" si="173"/>
        <v>#DIV/0!</v>
      </c>
      <c r="JT24" s="47" t="str">
        <f>VLOOKUP($A24&amp;"-"&amp;JT$4,'05市民生活実感調査'!$A$3:$BC$218,COLUMN('05市民生活実感調査'!$AS:$AS),FALSE)</f>
        <v>-</v>
      </c>
      <c r="JU24" s="7" t="str">
        <f>VLOOKUP($A24&amp;"-"&amp;JU$4,'05市民生活実感調査'!$A$3:$BC$218,COLUMN('05市民生活実感調査'!$AS:$AS),FALSE)</f>
        <v>-</v>
      </c>
      <c r="JV24" s="7" t="str">
        <f>VLOOKUP($A24&amp;"-"&amp;JV$4,'05市民生活実感調査'!$A$3:$BC$218,COLUMN('05市民生活実感調査'!$AS:$AS),FALSE)</f>
        <v>-</v>
      </c>
      <c r="JW24" s="7" t="str">
        <f>VLOOKUP($A24&amp;"-"&amp;JW$4,'05市民生活実感調査'!$A$3:$BC$218,COLUMN('05市民生活実感調査'!$AS:$AS),FALSE)</f>
        <v>-</v>
      </c>
      <c r="JX24" s="7" t="str">
        <f>VLOOKUP($A24&amp;"-"&amp;JX$4,'05市民生活実感調査'!$A$3:$BC$218,COLUMN('05市民生活実感調査'!$AS:$AS),FALSE)</f>
        <v>-</v>
      </c>
      <c r="JY24" s="7" t="str">
        <f>VLOOKUP($A24&amp;"-"&amp;JY$4,'05市民生活実感調査'!$A$3:$BC$218,COLUMN('05市民生活実感調査'!$AS:$AS),FALSE)</f>
        <v>-</v>
      </c>
      <c r="JZ24" s="7" t="str">
        <f>VLOOKUP($A24&amp;"-"&amp;JZ$4,'05市民生活実感調査'!$A$3:$BC$218,COLUMN('05市民生活実感調査'!$AS:$AS),FALSE)</f>
        <v>-</v>
      </c>
      <c r="KA24" s="7" t="str">
        <f>VLOOKUP($A24&amp;"-"&amp;KA$4,'05市民生活実感調査'!$A$3:$BC$218,COLUMN('05市民生活実感調査'!$AS:$AS),FALSE)</f>
        <v>-</v>
      </c>
      <c r="KB24" s="109" t="e">
        <f t="shared" si="174"/>
        <v>#DIV/0!</v>
      </c>
      <c r="KC24" s="37" t="str">
        <f t="shared" si="175"/>
        <v/>
      </c>
      <c r="KD24" s="38" t="str">
        <f t="shared" si="83"/>
        <v/>
      </c>
      <c r="KE24" s="38" t="str">
        <f t="shared" si="84"/>
        <v/>
      </c>
      <c r="KF24" s="38" t="str">
        <f t="shared" si="85"/>
        <v/>
      </c>
      <c r="KG24" s="38" t="str">
        <f t="shared" si="86"/>
        <v/>
      </c>
      <c r="KH24" s="38" t="str">
        <f t="shared" si="87"/>
        <v/>
      </c>
      <c r="KI24" s="38" t="str">
        <f t="shared" si="88"/>
        <v/>
      </c>
      <c r="KJ24" s="38" t="str">
        <f t="shared" si="89"/>
        <v/>
      </c>
      <c r="KK24" s="41" t="e">
        <f t="shared" si="176"/>
        <v>#DIV/0!</v>
      </c>
      <c r="KL24" s="96" t="str">
        <f>VLOOKUP($A24,'05市民生活実感調査'!$D$223:$O$249,9,FALSE)</f>
        <v>-</v>
      </c>
      <c r="KM24" s="98" t="str">
        <f>VLOOKUP($A24,'05市民生活実感調査'!$D$223:$O$249,10,FALSE)</f>
        <v>-</v>
      </c>
      <c r="KN24" s="108" t="s">
        <v>85</v>
      </c>
      <c r="KO24" s="12" t="str">
        <f>VLOOKUP(KN24,プルダウン!$A$1:$B$6,2,FALSE)</f>
        <v>-</v>
      </c>
      <c r="KP24" s="26" t="s">
        <v>85</v>
      </c>
      <c r="KQ24" s="12"/>
      <c r="KR24" s="11"/>
      <c r="KS24" s="12"/>
      <c r="KT24" s="47" t="str">
        <f>IFERROR(VLOOKUP($A24*100+KT$4,'03施策評価'!$A$5:$KL$118,COLUMN('03施策評価'!$IC:$IC),FALSE),"-")</f>
        <v>-</v>
      </c>
      <c r="KU24" s="7" t="str">
        <f>IFERROR(VLOOKUP($A24*100+KU$4,'03施策評価'!$A$5:$KL$118,COLUMN('03施策評価'!$IC:$IC),FALSE),"-")</f>
        <v>-</v>
      </c>
      <c r="KV24" s="7" t="str">
        <f>IFERROR(VLOOKUP($A24*100+KV$4,'03施策評価'!$A$5:$KL$118,COLUMN('03施策評価'!$IC:$IC),FALSE),"-")</f>
        <v>-</v>
      </c>
      <c r="KW24" s="7" t="str">
        <f>IFERROR(VLOOKUP($A24*100+KW$4,'03施策評価'!$A$5:$KL$118,COLUMN('03施策評価'!$IC:$IC),FALSE),"-")</f>
        <v>-</v>
      </c>
      <c r="KX24" s="7" t="str">
        <f>IFERROR(VLOOKUP($A24*100+KX$4,'03施策評価'!$A$5:$KL$118,COLUMN('03施策評価'!$IC:$IC),FALSE),"-")</f>
        <v>-</v>
      </c>
      <c r="KY24" s="105" t="str">
        <f>IFERROR(VLOOKUP($A24*100+KY$4,'03施策評価'!$A$5:$KL$118,COLUMN('03施策評価'!$IC:$IC),FALSE),"-")</f>
        <v>-</v>
      </c>
      <c r="KZ24" s="105" t="str">
        <f>IFERROR(VLOOKUP($A24*100+KZ$4,'03施策評価'!$A$5:$KL$118,COLUMN('03施策評価'!$IC:$IC),FALSE),"-")</f>
        <v>-</v>
      </c>
      <c r="LA24" s="106" t="str">
        <f>IFERROR(VLOOKUP($A24*100+LA$4,'03施策評価'!$A$5:$KL$118,COLUMN('03施策評価'!$IC:$IC),FALSE),"-")</f>
        <v>-</v>
      </c>
      <c r="LB24" s="116"/>
      <c r="LC24" s="146" t="str">
        <f>VLOOKUP($A24&amp;"-"&amp;LC$4,'02政策の客観指標'!$A$4:$AT$246,COLUMN('02政策の客観指標'!$AT:$AT),FALSE)</f>
        <v>-</v>
      </c>
      <c r="LD24" s="84" t="str">
        <f>VLOOKUP($A24&amp;"-"&amp;LD$4,'02政策の客観指標'!$A$4:$AT$246,COLUMN('02政策の客観指標'!$AT:$AT),FALSE)</f>
        <v>-</v>
      </c>
      <c r="LE24" s="84" t="str">
        <f>VLOOKUP($A24&amp;"-"&amp;LE$4,'02政策の客観指標'!$A$4:$AT$246,COLUMN('02政策の客観指標'!$AT:$AT),FALSE)</f>
        <v>-</v>
      </c>
      <c r="LF24" s="84" t="str">
        <f>VLOOKUP($A24&amp;"-"&amp;LF$4,'02政策の客観指標'!$A$4:$AT$246,COLUMN('02政策の客観指標'!$AT:$AT),FALSE)</f>
        <v>-</v>
      </c>
      <c r="LG24" s="84" t="str">
        <f>VLOOKUP($A24&amp;"-"&amp;LG$4,'02政策の客観指標'!$A$4:$AT$246,COLUMN('02政策の客観指標'!$AT:$AT),FALSE)</f>
        <v>-</v>
      </c>
      <c r="LH24" s="84" t="str">
        <f>VLOOKUP($A24&amp;"-"&amp;LH$4,'02政策の客観指標'!$A$4:$AT$246,COLUMN('02政策の客観指標'!$AT:$AT),FALSE)</f>
        <v>-</v>
      </c>
      <c r="LI24" s="84" t="str">
        <f>VLOOKUP($A24&amp;"-"&amp;LI$4,'02政策の客観指標'!$A$4:$AT$246,COLUMN('02政策の客観指標'!$AT:$AT),FALSE)</f>
        <v>-</v>
      </c>
      <c r="LJ24" s="84" t="str">
        <f>VLOOKUP($A24&amp;"-"&amp;LJ$4,'02政策の客観指標'!$A$4:$AT$246,COLUMN('02政策の客観指標'!$AT:$AT),FALSE)</f>
        <v>-</v>
      </c>
      <c r="LK24" s="84" t="str">
        <f>VLOOKUP($A24&amp;"-"&amp;LK$4,'02政策の客観指標'!$A$4:$AT$246,COLUMN('02政策の客観指標'!$AT:$AT),FALSE)</f>
        <v>-</v>
      </c>
      <c r="LL24" s="109" t="e">
        <f t="shared" si="177"/>
        <v>#DIV/0!</v>
      </c>
      <c r="LM24" s="30" t="str">
        <f t="shared" si="90"/>
        <v/>
      </c>
      <c r="LN24" s="30" t="str">
        <f t="shared" si="91"/>
        <v/>
      </c>
      <c r="LO24" s="30" t="str">
        <f t="shared" si="92"/>
        <v/>
      </c>
      <c r="LP24" s="30" t="str">
        <f t="shared" si="93"/>
        <v/>
      </c>
      <c r="LQ24" s="30" t="str">
        <f t="shared" si="94"/>
        <v/>
      </c>
      <c r="LR24" s="30" t="str">
        <f t="shared" si="95"/>
        <v/>
      </c>
      <c r="LS24" s="30" t="str">
        <f t="shared" si="96"/>
        <v/>
      </c>
      <c r="LT24" s="30" t="str">
        <f t="shared" si="97"/>
        <v/>
      </c>
      <c r="LU24" s="30" t="str">
        <f t="shared" si="98"/>
        <v/>
      </c>
      <c r="LV24" s="33" t="e">
        <f t="shared" si="178"/>
        <v>#DIV/0!</v>
      </c>
      <c r="LW24" s="47" t="str">
        <f>IFERROR(VLOOKUP($A24*100+LW$4,'03施策評価'!$A$5:$KL$118,COLUMN('03施策評価'!$IR:$IR),FALSE),"-")</f>
        <v>-</v>
      </c>
      <c r="LX24" s="7" t="str">
        <f>IFERROR(VLOOKUP($A24*100+LX$4,'03施策評価'!$A$5:$KL$118,COLUMN('03施策評価'!$IR:$IR),FALSE),"-")</f>
        <v>-</v>
      </c>
      <c r="LY24" s="7" t="str">
        <f>IFERROR(VLOOKUP($A24*100+LY$4,'03施策評価'!$A$5:$KL$118,COLUMN('03施策評価'!$IR:$IR),FALSE),"-")</f>
        <v>-</v>
      </c>
      <c r="LZ24" s="7" t="str">
        <f>IFERROR(VLOOKUP($A24*100+LZ$4,'03施策評価'!$A$5:$KL$118,COLUMN('03施策評価'!$IR:$IR),FALSE),"-")</f>
        <v>e</v>
      </c>
      <c r="MA24" s="7" t="str">
        <f>IFERROR(VLOOKUP($A24*100+MA$4,'03施策評価'!$A$5:$KL$118,COLUMN('03施策評価'!$IR:$IR),FALSE),"-")</f>
        <v>e</v>
      </c>
      <c r="MB24" s="105" t="str">
        <f>IFERROR(VLOOKUP($A24*100+MB$4,'03施策評価'!$A$5:$KL$118,COLUMN('03施策評価'!$IR:$IR),FALSE),"-")</f>
        <v>-</v>
      </c>
      <c r="MC24" s="105" t="str">
        <f>IFERROR(VLOOKUP($A24*100+MC$4,'03施策評価'!$A$5:$KL$118,COLUMN('03施策評価'!$IR:$IR),FALSE),"-")</f>
        <v>-</v>
      </c>
      <c r="MD24" s="105" t="str">
        <f>IFERROR(VLOOKUP($A24*100+MD$4,'03施策評価'!$A$5:$KL$118,COLUMN('03施策評価'!$IR:$IR),FALSE),"-")</f>
        <v>-</v>
      </c>
      <c r="ME24" s="109" t="str">
        <f t="shared" si="179"/>
        <v>e</v>
      </c>
      <c r="MF24" s="37" t="str">
        <f t="shared" si="180"/>
        <v/>
      </c>
      <c r="MG24" s="38" t="str">
        <f t="shared" si="99"/>
        <v/>
      </c>
      <c r="MH24" s="38" t="str">
        <f t="shared" si="100"/>
        <v/>
      </c>
      <c r="MI24" s="38">
        <f t="shared" si="101"/>
        <v>0</v>
      </c>
      <c r="MJ24" s="38">
        <f t="shared" si="102"/>
        <v>0</v>
      </c>
      <c r="MK24" s="38" t="str">
        <f t="shared" si="103"/>
        <v/>
      </c>
      <c r="ML24" s="38" t="str">
        <f t="shared" si="104"/>
        <v/>
      </c>
      <c r="MM24" s="38" t="str">
        <f t="shared" si="105"/>
        <v/>
      </c>
      <c r="MN24" s="41">
        <f t="shared" si="181"/>
        <v>0</v>
      </c>
      <c r="MO24" s="36" t="e">
        <f t="shared" si="182"/>
        <v>#DIV/0!</v>
      </c>
      <c r="MP24" s="37" t="e">
        <f t="shared" si="183"/>
        <v>#DIV/0!</v>
      </c>
      <c r="MQ24" s="38">
        <f t="shared" si="184"/>
        <v>0</v>
      </c>
      <c r="MR24" s="41" t="e">
        <f t="shared" si="185"/>
        <v>#DIV/0!</v>
      </c>
      <c r="MS24" s="47" t="str">
        <f>VLOOKUP($A24&amp;"-"&amp;MS$4,'05市民生活実感調査'!$A$3:$BC$218,COLUMN('05市民生活実感調査'!$BC:$BC),FALSE)</f>
        <v>-</v>
      </c>
      <c r="MT24" s="7" t="str">
        <f>VLOOKUP($A24&amp;"-"&amp;MT$4,'05市民生活実感調査'!$A$3:$BC$218,COLUMN('05市民生活実感調査'!$BC:$BC),FALSE)</f>
        <v>-</v>
      </c>
      <c r="MU24" s="7" t="str">
        <f>VLOOKUP($A24&amp;"-"&amp;MU$4,'05市民生活実感調査'!$A$3:$BC$218,COLUMN('05市民生活実感調査'!$BC:$BC),FALSE)</f>
        <v>-</v>
      </c>
      <c r="MV24" s="7" t="str">
        <f>VLOOKUP($A24&amp;"-"&amp;MV$4,'05市民生活実感調査'!$A$3:$BC$218,COLUMN('05市民生活実感調査'!$BC:$BC),FALSE)</f>
        <v>-</v>
      </c>
      <c r="MW24" s="7" t="str">
        <f>VLOOKUP($A24&amp;"-"&amp;MW$4,'05市民生活実感調査'!$A$3:$BC$218,COLUMN('05市民生活実感調査'!$BC:$BC),FALSE)</f>
        <v>-</v>
      </c>
      <c r="MX24" s="7" t="str">
        <f>VLOOKUP($A24&amp;"-"&amp;MX$4,'05市民生活実感調査'!$A$3:$BC$218,COLUMN('05市民生活実感調査'!$BC:$BC),FALSE)</f>
        <v>-</v>
      </c>
      <c r="MY24" s="7" t="str">
        <f>VLOOKUP($A24&amp;"-"&amp;MY$4,'05市民生活実感調査'!$A$3:$BC$218,COLUMN('05市民生活実感調査'!$BC:$BC),FALSE)</f>
        <v>-</v>
      </c>
      <c r="MZ24" s="7" t="str">
        <f>VLOOKUP($A24&amp;"-"&amp;MZ$4,'05市民生活実感調査'!$A$3:$BC$218,COLUMN('05市民生活実感調査'!$BC:$BC),FALSE)</f>
        <v>-</v>
      </c>
      <c r="NA24" s="109" t="e">
        <f t="shared" si="186"/>
        <v>#DIV/0!</v>
      </c>
      <c r="NB24" s="37" t="str">
        <f t="shared" si="187"/>
        <v/>
      </c>
      <c r="NC24" s="38" t="str">
        <f t="shared" si="106"/>
        <v/>
      </c>
      <c r="ND24" s="38" t="str">
        <f t="shared" si="107"/>
        <v/>
      </c>
      <c r="NE24" s="38" t="str">
        <f t="shared" si="108"/>
        <v/>
      </c>
      <c r="NF24" s="38" t="str">
        <f t="shared" si="109"/>
        <v/>
      </c>
      <c r="NG24" s="38" t="str">
        <f t="shared" si="110"/>
        <v/>
      </c>
      <c r="NH24" s="38" t="str">
        <f t="shared" si="111"/>
        <v/>
      </c>
      <c r="NI24" s="38" t="str">
        <f t="shared" si="112"/>
        <v/>
      </c>
      <c r="NJ24" s="41" t="e">
        <f t="shared" si="188"/>
        <v>#DIV/0!</v>
      </c>
      <c r="NK24" s="96" t="str">
        <f>VLOOKUP($A24,'05市民生活実感調査'!$D$223:$O$249,11,FALSE)</f>
        <v>-</v>
      </c>
      <c r="NL24" s="98" t="str">
        <f>VLOOKUP($A24,'05市民生活実感調査'!$D$223:$O$249,12,FALSE)</f>
        <v>-</v>
      </c>
      <c r="NM24" s="108" t="s">
        <v>85</v>
      </c>
      <c r="NN24" s="12" t="str">
        <f>VLOOKUP(NM24,プルダウン!$A$1:$B$6,2,FALSE)</f>
        <v>-</v>
      </c>
      <c r="NO24" s="26" t="s">
        <v>85</v>
      </c>
      <c r="NP24" s="12"/>
      <c r="NQ24" s="11"/>
      <c r="NR24" s="12"/>
      <c r="NS24" s="47" t="str">
        <f>IFERROR(VLOOKUP($A24*100+NS$4,'03施策評価'!$A$5:$KL$118,COLUMN('03施策評価'!$KG:$KG),FALSE),"-")</f>
        <v>-</v>
      </c>
      <c r="NT24" s="7" t="str">
        <f>IFERROR(VLOOKUP($A24*100+NT$4,'03施策評価'!$A$5:$KL$118,COLUMN('03施策評価'!$KG:$KG),FALSE),"-")</f>
        <v>-</v>
      </c>
      <c r="NU24" s="7" t="str">
        <f>IFERROR(VLOOKUP($A24*100+NU$4,'03施策評価'!$A$5:$KL$118,COLUMN('03施策評価'!$KG:$KG),FALSE),"-")</f>
        <v>-</v>
      </c>
      <c r="NV24" s="7" t="str">
        <f>IFERROR(VLOOKUP($A24*100+NV$4,'03施策評価'!$A$5:$KL$118,COLUMN('03施策評価'!$KG:$KG),FALSE),"-")</f>
        <v>-</v>
      </c>
      <c r="NW24" s="7" t="str">
        <f>IFERROR(VLOOKUP($A24*100+NW$4,'03施策評価'!$A$5:$KL$118,COLUMN('03施策評価'!$KG:$KG),FALSE),"-")</f>
        <v>-</v>
      </c>
      <c r="NX24" s="105" t="str">
        <f>IFERROR(VLOOKUP($A24*100+NX$4,'03施策評価'!$A$5:$KL$118,COLUMN('03施策評価'!$KG:$KG),FALSE),"-")</f>
        <v>-</v>
      </c>
      <c r="NY24" s="105" t="str">
        <f>IFERROR(VLOOKUP($A24*100+NY$4,'03施策評価'!$A$5:$KL$118,COLUMN('03施策評価'!$KG:$KG),FALSE),"-")</f>
        <v>-</v>
      </c>
      <c r="NZ24" s="106" t="str">
        <f>IFERROR(VLOOKUP($A24*100+NZ$4,'03施策評価'!$A$5:$KL$118,COLUMN('03施策評価'!$KG:$KG),FALSE),"-")</f>
        <v>-</v>
      </c>
      <c r="OA24" s="5"/>
    </row>
    <row r="25" spans="1:391" ht="171.75" customHeight="1">
      <c r="A25" s="46">
        <f>VLOOKUP(B25,[15]プルダウン!$M$2:$N$28,2,FALSE)</f>
        <v>21</v>
      </c>
      <c r="B25" s="5" t="s">
        <v>293</v>
      </c>
      <c r="C25" s="5" t="s">
        <v>2600</v>
      </c>
      <c r="D25" s="4" t="s">
        <v>2120</v>
      </c>
      <c r="E25" s="4"/>
      <c r="F25" s="5"/>
      <c r="G25" s="521" t="str">
        <f>VLOOKUP($A25&amp;"-"&amp;G$4,'02政策の客観指標'!$A$4:$AT$246,COLUMN('02政策の客観指標'!$AP:$AP),FALSE)</f>
        <v>a</v>
      </c>
      <c r="H25" s="522" t="str">
        <f>VLOOKUP($A25&amp;"-"&amp;H$4,'02政策の客観指標'!$A$4:$AT$246,COLUMN('02政策の客観指標'!$AP:$AP),FALSE)</f>
        <v>a</v>
      </c>
      <c r="I25" s="522" t="str">
        <f>VLOOKUP($A25&amp;"-"&amp;I$4,'02政策の客観指標'!$A$4:$AT$246,COLUMN('02政策の客観指標'!$AP:$AP),FALSE)</f>
        <v>b</v>
      </c>
      <c r="J25" s="522" t="str">
        <f>VLOOKUP($A25&amp;"-"&amp;J$4,'02政策の客観指標'!$A$4:$AT$246,COLUMN('02政策の客観指標'!$AP:$AP),FALSE)</f>
        <v>e</v>
      </c>
      <c r="K25" s="522" t="str">
        <f>VLOOKUP($A25&amp;"-"&amp;K$4,'02政策の客観指標'!$A$4:$AT$246,COLUMN('02政策の客観指標'!$AP:$AP),FALSE)</f>
        <v>a</v>
      </c>
      <c r="L25" s="522" t="str">
        <f>VLOOKUP($A25&amp;"-"&amp;L$4,'02政策の客観指標'!$A$4:$AT$246,COLUMN('02政策の客観指標'!$AP:$AP),FALSE)</f>
        <v>c</v>
      </c>
      <c r="M25" s="522" t="str">
        <f>VLOOKUP($A25&amp;"-"&amp;M$4,'02政策の客観指標'!$A$4:$AT$246,COLUMN('02政策の客観指標'!$AP:$AP),FALSE)</f>
        <v>-</v>
      </c>
      <c r="N25" s="522" t="str">
        <f>VLOOKUP($A25&amp;"-"&amp;N$4,'02政策の客観指標'!$A$4:$AT$246,COLUMN('02政策の客観指標'!$AP:$AP),FALSE)</f>
        <v>-</v>
      </c>
      <c r="O25" s="523" t="str">
        <f>VLOOKUP($A25&amp;"-"&amp;O$4,'02政策の客観指標'!$A$4:$AT$246,COLUMN('02政策の客観指標'!$AP:$AP),FALSE)</f>
        <v>-</v>
      </c>
      <c r="P25" s="524" t="str">
        <f t="shared" si="0"/>
        <v>b</v>
      </c>
      <c r="Q25" s="525">
        <f t="shared" si="113"/>
        <v>4</v>
      </c>
      <c r="R25" s="525">
        <f t="shared" si="114"/>
        <v>4</v>
      </c>
      <c r="S25" s="525">
        <f t="shared" si="115"/>
        <v>3</v>
      </c>
      <c r="T25" s="525">
        <f t="shared" si="116"/>
        <v>0</v>
      </c>
      <c r="U25" s="525">
        <f t="shared" si="117"/>
        <v>4</v>
      </c>
      <c r="V25" s="525">
        <f t="shared" si="118"/>
        <v>2</v>
      </c>
      <c r="W25" s="525" t="str">
        <f t="shared" si="119"/>
        <v/>
      </c>
      <c r="X25" s="525" t="str">
        <f t="shared" si="120"/>
        <v/>
      </c>
      <c r="Y25" s="525" t="str">
        <f t="shared" si="121"/>
        <v/>
      </c>
      <c r="Z25" s="526">
        <f t="shared" si="2"/>
        <v>0.70833333333333337</v>
      </c>
      <c r="AA25" s="527" t="str">
        <f>IFERROR(VLOOKUP($A25*100+AA$4,'03施策評価'!$A$5:$KL$118,COLUMN('03施策評価'!$AB:$AB),FALSE),"-")</f>
        <v>a</v>
      </c>
      <c r="AB25" s="528" t="str">
        <f>IFERROR(VLOOKUP($A25*100+AB$4,'03施策評価'!$A$5:$KL$118,COLUMN('03施策評価'!$AB:$AB),FALSE),"-")</f>
        <v>a</v>
      </c>
      <c r="AC25" s="528" t="str">
        <f>IFERROR(VLOOKUP($A25*100+AC$4,'03施策評価'!$A$5:$KL$118,COLUMN('03施策評価'!$AB:$AB),FALSE),"-")</f>
        <v>b</v>
      </c>
      <c r="AD25" s="528" t="str">
        <f>IFERROR(VLOOKUP($A25*100+AD$4,'03施策評価'!$A$5:$KL$118,COLUMN('03施策評価'!$AB:$AB),FALSE),"-")</f>
        <v>e</v>
      </c>
      <c r="AE25" s="528" t="str">
        <f>IFERROR(VLOOKUP($A25*100+AE$4,'03施策評価'!$A$5:$KL$118,COLUMN('03施策評価'!$AB:$AB),FALSE),"-")</f>
        <v>a</v>
      </c>
      <c r="AF25" s="528" t="str">
        <f>IFERROR(VLOOKUP($A25*100+AF$4,'03施策評価'!$A$5:$KL$118,COLUMN('03施策評価'!$AB:$AB),FALSE),"-")</f>
        <v>d</v>
      </c>
      <c r="AG25" s="528" t="str">
        <f>IFERROR(VLOOKUP($A25*100+AG$4,'03施策評価'!$A$5:$KL$118,COLUMN('03施策評価'!$AB:$AB),FALSE),"-")</f>
        <v>-</v>
      </c>
      <c r="AH25" s="529" t="str">
        <f>IFERROR(VLOOKUP($A25*100+AH$4,'03施策評価'!$A$5:$KL$118,COLUMN('03施策評価'!$AB:$AB),FALSE),"-")</f>
        <v>-</v>
      </c>
      <c r="AI25" s="524" t="str">
        <f t="shared" si="3"/>
        <v>b</v>
      </c>
      <c r="AJ25" s="527">
        <f t="shared" si="122"/>
        <v>4</v>
      </c>
      <c r="AK25" s="528">
        <f t="shared" si="123"/>
        <v>4</v>
      </c>
      <c r="AL25" s="528">
        <f t="shared" si="124"/>
        <v>3</v>
      </c>
      <c r="AM25" s="528">
        <f t="shared" si="125"/>
        <v>0</v>
      </c>
      <c r="AN25" s="528">
        <f t="shared" si="126"/>
        <v>4</v>
      </c>
      <c r="AO25" s="528">
        <f t="shared" si="127"/>
        <v>1</v>
      </c>
      <c r="AP25" s="528" t="str">
        <f t="shared" si="128"/>
        <v/>
      </c>
      <c r="AQ25" s="529" t="str">
        <f t="shared" si="129"/>
        <v/>
      </c>
      <c r="AR25" s="530">
        <f t="shared" si="11"/>
        <v>0.66666666666666663</v>
      </c>
      <c r="AS25" s="524" t="str">
        <f t="shared" si="12"/>
        <v>b</v>
      </c>
      <c r="AT25" s="30">
        <f t="shared" si="130"/>
        <v>3</v>
      </c>
      <c r="AU25" s="400">
        <f t="shared" si="13"/>
        <v>1.5</v>
      </c>
      <c r="AV25" s="401" cm="1">
        <f t="array" ref="AV25">_xlfn.IFS(COUNT(AT25:AU25)=2,SUM(AT25:AU25)/6,COUNT(AT25:AU25)=0,"-",AT25="",AR25,AU25="",Z25)</f>
        <v>0.75</v>
      </c>
      <c r="AW25" s="534" t="str">
        <f>VLOOKUP($A25&amp;"-"&amp;AW$4,'05市民生活実感調査'!$A$3:$BC$218,COLUMN('05市民生活実感調査'!$O:$O),FALSE)</f>
        <v>b</v>
      </c>
      <c r="AX25" s="535" t="str">
        <f>VLOOKUP($A25&amp;"-"&amp;AX$4,'05市民生活実感調査'!$A$3:$BC$218,COLUMN('05市民生活実感調査'!$O:$O),FALSE)</f>
        <v>b</v>
      </c>
      <c r="AY25" s="535" t="str">
        <f>VLOOKUP($A25&amp;"-"&amp;AY$4,'05市民生活実感調査'!$A$3:$BC$218,COLUMN('05市民生活実感調査'!$O:$O),FALSE)</f>
        <v>c</v>
      </c>
      <c r="AZ25" s="535" t="str">
        <f>VLOOKUP($A25&amp;"-"&amp;AZ$4,'05市民生活実感調査'!$A$3:$BC$218,COLUMN('05市民生活実感調査'!$O:$O),FALSE)</f>
        <v>c</v>
      </c>
      <c r="BA25" s="535" t="str">
        <f>VLOOKUP($A25&amp;"-"&amp;BA$4,'05市民生活実感調査'!$A$3:$BC$218,COLUMN('05市民生活実感調査'!$O:$O),FALSE)</f>
        <v>d</v>
      </c>
      <c r="BB25" s="535" t="str">
        <f>VLOOKUP($A25&amp;"-"&amp;BB$4,'05市民生活実感調査'!$A$3:$BC$218,COLUMN('05市民生活実感調査'!$O:$O),FALSE)</f>
        <v>c</v>
      </c>
      <c r="BC25" s="535" t="str">
        <f>VLOOKUP($A25&amp;"-"&amp;BC$4,'05市民生活実感調査'!$A$3:$BC$218,COLUMN('05市民生活実感調査'!$O:$O),FALSE)</f>
        <v>-</v>
      </c>
      <c r="BD25" s="535" t="str">
        <f>VLOOKUP($A25&amp;"-"&amp;BD$4,'05市民生活実感調査'!$A$3:$BC$218,COLUMN('05市民生活実感調査'!$O:$O),FALSE)</f>
        <v>-</v>
      </c>
      <c r="BE25" s="536" t="str">
        <f t="shared" si="131"/>
        <v>c</v>
      </c>
      <c r="BF25" s="37">
        <f t="shared" si="132"/>
        <v>3</v>
      </c>
      <c r="BG25" s="38">
        <f t="shared" si="133"/>
        <v>3</v>
      </c>
      <c r="BH25" s="38">
        <f t="shared" si="134"/>
        <v>2</v>
      </c>
      <c r="BI25" s="38">
        <f t="shared" si="135"/>
        <v>2</v>
      </c>
      <c r="BJ25" s="38">
        <f t="shared" si="136"/>
        <v>1</v>
      </c>
      <c r="BK25" s="38">
        <f t="shared" si="137"/>
        <v>2</v>
      </c>
      <c r="BL25" s="38" t="str">
        <f t="shared" si="138"/>
        <v/>
      </c>
      <c r="BM25" s="38" t="str">
        <f t="shared" si="139"/>
        <v/>
      </c>
      <c r="BN25" s="41">
        <f t="shared" si="140"/>
        <v>0.54166666666666663</v>
      </c>
      <c r="BO25" s="96">
        <f>VLOOKUP($A25,'05市民生活実感調査'!$D$223:$O$249,3,FALSE)</f>
        <v>23</v>
      </c>
      <c r="BP25" s="237">
        <f>VLOOKUP($A25,'05市民生活実感調査'!$D$223:$O$249,4,FALSE)</f>
        <v>0.70567056705670572</v>
      </c>
      <c r="BQ25" s="537" t="s">
        <v>316</v>
      </c>
      <c r="BR25" s="539" t="str">
        <f>VLOOKUP(BQ25,[15]プルダウン!$A$1:$B$6,2,FALSE)</f>
        <v>政策の目的がそこそこ達成されている</v>
      </c>
      <c r="BS25" s="261" t="s">
        <v>125</v>
      </c>
      <c r="BT25" s="260" t="s">
        <v>2601</v>
      </c>
      <c r="BU25" s="262" t="s">
        <v>2763</v>
      </c>
      <c r="BV25" s="260" t="s">
        <v>2602</v>
      </c>
      <c r="BW25" s="47" t="str">
        <f>IFERROR(VLOOKUP($A25*100+BW$4,'03施策評価'!$A$5:$KL$118,COLUMN('03施策評価'!$BQ:$BQ),FALSE),"-")</f>
        <v>B</v>
      </c>
      <c r="BX25" s="7" t="str">
        <f>IFERROR(VLOOKUP($A25*100+BX$4,'03施策評価'!$A$5:$KL$118,COLUMN('03施策評価'!$BQ:$BQ),FALSE),"-")</f>
        <v>B</v>
      </c>
      <c r="BY25" s="7" t="str">
        <f>IFERROR(VLOOKUP($A25*100+BY$4,'03施策評価'!$A$5:$KL$118,COLUMN('03施策評価'!$BQ:$BQ),FALSE),"-")</f>
        <v>B</v>
      </c>
      <c r="BZ25" s="7" t="str">
        <f>IFERROR(VLOOKUP($A25*100+BZ$4,'03施策評価'!$A$5:$KL$118,COLUMN('03施策評価'!$BQ:$BQ),FALSE),"-")</f>
        <v>D</v>
      </c>
      <c r="CA25" s="7" t="str">
        <f>IFERROR(VLOOKUP($A25*100+CA$4,'03施策評価'!$A$5:$KL$118,COLUMN('03施策評価'!$BQ:$BQ),FALSE),"-")</f>
        <v>B</v>
      </c>
      <c r="CB25" s="7" t="str">
        <f>IFERROR(VLOOKUP($A25*100+CB$4,'03施策評価'!$A$5:$KL$118,COLUMN('03施策評価'!$BQ:$BQ),FALSE),"-")</f>
        <v>C</v>
      </c>
      <c r="CC25" s="105" t="str">
        <f>IFERROR(VLOOKUP($A25*100+CC$4,'03施策評価'!$A$5:$KL$118,COLUMN('03施策評価'!$BQ:$BQ),FALSE),"-")</f>
        <v>-</v>
      </c>
      <c r="CD25" s="106" t="str">
        <f>IFERROR(VLOOKUP($A25*100+CD$4,'03施策評価'!$A$5:$KL$118,COLUMN('03施策評価'!$BQ:$BQ),FALSE),"-")</f>
        <v>-</v>
      </c>
      <c r="CE25" s="263" t="s">
        <v>2603</v>
      </c>
      <c r="CF25" s="83" t="str">
        <f>VLOOKUP($A25&amp;"-"&amp;CF$4,'02政策の客観指標'!$A$4:$AT$246,COLUMN('02政策の客観指標'!$AQ:$AQ),FALSE)</f>
        <v>-</v>
      </c>
      <c r="CG25" s="84" t="str">
        <f>VLOOKUP($A25&amp;"-"&amp;CG$4,'02政策の客観指標'!$A$4:$AT$246,COLUMN('02政策の客観指標'!$AQ:$AQ),FALSE)</f>
        <v>-</v>
      </c>
      <c r="CH25" s="84" t="str">
        <f>VLOOKUP($A25&amp;"-"&amp;CH$4,'02政策の客観指標'!$A$4:$AT$246,COLUMN('02政策の客観指標'!$AQ:$AQ),FALSE)</f>
        <v>-</v>
      </c>
      <c r="CI25" s="84" t="str">
        <f>VLOOKUP($A25&amp;"-"&amp;CI$4,'02政策の客観指標'!$A$4:$AT$246,COLUMN('02政策の客観指標'!$AQ:$AQ),FALSE)</f>
        <v>-</v>
      </c>
      <c r="CJ25" s="84" t="str">
        <f>VLOOKUP($A25&amp;"-"&amp;CJ$4,'02政策の客観指標'!$A$4:$AT$246,COLUMN('02政策の客観指標'!$AQ:$AQ),FALSE)</f>
        <v>-</v>
      </c>
      <c r="CK25" s="84" t="str">
        <f>VLOOKUP($A25&amp;"-"&amp;CK$4,'02政策の客観指標'!$A$4:$AT$246,COLUMN('02政策の客観指標'!$AQ:$AQ),FALSE)</f>
        <v>-</v>
      </c>
      <c r="CL25" s="84" t="str">
        <f>VLOOKUP($A25&amp;"-"&amp;CL$4,'02政策の客観指標'!$A$4:$AT$246,COLUMN('02政策の客観指標'!$AQ:$AQ),FALSE)</f>
        <v>-</v>
      </c>
      <c r="CM25" s="84" t="str">
        <f>VLOOKUP($A25&amp;"-"&amp;CM$4,'02政策の客観指標'!$A$4:$AT$246,COLUMN('02政策の客観指標'!$AQ:$AQ),FALSE)</f>
        <v>-</v>
      </c>
      <c r="CN25" s="84" t="str">
        <f>VLOOKUP($A25&amp;"-"&amp;CN$4,'02政策の客観指標'!$A$4:$AT$246,COLUMN('02政策の客観指標'!$AQ:$AQ),FALSE)</f>
        <v>-</v>
      </c>
      <c r="CO25" s="109" t="e">
        <f t="shared" si="141"/>
        <v>#DIV/0!</v>
      </c>
      <c r="CP25" s="30" t="str">
        <f t="shared" si="21"/>
        <v/>
      </c>
      <c r="CQ25" s="30" t="str">
        <f t="shared" si="22"/>
        <v/>
      </c>
      <c r="CR25" s="30" t="str">
        <f t="shared" si="23"/>
        <v/>
      </c>
      <c r="CS25" s="30" t="str">
        <f t="shared" si="24"/>
        <v/>
      </c>
      <c r="CT25" s="30" t="str">
        <f t="shared" si="25"/>
        <v/>
      </c>
      <c r="CU25" s="30" t="str">
        <f t="shared" si="26"/>
        <v/>
      </c>
      <c r="CV25" s="30" t="str">
        <f t="shared" si="27"/>
        <v/>
      </c>
      <c r="CW25" s="30" t="str">
        <f t="shared" si="28"/>
        <v/>
      </c>
      <c r="CX25" s="30" t="str">
        <f t="shared" si="29"/>
        <v/>
      </c>
      <c r="CY25" s="33" t="e">
        <f t="shared" si="142"/>
        <v>#DIV/0!</v>
      </c>
      <c r="CZ25" s="47" t="str">
        <f>IFERROR(VLOOKUP($A25*100+CZ$4,'03施策評価'!$A$5:$KL$118,COLUMN('03施策評価'!$CF:$CF),FALSE),"-")</f>
        <v>e</v>
      </c>
      <c r="DA25" s="7" t="str">
        <f>IFERROR(VLOOKUP($A25*100+DA$4,'03施策評価'!$A$5:$KL$118,COLUMN('03施策評価'!$CF:$CF),FALSE),"-")</f>
        <v>e</v>
      </c>
      <c r="DB25" s="7" t="str">
        <f>IFERROR(VLOOKUP($A25*100+DB$4,'03施策評価'!$A$5:$KL$118,COLUMN('03施策評価'!$CF:$CF),FALSE),"-")</f>
        <v>e</v>
      </c>
      <c r="DC25" s="7" t="str">
        <f>IFERROR(VLOOKUP($A25*100+DC$4,'03施策評価'!$A$5:$KL$118,COLUMN('03施策評価'!$CF:$CF),FALSE),"-")</f>
        <v>e</v>
      </c>
      <c r="DD25" s="7" t="str">
        <f>IFERROR(VLOOKUP($A25*100+DD$4,'03施策評価'!$A$5:$KL$118,COLUMN('03施策評価'!$CF:$CF),FALSE),"-")</f>
        <v>e</v>
      </c>
      <c r="DE25" s="7" t="str">
        <f>IFERROR(VLOOKUP($A25*100+DE$4,'03施策評価'!$A$5:$KL$118,COLUMN('03施策評価'!$CF:$CF),FALSE),"-")</f>
        <v>e</v>
      </c>
      <c r="DF25" s="105" t="str">
        <f>IFERROR(VLOOKUP($A25*100+DF$4,'03施策評価'!$A$5:$KL$118,COLUMN('03施策評価'!$CF:$CF),FALSE),"-")</f>
        <v>-</v>
      </c>
      <c r="DG25" s="105" t="str">
        <f>IFERROR(VLOOKUP($A25*100+DG$4,'03施策評価'!$A$5:$KL$118,COLUMN('03施策評価'!$CF:$CF),FALSE),"-")</f>
        <v>-</v>
      </c>
      <c r="DH25" s="109" t="str">
        <f t="shared" si="143"/>
        <v>e</v>
      </c>
      <c r="DI25" s="37">
        <f t="shared" si="144"/>
        <v>0</v>
      </c>
      <c r="DJ25" s="38">
        <f t="shared" si="30"/>
        <v>0</v>
      </c>
      <c r="DK25" s="38">
        <f t="shared" si="31"/>
        <v>0</v>
      </c>
      <c r="DL25" s="38">
        <f t="shared" si="32"/>
        <v>0</v>
      </c>
      <c r="DM25" s="38">
        <f t="shared" si="33"/>
        <v>0</v>
      </c>
      <c r="DN25" s="38">
        <f t="shared" si="34"/>
        <v>0</v>
      </c>
      <c r="DO25" s="38" t="str">
        <f t="shared" si="35"/>
        <v/>
      </c>
      <c r="DP25" s="38" t="str">
        <f t="shared" si="36"/>
        <v/>
      </c>
      <c r="DQ25" s="41">
        <f t="shared" si="145"/>
        <v>0</v>
      </c>
      <c r="DR25" s="36" t="e">
        <f t="shared" si="146"/>
        <v>#DIV/0!</v>
      </c>
      <c r="DS25" s="37" t="e">
        <f t="shared" si="147"/>
        <v>#DIV/0!</v>
      </c>
      <c r="DT25" s="38">
        <f t="shared" si="148"/>
        <v>0</v>
      </c>
      <c r="DU25" s="41" t="e">
        <f t="shared" si="149"/>
        <v>#DIV/0!</v>
      </c>
      <c r="DV25" s="47" t="str">
        <f>VLOOKUP($A25&amp;"-"&amp;DV$4,'05市民生活実感調査'!$A$3:$BC$218,COLUMN('05市民生活実感調査'!$Y:$Y),FALSE)</f>
        <v>-</v>
      </c>
      <c r="DW25" s="7" t="str">
        <f>VLOOKUP($A25&amp;"-"&amp;DW$4,'05市民生活実感調査'!$A$3:$BC$218,COLUMN('05市民生活実感調査'!$Y:$Y),FALSE)</f>
        <v>-</v>
      </c>
      <c r="DX25" s="7" t="str">
        <f>VLOOKUP($A25&amp;"-"&amp;DX$4,'05市民生活実感調査'!$A$3:$BC$218,COLUMN('05市民生活実感調査'!$Y:$Y),FALSE)</f>
        <v>-</v>
      </c>
      <c r="DY25" s="7" t="str">
        <f>VLOOKUP($A25&amp;"-"&amp;DY$4,'05市民生活実感調査'!$A$3:$BC$218,COLUMN('05市民生活実感調査'!$Y:$Y),FALSE)</f>
        <v>-</v>
      </c>
      <c r="DZ25" s="7" t="str">
        <f>VLOOKUP($A25&amp;"-"&amp;DZ$4,'05市民生活実感調査'!$A$3:$BC$218,COLUMN('05市民生活実感調査'!$Y:$Y),FALSE)</f>
        <v>-</v>
      </c>
      <c r="EA25" s="7" t="str">
        <f>VLOOKUP($A25&amp;"-"&amp;EA$4,'05市民生活実感調査'!$A$3:$BC$218,COLUMN('05市民生活実感調査'!$Y:$Y),FALSE)</f>
        <v>-</v>
      </c>
      <c r="EB25" s="7" t="str">
        <f>VLOOKUP($A25&amp;"-"&amp;EB$4,'05市民生活実感調査'!$A$3:$BC$218,COLUMN('05市民生活実感調査'!$Y:$Y),FALSE)</f>
        <v>-</v>
      </c>
      <c r="EC25" s="7" t="str">
        <f>VLOOKUP($A25&amp;"-"&amp;EC$4,'05市民生活実感調査'!$A$3:$BC$218,COLUMN('05市民生活実感調査'!$Y:$Y),FALSE)</f>
        <v>-</v>
      </c>
      <c r="ED25" s="109" t="e">
        <f t="shared" si="150"/>
        <v>#DIV/0!</v>
      </c>
      <c r="EE25" s="37" t="str">
        <f t="shared" si="151"/>
        <v/>
      </c>
      <c r="EF25" s="38" t="str">
        <f t="shared" si="37"/>
        <v/>
      </c>
      <c r="EG25" s="38" t="str">
        <f t="shared" si="38"/>
        <v/>
      </c>
      <c r="EH25" s="38" t="str">
        <f t="shared" si="39"/>
        <v/>
      </c>
      <c r="EI25" s="38" t="str">
        <f t="shared" si="40"/>
        <v/>
      </c>
      <c r="EJ25" s="38" t="str">
        <f t="shared" si="41"/>
        <v/>
      </c>
      <c r="EK25" s="38" t="str">
        <f t="shared" si="42"/>
        <v/>
      </c>
      <c r="EL25" s="38" t="str">
        <f t="shared" si="43"/>
        <v/>
      </c>
      <c r="EM25" s="41" t="e">
        <f t="shared" si="152"/>
        <v>#DIV/0!</v>
      </c>
      <c r="EN25" s="96" t="str">
        <f>VLOOKUP($A25,'05市民生活実感調査'!$D$223:$O$249,5,FALSE)</f>
        <v>-</v>
      </c>
      <c r="EO25" s="98" t="str">
        <f>VLOOKUP($A25,'05市民生活実感調査'!$D$223:$O$249,6,FALSE)</f>
        <v>-</v>
      </c>
      <c r="EP25" s="108" t="s">
        <v>85</v>
      </c>
      <c r="EQ25" s="12" t="str">
        <f>VLOOKUP(EP25,プルダウン!$A$1:$B$6,2,FALSE)</f>
        <v>-</v>
      </c>
      <c r="ER25" s="26" t="s">
        <v>85</v>
      </c>
      <c r="ES25" s="12"/>
      <c r="ET25" s="11"/>
      <c r="EU25" s="12"/>
      <c r="EV25" s="47" t="str">
        <f>IFERROR(VLOOKUP($A25*100+EV$4,'03施策評価'!$A$5:$KL$118,COLUMN('03施策評価'!$DU:$DU),FALSE),"-")</f>
        <v>-</v>
      </c>
      <c r="EW25" s="7" t="str">
        <f>IFERROR(VLOOKUP($A25*100+EW$4,'03施策評価'!$A$5:$KL$118,COLUMN('03施策評価'!$DU:$DU),FALSE),"-")</f>
        <v>-</v>
      </c>
      <c r="EX25" s="7" t="str">
        <f>IFERROR(VLOOKUP($A25*100+EX$4,'03施策評価'!$A$5:$KL$118,COLUMN('03施策評価'!$DU:$DU),FALSE),"-")</f>
        <v>-</v>
      </c>
      <c r="EY25" s="7" t="str">
        <f>IFERROR(VLOOKUP($A25*100+EY$4,'03施策評価'!$A$5:$KL$118,COLUMN('03施策評価'!$DU:$DU),FALSE),"-")</f>
        <v>-</v>
      </c>
      <c r="EZ25" s="7" t="str">
        <f>IFERROR(VLOOKUP($A25*100+EZ$4,'03施策評価'!$A$5:$KL$118,COLUMN('03施策評価'!$DU:$DU),FALSE),"-")</f>
        <v>-</v>
      </c>
      <c r="FA25" s="7" t="str">
        <f>IFERROR(VLOOKUP($A25*100+FA$4,'03施策評価'!$A$5:$KL$118,COLUMN('03施策評価'!$DU:$DU),FALSE),"-")</f>
        <v>-</v>
      </c>
      <c r="FB25" s="105" t="str">
        <f>IFERROR(VLOOKUP($A25*100+FB$4,'03施策評価'!$A$5:$KL$118,COLUMN('03施策評価'!$DU:$DU),FALSE),"-")</f>
        <v>-</v>
      </c>
      <c r="FC25" s="106" t="str">
        <f>IFERROR(VLOOKUP($A25*100+FC$4,'03施策評価'!$A$5:$KL$118,COLUMN('03施策評価'!$DU:$DU),FALSE),"-")</f>
        <v>-</v>
      </c>
      <c r="FD25" s="116"/>
      <c r="FE25" s="83" t="str">
        <f>VLOOKUP($A25&amp;"-"&amp;FE$4,'02政策の客観指標'!$A$4:$AT$246,COLUMN('02政策の客観指標'!$AR:$AR),FALSE)</f>
        <v>-</v>
      </c>
      <c r="FF25" s="84" t="str">
        <f>VLOOKUP($A25&amp;"-"&amp;FF$4,'02政策の客観指標'!$A$4:$AT$246,COLUMN('02政策の客観指標'!$AR:$AR),FALSE)</f>
        <v>-</v>
      </c>
      <c r="FG25" s="84" t="str">
        <f>VLOOKUP($A25&amp;"-"&amp;FG$4,'02政策の客観指標'!$A$4:$AT$246,COLUMN('02政策の客観指標'!$AR:$AR),FALSE)</f>
        <v>-</v>
      </c>
      <c r="FH25" s="84" t="str">
        <f>VLOOKUP($A25&amp;"-"&amp;FH$4,'02政策の客観指標'!$A$4:$AT$246,COLUMN('02政策の客観指標'!$AR:$AR),FALSE)</f>
        <v>-</v>
      </c>
      <c r="FI25" s="84" t="str">
        <f>VLOOKUP($A25&amp;"-"&amp;FI$4,'02政策の客観指標'!$A$4:$AT$246,COLUMN('02政策の客観指標'!$AR:$AR),FALSE)</f>
        <v>-</v>
      </c>
      <c r="FJ25" s="84" t="str">
        <f>VLOOKUP($A25&amp;"-"&amp;FJ$4,'02政策の客観指標'!$A$4:$AT$246,COLUMN('02政策の客観指標'!$AR:$AR),FALSE)</f>
        <v>-</v>
      </c>
      <c r="FK25" s="84" t="str">
        <f>VLOOKUP($A25&amp;"-"&amp;FK$4,'02政策の客観指標'!$A$4:$AT$246,COLUMN('02政策の客観指標'!$AR:$AR),FALSE)</f>
        <v>-</v>
      </c>
      <c r="FL25" s="84" t="str">
        <f>VLOOKUP($A25&amp;"-"&amp;FL$4,'02政策の客観指標'!$A$4:$AT$246,COLUMN('02政策の客観指標'!$AR:$AR),FALSE)</f>
        <v>-</v>
      </c>
      <c r="FM25" s="84" t="str">
        <f>VLOOKUP($A25&amp;"-"&amp;FM$4,'02政策の客観指標'!$A$4:$AT$246,COLUMN('02政策の客観指標'!$AR:$AR),FALSE)</f>
        <v>-</v>
      </c>
      <c r="FN25" s="109" t="e">
        <f t="shared" si="153"/>
        <v>#DIV/0!</v>
      </c>
      <c r="FO25" s="30" t="str">
        <f t="shared" si="44"/>
        <v/>
      </c>
      <c r="FP25" s="30" t="str">
        <f t="shared" si="45"/>
        <v/>
      </c>
      <c r="FQ25" s="30" t="str">
        <f t="shared" si="46"/>
        <v/>
      </c>
      <c r="FR25" s="30" t="str">
        <f t="shared" si="47"/>
        <v/>
      </c>
      <c r="FS25" s="30" t="str">
        <f t="shared" si="48"/>
        <v/>
      </c>
      <c r="FT25" s="30" t="str">
        <f t="shared" si="49"/>
        <v/>
      </c>
      <c r="FU25" s="30" t="str">
        <f t="shared" si="50"/>
        <v/>
      </c>
      <c r="FV25" s="30" t="str">
        <f t="shared" si="51"/>
        <v/>
      </c>
      <c r="FW25" s="30" t="str">
        <f t="shared" si="52"/>
        <v/>
      </c>
      <c r="FX25" s="33" t="e">
        <f t="shared" si="154"/>
        <v>#DIV/0!</v>
      </c>
      <c r="FY25" s="47" t="str">
        <f>IFERROR(VLOOKUP($A25*100+FY$4,'03施策評価'!$A$5:$KL$118,COLUMN('03施策評価'!$EJ:$EJ),FALSE),"-")</f>
        <v>e</v>
      </c>
      <c r="FZ25" s="7" t="str">
        <f>IFERROR(VLOOKUP($A25*100+FZ$4,'03施策評価'!$A$5:$KL$118,COLUMN('03施策評価'!$EJ:$EJ),FALSE),"-")</f>
        <v>e</v>
      </c>
      <c r="GA25" s="7" t="str">
        <f>IFERROR(VLOOKUP($A25*100+GA$4,'03施策評価'!$A$5:$KL$118,COLUMN('03施策評価'!$EJ:$EJ),FALSE),"-")</f>
        <v>e</v>
      </c>
      <c r="GB25" s="7" t="str">
        <f>IFERROR(VLOOKUP($A25*100+GB$4,'03施策評価'!$A$5:$KL$118,COLUMN('03施策評価'!$EJ:$EJ),FALSE),"-")</f>
        <v>e</v>
      </c>
      <c r="GC25" s="7" t="str">
        <f>IFERROR(VLOOKUP($A25*100+GC$4,'03施策評価'!$A$5:$KL$118,COLUMN('03施策評価'!$EJ:$EJ),FALSE),"-")</f>
        <v>e</v>
      </c>
      <c r="GD25" s="7" t="str">
        <f>IFERROR(VLOOKUP($A25*100+GD$4,'03施策評価'!$A$5:$KL$118,COLUMN('03施策評価'!$EJ:$EJ),FALSE),"-")</f>
        <v>e</v>
      </c>
      <c r="GE25" s="105" t="str">
        <f>IFERROR(VLOOKUP($A25*100+GE$4,'03施策評価'!$A$5:$KL$118,COLUMN('03施策評価'!$EJ:$EJ),FALSE),"-")</f>
        <v>-</v>
      </c>
      <c r="GF25" s="105" t="str">
        <f>IFERROR(VLOOKUP($A25*100+GF$4,'03施策評価'!$A$5:$KL$118,COLUMN('03施策評価'!$EJ:$EJ),FALSE),"-")</f>
        <v>-</v>
      </c>
      <c r="GG25" s="109" t="str">
        <f t="shared" si="155"/>
        <v>e</v>
      </c>
      <c r="GH25" s="37">
        <f t="shared" si="156"/>
        <v>0</v>
      </c>
      <c r="GI25" s="38">
        <f t="shared" si="53"/>
        <v>0</v>
      </c>
      <c r="GJ25" s="38">
        <f t="shared" si="54"/>
        <v>0</v>
      </c>
      <c r="GK25" s="38">
        <f t="shared" si="55"/>
        <v>0</v>
      </c>
      <c r="GL25" s="38">
        <f t="shared" si="56"/>
        <v>0</v>
      </c>
      <c r="GM25" s="38">
        <f t="shared" si="57"/>
        <v>0</v>
      </c>
      <c r="GN25" s="38" t="str">
        <f t="shared" si="58"/>
        <v/>
      </c>
      <c r="GO25" s="38" t="str">
        <f t="shared" si="59"/>
        <v/>
      </c>
      <c r="GP25" s="41">
        <f t="shared" si="157"/>
        <v>0</v>
      </c>
      <c r="GQ25" s="36" t="e">
        <f t="shared" si="158"/>
        <v>#DIV/0!</v>
      </c>
      <c r="GR25" s="37" t="e">
        <f t="shared" si="159"/>
        <v>#DIV/0!</v>
      </c>
      <c r="GS25" s="38">
        <f t="shared" si="160"/>
        <v>0</v>
      </c>
      <c r="GT25" s="41" t="e">
        <f t="shared" si="161"/>
        <v>#DIV/0!</v>
      </c>
      <c r="GU25" s="47" t="str">
        <f>VLOOKUP($A25&amp;"-"&amp;GU$4,'05市民生活実感調査'!$A$3:$BC$218,COLUMN('05市民生活実感調査'!$AI:$AI),FALSE)</f>
        <v>-</v>
      </c>
      <c r="GV25" s="7" t="str">
        <f>VLOOKUP($A25&amp;"-"&amp;GV$4,'05市民生活実感調査'!$A$3:$BC$218,COLUMN('05市民生活実感調査'!$AI:$AI),FALSE)</f>
        <v>-</v>
      </c>
      <c r="GW25" s="7" t="str">
        <f>VLOOKUP($A25&amp;"-"&amp;GW$4,'05市民生活実感調査'!$A$3:$BC$218,COLUMN('05市民生活実感調査'!$AI:$AI),FALSE)</f>
        <v>-</v>
      </c>
      <c r="GX25" s="7" t="str">
        <f>VLOOKUP($A25&amp;"-"&amp;GX$4,'05市民生活実感調査'!$A$3:$BC$218,COLUMN('05市民生活実感調査'!$AI:$AI),FALSE)</f>
        <v>-</v>
      </c>
      <c r="GY25" s="7" t="str">
        <f>VLOOKUP($A25&amp;"-"&amp;GY$4,'05市民生活実感調査'!$A$3:$BC$218,COLUMN('05市民生活実感調査'!$AI:$AI),FALSE)</f>
        <v>-</v>
      </c>
      <c r="GZ25" s="7" t="str">
        <f>VLOOKUP($A25&amp;"-"&amp;GZ$4,'05市民生活実感調査'!$A$3:$BC$218,COLUMN('05市民生活実感調査'!$AI:$AI),FALSE)</f>
        <v>-</v>
      </c>
      <c r="HA25" s="7" t="str">
        <f>VLOOKUP($A25&amp;"-"&amp;HA$4,'05市民生活実感調査'!$A$3:$BC$218,COLUMN('05市民生活実感調査'!$AI:$AI),FALSE)</f>
        <v>-</v>
      </c>
      <c r="HB25" s="7" t="str">
        <f>VLOOKUP($A25&amp;"-"&amp;HB$4,'05市民生活実感調査'!$A$3:$BC$218,COLUMN('05市民生活実感調査'!$AI:$AI),FALSE)</f>
        <v>-</v>
      </c>
      <c r="HC25" s="109" t="e">
        <f t="shared" si="162"/>
        <v>#DIV/0!</v>
      </c>
      <c r="HD25" s="37" t="str">
        <f t="shared" si="163"/>
        <v/>
      </c>
      <c r="HE25" s="38" t="str">
        <f t="shared" si="60"/>
        <v/>
      </c>
      <c r="HF25" s="38" t="str">
        <f t="shared" si="61"/>
        <v/>
      </c>
      <c r="HG25" s="38" t="str">
        <f t="shared" si="62"/>
        <v/>
      </c>
      <c r="HH25" s="38" t="str">
        <f t="shared" si="63"/>
        <v/>
      </c>
      <c r="HI25" s="38" t="str">
        <f t="shared" si="64"/>
        <v/>
      </c>
      <c r="HJ25" s="38" t="str">
        <f t="shared" si="65"/>
        <v/>
      </c>
      <c r="HK25" s="38" t="str">
        <f t="shared" si="66"/>
        <v/>
      </c>
      <c r="HL25" s="41" t="e">
        <f t="shared" si="164"/>
        <v>#DIV/0!</v>
      </c>
      <c r="HM25" s="96" t="str">
        <f>VLOOKUP($A25,'05市民生活実感調査'!$D$223:$O$249,7,FALSE)</f>
        <v>-</v>
      </c>
      <c r="HN25" s="98" t="str">
        <f>VLOOKUP($A25,'05市民生活実感調査'!$D$223:$O$249,8,FALSE)</f>
        <v>-</v>
      </c>
      <c r="HO25" s="108" t="s">
        <v>85</v>
      </c>
      <c r="HP25" s="12" t="str">
        <f>VLOOKUP(HO25,プルダウン!$A$1:$B$6,2,FALSE)</f>
        <v>-</v>
      </c>
      <c r="HQ25" s="26" t="s">
        <v>85</v>
      </c>
      <c r="HR25" s="12"/>
      <c r="HS25" s="11"/>
      <c r="HT25" s="12"/>
      <c r="HU25" s="47" t="str">
        <f>IFERROR(VLOOKUP($A25*100+HU$4,'03施策評価'!$A$5:$KL$118,COLUMN('03施策評価'!$FY:$FY),FALSE),"-")</f>
        <v>-</v>
      </c>
      <c r="HV25" s="7" t="str">
        <f>IFERROR(VLOOKUP($A25*100+HV$4,'03施策評価'!$A$5:$KL$118,COLUMN('03施策評価'!$FY:$FY),FALSE),"-")</f>
        <v>-</v>
      </c>
      <c r="HW25" s="7" t="str">
        <f>IFERROR(VLOOKUP($A25*100+HW$4,'03施策評価'!$A$5:$KL$118,COLUMN('03施策評価'!$FY:$FY),FALSE),"-")</f>
        <v>-</v>
      </c>
      <c r="HX25" s="7" t="str">
        <f>IFERROR(VLOOKUP($A25*100+HX$4,'03施策評価'!$A$5:$KL$118,COLUMN('03施策評価'!$FY:$FY),FALSE),"-")</f>
        <v>-</v>
      </c>
      <c r="HY25" s="7" t="str">
        <f>IFERROR(VLOOKUP($A25*100+HY$4,'03施策評価'!$A$5:$KL$118,COLUMN('03施策評価'!$FY:$FY),FALSE),"-")</f>
        <v>-</v>
      </c>
      <c r="HZ25" s="7" t="str">
        <f>IFERROR(VLOOKUP($A25*100+HZ$4,'03施策評価'!$A$5:$KL$118,COLUMN('03施策評価'!$FY:$FY),FALSE),"-")</f>
        <v>-</v>
      </c>
      <c r="IA25" s="105" t="str">
        <f>IFERROR(VLOOKUP($A25*100+IA$4,'03施策評価'!$A$5:$KL$118,COLUMN('03施策評価'!$FY:$FY),FALSE),"-")</f>
        <v>-</v>
      </c>
      <c r="IB25" s="106" t="str">
        <f>IFERROR(VLOOKUP($A25*100+IB$4,'03施策評価'!$A$5:$KL$118,COLUMN('03施策評価'!$FY:$FY),FALSE),"-")</f>
        <v>-</v>
      </c>
      <c r="IC25" s="116"/>
      <c r="ID25" s="83" t="str">
        <f>VLOOKUP($A25&amp;"-"&amp;ID$4,'02政策の客観指標'!$A$4:$AT$246,COLUMN('02政策の客観指標'!$AS:$AS),FALSE)</f>
        <v>-</v>
      </c>
      <c r="IE25" s="84" t="str">
        <f>VLOOKUP($A25&amp;"-"&amp;IE$4,'02政策の客観指標'!$A$4:$AT$246,COLUMN('02政策の客観指標'!$AS:$AS),FALSE)</f>
        <v>-</v>
      </c>
      <c r="IF25" s="84" t="str">
        <f>VLOOKUP($A25&amp;"-"&amp;IF$4,'02政策の客観指標'!$A$4:$AT$246,COLUMN('02政策の客観指標'!$AS:$AS),FALSE)</f>
        <v>-</v>
      </c>
      <c r="IG25" s="84" t="str">
        <f>VLOOKUP($A25&amp;"-"&amp;IG$4,'02政策の客観指標'!$A$4:$AT$246,COLUMN('02政策の客観指標'!$AS:$AS),FALSE)</f>
        <v>-</v>
      </c>
      <c r="IH25" s="84" t="str">
        <f>VLOOKUP($A25&amp;"-"&amp;IH$4,'02政策の客観指標'!$A$4:$AT$246,COLUMN('02政策の客観指標'!$AS:$AS),FALSE)</f>
        <v>-</v>
      </c>
      <c r="II25" s="84" t="str">
        <f>VLOOKUP($A25&amp;"-"&amp;II$4,'02政策の客観指標'!$A$4:$AT$246,COLUMN('02政策の客観指標'!$AS:$AS),FALSE)</f>
        <v>-</v>
      </c>
      <c r="IJ25" s="84" t="str">
        <f>VLOOKUP($A25&amp;"-"&amp;IJ$4,'02政策の客観指標'!$A$4:$AT$246,COLUMN('02政策の客観指標'!$AS:$AS),FALSE)</f>
        <v>-</v>
      </c>
      <c r="IK25" s="84" t="str">
        <f>VLOOKUP($A25&amp;"-"&amp;IK$4,'02政策の客観指標'!$A$4:$AT$246,COLUMN('02政策の客観指標'!$AS:$AS),FALSE)</f>
        <v>-</v>
      </c>
      <c r="IL25" s="84" t="str">
        <f>VLOOKUP($A25&amp;"-"&amp;IL$4,'02政策の客観指標'!$A$4:$AT$246,COLUMN('02政策の客観指標'!$AS:$AS),FALSE)</f>
        <v>-</v>
      </c>
      <c r="IM25" s="109" t="e">
        <f t="shared" si="165"/>
        <v>#DIV/0!</v>
      </c>
      <c r="IN25" s="30" t="str">
        <f t="shared" si="67"/>
        <v/>
      </c>
      <c r="IO25" s="30" t="str">
        <f t="shared" si="68"/>
        <v/>
      </c>
      <c r="IP25" s="30" t="str">
        <f t="shared" si="69"/>
        <v/>
      </c>
      <c r="IQ25" s="30" t="str">
        <f t="shared" si="70"/>
        <v/>
      </c>
      <c r="IR25" s="30" t="str">
        <f t="shared" si="71"/>
        <v/>
      </c>
      <c r="IS25" s="30" t="str">
        <f t="shared" si="72"/>
        <v/>
      </c>
      <c r="IT25" s="30" t="str">
        <f t="shared" si="73"/>
        <v/>
      </c>
      <c r="IU25" s="30" t="str">
        <f t="shared" si="74"/>
        <v/>
      </c>
      <c r="IV25" s="30" t="str">
        <f t="shared" si="75"/>
        <v/>
      </c>
      <c r="IW25" s="33" t="e">
        <f t="shared" si="166"/>
        <v>#DIV/0!</v>
      </c>
      <c r="IX25" s="47" t="str">
        <f>IFERROR(VLOOKUP($A25*100+IX$4,'03施策評価'!$A$5:$KL$118,COLUMN('03施策評価'!$GN:$GN),FALSE),"-")</f>
        <v>e</v>
      </c>
      <c r="IY25" s="7" t="str">
        <f>IFERROR(VLOOKUP($A25*100+IY$4,'03施策評価'!$A$5:$KL$118,COLUMN('03施策評価'!$GN:$GN),FALSE),"-")</f>
        <v>e</v>
      </c>
      <c r="IZ25" s="7" t="str">
        <f>IFERROR(VLOOKUP($A25*100+IZ$4,'03施策評価'!$A$5:$KL$118,COLUMN('03施策評価'!$GN:$GN),FALSE),"-")</f>
        <v>e</v>
      </c>
      <c r="JA25" s="7" t="str">
        <f>IFERROR(VLOOKUP($A25*100+JA$4,'03施策評価'!$A$5:$KL$118,COLUMN('03施策評価'!$GN:$GN),FALSE),"-")</f>
        <v>e</v>
      </c>
      <c r="JB25" s="7" t="str">
        <f>IFERROR(VLOOKUP($A25*100+JB$4,'03施策評価'!$A$5:$KL$118,COLUMN('03施策評価'!$GN:$GN),FALSE),"-")</f>
        <v>e</v>
      </c>
      <c r="JC25" s="7" t="str">
        <f>IFERROR(VLOOKUP($A25*100+JC$4,'03施策評価'!$A$5:$KL$118,COLUMN('03施策評価'!$GN:$GN),FALSE),"-")</f>
        <v>e</v>
      </c>
      <c r="JD25" s="105" t="str">
        <f>IFERROR(VLOOKUP($A25*100+JD$4,'03施策評価'!$A$5:$KL$118,COLUMN('03施策評価'!$GN:$GN),FALSE),"-")</f>
        <v>-</v>
      </c>
      <c r="JE25" s="105" t="str">
        <f>IFERROR(VLOOKUP($A25*100+JE$4,'03施策評価'!$A$5:$KL$118,COLUMN('03施策評価'!$GN:$GN),FALSE),"-")</f>
        <v>-</v>
      </c>
      <c r="JF25" s="109" t="str">
        <f t="shared" si="167"/>
        <v>e</v>
      </c>
      <c r="JG25" s="37">
        <f t="shared" si="168"/>
        <v>0</v>
      </c>
      <c r="JH25" s="38">
        <f t="shared" si="76"/>
        <v>0</v>
      </c>
      <c r="JI25" s="38">
        <f t="shared" si="77"/>
        <v>0</v>
      </c>
      <c r="JJ25" s="38">
        <f t="shared" si="78"/>
        <v>0</v>
      </c>
      <c r="JK25" s="38">
        <f t="shared" si="79"/>
        <v>0</v>
      </c>
      <c r="JL25" s="38">
        <f t="shared" si="80"/>
        <v>0</v>
      </c>
      <c r="JM25" s="38" t="str">
        <f t="shared" si="81"/>
        <v/>
      </c>
      <c r="JN25" s="38" t="str">
        <f t="shared" si="82"/>
        <v/>
      </c>
      <c r="JO25" s="41">
        <f t="shared" si="169"/>
        <v>0</v>
      </c>
      <c r="JP25" s="36" t="e">
        <f t="shared" si="170"/>
        <v>#DIV/0!</v>
      </c>
      <c r="JQ25" s="37" t="e">
        <f t="shared" si="171"/>
        <v>#DIV/0!</v>
      </c>
      <c r="JR25" s="38">
        <f t="shared" si="172"/>
        <v>0</v>
      </c>
      <c r="JS25" s="41" t="e">
        <f t="shared" si="173"/>
        <v>#DIV/0!</v>
      </c>
      <c r="JT25" s="47" t="str">
        <f>VLOOKUP($A25&amp;"-"&amp;JT$4,'05市民生活実感調査'!$A$3:$BC$218,COLUMN('05市民生活実感調査'!$AS:$AS),FALSE)</f>
        <v>-</v>
      </c>
      <c r="JU25" s="7" t="str">
        <f>VLOOKUP($A25&amp;"-"&amp;JU$4,'05市民生活実感調査'!$A$3:$BC$218,COLUMN('05市民生活実感調査'!$AS:$AS),FALSE)</f>
        <v>-</v>
      </c>
      <c r="JV25" s="7" t="str">
        <f>VLOOKUP($A25&amp;"-"&amp;JV$4,'05市民生活実感調査'!$A$3:$BC$218,COLUMN('05市民生活実感調査'!$AS:$AS),FALSE)</f>
        <v>-</v>
      </c>
      <c r="JW25" s="7" t="str">
        <f>VLOOKUP($A25&amp;"-"&amp;JW$4,'05市民生活実感調査'!$A$3:$BC$218,COLUMN('05市民生活実感調査'!$AS:$AS),FALSE)</f>
        <v>-</v>
      </c>
      <c r="JX25" s="7" t="str">
        <f>VLOOKUP($A25&amp;"-"&amp;JX$4,'05市民生活実感調査'!$A$3:$BC$218,COLUMN('05市民生活実感調査'!$AS:$AS),FALSE)</f>
        <v>-</v>
      </c>
      <c r="JY25" s="7" t="str">
        <f>VLOOKUP($A25&amp;"-"&amp;JY$4,'05市民生活実感調査'!$A$3:$BC$218,COLUMN('05市民生活実感調査'!$AS:$AS),FALSE)</f>
        <v>-</v>
      </c>
      <c r="JZ25" s="7" t="str">
        <f>VLOOKUP($A25&amp;"-"&amp;JZ$4,'05市民生活実感調査'!$A$3:$BC$218,COLUMN('05市民生活実感調査'!$AS:$AS),FALSE)</f>
        <v>-</v>
      </c>
      <c r="KA25" s="7" t="str">
        <f>VLOOKUP($A25&amp;"-"&amp;KA$4,'05市民生活実感調査'!$A$3:$BC$218,COLUMN('05市民生活実感調査'!$AS:$AS),FALSE)</f>
        <v>-</v>
      </c>
      <c r="KB25" s="109" t="e">
        <f t="shared" si="174"/>
        <v>#DIV/0!</v>
      </c>
      <c r="KC25" s="37" t="str">
        <f t="shared" si="175"/>
        <v/>
      </c>
      <c r="KD25" s="38" t="str">
        <f t="shared" si="83"/>
        <v/>
      </c>
      <c r="KE25" s="38" t="str">
        <f t="shared" si="84"/>
        <v/>
      </c>
      <c r="KF25" s="38" t="str">
        <f t="shared" si="85"/>
        <v/>
      </c>
      <c r="KG25" s="38" t="str">
        <f t="shared" si="86"/>
        <v/>
      </c>
      <c r="KH25" s="38" t="str">
        <f t="shared" si="87"/>
        <v/>
      </c>
      <c r="KI25" s="38" t="str">
        <f t="shared" si="88"/>
        <v/>
      </c>
      <c r="KJ25" s="38" t="str">
        <f t="shared" si="89"/>
        <v/>
      </c>
      <c r="KK25" s="41" t="e">
        <f t="shared" si="176"/>
        <v>#DIV/0!</v>
      </c>
      <c r="KL25" s="96" t="str">
        <f>VLOOKUP($A25,'05市民生活実感調査'!$D$223:$O$249,9,FALSE)</f>
        <v>-</v>
      </c>
      <c r="KM25" s="98" t="str">
        <f>VLOOKUP($A25,'05市民生活実感調査'!$D$223:$O$249,10,FALSE)</f>
        <v>-</v>
      </c>
      <c r="KN25" s="108" t="s">
        <v>85</v>
      </c>
      <c r="KO25" s="12" t="str">
        <f>VLOOKUP(KN25,プルダウン!$A$1:$B$6,2,FALSE)</f>
        <v>-</v>
      </c>
      <c r="KP25" s="26" t="s">
        <v>85</v>
      </c>
      <c r="KQ25" s="12"/>
      <c r="KR25" s="11"/>
      <c r="KS25" s="12"/>
      <c r="KT25" s="47" t="str">
        <f>IFERROR(VLOOKUP($A25*100+KT$4,'03施策評価'!$A$5:$KL$118,COLUMN('03施策評価'!$IC:$IC),FALSE),"-")</f>
        <v>-</v>
      </c>
      <c r="KU25" s="7" t="str">
        <f>IFERROR(VLOOKUP($A25*100+KU$4,'03施策評価'!$A$5:$KL$118,COLUMN('03施策評価'!$IC:$IC),FALSE),"-")</f>
        <v>-</v>
      </c>
      <c r="KV25" s="7" t="str">
        <f>IFERROR(VLOOKUP($A25*100+KV$4,'03施策評価'!$A$5:$KL$118,COLUMN('03施策評価'!$IC:$IC),FALSE),"-")</f>
        <v>-</v>
      </c>
      <c r="KW25" s="7" t="str">
        <f>IFERROR(VLOOKUP($A25*100+KW$4,'03施策評価'!$A$5:$KL$118,COLUMN('03施策評価'!$IC:$IC),FALSE),"-")</f>
        <v>-</v>
      </c>
      <c r="KX25" s="7" t="str">
        <f>IFERROR(VLOOKUP($A25*100+KX$4,'03施策評価'!$A$5:$KL$118,COLUMN('03施策評価'!$IC:$IC),FALSE),"-")</f>
        <v>-</v>
      </c>
      <c r="KY25" s="7" t="str">
        <f>IFERROR(VLOOKUP($A25*100+KY$4,'03施策評価'!$A$5:$KL$118,COLUMN('03施策評価'!$IC:$IC),FALSE),"-")</f>
        <v>-</v>
      </c>
      <c r="KZ25" s="105" t="str">
        <f>IFERROR(VLOOKUP($A25*100+KZ$4,'03施策評価'!$A$5:$KL$118,COLUMN('03施策評価'!$IC:$IC),FALSE),"-")</f>
        <v>-</v>
      </c>
      <c r="LA25" s="106" t="str">
        <f>IFERROR(VLOOKUP($A25*100+LA$4,'03施策評価'!$A$5:$KL$118,COLUMN('03施策評価'!$IC:$IC),FALSE),"-")</f>
        <v>-</v>
      </c>
      <c r="LB25" s="116"/>
      <c r="LC25" s="146" t="str">
        <f>VLOOKUP($A25&amp;"-"&amp;LC$4,'02政策の客観指標'!$A$4:$AT$246,COLUMN('02政策の客観指標'!$AT:$AT),FALSE)</f>
        <v>-</v>
      </c>
      <c r="LD25" s="84" t="str">
        <f>VLOOKUP($A25&amp;"-"&amp;LD$4,'02政策の客観指標'!$A$4:$AT$246,COLUMN('02政策の客観指標'!$AT:$AT),FALSE)</f>
        <v>-</v>
      </c>
      <c r="LE25" s="84" t="str">
        <f>VLOOKUP($A25&amp;"-"&amp;LE$4,'02政策の客観指標'!$A$4:$AT$246,COLUMN('02政策の客観指標'!$AT:$AT),FALSE)</f>
        <v>-</v>
      </c>
      <c r="LF25" s="84" t="str">
        <f>VLOOKUP($A25&amp;"-"&amp;LF$4,'02政策の客観指標'!$A$4:$AT$246,COLUMN('02政策の客観指標'!$AT:$AT),FALSE)</f>
        <v>-</v>
      </c>
      <c r="LG25" s="84" t="str">
        <f>VLOOKUP($A25&amp;"-"&amp;LG$4,'02政策の客観指標'!$A$4:$AT$246,COLUMN('02政策の客観指標'!$AT:$AT),FALSE)</f>
        <v>-</v>
      </c>
      <c r="LH25" s="84" t="str">
        <f>VLOOKUP($A25&amp;"-"&amp;LH$4,'02政策の客観指標'!$A$4:$AT$246,COLUMN('02政策の客観指標'!$AT:$AT),FALSE)</f>
        <v>-</v>
      </c>
      <c r="LI25" s="84" t="str">
        <f>VLOOKUP($A25&amp;"-"&amp;LI$4,'02政策の客観指標'!$A$4:$AT$246,COLUMN('02政策の客観指標'!$AT:$AT),FALSE)</f>
        <v>-</v>
      </c>
      <c r="LJ25" s="84" t="str">
        <f>VLOOKUP($A25&amp;"-"&amp;LJ$4,'02政策の客観指標'!$A$4:$AT$246,COLUMN('02政策の客観指標'!$AT:$AT),FALSE)</f>
        <v>-</v>
      </c>
      <c r="LK25" s="84" t="str">
        <f>VLOOKUP($A25&amp;"-"&amp;LK$4,'02政策の客観指標'!$A$4:$AT$246,COLUMN('02政策の客観指標'!$AT:$AT),FALSE)</f>
        <v>-</v>
      </c>
      <c r="LL25" s="109" t="e">
        <f t="shared" si="177"/>
        <v>#DIV/0!</v>
      </c>
      <c r="LM25" s="30" t="str">
        <f t="shared" si="90"/>
        <v/>
      </c>
      <c r="LN25" s="30" t="str">
        <f t="shared" si="91"/>
        <v/>
      </c>
      <c r="LO25" s="30" t="str">
        <f t="shared" si="92"/>
        <v/>
      </c>
      <c r="LP25" s="30" t="str">
        <f t="shared" si="93"/>
        <v/>
      </c>
      <c r="LQ25" s="30" t="str">
        <f t="shared" si="94"/>
        <v/>
      </c>
      <c r="LR25" s="30" t="str">
        <f t="shared" si="95"/>
        <v/>
      </c>
      <c r="LS25" s="30" t="str">
        <f t="shared" si="96"/>
        <v/>
      </c>
      <c r="LT25" s="30" t="str">
        <f t="shared" si="97"/>
        <v/>
      </c>
      <c r="LU25" s="30" t="str">
        <f t="shared" si="98"/>
        <v/>
      </c>
      <c r="LV25" s="33" t="e">
        <f t="shared" si="178"/>
        <v>#DIV/0!</v>
      </c>
      <c r="LW25" s="47" t="str">
        <f>IFERROR(VLOOKUP($A25*100+LW$4,'03施策評価'!$A$5:$KL$118,COLUMN('03施策評価'!$IR:$IR),FALSE),"-")</f>
        <v>e</v>
      </c>
      <c r="LX25" s="7" t="str">
        <f>IFERROR(VLOOKUP($A25*100+LX$4,'03施策評価'!$A$5:$KL$118,COLUMN('03施策評価'!$IR:$IR),FALSE),"-")</f>
        <v>e</v>
      </c>
      <c r="LY25" s="7" t="str">
        <f>IFERROR(VLOOKUP($A25*100+LY$4,'03施策評価'!$A$5:$KL$118,COLUMN('03施策評価'!$IR:$IR),FALSE),"-")</f>
        <v>e</v>
      </c>
      <c r="LZ25" s="7" t="str">
        <f>IFERROR(VLOOKUP($A25*100+LZ$4,'03施策評価'!$A$5:$KL$118,COLUMN('03施策評価'!$IR:$IR),FALSE),"-")</f>
        <v>e</v>
      </c>
      <c r="MA25" s="7" t="str">
        <f>IFERROR(VLOOKUP($A25*100+MA$4,'03施策評価'!$A$5:$KL$118,COLUMN('03施策評価'!$IR:$IR),FALSE),"-")</f>
        <v>e</v>
      </c>
      <c r="MB25" s="7" t="str">
        <f>IFERROR(VLOOKUP($A25*100+MB$4,'03施策評価'!$A$5:$KL$118,COLUMN('03施策評価'!$IR:$IR),FALSE),"-")</f>
        <v>e</v>
      </c>
      <c r="MC25" s="105" t="str">
        <f>IFERROR(VLOOKUP($A25*100+MC$4,'03施策評価'!$A$5:$KL$118,COLUMN('03施策評価'!$IR:$IR),FALSE),"-")</f>
        <v>-</v>
      </c>
      <c r="MD25" s="105" t="str">
        <f>IFERROR(VLOOKUP($A25*100+MD$4,'03施策評価'!$A$5:$KL$118,COLUMN('03施策評価'!$IR:$IR),FALSE),"-")</f>
        <v>-</v>
      </c>
      <c r="ME25" s="109" t="str">
        <f t="shared" si="179"/>
        <v>e</v>
      </c>
      <c r="MF25" s="37">
        <f t="shared" si="180"/>
        <v>0</v>
      </c>
      <c r="MG25" s="38">
        <f t="shared" si="99"/>
        <v>0</v>
      </c>
      <c r="MH25" s="38">
        <f t="shared" si="100"/>
        <v>0</v>
      </c>
      <c r="MI25" s="38">
        <f t="shared" si="101"/>
        <v>0</v>
      </c>
      <c r="MJ25" s="38">
        <f t="shared" si="102"/>
        <v>0</v>
      </c>
      <c r="MK25" s="38">
        <f t="shared" si="103"/>
        <v>0</v>
      </c>
      <c r="ML25" s="38" t="str">
        <f t="shared" si="104"/>
        <v/>
      </c>
      <c r="MM25" s="38" t="str">
        <f t="shared" si="105"/>
        <v/>
      </c>
      <c r="MN25" s="41">
        <f t="shared" si="181"/>
        <v>0</v>
      </c>
      <c r="MO25" s="36" t="e">
        <f t="shared" si="182"/>
        <v>#DIV/0!</v>
      </c>
      <c r="MP25" s="37" t="e">
        <f t="shared" si="183"/>
        <v>#DIV/0!</v>
      </c>
      <c r="MQ25" s="38">
        <f t="shared" si="184"/>
        <v>0</v>
      </c>
      <c r="MR25" s="41" t="e">
        <f t="shared" si="185"/>
        <v>#DIV/0!</v>
      </c>
      <c r="MS25" s="47" t="str">
        <f>VLOOKUP($A25&amp;"-"&amp;MS$4,'05市民生活実感調査'!$A$3:$BC$218,COLUMN('05市民生活実感調査'!$BC:$BC),FALSE)</f>
        <v>-</v>
      </c>
      <c r="MT25" s="7" t="str">
        <f>VLOOKUP($A25&amp;"-"&amp;MT$4,'05市民生活実感調査'!$A$3:$BC$218,COLUMN('05市民生活実感調査'!$BC:$BC),FALSE)</f>
        <v>-</v>
      </c>
      <c r="MU25" s="7" t="str">
        <f>VLOOKUP($A25&amp;"-"&amp;MU$4,'05市民生活実感調査'!$A$3:$BC$218,COLUMN('05市民生活実感調査'!$BC:$BC),FALSE)</f>
        <v>-</v>
      </c>
      <c r="MV25" s="7" t="str">
        <f>VLOOKUP($A25&amp;"-"&amp;MV$4,'05市民生活実感調査'!$A$3:$BC$218,COLUMN('05市民生活実感調査'!$BC:$BC),FALSE)</f>
        <v>-</v>
      </c>
      <c r="MW25" s="7" t="str">
        <f>VLOOKUP($A25&amp;"-"&amp;MW$4,'05市民生活実感調査'!$A$3:$BC$218,COLUMN('05市民生活実感調査'!$BC:$BC),FALSE)</f>
        <v>-</v>
      </c>
      <c r="MX25" s="7" t="str">
        <f>VLOOKUP($A25&amp;"-"&amp;MX$4,'05市民生活実感調査'!$A$3:$BC$218,COLUMN('05市民生活実感調査'!$BC:$BC),FALSE)</f>
        <v>-</v>
      </c>
      <c r="MY25" s="7" t="str">
        <f>VLOOKUP($A25&amp;"-"&amp;MY$4,'05市民生活実感調査'!$A$3:$BC$218,COLUMN('05市民生活実感調査'!$BC:$BC),FALSE)</f>
        <v>-</v>
      </c>
      <c r="MZ25" s="7" t="str">
        <f>VLOOKUP($A25&amp;"-"&amp;MZ$4,'05市民生活実感調査'!$A$3:$BC$218,COLUMN('05市民生活実感調査'!$BC:$BC),FALSE)</f>
        <v>-</v>
      </c>
      <c r="NA25" s="109" t="e">
        <f t="shared" si="186"/>
        <v>#DIV/0!</v>
      </c>
      <c r="NB25" s="37" t="str">
        <f t="shared" si="187"/>
        <v/>
      </c>
      <c r="NC25" s="38" t="str">
        <f t="shared" si="106"/>
        <v/>
      </c>
      <c r="ND25" s="38" t="str">
        <f t="shared" si="107"/>
        <v/>
      </c>
      <c r="NE25" s="38" t="str">
        <f t="shared" si="108"/>
        <v/>
      </c>
      <c r="NF25" s="38" t="str">
        <f t="shared" si="109"/>
        <v/>
      </c>
      <c r="NG25" s="38" t="str">
        <f t="shared" si="110"/>
        <v/>
      </c>
      <c r="NH25" s="38" t="str">
        <f t="shared" si="111"/>
        <v/>
      </c>
      <c r="NI25" s="38" t="str">
        <f t="shared" si="112"/>
        <v/>
      </c>
      <c r="NJ25" s="41" t="e">
        <f t="shared" si="188"/>
        <v>#DIV/0!</v>
      </c>
      <c r="NK25" s="96" t="str">
        <f>VLOOKUP($A25,'05市民生活実感調査'!$D$223:$O$249,11,FALSE)</f>
        <v>-</v>
      </c>
      <c r="NL25" s="98" t="str">
        <f>VLOOKUP($A25,'05市民生活実感調査'!$D$223:$O$249,12,FALSE)</f>
        <v>-</v>
      </c>
      <c r="NM25" s="108" t="s">
        <v>85</v>
      </c>
      <c r="NN25" s="12" t="str">
        <f>VLOOKUP(NM25,プルダウン!$A$1:$B$6,2,FALSE)</f>
        <v>-</v>
      </c>
      <c r="NO25" s="26" t="s">
        <v>85</v>
      </c>
      <c r="NP25" s="12"/>
      <c r="NQ25" s="11"/>
      <c r="NR25" s="12"/>
      <c r="NS25" s="47" t="str">
        <f>IFERROR(VLOOKUP($A25*100+NS$4,'03施策評価'!$A$5:$KL$118,COLUMN('03施策評価'!$KG:$KG),FALSE),"-")</f>
        <v>-</v>
      </c>
      <c r="NT25" s="7" t="str">
        <f>IFERROR(VLOOKUP($A25*100+NT$4,'03施策評価'!$A$5:$KL$118,COLUMN('03施策評価'!$KG:$KG),FALSE),"-")</f>
        <v>-</v>
      </c>
      <c r="NU25" s="7" t="str">
        <f>IFERROR(VLOOKUP($A25*100+NU$4,'03施策評価'!$A$5:$KL$118,COLUMN('03施策評価'!$KG:$KG),FALSE),"-")</f>
        <v>-</v>
      </c>
      <c r="NV25" s="7" t="str">
        <f>IFERROR(VLOOKUP($A25*100+NV$4,'03施策評価'!$A$5:$KL$118,COLUMN('03施策評価'!$KG:$KG),FALSE),"-")</f>
        <v>-</v>
      </c>
      <c r="NW25" s="7" t="str">
        <f>IFERROR(VLOOKUP($A25*100+NW$4,'03施策評価'!$A$5:$KL$118,COLUMN('03施策評価'!$KG:$KG),FALSE),"-")</f>
        <v>-</v>
      </c>
      <c r="NX25" s="7" t="str">
        <f>IFERROR(VLOOKUP($A25*100+NX$4,'03施策評価'!$A$5:$KL$118,COLUMN('03施策評価'!$KG:$KG),FALSE),"-")</f>
        <v>-</v>
      </c>
      <c r="NY25" s="105" t="str">
        <f>IFERROR(VLOOKUP($A25*100+NY$4,'03施策評価'!$A$5:$KL$118,COLUMN('03施策評価'!$KG:$KG),FALSE),"-")</f>
        <v>-</v>
      </c>
      <c r="NZ25" s="106" t="str">
        <f>IFERROR(VLOOKUP($A25*100+NZ$4,'03施策評価'!$A$5:$KL$118,COLUMN('03施策評価'!$KG:$KG),FALSE),"-")</f>
        <v>-</v>
      </c>
      <c r="OA25" s="5"/>
    </row>
    <row r="26" spans="1:391" ht="203.25" customHeight="1">
      <c r="A26" s="46">
        <f>VLOOKUP(B26,[16]プルダウン!$M$2:$N$28,2,FALSE)</f>
        <v>22</v>
      </c>
      <c r="B26" s="5" t="s">
        <v>294</v>
      </c>
      <c r="C26" s="5" t="s">
        <v>2707</v>
      </c>
      <c r="D26" s="4" t="s">
        <v>2120</v>
      </c>
      <c r="E26" s="5" t="s">
        <v>2122</v>
      </c>
      <c r="F26" s="5"/>
      <c r="G26" s="521" t="str">
        <f>VLOOKUP($A26&amp;"-"&amp;G$4,'02政策の客観指標'!$A$4:$AT$246,COLUMN('02政策の客観指標'!$AP:$AP),FALSE)</f>
        <v>a</v>
      </c>
      <c r="H26" s="522" t="str">
        <f>VLOOKUP($A26&amp;"-"&amp;H$4,'02政策の客観指標'!$A$4:$AT$246,COLUMN('02政策の客観指標'!$AP:$AP),FALSE)</f>
        <v>a</v>
      </c>
      <c r="I26" s="522" t="str">
        <f>VLOOKUP($A26&amp;"-"&amp;I$4,'02政策の客観指標'!$A$4:$AT$246,COLUMN('02政策の客観指標'!$AP:$AP),FALSE)</f>
        <v>b</v>
      </c>
      <c r="J26" s="522" t="str">
        <f>VLOOKUP($A26&amp;"-"&amp;J$4,'02政策の客観指標'!$A$4:$AT$246,COLUMN('02政策の客観指標'!$AP:$AP),FALSE)</f>
        <v>a</v>
      </c>
      <c r="K26" s="522" t="str">
        <f>VLOOKUP($A26&amp;"-"&amp;K$4,'02政策の客観指標'!$A$4:$AT$246,COLUMN('02政策の客観指標'!$AP:$AP),FALSE)</f>
        <v>a</v>
      </c>
      <c r="L26" s="522" t="str">
        <f>VLOOKUP($A26&amp;"-"&amp;L$4,'02政策の客観指標'!$A$4:$AT$246,COLUMN('02政策の客観指標'!$AP:$AP),FALSE)</f>
        <v>-</v>
      </c>
      <c r="M26" s="522" t="str">
        <f>VLOOKUP($A26&amp;"-"&amp;M$4,'02政策の客観指標'!$A$4:$AT$246,COLUMN('02政策の客観指標'!$AP:$AP),FALSE)</f>
        <v>-</v>
      </c>
      <c r="N26" s="522" t="str">
        <f>VLOOKUP($A26&amp;"-"&amp;N$4,'02政策の客観指標'!$A$4:$AT$246,COLUMN('02政策の客観指標'!$AP:$AP),FALSE)</f>
        <v>-</v>
      </c>
      <c r="O26" s="523" t="str">
        <f>VLOOKUP($A26&amp;"-"&amp;O$4,'02政策の客観指標'!$A$4:$AT$246,COLUMN('02政策の客観指標'!$AP:$AP),FALSE)</f>
        <v>-</v>
      </c>
      <c r="P26" s="524" t="str">
        <f t="shared" si="0"/>
        <v>a</v>
      </c>
      <c r="Q26" s="525">
        <f t="shared" si="113"/>
        <v>4</v>
      </c>
      <c r="R26" s="525">
        <f t="shared" si="114"/>
        <v>4</v>
      </c>
      <c r="S26" s="525">
        <f t="shared" si="115"/>
        <v>3</v>
      </c>
      <c r="T26" s="525">
        <f t="shared" si="116"/>
        <v>4</v>
      </c>
      <c r="U26" s="525">
        <f t="shared" si="117"/>
        <v>4</v>
      </c>
      <c r="V26" s="525" t="str">
        <f t="shared" si="118"/>
        <v/>
      </c>
      <c r="W26" s="525" t="str">
        <f t="shared" si="119"/>
        <v/>
      </c>
      <c r="X26" s="525" t="str">
        <f t="shared" si="120"/>
        <v/>
      </c>
      <c r="Y26" s="525" t="str">
        <f t="shared" si="121"/>
        <v/>
      </c>
      <c r="Z26" s="526">
        <f t="shared" si="2"/>
        <v>0.95</v>
      </c>
      <c r="AA26" s="527" t="str">
        <f>IFERROR(VLOOKUP($A26*100+AA$4,'03施策評価'!$A$5:$KL$118,COLUMN('03施策評価'!$AB:$AB),FALSE),"-")</f>
        <v>a</v>
      </c>
      <c r="AB26" s="528" t="str">
        <f>IFERROR(VLOOKUP($A26*100+AB$4,'03施策評価'!$A$5:$KL$118,COLUMN('03施策評価'!$AB:$AB),FALSE),"-")</f>
        <v>a</v>
      </c>
      <c r="AC26" s="528" t="str">
        <f>IFERROR(VLOOKUP($A26*100+AC$4,'03施策評価'!$A$5:$KL$118,COLUMN('03施策評価'!$AB:$AB),FALSE),"-")</f>
        <v>a</v>
      </c>
      <c r="AD26" s="528" t="str">
        <f>IFERROR(VLOOKUP($A26*100+AD$4,'03施策評価'!$A$5:$KL$118,COLUMN('03施策評価'!$AB:$AB),FALSE),"-")</f>
        <v>c</v>
      </c>
      <c r="AE26" s="528" t="str">
        <f>IFERROR(VLOOKUP($A26*100+AE$4,'03施策評価'!$A$5:$KL$118,COLUMN('03施策評価'!$AB:$AB),FALSE),"-")</f>
        <v>a</v>
      </c>
      <c r="AF26" s="528" t="str">
        <f>IFERROR(VLOOKUP($A26*100+AF$4,'03施策評価'!$A$5:$KL$118,COLUMN('03施策評価'!$AB:$AB),FALSE),"-")</f>
        <v>-</v>
      </c>
      <c r="AG26" s="528" t="str">
        <f>IFERROR(VLOOKUP($A26*100+AG$4,'03施策評価'!$A$5:$KL$118,COLUMN('03施策評価'!$AB:$AB),FALSE),"-")</f>
        <v>-</v>
      </c>
      <c r="AH26" s="529" t="str">
        <f>IFERROR(VLOOKUP($A26*100+AH$4,'03施策評価'!$A$5:$KL$118,COLUMN('03施策評価'!$AB:$AB),FALSE),"-")</f>
        <v>-</v>
      </c>
      <c r="AI26" s="524" t="str">
        <f t="shared" si="3"/>
        <v>a</v>
      </c>
      <c r="AJ26" s="527">
        <f t="shared" si="122"/>
        <v>4</v>
      </c>
      <c r="AK26" s="528">
        <f t="shared" si="123"/>
        <v>4</v>
      </c>
      <c r="AL26" s="528">
        <f t="shared" si="124"/>
        <v>4</v>
      </c>
      <c r="AM26" s="528">
        <f t="shared" si="125"/>
        <v>2</v>
      </c>
      <c r="AN26" s="528">
        <f t="shared" si="126"/>
        <v>4</v>
      </c>
      <c r="AO26" s="528" t="str">
        <f t="shared" si="127"/>
        <v/>
      </c>
      <c r="AP26" s="528" t="str">
        <f t="shared" si="128"/>
        <v/>
      </c>
      <c r="AQ26" s="529" t="str">
        <f t="shared" si="129"/>
        <v/>
      </c>
      <c r="AR26" s="530">
        <f t="shared" si="11"/>
        <v>0.9</v>
      </c>
      <c r="AS26" s="524" t="str">
        <f t="shared" si="12"/>
        <v>a</v>
      </c>
      <c r="AT26" s="30">
        <f t="shared" si="130"/>
        <v>4</v>
      </c>
      <c r="AU26" s="400">
        <f t="shared" si="13"/>
        <v>2</v>
      </c>
      <c r="AV26" s="401" cm="1">
        <f t="array" ref="AV26">_xlfn.IFS(COUNT(AT26:AU26)=2,SUM(AT26:AU26)/6,COUNT(AT26:AU26)=0,"-",AT26="",AR26,AU26="",Z26)</f>
        <v>1</v>
      </c>
      <c r="AW26" s="534" t="str">
        <f>VLOOKUP($A26&amp;"-"&amp;AW$4,'05市民生活実感調査'!$A$3:$BC$218,COLUMN('05市民生活実感調査'!$O:$O),FALSE)</f>
        <v>b</v>
      </c>
      <c r="AX26" s="535" t="str">
        <f>VLOOKUP($A26&amp;"-"&amp;AX$4,'05市民生活実感調査'!$A$3:$BC$218,COLUMN('05市民生活実感調査'!$O:$O),FALSE)</f>
        <v>b</v>
      </c>
      <c r="AY26" s="535" t="str">
        <f>VLOOKUP($A26&amp;"-"&amp;AY$4,'05市民生活実感調査'!$A$3:$BC$218,COLUMN('05市民生活実感調査'!$O:$O),FALSE)</f>
        <v>b</v>
      </c>
      <c r="AZ26" s="535" t="str">
        <f>VLOOKUP($A26&amp;"-"&amp;AZ$4,'05市民生活実感調査'!$A$3:$BC$218,COLUMN('05市民生活実感調査'!$O:$O),FALSE)</f>
        <v>c</v>
      </c>
      <c r="BA26" s="535" t="str">
        <f>VLOOKUP($A26&amp;"-"&amp;BA$4,'05市民生活実感調査'!$A$3:$BC$218,COLUMN('05市民生活実感調査'!$O:$O),FALSE)</f>
        <v>-</v>
      </c>
      <c r="BB26" s="535" t="str">
        <f>VLOOKUP($A26&amp;"-"&amp;BB$4,'05市民生活実感調査'!$A$3:$BC$218,COLUMN('05市民生活実感調査'!$O:$O),FALSE)</f>
        <v>-</v>
      </c>
      <c r="BC26" s="535" t="str">
        <f>VLOOKUP($A26&amp;"-"&amp;BC$4,'05市民生活実感調査'!$A$3:$BC$218,COLUMN('05市民生活実感調査'!$O:$O),FALSE)</f>
        <v>-</v>
      </c>
      <c r="BD26" s="535" t="str">
        <f>VLOOKUP($A26&amp;"-"&amp;BD$4,'05市民生活実感調査'!$A$3:$BC$218,COLUMN('05市民生活実感調査'!$O:$O),FALSE)</f>
        <v>-</v>
      </c>
      <c r="BE26" s="536" t="str">
        <f t="shared" si="131"/>
        <v>b</v>
      </c>
      <c r="BF26" s="37">
        <f t="shared" si="132"/>
        <v>3</v>
      </c>
      <c r="BG26" s="38">
        <f t="shared" si="133"/>
        <v>3</v>
      </c>
      <c r="BH26" s="38">
        <f t="shared" si="134"/>
        <v>3</v>
      </c>
      <c r="BI26" s="38">
        <f t="shared" si="135"/>
        <v>2</v>
      </c>
      <c r="BJ26" s="38" t="str">
        <f t="shared" si="136"/>
        <v/>
      </c>
      <c r="BK26" s="38" t="str">
        <f t="shared" si="137"/>
        <v/>
      </c>
      <c r="BL26" s="38" t="str">
        <f t="shared" si="138"/>
        <v/>
      </c>
      <c r="BM26" s="38" t="str">
        <f t="shared" si="139"/>
        <v/>
      </c>
      <c r="BN26" s="41">
        <f t="shared" si="140"/>
        <v>0.6875</v>
      </c>
      <c r="BO26" s="96">
        <f>VLOOKUP($A26,'05市民生活実感調査'!$D$223:$O$249,3,FALSE)</f>
        <v>13</v>
      </c>
      <c r="BP26" s="237">
        <f>VLOOKUP($A26,'05市民生活実感調査'!$D$223:$O$249,4,FALSE)</f>
        <v>0.79929577464788737</v>
      </c>
      <c r="BQ26" s="537" t="s">
        <v>315</v>
      </c>
      <c r="BR26" s="539" t="str">
        <f>VLOOKUP(BQ26,[16]プルダウン!$A$1:$B$6,2,FALSE)</f>
        <v>政策の目的がかなり達成されている</v>
      </c>
      <c r="BS26" s="261" t="s">
        <v>125</v>
      </c>
      <c r="BT26" s="260" t="s">
        <v>2759</v>
      </c>
      <c r="BU26" s="262" t="s">
        <v>2760</v>
      </c>
      <c r="BV26" s="260" t="s">
        <v>2521</v>
      </c>
      <c r="BW26" s="47" t="str">
        <f>IFERROR(VLOOKUP($A26*100+BW$4,'03施策評価'!$A$5:$KL$118,COLUMN('03施策評価'!$BQ:$BQ),FALSE),"-")</f>
        <v>B</v>
      </c>
      <c r="BX26" s="7" t="str">
        <f>IFERROR(VLOOKUP($A26*100+BX$4,'03施策評価'!$A$5:$KL$118,COLUMN('03施策評価'!$BQ:$BQ),FALSE),"-")</f>
        <v>B</v>
      </c>
      <c r="BY26" s="7" t="str">
        <f>IFERROR(VLOOKUP($A26*100+BY$4,'03施策評価'!$A$5:$KL$118,COLUMN('03施策評価'!$BQ:$BQ),FALSE),"-")</f>
        <v>B</v>
      </c>
      <c r="BZ26" s="7" t="str">
        <f>IFERROR(VLOOKUP($A26*100+BZ$4,'03施策評価'!$A$5:$KL$118,COLUMN('03施策評価'!$BQ:$BQ),FALSE),"-")</f>
        <v>C</v>
      </c>
      <c r="CA26" s="7" t="str">
        <f>IFERROR(VLOOKUP($A26*100+CA$4,'03施策評価'!$A$5:$KL$118,COLUMN('03施策評価'!$BQ:$BQ),FALSE),"-")</f>
        <v>B</v>
      </c>
      <c r="CB26" s="7" t="str">
        <f>IFERROR(VLOOKUP($A26*100+CB$4,'03施策評価'!$A$5:$KL$118,COLUMN('03施策評価'!$BQ:$BQ),FALSE),"-")</f>
        <v>C</v>
      </c>
      <c r="CC26" s="105" t="str">
        <f>IFERROR(VLOOKUP($A26*100+CC$4,'03施策評価'!$A$5:$KL$118,COLUMN('03施策評価'!$BQ:$BQ),FALSE),"-")</f>
        <v>-</v>
      </c>
      <c r="CD26" s="106" t="str">
        <f>IFERROR(VLOOKUP($A26*100+CD$4,'03施策評価'!$A$5:$KL$118,COLUMN('03施策評価'!$BQ:$BQ),FALSE),"-")</f>
        <v>-</v>
      </c>
      <c r="CE26" s="263" t="s">
        <v>2713</v>
      </c>
      <c r="CF26" s="83" t="str">
        <f>VLOOKUP($A26&amp;"-"&amp;CF$4,'02政策の客観指標'!$A$4:$AT$246,COLUMN('02政策の客観指標'!$AQ:$AQ),FALSE)</f>
        <v>-</v>
      </c>
      <c r="CG26" s="84" t="str">
        <f>VLOOKUP($A26&amp;"-"&amp;CG$4,'02政策の客観指標'!$A$4:$AT$246,COLUMN('02政策の客観指標'!$AQ:$AQ),FALSE)</f>
        <v>-</v>
      </c>
      <c r="CH26" s="84" t="str">
        <f>VLOOKUP($A26&amp;"-"&amp;CH$4,'02政策の客観指標'!$A$4:$AT$246,COLUMN('02政策の客観指標'!$AQ:$AQ),FALSE)</f>
        <v>-</v>
      </c>
      <c r="CI26" s="84" t="str">
        <f>VLOOKUP($A26&amp;"-"&amp;CI$4,'02政策の客観指標'!$A$4:$AT$246,COLUMN('02政策の客観指標'!$AQ:$AQ),FALSE)</f>
        <v>-</v>
      </c>
      <c r="CJ26" s="84" t="str">
        <f>VLOOKUP($A26&amp;"-"&amp;CJ$4,'02政策の客観指標'!$A$4:$AT$246,COLUMN('02政策の客観指標'!$AQ:$AQ),FALSE)</f>
        <v>-</v>
      </c>
      <c r="CK26" s="84" t="str">
        <f>VLOOKUP($A26&amp;"-"&amp;CK$4,'02政策の客観指標'!$A$4:$AT$246,COLUMN('02政策の客観指標'!$AQ:$AQ),FALSE)</f>
        <v>-</v>
      </c>
      <c r="CL26" s="84" t="str">
        <f>VLOOKUP($A26&amp;"-"&amp;CL$4,'02政策の客観指標'!$A$4:$AT$246,COLUMN('02政策の客観指標'!$AQ:$AQ),FALSE)</f>
        <v>-</v>
      </c>
      <c r="CM26" s="84" t="str">
        <f>VLOOKUP($A26&amp;"-"&amp;CM$4,'02政策の客観指標'!$A$4:$AT$246,COLUMN('02政策の客観指標'!$AQ:$AQ),FALSE)</f>
        <v>-</v>
      </c>
      <c r="CN26" s="84" t="str">
        <f>VLOOKUP($A26&amp;"-"&amp;CN$4,'02政策の客観指標'!$A$4:$AT$246,COLUMN('02政策の客観指標'!$AQ:$AQ),FALSE)</f>
        <v>-</v>
      </c>
      <c r="CO26" s="109" t="e">
        <f t="shared" si="141"/>
        <v>#DIV/0!</v>
      </c>
      <c r="CP26" s="30" t="str">
        <f t="shared" si="21"/>
        <v/>
      </c>
      <c r="CQ26" s="30" t="str">
        <f t="shared" si="22"/>
        <v/>
      </c>
      <c r="CR26" s="30" t="str">
        <f t="shared" si="23"/>
        <v/>
      </c>
      <c r="CS26" s="30" t="str">
        <f t="shared" si="24"/>
        <v/>
      </c>
      <c r="CT26" s="30" t="str">
        <f t="shared" si="25"/>
        <v/>
      </c>
      <c r="CU26" s="30" t="str">
        <f t="shared" si="26"/>
        <v/>
      </c>
      <c r="CV26" s="30" t="str">
        <f t="shared" si="27"/>
        <v/>
      </c>
      <c r="CW26" s="30" t="str">
        <f t="shared" si="28"/>
        <v/>
      </c>
      <c r="CX26" s="30" t="str">
        <f t="shared" si="29"/>
        <v/>
      </c>
      <c r="CY26" s="33" t="e">
        <f t="shared" si="142"/>
        <v>#DIV/0!</v>
      </c>
      <c r="CZ26" s="47" t="str">
        <f>IFERROR(VLOOKUP($A26*100+CZ$4,'03施策評価'!$A$5:$KL$118,COLUMN('03施策評価'!$CF:$CF),FALSE),"-")</f>
        <v>e</v>
      </c>
      <c r="DA26" s="7" t="str">
        <f>IFERROR(VLOOKUP($A26*100+DA$4,'03施策評価'!$A$5:$KL$118,COLUMN('03施策評価'!$CF:$CF),FALSE),"-")</f>
        <v>e</v>
      </c>
      <c r="DB26" s="7" t="str">
        <f>IFERROR(VLOOKUP($A26*100+DB$4,'03施策評価'!$A$5:$KL$118,COLUMN('03施策評価'!$CF:$CF),FALSE),"-")</f>
        <v>e</v>
      </c>
      <c r="DC26" s="7" t="str">
        <f>IFERROR(VLOOKUP($A26*100+DC$4,'03施策評価'!$A$5:$KL$118,COLUMN('03施策評価'!$CF:$CF),FALSE),"-")</f>
        <v>e</v>
      </c>
      <c r="DD26" s="7" t="str">
        <f>IFERROR(VLOOKUP($A26*100+DD$4,'03施策評価'!$A$5:$KL$118,COLUMN('03施策評価'!$CF:$CF),FALSE),"-")</f>
        <v>e</v>
      </c>
      <c r="DE26" s="7" t="str">
        <f>IFERROR(VLOOKUP($A26*100+DE$4,'03施策評価'!$A$5:$KL$118,COLUMN('03施策評価'!$CF:$CF),FALSE),"-")</f>
        <v>-</v>
      </c>
      <c r="DF26" s="105" t="str">
        <f>IFERROR(VLOOKUP($A26*100+DF$4,'03施策評価'!$A$5:$KL$118,COLUMN('03施策評価'!$CF:$CF),FALSE),"-")</f>
        <v>-</v>
      </c>
      <c r="DG26" s="105" t="str">
        <f>IFERROR(VLOOKUP($A26*100+DG$4,'03施策評価'!$A$5:$KL$118,COLUMN('03施策評価'!$CF:$CF),FALSE),"-")</f>
        <v>-</v>
      </c>
      <c r="DH26" s="109" t="str">
        <f t="shared" si="143"/>
        <v>e</v>
      </c>
      <c r="DI26" s="37">
        <f t="shared" si="144"/>
        <v>0</v>
      </c>
      <c r="DJ26" s="38">
        <f t="shared" si="30"/>
        <v>0</v>
      </c>
      <c r="DK26" s="38">
        <f t="shared" si="31"/>
        <v>0</v>
      </c>
      <c r="DL26" s="38">
        <f t="shared" si="32"/>
        <v>0</v>
      </c>
      <c r="DM26" s="38">
        <f t="shared" si="33"/>
        <v>0</v>
      </c>
      <c r="DN26" s="38" t="str">
        <f t="shared" si="34"/>
        <v/>
      </c>
      <c r="DO26" s="38" t="str">
        <f t="shared" si="35"/>
        <v/>
      </c>
      <c r="DP26" s="38" t="str">
        <f t="shared" si="36"/>
        <v/>
      </c>
      <c r="DQ26" s="41">
        <f t="shared" si="145"/>
        <v>0</v>
      </c>
      <c r="DR26" s="36" t="e">
        <f t="shared" si="146"/>
        <v>#DIV/0!</v>
      </c>
      <c r="DS26" s="37" t="e">
        <f t="shared" si="147"/>
        <v>#DIV/0!</v>
      </c>
      <c r="DT26" s="38">
        <f t="shared" si="148"/>
        <v>0</v>
      </c>
      <c r="DU26" s="41" t="e">
        <f t="shared" si="149"/>
        <v>#DIV/0!</v>
      </c>
      <c r="DV26" s="47" t="str">
        <f>VLOOKUP($A26&amp;"-"&amp;DV$4,'05市民生活実感調査'!$A$3:$BC$218,COLUMN('05市民生活実感調査'!$Y:$Y),FALSE)</f>
        <v>-</v>
      </c>
      <c r="DW26" s="7" t="str">
        <f>VLOOKUP($A26&amp;"-"&amp;DW$4,'05市民生活実感調査'!$A$3:$BC$218,COLUMN('05市民生活実感調査'!$Y:$Y),FALSE)</f>
        <v>-</v>
      </c>
      <c r="DX26" s="7" t="str">
        <f>VLOOKUP($A26&amp;"-"&amp;DX$4,'05市民生活実感調査'!$A$3:$BC$218,COLUMN('05市民生活実感調査'!$Y:$Y),FALSE)</f>
        <v>-</v>
      </c>
      <c r="DY26" s="7" t="str">
        <f>VLOOKUP($A26&amp;"-"&amp;DY$4,'05市民生活実感調査'!$A$3:$BC$218,COLUMN('05市民生活実感調査'!$Y:$Y),FALSE)</f>
        <v>-</v>
      </c>
      <c r="DZ26" s="7" t="str">
        <f>VLOOKUP($A26&amp;"-"&amp;DZ$4,'05市民生活実感調査'!$A$3:$BC$218,COLUMN('05市民生活実感調査'!$Y:$Y),FALSE)</f>
        <v>-</v>
      </c>
      <c r="EA26" s="7" t="str">
        <f>VLOOKUP($A26&amp;"-"&amp;EA$4,'05市民生活実感調査'!$A$3:$BC$218,COLUMN('05市民生活実感調査'!$Y:$Y),FALSE)</f>
        <v>-</v>
      </c>
      <c r="EB26" s="7" t="str">
        <f>VLOOKUP($A26&amp;"-"&amp;EB$4,'05市民生活実感調査'!$A$3:$BC$218,COLUMN('05市民生活実感調査'!$Y:$Y),FALSE)</f>
        <v>-</v>
      </c>
      <c r="EC26" s="7" t="str">
        <f>VLOOKUP($A26&amp;"-"&amp;EC$4,'05市民生活実感調査'!$A$3:$BC$218,COLUMN('05市民生活実感調査'!$Y:$Y),FALSE)</f>
        <v>-</v>
      </c>
      <c r="ED26" s="109" t="e">
        <f t="shared" si="150"/>
        <v>#DIV/0!</v>
      </c>
      <c r="EE26" s="37" t="str">
        <f t="shared" si="151"/>
        <v/>
      </c>
      <c r="EF26" s="38" t="str">
        <f t="shared" si="37"/>
        <v/>
      </c>
      <c r="EG26" s="38" t="str">
        <f t="shared" si="38"/>
        <v/>
      </c>
      <c r="EH26" s="38" t="str">
        <f t="shared" si="39"/>
        <v/>
      </c>
      <c r="EI26" s="38" t="str">
        <f t="shared" si="40"/>
        <v/>
      </c>
      <c r="EJ26" s="38" t="str">
        <f t="shared" si="41"/>
        <v/>
      </c>
      <c r="EK26" s="38" t="str">
        <f t="shared" si="42"/>
        <v/>
      </c>
      <c r="EL26" s="38" t="str">
        <f t="shared" si="43"/>
        <v/>
      </c>
      <c r="EM26" s="41" t="e">
        <f t="shared" si="152"/>
        <v>#DIV/0!</v>
      </c>
      <c r="EN26" s="96" t="str">
        <f>VLOOKUP($A26,'05市民生活実感調査'!$D$223:$O$249,5,FALSE)</f>
        <v>-</v>
      </c>
      <c r="EO26" s="98" t="str">
        <f>VLOOKUP($A26,'05市民生活実感調査'!$D$223:$O$249,6,FALSE)</f>
        <v>-</v>
      </c>
      <c r="EP26" s="108" t="s">
        <v>85</v>
      </c>
      <c r="EQ26" s="12" t="str">
        <f>VLOOKUP(EP26,プルダウン!$A$1:$B$6,2,FALSE)</f>
        <v>-</v>
      </c>
      <c r="ER26" s="26" t="s">
        <v>85</v>
      </c>
      <c r="ES26" s="12"/>
      <c r="ET26" s="11"/>
      <c r="EU26" s="12"/>
      <c r="EV26" s="47" t="str">
        <f>IFERROR(VLOOKUP($A26*100+EV$4,'03施策評価'!$A$5:$KL$118,COLUMN('03施策評価'!$DU:$DU),FALSE),"-")</f>
        <v>-</v>
      </c>
      <c r="EW26" s="7" t="str">
        <f>IFERROR(VLOOKUP($A26*100+EW$4,'03施策評価'!$A$5:$KL$118,COLUMN('03施策評価'!$DU:$DU),FALSE),"-")</f>
        <v>-</v>
      </c>
      <c r="EX26" s="7" t="str">
        <f>IFERROR(VLOOKUP($A26*100+EX$4,'03施策評価'!$A$5:$KL$118,COLUMN('03施策評価'!$DU:$DU),FALSE),"-")</f>
        <v>-</v>
      </c>
      <c r="EY26" s="7" t="str">
        <f>IFERROR(VLOOKUP($A26*100+EY$4,'03施策評価'!$A$5:$KL$118,COLUMN('03施策評価'!$DU:$DU),FALSE),"-")</f>
        <v>-</v>
      </c>
      <c r="EZ26" s="7" t="str">
        <f>IFERROR(VLOOKUP($A26*100+EZ$4,'03施策評価'!$A$5:$KL$118,COLUMN('03施策評価'!$DU:$DU),FALSE),"-")</f>
        <v>-</v>
      </c>
      <c r="FA26" s="7" t="str">
        <f>IFERROR(VLOOKUP($A26*100+FA$4,'03施策評価'!$A$5:$KL$118,COLUMN('03施策評価'!$DU:$DU),FALSE),"-")</f>
        <v>-</v>
      </c>
      <c r="FB26" s="105" t="str">
        <f>IFERROR(VLOOKUP($A26*100+FB$4,'03施策評価'!$A$5:$KL$118,COLUMN('03施策評価'!$DU:$DU),FALSE),"-")</f>
        <v>-</v>
      </c>
      <c r="FC26" s="106" t="str">
        <f>IFERROR(VLOOKUP($A26*100+FC$4,'03施策評価'!$A$5:$KL$118,COLUMN('03施策評価'!$DU:$DU),FALSE),"-")</f>
        <v>-</v>
      </c>
      <c r="FD26" s="116"/>
      <c r="FE26" s="83" t="str">
        <f>VLOOKUP($A26&amp;"-"&amp;FE$4,'02政策の客観指標'!$A$4:$AT$246,COLUMN('02政策の客観指標'!$AR:$AR),FALSE)</f>
        <v>-</v>
      </c>
      <c r="FF26" s="84" t="str">
        <f>VLOOKUP($A26&amp;"-"&amp;FF$4,'02政策の客観指標'!$A$4:$AT$246,COLUMN('02政策の客観指標'!$AR:$AR),FALSE)</f>
        <v>-</v>
      </c>
      <c r="FG26" s="84" t="str">
        <f>VLOOKUP($A26&amp;"-"&amp;FG$4,'02政策の客観指標'!$A$4:$AT$246,COLUMN('02政策の客観指標'!$AR:$AR),FALSE)</f>
        <v>-</v>
      </c>
      <c r="FH26" s="84" t="str">
        <f>VLOOKUP($A26&amp;"-"&amp;FH$4,'02政策の客観指標'!$A$4:$AT$246,COLUMN('02政策の客観指標'!$AR:$AR),FALSE)</f>
        <v>-</v>
      </c>
      <c r="FI26" s="84" t="str">
        <f>VLOOKUP($A26&amp;"-"&amp;FI$4,'02政策の客観指標'!$A$4:$AT$246,COLUMN('02政策の客観指標'!$AR:$AR),FALSE)</f>
        <v>-</v>
      </c>
      <c r="FJ26" s="84" t="str">
        <f>VLOOKUP($A26&amp;"-"&amp;FJ$4,'02政策の客観指標'!$A$4:$AT$246,COLUMN('02政策の客観指標'!$AR:$AR),FALSE)</f>
        <v>-</v>
      </c>
      <c r="FK26" s="84" t="str">
        <f>VLOOKUP($A26&amp;"-"&amp;FK$4,'02政策の客観指標'!$A$4:$AT$246,COLUMN('02政策の客観指標'!$AR:$AR),FALSE)</f>
        <v>-</v>
      </c>
      <c r="FL26" s="84" t="str">
        <f>VLOOKUP($A26&amp;"-"&amp;FL$4,'02政策の客観指標'!$A$4:$AT$246,COLUMN('02政策の客観指標'!$AR:$AR),FALSE)</f>
        <v>-</v>
      </c>
      <c r="FM26" s="84" t="str">
        <f>VLOOKUP($A26&amp;"-"&amp;FM$4,'02政策の客観指標'!$A$4:$AT$246,COLUMN('02政策の客観指標'!$AR:$AR),FALSE)</f>
        <v>-</v>
      </c>
      <c r="FN26" s="109" t="e">
        <f t="shared" si="153"/>
        <v>#DIV/0!</v>
      </c>
      <c r="FO26" s="30" t="str">
        <f t="shared" si="44"/>
        <v/>
      </c>
      <c r="FP26" s="30" t="str">
        <f t="shared" si="45"/>
        <v/>
      </c>
      <c r="FQ26" s="30" t="str">
        <f t="shared" si="46"/>
        <v/>
      </c>
      <c r="FR26" s="30" t="str">
        <f t="shared" si="47"/>
        <v/>
      </c>
      <c r="FS26" s="30" t="str">
        <f t="shared" si="48"/>
        <v/>
      </c>
      <c r="FT26" s="30" t="str">
        <f t="shared" si="49"/>
        <v/>
      </c>
      <c r="FU26" s="30" t="str">
        <f t="shared" si="50"/>
        <v/>
      </c>
      <c r="FV26" s="30" t="str">
        <f t="shared" si="51"/>
        <v/>
      </c>
      <c r="FW26" s="30" t="str">
        <f t="shared" si="52"/>
        <v/>
      </c>
      <c r="FX26" s="33" t="e">
        <f t="shared" si="154"/>
        <v>#DIV/0!</v>
      </c>
      <c r="FY26" s="47" t="str">
        <f>IFERROR(VLOOKUP($A26*100+FY$4,'03施策評価'!$A$5:$KL$118,COLUMN('03施策評価'!$EJ:$EJ),FALSE),"-")</f>
        <v>e</v>
      </c>
      <c r="FZ26" s="7" t="str">
        <f>IFERROR(VLOOKUP($A26*100+FZ$4,'03施策評価'!$A$5:$KL$118,COLUMN('03施策評価'!$EJ:$EJ),FALSE),"-")</f>
        <v>e</v>
      </c>
      <c r="GA26" s="7" t="str">
        <f>IFERROR(VLOOKUP($A26*100+GA$4,'03施策評価'!$A$5:$KL$118,COLUMN('03施策評価'!$EJ:$EJ),FALSE),"-")</f>
        <v>e</v>
      </c>
      <c r="GB26" s="7" t="str">
        <f>IFERROR(VLOOKUP($A26*100+GB$4,'03施策評価'!$A$5:$KL$118,COLUMN('03施策評価'!$EJ:$EJ),FALSE),"-")</f>
        <v>e</v>
      </c>
      <c r="GC26" s="7" t="str">
        <f>IFERROR(VLOOKUP($A26*100+GC$4,'03施策評価'!$A$5:$KL$118,COLUMN('03施策評価'!$EJ:$EJ),FALSE),"-")</f>
        <v>e</v>
      </c>
      <c r="GD26" s="7" t="str">
        <f>IFERROR(VLOOKUP($A26*100+GD$4,'03施策評価'!$A$5:$KL$118,COLUMN('03施策評価'!$EJ:$EJ),FALSE),"-")</f>
        <v>-</v>
      </c>
      <c r="GE26" s="105" t="str">
        <f>IFERROR(VLOOKUP($A26*100+GE$4,'03施策評価'!$A$5:$KL$118,COLUMN('03施策評価'!$EJ:$EJ),FALSE),"-")</f>
        <v>-</v>
      </c>
      <c r="GF26" s="105" t="str">
        <f>IFERROR(VLOOKUP($A26*100+GF$4,'03施策評価'!$A$5:$KL$118,COLUMN('03施策評価'!$EJ:$EJ),FALSE),"-")</f>
        <v>-</v>
      </c>
      <c r="GG26" s="109" t="str">
        <f t="shared" si="155"/>
        <v>e</v>
      </c>
      <c r="GH26" s="37">
        <f t="shared" si="156"/>
        <v>0</v>
      </c>
      <c r="GI26" s="38">
        <f t="shared" si="53"/>
        <v>0</v>
      </c>
      <c r="GJ26" s="38">
        <f t="shared" si="54"/>
        <v>0</v>
      </c>
      <c r="GK26" s="38">
        <f t="shared" si="55"/>
        <v>0</v>
      </c>
      <c r="GL26" s="38">
        <f t="shared" si="56"/>
        <v>0</v>
      </c>
      <c r="GM26" s="38" t="str">
        <f t="shared" si="57"/>
        <v/>
      </c>
      <c r="GN26" s="38" t="str">
        <f t="shared" si="58"/>
        <v/>
      </c>
      <c r="GO26" s="38" t="str">
        <f t="shared" si="59"/>
        <v/>
      </c>
      <c r="GP26" s="41">
        <f t="shared" si="157"/>
        <v>0</v>
      </c>
      <c r="GQ26" s="36" t="e">
        <f t="shared" si="158"/>
        <v>#DIV/0!</v>
      </c>
      <c r="GR26" s="37" t="e">
        <f t="shared" si="159"/>
        <v>#DIV/0!</v>
      </c>
      <c r="GS26" s="38">
        <f t="shared" si="160"/>
        <v>0</v>
      </c>
      <c r="GT26" s="41" t="e">
        <f t="shared" si="161"/>
        <v>#DIV/0!</v>
      </c>
      <c r="GU26" s="47" t="str">
        <f>VLOOKUP($A26&amp;"-"&amp;GU$4,'05市民生活実感調査'!$A$3:$BC$218,COLUMN('05市民生活実感調査'!$AI:$AI),FALSE)</f>
        <v>-</v>
      </c>
      <c r="GV26" s="7" t="str">
        <f>VLOOKUP($A26&amp;"-"&amp;GV$4,'05市民生活実感調査'!$A$3:$BC$218,COLUMN('05市民生活実感調査'!$AI:$AI),FALSE)</f>
        <v>-</v>
      </c>
      <c r="GW26" s="7" t="str">
        <f>VLOOKUP($A26&amp;"-"&amp;GW$4,'05市民生活実感調査'!$A$3:$BC$218,COLUMN('05市民生活実感調査'!$AI:$AI),FALSE)</f>
        <v>-</v>
      </c>
      <c r="GX26" s="7" t="str">
        <f>VLOOKUP($A26&amp;"-"&amp;GX$4,'05市民生活実感調査'!$A$3:$BC$218,COLUMN('05市民生活実感調査'!$AI:$AI),FALSE)</f>
        <v>-</v>
      </c>
      <c r="GY26" s="7" t="str">
        <f>VLOOKUP($A26&amp;"-"&amp;GY$4,'05市民生活実感調査'!$A$3:$BC$218,COLUMN('05市民生活実感調査'!$AI:$AI),FALSE)</f>
        <v>-</v>
      </c>
      <c r="GZ26" s="7" t="str">
        <f>VLOOKUP($A26&amp;"-"&amp;GZ$4,'05市民生活実感調査'!$A$3:$BC$218,COLUMN('05市民生活実感調査'!$AI:$AI),FALSE)</f>
        <v>-</v>
      </c>
      <c r="HA26" s="7" t="str">
        <f>VLOOKUP($A26&amp;"-"&amp;HA$4,'05市民生活実感調査'!$A$3:$BC$218,COLUMN('05市民生活実感調査'!$AI:$AI),FALSE)</f>
        <v>-</v>
      </c>
      <c r="HB26" s="7" t="str">
        <f>VLOOKUP($A26&amp;"-"&amp;HB$4,'05市民生活実感調査'!$A$3:$BC$218,COLUMN('05市民生活実感調査'!$AI:$AI),FALSE)</f>
        <v>-</v>
      </c>
      <c r="HC26" s="109" t="e">
        <f t="shared" si="162"/>
        <v>#DIV/0!</v>
      </c>
      <c r="HD26" s="37" t="str">
        <f t="shared" si="163"/>
        <v/>
      </c>
      <c r="HE26" s="38" t="str">
        <f t="shared" si="60"/>
        <v/>
      </c>
      <c r="HF26" s="38" t="str">
        <f t="shared" si="61"/>
        <v/>
      </c>
      <c r="HG26" s="38" t="str">
        <f t="shared" si="62"/>
        <v/>
      </c>
      <c r="HH26" s="38" t="str">
        <f t="shared" si="63"/>
        <v/>
      </c>
      <c r="HI26" s="38" t="str">
        <f t="shared" si="64"/>
        <v/>
      </c>
      <c r="HJ26" s="38" t="str">
        <f t="shared" si="65"/>
        <v/>
      </c>
      <c r="HK26" s="38" t="str">
        <f t="shared" si="66"/>
        <v/>
      </c>
      <c r="HL26" s="41" t="e">
        <f t="shared" si="164"/>
        <v>#DIV/0!</v>
      </c>
      <c r="HM26" s="96" t="str">
        <f>VLOOKUP($A26,'05市民生活実感調査'!$D$223:$O$249,7,FALSE)</f>
        <v>-</v>
      </c>
      <c r="HN26" s="98" t="str">
        <f>VLOOKUP($A26,'05市民生活実感調査'!$D$223:$O$249,8,FALSE)</f>
        <v>-</v>
      </c>
      <c r="HO26" s="108" t="s">
        <v>85</v>
      </c>
      <c r="HP26" s="12" t="str">
        <f>VLOOKUP(HO26,プルダウン!$A$1:$B$6,2,FALSE)</f>
        <v>-</v>
      </c>
      <c r="HQ26" s="26" t="s">
        <v>85</v>
      </c>
      <c r="HR26" s="12"/>
      <c r="HS26" s="11"/>
      <c r="HT26" s="12"/>
      <c r="HU26" s="47" t="str">
        <f>IFERROR(VLOOKUP($A26*100+HU$4,'03施策評価'!$A$5:$KL$118,COLUMN('03施策評価'!$FY:$FY),FALSE),"-")</f>
        <v>-</v>
      </c>
      <c r="HV26" s="7" t="str">
        <f>IFERROR(VLOOKUP($A26*100+HV$4,'03施策評価'!$A$5:$KL$118,COLUMN('03施策評価'!$FY:$FY),FALSE),"-")</f>
        <v>-</v>
      </c>
      <c r="HW26" s="7" t="str">
        <f>IFERROR(VLOOKUP($A26*100+HW$4,'03施策評価'!$A$5:$KL$118,COLUMN('03施策評価'!$FY:$FY),FALSE),"-")</f>
        <v>-</v>
      </c>
      <c r="HX26" s="7" t="str">
        <f>IFERROR(VLOOKUP($A26*100+HX$4,'03施策評価'!$A$5:$KL$118,COLUMN('03施策評価'!$FY:$FY),FALSE),"-")</f>
        <v>-</v>
      </c>
      <c r="HY26" s="7" t="str">
        <f>IFERROR(VLOOKUP($A26*100+HY$4,'03施策評価'!$A$5:$KL$118,COLUMN('03施策評価'!$FY:$FY),FALSE),"-")</f>
        <v>-</v>
      </c>
      <c r="HZ26" s="7" t="str">
        <f>IFERROR(VLOOKUP($A26*100+HZ$4,'03施策評価'!$A$5:$KL$118,COLUMN('03施策評価'!$FY:$FY),FALSE),"-")</f>
        <v>-</v>
      </c>
      <c r="IA26" s="105" t="str">
        <f>IFERROR(VLOOKUP($A26*100+IA$4,'03施策評価'!$A$5:$KL$118,COLUMN('03施策評価'!$FY:$FY),FALSE),"-")</f>
        <v>-</v>
      </c>
      <c r="IB26" s="106" t="str">
        <f>IFERROR(VLOOKUP($A26*100+IB$4,'03施策評価'!$A$5:$KL$118,COLUMN('03施策評価'!$FY:$FY),FALSE),"-")</f>
        <v>-</v>
      </c>
      <c r="IC26" s="116"/>
      <c r="ID26" s="83" t="str">
        <f>VLOOKUP($A26&amp;"-"&amp;ID$4,'02政策の客観指標'!$A$4:$AT$246,COLUMN('02政策の客観指標'!$AS:$AS),FALSE)</f>
        <v>-</v>
      </c>
      <c r="IE26" s="84" t="str">
        <f>VLOOKUP($A26&amp;"-"&amp;IE$4,'02政策の客観指標'!$A$4:$AT$246,COLUMN('02政策の客観指標'!$AS:$AS),FALSE)</f>
        <v>-</v>
      </c>
      <c r="IF26" s="84" t="str">
        <f>VLOOKUP($A26&amp;"-"&amp;IF$4,'02政策の客観指標'!$A$4:$AT$246,COLUMN('02政策の客観指標'!$AS:$AS),FALSE)</f>
        <v>-</v>
      </c>
      <c r="IG26" s="84" t="str">
        <f>VLOOKUP($A26&amp;"-"&amp;IG$4,'02政策の客観指標'!$A$4:$AT$246,COLUMN('02政策の客観指標'!$AS:$AS),FALSE)</f>
        <v>-</v>
      </c>
      <c r="IH26" s="84" t="str">
        <f>VLOOKUP($A26&amp;"-"&amp;IH$4,'02政策の客観指標'!$A$4:$AT$246,COLUMN('02政策の客観指標'!$AS:$AS),FALSE)</f>
        <v>-</v>
      </c>
      <c r="II26" s="84" t="str">
        <f>VLOOKUP($A26&amp;"-"&amp;II$4,'02政策の客観指標'!$A$4:$AT$246,COLUMN('02政策の客観指標'!$AS:$AS),FALSE)</f>
        <v>-</v>
      </c>
      <c r="IJ26" s="84" t="str">
        <f>VLOOKUP($A26&amp;"-"&amp;IJ$4,'02政策の客観指標'!$A$4:$AT$246,COLUMN('02政策の客観指標'!$AS:$AS),FALSE)</f>
        <v>-</v>
      </c>
      <c r="IK26" s="84" t="str">
        <f>VLOOKUP($A26&amp;"-"&amp;IK$4,'02政策の客観指標'!$A$4:$AT$246,COLUMN('02政策の客観指標'!$AS:$AS),FALSE)</f>
        <v>-</v>
      </c>
      <c r="IL26" s="84" t="str">
        <f>VLOOKUP($A26&amp;"-"&amp;IL$4,'02政策の客観指標'!$A$4:$AT$246,COLUMN('02政策の客観指標'!$AS:$AS),FALSE)</f>
        <v>-</v>
      </c>
      <c r="IM26" s="109" t="e">
        <f t="shared" si="165"/>
        <v>#DIV/0!</v>
      </c>
      <c r="IN26" s="30" t="str">
        <f t="shared" si="67"/>
        <v/>
      </c>
      <c r="IO26" s="30" t="str">
        <f t="shared" si="68"/>
        <v/>
      </c>
      <c r="IP26" s="30" t="str">
        <f t="shared" si="69"/>
        <v/>
      </c>
      <c r="IQ26" s="30" t="str">
        <f t="shared" si="70"/>
        <v/>
      </c>
      <c r="IR26" s="30" t="str">
        <f t="shared" si="71"/>
        <v/>
      </c>
      <c r="IS26" s="30" t="str">
        <f t="shared" si="72"/>
        <v/>
      </c>
      <c r="IT26" s="30" t="str">
        <f t="shared" si="73"/>
        <v/>
      </c>
      <c r="IU26" s="30" t="str">
        <f t="shared" si="74"/>
        <v/>
      </c>
      <c r="IV26" s="30" t="str">
        <f t="shared" si="75"/>
        <v/>
      </c>
      <c r="IW26" s="33" t="e">
        <f t="shared" si="166"/>
        <v>#DIV/0!</v>
      </c>
      <c r="IX26" s="47" t="str">
        <f>IFERROR(VLOOKUP($A26*100+IX$4,'03施策評価'!$A$5:$KL$118,COLUMN('03施策評価'!$GN:$GN),FALSE),"-")</f>
        <v>e</v>
      </c>
      <c r="IY26" s="7" t="str">
        <f>IFERROR(VLOOKUP($A26*100+IY$4,'03施策評価'!$A$5:$KL$118,COLUMN('03施策評価'!$GN:$GN),FALSE),"-")</f>
        <v>e</v>
      </c>
      <c r="IZ26" s="7" t="str">
        <f>IFERROR(VLOOKUP($A26*100+IZ$4,'03施策評価'!$A$5:$KL$118,COLUMN('03施策評価'!$GN:$GN),FALSE),"-")</f>
        <v>e</v>
      </c>
      <c r="JA26" s="7" t="str">
        <f>IFERROR(VLOOKUP($A26*100+JA$4,'03施策評価'!$A$5:$KL$118,COLUMN('03施策評価'!$GN:$GN),FALSE),"-")</f>
        <v>e</v>
      </c>
      <c r="JB26" s="7" t="str">
        <f>IFERROR(VLOOKUP($A26*100+JB$4,'03施策評価'!$A$5:$KL$118,COLUMN('03施策評価'!$GN:$GN),FALSE),"-")</f>
        <v>e</v>
      </c>
      <c r="JC26" s="7" t="str">
        <f>IFERROR(VLOOKUP($A26*100+JC$4,'03施策評価'!$A$5:$KL$118,COLUMN('03施策評価'!$GN:$GN),FALSE),"-")</f>
        <v>-</v>
      </c>
      <c r="JD26" s="105" t="str">
        <f>IFERROR(VLOOKUP($A26*100+JD$4,'03施策評価'!$A$5:$KL$118,COLUMN('03施策評価'!$GN:$GN),FALSE),"-")</f>
        <v>-</v>
      </c>
      <c r="JE26" s="105" t="str">
        <f>IFERROR(VLOOKUP($A26*100+JE$4,'03施策評価'!$A$5:$KL$118,COLUMN('03施策評価'!$GN:$GN),FALSE),"-")</f>
        <v>-</v>
      </c>
      <c r="JF26" s="109" t="str">
        <f t="shared" si="167"/>
        <v>e</v>
      </c>
      <c r="JG26" s="37">
        <f t="shared" si="168"/>
        <v>0</v>
      </c>
      <c r="JH26" s="38">
        <f t="shared" si="76"/>
        <v>0</v>
      </c>
      <c r="JI26" s="38">
        <f t="shared" si="77"/>
        <v>0</v>
      </c>
      <c r="JJ26" s="38">
        <f t="shared" si="78"/>
        <v>0</v>
      </c>
      <c r="JK26" s="38">
        <f t="shared" si="79"/>
        <v>0</v>
      </c>
      <c r="JL26" s="38" t="str">
        <f t="shared" si="80"/>
        <v/>
      </c>
      <c r="JM26" s="38" t="str">
        <f t="shared" si="81"/>
        <v/>
      </c>
      <c r="JN26" s="38" t="str">
        <f t="shared" si="82"/>
        <v/>
      </c>
      <c r="JO26" s="41">
        <f t="shared" si="169"/>
        <v>0</v>
      </c>
      <c r="JP26" s="36" t="e">
        <f t="shared" si="170"/>
        <v>#DIV/0!</v>
      </c>
      <c r="JQ26" s="37" t="e">
        <f t="shared" si="171"/>
        <v>#DIV/0!</v>
      </c>
      <c r="JR26" s="38">
        <f t="shared" si="172"/>
        <v>0</v>
      </c>
      <c r="JS26" s="41" t="e">
        <f t="shared" si="173"/>
        <v>#DIV/0!</v>
      </c>
      <c r="JT26" s="47" t="str">
        <f>VLOOKUP($A26&amp;"-"&amp;JT$4,'05市民生活実感調査'!$A$3:$BC$218,COLUMN('05市民生活実感調査'!$AS:$AS),FALSE)</f>
        <v>-</v>
      </c>
      <c r="JU26" s="7" t="str">
        <f>VLOOKUP($A26&amp;"-"&amp;JU$4,'05市民生活実感調査'!$A$3:$BC$218,COLUMN('05市民生活実感調査'!$AS:$AS),FALSE)</f>
        <v>-</v>
      </c>
      <c r="JV26" s="7" t="str">
        <f>VLOOKUP($A26&amp;"-"&amp;JV$4,'05市民生活実感調査'!$A$3:$BC$218,COLUMN('05市民生活実感調査'!$AS:$AS),FALSE)</f>
        <v>-</v>
      </c>
      <c r="JW26" s="7" t="str">
        <f>VLOOKUP($A26&amp;"-"&amp;JW$4,'05市民生活実感調査'!$A$3:$BC$218,COLUMN('05市民生活実感調査'!$AS:$AS),FALSE)</f>
        <v>-</v>
      </c>
      <c r="JX26" s="7" t="str">
        <f>VLOOKUP($A26&amp;"-"&amp;JX$4,'05市民生活実感調査'!$A$3:$BC$218,COLUMN('05市民生活実感調査'!$AS:$AS),FALSE)</f>
        <v>-</v>
      </c>
      <c r="JY26" s="7" t="str">
        <f>VLOOKUP($A26&amp;"-"&amp;JY$4,'05市民生活実感調査'!$A$3:$BC$218,COLUMN('05市民生活実感調査'!$AS:$AS),FALSE)</f>
        <v>-</v>
      </c>
      <c r="JZ26" s="7" t="str">
        <f>VLOOKUP($A26&amp;"-"&amp;JZ$4,'05市民生活実感調査'!$A$3:$BC$218,COLUMN('05市民生活実感調査'!$AS:$AS),FALSE)</f>
        <v>-</v>
      </c>
      <c r="KA26" s="7" t="str">
        <f>VLOOKUP($A26&amp;"-"&amp;KA$4,'05市民生活実感調査'!$A$3:$BC$218,COLUMN('05市民生活実感調査'!$AS:$AS),FALSE)</f>
        <v>-</v>
      </c>
      <c r="KB26" s="109" t="e">
        <f t="shared" si="174"/>
        <v>#DIV/0!</v>
      </c>
      <c r="KC26" s="37" t="str">
        <f t="shared" si="175"/>
        <v/>
      </c>
      <c r="KD26" s="38" t="str">
        <f t="shared" si="83"/>
        <v/>
      </c>
      <c r="KE26" s="38" t="str">
        <f t="shared" si="84"/>
        <v/>
      </c>
      <c r="KF26" s="38" t="str">
        <f t="shared" si="85"/>
        <v/>
      </c>
      <c r="KG26" s="38" t="str">
        <f t="shared" si="86"/>
        <v/>
      </c>
      <c r="KH26" s="38" t="str">
        <f t="shared" si="87"/>
        <v/>
      </c>
      <c r="KI26" s="38" t="str">
        <f t="shared" si="88"/>
        <v/>
      </c>
      <c r="KJ26" s="38" t="str">
        <f t="shared" si="89"/>
        <v/>
      </c>
      <c r="KK26" s="41" t="e">
        <f t="shared" si="176"/>
        <v>#DIV/0!</v>
      </c>
      <c r="KL26" s="96" t="str">
        <f>VLOOKUP($A26,'05市民生活実感調査'!$D$223:$O$249,9,FALSE)</f>
        <v>-</v>
      </c>
      <c r="KM26" s="98" t="str">
        <f>VLOOKUP($A26,'05市民生活実感調査'!$D$223:$O$249,10,FALSE)</f>
        <v>-</v>
      </c>
      <c r="KN26" s="108" t="s">
        <v>85</v>
      </c>
      <c r="KO26" s="12" t="str">
        <f>VLOOKUP(KN26,プルダウン!$A$1:$B$6,2,FALSE)</f>
        <v>-</v>
      </c>
      <c r="KP26" s="26" t="s">
        <v>85</v>
      </c>
      <c r="KQ26" s="12"/>
      <c r="KR26" s="11"/>
      <c r="KS26" s="12"/>
      <c r="KT26" s="47" t="str">
        <f>IFERROR(VLOOKUP($A26*100+KT$4,'03施策評価'!$A$5:$KL$118,COLUMN('03施策評価'!$IC:$IC),FALSE),"-")</f>
        <v>-</v>
      </c>
      <c r="KU26" s="7" t="str">
        <f>IFERROR(VLOOKUP($A26*100+KU$4,'03施策評価'!$A$5:$KL$118,COLUMN('03施策評価'!$IC:$IC),FALSE),"-")</f>
        <v>-</v>
      </c>
      <c r="KV26" s="7" t="str">
        <f>IFERROR(VLOOKUP($A26*100+KV$4,'03施策評価'!$A$5:$KL$118,COLUMN('03施策評価'!$IC:$IC),FALSE),"-")</f>
        <v>-</v>
      </c>
      <c r="KW26" s="7" t="str">
        <f>IFERROR(VLOOKUP($A26*100+KW$4,'03施策評価'!$A$5:$KL$118,COLUMN('03施策評価'!$IC:$IC),FALSE),"-")</f>
        <v>-</v>
      </c>
      <c r="KX26" s="7" t="str">
        <f>IFERROR(VLOOKUP($A26*100+KX$4,'03施策評価'!$A$5:$KL$118,COLUMN('03施策評価'!$IC:$IC),FALSE),"-")</f>
        <v>-</v>
      </c>
      <c r="KY26" s="7" t="str">
        <f>IFERROR(VLOOKUP($A26*100+KY$4,'03施策評価'!$A$5:$KL$118,COLUMN('03施策評価'!$IC:$IC),FALSE),"-")</f>
        <v>-</v>
      </c>
      <c r="KZ26" s="105" t="str">
        <f>IFERROR(VLOOKUP($A26*100+KZ$4,'03施策評価'!$A$5:$KL$118,COLUMN('03施策評価'!$IC:$IC),FALSE),"-")</f>
        <v>-</v>
      </c>
      <c r="LA26" s="106" t="str">
        <f>IFERROR(VLOOKUP($A26*100+LA$4,'03施策評価'!$A$5:$KL$118,COLUMN('03施策評価'!$IC:$IC),FALSE),"-")</f>
        <v>-</v>
      </c>
      <c r="LB26" s="116"/>
      <c r="LC26" s="146" t="str">
        <f>VLOOKUP($A26&amp;"-"&amp;LC$4,'02政策の客観指標'!$A$4:$AT$246,COLUMN('02政策の客観指標'!$AT:$AT),FALSE)</f>
        <v>-</v>
      </c>
      <c r="LD26" s="84" t="str">
        <f>VLOOKUP($A26&amp;"-"&amp;LD$4,'02政策の客観指標'!$A$4:$AT$246,COLUMN('02政策の客観指標'!$AT:$AT),FALSE)</f>
        <v>-</v>
      </c>
      <c r="LE26" s="84" t="str">
        <f>VLOOKUP($A26&amp;"-"&amp;LE$4,'02政策の客観指標'!$A$4:$AT$246,COLUMN('02政策の客観指標'!$AT:$AT),FALSE)</f>
        <v>-</v>
      </c>
      <c r="LF26" s="84" t="str">
        <f>VLOOKUP($A26&amp;"-"&amp;LF$4,'02政策の客観指標'!$A$4:$AT$246,COLUMN('02政策の客観指標'!$AT:$AT),FALSE)</f>
        <v>-</v>
      </c>
      <c r="LG26" s="84" t="str">
        <f>VLOOKUP($A26&amp;"-"&amp;LG$4,'02政策の客観指標'!$A$4:$AT$246,COLUMN('02政策の客観指標'!$AT:$AT),FALSE)</f>
        <v>-</v>
      </c>
      <c r="LH26" s="84" t="str">
        <f>VLOOKUP($A26&amp;"-"&amp;LH$4,'02政策の客観指標'!$A$4:$AT$246,COLUMN('02政策の客観指標'!$AT:$AT),FALSE)</f>
        <v>-</v>
      </c>
      <c r="LI26" s="84" t="str">
        <f>VLOOKUP($A26&amp;"-"&amp;LI$4,'02政策の客観指標'!$A$4:$AT$246,COLUMN('02政策の客観指標'!$AT:$AT),FALSE)</f>
        <v>-</v>
      </c>
      <c r="LJ26" s="84" t="str">
        <f>VLOOKUP($A26&amp;"-"&amp;LJ$4,'02政策の客観指標'!$A$4:$AT$246,COLUMN('02政策の客観指標'!$AT:$AT),FALSE)</f>
        <v>-</v>
      </c>
      <c r="LK26" s="84" t="str">
        <f>VLOOKUP($A26&amp;"-"&amp;LK$4,'02政策の客観指標'!$A$4:$AT$246,COLUMN('02政策の客観指標'!$AT:$AT),FALSE)</f>
        <v>-</v>
      </c>
      <c r="LL26" s="109" t="e">
        <f t="shared" si="177"/>
        <v>#DIV/0!</v>
      </c>
      <c r="LM26" s="30" t="str">
        <f t="shared" si="90"/>
        <v/>
      </c>
      <c r="LN26" s="30" t="str">
        <f t="shared" si="91"/>
        <v/>
      </c>
      <c r="LO26" s="30" t="str">
        <f t="shared" si="92"/>
        <v/>
      </c>
      <c r="LP26" s="30" t="str">
        <f t="shared" si="93"/>
        <v/>
      </c>
      <c r="LQ26" s="30" t="str">
        <f t="shared" si="94"/>
        <v/>
      </c>
      <c r="LR26" s="30" t="str">
        <f t="shared" si="95"/>
        <v/>
      </c>
      <c r="LS26" s="30" t="str">
        <f t="shared" si="96"/>
        <v/>
      </c>
      <c r="LT26" s="30" t="str">
        <f t="shared" si="97"/>
        <v/>
      </c>
      <c r="LU26" s="30" t="str">
        <f t="shared" si="98"/>
        <v/>
      </c>
      <c r="LV26" s="33" t="e">
        <f t="shared" si="178"/>
        <v>#DIV/0!</v>
      </c>
      <c r="LW26" s="47" t="str">
        <f>IFERROR(VLOOKUP($A26*100+LW$4,'03施策評価'!$A$5:$KL$118,COLUMN('03施策評価'!$IR:$IR),FALSE),"-")</f>
        <v>e</v>
      </c>
      <c r="LX26" s="7" t="str">
        <f>IFERROR(VLOOKUP($A26*100+LX$4,'03施策評価'!$A$5:$KL$118,COLUMN('03施策評価'!$IR:$IR),FALSE),"-")</f>
        <v>e</v>
      </c>
      <c r="LY26" s="7" t="str">
        <f>IFERROR(VLOOKUP($A26*100+LY$4,'03施策評価'!$A$5:$KL$118,COLUMN('03施策評価'!$IR:$IR),FALSE),"-")</f>
        <v>e</v>
      </c>
      <c r="LZ26" s="7" t="str">
        <f>IFERROR(VLOOKUP($A26*100+LZ$4,'03施策評価'!$A$5:$KL$118,COLUMN('03施策評価'!$IR:$IR),FALSE),"-")</f>
        <v>e</v>
      </c>
      <c r="MA26" s="7" t="str">
        <f>IFERROR(VLOOKUP($A26*100+MA$4,'03施策評価'!$A$5:$KL$118,COLUMN('03施策評価'!$IR:$IR),FALSE),"-")</f>
        <v>e</v>
      </c>
      <c r="MB26" s="7" t="str">
        <f>IFERROR(VLOOKUP($A26*100+MB$4,'03施策評価'!$A$5:$KL$118,COLUMN('03施策評価'!$IR:$IR),FALSE),"-")</f>
        <v>-</v>
      </c>
      <c r="MC26" s="105" t="str">
        <f>IFERROR(VLOOKUP($A26*100+MC$4,'03施策評価'!$A$5:$KL$118,COLUMN('03施策評価'!$IR:$IR),FALSE),"-")</f>
        <v>-</v>
      </c>
      <c r="MD26" s="105" t="str">
        <f>IFERROR(VLOOKUP($A26*100+MD$4,'03施策評価'!$A$5:$KL$118,COLUMN('03施策評価'!$IR:$IR),FALSE),"-")</f>
        <v>-</v>
      </c>
      <c r="ME26" s="109" t="str">
        <f t="shared" si="179"/>
        <v>e</v>
      </c>
      <c r="MF26" s="37">
        <f t="shared" si="180"/>
        <v>0</v>
      </c>
      <c r="MG26" s="38">
        <f t="shared" si="99"/>
        <v>0</v>
      </c>
      <c r="MH26" s="38">
        <f t="shared" si="100"/>
        <v>0</v>
      </c>
      <c r="MI26" s="38">
        <f t="shared" si="101"/>
        <v>0</v>
      </c>
      <c r="MJ26" s="38">
        <f t="shared" si="102"/>
        <v>0</v>
      </c>
      <c r="MK26" s="38" t="str">
        <f t="shared" si="103"/>
        <v/>
      </c>
      <c r="ML26" s="38" t="str">
        <f t="shared" si="104"/>
        <v/>
      </c>
      <c r="MM26" s="38" t="str">
        <f t="shared" si="105"/>
        <v/>
      </c>
      <c r="MN26" s="41">
        <f t="shared" si="181"/>
        <v>0</v>
      </c>
      <c r="MO26" s="36" t="e">
        <f t="shared" si="182"/>
        <v>#DIV/0!</v>
      </c>
      <c r="MP26" s="37" t="e">
        <f t="shared" si="183"/>
        <v>#DIV/0!</v>
      </c>
      <c r="MQ26" s="38">
        <f t="shared" si="184"/>
        <v>0</v>
      </c>
      <c r="MR26" s="41" t="e">
        <f t="shared" si="185"/>
        <v>#DIV/0!</v>
      </c>
      <c r="MS26" s="47" t="str">
        <f>VLOOKUP($A26&amp;"-"&amp;MS$4,'05市民生活実感調査'!$A$3:$BC$218,COLUMN('05市民生活実感調査'!$BC:$BC),FALSE)</f>
        <v>-</v>
      </c>
      <c r="MT26" s="7" t="str">
        <f>VLOOKUP($A26&amp;"-"&amp;MT$4,'05市民生活実感調査'!$A$3:$BC$218,COLUMN('05市民生活実感調査'!$BC:$BC),FALSE)</f>
        <v>-</v>
      </c>
      <c r="MU26" s="7" t="str">
        <f>VLOOKUP($A26&amp;"-"&amp;MU$4,'05市民生活実感調査'!$A$3:$BC$218,COLUMN('05市民生活実感調査'!$BC:$BC),FALSE)</f>
        <v>-</v>
      </c>
      <c r="MV26" s="7" t="str">
        <f>VLOOKUP($A26&amp;"-"&amp;MV$4,'05市民生活実感調査'!$A$3:$BC$218,COLUMN('05市民生活実感調査'!$BC:$BC),FALSE)</f>
        <v>-</v>
      </c>
      <c r="MW26" s="7" t="str">
        <f>VLOOKUP($A26&amp;"-"&amp;MW$4,'05市民生活実感調査'!$A$3:$BC$218,COLUMN('05市民生活実感調査'!$BC:$BC),FALSE)</f>
        <v>-</v>
      </c>
      <c r="MX26" s="7" t="str">
        <f>VLOOKUP($A26&amp;"-"&amp;MX$4,'05市民生活実感調査'!$A$3:$BC$218,COLUMN('05市民生活実感調査'!$BC:$BC),FALSE)</f>
        <v>-</v>
      </c>
      <c r="MY26" s="7" t="str">
        <f>VLOOKUP($A26&amp;"-"&amp;MY$4,'05市民生活実感調査'!$A$3:$BC$218,COLUMN('05市民生活実感調査'!$BC:$BC),FALSE)</f>
        <v>-</v>
      </c>
      <c r="MZ26" s="7" t="str">
        <f>VLOOKUP($A26&amp;"-"&amp;MZ$4,'05市民生活実感調査'!$A$3:$BC$218,COLUMN('05市民生活実感調査'!$BC:$BC),FALSE)</f>
        <v>-</v>
      </c>
      <c r="NA26" s="109" t="e">
        <f t="shared" si="186"/>
        <v>#DIV/0!</v>
      </c>
      <c r="NB26" s="37" t="str">
        <f t="shared" si="187"/>
        <v/>
      </c>
      <c r="NC26" s="38" t="str">
        <f t="shared" si="106"/>
        <v/>
      </c>
      <c r="ND26" s="38" t="str">
        <f t="shared" si="107"/>
        <v/>
      </c>
      <c r="NE26" s="38" t="str">
        <f t="shared" si="108"/>
        <v/>
      </c>
      <c r="NF26" s="38" t="str">
        <f t="shared" si="109"/>
        <v/>
      </c>
      <c r="NG26" s="38" t="str">
        <f t="shared" si="110"/>
        <v/>
      </c>
      <c r="NH26" s="38" t="str">
        <f t="shared" si="111"/>
        <v/>
      </c>
      <c r="NI26" s="38" t="str">
        <f t="shared" si="112"/>
        <v/>
      </c>
      <c r="NJ26" s="41" t="e">
        <f t="shared" si="188"/>
        <v>#DIV/0!</v>
      </c>
      <c r="NK26" s="96" t="str">
        <f>VLOOKUP($A26,'05市民生活実感調査'!$D$223:$O$249,11,FALSE)</f>
        <v>-</v>
      </c>
      <c r="NL26" s="98" t="str">
        <f>VLOOKUP($A26,'05市民生活実感調査'!$D$223:$O$249,12,FALSE)</f>
        <v>-</v>
      </c>
      <c r="NM26" s="108" t="s">
        <v>85</v>
      </c>
      <c r="NN26" s="12" t="str">
        <f>VLOOKUP(NM26,プルダウン!$A$1:$B$6,2,FALSE)</f>
        <v>-</v>
      </c>
      <c r="NO26" s="26" t="s">
        <v>85</v>
      </c>
      <c r="NP26" s="12"/>
      <c r="NQ26" s="11"/>
      <c r="NR26" s="12"/>
      <c r="NS26" s="47" t="str">
        <f>IFERROR(VLOOKUP($A26*100+NS$4,'03施策評価'!$A$5:$KL$118,COLUMN('03施策評価'!$KG:$KG),FALSE),"-")</f>
        <v>-</v>
      </c>
      <c r="NT26" s="7" t="str">
        <f>IFERROR(VLOOKUP($A26*100+NT$4,'03施策評価'!$A$5:$KL$118,COLUMN('03施策評価'!$KG:$KG),FALSE),"-")</f>
        <v>-</v>
      </c>
      <c r="NU26" s="7" t="str">
        <f>IFERROR(VLOOKUP($A26*100+NU$4,'03施策評価'!$A$5:$KL$118,COLUMN('03施策評価'!$KG:$KG),FALSE),"-")</f>
        <v>-</v>
      </c>
      <c r="NV26" s="7" t="str">
        <f>IFERROR(VLOOKUP($A26*100+NV$4,'03施策評価'!$A$5:$KL$118,COLUMN('03施策評価'!$KG:$KG),FALSE),"-")</f>
        <v>-</v>
      </c>
      <c r="NW26" s="7" t="str">
        <f>IFERROR(VLOOKUP($A26*100+NW$4,'03施策評価'!$A$5:$KL$118,COLUMN('03施策評価'!$KG:$KG),FALSE),"-")</f>
        <v>-</v>
      </c>
      <c r="NX26" s="7" t="str">
        <f>IFERROR(VLOOKUP($A26*100+NX$4,'03施策評価'!$A$5:$KL$118,COLUMN('03施策評価'!$KG:$KG),FALSE),"-")</f>
        <v>-</v>
      </c>
      <c r="NY26" s="105" t="str">
        <f>IFERROR(VLOOKUP($A26*100+NY$4,'03施策評価'!$A$5:$KL$118,COLUMN('03施策評価'!$KG:$KG),FALSE),"-")</f>
        <v>-</v>
      </c>
      <c r="NZ26" s="106" t="str">
        <f>IFERROR(VLOOKUP($A26*100+NZ$4,'03施策評価'!$A$5:$KL$118,COLUMN('03施策評価'!$KG:$KG),FALSE),"-")</f>
        <v>-</v>
      </c>
      <c r="OA26" s="5"/>
    </row>
    <row r="27" spans="1:391" ht="167.25" customHeight="1">
      <c r="A27" s="46">
        <f>VLOOKUP(B27,[17]プルダウン!$M$2:$N$28,2,FALSE)</f>
        <v>23</v>
      </c>
      <c r="B27" s="5" t="s">
        <v>295</v>
      </c>
      <c r="C27" s="5" t="s">
        <v>2542</v>
      </c>
      <c r="D27" s="4" t="s">
        <v>2120</v>
      </c>
      <c r="E27" s="4"/>
      <c r="F27" s="5"/>
      <c r="G27" s="521" t="str">
        <f>VLOOKUP($A27&amp;"-"&amp;G$4,'02政策の客観指標'!$A$4:$AT$246,COLUMN('02政策の客観指標'!$AP:$AP),FALSE)</f>
        <v>a</v>
      </c>
      <c r="H27" s="522" t="str">
        <f>VLOOKUP($A27&amp;"-"&amp;H$4,'02政策の客観指標'!$A$4:$AT$246,COLUMN('02政策の客観指標'!$AP:$AP),FALSE)</f>
        <v>d</v>
      </c>
      <c r="I27" s="522" t="str">
        <f>VLOOKUP($A27&amp;"-"&amp;I$4,'02政策の客観指標'!$A$4:$AT$246,COLUMN('02政策の客観指標'!$AP:$AP),FALSE)</f>
        <v>a</v>
      </c>
      <c r="J27" s="522" t="str">
        <f>VLOOKUP($A27&amp;"-"&amp;J$4,'02政策の客観指標'!$A$4:$AT$246,COLUMN('02政策の客観指標'!$AP:$AP),FALSE)</f>
        <v>a</v>
      </c>
      <c r="K27" s="522" t="str">
        <f>VLOOKUP($A27&amp;"-"&amp;K$4,'02政策の客観指標'!$A$4:$AT$246,COLUMN('02政策の客観指標'!$AP:$AP),FALSE)</f>
        <v>-</v>
      </c>
      <c r="L27" s="522" t="str">
        <f>VLOOKUP($A27&amp;"-"&amp;L$4,'02政策の客観指標'!$A$4:$AT$246,COLUMN('02政策の客観指標'!$AP:$AP),FALSE)</f>
        <v>-</v>
      </c>
      <c r="M27" s="522" t="str">
        <f>VLOOKUP($A27&amp;"-"&amp;M$4,'02政策の客観指標'!$A$4:$AT$246,COLUMN('02政策の客観指標'!$AP:$AP),FALSE)</f>
        <v>-</v>
      </c>
      <c r="N27" s="522" t="str">
        <f>VLOOKUP($A27&amp;"-"&amp;N$4,'02政策の客観指標'!$A$4:$AT$246,COLUMN('02政策の客観指標'!$AP:$AP),FALSE)</f>
        <v>-</v>
      </c>
      <c r="O27" s="523" t="str">
        <f>VLOOKUP($A27&amp;"-"&amp;O$4,'02政策の客観指標'!$A$4:$AT$246,COLUMN('02政策の客観指標'!$AP:$AP),FALSE)</f>
        <v>-</v>
      </c>
      <c r="P27" s="524" t="str">
        <f t="shared" si="0"/>
        <v>a</v>
      </c>
      <c r="Q27" s="525">
        <f t="shared" si="113"/>
        <v>4</v>
      </c>
      <c r="R27" s="525">
        <f t="shared" si="114"/>
        <v>1</v>
      </c>
      <c r="S27" s="525">
        <f t="shared" si="115"/>
        <v>4</v>
      </c>
      <c r="T27" s="525">
        <f t="shared" si="116"/>
        <v>4</v>
      </c>
      <c r="U27" s="525" t="str">
        <f t="shared" si="117"/>
        <v/>
      </c>
      <c r="V27" s="525" t="str">
        <f t="shared" si="118"/>
        <v/>
      </c>
      <c r="W27" s="525" t="str">
        <f t="shared" si="119"/>
        <v/>
      </c>
      <c r="X27" s="525" t="str">
        <f t="shared" si="120"/>
        <v/>
      </c>
      <c r="Y27" s="525" t="str">
        <f t="shared" si="121"/>
        <v/>
      </c>
      <c r="Z27" s="526">
        <f t="shared" si="2"/>
        <v>0.8125</v>
      </c>
      <c r="AA27" s="527" t="str">
        <f>IFERROR(VLOOKUP($A27*100+AA$4,'03施策評価'!$A$5:$KL$118,COLUMN('03施策評価'!$AB:$AB),FALSE),"-")</f>
        <v>b</v>
      </c>
      <c r="AB27" s="528" t="str">
        <f>IFERROR(VLOOKUP($A27*100+AB$4,'03施策評価'!$A$5:$KL$118,COLUMN('03施策評価'!$AB:$AB),FALSE),"-")</f>
        <v>a</v>
      </c>
      <c r="AC27" s="528" t="str">
        <f>IFERROR(VLOOKUP($A27*100+AC$4,'03施策評価'!$A$5:$KL$118,COLUMN('03施策評価'!$AB:$AB),FALSE),"-")</f>
        <v>a</v>
      </c>
      <c r="AD27" s="528" t="str">
        <f>IFERROR(VLOOKUP($A27*100+AD$4,'03施策評価'!$A$5:$KL$118,COLUMN('03施策評価'!$AB:$AB),FALSE),"-")</f>
        <v>b</v>
      </c>
      <c r="AE27" s="528" t="str">
        <f>IFERROR(VLOOKUP($A27*100+AE$4,'03施策評価'!$A$5:$KL$118,COLUMN('03施策評価'!$AB:$AB),FALSE),"-")</f>
        <v>-</v>
      </c>
      <c r="AF27" s="528" t="str">
        <f>IFERROR(VLOOKUP($A27*100+AF$4,'03施策評価'!$A$5:$KL$118,COLUMN('03施策評価'!$AB:$AB),FALSE),"-")</f>
        <v>-</v>
      </c>
      <c r="AG27" s="528" t="str">
        <f>IFERROR(VLOOKUP($A27*100+AG$4,'03施策評価'!$A$5:$KL$118,COLUMN('03施策評価'!$AB:$AB),FALSE),"-")</f>
        <v>-</v>
      </c>
      <c r="AH27" s="529" t="str">
        <f>IFERROR(VLOOKUP($A27*100+AH$4,'03施策評価'!$A$5:$KL$118,COLUMN('03施策評価'!$AB:$AB),FALSE),"-")</f>
        <v>-</v>
      </c>
      <c r="AI27" s="524" t="str">
        <f t="shared" si="3"/>
        <v>a</v>
      </c>
      <c r="AJ27" s="527">
        <f t="shared" si="122"/>
        <v>3</v>
      </c>
      <c r="AK27" s="528">
        <f t="shared" si="123"/>
        <v>4</v>
      </c>
      <c r="AL27" s="528">
        <f t="shared" si="124"/>
        <v>4</v>
      </c>
      <c r="AM27" s="528">
        <f t="shared" si="125"/>
        <v>3</v>
      </c>
      <c r="AN27" s="528" t="str">
        <f t="shared" si="126"/>
        <v/>
      </c>
      <c r="AO27" s="528" t="str">
        <f t="shared" si="127"/>
        <v/>
      </c>
      <c r="AP27" s="528" t="str">
        <f t="shared" si="128"/>
        <v/>
      </c>
      <c r="AQ27" s="529" t="str">
        <f t="shared" si="129"/>
        <v/>
      </c>
      <c r="AR27" s="530">
        <f t="shared" si="11"/>
        <v>0.875</v>
      </c>
      <c r="AS27" s="524" t="str">
        <f t="shared" si="12"/>
        <v>a</v>
      </c>
      <c r="AT27" s="30">
        <f t="shared" si="130"/>
        <v>4</v>
      </c>
      <c r="AU27" s="400">
        <f t="shared" si="13"/>
        <v>2</v>
      </c>
      <c r="AV27" s="401" cm="1">
        <f t="array" ref="AV27">_xlfn.IFS(COUNT(AT27:AU27)=2,SUM(AT27:AU27)/6,COUNT(AT27:AU27)=0,"-",AT27="",AR27,AU27="",Z27)</f>
        <v>1</v>
      </c>
      <c r="AW27" s="534" t="str">
        <f>VLOOKUP($A27&amp;"-"&amp;AW$4,'05市民生活実感調査'!$A$3:$BC$218,COLUMN('05市民生活実感調査'!$O:$O),FALSE)</f>
        <v>b</v>
      </c>
      <c r="AX27" s="535" t="str">
        <f>VLOOKUP($A27&amp;"-"&amp;AX$4,'05市民生活実感調査'!$A$3:$BC$218,COLUMN('05市民生活実感調査'!$O:$O),FALSE)</f>
        <v>b</v>
      </c>
      <c r="AY27" s="535" t="str">
        <f>VLOOKUP($A27&amp;"-"&amp;AY$4,'05市民生活実感調査'!$A$3:$BC$218,COLUMN('05市民生活実感調査'!$O:$O),FALSE)</f>
        <v>c</v>
      </c>
      <c r="AZ27" s="535" t="str">
        <f>VLOOKUP($A27&amp;"-"&amp;AZ$4,'05市民生活実感調査'!$A$3:$BC$218,COLUMN('05市民生活実感調査'!$O:$O),FALSE)</f>
        <v>-</v>
      </c>
      <c r="BA27" s="535" t="str">
        <f>VLOOKUP($A27&amp;"-"&amp;BA$4,'05市民生活実感調査'!$A$3:$BC$218,COLUMN('05市民生活実感調査'!$O:$O),FALSE)</f>
        <v>-</v>
      </c>
      <c r="BB27" s="535" t="str">
        <f>VLOOKUP($A27&amp;"-"&amp;BB$4,'05市民生活実感調査'!$A$3:$BC$218,COLUMN('05市民生活実感調査'!$O:$O),FALSE)</f>
        <v>-</v>
      </c>
      <c r="BC27" s="535" t="str">
        <f>VLOOKUP($A27&amp;"-"&amp;BC$4,'05市民生活実感調査'!$A$3:$BC$218,COLUMN('05市民生活実感調査'!$O:$O),FALSE)</f>
        <v>-</v>
      </c>
      <c r="BD27" s="535" t="str">
        <f>VLOOKUP($A27&amp;"-"&amp;BD$4,'05市民生活実感調査'!$A$3:$BC$218,COLUMN('05市民生活実感調査'!$O:$O),FALSE)</f>
        <v>-</v>
      </c>
      <c r="BE27" s="536" t="str">
        <f t="shared" si="131"/>
        <v>b</v>
      </c>
      <c r="BF27" s="37">
        <f t="shared" si="132"/>
        <v>3</v>
      </c>
      <c r="BG27" s="38">
        <f t="shared" si="133"/>
        <v>3</v>
      </c>
      <c r="BH27" s="38">
        <f t="shared" si="134"/>
        <v>2</v>
      </c>
      <c r="BI27" s="38" t="str">
        <f t="shared" si="135"/>
        <v/>
      </c>
      <c r="BJ27" s="38" t="str">
        <f t="shared" si="136"/>
        <v/>
      </c>
      <c r="BK27" s="38" t="str">
        <f t="shared" si="137"/>
        <v/>
      </c>
      <c r="BL27" s="38" t="str">
        <f t="shared" si="138"/>
        <v/>
      </c>
      <c r="BM27" s="38" t="str">
        <f t="shared" si="139"/>
        <v/>
      </c>
      <c r="BN27" s="41">
        <f t="shared" si="140"/>
        <v>0.66666666666666663</v>
      </c>
      <c r="BO27" s="96">
        <f>VLOOKUP($A27,'05市民生活実感調査'!$D$223:$O$249,3,FALSE)</f>
        <v>20</v>
      </c>
      <c r="BP27" s="237">
        <f>VLOOKUP($A27,'05市民生活実感調査'!$D$223:$O$249,4,FALSE)</f>
        <v>0.72573463935886018</v>
      </c>
      <c r="BQ27" s="537" t="s">
        <v>314</v>
      </c>
      <c r="BR27" s="539" t="str">
        <f>VLOOKUP(BQ27,[17]プルダウン!$A$1:$B$6,2,FALSE)</f>
        <v>政策の目的が十分に達成されている</v>
      </c>
      <c r="BS27" s="261" t="s">
        <v>2251</v>
      </c>
      <c r="BT27" s="260" t="s">
        <v>2768</v>
      </c>
      <c r="BU27" s="262" t="s">
        <v>2543</v>
      </c>
      <c r="BV27" s="260" t="s">
        <v>2544</v>
      </c>
      <c r="BW27" s="47" t="str">
        <f>IFERROR(VLOOKUP($A27*100+BW$4,'03施策評価'!$A$5:$KL$118,COLUMN('03施策評価'!$BQ:$BQ),FALSE),"-")</f>
        <v>B</v>
      </c>
      <c r="BX27" s="7" t="str">
        <f>IFERROR(VLOOKUP($A27*100+BX$4,'03施策評価'!$A$5:$KL$118,COLUMN('03施策評価'!$BQ:$BQ),FALSE),"-")</f>
        <v>A</v>
      </c>
      <c r="BY27" s="7" t="str">
        <f>IFERROR(VLOOKUP($A27*100+BY$4,'03施策評価'!$A$5:$KL$118,COLUMN('03施策評価'!$BQ:$BQ),FALSE),"-")</f>
        <v>B</v>
      </c>
      <c r="BZ27" s="7" t="str">
        <f>IFERROR(VLOOKUP($A27*100+BZ$4,'03施策評価'!$A$5:$KL$118,COLUMN('03施策評価'!$BQ:$BQ),FALSE),"-")</f>
        <v>B</v>
      </c>
      <c r="CA27" s="105" t="str">
        <f>IFERROR(VLOOKUP($A27*100+CA$4,'03施策評価'!$A$5:$KL$118,COLUMN('03施策評価'!$BQ:$BQ),FALSE),"-")</f>
        <v>-</v>
      </c>
      <c r="CB27" s="105" t="str">
        <f>IFERROR(VLOOKUP($A27*100+CB$4,'03施策評価'!$A$5:$KL$118,COLUMN('03施策評価'!$BQ:$BQ),FALSE),"-")</f>
        <v>-</v>
      </c>
      <c r="CC27" s="105" t="str">
        <f>IFERROR(VLOOKUP($A27*100+CC$4,'03施策評価'!$A$5:$KL$118,COLUMN('03施策評価'!$BQ:$BQ),FALSE),"-")</f>
        <v>-</v>
      </c>
      <c r="CD27" s="106" t="str">
        <f>IFERROR(VLOOKUP($A27*100+CD$4,'03施策評価'!$A$5:$KL$118,COLUMN('03施策評価'!$BQ:$BQ),FALSE),"-")</f>
        <v>-</v>
      </c>
      <c r="CE27" s="263" t="s">
        <v>2545</v>
      </c>
      <c r="CF27" s="83" t="str">
        <f>VLOOKUP($A27&amp;"-"&amp;CF$4,'02政策の客観指標'!$A$4:$AT$246,COLUMN('02政策の客観指標'!$AQ:$AQ),FALSE)</f>
        <v>-</v>
      </c>
      <c r="CG27" s="84" t="str">
        <f>VLOOKUP($A27&amp;"-"&amp;CG$4,'02政策の客観指標'!$A$4:$AT$246,COLUMN('02政策の客観指標'!$AQ:$AQ),FALSE)</f>
        <v>-</v>
      </c>
      <c r="CH27" s="84" t="str">
        <f>VLOOKUP($A27&amp;"-"&amp;CH$4,'02政策の客観指標'!$A$4:$AT$246,COLUMN('02政策の客観指標'!$AQ:$AQ),FALSE)</f>
        <v>-</v>
      </c>
      <c r="CI27" s="84" t="str">
        <f>VLOOKUP($A27&amp;"-"&amp;CI$4,'02政策の客観指標'!$A$4:$AT$246,COLUMN('02政策の客観指標'!$AQ:$AQ),FALSE)</f>
        <v>-</v>
      </c>
      <c r="CJ27" s="84" t="str">
        <f>VLOOKUP($A27&amp;"-"&amp;CJ$4,'02政策の客観指標'!$A$4:$AT$246,COLUMN('02政策の客観指標'!$AQ:$AQ),FALSE)</f>
        <v>-</v>
      </c>
      <c r="CK27" s="84" t="str">
        <f>VLOOKUP($A27&amp;"-"&amp;CK$4,'02政策の客観指標'!$A$4:$AT$246,COLUMN('02政策の客観指標'!$AQ:$AQ),FALSE)</f>
        <v>-</v>
      </c>
      <c r="CL27" s="84" t="str">
        <f>VLOOKUP($A27&amp;"-"&amp;CL$4,'02政策の客観指標'!$A$4:$AT$246,COLUMN('02政策の客観指標'!$AQ:$AQ),FALSE)</f>
        <v>-</v>
      </c>
      <c r="CM27" s="84" t="str">
        <f>VLOOKUP($A27&amp;"-"&amp;CM$4,'02政策の客観指標'!$A$4:$AT$246,COLUMN('02政策の客観指標'!$AQ:$AQ),FALSE)</f>
        <v>-</v>
      </c>
      <c r="CN27" s="84" t="str">
        <f>VLOOKUP($A27&amp;"-"&amp;CN$4,'02政策の客観指標'!$A$4:$AT$246,COLUMN('02政策の客観指標'!$AQ:$AQ),FALSE)</f>
        <v>-</v>
      </c>
      <c r="CO27" s="109" t="e">
        <f t="shared" si="141"/>
        <v>#DIV/0!</v>
      </c>
      <c r="CP27" s="30" t="str">
        <f t="shared" si="21"/>
        <v/>
      </c>
      <c r="CQ27" s="30" t="str">
        <f t="shared" si="22"/>
        <v/>
      </c>
      <c r="CR27" s="30" t="str">
        <f t="shared" si="23"/>
        <v/>
      </c>
      <c r="CS27" s="30" t="str">
        <f t="shared" si="24"/>
        <v/>
      </c>
      <c r="CT27" s="30" t="str">
        <f t="shared" si="25"/>
        <v/>
      </c>
      <c r="CU27" s="30" t="str">
        <f t="shared" si="26"/>
        <v/>
      </c>
      <c r="CV27" s="30" t="str">
        <f t="shared" si="27"/>
        <v/>
      </c>
      <c r="CW27" s="30" t="str">
        <f t="shared" si="28"/>
        <v/>
      </c>
      <c r="CX27" s="30" t="str">
        <f t="shared" si="29"/>
        <v/>
      </c>
      <c r="CY27" s="33" t="e">
        <f t="shared" si="142"/>
        <v>#DIV/0!</v>
      </c>
      <c r="CZ27" s="47" t="str">
        <f>IFERROR(VLOOKUP($A27*100+CZ$4,'03施策評価'!$A$5:$KL$118,COLUMN('03施策評価'!$CF:$CF),FALSE),"-")</f>
        <v>e</v>
      </c>
      <c r="DA27" s="7" t="str">
        <f>IFERROR(VLOOKUP($A27*100+DA$4,'03施策評価'!$A$5:$KL$118,COLUMN('03施策評価'!$CF:$CF),FALSE),"-")</f>
        <v>e</v>
      </c>
      <c r="DB27" s="7" t="str">
        <f>IFERROR(VLOOKUP($A27*100+DB$4,'03施策評価'!$A$5:$KL$118,COLUMN('03施策評価'!$CF:$CF),FALSE),"-")</f>
        <v>e</v>
      </c>
      <c r="DC27" s="7" t="str">
        <f>IFERROR(VLOOKUP($A27*100+DC$4,'03施策評価'!$A$5:$KL$118,COLUMN('03施策評価'!$CF:$CF),FALSE),"-")</f>
        <v>e</v>
      </c>
      <c r="DD27" s="105" t="str">
        <f>IFERROR(VLOOKUP($A27*100+DD$4,'03施策評価'!$A$5:$KL$118,COLUMN('03施策評価'!$CF:$CF),FALSE),"-")</f>
        <v>-</v>
      </c>
      <c r="DE27" s="105" t="str">
        <f>IFERROR(VLOOKUP($A27*100+DE$4,'03施策評価'!$A$5:$KL$118,COLUMN('03施策評価'!$CF:$CF),FALSE),"-")</f>
        <v>-</v>
      </c>
      <c r="DF27" s="105" t="str">
        <f>IFERROR(VLOOKUP($A27*100+DF$4,'03施策評価'!$A$5:$KL$118,COLUMN('03施策評価'!$CF:$CF),FALSE),"-")</f>
        <v>-</v>
      </c>
      <c r="DG27" s="105" t="str">
        <f>IFERROR(VLOOKUP($A27*100+DG$4,'03施策評価'!$A$5:$KL$118,COLUMN('03施策評価'!$CF:$CF),FALSE),"-")</f>
        <v>-</v>
      </c>
      <c r="DH27" s="109" t="str">
        <f t="shared" si="143"/>
        <v>e</v>
      </c>
      <c r="DI27" s="37">
        <f t="shared" si="144"/>
        <v>0</v>
      </c>
      <c r="DJ27" s="38">
        <f t="shared" si="30"/>
        <v>0</v>
      </c>
      <c r="DK27" s="38">
        <f t="shared" si="31"/>
        <v>0</v>
      </c>
      <c r="DL27" s="38">
        <f t="shared" si="32"/>
        <v>0</v>
      </c>
      <c r="DM27" s="38" t="str">
        <f t="shared" si="33"/>
        <v/>
      </c>
      <c r="DN27" s="38" t="str">
        <f t="shared" si="34"/>
        <v/>
      </c>
      <c r="DO27" s="38" t="str">
        <f t="shared" si="35"/>
        <v/>
      </c>
      <c r="DP27" s="38" t="str">
        <f t="shared" si="36"/>
        <v/>
      </c>
      <c r="DQ27" s="41">
        <f t="shared" si="145"/>
        <v>0</v>
      </c>
      <c r="DR27" s="36" t="e">
        <f t="shared" si="146"/>
        <v>#DIV/0!</v>
      </c>
      <c r="DS27" s="37" t="e">
        <f t="shared" si="147"/>
        <v>#DIV/0!</v>
      </c>
      <c r="DT27" s="38">
        <f t="shared" si="148"/>
        <v>0</v>
      </c>
      <c r="DU27" s="41" t="e">
        <f t="shared" si="149"/>
        <v>#DIV/0!</v>
      </c>
      <c r="DV27" s="47" t="str">
        <f>VLOOKUP($A27&amp;"-"&amp;DV$4,'05市民生活実感調査'!$A$3:$BC$218,COLUMN('05市民生活実感調査'!$Y:$Y),FALSE)</f>
        <v>-</v>
      </c>
      <c r="DW27" s="7" t="str">
        <f>VLOOKUP($A27&amp;"-"&amp;DW$4,'05市民生活実感調査'!$A$3:$BC$218,COLUMN('05市民生活実感調査'!$Y:$Y),FALSE)</f>
        <v>-</v>
      </c>
      <c r="DX27" s="7" t="str">
        <f>VLOOKUP($A27&amp;"-"&amp;DX$4,'05市民生活実感調査'!$A$3:$BC$218,COLUMN('05市民生活実感調査'!$Y:$Y),FALSE)</f>
        <v>-</v>
      </c>
      <c r="DY27" s="7" t="str">
        <f>VLOOKUP($A27&amp;"-"&amp;DY$4,'05市民生活実感調査'!$A$3:$BC$218,COLUMN('05市民生活実感調査'!$Y:$Y),FALSE)</f>
        <v>-</v>
      </c>
      <c r="DZ27" s="7" t="str">
        <f>VLOOKUP($A27&amp;"-"&amp;DZ$4,'05市民生活実感調査'!$A$3:$BC$218,COLUMN('05市民生活実感調査'!$Y:$Y),FALSE)</f>
        <v>-</v>
      </c>
      <c r="EA27" s="7" t="str">
        <f>VLOOKUP($A27&amp;"-"&amp;EA$4,'05市民生活実感調査'!$A$3:$BC$218,COLUMN('05市民生活実感調査'!$Y:$Y),FALSE)</f>
        <v>-</v>
      </c>
      <c r="EB27" s="7" t="str">
        <f>VLOOKUP($A27&amp;"-"&amp;EB$4,'05市民生活実感調査'!$A$3:$BC$218,COLUMN('05市民生活実感調査'!$Y:$Y),FALSE)</f>
        <v>-</v>
      </c>
      <c r="EC27" s="7" t="str">
        <f>VLOOKUP($A27&amp;"-"&amp;EC$4,'05市民生活実感調査'!$A$3:$BC$218,COLUMN('05市民生活実感調査'!$Y:$Y),FALSE)</f>
        <v>-</v>
      </c>
      <c r="ED27" s="109" t="e">
        <f t="shared" si="150"/>
        <v>#DIV/0!</v>
      </c>
      <c r="EE27" s="37" t="str">
        <f t="shared" si="151"/>
        <v/>
      </c>
      <c r="EF27" s="38" t="str">
        <f t="shared" si="37"/>
        <v/>
      </c>
      <c r="EG27" s="38" t="str">
        <f t="shared" si="38"/>
        <v/>
      </c>
      <c r="EH27" s="38" t="str">
        <f t="shared" si="39"/>
        <v/>
      </c>
      <c r="EI27" s="38" t="str">
        <f t="shared" si="40"/>
        <v/>
      </c>
      <c r="EJ27" s="38" t="str">
        <f t="shared" si="41"/>
        <v/>
      </c>
      <c r="EK27" s="38" t="str">
        <f t="shared" si="42"/>
        <v/>
      </c>
      <c r="EL27" s="38" t="str">
        <f t="shared" si="43"/>
        <v/>
      </c>
      <c r="EM27" s="41" t="e">
        <f t="shared" si="152"/>
        <v>#DIV/0!</v>
      </c>
      <c r="EN27" s="96" t="str">
        <f>VLOOKUP($A27,'05市民生活実感調査'!$D$223:$O$249,5,FALSE)</f>
        <v>-</v>
      </c>
      <c r="EO27" s="98" t="str">
        <f>VLOOKUP($A27,'05市民生活実感調査'!$D$223:$O$249,6,FALSE)</f>
        <v>-</v>
      </c>
      <c r="EP27" s="108" t="s">
        <v>85</v>
      </c>
      <c r="EQ27" s="12" t="str">
        <f>VLOOKUP(EP27,プルダウン!$A$1:$B$6,2,FALSE)</f>
        <v>-</v>
      </c>
      <c r="ER27" s="26" t="s">
        <v>85</v>
      </c>
      <c r="ES27" s="12"/>
      <c r="ET27" s="11"/>
      <c r="EU27" s="12"/>
      <c r="EV27" s="47" t="str">
        <f>IFERROR(VLOOKUP($A27*100+EV$4,'03施策評価'!$A$5:$KL$118,COLUMN('03施策評価'!$DU:$DU),FALSE),"-")</f>
        <v>-</v>
      </c>
      <c r="EW27" s="7" t="str">
        <f>IFERROR(VLOOKUP($A27*100+EW$4,'03施策評価'!$A$5:$KL$118,COLUMN('03施策評価'!$DU:$DU),FALSE),"-")</f>
        <v>-</v>
      </c>
      <c r="EX27" s="7" t="str">
        <f>IFERROR(VLOOKUP($A27*100+EX$4,'03施策評価'!$A$5:$KL$118,COLUMN('03施策評価'!$DU:$DU),FALSE),"-")</f>
        <v>-</v>
      </c>
      <c r="EY27" s="7" t="str">
        <f>IFERROR(VLOOKUP($A27*100+EY$4,'03施策評価'!$A$5:$KL$118,COLUMN('03施策評価'!$DU:$DU),FALSE),"-")</f>
        <v>-</v>
      </c>
      <c r="EZ27" s="105" t="str">
        <f>IFERROR(VLOOKUP($A27*100+EZ$4,'03施策評価'!$A$5:$KL$118,COLUMN('03施策評価'!$DU:$DU),FALSE),"-")</f>
        <v>-</v>
      </c>
      <c r="FA27" s="105" t="str">
        <f>IFERROR(VLOOKUP($A27*100+FA$4,'03施策評価'!$A$5:$KL$118,COLUMN('03施策評価'!$DU:$DU),FALSE),"-")</f>
        <v>-</v>
      </c>
      <c r="FB27" s="105" t="str">
        <f>IFERROR(VLOOKUP($A27*100+FB$4,'03施策評価'!$A$5:$KL$118,COLUMN('03施策評価'!$DU:$DU),FALSE),"-")</f>
        <v>-</v>
      </c>
      <c r="FC27" s="106" t="str">
        <f>IFERROR(VLOOKUP($A27*100+FC$4,'03施策評価'!$A$5:$KL$118,COLUMN('03施策評価'!$DU:$DU),FALSE),"-")</f>
        <v>-</v>
      </c>
      <c r="FD27" s="116"/>
      <c r="FE27" s="83" t="str">
        <f>VLOOKUP($A27&amp;"-"&amp;FE$4,'02政策の客観指標'!$A$4:$AT$246,COLUMN('02政策の客観指標'!$AR:$AR),FALSE)</f>
        <v>-</v>
      </c>
      <c r="FF27" s="84" t="str">
        <f>VLOOKUP($A27&amp;"-"&amp;FF$4,'02政策の客観指標'!$A$4:$AT$246,COLUMN('02政策の客観指標'!$AR:$AR),FALSE)</f>
        <v>-</v>
      </c>
      <c r="FG27" s="84" t="str">
        <f>VLOOKUP($A27&amp;"-"&amp;FG$4,'02政策の客観指標'!$A$4:$AT$246,COLUMN('02政策の客観指標'!$AR:$AR),FALSE)</f>
        <v>-</v>
      </c>
      <c r="FH27" s="84" t="str">
        <f>VLOOKUP($A27&amp;"-"&amp;FH$4,'02政策の客観指標'!$A$4:$AT$246,COLUMN('02政策の客観指標'!$AR:$AR),FALSE)</f>
        <v>-</v>
      </c>
      <c r="FI27" s="84" t="str">
        <f>VLOOKUP($A27&amp;"-"&amp;FI$4,'02政策の客観指標'!$A$4:$AT$246,COLUMN('02政策の客観指標'!$AR:$AR),FALSE)</f>
        <v>-</v>
      </c>
      <c r="FJ27" s="84" t="str">
        <f>VLOOKUP($A27&amp;"-"&amp;FJ$4,'02政策の客観指標'!$A$4:$AT$246,COLUMN('02政策の客観指標'!$AR:$AR),FALSE)</f>
        <v>-</v>
      </c>
      <c r="FK27" s="84" t="str">
        <f>VLOOKUP($A27&amp;"-"&amp;FK$4,'02政策の客観指標'!$A$4:$AT$246,COLUMN('02政策の客観指標'!$AR:$AR),FALSE)</f>
        <v>-</v>
      </c>
      <c r="FL27" s="84" t="str">
        <f>VLOOKUP($A27&amp;"-"&amp;FL$4,'02政策の客観指標'!$A$4:$AT$246,COLUMN('02政策の客観指標'!$AR:$AR),FALSE)</f>
        <v>-</v>
      </c>
      <c r="FM27" s="84" t="str">
        <f>VLOOKUP($A27&amp;"-"&amp;FM$4,'02政策の客観指標'!$A$4:$AT$246,COLUMN('02政策の客観指標'!$AR:$AR),FALSE)</f>
        <v>-</v>
      </c>
      <c r="FN27" s="109" t="e">
        <f t="shared" si="153"/>
        <v>#DIV/0!</v>
      </c>
      <c r="FO27" s="30" t="str">
        <f t="shared" si="44"/>
        <v/>
      </c>
      <c r="FP27" s="30" t="str">
        <f t="shared" si="45"/>
        <v/>
      </c>
      <c r="FQ27" s="30" t="str">
        <f t="shared" si="46"/>
        <v/>
      </c>
      <c r="FR27" s="30" t="str">
        <f t="shared" si="47"/>
        <v/>
      </c>
      <c r="FS27" s="30" t="str">
        <f t="shared" si="48"/>
        <v/>
      </c>
      <c r="FT27" s="30" t="str">
        <f t="shared" si="49"/>
        <v/>
      </c>
      <c r="FU27" s="30" t="str">
        <f t="shared" si="50"/>
        <v/>
      </c>
      <c r="FV27" s="30" t="str">
        <f t="shared" si="51"/>
        <v/>
      </c>
      <c r="FW27" s="30" t="str">
        <f t="shared" si="52"/>
        <v/>
      </c>
      <c r="FX27" s="33" t="e">
        <f t="shared" si="154"/>
        <v>#DIV/0!</v>
      </c>
      <c r="FY27" s="47" t="str">
        <f>IFERROR(VLOOKUP($A27*100+FY$4,'03施策評価'!$A$5:$KL$118,COLUMN('03施策評価'!$EJ:$EJ),FALSE),"-")</f>
        <v>e</v>
      </c>
      <c r="FZ27" s="7" t="str">
        <f>IFERROR(VLOOKUP($A27*100+FZ$4,'03施策評価'!$A$5:$KL$118,COLUMN('03施策評価'!$EJ:$EJ),FALSE),"-")</f>
        <v>e</v>
      </c>
      <c r="GA27" s="7" t="str">
        <f>IFERROR(VLOOKUP($A27*100+GA$4,'03施策評価'!$A$5:$KL$118,COLUMN('03施策評価'!$EJ:$EJ),FALSE),"-")</f>
        <v>e</v>
      </c>
      <c r="GB27" s="7" t="str">
        <f>IFERROR(VLOOKUP($A27*100+GB$4,'03施策評価'!$A$5:$KL$118,COLUMN('03施策評価'!$EJ:$EJ),FALSE),"-")</f>
        <v>e</v>
      </c>
      <c r="GC27" s="105" t="str">
        <f>IFERROR(VLOOKUP($A27*100+GC$4,'03施策評価'!$A$5:$KL$118,COLUMN('03施策評価'!$EJ:$EJ),FALSE),"-")</f>
        <v>-</v>
      </c>
      <c r="GD27" s="105" t="str">
        <f>IFERROR(VLOOKUP($A27*100+GD$4,'03施策評価'!$A$5:$KL$118,COLUMN('03施策評価'!$EJ:$EJ),FALSE),"-")</f>
        <v>-</v>
      </c>
      <c r="GE27" s="105" t="str">
        <f>IFERROR(VLOOKUP($A27*100+GE$4,'03施策評価'!$A$5:$KL$118,COLUMN('03施策評価'!$EJ:$EJ),FALSE),"-")</f>
        <v>-</v>
      </c>
      <c r="GF27" s="105" t="str">
        <f>IFERROR(VLOOKUP($A27*100+GF$4,'03施策評価'!$A$5:$KL$118,COLUMN('03施策評価'!$EJ:$EJ),FALSE),"-")</f>
        <v>-</v>
      </c>
      <c r="GG27" s="109" t="str">
        <f t="shared" si="155"/>
        <v>e</v>
      </c>
      <c r="GH27" s="37">
        <f t="shared" si="156"/>
        <v>0</v>
      </c>
      <c r="GI27" s="38">
        <f t="shared" si="53"/>
        <v>0</v>
      </c>
      <c r="GJ27" s="38">
        <f t="shared" si="54"/>
        <v>0</v>
      </c>
      <c r="GK27" s="38">
        <f t="shared" si="55"/>
        <v>0</v>
      </c>
      <c r="GL27" s="38" t="str">
        <f t="shared" si="56"/>
        <v/>
      </c>
      <c r="GM27" s="38" t="str">
        <f t="shared" si="57"/>
        <v/>
      </c>
      <c r="GN27" s="38" t="str">
        <f t="shared" si="58"/>
        <v/>
      </c>
      <c r="GO27" s="38" t="str">
        <f t="shared" si="59"/>
        <v/>
      </c>
      <c r="GP27" s="41">
        <f t="shared" si="157"/>
        <v>0</v>
      </c>
      <c r="GQ27" s="36" t="e">
        <f t="shared" si="158"/>
        <v>#DIV/0!</v>
      </c>
      <c r="GR27" s="37" t="e">
        <f t="shared" si="159"/>
        <v>#DIV/0!</v>
      </c>
      <c r="GS27" s="38">
        <f t="shared" si="160"/>
        <v>0</v>
      </c>
      <c r="GT27" s="41" t="e">
        <f t="shared" si="161"/>
        <v>#DIV/0!</v>
      </c>
      <c r="GU27" s="47" t="str">
        <f>VLOOKUP($A27&amp;"-"&amp;GU$4,'05市民生活実感調査'!$A$3:$BC$218,COLUMN('05市民生活実感調査'!$AI:$AI),FALSE)</f>
        <v>-</v>
      </c>
      <c r="GV27" s="7" t="str">
        <f>VLOOKUP($A27&amp;"-"&amp;GV$4,'05市民生活実感調査'!$A$3:$BC$218,COLUMN('05市民生活実感調査'!$AI:$AI),FALSE)</f>
        <v>-</v>
      </c>
      <c r="GW27" s="7" t="str">
        <f>VLOOKUP($A27&amp;"-"&amp;GW$4,'05市民生活実感調査'!$A$3:$BC$218,COLUMN('05市民生活実感調査'!$AI:$AI),FALSE)</f>
        <v>-</v>
      </c>
      <c r="GX27" s="7" t="str">
        <f>VLOOKUP($A27&amp;"-"&amp;GX$4,'05市民生活実感調査'!$A$3:$BC$218,COLUMN('05市民生活実感調査'!$AI:$AI),FALSE)</f>
        <v>-</v>
      </c>
      <c r="GY27" s="7" t="str">
        <f>VLOOKUP($A27&amp;"-"&amp;GY$4,'05市民生活実感調査'!$A$3:$BC$218,COLUMN('05市民生活実感調査'!$AI:$AI),FALSE)</f>
        <v>-</v>
      </c>
      <c r="GZ27" s="7" t="str">
        <f>VLOOKUP($A27&amp;"-"&amp;GZ$4,'05市民生活実感調査'!$A$3:$BC$218,COLUMN('05市民生活実感調査'!$AI:$AI),FALSE)</f>
        <v>-</v>
      </c>
      <c r="HA27" s="7" t="str">
        <f>VLOOKUP($A27&amp;"-"&amp;HA$4,'05市民生活実感調査'!$A$3:$BC$218,COLUMN('05市民生活実感調査'!$AI:$AI),FALSE)</f>
        <v>-</v>
      </c>
      <c r="HB27" s="7" t="str">
        <f>VLOOKUP($A27&amp;"-"&amp;HB$4,'05市民生活実感調査'!$A$3:$BC$218,COLUMN('05市民生活実感調査'!$AI:$AI),FALSE)</f>
        <v>-</v>
      </c>
      <c r="HC27" s="109" t="e">
        <f t="shared" si="162"/>
        <v>#DIV/0!</v>
      </c>
      <c r="HD27" s="37" t="str">
        <f t="shared" si="163"/>
        <v/>
      </c>
      <c r="HE27" s="38" t="str">
        <f t="shared" si="60"/>
        <v/>
      </c>
      <c r="HF27" s="38" t="str">
        <f t="shared" si="61"/>
        <v/>
      </c>
      <c r="HG27" s="38" t="str">
        <f t="shared" si="62"/>
        <v/>
      </c>
      <c r="HH27" s="38" t="str">
        <f t="shared" si="63"/>
        <v/>
      </c>
      <c r="HI27" s="38" t="str">
        <f t="shared" si="64"/>
        <v/>
      </c>
      <c r="HJ27" s="38" t="str">
        <f t="shared" si="65"/>
        <v/>
      </c>
      <c r="HK27" s="38" t="str">
        <f t="shared" si="66"/>
        <v/>
      </c>
      <c r="HL27" s="41" t="e">
        <f t="shared" si="164"/>
        <v>#DIV/0!</v>
      </c>
      <c r="HM27" s="96" t="str">
        <f>VLOOKUP($A27,'05市民生活実感調査'!$D$223:$O$249,7,FALSE)</f>
        <v>-</v>
      </c>
      <c r="HN27" s="98" t="str">
        <f>VLOOKUP($A27,'05市民生活実感調査'!$D$223:$O$249,8,FALSE)</f>
        <v>-</v>
      </c>
      <c r="HO27" s="108" t="s">
        <v>85</v>
      </c>
      <c r="HP27" s="12" t="str">
        <f>VLOOKUP(HO27,プルダウン!$A$1:$B$6,2,FALSE)</f>
        <v>-</v>
      </c>
      <c r="HQ27" s="26" t="s">
        <v>85</v>
      </c>
      <c r="HR27" s="12"/>
      <c r="HS27" s="11"/>
      <c r="HT27" s="12"/>
      <c r="HU27" s="47" t="str">
        <f>IFERROR(VLOOKUP($A27*100+HU$4,'03施策評価'!$A$5:$KL$118,COLUMN('03施策評価'!$FY:$FY),FALSE),"-")</f>
        <v>-</v>
      </c>
      <c r="HV27" s="7" t="str">
        <f>IFERROR(VLOOKUP($A27*100+HV$4,'03施策評価'!$A$5:$KL$118,COLUMN('03施策評価'!$FY:$FY),FALSE),"-")</f>
        <v>-</v>
      </c>
      <c r="HW27" s="7" t="str">
        <f>IFERROR(VLOOKUP($A27*100+HW$4,'03施策評価'!$A$5:$KL$118,COLUMN('03施策評価'!$FY:$FY),FALSE),"-")</f>
        <v>-</v>
      </c>
      <c r="HX27" s="7" t="str">
        <f>IFERROR(VLOOKUP($A27*100+HX$4,'03施策評価'!$A$5:$KL$118,COLUMN('03施策評価'!$FY:$FY),FALSE),"-")</f>
        <v>-</v>
      </c>
      <c r="HY27" s="105" t="str">
        <f>IFERROR(VLOOKUP($A27*100+HY$4,'03施策評価'!$A$5:$KL$118,COLUMN('03施策評価'!$FY:$FY),FALSE),"-")</f>
        <v>-</v>
      </c>
      <c r="HZ27" s="105" t="str">
        <f>IFERROR(VLOOKUP($A27*100+HZ$4,'03施策評価'!$A$5:$KL$118,COLUMN('03施策評価'!$FY:$FY),FALSE),"-")</f>
        <v>-</v>
      </c>
      <c r="IA27" s="105" t="str">
        <f>IFERROR(VLOOKUP($A27*100+IA$4,'03施策評価'!$A$5:$KL$118,COLUMN('03施策評価'!$FY:$FY),FALSE),"-")</f>
        <v>-</v>
      </c>
      <c r="IB27" s="106" t="str">
        <f>IFERROR(VLOOKUP($A27*100+IB$4,'03施策評価'!$A$5:$KL$118,COLUMN('03施策評価'!$FY:$FY),FALSE),"-")</f>
        <v>-</v>
      </c>
      <c r="IC27" s="116"/>
      <c r="ID27" s="83" t="str">
        <f>VLOOKUP($A27&amp;"-"&amp;ID$4,'02政策の客観指標'!$A$4:$AT$246,COLUMN('02政策の客観指標'!$AS:$AS),FALSE)</f>
        <v>-</v>
      </c>
      <c r="IE27" s="84" t="str">
        <f>VLOOKUP($A27&amp;"-"&amp;IE$4,'02政策の客観指標'!$A$4:$AT$246,COLUMN('02政策の客観指標'!$AS:$AS),FALSE)</f>
        <v>-</v>
      </c>
      <c r="IF27" s="84" t="str">
        <f>VLOOKUP($A27&amp;"-"&amp;IF$4,'02政策の客観指標'!$A$4:$AT$246,COLUMN('02政策の客観指標'!$AS:$AS),FALSE)</f>
        <v>-</v>
      </c>
      <c r="IG27" s="84" t="str">
        <f>VLOOKUP($A27&amp;"-"&amp;IG$4,'02政策の客観指標'!$A$4:$AT$246,COLUMN('02政策の客観指標'!$AS:$AS),FALSE)</f>
        <v>-</v>
      </c>
      <c r="IH27" s="84" t="str">
        <f>VLOOKUP($A27&amp;"-"&amp;IH$4,'02政策の客観指標'!$A$4:$AT$246,COLUMN('02政策の客観指標'!$AS:$AS),FALSE)</f>
        <v>-</v>
      </c>
      <c r="II27" s="84" t="str">
        <f>VLOOKUP($A27&amp;"-"&amp;II$4,'02政策の客観指標'!$A$4:$AT$246,COLUMN('02政策の客観指標'!$AS:$AS),FALSE)</f>
        <v>-</v>
      </c>
      <c r="IJ27" s="84" t="str">
        <f>VLOOKUP($A27&amp;"-"&amp;IJ$4,'02政策の客観指標'!$A$4:$AT$246,COLUMN('02政策の客観指標'!$AS:$AS),FALSE)</f>
        <v>-</v>
      </c>
      <c r="IK27" s="84" t="str">
        <f>VLOOKUP($A27&amp;"-"&amp;IK$4,'02政策の客観指標'!$A$4:$AT$246,COLUMN('02政策の客観指標'!$AS:$AS),FALSE)</f>
        <v>-</v>
      </c>
      <c r="IL27" s="84" t="str">
        <f>VLOOKUP($A27&amp;"-"&amp;IL$4,'02政策の客観指標'!$A$4:$AT$246,COLUMN('02政策の客観指標'!$AS:$AS),FALSE)</f>
        <v>-</v>
      </c>
      <c r="IM27" s="109" t="e">
        <f t="shared" si="165"/>
        <v>#DIV/0!</v>
      </c>
      <c r="IN27" s="30" t="str">
        <f t="shared" si="67"/>
        <v/>
      </c>
      <c r="IO27" s="30" t="str">
        <f t="shared" si="68"/>
        <v/>
      </c>
      <c r="IP27" s="30" t="str">
        <f t="shared" si="69"/>
        <v/>
      </c>
      <c r="IQ27" s="30" t="str">
        <f t="shared" si="70"/>
        <v/>
      </c>
      <c r="IR27" s="30" t="str">
        <f t="shared" si="71"/>
        <v/>
      </c>
      <c r="IS27" s="30" t="str">
        <f t="shared" si="72"/>
        <v/>
      </c>
      <c r="IT27" s="30" t="str">
        <f t="shared" si="73"/>
        <v/>
      </c>
      <c r="IU27" s="30" t="str">
        <f t="shared" si="74"/>
        <v/>
      </c>
      <c r="IV27" s="30" t="str">
        <f t="shared" si="75"/>
        <v/>
      </c>
      <c r="IW27" s="33" t="e">
        <f t="shared" si="166"/>
        <v>#DIV/0!</v>
      </c>
      <c r="IX27" s="47" t="str">
        <f>IFERROR(VLOOKUP($A27*100+IX$4,'03施策評価'!$A$5:$KL$118,COLUMN('03施策評価'!$GN:$GN),FALSE),"-")</f>
        <v>e</v>
      </c>
      <c r="IY27" s="7" t="str">
        <f>IFERROR(VLOOKUP($A27*100+IY$4,'03施策評価'!$A$5:$KL$118,COLUMN('03施策評価'!$GN:$GN),FALSE),"-")</f>
        <v>e</v>
      </c>
      <c r="IZ27" s="7" t="str">
        <f>IFERROR(VLOOKUP($A27*100+IZ$4,'03施策評価'!$A$5:$KL$118,COLUMN('03施策評価'!$GN:$GN),FALSE),"-")</f>
        <v>e</v>
      </c>
      <c r="JA27" s="7" t="str">
        <f>IFERROR(VLOOKUP($A27*100+JA$4,'03施策評価'!$A$5:$KL$118,COLUMN('03施策評価'!$GN:$GN),FALSE),"-")</f>
        <v>e</v>
      </c>
      <c r="JB27" s="105" t="str">
        <f>IFERROR(VLOOKUP($A27*100+JB$4,'03施策評価'!$A$5:$KL$118,COLUMN('03施策評価'!$GN:$GN),FALSE),"-")</f>
        <v>-</v>
      </c>
      <c r="JC27" s="105" t="str">
        <f>IFERROR(VLOOKUP($A27*100+JC$4,'03施策評価'!$A$5:$KL$118,COLUMN('03施策評価'!$GN:$GN),FALSE),"-")</f>
        <v>-</v>
      </c>
      <c r="JD27" s="105" t="str">
        <f>IFERROR(VLOOKUP($A27*100+JD$4,'03施策評価'!$A$5:$KL$118,COLUMN('03施策評価'!$GN:$GN),FALSE),"-")</f>
        <v>-</v>
      </c>
      <c r="JE27" s="105" t="str">
        <f>IFERROR(VLOOKUP($A27*100+JE$4,'03施策評価'!$A$5:$KL$118,COLUMN('03施策評価'!$GN:$GN),FALSE),"-")</f>
        <v>-</v>
      </c>
      <c r="JF27" s="109" t="str">
        <f t="shared" si="167"/>
        <v>e</v>
      </c>
      <c r="JG27" s="37">
        <f t="shared" si="168"/>
        <v>0</v>
      </c>
      <c r="JH27" s="38">
        <f t="shared" si="76"/>
        <v>0</v>
      </c>
      <c r="JI27" s="38">
        <f t="shared" si="77"/>
        <v>0</v>
      </c>
      <c r="JJ27" s="38">
        <f t="shared" si="78"/>
        <v>0</v>
      </c>
      <c r="JK27" s="38" t="str">
        <f t="shared" si="79"/>
        <v/>
      </c>
      <c r="JL27" s="38" t="str">
        <f t="shared" si="80"/>
        <v/>
      </c>
      <c r="JM27" s="38" t="str">
        <f t="shared" si="81"/>
        <v/>
      </c>
      <c r="JN27" s="38" t="str">
        <f t="shared" si="82"/>
        <v/>
      </c>
      <c r="JO27" s="41">
        <f t="shared" si="169"/>
        <v>0</v>
      </c>
      <c r="JP27" s="36" t="e">
        <f t="shared" si="170"/>
        <v>#DIV/0!</v>
      </c>
      <c r="JQ27" s="37" t="e">
        <f t="shared" si="171"/>
        <v>#DIV/0!</v>
      </c>
      <c r="JR27" s="38">
        <f t="shared" si="172"/>
        <v>0</v>
      </c>
      <c r="JS27" s="41" t="e">
        <f t="shared" si="173"/>
        <v>#DIV/0!</v>
      </c>
      <c r="JT27" s="47" t="str">
        <f>VLOOKUP($A27&amp;"-"&amp;JT$4,'05市民生活実感調査'!$A$3:$BC$218,COLUMN('05市民生活実感調査'!$AS:$AS),FALSE)</f>
        <v>-</v>
      </c>
      <c r="JU27" s="7" t="str">
        <f>VLOOKUP($A27&amp;"-"&amp;JU$4,'05市民生活実感調査'!$A$3:$BC$218,COLUMN('05市民生活実感調査'!$AS:$AS),FALSE)</f>
        <v>-</v>
      </c>
      <c r="JV27" s="7" t="str">
        <f>VLOOKUP($A27&amp;"-"&amp;JV$4,'05市民生活実感調査'!$A$3:$BC$218,COLUMN('05市民生活実感調査'!$AS:$AS),FALSE)</f>
        <v>-</v>
      </c>
      <c r="JW27" s="7" t="str">
        <f>VLOOKUP($A27&amp;"-"&amp;JW$4,'05市民生活実感調査'!$A$3:$BC$218,COLUMN('05市民生活実感調査'!$AS:$AS),FALSE)</f>
        <v>-</v>
      </c>
      <c r="JX27" s="7" t="str">
        <f>VLOOKUP($A27&amp;"-"&amp;JX$4,'05市民生活実感調査'!$A$3:$BC$218,COLUMN('05市民生活実感調査'!$AS:$AS),FALSE)</f>
        <v>-</v>
      </c>
      <c r="JY27" s="7" t="str">
        <f>VLOOKUP($A27&amp;"-"&amp;JY$4,'05市民生活実感調査'!$A$3:$BC$218,COLUMN('05市民生活実感調査'!$AS:$AS),FALSE)</f>
        <v>-</v>
      </c>
      <c r="JZ27" s="7" t="str">
        <f>VLOOKUP($A27&amp;"-"&amp;JZ$4,'05市民生活実感調査'!$A$3:$BC$218,COLUMN('05市民生活実感調査'!$AS:$AS),FALSE)</f>
        <v>-</v>
      </c>
      <c r="KA27" s="7" t="str">
        <f>VLOOKUP($A27&amp;"-"&amp;KA$4,'05市民生活実感調査'!$A$3:$BC$218,COLUMN('05市民生活実感調査'!$AS:$AS),FALSE)</f>
        <v>-</v>
      </c>
      <c r="KB27" s="109" t="e">
        <f t="shared" si="174"/>
        <v>#DIV/0!</v>
      </c>
      <c r="KC27" s="37" t="str">
        <f t="shared" si="175"/>
        <v/>
      </c>
      <c r="KD27" s="38" t="str">
        <f t="shared" si="83"/>
        <v/>
      </c>
      <c r="KE27" s="38" t="str">
        <f t="shared" si="84"/>
        <v/>
      </c>
      <c r="KF27" s="38" t="str">
        <f t="shared" si="85"/>
        <v/>
      </c>
      <c r="KG27" s="38" t="str">
        <f t="shared" si="86"/>
        <v/>
      </c>
      <c r="KH27" s="38" t="str">
        <f t="shared" si="87"/>
        <v/>
      </c>
      <c r="KI27" s="38" t="str">
        <f t="shared" si="88"/>
        <v/>
      </c>
      <c r="KJ27" s="38" t="str">
        <f t="shared" si="89"/>
        <v/>
      </c>
      <c r="KK27" s="41" t="e">
        <f t="shared" si="176"/>
        <v>#DIV/0!</v>
      </c>
      <c r="KL27" s="96" t="str">
        <f>VLOOKUP($A27,'05市民生活実感調査'!$D$223:$O$249,9,FALSE)</f>
        <v>-</v>
      </c>
      <c r="KM27" s="98" t="str">
        <f>VLOOKUP($A27,'05市民生活実感調査'!$D$223:$O$249,10,FALSE)</f>
        <v>-</v>
      </c>
      <c r="KN27" s="108" t="s">
        <v>85</v>
      </c>
      <c r="KO27" s="12" t="str">
        <f>VLOOKUP(KN27,プルダウン!$A$1:$B$6,2,FALSE)</f>
        <v>-</v>
      </c>
      <c r="KP27" s="26" t="s">
        <v>85</v>
      </c>
      <c r="KQ27" s="12"/>
      <c r="KR27" s="11"/>
      <c r="KS27" s="12"/>
      <c r="KT27" s="47" t="str">
        <f>IFERROR(VLOOKUP($A27*100+KT$4,'03施策評価'!$A$5:$KL$118,COLUMN('03施策評価'!$IC:$IC),FALSE),"-")</f>
        <v>-</v>
      </c>
      <c r="KU27" s="7" t="str">
        <f>IFERROR(VLOOKUP($A27*100+KU$4,'03施策評価'!$A$5:$KL$118,COLUMN('03施策評価'!$IC:$IC),FALSE),"-")</f>
        <v>-</v>
      </c>
      <c r="KV27" s="7" t="str">
        <f>IFERROR(VLOOKUP($A27*100+KV$4,'03施策評価'!$A$5:$KL$118,COLUMN('03施策評価'!$IC:$IC),FALSE),"-")</f>
        <v>-</v>
      </c>
      <c r="KW27" s="7" t="str">
        <f>IFERROR(VLOOKUP($A27*100+KW$4,'03施策評価'!$A$5:$KL$118,COLUMN('03施策評価'!$IC:$IC),FALSE),"-")</f>
        <v>-</v>
      </c>
      <c r="KX27" s="105" t="str">
        <f>IFERROR(VLOOKUP($A27*100+KX$4,'03施策評価'!$A$5:$KL$118,COLUMN('03施策評価'!$IC:$IC),FALSE),"-")</f>
        <v>-</v>
      </c>
      <c r="KY27" s="105" t="str">
        <f>IFERROR(VLOOKUP($A27*100+KY$4,'03施策評価'!$A$5:$KL$118,COLUMN('03施策評価'!$IC:$IC),FALSE),"-")</f>
        <v>-</v>
      </c>
      <c r="KZ27" s="105" t="str">
        <f>IFERROR(VLOOKUP($A27*100+KZ$4,'03施策評価'!$A$5:$KL$118,COLUMN('03施策評価'!$IC:$IC),FALSE),"-")</f>
        <v>-</v>
      </c>
      <c r="LA27" s="106" t="str">
        <f>IFERROR(VLOOKUP($A27*100+LA$4,'03施策評価'!$A$5:$KL$118,COLUMN('03施策評価'!$IC:$IC),FALSE),"-")</f>
        <v>-</v>
      </c>
      <c r="LB27" s="116"/>
      <c r="LC27" s="146" t="str">
        <f>VLOOKUP($A27&amp;"-"&amp;LC$4,'02政策の客観指標'!$A$4:$AT$246,COLUMN('02政策の客観指標'!$AT:$AT),FALSE)</f>
        <v>-</v>
      </c>
      <c r="LD27" s="84" t="str">
        <f>VLOOKUP($A27&amp;"-"&amp;LD$4,'02政策の客観指標'!$A$4:$AT$246,COLUMN('02政策の客観指標'!$AT:$AT),FALSE)</f>
        <v>-</v>
      </c>
      <c r="LE27" s="84" t="str">
        <f>VLOOKUP($A27&amp;"-"&amp;LE$4,'02政策の客観指標'!$A$4:$AT$246,COLUMN('02政策の客観指標'!$AT:$AT),FALSE)</f>
        <v>-</v>
      </c>
      <c r="LF27" s="84" t="str">
        <f>VLOOKUP($A27&amp;"-"&amp;LF$4,'02政策の客観指標'!$A$4:$AT$246,COLUMN('02政策の客観指標'!$AT:$AT),FALSE)</f>
        <v>-</v>
      </c>
      <c r="LG27" s="84" t="str">
        <f>VLOOKUP($A27&amp;"-"&amp;LG$4,'02政策の客観指標'!$A$4:$AT$246,COLUMN('02政策の客観指標'!$AT:$AT),FALSE)</f>
        <v>-</v>
      </c>
      <c r="LH27" s="84" t="str">
        <f>VLOOKUP($A27&amp;"-"&amp;LH$4,'02政策の客観指標'!$A$4:$AT$246,COLUMN('02政策の客観指標'!$AT:$AT),FALSE)</f>
        <v>-</v>
      </c>
      <c r="LI27" s="84" t="str">
        <f>VLOOKUP($A27&amp;"-"&amp;LI$4,'02政策の客観指標'!$A$4:$AT$246,COLUMN('02政策の客観指標'!$AT:$AT),FALSE)</f>
        <v>-</v>
      </c>
      <c r="LJ27" s="84" t="str">
        <f>VLOOKUP($A27&amp;"-"&amp;LJ$4,'02政策の客観指標'!$A$4:$AT$246,COLUMN('02政策の客観指標'!$AT:$AT),FALSE)</f>
        <v>-</v>
      </c>
      <c r="LK27" s="84" t="str">
        <f>VLOOKUP($A27&amp;"-"&amp;LK$4,'02政策の客観指標'!$A$4:$AT$246,COLUMN('02政策の客観指標'!$AT:$AT),FALSE)</f>
        <v>-</v>
      </c>
      <c r="LL27" s="109" t="e">
        <f t="shared" si="177"/>
        <v>#DIV/0!</v>
      </c>
      <c r="LM27" s="30" t="str">
        <f t="shared" si="90"/>
        <v/>
      </c>
      <c r="LN27" s="30" t="str">
        <f t="shared" si="91"/>
        <v/>
      </c>
      <c r="LO27" s="30" t="str">
        <f t="shared" si="92"/>
        <v/>
      </c>
      <c r="LP27" s="30" t="str">
        <f t="shared" si="93"/>
        <v/>
      </c>
      <c r="LQ27" s="30" t="str">
        <f t="shared" si="94"/>
        <v/>
      </c>
      <c r="LR27" s="30" t="str">
        <f t="shared" si="95"/>
        <v/>
      </c>
      <c r="LS27" s="30" t="str">
        <f t="shared" si="96"/>
        <v/>
      </c>
      <c r="LT27" s="30" t="str">
        <f t="shared" si="97"/>
        <v/>
      </c>
      <c r="LU27" s="30" t="str">
        <f t="shared" si="98"/>
        <v/>
      </c>
      <c r="LV27" s="33" t="e">
        <f t="shared" si="178"/>
        <v>#DIV/0!</v>
      </c>
      <c r="LW27" s="47" t="str">
        <f>IFERROR(VLOOKUP($A27*100+LW$4,'03施策評価'!$A$5:$KL$118,COLUMN('03施策評価'!$IR:$IR),FALSE),"-")</f>
        <v>e</v>
      </c>
      <c r="LX27" s="7" t="str">
        <f>IFERROR(VLOOKUP($A27*100+LX$4,'03施策評価'!$A$5:$KL$118,COLUMN('03施策評価'!$IR:$IR),FALSE),"-")</f>
        <v>e</v>
      </c>
      <c r="LY27" s="7" t="str">
        <f>IFERROR(VLOOKUP($A27*100+LY$4,'03施策評価'!$A$5:$KL$118,COLUMN('03施策評価'!$IR:$IR),FALSE),"-")</f>
        <v>e</v>
      </c>
      <c r="LZ27" s="7" t="str">
        <f>IFERROR(VLOOKUP($A27*100+LZ$4,'03施策評価'!$A$5:$KL$118,COLUMN('03施策評価'!$IR:$IR),FALSE),"-")</f>
        <v>e</v>
      </c>
      <c r="MA27" s="105" t="str">
        <f>IFERROR(VLOOKUP($A27*100+MA$4,'03施策評価'!$A$5:$KL$118,COLUMN('03施策評価'!$IR:$IR),FALSE),"-")</f>
        <v>-</v>
      </c>
      <c r="MB27" s="105" t="str">
        <f>IFERROR(VLOOKUP($A27*100+MB$4,'03施策評価'!$A$5:$KL$118,COLUMN('03施策評価'!$IR:$IR),FALSE),"-")</f>
        <v>-</v>
      </c>
      <c r="MC27" s="105" t="str">
        <f>IFERROR(VLOOKUP($A27*100+MC$4,'03施策評価'!$A$5:$KL$118,COLUMN('03施策評価'!$IR:$IR),FALSE),"-")</f>
        <v>-</v>
      </c>
      <c r="MD27" s="105" t="str">
        <f>IFERROR(VLOOKUP($A27*100+MD$4,'03施策評価'!$A$5:$KL$118,COLUMN('03施策評価'!$IR:$IR),FALSE),"-")</f>
        <v>-</v>
      </c>
      <c r="ME27" s="109" t="str">
        <f t="shared" si="179"/>
        <v>e</v>
      </c>
      <c r="MF27" s="37">
        <f t="shared" si="180"/>
        <v>0</v>
      </c>
      <c r="MG27" s="38">
        <f t="shared" si="99"/>
        <v>0</v>
      </c>
      <c r="MH27" s="38">
        <f t="shared" si="100"/>
        <v>0</v>
      </c>
      <c r="MI27" s="38">
        <f t="shared" si="101"/>
        <v>0</v>
      </c>
      <c r="MJ27" s="38" t="str">
        <f t="shared" si="102"/>
        <v/>
      </c>
      <c r="MK27" s="38" t="str">
        <f t="shared" si="103"/>
        <v/>
      </c>
      <c r="ML27" s="38" t="str">
        <f t="shared" si="104"/>
        <v/>
      </c>
      <c r="MM27" s="38" t="str">
        <f t="shared" si="105"/>
        <v/>
      </c>
      <c r="MN27" s="41">
        <f t="shared" si="181"/>
        <v>0</v>
      </c>
      <c r="MO27" s="36" t="e">
        <f t="shared" si="182"/>
        <v>#DIV/0!</v>
      </c>
      <c r="MP27" s="37" t="e">
        <f t="shared" si="183"/>
        <v>#DIV/0!</v>
      </c>
      <c r="MQ27" s="38">
        <f t="shared" si="184"/>
        <v>0</v>
      </c>
      <c r="MR27" s="41" t="e">
        <f t="shared" si="185"/>
        <v>#DIV/0!</v>
      </c>
      <c r="MS27" s="47" t="str">
        <f>VLOOKUP($A27&amp;"-"&amp;MS$4,'05市民生活実感調査'!$A$3:$BC$218,COLUMN('05市民生活実感調査'!$BC:$BC),FALSE)</f>
        <v>-</v>
      </c>
      <c r="MT27" s="7" t="str">
        <f>VLOOKUP($A27&amp;"-"&amp;MT$4,'05市民生活実感調査'!$A$3:$BC$218,COLUMN('05市民生活実感調査'!$BC:$BC),FALSE)</f>
        <v>-</v>
      </c>
      <c r="MU27" s="7" t="str">
        <f>VLOOKUP($A27&amp;"-"&amp;MU$4,'05市民生活実感調査'!$A$3:$BC$218,COLUMN('05市民生活実感調査'!$BC:$BC),FALSE)</f>
        <v>-</v>
      </c>
      <c r="MV27" s="7" t="str">
        <f>VLOOKUP($A27&amp;"-"&amp;MV$4,'05市民生活実感調査'!$A$3:$BC$218,COLUMN('05市民生活実感調査'!$BC:$BC),FALSE)</f>
        <v>-</v>
      </c>
      <c r="MW27" s="7" t="str">
        <f>VLOOKUP($A27&amp;"-"&amp;MW$4,'05市民生活実感調査'!$A$3:$BC$218,COLUMN('05市民生活実感調査'!$BC:$BC),FALSE)</f>
        <v>-</v>
      </c>
      <c r="MX27" s="7" t="str">
        <f>VLOOKUP($A27&amp;"-"&amp;MX$4,'05市民生活実感調査'!$A$3:$BC$218,COLUMN('05市民生活実感調査'!$BC:$BC),FALSE)</f>
        <v>-</v>
      </c>
      <c r="MY27" s="7" t="str">
        <f>VLOOKUP($A27&amp;"-"&amp;MY$4,'05市民生活実感調査'!$A$3:$BC$218,COLUMN('05市民生活実感調査'!$BC:$BC),FALSE)</f>
        <v>-</v>
      </c>
      <c r="MZ27" s="7" t="str">
        <f>VLOOKUP($A27&amp;"-"&amp;MZ$4,'05市民生活実感調査'!$A$3:$BC$218,COLUMN('05市民生活実感調査'!$BC:$BC),FALSE)</f>
        <v>-</v>
      </c>
      <c r="NA27" s="109" t="e">
        <f t="shared" si="186"/>
        <v>#DIV/0!</v>
      </c>
      <c r="NB27" s="37" t="str">
        <f t="shared" si="187"/>
        <v/>
      </c>
      <c r="NC27" s="38" t="str">
        <f t="shared" si="106"/>
        <v/>
      </c>
      <c r="ND27" s="38" t="str">
        <f t="shared" si="107"/>
        <v/>
      </c>
      <c r="NE27" s="38" t="str">
        <f t="shared" si="108"/>
        <v/>
      </c>
      <c r="NF27" s="38" t="str">
        <f t="shared" si="109"/>
        <v/>
      </c>
      <c r="NG27" s="38" t="str">
        <f t="shared" si="110"/>
        <v/>
      </c>
      <c r="NH27" s="38" t="str">
        <f t="shared" si="111"/>
        <v/>
      </c>
      <c r="NI27" s="38" t="str">
        <f t="shared" si="112"/>
        <v/>
      </c>
      <c r="NJ27" s="41" t="e">
        <f t="shared" si="188"/>
        <v>#DIV/0!</v>
      </c>
      <c r="NK27" s="96" t="str">
        <f>VLOOKUP($A27,'05市民生活実感調査'!$D$223:$O$249,11,FALSE)</f>
        <v>-</v>
      </c>
      <c r="NL27" s="98" t="str">
        <f>VLOOKUP($A27,'05市民生活実感調査'!$D$223:$O$249,12,FALSE)</f>
        <v>-</v>
      </c>
      <c r="NM27" s="108" t="s">
        <v>85</v>
      </c>
      <c r="NN27" s="12" t="str">
        <f>VLOOKUP(NM27,プルダウン!$A$1:$B$6,2,FALSE)</f>
        <v>-</v>
      </c>
      <c r="NO27" s="26" t="s">
        <v>85</v>
      </c>
      <c r="NP27" s="12"/>
      <c r="NQ27" s="11"/>
      <c r="NR27" s="12"/>
      <c r="NS27" s="47" t="str">
        <f>IFERROR(VLOOKUP($A27*100+NS$4,'03施策評価'!$A$5:$KL$118,COLUMN('03施策評価'!$KG:$KG),FALSE),"-")</f>
        <v>-</v>
      </c>
      <c r="NT27" s="7" t="str">
        <f>IFERROR(VLOOKUP($A27*100+NT$4,'03施策評価'!$A$5:$KL$118,COLUMN('03施策評価'!$KG:$KG),FALSE),"-")</f>
        <v>-</v>
      </c>
      <c r="NU27" s="7" t="str">
        <f>IFERROR(VLOOKUP($A27*100+NU$4,'03施策評価'!$A$5:$KL$118,COLUMN('03施策評価'!$KG:$KG),FALSE),"-")</f>
        <v>-</v>
      </c>
      <c r="NV27" s="7" t="str">
        <f>IFERROR(VLOOKUP($A27*100+NV$4,'03施策評価'!$A$5:$KL$118,COLUMN('03施策評価'!$KG:$KG),FALSE),"-")</f>
        <v>-</v>
      </c>
      <c r="NW27" s="105" t="str">
        <f>IFERROR(VLOOKUP($A27*100+NW$4,'03施策評価'!$A$5:$KL$118,COLUMN('03施策評価'!$KG:$KG),FALSE),"-")</f>
        <v>-</v>
      </c>
      <c r="NX27" s="105" t="str">
        <f>IFERROR(VLOOKUP($A27*100+NX$4,'03施策評価'!$A$5:$KL$118,COLUMN('03施策評価'!$KG:$KG),FALSE),"-")</f>
        <v>-</v>
      </c>
      <c r="NY27" s="105" t="str">
        <f>IFERROR(VLOOKUP($A27*100+NY$4,'03施策評価'!$A$5:$KL$118,COLUMN('03施策評価'!$KG:$KG),FALSE),"-")</f>
        <v>-</v>
      </c>
      <c r="NZ27" s="106" t="str">
        <f>IFERROR(VLOOKUP($A27*100+NZ$4,'03施策評価'!$A$5:$KL$118,COLUMN('03施策評価'!$KG:$KG),FALSE),"-")</f>
        <v>-</v>
      </c>
      <c r="OA27" s="5"/>
    </row>
    <row r="28" spans="1:391" ht="154.5" customHeight="1">
      <c r="A28" s="46">
        <f>VLOOKUP(B28,プルダウン!$M$2:$N$28,2,FALSE)</f>
        <v>24</v>
      </c>
      <c r="B28" s="5" t="s">
        <v>296</v>
      </c>
      <c r="C28" s="5" t="s">
        <v>2708</v>
      </c>
      <c r="D28" s="4" t="s">
        <v>2120</v>
      </c>
      <c r="E28" s="4"/>
      <c r="F28" s="5"/>
      <c r="G28" s="521" t="str">
        <f>VLOOKUP($A28&amp;"-"&amp;G$4,'02政策の客観指標'!$A$4:$AT$246,COLUMN('02政策の客観指標'!$AP:$AP),FALSE)</f>
        <v>-</v>
      </c>
      <c r="H28" s="522" t="str">
        <f>VLOOKUP($A28&amp;"-"&amp;H$4,'02政策の客観指標'!$A$4:$AT$246,COLUMN('02政策の客観指標'!$AP:$AP),FALSE)</f>
        <v>b</v>
      </c>
      <c r="I28" s="522" t="str">
        <f>VLOOKUP($A28&amp;"-"&amp;I$4,'02政策の客観指標'!$A$4:$AT$246,COLUMN('02政策の客観指標'!$AP:$AP),FALSE)</f>
        <v>a</v>
      </c>
      <c r="J28" s="522" t="str">
        <f>VLOOKUP($A28&amp;"-"&amp;J$4,'02政策の客観指標'!$A$4:$AT$246,COLUMN('02政策の客観指標'!$AP:$AP),FALSE)</f>
        <v>-</v>
      </c>
      <c r="K28" s="522" t="str">
        <f>VLOOKUP($A28&amp;"-"&amp;K$4,'02政策の客観指標'!$A$4:$AT$246,COLUMN('02政策の客観指標'!$AP:$AP),FALSE)</f>
        <v>-</v>
      </c>
      <c r="L28" s="522" t="str">
        <f>VLOOKUP($A28&amp;"-"&amp;L$4,'02政策の客観指標'!$A$4:$AT$246,COLUMN('02政策の客観指標'!$AP:$AP),FALSE)</f>
        <v>-</v>
      </c>
      <c r="M28" s="522" t="str">
        <f>VLOOKUP($A28&amp;"-"&amp;M$4,'02政策の客観指標'!$A$4:$AT$246,COLUMN('02政策の客観指標'!$AP:$AP),FALSE)</f>
        <v>-</v>
      </c>
      <c r="N28" s="522" t="str">
        <f>VLOOKUP($A28&amp;"-"&amp;N$4,'02政策の客観指標'!$A$4:$AT$246,COLUMN('02政策の客観指標'!$AP:$AP),FALSE)</f>
        <v>-</v>
      </c>
      <c r="O28" s="523" t="str">
        <f>VLOOKUP($A28&amp;"-"&amp;O$4,'02政策の客観指標'!$A$4:$AT$246,COLUMN('02政策の客観指標'!$AP:$AP),FALSE)</f>
        <v>-</v>
      </c>
      <c r="P28" s="524" t="str">
        <f t="shared" si="0"/>
        <v>a</v>
      </c>
      <c r="Q28" s="525" t="str">
        <f t="shared" si="113"/>
        <v/>
      </c>
      <c r="R28" s="525">
        <f t="shared" si="114"/>
        <v>3</v>
      </c>
      <c r="S28" s="525">
        <f t="shared" si="115"/>
        <v>4</v>
      </c>
      <c r="T28" s="525" t="str">
        <f t="shared" si="116"/>
        <v/>
      </c>
      <c r="U28" s="525" t="str">
        <f t="shared" si="117"/>
        <v/>
      </c>
      <c r="V28" s="525" t="str">
        <f t="shared" si="118"/>
        <v/>
      </c>
      <c r="W28" s="525" t="str">
        <f t="shared" si="119"/>
        <v/>
      </c>
      <c r="X28" s="525" t="str">
        <f t="shared" si="120"/>
        <v/>
      </c>
      <c r="Y28" s="525" t="str">
        <f t="shared" si="121"/>
        <v/>
      </c>
      <c r="Z28" s="526">
        <f t="shared" si="2"/>
        <v>0.875</v>
      </c>
      <c r="AA28" s="527" t="str">
        <f>IFERROR(VLOOKUP($A28*100+AA$4,'03施策評価'!$A$5:$KL$118,COLUMN('03施策評価'!$AB:$AB),FALSE),"-")</f>
        <v>a</v>
      </c>
      <c r="AB28" s="528" t="str">
        <f>IFERROR(VLOOKUP($A28*100+AB$4,'03施策評価'!$A$5:$KL$118,COLUMN('03施策評価'!$AB:$AB),FALSE),"-")</f>
        <v>-</v>
      </c>
      <c r="AC28" s="528" t="str">
        <f>IFERROR(VLOOKUP($A28*100+AC$4,'03施策評価'!$A$5:$KL$118,COLUMN('03施策評価'!$AB:$AB),FALSE),"-")</f>
        <v>b</v>
      </c>
      <c r="AD28" s="528" t="str">
        <f>IFERROR(VLOOKUP($A28*100+AD$4,'03施策評価'!$A$5:$KL$118,COLUMN('03施策評価'!$AB:$AB),FALSE),"-")</f>
        <v>b</v>
      </c>
      <c r="AE28" s="528" t="str">
        <f>IFERROR(VLOOKUP($A28*100+AE$4,'03施策評価'!$A$5:$KL$118,COLUMN('03施策評価'!$AB:$AB),FALSE),"-")</f>
        <v>a</v>
      </c>
      <c r="AF28" s="528" t="str">
        <f>IFERROR(VLOOKUP($A28*100+AF$4,'03施策評価'!$A$5:$KL$118,COLUMN('03施策評価'!$AB:$AB),FALSE),"-")</f>
        <v>a</v>
      </c>
      <c r="AG28" s="528" t="str">
        <f>IFERROR(VLOOKUP($A28*100+AG$4,'03施策評価'!$A$5:$KL$118,COLUMN('03施策評価'!$AB:$AB),FALSE),"-")</f>
        <v>a</v>
      </c>
      <c r="AH28" s="529" t="str">
        <f>IFERROR(VLOOKUP($A28*100+AH$4,'03施策評価'!$A$5:$KL$118,COLUMN('03施策評価'!$AB:$AB),FALSE),"-")</f>
        <v>-</v>
      </c>
      <c r="AI28" s="524" t="str">
        <f t="shared" si="3"/>
        <v>a</v>
      </c>
      <c r="AJ28" s="527">
        <f t="shared" si="122"/>
        <v>4</v>
      </c>
      <c r="AK28" s="528" t="str">
        <f t="shared" si="123"/>
        <v/>
      </c>
      <c r="AL28" s="528">
        <f t="shared" si="124"/>
        <v>3</v>
      </c>
      <c r="AM28" s="528">
        <f t="shared" si="125"/>
        <v>3</v>
      </c>
      <c r="AN28" s="528">
        <f t="shared" si="126"/>
        <v>4</v>
      </c>
      <c r="AO28" s="528">
        <f t="shared" si="127"/>
        <v>4</v>
      </c>
      <c r="AP28" s="528">
        <f t="shared" si="128"/>
        <v>4</v>
      </c>
      <c r="AQ28" s="529" t="str">
        <f t="shared" si="129"/>
        <v/>
      </c>
      <c r="AR28" s="530">
        <f t="shared" si="11"/>
        <v>0.91666666666666663</v>
      </c>
      <c r="AS28" s="524" t="str">
        <f t="shared" si="12"/>
        <v>a</v>
      </c>
      <c r="AT28" s="30">
        <f t="shared" si="130"/>
        <v>4</v>
      </c>
      <c r="AU28" s="400">
        <f t="shared" si="13"/>
        <v>2</v>
      </c>
      <c r="AV28" s="401" cm="1">
        <f t="array" ref="AV28">_xlfn.IFS(COUNT(AT28:AU28)=2,SUM(AT28:AU28)/6,COUNT(AT28:AU28)=0,"-",AT28="",AR28,AU28="",Z28)</f>
        <v>1</v>
      </c>
      <c r="AW28" s="534" t="str">
        <f>VLOOKUP($A28&amp;"-"&amp;AW$4,'05市民生活実感調査'!$A$3:$BC$218,COLUMN('05市民生活実感調査'!$O:$O),FALSE)</f>
        <v>c</v>
      </c>
      <c r="AX28" s="535" t="str">
        <f>VLOOKUP($A28&amp;"-"&amp;AX$4,'05市民生活実感調査'!$A$3:$BC$218,COLUMN('05市民生活実感調査'!$O:$O),FALSE)</f>
        <v>b</v>
      </c>
      <c r="AY28" s="535" t="str">
        <f>VLOOKUP($A28&amp;"-"&amp;AY$4,'05市民生活実感調査'!$A$3:$BC$218,COLUMN('05市民生活実感調査'!$O:$O),FALSE)</f>
        <v>c</v>
      </c>
      <c r="AZ28" s="535" t="str">
        <f>VLOOKUP($A28&amp;"-"&amp;AZ$4,'05市民生活実感調査'!$A$3:$BC$218,COLUMN('05市民生活実感調査'!$O:$O),FALSE)</f>
        <v>c</v>
      </c>
      <c r="BA28" s="535" t="str">
        <f>VLOOKUP($A28&amp;"-"&amp;BA$4,'05市民生活実感調査'!$A$3:$BC$218,COLUMN('05市民生活実感調査'!$O:$O),FALSE)</f>
        <v>-</v>
      </c>
      <c r="BB28" s="535" t="str">
        <f>VLOOKUP($A28&amp;"-"&amp;BB$4,'05市民生活実感調査'!$A$3:$BC$218,COLUMN('05市民生活実感調査'!$O:$O),FALSE)</f>
        <v>-</v>
      </c>
      <c r="BC28" s="535" t="str">
        <f>VLOOKUP($A28&amp;"-"&amp;BC$4,'05市民生活実感調査'!$A$3:$BC$218,COLUMN('05市民生活実感調査'!$O:$O),FALSE)</f>
        <v>-</v>
      </c>
      <c r="BD28" s="535" t="str">
        <f>VLOOKUP($A28&amp;"-"&amp;BD$4,'05市民生活実感調査'!$A$3:$BC$218,COLUMN('05市民生活実感調査'!$O:$O),FALSE)</f>
        <v>-</v>
      </c>
      <c r="BE28" s="536" t="str">
        <f t="shared" si="131"/>
        <v>c</v>
      </c>
      <c r="BF28" s="37">
        <f t="shared" si="132"/>
        <v>2</v>
      </c>
      <c r="BG28" s="38">
        <f t="shared" si="133"/>
        <v>3</v>
      </c>
      <c r="BH28" s="38">
        <f t="shared" si="134"/>
        <v>2</v>
      </c>
      <c r="BI28" s="38">
        <f t="shared" si="135"/>
        <v>2</v>
      </c>
      <c r="BJ28" s="38" t="str">
        <f t="shared" si="136"/>
        <v/>
      </c>
      <c r="BK28" s="38" t="str">
        <f t="shared" si="137"/>
        <v/>
      </c>
      <c r="BL28" s="38" t="str">
        <f t="shared" si="138"/>
        <v/>
      </c>
      <c r="BM28" s="38" t="str">
        <f t="shared" si="139"/>
        <v/>
      </c>
      <c r="BN28" s="41">
        <f t="shared" si="140"/>
        <v>0.5625</v>
      </c>
      <c r="BO28" s="96">
        <f>VLOOKUP($A28,'05市民生活実感調査'!$D$223:$O$249,3,FALSE)</f>
        <v>14</v>
      </c>
      <c r="BP28" s="237">
        <f>VLOOKUP($A28,'05市民生活実感調査'!$D$223:$O$249,4,FALSE)</f>
        <v>0.79928635147190008</v>
      </c>
      <c r="BQ28" s="537" t="s">
        <v>315</v>
      </c>
      <c r="BR28" s="539" t="str">
        <f>VLOOKUP(BQ28,[18]プルダウン!$A$1:$B$6,2,FALSE)</f>
        <v>政策の目的がかなり達成されている</v>
      </c>
      <c r="BS28" s="261" t="s">
        <v>124</v>
      </c>
      <c r="BT28" s="260" t="s">
        <v>2553</v>
      </c>
      <c r="BU28" s="262" t="s">
        <v>2554</v>
      </c>
      <c r="BV28" s="260" t="s">
        <v>2555</v>
      </c>
      <c r="BW28" s="47" t="str">
        <f>IFERROR(VLOOKUP($A28*100+BW$4,'03施策評価'!$A$5:$KL$118,COLUMN('03施策評価'!$BQ:$BQ),FALSE),"-")</f>
        <v>B</v>
      </c>
      <c r="BX28" s="7" t="str">
        <f>IFERROR(VLOOKUP($A28*100+BX$4,'03施策評価'!$A$5:$KL$118,COLUMN('03施策評価'!$BQ:$BQ),FALSE),"-")</f>
        <v>B</v>
      </c>
      <c r="BY28" s="7" t="str">
        <f>IFERROR(VLOOKUP($A28*100+BY$4,'03施策評価'!$A$5:$KL$118,COLUMN('03施策評価'!$BQ:$BQ),FALSE),"-")</f>
        <v>B</v>
      </c>
      <c r="BZ28" s="7" t="str">
        <f>IFERROR(VLOOKUP($A28*100+BZ$4,'03施策評価'!$A$5:$KL$118,COLUMN('03施策評価'!$BQ:$BQ),FALSE),"-")</f>
        <v>B</v>
      </c>
      <c r="CA28" s="7" t="str">
        <f>IFERROR(VLOOKUP($A28*100+CA$4,'03施策評価'!$A$5:$KL$118,COLUMN('03施策評価'!$BQ:$BQ),FALSE),"-")</f>
        <v>A</v>
      </c>
      <c r="CB28" s="7" t="str">
        <f>IFERROR(VLOOKUP($A28*100+CB$4,'03施策評価'!$A$5:$KL$118,COLUMN('03施策評価'!$BQ:$BQ),FALSE),"-")</f>
        <v>B</v>
      </c>
      <c r="CC28" s="7" t="str">
        <f>IFERROR(VLOOKUP($A28*100+CC$4,'03施策評価'!$A$5:$KL$118,COLUMN('03施策評価'!$BQ:$BQ),FALSE),"-")</f>
        <v>A</v>
      </c>
      <c r="CD28" s="106" t="str">
        <f>IFERROR(VLOOKUP($A28*100+CD$4,'03施策評価'!$A$5:$KL$118,COLUMN('03施策評価'!$BQ:$BQ),FALSE),"-")</f>
        <v>-</v>
      </c>
      <c r="CE28" s="263" t="s">
        <v>2556</v>
      </c>
      <c r="CF28" s="83" t="str">
        <f>VLOOKUP($A28&amp;"-"&amp;CF$4,'02政策の客観指標'!$A$4:$AT$246,COLUMN('02政策の客観指標'!$AQ:$AQ),FALSE)</f>
        <v>-</v>
      </c>
      <c r="CG28" s="84" t="str">
        <f>VLOOKUP($A28&amp;"-"&amp;CG$4,'02政策の客観指標'!$A$4:$AT$246,COLUMN('02政策の客観指標'!$AQ:$AQ),FALSE)</f>
        <v>-</v>
      </c>
      <c r="CH28" s="84" t="str">
        <f>VLOOKUP($A28&amp;"-"&amp;CH$4,'02政策の客観指標'!$A$4:$AT$246,COLUMN('02政策の客観指標'!$AQ:$AQ),FALSE)</f>
        <v>-</v>
      </c>
      <c r="CI28" s="84" t="str">
        <f>VLOOKUP($A28&amp;"-"&amp;CI$4,'02政策の客観指標'!$A$4:$AT$246,COLUMN('02政策の客観指標'!$AQ:$AQ),FALSE)</f>
        <v>-</v>
      </c>
      <c r="CJ28" s="84" t="str">
        <f>VLOOKUP($A28&amp;"-"&amp;CJ$4,'02政策の客観指標'!$A$4:$AT$246,COLUMN('02政策の客観指標'!$AQ:$AQ),FALSE)</f>
        <v>-</v>
      </c>
      <c r="CK28" s="84" t="str">
        <f>VLOOKUP($A28&amp;"-"&amp;CK$4,'02政策の客観指標'!$A$4:$AT$246,COLUMN('02政策の客観指標'!$AQ:$AQ),FALSE)</f>
        <v>-</v>
      </c>
      <c r="CL28" s="84" t="str">
        <f>VLOOKUP($A28&amp;"-"&amp;CL$4,'02政策の客観指標'!$A$4:$AT$246,COLUMN('02政策の客観指標'!$AQ:$AQ),FALSE)</f>
        <v>-</v>
      </c>
      <c r="CM28" s="84" t="str">
        <f>VLOOKUP($A28&amp;"-"&amp;CM$4,'02政策の客観指標'!$A$4:$AT$246,COLUMN('02政策の客観指標'!$AQ:$AQ),FALSE)</f>
        <v>-</v>
      </c>
      <c r="CN28" s="84" t="str">
        <f>VLOOKUP($A28&amp;"-"&amp;CN$4,'02政策の客観指標'!$A$4:$AT$246,COLUMN('02政策の客観指標'!$AQ:$AQ),FALSE)</f>
        <v>-</v>
      </c>
      <c r="CO28" s="109" t="e">
        <f t="shared" si="141"/>
        <v>#DIV/0!</v>
      </c>
      <c r="CP28" s="30" t="str">
        <f t="shared" si="21"/>
        <v/>
      </c>
      <c r="CQ28" s="30" t="str">
        <f t="shared" si="22"/>
        <v/>
      </c>
      <c r="CR28" s="30" t="str">
        <f t="shared" si="23"/>
        <v/>
      </c>
      <c r="CS28" s="30" t="str">
        <f t="shared" si="24"/>
        <v/>
      </c>
      <c r="CT28" s="30" t="str">
        <f t="shared" si="25"/>
        <v/>
      </c>
      <c r="CU28" s="30" t="str">
        <f t="shared" si="26"/>
        <v/>
      </c>
      <c r="CV28" s="30" t="str">
        <f t="shared" si="27"/>
        <v/>
      </c>
      <c r="CW28" s="30" t="str">
        <f t="shared" si="28"/>
        <v/>
      </c>
      <c r="CX28" s="30" t="str">
        <f t="shared" si="29"/>
        <v/>
      </c>
      <c r="CY28" s="33" t="e">
        <f t="shared" si="142"/>
        <v>#DIV/0!</v>
      </c>
      <c r="CZ28" s="47" t="str">
        <f>IFERROR(VLOOKUP($A28*100+CZ$4,'03施策評価'!$A$5:$KL$118,COLUMN('03施策評価'!$CF:$CF),FALSE),"-")</f>
        <v>e</v>
      </c>
      <c r="DA28" s="7" t="str">
        <f>IFERROR(VLOOKUP($A28*100+DA$4,'03施策評価'!$A$5:$KL$118,COLUMN('03施策評価'!$CF:$CF),FALSE),"-")</f>
        <v>-</v>
      </c>
      <c r="DB28" s="7" t="str">
        <f>IFERROR(VLOOKUP($A28*100+DB$4,'03施策評価'!$A$5:$KL$118,COLUMN('03施策評価'!$CF:$CF),FALSE),"-")</f>
        <v>e</v>
      </c>
      <c r="DC28" s="7" t="str">
        <f>IFERROR(VLOOKUP($A28*100+DC$4,'03施策評価'!$A$5:$KL$118,COLUMN('03施策評価'!$CF:$CF),FALSE),"-")</f>
        <v>e</v>
      </c>
      <c r="DD28" s="7" t="str">
        <f>IFERROR(VLOOKUP($A28*100+DD$4,'03施策評価'!$A$5:$KL$118,COLUMN('03施策評価'!$CF:$CF),FALSE),"-")</f>
        <v>e</v>
      </c>
      <c r="DE28" s="7" t="str">
        <f>IFERROR(VLOOKUP($A28*100+DE$4,'03施策評価'!$A$5:$KL$118,COLUMN('03施策評価'!$CF:$CF),FALSE),"-")</f>
        <v>e</v>
      </c>
      <c r="DF28" s="7" t="str">
        <f>IFERROR(VLOOKUP($A28*100+DF$4,'03施策評価'!$A$5:$KL$118,COLUMN('03施策評価'!$CF:$CF),FALSE),"-")</f>
        <v>e</v>
      </c>
      <c r="DG28" s="105" t="str">
        <f>IFERROR(VLOOKUP($A28*100+DG$4,'03施策評価'!$A$5:$KL$118,COLUMN('03施策評価'!$CF:$CF),FALSE),"-")</f>
        <v>-</v>
      </c>
      <c r="DH28" s="109" t="str">
        <f t="shared" si="143"/>
        <v>e</v>
      </c>
      <c r="DI28" s="37">
        <f t="shared" si="144"/>
        <v>0</v>
      </c>
      <c r="DJ28" s="38" t="str">
        <f t="shared" si="30"/>
        <v/>
      </c>
      <c r="DK28" s="38">
        <f t="shared" si="31"/>
        <v>0</v>
      </c>
      <c r="DL28" s="38">
        <f t="shared" si="32"/>
        <v>0</v>
      </c>
      <c r="DM28" s="38">
        <f t="shared" si="33"/>
        <v>0</v>
      </c>
      <c r="DN28" s="38">
        <f t="shared" si="34"/>
        <v>0</v>
      </c>
      <c r="DO28" s="38">
        <f t="shared" si="35"/>
        <v>0</v>
      </c>
      <c r="DP28" s="38" t="str">
        <f t="shared" si="36"/>
        <v/>
      </c>
      <c r="DQ28" s="41">
        <f t="shared" si="145"/>
        <v>0</v>
      </c>
      <c r="DR28" s="36" t="e">
        <f t="shared" si="146"/>
        <v>#DIV/0!</v>
      </c>
      <c r="DS28" s="37" t="e">
        <f t="shared" si="147"/>
        <v>#DIV/0!</v>
      </c>
      <c r="DT28" s="38">
        <f t="shared" si="148"/>
        <v>0</v>
      </c>
      <c r="DU28" s="41" t="e">
        <f t="shared" si="149"/>
        <v>#DIV/0!</v>
      </c>
      <c r="DV28" s="47" t="str">
        <f>VLOOKUP($A28&amp;"-"&amp;DV$4,'05市民生活実感調査'!$A$3:$BC$218,COLUMN('05市民生活実感調査'!$Y:$Y),FALSE)</f>
        <v>-</v>
      </c>
      <c r="DW28" s="7" t="str">
        <f>VLOOKUP($A28&amp;"-"&amp;DW$4,'05市民生活実感調査'!$A$3:$BC$218,COLUMN('05市民生活実感調査'!$Y:$Y),FALSE)</f>
        <v>-</v>
      </c>
      <c r="DX28" s="7" t="str">
        <f>VLOOKUP($A28&amp;"-"&amp;DX$4,'05市民生活実感調査'!$A$3:$BC$218,COLUMN('05市民生活実感調査'!$Y:$Y),FALSE)</f>
        <v>-</v>
      </c>
      <c r="DY28" s="7" t="str">
        <f>VLOOKUP($A28&amp;"-"&amp;DY$4,'05市民生活実感調査'!$A$3:$BC$218,COLUMN('05市民生活実感調査'!$Y:$Y),FALSE)</f>
        <v>-</v>
      </c>
      <c r="DZ28" s="7" t="str">
        <f>VLOOKUP($A28&amp;"-"&amp;DZ$4,'05市民生活実感調査'!$A$3:$BC$218,COLUMN('05市民生活実感調査'!$Y:$Y),FALSE)</f>
        <v>-</v>
      </c>
      <c r="EA28" s="7" t="str">
        <f>VLOOKUP($A28&amp;"-"&amp;EA$4,'05市民生活実感調査'!$A$3:$BC$218,COLUMN('05市民生活実感調査'!$Y:$Y),FALSE)</f>
        <v>-</v>
      </c>
      <c r="EB28" s="7" t="str">
        <f>VLOOKUP($A28&amp;"-"&amp;EB$4,'05市民生活実感調査'!$A$3:$BC$218,COLUMN('05市民生活実感調査'!$Y:$Y),FALSE)</f>
        <v>-</v>
      </c>
      <c r="EC28" s="7" t="str">
        <f>VLOOKUP($A28&amp;"-"&amp;EC$4,'05市民生活実感調査'!$A$3:$BC$218,COLUMN('05市民生活実感調査'!$Y:$Y),FALSE)</f>
        <v>-</v>
      </c>
      <c r="ED28" s="109" t="e">
        <f t="shared" si="150"/>
        <v>#DIV/0!</v>
      </c>
      <c r="EE28" s="37" t="str">
        <f t="shared" si="151"/>
        <v/>
      </c>
      <c r="EF28" s="38" t="str">
        <f t="shared" si="37"/>
        <v/>
      </c>
      <c r="EG28" s="38" t="str">
        <f t="shared" si="38"/>
        <v/>
      </c>
      <c r="EH28" s="38" t="str">
        <f t="shared" si="39"/>
        <v/>
      </c>
      <c r="EI28" s="38" t="str">
        <f t="shared" si="40"/>
        <v/>
      </c>
      <c r="EJ28" s="38" t="str">
        <f t="shared" si="41"/>
        <v/>
      </c>
      <c r="EK28" s="38" t="str">
        <f t="shared" si="42"/>
        <v/>
      </c>
      <c r="EL28" s="38" t="str">
        <f t="shared" si="43"/>
        <v/>
      </c>
      <c r="EM28" s="41" t="e">
        <f t="shared" si="152"/>
        <v>#DIV/0!</v>
      </c>
      <c r="EN28" s="96" t="str">
        <f>VLOOKUP($A28,'05市民生活実感調査'!$D$223:$O$249,5,FALSE)</f>
        <v>-</v>
      </c>
      <c r="EO28" s="98" t="str">
        <f>VLOOKUP($A28,'05市民生活実感調査'!$D$223:$O$249,6,FALSE)</f>
        <v>-</v>
      </c>
      <c r="EP28" s="108" t="s">
        <v>85</v>
      </c>
      <c r="EQ28" s="12" t="str">
        <f>VLOOKUP(EP28,プルダウン!$A$1:$B$6,2,FALSE)</f>
        <v>-</v>
      </c>
      <c r="ER28" s="26" t="s">
        <v>85</v>
      </c>
      <c r="ES28" s="12"/>
      <c r="ET28" s="11"/>
      <c r="EU28" s="12"/>
      <c r="EV28" s="47" t="str">
        <f>IFERROR(VLOOKUP($A28*100+EV$4,'03施策評価'!$A$5:$KL$118,COLUMN('03施策評価'!$DU:$DU),FALSE),"-")</f>
        <v>-</v>
      </c>
      <c r="EW28" s="7" t="str">
        <f>IFERROR(VLOOKUP($A28*100+EW$4,'03施策評価'!$A$5:$KL$118,COLUMN('03施策評価'!$DU:$DU),FALSE),"-")</f>
        <v>-</v>
      </c>
      <c r="EX28" s="7" t="str">
        <f>IFERROR(VLOOKUP($A28*100+EX$4,'03施策評価'!$A$5:$KL$118,COLUMN('03施策評価'!$DU:$DU),FALSE),"-")</f>
        <v>-</v>
      </c>
      <c r="EY28" s="7" t="str">
        <f>IFERROR(VLOOKUP($A28*100+EY$4,'03施策評価'!$A$5:$KL$118,COLUMN('03施策評価'!$DU:$DU),FALSE),"-")</f>
        <v>-</v>
      </c>
      <c r="EZ28" s="7" t="str">
        <f>IFERROR(VLOOKUP($A28*100+EZ$4,'03施策評価'!$A$5:$KL$118,COLUMN('03施策評価'!$DU:$DU),FALSE),"-")</f>
        <v>-</v>
      </c>
      <c r="FA28" s="7" t="str">
        <f>IFERROR(VLOOKUP($A28*100+FA$4,'03施策評価'!$A$5:$KL$118,COLUMN('03施策評価'!$DU:$DU),FALSE),"-")</f>
        <v>-</v>
      </c>
      <c r="FB28" s="7" t="str">
        <f>IFERROR(VLOOKUP($A28*100+FB$4,'03施策評価'!$A$5:$KL$118,COLUMN('03施策評価'!$DU:$DU),FALSE),"-")</f>
        <v>-</v>
      </c>
      <c r="FC28" s="106" t="str">
        <f>IFERROR(VLOOKUP($A28*100+FC$4,'03施策評価'!$A$5:$KL$118,COLUMN('03施策評価'!$DU:$DU),FALSE),"-")</f>
        <v>-</v>
      </c>
      <c r="FD28" s="116"/>
      <c r="FE28" s="83" t="str">
        <f>VLOOKUP($A28&amp;"-"&amp;FE$4,'02政策の客観指標'!$A$4:$AT$246,COLUMN('02政策の客観指標'!$AR:$AR),FALSE)</f>
        <v>-</v>
      </c>
      <c r="FF28" s="84" t="str">
        <f>VLOOKUP($A28&amp;"-"&amp;FF$4,'02政策の客観指標'!$A$4:$AT$246,COLUMN('02政策の客観指標'!$AR:$AR),FALSE)</f>
        <v>-</v>
      </c>
      <c r="FG28" s="84" t="str">
        <f>VLOOKUP($A28&amp;"-"&amp;FG$4,'02政策の客観指標'!$A$4:$AT$246,COLUMN('02政策の客観指標'!$AR:$AR),FALSE)</f>
        <v>-</v>
      </c>
      <c r="FH28" s="84" t="str">
        <f>VLOOKUP($A28&amp;"-"&amp;FH$4,'02政策の客観指標'!$A$4:$AT$246,COLUMN('02政策の客観指標'!$AR:$AR),FALSE)</f>
        <v>-</v>
      </c>
      <c r="FI28" s="84" t="str">
        <f>VLOOKUP($A28&amp;"-"&amp;FI$4,'02政策の客観指標'!$A$4:$AT$246,COLUMN('02政策の客観指標'!$AR:$AR),FALSE)</f>
        <v>-</v>
      </c>
      <c r="FJ28" s="84" t="str">
        <f>VLOOKUP($A28&amp;"-"&amp;FJ$4,'02政策の客観指標'!$A$4:$AT$246,COLUMN('02政策の客観指標'!$AR:$AR),FALSE)</f>
        <v>-</v>
      </c>
      <c r="FK28" s="84" t="str">
        <f>VLOOKUP($A28&amp;"-"&amp;FK$4,'02政策の客観指標'!$A$4:$AT$246,COLUMN('02政策の客観指標'!$AR:$AR),FALSE)</f>
        <v>-</v>
      </c>
      <c r="FL28" s="84" t="str">
        <f>VLOOKUP($A28&amp;"-"&amp;FL$4,'02政策の客観指標'!$A$4:$AT$246,COLUMN('02政策の客観指標'!$AR:$AR),FALSE)</f>
        <v>-</v>
      </c>
      <c r="FM28" s="84" t="str">
        <f>VLOOKUP($A28&amp;"-"&amp;FM$4,'02政策の客観指標'!$A$4:$AT$246,COLUMN('02政策の客観指標'!$AR:$AR),FALSE)</f>
        <v>-</v>
      </c>
      <c r="FN28" s="109" t="e">
        <f t="shared" si="153"/>
        <v>#DIV/0!</v>
      </c>
      <c r="FO28" s="30" t="str">
        <f t="shared" si="44"/>
        <v/>
      </c>
      <c r="FP28" s="30" t="str">
        <f t="shared" si="45"/>
        <v/>
      </c>
      <c r="FQ28" s="30" t="str">
        <f t="shared" si="46"/>
        <v/>
      </c>
      <c r="FR28" s="30" t="str">
        <f t="shared" si="47"/>
        <v/>
      </c>
      <c r="FS28" s="30" t="str">
        <f t="shared" si="48"/>
        <v/>
      </c>
      <c r="FT28" s="30" t="str">
        <f t="shared" si="49"/>
        <v/>
      </c>
      <c r="FU28" s="30" t="str">
        <f t="shared" si="50"/>
        <v/>
      </c>
      <c r="FV28" s="30" t="str">
        <f t="shared" si="51"/>
        <v/>
      </c>
      <c r="FW28" s="30" t="str">
        <f t="shared" si="52"/>
        <v/>
      </c>
      <c r="FX28" s="33" t="e">
        <f t="shared" si="154"/>
        <v>#DIV/0!</v>
      </c>
      <c r="FY28" s="47" t="str">
        <f>IFERROR(VLOOKUP($A28*100+FY$4,'03施策評価'!$A$5:$KL$118,COLUMN('03施策評価'!$EJ:$EJ),FALSE),"-")</f>
        <v>e</v>
      </c>
      <c r="FZ28" s="7" t="str">
        <f>IFERROR(VLOOKUP($A28*100+FZ$4,'03施策評価'!$A$5:$KL$118,COLUMN('03施策評価'!$EJ:$EJ),FALSE),"-")</f>
        <v>-</v>
      </c>
      <c r="GA28" s="7" t="str">
        <f>IFERROR(VLOOKUP($A28*100+GA$4,'03施策評価'!$A$5:$KL$118,COLUMN('03施策評価'!$EJ:$EJ),FALSE),"-")</f>
        <v>e</v>
      </c>
      <c r="GB28" s="7" t="str">
        <f>IFERROR(VLOOKUP($A28*100+GB$4,'03施策評価'!$A$5:$KL$118,COLUMN('03施策評価'!$EJ:$EJ),FALSE),"-")</f>
        <v>e</v>
      </c>
      <c r="GC28" s="7" t="str">
        <f>IFERROR(VLOOKUP($A28*100+GC$4,'03施策評価'!$A$5:$KL$118,COLUMN('03施策評価'!$EJ:$EJ),FALSE),"-")</f>
        <v>e</v>
      </c>
      <c r="GD28" s="7" t="str">
        <f>IFERROR(VLOOKUP($A28*100+GD$4,'03施策評価'!$A$5:$KL$118,COLUMN('03施策評価'!$EJ:$EJ),FALSE),"-")</f>
        <v>e</v>
      </c>
      <c r="GE28" s="7" t="str">
        <f>IFERROR(VLOOKUP($A28*100+GE$4,'03施策評価'!$A$5:$KL$118,COLUMN('03施策評価'!$EJ:$EJ),FALSE),"-")</f>
        <v>e</v>
      </c>
      <c r="GF28" s="105" t="str">
        <f>IFERROR(VLOOKUP($A28*100+GF$4,'03施策評価'!$A$5:$KL$118,COLUMN('03施策評価'!$EJ:$EJ),FALSE),"-")</f>
        <v>-</v>
      </c>
      <c r="GG28" s="109" t="str">
        <f t="shared" si="155"/>
        <v>e</v>
      </c>
      <c r="GH28" s="37">
        <f t="shared" si="156"/>
        <v>0</v>
      </c>
      <c r="GI28" s="38" t="str">
        <f t="shared" si="53"/>
        <v/>
      </c>
      <c r="GJ28" s="38">
        <f t="shared" si="54"/>
        <v>0</v>
      </c>
      <c r="GK28" s="38">
        <f t="shared" si="55"/>
        <v>0</v>
      </c>
      <c r="GL28" s="38">
        <f t="shared" si="56"/>
        <v>0</v>
      </c>
      <c r="GM28" s="38">
        <f t="shared" si="57"/>
        <v>0</v>
      </c>
      <c r="GN28" s="38">
        <f t="shared" si="58"/>
        <v>0</v>
      </c>
      <c r="GO28" s="38" t="str">
        <f t="shared" si="59"/>
        <v/>
      </c>
      <c r="GP28" s="41">
        <f t="shared" si="157"/>
        <v>0</v>
      </c>
      <c r="GQ28" s="36" t="e">
        <f t="shared" si="158"/>
        <v>#DIV/0!</v>
      </c>
      <c r="GR28" s="37" t="e">
        <f t="shared" si="159"/>
        <v>#DIV/0!</v>
      </c>
      <c r="GS28" s="38">
        <f t="shared" si="160"/>
        <v>0</v>
      </c>
      <c r="GT28" s="41" t="e">
        <f t="shared" si="161"/>
        <v>#DIV/0!</v>
      </c>
      <c r="GU28" s="47" t="str">
        <f>VLOOKUP($A28&amp;"-"&amp;GU$4,'05市民生活実感調査'!$A$3:$BC$218,COLUMN('05市民生活実感調査'!$AI:$AI),FALSE)</f>
        <v>-</v>
      </c>
      <c r="GV28" s="7" t="str">
        <f>VLOOKUP($A28&amp;"-"&amp;GV$4,'05市民生活実感調査'!$A$3:$BC$218,COLUMN('05市民生活実感調査'!$AI:$AI),FALSE)</f>
        <v>-</v>
      </c>
      <c r="GW28" s="7" t="str">
        <f>VLOOKUP($A28&amp;"-"&amp;GW$4,'05市民生活実感調査'!$A$3:$BC$218,COLUMN('05市民生活実感調査'!$AI:$AI),FALSE)</f>
        <v>-</v>
      </c>
      <c r="GX28" s="7" t="str">
        <f>VLOOKUP($A28&amp;"-"&amp;GX$4,'05市民生活実感調査'!$A$3:$BC$218,COLUMN('05市民生活実感調査'!$AI:$AI),FALSE)</f>
        <v>-</v>
      </c>
      <c r="GY28" s="7" t="str">
        <f>VLOOKUP($A28&amp;"-"&amp;GY$4,'05市民生活実感調査'!$A$3:$BC$218,COLUMN('05市民生活実感調査'!$AI:$AI),FALSE)</f>
        <v>-</v>
      </c>
      <c r="GZ28" s="7" t="str">
        <f>VLOOKUP($A28&amp;"-"&amp;GZ$4,'05市民生活実感調査'!$A$3:$BC$218,COLUMN('05市民生活実感調査'!$AI:$AI),FALSE)</f>
        <v>-</v>
      </c>
      <c r="HA28" s="7" t="str">
        <f>VLOOKUP($A28&amp;"-"&amp;HA$4,'05市民生活実感調査'!$A$3:$BC$218,COLUMN('05市民生活実感調査'!$AI:$AI),FALSE)</f>
        <v>-</v>
      </c>
      <c r="HB28" s="7" t="str">
        <f>VLOOKUP($A28&amp;"-"&amp;HB$4,'05市民生活実感調査'!$A$3:$BC$218,COLUMN('05市民生活実感調査'!$AI:$AI),FALSE)</f>
        <v>-</v>
      </c>
      <c r="HC28" s="109" t="e">
        <f t="shared" si="162"/>
        <v>#DIV/0!</v>
      </c>
      <c r="HD28" s="37" t="str">
        <f t="shared" si="163"/>
        <v/>
      </c>
      <c r="HE28" s="38" t="str">
        <f t="shared" si="60"/>
        <v/>
      </c>
      <c r="HF28" s="38" t="str">
        <f t="shared" si="61"/>
        <v/>
      </c>
      <c r="HG28" s="38" t="str">
        <f t="shared" si="62"/>
        <v/>
      </c>
      <c r="HH28" s="38" t="str">
        <f t="shared" si="63"/>
        <v/>
      </c>
      <c r="HI28" s="38" t="str">
        <f t="shared" si="64"/>
        <v/>
      </c>
      <c r="HJ28" s="38" t="str">
        <f t="shared" si="65"/>
        <v/>
      </c>
      <c r="HK28" s="38" t="str">
        <f t="shared" si="66"/>
        <v/>
      </c>
      <c r="HL28" s="41" t="e">
        <f t="shared" si="164"/>
        <v>#DIV/0!</v>
      </c>
      <c r="HM28" s="96" t="str">
        <f>VLOOKUP($A28,'05市民生活実感調査'!$D$223:$O$249,7,FALSE)</f>
        <v>-</v>
      </c>
      <c r="HN28" s="98" t="str">
        <f>VLOOKUP($A28,'05市民生活実感調査'!$D$223:$O$249,8,FALSE)</f>
        <v>-</v>
      </c>
      <c r="HO28" s="108" t="s">
        <v>85</v>
      </c>
      <c r="HP28" s="12" t="str">
        <f>VLOOKUP(HO28,プルダウン!$A$1:$B$6,2,FALSE)</f>
        <v>-</v>
      </c>
      <c r="HQ28" s="26" t="s">
        <v>85</v>
      </c>
      <c r="HR28" s="12"/>
      <c r="HS28" s="11"/>
      <c r="HT28" s="12"/>
      <c r="HU28" s="47" t="str">
        <f>IFERROR(VLOOKUP($A28*100+HU$4,'03施策評価'!$A$5:$KL$118,COLUMN('03施策評価'!$FY:$FY),FALSE),"-")</f>
        <v>-</v>
      </c>
      <c r="HV28" s="7" t="str">
        <f>IFERROR(VLOOKUP($A28*100+HV$4,'03施策評価'!$A$5:$KL$118,COLUMN('03施策評価'!$FY:$FY),FALSE),"-")</f>
        <v>-</v>
      </c>
      <c r="HW28" s="7" t="str">
        <f>IFERROR(VLOOKUP($A28*100+HW$4,'03施策評価'!$A$5:$KL$118,COLUMN('03施策評価'!$FY:$FY),FALSE),"-")</f>
        <v>-</v>
      </c>
      <c r="HX28" s="7" t="str">
        <f>IFERROR(VLOOKUP($A28*100+HX$4,'03施策評価'!$A$5:$KL$118,COLUMN('03施策評価'!$FY:$FY),FALSE),"-")</f>
        <v>-</v>
      </c>
      <c r="HY28" s="7" t="str">
        <f>IFERROR(VLOOKUP($A28*100+HY$4,'03施策評価'!$A$5:$KL$118,COLUMN('03施策評価'!$FY:$FY),FALSE),"-")</f>
        <v>-</v>
      </c>
      <c r="HZ28" s="7" t="str">
        <f>IFERROR(VLOOKUP($A28*100+HZ$4,'03施策評価'!$A$5:$KL$118,COLUMN('03施策評価'!$FY:$FY),FALSE),"-")</f>
        <v>-</v>
      </c>
      <c r="IA28" s="7" t="str">
        <f>IFERROR(VLOOKUP($A28*100+IA$4,'03施策評価'!$A$5:$KL$118,COLUMN('03施策評価'!$FY:$FY),FALSE),"-")</f>
        <v>-</v>
      </c>
      <c r="IB28" s="106" t="str">
        <f>IFERROR(VLOOKUP($A28*100+IB$4,'03施策評価'!$A$5:$KL$118,COLUMN('03施策評価'!$FY:$FY),FALSE),"-")</f>
        <v>-</v>
      </c>
      <c r="IC28" s="116"/>
      <c r="ID28" s="83" t="str">
        <f>VLOOKUP($A28&amp;"-"&amp;ID$4,'02政策の客観指標'!$A$4:$AT$246,COLUMN('02政策の客観指標'!$AS:$AS),FALSE)</f>
        <v>-</v>
      </c>
      <c r="IE28" s="84" t="str">
        <f>VLOOKUP($A28&amp;"-"&amp;IE$4,'02政策の客観指標'!$A$4:$AT$246,COLUMN('02政策の客観指標'!$AS:$AS),FALSE)</f>
        <v>-</v>
      </c>
      <c r="IF28" s="84" t="str">
        <f>VLOOKUP($A28&amp;"-"&amp;IF$4,'02政策の客観指標'!$A$4:$AT$246,COLUMN('02政策の客観指標'!$AS:$AS),FALSE)</f>
        <v>-</v>
      </c>
      <c r="IG28" s="84" t="str">
        <f>VLOOKUP($A28&amp;"-"&amp;IG$4,'02政策の客観指標'!$A$4:$AT$246,COLUMN('02政策の客観指標'!$AS:$AS),FALSE)</f>
        <v>-</v>
      </c>
      <c r="IH28" s="84" t="str">
        <f>VLOOKUP($A28&amp;"-"&amp;IH$4,'02政策の客観指標'!$A$4:$AT$246,COLUMN('02政策の客観指標'!$AS:$AS),FALSE)</f>
        <v>-</v>
      </c>
      <c r="II28" s="84" t="str">
        <f>VLOOKUP($A28&amp;"-"&amp;II$4,'02政策の客観指標'!$A$4:$AT$246,COLUMN('02政策の客観指標'!$AS:$AS),FALSE)</f>
        <v>-</v>
      </c>
      <c r="IJ28" s="84" t="str">
        <f>VLOOKUP($A28&amp;"-"&amp;IJ$4,'02政策の客観指標'!$A$4:$AT$246,COLUMN('02政策の客観指標'!$AS:$AS),FALSE)</f>
        <v>-</v>
      </c>
      <c r="IK28" s="84" t="str">
        <f>VLOOKUP($A28&amp;"-"&amp;IK$4,'02政策の客観指標'!$A$4:$AT$246,COLUMN('02政策の客観指標'!$AS:$AS),FALSE)</f>
        <v>-</v>
      </c>
      <c r="IL28" s="84" t="str">
        <f>VLOOKUP($A28&amp;"-"&amp;IL$4,'02政策の客観指標'!$A$4:$AT$246,COLUMN('02政策の客観指標'!$AS:$AS),FALSE)</f>
        <v>-</v>
      </c>
      <c r="IM28" s="109" t="e">
        <f t="shared" si="165"/>
        <v>#DIV/0!</v>
      </c>
      <c r="IN28" s="30" t="str">
        <f t="shared" si="67"/>
        <v/>
      </c>
      <c r="IO28" s="30" t="str">
        <f t="shared" si="68"/>
        <v/>
      </c>
      <c r="IP28" s="30" t="str">
        <f t="shared" si="69"/>
        <v/>
      </c>
      <c r="IQ28" s="30" t="str">
        <f t="shared" si="70"/>
        <v/>
      </c>
      <c r="IR28" s="30" t="str">
        <f t="shared" si="71"/>
        <v/>
      </c>
      <c r="IS28" s="30" t="str">
        <f t="shared" si="72"/>
        <v/>
      </c>
      <c r="IT28" s="30" t="str">
        <f t="shared" si="73"/>
        <v/>
      </c>
      <c r="IU28" s="30" t="str">
        <f t="shared" si="74"/>
        <v/>
      </c>
      <c r="IV28" s="30" t="str">
        <f t="shared" si="75"/>
        <v/>
      </c>
      <c r="IW28" s="33" t="e">
        <f t="shared" si="166"/>
        <v>#DIV/0!</v>
      </c>
      <c r="IX28" s="47" t="str">
        <f>IFERROR(VLOOKUP($A28*100+IX$4,'03施策評価'!$A$5:$KL$118,COLUMN('03施策評価'!$GN:$GN),FALSE),"-")</f>
        <v>e</v>
      </c>
      <c r="IY28" s="7" t="str">
        <f>IFERROR(VLOOKUP($A28*100+IY$4,'03施策評価'!$A$5:$KL$118,COLUMN('03施策評価'!$GN:$GN),FALSE),"-")</f>
        <v>-</v>
      </c>
      <c r="IZ28" s="7" t="str">
        <f>IFERROR(VLOOKUP($A28*100+IZ$4,'03施策評価'!$A$5:$KL$118,COLUMN('03施策評価'!$GN:$GN),FALSE),"-")</f>
        <v>e</v>
      </c>
      <c r="JA28" s="7" t="str">
        <f>IFERROR(VLOOKUP($A28*100+JA$4,'03施策評価'!$A$5:$KL$118,COLUMN('03施策評価'!$GN:$GN),FALSE),"-")</f>
        <v>e</v>
      </c>
      <c r="JB28" s="7" t="str">
        <f>IFERROR(VLOOKUP($A28*100+JB$4,'03施策評価'!$A$5:$KL$118,COLUMN('03施策評価'!$GN:$GN),FALSE),"-")</f>
        <v>e</v>
      </c>
      <c r="JC28" s="7" t="str">
        <f>IFERROR(VLOOKUP($A28*100+JC$4,'03施策評価'!$A$5:$KL$118,COLUMN('03施策評価'!$GN:$GN),FALSE),"-")</f>
        <v>e</v>
      </c>
      <c r="JD28" s="7" t="str">
        <f>IFERROR(VLOOKUP($A28*100+JD$4,'03施策評価'!$A$5:$KL$118,COLUMN('03施策評価'!$GN:$GN),FALSE),"-")</f>
        <v>e</v>
      </c>
      <c r="JE28" s="105" t="str">
        <f>IFERROR(VLOOKUP($A28*100+JE$4,'03施策評価'!$A$5:$KL$118,COLUMN('03施策評価'!$GN:$GN),FALSE),"-")</f>
        <v>-</v>
      </c>
      <c r="JF28" s="109" t="str">
        <f t="shared" si="167"/>
        <v>e</v>
      </c>
      <c r="JG28" s="37">
        <f t="shared" si="168"/>
        <v>0</v>
      </c>
      <c r="JH28" s="38" t="str">
        <f t="shared" si="76"/>
        <v/>
      </c>
      <c r="JI28" s="38">
        <f t="shared" si="77"/>
        <v>0</v>
      </c>
      <c r="JJ28" s="38">
        <f t="shared" si="78"/>
        <v>0</v>
      </c>
      <c r="JK28" s="38">
        <f t="shared" si="79"/>
        <v>0</v>
      </c>
      <c r="JL28" s="38">
        <f t="shared" si="80"/>
        <v>0</v>
      </c>
      <c r="JM28" s="38">
        <f t="shared" si="81"/>
        <v>0</v>
      </c>
      <c r="JN28" s="38" t="str">
        <f t="shared" si="82"/>
        <v/>
      </c>
      <c r="JO28" s="41">
        <f t="shared" si="169"/>
        <v>0</v>
      </c>
      <c r="JP28" s="36" t="e">
        <f t="shared" si="170"/>
        <v>#DIV/0!</v>
      </c>
      <c r="JQ28" s="37" t="e">
        <f t="shared" si="171"/>
        <v>#DIV/0!</v>
      </c>
      <c r="JR28" s="38">
        <f t="shared" si="172"/>
        <v>0</v>
      </c>
      <c r="JS28" s="41" t="e">
        <f t="shared" si="173"/>
        <v>#DIV/0!</v>
      </c>
      <c r="JT28" s="47" t="str">
        <f>VLOOKUP($A28&amp;"-"&amp;JT$4,'05市民生活実感調査'!$A$3:$BC$218,COLUMN('05市民生活実感調査'!$AS:$AS),FALSE)</f>
        <v>-</v>
      </c>
      <c r="JU28" s="7" t="str">
        <f>VLOOKUP($A28&amp;"-"&amp;JU$4,'05市民生活実感調査'!$A$3:$BC$218,COLUMN('05市民生活実感調査'!$AS:$AS),FALSE)</f>
        <v>-</v>
      </c>
      <c r="JV28" s="7" t="str">
        <f>VLOOKUP($A28&amp;"-"&amp;JV$4,'05市民生活実感調査'!$A$3:$BC$218,COLUMN('05市民生活実感調査'!$AS:$AS),FALSE)</f>
        <v>-</v>
      </c>
      <c r="JW28" s="7" t="str">
        <f>VLOOKUP($A28&amp;"-"&amp;JW$4,'05市民生活実感調査'!$A$3:$BC$218,COLUMN('05市民生活実感調査'!$AS:$AS),FALSE)</f>
        <v>-</v>
      </c>
      <c r="JX28" s="7" t="str">
        <f>VLOOKUP($A28&amp;"-"&amp;JX$4,'05市民生活実感調査'!$A$3:$BC$218,COLUMN('05市民生活実感調査'!$AS:$AS),FALSE)</f>
        <v>-</v>
      </c>
      <c r="JY28" s="7" t="str">
        <f>VLOOKUP($A28&amp;"-"&amp;JY$4,'05市民生活実感調査'!$A$3:$BC$218,COLUMN('05市民生活実感調査'!$AS:$AS),FALSE)</f>
        <v>-</v>
      </c>
      <c r="JZ28" s="7" t="str">
        <f>VLOOKUP($A28&amp;"-"&amp;JZ$4,'05市民生活実感調査'!$A$3:$BC$218,COLUMN('05市民生活実感調査'!$AS:$AS),FALSE)</f>
        <v>-</v>
      </c>
      <c r="KA28" s="7" t="str">
        <f>VLOOKUP($A28&amp;"-"&amp;KA$4,'05市民生活実感調査'!$A$3:$BC$218,COLUMN('05市民生活実感調査'!$AS:$AS),FALSE)</f>
        <v>-</v>
      </c>
      <c r="KB28" s="109" t="e">
        <f t="shared" si="174"/>
        <v>#DIV/0!</v>
      </c>
      <c r="KC28" s="37" t="str">
        <f t="shared" si="175"/>
        <v/>
      </c>
      <c r="KD28" s="38" t="str">
        <f t="shared" si="83"/>
        <v/>
      </c>
      <c r="KE28" s="38" t="str">
        <f t="shared" si="84"/>
        <v/>
      </c>
      <c r="KF28" s="38" t="str">
        <f t="shared" si="85"/>
        <v/>
      </c>
      <c r="KG28" s="38" t="str">
        <f t="shared" si="86"/>
        <v/>
      </c>
      <c r="KH28" s="38" t="str">
        <f t="shared" si="87"/>
        <v/>
      </c>
      <c r="KI28" s="38" t="str">
        <f t="shared" si="88"/>
        <v/>
      </c>
      <c r="KJ28" s="38" t="str">
        <f t="shared" si="89"/>
        <v/>
      </c>
      <c r="KK28" s="41" t="e">
        <f t="shared" si="176"/>
        <v>#DIV/0!</v>
      </c>
      <c r="KL28" s="96" t="str">
        <f>VLOOKUP($A28,'05市民生活実感調査'!$D$223:$O$249,9,FALSE)</f>
        <v>-</v>
      </c>
      <c r="KM28" s="98" t="str">
        <f>VLOOKUP($A28,'05市民生活実感調査'!$D$223:$O$249,10,FALSE)</f>
        <v>-</v>
      </c>
      <c r="KN28" s="108" t="s">
        <v>85</v>
      </c>
      <c r="KO28" s="12" t="str">
        <f>VLOOKUP(KN28,プルダウン!$A$1:$B$6,2,FALSE)</f>
        <v>-</v>
      </c>
      <c r="KP28" s="26" t="s">
        <v>85</v>
      </c>
      <c r="KQ28" s="12"/>
      <c r="KR28" s="11"/>
      <c r="KS28" s="12"/>
      <c r="KT28" s="47" t="str">
        <f>IFERROR(VLOOKUP($A28*100+KT$4,'03施策評価'!$A$5:$KL$118,COLUMN('03施策評価'!$IC:$IC),FALSE),"-")</f>
        <v>-</v>
      </c>
      <c r="KU28" s="7" t="str">
        <f>IFERROR(VLOOKUP($A28*100+KU$4,'03施策評価'!$A$5:$KL$118,COLUMN('03施策評価'!$IC:$IC),FALSE),"-")</f>
        <v>-</v>
      </c>
      <c r="KV28" s="7" t="str">
        <f>IFERROR(VLOOKUP($A28*100+KV$4,'03施策評価'!$A$5:$KL$118,COLUMN('03施策評価'!$IC:$IC),FALSE),"-")</f>
        <v>-</v>
      </c>
      <c r="KW28" s="7" t="str">
        <f>IFERROR(VLOOKUP($A28*100+KW$4,'03施策評価'!$A$5:$KL$118,COLUMN('03施策評価'!$IC:$IC),FALSE),"-")</f>
        <v>-</v>
      </c>
      <c r="KX28" s="7" t="str">
        <f>IFERROR(VLOOKUP($A28*100+KX$4,'03施策評価'!$A$5:$KL$118,COLUMN('03施策評価'!$IC:$IC),FALSE),"-")</f>
        <v>-</v>
      </c>
      <c r="KY28" s="7" t="str">
        <f>IFERROR(VLOOKUP($A28*100+KY$4,'03施策評価'!$A$5:$KL$118,COLUMN('03施策評価'!$IC:$IC),FALSE),"-")</f>
        <v>-</v>
      </c>
      <c r="KZ28" s="7" t="str">
        <f>IFERROR(VLOOKUP($A28*100+KZ$4,'03施策評価'!$A$5:$KL$118,COLUMN('03施策評価'!$IC:$IC),FALSE),"-")</f>
        <v>-</v>
      </c>
      <c r="LA28" s="106" t="str">
        <f>IFERROR(VLOOKUP($A28*100+LA$4,'03施策評価'!$A$5:$KL$118,COLUMN('03施策評価'!$IC:$IC),FALSE),"-")</f>
        <v>-</v>
      </c>
      <c r="LB28" s="116"/>
      <c r="LC28" s="146" t="str">
        <f>VLOOKUP($A28&amp;"-"&amp;LC$4,'02政策の客観指標'!$A$4:$AT$246,COLUMN('02政策の客観指標'!$AT:$AT),FALSE)</f>
        <v>-</v>
      </c>
      <c r="LD28" s="84" t="str">
        <f>VLOOKUP($A28&amp;"-"&amp;LD$4,'02政策の客観指標'!$A$4:$AT$246,COLUMN('02政策の客観指標'!$AT:$AT),FALSE)</f>
        <v>-</v>
      </c>
      <c r="LE28" s="84" t="str">
        <f>VLOOKUP($A28&amp;"-"&amp;LE$4,'02政策の客観指標'!$A$4:$AT$246,COLUMN('02政策の客観指標'!$AT:$AT),FALSE)</f>
        <v>-</v>
      </c>
      <c r="LF28" s="84" t="str">
        <f>VLOOKUP($A28&amp;"-"&amp;LF$4,'02政策の客観指標'!$A$4:$AT$246,COLUMN('02政策の客観指標'!$AT:$AT),FALSE)</f>
        <v>-</v>
      </c>
      <c r="LG28" s="84" t="str">
        <f>VLOOKUP($A28&amp;"-"&amp;LG$4,'02政策の客観指標'!$A$4:$AT$246,COLUMN('02政策の客観指標'!$AT:$AT),FALSE)</f>
        <v>-</v>
      </c>
      <c r="LH28" s="84" t="str">
        <f>VLOOKUP($A28&amp;"-"&amp;LH$4,'02政策の客観指標'!$A$4:$AT$246,COLUMN('02政策の客観指標'!$AT:$AT),FALSE)</f>
        <v>-</v>
      </c>
      <c r="LI28" s="84" t="str">
        <f>VLOOKUP($A28&amp;"-"&amp;LI$4,'02政策の客観指標'!$A$4:$AT$246,COLUMN('02政策の客観指標'!$AT:$AT),FALSE)</f>
        <v>-</v>
      </c>
      <c r="LJ28" s="84" t="str">
        <f>VLOOKUP($A28&amp;"-"&amp;LJ$4,'02政策の客観指標'!$A$4:$AT$246,COLUMN('02政策の客観指標'!$AT:$AT),FALSE)</f>
        <v>-</v>
      </c>
      <c r="LK28" s="84" t="str">
        <f>VLOOKUP($A28&amp;"-"&amp;LK$4,'02政策の客観指標'!$A$4:$AT$246,COLUMN('02政策の客観指標'!$AT:$AT),FALSE)</f>
        <v>-</v>
      </c>
      <c r="LL28" s="109" t="e">
        <f t="shared" si="177"/>
        <v>#DIV/0!</v>
      </c>
      <c r="LM28" s="30" t="str">
        <f t="shared" si="90"/>
        <v/>
      </c>
      <c r="LN28" s="30" t="str">
        <f t="shared" si="91"/>
        <v/>
      </c>
      <c r="LO28" s="30" t="str">
        <f t="shared" si="92"/>
        <v/>
      </c>
      <c r="LP28" s="30" t="str">
        <f t="shared" si="93"/>
        <v/>
      </c>
      <c r="LQ28" s="30" t="str">
        <f t="shared" si="94"/>
        <v/>
      </c>
      <c r="LR28" s="30" t="str">
        <f t="shared" si="95"/>
        <v/>
      </c>
      <c r="LS28" s="30" t="str">
        <f t="shared" si="96"/>
        <v/>
      </c>
      <c r="LT28" s="30" t="str">
        <f t="shared" si="97"/>
        <v/>
      </c>
      <c r="LU28" s="30" t="str">
        <f t="shared" si="98"/>
        <v/>
      </c>
      <c r="LV28" s="33" t="e">
        <f t="shared" si="178"/>
        <v>#DIV/0!</v>
      </c>
      <c r="LW28" s="47" t="str">
        <f>IFERROR(VLOOKUP($A28*100+LW$4,'03施策評価'!$A$5:$KL$118,COLUMN('03施策評価'!$IR:$IR),FALSE),"-")</f>
        <v>e</v>
      </c>
      <c r="LX28" s="7" t="str">
        <f>IFERROR(VLOOKUP($A28*100+LX$4,'03施策評価'!$A$5:$KL$118,COLUMN('03施策評価'!$IR:$IR),FALSE),"-")</f>
        <v>-</v>
      </c>
      <c r="LY28" s="7" t="str">
        <f>IFERROR(VLOOKUP($A28*100+LY$4,'03施策評価'!$A$5:$KL$118,COLUMN('03施策評価'!$IR:$IR),FALSE),"-")</f>
        <v>e</v>
      </c>
      <c r="LZ28" s="7" t="str">
        <f>IFERROR(VLOOKUP($A28*100+LZ$4,'03施策評価'!$A$5:$KL$118,COLUMN('03施策評価'!$IR:$IR),FALSE),"-")</f>
        <v>e</v>
      </c>
      <c r="MA28" s="7" t="str">
        <f>IFERROR(VLOOKUP($A28*100+MA$4,'03施策評価'!$A$5:$KL$118,COLUMN('03施策評価'!$IR:$IR),FALSE),"-")</f>
        <v>e</v>
      </c>
      <c r="MB28" s="7" t="str">
        <f>IFERROR(VLOOKUP($A28*100+MB$4,'03施策評価'!$A$5:$KL$118,COLUMN('03施策評価'!$IR:$IR),FALSE),"-")</f>
        <v>e</v>
      </c>
      <c r="MC28" s="7" t="str">
        <f>IFERROR(VLOOKUP($A28*100+MC$4,'03施策評価'!$A$5:$KL$118,COLUMN('03施策評価'!$IR:$IR),FALSE),"-")</f>
        <v>e</v>
      </c>
      <c r="MD28" s="105" t="str">
        <f>IFERROR(VLOOKUP($A28*100+MD$4,'03施策評価'!$A$5:$KL$118,COLUMN('03施策評価'!$IR:$IR),FALSE),"-")</f>
        <v>-</v>
      </c>
      <c r="ME28" s="109" t="str">
        <f t="shared" si="179"/>
        <v>e</v>
      </c>
      <c r="MF28" s="37">
        <f t="shared" si="180"/>
        <v>0</v>
      </c>
      <c r="MG28" s="38" t="str">
        <f t="shared" si="99"/>
        <v/>
      </c>
      <c r="MH28" s="38">
        <f t="shared" si="100"/>
        <v>0</v>
      </c>
      <c r="MI28" s="38">
        <f t="shared" si="101"/>
        <v>0</v>
      </c>
      <c r="MJ28" s="38">
        <f t="shared" si="102"/>
        <v>0</v>
      </c>
      <c r="MK28" s="38">
        <f t="shared" si="103"/>
        <v>0</v>
      </c>
      <c r="ML28" s="38">
        <f t="shared" si="104"/>
        <v>0</v>
      </c>
      <c r="MM28" s="38" t="str">
        <f t="shared" si="105"/>
        <v/>
      </c>
      <c r="MN28" s="41">
        <f t="shared" si="181"/>
        <v>0</v>
      </c>
      <c r="MO28" s="36" t="e">
        <f t="shared" si="182"/>
        <v>#DIV/0!</v>
      </c>
      <c r="MP28" s="37" t="e">
        <f t="shared" si="183"/>
        <v>#DIV/0!</v>
      </c>
      <c r="MQ28" s="38">
        <f t="shared" si="184"/>
        <v>0</v>
      </c>
      <c r="MR28" s="41" t="e">
        <f t="shared" si="185"/>
        <v>#DIV/0!</v>
      </c>
      <c r="MS28" s="47" t="str">
        <f>VLOOKUP($A28&amp;"-"&amp;MS$4,'05市民生活実感調査'!$A$3:$BC$218,COLUMN('05市民生活実感調査'!$BC:$BC),FALSE)</f>
        <v>-</v>
      </c>
      <c r="MT28" s="7" t="str">
        <f>VLOOKUP($A28&amp;"-"&amp;MT$4,'05市民生活実感調査'!$A$3:$BC$218,COLUMN('05市民生活実感調査'!$BC:$BC),FALSE)</f>
        <v>-</v>
      </c>
      <c r="MU28" s="7" t="str">
        <f>VLOOKUP($A28&amp;"-"&amp;MU$4,'05市民生活実感調査'!$A$3:$BC$218,COLUMN('05市民生活実感調査'!$BC:$BC),FALSE)</f>
        <v>-</v>
      </c>
      <c r="MV28" s="7" t="str">
        <f>VLOOKUP($A28&amp;"-"&amp;MV$4,'05市民生活実感調査'!$A$3:$BC$218,COLUMN('05市民生活実感調査'!$BC:$BC),FALSE)</f>
        <v>-</v>
      </c>
      <c r="MW28" s="7" t="str">
        <f>VLOOKUP($A28&amp;"-"&amp;MW$4,'05市民生活実感調査'!$A$3:$BC$218,COLUMN('05市民生活実感調査'!$BC:$BC),FALSE)</f>
        <v>-</v>
      </c>
      <c r="MX28" s="7" t="str">
        <f>VLOOKUP($A28&amp;"-"&amp;MX$4,'05市民生活実感調査'!$A$3:$BC$218,COLUMN('05市民生活実感調査'!$BC:$BC),FALSE)</f>
        <v>-</v>
      </c>
      <c r="MY28" s="7" t="str">
        <f>VLOOKUP($A28&amp;"-"&amp;MY$4,'05市民生活実感調査'!$A$3:$BC$218,COLUMN('05市民生活実感調査'!$BC:$BC),FALSE)</f>
        <v>-</v>
      </c>
      <c r="MZ28" s="7" t="str">
        <f>VLOOKUP($A28&amp;"-"&amp;MZ$4,'05市民生活実感調査'!$A$3:$BC$218,COLUMN('05市民生活実感調査'!$BC:$BC),FALSE)</f>
        <v>-</v>
      </c>
      <c r="NA28" s="109" t="e">
        <f t="shared" si="186"/>
        <v>#DIV/0!</v>
      </c>
      <c r="NB28" s="37" t="str">
        <f t="shared" si="187"/>
        <v/>
      </c>
      <c r="NC28" s="38" t="str">
        <f t="shared" si="106"/>
        <v/>
      </c>
      <c r="ND28" s="38" t="str">
        <f t="shared" si="107"/>
        <v/>
      </c>
      <c r="NE28" s="38" t="str">
        <f t="shared" si="108"/>
        <v/>
      </c>
      <c r="NF28" s="38" t="str">
        <f t="shared" si="109"/>
        <v/>
      </c>
      <c r="NG28" s="38" t="str">
        <f t="shared" si="110"/>
        <v/>
      </c>
      <c r="NH28" s="38" t="str">
        <f t="shared" si="111"/>
        <v/>
      </c>
      <c r="NI28" s="38" t="str">
        <f t="shared" si="112"/>
        <v/>
      </c>
      <c r="NJ28" s="41" t="e">
        <f t="shared" si="188"/>
        <v>#DIV/0!</v>
      </c>
      <c r="NK28" s="96" t="str">
        <f>VLOOKUP($A28,'05市民生活実感調査'!$D$223:$O$249,11,FALSE)</f>
        <v>-</v>
      </c>
      <c r="NL28" s="98" t="str">
        <f>VLOOKUP($A28,'05市民生活実感調査'!$D$223:$O$249,12,FALSE)</f>
        <v>-</v>
      </c>
      <c r="NM28" s="108" t="s">
        <v>85</v>
      </c>
      <c r="NN28" s="12" t="str">
        <f>VLOOKUP(NM28,プルダウン!$A$1:$B$6,2,FALSE)</f>
        <v>-</v>
      </c>
      <c r="NO28" s="26" t="s">
        <v>85</v>
      </c>
      <c r="NP28" s="12"/>
      <c r="NQ28" s="11"/>
      <c r="NR28" s="12"/>
      <c r="NS28" s="47" t="str">
        <f>IFERROR(VLOOKUP($A28*100+NS$4,'03施策評価'!$A$5:$KL$118,COLUMN('03施策評価'!$KG:$KG),FALSE),"-")</f>
        <v>-</v>
      </c>
      <c r="NT28" s="7" t="str">
        <f>IFERROR(VLOOKUP($A28*100+NT$4,'03施策評価'!$A$5:$KL$118,COLUMN('03施策評価'!$KG:$KG),FALSE),"-")</f>
        <v>-</v>
      </c>
      <c r="NU28" s="7" t="str">
        <f>IFERROR(VLOOKUP($A28*100+NU$4,'03施策評価'!$A$5:$KL$118,COLUMN('03施策評価'!$KG:$KG),FALSE),"-")</f>
        <v>-</v>
      </c>
      <c r="NV28" s="7" t="str">
        <f>IFERROR(VLOOKUP($A28*100+NV$4,'03施策評価'!$A$5:$KL$118,COLUMN('03施策評価'!$KG:$KG),FALSE),"-")</f>
        <v>-</v>
      </c>
      <c r="NW28" s="7" t="str">
        <f>IFERROR(VLOOKUP($A28*100+NW$4,'03施策評価'!$A$5:$KL$118,COLUMN('03施策評価'!$KG:$KG),FALSE),"-")</f>
        <v>-</v>
      </c>
      <c r="NX28" s="7" t="str">
        <f>IFERROR(VLOOKUP($A28*100+NX$4,'03施策評価'!$A$5:$KL$118,COLUMN('03施策評価'!$KG:$KG),FALSE),"-")</f>
        <v>-</v>
      </c>
      <c r="NY28" s="7" t="str">
        <f>IFERROR(VLOOKUP($A28*100+NY$4,'03施策評価'!$A$5:$KL$118,COLUMN('03施策評価'!$KG:$KG),FALSE),"-")</f>
        <v>-</v>
      </c>
      <c r="NZ28" s="106" t="str">
        <f>IFERROR(VLOOKUP($A28*100+NZ$4,'03施策評価'!$A$5:$KL$118,COLUMN('03施策評価'!$KG:$KG),FALSE),"-")</f>
        <v>-</v>
      </c>
      <c r="OA28" s="5"/>
    </row>
    <row r="29" spans="1:391" ht="221.25" customHeight="1">
      <c r="A29" s="46">
        <f>VLOOKUP(B29,[19]プルダウン!$M$2:$N$28,2,FALSE)</f>
        <v>25</v>
      </c>
      <c r="B29" s="5" t="s">
        <v>297</v>
      </c>
      <c r="C29" s="5" t="s">
        <v>2500</v>
      </c>
      <c r="D29" s="4" t="s">
        <v>2123</v>
      </c>
      <c r="E29" s="4"/>
      <c r="F29" s="5"/>
      <c r="G29" s="521" t="str">
        <f>VLOOKUP($A29&amp;"-"&amp;G$4,'02政策の客観指標'!$A$4:$AT$246,COLUMN('02政策の客観指標'!$AP:$AP),FALSE)</f>
        <v>b</v>
      </c>
      <c r="H29" s="522" t="str">
        <f>VLOOKUP($A29&amp;"-"&amp;H$4,'02政策の客観指標'!$A$4:$AT$246,COLUMN('02政策の客観指標'!$AP:$AP),FALSE)</f>
        <v>-</v>
      </c>
      <c r="I29" s="522" t="str">
        <f>VLOOKUP($A29&amp;"-"&amp;I$4,'02政策の客観指標'!$A$4:$AT$246,COLUMN('02政策の客観指標'!$AP:$AP),FALSE)</f>
        <v>a</v>
      </c>
      <c r="J29" s="522" t="str">
        <f>VLOOKUP($A29&amp;"-"&amp;J$4,'02政策の客観指標'!$A$4:$AT$246,COLUMN('02政策の客観指標'!$AP:$AP),FALSE)</f>
        <v>a</v>
      </c>
      <c r="K29" s="522" t="str">
        <f>VLOOKUP($A29&amp;"-"&amp;K$4,'02政策の客観指標'!$A$4:$AT$246,COLUMN('02政策の客観指標'!$AP:$AP),FALSE)</f>
        <v>-</v>
      </c>
      <c r="L29" s="522" t="str">
        <f>VLOOKUP($A29&amp;"-"&amp;L$4,'02政策の客観指標'!$A$4:$AT$246,COLUMN('02政策の客観指標'!$AP:$AP),FALSE)</f>
        <v>-</v>
      </c>
      <c r="M29" s="522" t="str">
        <f>VLOOKUP($A29&amp;"-"&amp;M$4,'02政策の客観指標'!$A$4:$AT$246,COLUMN('02政策の客観指標'!$AP:$AP),FALSE)</f>
        <v>-</v>
      </c>
      <c r="N29" s="522" t="str">
        <f>VLOOKUP($A29&amp;"-"&amp;N$4,'02政策の客観指標'!$A$4:$AT$246,COLUMN('02政策の客観指標'!$AP:$AP),FALSE)</f>
        <v>-</v>
      </c>
      <c r="O29" s="523" t="str">
        <f>VLOOKUP($A29&amp;"-"&amp;O$4,'02政策の客観指標'!$A$4:$AT$246,COLUMN('02政策の客観指標'!$AP:$AP),FALSE)</f>
        <v>-</v>
      </c>
      <c r="P29" s="524" t="str">
        <f t="shared" si="0"/>
        <v>a</v>
      </c>
      <c r="Q29" s="525">
        <f t="shared" si="113"/>
        <v>3</v>
      </c>
      <c r="R29" s="525" t="str">
        <f t="shared" si="114"/>
        <v/>
      </c>
      <c r="S29" s="525">
        <f t="shared" si="115"/>
        <v>4</v>
      </c>
      <c r="T29" s="525">
        <f t="shared" si="116"/>
        <v>4</v>
      </c>
      <c r="U29" s="525" t="str">
        <f t="shared" si="117"/>
        <v/>
      </c>
      <c r="V29" s="525" t="str">
        <f t="shared" si="118"/>
        <v/>
      </c>
      <c r="W29" s="525" t="str">
        <f t="shared" si="119"/>
        <v/>
      </c>
      <c r="X29" s="525" t="str">
        <f t="shared" si="120"/>
        <v/>
      </c>
      <c r="Y29" s="525" t="str">
        <f t="shared" si="121"/>
        <v/>
      </c>
      <c r="Z29" s="526">
        <f t="shared" si="2"/>
        <v>0.91666666666666663</v>
      </c>
      <c r="AA29" s="527" t="str">
        <f>IFERROR(VLOOKUP($A29*100+AA$4,'03施策評価'!$A$5:$KL$118,COLUMN('03施策評価'!$AB:$AB),FALSE),"-")</f>
        <v>a</v>
      </c>
      <c r="AB29" s="528" t="str">
        <f>IFERROR(VLOOKUP($A29*100+AB$4,'03施策評価'!$A$5:$KL$118,COLUMN('03施策評価'!$AB:$AB),FALSE),"-")</f>
        <v>a</v>
      </c>
      <c r="AC29" s="528" t="str">
        <f>IFERROR(VLOOKUP($A29*100+AC$4,'03施策評価'!$A$5:$KL$118,COLUMN('03施策評価'!$AB:$AB),FALSE),"-")</f>
        <v>c</v>
      </c>
      <c r="AD29" s="528" t="str">
        <f>IFERROR(VLOOKUP($A29*100+AD$4,'03施策評価'!$A$5:$KL$118,COLUMN('03施策評価'!$AB:$AB),FALSE),"-")</f>
        <v>a</v>
      </c>
      <c r="AE29" s="528" t="str">
        <f>IFERROR(VLOOKUP($A29*100+AE$4,'03施策評価'!$A$5:$KL$118,COLUMN('03施策評価'!$AB:$AB),FALSE),"-")</f>
        <v>-</v>
      </c>
      <c r="AF29" s="528" t="str">
        <f>IFERROR(VLOOKUP($A29*100+AF$4,'03施策評価'!$A$5:$KL$118,COLUMN('03施策評価'!$AB:$AB),FALSE),"-")</f>
        <v>-</v>
      </c>
      <c r="AG29" s="528" t="str">
        <f>IFERROR(VLOOKUP($A29*100+AG$4,'03施策評価'!$A$5:$KL$118,COLUMN('03施策評価'!$AB:$AB),FALSE),"-")</f>
        <v>-</v>
      </c>
      <c r="AH29" s="529" t="str">
        <f>IFERROR(VLOOKUP($A29*100+AH$4,'03施策評価'!$A$5:$KL$118,COLUMN('03施策評価'!$AB:$AB),FALSE),"-")</f>
        <v>-</v>
      </c>
      <c r="AI29" s="524" t="str">
        <f t="shared" si="3"/>
        <v>a</v>
      </c>
      <c r="AJ29" s="527">
        <f t="shared" si="122"/>
        <v>4</v>
      </c>
      <c r="AK29" s="528">
        <f t="shared" si="123"/>
        <v>4</v>
      </c>
      <c r="AL29" s="528">
        <f t="shared" si="124"/>
        <v>2</v>
      </c>
      <c r="AM29" s="528">
        <f t="shared" si="125"/>
        <v>4</v>
      </c>
      <c r="AN29" s="528" t="str">
        <f t="shared" si="126"/>
        <v/>
      </c>
      <c r="AO29" s="528" t="str">
        <f t="shared" si="127"/>
        <v/>
      </c>
      <c r="AP29" s="528" t="str">
        <f t="shared" si="128"/>
        <v/>
      </c>
      <c r="AQ29" s="529" t="str">
        <f t="shared" si="129"/>
        <v/>
      </c>
      <c r="AR29" s="530">
        <f t="shared" si="11"/>
        <v>0.875</v>
      </c>
      <c r="AS29" s="524" t="str">
        <f t="shared" si="12"/>
        <v>a</v>
      </c>
      <c r="AT29" s="30">
        <f t="shared" si="130"/>
        <v>4</v>
      </c>
      <c r="AU29" s="400">
        <f t="shared" si="13"/>
        <v>2</v>
      </c>
      <c r="AV29" s="401" cm="1">
        <f t="array" ref="AV29">_xlfn.IFS(COUNT(AT29:AU29)=2,SUM(AT29:AU29)/6,COUNT(AT29:AU29)=0,"-",AT29="",AR29,AU29="",Z29)</f>
        <v>1</v>
      </c>
      <c r="AW29" s="534" t="str">
        <f>VLOOKUP($A29&amp;"-"&amp;AW$4,'05市民生活実感調査'!$A$3:$BC$218,COLUMN('05市民生活実感調査'!$O:$O),FALSE)</f>
        <v>c</v>
      </c>
      <c r="AX29" s="535" t="str">
        <f>VLOOKUP($A29&amp;"-"&amp;AX$4,'05市民生活実感調査'!$A$3:$BC$218,COLUMN('05市民生活実感調査'!$O:$O),FALSE)</f>
        <v>c</v>
      </c>
      <c r="AY29" s="535" t="str">
        <f>VLOOKUP($A29&amp;"-"&amp;AY$4,'05市民生活実感調査'!$A$3:$BC$218,COLUMN('05市民生活実感調査'!$O:$O),FALSE)</f>
        <v>b</v>
      </c>
      <c r="AZ29" s="535" t="str">
        <f>VLOOKUP($A29&amp;"-"&amp;AZ$4,'05市民生活実感調査'!$A$3:$BC$218,COLUMN('05市民生活実感調査'!$O:$O),FALSE)</f>
        <v>c</v>
      </c>
      <c r="BA29" s="535" t="str">
        <f>VLOOKUP($A29&amp;"-"&amp;BA$4,'05市民生活実感調査'!$A$3:$BC$218,COLUMN('05市民生活実感調査'!$O:$O),FALSE)</f>
        <v>b</v>
      </c>
      <c r="BB29" s="535" t="str">
        <f>VLOOKUP($A29&amp;"-"&amp;BB$4,'05市民生活実感調査'!$A$3:$BC$218,COLUMN('05市民生活実感調査'!$O:$O),FALSE)</f>
        <v>-</v>
      </c>
      <c r="BC29" s="535" t="str">
        <f>VLOOKUP($A29&amp;"-"&amp;BC$4,'05市民生活実感調査'!$A$3:$BC$218,COLUMN('05市民生活実感調査'!$O:$O),FALSE)</f>
        <v>-</v>
      </c>
      <c r="BD29" s="535" t="str">
        <f>VLOOKUP($A29&amp;"-"&amp;BD$4,'05市民生活実感調査'!$A$3:$BC$218,COLUMN('05市民生活実感調査'!$O:$O),FALSE)</f>
        <v>-</v>
      </c>
      <c r="BE29" s="536" t="str">
        <f t="shared" si="131"/>
        <v>b</v>
      </c>
      <c r="BF29" s="37">
        <f t="shared" si="132"/>
        <v>2</v>
      </c>
      <c r="BG29" s="38">
        <f t="shared" si="133"/>
        <v>2</v>
      </c>
      <c r="BH29" s="38">
        <f t="shared" si="134"/>
        <v>3</v>
      </c>
      <c r="BI29" s="38">
        <f t="shared" si="135"/>
        <v>2</v>
      </c>
      <c r="BJ29" s="38">
        <f t="shared" si="136"/>
        <v>3</v>
      </c>
      <c r="BK29" s="38" t="str">
        <f t="shared" si="137"/>
        <v/>
      </c>
      <c r="BL29" s="38" t="str">
        <f t="shared" si="138"/>
        <v/>
      </c>
      <c r="BM29" s="38" t="str">
        <f t="shared" si="139"/>
        <v/>
      </c>
      <c r="BN29" s="41">
        <f t="shared" si="140"/>
        <v>0.6</v>
      </c>
      <c r="BO29" s="96">
        <f>VLOOKUP($A29,'05市民生活実感調査'!$D$223:$O$249,3,FALSE)</f>
        <v>8</v>
      </c>
      <c r="BP29" s="237">
        <f>VLOOKUP($A29,'05市民生活実感調査'!$D$223:$O$249,4,FALSE)</f>
        <v>0.89594356261022923</v>
      </c>
      <c r="BQ29" s="537" t="s">
        <v>314</v>
      </c>
      <c r="BR29" s="539" t="str">
        <f>VLOOKUP(BQ29,[19]プルダウン!$A$1:$B$6,2,FALSE)</f>
        <v>政策の目的が十分に達成されている</v>
      </c>
      <c r="BS29" s="261" t="s">
        <v>124</v>
      </c>
      <c r="BT29" s="260" t="s">
        <v>2502</v>
      </c>
      <c r="BU29" s="262" t="s">
        <v>2501</v>
      </c>
      <c r="BV29" s="260" t="s">
        <v>2503</v>
      </c>
      <c r="BW29" s="47" t="str">
        <f>IFERROR(VLOOKUP($A29*100+BW$4,'03施策評価'!$A$5:$KL$118,COLUMN('03施策評価'!$BQ:$BQ),FALSE),"-")</f>
        <v>B</v>
      </c>
      <c r="BX29" s="7" t="str">
        <f>IFERROR(VLOOKUP($A29*100+BX$4,'03施策評価'!$A$5:$KL$118,COLUMN('03施策評価'!$BQ:$BQ),FALSE),"-")</f>
        <v>A</v>
      </c>
      <c r="BY29" s="7" t="str">
        <f>IFERROR(VLOOKUP($A29*100+BY$4,'03施策評価'!$A$5:$KL$118,COLUMN('03施策評価'!$BQ:$BQ),FALSE),"-")</f>
        <v>C</v>
      </c>
      <c r="BZ29" s="7" t="str">
        <f>IFERROR(VLOOKUP($A29*100+BZ$4,'03施策評価'!$A$5:$KL$118,COLUMN('03施策評価'!$BQ:$BQ),FALSE),"-")</f>
        <v>A</v>
      </c>
      <c r="CA29" s="105" t="str">
        <f>IFERROR(VLOOKUP($A29*100+CA$4,'03施策評価'!$A$5:$KL$118,COLUMN('03施策評価'!$BQ:$BQ),FALSE),"-")</f>
        <v>-</v>
      </c>
      <c r="CB29" s="105" t="str">
        <f>IFERROR(VLOOKUP($A29*100+CB$4,'03施策評価'!$A$5:$KL$118,COLUMN('03施策評価'!$BQ:$BQ),FALSE),"-")</f>
        <v>-</v>
      </c>
      <c r="CC29" s="105" t="str">
        <f>IFERROR(VLOOKUP($A29*100+CC$4,'03施策評価'!$A$5:$KL$118,COLUMN('03施策評価'!$BQ:$BQ),FALSE),"-")</f>
        <v>-</v>
      </c>
      <c r="CD29" s="106" t="str">
        <f>IFERROR(VLOOKUP($A29*100+CD$4,'03施策評価'!$A$5:$KL$118,COLUMN('03施策評価'!$BQ:$BQ),FALSE),"-")</f>
        <v>-</v>
      </c>
      <c r="CE29" s="263" t="s">
        <v>2504</v>
      </c>
      <c r="CF29" s="83" t="str">
        <f>VLOOKUP($A29&amp;"-"&amp;CF$4,'02政策の客観指標'!$A$4:$AT$246,COLUMN('02政策の客観指標'!$AQ:$AQ),FALSE)</f>
        <v>-</v>
      </c>
      <c r="CG29" s="84" t="str">
        <f>VLOOKUP($A29&amp;"-"&amp;CG$4,'02政策の客観指標'!$A$4:$AT$246,COLUMN('02政策の客観指標'!$AQ:$AQ),FALSE)</f>
        <v>-</v>
      </c>
      <c r="CH29" s="84" t="str">
        <f>VLOOKUP($A29&amp;"-"&amp;CH$4,'02政策の客観指標'!$A$4:$AT$246,COLUMN('02政策の客観指標'!$AQ:$AQ),FALSE)</f>
        <v>-</v>
      </c>
      <c r="CI29" s="84" t="str">
        <f>VLOOKUP($A29&amp;"-"&amp;CI$4,'02政策の客観指標'!$A$4:$AT$246,COLUMN('02政策の客観指標'!$AQ:$AQ),FALSE)</f>
        <v>-</v>
      </c>
      <c r="CJ29" s="84" t="str">
        <f>VLOOKUP($A29&amp;"-"&amp;CJ$4,'02政策の客観指標'!$A$4:$AT$246,COLUMN('02政策の客観指標'!$AQ:$AQ),FALSE)</f>
        <v>-</v>
      </c>
      <c r="CK29" s="84" t="str">
        <f>VLOOKUP($A29&amp;"-"&amp;CK$4,'02政策の客観指標'!$A$4:$AT$246,COLUMN('02政策の客観指標'!$AQ:$AQ),FALSE)</f>
        <v>-</v>
      </c>
      <c r="CL29" s="84" t="str">
        <f>VLOOKUP($A29&amp;"-"&amp;CL$4,'02政策の客観指標'!$A$4:$AT$246,COLUMN('02政策の客観指標'!$AQ:$AQ),FALSE)</f>
        <v>-</v>
      </c>
      <c r="CM29" s="84" t="str">
        <f>VLOOKUP($A29&amp;"-"&amp;CM$4,'02政策の客観指標'!$A$4:$AT$246,COLUMN('02政策の客観指標'!$AQ:$AQ),FALSE)</f>
        <v>-</v>
      </c>
      <c r="CN29" s="84" t="str">
        <f>VLOOKUP($A29&amp;"-"&amp;CN$4,'02政策の客観指標'!$A$4:$AT$246,COLUMN('02政策の客観指標'!$AQ:$AQ),FALSE)</f>
        <v>-</v>
      </c>
      <c r="CO29" s="109" t="e">
        <f t="shared" si="141"/>
        <v>#DIV/0!</v>
      </c>
      <c r="CP29" s="30" t="str">
        <f t="shared" si="21"/>
        <v/>
      </c>
      <c r="CQ29" s="30" t="str">
        <f t="shared" si="22"/>
        <v/>
      </c>
      <c r="CR29" s="30" t="str">
        <f t="shared" si="23"/>
        <v/>
      </c>
      <c r="CS29" s="30" t="str">
        <f t="shared" si="24"/>
        <v/>
      </c>
      <c r="CT29" s="30" t="str">
        <f t="shared" si="25"/>
        <v/>
      </c>
      <c r="CU29" s="30" t="str">
        <f t="shared" si="26"/>
        <v/>
      </c>
      <c r="CV29" s="30" t="str">
        <f t="shared" si="27"/>
        <v/>
      </c>
      <c r="CW29" s="30" t="str">
        <f t="shared" si="28"/>
        <v/>
      </c>
      <c r="CX29" s="30" t="str">
        <f t="shared" si="29"/>
        <v/>
      </c>
      <c r="CY29" s="33" t="e">
        <f t="shared" si="142"/>
        <v>#DIV/0!</v>
      </c>
      <c r="CZ29" s="47" t="str">
        <f>IFERROR(VLOOKUP($A29*100+CZ$4,'03施策評価'!$A$5:$KL$118,COLUMN('03施策評価'!$CF:$CF),FALSE),"-")</f>
        <v>e</v>
      </c>
      <c r="DA29" s="7" t="str">
        <f>IFERROR(VLOOKUP($A29*100+DA$4,'03施策評価'!$A$5:$KL$118,COLUMN('03施策評価'!$CF:$CF),FALSE),"-")</f>
        <v>e</v>
      </c>
      <c r="DB29" s="7" t="str">
        <f>IFERROR(VLOOKUP($A29*100+DB$4,'03施策評価'!$A$5:$KL$118,COLUMN('03施策評価'!$CF:$CF),FALSE),"-")</f>
        <v>e</v>
      </c>
      <c r="DC29" s="7" t="str">
        <f>IFERROR(VLOOKUP($A29*100+DC$4,'03施策評価'!$A$5:$KL$118,COLUMN('03施策評価'!$CF:$CF),FALSE),"-")</f>
        <v>e</v>
      </c>
      <c r="DD29" s="105" t="str">
        <f>IFERROR(VLOOKUP($A29*100+DD$4,'03施策評価'!$A$5:$KL$118,COLUMN('03施策評価'!$CF:$CF),FALSE),"-")</f>
        <v>-</v>
      </c>
      <c r="DE29" s="105" t="str">
        <f>IFERROR(VLOOKUP($A29*100+DE$4,'03施策評価'!$A$5:$KL$118,COLUMN('03施策評価'!$CF:$CF),FALSE),"-")</f>
        <v>-</v>
      </c>
      <c r="DF29" s="105" t="str">
        <f>IFERROR(VLOOKUP($A29*100+DF$4,'03施策評価'!$A$5:$KL$118,COLUMN('03施策評価'!$CF:$CF),FALSE),"-")</f>
        <v>-</v>
      </c>
      <c r="DG29" s="105" t="str">
        <f>IFERROR(VLOOKUP($A29*100+DG$4,'03施策評価'!$A$5:$KL$118,COLUMN('03施策評価'!$CF:$CF),FALSE),"-")</f>
        <v>-</v>
      </c>
      <c r="DH29" s="109" t="str">
        <f t="shared" si="143"/>
        <v>e</v>
      </c>
      <c r="DI29" s="37">
        <f t="shared" si="144"/>
        <v>0</v>
      </c>
      <c r="DJ29" s="38">
        <f t="shared" si="30"/>
        <v>0</v>
      </c>
      <c r="DK29" s="38">
        <f t="shared" si="31"/>
        <v>0</v>
      </c>
      <c r="DL29" s="38">
        <f t="shared" si="32"/>
        <v>0</v>
      </c>
      <c r="DM29" s="38" t="str">
        <f t="shared" si="33"/>
        <v/>
      </c>
      <c r="DN29" s="38" t="str">
        <f t="shared" si="34"/>
        <v/>
      </c>
      <c r="DO29" s="38" t="str">
        <f t="shared" si="35"/>
        <v/>
      </c>
      <c r="DP29" s="38" t="str">
        <f t="shared" si="36"/>
        <v/>
      </c>
      <c r="DQ29" s="41">
        <f t="shared" si="145"/>
        <v>0</v>
      </c>
      <c r="DR29" s="36" t="e">
        <f t="shared" si="146"/>
        <v>#DIV/0!</v>
      </c>
      <c r="DS29" s="37" t="e">
        <f t="shared" si="147"/>
        <v>#DIV/0!</v>
      </c>
      <c r="DT29" s="38">
        <f t="shared" si="148"/>
        <v>0</v>
      </c>
      <c r="DU29" s="41" t="e">
        <f t="shared" si="149"/>
        <v>#DIV/0!</v>
      </c>
      <c r="DV29" s="47" t="str">
        <f>VLOOKUP($A29&amp;"-"&amp;DV$4,'05市民生活実感調査'!$A$3:$BC$218,COLUMN('05市民生活実感調査'!$Y:$Y),FALSE)</f>
        <v>-</v>
      </c>
      <c r="DW29" s="7" t="str">
        <f>VLOOKUP($A29&amp;"-"&amp;DW$4,'05市民生活実感調査'!$A$3:$BC$218,COLUMN('05市民生活実感調査'!$Y:$Y),FALSE)</f>
        <v>-</v>
      </c>
      <c r="DX29" s="7" t="str">
        <f>VLOOKUP($A29&amp;"-"&amp;DX$4,'05市民生活実感調査'!$A$3:$BC$218,COLUMN('05市民生活実感調査'!$Y:$Y),FALSE)</f>
        <v>-</v>
      </c>
      <c r="DY29" s="7" t="str">
        <f>VLOOKUP($A29&amp;"-"&amp;DY$4,'05市民生活実感調査'!$A$3:$BC$218,COLUMN('05市民生活実感調査'!$Y:$Y),FALSE)</f>
        <v>-</v>
      </c>
      <c r="DZ29" s="7" t="str">
        <f>VLOOKUP($A29&amp;"-"&amp;DZ$4,'05市民生活実感調査'!$A$3:$BC$218,COLUMN('05市民生活実感調査'!$Y:$Y),FALSE)</f>
        <v>-</v>
      </c>
      <c r="EA29" s="7" t="str">
        <f>VLOOKUP($A29&amp;"-"&amp;EA$4,'05市民生活実感調査'!$A$3:$BC$218,COLUMN('05市民生活実感調査'!$Y:$Y),FALSE)</f>
        <v>-</v>
      </c>
      <c r="EB29" s="7" t="str">
        <f>VLOOKUP($A29&amp;"-"&amp;EB$4,'05市民生活実感調査'!$A$3:$BC$218,COLUMN('05市民生活実感調査'!$Y:$Y),FALSE)</f>
        <v>-</v>
      </c>
      <c r="EC29" s="7" t="str">
        <f>VLOOKUP($A29&amp;"-"&amp;EC$4,'05市民生活実感調査'!$A$3:$BC$218,COLUMN('05市民生活実感調査'!$Y:$Y),FALSE)</f>
        <v>-</v>
      </c>
      <c r="ED29" s="109" t="e">
        <f t="shared" si="150"/>
        <v>#DIV/0!</v>
      </c>
      <c r="EE29" s="37" t="str">
        <f t="shared" si="151"/>
        <v/>
      </c>
      <c r="EF29" s="38" t="str">
        <f t="shared" si="37"/>
        <v/>
      </c>
      <c r="EG29" s="38" t="str">
        <f t="shared" si="38"/>
        <v/>
      </c>
      <c r="EH29" s="38" t="str">
        <f t="shared" si="39"/>
        <v/>
      </c>
      <c r="EI29" s="38" t="str">
        <f t="shared" si="40"/>
        <v/>
      </c>
      <c r="EJ29" s="38" t="str">
        <f t="shared" si="41"/>
        <v/>
      </c>
      <c r="EK29" s="38" t="str">
        <f t="shared" si="42"/>
        <v/>
      </c>
      <c r="EL29" s="38" t="str">
        <f t="shared" si="43"/>
        <v/>
      </c>
      <c r="EM29" s="41" t="e">
        <f t="shared" si="152"/>
        <v>#DIV/0!</v>
      </c>
      <c r="EN29" s="96" t="str">
        <f>VLOOKUP($A29,'05市民生活実感調査'!$D$223:$O$249,5,FALSE)</f>
        <v>-</v>
      </c>
      <c r="EO29" s="98" t="str">
        <f>VLOOKUP($A29,'05市民生活実感調査'!$D$223:$O$249,6,FALSE)</f>
        <v>-</v>
      </c>
      <c r="EP29" s="108" t="s">
        <v>85</v>
      </c>
      <c r="EQ29" s="12" t="str">
        <f>VLOOKUP(EP29,プルダウン!$A$1:$B$6,2,FALSE)</f>
        <v>-</v>
      </c>
      <c r="ER29" s="26" t="s">
        <v>85</v>
      </c>
      <c r="ES29" s="12"/>
      <c r="ET29" s="11"/>
      <c r="EU29" s="12"/>
      <c r="EV29" s="47" t="str">
        <f>IFERROR(VLOOKUP($A29*100+EV$4,'03施策評価'!$A$5:$KL$118,COLUMN('03施策評価'!$DU:$DU),FALSE),"-")</f>
        <v>-</v>
      </c>
      <c r="EW29" s="7" t="str">
        <f>IFERROR(VLOOKUP($A29*100+EW$4,'03施策評価'!$A$5:$KL$118,COLUMN('03施策評価'!$DU:$DU),FALSE),"-")</f>
        <v>-</v>
      </c>
      <c r="EX29" s="7" t="str">
        <f>IFERROR(VLOOKUP($A29*100+EX$4,'03施策評価'!$A$5:$KL$118,COLUMN('03施策評価'!$DU:$DU),FALSE),"-")</f>
        <v>-</v>
      </c>
      <c r="EY29" s="7" t="str">
        <f>IFERROR(VLOOKUP($A29*100+EY$4,'03施策評価'!$A$5:$KL$118,COLUMN('03施策評価'!$DU:$DU),FALSE),"-")</f>
        <v>-</v>
      </c>
      <c r="EZ29" s="105" t="str">
        <f>IFERROR(VLOOKUP($A29*100+EZ$4,'03施策評価'!$A$5:$KL$118,COLUMN('03施策評価'!$DU:$DU),FALSE),"-")</f>
        <v>-</v>
      </c>
      <c r="FA29" s="105" t="str">
        <f>IFERROR(VLOOKUP($A29*100+FA$4,'03施策評価'!$A$5:$KL$118,COLUMN('03施策評価'!$DU:$DU),FALSE),"-")</f>
        <v>-</v>
      </c>
      <c r="FB29" s="105" t="str">
        <f>IFERROR(VLOOKUP($A29*100+FB$4,'03施策評価'!$A$5:$KL$118,COLUMN('03施策評価'!$DU:$DU),FALSE),"-")</f>
        <v>-</v>
      </c>
      <c r="FC29" s="106" t="str">
        <f>IFERROR(VLOOKUP($A29*100+FC$4,'03施策評価'!$A$5:$KL$118,COLUMN('03施策評価'!$DU:$DU),FALSE),"-")</f>
        <v>-</v>
      </c>
      <c r="FD29" s="116"/>
      <c r="FE29" s="83" t="str">
        <f>VLOOKUP($A29&amp;"-"&amp;FE$4,'02政策の客観指標'!$A$4:$AT$246,COLUMN('02政策の客観指標'!$AR:$AR),FALSE)</f>
        <v>-</v>
      </c>
      <c r="FF29" s="84" t="str">
        <f>VLOOKUP($A29&amp;"-"&amp;FF$4,'02政策の客観指標'!$A$4:$AT$246,COLUMN('02政策の客観指標'!$AR:$AR),FALSE)</f>
        <v>-</v>
      </c>
      <c r="FG29" s="84" t="str">
        <f>VLOOKUP($A29&amp;"-"&amp;FG$4,'02政策の客観指標'!$A$4:$AT$246,COLUMN('02政策の客観指標'!$AR:$AR),FALSE)</f>
        <v>-</v>
      </c>
      <c r="FH29" s="84" t="str">
        <f>VLOOKUP($A29&amp;"-"&amp;FH$4,'02政策の客観指標'!$A$4:$AT$246,COLUMN('02政策の客観指標'!$AR:$AR),FALSE)</f>
        <v>-</v>
      </c>
      <c r="FI29" s="84" t="str">
        <f>VLOOKUP($A29&amp;"-"&amp;FI$4,'02政策の客観指標'!$A$4:$AT$246,COLUMN('02政策の客観指標'!$AR:$AR),FALSE)</f>
        <v>-</v>
      </c>
      <c r="FJ29" s="84" t="str">
        <f>VLOOKUP($A29&amp;"-"&amp;FJ$4,'02政策の客観指標'!$A$4:$AT$246,COLUMN('02政策の客観指標'!$AR:$AR),FALSE)</f>
        <v>-</v>
      </c>
      <c r="FK29" s="84" t="str">
        <f>VLOOKUP($A29&amp;"-"&amp;FK$4,'02政策の客観指標'!$A$4:$AT$246,COLUMN('02政策の客観指標'!$AR:$AR),FALSE)</f>
        <v>-</v>
      </c>
      <c r="FL29" s="84" t="str">
        <f>VLOOKUP($A29&amp;"-"&amp;FL$4,'02政策の客観指標'!$A$4:$AT$246,COLUMN('02政策の客観指標'!$AR:$AR),FALSE)</f>
        <v>-</v>
      </c>
      <c r="FM29" s="84" t="str">
        <f>VLOOKUP($A29&amp;"-"&amp;FM$4,'02政策の客観指標'!$A$4:$AT$246,COLUMN('02政策の客観指標'!$AR:$AR),FALSE)</f>
        <v>-</v>
      </c>
      <c r="FN29" s="109" t="e">
        <f t="shared" si="153"/>
        <v>#DIV/0!</v>
      </c>
      <c r="FO29" s="30" t="str">
        <f t="shared" si="44"/>
        <v/>
      </c>
      <c r="FP29" s="30" t="str">
        <f t="shared" si="45"/>
        <v/>
      </c>
      <c r="FQ29" s="30" t="str">
        <f t="shared" si="46"/>
        <v/>
      </c>
      <c r="FR29" s="30" t="str">
        <f t="shared" si="47"/>
        <v/>
      </c>
      <c r="FS29" s="30" t="str">
        <f t="shared" si="48"/>
        <v/>
      </c>
      <c r="FT29" s="30" t="str">
        <f t="shared" si="49"/>
        <v/>
      </c>
      <c r="FU29" s="30" t="str">
        <f t="shared" si="50"/>
        <v/>
      </c>
      <c r="FV29" s="30" t="str">
        <f t="shared" si="51"/>
        <v/>
      </c>
      <c r="FW29" s="30" t="str">
        <f t="shared" si="52"/>
        <v/>
      </c>
      <c r="FX29" s="33" t="e">
        <f t="shared" si="154"/>
        <v>#DIV/0!</v>
      </c>
      <c r="FY29" s="47" t="str">
        <f>IFERROR(VLOOKUP($A29*100+FY$4,'03施策評価'!$A$5:$KL$118,COLUMN('03施策評価'!$EJ:$EJ),FALSE),"-")</f>
        <v>e</v>
      </c>
      <c r="FZ29" s="7" t="str">
        <f>IFERROR(VLOOKUP($A29*100+FZ$4,'03施策評価'!$A$5:$KL$118,COLUMN('03施策評価'!$EJ:$EJ),FALSE),"-")</f>
        <v>e</v>
      </c>
      <c r="GA29" s="7" t="str">
        <f>IFERROR(VLOOKUP($A29*100+GA$4,'03施策評価'!$A$5:$KL$118,COLUMN('03施策評価'!$EJ:$EJ),FALSE),"-")</f>
        <v>e</v>
      </c>
      <c r="GB29" s="7" t="str">
        <f>IFERROR(VLOOKUP($A29*100+GB$4,'03施策評価'!$A$5:$KL$118,COLUMN('03施策評価'!$EJ:$EJ),FALSE),"-")</f>
        <v>e</v>
      </c>
      <c r="GC29" s="105" t="str">
        <f>IFERROR(VLOOKUP($A29*100+GC$4,'03施策評価'!$A$5:$KL$118,COLUMN('03施策評価'!$EJ:$EJ),FALSE),"-")</f>
        <v>-</v>
      </c>
      <c r="GD29" s="105" t="str">
        <f>IFERROR(VLOOKUP($A29*100+GD$4,'03施策評価'!$A$5:$KL$118,COLUMN('03施策評価'!$EJ:$EJ),FALSE),"-")</f>
        <v>-</v>
      </c>
      <c r="GE29" s="105" t="str">
        <f>IFERROR(VLOOKUP($A29*100+GE$4,'03施策評価'!$A$5:$KL$118,COLUMN('03施策評価'!$EJ:$EJ),FALSE),"-")</f>
        <v>-</v>
      </c>
      <c r="GF29" s="105" t="str">
        <f>IFERROR(VLOOKUP($A29*100+GF$4,'03施策評価'!$A$5:$KL$118,COLUMN('03施策評価'!$EJ:$EJ),FALSE),"-")</f>
        <v>-</v>
      </c>
      <c r="GG29" s="109" t="str">
        <f t="shared" si="155"/>
        <v>e</v>
      </c>
      <c r="GH29" s="37">
        <f t="shared" si="156"/>
        <v>0</v>
      </c>
      <c r="GI29" s="38">
        <f t="shared" si="53"/>
        <v>0</v>
      </c>
      <c r="GJ29" s="38">
        <f t="shared" si="54"/>
        <v>0</v>
      </c>
      <c r="GK29" s="38">
        <f t="shared" si="55"/>
        <v>0</v>
      </c>
      <c r="GL29" s="38" t="str">
        <f t="shared" si="56"/>
        <v/>
      </c>
      <c r="GM29" s="38" t="str">
        <f t="shared" si="57"/>
        <v/>
      </c>
      <c r="GN29" s="38" t="str">
        <f t="shared" si="58"/>
        <v/>
      </c>
      <c r="GO29" s="38" t="str">
        <f t="shared" si="59"/>
        <v/>
      </c>
      <c r="GP29" s="41">
        <f t="shared" si="157"/>
        <v>0</v>
      </c>
      <c r="GQ29" s="36" t="e">
        <f t="shared" si="158"/>
        <v>#DIV/0!</v>
      </c>
      <c r="GR29" s="37" t="e">
        <f t="shared" si="159"/>
        <v>#DIV/0!</v>
      </c>
      <c r="GS29" s="38">
        <f t="shared" si="160"/>
        <v>0</v>
      </c>
      <c r="GT29" s="41" t="e">
        <f t="shared" si="161"/>
        <v>#DIV/0!</v>
      </c>
      <c r="GU29" s="47" t="str">
        <f>VLOOKUP($A29&amp;"-"&amp;GU$4,'05市民生活実感調査'!$A$3:$BC$218,COLUMN('05市民生活実感調査'!$AI:$AI),FALSE)</f>
        <v>-</v>
      </c>
      <c r="GV29" s="7" t="str">
        <f>VLOOKUP($A29&amp;"-"&amp;GV$4,'05市民生活実感調査'!$A$3:$BC$218,COLUMN('05市民生活実感調査'!$AI:$AI),FALSE)</f>
        <v>-</v>
      </c>
      <c r="GW29" s="7" t="str">
        <f>VLOOKUP($A29&amp;"-"&amp;GW$4,'05市民生活実感調査'!$A$3:$BC$218,COLUMN('05市民生活実感調査'!$AI:$AI),FALSE)</f>
        <v>-</v>
      </c>
      <c r="GX29" s="7" t="str">
        <f>VLOOKUP($A29&amp;"-"&amp;GX$4,'05市民生活実感調査'!$A$3:$BC$218,COLUMN('05市民生活実感調査'!$AI:$AI),FALSE)</f>
        <v>-</v>
      </c>
      <c r="GY29" s="7" t="str">
        <f>VLOOKUP($A29&amp;"-"&amp;GY$4,'05市民生活実感調査'!$A$3:$BC$218,COLUMN('05市民生活実感調査'!$AI:$AI),FALSE)</f>
        <v>-</v>
      </c>
      <c r="GZ29" s="7" t="str">
        <f>VLOOKUP($A29&amp;"-"&amp;GZ$4,'05市民生活実感調査'!$A$3:$BC$218,COLUMN('05市民生活実感調査'!$AI:$AI),FALSE)</f>
        <v>-</v>
      </c>
      <c r="HA29" s="7" t="str">
        <f>VLOOKUP($A29&amp;"-"&amp;HA$4,'05市民生活実感調査'!$A$3:$BC$218,COLUMN('05市民生活実感調査'!$AI:$AI),FALSE)</f>
        <v>-</v>
      </c>
      <c r="HB29" s="7" t="str">
        <f>VLOOKUP($A29&amp;"-"&amp;HB$4,'05市民生活実感調査'!$A$3:$BC$218,COLUMN('05市民生活実感調査'!$AI:$AI),FALSE)</f>
        <v>-</v>
      </c>
      <c r="HC29" s="109" t="e">
        <f t="shared" si="162"/>
        <v>#DIV/0!</v>
      </c>
      <c r="HD29" s="37" t="str">
        <f t="shared" si="163"/>
        <v/>
      </c>
      <c r="HE29" s="38" t="str">
        <f t="shared" si="60"/>
        <v/>
      </c>
      <c r="HF29" s="38" t="str">
        <f t="shared" si="61"/>
        <v/>
      </c>
      <c r="HG29" s="38" t="str">
        <f t="shared" si="62"/>
        <v/>
      </c>
      <c r="HH29" s="38" t="str">
        <f t="shared" si="63"/>
        <v/>
      </c>
      <c r="HI29" s="38" t="str">
        <f t="shared" si="64"/>
        <v/>
      </c>
      <c r="HJ29" s="38" t="str">
        <f t="shared" si="65"/>
        <v/>
      </c>
      <c r="HK29" s="38" t="str">
        <f t="shared" si="66"/>
        <v/>
      </c>
      <c r="HL29" s="41" t="e">
        <f t="shared" si="164"/>
        <v>#DIV/0!</v>
      </c>
      <c r="HM29" s="96" t="str">
        <f>VLOOKUP($A29,'05市民生活実感調査'!$D$223:$O$249,7,FALSE)</f>
        <v>-</v>
      </c>
      <c r="HN29" s="98" t="str">
        <f>VLOOKUP($A29,'05市民生活実感調査'!$D$223:$O$249,8,FALSE)</f>
        <v>-</v>
      </c>
      <c r="HO29" s="108" t="s">
        <v>85</v>
      </c>
      <c r="HP29" s="12" t="str">
        <f>VLOOKUP(HO29,プルダウン!$A$1:$B$6,2,FALSE)</f>
        <v>-</v>
      </c>
      <c r="HQ29" s="26" t="s">
        <v>85</v>
      </c>
      <c r="HR29" s="12"/>
      <c r="HS29" s="11"/>
      <c r="HT29" s="12"/>
      <c r="HU29" s="47" t="str">
        <f>IFERROR(VLOOKUP($A29*100+HU$4,'03施策評価'!$A$5:$KL$118,COLUMN('03施策評価'!$FY:$FY),FALSE),"-")</f>
        <v>-</v>
      </c>
      <c r="HV29" s="7" t="str">
        <f>IFERROR(VLOOKUP($A29*100+HV$4,'03施策評価'!$A$5:$KL$118,COLUMN('03施策評価'!$FY:$FY),FALSE),"-")</f>
        <v>-</v>
      </c>
      <c r="HW29" s="7" t="str">
        <f>IFERROR(VLOOKUP($A29*100+HW$4,'03施策評価'!$A$5:$KL$118,COLUMN('03施策評価'!$FY:$FY),FALSE),"-")</f>
        <v>-</v>
      </c>
      <c r="HX29" s="7" t="str">
        <f>IFERROR(VLOOKUP($A29*100+HX$4,'03施策評価'!$A$5:$KL$118,COLUMN('03施策評価'!$FY:$FY),FALSE),"-")</f>
        <v>-</v>
      </c>
      <c r="HY29" s="105" t="str">
        <f>IFERROR(VLOOKUP($A29*100+HY$4,'03施策評価'!$A$5:$KL$118,COLUMN('03施策評価'!$FY:$FY),FALSE),"-")</f>
        <v>-</v>
      </c>
      <c r="HZ29" s="105" t="str">
        <f>IFERROR(VLOOKUP($A29*100+HZ$4,'03施策評価'!$A$5:$KL$118,COLUMN('03施策評価'!$FY:$FY),FALSE),"-")</f>
        <v>-</v>
      </c>
      <c r="IA29" s="105" t="str">
        <f>IFERROR(VLOOKUP($A29*100+IA$4,'03施策評価'!$A$5:$KL$118,COLUMN('03施策評価'!$FY:$FY),FALSE),"-")</f>
        <v>-</v>
      </c>
      <c r="IB29" s="106" t="str">
        <f>IFERROR(VLOOKUP($A29*100+IB$4,'03施策評価'!$A$5:$KL$118,COLUMN('03施策評価'!$FY:$FY),FALSE),"-")</f>
        <v>-</v>
      </c>
      <c r="IC29" s="116"/>
      <c r="ID29" s="83" t="str">
        <f>VLOOKUP($A29&amp;"-"&amp;ID$4,'02政策の客観指標'!$A$4:$AT$246,COLUMN('02政策の客観指標'!$AS:$AS),FALSE)</f>
        <v>-</v>
      </c>
      <c r="IE29" s="84" t="str">
        <f>VLOOKUP($A29&amp;"-"&amp;IE$4,'02政策の客観指標'!$A$4:$AT$246,COLUMN('02政策の客観指標'!$AS:$AS),FALSE)</f>
        <v>-</v>
      </c>
      <c r="IF29" s="84" t="str">
        <f>VLOOKUP($A29&amp;"-"&amp;IF$4,'02政策の客観指標'!$A$4:$AT$246,COLUMN('02政策の客観指標'!$AS:$AS),FALSE)</f>
        <v>-</v>
      </c>
      <c r="IG29" s="84" t="str">
        <f>VLOOKUP($A29&amp;"-"&amp;IG$4,'02政策の客観指標'!$A$4:$AT$246,COLUMN('02政策の客観指標'!$AS:$AS),FALSE)</f>
        <v>-</v>
      </c>
      <c r="IH29" s="84" t="str">
        <f>VLOOKUP($A29&amp;"-"&amp;IH$4,'02政策の客観指標'!$A$4:$AT$246,COLUMN('02政策の客観指標'!$AS:$AS),FALSE)</f>
        <v>-</v>
      </c>
      <c r="II29" s="84" t="str">
        <f>VLOOKUP($A29&amp;"-"&amp;II$4,'02政策の客観指標'!$A$4:$AT$246,COLUMN('02政策の客観指標'!$AS:$AS),FALSE)</f>
        <v>-</v>
      </c>
      <c r="IJ29" s="84" t="str">
        <f>VLOOKUP($A29&amp;"-"&amp;IJ$4,'02政策の客観指標'!$A$4:$AT$246,COLUMN('02政策の客観指標'!$AS:$AS),FALSE)</f>
        <v>-</v>
      </c>
      <c r="IK29" s="84" t="str">
        <f>VLOOKUP($A29&amp;"-"&amp;IK$4,'02政策の客観指標'!$A$4:$AT$246,COLUMN('02政策の客観指標'!$AS:$AS),FALSE)</f>
        <v>-</v>
      </c>
      <c r="IL29" s="84" t="str">
        <f>VLOOKUP($A29&amp;"-"&amp;IL$4,'02政策の客観指標'!$A$4:$AT$246,COLUMN('02政策の客観指標'!$AS:$AS),FALSE)</f>
        <v>-</v>
      </c>
      <c r="IM29" s="109" t="e">
        <f t="shared" si="165"/>
        <v>#DIV/0!</v>
      </c>
      <c r="IN29" s="30" t="str">
        <f t="shared" si="67"/>
        <v/>
      </c>
      <c r="IO29" s="30" t="str">
        <f t="shared" si="68"/>
        <v/>
      </c>
      <c r="IP29" s="30" t="str">
        <f t="shared" si="69"/>
        <v/>
      </c>
      <c r="IQ29" s="30" t="str">
        <f t="shared" si="70"/>
        <v/>
      </c>
      <c r="IR29" s="30" t="str">
        <f t="shared" si="71"/>
        <v/>
      </c>
      <c r="IS29" s="30" t="str">
        <f t="shared" si="72"/>
        <v/>
      </c>
      <c r="IT29" s="30" t="str">
        <f t="shared" si="73"/>
        <v/>
      </c>
      <c r="IU29" s="30" t="str">
        <f t="shared" si="74"/>
        <v/>
      </c>
      <c r="IV29" s="30" t="str">
        <f t="shared" si="75"/>
        <v/>
      </c>
      <c r="IW29" s="33" t="e">
        <f t="shared" si="166"/>
        <v>#DIV/0!</v>
      </c>
      <c r="IX29" s="47" t="str">
        <f>IFERROR(VLOOKUP($A29*100+IX$4,'03施策評価'!$A$5:$KL$118,COLUMN('03施策評価'!$GN:$GN),FALSE),"-")</f>
        <v>e</v>
      </c>
      <c r="IY29" s="7" t="str">
        <f>IFERROR(VLOOKUP($A29*100+IY$4,'03施策評価'!$A$5:$KL$118,COLUMN('03施策評価'!$GN:$GN),FALSE),"-")</f>
        <v>e</v>
      </c>
      <c r="IZ29" s="7" t="str">
        <f>IFERROR(VLOOKUP($A29*100+IZ$4,'03施策評価'!$A$5:$KL$118,COLUMN('03施策評価'!$GN:$GN),FALSE),"-")</f>
        <v>e</v>
      </c>
      <c r="JA29" s="7" t="str">
        <f>IFERROR(VLOOKUP($A29*100+JA$4,'03施策評価'!$A$5:$KL$118,COLUMN('03施策評価'!$GN:$GN),FALSE),"-")</f>
        <v>e</v>
      </c>
      <c r="JB29" s="105" t="str">
        <f>IFERROR(VLOOKUP($A29*100+JB$4,'03施策評価'!$A$5:$KL$118,COLUMN('03施策評価'!$GN:$GN),FALSE),"-")</f>
        <v>-</v>
      </c>
      <c r="JC29" s="105" t="str">
        <f>IFERROR(VLOOKUP($A29*100+JC$4,'03施策評価'!$A$5:$KL$118,COLUMN('03施策評価'!$GN:$GN),FALSE),"-")</f>
        <v>-</v>
      </c>
      <c r="JD29" s="105" t="str">
        <f>IFERROR(VLOOKUP($A29*100+JD$4,'03施策評価'!$A$5:$KL$118,COLUMN('03施策評価'!$GN:$GN),FALSE),"-")</f>
        <v>-</v>
      </c>
      <c r="JE29" s="105" t="str">
        <f>IFERROR(VLOOKUP($A29*100+JE$4,'03施策評価'!$A$5:$KL$118,COLUMN('03施策評価'!$GN:$GN),FALSE),"-")</f>
        <v>-</v>
      </c>
      <c r="JF29" s="109" t="str">
        <f t="shared" si="167"/>
        <v>e</v>
      </c>
      <c r="JG29" s="37">
        <f t="shared" si="168"/>
        <v>0</v>
      </c>
      <c r="JH29" s="38">
        <f t="shared" si="76"/>
        <v>0</v>
      </c>
      <c r="JI29" s="38">
        <f t="shared" si="77"/>
        <v>0</v>
      </c>
      <c r="JJ29" s="38">
        <f t="shared" si="78"/>
        <v>0</v>
      </c>
      <c r="JK29" s="38" t="str">
        <f t="shared" si="79"/>
        <v/>
      </c>
      <c r="JL29" s="38" t="str">
        <f t="shared" si="80"/>
        <v/>
      </c>
      <c r="JM29" s="38" t="str">
        <f t="shared" si="81"/>
        <v/>
      </c>
      <c r="JN29" s="38" t="str">
        <f t="shared" si="82"/>
        <v/>
      </c>
      <c r="JO29" s="41">
        <f t="shared" si="169"/>
        <v>0</v>
      </c>
      <c r="JP29" s="36" t="e">
        <f t="shared" si="170"/>
        <v>#DIV/0!</v>
      </c>
      <c r="JQ29" s="37" t="e">
        <f t="shared" si="171"/>
        <v>#DIV/0!</v>
      </c>
      <c r="JR29" s="38">
        <f t="shared" si="172"/>
        <v>0</v>
      </c>
      <c r="JS29" s="41" t="e">
        <f t="shared" si="173"/>
        <v>#DIV/0!</v>
      </c>
      <c r="JT29" s="47" t="str">
        <f>VLOOKUP($A29&amp;"-"&amp;JT$4,'05市民生活実感調査'!$A$3:$BC$218,COLUMN('05市民生活実感調査'!$AS:$AS),FALSE)</f>
        <v>-</v>
      </c>
      <c r="JU29" s="7" t="str">
        <f>VLOOKUP($A29&amp;"-"&amp;JU$4,'05市民生活実感調査'!$A$3:$BC$218,COLUMN('05市民生活実感調査'!$AS:$AS),FALSE)</f>
        <v>-</v>
      </c>
      <c r="JV29" s="7" t="str">
        <f>VLOOKUP($A29&amp;"-"&amp;JV$4,'05市民生活実感調査'!$A$3:$BC$218,COLUMN('05市民生活実感調査'!$AS:$AS),FALSE)</f>
        <v>-</v>
      </c>
      <c r="JW29" s="7" t="str">
        <f>VLOOKUP($A29&amp;"-"&amp;JW$4,'05市民生活実感調査'!$A$3:$BC$218,COLUMN('05市民生活実感調査'!$AS:$AS),FALSE)</f>
        <v>-</v>
      </c>
      <c r="JX29" s="7" t="str">
        <f>VLOOKUP($A29&amp;"-"&amp;JX$4,'05市民生活実感調査'!$A$3:$BC$218,COLUMN('05市民生活実感調査'!$AS:$AS),FALSE)</f>
        <v>-</v>
      </c>
      <c r="JY29" s="7" t="str">
        <f>VLOOKUP($A29&amp;"-"&amp;JY$4,'05市民生活実感調査'!$A$3:$BC$218,COLUMN('05市民生活実感調査'!$AS:$AS),FALSE)</f>
        <v>-</v>
      </c>
      <c r="JZ29" s="7" t="str">
        <f>VLOOKUP($A29&amp;"-"&amp;JZ$4,'05市民生活実感調査'!$A$3:$BC$218,COLUMN('05市民生活実感調査'!$AS:$AS),FALSE)</f>
        <v>-</v>
      </c>
      <c r="KA29" s="7" t="str">
        <f>VLOOKUP($A29&amp;"-"&amp;KA$4,'05市民生活実感調査'!$A$3:$BC$218,COLUMN('05市民生活実感調査'!$AS:$AS),FALSE)</f>
        <v>-</v>
      </c>
      <c r="KB29" s="109" t="e">
        <f t="shared" si="174"/>
        <v>#DIV/0!</v>
      </c>
      <c r="KC29" s="37" t="str">
        <f t="shared" si="175"/>
        <v/>
      </c>
      <c r="KD29" s="38" t="str">
        <f t="shared" si="83"/>
        <v/>
      </c>
      <c r="KE29" s="38" t="str">
        <f t="shared" si="84"/>
        <v/>
      </c>
      <c r="KF29" s="38" t="str">
        <f t="shared" si="85"/>
        <v/>
      </c>
      <c r="KG29" s="38" t="str">
        <f t="shared" si="86"/>
        <v/>
      </c>
      <c r="KH29" s="38" t="str">
        <f t="shared" si="87"/>
        <v/>
      </c>
      <c r="KI29" s="38" t="str">
        <f t="shared" si="88"/>
        <v/>
      </c>
      <c r="KJ29" s="38" t="str">
        <f t="shared" si="89"/>
        <v/>
      </c>
      <c r="KK29" s="41" t="e">
        <f t="shared" si="176"/>
        <v>#DIV/0!</v>
      </c>
      <c r="KL29" s="96" t="str">
        <f>VLOOKUP($A29,'05市民生活実感調査'!$D$223:$O$249,9,FALSE)</f>
        <v>-</v>
      </c>
      <c r="KM29" s="98" t="str">
        <f>VLOOKUP($A29,'05市民生活実感調査'!$D$223:$O$249,10,FALSE)</f>
        <v>-</v>
      </c>
      <c r="KN29" s="108" t="s">
        <v>85</v>
      </c>
      <c r="KO29" s="12" t="str">
        <f>VLOOKUP(KN29,プルダウン!$A$1:$B$6,2,FALSE)</f>
        <v>-</v>
      </c>
      <c r="KP29" s="26" t="s">
        <v>85</v>
      </c>
      <c r="KQ29" s="12"/>
      <c r="KR29" s="11"/>
      <c r="KS29" s="12"/>
      <c r="KT29" s="47" t="str">
        <f>IFERROR(VLOOKUP($A29*100+KT$4,'03施策評価'!$A$5:$KL$118,COLUMN('03施策評価'!$IC:$IC),FALSE),"-")</f>
        <v>-</v>
      </c>
      <c r="KU29" s="7" t="str">
        <f>IFERROR(VLOOKUP($A29*100+KU$4,'03施策評価'!$A$5:$KL$118,COLUMN('03施策評価'!$IC:$IC),FALSE),"-")</f>
        <v>-</v>
      </c>
      <c r="KV29" s="7" t="str">
        <f>IFERROR(VLOOKUP($A29*100+KV$4,'03施策評価'!$A$5:$KL$118,COLUMN('03施策評価'!$IC:$IC),FALSE),"-")</f>
        <v>-</v>
      </c>
      <c r="KW29" s="7" t="str">
        <f>IFERROR(VLOOKUP($A29*100+KW$4,'03施策評価'!$A$5:$KL$118,COLUMN('03施策評価'!$IC:$IC),FALSE),"-")</f>
        <v>-</v>
      </c>
      <c r="KX29" s="105" t="str">
        <f>IFERROR(VLOOKUP($A29*100+KX$4,'03施策評価'!$A$5:$KL$118,COLUMN('03施策評価'!$IC:$IC),FALSE),"-")</f>
        <v>-</v>
      </c>
      <c r="KY29" s="105" t="str">
        <f>IFERROR(VLOOKUP($A29*100+KY$4,'03施策評価'!$A$5:$KL$118,COLUMN('03施策評価'!$IC:$IC),FALSE),"-")</f>
        <v>-</v>
      </c>
      <c r="KZ29" s="105" t="str">
        <f>IFERROR(VLOOKUP($A29*100+KZ$4,'03施策評価'!$A$5:$KL$118,COLUMN('03施策評価'!$IC:$IC),FALSE),"-")</f>
        <v>-</v>
      </c>
      <c r="LA29" s="106" t="str">
        <f>IFERROR(VLOOKUP($A29*100+LA$4,'03施策評価'!$A$5:$KL$118,COLUMN('03施策評価'!$IC:$IC),FALSE),"-")</f>
        <v>-</v>
      </c>
      <c r="LB29" s="116"/>
      <c r="LC29" s="146" t="str">
        <f>VLOOKUP($A29&amp;"-"&amp;LC$4,'02政策の客観指標'!$A$4:$AT$246,COLUMN('02政策の客観指標'!$AT:$AT),FALSE)</f>
        <v>-</v>
      </c>
      <c r="LD29" s="84" t="str">
        <f>VLOOKUP($A29&amp;"-"&amp;LD$4,'02政策の客観指標'!$A$4:$AT$246,COLUMN('02政策の客観指標'!$AT:$AT),FALSE)</f>
        <v>-</v>
      </c>
      <c r="LE29" s="84" t="str">
        <f>VLOOKUP($A29&amp;"-"&amp;LE$4,'02政策の客観指標'!$A$4:$AT$246,COLUMN('02政策の客観指標'!$AT:$AT),FALSE)</f>
        <v>-</v>
      </c>
      <c r="LF29" s="84" t="str">
        <f>VLOOKUP($A29&amp;"-"&amp;LF$4,'02政策の客観指標'!$A$4:$AT$246,COLUMN('02政策の客観指標'!$AT:$AT),FALSE)</f>
        <v>-</v>
      </c>
      <c r="LG29" s="84" t="str">
        <f>VLOOKUP($A29&amp;"-"&amp;LG$4,'02政策の客観指標'!$A$4:$AT$246,COLUMN('02政策の客観指標'!$AT:$AT),FALSE)</f>
        <v>-</v>
      </c>
      <c r="LH29" s="84" t="str">
        <f>VLOOKUP($A29&amp;"-"&amp;LH$4,'02政策の客観指標'!$A$4:$AT$246,COLUMN('02政策の客観指標'!$AT:$AT),FALSE)</f>
        <v>-</v>
      </c>
      <c r="LI29" s="84" t="str">
        <f>VLOOKUP($A29&amp;"-"&amp;LI$4,'02政策の客観指標'!$A$4:$AT$246,COLUMN('02政策の客観指標'!$AT:$AT),FALSE)</f>
        <v>-</v>
      </c>
      <c r="LJ29" s="84" t="str">
        <f>VLOOKUP($A29&amp;"-"&amp;LJ$4,'02政策の客観指標'!$A$4:$AT$246,COLUMN('02政策の客観指標'!$AT:$AT),FALSE)</f>
        <v>-</v>
      </c>
      <c r="LK29" s="84" t="str">
        <f>VLOOKUP($A29&amp;"-"&amp;LK$4,'02政策の客観指標'!$A$4:$AT$246,COLUMN('02政策の客観指標'!$AT:$AT),FALSE)</f>
        <v>-</v>
      </c>
      <c r="LL29" s="109" t="e">
        <f t="shared" si="177"/>
        <v>#DIV/0!</v>
      </c>
      <c r="LM29" s="30" t="str">
        <f t="shared" si="90"/>
        <v/>
      </c>
      <c r="LN29" s="30" t="str">
        <f t="shared" si="91"/>
        <v/>
      </c>
      <c r="LO29" s="30" t="str">
        <f t="shared" si="92"/>
        <v/>
      </c>
      <c r="LP29" s="30" t="str">
        <f t="shared" si="93"/>
        <v/>
      </c>
      <c r="LQ29" s="30" t="str">
        <f t="shared" si="94"/>
        <v/>
      </c>
      <c r="LR29" s="30" t="str">
        <f t="shared" si="95"/>
        <v/>
      </c>
      <c r="LS29" s="30" t="str">
        <f t="shared" si="96"/>
        <v/>
      </c>
      <c r="LT29" s="30" t="str">
        <f t="shared" si="97"/>
        <v/>
      </c>
      <c r="LU29" s="30" t="str">
        <f t="shared" si="98"/>
        <v/>
      </c>
      <c r="LV29" s="33" t="e">
        <f t="shared" si="178"/>
        <v>#DIV/0!</v>
      </c>
      <c r="LW29" s="47" t="str">
        <f>IFERROR(VLOOKUP($A29*100+LW$4,'03施策評価'!$A$5:$KL$118,COLUMN('03施策評価'!$IR:$IR),FALSE),"-")</f>
        <v>e</v>
      </c>
      <c r="LX29" s="7" t="str">
        <f>IFERROR(VLOOKUP($A29*100+LX$4,'03施策評価'!$A$5:$KL$118,COLUMN('03施策評価'!$IR:$IR),FALSE),"-")</f>
        <v>e</v>
      </c>
      <c r="LY29" s="7" t="str">
        <f>IFERROR(VLOOKUP($A29*100+LY$4,'03施策評価'!$A$5:$KL$118,COLUMN('03施策評価'!$IR:$IR),FALSE),"-")</f>
        <v>e</v>
      </c>
      <c r="LZ29" s="7" t="str">
        <f>IFERROR(VLOOKUP($A29*100+LZ$4,'03施策評価'!$A$5:$KL$118,COLUMN('03施策評価'!$IR:$IR),FALSE),"-")</f>
        <v>e</v>
      </c>
      <c r="MA29" s="105" t="str">
        <f>IFERROR(VLOOKUP($A29*100+MA$4,'03施策評価'!$A$5:$KL$118,COLUMN('03施策評価'!$IR:$IR),FALSE),"-")</f>
        <v>-</v>
      </c>
      <c r="MB29" s="105" t="str">
        <f>IFERROR(VLOOKUP($A29*100+MB$4,'03施策評価'!$A$5:$KL$118,COLUMN('03施策評価'!$IR:$IR),FALSE),"-")</f>
        <v>-</v>
      </c>
      <c r="MC29" s="105" t="str">
        <f>IFERROR(VLOOKUP($A29*100+MC$4,'03施策評価'!$A$5:$KL$118,COLUMN('03施策評価'!$IR:$IR),FALSE),"-")</f>
        <v>-</v>
      </c>
      <c r="MD29" s="105" t="str">
        <f>IFERROR(VLOOKUP($A29*100+MD$4,'03施策評価'!$A$5:$KL$118,COLUMN('03施策評価'!$IR:$IR),FALSE),"-")</f>
        <v>-</v>
      </c>
      <c r="ME29" s="109" t="str">
        <f t="shared" si="179"/>
        <v>e</v>
      </c>
      <c r="MF29" s="37">
        <f t="shared" si="180"/>
        <v>0</v>
      </c>
      <c r="MG29" s="38">
        <f t="shared" si="99"/>
        <v>0</v>
      </c>
      <c r="MH29" s="38">
        <f t="shared" si="100"/>
        <v>0</v>
      </c>
      <c r="MI29" s="38">
        <f t="shared" si="101"/>
        <v>0</v>
      </c>
      <c r="MJ29" s="38" t="str">
        <f t="shared" si="102"/>
        <v/>
      </c>
      <c r="MK29" s="38" t="str">
        <f t="shared" si="103"/>
        <v/>
      </c>
      <c r="ML29" s="38" t="str">
        <f t="shared" si="104"/>
        <v/>
      </c>
      <c r="MM29" s="38" t="str">
        <f t="shared" si="105"/>
        <v/>
      </c>
      <c r="MN29" s="41">
        <f t="shared" si="181"/>
        <v>0</v>
      </c>
      <c r="MO29" s="36" t="e">
        <f t="shared" si="182"/>
        <v>#DIV/0!</v>
      </c>
      <c r="MP29" s="37" t="e">
        <f t="shared" si="183"/>
        <v>#DIV/0!</v>
      </c>
      <c r="MQ29" s="38">
        <f t="shared" si="184"/>
        <v>0</v>
      </c>
      <c r="MR29" s="41" t="e">
        <f t="shared" si="185"/>
        <v>#DIV/0!</v>
      </c>
      <c r="MS29" s="47" t="str">
        <f>VLOOKUP($A29&amp;"-"&amp;MS$4,'05市民生活実感調査'!$A$3:$BC$218,COLUMN('05市民生活実感調査'!$BC:$BC),FALSE)</f>
        <v>-</v>
      </c>
      <c r="MT29" s="7" t="str">
        <f>VLOOKUP($A29&amp;"-"&amp;MT$4,'05市民生活実感調査'!$A$3:$BC$218,COLUMN('05市民生活実感調査'!$BC:$BC),FALSE)</f>
        <v>-</v>
      </c>
      <c r="MU29" s="7" t="str">
        <f>VLOOKUP($A29&amp;"-"&amp;MU$4,'05市民生活実感調査'!$A$3:$BC$218,COLUMN('05市民生活実感調査'!$BC:$BC),FALSE)</f>
        <v>-</v>
      </c>
      <c r="MV29" s="7" t="str">
        <f>VLOOKUP($A29&amp;"-"&amp;MV$4,'05市民生活実感調査'!$A$3:$BC$218,COLUMN('05市民生活実感調査'!$BC:$BC),FALSE)</f>
        <v>-</v>
      </c>
      <c r="MW29" s="7" t="str">
        <f>VLOOKUP($A29&amp;"-"&amp;MW$4,'05市民生活実感調査'!$A$3:$BC$218,COLUMN('05市民生活実感調査'!$BC:$BC),FALSE)</f>
        <v>-</v>
      </c>
      <c r="MX29" s="7" t="str">
        <f>VLOOKUP($A29&amp;"-"&amp;MX$4,'05市民生活実感調査'!$A$3:$BC$218,COLUMN('05市民生活実感調査'!$BC:$BC),FALSE)</f>
        <v>-</v>
      </c>
      <c r="MY29" s="7" t="str">
        <f>VLOOKUP($A29&amp;"-"&amp;MY$4,'05市民生活実感調査'!$A$3:$BC$218,COLUMN('05市民生活実感調査'!$BC:$BC),FALSE)</f>
        <v>-</v>
      </c>
      <c r="MZ29" s="7" t="str">
        <f>VLOOKUP($A29&amp;"-"&amp;MZ$4,'05市民生活実感調査'!$A$3:$BC$218,COLUMN('05市民生活実感調査'!$BC:$BC),FALSE)</f>
        <v>-</v>
      </c>
      <c r="NA29" s="109" t="e">
        <f t="shared" si="186"/>
        <v>#DIV/0!</v>
      </c>
      <c r="NB29" s="37" t="str">
        <f t="shared" si="187"/>
        <v/>
      </c>
      <c r="NC29" s="38" t="str">
        <f t="shared" si="106"/>
        <v/>
      </c>
      <c r="ND29" s="38" t="str">
        <f t="shared" si="107"/>
        <v/>
      </c>
      <c r="NE29" s="38" t="str">
        <f t="shared" si="108"/>
        <v/>
      </c>
      <c r="NF29" s="38" t="str">
        <f t="shared" si="109"/>
        <v/>
      </c>
      <c r="NG29" s="38" t="str">
        <f t="shared" si="110"/>
        <v/>
      </c>
      <c r="NH29" s="38" t="str">
        <f t="shared" si="111"/>
        <v/>
      </c>
      <c r="NI29" s="38" t="str">
        <f t="shared" si="112"/>
        <v/>
      </c>
      <c r="NJ29" s="41" t="e">
        <f t="shared" si="188"/>
        <v>#DIV/0!</v>
      </c>
      <c r="NK29" s="96" t="str">
        <f>VLOOKUP($A29,'05市民生活実感調査'!$D$223:$O$249,11,FALSE)</f>
        <v>-</v>
      </c>
      <c r="NL29" s="98" t="str">
        <f>VLOOKUP($A29,'05市民生活実感調査'!$D$223:$O$249,12,FALSE)</f>
        <v>-</v>
      </c>
      <c r="NM29" s="108" t="s">
        <v>85</v>
      </c>
      <c r="NN29" s="12" t="str">
        <f>VLOOKUP(NM29,プルダウン!$A$1:$B$6,2,FALSE)</f>
        <v>-</v>
      </c>
      <c r="NO29" s="26" t="s">
        <v>85</v>
      </c>
      <c r="NP29" s="12"/>
      <c r="NQ29" s="11"/>
      <c r="NR29" s="12"/>
      <c r="NS29" s="47" t="str">
        <f>IFERROR(VLOOKUP($A29*100+NS$4,'03施策評価'!$A$5:$KL$118,COLUMN('03施策評価'!$KG:$KG),FALSE),"-")</f>
        <v>-</v>
      </c>
      <c r="NT29" s="7" t="str">
        <f>IFERROR(VLOOKUP($A29*100+NT$4,'03施策評価'!$A$5:$KL$118,COLUMN('03施策評価'!$KG:$KG),FALSE),"-")</f>
        <v>-</v>
      </c>
      <c r="NU29" s="7" t="str">
        <f>IFERROR(VLOOKUP($A29*100+NU$4,'03施策評価'!$A$5:$KL$118,COLUMN('03施策評価'!$KG:$KG),FALSE),"-")</f>
        <v>-</v>
      </c>
      <c r="NV29" s="7" t="str">
        <f>IFERROR(VLOOKUP($A29*100+NV$4,'03施策評価'!$A$5:$KL$118,COLUMN('03施策評価'!$KG:$KG),FALSE),"-")</f>
        <v>-</v>
      </c>
      <c r="NW29" s="105" t="str">
        <f>IFERROR(VLOOKUP($A29*100+NW$4,'03施策評価'!$A$5:$KL$118,COLUMN('03施策評価'!$KG:$KG),FALSE),"-")</f>
        <v>-</v>
      </c>
      <c r="NX29" s="105" t="str">
        <f>IFERROR(VLOOKUP($A29*100+NX$4,'03施策評価'!$A$5:$KL$118,COLUMN('03施策評価'!$KG:$KG),FALSE),"-")</f>
        <v>-</v>
      </c>
      <c r="NY29" s="105" t="str">
        <f>IFERROR(VLOOKUP($A29*100+NY$4,'03施策評価'!$A$5:$KL$118,COLUMN('03施策評価'!$KG:$KG),FALSE),"-")</f>
        <v>-</v>
      </c>
      <c r="NZ29" s="106" t="str">
        <f>IFERROR(VLOOKUP($A29*100+NZ$4,'03施策評価'!$A$5:$KL$118,COLUMN('03施策評価'!$KG:$KG),FALSE),"-")</f>
        <v>-</v>
      </c>
      <c r="OA29" s="5"/>
    </row>
    <row r="30" spans="1:391" ht="213.75" customHeight="1">
      <c r="A30" s="46">
        <f>VLOOKUP(B30,[20]プルダウン!$M$2:$N$28,2,FALSE)</f>
        <v>26</v>
      </c>
      <c r="B30" s="5" t="s">
        <v>298</v>
      </c>
      <c r="C30" s="5" t="s">
        <v>2392</v>
      </c>
      <c r="D30" s="4" t="s">
        <v>2124</v>
      </c>
      <c r="E30" s="4"/>
      <c r="F30" s="5"/>
      <c r="G30" s="521" t="str">
        <f>VLOOKUP($A30&amp;"-"&amp;G$4,'02政策の客観指標'!$A$4:$AT$246,COLUMN('02政策の客観指標'!$AP:$AP),FALSE)</f>
        <v>b</v>
      </c>
      <c r="H30" s="522" t="str">
        <f>VLOOKUP($A30&amp;"-"&amp;H$4,'02政策の客観指標'!$A$4:$AT$246,COLUMN('02政策の客観指標'!$AP:$AP),FALSE)</f>
        <v>a</v>
      </c>
      <c r="I30" s="522" t="str">
        <f>VLOOKUP($A30&amp;"-"&amp;I$4,'02政策の客観指標'!$A$4:$AT$246,COLUMN('02政策の客観指標'!$AP:$AP),FALSE)</f>
        <v>-</v>
      </c>
      <c r="J30" s="522" t="str">
        <f>VLOOKUP($A30&amp;"-"&amp;J$4,'02政策の客観指標'!$A$4:$AT$246,COLUMN('02政策の客観指標'!$AP:$AP),FALSE)</f>
        <v>-</v>
      </c>
      <c r="K30" s="522" t="str">
        <f>VLOOKUP($A30&amp;"-"&amp;K$4,'02政策の客観指標'!$A$4:$AT$246,COLUMN('02政策の客観指標'!$AP:$AP),FALSE)</f>
        <v>-</v>
      </c>
      <c r="L30" s="522" t="str">
        <f>VLOOKUP($A30&amp;"-"&amp;L$4,'02政策の客観指標'!$A$4:$AT$246,COLUMN('02政策の客観指標'!$AP:$AP),FALSE)</f>
        <v>-</v>
      </c>
      <c r="M30" s="522" t="str">
        <f>VLOOKUP($A30&amp;"-"&amp;M$4,'02政策の客観指標'!$A$4:$AT$246,COLUMN('02政策の客観指標'!$AP:$AP),FALSE)</f>
        <v>-</v>
      </c>
      <c r="N30" s="522" t="str">
        <f>VLOOKUP($A30&amp;"-"&amp;N$4,'02政策の客観指標'!$A$4:$AT$246,COLUMN('02政策の客観指標'!$AP:$AP),FALSE)</f>
        <v>-</v>
      </c>
      <c r="O30" s="523" t="str">
        <f>VLOOKUP($A30&amp;"-"&amp;O$4,'02政策の客観指標'!$A$4:$AT$246,COLUMN('02政策の客観指標'!$AP:$AP),FALSE)</f>
        <v>-</v>
      </c>
      <c r="P30" s="524" t="str">
        <f t="shared" si="0"/>
        <v>a</v>
      </c>
      <c r="Q30" s="525">
        <f t="shared" si="113"/>
        <v>3</v>
      </c>
      <c r="R30" s="525">
        <f t="shared" si="114"/>
        <v>4</v>
      </c>
      <c r="S30" s="525" t="str">
        <f t="shared" si="115"/>
        <v/>
      </c>
      <c r="T30" s="525" t="str">
        <f t="shared" si="116"/>
        <v/>
      </c>
      <c r="U30" s="525" t="str">
        <f t="shared" si="117"/>
        <v/>
      </c>
      <c r="V30" s="525" t="str">
        <f t="shared" si="118"/>
        <v/>
      </c>
      <c r="W30" s="525" t="str">
        <f t="shared" si="119"/>
        <v/>
      </c>
      <c r="X30" s="525" t="str">
        <f t="shared" si="120"/>
        <v/>
      </c>
      <c r="Y30" s="525" t="str">
        <f t="shared" si="121"/>
        <v/>
      </c>
      <c r="Z30" s="526">
        <f t="shared" si="2"/>
        <v>0.875</v>
      </c>
      <c r="AA30" s="527" t="str">
        <f>IFERROR(VLOOKUP($A30*100+AA$4,'03施策評価'!$A$5:$KL$118,COLUMN('03施策評価'!$AB:$AB),FALSE),"-")</f>
        <v>a</v>
      </c>
      <c r="AB30" s="528" t="str">
        <f>IFERROR(VLOOKUP($A30*100+AB$4,'03施策評価'!$A$5:$KL$118,COLUMN('03施策評価'!$AB:$AB),FALSE),"-")</f>
        <v>b</v>
      </c>
      <c r="AC30" s="528" t="str">
        <f>IFERROR(VLOOKUP($A30*100+AC$4,'03施策評価'!$A$5:$KL$118,COLUMN('03施策評価'!$AB:$AB),FALSE),"-")</f>
        <v>b</v>
      </c>
      <c r="AD30" s="528" t="str">
        <f>IFERROR(VLOOKUP($A30*100+AD$4,'03施策評価'!$A$5:$KL$118,COLUMN('03施策評価'!$AB:$AB),FALSE),"-")</f>
        <v>b</v>
      </c>
      <c r="AE30" s="528" t="str">
        <f>IFERROR(VLOOKUP($A30*100+AE$4,'03施策評価'!$A$5:$KL$118,COLUMN('03施策評価'!$AB:$AB),FALSE),"-")</f>
        <v>-</v>
      </c>
      <c r="AF30" s="528" t="str">
        <f>IFERROR(VLOOKUP($A30*100+AF$4,'03施策評価'!$A$5:$KL$118,COLUMN('03施策評価'!$AB:$AB),FALSE),"-")</f>
        <v>-</v>
      </c>
      <c r="AG30" s="528" t="str">
        <f>IFERROR(VLOOKUP($A30*100+AG$4,'03施策評価'!$A$5:$KL$118,COLUMN('03施策評価'!$AB:$AB),FALSE),"-")</f>
        <v>-</v>
      </c>
      <c r="AH30" s="529" t="str">
        <f>IFERROR(VLOOKUP($A30*100+AH$4,'03施策評価'!$A$5:$KL$118,COLUMN('03施策評価'!$AB:$AB),FALSE),"-")</f>
        <v>-</v>
      </c>
      <c r="AI30" s="524" t="str">
        <f t="shared" si="3"/>
        <v>a</v>
      </c>
      <c r="AJ30" s="527">
        <f t="shared" si="122"/>
        <v>4</v>
      </c>
      <c r="AK30" s="528">
        <f t="shared" si="123"/>
        <v>3</v>
      </c>
      <c r="AL30" s="528">
        <f t="shared" si="124"/>
        <v>3</v>
      </c>
      <c r="AM30" s="528">
        <f t="shared" si="125"/>
        <v>3</v>
      </c>
      <c r="AN30" s="528" t="str">
        <f t="shared" si="126"/>
        <v/>
      </c>
      <c r="AO30" s="528" t="str">
        <f t="shared" si="127"/>
        <v/>
      </c>
      <c r="AP30" s="528" t="str">
        <f t="shared" si="128"/>
        <v/>
      </c>
      <c r="AQ30" s="529" t="str">
        <f t="shared" si="129"/>
        <v/>
      </c>
      <c r="AR30" s="530">
        <f t="shared" si="11"/>
        <v>0.8125</v>
      </c>
      <c r="AS30" s="524" t="str">
        <f t="shared" si="12"/>
        <v>a</v>
      </c>
      <c r="AT30" s="30">
        <f t="shared" si="130"/>
        <v>4</v>
      </c>
      <c r="AU30" s="400">
        <f t="shared" si="13"/>
        <v>2</v>
      </c>
      <c r="AV30" s="401" cm="1">
        <f t="array" ref="AV30">_xlfn.IFS(COUNT(AT30:AU30)=2,SUM(AT30:AU30)/6,COUNT(AT30:AU30)=0,"-",AT30="",AR30,AU30="",Z30)</f>
        <v>1</v>
      </c>
      <c r="AW30" s="534" t="str">
        <f>VLOOKUP($A30&amp;"-"&amp;AW$4,'05市民生活実感調査'!$A$3:$BC$218,COLUMN('05市民生活実感調査'!$O:$O),FALSE)</f>
        <v>c</v>
      </c>
      <c r="AX30" s="535" t="str">
        <f>VLOOKUP($A30&amp;"-"&amp;AX$4,'05市民生活実感調査'!$A$3:$BC$218,COLUMN('05市民生活実感調査'!$O:$O),FALSE)</f>
        <v>c</v>
      </c>
      <c r="AY30" s="535" t="str">
        <f>VLOOKUP($A30&amp;"-"&amp;AY$4,'05市民生活実感調査'!$A$3:$BC$218,COLUMN('05市民生活実感調査'!$O:$O),FALSE)</f>
        <v>a</v>
      </c>
      <c r="AZ30" s="535" t="str">
        <f>VLOOKUP($A30&amp;"-"&amp;AZ$4,'05市民生活実感調査'!$A$3:$BC$218,COLUMN('05市民生活実感調査'!$O:$O),FALSE)</f>
        <v>b</v>
      </c>
      <c r="BA30" s="535" t="str">
        <f>VLOOKUP($A30&amp;"-"&amp;BA$4,'05市民生活実感調査'!$A$3:$BC$218,COLUMN('05市民生活実感調査'!$O:$O),FALSE)</f>
        <v>c</v>
      </c>
      <c r="BB30" s="535" t="str">
        <f>VLOOKUP($A30&amp;"-"&amp;BB$4,'05市民生活実感調査'!$A$3:$BC$218,COLUMN('05市民生活実感調査'!$O:$O),FALSE)</f>
        <v>-</v>
      </c>
      <c r="BC30" s="535" t="str">
        <f>VLOOKUP($A30&amp;"-"&amp;BC$4,'05市民生活実感調査'!$A$3:$BC$218,COLUMN('05市民生活実感調査'!$O:$O),FALSE)</f>
        <v>-</v>
      </c>
      <c r="BD30" s="535" t="str">
        <f>VLOOKUP($A30&amp;"-"&amp;BD$4,'05市民生活実感調査'!$A$3:$BC$218,COLUMN('05市民生活実感調査'!$O:$O),FALSE)</f>
        <v>-</v>
      </c>
      <c r="BE30" s="536" t="str">
        <f t="shared" si="131"/>
        <v>b</v>
      </c>
      <c r="BF30" s="37">
        <f t="shared" si="132"/>
        <v>2</v>
      </c>
      <c r="BG30" s="38">
        <f t="shared" si="133"/>
        <v>2</v>
      </c>
      <c r="BH30" s="38">
        <f t="shared" si="134"/>
        <v>4</v>
      </c>
      <c r="BI30" s="38">
        <f t="shared" si="135"/>
        <v>3</v>
      </c>
      <c r="BJ30" s="38">
        <f t="shared" si="136"/>
        <v>2</v>
      </c>
      <c r="BK30" s="38" t="str">
        <f t="shared" si="137"/>
        <v/>
      </c>
      <c r="BL30" s="38" t="str">
        <f t="shared" si="138"/>
        <v/>
      </c>
      <c r="BM30" s="38" t="str">
        <f t="shared" si="139"/>
        <v/>
      </c>
      <c r="BN30" s="41">
        <f t="shared" si="140"/>
        <v>0.65</v>
      </c>
      <c r="BO30" s="96">
        <f>VLOOKUP($A30,'05市民生活実感調査'!$D$223:$O$249,3,FALSE)</f>
        <v>1</v>
      </c>
      <c r="BP30" s="237">
        <f>VLOOKUP($A30,'05市民生活実感調査'!$D$223:$O$249,4,FALSE)</f>
        <v>0.94732221246707637</v>
      </c>
      <c r="BQ30" s="537" t="s">
        <v>314</v>
      </c>
      <c r="BR30" s="539" t="str">
        <f>VLOOKUP(BQ30,[20]プルダウン!$A$1:$B$6,2,FALSE)</f>
        <v>政策の目的が十分に達成されている</v>
      </c>
      <c r="BS30" s="261" t="s">
        <v>124</v>
      </c>
      <c r="BT30" s="260" t="s">
        <v>2393</v>
      </c>
      <c r="BU30" s="262" t="s">
        <v>2394</v>
      </c>
      <c r="BV30" s="260" t="s">
        <v>2395</v>
      </c>
      <c r="BW30" s="47" t="str">
        <f>IFERROR(VLOOKUP($A30*100+BW$4,'03施策評価'!$A$5:$KL$118,COLUMN('03施策評価'!$BQ:$BQ),FALSE),"-")</f>
        <v>B</v>
      </c>
      <c r="BX30" s="7" t="str">
        <f>IFERROR(VLOOKUP($A30*100+BX$4,'03施策評価'!$A$5:$KL$118,COLUMN('03施策評価'!$BQ:$BQ),FALSE),"-")</f>
        <v>B</v>
      </c>
      <c r="BY30" s="7" t="str">
        <f>IFERROR(VLOOKUP($A30*100+BY$4,'03施策評価'!$A$5:$KL$118,COLUMN('03施策評価'!$BQ:$BQ),FALSE),"-")</f>
        <v>B</v>
      </c>
      <c r="BZ30" s="7" t="str">
        <f>IFERROR(VLOOKUP($A30*100+BZ$4,'03施策評価'!$A$5:$KL$118,COLUMN('03施策評価'!$BQ:$BQ),FALSE),"-")</f>
        <v>B</v>
      </c>
      <c r="CA30" s="105" t="str">
        <f>IFERROR(VLOOKUP($A30*100+CA$4,'03施策評価'!$A$5:$KL$118,COLUMN('03施策評価'!$BQ:$BQ),FALSE),"-")</f>
        <v>-</v>
      </c>
      <c r="CB30" s="105" t="str">
        <f>IFERROR(VLOOKUP($A30*100+CB$4,'03施策評価'!$A$5:$KL$118,COLUMN('03施策評価'!$BQ:$BQ),FALSE),"-")</f>
        <v>-</v>
      </c>
      <c r="CC30" s="105" t="str">
        <f>IFERROR(VLOOKUP($A30*100+CC$4,'03施策評価'!$A$5:$KL$118,COLUMN('03施策評価'!$BQ:$BQ),FALSE),"-")</f>
        <v>-</v>
      </c>
      <c r="CD30" s="106" t="str">
        <f>IFERROR(VLOOKUP($A30*100+CD$4,'03施策評価'!$A$5:$KL$118,COLUMN('03施策評価'!$BQ:$BQ),FALSE),"-")</f>
        <v>-</v>
      </c>
      <c r="CE30" s="263" t="s">
        <v>2767</v>
      </c>
      <c r="CF30" s="83" t="str">
        <f>VLOOKUP($A30&amp;"-"&amp;CF$4,'02政策の客観指標'!$A$4:$AT$246,COLUMN('02政策の客観指標'!$AQ:$AQ),FALSE)</f>
        <v>-</v>
      </c>
      <c r="CG30" s="84" t="str">
        <f>VLOOKUP($A30&amp;"-"&amp;CG$4,'02政策の客観指標'!$A$4:$AT$246,COLUMN('02政策の客観指標'!$AQ:$AQ),FALSE)</f>
        <v>-</v>
      </c>
      <c r="CH30" s="84" t="str">
        <f>VLOOKUP($A30&amp;"-"&amp;CH$4,'02政策の客観指標'!$A$4:$AT$246,COLUMN('02政策の客観指標'!$AQ:$AQ),FALSE)</f>
        <v>-</v>
      </c>
      <c r="CI30" s="84" t="str">
        <f>VLOOKUP($A30&amp;"-"&amp;CI$4,'02政策の客観指標'!$A$4:$AT$246,COLUMN('02政策の客観指標'!$AQ:$AQ),FALSE)</f>
        <v>-</v>
      </c>
      <c r="CJ30" s="84" t="str">
        <f>VLOOKUP($A30&amp;"-"&amp;CJ$4,'02政策の客観指標'!$A$4:$AT$246,COLUMN('02政策の客観指標'!$AQ:$AQ),FALSE)</f>
        <v>-</v>
      </c>
      <c r="CK30" s="84" t="str">
        <f>VLOOKUP($A30&amp;"-"&amp;CK$4,'02政策の客観指標'!$A$4:$AT$246,COLUMN('02政策の客観指標'!$AQ:$AQ),FALSE)</f>
        <v>-</v>
      </c>
      <c r="CL30" s="84" t="str">
        <f>VLOOKUP($A30&amp;"-"&amp;CL$4,'02政策の客観指標'!$A$4:$AT$246,COLUMN('02政策の客観指標'!$AQ:$AQ),FALSE)</f>
        <v>-</v>
      </c>
      <c r="CM30" s="84" t="str">
        <f>VLOOKUP($A30&amp;"-"&amp;CM$4,'02政策の客観指標'!$A$4:$AT$246,COLUMN('02政策の客観指標'!$AQ:$AQ),FALSE)</f>
        <v>-</v>
      </c>
      <c r="CN30" s="84" t="str">
        <f>VLOOKUP($A30&amp;"-"&amp;CN$4,'02政策の客観指標'!$A$4:$AT$246,COLUMN('02政策の客観指標'!$AQ:$AQ),FALSE)</f>
        <v>-</v>
      </c>
      <c r="CO30" s="109" t="e">
        <f t="shared" si="141"/>
        <v>#DIV/0!</v>
      </c>
      <c r="CP30" s="30" t="str">
        <f t="shared" si="21"/>
        <v/>
      </c>
      <c r="CQ30" s="30" t="str">
        <f t="shared" si="22"/>
        <v/>
      </c>
      <c r="CR30" s="30" t="str">
        <f t="shared" si="23"/>
        <v/>
      </c>
      <c r="CS30" s="30" t="str">
        <f t="shared" si="24"/>
        <v/>
      </c>
      <c r="CT30" s="30" t="str">
        <f t="shared" si="25"/>
        <v/>
      </c>
      <c r="CU30" s="30" t="str">
        <f t="shared" si="26"/>
        <v/>
      </c>
      <c r="CV30" s="30" t="str">
        <f t="shared" si="27"/>
        <v/>
      </c>
      <c r="CW30" s="30" t="str">
        <f t="shared" si="28"/>
        <v/>
      </c>
      <c r="CX30" s="30" t="str">
        <f t="shared" si="29"/>
        <v/>
      </c>
      <c r="CY30" s="33" t="e">
        <f t="shared" si="142"/>
        <v>#DIV/0!</v>
      </c>
      <c r="CZ30" s="47" t="str">
        <f>IFERROR(VLOOKUP($A30*100+CZ$4,'03施策評価'!$A$5:$KL$118,COLUMN('03施策評価'!$CF:$CF),FALSE),"-")</f>
        <v>e</v>
      </c>
      <c r="DA30" s="7" t="str">
        <f>IFERROR(VLOOKUP($A30*100+DA$4,'03施策評価'!$A$5:$KL$118,COLUMN('03施策評価'!$CF:$CF),FALSE),"-")</f>
        <v>e</v>
      </c>
      <c r="DB30" s="7" t="str">
        <f>IFERROR(VLOOKUP($A30*100+DB$4,'03施策評価'!$A$5:$KL$118,COLUMN('03施策評価'!$CF:$CF),FALSE),"-")</f>
        <v>e</v>
      </c>
      <c r="DC30" s="7" t="str">
        <f>IFERROR(VLOOKUP($A30*100+DC$4,'03施策評価'!$A$5:$KL$118,COLUMN('03施策評価'!$CF:$CF),FALSE),"-")</f>
        <v>e</v>
      </c>
      <c r="DD30" s="105" t="str">
        <f>IFERROR(VLOOKUP($A30*100+DD$4,'03施策評価'!$A$5:$KL$118,COLUMN('03施策評価'!$CF:$CF),FALSE),"-")</f>
        <v>-</v>
      </c>
      <c r="DE30" s="105" t="str">
        <f>IFERROR(VLOOKUP($A30*100+DE$4,'03施策評価'!$A$5:$KL$118,COLUMN('03施策評価'!$CF:$CF),FALSE),"-")</f>
        <v>-</v>
      </c>
      <c r="DF30" s="105" t="str">
        <f>IFERROR(VLOOKUP($A30*100+DF$4,'03施策評価'!$A$5:$KL$118,COLUMN('03施策評価'!$CF:$CF),FALSE),"-")</f>
        <v>-</v>
      </c>
      <c r="DG30" s="105" t="str">
        <f>IFERROR(VLOOKUP($A30*100+DG$4,'03施策評価'!$A$5:$KL$118,COLUMN('03施策評価'!$CF:$CF),FALSE),"-")</f>
        <v>-</v>
      </c>
      <c r="DH30" s="109" t="str">
        <f t="shared" si="143"/>
        <v>e</v>
      </c>
      <c r="DI30" s="37">
        <f t="shared" si="144"/>
        <v>0</v>
      </c>
      <c r="DJ30" s="38">
        <f t="shared" si="30"/>
        <v>0</v>
      </c>
      <c r="DK30" s="38">
        <f t="shared" si="31"/>
        <v>0</v>
      </c>
      <c r="DL30" s="38">
        <f t="shared" si="32"/>
        <v>0</v>
      </c>
      <c r="DM30" s="38" t="str">
        <f t="shared" si="33"/>
        <v/>
      </c>
      <c r="DN30" s="38" t="str">
        <f t="shared" si="34"/>
        <v/>
      </c>
      <c r="DO30" s="38" t="str">
        <f t="shared" si="35"/>
        <v/>
      </c>
      <c r="DP30" s="38" t="str">
        <f t="shared" si="36"/>
        <v/>
      </c>
      <c r="DQ30" s="41">
        <f t="shared" si="145"/>
        <v>0</v>
      </c>
      <c r="DR30" s="36" t="e">
        <f t="shared" si="146"/>
        <v>#DIV/0!</v>
      </c>
      <c r="DS30" s="37" t="e">
        <f t="shared" si="147"/>
        <v>#DIV/0!</v>
      </c>
      <c r="DT30" s="38">
        <f t="shared" si="148"/>
        <v>0</v>
      </c>
      <c r="DU30" s="41" t="e">
        <f t="shared" si="149"/>
        <v>#DIV/0!</v>
      </c>
      <c r="DV30" s="47" t="str">
        <f>VLOOKUP($A30&amp;"-"&amp;DV$4,'05市民生活実感調査'!$A$3:$BC$218,COLUMN('05市民生活実感調査'!$Y:$Y),FALSE)</f>
        <v>-</v>
      </c>
      <c r="DW30" s="7" t="str">
        <f>VLOOKUP($A30&amp;"-"&amp;DW$4,'05市民生活実感調査'!$A$3:$BC$218,COLUMN('05市民生活実感調査'!$Y:$Y),FALSE)</f>
        <v>-</v>
      </c>
      <c r="DX30" s="7" t="str">
        <f>VLOOKUP($A30&amp;"-"&amp;DX$4,'05市民生活実感調査'!$A$3:$BC$218,COLUMN('05市民生活実感調査'!$Y:$Y),FALSE)</f>
        <v>-</v>
      </c>
      <c r="DY30" s="7" t="str">
        <f>VLOOKUP($A30&amp;"-"&amp;DY$4,'05市民生活実感調査'!$A$3:$BC$218,COLUMN('05市民生活実感調査'!$Y:$Y),FALSE)</f>
        <v>-</v>
      </c>
      <c r="DZ30" s="7" t="str">
        <f>VLOOKUP($A30&amp;"-"&amp;DZ$4,'05市民生活実感調査'!$A$3:$BC$218,COLUMN('05市民生活実感調査'!$Y:$Y),FALSE)</f>
        <v>-</v>
      </c>
      <c r="EA30" s="7" t="str">
        <f>VLOOKUP($A30&amp;"-"&amp;EA$4,'05市民生活実感調査'!$A$3:$BC$218,COLUMN('05市民生活実感調査'!$Y:$Y),FALSE)</f>
        <v>-</v>
      </c>
      <c r="EB30" s="7" t="str">
        <f>VLOOKUP($A30&amp;"-"&amp;EB$4,'05市民生活実感調査'!$A$3:$BC$218,COLUMN('05市民生活実感調査'!$Y:$Y),FALSE)</f>
        <v>-</v>
      </c>
      <c r="EC30" s="7" t="str">
        <f>VLOOKUP($A30&amp;"-"&amp;EC$4,'05市民生活実感調査'!$A$3:$BC$218,COLUMN('05市民生活実感調査'!$Y:$Y),FALSE)</f>
        <v>-</v>
      </c>
      <c r="ED30" s="109" t="e">
        <f t="shared" si="150"/>
        <v>#DIV/0!</v>
      </c>
      <c r="EE30" s="37" t="str">
        <f t="shared" si="151"/>
        <v/>
      </c>
      <c r="EF30" s="38" t="str">
        <f t="shared" si="37"/>
        <v/>
      </c>
      <c r="EG30" s="38" t="str">
        <f t="shared" si="38"/>
        <v/>
      </c>
      <c r="EH30" s="38" t="str">
        <f t="shared" si="39"/>
        <v/>
      </c>
      <c r="EI30" s="38" t="str">
        <f t="shared" si="40"/>
        <v/>
      </c>
      <c r="EJ30" s="38" t="str">
        <f t="shared" si="41"/>
        <v/>
      </c>
      <c r="EK30" s="38" t="str">
        <f t="shared" si="42"/>
        <v/>
      </c>
      <c r="EL30" s="38" t="str">
        <f t="shared" si="43"/>
        <v/>
      </c>
      <c r="EM30" s="41" t="e">
        <f t="shared" si="152"/>
        <v>#DIV/0!</v>
      </c>
      <c r="EN30" s="96" t="str">
        <f>VLOOKUP($A30,'05市民生活実感調査'!$D$223:$O$249,5,FALSE)</f>
        <v>-</v>
      </c>
      <c r="EO30" s="98" t="str">
        <f>VLOOKUP($A30,'05市民生活実感調査'!$D$223:$O$249,6,FALSE)</f>
        <v>-</v>
      </c>
      <c r="EP30" s="108" t="s">
        <v>85</v>
      </c>
      <c r="EQ30" s="12" t="str">
        <f>VLOOKUP(EP30,プルダウン!$A$1:$B$6,2,FALSE)</f>
        <v>-</v>
      </c>
      <c r="ER30" s="26" t="s">
        <v>85</v>
      </c>
      <c r="ES30" s="12"/>
      <c r="ET30" s="11"/>
      <c r="EU30" s="12"/>
      <c r="EV30" s="47" t="str">
        <f>IFERROR(VLOOKUP($A30*100+EV$4,'03施策評価'!$A$5:$KL$118,COLUMN('03施策評価'!$DU:$DU),FALSE),"-")</f>
        <v>-</v>
      </c>
      <c r="EW30" s="7" t="str">
        <f>IFERROR(VLOOKUP($A30*100+EW$4,'03施策評価'!$A$5:$KL$118,COLUMN('03施策評価'!$DU:$DU),FALSE),"-")</f>
        <v>-</v>
      </c>
      <c r="EX30" s="7" t="str">
        <f>IFERROR(VLOOKUP($A30*100+EX$4,'03施策評価'!$A$5:$KL$118,COLUMN('03施策評価'!$DU:$DU),FALSE),"-")</f>
        <v>-</v>
      </c>
      <c r="EY30" s="7" t="str">
        <f>IFERROR(VLOOKUP($A30*100+EY$4,'03施策評価'!$A$5:$KL$118,COLUMN('03施策評価'!$DU:$DU),FALSE),"-")</f>
        <v>-</v>
      </c>
      <c r="EZ30" s="105" t="str">
        <f>IFERROR(VLOOKUP($A30*100+EZ$4,'03施策評価'!$A$5:$KL$118,COLUMN('03施策評価'!$DU:$DU),FALSE),"-")</f>
        <v>-</v>
      </c>
      <c r="FA30" s="105" t="str">
        <f>IFERROR(VLOOKUP($A30*100+FA$4,'03施策評価'!$A$5:$KL$118,COLUMN('03施策評価'!$DU:$DU),FALSE),"-")</f>
        <v>-</v>
      </c>
      <c r="FB30" s="105" t="str">
        <f>IFERROR(VLOOKUP($A30*100+FB$4,'03施策評価'!$A$5:$KL$118,COLUMN('03施策評価'!$DU:$DU),FALSE),"-")</f>
        <v>-</v>
      </c>
      <c r="FC30" s="106" t="str">
        <f>IFERROR(VLOOKUP($A30*100+FC$4,'03施策評価'!$A$5:$KL$118,COLUMN('03施策評価'!$DU:$DU),FALSE),"-")</f>
        <v>-</v>
      </c>
      <c r="FD30" s="116"/>
      <c r="FE30" s="83" t="str">
        <f>VLOOKUP($A30&amp;"-"&amp;FE$4,'02政策の客観指標'!$A$4:$AT$246,COLUMN('02政策の客観指標'!$AR:$AR),FALSE)</f>
        <v>-</v>
      </c>
      <c r="FF30" s="84" t="str">
        <f>VLOOKUP($A30&amp;"-"&amp;FF$4,'02政策の客観指標'!$A$4:$AT$246,COLUMN('02政策の客観指標'!$AR:$AR),FALSE)</f>
        <v>-</v>
      </c>
      <c r="FG30" s="84" t="str">
        <f>VLOOKUP($A30&amp;"-"&amp;FG$4,'02政策の客観指標'!$A$4:$AT$246,COLUMN('02政策の客観指標'!$AR:$AR),FALSE)</f>
        <v>-</v>
      </c>
      <c r="FH30" s="84" t="str">
        <f>VLOOKUP($A30&amp;"-"&amp;FH$4,'02政策の客観指標'!$A$4:$AT$246,COLUMN('02政策の客観指標'!$AR:$AR),FALSE)</f>
        <v>-</v>
      </c>
      <c r="FI30" s="84" t="str">
        <f>VLOOKUP($A30&amp;"-"&amp;FI$4,'02政策の客観指標'!$A$4:$AT$246,COLUMN('02政策の客観指標'!$AR:$AR),FALSE)</f>
        <v>-</v>
      </c>
      <c r="FJ30" s="84" t="str">
        <f>VLOOKUP($A30&amp;"-"&amp;FJ$4,'02政策の客観指標'!$A$4:$AT$246,COLUMN('02政策の客観指標'!$AR:$AR),FALSE)</f>
        <v>-</v>
      </c>
      <c r="FK30" s="84" t="str">
        <f>VLOOKUP($A30&amp;"-"&amp;FK$4,'02政策の客観指標'!$A$4:$AT$246,COLUMN('02政策の客観指標'!$AR:$AR),FALSE)</f>
        <v>-</v>
      </c>
      <c r="FL30" s="84" t="str">
        <f>VLOOKUP($A30&amp;"-"&amp;FL$4,'02政策の客観指標'!$A$4:$AT$246,COLUMN('02政策の客観指標'!$AR:$AR),FALSE)</f>
        <v>-</v>
      </c>
      <c r="FM30" s="84" t="str">
        <f>VLOOKUP($A30&amp;"-"&amp;FM$4,'02政策の客観指標'!$A$4:$AT$246,COLUMN('02政策の客観指標'!$AR:$AR),FALSE)</f>
        <v>-</v>
      </c>
      <c r="FN30" s="109" t="e">
        <f t="shared" si="153"/>
        <v>#DIV/0!</v>
      </c>
      <c r="FO30" s="30" t="str">
        <f t="shared" si="44"/>
        <v/>
      </c>
      <c r="FP30" s="30" t="str">
        <f t="shared" si="45"/>
        <v/>
      </c>
      <c r="FQ30" s="30" t="str">
        <f t="shared" si="46"/>
        <v/>
      </c>
      <c r="FR30" s="30" t="str">
        <f t="shared" si="47"/>
        <v/>
      </c>
      <c r="FS30" s="30" t="str">
        <f t="shared" si="48"/>
        <v/>
      </c>
      <c r="FT30" s="30" t="str">
        <f t="shared" si="49"/>
        <v/>
      </c>
      <c r="FU30" s="30" t="str">
        <f t="shared" si="50"/>
        <v/>
      </c>
      <c r="FV30" s="30" t="str">
        <f t="shared" si="51"/>
        <v/>
      </c>
      <c r="FW30" s="30" t="str">
        <f t="shared" si="52"/>
        <v/>
      </c>
      <c r="FX30" s="33" t="e">
        <f t="shared" si="154"/>
        <v>#DIV/0!</v>
      </c>
      <c r="FY30" s="47" t="str">
        <f>IFERROR(VLOOKUP($A30*100+FY$4,'03施策評価'!$A$5:$KL$118,COLUMN('03施策評価'!$EJ:$EJ),FALSE),"-")</f>
        <v>e</v>
      </c>
      <c r="FZ30" s="7" t="str">
        <f>IFERROR(VLOOKUP($A30*100+FZ$4,'03施策評価'!$A$5:$KL$118,COLUMN('03施策評価'!$EJ:$EJ),FALSE),"-")</f>
        <v>e</v>
      </c>
      <c r="GA30" s="7" t="str">
        <f>IFERROR(VLOOKUP($A30*100+GA$4,'03施策評価'!$A$5:$KL$118,COLUMN('03施策評価'!$EJ:$EJ),FALSE),"-")</f>
        <v>e</v>
      </c>
      <c r="GB30" s="7" t="str">
        <f>IFERROR(VLOOKUP($A30*100+GB$4,'03施策評価'!$A$5:$KL$118,COLUMN('03施策評価'!$EJ:$EJ),FALSE),"-")</f>
        <v>e</v>
      </c>
      <c r="GC30" s="105" t="str">
        <f>IFERROR(VLOOKUP($A30*100+GC$4,'03施策評価'!$A$5:$KL$118,COLUMN('03施策評価'!$EJ:$EJ),FALSE),"-")</f>
        <v>-</v>
      </c>
      <c r="GD30" s="105" t="str">
        <f>IFERROR(VLOOKUP($A30*100+GD$4,'03施策評価'!$A$5:$KL$118,COLUMN('03施策評価'!$EJ:$EJ),FALSE),"-")</f>
        <v>-</v>
      </c>
      <c r="GE30" s="105" t="str">
        <f>IFERROR(VLOOKUP($A30*100+GE$4,'03施策評価'!$A$5:$KL$118,COLUMN('03施策評価'!$EJ:$EJ),FALSE),"-")</f>
        <v>-</v>
      </c>
      <c r="GF30" s="105" t="str">
        <f>IFERROR(VLOOKUP($A30*100+GF$4,'03施策評価'!$A$5:$KL$118,COLUMN('03施策評価'!$EJ:$EJ),FALSE),"-")</f>
        <v>-</v>
      </c>
      <c r="GG30" s="109" t="str">
        <f t="shared" si="155"/>
        <v>e</v>
      </c>
      <c r="GH30" s="37">
        <f t="shared" si="156"/>
        <v>0</v>
      </c>
      <c r="GI30" s="38">
        <f t="shared" si="53"/>
        <v>0</v>
      </c>
      <c r="GJ30" s="38">
        <f t="shared" si="54"/>
        <v>0</v>
      </c>
      <c r="GK30" s="38">
        <f t="shared" si="55"/>
        <v>0</v>
      </c>
      <c r="GL30" s="38" t="str">
        <f t="shared" si="56"/>
        <v/>
      </c>
      <c r="GM30" s="38" t="str">
        <f t="shared" si="57"/>
        <v/>
      </c>
      <c r="GN30" s="38" t="str">
        <f t="shared" si="58"/>
        <v/>
      </c>
      <c r="GO30" s="38" t="str">
        <f t="shared" si="59"/>
        <v/>
      </c>
      <c r="GP30" s="41">
        <f t="shared" si="157"/>
        <v>0</v>
      </c>
      <c r="GQ30" s="36" t="e">
        <f t="shared" si="158"/>
        <v>#DIV/0!</v>
      </c>
      <c r="GR30" s="37" t="e">
        <f t="shared" si="159"/>
        <v>#DIV/0!</v>
      </c>
      <c r="GS30" s="38">
        <f t="shared" si="160"/>
        <v>0</v>
      </c>
      <c r="GT30" s="41" t="e">
        <f t="shared" si="161"/>
        <v>#DIV/0!</v>
      </c>
      <c r="GU30" s="47" t="str">
        <f>VLOOKUP($A30&amp;"-"&amp;GU$4,'05市民生活実感調査'!$A$3:$BC$218,COLUMN('05市民生活実感調査'!$AI:$AI),FALSE)</f>
        <v>-</v>
      </c>
      <c r="GV30" s="7" t="str">
        <f>VLOOKUP($A30&amp;"-"&amp;GV$4,'05市民生活実感調査'!$A$3:$BC$218,COLUMN('05市民生活実感調査'!$AI:$AI),FALSE)</f>
        <v>-</v>
      </c>
      <c r="GW30" s="7" t="str">
        <f>VLOOKUP($A30&amp;"-"&amp;GW$4,'05市民生活実感調査'!$A$3:$BC$218,COLUMN('05市民生活実感調査'!$AI:$AI),FALSE)</f>
        <v>-</v>
      </c>
      <c r="GX30" s="7" t="str">
        <f>VLOOKUP($A30&amp;"-"&amp;GX$4,'05市民生活実感調査'!$A$3:$BC$218,COLUMN('05市民生活実感調査'!$AI:$AI),FALSE)</f>
        <v>-</v>
      </c>
      <c r="GY30" s="7" t="str">
        <f>VLOOKUP($A30&amp;"-"&amp;GY$4,'05市民生活実感調査'!$A$3:$BC$218,COLUMN('05市民生活実感調査'!$AI:$AI),FALSE)</f>
        <v>-</v>
      </c>
      <c r="GZ30" s="7" t="str">
        <f>VLOOKUP($A30&amp;"-"&amp;GZ$4,'05市民生活実感調査'!$A$3:$BC$218,COLUMN('05市民生活実感調査'!$AI:$AI),FALSE)</f>
        <v>-</v>
      </c>
      <c r="HA30" s="7" t="str">
        <f>VLOOKUP($A30&amp;"-"&amp;HA$4,'05市民生活実感調査'!$A$3:$BC$218,COLUMN('05市民生活実感調査'!$AI:$AI),FALSE)</f>
        <v>-</v>
      </c>
      <c r="HB30" s="7" t="str">
        <f>VLOOKUP($A30&amp;"-"&amp;HB$4,'05市民生活実感調査'!$A$3:$BC$218,COLUMN('05市民生活実感調査'!$AI:$AI),FALSE)</f>
        <v>-</v>
      </c>
      <c r="HC30" s="109" t="e">
        <f t="shared" si="162"/>
        <v>#DIV/0!</v>
      </c>
      <c r="HD30" s="37" t="str">
        <f t="shared" si="163"/>
        <v/>
      </c>
      <c r="HE30" s="38" t="str">
        <f t="shared" si="60"/>
        <v/>
      </c>
      <c r="HF30" s="38" t="str">
        <f t="shared" si="61"/>
        <v/>
      </c>
      <c r="HG30" s="38" t="str">
        <f t="shared" si="62"/>
        <v/>
      </c>
      <c r="HH30" s="38" t="str">
        <f t="shared" si="63"/>
        <v/>
      </c>
      <c r="HI30" s="38" t="str">
        <f t="shared" si="64"/>
        <v/>
      </c>
      <c r="HJ30" s="38" t="str">
        <f t="shared" si="65"/>
        <v/>
      </c>
      <c r="HK30" s="38" t="str">
        <f t="shared" si="66"/>
        <v/>
      </c>
      <c r="HL30" s="41" t="e">
        <f t="shared" si="164"/>
        <v>#DIV/0!</v>
      </c>
      <c r="HM30" s="96" t="str">
        <f>VLOOKUP($A30,'05市民生活実感調査'!$D$223:$O$249,7,FALSE)</f>
        <v>-</v>
      </c>
      <c r="HN30" s="98" t="str">
        <f>VLOOKUP($A30,'05市民生活実感調査'!$D$223:$O$249,8,FALSE)</f>
        <v>-</v>
      </c>
      <c r="HO30" s="108" t="s">
        <v>85</v>
      </c>
      <c r="HP30" s="12" t="str">
        <f>VLOOKUP(HO30,プルダウン!$A$1:$B$6,2,FALSE)</f>
        <v>-</v>
      </c>
      <c r="HQ30" s="26" t="s">
        <v>85</v>
      </c>
      <c r="HR30" s="12"/>
      <c r="HS30" s="11"/>
      <c r="HT30" s="12"/>
      <c r="HU30" s="47" t="str">
        <f>IFERROR(VLOOKUP($A30*100+HU$4,'03施策評価'!$A$5:$KL$118,COLUMN('03施策評価'!$FY:$FY),FALSE),"-")</f>
        <v>-</v>
      </c>
      <c r="HV30" s="7" t="str">
        <f>IFERROR(VLOOKUP($A30*100+HV$4,'03施策評価'!$A$5:$KL$118,COLUMN('03施策評価'!$FY:$FY),FALSE),"-")</f>
        <v>-</v>
      </c>
      <c r="HW30" s="7" t="str">
        <f>IFERROR(VLOOKUP($A30*100+HW$4,'03施策評価'!$A$5:$KL$118,COLUMN('03施策評価'!$FY:$FY),FALSE),"-")</f>
        <v>-</v>
      </c>
      <c r="HX30" s="7" t="str">
        <f>IFERROR(VLOOKUP($A30*100+HX$4,'03施策評価'!$A$5:$KL$118,COLUMN('03施策評価'!$FY:$FY),FALSE),"-")</f>
        <v>-</v>
      </c>
      <c r="HY30" s="105" t="str">
        <f>IFERROR(VLOOKUP($A30*100+HY$4,'03施策評価'!$A$5:$KL$118,COLUMN('03施策評価'!$FY:$FY),FALSE),"-")</f>
        <v>-</v>
      </c>
      <c r="HZ30" s="105" t="str">
        <f>IFERROR(VLOOKUP($A30*100+HZ$4,'03施策評価'!$A$5:$KL$118,COLUMN('03施策評価'!$FY:$FY),FALSE),"-")</f>
        <v>-</v>
      </c>
      <c r="IA30" s="105" t="str">
        <f>IFERROR(VLOOKUP($A30*100+IA$4,'03施策評価'!$A$5:$KL$118,COLUMN('03施策評価'!$FY:$FY),FALSE),"-")</f>
        <v>-</v>
      </c>
      <c r="IB30" s="106" t="str">
        <f>IFERROR(VLOOKUP($A30*100+IB$4,'03施策評価'!$A$5:$KL$118,COLUMN('03施策評価'!$FY:$FY),FALSE),"-")</f>
        <v>-</v>
      </c>
      <c r="IC30" s="116"/>
      <c r="ID30" s="83" t="str">
        <f>VLOOKUP($A30&amp;"-"&amp;ID$4,'02政策の客観指標'!$A$4:$AT$246,COLUMN('02政策の客観指標'!$AS:$AS),FALSE)</f>
        <v>-</v>
      </c>
      <c r="IE30" s="84" t="str">
        <f>VLOOKUP($A30&amp;"-"&amp;IE$4,'02政策の客観指標'!$A$4:$AT$246,COLUMN('02政策の客観指標'!$AS:$AS),FALSE)</f>
        <v>-</v>
      </c>
      <c r="IF30" s="84" t="str">
        <f>VLOOKUP($A30&amp;"-"&amp;IF$4,'02政策の客観指標'!$A$4:$AT$246,COLUMN('02政策の客観指標'!$AS:$AS),FALSE)</f>
        <v>-</v>
      </c>
      <c r="IG30" s="84" t="str">
        <f>VLOOKUP($A30&amp;"-"&amp;IG$4,'02政策の客観指標'!$A$4:$AT$246,COLUMN('02政策の客観指標'!$AS:$AS),FALSE)</f>
        <v>-</v>
      </c>
      <c r="IH30" s="84" t="str">
        <f>VLOOKUP($A30&amp;"-"&amp;IH$4,'02政策の客観指標'!$A$4:$AT$246,COLUMN('02政策の客観指標'!$AS:$AS),FALSE)</f>
        <v>-</v>
      </c>
      <c r="II30" s="84" t="str">
        <f>VLOOKUP($A30&amp;"-"&amp;II$4,'02政策の客観指標'!$A$4:$AT$246,COLUMN('02政策の客観指標'!$AS:$AS),FALSE)</f>
        <v>-</v>
      </c>
      <c r="IJ30" s="84" t="str">
        <f>VLOOKUP($A30&amp;"-"&amp;IJ$4,'02政策の客観指標'!$A$4:$AT$246,COLUMN('02政策の客観指標'!$AS:$AS),FALSE)</f>
        <v>-</v>
      </c>
      <c r="IK30" s="84" t="str">
        <f>VLOOKUP($A30&amp;"-"&amp;IK$4,'02政策の客観指標'!$A$4:$AT$246,COLUMN('02政策の客観指標'!$AS:$AS),FALSE)</f>
        <v>-</v>
      </c>
      <c r="IL30" s="84" t="str">
        <f>VLOOKUP($A30&amp;"-"&amp;IL$4,'02政策の客観指標'!$A$4:$AT$246,COLUMN('02政策の客観指標'!$AS:$AS),FALSE)</f>
        <v>-</v>
      </c>
      <c r="IM30" s="109" t="e">
        <f t="shared" si="165"/>
        <v>#DIV/0!</v>
      </c>
      <c r="IN30" s="30" t="str">
        <f t="shared" si="67"/>
        <v/>
      </c>
      <c r="IO30" s="30" t="str">
        <f t="shared" si="68"/>
        <v/>
      </c>
      <c r="IP30" s="30" t="str">
        <f t="shared" si="69"/>
        <v/>
      </c>
      <c r="IQ30" s="30" t="str">
        <f t="shared" si="70"/>
        <v/>
      </c>
      <c r="IR30" s="30" t="str">
        <f t="shared" si="71"/>
        <v/>
      </c>
      <c r="IS30" s="30" t="str">
        <f t="shared" si="72"/>
        <v/>
      </c>
      <c r="IT30" s="30" t="str">
        <f t="shared" si="73"/>
        <v/>
      </c>
      <c r="IU30" s="30" t="str">
        <f t="shared" si="74"/>
        <v/>
      </c>
      <c r="IV30" s="30" t="str">
        <f t="shared" si="75"/>
        <v/>
      </c>
      <c r="IW30" s="33" t="e">
        <f t="shared" si="166"/>
        <v>#DIV/0!</v>
      </c>
      <c r="IX30" s="47" t="str">
        <f>IFERROR(VLOOKUP($A30*100+IX$4,'03施策評価'!$A$5:$KL$118,COLUMN('03施策評価'!$GN:$GN),FALSE),"-")</f>
        <v>e</v>
      </c>
      <c r="IY30" s="7" t="str">
        <f>IFERROR(VLOOKUP($A30*100+IY$4,'03施策評価'!$A$5:$KL$118,COLUMN('03施策評価'!$GN:$GN),FALSE),"-")</f>
        <v>e</v>
      </c>
      <c r="IZ30" s="7" t="str">
        <f>IFERROR(VLOOKUP($A30*100+IZ$4,'03施策評価'!$A$5:$KL$118,COLUMN('03施策評価'!$GN:$GN),FALSE),"-")</f>
        <v>e</v>
      </c>
      <c r="JA30" s="7" t="str">
        <f>IFERROR(VLOOKUP($A30*100+JA$4,'03施策評価'!$A$5:$KL$118,COLUMN('03施策評価'!$GN:$GN),FALSE),"-")</f>
        <v>e</v>
      </c>
      <c r="JB30" s="105" t="str">
        <f>IFERROR(VLOOKUP($A30*100+JB$4,'03施策評価'!$A$5:$KL$118,COLUMN('03施策評価'!$GN:$GN),FALSE),"-")</f>
        <v>-</v>
      </c>
      <c r="JC30" s="105" t="str">
        <f>IFERROR(VLOOKUP($A30*100+JC$4,'03施策評価'!$A$5:$KL$118,COLUMN('03施策評価'!$GN:$GN),FALSE),"-")</f>
        <v>-</v>
      </c>
      <c r="JD30" s="105" t="str">
        <f>IFERROR(VLOOKUP($A30*100+JD$4,'03施策評価'!$A$5:$KL$118,COLUMN('03施策評価'!$GN:$GN),FALSE),"-")</f>
        <v>-</v>
      </c>
      <c r="JE30" s="105" t="str">
        <f>IFERROR(VLOOKUP($A30*100+JE$4,'03施策評価'!$A$5:$KL$118,COLUMN('03施策評価'!$GN:$GN),FALSE),"-")</f>
        <v>-</v>
      </c>
      <c r="JF30" s="109" t="str">
        <f t="shared" si="167"/>
        <v>e</v>
      </c>
      <c r="JG30" s="37">
        <f t="shared" si="168"/>
        <v>0</v>
      </c>
      <c r="JH30" s="38">
        <f t="shared" si="76"/>
        <v>0</v>
      </c>
      <c r="JI30" s="38">
        <f t="shared" si="77"/>
        <v>0</v>
      </c>
      <c r="JJ30" s="38">
        <f t="shared" si="78"/>
        <v>0</v>
      </c>
      <c r="JK30" s="38" t="str">
        <f t="shared" si="79"/>
        <v/>
      </c>
      <c r="JL30" s="38" t="str">
        <f t="shared" si="80"/>
        <v/>
      </c>
      <c r="JM30" s="38" t="str">
        <f t="shared" si="81"/>
        <v/>
      </c>
      <c r="JN30" s="38" t="str">
        <f t="shared" si="82"/>
        <v/>
      </c>
      <c r="JO30" s="41">
        <f t="shared" si="169"/>
        <v>0</v>
      </c>
      <c r="JP30" s="36" t="e">
        <f t="shared" si="170"/>
        <v>#DIV/0!</v>
      </c>
      <c r="JQ30" s="37" t="e">
        <f t="shared" si="171"/>
        <v>#DIV/0!</v>
      </c>
      <c r="JR30" s="38">
        <f t="shared" si="172"/>
        <v>0</v>
      </c>
      <c r="JS30" s="41" t="e">
        <f t="shared" si="173"/>
        <v>#DIV/0!</v>
      </c>
      <c r="JT30" s="47" t="str">
        <f>VLOOKUP($A30&amp;"-"&amp;JT$4,'05市民生活実感調査'!$A$3:$BC$218,COLUMN('05市民生活実感調査'!$AS:$AS),FALSE)</f>
        <v>-</v>
      </c>
      <c r="JU30" s="7" t="str">
        <f>VLOOKUP($A30&amp;"-"&amp;JU$4,'05市民生活実感調査'!$A$3:$BC$218,COLUMN('05市民生活実感調査'!$AS:$AS),FALSE)</f>
        <v>-</v>
      </c>
      <c r="JV30" s="7" t="str">
        <f>VLOOKUP($A30&amp;"-"&amp;JV$4,'05市民生活実感調査'!$A$3:$BC$218,COLUMN('05市民生活実感調査'!$AS:$AS),FALSE)</f>
        <v>-</v>
      </c>
      <c r="JW30" s="7" t="str">
        <f>VLOOKUP($A30&amp;"-"&amp;JW$4,'05市民生活実感調査'!$A$3:$BC$218,COLUMN('05市民生活実感調査'!$AS:$AS),FALSE)</f>
        <v>-</v>
      </c>
      <c r="JX30" s="7" t="str">
        <f>VLOOKUP($A30&amp;"-"&amp;JX$4,'05市民生活実感調査'!$A$3:$BC$218,COLUMN('05市民生活実感調査'!$AS:$AS),FALSE)</f>
        <v>-</v>
      </c>
      <c r="JY30" s="7" t="str">
        <f>VLOOKUP($A30&amp;"-"&amp;JY$4,'05市民生活実感調査'!$A$3:$BC$218,COLUMN('05市民生活実感調査'!$AS:$AS),FALSE)</f>
        <v>-</v>
      </c>
      <c r="JZ30" s="7" t="str">
        <f>VLOOKUP($A30&amp;"-"&amp;JZ$4,'05市民生活実感調査'!$A$3:$BC$218,COLUMN('05市民生活実感調査'!$AS:$AS),FALSE)</f>
        <v>-</v>
      </c>
      <c r="KA30" s="7" t="str">
        <f>VLOOKUP($A30&amp;"-"&amp;KA$4,'05市民生活実感調査'!$A$3:$BC$218,COLUMN('05市民生活実感調査'!$AS:$AS),FALSE)</f>
        <v>-</v>
      </c>
      <c r="KB30" s="109" t="e">
        <f t="shared" si="174"/>
        <v>#DIV/0!</v>
      </c>
      <c r="KC30" s="37" t="str">
        <f t="shared" si="175"/>
        <v/>
      </c>
      <c r="KD30" s="38" t="str">
        <f t="shared" si="83"/>
        <v/>
      </c>
      <c r="KE30" s="38" t="str">
        <f t="shared" si="84"/>
        <v/>
      </c>
      <c r="KF30" s="38" t="str">
        <f t="shared" si="85"/>
        <v/>
      </c>
      <c r="KG30" s="38" t="str">
        <f t="shared" si="86"/>
        <v/>
      </c>
      <c r="KH30" s="38" t="str">
        <f t="shared" si="87"/>
        <v/>
      </c>
      <c r="KI30" s="38" t="str">
        <f t="shared" si="88"/>
        <v/>
      </c>
      <c r="KJ30" s="38" t="str">
        <f t="shared" si="89"/>
        <v/>
      </c>
      <c r="KK30" s="41" t="e">
        <f t="shared" si="176"/>
        <v>#DIV/0!</v>
      </c>
      <c r="KL30" s="96" t="str">
        <f>VLOOKUP($A30,'05市民生活実感調査'!$D$223:$O$249,9,FALSE)</f>
        <v>-</v>
      </c>
      <c r="KM30" s="98" t="str">
        <f>VLOOKUP($A30,'05市民生活実感調査'!$D$223:$O$249,10,FALSE)</f>
        <v>-</v>
      </c>
      <c r="KN30" s="108" t="s">
        <v>85</v>
      </c>
      <c r="KO30" s="12" t="str">
        <f>VLOOKUP(KN30,プルダウン!$A$1:$B$6,2,FALSE)</f>
        <v>-</v>
      </c>
      <c r="KP30" s="26" t="s">
        <v>85</v>
      </c>
      <c r="KQ30" s="12"/>
      <c r="KR30" s="11"/>
      <c r="KS30" s="12"/>
      <c r="KT30" s="47" t="str">
        <f>IFERROR(VLOOKUP($A30*100+KT$4,'03施策評価'!$A$5:$KL$118,COLUMN('03施策評価'!$IC:$IC),FALSE),"-")</f>
        <v>-</v>
      </c>
      <c r="KU30" s="7" t="str">
        <f>IFERROR(VLOOKUP($A30*100+KU$4,'03施策評価'!$A$5:$KL$118,COLUMN('03施策評価'!$IC:$IC),FALSE),"-")</f>
        <v>-</v>
      </c>
      <c r="KV30" s="7" t="str">
        <f>IFERROR(VLOOKUP($A30*100+KV$4,'03施策評価'!$A$5:$KL$118,COLUMN('03施策評価'!$IC:$IC),FALSE),"-")</f>
        <v>-</v>
      </c>
      <c r="KW30" s="7" t="str">
        <f>IFERROR(VLOOKUP($A30*100+KW$4,'03施策評価'!$A$5:$KL$118,COLUMN('03施策評価'!$IC:$IC),FALSE),"-")</f>
        <v>-</v>
      </c>
      <c r="KX30" s="105" t="str">
        <f>IFERROR(VLOOKUP($A30*100+KX$4,'03施策評価'!$A$5:$KL$118,COLUMN('03施策評価'!$IC:$IC),FALSE),"-")</f>
        <v>-</v>
      </c>
      <c r="KY30" s="105" t="str">
        <f>IFERROR(VLOOKUP($A30*100+KY$4,'03施策評価'!$A$5:$KL$118,COLUMN('03施策評価'!$IC:$IC),FALSE),"-")</f>
        <v>-</v>
      </c>
      <c r="KZ30" s="105" t="str">
        <f>IFERROR(VLOOKUP($A30*100+KZ$4,'03施策評価'!$A$5:$KL$118,COLUMN('03施策評価'!$IC:$IC),FALSE),"-")</f>
        <v>-</v>
      </c>
      <c r="LA30" s="106" t="str">
        <f>IFERROR(VLOOKUP($A30*100+LA$4,'03施策評価'!$A$5:$KL$118,COLUMN('03施策評価'!$IC:$IC),FALSE),"-")</f>
        <v>-</v>
      </c>
      <c r="LB30" s="116"/>
      <c r="LC30" s="146" t="str">
        <f>VLOOKUP($A30&amp;"-"&amp;LC$4,'02政策の客観指標'!$A$4:$AT$246,COLUMN('02政策の客観指標'!$AT:$AT),FALSE)</f>
        <v>-</v>
      </c>
      <c r="LD30" s="84" t="str">
        <f>VLOOKUP($A30&amp;"-"&amp;LD$4,'02政策の客観指標'!$A$4:$AT$246,COLUMN('02政策の客観指標'!$AT:$AT),FALSE)</f>
        <v>-</v>
      </c>
      <c r="LE30" s="84" t="str">
        <f>VLOOKUP($A30&amp;"-"&amp;LE$4,'02政策の客観指標'!$A$4:$AT$246,COLUMN('02政策の客観指標'!$AT:$AT),FALSE)</f>
        <v>-</v>
      </c>
      <c r="LF30" s="84" t="str">
        <f>VLOOKUP($A30&amp;"-"&amp;LF$4,'02政策の客観指標'!$A$4:$AT$246,COLUMN('02政策の客観指標'!$AT:$AT),FALSE)</f>
        <v>-</v>
      </c>
      <c r="LG30" s="84" t="str">
        <f>VLOOKUP($A30&amp;"-"&amp;LG$4,'02政策の客観指標'!$A$4:$AT$246,COLUMN('02政策の客観指標'!$AT:$AT),FALSE)</f>
        <v>-</v>
      </c>
      <c r="LH30" s="84" t="str">
        <f>VLOOKUP($A30&amp;"-"&amp;LH$4,'02政策の客観指標'!$A$4:$AT$246,COLUMN('02政策の客観指標'!$AT:$AT),FALSE)</f>
        <v>-</v>
      </c>
      <c r="LI30" s="84" t="str">
        <f>VLOOKUP($A30&amp;"-"&amp;LI$4,'02政策の客観指標'!$A$4:$AT$246,COLUMN('02政策の客観指標'!$AT:$AT),FALSE)</f>
        <v>-</v>
      </c>
      <c r="LJ30" s="84" t="str">
        <f>VLOOKUP($A30&amp;"-"&amp;LJ$4,'02政策の客観指標'!$A$4:$AT$246,COLUMN('02政策の客観指標'!$AT:$AT),FALSE)</f>
        <v>-</v>
      </c>
      <c r="LK30" s="84" t="str">
        <f>VLOOKUP($A30&amp;"-"&amp;LK$4,'02政策の客観指標'!$A$4:$AT$246,COLUMN('02政策の客観指標'!$AT:$AT),FALSE)</f>
        <v>-</v>
      </c>
      <c r="LL30" s="109" t="e">
        <f t="shared" si="177"/>
        <v>#DIV/0!</v>
      </c>
      <c r="LM30" s="30" t="str">
        <f t="shared" si="90"/>
        <v/>
      </c>
      <c r="LN30" s="30" t="str">
        <f t="shared" si="91"/>
        <v/>
      </c>
      <c r="LO30" s="30" t="str">
        <f t="shared" si="92"/>
        <v/>
      </c>
      <c r="LP30" s="30" t="str">
        <f t="shared" si="93"/>
        <v/>
      </c>
      <c r="LQ30" s="30" t="str">
        <f t="shared" si="94"/>
        <v/>
      </c>
      <c r="LR30" s="30" t="str">
        <f t="shared" si="95"/>
        <v/>
      </c>
      <c r="LS30" s="30" t="str">
        <f t="shared" si="96"/>
        <v/>
      </c>
      <c r="LT30" s="30" t="str">
        <f t="shared" si="97"/>
        <v/>
      </c>
      <c r="LU30" s="30" t="str">
        <f t="shared" si="98"/>
        <v/>
      </c>
      <c r="LV30" s="33" t="e">
        <f t="shared" si="178"/>
        <v>#DIV/0!</v>
      </c>
      <c r="LW30" s="47" t="str">
        <f>IFERROR(VLOOKUP($A30*100+LW$4,'03施策評価'!$A$5:$KL$118,COLUMN('03施策評価'!$IR:$IR),FALSE),"-")</f>
        <v>e</v>
      </c>
      <c r="LX30" s="7" t="str">
        <f>IFERROR(VLOOKUP($A30*100+LX$4,'03施策評価'!$A$5:$KL$118,COLUMN('03施策評価'!$IR:$IR),FALSE),"-")</f>
        <v>e</v>
      </c>
      <c r="LY30" s="7" t="str">
        <f>IFERROR(VLOOKUP($A30*100+LY$4,'03施策評価'!$A$5:$KL$118,COLUMN('03施策評価'!$IR:$IR),FALSE),"-")</f>
        <v>e</v>
      </c>
      <c r="LZ30" s="7" t="str">
        <f>IFERROR(VLOOKUP($A30*100+LZ$4,'03施策評価'!$A$5:$KL$118,COLUMN('03施策評価'!$IR:$IR),FALSE),"-")</f>
        <v>e</v>
      </c>
      <c r="MA30" s="105" t="str">
        <f>IFERROR(VLOOKUP($A30*100+MA$4,'03施策評価'!$A$5:$KL$118,COLUMN('03施策評価'!$IR:$IR),FALSE),"-")</f>
        <v>-</v>
      </c>
      <c r="MB30" s="105" t="str">
        <f>IFERROR(VLOOKUP($A30*100+MB$4,'03施策評価'!$A$5:$KL$118,COLUMN('03施策評価'!$IR:$IR),FALSE),"-")</f>
        <v>-</v>
      </c>
      <c r="MC30" s="105" t="str">
        <f>IFERROR(VLOOKUP($A30*100+MC$4,'03施策評価'!$A$5:$KL$118,COLUMN('03施策評価'!$IR:$IR),FALSE),"-")</f>
        <v>-</v>
      </c>
      <c r="MD30" s="105" t="str">
        <f>IFERROR(VLOOKUP($A30*100+MD$4,'03施策評価'!$A$5:$KL$118,COLUMN('03施策評価'!$IR:$IR),FALSE),"-")</f>
        <v>-</v>
      </c>
      <c r="ME30" s="109" t="str">
        <f t="shared" si="179"/>
        <v>e</v>
      </c>
      <c r="MF30" s="37">
        <f t="shared" si="180"/>
        <v>0</v>
      </c>
      <c r="MG30" s="38">
        <f t="shared" si="99"/>
        <v>0</v>
      </c>
      <c r="MH30" s="38">
        <f t="shared" si="100"/>
        <v>0</v>
      </c>
      <c r="MI30" s="38">
        <f t="shared" si="101"/>
        <v>0</v>
      </c>
      <c r="MJ30" s="38" t="str">
        <f t="shared" si="102"/>
        <v/>
      </c>
      <c r="MK30" s="38" t="str">
        <f t="shared" si="103"/>
        <v/>
      </c>
      <c r="ML30" s="38" t="str">
        <f t="shared" si="104"/>
        <v/>
      </c>
      <c r="MM30" s="38" t="str">
        <f t="shared" si="105"/>
        <v/>
      </c>
      <c r="MN30" s="41">
        <f t="shared" si="181"/>
        <v>0</v>
      </c>
      <c r="MO30" s="36" t="e">
        <f t="shared" si="182"/>
        <v>#DIV/0!</v>
      </c>
      <c r="MP30" s="37" t="e">
        <f t="shared" si="183"/>
        <v>#DIV/0!</v>
      </c>
      <c r="MQ30" s="38">
        <f t="shared" si="184"/>
        <v>0</v>
      </c>
      <c r="MR30" s="41" t="e">
        <f t="shared" si="185"/>
        <v>#DIV/0!</v>
      </c>
      <c r="MS30" s="47" t="str">
        <f>VLOOKUP($A30&amp;"-"&amp;MS$4,'05市民生活実感調査'!$A$3:$BC$218,COLUMN('05市民生活実感調査'!$BC:$BC),FALSE)</f>
        <v>-</v>
      </c>
      <c r="MT30" s="7" t="str">
        <f>VLOOKUP($A30&amp;"-"&amp;MT$4,'05市民生活実感調査'!$A$3:$BC$218,COLUMN('05市民生活実感調査'!$BC:$BC),FALSE)</f>
        <v>-</v>
      </c>
      <c r="MU30" s="7" t="str">
        <f>VLOOKUP($A30&amp;"-"&amp;MU$4,'05市民生活実感調査'!$A$3:$BC$218,COLUMN('05市民生活実感調査'!$BC:$BC),FALSE)</f>
        <v>-</v>
      </c>
      <c r="MV30" s="7" t="str">
        <f>VLOOKUP($A30&amp;"-"&amp;MV$4,'05市民生活実感調査'!$A$3:$BC$218,COLUMN('05市民生活実感調査'!$BC:$BC),FALSE)</f>
        <v>-</v>
      </c>
      <c r="MW30" s="7" t="str">
        <f>VLOOKUP($A30&amp;"-"&amp;MW$4,'05市民生活実感調査'!$A$3:$BC$218,COLUMN('05市民生活実感調査'!$BC:$BC),FALSE)</f>
        <v>-</v>
      </c>
      <c r="MX30" s="7" t="str">
        <f>VLOOKUP($A30&amp;"-"&amp;MX$4,'05市民生活実感調査'!$A$3:$BC$218,COLUMN('05市民生活実感調査'!$BC:$BC),FALSE)</f>
        <v>-</v>
      </c>
      <c r="MY30" s="7" t="str">
        <f>VLOOKUP($A30&amp;"-"&amp;MY$4,'05市民生活実感調査'!$A$3:$BC$218,COLUMN('05市民生活実感調査'!$BC:$BC),FALSE)</f>
        <v>-</v>
      </c>
      <c r="MZ30" s="7" t="str">
        <f>VLOOKUP($A30&amp;"-"&amp;MZ$4,'05市民生活実感調査'!$A$3:$BC$218,COLUMN('05市民生活実感調査'!$BC:$BC),FALSE)</f>
        <v>-</v>
      </c>
      <c r="NA30" s="109" t="e">
        <f t="shared" si="186"/>
        <v>#DIV/0!</v>
      </c>
      <c r="NB30" s="37" t="str">
        <f t="shared" si="187"/>
        <v/>
      </c>
      <c r="NC30" s="38" t="str">
        <f t="shared" si="106"/>
        <v/>
      </c>
      <c r="ND30" s="38" t="str">
        <f t="shared" si="107"/>
        <v/>
      </c>
      <c r="NE30" s="38" t="str">
        <f t="shared" si="108"/>
        <v/>
      </c>
      <c r="NF30" s="38" t="str">
        <f t="shared" si="109"/>
        <v/>
      </c>
      <c r="NG30" s="38" t="str">
        <f t="shared" si="110"/>
        <v/>
      </c>
      <c r="NH30" s="38" t="str">
        <f t="shared" si="111"/>
        <v/>
      </c>
      <c r="NI30" s="38" t="str">
        <f t="shared" si="112"/>
        <v/>
      </c>
      <c r="NJ30" s="41" t="e">
        <f t="shared" si="188"/>
        <v>#DIV/0!</v>
      </c>
      <c r="NK30" s="96" t="str">
        <f>VLOOKUP($A30,'05市民生活実感調査'!$D$223:$O$249,11,FALSE)</f>
        <v>-</v>
      </c>
      <c r="NL30" s="98" t="str">
        <f>VLOOKUP($A30,'05市民生活実感調査'!$D$223:$O$249,12,FALSE)</f>
        <v>-</v>
      </c>
      <c r="NM30" s="108" t="s">
        <v>85</v>
      </c>
      <c r="NN30" s="12" t="str">
        <f>VLOOKUP(NM30,プルダウン!$A$1:$B$6,2,FALSE)</f>
        <v>-</v>
      </c>
      <c r="NO30" s="26" t="s">
        <v>85</v>
      </c>
      <c r="NP30" s="12"/>
      <c r="NQ30" s="11"/>
      <c r="NR30" s="12"/>
      <c r="NS30" s="47" t="str">
        <f>IFERROR(VLOOKUP($A30*100+NS$4,'03施策評価'!$A$5:$KL$118,COLUMN('03施策評価'!$KG:$KG),FALSE),"-")</f>
        <v>-</v>
      </c>
      <c r="NT30" s="7" t="str">
        <f>IFERROR(VLOOKUP($A30*100+NT$4,'03施策評価'!$A$5:$KL$118,COLUMN('03施策評価'!$KG:$KG),FALSE),"-")</f>
        <v>-</v>
      </c>
      <c r="NU30" s="7" t="str">
        <f>IFERROR(VLOOKUP($A30*100+NU$4,'03施策評価'!$A$5:$KL$118,COLUMN('03施策評価'!$KG:$KG),FALSE),"-")</f>
        <v>-</v>
      </c>
      <c r="NV30" s="7" t="str">
        <f>IFERROR(VLOOKUP($A30*100+NV$4,'03施策評価'!$A$5:$KL$118,COLUMN('03施策評価'!$KG:$KG),FALSE),"-")</f>
        <v>-</v>
      </c>
      <c r="NW30" s="105" t="str">
        <f>IFERROR(VLOOKUP($A30*100+NW$4,'03施策評価'!$A$5:$KL$118,COLUMN('03施策評価'!$KG:$KG),FALSE),"-")</f>
        <v>-</v>
      </c>
      <c r="NX30" s="105" t="str">
        <f>IFERROR(VLOOKUP($A30*100+NX$4,'03施策評価'!$A$5:$KL$118,COLUMN('03施策評価'!$KG:$KG),FALSE),"-")</f>
        <v>-</v>
      </c>
      <c r="NY30" s="105" t="str">
        <f>IFERROR(VLOOKUP($A30*100+NY$4,'03施策評価'!$A$5:$KL$118,COLUMN('03施策評価'!$KG:$KG),FALSE),"-")</f>
        <v>-</v>
      </c>
      <c r="NZ30" s="106" t="str">
        <f>IFERROR(VLOOKUP($A30*100+NZ$4,'03施策評価'!$A$5:$KL$118,COLUMN('03施策評価'!$KG:$KG),FALSE),"-")</f>
        <v>-</v>
      </c>
      <c r="OA30" s="5"/>
    </row>
    <row r="31" spans="1:391" ht="189.75" customHeight="1">
      <c r="A31" s="46">
        <f>VLOOKUP(B31,[21]プルダウン!$M$2:$N$28,2,FALSE)</f>
        <v>27</v>
      </c>
      <c r="B31" s="5" t="s">
        <v>299</v>
      </c>
      <c r="C31" s="5" t="s">
        <v>2384</v>
      </c>
      <c r="D31" s="4" t="s">
        <v>2125</v>
      </c>
      <c r="E31" s="4" t="s">
        <v>2126</v>
      </c>
      <c r="F31" s="5"/>
      <c r="G31" s="521" t="str">
        <f>VLOOKUP($A31&amp;"-"&amp;G$4,'02政策の客観指標'!$A$4:$AT$246,COLUMN('02政策の客観指標'!$AP:$AP),FALSE)</f>
        <v>b</v>
      </c>
      <c r="H31" s="522" t="str">
        <f>VLOOKUP($A31&amp;"-"&amp;H$4,'02政策の客観指標'!$A$4:$AT$246,COLUMN('02政策の客観指標'!$AP:$AP),FALSE)</f>
        <v>a</v>
      </c>
      <c r="I31" s="522" t="str">
        <f>VLOOKUP($A31&amp;"-"&amp;I$4,'02政策の客観指標'!$A$4:$AT$246,COLUMN('02政策の客観指標'!$AP:$AP),FALSE)</f>
        <v>a</v>
      </c>
      <c r="J31" s="522" t="str">
        <f>VLOOKUP($A31&amp;"-"&amp;J$4,'02政策の客観指標'!$A$4:$AT$246,COLUMN('02政策の客観指標'!$AP:$AP),FALSE)</f>
        <v>a</v>
      </c>
      <c r="K31" s="522" t="str">
        <f>VLOOKUP($A31&amp;"-"&amp;K$4,'02政策の客観指標'!$A$4:$AT$246,COLUMN('02政策の客観指標'!$AP:$AP),FALSE)</f>
        <v>a</v>
      </c>
      <c r="L31" s="522" t="str">
        <f>VLOOKUP($A31&amp;"-"&amp;L$4,'02政策の客観指標'!$A$4:$AT$246,COLUMN('02政策の客観指標'!$AP:$AP),FALSE)</f>
        <v>a</v>
      </c>
      <c r="M31" s="522" t="str">
        <f>VLOOKUP($A31&amp;"-"&amp;M$4,'02政策の客観指標'!$A$4:$AT$246,COLUMN('02政策の客観指標'!$AP:$AP),FALSE)</f>
        <v>-</v>
      </c>
      <c r="N31" s="522" t="str">
        <f>VLOOKUP($A31&amp;"-"&amp;N$4,'02政策の客観指標'!$A$4:$AT$246,COLUMN('02政策の客観指標'!$AP:$AP),FALSE)</f>
        <v>-</v>
      </c>
      <c r="O31" s="523" t="str">
        <f>VLOOKUP($A31&amp;"-"&amp;O$4,'02政策の客観指標'!$A$4:$AT$246,COLUMN('02政策の客観指標'!$AP:$AP),FALSE)</f>
        <v>-</v>
      </c>
      <c r="P31" s="524" t="str">
        <f t="shared" si="0"/>
        <v>a</v>
      </c>
      <c r="Q31" s="525">
        <f t="shared" si="113"/>
        <v>3</v>
      </c>
      <c r="R31" s="525">
        <f t="shared" si="114"/>
        <v>4</v>
      </c>
      <c r="S31" s="525">
        <f t="shared" si="115"/>
        <v>4</v>
      </c>
      <c r="T31" s="525">
        <f t="shared" si="116"/>
        <v>4</v>
      </c>
      <c r="U31" s="525">
        <f t="shared" si="117"/>
        <v>4</v>
      </c>
      <c r="V31" s="525">
        <f t="shared" si="118"/>
        <v>4</v>
      </c>
      <c r="W31" s="525" t="str">
        <f t="shared" si="119"/>
        <v/>
      </c>
      <c r="X31" s="525" t="str">
        <f t="shared" si="120"/>
        <v/>
      </c>
      <c r="Y31" s="525" t="str">
        <f t="shared" si="121"/>
        <v/>
      </c>
      <c r="Z31" s="526">
        <f t="shared" si="2"/>
        <v>0.95833333333333337</v>
      </c>
      <c r="AA31" s="527" t="str">
        <f>IFERROR(VLOOKUP($A31*100+AA$4,'03施策評価'!$A$5:$KL$118,COLUMN('03施策評価'!$AB:$AB),FALSE),"-")</f>
        <v>a</v>
      </c>
      <c r="AB31" s="528" t="str">
        <f>IFERROR(VLOOKUP($A31*100+AB$4,'03施策評価'!$A$5:$KL$118,COLUMN('03施策評価'!$AB:$AB),FALSE),"-")</f>
        <v>a</v>
      </c>
      <c r="AC31" s="528" t="str">
        <f>IFERROR(VLOOKUP($A31*100+AC$4,'03施策評価'!$A$5:$KL$118,COLUMN('03施策評価'!$AB:$AB),FALSE),"-")</f>
        <v>a</v>
      </c>
      <c r="AD31" s="528" t="str">
        <f>IFERROR(VLOOKUP($A31*100+AD$4,'03施策評価'!$A$5:$KL$118,COLUMN('03施策評価'!$AB:$AB),FALSE),"-")</f>
        <v>a</v>
      </c>
      <c r="AE31" s="528" t="str">
        <f>IFERROR(VLOOKUP($A31*100+AE$4,'03施策評価'!$A$5:$KL$118,COLUMN('03施策評価'!$AB:$AB),FALSE),"-")</f>
        <v>a</v>
      </c>
      <c r="AF31" s="528" t="str">
        <f>IFERROR(VLOOKUP($A31*100+AF$4,'03施策評価'!$A$5:$KL$118,COLUMN('03施策評価'!$AB:$AB),FALSE),"-")</f>
        <v>a</v>
      </c>
      <c r="AG31" s="528" t="str">
        <f>IFERROR(VLOOKUP($A31*100+AG$4,'03施策評価'!$A$5:$KL$118,COLUMN('03施策評価'!$AB:$AB),FALSE),"-")</f>
        <v>a</v>
      </c>
      <c r="AH31" s="529" t="str">
        <f>IFERROR(VLOOKUP($A31*100+AH$4,'03施策評価'!$A$5:$KL$118,COLUMN('03施策評価'!$AB:$AB),FALSE),"-")</f>
        <v>-</v>
      </c>
      <c r="AI31" s="524" t="str">
        <f t="shared" si="3"/>
        <v>a</v>
      </c>
      <c r="AJ31" s="527">
        <f t="shared" si="122"/>
        <v>4</v>
      </c>
      <c r="AK31" s="528">
        <f t="shared" si="123"/>
        <v>4</v>
      </c>
      <c r="AL31" s="528">
        <f t="shared" si="124"/>
        <v>4</v>
      </c>
      <c r="AM31" s="528">
        <f t="shared" si="125"/>
        <v>4</v>
      </c>
      <c r="AN31" s="528">
        <f t="shared" si="126"/>
        <v>4</v>
      </c>
      <c r="AO31" s="528">
        <f t="shared" si="127"/>
        <v>4</v>
      </c>
      <c r="AP31" s="528">
        <f t="shared" si="128"/>
        <v>4</v>
      </c>
      <c r="AQ31" s="529" t="str">
        <f t="shared" si="129"/>
        <v/>
      </c>
      <c r="AR31" s="530">
        <f t="shared" si="11"/>
        <v>1</v>
      </c>
      <c r="AS31" s="524" t="str">
        <f t="shared" si="12"/>
        <v>a</v>
      </c>
      <c r="AT31" s="30">
        <f t="shared" si="130"/>
        <v>4</v>
      </c>
      <c r="AU31" s="400">
        <f t="shared" si="13"/>
        <v>2</v>
      </c>
      <c r="AV31" s="401" cm="1">
        <f t="array" ref="AV31">_xlfn.IFS(COUNT(AT31:AU31)=2,SUM(AT31:AU31)/6,COUNT(AT31:AU31)=0,"-",AT31="",AR31,AU31="",Z31)</f>
        <v>1</v>
      </c>
      <c r="AW31" s="534" t="str">
        <f>VLOOKUP($A31&amp;"-"&amp;AW$4,'05市民生活実感調査'!$A$3:$BC$218,COLUMN('05市民生活実感調査'!$O:$O),FALSE)</f>
        <v>a</v>
      </c>
      <c r="AX31" s="535" t="str">
        <f>VLOOKUP($A31&amp;"-"&amp;AX$4,'05市民生活実感調査'!$A$3:$BC$218,COLUMN('05市民生活実感調査'!$O:$O),FALSE)</f>
        <v>a</v>
      </c>
      <c r="AY31" s="535" t="str">
        <f>VLOOKUP($A31&amp;"-"&amp;AY$4,'05市民生活実感調査'!$A$3:$BC$218,COLUMN('05市民生活実感調査'!$O:$O),FALSE)</f>
        <v>b</v>
      </c>
      <c r="AZ31" s="535" t="str">
        <f>VLOOKUP($A31&amp;"-"&amp;AZ$4,'05市民生活実感調査'!$A$3:$BC$218,COLUMN('05市民生活実感調査'!$O:$O),FALSE)</f>
        <v>a</v>
      </c>
      <c r="BA31" s="535" t="str">
        <f>VLOOKUP($A31&amp;"-"&amp;BA$4,'05市民生活実感調査'!$A$3:$BC$218,COLUMN('05市民生活実感調査'!$O:$O),FALSE)</f>
        <v>a</v>
      </c>
      <c r="BB31" s="535" t="str">
        <f>VLOOKUP($A31&amp;"-"&amp;BB$4,'05市民生活実感調査'!$A$3:$BC$218,COLUMN('05市民生活実感調査'!$O:$O),FALSE)</f>
        <v>-</v>
      </c>
      <c r="BC31" s="535" t="str">
        <f>VLOOKUP($A31&amp;"-"&amp;BC$4,'05市民生活実感調査'!$A$3:$BC$218,COLUMN('05市民生活実感調査'!$O:$O),FALSE)</f>
        <v>-</v>
      </c>
      <c r="BD31" s="535" t="str">
        <f>VLOOKUP($A31&amp;"-"&amp;BD$4,'05市民生活実感調査'!$A$3:$BC$218,COLUMN('05市民生活実感調査'!$O:$O),FALSE)</f>
        <v>-</v>
      </c>
      <c r="BE31" s="536" t="str">
        <f t="shared" si="131"/>
        <v>a</v>
      </c>
      <c r="BF31" s="37">
        <f t="shared" si="132"/>
        <v>4</v>
      </c>
      <c r="BG31" s="38">
        <f t="shared" si="133"/>
        <v>4</v>
      </c>
      <c r="BH31" s="38">
        <f t="shared" si="134"/>
        <v>3</v>
      </c>
      <c r="BI31" s="38">
        <f t="shared" si="135"/>
        <v>4</v>
      </c>
      <c r="BJ31" s="38">
        <f t="shared" si="136"/>
        <v>4</v>
      </c>
      <c r="BK31" s="38" t="str">
        <f t="shared" si="137"/>
        <v/>
      </c>
      <c r="BL31" s="38" t="str">
        <f t="shared" si="138"/>
        <v/>
      </c>
      <c r="BM31" s="38" t="str">
        <f t="shared" si="139"/>
        <v/>
      </c>
      <c r="BN31" s="41">
        <f t="shared" si="140"/>
        <v>0.95</v>
      </c>
      <c r="BO31" s="96">
        <f>VLOOKUP($A31,'05市民生活実感調査'!$D$223:$O$249,3,FALSE)</f>
        <v>2</v>
      </c>
      <c r="BP31" s="237">
        <f>VLOOKUP($A31,'05市民生活実感調査'!$D$223:$O$249,4,FALSE)</f>
        <v>0.94561403508771935</v>
      </c>
      <c r="BQ31" s="537" t="s">
        <v>314</v>
      </c>
      <c r="BR31" s="539" t="str">
        <f>VLOOKUP(BQ31,[21]プルダウン!$A$1:$B$6,2,FALSE)</f>
        <v>政策の目的が十分に達成されている</v>
      </c>
      <c r="BS31" s="261" t="s">
        <v>124</v>
      </c>
      <c r="BT31" s="260" t="s">
        <v>2401</v>
      </c>
      <c r="BU31" s="262" t="s">
        <v>2385</v>
      </c>
      <c r="BV31" s="260" t="s">
        <v>2386</v>
      </c>
      <c r="BW31" s="47" t="str">
        <f>IFERROR(VLOOKUP($A31*100+BW$4,'03施策評価'!$A$5:$KL$118,COLUMN('03施策評価'!$BQ:$BQ),FALSE),"-")</f>
        <v>A</v>
      </c>
      <c r="BX31" s="7" t="str">
        <f>IFERROR(VLOOKUP($A31*100+BX$4,'03施策評価'!$A$5:$KL$118,COLUMN('03施策評価'!$BQ:$BQ),FALSE),"-")</f>
        <v>A</v>
      </c>
      <c r="BY31" s="7" t="str">
        <f>IFERROR(VLOOKUP($A31*100+BY$4,'03施策評価'!$A$5:$KL$118,COLUMN('03施策評価'!$BQ:$BQ),FALSE),"-")</f>
        <v>A</v>
      </c>
      <c r="BZ31" s="7" t="str">
        <f>IFERROR(VLOOKUP($A31*100+BZ$4,'03施策評価'!$A$5:$KL$118,COLUMN('03施策評価'!$BQ:$BQ),FALSE),"-")</f>
        <v>A</v>
      </c>
      <c r="CA31" s="7" t="str">
        <f>IFERROR(VLOOKUP($A31*100+CA$4,'03施策評価'!$A$5:$KL$118,COLUMN('03施策評価'!$BQ:$BQ),FALSE),"-")</f>
        <v>B</v>
      </c>
      <c r="CB31" s="7" t="str">
        <f>IFERROR(VLOOKUP($A31*100+CB$4,'03施策評価'!$A$5:$KL$118,COLUMN('03施策評価'!$BQ:$BQ),FALSE),"-")</f>
        <v>A</v>
      </c>
      <c r="CC31" s="7" t="str">
        <f>IFERROR(VLOOKUP($A31*100+CC$4,'03施策評価'!$A$5:$KL$118,COLUMN('03施策評価'!$BQ:$BQ),FALSE),"-")</f>
        <v>A</v>
      </c>
      <c r="CD31" s="106" t="str">
        <f>IFERROR(VLOOKUP($A31*100+CD$4,'03施策評価'!$A$5:$KL$118,COLUMN('03施策評価'!$BQ:$BQ),FALSE),"-")</f>
        <v>-</v>
      </c>
      <c r="CE31" s="281" t="s">
        <v>2387</v>
      </c>
      <c r="CF31" s="83" t="str">
        <f>VLOOKUP($A31&amp;"-"&amp;CF$4,'02政策の客観指標'!$A$4:$AT$246,COLUMN('02政策の客観指標'!$AQ:$AQ),FALSE)</f>
        <v>-</v>
      </c>
      <c r="CG31" s="84" t="str">
        <f>VLOOKUP($A31&amp;"-"&amp;CG$4,'02政策の客観指標'!$A$4:$AT$246,COLUMN('02政策の客観指標'!$AQ:$AQ),FALSE)</f>
        <v>-</v>
      </c>
      <c r="CH31" s="84" t="str">
        <f>VLOOKUP($A31&amp;"-"&amp;CH$4,'02政策の客観指標'!$A$4:$AT$246,COLUMN('02政策の客観指標'!$AQ:$AQ),FALSE)</f>
        <v>-</v>
      </c>
      <c r="CI31" s="84" t="str">
        <f>VLOOKUP($A31&amp;"-"&amp;CI$4,'02政策の客観指標'!$A$4:$AT$246,COLUMN('02政策の客観指標'!$AQ:$AQ),FALSE)</f>
        <v>-</v>
      </c>
      <c r="CJ31" s="84" t="str">
        <f>VLOOKUP($A31&amp;"-"&amp;CJ$4,'02政策の客観指標'!$A$4:$AT$246,COLUMN('02政策の客観指標'!$AQ:$AQ),FALSE)</f>
        <v>-</v>
      </c>
      <c r="CK31" s="84" t="str">
        <f>VLOOKUP($A31&amp;"-"&amp;CK$4,'02政策の客観指標'!$A$4:$AT$246,COLUMN('02政策の客観指標'!$AQ:$AQ),FALSE)</f>
        <v>-</v>
      </c>
      <c r="CL31" s="84" t="str">
        <f>VLOOKUP($A31&amp;"-"&amp;CL$4,'02政策の客観指標'!$A$4:$AT$246,COLUMN('02政策の客観指標'!$AQ:$AQ),FALSE)</f>
        <v>-</v>
      </c>
      <c r="CM31" s="84" t="str">
        <f>VLOOKUP($A31&amp;"-"&amp;CM$4,'02政策の客観指標'!$A$4:$AT$246,COLUMN('02政策の客観指標'!$AQ:$AQ),FALSE)</f>
        <v>-</v>
      </c>
      <c r="CN31" s="84" t="str">
        <f>VLOOKUP($A31&amp;"-"&amp;CN$4,'02政策の客観指標'!$A$4:$AT$246,COLUMN('02政策の客観指標'!$AQ:$AQ),FALSE)</f>
        <v>-</v>
      </c>
      <c r="CO31" s="109" t="e">
        <f t="shared" si="141"/>
        <v>#DIV/0!</v>
      </c>
      <c r="CP31" s="30" t="str">
        <f t="shared" si="21"/>
        <v/>
      </c>
      <c r="CQ31" s="30" t="str">
        <f t="shared" si="22"/>
        <v/>
      </c>
      <c r="CR31" s="30" t="str">
        <f t="shared" si="23"/>
        <v/>
      </c>
      <c r="CS31" s="30" t="str">
        <f t="shared" si="24"/>
        <v/>
      </c>
      <c r="CT31" s="30" t="str">
        <f t="shared" si="25"/>
        <v/>
      </c>
      <c r="CU31" s="30" t="str">
        <f t="shared" si="26"/>
        <v/>
      </c>
      <c r="CV31" s="30" t="str">
        <f t="shared" si="27"/>
        <v/>
      </c>
      <c r="CW31" s="30" t="str">
        <f t="shared" si="28"/>
        <v/>
      </c>
      <c r="CX31" s="30" t="str">
        <f t="shared" si="29"/>
        <v/>
      </c>
      <c r="CY31" s="33" t="e">
        <f t="shared" si="142"/>
        <v>#DIV/0!</v>
      </c>
      <c r="CZ31" s="47" t="str">
        <f>IFERROR(VLOOKUP($A31*100+CZ$4,'03施策評価'!$A$5:$KL$118,COLUMN('03施策評価'!$CF:$CF),FALSE),"-")</f>
        <v>e</v>
      </c>
      <c r="DA31" s="7" t="str">
        <f>IFERROR(VLOOKUP($A31*100+DA$4,'03施策評価'!$A$5:$KL$118,COLUMN('03施策評価'!$CF:$CF),FALSE),"-")</f>
        <v>e</v>
      </c>
      <c r="DB31" s="7" t="str">
        <f>IFERROR(VLOOKUP($A31*100+DB$4,'03施策評価'!$A$5:$KL$118,COLUMN('03施策評価'!$CF:$CF),FALSE),"-")</f>
        <v>e</v>
      </c>
      <c r="DC31" s="7" t="str">
        <f>IFERROR(VLOOKUP($A31*100+DC$4,'03施策評価'!$A$5:$KL$118,COLUMN('03施策評価'!$CF:$CF),FALSE),"-")</f>
        <v>e</v>
      </c>
      <c r="DD31" s="7" t="str">
        <f>IFERROR(VLOOKUP($A31*100+DD$4,'03施策評価'!$A$5:$KL$118,COLUMN('03施策評価'!$CF:$CF),FALSE),"-")</f>
        <v>e</v>
      </c>
      <c r="DE31" s="7" t="str">
        <f>IFERROR(VLOOKUP($A31*100+DE$4,'03施策評価'!$A$5:$KL$118,COLUMN('03施策評価'!$CF:$CF),FALSE),"-")</f>
        <v>e</v>
      </c>
      <c r="DF31" s="7" t="str">
        <f>IFERROR(VLOOKUP($A31*100+DF$4,'03施策評価'!$A$5:$KL$118,COLUMN('03施策評価'!$CF:$CF),FALSE),"-")</f>
        <v>e</v>
      </c>
      <c r="DG31" s="105" t="str">
        <f>IFERROR(VLOOKUP($A31*100+DG$4,'03施策評価'!$A$5:$KL$118,COLUMN('03施策評価'!$CF:$CF),FALSE),"-")</f>
        <v>-</v>
      </c>
      <c r="DH31" s="109" t="str">
        <f t="shared" si="143"/>
        <v>e</v>
      </c>
      <c r="DI31" s="37">
        <f t="shared" si="144"/>
        <v>0</v>
      </c>
      <c r="DJ31" s="38">
        <f t="shared" si="30"/>
        <v>0</v>
      </c>
      <c r="DK31" s="38">
        <f t="shared" si="31"/>
        <v>0</v>
      </c>
      <c r="DL31" s="38">
        <f t="shared" si="32"/>
        <v>0</v>
      </c>
      <c r="DM31" s="38">
        <f t="shared" si="33"/>
        <v>0</v>
      </c>
      <c r="DN31" s="38">
        <f t="shared" si="34"/>
        <v>0</v>
      </c>
      <c r="DO31" s="38">
        <f t="shared" si="35"/>
        <v>0</v>
      </c>
      <c r="DP31" s="38" t="str">
        <f t="shared" si="36"/>
        <v/>
      </c>
      <c r="DQ31" s="41">
        <f t="shared" si="145"/>
        <v>0</v>
      </c>
      <c r="DR31" s="36" t="e">
        <f t="shared" si="146"/>
        <v>#DIV/0!</v>
      </c>
      <c r="DS31" s="37" t="e">
        <f t="shared" si="147"/>
        <v>#DIV/0!</v>
      </c>
      <c r="DT31" s="38">
        <f t="shared" si="148"/>
        <v>0</v>
      </c>
      <c r="DU31" s="41" t="e">
        <f t="shared" si="149"/>
        <v>#DIV/0!</v>
      </c>
      <c r="DV31" s="47" t="str">
        <f>VLOOKUP($A31&amp;"-"&amp;DV$4,'05市民生活実感調査'!$A$3:$BC$218,COLUMN('05市民生活実感調査'!$Y:$Y),FALSE)</f>
        <v>-</v>
      </c>
      <c r="DW31" s="7" t="str">
        <f>VLOOKUP($A31&amp;"-"&amp;DW$4,'05市民生活実感調査'!$A$3:$BC$218,COLUMN('05市民生活実感調査'!$Y:$Y),FALSE)</f>
        <v>-</v>
      </c>
      <c r="DX31" s="7" t="str">
        <f>VLOOKUP($A31&amp;"-"&amp;DX$4,'05市民生活実感調査'!$A$3:$BC$218,COLUMN('05市民生活実感調査'!$Y:$Y),FALSE)</f>
        <v>-</v>
      </c>
      <c r="DY31" s="7" t="str">
        <f>VLOOKUP($A31&amp;"-"&amp;DY$4,'05市民生活実感調査'!$A$3:$BC$218,COLUMN('05市民生活実感調査'!$Y:$Y),FALSE)</f>
        <v>-</v>
      </c>
      <c r="DZ31" s="7" t="str">
        <f>VLOOKUP($A31&amp;"-"&amp;DZ$4,'05市民生活実感調査'!$A$3:$BC$218,COLUMN('05市民生活実感調査'!$Y:$Y),FALSE)</f>
        <v>-</v>
      </c>
      <c r="EA31" s="7" t="str">
        <f>VLOOKUP($A31&amp;"-"&amp;EA$4,'05市民生活実感調査'!$A$3:$BC$218,COLUMN('05市民生活実感調査'!$Y:$Y),FALSE)</f>
        <v>-</v>
      </c>
      <c r="EB31" s="7" t="str">
        <f>VLOOKUP($A31&amp;"-"&amp;EB$4,'05市民生活実感調査'!$A$3:$BC$218,COLUMN('05市民生活実感調査'!$Y:$Y),FALSE)</f>
        <v>-</v>
      </c>
      <c r="EC31" s="7" t="str">
        <f>VLOOKUP($A31&amp;"-"&amp;EC$4,'05市民生活実感調査'!$A$3:$BC$218,COLUMN('05市民生活実感調査'!$Y:$Y),FALSE)</f>
        <v>-</v>
      </c>
      <c r="ED31" s="109" t="e">
        <f t="shared" si="150"/>
        <v>#DIV/0!</v>
      </c>
      <c r="EE31" s="37" t="str">
        <f t="shared" si="151"/>
        <v/>
      </c>
      <c r="EF31" s="38" t="str">
        <f t="shared" si="37"/>
        <v/>
      </c>
      <c r="EG31" s="38" t="str">
        <f t="shared" si="38"/>
        <v/>
      </c>
      <c r="EH31" s="38" t="str">
        <f t="shared" si="39"/>
        <v/>
      </c>
      <c r="EI31" s="38" t="str">
        <f t="shared" si="40"/>
        <v/>
      </c>
      <c r="EJ31" s="38" t="str">
        <f t="shared" si="41"/>
        <v/>
      </c>
      <c r="EK31" s="38" t="str">
        <f t="shared" si="42"/>
        <v/>
      </c>
      <c r="EL31" s="38" t="str">
        <f t="shared" si="43"/>
        <v/>
      </c>
      <c r="EM31" s="41" t="e">
        <f t="shared" si="152"/>
        <v>#DIV/0!</v>
      </c>
      <c r="EN31" s="96" t="str">
        <f>VLOOKUP($A31,'05市民生活実感調査'!$D$223:$O$249,5,FALSE)</f>
        <v>-</v>
      </c>
      <c r="EO31" s="98" t="str">
        <f>VLOOKUP($A31,'05市民生活実感調査'!$D$223:$O$249,6,FALSE)</f>
        <v>-</v>
      </c>
      <c r="EP31" s="108" t="s">
        <v>85</v>
      </c>
      <c r="EQ31" s="12" t="str">
        <f>VLOOKUP(EP31,プルダウン!$A$1:$B$6,2,FALSE)</f>
        <v>-</v>
      </c>
      <c r="ER31" s="26" t="s">
        <v>85</v>
      </c>
      <c r="ES31" s="12"/>
      <c r="ET31" s="11"/>
      <c r="EU31" s="12"/>
      <c r="EV31" s="47" t="str">
        <f>IFERROR(VLOOKUP($A31*100+EV$4,'03施策評価'!$A$5:$KL$118,COLUMN('03施策評価'!$DU:$DU),FALSE),"-")</f>
        <v>-</v>
      </c>
      <c r="EW31" s="7" t="str">
        <f>IFERROR(VLOOKUP($A31*100+EW$4,'03施策評価'!$A$5:$KL$118,COLUMN('03施策評価'!$DU:$DU),FALSE),"-")</f>
        <v>-</v>
      </c>
      <c r="EX31" s="7" t="str">
        <f>IFERROR(VLOOKUP($A31*100+EX$4,'03施策評価'!$A$5:$KL$118,COLUMN('03施策評価'!$DU:$DU),FALSE),"-")</f>
        <v>-</v>
      </c>
      <c r="EY31" s="7" t="str">
        <f>IFERROR(VLOOKUP($A31*100+EY$4,'03施策評価'!$A$5:$KL$118,COLUMN('03施策評価'!$DU:$DU),FALSE),"-")</f>
        <v>-</v>
      </c>
      <c r="EZ31" s="7" t="str">
        <f>IFERROR(VLOOKUP($A31*100+EZ$4,'03施策評価'!$A$5:$KL$118,COLUMN('03施策評価'!$DU:$DU),FALSE),"-")</f>
        <v>-</v>
      </c>
      <c r="FA31" s="7" t="str">
        <f>IFERROR(VLOOKUP($A31*100+FA$4,'03施策評価'!$A$5:$KL$118,COLUMN('03施策評価'!$DU:$DU),FALSE),"-")</f>
        <v>-</v>
      </c>
      <c r="FB31" s="7" t="str">
        <f>IFERROR(VLOOKUP($A31*100+FB$4,'03施策評価'!$A$5:$KL$118,COLUMN('03施策評価'!$DU:$DU),FALSE),"-")</f>
        <v>-</v>
      </c>
      <c r="FC31" s="106" t="str">
        <f>IFERROR(VLOOKUP($A31*100+FC$4,'03施策評価'!$A$5:$KL$118,COLUMN('03施策評価'!$DU:$DU),FALSE),"-")</f>
        <v>-</v>
      </c>
      <c r="FD31" s="116"/>
      <c r="FE31" s="83" t="str">
        <f>VLOOKUP($A31&amp;"-"&amp;FE$4,'02政策の客観指標'!$A$4:$AT$246,COLUMN('02政策の客観指標'!$AR:$AR),FALSE)</f>
        <v>-</v>
      </c>
      <c r="FF31" s="84" t="str">
        <f>VLOOKUP($A31&amp;"-"&amp;FF$4,'02政策の客観指標'!$A$4:$AT$246,COLUMN('02政策の客観指標'!$AR:$AR),FALSE)</f>
        <v>-</v>
      </c>
      <c r="FG31" s="84" t="str">
        <f>VLOOKUP($A31&amp;"-"&amp;FG$4,'02政策の客観指標'!$A$4:$AT$246,COLUMN('02政策の客観指標'!$AR:$AR),FALSE)</f>
        <v>-</v>
      </c>
      <c r="FH31" s="84" t="str">
        <f>VLOOKUP($A31&amp;"-"&amp;FH$4,'02政策の客観指標'!$A$4:$AT$246,COLUMN('02政策の客観指標'!$AR:$AR),FALSE)</f>
        <v>-</v>
      </c>
      <c r="FI31" s="84" t="str">
        <f>VLOOKUP($A31&amp;"-"&amp;FI$4,'02政策の客観指標'!$A$4:$AT$246,COLUMN('02政策の客観指標'!$AR:$AR),FALSE)</f>
        <v>-</v>
      </c>
      <c r="FJ31" s="84" t="str">
        <f>VLOOKUP($A31&amp;"-"&amp;FJ$4,'02政策の客観指標'!$A$4:$AT$246,COLUMN('02政策の客観指標'!$AR:$AR),FALSE)</f>
        <v>-</v>
      </c>
      <c r="FK31" s="84" t="str">
        <f>VLOOKUP($A31&amp;"-"&amp;FK$4,'02政策の客観指標'!$A$4:$AT$246,COLUMN('02政策の客観指標'!$AR:$AR),FALSE)</f>
        <v>-</v>
      </c>
      <c r="FL31" s="84" t="str">
        <f>VLOOKUP($A31&amp;"-"&amp;FL$4,'02政策の客観指標'!$A$4:$AT$246,COLUMN('02政策の客観指標'!$AR:$AR),FALSE)</f>
        <v>-</v>
      </c>
      <c r="FM31" s="84" t="str">
        <f>VLOOKUP($A31&amp;"-"&amp;FM$4,'02政策の客観指標'!$A$4:$AT$246,COLUMN('02政策の客観指標'!$AR:$AR),FALSE)</f>
        <v>-</v>
      </c>
      <c r="FN31" s="109" t="e">
        <f t="shared" si="153"/>
        <v>#DIV/0!</v>
      </c>
      <c r="FO31" s="30" t="str">
        <f t="shared" si="44"/>
        <v/>
      </c>
      <c r="FP31" s="30" t="str">
        <f t="shared" si="45"/>
        <v/>
      </c>
      <c r="FQ31" s="30" t="str">
        <f t="shared" si="46"/>
        <v/>
      </c>
      <c r="FR31" s="30" t="str">
        <f t="shared" si="47"/>
        <v/>
      </c>
      <c r="FS31" s="30" t="str">
        <f t="shared" si="48"/>
        <v/>
      </c>
      <c r="FT31" s="30" t="str">
        <f t="shared" si="49"/>
        <v/>
      </c>
      <c r="FU31" s="30" t="str">
        <f t="shared" si="50"/>
        <v/>
      </c>
      <c r="FV31" s="30" t="str">
        <f t="shared" si="51"/>
        <v/>
      </c>
      <c r="FW31" s="30" t="str">
        <f t="shared" si="52"/>
        <v/>
      </c>
      <c r="FX31" s="33" t="e">
        <f t="shared" si="154"/>
        <v>#DIV/0!</v>
      </c>
      <c r="FY31" s="47" t="str">
        <f>IFERROR(VLOOKUP($A31*100+FY$4,'03施策評価'!$A$5:$KL$118,COLUMN('03施策評価'!$EJ:$EJ),FALSE),"-")</f>
        <v>e</v>
      </c>
      <c r="FZ31" s="7" t="str">
        <f>IFERROR(VLOOKUP($A31*100+FZ$4,'03施策評価'!$A$5:$KL$118,COLUMN('03施策評価'!$EJ:$EJ),FALSE),"-")</f>
        <v>e</v>
      </c>
      <c r="GA31" s="7" t="str">
        <f>IFERROR(VLOOKUP($A31*100+GA$4,'03施策評価'!$A$5:$KL$118,COLUMN('03施策評価'!$EJ:$EJ),FALSE),"-")</f>
        <v>e</v>
      </c>
      <c r="GB31" s="7" t="str">
        <f>IFERROR(VLOOKUP($A31*100+GB$4,'03施策評価'!$A$5:$KL$118,COLUMN('03施策評価'!$EJ:$EJ),FALSE),"-")</f>
        <v>e</v>
      </c>
      <c r="GC31" s="7" t="str">
        <f>IFERROR(VLOOKUP($A31*100+GC$4,'03施策評価'!$A$5:$KL$118,COLUMN('03施策評価'!$EJ:$EJ),FALSE),"-")</f>
        <v>e</v>
      </c>
      <c r="GD31" s="7" t="str">
        <f>IFERROR(VLOOKUP($A31*100+GD$4,'03施策評価'!$A$5:$KL$118,COLUMN('03施策評価'!$EJ:$EJ),FALSE),"-")</f>
        <v>e</v>
      </c>
      <c r="GE31" s="7" t="str">
        <f>IFERROR(VLOOKUP($A31*100+GE$4,'03施策評価'!$A$5:$KL$118,COLUMN('03施策評価'!$EJ:$EJ),FALSE),"-")</f>
        <v>e</v>
      </c>
      <c r="GF31" s="105" t="str">
        <f>IFERROR(VLOOKUP($A31*100+GF$4,'03施策評価'!$A$5:$KL$118,COLUMN('03施策評価'!$EJ:$EJ),FALSE),"-")</f>
        <v>-</v>
      </c>
      <c r="GG31" s="109" t="str">
        <f t="shared" si="155"/>
        <v>e</v>
      </c>
      <c r="GH31" s="37">
        <f t="shared" si="156"/>
        <v>0</v>
      </c>
      <c r="GI31" s="38">
        <f t="shared" si="53"/>
        <v>0</v>
      </c>
      <c r="GJ31" s="38">
        <f t="shared" si="54"/>
        <v>0</v>
      </c>
      <c r="GK31" s="38">
        <f t="shared" si="55"/>
        <v>0</v>
      </c>
      <c r="GL31" s="38">
        <f t="shared" si="56"/>
        <v>0</v>
      </c>
      <c r="GM31" s="38">
        <f t="shared" si="57"/>
        <v>0</v>
      </c>
      <c r="GN31" s="38">
        <f t="shared" si="58"/>
        <v>0</v>
      </c>
      <c r="GO31" s="38" t="str">
        <f t="shared" si="59"/>
        <v/>
      </c>
      <c r="GP31" s="41">
        <f t="shared" si="157"/>
        <v>0</v>
      </c>
      <c r="GQ31" s="36" t="e">
        <f t="shared" si="158"/>
        <v>#DIV/0!</v>
      </c>
      <c r="GR31" s="37" t="e">
        <f t="shared" si="159"/>
        <v>#DIV/0!</v>
      </c>
      <c r="GS31" s="38">
        <f t="shared" si="160"/>
        <v>0</v>
      </c>
      <c r="GT31" s="41" t="e">
        <f t="shared" si="161"/>
        <v>#DIV/0!</v>
      </c>
      <c r="GU31" s="47" t="str">
        <f>VLOOKUP($A31&amp;"-"&amp;GU$4,'05市民生活実感調査'!$A$3:$BC$218,COLUMN('05市民生活実感調査'!$AI:$AI),FALSE)</f>
        <v>-</v>
      </c>
      <c r="GV31" s="7" t="str">
        <f>VLOOKUP($A31&amp;"-"&amp;GV$4,'05市民生活実感調査'!$A$3:$BC$218,COLUMN('05市民生活実感調査'!$AI:$AI),FALSE)</f>
        <v>-</v>
      </c>
      <c r="GW31" s="7" t="str">
        <f>VLOOKUP($A31&amp;"-"&amp;GW$4,'05市民生活実感調査'!$A$3:$BC$218,COLUMN('05市民生活実感調査'!$AI:$AI),FALSE)</f>
        <v>-</v>
      </c>
      <c r="GX31" s="7" t="str">
        <f>VLOOKUP($A31&amp;"-"&amp;GX$4,'05市民生活実感調査'!$A$3:$BC$218,COLUMN('05市民生活実感調査'!$AI:$AI),FALSE)</f>
        <v>-</v>
      </c>
      <c r="GY31" s="7" t="str">
        <f>VLOOKUP($A31&amp;"-"&amp;GY$4,'05市民生活実感調査'!$A$3:$BC$218,COLUMN('05市民生活実感調査'!$AI:$AI),FALSE)</f>
        <v>-</v>
      </c>
      <c r="GZ31" s="7" t="str">
        <f>VLOOKUP($A31&amp;"-"&amp;GZ$4,'05市民生活実感調査'!$A$3:$BC$218,COLUMN('05市民生活実感調査'!$AI:$AI),FALSE)</f>
        <v>-</v>
      </c>
      <c r="HA31" s="7" t="str">
        <f>VLOOKUP($A31&amp;"-"&amp;HA$4,'05市民生活実感調査'!$A$3:$BC$218,COLUMN('05市民生活実感調査'!$AI:$AI),FALSE)</f>
        <v>-</v>
      </c>
      <c r="HB31" s="7" t="str">
        <f>VLOOKUP($A31&amp;"-"&amp;HB$4,'05市民生活実感調査'!$A$3:$BC$218,COLUMN('05市民生活実感調査'!$AI:$AI),FALSE)</f>
        <v>-</v>
      </c>
      <c r="HC31" s="109" t="e">
        <f t="shared" si="162"/>
        <v>#DIV/0!</v>
      </c>
      <c r="HD31" s="37" t="str">
        <f t="shared" si="163"/>
        <v/>
      </c>
      <c r="HE31" s="38" t="str">
        <f t="shared" si="60"/>
        <v/>
      </c>
      <c r="HF31" s="38" t="str">
        <f t="shared" si="61"/>
        <v/>
      </c>
      <c r="HG31" s="38" t="str">
        <f t="shared" si="62"/>
        <v/>
      </c>
      <c r="HH31" s="38" t="str">
        <f t="shared" si="63"/>
        <v/>
      </c>
      <c r="HI31" s="38" t="str">
        <f t="shared" si="64"/>
        <v/>
      </c>
      <c r="HJ31" s="38" t="str">
        <f t="shared" si="65"/>
        <v/>
      </c>
      <c r="HK31" s="38" t="str">
        <f t="shared" si="66"/>
        <v/>
      </c>
      <c r="HL31" s="41" t="e">
        <f t="shared" si="164"/>
        <v>#DIV/0!</v>
      </c>
      <c r="HM31" s="96" t="str">
        <f>VLOOKUP($A31,'05市民生活実感調査'!$D$223:$O$249,7,FALSE)</f>
        <v>-</v>
      </c>
      <c r="HN31" s="98" t="str">
        <f>VLOOKUP($A31,'05市民生活実感調査'!$D$223:$O$249,8,FALSE)</f>
        <v>-</v>
      </c>
      <c r="HO31" s="108" t="s">
        <v>85</v>
      </c>
      <c r="HP31" s="12" t="str">
        <f>VLOOKUP(HO31,プルダウン!$A$1:$B$6,2,FALSE)</f>
        <v>-</v>
      </c>
      <c r="HQ31" s="26" t="s">
        <v>85</v>
      </c>
      <c r="HR31" s="12"/>
      <c r="HS31" s="11"/>
      <c r="HT31" s="12"/>
      <c r="HU31" s="47" t="str">
        <f>IFERROR(VLOOKUP($A31*100+HU$4,'03施策評価'!$A$5:$KL$118,COLUMN('03施策評価'!$FY:$FY),FALSE),"-")</f>
        <v>-</v>
      </c>
      <c r="HV31" s="7" t="str">
        <f>IFERROR(VLOOKUP($A31*100+HV$4,'03施策評価'!$A$5:$KL$118,COLUMN('03施策評価'!$FY:$FY),FALSE),"-")</f>
        <v>-</v>
      </c>
      <c r="HW31" s="7" t="str">
        <f>IFERROR(VLOOKUP($A31*100+HW$4,'03施策評価'!$A$5:$KL$118,COLUMN('03施策評価'!$FY:$FY),FALSE),"-")</f>
        <v>-</v>
      </c>
      <c r="HX31" s="7" t="str">
        <f>IFERROR(VLOOKUP($A31*100+HX$4,'03施策評価'!$A$5:$KL$118,COLUMN('03施策評価'!$FY:$FY),FALSE),"-")</f>
        <v>-</v>
      </c>
      <c r="HY31" s="7" t="str">
        <f>IFERROR(VLOOKUP($A31*100+HY$4,'03施策評価'!$A$5:$KL$118,COLUMN('03施策評価'!$FY:$FY),FALSE),"-")</f>
        <v>-</v>
      </c>
      <c r="HZ31" s="7" t="str">
        <f>IFERROR(VLOOKUP($A31*100+HZ$4,'03施策評価'!$A$5:$KL$118,COLUMN('03施策評価'!$FY:$FY),FALSE),"-")</f>
        <v>-</v>
      </c>
      <c r="IA31" s="7" t="str">
        <f>IFERROR(VLOOKUP($A31*100+IA$4,'03施策評価'!$A$5:$KL$118,COLUMN('03施策評価'!$FY:$FY),FALSE),"-")</f>
        <v>-</v>
      </c>
      <c r="IB31" s="106" t="str">
        <f>IFERROR(VLOOKUP($A31*100+IB$4,'03施策評価'!$A$5:$KL$118,COLUMN('03施策評価'!$FY:$FY),FALSE),"-")</f>
        <v>-</v>
      </c>
      <c r="IC31" s="116"/>
      <c r="ID31" s="83" t="str">
        <f>VLOOKUP($A31&amp;"-"&amp;ID$4,'02政策の客観指標'!$A$4:$AT$246,COLUMN('02政策の客観指標'!$AS:$AS),FALSE)</f>
        <v>-</v>
      </c>
      <c r="IE31" s="84" t="str">
        <f>VLOOKUP($A31&amp;"-"&amp;IE$4,'02政策の客観指標'!$A$4:$AT$246,COLUMN('02政策の客観指標'!$AS:$AS),FALSE)</f>
        <v>-</v>
      </c>
      <c r="IF31" s="84" t="str">
        <f>VLOOKUP($A31&amp;"-"&amp;IF$4,'02政策の客観指標'!$A$4:$AT$246,COLUMN('02政策の客観指標'!$AS:$AS),FALSE)</f>
        <v>-</v>
      </c>
      <c r="IG31" s="84" t="str">
        <f>VLOOKUP($A31&amp;"-"&amp;IG$4,'02政策の客観指標'!$A$4:$AT$246,COLUMN('02政策の客観指標'!$AS:$AS),FALSE)</f>
        <v>-</v>
      </c>
      <c r="IH31" s="84" t="str">
        <f>VLOOKUP($A31&amp;"-"&amp;IH$4,'02政策の客観指標'!$A$4:$AT$246,COLUMN('02政策の客観指標'!$AS:$AS),FALSE)</f>
        <v>-</v>
      </c>
      <c r="II31" s="84" t="str">
        <f>VLOOKUP($A31&amp;"-"&amp;II$4,'02政策の客観指標'!$A$4:$AT$246,COLUMN('02政策の客観指標'!$AS:$AS),FALSE)</f>
        <v>-</v>
      </c>
      <c r="IJ31" s="84" t="str">
        <f>VLOOKUP($A31&amp;"-"&amp;IJ$4,'02政策の客観指標'!$A$4:$AT$246,COLUMN('02政策の客観指標'!$AS:$AS),FALSE)</f>
        <v>-</v>
      </c>
      <c r="IK31" s="84" t="str">
        <f>VLOOKUP($A31&amp;"-"&amp;IK$4,'02政策の客観指標'!$A$4:$AT$246,COLUMN('02政策の客観指標'!$AS:$AS),FALSE)</f>
        <v>-</v>
      </c>
      <c r="IL31" s="84" t="str">
        <f>VLOOKUP($A31&amp;"-"&amp;IL$4,'02政策の客観指標'!$A$4:$AT$246,COLUMN('02政策の客観指標'!$AS:$AS),FALSE)</f>
        <v>-</v>
      </c>
      <c r="IM31" s="109" t="e">
        <f t="shared" si="165"/>
        <v>#DIV/0!</v>
      </c>
      <c r="IN31" s="30" t="str">
        <f t="shared" si="67"/>
        <v/>
      </c>
      <c r="IO31" s="30" t="str">
        <f t="shared" si="68"/>
        <v/>
      </c>
      <c r="IP31" s="30" t="str">
        <f t="shared" si="69"/>
        <v/>
      </c>
      <c r="IQ31" s="30" t="str">
        <f t="shared" si="70"/>
        <v/>
      </c>
      <c r="IR31" s="30" t="str">
        <f t="shared" si="71"/>
        <v/>
      </c>
      <c r="IS31" s="30" t="str">
        <f t="shared" si="72"/>
        <v/>
      </c>
      <c r="IT31" s="30" t="str">
        <f t="shared" si="73"/>
        <v/>
      </c>
      <c r="IU31" s="30" t="str">
        <f t="shared" si="74"/>
        <v/>
      </c>
      <c r="IV31" s="30" t="str">
        <f t="shared" si="75"/>
        <v/>
      </c>
      <c r="IW31" s="33" t="e">
        <f t="shared" si="166"/>
        <v>#DIV/0!</v>
      </c>
      <c r="IX31" s="47" t="str">
        <f>IFERROR(VLOOKUP($A31*100+IX$4,'03施策評価'!$A$5:$KL$118,COLUMN('03施策評価'!$GN:$GN),FALSE),"-")</f>
        <v>e</v>
      </c>
      <c r="IY31" s="7" t="str">
        <f>IFERROR(VLOOKUP($A31*100+IY$4,'03施策評価'!$A$5:$KL$118,COLUMN('03施策評価'!$GN:$GN),FALSE),"-")</f>
        <v>e</v>
      </c>
      <c r="IZ31" s="7" t="str">
        <f>IFERROR(VLOOKUP($A31*100+IZ$4,'03施策評価'!$A$5:$KL$118,COLUMN('03施策評価'!$GN:$GN),FALSE),"-")</f>
        <v>e</v>
      </c>
      <c r="JA31" s="7" t="str">
        <f>IFERROR(VLOOKUP($A31*100+JA$4,'03施策評価'!$A$5:$KL$118,COLUMN('03施策評価'!$GN:$GN),FALSE),"-")</f>
        <v>e</v>
      </c>
      <c r="JB31" s="7" t="str">
        <f>IFERROR(VLOOKUP($A31*100+JB$4,'03施策評価'!$A$5:$KL$118,COLUMN('03施策評価'!$GN:$GN),FALSE),"-")</f>
        <v>e</v>
      </c>
      <c r="JC31" s="7" t="str">
        <f>IFERROR(VLOOKUP($A31*100+JC$4,'03施策評価'!$A$5:$KL$118,COLUMN('03施策評価'!$GN:$GN),FALSE),"-")</f>
        <v>e</v>
      </c>
      <c r="JD31" s="7" t="str">
        <f>IFERROR(VLOOKUP($A31*100+JD$4,'03施策評価'!$A$5:$KL$118,COLUMN('03施策評価'!$GN:$GN),FALSE),"-")</f>
        <v>e</v>
      </c>
      <c r="JE31" s="105" t="str">
        <f>IFERROR(VLOOKUP($A31*100+JE$4,'03施策評価'!$A$5:$KL$118,COLUMN('03施策評価'!$GN:$GN),FALSE),"-")</f>
        <v>-</v>
      </c>
      <c r="JF31" s="109" t="str">
        <f t="shared" si="167"/>
        <v>e</v>
      </c>
      <c r="JG31" s="37">
        <f t="shared" si="168"/>
        <v>0</v>
      </c>
      <c r="JH31" s="38">
        <f t="shared" si="76"/>
        <v>0</v>
      </c>
      <c r="JI31" s="38">
        <f t="shared" si="77"/>
        <v>0</v>
      </c>
      <c r="JJ31" s="38">
        <f t="shared" si="78"/>
        <v>0</v>
      </c>
      <c r="JK31" s="38">
        <f t="shared" si="79"/>
        <v>0</v>
      </c>
      <c r="JL31" s="38">
        <f t="shared" si="80"/>
        <v>0</v>
      </c>
      <c r="JM31" s="38">
        <f t="shared" si="81"/>
        <v>0</v>
      </c>
      <c r="JN31" s="38" t="str">
        <f t="shared" si="82"/>
        <v/>
      </c>
      <c r="JO31" s="41">
        <f t="shared" si="169"/>
        <v>0</v>
      </c>
      <c r="JP31" s="36" t="e">
        <f t="shared" si="170"/>
        <v>#DIV/0!</v>
      </c>
      <c r="JQ31" s="37" t="e">
        <f t="shared" si="171"/>
        <v>#DIV/0!</v>
      </c>
      <c r="JR31" s="38">
        <f t="shared" si="172"/>
        <v>0</v>
      </c>
      <c r="JS31" s="41" t="e">
        <f t="shared" si="173"/>
        <v>#DIV/0!</v>
      </c>
      <c r="JT31" s="47" t="str">
        <f>VLOOKUP($A31&amp;"-"&amp;JT$4,'05市民生活実感調査'!$A$3:$BC$218,COLUMN('05市民生活実感調査'!$AS:$AS),FALSE)</f>
        <v>-</v>
      </c>
      <c r="JU31" s="7" t="str">
        <f>VLOOKUP($A31&amp;"-"&amp;JU$4,'05市民生活実感調査'!$A$3:$BC$218,COLUMN('05市民生活実感調査'!$AS:$AS),FALSE)</f>
        <v>-</v>
      </c>
      <c r="JV31" s="7" t="str">
        <f>VLOOKUP($A31&amp;"-"&amp;JV$4,'05市民生活実感調査'!$A$3:$BC$218,COLUMN('05市民生活実感調査'!$AS:$AS),FALSE)</f>
        <v>-</v>
      </c>
      <c r="JW31" s="7" t="str">
        <f>VLOOKUP($A31&amp;"-"&amp;JW$4,'05市民生活実感調査'!$A$3:$BC$218,COLUMN('05市民生活実感調査'!$AS:$AS),FALSE)</f>
        <v>-</v>
      </c>
      <c r="JX31" s="7" t="str">
        <f>VLOOKUP($A31&amp;"-"&amp;JX$4,'05市民生活実感調査'!$A$3:$BC$218,COLUMN('05市民生活実感調査'!$AS:$AS),FALSE)</f>
        <v>-</v>
      </c>
      <c r="JY31" s="7" t="str">
        <f>VLOOKUP($A31&amp;"-"&amp;JY$4,'05市民生活実感調査'!$A$3:$BC$218,COLUMN('05市民生活実感調査'!$AS:$AS),FALSE)</f>
        <v>-</v>
      </c>
      <c r="JZ31" s="7" t="str">
        <f>VLOOKUP($A31&amp;"-"&amp;JZ$4,'05市民生活実感調査'!$A$3:$BC$218,COLUMN('05市民生活実感調査'!$AS:$AS),FALSE)</f>
        <v>-</v>
      </c>
      <c r="KA31" s="7" t="str">
        <f>VLOOKUP($A31&amp;"-"&amp;KA$4,'05市民生活実感調査'!$A$3:$BC$218,COLUMN('05市民生活実感調査'!$AS:$AS),FALSE)</f>
        <v>-</v>
      </c>
      <c r="KB31" s="109" t="e">
        <f t="shared" si="174"/>
        <v>#DIV/0!</v>
      </c>
      <c r="KC31" s="37" t="str">
        <f t="shared" si="175"/>
        <v/>
      </c>
      <c r="KD31" s="38" t="str">
        <f t="shared" si="83"/>
        <v/>
      </c>
      <c r="KE31" s="38" t="str">
        <f t="shared" si="84"/>
        <v/>
      </c>
      <c r="KF31" s="38" t="str">
        <f t="shared" si="85"/>
        <v/>
      </c>
      <c r="KG31" s="38" t="str">
        <f t="shared" si="86"/>
        <v/>
      </c>
      <c r="KH31" s="38" t="str">
        <f t="shared" si="87"/>
        <v/>
      </c>
      <c r="KI31" s="38" t="str">
        <f t="shared" si="88"/>
        <v/>
      </c>
      <c r="KJ31" s="38" t="str">
        <f t="shared" si="89"/>
        <v/>
      </c>
      <c r="KK31" s="41" t="e">
        <f t="shared" si="176"/>
        <v>#DIV/0!</v>
      </c>
      <c r="KL31" s="96" t="str">
        <f>VLOOKUP($A31,'05市民生活実感調査'!$D$223:$O$249,9,FALSE)</f>
        <v>-</v>
      </c>
      <c r="KM31" s="98" t="str">
        <f>VLOOKUP($A31,'05市民生活実感調査'!$D$223:$O$249,10,FALSE)</f>
        <v>-</v>
      </c>
      <c r="KN31" s="108" t="s">
        <v>85</v>
      </c>
      <c r="KO31" s="12" t="str">
        <f>VLOOKUP(KN31,プルダウン!$A$1:$B$6,2,FALSE)</f>
        <v>-</v>
      </c>
      <c r="KP31" s="26" t="s">
        <v>85</v>
      </c>
      <c r="KQ31" s="12"/>
      <c r="KR31" s="11"/>
      <c r="KS31" s="12"/>
      <c r="KT31" s="47" t="str">
        <f>IFERROR(VLOOKUP($A31*100+KT$4,'03施策評価'!$A$5:$KL$118,COLUMN('03施策評価'!$IC:$IC),FALSE),"-")</f>
        <v>-</v>
      </c>
      <c r="KU31" s="7" t="str">
        <f>IFERROR(VLOOKUP($A31*100+KU$4,'03施策評価'!$A$5:$KL$118,COLUMN('03施策評価'!$IC:$IC),FALSE),"-")</f>
        <v>-</v>
      </c>
      <c r="KV31" s="7" t="str">
        <f>IFERROR(VLOOKUP($A31*100+KV$4,'03施策評価'!$A$5:$KL$118,COLUMN('03施策評価'!$IC:$IC),FALSE),"-")</f>
        <v>-</v>
      </c>
      <c r="KW31" s="7" t="str">
        <f>IFERROR(VLOOKUP($A31*100+KW$4,'03施策評価'!$A$5:$KL$118,COLUMN('03施策評価'!$IC:$IC),FALSE),"-")</f>
        <v>-</v>
      </c>
      <c r="KX31" s="7" t="str">
        <f>IFERROR(VLOOKUP($A31*100+KX$4,'03施策評価'!$A$5:$KL$118,COLUMN('03施策評価'!$IC:$IC),FALSE),"-")</f>
        <v>-</v>
      </c>
      <c r="KY31" s="7" t="str">
        <f>IFERROR(VLOOKUP($A31*100+KY$4,'03施策評価'!$A$5:$KL$118,COLUMN('03施策評価'!$IC:$IC),FALSE),"-")</f>
        <v>-</v>
      </c>
      <c r="KZ31" s="7" t="str">
        <f>IFERROR(VLOOKUP($A31*100+KZ$4,'03施策評価'!$A$5:$KL$118,COLUMN('03施策評価'!$IC:$IC),FALSE),"-")</f>
        <v>-</v>
      </c>
      <c r="LA31" s="106" t="str">
        <f>IFERROR(VLOOKUP($A31*100+LA$4,'03施策評価'!$A$5:$KL$118,COLUMN('03施策評価'!$IC:$IC),FALSE),"-")</f>
        <v>-</v>
      </c>
      <c r="LB31" s="116"/>
      <c r="LC31" s="146" t="str">
        <f>VLOOKUP($A31&amp;"-"&amp;LC$4,'02政策の客観指標'!$A$4:$AT$246,COLUMN('02政策の客観指標'!$AT:$AT),FALSE)</f>
        <v>-</v>
      </c>
      <c r="LD31" s="84" t="str">
        <f>VLOOKUP($A31&amp;"-"&amp;LD$4,'02政策の客観指標'!$A$4:$AT$246,COLUMN('02政策の客観指標'!$AT:$AT),FALSE)</f>
        <v>-</v>
      </c>
      <c r="LE31" s="84" t="str">
        <f>VLOOKUP($A31&amp;"-"&amp;LE$4,'02政策の客観指標'!$A$4:$AT$246,COLUMN('02政策の客観指標'!$AT:$AT),FALSE)</f>
        <v>-</v>
      </c>
      <c r="LF31" s="84" t="str">
        <f>VLOOKUP($A31&amp;"-"&amp;LF$4,'02政策の客観指標'!$A$4:$AT$246,COLUMN('02政策の客観指標'!$AT:$AT),FALSE)</f>
        <v>-</v>
      </c>
      <c r="LG31" s="84" t="str">
        <f>VLOOKUP($A31&amp;"-"&amp;LG$4,'02政策の客観指標'!$A$4:$AT$246,COLUMN('02政策の客観指標'!$AT:$AT),FALSE)</f>
        <v>-</v>
      </c>
      <c r="LH31" s="84" t="str">
        <f>VLOOKUP($A31&amp;"-"&amp;LH$4,'02政策の客観指標'!$A$4:$AT$246,COLUMN('02政策の客観指標'!$AT:$AT),FALSE)</f>
        <v>-</v>
      </c>
      <c r="LI31" s="84" t="str">
        <f>VLOOKUP($A31&amp;"-"&amp;LI$4,'02政策の客観指標'!$A$4:$AT$246,COLUMN('02政策の客観指標'!$AT:$AT),FALSE)</f>
        <v>-</v>
      </c>
      <c r="LJ31" s="84" t="str">
        <f>VLOOKUP($A31&amp;"-"&amp;LJ$4,'02政策の客観指標'!$A$4:$AT$246,COLUMN('02政策の客観指標'!$AT:$AT),FALSE)</f>
        <v>-</v>
      </c>
      <c r="LK31" s="84" t="str">
        <f>VLOOKUP($A31&amp;"-"&amp;LK$4,'02政策の客観指標'!$A$4:$AT$246,COLUMN('02政策の客観指標'!$AT:$AT),FALSE)</f>
        <v>-</v>
      </c>
      <c r="LL31" s="109" t="e">
        <f t="shared" si="177"/>
        <v>#DIV/0!</v>
      </c>
      <c r="LM31" s="30" t="str">
        <f t="shared" si="90"/>
        <v/>
      </c>
      <c r="LN31" s="30" t="str">
        <f t="shared" si="91"/>
        <v/>
      </c>
      <c r="LO31" s="30" t="str">
        <f t="shared" si="92"/>
        <v/>
      </c>
      <c r="LP31" s="30" t="str">
        <f t="shared" si="93"/>
        <v/>
      </c>
      <c r="LQ31" s="30" t="str">
        <f t="shared" si="94"/>
        <v/>
      </c>
      <c r="LR31" s="30" t="str">
        <f t="shared" si="95"/>
        <v/>
      </c>
      <c r="LS31" s="30" t="str">
        <f t="shared" si="96"/>
        <v/>
      </c>
      <c r="LT31" s="30" t="str">
        <f t="shared" si="97"/>
        <v/>
      </c>
      <c r="LU31" s="30" t="str">
        <f t="shared" si="98"/>
        <v/>
      </c>
      <c r="LV31" s="33" t="e">
        <f t="shared" si="178"/>
        <v>#DIV/0!</v>
      </c>
      <c r="LW31" s="47" t="str">
        <f>IFERROR(VLOOKUP($A31*100+LW$4,'03施策評価'!$A$5:$KL$118,COLUMN('03施策評価'!$IR:$IR),FALSE),"-")</f>
        <v>e</v>
      </c>
      <c r="LX31" s="7" t="str">
        <f>IFERROR(VLOOKUP($A31*100+LX$4,'03施策評価'!$A$5:$KL$118,COLUMN('03施策評価'!$IR:$IR),FALSE),"-")</f>
        <v>e</v>
      </c>
      <c r="LY31" s="7" t="str">
        <f>IFERROR(VLOOKUP($A31*100+LY$4,'03施策評価'!$A$5:$KL$118,COLUMN('03施策評価'!$IR:$IR),FALSE),"-")</f>
        <v>e</v>
      </c>
      <c r="LZ31" s="7" t="str">
        <f>IFERROR(VLOOKUP($A31*100+LZ$4,'03施策評価'!$A$5:$KL$118,COLUMN('03施策評価'!$IR:$IR),FALSE),"-")</f>
        <v>e</v>
      </c>
      <c r="MA31" s="7" t="str">
        <f>IFERROR(VLOOKUP($A31*100+MA$4,'03施策評価'!$A$5:$KL$118,COLUMN('03施策評価'!$IR:$IR),FALSE),"-")</f>
        <v>e</v>
      </c>
      <c r="MB31" s="7" t="str">
        <f>IFERROR(VLOOKUP($A31*100+MB$4,'03施策評価'!$A$5:$KL$118,COLUMN('03施策評価'!$IR:$IR),FALSE),"-")</f>
        <v>e</v>
      </c>
      <c r="MC31" s="7" t="str">
        <f>IFERROR(VLOOKUP($A31*100+MC$4,'03施策評価'!$A$5:$KL$118,COLUMN('03施策評価'!$IR:$IR),FALSE),"-")</f>
        <v>e</v>
      </c>
      <c r="MD31" s="105" t="str">
        <f>IFERROR(VLOOKUP($A31*100+MD$4,'03施策評価'!$A$5:$KL$118,COLUMN('03施策評価'!$IR:$IR),FALSE),"-")</f>
        <v>-</v>
      </c>
      <c r="ME31" s="109" t="str">
        <f t="shared" si="179"/>
        <v>e</v>
      </c>
      <c r="MF31" s="37">
        <f t="shared" si="180"/>
        <v>0</v>
      </c>
      <c r="MG31" s="38">
        <f t="shared" si="99"/>
        <v>0</v>
      </c>
      <c r="MH31" s="38">
        <f t="shared" si="100"/>
        <v>0</v>
      </c>
      <c r="MI31" s="38">
        <f t="shared" si="101"/>
        <v>0</v>
      </c>
      <c r="MJ31" s="38">
        <f t="shared" si="102"/>
        <v>0</v>
      </c>
      <c r="MK31" s="38">
        <f t="shared" si="103"/>
        <v>0</v>
      </c>
      <c r="ML31" s="38">
        <f t="shared" si="104"/>
        <v>0</v>
      </c>
      <c r="MM31" s="38" t="str">
        <f t="shared" si="105"/>
        <v/>
      </c>
      <c r="MN31" s="41">
        <f t="shared" si="181"/>
        <v>0</v>
      </c>
      <c r="MO31" s="36" t="e">
        <f t="shared" si="182"/>
        <v>#DIV/0!</v>
      </c>
      <c r="MP31" s="37" t="e">
        <f t="shared" si="183"/>
        <v>#DIV/0!</v>
      </c>
      <c r="MQ31" s="38">
        <f t="shared" si="184"/>
        <v>0</v>
      </c>
      <c r="MR31" s="41" t="e">
        <f t="shared" si="185"/>
        <v>#DIV/0!</v>
      </c>
      <c r="MS31" s="47" t="str">
        <f>VLOOKUP($A31&amp;"-"&amp;MS$4,'05市民生活実感調査'!$A$3:$BC$218,COLUMN('05市民生活実感調査'!$BC:$BC),FALSE)</f>
        <v>-</v>
      </c>
      <c r="MT31" s="7" t="str">
        <f>VLOOKUP($A31&amp;"-"&amp;MT$4,'05市民生活実感調査'!$A$3:$BC$218,COLUMN('05市民生活実感調査'!$BC:$BC),FALSE)</f>
        <v>-</v>
      </c>
      <c r="MU31" s="7" t="str">
        <f>VLOOKUP($A31&amp;"-"&amp;MU$4,'05市民生活実感調査'!$A$3:$BC$218,COLUMN('05市民生活実感調査'!$BC:$BC),FALSE)</f>
        <v>-</v>
      </c>
      <c r="MV31" s="7" t="str">
        <f>VLOOKUP($A31&amp;"-"&amp;MV$4,'05市民生活実感調査'!$A$3:$BC$218,COLUMN('05市民生活実感調査'!$BC:$BC),FALSE)</f>
        <v>-</v>
      </c>
      <c r="MW31" s="7" t="str">
        <f>VLOOKUP($A31&amp;"-"&amp;MW$4,'05市民生活実感調査'!$A$3:$BC$218,COLUMN('05市民生活実感調査'!$BC:$BC),FALSE)</f>
        <v>-</v>
      </c>
      <c r="MX31" s="7" t="str">
        <f>VLOOKUP($A31&amp;"-"&amp;MX$4,'05市民生活実感調査'!$A$3:$BC$218,COLUMN('05市民生活実感調査'!$BC:$BC),FALSE)</f>
        <v>-</v>
      </c>
      <c r="MY31" s="7" t="str">
        <f>VLOOKUP($A31&amp;"-"&amp;MY$4,'05市民生活実感調査'!$A$3:$BC$218,COLUMN('05市民生活実感調査'!$BC:$BC),FALSE)</f>
        <v>-</v>
      </c>
      <c r="MZ31" s="7" t="str">
        <f>VLOOKUP($A31&amp;"-"&amp;MZ$4,'05市民生活実感調査'!$A$3:$BC$218,COLUMN('05市民生活実感調査'!$BC:$BC),FALSE)</f>
        <v>-</v>
      </c>
      <c r="NA31" s="109" t="e">
        <f t="shared" si="186"/>
        <v>#DIV/0!</v>
      </c>
      <c r="NB31" s="37" t="str">
        <f t="shared" si="187"/>
        <v/>
      </c>
      <c r="NC31" s="38" t="str">
        <f t="shared" si="106"/>
        <v/>
      </c>
      <c r="ND31" s="38" t="str">
        <f t="shared" si="107"/>
        <v/>
      </c>
      <c r="NE31" s="38" t="str">
        <f t="shared" si="108"/>
        <v/>
      </c>
      <c r="NF31" s="38" t="str">
        <f t="shared" si="109"/>
        <v/>
      </c>
      <c r="NG31" s="38" t="str">
        <f t="shared" si="110"/>
        <v/>
      </c>
      <c r="NH31" s="38" t="str">
        <f t="shared" si="111"/>
        <v/>
      </c>
      <c r="NI31" s="38" t="str">
        <f t="shared" si="112"/>
        <v/>
      </c>
      <c r="NJ31" s="41" t="e">
        <f t="shared" si="188"/>
        <v>#DIV/0!</v>
      </c>
      <c r="NK31" s="96" t="str">
        <f>VLOOKUP($A31,'05市民生活実感調査'!$D$223:$O$249,11,FALSE)</f>
        <v>-</v>
      </c>
      <c r="NL31" s="98" t="str">
        <f>VLOOKUP($A31,'05市民生活実感調査'!$D$223:$O$249,12,FALSE)</f>
        <v>-</v>
      </c>
      <c r="NM31" s="108" t="s">
        <v>85</v>
      </c>
      <c r="NN31" s="12" t="str">
        <f>VLOOKUP(NM31,プルダウン!$A$1:$B$6,2,FALSE)</f>
        <v>-</v>
      </c>
      <c r="NO31" s="26" t="s">
        <v>85</v>
      </c>
      <c r="NP31" s="12"/>
      <c r="NQ31" s="11"/>
      <c r="NR31" s="12"/>
      <c r="NS31" s="47" t="str">
        <f>IFERROR(VLOOKUP($A31*100+NS$4,'03施策評価'!$A$5:$KL$118,COLUMN('03施策評価'!$KG:$KG),FALSE),"-")</f>
        <v>-</v>
      </c>
      <c r="NT31" s="7" t="str">
        <f>IFERROR(VLOOKUP($A31*100+NT$4,'03施策評価'!$A$5:$KL$118,COLUMN('03施策評価'!$KG:$KG),FALSE),"-")</f>
        <v>-</v>
      </c>
      <c r="NU31" s="7" t="str">
        <f>IFERROR(VLOOKUP($A31*100+NU$4,'03施策評価'!$A$5:$KL$118,COLUMN('03施策評価'!$KG:$KG),FALSE),"-")</f>
        <v>-</v>
      </c>
      <c r="NV31" s="7" t="str">
        <f>IFERROR(VLOOKUP($A31*100+NV$4,'03施策評価'!$A$5:$KL$118,COLUMN('03施策評価'!$KG:$KG),FALSE),"-")</f>
        <v>-</v>
      </c>
      <c r="NW31" s="7" t="str">
        <f>IFERROR(VLOOKUP($A31*100+NW$4,'03施策評価'!$A$5:$KL$118,COLUMN('03施策評価'!$KG:$KG),FALSE),"-")</f>
        <v>-</v>
      </c>
      <c r="NX31" s="7" t="str">
        <f>IFERROR(VLOOKUP($A31*100+NX$4,'03施策評価'!$A$5:$KL$118,COLUMN('03施策評価'!$KG:$KG),FALSE),"-")</f>
        <v>-</v>
      </c>
      <c r="NY31" s="7" t="str">
        <f>IFERROR(VLOOKUP($A31*100+NY$4,'03施策評価'!$A$5:$KL$118,COLUMN('03施策評価'!$KG:$KG),FALSE),"-")</f>
        <v>-</v>
      </c>
      <c r="NZ31" s="106" t="str">
        <f>IFERROR(VLOOKUP($A31*100+NZ$4,'03施策評価'!$A$5:$KL$118,COLUMN('03施策評価'!$KG:$KG),FALSE),"-")</f>
        <v>-</v>
      </c>
      <c r="OA31" s="5"/>
    </row>
  </sheetData>
  <autoFilter ref="A4:OA31" xr:uid="{53053C62-97C5-4A6C-A5CC-AB55AFF373F6}"/>
  <mergeCells count="92">
    <mergeCell ref="AJ3:AR3"/>
    <mergeCell ref="AT3:AV3"/>
    <mergeCell ref="C2:C4"/>
    <mergeCell ref="D2:D4"/>
    <mergeCell ref="E2:E4"/>
    <mergeCell ref="F2:F4"/>
    <mergeCell ref="G2:BV2"/>
    <mergeCell ref="BS3:BT3"/>
    <mergeCell ref="BW2:CE2"/>
    <mergeCell ref="G1:CE1"/>
    <mergeCell ref="A1:A4"/>
    <mergeCell ref="B1:B4"/>
    <mergeCell ref="C1:F1"/>
    <mergeCell ref="G3:P3"/>
    <mergeCell ref="AA3:AI3"/>
    <mergeCell ref="CE3:CE4"/>
    <mergeCell ref="AW3:BE3"/>
    <mergeCell ref="BO3:BP3"/>
    <mergeCell ref="BQ3:BR3"/>
    <mergeCell ref="BU3:BV3"/>
    <mergeCell ref="BW3:CD3"/>
    <mergeCell ref="AS3:AS4"/>
    <mergeCell ref="BF3:BN3"/>
    <mergeCell ref="Q3:Z3"/>
    <mergeCell ref="CF1:FD1"/>
    <mergeCell ref="CF2:EU2"/>
    <mergeCell ref="EV2:FD2"/>
    <mergeCell ref="CF3:CO3"/>
    <mergeCell ref="CP3:CY3"/>
    <mergeCell ref="CZ3:DH3"/>
    <mergeCell ref="DI3:DQ3"/>
    <mergeCell ref="DR3:DR4"/>
    <mergeCell ref="DS3:DU3"/>
    <mergeCell ref="DV3:ED3"/>
    <mergeCell ref="EE3:EM3"/>
    <mergeCell ref="EN3:EO3"/>
    <mergeCell ref="EP3:EQ3"/>
    <mergeCell ref="ER3:ES3"/>
    <mergeCell ref="ET3:EU3"/>
    <mergeCell ref="EV3:FC3"/>
    <mergeCell ref="FD3:FD4"/>
    <mergeCell ref="FE1:IC1"/>
    <mergeCell ref="FE2:HT2"/>
    <mergeCell ref="HU2:IC2"/>
    <mergeCell ref="FE3:FN3"/>
    <mergeCell ref="FO3:FX3"/>
    <mergeCell ref="FY3:GG3"/>
    <mergeCell ref="GH3:GP3"/>
    <mergeCell ref="GQ3:GQ4"/>
    <mergeCell ref="GR3:GT3"/>
    <mergeCell ref="GU3:HC3"/>
    <mergeCell ref="HD3:HL3"/>
    <mergeCell ref="HM3:HN3"/>
    <mergeCell ref="HO3:HP3"/>
    <mergeCell ref="HQ3:HR3"/>
    <mergeCell ref="HS3:HT3"/>
    <mergeCell ref="ID1:LB1"/>
    <mergeCell ref="ID2:KS2"/>
    <mergeCell ref="KT2:LB2"/>
    <mergeCell ref="ID3:IM3"/>
    <mergeCell ref="IN3:IW3"/>
    <mergeCell ref="IX3:JF3"/>
    <mergeCell ref="JG3:JO3"/>
    <mergeCell ref="JP3:JP4"/>
    <mergeCell ref="JQ3:JS3"/>
    <mergeCell ref="JT3:KB3"/>
    <mergeCell ref="KC3:KK3"/>
    <mergeCell ref="KL3:KM3"/>
    <mergeCell ref="KN3:KO3"/>
    <mergeCell ref="KP3:KQ3"/>
    <mergeCell ref="NM3:NN3"/>
    <mergeCell ref="NO3:NP3"/>
    <mergeCell ref="NQ3:NR3"/>
    <mergeCell ref="NS3:NZ3"/>
    <mergeCell ref="HU3:IB3"/>
    <mergeCell ref="IC3:IC4"/>
    <mergeCell ref="OA3:OA4"/>
    <mergeCell ref="KR3:KS3"/>
    <mergeCell ref="KT3:LA3"/>
    <mergeCell ref="LB3:LB4"/>
    <mergeCell ref="LC1:OA1"/>
    <mergeCell ref="LC2:NR2"/>
    <mergeCell ref="NS2:OA2"/>
    <mergeCell ref="LC3:LL3"/>
    <mergeCell ref="LM3:LV3"/>
    <mergeCell ref="LW3:ME3"/>
    <mergeCell ref="MF3:MN3"/>
    <mergeCell ref="MO3:MO4"/>
    <mergeCell ref="MP3:MR3"/>
    <mergeCell ref="MS3:NA3"/>
    <mergeCell ref="NB3:NJ3"/>
    <mergeCell ref="NK3:NL3"/>
  </mergeCells>
  <phoneticPr fontId="5"/>
  <pageMargins left="0.70866141732283472" right="0.70866141732283472" top="0.74803149606299213" bottom="0.74803149606299213" header="0.31496062992125984" footer="0.31496062992125984"/>
  <pageSetup paperSize="8" scale="45" fitToHeight="0" orientation="landscape" r:id="rId1"/>
  <headerFooter>
    <oddHeader>&amp;L&amp;Aシート</oddHeader>
  </headerFooter>
  <rowBreaks count="1" manualBreakCount="1">
    <brk id="13" max="82"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D99C19-6FB0-4C66-8441-CF952FEEF50B}">
          <x14:formula1>
            <xm:f>プルダウン!$A$1:$A$6</xm:f>
          </x14:formula1>
          <xm:sqref>NM5:NM1048576 EP5:EP1048576 HO5:HO1048576 KN5:KN1048576 BQ32:BQ1048576</xm:sqref>
        </x14:dataValidation>
        <x14:dataValidation type="list" allowBlank="1" showInputMessage="1" showErrorMessage="1" xr:uid="{49DA3A76-36AE-4977-AC94-9F3EC471FA1A}">
          <x14:formula1>
            <xm:f>プルダウン!$J$1:$J$3</xm:f>
          </x14:formula1>
          <xm:sqref>BS1:BS2 NO5:NO1048576 ER1:ER2 ER5:ER1048576 HQ1:HQ2 HQ5:HQ1048576 KP1:KP2 KP5:KP1048576 NO1:NO2 BS32:BS1048576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2194-675D-4E4E-90E6-2FF3DF448312}">
  <sheetPr>
    <tabColor rgb="FFFFFF00"/>
    <pageSetUpPr fitToPage="1"/>
  </sheetPr>
  <dimension ref="A1:XFC246"/>
  <sheetViews>
    <sheetView zoomScale="80" zoomScaleNormal="80" workbookViewId="0">
      <pane xSplit="5" ySplit="3" topLeftCell="AH4" activePane="bottomRight" state="frozen"/>
      <selection activeCell="B4" sqref="B4"/>
      <selection pane="topRight" activeCell="B4" sqref="B4"/>
      <selection pane="bottomLeft" activeCell="B4" sqref="B4"/>
      <selection pane="bottomRight" activeCell="B4" sqref="B4"/>
    </sheetView>
  </sheetViews>
  <sheetFormatPr defaultRowHeight="13.5"/>
  <cols>
    <col min="1" max="1" width="5.5" style="1" hidden="1" customWidth="1"/>
    <col min="3" max="3" width="18.5" style="2" customWidth="1"/>
    <col min="4" max="4" width="5.5" style="1" bestFit="1" customWidth="1"/>
    <col min="5" max="5" width="24.75" style="2" customWidth="1"/>
    <col min="6" max="6" width="5.5" style="1" customWidth="1"/>
    <col min="7" max="7" width="11.625" style="21" customWidth="1"/>
    <col min="8" max="8" width="18.375" style="21" customWidth="1"/>
    <col min="9" max="9" width="9.5" style="1" customWidth="1"/>
    <col min="10" max="12" width="25" style="2" customWidth="1"/>
    <col min="13" max="13" width="13.625" style="2" customWidth="1"/>
    <col min="14" max="14" width="10.875" customWidth="1"/>
    <col min="15" max="18" width="6.625" customWidth="1"/>
    <col min="19" max="19" width="7.875" style="1" customWidth="1"/>
    <col min="20" max="20" width="7.875" customWidth="1"/>
    <col min="21" max="21" width="13.375" style="51" customWidth="1"/>
    <col min="22" max="22" width="25" style="2" customWidth="1"/>
    <col min="23" max="23" width="13" customWidth="1"/>
    <col min="24" max="27" width="6.625" customWidth="1"/>
    <col min="28" max="28" width="8.625" style="25" customWidth="1"/>
    <col min="29" max="32" width="6.625" style="25" customWidth="1"/>
    <col min="33" max="33" width="9.375" customWidth="1"/>
    <col min="34" max="37" width="6.625" customWidth="1"/>
    <col min="38" max="38" width="9.5" style="1" customWidth="1"/>
    <col min="39" max="39" width="25" style="2" customWidth="1"/>
    <col min="40" max="40" width="32.125" style="2" customWidth="1"/>
    <col min="41" max="41" width="51.125" style="2" customWidth="1"/>
    <col min="42" max="46" width="6.625" style="1" customWidth="1"/>
  </cols>
  <sheetData>
    <row r="1" spans="1:48" ht="19.5" customHeight="1">
      <c r="A1" s="639" t="s">
        <v>97</v>
      </c>
      <c r="B1" s="640" t="s">
        <v>1</v>
      </c>
      <c r="C1" s="639" t="s">
        <v>96</v>
      </c>
      <c r="D1" s="639" t="s">
        <v>48</v>
      </c>
      <c r="E1" s="639" t="s">
        <v>29</v>
      </c>
      <c r="F1" s="640" t="s">
        <v>30</v>
      </c>
      <c r="G1" s="651" t="s">
        <v>73</v>
      </c>
      <c r="H1" s="652"/>
      <c r="I1" s="653"/>
      <c r="J1" s="639" t="s">
        <v>32</v>
      </c>
      <c r="K1" s="639" t="s">
        <v>33</v>
      </c>
      <c r="L1" s="639" t="s">
        <v>34</v>
      </c>
      <c r="M1" s="639" t="s">
        <v>309</v>
      </c>
      <c r="N1" s="640" t="s">
        <v>35</v>
      </c>
      <c r="O1" s="640"/>
      <c r="P1" s="640"/>
      <c r="Q1" s="640"/>
      <c r="R1" s="640"/>
      <c r="S1" s="640"/>
      <c r="T1" s="640"/>
      <c r="U1" s="640"/>
      <c r="V1" s="640"/>
      <c r="W1" s="641" t="s">
        <v>42</v>
      </c>
      <c r="X1" s="642"/>
      <c r="Y1" s="642"/>
      <c r="Z1" s="642"/>
      <c r="AA1" s="643"/>
      <c r="AB1" s="640" t="s">
        <v>118</v>
      </c>
      <c r="AC1" s="640"/>
      <c r="AD1" s="640"/>
      <c r="AE1" s="640"/>
      <c r="AF1" s="640"/>
      <c r="AG1" s="640"/>
      <c r="AH1" s="640"/>
      <c r="AI1" s="640"/>
      <c r="AJ1" s="640"/>
      <c r="AK1" s="640"/>
      <c r="AL1" s="663" t="s">
        <v>87</v>
      </c>
      <c r="AM1" s="639" t="s">
        <v>43</v>
      </c>
      <c r="AN1" s="666" t="s">
        <v>44</v>
      </c>
      <c r="AO1" s="667"/>
      <c r="AP1" s="648" t="s">
        <v>47</v>
      </c>
      <c r="AQ1" s="649"/>
      <c r="AR1" s="649"/>
      <c r="AS1" s="649"/>
      <c r="AT1" s="650"/>
    </row>
    <row r="2" spans="1:48" ht="19.5" customHeight="1">
      <c r="A2" s="639"/>
      <c r="B2" s="640"/>
      <c r="C2" s="639"/>
      <c r="D2" s="639"/>
      <c r="E2" s="639"/>
      <c r="F2" s="640"/>
      <c r="G2" s="654" t="s">
        <v>71</v>
      </c>
      <c r="H2" s="656" t="s">
        <v>120</v>
      </c>
      <c r="I2" s="658" t="s">
        <v>31</v>
      </c>
      <c r="J2" s="639"/>
      <c r="K2" s="639"/>
      <c r="L2" s="639"/>
      <c r="M2" s="639"/>
      <c r="N2" s="641" t="s">
        <v>91</v>
      </c>
      <c r="O2" s="642"/>
      <c r="P2" s="642"/>
      <c r="Q2" s="642"/>
      <c r="R2" s="643"/>
      <c r="S2" s="641" t="s">
        <v>90</v>
      </c>
      <c r="T2" s="643"/>
      <c r="U2" s="644" t="s">
        <v>304</v>
      </c>
      <c r="V2" s="644" t="s">
        <v>41</v>
      </c>
      <c r="W2" s="641" t="s">
        <v>327</v>
      </c>
      <c r="X2" s="642" t="s">
        <v>36</v>
      </c>
      <c r="Y2" s="642" t="s">
        <v>37</v>
      </c>
      <c r="Z2" s="642" t="s">
        <v>38</v>
      </c>
      <c r="AA2" s="643" t="s">
        <v>39</v>
      </c>
      <c r="AB2" s="651" t="s">
        <v>116</v>
      </c>
      <c r="AC2" s="652"/>
      <c r="AD2" s="652"/>
      <c r="AE2" s="652"/>
      <c r="AF2" s="653"/>
      <c r="AG2" s="641" t="s">
        <v>117</v>
      </c>
      <c r="AH2" s="642"/>
      <c r="AI2" s="642"/>
      <c r="AJ2" s="642"/>
      <c r="AK2" s="643"/>
      <c r="AL2" s="664"/>
      <c r="AM2" s="639"/>
      <c r="AN2" s="668" t="s">
        <v>45</v>
      </c>
      <c r="AO2" s="646" t="s">
        <v>46</v>
      </c>
      <c r="AP2" s="660" t="s">
        <v>36</v>
      </c>
      <c r="AQ2" s="661" t="s">
        <v>37</v>
      </c>
      <c r="AR2" s="661" t="s">
        <v>38</v>
      </c>
      <c r="AS2" s="661" t="s">
        <v>39</v>
      </c>
      <c r="AT2" s="662" t="s">
        <v>40</v>
      </c>
    </row>
    <row r="3" spans="1:48" ht="27">
      <c r="A3" s="640"/>
      <c r="B3" s="640"/>
      <c r="C3" s="639"/>
      <c r="D3" s="640"/>
      <c r="E3" s="639"/>
      <c r="F3" s="640"/>
      <c r="G3" s="655"/>
      <c r="H3" s="657"/>
      <c r="I3" s="659"/>
      <c r="J3" s="639"/>
      <c r="K3" s="639"/>
      <c r="L3" s="639"/>
      <c r="M3" s="639"/>
      <c r="N3" s="73" t="s">
        <v>327</v>
      </c>
      <c r="O3" s="74" t="s">
        <v>36</v>
      </c>
      <c r="P3" s="74" t="s">
        <v>37</v>
      </c>
      <c r="Q3" s="74" t="s">
        <v>38</v>
      </c>
      <c r="R3" s="75" t="s">
        <v>39</v>
      </c>
      <c r="S3" s="76" t="s">
        <v>92</v>
      </c>
      <c r="T3" s="75" t="s">
        <v>89</v>
      </c>
      <c r="U3" s="645"/>
      <c r="V3" s="645"/>
      <c r="W3" s="641"/>
      <c r="X3" s="642"/>
      <c r="Y3" s="642"/>
      <c r="Z3" s="642"/>
      <c r="AA3" s="643"/>
      <c r="AB3" s="73" t="s">
        <v>327</v>
      </c>
      <c r="AC3" s="74" t="s">
        <v>36</v>
      </c>
      <c r="AD3" s="74" t="s">
        <v>37</v>
      </c>
      <c r="AE3" s="74" t="s">
        <v>38</v>
      </c>
      <c r="AF3" s="75" t="s">
        <v>39</v>
      </c>
      <c r="AG3" s="85" t="s">
        <v>327</v>
      </c>
      <c r="AH3" s="86" t="s">
        <v>36</v>
      </c>
      <c r="AI3" s="86" t="s">
        <v>37</v>
      </c>
      <c r="AJ3" s="86" t="s">
        <v>38</v>
      </c>
      <c r="AK3" s="87" t="s">
        <v>39</v>
      </c>
      <c r="AL3" s="665"/>
      <c r="AM3" s="639"/>
      <c r="AN3" s="669"/>
      <c r="AO3" s="647"/>
      <c r="AP3" s="660"/>
      <c r="AQ3" s="661"/>
      <c r="AR3" s="661"/>
      <c r="AS3" s="661"/>
      <c r="AT3" s="662"/>
    </row>
    <row r="4" spans="1:48" ht="236.25" customHeight="1">
      <c r="A4" s="13" t="s">
        <v>1595</v>
      </c>
      <c r="B4" s="147">
        <v>1</v>
      </c>
      <c r="C4" s="148" t="s">
        <v>273</v>
      </c>
      <c r="D4" s="147">
        <v>1</v>
      </c>
      <c r="E4" s="149" t="s">
        <v>2271</v>
      </c>
      <c r="F4" s="150" t="s">
        <v>393</v>
      </c>
      <c r="G4" s="151" t="s">
        <v>400</v>
      </c>
      <c r="H4" s="157" t="s">
        <v>394</v>
      </c>
      <c r="I4" s="152" t="s">
        <v>395</v>
      </c>
      <c r="J4" s="149" t="s">
        <v>396</v>
      </c>
      <c r="K4" s="149" t="s">
        <v>401</v>
      </c>
      <c r="L4" s="149" t="s">
        <v>402</v>
      </c>
      <c r="M4" s="153" t="s">
        <v>403</v>
      </c>
      <c r="N4" s="213">
        <v>21.3</v>
      </c>
      <c r="O4" s="216">
        <v>23.1</v>
      </c>
      <c r="P4" s="216">
        <v>24.9</v>
      </c>
      <c r="Q4" s="216">
        <v>26.7</v>
      </c>
      <c r="R4" s="217">
        <v>28.5</v>
      </c>
      <c r="S4" s="218" t="s">
        <v>404</v>
      </c>
      <c r="T4" s="217">
        <v>40</v>
      </c>
      <c r="U4" s="215" t="s">
        <v>405</v>
      </c>
      <c r="V4" s="212" t="s">
        <v>406</v>
      </c>
      <c r="W4" s="213">
        <v>20.7</v>
      </c>
      <c r="X4" s="216" t="s">
        <v>12</v>
      </c>
      <c r="Y4" s="216" t="s">
        <v>12</v>
      </c>
      <c r="Z4" s="216" t="s">
        <v>12</v>
      </c>
      <c r="AA4" s="217" t="s">
        <v>12</v>
      </c>
      <c r="AB4" s="219">
        <f t="shared" ref="AB4:AF5" si="0">IFERROR(IF($E4="-","-",W4/N4),"-")</f>
        <v>0.97183098591549288</v>
      </c>
      <c r="AC4" s="220" t="str">
        <f t="shared" si="0"/>
        <v>-</v>
      </c>
      <c r="AD4" s="220" t="str">
        <f t="shared" si="0"/>
        <v>-</v>
      </c>
      <c r="AE4" s="220" t="str">
        <f t="shared" si="0"/>
        <v>-</v>
      </c>
      <c r="AF4" s="221" t="str">
        <f t="shared" si="0"/>
        <v>-</v>
      </c>
      <c r="AG4" s="219">
        <f t="shared" ref="AG4:AK5" si="1">IFERROR(IF($E4="-","-",IF($T4="-","-",W4/$T4)),"-")</f>
        <v>0.51749999999999996</v>
      </c>
      <c r="AH4" s="220" t="str">
        <f t="shared" si="1"/>
        <v>-</v>
      </c>
      <c r="AI4" s="220" t="str">
        <f t="shared" si="1"/>
        <v>-</v>
      </c>
      <c r="AJ4" s="220" t="str">
        <f t="shared" si="1"/>
        <v>-</v>
      </c>
      <c r="AK4" s="221" t="str">
        <f t="shared" si="1"/>
        <v>-</v>
      </c>
      <c r="AL4" s="211" t="s">
        <v>12</v>
      </c>
      <c r="AM4" s="149" t="s">
        <v>1596</v>
      </c>
      <c r="AN4" s="154" t="s">
        <v>733</v>
      </c>
      <c r="AO4" s="170" t="s">
        <v>734</v>
      </c>
      <c r="AP4" s="218" t="s">
        <v>55</v>
      </c>
      <c r="AQ4" s="238" t="s">
        <v>12</v>
      </c>
      <c r="AR4" s="238" t="s">
        <v>12</v>
      </c>
      <c r="AS4" s="238" t="s">
        <v>12</v>
      </c>
      <c r="AT4" s="214" t="s">
        <v>12</v>
      </c>
      <c r="AU4" s="156"/>
      <c r="AV4" s="156"/>
    </row>
    <row r="5" spans="1:48" ht="334.5" customHeight="1">
      <c r="A5" s="13" t="s">
        <v>1597</v>
      </c>
      <c r="B5" s="147">
        <v>1</v>
      </c>
      <c r="C5" s="148" t="s">
        <v>273</v>
      </c>
      <c r="D5" s="147">
        <v>2</v>
      </c>
      <c r="E5" s="149" t="s">
        <v>2272</v>
      </c>
      <c r="F5" s="150" t="s">
        <v>407</v>
      </c>
      <c r="G5" s="151" t="s">
        <v>400</v>
      </c>
      <c r="H5" s="157" t="s">
        <v>397</v>
      </c>
      <c r="I5" s="152" t="s">
        <v>398</v>
      </c>
      <c r="J5" s="149" t="s">
        <v>408</v>
      </c>
      <c r="K5" s="149" t="s">
        <v>409</v>
      </c>
      <c r="L5" s="149" t="s">
        <v>399</v>
      </c>
      <c r="M5" s="153" t="s">
        <v>1598</v>
      </c>
      <c r="N5" s="311">
        <v>0.53</v>
      </c>
      <c r="O5" s="311">
        <v>1.07</v>
      </c>
      <c r="P5" s="311">
        <v>1.6</v>
      </c>
      <c r="Q5" s="311">
        <v>2.13</v>
      </c>
      <c r="R5" s="311">
        <v>2.67</v>
      </c>
      <c r="S5" s="218" t="s">
        <v>404</v>
      </c>
      <c r="T5" s="217">
        <v>5.2</v>
      </c>
      <c r="U5" s="215" t="s">
        <v>405</v>
      </c>
      <c r="V5" s="212" t="s">
        <v>410</v>
      </c>
      <c r="W5" s="213">
        <v>3.3</v>
      </c>
      <c r="X5" s="216" t="s">
        <v>12</v>
      </c>
      <c r="Y5" s="216" t="s">
        <v>12</v>
      </c>
      <c r="Z5" s="216" t="s">
        <v>12</v>
      </c>
      <c r="AA5" s="217" t="s">
        <v>12</v>
      </c>
      <c r="AB5" s="312">
        <f t="shared" si="0"/>
        <v>6.2264150943396217</v>
      </c>
      <c r="AC5" s="220" t="str">
        <f t="shared" si="0"/>
        <v>-</v>
      </c>
      <c r="AD5" s="220" t="str">
        <f t="shared" si="0"/>
        <v>-</v>
      </c>
      <c r="AE5" s="220" t="str">
        <f t="shared" si="0"/>
        <v>-</v>
      </c>
      <c r="AF5" s="221" t="str">
        <f t="shared" si="0"/>
        <v>-</v>
      </c>
      <c r="AG5" s="219">
        <f t="shared" si="1"/>
        <v>0.63461538461538458</v>
      </c>
      <c r="AH5" s="220" t="str">
        <f t="shared" si="1"/>
        <v>-</v>
      </c>
      <c r="AI5" s="220" t="str">
        <f t="shared" si="1"/>
        <v>-</v>
      </c>
      <c r="AJ5" s="220" t="str">
        <f t="shared" si="1"/>
        <v>-</v>
      </c>
      <c r="AK5" s="221" t="str">
        <f t="shared" si="1"/>
        <v>-</v>
      </c>
      <c r="AL5" s="211" t="s">
        <v>12</v>
      </c>
      <c r="AM5" s="149" t="s">
        <v>85</v>
      </c>
      <c r="AN5" s="154" t="s">
        <v>1599</v>
      </c>
      <c r="AO5" s="170" t="s">
        <v>1600</v>
      </c>
      <c r="AP5" s="218" t="s">
        <v>54</v>
      </c>
      <c r="AQ5" s="238" t="s">
        <v>12</v>
      </c>
      <c r="AR5" s="238" t="s">
        <v>12</v>
      </c>
      <c r="AS5" s="238" t="s">
        <v>12</v>
      </c>
      <c r="AT5" s="214" t="s">
        <v>12</v>
      </c>
      <c r="AU5" s="156"/>
      <c r="AV5" s="156"/>
    </row>
    <row r="6" spans="1:48" ht="29.25" hidden="1" customHeight="1">
      <c r="A6" s="3" t="str">
        <f t="shared" ref="A6:A11" si="2">B6&amp;"-"&amp;D6</f>
        <v>1-3</v>
      </c>
      <c r="B6" s="163">
        <v>1</v>
      </c>
      <c r="C6" s="278" t="str">
        <f>VLOOKUP(B6,プルダウン!$L$2:$M$28,2,FALSE)</f>
        <v>環境</v>
      </c>
      <c r="D6" s="163">
        <v>3</v>
      </c>
      <c r="E6" s="161" t="s">
        <v>85</v>
      </c>
      <c r="F6" s="175" t="s">
        <v>85</v>
      </c>
      <c r="G6" s="325" t="s">
        <v>85</v>
      </c>
      <c r="H6" s="177" t="s">
        <v>85</v>
      </c>
      <c r="I6" s="162" t="s">
        <v>85</v>
      </c>
      <c r="J6" s="161" t="s">
        <v>85</v>
      </c>
      <c r="K6" s="161" t="s">
        <v>85</v>
      </c>
      <c r="L6" s="161" t="s">
        <v>85</v>
      </c>
      <c r="M6" s="228" t="s">
        <v>85</v>
      </c>
      <c r="N6" s="225" t="s">
        <v>12</v>
      </c>
      <c r="O6" s="186" t="s">
        <v>12</v>
      </c>
      <c r="P6" s="186" t="s">
        <v>12</v>
      </c>
      <c r="Q6" s="186" t="s">
        <v>12</v>
      </c>
      <c r="R6" s="230" t="s">
        <v>12</v>
      </c>
      <c r="S6" s="235" t="s">
        <v>85</v>
      </c>
      <c r="T6" s="230" t="s">
        <v>85</v>
      </c>
      <c r="U6" s="228" t="s">
        <v>85</v>
      </c>
      <c r="V6" s="224" t="s">
        <v>85</v>
      </c>
      <c r="W6" s="225" t="s">
        <v>12</v>
      </c>
      <c r="X6" s="186" t="s">
        <v>12</v>
      </c>
      <c r="Y6" s="186" t="s">
        <v>12</v>
      </c>
      <c r="Z6" s="186" t="s">
        <v>12</v>
      </c>
      <c r="AA6" s="230" t="s">
        <v>12</v>
      </c>
      <c r="AB6" s="231" t="str">
        <f t="shared" ref="AB6:AF66" si="3">IFERROR(IF($E6="-","-",W6/N6),"-")</f>
        <v>-</v>
      </c>
      <c r="AC6" s="232" t="str">
        <f t="shared" ref="AB6:AF66" si="4">IFERROR(IF($E6="-","-",X6/O6),"-")</f>
        <v>-</v>
      </c>
      <c r="AD6" s="232" t="str">
        <f t="shared" ref="AD6:AD66" si="5">IFERROR(IF($E6="-","-",Y6/P6),"-")</f>
        <v>-</v>
      </c>
      <c r="AE6" s="232" t="str">
        <f t="shared" ref="AE6:AE66" si="6">IFERROR(IF($E6="-","-",Z6/Q6),"-")</f>
        <v>-</v>
      </c>
      <c r="AF6" s="233" t="str">
        <f t="shared" ref="AF6:AF66" si="7">IFERROR(IF($E6="-","-",AA6/R6),"-")</f>
        <v>-</v>
      </c>
      <c r="AG6" s="231" t="str">
        <f t="shared" ref="AG6:AK66" si="8">IFERROR(IF($E6="-","-",IF($T6="-","-",W6/$T6)),"-")</f>
        <v>-</v>
      </c>
      <c r="AH6" s="232" t="str">
        <f t="shared" ref="AH6:AK66" si="9">IFERROR(IF($E6="-","-",IF($T6="-","-",X6/$T6)),"-")</f>
        <v>-</v>
      </c>
      <c r="AI6" s="232" t="str">
        <f t="shared" ref="AI6:AI66" si="10">IFERROR(IF($E6="-","-",IF($T6="-","-",Y6/$T6)),"-")</f>
        <v>-</v>
      </c>
      <c r="AJ6" s="232" t="str">
        <f t="shared" ref="AJ6:AJ66" si="11">IFERROR(IF($E6="-","-",IF($T6="-","-",Z6/$T6)),"-")</f>
        <v>-</v>
      </c>
      <c r="AK6" s="233" t="str">
        <f t="shared" ref="AK6:AK66" si="12">IFERROR(IF($E6="-","-",IF($T6="-","-",AA6/$T6)),"-")</f>
        <v>-</v>
      </c>
      <c r="AL6" s="222" t="s">
        <v>88</v>
      </c>
      <c r="AM6" s="161" t="s">
        <v>85</v>
      </c>
      <c r="AN6" s="176" t="s">
        <v>85</v>
      </c>
      <c r="AO6" s="195" t="s">
        <v>85</v>
      </c>
      <c r="AP6" s="235" t="s">
        <v>12</v>
      </c>
      <c r="AQ6" s="234" t="s">
        <v>12</v>
      </c>
      <c r="AR6" s="234" t="s">
        <v>12</v>
      </c>
      <c r="AS6" s="234" t="s">
        <v>12</v>
      </c>
      <c r="AT6" s="227" t="s">
        <v>12</v>
      </c>
    </row>
    <row r="7" spans="1:48" ht="29.25" hidden="1" customHeight="1">
      <c r="A7" s="3" t="str">
        <f t="shared" si="2"/>
        <v>1-4</v>
      </c>
      <c r="B7" s="163">
        <v>1</v>
      </c>
      <c r="C7" s="278" t="str">
        <f>VLOOKUP(B7,プルダウン!$L$2:$M$28,2,FALSE)</f>
        <v>環境</v>
      </c>
      <c r="D7" s="163">
        <v>4</v>
      </c>
      <c r="E7" s="161" t="s">
        <v>85</v>
      </c>
      <c r="F7" s="175" t="s">
        <v>85</v>
      </c>
      <c r="G7" s="325" t="s">
        <v>85</v>
      </c>
      <c r="H7" s="177" t="s">
        <v>85</v>
      </c>
      <c r="I7" s="162" t="s">
        <v>85</v>
      </c>
      <c r="J7" s="161" t="s">
        <v>85</v>
      </c>
      <c r="K7" s="161" t="s">
        <v>85</v>
      </c>
      <c r="L7" s="161" t="s">
        <v>85</v>
      </c>
      <c r="M7" s="228" t="s">
        <v>85</v>
      </c>
      <c r="N7" s="225" t="s">
        <v>88</v>
      </c>
      <c r="O7" s="186" t="s">
        <v>88</v>
      </c>
      <c r="P7" s="186" t="s">
        <v>88</v>
      </c>
      <c r="Q7" s="186" t="s">
        <v>88</v>
      </c>
      <c r="R7" s="230" t="s">
        <v>88</v>
      </c>
      <c r="S7" s="235" t="s">
        <v>85</v>
      </c>
      <c r="T7" s="230" t="s">
        <v>85</v>
      </c>
      <c r="U7" s="228" t="s">
        <v>85</v>
      </c>
      <c r="V7" s="224" t="s">
        <v>85</v>
      </c>
      <c r="W7" s="225" t="s">
        <v>88</v>
      </c>
      <c r="X7" s="186" t="s">
        <v>88</v>
      </c>
      <c r="Y7" s="186" t="s">
        <v>88</v>
      </c>
      <c r="Z7" s="186" t="s">
        <v>88</v>
      </c>
      <c r="AA7" s="230" t="s">
        <v>88</v>
      </c>
      <c r="AB7" s="231" t="str">
        <f t="shared" si="3"/>
        <v>-</v>
      </c>
      <c r="AC7" s="232" t="str">
        <f t="shared" si="4"/>
        <v>-</v>
      </c>
      <c r="AD7" s="232" t="str">
        <f t="shared" si="5"/>
        <v>-</v>
      </c>
      <c r="AE7" s="232" t="str">
        <f t="shared" si="6"/>
        <v>-</v>
      </c>
      <c r="AF7" s="233" t="str">
        <f t="shared" si="7"/>
        <v>-</v>
      </c>
      <c r="AG7" s="231" t="str">
        <f t="shared" si="8"/>
        <v>-</v>
      </c>
      <c r="AH7" s="232" t="str">
        <f t="shared" si="9"/>
        <v>-</v>
      </c>
      <c r="AI7" s="232" t="str">
        <f t="shared" si="10"/>
        <v>-</v>
      </c>
      <c r="AJ7" s="232" t="str">
        <f t="shared" si="11"/>
        <v>-</v>
      </c>
      <c r="AK7" s="233" t="str">
        <f t="shared" si="12"/>
        <v>-</v>
      </c>
      <c r="AL7" s="222" t="s">
        <v>88</v>
      </c>
      <c r="AM7" s="161" t="s">
        <v>85</v>
      </c>
      <c r="AN7" s="176" t="s">
        <v>85</v>
      </c>
      <c r="AO7" s="195" t="s">
        <v>85</v>
      </c>
      <c r="AP7" s="235" t="s">
        <v>88</v>
      </c>
      <c r="AQ7" s="234" t="s">
        <v>88</v>
      </c>
      <c r="AR7" s="234" t="s">
        <v>88</v>
      </c>
      <c r="AS7" s="234" t="s">
        <v>88</v>
      </c>
      <c r="AT7" s="227" t="s">
        <v>88</v>
      </c>
    </row>
    <row r="8" spans="1:48" ht="29.25" hidden="1" customHeight="1">
      <c r="A8" s="3" t="str">
        <f t="shared" si="2"/>
        <v>1-5</v>
      </c>
      <c r="B8" s="163">
        <v>1</v>
      </c>
      <c r="C8" s="278" t="str">
        <f>VLOOKUP(B8,プルダウン!$L$2:$M$28,2,FALSE)</f>
        <v>環境</v>
      </c>
      <c r="D8" s="163">
        <v>5</v>
      </c>
      <c r="E8" s="161" t="s">
        <v>85</v>
      </c>
      <c r="F8" s="175" t="s">
        <v>85</v>
      </c>
      <c r="G8" s="325" t="s">
        <v>85</v>
      </c>
      <c r="H8" s="177" t="s">
        <v>85</v>
      </c>
      <c r="I8" s="162" t="s">
        <v>85</v>
      </c>
      <c r="J8" s="161" t="s">
        <v>85</v>
      </c>
      <c r="K8" s="161" t="s">
        <v>85</v>
      </c>
      <c r="L8" s="161" t="s">
        <v>85</v>
      </c>
      <c r="M8" s="228" t="s">
        <v>85</v>
      </c>
      <c r="N8" s="225" t="s">
        <v>88</v>
      </c>
      <c r="O8" s="186" t="s">
        <v>88</v>
      </c>
      <c r="P8" s="186" t="s">
        <v>88</v>
      </c>
      <c r="Q8" s="186" t="s">
        <v>88</v>
      </c>
      <c r="R8" s="230" t="s">
        <v>88</v>
      </c>
      <c r="S8" s="235" t="s">
        <v>85</v>
      </c>
      <c r="T8" s="230" t="s">
        <v>85</v>
      </c>
      <c r="U8" s="228" t="s">
        <v>85</v>
      </c>
      <c r="V8" s="224" t="s">
        <v>85</v>
      </c>
      <c r="W8" s="225" t="s">
        <v>88</v>
      </c>
      <c r="X8" s="186" t="s">
        <v>88</v>
      </c>
      <c r="Y8" s="186" t="s">
        <v>88</v>
      </c>
      <c r="Z8" s="186" t="s">
        <v>88</v>
      </c>
      <c r="AA8" s="230" t="s">
        <v>88</v>
      </c>
      <c r="AB8" s="231" t="str">
        <f t="shared" si="3"/>
        <v>-</v>
      </c>
      <c r="AC8" s="232" t="str">
        <f t="shared" si="4"/>
        <v>-</v>
      </c>
      <c r="AD8" s="232" t="str">
        <f t="shared" si="5"/>
        <v>-</v>
      </c>
      <c r="AE8" s="232" t="str">
        <f t="shared" si="6"/>
        <v>-</v>
      </c>
      <c r="AF8" s="233" t="str">
        <f t="shared" si="7"/>
        <v>-</v>
      </c>
      <c r="AG8" s="231" t="str">
        <f t="shared" si="8"/>
        <v>-</v>
      </c>
      <c r="AH8" s="232" t="str">
        <f t="shared" si="9"/>
        <v>-</v>
      </c>
      <c r="AI8" s="232" t="str">
        <f t="shared" si="10"/>
        <v>-</v>
      </c>
      <c r="AJ8" s="232" t="str">
        <f t="shared" si="11"/>
        <v>-</v>
      </c>
      <c r="AK8" s="233" t="str">
        <f t="shared" si="12"/>
        <v>-</v>
      </c>
      <c r="AL8" s="222" t="s">
        <v>88</v>
      </c>
      <c r="AM8" s="161" t="s">
        <v>85</v>
      </c>
      <c r="AN8" s="176" t="s">
        <v>85</v>
      </c>
      <c r="AO8" s="195" t="s">
        <v>85</v>
      </c>
      <c r="AP8" s="235" t="s">
        <v>88</v>
      </c>
      <c r="AQ8" s="234" t="s">
        <v>88</v>
      </c>
      <c r="AR8" s="234" t="s">
        <v>88</v>
      </c>
      <c r="AS8" s="234" t="s">
        <v>88</v>
      </c>
      <c r="AT8" s="227" t="s">
        <v>88</v>
      </c>
    </row>
    <row r="9" spans="1:48" ht="29.25" hidden="1" customHeight="1">
      <c r="A9" s="3" t="str">
        <f t="shared" si="2"/>
        <v>1-6</v>
      </c>
      <c r="B9" s="163">
        <v>1</v>
      </c>
      <c r="C9" s="278" t="str">
        <f>VLOOKUP(B9,プルダウン!$L$2:$M$28,2,FALSE)</f>
        <v>環境</v>
      </c>
      <c r="D9" s="163">
        <v>6</v>
      </c>
      <c r="E9" s="161" t="s">
        <v>85</v>
      </c>
      <c r="F9" s="175" t="s">
        <v>85</v>
      </c>
      <c r="G9" s="325" t="s">
        <v>85</v>
      </c>
      <c r="H9" s="177" t="s">
        <v>85</v>
      </c>
      <c r="I9" s="162" t="s">
        <v>85</v>
      </c>
      <c r="J9" s="161" t="s">
        <v>85</v>
      </c>
      <c r="K9" s="161" t="s">
        <v>85</v>
      </c>
      <c r="L9" s="161" t="s">
        <v>85</v>
      </c>
      <c r="M9" s="228" t="s">
        <v>85</v>
      </c>
      <c r="N9" s="225" t="s">
        <v>88</v>
      </c>
      <c r="O9" s="186" t="s">
        <v>88</v>
      </c>
      <c r="P9" s="186" t="s">
        <v>88</v>
      </c>
      <c r="Q9" s="186" t="s">
        <v>88</v>
      </c>
      <c r="R9" s="230" t="s">
        <v>88</v>
      </c>
      <c r="S9" s="235" t="s">
        <v>85</v>
      </c>
      <c r="T9" s="230" t="s">
        <v>85</v>
      </c>
      <c r="U9" s="228" t="s">
        <v>85</v>
      </c>
      <c r="V9" s="224" t="s">
        <v>85</v>
      </c>
      <c r="W9" s="225" t="s">
        <v>88</v>
      </c>
      <c r="X9" s="186" t="s">
        <v>88</v>
      </c>
      <c r="Y9" s="186" t="s">
        <v>88</v>
      </c>
      <c r="Z9" s="186" t="s">
        <v>88</v>
      </c>
      <c r="AA9" s="230" t="s">
        <v>88</v>
      </c>
      <c r="AB9" s="231" t="str">
        <f t="shared" si="3"/>
        <v>-</v>
      </c>
      <c r="AC9" s="232" t="str">
        <f t="shared" si="4"/>
        <v>-</v>
      </c>
      <c r="AD9" s="232" t="str">
        <f t="shared" si="5"/>
        <v>-</v>
      </c>
      <c r="AE9" s="232" t="str">
        <f t="shared" si="6"/>
        <v>-</v>
      </c>
      <c r="AF9" s="233" t="str">
        <f t="shared" si="7"/>
        <v>-</v>
      </c>
      <c r="AG9" s="231" t="str">
        <f t="shared" si="8"/>
        <v>-</v>
      </c>
      <c r="AH9" s="232" t="str">
        <f t="shared" si="9"/>
        <v>-</v>
      </c>
      <c r="AI9" s="232" t="str">
        <f t="shared" si="10"/>
        <v>-</v>
      </c>
      <c r="AJ9" s="232" t="str">
        <f t="shared" si="11"/>
        <v>-</v>
      </c>
      <c r="AK9" s="233" t="str">
        <f t="shared" si="12"/>
        <v>-</v>
      </c>
      <c r="AL9" s="222" t="s">
        <v>88</v>
      </c>
      <c r="AM9" s="161" t="s">
        <v>85</v>
      </c>
      <c r="AN9" s="176" t="s">
        <v>85</v>
      </c>
      <c r="AO9" s="195" t="s">
        <v>85</v>
      </c>
      <c r="AP9" s="235" t="s">
        <v>88</v>
      </c>
      <c r="AQ9" s="234" t="s">
        <v>88</v>
      </c>
      <c r="AR9" s="234" t="s">
        <v>88</v>
      </c>
      <c r="AS9" s="234" t="s">
        <v>88</v>
      </c>
      <c r="AT9" s="227" t="s">
        <v>88</v>
      </c>
    </row>
    <row r="10" spans="1:48" ht="29.25" hidden="1" customHeight="1">
      <c r="A10" s="3" t="str">
        <f t="shared" si="2"/>
        <v>1-7</v>
      </c>
      <c r="B10" s="163">
        <v>1</v>
      </c>
      <c r="C10" s="278" t="str">
        <f>VLOOKUP(B10,プルダウン!$L$2:$M$28,2,FALSE)</f>
        <v>環境</v>
      </c>
      <c r="D10" s="163">
        <v>7</v>
      </c>
      <c r="E10" s="161" t="s">
        <v>85</v>
      </c>
      <c r="F10" s="175" t="s">
        <v>85</v>
      </c>
      <c r="G10" s="325" t="s">
        <v>85</v>
      </c>
      <c r="H10" s="177" t="s">
        <v>85</v>
      </c>
      <c r="I10" s="162" t="s">
        <v>85</v>
      </c>
      <c r="J10" s="161" t="s">
        <v>85</v>
      </c>
      <c r="K10" s="161" t="s">
        <v>85</v>
      </c>
      <c r="L10" s="161" t="s">
        <v>85</v>
      </c>
      <c r="M10" s="228" t="s">
        <v>85</v>
      </c>
      <c r="N10" s="225" t="s">
        <v>88</v>
      </c>
      <c r="O10" s="186" t="s">
        <v>88</v>
      </c>
      <c r="P10" s="186" t="s">
        <v>88</v>
      </c>
      <c r="Q10" s="186" t="s">
        <v>88</v>
      </c>
      <c r="R10" s="230" t="s">
        <v>88</v>
      </c>
      <c r="S10" s="235" t="s">
        <v>85</v>
      </c>
      <c r="T10" s="230" t="s">
        <v>85</v>
      </c>
      <c r="U10" s="228" t="s">
        <v>85</v>
      </c>
      <c r="V10" s="224" t="s">
        <v>85</v>
      </c>
      <c r="W10" s="225" t="s">
        <v>88</v>
      </c>
      <c r="X10" s="186" t="s">
        <v>88</v>
      </c>
      <c r="Y10" s="186" t="s">
        <v>88</v>
      </c>
      <c r="Z10" s="186" t="s">
        <v>88</v>
      </c>
      <c r="AA10" s="230" t="s">
        <v>88</v>
      </c>
      <c r="AB10" s="231" t="str">
        <f t="shared" si="3"/>
        <v>-</v>
      </c>
      <c r="AC10" s="232" t="str">
        <f t="shared" si="4"/>
        <v>-</v>
      </c>
      <c r="AD10" s="232" t="str">
        <f t="shared" si="5"/>
        <v>-</v>
      </c>
      <c r="AE10" s="232" t="str">
        <f t="shared" si="6"/>
        <v>-</v>
      </c>
      <c r="AF10" s="233" t="str">
        <f t="shared" si="7"/>
        <v>-</v>
      </c>
      <c r="AG10" s="231" t="str">
        <f t="shared" si="8"/>
        <v>-</v>
      </c>
      <c r="AH10" s="232" t="str">
        <f t="shared" si="9"/>
        <v>-</v>
      </c>
      <c r="AI10" s="232" t="str">
        <f t="shared" si="10"/>
        <v>-</v>
      </c>
      <c r="AJ10" s="232" t="str">
        <f t="shared" si="11"/>
        <v>-</v>
      </c>
      <c r="AK10" s="233" t="str">
        <f t="shared" si="12"/>
        <v>-</v>
      </c>
      <c r="AL10" s="222" t="s">
        <v>88</v>
      </c>
      <c r="AM10" s="161" t="s">
        <v>85</v>
      </c>
      <c r="AN10" s="176" t="s">
        <v>85</v>
      </c>
      <c r="AO10" s="195" t="s">
        <v>85</v>
      </c>
      <c r="AP10" s="235" t="s">
        <v>88</v>
      </c>
      <c r="AQ10" s="234" t="s">
        <v>88</v>
      </c>
      <c r="AR10" s="234" t="s">
        <v>88</v>
      </c>
      <c r="AS10" s="234" t="s">
        <v>88</v>
      </c>
      <c r="AT10" s="227" t="s">
        <v>88</v>
      </c>
    </row>
    <row r="11" spans="1:48" ht="29.25" hidden="1" customHeight="1">
      <c r="A11" s="3" t="str">
        <f t="shared" si="2"/>
        <v>1-8</v>
      </c>
      <c r="B11" s="163">
        <v>1</v>
      </c>
      <c r="C11" s="278" t="str">
        <f>VLOOKUP(B11,プルダウン!$L$2:$M$28,2,FALSE)</f>
        <v>環境</v>
      </c>
      <c r="D11" s="163">
        <v>8</v>
      </c>
      <c r="E11" s="161" t="s">
        <v>85</v>
      </c>
      <c r="F11" s="175" t="s">
        <v>85</v>
      </c>
      <c r="G11" s="325" t="s">
        <v>85</v>
      </c>
      <c r="H11" s="177" t="s">
        <v>85</v>
      </c>
      <c r="I11" s="162" t="s">
        <v>85</v>
      </c>
      <c r="J11" s="161" t="s">
        <v>85</v>
      </c>
      <c r="K11" s="161" t="s">
        <v>85</v>
      </c>
      <c r="L11" s="161" t="s">
        <v>85</v>
      </c>
      <c r="M11" s="228" t="s">
        <v>85</v>
      </c>
      <c r="N11" s="225" t="s">
        <v>88</v>
      </c>
      <c r="O11" s="186" t="s">
        <v>88</v>
      </c>
      <c r="P11" s="186" t="s">
        <v>88</v>
      </c>
      <c r="Q11" s="186" t="s">
        <v>88</v>
      </c>
      <c r="R11" s="230" t="s">
        <v>88</v>
      </c>
      <c r="S11" s="235" t="s">
        <v>85</v>
      </c>
      <c r="T11" s="230" t="s">
        <v>85</v>
      </c>
      <c r="U11" s="228" t="s">
        <v>85</v>
      </c>
      <c r="V11" s="224" t="s">
        <v>85</v>
      </c>
      <c r="W11" s="225" t="s">
        <v>88</v>
      </c>
      <c r="X11" s="186" t="s">
        <v>88</v>
      </c>
      <c r="Y11" s="186" t="s">
        <v>88</v>
      </c>
      <c r="Z11" s="186" t="s">
        <v>88</v>
      </c>
      <c r="AA11" s="230" t="s">
        <v>88</v>
      </c>
      <c r="AB11" s="231" t="str">
        <f t="shared" si="3"/>
        <v>-</v>
      </c>
      <c r="AC11" s="232" t="str">
        <f t="shared" si="4"/>
        <v>-</v>
      </c>
      <c r="AD11" s="232" t="str">
        <f t="shared" si="5"/>
        <v>-</v>
      </c>
      <c r="AE11" s="232" t="str">
        <f t="shared" si="6"/>
        <v>-</v>
      </c>
      <c r="AF11" s="233" t="str">
        <f t="shared" si="7"/>
        <v>-</v>
      </c>
      <c r="AG11" s="231" t="str">
        <f t="shared" si="8"/>
        <v>-</v>
      </c>
      <c r="AH11" s="232" t="str">
        <f t="shared" si="9"/>
        <v>-</v>
      </c>
      <c r="AI11" s="232" t="str">
        <f t="shared" si="10"/>
        <v>-</v>
      </c>
      <c r="AJ11" s="232" t="str">
        <f t="shared" si="11"/>
        <v>-</v>
      </c>
      <c r="AK11" s="233" t="str">
        <f t="shared" si="12"/>
        <v>-</v>
      </c>
      <c r="AL11" s="222" t="s">
        <v>88</v>
      </c>
      <c r="AM11" s="161" t="s">
        <v>85</v>
      </c>
      <c r="AN11" s="176" t="s">
        <v>85</v>
      </c>
      <c r="AO11" s="195" t="s">
        <v>85</v>
      </c>
      <c r="AP11" s="235" t="s">
        <v>88</v>
      </c>
      <c r="AQ11" s="234" t="s">
        <v>88</v>
      </c>
      <c r="AR11" s="234" t="s">
        <v>88</v>
      </c>
      <c r="AS11" s="234" t="s">
        <v>88</v>
      </c>
      <c r="AT11" s="227" t="s">
        <v>88</v>
      </c>
    </row>
    <row r="12" spans="1:48" ht="29.25" hidden="1" customHeight="1">
      <c r="A12" s="13" t="str">
        <f t="shared" ref="A12:A20" si="13">B12&amp;"-"&amp;D12</f>
        <v>1-9</v>
      </c>
      <c r="B12" s="163">
        <v>1</v>
      </c>
      <c r="C12" s="278" t="str">
        <f>VLOOKUP(B12,プルダウン!$L$2:$M$28,2,FALSE)</f>
        <v>環境</v>
      </c>
      <c r="D12" s="163">
        <v>9</v>
      </c>
      <c r="E12" s="161" t="s">
        <v>85</v>
      </c>
      <c r="F12" s="175" t="s">
        <v>85</v>
      </c>
      <c r="G12" s="325" t="s">
        <v>85</v>
      </c>
      <c r="H12" s="177" t="s">
        <v>85</v>
      </c>
      <c r="I12" s="162" t="s">
        <v>85</v>
      </c>
      <c r="J12" s="161" t="s">
        <v>85</v>
      </c>
      <c r="K12" s="161" t="s">
        <v>85</v>
      </c>
      <c r="L12" s="161" t="s">
        <v>85</v>
      </c>
      <c r="M12" s="228" t="s">
        <v>85</v>
      </c>
      <c r="N12" s="225" t="s">
        <v>12</v>
      </c>
      <c r="O12" s="186" t="s">
        <v>12</v>
      </c>
      <c r="P12" s="186" t="s">
        <v>12</v>
      </c>
      <c r="Q12" s="186" t="s">
        <v>12</v>
      </c>
      <c r="R12" s="230" t="s">
        <v>12</v>
      </c>
      <c r="S12" s="235" t="s">
        <v>85</v>
      </c>
      <c r="T12" s="230" t="s">
        <v>85</v>
      </c>
      <c r="U12" s="228" t="s">
        <v>85</v>
      </c>
      <c r="V12" s="224" t="s">
        <v>85</v>
      </c>
      <c r="W12" s="225" t="s">
        <v>12</v>
      </c>
      <c r="X12" s="186" t="s">
        <v>12</v>
      </c>
      <c r="Y12" s="186" t="s">
        <v>12</v>
      </c>
      <c r="Z12" s="186" t="s">
        <v>12</v>
      </c>
      <c r="AA12" s="230" t="s">
        <v>12</v>
      </c>
      <c r="AB12" s="231" t="str">
        <f t="shared" si="3"/>
        <v>-</v>
      </c>
      <c r="AC12" s="232" t="str">
        <f t="shared" si="4"/>
        <v>-</v>
      </c>
      <c r="AD12" s="232" t="str">
        <f t="shared" si="5"/>
        <v>-</v>
      </c>
      <c r="AE12" s="232" t="str">
        <f t="shared" si="6"/>
        <v>-</v>
      </c>
      <c r="AF12" s="233" t="str">
        <f t="shared" si="7"/>
        <v>-</v>
      </c>
      <c r="AG12" s="231" t="str">
        <f t="shared" si="8"/>
        <v>-</v>
      </c>
      <c r="AH12" s="232" t="str">
        <f t="shared" si="9"/>
        <v>-</v>
      </c>
      <c r="AI12" s="232" t="str">
        <f t="shared" si="10"/>
        <v>-</v>
      </c>
      <c r="AJ12" s="232" t="str">
        <f t="shared" si="11"/>
        <v>-</v>
      </c>
      <c r="AK12" s="233" t="str">
        <f t="shared" si="12"/>
        <v>-</v>
      </c>
      <c r="AL12" s="222" t="s">
        <v>12</v>
      </c>
      <c r="AM12" s="161" t="s">
        <v>85</v>
      </c>
      <c r="AN12" s="176" t="s">
        <v>85</v>
      </c>
      <c r="AO12" s="195" t="s">
        <v>85</v>
      </c>
      <c r="AP12" s="235" t="s">
        <v>12</v>
      </c>
      <c r="AQ12" s="234" t="s">
        <v>12</v>
      </c>
      <c r="AR12" s="234" t="s">
        <v>12</v>
      </c>
      <c r="AS12" s="234" t="s">
        <v>12</v>
      </c>
      <c r="AT12" s="227" t="s">
        <v>12</v>
      </c>
    </row>
    <row r="13" spans="1:48" ht="147.75" customHeight="1">
      <c r="A13" s="13" t="str">
        <f t="shared" si="13"/>
        <v>2-1</v>
      </c>
      <c r="B13" s="163">
        <v>2</v>
      </c>
      <c r="C13" s="278" t="str">
        <f>VLOOKUP(B13,[22]プルダウン!$L$2:$M$28,2,FALSE)</f>
        <v>人権・男女共同参画</v>
      </c>
      <c r="D13" s="163">
        <v>1</v>
      </c>
      <c r="E13" s="161" t="s">
        <v>2155</v>
      </c>
      <c r="F13" s="175" t="s">
        <v>411</v>
      </c>
      <c r="G13" s="159" t="s">
        <v>412</v>
      </c>
      <c r="H13" s="177" t="s">
        <v>413</v>
      </c>
      <c r="I13" s="162" t="s">
        <v>414</v>
      </c>
      <c r="J13" s="161" t="s">
        <v>415</v>
      </c>
      <c r="K13" s="161" t="s">
        <v>416</v>
      </c>
      <c r="L13" s="161" t="s">
        <v>417</v>
      </c>
      <c r="M13" s="160" t="s">
        <v>418</v>
      </c>
      <c r="N13" s="274">
        <f>(1927+2904+1756)/3</f>
        <v>2195.6666666666665</v>
      </c>
      <c r="O13" s="186" t="s">
        <v>12</v>
      </c>
      <c r="P13" s="186" t="s">
        <v>12</v>
      </c>
      <c r="Q13" s="186" t="s">
        <v>12</v>
      </c>
      <c r="R13" s="230" t="s">
        <v>12</v>
      </c>
      <c r="S13" s="235" t="s">
        <v>85</v>
      </c>
      <c r="T13" s="230" t="s">
        <v>85</v>
      </c>
      <c r="U13" s="228" t="s">
        <v>419</v>
      </c>
      <c r="V13" s="224" t="s">
        <v>420</v>
      </c>
      <c r="W13" s="225">
        <v>3263</v>
      </c>
      <c r="X13" s="186" t="s">
        <v>12</v>
      </c>
      <c r="Y13" s="186" t="s">
        <v>12</v>
      </c>
      <c r="Z13" s="186" t="s">
        <v>12</v>
      </c>
      <c r="AA13" s="230" t="s">
        <v>12</v>
      </c>
      <c r="AB13" s="231">
        <f>IFERROR(IF($E13="-","-",1+(N13-W13)/N13),"-")</f>
        <v>0.51389099741915878</v>
      </c>
      <c r="AC13" s="232" t="str">
        <f t="shared" ref="AC13:AF13" si="14">IFERROR(IF($E13="-","-",1+(O13-X13)/O13),"-")</f>
        <v>-</v>
      </c>
      <c r="AD13" s="232" t="str">
        <f t="shared" si="14"/>
        <v>-</v>
      </c>
      <c r="AE13" s="232" t="str">
        <f t="shared" si="14"/>
        <v>-</v>
      </c>
      <c r="AF13" s="233" t="str">
        <f t="shared" si="14"/>
        <v>-</v>
      </c>
      <c r="AG13" s="231" t="str">
        <f>IFERROR(IF($E13="-","-",IF($T13="-","-",1+($T13-W13)/$T13)),"-")</f>
        <v>-</v>
      </c>
      <c r="AH13" s="232" t="str">
        <f t="shared" ref="AH13:AK13" si="15">IFERROR(IF($E13="-","-",IF($T13="-","-",1+($T13-X13)/$T13)),"-")</f>
        <v>-</v>
      </c>
      <c r="AI13" s="232" t="str">
        <f t="shared" si="15"/>
        <v>-</v>
      </c>
      <c r="AJ13" s="232" t="str">
        <f t="shared" si="15"/>
        <v>-</v>
      </c>
      <c r="AK13" s="233" t="str">
        <f t="shared" si="15"/>
        <v>-</v>
      </c>
      <c r="AL13" s="222" t="s">
        <v>12</v>
      </c>
      <c r="AM13" s="161" t="s">
        <v>1636</v>
      </c>
      <c r="AN13" s="154" t="s">
        <v>735</v>
      </c>
      <c r="AO13" s="170" t="s">
        <v>736</v>
      </c>
      <c r="AP13" s="218" t="s">
        <v>58</v>
      </c>
      <c r="AQ13" s="234" t="s">
        <v>12</v>
      </c>
      <c r="AR13" s="234" t="s">
        <v>12</v>
      </c>
      <c r="AS13" s="234" t="s">
        <v>12</v>
      </c>
      <c r="AT13" s="227" t="s">
        <v>12</v>
      </c>
    </row>
    <row r="14" spans="1:48" ht="151.5" customHeight="1">
      <c r="A14" s="13" t="str">
        <f t="shared" si="13"/>
        <v>2-2</v>
      </c>
      <c r="B14" s="163">
        <v>2</v>
      </c>
      <c r="C14" s="301" t="str">
        <f>VLOOKUP(B14,[22]プルダウン!$L$2:$M$28,2,FALSE)</f>
        <v>人権・男女共同参画</v>
      </c>
      <c r="D14" s="163">
        <v>2</v>
      </c>
      <c r="E14" s="161" t="s">
        <v>421</v>
      </c>
      <c r="F14" s="175" t="s">
        <v>393</v>
      </c>
      <c r="G14" s="159" t="s">
        <v>412</v>
      </c>
      <c r="H14" s="177" t="s">
        <v>413</v>
      </c>
      <c r="I14" s="162" t="s">
        <v>422</v>
      </c>
      <c r="J14" s="161" t="s">
        <v>421</v>
      </c>
      <c r="K14" s="161" t="s">
        <v>423</v>
      </c>
      <c r="L14" s="161" t="s">
        <v>399</v>
      </c>
      <c r="M14" s="160" t="s">
        <v>403</v>
      </c>
      <c r="N14" s="225">
        <v>65</v>
      </c>
      <c r="O14" s="186" t="s">
        <v>12</v>
      </c>
      <c r="P14" s="186" t="s">
        <v>12</v>
      </c>
      <c r="Q14" s="186" t="s">
        <v>12</v>
      </c>
      <c r="R14" s="230" t="s">
        <v>12</v>
      </c>
      <c r="S14" s="235" t="s">
        <v>327</v>
      </c>
      <c r="T14" s="230">
        <v>65</v>
      </c>
      <c r="U14" s="228" t="s">
        <v>405</v>
      </c>
      <c r="V14" s="224" t="s">
        <v>1637</v>
      </c>
      <c r="W14" s="225">
        <v>69.900000000000006</v>
      </c>
      <c r="X14" s="186" t="s">
        <v>12</v>
      </c>
      <c r="Y14" s="186" t="s">
        <v>12</v>
      </c>
      <c r="Z14" s="186" t="s">
        <v>12</v>
      </c>
      <c r="AA14" s="230" t="s">
        <v>12</v>
      </c>
      <c r="AB14" s="231">
        <f t="shared" ref="AB14:AF16" si="16">IFERROR(IF($E14="-","-",W14/N14),"-")</f>
        <v>1.0753846153846154</v>
      </c>
      <c r="AC14" s="232" t="str">
        <f t="shared" si="16"/>
        <v>-</v>
      </c>
      <c r="AD14" s="232" t="str">
        <f t="shared" si="16"/>
        <v>-</v>
      </c>
      <c r="AE14" s="232" t="str">
        <f t="shared" si="16"/>
        <v>-</v>
      </c>
      <c r="AF14" s="233" t="str">
        <f t="shared" si="16"/>
        <v>-</v>
      </c>
      <c r="AG14" s="231">
        <f t="shared" ref="AG14:AK16" si="17">IFERROR(IF($E14="-","-",IF($T14="-","-",W14/$T14)),"-")</f>
        <v>1.0753846153846154</v>
      </c>
      <c r="AH14" s="232" t="str">
        <f t="shared" si="17"/>
        <v>-</v>
      </c>
      <c r="AI14" s="232" t="str">
        <f t="shared" si="17"/>
        <v>-</v>
      </c>
      <c r="AJ14" s="232" t="str">
        <f t="shared" si="17"/>
        <v>-</v>
      </c>
      <c r="AK14" s="233" t="str">
        <f t="shared" si="17"/>
        <v>-</v>
      </c>
      <c r="AL14" s="222" t="s">
        <v>12</v>
      </c>
      <c r="AM14" s="184"/>
      <c r="AN14" s="176" t="s">
        <v>737</v>
      </c>
      <c r="AO14" s="195" t="s">
        <v>738</v>
      </c>
      <c r="AP14" s="235" t="s">
        <v>15</v>
      </c>
      <c r="AQ14" s="234" t="s">
        <v>12</v>
      </c>
      <c r="AR14" s="234" t="s">
        <v>12</v>
      </c>
      <c r="AS14" s="234" t="s">
        <v>12</v>
      </c>
      <c r="AT14" s="227" t="s">
        <v>12</v>
      </c>
    </row>
    <row r="15" spans="1:48" ht="151.5" customHeight="1">
      <c r="A15" s="13" t="str">
        <f t="shared" si="13"/>
        <v>2-3</v>
      </c>
      <c r="B15" s="163">
        <v>2</v>
      </c>
      <c r="C15" s="278" t="str">
        <f>VLOOKUP(B15,[22]プルダウン!$L$2:$M$28,2,FALSE)</f>
        <v>人権・男女共同参画</v>
      </c>
      <c r="D15" s="163">
        <v>3</v>
      </c>
      <c r="E15" s="161" t="s">
        <v>1638</v>
      </c>
      <c r="F15" s="175" t="s">
        <v>393</v>
      </c>
      <c r="G15" s="159" t="s">
        <v>412</v>
      </c>
      <c r="H15" s="177" t="s">
        <v>413</v>
      </c>
      <c r="I15" s="162" t="s">
        <v>422</v>
      </c>
      <c r="J15" s="161" t="s">
        <v>425</v>
      </c>
      <c r="K15" s="161" t="s">
        <v>426</v>
      </c>
      <c r="L15" s="161" t="s">
        <v>427</v>
      </c>
      <c r="M15" s="160" t="s">
        <v>403</v>
      </c>
      <c r="N15" s="225">
        <v>65</v>
      </c>
      <c r="O15" s="186">
        <v>66</v>
      </c>
      <c r="P15" s="186">
        <v>67</v>
      </c>
      <c r="Q15" s="186">
        <v>68</v>
      </c>
      <c r="R15" s="230">
        <v>69</v>
      </c>
      <c r="S15" s="235" t="s">
        <v>40</v>
      </c>
      <c r="T15" s="230">
        <v>70</v>
      </c>
      <c r="U15" s="228" t="s">
        <v>1639</v>
      </c>
      <c r="V15" s="224" t="s">
        <v>1640</v>
      </c>
      <c r="W15" s="225">
        <v>63.2</v>
      </c>
      <c r="X15" s="186" t="s">
        <v>12</v>
      </c>
      <c r="Y15" s="186" t="s">
        <v>12</v>
      </c>
      <c r="Z15" s="186" t="s">
        <v>12</v>
      </c>
      <c r="AA15" s="230" t="s">
        <v>12</v>
      </c>
      <c r="AB15" s="231">
        <f t="shared" si="16"/>
        <v>0.97230769230769232</v>
      </c>
      <c r="AC15" s="232" t="str">
        <f t="shared" si="16"/>
        <v>-</v>
      </c>
      <c r="AD15" s="232" t="str">
        <f t="shared" si="16"/>
        <v>-</v>
      </c>
      <c r="AE15" s="232" t="str">
        <f t="shared" si="16"/>
        <v>-</v>
      </c>
      <c r="AF15" s="233" t="str">
        <f t="shared" si="16"/>
        <v>-</v>
      </c>
      <c r="AG15" s="231">
        <f t="shared" si="17"/>
        <v>0.90285714285714291</v>
      </c>
      <c r="AH15" s="232" t="str">
        <f t="shared" si="17"/>
        <v>-</v>
      </c>
      <c r="AI15" s="232" t="str">
        <f t="shared" si="17"/>
        <v>-</v>
      </c>
      <c r="AJ15" s="232" t="str">
        <f t="shared" si="17"/>
        <v>-</v>
      </c>
      <c r="AK15" s="233" t="str">
        <f t="shared" si="17"/>
        <v>-</v>
      </c>
      <c r="AL15" s="222" t="s">
        <v>12</v>
      </c>
      <c r="AM15" s="161" t="s">
        <v>85</v>
      </c>
      <c r="AN15" s="176" t="s">
        <v>737</v>
      </c>
      <c r="AO15" s="195" t="s">
        <v>738</v>
      </c>
      <c r="AP15" s="218" t="s">
        <v>11</v>
      </c>
      <c r="AQ15" s="234" t="s">
        <v>12</v>
      </c>
      <c r="AR15" s="234" t="s">
        <v>12</v>
      </c>
      <c r="AS15" s="234" t="s">
        <v>12</v>
      </c>
      <c r="AT15" s="227" t="s">
        <v>12</v>
      </c>
    </row>
    <row r="16" spans="1:48" ht="213.75" customHeight="1">
      <c r="A16" s="13" t="str">
        <f t="shared" si="13"/>
        <v>2-4</v>
      </c>
      <c r="B16" s="163">
        <v>2</v>
      </c>
      <c r="C16" s="278" t="str">
        <f>VLOOKUP(B16,[22]プルダウン!$L$2:$M$28,2,FALSE)</f>
        <v>人権・男女共同参画</v>
      </c>
      <c r="D16" s="163">
        <v>4</v>
      </c>
      <c r="E16" s="161" t="s">
        <v>428</v>
      </c>
      <c r="F16" s="175" t="s">
        <v>429</v>
      </c>
      <c r="G16" s="159" t="s">
        <v>412</v>
      </c>
      <c r="H16" s="177" t="s">
        <v>413</v>
      </c>
      <c r="I16" s="162" t="s">
        <v>422</v>
      </c>
      <c r="J16" s="161" t="s">
        <v>430</v>
      </c>
      <c r="K16" s="161" t="s">
        <v>431</v>
      </c>
      <c r="L16" s="161" t="s">
        <v>432</v>
      </c>
      <c r="M16" s="160" t="s">
        <v>403</v>
      </c>
      <c r="N16" s="225">
        <v>350</v>
      </c>
      <c r="O16" s="186">
        <v>383</v>
      </c>
      <c r="P16" s="186">
        <v>416</v>
      </c>
      <c r="Q16" s="186">
        <v>449</v>
      </c>
      <c r="R16" s="230">
        <v>482</v>
      </c>
      <c r="S16" s="235" t="s">
        <v>433</v>
      </c>
      <c r="T16" s="230">
        <v>515</v>
      </c>
      <c r="U16" s="228" t="s">
        <v>419</v>
      </c>
      <c r="V16" s="224" t="s">
        <v>434</v>
      </c>
      <c r="W16" s="225">
        <v>352</v>
      </c>
      <c r="X16" s="186" t="s">
        <v>12</v>
      </c>
      <c r="Y16" s="186" t="s">
        <v>12</v>
      </c>
      <c r="Z16" s="186" t="s">
        <v>12</v>
      </c>
      <c r="AA16" s="230" t="s">
        <v>12</v>
      </c>
      <c r="AB16" s="231">
        <f t="shared" si="16"/>
        <v>1.0057142857142858</v>
      </c>
      <c r="AC16" s="232" t="str">
        <f t="shared" si="16"/>
        <v>-</v>
      </c>
      <c r="AD16" s="232" t="str">
        <f t="shared" si="16"/>
        <v>-</v>
      </c>
      <c r="AE16" s="232" t="str">
        <f t="shared" si="16"/>
        <v>-</v>
      </c>
      <c r="AF16" s="233" t="str">
        <f t="shared" si="16"/>
        <v>-</v>
      </c>
      <c r="AG16" s="231">
        <f t="shared" si="17"/>
        <v>0.68349514563106795</v>
      </c>
      <c r="AH16" s="232" t="str">
        <f t="shared" si="17"/>
        <v>-</v>
      </c>
      <c r="AI16" s="232" t="str">
        <f t="shared" si="17"/>
        <v>-</v>
      </c>
      <c r="AJ16" s="232" t="str">
        <f t="shared" si="17"/>
        <v>-</v>
      </c>
      <c r="AK16" s="233" t="str">
        <f t="shared" si="17"/>
        <v>-</v>
      </c>
      <c r="AL16" s="222" t="s">
        <v>12</v>
      </c>
      <c r="AM16" s="161" t="s">
        <v>739</v>
      </c>
      <c r="AN16" s="176" t="s">
        <v>740</v>
      </c>
      <c r="AO16" s="195" t="s">
        <v>738</v>
      </c>
      <c r="AP16" s="218" t="s">
        <v>15</v>
      </c>
      <c r="AQ16" s="234" t="s">
        <v>12</v>
      </c>
      <c r="AR16" s="234" t="s">
        <v>12</v>
      </c>
      <c r="AS16" s="234" t="s">
        <v>12</v>
      </c>
      <c r="AT16" s="227" t="s">
        <v>12</v>
      </c>
    </row>
    <row r="17" spans="1:46" ht="29.25" hidden="1" customHeight="1">
      <c r="A17" s="13" t="str">
        <f t="shared" si="13"/>
        <v>2-5</v>
      </c>
      <c r="B17" s="163">
        <v>2</v>
      </c>
      <c r="C17" s="278" t="str">
        <f>VLOOKUP(B17,プルダウン!$L$2:$M$28,2,FALSE)</f>
        <v>人権・男女共同参画</v>
      </c>
      <c r="D17" s="163">
        <v>5</v>
      </c>
      <c r="E17" s="161" t="s">
        <v>85</v>
      </c>
      <c r="F17" s="175" t="s">
        <v>85</v>
      </c>
      <c r="G17" s="325" t="s">
        <v>85</v>
      </c>
      <c r="H17" s="177" t="s">
        <v>85</v>
      </c>
      <c r="I17" s="162" t="s">
        <v>85</v>
      </c>
      <c r="J17" s="161" t="s">
        <v>85</v>
      </c>
      <c r="K17" s="161" t="s">
        <v>85</v>
      </c>
      <c r="L17" s="161" t="s">
        <v>85</v>
      </c>
      <c r="M17" s="228" t="s">
        <v>85</v>
      </c>
      <c r="N17" s="225" t="s">
        <v>12</v>
      </c>
      <c r="O17" s="186" t="s">
        <v>12</v>
      </c>
      <c r="P17" s="186" t="s">
        <v>12</v>
      </c>
      <c r="Q17" s="186" t="s">
        <v>12</v>
      </c>
      <c r="R17" s="230" t="s">
        <v>12</v>
      </c>
      <c r="S17" s="235" t="s">
        <v>85</v>
      </c>
      <c r="T17" s="230" t="s">
        <v>85</v>
      </c>
      <c r="U17" s="228" t="s">
        <v>85</v>
      </c>
      <c r="V17" s="224" t="s">
        <v>85</v>
      </c>
      <c r="W17" s="225" t="s">
        <v>12</v>
      </c>
      <c r="X17" s="186" t="s">
        <v>12</v>
      </c>
      <c r="Y17" s="186" t="s">
        <v>12</v>
      </c>
      <c r="Z17" s="186" t="s">
        <v>12</v>
      </c>
      <c r="AA17" s="230" t="s">
        <v>12</v>
      </c>
      <c r="AB17" s="231" t="str">
        <f t="shared" si="3"/>
        <v>-</v>
      </c>
      <c r="AC17" s="232" t="str">
        <f t="shared" si="4"/>
        <v>-</v>
      </c>
      <c r="AD17" s="232" t="str">
        <f t="shared" si="5"/>
        <v>-</v>
      </c>
      <c r="AE17" s="232" t="str">
        <f t="shared" si="6"/>
        <v>-</v>
      </c>
      <c r="AF17" s="233" t="str">
        <f t="shared" si="7"/>
        <v>-</v>
      </c>
      <c r="AG17" s="231" t="str">
        <f t="shared" si="8"/>
        <v>-</v>
      </c>
      <c r="AH17" s="232" t="str">
        <f t="shared" si="9"/>
        <v>-</v>
      </c>
      <c r="AI17" s="232" t="str">
        <f t="shared" si="10"/>
        <v>-</v>
      </c>
      <c r="AJ17" s="232" t="str">
        <f t="shared" si="11"/>
        <v>-</v>
      </c>
      <c r="AK17" s="233" t="str">
        <f t="shared" si="12"/>
        <v>-</v>
      </c>
      <c r="AL17" s="222" t="s">
        <v>12</v>
      </c>
      <c r="AM17" s="161" t="s">
        <v>85</v>
      </c>
      <c r="AN17" s="176" t="s">
        <v>85</v>
      </c>
      <c r="AO17" s="195" t="s">
        <v>85</v>
      </c>
      <c r="AP17" s="235" t="s">
        <v>12</v>
      </c>
      <c r="AQ17" s="234" t="s">
        <v>12</v>
      </c>
      <c r="AR17" s="234" t="s">
        <v>12</v>
      </c>
      <c r="AS17" s="234" t="s">
        <v>12</v>
      </c>
      <c r="AT17" s="227" t="s">
        <v>12</v>
      </c>
    </row>
    <row r="18" spans="1:46" ht="29.25" hidden="1" customHeight="1">
      <c r="A18" s="13" t="str">
        <f t="shared" si="13"/>
        <v>2-6</v>
      </c>
      <c r="B18" s="163">
        <v>2</v>
      </c>
      <c r="C18" s="278" t="str">
        <f>VLOOKUP(B18,プルダウン!$L$2:$M$28,2,FALSE)</f>
        <v>人権・男女共同参画</v>
      </c>
      <c r="D18" s="163">
        <v>6</v>
      </c>
      <c r="E18" s="161" t="s">
        <v>85</v>
      </c>
      <c r="F18" s="175" t="s">
        <v>85</v>
      </c>
      <c r="G18" s="325" t="s">
        <v>85</v>
      </c>
      <c r="H18" s="177" t="s">
        <v>85</v>
      </c>
      <c r="I18" s="162" t="s">
        <v>85</v>
      </c>
      <c r="J18" s="161" t="s">
        <v>85</v>
      </c>
      <c r="K18" s="161" t="s">
        <v>85</v>
      </c>
      <c r="L18" s="161" t="s">
        <v>85</v>
      </c>
      <c r="M18" s="228" t="s">
        <v>85</v>
      </c>
      <c r="N18" s="225" t="s">
        <v>12</v>
      </c>
      <c r="O18" s="186" t="s">
        <v>12</v>
      </c>
      <c r="P18" s="186" t="s">
        <v>12</v>
      </c>
      <c r="Q18" s="186" t="s">
        <v>12</v>
      </c>
      <c r="R18" s="230" t="s">
        <v>12</v>
      </c>
      <c r="S18" s="235" t="s">
        <v>85</v>
      </c>
      <c r="T18" s="230" t="s">
        <v>85</v>
      </c>
      <c r="U18" s="228" t="s">
        <v>85</v>
      </c>
      <c r="V18" s="224" t="s">
        <v>85</v>
      </c>
      <c r="W18" s="225" t="s">
        <v>12</v>
      </c>
      <c r="X18" s="186" t="s">
        <v>12</v>
      </c>
      <c r="Y18" s="186" t="s">
        <v>12</v>
      </c>
      <c r="Z18" s="186" t="s">
        <v>12</v>
      </c>
      <c r="AA18" s="230" t="s">
        <v>12</v>
      </c>
      <c r="AB18" s="231" t="str">
        <f t="shared" si="3"/>
        <v>-</v>
      </c>
      <c r="AC18" s="232" t="str">
        <f t="shared" si="4"/>
        <v>-</v>
      </c>
      <c r="AD18" s="232" t="str">
        <f t="shared" si="5"/>
        <v>-</v>
      </c>
      <c r="AE18" s="232" t="str">
        <f t="shared" si="6"/>
        <v>-</v>
      </c>
      <c r="AF18" s="233" t="str">
        <f t="shared" si="7"/>
        <v>-</v>
      </c>
      <c r="AG18" s="231" t="str">
        <f t="shared" si="8"/>
        <v>-</v>
      </c>
      <c r="AH18" s="232" t="str">
        <f t="shared" si="9"/>
        <v>-</v>
      </c>
      <c r="AI18" s="232" t="str">
        <f t="shared" si="10"/>
        <v>-</v>
      </c>
      <c r="AJ18" s="232" t="str">
        <f t="shared" si="11"/>
        <v>-</v>
      </c>
      <c r="AK18" s="233" t="str">
        <f t="shared" si="12"/>
        <v>-</v>
      </c>
      <c r="AL18" s="222" t="s">
        <v>12</v>
      </c>
      <c r="AM18" s="161" t="s">
        <v>85</v>
      </c>
      <c r="AN18" s="176" t="s">
        <v>85</v>
      </c>
      <c r="AO18" s="195" t="s">
        <v>85</v>
      </c>
      <c r="AP18" s="235" t="s">
        <v>12</v>
      </c>
      <c r="AQ18" s="234" t="s">
        <v>12</v>
      </c>
      <c r="AR18" s="234" t="s">
        <v>12</v>
      </c>
      <c r="AS18" s="234" t="s">
        <v>12</v>
      </c>
      <c r="AT18" s="227" t="s">
        <v>12</v>
      </c>
    </row>
    <row r="19" spans="1:46" ht="29.25" hidden="1" customHeight="1">
      <c r="A19" s="13" t="str">
        <f t="shared" si="13"/>
        <v>2-7</v>
      </c>
      <c r="B19" s="163">
        <v>2</v>
      </c>
      <c r="C19" s="278" t="str">
        <f>VLOOKUP(B19,プルダウン!$L$2:$M$28,2,FALSE)</f>
        <v>人権・男女共同参画</v>
      </c>
      <c r="D19" s="163">
        <v>7</v>
      </c>
      <c r="E19" s="161" t="s">
        <v>85</v>
      </c>
      <c r="F19" s="175" t="s">
        <v>85</v>
      </c>
      <c r="G19" s="325" t="s">
        <v>85</v>
      </c>
      <c r="H19" s="177" t="s">
        <v>85</v>
      </c>
      <c r="I19" s="162" t="s">
        <v>85</v>
      </c>
      <c r="J19" s="161" t="s">
        <v>85</v>
      </c>
      <c r="K19" s="161" t="s">
        <v>85</v>
      </c>
      <c r="L19" s="161" t="s">
        <v>85</v>
      </c>
      <c r="M19" s="228" t="s">
        <v>85</v>
      </c>
      <c r="N19" s="225" t="s">
        <v>12</v>
      </c>
      <c r="O19" s="186" t="s">
        <v>12</v>
      </c>
      <c r="P19" s="186" t="s">
        <v>12</v>
      </c>
      <c r="Q19" s="186" t="s">
        <v>12</v>
      </c>
      <c r="R19" s="230" t="s">
        <v>12</v>
      </c>
      <c r="S19" s="235" t="s">
        <v>85</v>
      </c>
      <c r="T19" s="230" t="s">
        <v>85</v>
      </c>
      <c r="U19" s="228" t="s">
        <v>85</v>
      </c>
      <c r="V19" s="224" t="s">
        <v>85</v>
      </c>
      <c r="W19" s="225" t="s">
        <v>12</v>
      </c>
      <c r="X19" s="186" t="s">
        <v>12</v>
      </c>
      <c r="Y19" s="186" t="s">
        <v>12</v>
      </c>
      <c r="Z19" s="186" t="s">
        <v>12</v>
      </c>
      <c r="AA19" s="230" t="s">
        <v>12</v>
      </c>
      <c r="AB19" s="231" t="str">
        <f t="shared" si="3"/>
        <v>-</v>
      </c>
      <c r="AC19" s="232" t="str">
        <f t="shared" si="4"/>
        <v>-</v>
      </c>
      <c r="AD19" s="232" t="str">
        <f t="shared" si="5"/>
        <v>-</v>
      </c>
      <c r="AE19" s="232" t="str">
        <f t="shared" si="6"/>
        <v>-</v>
      </c>
      <c r="AF19" s="233" t="str">
        <f t="shared" si="7"/>
        <v>-</v>
      </c>
      <c r="AG19" s="231" t="str">
        <f t="shared" si="8"/>
        <v>-</v>
      </c>
      <c r="AH19" s="232" t="str">
        <f t="shared" si="9"/>
        <v>-</v>
      </c>
      <c r="AI19" s="232" t="str">
        <f t="shared" si="10"/>
        <v>-</v>
      </c>
      <c r="AJ19" s="232" t="str">
        <f t="shared" si="11"/>
        <v>-</v>
      </c>
      <c r="AK19" s="233" t="str">
        <f t="shared" si="12"/>
        <v>-</v>
      </c>
      <c r="AL19" s="222" t="s">
        <v>12</v>
      </c>
      <c r="AM19" s="161" t="s">
        <v>85</v>
      </c>
      <c r="AN19" s="176" t="s">
        <v>85</v>
      </c>
      <c r="AO19" s="195" t="s">
        <v>85</v>
      </c>
      <c r="AP19" s="235" t="s">
        <v>12</v>
      </c>
      <c r="AQ19" s="234" t="s">
        <v>12</v>
      </c>
      <c r="AR19" s="234" t="s">
        <v>12</v>
      </c>
      <c r="AS19" s="234" t="s">
        <v>12</v>
      </c>
      <c r="AT19" s="227" t="s">
        <v>12</v>
      </c>
    </row>
    <row r="20" spans="1:46" ht="29.25" hidden="1" customHeight="1">
      <c r="A20" s="13" t="str">
        <f t="shared" si="13"/>
        <v>2-8</v>
      </c>
      <c r="B20" s="163">
        <v>2</v>
      </c>
      <c r="C20" s="278" t="str">
        <f>VLOOKUP(B20,プルダウン!$L$2:$M$28,2,FALSE)</f>
        <v>人権・男女共同参画</v>
      </c>
      <c r="D20" s="163">
        <v>8</v>
      </c>
      <c r="E20" s="161" t="s">
        <v>85</v>
      </c>
      <c r="F20" s="175" t="s">
        <v>85</v>
      </c>
      <c r="G20" s="325" t="s">
        <v>85</v>
      </c>
      <c r="H20" s="177" t="s">
        <v>85</v>
      </c>
      <c r="I20" s="162" t="s">
        <v>85</v>
      </c>
      <c r="J20" s="161" t="s">
        <v>85</v>
      </c>
      <c r="K20" s="161" t="s">
        <v>85</v>
      </c>
      <c r="L20" s="161" t="s">
        <v>85</v>
      </c>
      <c r="M20" s="228" t="s">
        <v>85</v>
      </c>
      <c r="N20" s="225" t="s">
        <v>12</v>
      </c>
      <c r="O20" s="186" t="s">
        <v>12</v>
      </c>
      <c r="P20" s="186" t="s">
        <v>12</v>
      </c>
      <c r="Q20" s="186" t="s">
        <v>12</v>
      </c>
      <c r="R20" s="230" t="s">
        <v>12</v>
      </c>
      <c r="S20" s="235" t="s">
        <v>85</v>
      </c>
      <c r="T20" s="230" t="s">
        <v>85</v>
      </c>
      <c r="U20" s="228" t="s">
        <v>85</v>
      </c>
      <c r="V20" s="224" t="s">
        <v>85</v>
      </c>
      <c r="W20" s="225" t="s">
        <v>12</v>
      </c>
      <c r="X20" s="186" t="s">
        <v>12</v>
      </c>
      <c r="Y20" s="186" t="s">
        <v>12</v>
      </c>
      <c r="Z20" s="186" t="s">
        <v>12</v>
      </c>
      <c r="AA20" s="230" t="s">
        <v>12</v>
      </c>
      <c r="AB20" s="231" t="str">
        <f t="shared" si="3"/>
        <v>-</v>
      </c>
      <c r="AC20" s="232" t="str">
        <f t="shared" si="4"/>
        <v>-</v>
      </c>
      <c r="AD20" s="232" t="str">
        <f t="shared" si="5"/>
        <v>-</v>
      </c>
      <c r="AE20" s="232" t="str">
        <f t="shared" si="6"/>
        <v>-</v>
      </c>
      <c r="AF20" s="233" t="str">
        <f t="shared" si="7"/>
        <v>-</v>
      </c>
      <c r="AG20" s="231" t="str">
        <f t="shared" si="8"/>
        <v>-</v>
      </c>
      <c r="AH20" s="232" t="str">
        <f t="shared" si="9"/>
        <v>-</v>
      </c>
      <c r="AI20" s="232" t="str">
        <f t="shared" si="10"/>
        <v>-</v>
      </c>
      <c r="AJ20" s="232" t="str">
        <f t="shared" si="11"/>
        <v>-</v>
      </c>
      <c r="AK20" s="233" t="str">
        <f t="shared" si="12"/>
        <v>-</v>
      </c>
      <c r="AL20" s="222" t="s">
        <v>12</v>
      </c>
      <c r="AM20" s="161" t="s">
        <v>85</v>
      </c>
      <c r="AN20" s="176" t="s">
        <v>85</v>
      </c>
      <c r="AO20" s="195" t="s">
        <v>85</v>
      </c>
      <c r="AP20" s="235" t="s">
        <v>12</v>
      </c>
      <c r="AQ20" s="234" t="s">
        <v>12</v>
      </c>
      <c r="AR20" s="234" t="s">
        <v>12</v>
      </c>
      <c r="AS20" s="234" t="s">
        <v>12</v>
      </c>
      <c r="AT20" s="227" t="s">
        <v>12</v>
      </c>
    </row>
    <row r="21" spans="1:46" ht="29.25" hidden="1" customHeight="1">
      <c r="A21" s="13" t="str">
        <f t="shared" ref="A21:A29" si="18">B21&amp;"-"&amp;D21</f>
        <v>2-9</v>
      </c>
      <c r="B21" s="163">
        <v>2</v>
      </c>
      <c r="C21" s="278" t="str">
        <f>VLOOKUP(B21,プルダウン!$L$2:$M$28,2,FALSE)</f>
        <v>人権・男女共同参画</v>
      </c>
      <c r="D21" s="163">
        <v>9</v>
      </c>
      <c r="E21" s="161" t="s">
        <v>85</v>
      </c>
      <c r="F21" s="175" t="s">
        <v>85</v>
      </c>
      <c r="G21" s="325" t="s">
        <v>85</v>
      </c>
      <c r="H21" s="177" t="s">
        <v>85</v>
      </c>
      <c r="I21" s="162" t="s">
        <v>85</v>
      </c>
      <c r="J21" s="161" t="s">
        <v>85</v>
      </c>
      <c r="K21" s="161" t="s">
        <v>85</v>
      </c>
      <c r="L21" s="161" t="s">
        <v>85</v>
      </c>
      <c r="M21" s="228" t="s">
        <v>85</v>
      </c>
      <c r="N21" s="225" t="s">
        <v>12</v>
      </c>
      <c r="O21" s="186" t="s">
        <v>12</v>
      </c>
      <c r="P21" s="186" t="s">
        <v>12</v>
      </c>
      <c r="Q21" s="186" t="s">
        <v>12</v>
      </c>
      <c r="R21" s="230" t="s">
        <v>12</v>
      </c>
      <c r="S21" s="235" t="s">
        <v>85</v>
      </c>
      <c r="T21" s="230" t="s">
        <v>85</v>
      </c>
      <c r="U21" s="228" t="s">
        <v>85</v>
      </c>
      <c r="V21" s="224" t="s">
        <v>85</v>
      </c>
      <c r="W21" s="225" t="s">
        <v>12</v>
      </c>
      <c r="X21" s="186" t="s">
        <v>12</v>
      </c>
      <c r="Y21" s="186" t="s">
        <v>12</v>
      </c>
      <c r="Z21" s="186" t="s">
        <v>12</v>
      </c>
      <c r="AA21" s="230" t="s">
        <v>12</v>
      </c>
      <c r="AB21" s="231" t="str">
        <f t="shared" si="3"/>
        <v>-</v>
      </c>
      <c r="AC21" s="232" t="str">
        <f t="shared" si="4"/>
        <v>-</v>
      </c>
      <c r="AD21" s="232" t="str">
        <f t="shared" si="5"/>
        <v>-</v>
      </c>
      <c r="AE21" s="232" t="str">
        <f t="shared" si="6"/>
        <v>-</v>
      </c>
      <c r="AF21" s="233" t="str">
        <f t="shared" si="7"/>
        <v>-</v>
      </c>
      <c r="AG21" s="231" t="str">
        <f t="shared" si="8"/>
        <v>-</v>
      </c>
      <c r="AH21" s="232" t="str">
        <f t="shared" si="9"/>
        <v>-</v>
      </c>
      <c r="AI21" s="232" t="str">
        <f t="shared" si="10"/>
        <v>-</v>
      </c>
      <c r="AJ21" s="232" t="str">
        <f t="shared" si="11"/>
        <v>-</v>
      </c>
      <c r="AK21" s="233" t="str">
        <f t="shared" si="12"/>
        <v>-</v>
      </c>
      <c r="AL21" s="222" t="s">
        <v>12</v>
      </c>
      <c r="AM21" s="161" t="s">
        <v>85</v>
      </c>
      <c r="AN21" s="176" t="s">
        <v>85</v>
      </c>
      <c r="AO21" s="195" t="s">
        <v>85</v>
      </c>
      <c r="AP21" s="235" t="s">
        <v>12</v>
      </c>
      <c r="AQ21" s="234" t="s">
        <v>12</v>
      </c>
      <c r="AR21" s="234" t="s">
        <v>12</v>
      </c>
      <c r="AS21" s="234" t="s">
        <v>12</v>
      </c>
      <c r="AT21" s="227" t="s">
        <v>12</v>
      </c>
    </row>
    <row r="22" spans="1:46" s="156" customFormat="1" ht="144.75" customHeight="1">
      <c r="A22" s="147" t="str">
        <f t="shared" si="18"/>
        <v>3-1</v>
      </c>
      <c r="B22" s="147">
        <v>3</v>
      </c>
      <c r="C22" s="169" t="str">
        <f>VLOOKUP(B22,[22]プルダウン!$L$2:$M$28,2,FALSE)</f>
        <v>市民生活とコミュニティ</v>
      </c>
      <c r="D22" s="147">
        <v>1</v>
      </c>
      <c r="E22" s="149" t="s">
        <v>1641</v>
      </c>
      <c r="F22" s="150" t="s">
        <v>393</v>
      </c>
      <c r="G22" s="151" t="s">
        <v>412</v>
      </c>
      <c r="H22" s="157" t="s">
        <v>435</v>
      </c>
      <c r="I22" s="152" t="s">
        <v>436</v>
      </c>
      <c r="J22" s="149" t="s">
        <v>1642</v>
      </c>
      <c r="K22" s="149" t="s">
        <v>1643</v>
      </c>
      <c r="L22" s="149" t="s">
        <v>1644</v>
      </c>
      <c r="M22" s="160" t="s">
        <v>403</v>
      </c>
      <c r="N22" s="225">
        <v>77</v>
      </c>
      <c r="O22" s="186" t="s">
        <v>12</v>
      </c>
      <c r="P22" s="186" t="s">
        <v>12</v>
      </c>
      <c r="Q22" s="186" t="s">
        <v>12</v>
      </c>
      <c r="R22" s="230" t="s">
        <v>12</v>
      </c>
      <c r="S22" s="261" t="s">
        <v>327</v>
      </c>
      <c r="T22" s="230">
        <v>77</v>
      </c>
      <c r="U22" s="228" t="s">
        <v>405</v>
      </c>
      <c r="V22" s="224" t="s">
        <v>1645</v>
      </c>
      <c r="W22" s="225">
        <v>67.7</v>
      </c>
      <c r="X22" s="186" t="s">
        <v>12</v>
      </c>
      <c r="Y22" s="186" t="s">
        <v>12</v>
      </c>
      <c r="Z22" s="186" t="s">
        <v>12</v>
      </c>
      <c r="AA22" s="230" t="s">
        <v>12</v>
      </c>
      <c r="AB22" s="231">
        <f t="shared" si="3"/>
        <v>0.87922077922077924</v>
      </c>
      <c r="AC22" s="232" t="str">
        <f t="shared" si="3"/>
        <v>-</v>
      </c>
      <c r="AD22" s="232" t="str">
        <f>IFERROR(IF($E22="-","-",Y22/P22),"-")</f>
        <v>-</v>
      </c>
      <c r="AE22" s="232" t="str">
        <f t="shared" si="3"/>
        <v>-</v>
      </c>
      <c r="AF22" s="233" t="str">
        <f t="shared" si="3"/>
        <v>-</v>
      </c>
      <c r="AG22" s="231">
        <f t="shared" si="8"/>
        <v>0.87922077922077924</v>
      </c>
      <c r="AH22" s="232" t="str">
        <f t="shared" si="8"/>
        <v>-</v>
      </c>
      <c r="AI22" s="232" t="str">
        <f t="shared" si="8"/>
        <v>-</v>
      </c>
      <c r="AJ22" s="232" t="str">
        <f t="shared" si="8"/>
        <v>-</v>
      </c>
      <c r="AK22" s="233" t="str">
        <f t="shared" si="8"/>
        <v>-</v>
      </c>
      <c r="AL22" s="222" t="s">
        <v>12</v>
      </c>
      <c r="AM22" s="161" t="s">
        <v>1646</v>
      </c>
      <c r="AN22" s="154" t="s">
        <v>1581</v>
      </c>
      <c r="AO22" s="170" t="s">
        <v>1647</v>
      </c>
      <c r="AP22" s="235" t="s">
        <v>57</v>
      </c>
      <c r="AQ22" s="238" t="s">
        <v>12</v>
      </c>
      <c r="AR22" s="238" t="s">
        <v>12</v>
      </c>
      <c r="AS22" s="238" t="s">
        <v>12</v>
      </c>
      <c r="AT22" s="214" t="s">
        <v>12</v>
      </c>
    </row>
    <row r="23" spans="1:46" s="156" customFormat="1" ht="100.5" customHeight="1">
      <c r="A23" s="147" t="str">
        <f t="shared" si="18"/>
        <v>3-2</v>
      </c>
      <c r="B23" s="147">
        <v>3</v>
      </c>
      <c r="C23" s="169" t="str">
        <f>VLOOKUP(B23,[22]プルダウン!$L$2:$M$28,2,FALSE)</f>
        <v>市民生活とコミュニティ</v>
      </c>
      <c r="D23" s="147">
        <v>2</v>
      </c>
      <c r="E23" s="149" t="s">
        <v>2766</v>
      </c>
      <c r="F23" s="150" t="s">
        <v>1648</v>
      </c>
      <c r="G23" s="151" t="s">
        <v>412</v>
      </c>
      <c r="H23" s="157" t="s">
        <v>435</v>
      </c>
      <c r="I23" s="152" t="s">
        <v>437</v>
      </c>
      <c r="J23" s="149" t="s">
        <v>1649</v>
      </c>
      <c r="K23" s="149" t="s">
        <v>1650</v>
      </c>
      <c r="L23" s="149" t="s">
        <v>1651</v>
      </c>
      <c r="M23" s="160" t="s">
        <v>403</v>
      </c>
      <c r="N23" s="225">
        <v>920</v>
      </c>
      <c r="O23" s="186" t="s">
        <v>12</v>
      </c>
      <c r="P23" s="186" t="s">
        <v>12</v>
      </c>
      <c r="Q23" s="186" t="s">
        <v>12</v>
      </c>
      <c r="R23" s="230" t="s">
        <v>12</v>
      </c>
      <c r="S23" s="261" t="s">
        <v>327</v>
      </c>
      <c r="T23" s="230">
        <v>920</v>
      </c>
      <c r="U23" s="228" t="s">
        <v>405</v>
      </c>
      <c r="V23" s="224" t="s">
        <v>1652</v>
      </c>
      <c r="W23" s="225">
        <v>827</v>
      </c>
      <c r="X23" s="186" t="s">
        <v>12</v>
      </c>
      <c r="Y23" s="186" t="s">
        <v>12</v>
      </c>
      <c r="Z23" s="186" t="s">
        <v>12</v>
      </c>
      <c r="AA23" s="230" t="s">
        <v>12</v>
      </c>
      <c r="AB23" s="231">
        <f t="shared" si="3"/>
        <v>0.89891304347826084</v>
      </c>
      <c r="AC23" s="232" t="str">
        <f t="shared" si="3"/>
        <v>-</v>
      </c>
      <c r="AD23" s="232" t="str">
        <f t="shared" si="3"/>
        <v>-</v>
      </c>
      <c r="AE23" s="232" t="str">
        <f t="shared" si="3"/>
        <v>-</v>
      </c>
      <c r="AF23" s="233" t="str">
        <f t="shared" si="3"/>
        <v>-</v>
      </c>
      <c r="AG23" s="231">
        <f t="shared" si="8"/>
        <v>0.89891304347826084</v>
      </c>
      <c r="AH23" s="232" t="str">
        <f t="shared" si="8"/>
        <v>-</v>
      </c>
      <c r="AI23" s="232" t="str">
        <f t="shared" si="8"/>
        <v>-</v>
      </c>
      <c r="AJ23" s="232" t="str">
        <f t="shared" si="8"/>
        <v>-</v>
      </c>
      <c r="AK23" s="233" t="str">
        <f t="shared" si="8"/>
        <v>-</v>
      </c>
      <c r="AL23" s="222" t="s">
        <v>12</v>
      </c>
      <c r="AM23" s="184"/>
      <c r="AN23" s="154" t="s">
        <v>1583</v>
      </c>
      <c r="AO23" s="170" t="s">
        <v>1582</v>
      </c>
      <c r="AP23" s="235" t="s">
        <v>2755</v>
      </c>
      <c r="AQ23" s="238" t="s">
        <v>12</v>
      </c>
      <c r="AR23" s="238" t="s">
        <v>12</v>
      </c>
      <c r="AS23" s="238" t="s">
        <v>12</v>
      </c>
      <c r="AT23" s="214" t="s">
        <v>12</v>
      </c>
    </row>
    <row r="24" spans="1:46" ht="29.25" hidden="1" customHeight="1">
      <c r="A24" s="13" t="str">
        <f t="shared" si="18"/>
        <v>3-3</v>
      </c>
      <c r="B24" s="163">
        <v>3</v>
      </c>
      <c r="C24" s="278" t="str">
        <f>VLOOKUP(B24,プルダウン!$L$2:$M$28,2,FALSE)</f>
        <v>市民生活とコミュニティ</v>
      </c>
      <c r="D24" s="163">
        <v>3</v>
      </c>
      <c r="E24" s="161" t="s">
        <v>85</v>
      </c>
      <c r="F24" s="175" t="s">
        <v>85</v>
      </c>
      <c r="G24" s="325" t="s">
        <v>85</v>
      </c>
      <c r="H24" s="177" t="s">
        <v>85</v>
      </c>
      <c r="I24" s="162" t="s">
        <v>85</v>
      </c>
      <c r="J24" s="161" t="s">
        <v>85</v>
      </c>
      <c r="K24" s="161" t="s">
        <v>85</v>
      </c>
      <c r="L24" s="161" t="s">
        <v>85</v>
      </c>
      <c r="M24" s="228" t="s">
        <v>85</v>
      </c>
      <c r="N24" s="225" t="s">
        <v>12</v>
      </c>
      <c r="O24" s="186" t="s">
        <v>12</v>
      </c>
      <c r="P24" s="186" t="s">
        <v>12</v>
      </c>
      <c r="Q24" s="186" t="s">
        <v>12</v>
      </c>
      <c r="R24" s="230" t="s">
        <v>12</v>
      </c>
      <c r="S24" s="235" t="s">
        <v>85</v>
      </c>
      <c r="T24" s="230" t="s">
        <v>85</v>
      </c>
      <c r="U24" s="228" t="s">
        <v>85</v>
      </c>
      <c r="V24" s="224" t="s">
        <v>85</v>
      </c>
      <c r="W24" s="225" t="s">
        <v>12</v>
      </c>
      <c r="X24" s="186" t="s">
        <v>12</v>
      </c>
      <c r="Y24" s="186" t="s">
        <v>12</v>
      </c>
      <c r="Z24" s="186" t="s">
        <v>12</v>
      </c>
      <c r="AA24" s="230" t="s">
        <v>12</v>
      </c>
      <c r="AB24" s="231" t="str">
        <f t="shared" si="3"/>
        <v>-</v>
      </c>
      <c r="AC24" s="232" t="str">
        <f t="shared" si="4"/>
        <v>-</v>
      </c>
      <c r="AD24" s="232" t="str">
        <f t="shared" si="5"/>
        <v>-</v>
      </c>
      <c r="AE24" s="232" t="str">
        <f t="shared" si="6"/>
        <v>-</v>
      </c>
      <c r="AF24" s="233" t="str">
        <f t="shared" si="7"/>
        <v>-</v>
      </c>
      <c r="AG24" s="231" t="str">
        <f t="shared" si="8"/>
        <v>-</v>
      </c>
      <c r="AH24" s="232" t="str">
        <f t="shared" si="9"/>
        <v>-</v>
      </c>
      <c r="AI24" s="232" t="str">
        <f t="shared" si="10"/>
        <v>-</v>
      </c>
      <c r="AJ24" s="232" t="str">
        <f t="shared" si="11"/>
        <v>-</v>
      </c>
      <c r="AK24" s="233" t="str">
        <f t="shared" si="12"/>
        <v>-</v>
      </c>
      <c r="AL24" s="222" t="s">
        <v>12</v>
      </c>
      <c r="AM24" s="161" t="s">
        <v>85</v>
      </c>
      <c r="AN24" s="176" t="s">
        <v>85</v>
      </c>
      <c r="AO24" s="195" t="s">
        <v>85</v>
      </c>
      <c r="AP24" s="235" t="s">
        <v>12</v>
      </c>
      <c r="AQ24" s="234" t="s">
        <v>12</v>
      </c>
      <c r="AR24" s="234" t="s">
        <v>12</v>
      </c>
      <c r="AS24" s="234" t="s">
        <v>12</v>
      </c>
      <c r="AT24" s="227" t="s">
        <v>12</v>
      </c>
    </row>
    <row r="25" spans="1:46" ht="29.25" hidden="1" customHeight="1">
      <c r="A25" s="13" t="str">
        <f t="shared" si="18"/>
        <v>3-4</v>
      </c>
      <c r="B25" s="163">
        <v>3</v>
      </c>
      <c r="C25" s="278" t="str">
        <f>VLOOKUP(B25,プルダウン!$L$2:$M$28,2,FALSE)</f>
        <v>市民生活とコミュニティ</v>
      </c>
      <c r="D25" s="163">
        <v>4</v>
      </c>
      <c r="E25" s="161" t="s">
        <v>85</v>
      </c>
      <c r="F25" s="175" t="s">
        <v>85</v>
      </c>
      <c r="G25" s="325" t="s">
        <v>85</v>
      </c>
      <c r="H25" s="177" t="s">
        <v>85</v>
      </c>
      <c r="I25" s="162" t="s">
        <v>85</v>
      </c>
      <c r="J25" s="161" t="s">
        <v>85</v>
      </c>
      <c r="K25" s="161" t="s">
        <v>85</v>
      </c>
      <c r="L25" s="161" t="s">
        <v>85</v>
      </c>
      <c r="M25" s="228" t="s">
        <v>85</v>
      </c>
      <c r="N25" s="225" t="s">
        <v>12</v>
      </c>
      <c r="O25" s="186" t="s">
        <v>12</v>
      </c>
      <c r="P25" s="186" t="s">
        <v>12</v>
      </c>
      <c r="Q25" s="186" t="s">
        <v>12</v>
      </c>
      <c r="R25" s="230" t="s">
        <v>12</v>
      </c>
      <c r="S25" s="235" t="s">
        <v>85</v>
      </c>
      <c r="T25" s="230" t="s">
        <v>85</v>
      </c>
      <c r="U25" s="228" t="s">
        <v>85</v>
      </c>
      <c r="V25" s="224" t="s">
        <v>85</v>
      </c>
      <c r="W25" s="225" t="s">
        <v>12</v>
      </c>
      <c r="X25" s="186" t="s">
        <v>12</v>
      </c>
      <c r="Y25" s="186" t="s">
        <v>12</v>
      </c>
      <c r="Z25" s="186" t="s">
        <v>12</v>
      </c>
      <c r="AA25" s="230" t="s">
        <v>12</v>
      </c>
      <c r="AB25" s="231" t="str">
        <f t="shared" si="3"/>
        <v>-</v>
      </c>
      <c r="AC25" s="232" t="str">
        <f t="shared" si="4"/>
        <v>-</v>
      </c>
      <c r="AD25" s="232" t="str">
        <f t="shared" si="5"/>
        <v>-</v>
      </c>
      <c r="AE25" s="232" t="str">
        <f t="shared" si="6"/>
        <v>-</v>
      </c>
      <c r="AF25" s="233" t="str">
        <f t="shared" si="7"/>
        <v>-</v>
      </c>
      <c r="AG25" s="231" t="str">
        <f t="shared" si="8"/>
        <v>-</v>
      </c>
      <c r="AH25" s="232" t="str">
        <f t="shared" si="9"/>
        <v>-</v>
      </c>
      <c r="AI25" s="232" t="str">
        <f t="shared" si="10"/>
        <v>-</v>
      </c>
      <c r="AJ25" s="232" t="str">
        <f t="shared" si="11"/>
        <v>-</v>
      </c>
      <c r="AK25" s="233" t="str">
        <f t="shared" si="12"/>
        <v>-</v>
      </c>
      <c r="AL25" s="222" t="s">
        <v>12</v>
      </c>
      <c r="AM25" s="161" t="s">
        <v>85</v>
      </c>
      <c r="AN25" s="176" t="s">
        <v>85</v>
      </c>
      <c r="AO25" s="195" t="s">
        <v>85</v>
      </c>
      <c r="AP25" s="235" t="s">
        <v>12</v>
      </c>
      <c r="AQ25" s="234" t="s">
        <v>12</v>
      </c>
      <c r="AR25" s="234" t="s">
        <v>12</v>
      </c>
      <c r="AS25" s="234" t="s">
        <v>12</v>
      </c>
      <c r="AT25" s="227" t="s">
        <v>12</v>
      </c>
    </row>
    <row r="26" spans="1:46" ht="29.25" hidden="1" customHeight="1">
      <c r="A26" s="13" t="str">
        <f t="shared" si="18"/>
        <v>3-5</v>
      </c>
      <c r="B26" s="163">
        <v>3</v>
      </c>
      <c r="C26" s="278" t="str">
        <f>VLOOKUP(B26,プルダウン!$L$2:$M$28,2,FALSE)</f>
        <v>市民生活とコミュニティ</v>
      </c>
      <c r="D26" s="163">
        <v>5</v>
      </c>
      <c r="E26" s="161" t="s">
        <v>85</v>
      </c>
      <c r="F26" s="175" t="s">
        <v>85</v>
      </c>
      <c r="G26" s="325" t="s">
        <v>85</v>
      </c>
      <c r="H26" s="177" t="s">
        <v>85</v>
      </c>
      <c r="I26" s="162" t="s">
        <v>85</v>
      </c>
      <c r="J26" s="161" t="s">
        <v>85</v>
      </c>
      <c r="K26" s="161" t="s">
        <v>85</v>
      </c>
      <c r="L26" s="161" t="s">
        <v>85</v>
      </c>
      <c r="M26" s="228" t="s">
        <v>85</v>
      </c>
      <c r="N26" s="225" t="s">
        <v>12</v>
      </c>
      <c r="O26" s="186" t="s">
        <v>12</v>
      </c>
      <c r="P26" s="186" t="s">
        <v>12</v>
      </c>
      <c r="Q26" s="186" t="s">
        <v>12</v>
      </c>
      <c r="R26" s="230" t="s">
        <v>12</v>
      </c>
      <c r="S26" s="235" t="s">
        <v>85</v>
      </c>
      <c r="T26" s="230" t="s">
        <v>85</v>
      </c>
      <c r="U26" s="228" t="s">
        <v>85</v>
      </c>
      <c r="V26" s="224" t="s">
        <v>85</v>
      </c>
      <c r="W26" s="225" t="s">
        <v>12</v>
      </c>
      <c r="X26" s="186" t="s">
        <v>12</v>
      </c>
      <c r="Y26" s="186" t="s">
        <v>12</v>
      </c>
      <c r="Z26" s="186" t="s">
        <v>12</v>
      </c>
      <c r="AA26" s="230" t="s">
        <v>12</v>
      </c>
      <c r="AB26" s="231" t="str">
        <f t="shared" si="3"/>
        <v>-</v>
      </c>
      <c r="AC26" s="232" t="str">
        <f t="shared" si="4"/>
        <v>-</v>
      </c>
      <c r="AD26" s="232" t="str">
        <f t="shared" si="5"/>
        <v>-</v>
      </c>
      <c r="AE26" s="232" t="str">
        <f t="shared" si="6"/>
        <v>-</v>
      </c>
      <c r="AF26" s="233" t="str">
        <f t="shared" si="7"/>
        <v>-</v>
      </c>
      <c r="AG26" s="231" t="str">
        <f t="shared" si="8"/>
        <v>-</v>
      </c>
      <c r="AH26" s="232" t="str">
        <f t="shared" si="9"/>
        <v>-</v>
      </c>
      <c r="AI26" s="232" t="str">
        <f t="shared" si="10"/>
        <v>-</v>
      </c>
      <c r="AJ26" s="232" t="str">
        <f t="shared" si="11"/>
        <v>-</v>
      </c>
      <c r="AK26" s="233" t="str">
        <f t="shared" si="12"/>
        <v>-</v>
      </c>
      <c r="AL26" s="222" t="s">
        <v>12</v>
      </c>
      <c r="AM26" s="161" t="s">
        <v>85</v>
      </c>
      <c r="AN26" s="176" t="s">
        <v>85</v>
      </c>
      <c r="AO26" s="195" t="s">
        <v>85</v>
      </c>
      <c r="AP26" s="235" t="s">
        <v>12</v>
      </c>
      <c r="AQ26" s="234" t="s">
        <v>12</v>
      </c>
      <c r="AR26" s="234" t="s">
        <v>12</v>
      </c>
      <c r="AS26" s="234" t="s">
        <v>12</v>
      </c>
      <c r="AT26" s="227" t="s">
        <v>12</v>
      </c>
    </row>
    <row r="27" spans="1:46" ht="29.25" hidden="1" customHeight="1">
      <c r="A27" s="13" t="str">
        <f t="shared" si="18"/>
        <v>3-6</v>
      </c>
      <c r="B27" s="163">
        <v>3</v>
      </c>
      <c r="C27" s="278" t="str">
        <f>VLOOKUP(B27,プルダウン!$L$2:$M$28,2,FALSE)</f>
        <v>市民生活とコミュニティ</v>
      </c>
      <c r="D27" s="163">
        <v>6</v>
      </c>
      <c r="E27" s="161" t="s">
        <v>85</v>
      </c>
      <c r="F27" s="175" t="s">
        <v>85</v>
      </c>
      <c r="G27" s="325" t="s">
        <v>85</v>
      </c>
      <c r="H27" s="177" t="s">
        <v>85</v>
      </c>
      <c r="I27" s="162" t="s">
        <v>85</v>
      </c>
      <c r="J27" s="161" t="s">
        <v>85</v>
      </c>
      <c r="K27" s="161" t="s">
        <v>85</v>
      </c>
      <c r="L27" s="161" t="s">
        <v>85</v>
      </c>
      <c r="M27" s="228" t="s">
        <v>85</v>
      </c>
      <c r="N27" s="225" t="s">
        <v>12</v>
      </c>
      <c r="O27" s="186" t="s">
        <v>12</v>
      </c>
      <c r="P27" s="186" t="s">
        <v>12</v>
      </c>
      <c r="Q27" s="186" t="s">
        <v>12</v>
      </c>
      <c r="R27" s="230" t="s">
        <v>12</v>
      </c>
      <c r="S27" s="235" t="s">
        <v>85</v>
      </c>
      <c r="T27" s="230" t="s">
        <v>85</v>
      </c>
      <c r="U27" s="228" t="s">
        <v>85</v>
      </c>
      <c r="V27" s="224" t="s">
        <v>85</v>
      </c>
      <c r="W27" s="225" t="s">
        <v>12</v>
      </c>
      <c r="X27" s="186" t="s">
        <v>12</v>
      </c>
      <c r="Y27" s="186" t="s">
        <v>12</v>
      </c>
      <c r="Z27" s="186" t="s">
        <v>12</v>
      </c>
      <c r="AA27" s="230" t="s">
        <v>12</v>
      </c>
      <c r="AB27" s="231" t="str">
        <f t="shared" si="3"/>
        <v>-</v>
      </c>
      <c r="AC27" s="232" t="str">
        <f t="shared" si="4"/>
        <v>-</v>
      </c>
      <c r="AD27" s="232" t="str">
        <f t="shared" si="5"/>
        <v>-</v>
      </c>
      <c r="AE27" s="232" t="str">
        <f t="shared" si="6"/>
        <v>-</v>
      </c>
      <c r="AF27" s="233" t="str">
        <f t="shared" si="7"/>
        <v>-</v>
      </c>
      <c r="AG27" s="231" t="str">
        <f t="shared" si="8"/>
        <v>-</v>
      </c>
      <c r="AH27" s="232" t="str">
        <f t="shared" si="9"/>
        <v>-</v>
      </c>
      <c r="AI27" s="232" t="str">
        <f t="shared" si="10"/>
        <v>-</v>
      </c>
      <c r="AJ27" s="232" t="str">
        <f t="shared" si="11"/>
        <v>-</v>
      </c>
      <c r="AK27" s="233" t="str">
        <f t="shared" si="12"/>
        <v>-</v>
      </c>
      <c r="AL27" s="222" t="s">
        <v>12</v>
      </c>
      <c r="AM27" s="161" t="s">
        <v>85</v>
      </c>
      <c r="AN27" s="176" t="s">
        <v>85</v>
      </c>
      <c r="AO27" s="195" t="s">
        <v>85</v>
      </c>
      <c r="AP27" s="235" t="s">
        <v>12</v>
      </c>
      <c r="AQ27" s="234" t="s">
        <v>12</v>
      </c>
      <c r="AR27" s="234" t="s">
        <v>12</v>
      </c>
      <c r="AS27" s="234" t="s">
        <v>12</v>
      </c>
      <c r="AT27" s="227" t="s">
        <v>12</v>
      </c>
    </row>
    <row r="28" spans="1:46" ht="29.25" hidden="1" customHeight="1">
      <c r="A28" s="13" t="str">
        <f t="shared" si="18"/>
        <v>3-7</v>
      </c>
      <c r="B28" s="163">
        <v>3</v>
      </c>
      <c r="C28" s="278" t="str">
        <f>VLOOKUP(B28,プルダウン!$L$2:$M$28,2,FALSE)</f>
        <v>市民生活とコミュニティ</v>
      </c>
      <c r="D28" s="163">
        <v>7</v>
      </c>
      <c r="E28" s="161" t="s">
        <v>85</v>
      </c>
      <c r="F28" s="175" t="s">
        <v>85</v>
      </c>
      <c r="G28" s="325" t="s">
        <v>85</v>
      </c>
      <c r="H28" s="177" t="s">
        <v>85</v>
      </c>
      <c r="I28" s="162" t="s">
        <v>85</v>
      </c>
      <c r="J28" s="161" t="s">
        <v>85</v>
      </c>
      <c r="K28" s="161" t="s">
        <v>85</v>
      </c>
      <c r="L28" s="161" t="s">
        <v>85</v>
      </c>
      <c r="M28" s="228" t="s">
        <v>85</v>
      </c>
      <c r="N28" s="225" t="s">
        <v>12</v>
      </c>
      <c r="O28" s="186" t="s">
        <v>12</v>
      </c>
      <c r="P28" s="186" t="s">
        <v>12</v>
      </c>
      <c r="Q28" s="186" t="s">
        <v>12</v>
      </c>
      <c r="R28" s="230" t="s">
        <v>12</v>
      </c>
      <c r="S28" s="235" t="s">
        <v>85</v>
      </c>
      <c r="T28" s="230" t="s">
        <v>85</v>
      </c>
      <c r="U28" s="228" t="s">
        <v>85</v>
      </c>
      <c r="V28" s="224" t="s">
        <v>85</v>
      </c>
      <c r="W28" s="225" t="s">
        <v>12</v>
      </c>
      <c r="X28" s="186" t="s">
        <v>12</v>
      </c>
      <c r="Y28" s="186" t="s">
        <v>12</v>
      </c>
      <c r="Z28" s="186" t="s">
        <v>12</v>
      </c>
      <c r="AA28" s="230" t="s">
        <v>12</v>
      </c>
      <c r="AB28" s="231" t="str">
        <f t="shared" si="3"/>
        <v>-</v>
      </c>
      <c r="AC28" s="232" t="str">
        <f t="shared" si="4"/>
        <v>-</v>
      </c>
      <c r="AD28" s="232" t="str">
        <f t="shared" si="5"/>
        <v>-</v>
      </c>
      <c r="AE28" s="232" t="str">
        <f t="shared" si="6"/>
        <v>-</v>
      </c>
      <c r="AF28" s="233" t="str">
        <f t="shared" si="7"/>
        <v>-</v>
      </c>
      <c r="AG28" s="231" t="str">
        <f t="shared" si="8"/>
        <v>-</v>
      </c>
      <c r="AH28" s="232" t="str">
        <f t="shared" si="9"/>
        <v>-</v>
      </c>
      <c r="AI28" s="232" t="str">
        <f t="shared" si="10"/>
        <v>-</v>
      </c>
      <c r="AJ28" s="232" t="str">
        <f t="shared" si="11"/>
        <v>-</v>
      </c>
      <c r="AK28" s="233" t="str">
        <f t="shared" si="12"/>
        <v>-</v>
      </c>
      <c r="AL28" s="222" t="s">
        <v>12</v>
      </c>
      <c r="AM28" s="161" t="s">
        <v>85</v>
      </c>
      <c r="AN28" s="176" t="s">
        <v>85</v>
      </c>
      <c r="AO28" s="195" t="s">
        <v>85</v>
      </c>
      <c r="AP28" s="235" t="s">
        <v>12</v>
      </c>
      <c r="AQ28" s="234" t="s">
        <v>12</v>
      </c>
      <c r="AR28" s="234" t="s">
        <v>12</v>
      </c>
      <c r="AS28" s="234" t="s">
        <v>12</v>
      </c>
      <c r="AT28" s="227" t="s">
        <v>12</v>
      </c>
    </row>
    <row r="29" spans="1:46" ht="29.25" hidden="1" customHeight="1">
      <c r="A29" s="13" t="str">
        <f t="shared" si="18"/>
        <v>3-8</v>
      </c>
      <c r="B29" s="163">
        <v>3</v>
      </c>
      <c r="C29" s="278" t="str">
        <f>VLOOKUP(B29,プルダウン!$L$2:$M$28,2,FALSE)</f>
        <v>市民生活とコミュニティ</v>
      </c>
      <c r="D29" s="163">
        <v>8</v>
      </c>
      <c r="E29" s="161" t="s">
        <v>85</v>
      </c>
      <c r="F29" s="175" t="s">
        <v>85</v>
      </c>
      <c r="G29" s="325" t="s">
        <v>85</v>
      </c>
      <c r="H29" s="177" t="s">
        <v>85</v>
      </c>
      <c r="I29" s="162" t="s">
        <v>85</v>
      </c>
      <c r="J29" s="161" t="s">
        <v>85</v>
      </c>
      <c r="K29" s="161" t="s">
        <v>85</v>
      </c>
      <c r="L29" s="161" t="s">
        <v>85</v>
      </c>
      <c r="M29" s="228" t="s">
        <v>85</v>
      </c>
      <c r="N29" s="225" t="s">
        <v>12</v>
      </c>
      <c r="O29" s="186" t="s">
        <v>12</v>
      </c>
      <c r="P29" s="186" t="s">
        <v>12</v>
      </c>
      <c r="Q29" s="186" t="s">
        <v>12</v>
      </c>
      <c r="R29" s="230" t="s">
        <v>12</v>
      </c>
      <c r="S29" s="235" t="s">
        <v>85</v>
      </c>
      <c r="T29" s="230" t="s">
        <v>85</v>
      </c>
      <c r="U29" s="228" t="s">
        <v>85</v>
      </c>
      <c r="V29" s="224" t="s">
        <v>85</v>
      </c>
      <c r="W29" s="225" t="s">
        <v>12</v>
      </c>
      <c r="X29" s="186" t="s">
        <v>12</v>
      </c>
      <c r="Y29" s="186" t="s">
        <v>12</v>
      </c>
      <c r="Z29" s="186" t="s">
        <v>12</v>
      </c>
      <c r="AA29" s="230" t="s">
        <v>12</v>
      </c>
      <c r="AB29" s="231" t="str">
        <f t="shared" si="3"/>
        <v>-</v>
      </c>
      <c r="AC29" s="232" t="str">
        <f t="shared" si="4"/>
        <v>-</v>
      </c>
      <c r="AD29" s="232" t="str">
        <f t="shared" si="5"/>
        <v>-</v>
      </c>
      <c r="AE29" s="232" t="str">
        <f t="shared" si="6"/>
        <v>-</v>
      </c>
      <c r="AF29" s="233" t="str">
        <f t="shared" si="7"/>
        <v>-</v>
      </c>
      <c r="AG29" s="231" t="str">
        <f t="shared" si="8"/>
        <v>-</v>
      </c>
      <c r="AH29" s="232" t="str">
        <f t="shared" si="9"/>
        <v>-</v>
      </c>
      <c r="AI29" s="232" t="str">
        <f t="shared" si="10"/>
        <v>-</v>
      </c>
      <c r="AJ29" s="232" t="str">
        <f t="shared" si="11"/>
        <v>-</v>
      </c>
      <c r="AK29" s="233" t="str">
        <f t="shared" si="12"/>
        <v>-</v>
      </c>
      <c r="AL29" s="222" t="s">
        <v>12</v>
      </c>
      <c r="AM29" s="161" t="s">
        <v>85</v>
      </c>
      <c r="AN29" s="176" t="s">
        <v>85</v>
      </c>
      <c r="AO29" s="195" t="s">
        <v>85</v>
      </c>
      <c r="AP29" s="235" t="s">
        <v>12</v>
      </c>
      <c r="AQ29" s="234" t="s">
        <v>12</v>
      </c>
      <c r="AR29" s="234" t="s">
        <v>12</v>
      </c>
      <c r="AS29" s="234" t="s">
        <v>12</v>
      </c>
      <c r="AT29" s="227" t="s">
        <v>12</v>
      </c>
    </row>
    <row r="30" spans="1:46" ht="29.25" hidden="1" customHeight="1">
      <c r="A30" s="13" t="str">
        <f t="shared" ref="A30:A38" si="19">B30&amp;"-"&amp;D30</f>
        <v>3-9</v>
      </c>
      <c r="B30" s="163">
        <v>3</v>
      </c>
      <c r="C30" s="278" t="str">
        <f>VLOOKUP(B30,プルダウン!$L$2:$M$28,2,FALSE)</f>
        <v>市民生活とコミュニティ</v>
      </c>
      <c r="D30" s="163">
        <v>9</v>
      </c>
      <c r="E30" s="161" t="s">
        <v>85</v>
      </c>
      <c r="F30" s="175" t="s">
        <v>85</v>
      </c>
      <c r="G30" s="325" t="s">
        <v>85</v>
      </c>
      <c r="H30" s="177" t="s">
        <v>85</v>
      </c>
      <c r="I30" s="162" t="s">
        <v>85</v>
      </c>
      <c r="J30" s="161" t="s">
        <v>85</v>
      </c>
      <c r="K30" s="161" t="s">
        <v>85</v>
      </c>
      <c r="L30" s="161" t="s">
        <v>85</v>
      </c>
      <c r="M30" s="228" t="s">
        <v>85</v>
      </c>
      <c r="N30" s="225" t="s">
        <v>12</v>
      </c>
      <c r="O30" s="186" t="s">
        <v>12</v>
      </c>
      <c r="P30" s="186" t="s">
        <v>12</v>
      </c>
      <c r="Q30" s="186" t="s">
        <v>12</v>
      </c>
      <c r="R30" s="230" t="s">
        <v>12</v>
      </c>
      <c r="S30" s="235" t="s">
        <v>85</v>
      </c>
      <c r="T30" s="230" t="s">
        <v>85</v>
      </c>
      <c r="U30" s="228" t="s">
        <v>85</v>
      </c>
      <c r="V30" s="224" t="s">
        <v>85</v>
      </c>
      <c r="W30" s="225" t="s">
        <v>12</v>
      </c>
      <c r="X30" s="186" t="s">
        <v>12</v>
      </c>
      <c r="Y30" s="186" t="s">
        <v>12</v>
      </c>
      <c r="Z30" s="186" t="s">
        <v>12</v>
      </c>
      <c r="AA30" s="230" t="s">
        <v>12</v>
      </c>
      <c r="AB30" s="231" t="str">
        <f t="shared" si="3"/>
        <v>-</v>
      </c>
      <c r="AC30" s="232" t="str">
        <f t="shared" si="4"/>
        <v>-</v>
      </c>
      <c r="AD30" s="232" t="str">
        <f t="shared" si="5"/>
        <v>-</v>
      </c>
      <c r="AE30" s="232" t="str">
        <f t="shared" si="6"/>
        <v>-</v>
      </c>
      <c r="AF30" s="233" t="str">
        <f t="shared" si="7"/>
        <v>-</v>
      </c>
      <c r="AG30" s="231" t="str">
        <f t="shared" si="8"/>
        <v>-</v>
      </c>
      <c r="AH30" s="232" t="str">
        <f t="shared" si="9"/>
        <v>-</v>
      </c>
      <c r="AI30" s="232" t="str">
        <f t="shared" si="10"/>
        <v>-</v>
      </c>
      <c r="AJ30" s="232" t="str">
        <f t="shared" si="11"/>
        <v>-</v>
      </c>
      <c r="AK30" s="233" t="str">
        <f t="shared" si="12"/>
        <v>-</v>
      </c>
      <c r="AL30" s="222" t="s">
        <v>12</v>
      </c>
      <c r="AM30" s="161" t="s">
        <v>85</v>
      </c>
      <c r="AN30" s="176" t="s">
        <v>85</v>
      </c>
      <c r="AO30" s="195" t="s">
        <v>85</v>
      </c>
      <c r="AP30" s="235" t="s">
        <v>12</v>
      </c>
      <c r="AQ30" s="234" t="s">
        <v>12</v>
      </c>
      <c r="AR30" s="234" t="s">
        <v>12</v>
      </c>
      <c r="AS30" s="234" t="s">
        <v>12</v>
      </c>
      <c r="AT30" s="227" t="s">
        <v>12</v>
      </c>
    </row>
    <row r="31" spans="1:46" s="156" customFormat="1" ht="148.5" customHeight="1">
      <c r="A31" s="147" t="s">
        <v>1653</v>
      </c>
      <c r="B31" s="147">
        <v>4</v>
      </c>
      <c r="C31" s="169" t="s">
        <v>276</v>
      </c>
      <c r="D31" s="147">
        <v>1</v>
      </c>
      <c r="E31" s="149" t="s">
        <v>1654</v>
      </c>
      <c r="F31" s="150" t="s">
        <v>411</v>
      </c>
      <c r="G31" s="151" t="s">
        <v>412</v>
      </c>
      <c r="H31" s="157" t="s">
        <v>438</v>
      </c>
      <c r="I31" s="152" t="s">
        <v>439</v>
      </c>
      <c r="J31" s="149" t="s">
        <v>440</v>
      </c>
      <c r="K31" s="149" t="s">
        <v>441</v>
      </c>
      <c r="L31" s="149" t="s">
        <v>399</v>
      </c>
      <c r="M31" s="160" t="s">
        <v>418</v>
      </c>
      <c r="N31" s="225">
        <v>15000</v>
      </c>
      <c r="O31" s="186" t="s">
        <v>12</v>
      </c>
      <c r="P31" s="186" t="s">
        <v>12</v>
      </c>
      <c r="Q31" s="186" t="s">
        <v>12</v>
      </c>
      <c r="R31" s="230" t="s">
        <v>12</v>
      </c>
      <c r="S31" s="235" t="s">
        <v>327</v>
      </c>
      <c r="T31" s="230">
        <v>15000</v>
      </c>
      <c r="U31" s="228" t="s">
        <v>405</v>
      </c>
      <c r="V31" s="224" t="s">
        <v>1655</v>
      </c>
      <c r="W31" s="225">
        <v>8155</v>
      </c>
      <c r="X31" s="186" t="s">
        <v>12</v>
      </c>
      <c r="Y31" s="186" t="s">
        <v>12</v>
      </c>
      <c r="Z31" s="186" t="s">
        <v>12</v>
      </c>
      <c r="AA31" s="230" t="s">
        <v>12</v>
      </c>
      <c r="AB31" s="231">
        <f>IFERROR(IF($E31="-","-",1+(N31-W31)/N31),"-")</f>
        <v>1.4563333333333333</v>
      </c>
      <c r="AC31" s="232" t="str">
        <f t="shared" ref="AC31:AF31" si="20">IFERROR(IF($E31="-","-",1+(O31-X31)/O31),"-")</f>
        <v>-</v>
      </c>
      <c r="AD31" s="232" t="str">
        <f t="shared" si="20"/>
        <v>-</v>
      </c>
      <c r="AE31" s="232" t="str">
        <f t="shared" si="20"/>
        <v>-</v>
      </c>
      <c r="AF31" s="233" t="str">
        <f t="shared" si="20"/>
        <v>-</v>
      </c>
      <c r="AG31" s="231">
        <f>IFERROR(IF($E31="-","-",IF($T31="-","-",1+($T31-W31)/$T31)),"-")</f>
        <v>1.4563333333333333</v>
      </c>
      <c r="AH31" s="232" t="str">
        <f t="shared" ref="AH31:AK31" si="21">IFERROR(IF($E31="-","-",IF($T31="-","-",1+($T31-X31)/$T31)),"-")</f>
        <v>-</v>
      </c>
      <c r="AI31" s="232" t="str">
        <f t="shared" si="21"/>
        <v>-</v>
      </c>
      <c r="AJ31" s="232" t="str">
        <f t="shared" si="21"/>
        <v>-</v>
      </c>
      <c r="AK31" s="233" t="str">
        <f t="shared" si="21"/>
        <v>-</v>
      </c>
      <c r="AL31" s="222" t="s">
        <v>12</v>
      </c>
      <c r="AM31" s="184"/>
      <c r="AN31" s="154" t="s">
        <v>1656</v>
      </c>
      <c r="AO31" s="170" t="s">
        <v>1657</v>
      </c>
      <c r="AP31" s="218" t="s">
        <v>54</v>
      </c>
      <c r="AQ31" s="238" t="s">
        <v>12</v>
      </c>
      <c r="AR31" s="238" t="s">
        <v>12</v>
      </c>
      <c r="AS31" s="238" t="s">
        <v>12</v>
      </c>
      <c r="AT31" s="214" t="s">
        <v>12</v>
      </c>
    </row>
    <row r="32" spans="1:46" ht="179.25" customHeight="1">
      <c r="A32" s="13" t="s">
        <v>1658</v>
      </c>
      <c r="B32" s="163">
        <v>4</v>
      </c>
      <c r="C32" s="301" t="s">
        <v>276</v>
      </c>
      <c r="D32" s="163">
        <v>2</v>
      </c>
      <c r="E32" s="161" t="s">
        <v>1659</v>
      </c>
      <c r="F32" s="175" t="s">
        <v>2757</v>
      </c>
      <c r="G32" s="159" t="s">
        <v>412</v>
      </c>
      <c r="H32" s="177" t="s">
        <v>438</v>
      </c>
      <c r="I32" s="162" t="s">
        <v>442</v>
      </c>
      <c r="J32" s="161" t="s">
        <v>1659</v>
      </c>
      <c r="K32" s="161" t="s">
        <v>1660</v>
      </c>
      <c r="L32" s="161" t="s">
        <v>1661</v>
      </c>
      <c r="M32" s="160" t="s">
        <v>1608</v>
      </c>
      <c r="N32" s="474">
        <v>99.64</v>
      </c>
      <c r="O32" s="186" t="s">
        <v>12</v>
      </c>
      <c r="P32" s="186" t="s">
        <v>12</v>
      </c>
      <c r="Q32" s="186" t="s">
        <v>12</v>
      </c>
      <c r="R32" s="230" t="s">
        <v>12</v>
      </c>
      <c r="S32" s="235" t="s">
        <v>12</v>
      </c>
      <c r="T32" s="230" t="s">
        <v>12</v>
      </c>
      <c r="U32" s="228" t="s">
        <v>1662</v>
      </c>
      <c r="V32" s="224" t="s">
        <v>1663</v>
      </c>
      <c r="W32" s="474">
        <v>99.45</v>
      </c>
      <c r="X32" s="186" t="s">
        <v>12</v>
      </c>
      <c r="Y32" s="186" t="s">
        <v>12</v>
      </c>
      <c r="Z32" s="186" t="s">
        <v>12</v>
      </c>
      <c r="AA32" s="230" t="s">
        <v>12</v>
      </c>
      <c r="AB32" s="231">
        <f t="shared" ref="AB32" si="22">IFERROR(IF($E32="-","-",W32/N32),"-")</f>
        <v>0.99809313528703336</v>
      </c>
      <c r="AC32" s="232" t="str">
        <f t="shared" ref="AC32" si="23">IFERROR(IF($E32="-","-",X32/O32),"-")</f>
        <v>-</v>
      </c>
      <c r="AD32" s="232" t="str">
        <f t="shared" ref="AD32" si="24">IFERROR(IF($E32="-","-",Y32/P32),"-")</f>
        <v>-</v>
      </c>
      <c r="AE32" s="232" t="str">
        <f t="shared" ref="AE32" si="25">IFERROR(IF($E32="-","-",Z32/Q32),"-")</f>
        <v>-</v>
      </c>
      <c r="AF32" s="233" t="str">
        <f t="shared" ref="AF32" si="26">IFERROR(IF($E32="-","-",AA32/R32),"-")</f>
        <v>-</v>
      </c>
      <c r="AG32" s="231" t="str">
        <f t="shared" ref="AG32" si="27">IFERROR(IF($E32="-","-",IF($T32="-","-",W32/$T32)),"-")</f>
        <v>-</v>
      </c>
      <c r="AH32" s="232" t="str">
        <f t="shared" ref="AH32" si="28">IFERROR(IF($E32="-","-",IF($T32="-","-",X32/$T32)),"-")</f>
        <v>-</v>
      </c>
      <c r="AI32" s="232" t="str">
        <f t="shared" ref="AI32" si="29">IFERROR(IF($E32="-","-",IF($T32="-","-",Y32/$T32)),"-")</f>
        <v>-</v>
      </c>
      <c r="AJ32" s="232" t="str">
        <f t="shared" ref="AJ32" si="30">IFERROR(IF($E32="-","-",IF($T32="-","-",Z32/$T32)),"-")</f>
        <v>-</v>
      </c>
      <c r="AK32" s="233" t="str">
        <f t="shared" ref="AK32" si="31">IFERROR(IF($E32="-","-",IF($T32="-","-",AA32/$T32)),"-")</f>
        <v>-</v>
      </c>
      <c r="AL32" s="222" t="s">
        <v>12</v>
      </c>
      <c r="AM32" s="161" t="s">
        <v>1664</v>
      </c>
      <c r="AN32" s="176" t="s">
        <v>1665</v>
      </c>
      <c r="AO32" s="195" t="s">
        <v>1666</v>
      </c>
      <c r="AP32" s="235" t="s">
        <v>57</v>
      </c>
      <c r="AQ32" s="234" t="s">
        <v>12</v>
      </c>
      <c r="AR32" s="234" t="s">
        <v>12</v>
      </c>
      <c r="AS32" s="234" t="s">
        <v>12</v>
      </c>
      <c r="AT32" s="227" t="s">
        <v>85</v>
      </c>
    </row>
    <row r="33" spans="1:46" ht="29.25" hidden="1" customHeight="1">
      <c r="A33" s="13" t="str">
        <f t="shared" si="19"/>
        <v>4-3</v>
      </c>
      <c r="B33" s="163">
        <v>4</v>
      </c>
      <c r="C33" s="278" t="str">
        <f>VLOOKUP(B33,プルダウン!$L$2:$M$28,2,FALSE)</f>
        <v>市民生活の安全</v>
      </c>
      <c r="D33" s="163">
        <v>3</v>
      </c>
      <c r="E33" s="161" t="s">
        <v>85</v>
      </c>
      <c r="F33" s="175" t="s">
        <v>85</v>
      </c>
      <c r="G33" s="325" t="s">
        <v>85</v>
      </c>
      <c r="H33" s="177" t="s">
        <v>85</v>
      </c>
      <c r="I33" s="162" t="s">
        <v>85</v>
      </c>
      <c r="J33" s="161" t="s">
        <v>85</v>
      </c>
      <c r="K33" s="161" t="s">
        <v>85</v>
      </c>
      <c r="L33" s="161" t="s">
        <v>85</v>
      </c>
      <c r="M33" s="228" t="s">
        <v>85</v>
      </c>
      <c r="N33" s="225" t="s">
        <v>12</v>
      </c>
      <c r="O33" s="186" t="s">
        <v>12</v>
      </c>
      <c r="P33" s="186" t="s">
        <v>12</v>
      </c>
      <c r="Q33" s="186" t="s">
        <v>12</v>
      </c>
      <c r="R33" s="230" t="s">
        <v>12</v>
      </c>
      <c r="S33" s="235" t="s">
        <v>85</v>
      </c>
      <c r="T33" s="230" t="s">
        <v>85</v>
      </c>
      <c r="U33" s="228" t="s">
        <v>85</v>
      </c>
      <c r="V33" s="224" t="s">
        <v>85</v>
      </c>
      <c r="W33" s="225" t="s">
        <v>12</v>
      </c>
      <c r="X33" s="186" t="s">
        <v>12</v>
      </c>
      <c r="Y33" s="186" t="s">
        <v>12</v>
      </c>
      <c r="Z33" s="186" t="s">
        <v>12</v>
      </c>
      <c r="AA33" s="230" t="s">
        <v>12</v>
      </c>
      <c r="AB33" s="231" t="str">
        <f t="shared" si="3"/>
        <v>-</v>
      </c>
      <c r="AC33" s="232" t="str">
        <f t="shared" si="4"/>
        <v>-</v>
      </c>
      <c r="AD33" s="232" t="str">
        <f t="shared" si="5"/>
        <v>-</v>
      </c>
      <c r="AE33" s="232" t="str">
        <f t="shared" si="6"/>
        <v>-</v>
      </c>
      <c r="AF33" s="233" t="str">
        <f t="shared" si="7"/>
        <v>-</v>
      </c>
      <c r="AG33" s="231" t="str">
        <f t="shared" si="8"/>
        <v>-</v>
      </c>
      <c r="AH33" s="232" t="str">
        <f t="shared" si="9"/>
        <v>-</v>
      </c>
      <c r="AI33" s="232" t="str">
        <f t="shared" si="10"/>
        <v>-</v>
      </c>
      <c r="AJ33" s="232" t="str">
        <f t="shared" si="11"/>
        <v>-</v>
      </c>
      <c r="AK33" s="233" t="str">
        <f t="shared" si="12"/>
        <v>-</v>
      </c>
      <c r="AL33" s="222" t="s">
        <v>12</v>
      </c>
      <c r="AM33" s="161" t="s">
        <v>85</v>
      </c>
      <c r="AN33" s="176" t="s">
        <v>85</v>
      </c>
      <c r="AO33" s="195" t="s">
        <v>85</v>
      </c>
      <c r="AP33" s="235" t="s">
        <v>12</v>
      </c>
      <c r="AQ33" s="234" t="s">
        <v>12</v>
      </c>
      <c r="AR33" s="234" t="s">
        <v>12</v>
      </c>
      <c r="AS33" s="234" t="s">
        <v>12</v>
      </c>
      <c r="AT33" s="227" t="s">
        <v>12</v>
      </c>
    </row>
    <row r="34" spans="1:46" ht="29.25" hidden="1" customHeight="1">
      <c r="A34" s="13" t="str">
        <f t="shared" si="19"/>
        <v>4-4</v>
      </c>
      <c r="B34" s="163">
        <v>4</v>
      </c>
      <c r="C34" s="278" t="str">
        <f>VLOOKUP(B34,プルダウン!$L$2:$M$28,2,FALSE)</f>
        <v>市民生活の安全</v>
      </c>
      <c r="D34" s="163">
        <v>4</v>
      </c>
      <c r="E34" s="161" t="s">
        <v>85</v>
      </c>
      <c r="F34" s="175" t="s">
        <v>85</v>
      </c>
      <c r="G34" s="325" t="s">
        <v>85</v>
      </c>
      <c r="H34" s="177" t="s">
        <v>85</v>
      </c>
      <c r="I34" s="162" t="s">
        <v>85</v>
      </c>
      <c r="J34" s="161" t="s">
        <v>85</v>
      </c>
      <c r="K34" s="161" t="s">
        <v>85</v>
      </c>
      <c r="L34" s="161" t="s">
        <v>85</v>
      </c>
      <c r="M34" s="228" t="s">
        <v>85</v>
      </c>
      <c r="N34" s="225" t="s">
        <v>12</v>
      </c>
      <c r="O34" s="186" t="s">
        <v>12</v>
      </c>
      <c r="P34" s="186" t="s">
        <v>12</v>
      </c>
      <c r="Q34" s="186" t="s">
        <v>12</v>
      </c>
      <c r="R34" s="230" t="s">
        <v>12</v>
      </c>
      <c r="S34" s="235" t="s">
        <v>85</v>
      </c>
      <c r="T34" s="230" t="s">
        <v>85</v>
      </c>
      <c r="U34" s="228" t="s">
        <v>85</v>
      </c>
      <c r="V34" s="224" t="s">
        <v>85</v>
      </c>
      <c r="W34" s="225" t="s">
        <v>12</v>
      </c>
      <c r="X34" s="186" t="s">
        <v>12</v>
      </c>
      <c r="Y34" s="186" t="s">
        <v>12</v>
      </c>
      <c r="Z34" s="186" t="s">
        <v>12</v>
      </c>
      <c r="AA34" s="230" t="s">
        <v>12</v>
      </c>
      <c r="AB34" s="231" t="str">
        <f t="shared" si="3"/>
        <v>-</v>
      </c>
      <c r="AC34" s="232" t="str">
        <f t="shared" si="4"/>
        <v>-</v>
      </c>
      <c r="AD34" s="232" t="str">
        <f t="shared" si="5"/>
        <v>-</v>
      </c>
      <c r="AE34" s="232" t="str">
        <f t="shared" si="6"/>
        <v>-</v>
      </c>
      <c r="AF34" s="233" t="str">
        <f t="shared" si="7"/>
        <v>-</v>
      </c>
      <c r="AG34" s="231" t="str">
        <f t="shared" si="8"/>
        <v>-</v>
      </c>
      <c r="AH34" s="232" t="str">
        <f t="shared" si="9"/>
        <v>-</v>
      </c>
      <c r="AI34" s="232" t="str">
        <f t="shared" si="10"/>
        <v>-</v>
      </c>
      <c r="AJ34" s="232" t="str">
        <f t="shared" si="11"/>
        <v>-</v>
      </c>
      <c r="AK34" s="233" t="str">
        <f t="shared" si="12"/>
        <v>-</v>
      </c>
      <c r="AL34" s="222" t="s">
        <v>12</v>
      </c>
      <c r="AM34" s="161" t="s">
        <v>85</v>
      </c>
      <c r="AN34" s="176" t="s">
        <v>85</v>
      </c>
      <c r="AO34" s="195" t="s">
        <v>85</v>
      </c>
      <c r="AP34" s="235" t="s">
        <v>12</v>
      </c>
      <c r="AQ34" s="234" t="s">
        <v>12</v>
      </c>
      <c r="AR34" s="234" t="s">
        <v>12</v>
      </c>
      <c r="AS34" s="234" t="s">
        <v>12</v>
      </c>
      <c r="AT34" s="227" t="s">
        <v>12</v>
      </c>
    </row>
    <row r="35" spans="1:46" ht="29.25" hidden="1" customHeight="1">
      <c r="A35" s="13" t="str">
        <f t="shared" si="19"/>
        <v>4-5</v>
      </c>
      <c r="B35" s="163">
        <v>4</v>
      </c>
      <c r="C35" s="278" t="str">
        <f>VLOOKUP(B35,プルダウン!$L$2:$M$28,2,FALSE)</f>
        <v>市民生活の安全</v>
      </c>
      <c r="D35" s="163">
        <v>5</v>
      </c>
      <c r="E35" s="161" t="s">
        <v>85</v>
      </c>
      <c r="F35" s="175" t="s">
        <v>85</v>
      </c>
      <c r="G35" s="325" t="s">
        <v>85</v>
      </c>
      <c r="H35" s="177" t="s">
        <v>85</v>
      </c>
      <c r="I35" s="162" t="s">
        <v>85</v>
      </c>
      <c r="J35" s="161" t="s">
        <v>85</v>
      </c>
      <c r="K35" s="161" t="s">
        <v>85</v>
      </c>
      <c r="L35" s="161" t="s">
        <v>85</v>
      </c>
      <c r="M35" s="228" t="s">
        <v>85</v>
      </c>
      <c r="N35" s="225" t="s">
        <v>12</v>
      </c>
      <c r="O35" s="186" t="s">
        <v>12</v>
      </c>
      <c r="P35" s="186" t="s">
        <v>12</v>
      </c>
      <c r="Q35" s="186" t="s">
        <v>12</v>
      </c>
      <c r="R35" s="230" t="s">
        <v>12</v>
      </c>
      <c r="S35" s="235" t="s">
        <v>85</v>
      </c>
      <c r="T35" s="230" t="s">
        <v>85</v>
      </c>
      <c r="U35" s="228" t="s">
        <v>85</v>
      </c>
      <c r="V35" s="224" t="s">
        <v>85</v>
      </c>
      <c r="W35" s="225" t="s">
        <v>12</v>
      </c>
      <c r="X35" s="186" t="s">
        <v>12</v>
      </c>
      <c r="Y35" s="186" t="s">
        <v>12</v>
      </c>
      <c r="Z35" s="186" t="s">
        <v>12</v>
      </c>
      <c r="AA35" s="230" t="s">
        <v>12</v>
      </c>
      <c r="AB35" s="231" t="str">
        <f t="shared" si="3"/>
        <v>-</v>
      </c>
      <c r="AC35" s="232" t="str">
        <f t="shared" si="4"/>
        <v>-</v>
      </c>
      <c r="AD35" s="232" t="str">
        <f t="shared" si="5"/>
        <v>-</v>
      </c>
      <c r="AE35" s="232" t="str">
        <f t="shared" si="6"/>
        <v>-</v>
      </c>
      <c r="AF35" s="233" t="str">
        <f t="shared" si="7"/>
        <v>-</v>
      </c>
      <c r="AG35" s="231" t="str">
        <f t="shared" si="8"/>
        <v>-</v>
      </c>
      <c r="AH35" s="232" t="str">
        <f t="shared" si="9"/>
        <v>-</v>
      </c>
      <c r="AI35" s="232" t="str">
        <f t="shared" si="10"/>
        <v>-</v>
      </c>
      <c r="AJ35" s="232" t="str">
        <f t="shared" si="11"/>
        <v>-</v>
      </c>
      <c r="AK35" s="233" t="str">
        <f t="shared" si="12"/>
        <v>-</v>
      </c>
      <c r="AL35" s="222" t="s">
        <v>12</v>
      </c>
      <c r="AM35" s="161" t="s">
        <v>85</v>
      </c>
      <c r="AN35" s="176" t="s">
        <v>85</v>
      </c>
      <c r="AO35" s="195" t="s">
        <v>85</v>
      </c>
      <c r="AP35" s="235" t="s">
        <v>12</v>
      </c>
      <c r="AQ35" s="234" t="s">
        <v>12</v>
      </c>
      <c r="AR35" s="234" t="s">
        <v>12</v>
      </c>
      <c r="AS35" s="234" t="s">
        <v>12</v>
      </c>
      <c r="AT35" s="227" t="s">
        <v>12</v>
      </c>
    </row>
    <row r="36" spans="1:46" ht="29.25" hidden="1" customHeight="1">
      <c r="A36" s="13" t="str">
        <f t="shared" si="19"/>
        <v>4-6</v>
      </c>
      <c r="B36" s="163">
        <v>4</v>
      </c>
      <c r="C36" s="278" t="str">
        <f>VLOOKUP(B36,プルダウン!$L$2:$M$28,2,FALSE)</f>
        <v>市民生活の安全</v>
      </c>
      <c r="D36" s="163">
        <v>6</v>
      </c>
      <c r="E36" s="161" t="s">
        <v>85</v>
      </c>
      <c r="F36" s="175" t="s">
        <v>85</v>
      </c>
      <c r="G36" s="325" t="s">
        <v>85</v>
      </c>
      <c r="H36" s="177" t="s">
        <v>85</v>
      </c>
      <c r="I36" s="162" t="s">
        <v>85</v>
      </c>
      <c r="J36" s="161" t="s">
        <v>85</v>
      </c>
      <c r="K36" s="161" t="s">
        <v>85</v>
      </c>
      <c r="L36" s="161" t="s">
        <v>85</v>
      </c>
      <c r="M36" s="228" t="s">
        <v>85</v>
      </c>
      <c r="N36" s="225" t="s">
        <v>12</v>
      </c>
      <c r="O36" s="186" t="s">
        <v>12</v>
      </c>
      <c r="P36" s="186" t="s">
        <v>12</v>
      </c>
      <c r="Q36" s="186" t="s">
        <v>12</v>
      </c>
      <c r="R36" s="230" t="s">
        <v>12</v>
      </c>
      <c r="S36" s="235" t="s">
        <v>85</v>
      </c>
      <c r="T36" s="230" t="s">
        <v>85</v>
      </c>
      <c r="U36" s="228" t="s">
        <v>85</v>
      </c>
      <c r="V36" s="224" t="s">
        <v>85</v>
      </c>
      <c r="W36" s="225" t="s">
        <v>12</v>
      </c>
      <c r="X36" s="186" t="s">
        <v>12</v>
      </c>
      <c r="Y36" s="186" t="s">
        <v>12</v>
      </c>
      <c r="Z36" s="186" t="s">
        <v>12</v>
      </c>
      <c r="AA36" s="230" t="s">
        <v>12</v>
      </c>
      <c r="AB36" s="231" t="str">
        <f t="shared" si="3"/>
        <v>-</v>
      </c>
      <c r="AC36" s="232" t="str">
        <f t="shared" si="4"/>
        <v>-</v>
      </c>
      <c r="AD36" s="232" t="str">
        <f t="shared" si="5"/>
        <v>-</v>
      </c>
      <c r="AE36" s="232" t="str">
        <f t="shared" si="6"/>
        <v>-</v>
      </c>
      <c r="AF36" s="233" t="str">
        <f t="shared" si="7"/>
        <v>-</v>
      </c>
      <c r="AG36" s="231" t="str">
        <f t="shared" si="8"/>
        <v>-</v>
      </c>
      <c r="AH36" s="232" t="str">
        <f t="shared" si="9"/>
        <v>-</v>
      </c>
      <c r="AI36" s="232" t="str">
        <f t="shared" si="10"/>
        <v>-</v>
      </c>
      <c r="AJ36" s="232" t="str">
        <f t="shared" si="11"/>
        <v>-</v>
      </c>
      <c r="AK36" s="233" t="str">
        <f t="shared" si="12"/>
        <v>-</v>
      </c>
      <c r="AL36" s="222" t="s">
        <v>12</v>
      </c>
      <c r="AM36" s="161" t="s">
        <v>85</v>
      </c>
      <c r="AN36" s="176" t="s">
        <v>85</v>
      </c>
      <c r="AO36" s="195" t="s">
        <v>85</v>
      </c>
      <c r="AP36" s="235" t="s">
        <v>12</v>
      </c>
      <c r="AQ36" s="234" t="s">
        <v>12</v>
      </c>
      <c r="AR36" s="234" t="s">
        <v>12</v>
      </c>
      <c r="AS36" s="234" t="s">
        <v>12</v>
      </c>
      <c r="AT36" s="227" t="s">
        <v>12</v>
      </c>
    </row>
    <row r="37" spans="1:46" ht="29.25" hidden="1" customHeight="1">
      <c r="A37" s="13" t="str">
        <f t="shared" si="19"/>
        <v>4-7</v>
      </c>
      <c r="B37" s="163">
        <v>4</v>
      </c>
      <c r="C37" s="278" t="str">
        <f>VLOOKUP(B37,プルダウン!$L$2:$M$28,2,FALSE)</f>
        <v>市民生活の安全</v>
      </c>
      <c r="D37" s="163">
        <v>7</v>
      </c>
      <c r="E37" s="161" t="s">
        <v>85</v>
      </c>
      <c r="F37" s="175" t="s">
        <v>85</v>
      </c>
      <c r="G37" s="325" t="s">
        <v>85</v>
      </c>
      <c r="H37" s="177" t="s">
        <v>85</v>
      </c>
      <c r="I37" s="162" t="s">
        <v>85</v>
      </c>
      <c r="J37" s="161" t="s">
        <v>85</v>
      </c>
      <c r="K37" s="161" t="s">
        <v>85</v>
      </c>
      <c r="L37" s="161" t="s">
        <v>85</v>
      </c>
      <c r="M37" s="228" t="s">
        <v>85</v>
      </c>
      <c r="N37" s="225" t="s">
        <v>12</v>
      </c>
      <c r="O37" s="186" t="s">
        <v>12</v>
      </c>
      <c r="P37" s="186" t="s">
        <v>12</v>
      </c>
      <c r="Q37" s="186" t="s">
        <v>12</v>
      </c>
      <c r="R37" s="230" t="s">
        <v>12</v>
      </c>
      <c r="S37" s="235" t="s">
        <v>85</v>
      </c>
      <c r="T37" s="230" t="s">
        <v>85</v>
      </c>
      <c r="U37" s="228" t="s">
        <v>85</v>
      </c>
      <c r="V37" s="224" t="s">
        <v>85</v>
      </c>
      <c r="W37" s="225" t="s">
        <v>12</v>
      </c>
      <c r="X37" s="186" t="s">
        <v>12</v>
      </c>
      <c r="Y37" s="186" t="s">
        <v>12</v>
      </c>
      <c r="Z37" s="186" t="s">
        <v>12</v>
      </c>
      <c r="AA37" s="230" t="s">
        <v>12</v>
      </c>
      <c r="AB37" s="231" t="str">
        <f t="shared" si="3"/>
        <v>-</v>
      </c>
      <c r="AC37" s="232" t="str">
        <f t="shared" si="4"/>
        <v>-</v>
      </c>
      <c r="AD37" s="232" t="str">
        <f t="shared" si="5"/>
        <v>-</v>
      </c>
      <c r="AE37" s="232" t="str">
        <f t="shared" si="6"/>
        <v>-</v>
      </c>
      <c r="AF37" s="233" t="str">
        <f t="shared" si="7"/>
        <v>-</v>
      </c>
      <c r="AG37" s="231" t="str">
        <f t="shared" si="8"/>
        <v>-</v>
      </c>
      <c r="AH37" s="232" t="str">
        <f t="shared" si="9"/>
        <v>-</v>
      </c>
      <c r="AI37" s="232" t="str">
        <f t="shared" si="10"/>
        <v>-</v>
      </c>
      <c r="AJ37" s="232" t="str">
        <f t="shared" si="11"/>
        <v>-</v>
      </c>
      <c r="AK37" s="233" t="str">
        <f t="shared" si="12"/>
        <v>-</v>
      </c>
      <c r="AL37" s="222" t="s">
        <v>12</v>
      </c>
      <c r="AM37" s="161" t="s">
        <v>85</v>
      </c>
      <c r="AN37" s="176" t="s">
        <v>85</v>
      </c>
      <c r="AO37" s="195" t="s">
        <v>85</v>
      </c>
      <c r="AP37" s="235" t="s">
        <v>12</v>
      </c>
      <c r="AQ37" s="234" t="s">
        <v>12</v>
      </c>
      <c r="AR37" s="234" t="s">
        <v>12</v>
      </c>
      <c r="AS37" s="234" t="s">
        <v>12</v>
      </c>
      <c r="AT37" s="227" t="s">
        <v>12</v>
      </c>
    </row>
    <row r="38" spans="1:46" ht="29.25" hidden="1" customHeight="1">
      <c r="A38" s="13" t="str">
        <f t="shared" si="19"/>
        <v>4-8</v>
      </c>
      <c r="B38" s="163">
        <v>4</v>
      </c>
      <c r="C38" s="278" t="str">
        <f>VLOOKUP(B38,プルダウン!$L$2:$M$28,2,FALSE)</f>
        <v>市民生活の安全</v>
      </c>
      <c r="D38" s="163">
        <v>8</v>
      </c>
      <c r="E38" s="161" t="s">
        <v>85</v>
      </c>
      <c r="F38" s="175" t="s">
        <v>85</v>
      </c>
      <c r="G38" s="325" t="s">
        <v>85</v>
      </c>
      <c r="H38" s="177" t="s">
        <v>85</v>
      </c>
      <c r="I38" s="162" t="s">
        <v>85</v>
      </c>
      <c r="J38" s="161" t="s">
        <v>85</v>
      </c>
      <c r="K38" s="161" t="s">
        <v>85</v>
      </c>
      <c r="L38" s="161" t="s">
        <v>85</v>
      </c>
      <c r="M38" s="228" t="s">
        <v>85</v>
      </c>
      <c r="N38" s="225" t="s">
        <v>12</v>
      </c>
      <c r="O38" s="186" t="s">
        <v>12</v>
      </c>
      <c r="P38" s="186" t="s">
        <v>12</v>
      </c>
      <c r="Q38" s="186" t="s">
        <v>12</v>
      </c>
      <c r="R38" s="230" t="s">
        <v>12</v>
      </c>
      <c r="S38" s="235" t="s">
        <v>85</v>
      </c>
      <c r="T38" s="230" t="s">
        <v>85</v>
      </c>
      <c r="U38" s="228" t="s">
        <v>85</v>
      </c>
      <c r="V38" s="224" t="s">
        <v>85</v>
      </c>
      <c r="W38" s="225" t="s">
        <v>12</v>
      </c>
      <c r="X38" s="186" t="s">
        <v>12</v>
      </c>
      <c r="Y38" s="186" t="s">
        <v>12</v>
      </c>
      <c r="Z38" s="186" t="s">
        <v>12</v>
      </c>
      <c r="AA38" s="230" t="s">
        <v>12</v>
      </c>
      <c r="AB38" s="231" t="str">
        <f t="shared" si="3"/>
        <v>-</v>
      </c>
      <c r="AC38" s="232" t="str">
        <f t="shared" si="4"/>
        <v>-</v>
      </c>
      <c r="AD38" s="232" t="str">
        <f t="shared" si="5"/>
        <v>-</v>
      </c>
      <c r="AE38" s="232" t="str">
        <f t="shared" si="6"/>
        <v>-</v>
      </c>
      <c r="AF38" s="233" t="str">
        <f t="shared" si="7"/>
        <v>-</v>
      </c>
      <c r="AG38" s="231" t="str">
        <f t="shared" si="8"/>
        <v>-</v>
      </c>
      <c r="AH38" s="232" t="str">
        <f t="shared" si="9"/>
        <v>-</v>
      </c>
      <c r="AI38" s="232" t="str">
        <f t="shared" si="10"/>
        <v>-</v>
      </c>
      <c r="AJ38" s="232" t="str">
        <f t="shared" si="11"/>
        <v>-</v>
      </c>
      <c r="AK38" s="233" t="str">
        <f t="shared" si="12"/>
        <v>-</v>
      </c>
      <c r="AL38" s="222" t="s">
        <v>12</v>
      </c>
      <c r="AM38" s="161" t="s">
        <v>85</v>
      </c>
      <c r="AN38" s="176" t="s">
        <v>85</v>
      </c>
      <c r="AO38" s="195" t="s">
        <v>85</v>
      </c>
      <c r="AP38" s="235" t="s">
        <v>12</v>
      </c>
      <c r="AQ38" s="234" t="s">
        <v>12</v>
      </c>
      <c r="AR38" s="234" t="s">
        <v>12</v>
      </c>
      <c r="AS38" s="234" t="s">
        <v>12</v>
      </c>
      <c r="AT38" s="227" t="s">
        <v>12</v>
      </c>
    </row>
    <row r="39" spans="1:46" ht="29.25" hidden="1" customHeight="1">
      <c r="A39" s="13" t="str">
        <f t="shared" ref="A39:A47" si="32">B39&amp;"-"&amp;D39</f>
        <v>4-9</v>
      </c>
      <c r="B39" s="163">
        <v>4</v>
      </c>
      <c r="C39" s="278" t="str">
        <f>VLOOKUP(B39,プルダウン!$L$2:$M$28,2,FALSE)</f>
        <v>市民生活の安全</v>
      </c>
      <c r="D39" s="163">
        <v>9</v>
      </c>
      <c r="E39" s="161" t="s">
        <v>85</v>
      </c>
      <c r="F39" s="175" t="s">
        <v>85</v>
      </c>
      <c r="G39" s="325" t="s">
        <v>85</v>
      </c>
      <c r="H39" s="177" t="s">
        <v>85</v>
      </c>
      <c r="I39" s="162" t="s">
        <v>85</v>
      </c>
      <c r="J39" s="161" t="s">
        <v>85</v>
      </c>
      <c r="K39" s="161" t="s">
        <v>85</v>
      </c>
      <c r="L39" s="161" t="s">
        <v>85</v>
      </c>
      <c r="M39" s="228" t="s">
        <v>85</v>
      </c>
      <c r="N39" s="225" t="s">
        <v>12</v>
      </c>
      <c r="O39" s="186" t="s">
        <v>12</v>
      </c>
      <c r="P39" s="186" t="s">
        <v>12</v>
      </c>
      <c r="Q39" s="186" t="s">
        <v>12</v>
      </c>
      <c r="R39" s="230" t="s">
        <v>12</v>
      </c>
      <c r="S39" s="235" t="s">
        <v>85</v>
      </c>
      <c r="T39" s="230" t="s">
        <v>85</v>
      </c>
      <c r="U39" s="228" t="s">
        <v>85</v>
      </c>
      <c r="V39" s="224" t="s">
        <v>85</v>
      </c>
      <c r="W39" s="225" t="s">
        <v>12</v>
      </c>
      <c r="X39" s="186" t="s">
        <v>12</v>
      </c>
      <c r="Y39" s="186" t="s">
        <v>12</v>
      </c>
      <c r="Z39" s="186" t="s">
        <v>12</v>
      </c>
      <c r="AA39" s="230" t="s">
        <v>12</v>
      </c>
      <c r="AB39" s="231" t="str">
        <f t="shared" si="3"/>
        <v>-</v>
      </c>
      <c r="AC39" s="232" t="str">
        <f t="shared" si="4"/>
        <v>-</v>
      </c>
      <c r="AD39" s="232" t="str">
        <f t="shared" si="5"/>
        <v>-</v>
      </c>
      <c r="AE39" s="232" t="str">
        <f t="shared" si="6"/>
        <v>-</v>
      </c>
      <c r="AF39" s="233" t="str">
        <f t="shared" si="7"/>
        <v>-</v>
      </c>
      <c r="AG39" s="231" t="str">
        <f t="shared" si="8"/>
        <v>-</v>
      </c>
      <c r="AH39" s="232" t="str">
        <f t="shared" si="9"/>
        <v>-</v>
      </c>
      <c r="AI39" s="232" t="str">
        <f t="shared" si="10"/>
        <v>-</v>
      </c>
      <c r="AJ39" s="232" t="str">
        <f t="shared" si="11"/>
        <v>-</v>
      </c>
      <c r="AK39" s="233" t="str">
        <f t="shared" si="12"/>
        <v>-</v>
      </c>
      <c r="AL39" s="222" t="s">
        <v>12</v>
      </c>
      <c r="AM39" s="161" t="s">
        <v>85</v>
      </c>
      <c r="AN39" s="176" t="s">
        <v>85</v>
      </c>
      <c r="AO39" s="195" t="s">
        <v>85</v>
      </c>
      <c r="AP39" s="235" t="s">
        <v>12</v>
      </c>
      <c r="AQ39" s="234" t="s">
        <v>12</v>
      </c>
      <c r="AR39" s="234" t="s">
        <v>12</v>
      </c>
      <c r="AS39" s="234" t="s">
        <v>12</v>
      </c>
      <c r="AT39" s="227" t="s">
        <v>12</v>
      </c>
    </row>
    <row r="40" spans="1:46" ht="201" customHeight="1">
      <c r="A40" s="13" t="str">
        <f t="shared" si="32"/>
        <v>5-1</v>
      </c>
      <c r="B40" s="147">
        <v>5</v>
      </c>
      <c r="C40" s="169" t="str">
        <f>VLOOKUP(B40,[22]プルダウン!$L$2:$M$28,2,FALSE)</f>
        <v>文化</v>
      </c>
      <c r="D40" s="147">
        <v>1</v>
      </c>
      <c r="E40" s="149" t="s">
        <v>443</v>
      </c>
      <c r="F40" s="150" t="s">
        <v>444</v>
      </c>
      <c r="G40" s="151" t="s">
        <v>412</v>
      </c>
      <c r="H40" s="157" t="s">
        <v>445</v>
      </c>
      <c r="I40" s="152" t="s">
        <v>446</v>
      </c>
      <c r="J40" s="149" t="s">
        <v>2091</v>
      </c>
      <c r="K40" s="149" t="s">
        <v>447</v>
      </c>
      <c r="L40" s="149" t="s">
        <v>399</v>
      </c>
      <c r="M40" s="160" t="s">
        <v>403</v>
      </c>
      <c r="N40" s="186" t="s">
        <v>12</v>
      </c>
      <c r="O40" s="186" t="s">
        <v>12</v>
      </c>
      <c r="P40" s="186" t="s">
        <v>12</v>
      </c>
      <c r="Q40" s="186" t="s">
        <v>12</v>
      </c>
      <c r="R40" s="230" t="s">
        <v>12</v>
      </c>
      <c r="S40" s="235" t="s">
        <v>85</v>
      </c>
      <c r="T40" s="230" t="s">
        <v>85</v>
      </c>
      <c r="U40" s="228" t="s">
        <v>448</v>
      </c>
      <c r="V40" s="224" t="s">
        <v>2092</v>
      </c>
      <c r="W40" s="285">
        <v>1512388</v>
      </c>
      <c r="X40" s="186" t="s">
        <v>12</v>
      </c>
      <c r="Y40" s="186" t="s">
        <v>12</v>
      </c>
      <c r="Z40" s="186" t="s">
        <v>12</v>
      </c>
      <c r="AA40" s="230" t="s">
        <v>12</v>
      </c>
      <c r="AB40" s="231" t="str">
        <f t="shared" si="3"/>
        <v>-</v>
      </c>
      <c r="AC40" s="232" t="str">
        <f t="shared" si="3"/>
        <v>-</v>
      </c>
      <c r="AD40" s="232" t="str">
        <f t="shared" si="3"/>
        <v>-</v>
      </c>
      <c r="AE40" s="232" t="str">
        <f t="shared" si="3"/>
        <v>-</v>
      </c>
      <c r="AF40" s="233" t="str">
        <f t="shared" si="3"/>
        <v>-</v>
      </c>
      <c r="AG40" s="231" t="str">
        <f t="shared" si="8"/>
        <v>-</v>
      </c>
      <c r="AH40" s="232" t="str">
        <f t="shared" si="8"/>
        <v>-</v>
      </c>
      <c r="AI40" s="232" t="str">
        <f t="shared" si="8"/>
        <v>-</v>
      </c>
      <c r="AJ40" s="232" t="str">
        <f t="shared" si="8"/>
        <v>-</v>
      </c>
      <c r="AK40" s="233" t="str">
        <f t="shared" si="8"/>
        <v>-</v>
      </c>
      <c r="AL40" s="222" t="s">
        <v>12</v>
      </c>
      <c r="AM40" s="161" t="s">
        <v>2336</v>
      </c>
      <c r="AN40" s="154" t="s">
        <v>2093</v>
      </c>
      <c r="AO40" s="170" t="s">
        <v>2094</v>
      </c>
      <c r="AP40" s="218" t="s">
        <v>12</v>
      </c>
      <c r="AQ40" s="234" t="s">
        <v>12</v>
      </c>
      <c r="AR40" s="234" t="s">
        <v>12</v>
      </c>
      <c r="AS40" s="234" t="s">
        <v>12</v>
      </c>
      <c r="AT40" s="227" t="s">
        <v>12</v>
      </c>
    </row>
    <row r="41" spans="1:46" ht="155.25" customHeight="1">
      <c r="A41" s="13" t="str">
        <f t="shared" si="32"/>
        <v>5-2</v>
      </c>
      <c r="B41" s="163">
        <v>5</v>
      </c>
      <c r="C41" s="301" t="str">
        <f>VLOOKUP(B41,[22]プルダウン!$L$2:$M$28,2,FALSE)</f>
        <v>文化</v>
      </c>
      <c r="D41" s="163">
        <v>2</v>
      </c>
      <c r="E41" s="161" t="s">
        <v>2337</v>
      </c>
      <c r="F41" s="175" t="s">
        <v>411</v>
      </c>
      <c r="G41" s="159" t="s">
        <v>412</v>
      </c>
      <c r="H41" s="177" t="s">
        <v>445</v>
      </c>
      <c r="I41" s="162" t="s">
        <v>450</v>
      </c>
      <c r="J41" s="161" t="s">
        <v>2338</v>
      </c>
      <c r="K41" s="161" t="s">
        <v>451</v>
      </c>
      <c r="L41" s="161" t="s">
        <v>399</v>
      </c>
      <c r="M41" s="160" t="s">
        <v>403</v>
      </c>
      <c r="N41" s="225">
        <v>60</v>
      </c>
      <c r="O41" s="186" t="s">
        <v>12</v>
      </c>
      <c r="P41" s="186" t="s">
        <v>12</v>
      </c>
      <c r="Q41" s="186" t="s">
        <v>12</v>
      </c>
      <c r="R41" s="230" t="s">
        <v>12</v>
      </c>
      <c r="S41" s="235" t="s">
        <v>12</v>
      </c>
      <c r="T41" s="230" t="s">
        <v>12</v>
      </c>
      <c r="U41" s="228" t="s">
        <v>448</v>
      </c>
      <c r="V41" s="224" t="s">
        <v>1668</v>
      </c>
      <c r="W41" s="225">
        <v>70</v>
      </c>
      <c r="X41" s="186" t="s">
        <v>12</v>
      </c>
      <c r="Y41" s="186" t="s">
        <v>12</v>
      </c>
      <c r="Z41" s="186" t="s">
        <v>12</v>
      </c>
      <c r="AA41" s="230" t="s">
        <v>12</v>
      </c>
      <c r="AB41" s="314">
        <f t="shared" si="3"/>
        <v>1.1666666666666667</v>
      </c>
      <c r="AC41" s="232" t="str">
        <f t="shared" si="3"/>
        <v>-</v>
      </c>
      <c r="AD41" s="232" t="str">
        <f t="shared" si="3"/>
        <v>-</v>
      </c>
      <c r="AE41" s="232" t="str">
        <f t="shared" si="3"/>
        <v>-</v>
      </c>
      <c r="AF41" s="233" t="str">
        <f t="shared" si="3"/>
        <v>-</v>
      </c>
      <c r="AG41" s="231" t="str">
        <f t="shared" si="8"/>
        <v>-</v>
      </c>
      <c r="AH41" s="232" t="str">
        <f t="shared" si="8"/>
        <v>-</v>
      </c>
      <c r="AI41" s="232" t="str">
        <f t="shared" si="8"/>
        <v>-</v>
      </c>
      <c r="AJ41" s="232" t="str">
        <f t="shared" si="8"/>
        <v>-</v>
      </c>
      <c r="AK41" s="233" t="str">
        <f t="shared" si="8"/>
        <v>-</v>
      </c>
      <c r="AL41" s="222" t="s">
        <v>12</v>
      </c>
      <c r="AM41" s="161" t="s">
        <v>2339</v>
      </c>
      <c r="AN41" s="176" t="s">
        <v>2340</v>
      </c>
      <c r="AO41" s="195" t="s">
        <v>2341</v>
      </c>
      <c r="AP41" s="235" t="s">
        <v>54</v>
      </c>
      <c r="AQ41" s="234" t="s">
        <v>12</v>
      </c>
      <c r="AR41" s="234" t="s">
        <v>12</v>
      </c>
      <c r="AS41" s="234" t="s">
        <v>12</v>
      </c>
      <c r="AT41" s="227" t="s">
        <v>12</v>
      </c>
    </row>
    <row r="42" spans="1:46" ht="29.25" hidden="1" customHeight="1">
      <c r="A42" s="13" t="str">
        <f t="shared" si="32"/>
        <v>5-3</v>
      </c>
      <c r="B42" s="163">
        <v>5</v>
      </c>
      <c r="C42" s="278" t="str">
        <f>VLOOKUP(B42,プルダウン!$L$2:$M$28,2,FALSE)</f>
        <v>文化</v>
      </c>
      <c r="D42" s="163">
        <v>3</v>
      </c>
      <c r="E42" s="161" t="s">
        <v>85</v>
      </c>
      <c r="F42" s="175"/>
      <c r="G42" s="325"/>
      <c r="H42" s="177"/>
      <c r="I42" s="162"/>
      <c r="J42" s="161"/>
      <c r="K42" s="161"/>
      <c r="L42" s="161"/>
      <c r="M42" s="228"/>
      <c r="N42" s="225" t="s">
        <v>12</v>
      </c>
      <c r="O42" s="186" t="s">
        <v>12</v>
      </c>
      <c r="P42" s="186" t="s">
        <v>12</v>
      </c>
      <c r="Q42" s="186" t="s">
        <v>12</v>
      </c>
      <c r="R42" s="230" t="s">
        <v>12</v>
      </c>
      <c r="S42" s="235" t="s">
        <v>85</v>
      </c>
      <c r="T42" s="230" t="s">
        <v>85</v>
      </c>
      <c r="U42" s="228"/>
      <c r="V42" s="224"/>
      <c r="W42" s="225" t="s">
        <v>12</v>
      </c>
      <c r="X42" s="186" t="s">
        <v>12</v>
      </c>
      <c r="Y42" s="186" t="s">
        <v>12</v>
      </c>
      <c r="Z42" s="186" t="s">
        <v>12</v>
      </c>
      <c r="AA42" s="230" t="s">
        <v>12</v>
      </c>
      <c r="AB42" s="231" t="str">
        <f t="shared" si="3"/>
        <v>-</v>
      </c>
      <c r="AC42" s="232" t="str">
        <f t="shared" si="4"/>
        <v>-</v>
      </c>
      <c r="AD42" s="232" t="str">
        <f t="shared" si="5"/>
        <v>-</v>
      </c>
      <c r="AE42" s="232" t="str">
        <f t="shared" si="6"/>
        <v>-</v>
      </c>
      <c r="AF42" s="233" t="str">
        <f t="shared" si="7"/>
        <v>-</v>
      </c>
      <c r="AG42" s="231" t="str">
        <f t="shared" si="8"/>
        <v>-</v>
      </c>
      <c r="AH42" s="232" t="str">
        <f t="shared" si="9"/>
        <v>-</v>
      </c>
      <c r="AI42" s="232" t="str">
        <f t="shared" si="10"/>
        <v>-</v>
      </c>
      <c r="AJ42" s="232" t="str">
        <f t="shared" si="11"/>
        <v>-</v>
      </c>
      <c r="AK42" s="233" t="str">
        <f t="shared" si="12"/>
        <v>-</v>
      </c>
      <c r="AL42" s="222" t="s">
        <v>12</v>
      </c>
      <c r="AM42" s="161"/>
      <c r="AN42" s="176"/>
      <c r="AO42" s="195"/>
      <c r="AP42" s="235" t="s">
        <v>12</v>
      </c>
      <c r="AQ42" s="234" t="s">
        <v>12</v>
      </c>
      <c r="AR42" s="234" t="s">
        <v>12</v>
      </c>
      <c r="AS42" s="234" t="s">
        <v>12</v>
      </c>
      <c r="AT42" s="227" t="s">
        <v>12</v>
      </c>
    </row>
    <row r="43" spans="1:46" ht="29.25" hidden="1" customHeight="1">
      <c r="A43" s="13" t="str">
        <f t="shared" si="32"/>
        <v>5-4</v>
      </c>
      <c r="B43" s="163">
        <v>5</v>
      </c>
      <c r="C43" s="278" t="str">
        <f>VLOOKUP(B43,プルダウン!$L$2:$M$28,2,FALSE)</f>
        <v>文化</v>
      </c>
      <c r="D43" s="163">
        <v>4</v>
      </c>
      <c r="E43" s="161" t="s">
        <v>85</v>
      </c>
      <c r="F43" s="175" t="s">
        <v>85</v>
      </c>
      <c r="G43" s="325" t="s">
        <v>85</v>
      </c>
      <c r="H43" s="177" t="s">
        <v>85</v>
      </c>
      <c r="I43" s="162" t="s">
        <v>85</v>
      </c>
      <c r="J43" s="161" t="s">
        <v>85</v>
      </c>
      <c r="K43" s="161" t="s">
        <v>85</v>
      </c>
      <c r="L43" s="161" t="s">
        <v>85</v>
      </c>
      <c r="M43" s="228" t="s">
        <v>85</v>
      </c>
      <c r="N43" s="225" t="s">
        <v>12</v>
      </c>
      <c r="O43" s="186" t="s">
        <v>12</v>
      </c>
      <c r="P43" s="186" t="s">
        <v>12</v>
      </c>
      <c r="Q43" s="186" t="s">
        <v>12</v>
      </c>
      <c r="R43" s="230" t="s">
        <v>12</v>
      </c>
      <c r="S43" s="235" t="s">
        <v>85</v>
      </c>
      <c r="T43" s="230" t="s">
        <v>85</v>
      </c>
      <c r="U43" s="228" t="s">
        <v>85</v>
      </c>
      <c r="V43" s="224" t="s">
        <v>85</v>
      </c>
      <c r="W43" s="225" t="s">
        <v>12</v>
      </c>
      <c r="X43" s="186" t="s">
        <v>12</v>
      </c>
      <c r="Y43" s="186" t="s">
        <v>12</v>
      </c>
      <c r="Z43" s="186" t="s">
        <v>12</v>
      </c>
      <c r="AA43" s="230" t="s">
        <v>12</v>
      </c>
      <c r="AB43" s="231" t="str">
        <f t="shared" si="3"/>
        <v>-</v>
      </c>
      <c r="AC43" s="232" t="str">
        <f t="shared" si="4"/>
        <v>-</v>
      </c>
      <c r="AD43" s="232" t="str">
        <f t="shared" si="5"/>
        <v>-</v>
      </c>
      <c r="AE43" s="232" t="str">
        <f t="shared" si="6"/>
        <v>-</v>
      </c>
      <c r="AF43" s="233" t="str">
        <f t="shared" si="7"/>
        <v>-</v>
      </c>
      <c r="AG43" s="231" t="str">
        <f t="shared" si="8"/>
        <v>-</v>
      </c>
      <c r="AH43" s="232" t="str">
        <f t="shared" si="9"/>
        <v>-</v>
      </c>
      <c r="AI43" s="232" t="str">
        <f t="shared" si="10"/>
        <v>-</v>
      </c>
      <c r="AJ43" s="232" t="str">
        <f t="shared" si="11"/>
        <v>-</v>
      </c>
      <c r="AK43" s="233" t="str">
        <f t="shared" si="12"/>
        <v>-</v>
      </c>
      <c r="AL43" s="222" t="s">
        <v>12</v>
      </c>
      <c r="AM43" s="161" t="s">
        <v>85</v>
      </c>
      <c r="AN43" s="176" t="s">
        <v>85</v>
      </c>
      <c r="AO43" s="195" t="s">
        <v>85</v>
      </c>
      <c r="AP43" s="235" t="s">
        <v>12</v>
      </c>
      <c r="AQ43" s="234" t="s">
        <v>12</v>
      </c>
      <c r="AR43" s="234" t="s">
        <v>12</v>
      </c>
      <c r="AS43" s="234" t="s">
        <v>12</v>
      </c>
      <c r="AT43" s="227" t="s">
        <v>12</v>
      </c>
    </row>
    <row r="44" spans="1:46" ht="29.25" hidden="1" customHeight="1">
      <c r="A44" s="13" t="str">
        <f t="shared" si="32"/>
        <v>5-5</v>
      </c>
      <c r="B44" s="163">
        <v>5</v>
      </c>
      <c r="C44" s="278" t="str">
        <f>VLOOKUP(B44,プルダウン!$L$2:$M$28,2,FALSE)</f>
        <v>文化</v>
      </c>
      <c r="D44" s="163">
        <v>5</v>
      </c>
      <c r="E44" s="161" t="s">
        <v>85</v>
      </c>
      <c r="F44" s="175" t="s">
        <v>85</v>
      </c>
      <c r="G44" s="325" t="s">
        <v>85</v>
      </c>
      <c r="H44" s="177" t="s">
        <v>85</v>
      </c>
      <c r="I44" s="162" t="s">
        <v>85</v>
      </c>
      <c r="J44" s="161" t="s">
        <v>85</v>
      </c>
      <c r="K44" s="161" t="s">
        <v>85</v>
      </c>
      <c r="L44" s="161" t="s">
        <v>85</v>
      </c>
      <c r="M44" s="228" t="s">
        <v>85</v>
      </c>
      <c r="N44" s="225" t="s">
        <v>12</v>
      </c>
      <c r="O44" s="186" t="s">
        <v>12</v>
      </c>
      <c r="P44" s="186" t="s">
        <v>12</v>
      </c>
      <c r="Q44" s="186" t="s">
        <v>12</v>
      </c>
      <c r="R44" s="230" t="s">
        <v>12</v>
      </c>
      <c r="S44" s="235" t="s">
        <v>85</v>
      </c>
      <c r="T44" s="230" t="s">
        <v>85</v>
      </c>
      <c r="U44" s="228" t="s">
        <v>85</v>
      </c>
      <c r="V44" s="224" t="s">
        <v>85</v>
      </c>
      <c r="W44" s="225" t="s">
        <v>12</v>
      </c>
      <c r="X44" s="186" t="s">
        <v>12</v>
      </c>
      <c r="Y44" s="186" t="s">
        <v>12</v>
      </c>
      <c r="Z44" s="186" t="s">
        <v>12</v>
      </c>
      <c r="AA44" s="230" t="s">
        <v>12</v>
      </c>
      <c r="AB44" s="231" t="str">
        <f t="shared" si="3"/>
        <v>-</v>
      </c>
      <c r="AC44" s="232" t="str">
        <f t="shared" si="4"/>
        <v>-</v>
      </c>
      <c r="AD44" s="232" t="str">
        <f t="shared" si="5"/>
        <v>-</v>
      </c>
      <c r="AE44" s="232" t="str">
        <f t="shared" si="6"/>
        <v>-</v>
      </c>
      <c r="AF44" s="233" t="str">
        <f t="shared" si="7"/>
        <v>-</v>
      </c>
      <c r="AG44" s="231" t="str">
        <f t="shared" si="8"/>
        <v>-</v>
      </c>
      <c r="AH44" s="232" t="str">
        <f t="shared" si="9"/>
        <v>-</v>
      </c>
      <c r="AI44" s="232" t="str">
        <f t="shared" si="10"/>
        <v>-</v>
      </c>
      <c r="AJ44" s="232" t="str">
        <f t="shared" si="11"/>
        <v>-</v>
      </c>
      <c r="AK44" s="233" t="str">
        <f t="shared" si="12"/>
        <v>-</v>
      </c>
      <c r="AL44" s="222" t="s">
        <v>12</v>
      </c>
      <c r="AM44" s="161" t="s">
        <v>85</v>
      </c>
      <c r="AN44" s="176" t="s">
        <v>85</v>
      </c>
      <c r="AO44" s="195" t="s">
        <v>85</v>
      </c>
      <c r="AP44" s="235" t="s">
        <v>12</v>
      </c>
      <c r="AQ44" s="234" t="s">
        <v>12</v>
      </c>
      <c r="AR44" s="234" t="s">
        <v>12</v>
      </c>
      <c r="AS44" s="234" t="s">
        <v>12</v>
      </c>
      <c r="AT44" s="227" t="s">
        <v>12</v>
      </c>
    </row>
    <row r="45" spans="1:46" ht="29.25" hidden="1" customHeight="1">
      <c r="A45" s="13" t="str">
        <f t="shared" si="32"/>
        <v>5-6</v>
      </c>
      <c r="B45" s="163">
        <v>5</v>
      </c>
      <c r="C45" s="278" t="str">
        <f>VLOOKUP(B45,プルダウン!$L$2:$M$28,2,FALSE)</f>
        <v>文化</v>
      </c>
      <c r="D45" s="163">
        <v>6</v>
      </c>
      <c r="E45" s="161" t="s">
        <v>85</v>
      </c>
      <c r="F45" s="175" t="s">
        <v>85</v>
      </c>
      <c r="G45" s="325" t="s">
        <v>85</v>
      </c>
      <c r="H45" s="177" t="s">
        <v>85</v>
      </c>
      <c r="I45" s="162" t="s">
        <v>85</v>
      </c>
      <c r="J45" s="161" t="s">
        <v>85</v>
      </c>
      <c r="K45" s="161" t="s">
        <v>85</v>
      </c>
      <c r="L45" s="161" t="s">
        <v>85</v>
      </c>
      <c r="M45" s="228" t="s">
        <v>85</v>
      </c>
      <c r="N45" s="225" t="s">
        <v>12</v>
      </c>
      <c r="O45" s="186" t="s">
        <v>12</v>
      </c>
      <c r="P45" s="186" t="s">
        <v>12</v>
      </c>
      <c r="Q45" s="186" t="s">
        <v>12</v>
      </c>
      <c r="R45" s="230" t="s">
        <v>12</v>
      </c>
      <c r="S45" s="235" t="s">
        <v>85</v>
      </c>
      <c r="T45" s="230" t="s">
        <v>85</v>
      </c>
      <c r="U45" s="228" t="s">
        <v>85</v>
      </c>
      <c r="V45" s="224" t="s">
        <v>85</v>
      </c>
      <c r="W45" s="225" t="s">
        <v>12</v>
      </c>
      <c r="X45" s="186" t="s">
        <v>12</v>
      </c>
      <c r="Y45" s="186" t="s">
        <v>12</v>
      </c>
      <c r="Z45" s="186" t="s">
        <v>12</v>
      </c>
      <c r="AA45" s="230" t="s">
        <v>12</v>
      </c>
      <c r="AB45" s="231" t="str">
        <f t="shared" si="3"/>
        <v>-</v>
      </c>
      <c r="AC45" s="232" t="str">
        <f t="shared" si="4"/>
        <v>-</v>
      </c>
      <c r="AD45" s="232" t="str">
        <f t="shared" si="5"/>
        <v>-</v>
      </c>
      <c r="AE45" s="232" t="str">
        <f t="shared" si="6"/>
        <v>-</v>
      </c>
      <c r="AF45" s="233" t="str">
        <f t="shared" si="7"/>
        <v>-</v>
      </c>
      <c r="AG45" s="231" t="str">
        <f t="shared" si="8"/>
        <v>-</v>
      </c>
      <c r="AH45" s="232" t="str">
        <f t="shared" si="9"/>
        <v>-</v>
      </c>
      <c r="AI45" s="232" t="str">
        <f t="shared" si="10"/>
        <v>-</v>
      </c>
      <c r="AJ45" s="232" t="str">
        <f t="shared" si="11"/>
        <v>-</v>
      </c>
      <c r="AK45" s="233" t="str">
        <f t="shared" si="12"/>
        <v>-</v>
      </c>
      <c r="AL45" s="222" t="s">
        <v>12</v>
      </c>
      <c r="AM45" s="161" t="s">
        <v>85</v>
      </c>
      <c r="AN45" s="176" t="s">
        <v>85</v>
      </c>
      <c r="AO45" s="195" t="s">
        <v>85</v>
      </c>
      <c r="AP45" s="235" t="s">
        <v>12</v>
      </c>
      <c r="AQ45" s="234" t="s">
        <v>12</v>
      </c>
      <c r="AR45" s="234" t="s">
        <v>12</v>
      </c>
      <c r="AS45" s="234" t="s">
        <v>12</v>
      </c>
      <c r="AT45" s="227" t="s">
        <v>12</v>
      </c>
    </row>
    <row r="46" spans="1:46" ht="29.25" hidden="1" customHeight="1">
      <c r="A46" s="13" t="str">
        <f t="shared" si="32"/>
        <v>5-7</v>
      </c>
      <c r="B46" s="163">
        <v>5</v>
      </c>
      <c r="C46" s="278" t="str">
        <f>VLOOKUP(B46,プルダウン!$L$2:$M$28,2,FALSE)</f>
        <v>文化</v>
      </c>
      <c r="D46" s="163">
        <v>7</v>
      </c>
      <c r="E46" s="161" t="s">
        <v>85</v>
      </c>
      <c r="F46" s="175" t="s">
        <v>85</v>
      </c>
      <c r="G46" s="325" t="s">
        <v>85</v>
      </c>
      <c r="H46" s="177" t="s">
        <v>85</v>
      </c>
      <c r="I46" s="162" t="s">
        <v>85</v>
      </c>
      <c r="J46" s="161" t="s">
        <v>85</v>
      </c>
      <c r="K46" s="161" t="s">
        <v>85</v>
      </c>
      <c r="L46" s="161" t="s">
        <v>85</v>
      </c>
      <c r="M46" s="228" t="s">
        <v>85</v>
      </c>
      <c r="N46" s="225" t="s">
        <v>12</v>
      </c>
      <c r="O46" s="186" t="s">
        <v>12</v>
      </c>
      <c r="P46" s="186" t="s">
        <v>12</v>
      </c>
      <c r="Q46" s="186" t="s">
        <v>12</v>
      </c>
      <c r="R46" s="230" t="s">
        <v>12</v>
      </c>
      <c r="S46" s="235" t="s">
        <v>85</v>
      </c>
      <c r="T46" s="230" t="s">
        <v>85</v>
      </c>
      <c r="U46" s="228" t="s">
        <v>85</v>
      </c>
      <c r="V46" s="224" t="s">
        <v>85</v>
      </c>
      <c r="W46" s="225" t="s">
        <v>12</v>
      </c>
      <c r="X46" s="186" t="s">
        <v>12</v>
      </c>
      <c r="Y46" s="186" t="s">
        <v>12</v>
      </c>
      <c r="Z46" s="186" t="s">
        <v>12</v>
      </c>
      <c r="AA46" s="230" t="s">
        <v>12</v>
      </c>
      <c r="AB46" s="231" t="str">
        <f t="shared" si="3"/>
        <v>-</v>
      </c>
      <c r="AC46" s="232" t="str">
        <f t="shared" si="4"/>
        <v>-</v>
      </c>
      <c r="AD46" s="232" t="str">
        <f t="shared" si="5"/>
        <v>-</v>
      </c>
      <c r="AE46" s="232" t="str">
        <f t="shared" si="6"/>
        <v>-</v>
      </c>
      <c r="AF46" s="233" t="str">
        <f t="shared" si="7"/>
        <v>-</v>
      </c>
      <c r="AG46" s="231" t="str">
        <f t="shared" si="8"/>
        <v>-</v>
      </c>
      <c r="AH46" s="232" t="str">
        <f t="shared" si="9"/>
        <v>-</v>
      </c>
      <c r="AI46" s="232" t="str">
        <f t="shared" si="10"/>
        <v>-</v>
      </c>
      <c r="AJ46" s="232" t="str">
        <f t="shared" si="11"/>
        <v>-</v>
      </c>
      <c r="AK46" s="233" t="str">
        <f t="shared" si="12"/>
        <v>-</v>
      </c>
      <c r="AL46" s="222" t="s">
        <v>12</v>
      </c>
      <c r="AM46" s="161" t="s">
        <v>85</v>
      </c>
      <c r="AN46" s="176" t="s">
        <v>85</v>
      </c>
      <c r="AO46" s="195" t="s">
        <v>85</v>
      </c>
      <c r="AP46" s="235" t="s">
        <v>12</v>
      </c>
      <c r="AQ46" s="234" t="s">
        <v>12</v>
      </c>
      <c r="AR46" s="234" t="s">
        <v>12</v>
      </c>
      <c r="AS46" s="234" t="s">
        <v>12</v>
      </c>
      <c r="AT46" s="227" t="s">
        <v>12</v>
      </c>
    </row>
    <row r="47" spans="1:46" ht="29.25" hidden="1" customHeight="1">
      <c r="A47" s="13" t="str">
        <f t="shared" si="32"/>
        <v>5-8</v>
      </c>
      <c r="B47" s="163">
        <v>5</v>
      </c>
      <c r="C47" s="278" t="str">
        <f>VLOOKUP(B47,プルダウン!$L$2:$M$28,2,FALSE)</f>
        <v>文化</v>
      </c>
      <c r="D47" s="163">
        <v>8</v>
      </c>
      <c r="E47" s="161" t="s">
        <v>85</v>
      </c>
      <c r="F47" s="175" t="s">
        <v>85</v>
      </c>
      <c r="G47" s="325" t="s">
        <v>85</v>
      </c>
      <c r="H47" s="177" t="s">
        <v>85</v>
      </c>
      <c r="I47" s="162" t="s">
        <v>85</v>
      </c>
      <c r="J47" s="161" t="s">
        <v>85</v>
      </c>
      <c r="K47" s="161" t="s">
        <v>85</v>
      </c>
      <c r="L47" s="161" t="s">
        <v>85</v>
      </c>
      <c r="M47" s="228" t="s">
        <v>85</v>
      </c>
      <c r="N47" s="225" t="s">
        <v>12</v>
      </c>
      <c r="O47" s="186" t="s">
        <v>12</v>
      </c>
      <c r="P47" s="186" t="s">
        <v>12</v>
      </c>
      <c r="Q47" s="186" t="s">
        <v>12</v>
      </c>
      <c r="R47" s="230" t="s">
        <v>12</v>
      </c>
      <c r="S47" s="235" t="s">
        <v>85</v>
      </c>
      <c r="T47" s="230" t="s">
        <v>85</v>
      </c>
      <c r="U47" s="228" t="s">
        <v>85</v>
      </c>
      <c r="V47" s="224" t="s">
        <v>85</v>
      </c>
      <c r="W47" s="225" t="s">
        <v>12</v>
      </c>
      <c r="X47" s="186" t="s">
        <v>12</v>
      </c>
      <c r="Y47" s="186" t="s">
        <v>12</v>
      </c>
      <c r="Z47" s="186" t="s">
        <v>12</v>
      </c>
      <c r="AA47" s="230" t="s">
        <v>12</v>
      </c>
      <c r="AB47" s="231" t="str">
        <f t="shared" si="3"/>
        <v>-</v>
      </c>
      <c r="AC47" s="232" t="str">
        <f t="shared" si="4"/>
        <v>-</v>
      </c>
      <c r="AD47" s="232" t="str">
        <f t="shared" si="5"/>
        <v>-</v>
      </c>
      <c r="AE47" s="232" t="str">
        <f t="shared" si="6"/>
        <v>-</v>
      </c>
      <c r="AF47" s="233" t="str">
        <f t="shared" si="7"/>
        <v>-</v>
      </c>
      <c r="AG47" s="231" t="str">
        <f t="shared" si="8"/>
        <v>-</v>
      </c>
      <c r="AH47" s="232" t="str">
        <f t="shared" si="9"/>
        <v>-</v>
      </c>
      <c r="AI47" s="232" t="str">
        <f t="shared" si="10"/>
        <v>-</v>
      </c>
      <c r="AJ47" s="232" t="str">
        <f t="shared" si="11"/>
        <v>-</v>
      </c>
      <c r="AK47" s="233" t="str">
        <f t="shared" si="12"/>
        <v>-</v>
      </c>
      <c r="AL47" s="222" t="s">
        <v>12</v>
      </c>
      <c r="AM47" s="161" t="s">
        <v>85</v>
      </c>
      <c r="AN47" s="176" t="s">
        <v>85</v>
      </c>
      <c r="AO47" s="195" t="s">
        <v>85</v>
      </c>
      <c r="AP47" s="235" t="s">
        <v>12</v>
      </c>
      <c r="AQ47" s="234" t="s">
        <v>12</v>
      </c>
      <c r="AR47" s="234" t="s">
        <v>12</v>
      </c>
      <c r="AS47" s="234" t="s">
        <v>12</v>
      </c>
      <c r="AT47" s="227" t="s">
        <v>12</v>
      </c>
    </row>
    <row r="48" spans="1:46" ht="29.25" hidden="1" customHeight="1">
      <c r="A48" s="13" t="str">
        <f t="shared" ref="A48:A56" si="33">B48&amp;"-"&amp;D48</f>
        <v>5-9</v>
      </c>
      <c r="B48" s="163">
        <v>5</v>
      </c>
      <c r="C48" s="278" t="str">
        <f>VLOOKUP(B48,プルダウン!$L$2:$M$28,2,FALSE)</f>
        <v>文化</v>
      </c>
      <c r="D48" s="163">
        <v>9</v>
      </c>
      <c r="E48" s="161" t="s">
        <v>85</v>
      </c>
      <c r="F48" s="175" t="s">
        <v>85</v>
      </c>
      <c r="G48" s="325" t="s">
        <v>85</v>
      </c>
      <c r="H48" s="177" t="s">
        <v>85</v>
      </c>
      <c r="I48" s="162" t="s">
        <v>85</v>
      </c>
      <c r="J48" s="161" t="s">
        <v>85</v>
      </c>
      <c r="K48" s="161" t="s">
        <v>85</v>
      </c>
      <c r="L48" s="161" t="s">
        <v>85</v>
      </c>
      <c r="M48" s="228" t="s">
        <v>85</v>
      </c>
      <c r="N48" s="225" t="s">
        <v>12</v>
      </c>
      <c r="O48" s="186" t="s">
        <v>12</v>
      </c>
      <c r="P48" s="186" t="s">
        <v>12</v>
      </c>
      <c r="Q48" s="186" t="s">
        <v>12</v>
      </c>
      <c r="R48" s="230" t="s">
        <v>12</v>
      </c>
      <c r="S48" s="235" t="s">
        <v>85</v>
      </c>
      <c r="T48" s="230" t="s">
        <v>85</v>
      </c>
      <c r="U48" s="228" t="s">
        <v>85</v>
      </c>
      <c r="V48" s="224" t="s">
        <v>85</v>
      </c>
      <c r="W48" s="225" t="s">
        <v>12</v>
      </c>
      <c r="X48" s="186" t="s">
        <v>12</v>
      </c>
      <c r="Y48" s="186" t="s">
        <v>12</v>
      </c>
      <c r="Z48" s="186" t="s">
        <v>12</v>
      </c>
      <c r="AA48" s="230" t="s">
        <v>12</v>
      </c>
      <c r="AB48" s="231" t="str">
        <f t="shared" si="3"/>
        <v>-</v>
      </c>
      <c r="AC48" s="232" t="str">
        <f t="shared" si="4"/>
        <v>-</v>
      </c>
      <c r="AD48" s="232" t="str">
        <f t="shared" si="5"/>
        <v>-</v>
      </c>
      <c r="AE48" s="232" t="str">
        <f t="shared" si="6"/>
        <v>-</v>
      </c>
      <c r="AF48" s="233" t="str">
        <f t="shared" si="7"/>
        <v>-</v>
      </c>
      <c r="AG48" s="231" t="str">
        <f t="shared" si="8"/>
        <v>-</v>
      </c>
      <c r="AH48" s="232" t="str">
        <f t="shared" si="9"/>
        <v>-</v>
      </c>
      <c r="AI48" s="232" t="str">
        <f t="shared" si="10"/>
        <v>-</v>
      </c>
      <c r="AJ48" s="232" t="str">
        <f t="shared" si="11"/>
        <v>-</v>
      </c>
      <c r="AK48" s="233" t="str">
        <f t="shared" si="12"/>
        <v>-</v>
      </c>
      <c r="AL48" s="222" t="s">
        <v>12</v>
      </c>
      <c r="AM48" s="161" t="s">
        <v>85</v>
      </c>
      <c r="AN48" s="176" t="s">
        <v>85</v>
      </c>
      <c r="AO48" s="195" t="s">
        <v>85</v>
      </c>
      <c r="AP48" s="235" t="s">
        <v>12</v>
      </c>
      <c r="AQ48" s="234" t="s">
        <v>12</v>
      </c>
      <c r="AR48" s="234" t="s">
        <v>12</v>
      </c>
      <c r="AS48" s="234" t="s">
        <v>12</v>
      </c>
      <c r="AT48" s="227" t="s">
        <v>12</v>
      </c>
    </row>
    <row r="49" spans="1:46" ht="175.5" customHeight="1">
      <c r="A49" s="13" t="str">
        <f t="shared" si="33"/>
        <v>6-1</v>
      </c>
      <c r="B49" s="163">
        <v>6</v>
      </c>
      <c r="C49" s="301" t="str">
        <f>VLOOKUP(B49,[22]プルダウン!$L$2:$M$28,2,FALSE)</f>
        <v>スポーツ</v>
      </c>
      <c r="D49" s="163">
        <v>1</v>
      </c>
      <c r="E49" s="161" t="s">
        <v>452</v>
      </c>
      <c r="F49" s="175" t="s">
        <v>393</v>
      </c>
      <c r="G49" s="159" t="s">
        <v>412</v>
      </c>
      <c r="H49" s="177" t="s">
        <v>453</v>
      </c>
      <c r="I49" s="162" t="s">
        <v>454</v>
      </c>
      <c r="J49" s="161" t="s">
        <v>452</v>
      </c>
      <c r="K49" s="161" t="s">
        <v>455</v>
      </c>
      <c r="L49" s="161" t="s">
        <v>456</v>
      </c>
      <c r="M49" s="160" t="s">
        <v>403</v>
      </c>
      <c r="N49" s="225">
        <v>65</v>
      </c>
      <c r="O49" s="234" t="s">
        <v>1669</v>
      </c>
      <c r="P49" s="234" t="s">
        <v>1669</v>
      </c>
      <c r="Q49" s="234" t="s">
        <v>1669</v>
      </c>
      <c r="R49" s="227" t="s">
        <v>1669</v>
      </c>
      <c r="S49" s="235" t="s">
        <v>327</v>
      </c>
      <c r="T49" s="315">
        <v>0.65</v>
      </c>
      <c r="U49" s="228" t="s">
        <v>1670</v>
      </c>
      <c r="V49" s="224" t="s">
        <v>1671</v>
      </c>
      <c r="W49" s="225">
        <v>58.1</v>
      </c>
      <c r="X49" s="186" t="s">
        <v>12</v>
      </c>
      <c r="Y49" s="186" t="s">
        <v>12</v>
      </c>
      <c r="Z49" s="186" t="s">
        <v>12</v>
      </c>
      <c r="AA49" s="230" t="s">
        <v>12</v>
      </c>
      <c r="AB49" s="231">
        <f>IFERROR(IF($E49="-","-",W49/N49),"-")</f>
        <v>0.89384615384615385</v>
      </c>
      <c r="AC49" s="232" t="str">
        <f t="shared" si="4"/>
        <v>-</v>
      </c>
      <c r="AD49" s="232" t="str">
        <f t="shared" si="4"/>
        <v>-</v>
      </c>
      <c r="AE49" s="232" t="str">
        <f t="shared" si="4"/>
        <v>-</v>
      </c>
      <c r="AF49" s="233" t="str">
        <f t="shared" si="4"/>
        <v>-</v>
      </c>
      <c r="AG49" s="231">
        <f>IFERROR(IF($E49="-","-",W49/N49),"-")</f>
        <v>0.89384615384615385</v>
      </c>
      <c r="AH49" s="232" t="str">
        <f t="shared" si="9"/>
        <v>-</v>
      </c>
      <c r="AI49" s="232" t="str">
        <f t="shared" si="9"/>
        <v>-</v>
      </c>
      <c r="AJ49" s="232" t="str">
        <f t="shared" si="9"/>
        <v>-</v>
      </c>
      <c r="AK49" s="233" t="str">
        <f t="shared" si="9"/>
        <v>-</v>
      </c>
      <c r="AL49" s="222" t="s">
        <v>12</v>
      </c>
      <c r="AM49" s="161"/>
      <c r="AN49" s="176" t="s">
        <v>1672</v>
      </c>
      <c r="AO49" s="195" t="s">
        <v>1673</v>
      </c>
      <c r="AP49" s="235" t="s">
        <v>55</v>
      </c>
      <c r="AQ49" s="234" t="s">
        <v>12</v>
      </c>
      <c r="AR49" s="234" t="s">
        <v>12</v>
      </c>
      <c r="AS49" s="234" t="s">
        <v>12</v>
      </c>
      <c r="AT49" s="227" t="s">
        <v>12</v>
      </c>
    </row>
    <row r="50" spans="1:46" ht="206.25" customHeight="1">
      <c r="A50" s="13" t="str">
        <f t="shared" si="33"/>
        <v>6-2</v>
      </c>
      <c r="B50" s="163">
        <v>6</v>
      </c>
      <c r="C50" s="301" t="str">
        <f>VLOOKUP(B50,[22]プルダウン!$L$2:$M$28,2,FALSE)</f>
        <v>スポーツ</v>
      </c>
      <c r="D50" s="163">
        <v>2</v>
      </c>
      <c r="E50" s="161" t="s">
        <v>457</v>
      </c>
      <c r="F50" s="175" t="s">
        <v>393</v>
      </c>
      <c r="G50" s="159" t="s">
        <v>412</v>
      </c>
      <c r="H50" s="177" t="s">
        <v>453</v>
      </c>
      <c r="I50" s="162" t="s">
        <v>454</v>
      </c>
      <c r="J50" s="161" t="s">
        <v>457</v>
      </c>
      <c r="K50" s="161" t="s">
        <v>458</v>
      </c>
      <c r="L50" s="161" t="s">
        <v>459</v>
      </c>
      <c r="M50" s="160" t="s">
        <v>403</v>
      </c>
      <c r="N50" s="225">
        <v>50</v>
      </c>
      <c r="O50" s="234" t="s">
        <v>1669</v>
      </c>
      <c r="P50" s="234" t="s">
        <v>1669</v>
      </c>
      <c r="Q50" s="234" t="s">
        <v>1669</v>
      </c>
      <c r="R50" s="227" t="s">
        <v>1669</v>
      </c>
      <c r="S50" s="235" t="s">
        <v>327</v>
      </c>
      <c r="T50" s="315">
        <v>0.5</v>
      </c>
      <c r="U50" s="228" t="s">
        <v>1670</v>
      </c>
      <c r="V50" s="224" t="s">
        <v>1674</v>
      </c>
      <c r="W50" s="225">
        <v>7.5</v>
      </c>
      <c r="X50" s="186" t="s">
        <v>12</v>
      </c>
      <c r="Y50" s="186" t="s">
        <v>12</v>
      </c>
      <c r="Z50" s="186" t="s">
        <v>12</v>
      </c>
      <c r="AA50" s="230" t="s">
        <v>12</v>
      </c>
      <c r="AB50" s="231">
        <f t="shared" si="4"/>
        <v>0.15</v>
      </c>
      <c r="AC50" s="232" t="str">
        <f t="shared" si="4"/>
        <v>-</v>
      </c>
      <c r="AD50" s="232" t="str">
        <f t="shared" si="4"/>
        <v>-</v>
      </c>
      <c r="AE50" s="232" t="str">
        <f t="shared" si="4"/>
        <v>-</v>
      </c>
      <c r="AF50" s="233" t="str">
        <f t="shared" si="4"/>
        <v>-</v>
      </c>
      <c r="AG50" s="231">
        <f t="shared" ref="AG50:AG51" si="34">IFERROR(IF($E50="-","-",W50/N50),"-")</f>
        <v>0.15</v>
      </c>
      <c r="AH50" s="232" t="str">
        <f t="shared" si="9"/>
        <v>-</v>
      </c>
      <c r="AI50" s="232" t="str">
        <f t="shared" si="9"/>
        <v>-</v>
      </c>
      <c r="AJ50" s="232" t="str">
        <f t="shared" si="9"/>
        <v>-</v>
      </c>
      <c r="AK50" s="233" t="str">
        <f t="shared" si="9"/>
        <v>-</v>
      </c>
      <c r="AL50" s="222" t="s">
        <v>12</v>
      </c>
      <c r="AM50" s="161"/>
      <c r="AN50" s="176" t="s">
        <v>1672</v>
      </c>
      <c r="AO50" s="195" t="s">
        <v>1673</v>
      </c>
      <c r="AP50" s="235" t="s">
        <v>58</v>
      </c>
      <c r="AQ50" s="234" t="s">
        <v>12</v>
      </c>
      <c r="AR50" s="234" t="s">
        <v>12</v>
      </c>
      <c r="AS50" s="234" t="s">
        <v>12</v>
      </c>
      <c r="AT50" s="227" t="s">
        <v>12</v>
      </c>
    </row>
    <row r="51" spans="1:46" ht="201.75" customHeight="1">
      <c r="A51" s="13" t="str">
        <f t="shared" si="33"/>
        <v>6-3</v>
      </c>
      <c r="B51" s="163">
        <v>6</v>
      </c>
      <c r="C51" s="301" t="str">
        <f>VLOOKUP(B51,[22]プルダウン!$L$2:$M$28,2,FALSE)</f>
        <v>スポーツ</v>
      </c>
      <c r="D51" s="163">
        <v>3</v>
      </c>
      <c r="E51" s="161" t="s">
        <v>460</v>
      </c>
      <c r="F51" s="175" t="s">
        <v>393</v>
      </c>
      <c r="G51" s="159" t="s">
        <v>412</v>
      </c>
      <c r="H51" s="177" t="s">
        <v>453</v>
      </c>
      <c r="I51" s="162" t="s">
        <v>461</v>
      </c>
      <c r="J51" s="161" t="s">
        <v>460</v>
      </c>
      <c r="K51" s="161" t="s">
        <v>462</v>
      </c>
      <c r="L51" s="161" t="s">
        <v>463</v>
      </c>
      <c r="M51" s="160" t="s">
        <v>403</v>
      </c>
      <c r="N51" s="225">
        <v>10</v>
      </c>
      <c r="O51" s="234" t="s">
        <v>1669</v>
      </c>
      <c r="P51" s="234" t="s">
        <v>1669</v>
      </c>
      <c r="Q51" s="234" t="s">
        <v>1669</v>
      </c>
      <c r="R51" s="227" t="s">
        <v>1669</v>
      </c>
      <c r="S51" s="235" t="s">
        <v>327</v>
      </c>
      <c r="T51" s="315">
        <v>0.1</v>
      </c>
      <c r="U51" s="228" t="s">
        <v>1670</v>
      </c>
      <c r="V51" s="224" t="s">
        <v>1674</v>
      </c>
      <c r="W51" s="225">
        <v>2.2999999999999998</v>
      </c>
      <c r="X51" s="186" t="s">
        <v>12</v>
      </c>
      <c r="Y51" s="186" t="s">
        <v>12</v>
      </c>
      <c r="Z51" s="186" t="s">
        <v>12</v>
      </c>
      <c r="AA51" s="230" t="s">
        <v>12</v>
      </c>
      <c r="AB51" s="231">
        <f t="shared" si="4"/>
        <v>0.22999999999999998</v>
      </c>
      <c r="AC51" s="232" t="str">
        <f t="shared" si="4"/>
        <v>-</v>
      </c>
      <c r="AD51" s="232" t="str">
        <f t="shared" si="4"/>
        <v>-</v>
      </c>
      <c r="AE51" s="232" t="str">
        <f t="shared" si="4"/>
        <v>-</v>
      </c>
      <c r="AF51" s="233" t="str">
        <f t="shared" si="4"/>
        <v>-</v>
      </c>
      <c r="AG51" s="231">
        <f t="shared" si="34"/>
        <v>0.22999999999999998</v>
      </c>
      <c r="AH51" s="232" t="str">
        <f t="shared" si="9"/>
        <v>-</v>
      </c>
      <c r="AI51" s="232" t="str">
        <f t="shared" si="9"/>
        <v>-</v>
      </c>
      <c r="AJ51" s="232" t="str">
        <f t="shared" si="9"/>
        <v>-</v>
      </c>
      <c r="AK51" s="233" t="str">
        <f t="shared" si="9"/>
        <v>-</v>
      </c>
      <c r="AL51" s="222" t="s">
        <v>12</v>
      </c>
      <c r="AM51" s="161"/>
      <c r="AN51" s="176" t="s">
        <v>1738</v>
      </c>
      <c r="AO51" s="195" t="s">
        <v>1675</v>
      </c>
      <c r="AP51" s="235" t="s">
        <v>58</v>
      </c>
      <c r="AQ51" s="234" t="s">
        <v>12</v>
      </c>
      <c r="AR51" s="234" t="s">
        <v>12</v>
      </c>
      <c r="AS51" s="234" t="s">
        <v>12</v>
      </c>
      <c r="AT51" s="227" t="s">
        <v>12</v>
      </c>
    </row>
    <row r="52" spans="1:46" ht="29.25" hidden="1" customHeight="1">
      <c r="A52" s="13" t="str">
        <f t="shared" si="33"/>
        <v>6-4</v>
      </c>
      <c r="B52" s="163">
        <v>6</v>
      </c>
      <c r="C52" s="278" t="str">
        <f>VLOOKUP(B52,プルダウン!$L$2:$M$28,2,FALSE)</f>
        <v>スポーツ</v>
      </c>
      <c r="D52" s="163">
        <v>4</v>
      </c>
      <c r="E52" s="161" t="s">
        <v>85</v>
      </c>
      <c r="F52" s="175" t="s">
        <v>85</v>
      </c>
      <c r="G52" s="325" t="s">
        <v>85</v>
      </c>
      <c r="H52" s="177" t="s">
        <v>85</v>
      </c>
      <c r="I52" s="162" t="s">
        <v>85</v>
      </c>
      <c r="J52" s="161" t="s">
        <v>85</v>
      </c>
      <c r="K52" s="161" t="s">
        <v>85</v>
      </c>
      <c r="L52" s="161" t="s">
        <v>85</v>
      </c>
      <c r="M52" s="228" t="s">
        <v>85</v>
      </c>
      <c r="N52" s="225" t="s">
        <v>12</v>
      </c>
      <c r="O52" s="186" t="s">
        <v>12</v>
      </c>
      <c r="P52" s="186" t="s">
        <v>12</v>
      </c>
      <c r="Q52" s="186" t="s">
        <v>12</v>
      </c>
      <c r="R52" s="230" t="s">
        <v>12</v>
      </c>
      <c r="S52" s="235" t="s">
        <v>85</v>
      </c>
      <c r="T52" s="230" t="s">
        <v>85</v>
      </c>
      <c r="U52" s="228" t="s">
        <v>85</v>
      </c>
      <c r="V52" s="224" t="s">
        <v>85</v>
      </c>
      <c r="W52" s="225" t="s">
        <v>12</v>
      </c>
      <c r="X52" s="186" t="s">
        <v>12</v>
      </c>
      <c r="Y52" s="186" t="s">
        <v>12</v>
      </c>
      <c r="Z52" s="186" t="s">
        <v>12</v>
      </c>
      <c r="AA52" s="230" t="s">
        <v>12</v>
      </c>
      <c r="AB52" s="231" t="str">
        <f t="shared" si="3"/>
        <v>-</v>
      </c>
      <c r="AC52" s="232" t="str">
        <f t="shared" si="4"/>
        <v>-</v>
      </c>
      <c r="AD52" s="232" t="str">
        <f t="shared" si="5"/>
        <v>-</v>
      </c>
      <c r="AE52" s="232" t="str">
        <f t="shared" si="6"/>
        <v>-</v>
      </c>
      <c r="AF52" s="233" t="str">
        <f t="shared" si="7"/>
        <v>-</v>
      </c>
      <c r="AG52" s="231" t="str">
        <f t="shared" si="8"/>
        <v>-</v>
      </c>
      <c r="AH52" s="232" t="str">
        <f t="shared" si="9"/>
        <v>-</v>
      </c>
      <c r="AI52" s="232" t="str">
        <f t="shared" si="10"/>
        <v>-</v>
      </c>
      <c r="AJ52" s="232" t="str">
        <f t="shared" si="11"/>
        <v>-</v>
      </c>
      <c r="AK52" s="233" t="str">
        <f t="shared" si="12"/>
        <v>-</v>
      </c>
      <c r="AL52" s="222" t="s">
        <v>12</v>
      </c>
      <c r="AM52" s="161" t="s">
        <v>85</v>
      </c>
      <c r="AN52" s="176" t="s">
        <v>85</v>
      </c>
      <c r="AO52" s="195" t="s">
        <v>85</v>
      </c>
      <c r="AP52" s="235" t="s">
        <v>12</v>
      </c>
      <c r="AQ52" s="234" t="s">
        <v>12</v>
      </c>
      <c r="AR52" s="234" t="s">
        <v>12</v>
      </c>
      <c r="AS52" s="234" t="s">
        <v>12</v>
      </c>
      <c r="AT52" s="227" t="s">
        <v>12</v>
      </c>
    </row>
    <row r="53" spans="1:46" ht="29.25" hidden="1" customHeight="1">
      <c r="A53" s="13" t="str">
        <f t="shared" si="33"/>
        <v>6-5</v>
      </c>
      <c r="B53" s="163">
        <v>6</v>
      </c>
      <c r="C53" s="278" t="str">
        <f>VLOOKUP(B53,プルダウン!$L$2:$M$28,2,FALSE)</f>
        <v>スポーツ</v>
      </c>
      <c r="D53" s="163">
        <v>5</v>
      </c>
      <c r="E53" s="161" t="s">
        <v>85</v>
      </c>
      <c r="F53" s="175" t="s">
        <v>85</v>
      </c>
      <c r="G53" s="325" t="s">
        <v>85</v>
      </c>
      <c r="H53" s="177" t="s">
        <v>85</v>
      </c>
      <c r="I53" s="162" t="s">
        <v>85</v>
      </c>
      <c r="J53" s="161" t="s">
        <v>85</v>
      </c>
      <c r="K53" s="161" t="s">
        <v>85</v>
      </c>
      <c r="L53" s="161" t="s">
        <v>85</v>
      </c>
      <c r="M53" s="228" t="s">
        <v>85</v>
      </c>
      <c r="N53" s="225" t="s">
        <v>12</v>
      </c>
      <c r="O53" s="186" t="s">
        <v>12</v>
      </c>
      <c r="P53" s="186" t="s">
        <v>12</v>
      </c>
      <c r="Q53" s="186" t="s">
        <v>12</v>
      </c>
      <c r="R53" s="230" t="s">
        <v>12</v>
      </c>
      <c r="S53" s="235" t="s">
        <v>85</v>
      </c>
      <c r="T53" s="230" t="s">
        <v>85</v>
      </c>
      <c r="U53" s="228" t="s">
        <v>85</v>
      </c>
      <c r="V53" s="224" t="s">
        <v>85</v>
      </c>
      <c r="W53" s="225" t="s">
        <v>12</v>
      </c>
      <c r="X53" s="186" t="s">
        <v>12</v>
      </c>
      <c r="Y53" s="186" t="s">
        <v>12</v>
      </c>
      <c r="Z53" s="186" t="s">
        <v>12</v>
      </c>
      <c r="AA53" s="230" t="s">
        <v>12</v>
      </c>
      <c r="AB53" s="231" t="str">
        <f t="shared" si="3"/>
        <v>-</v>
      </c>
      <c r="AC53" s="232" t="str">
        <f t="shared" si="4"/>
        <v>-</v>
      </c>
      <c r="AD53" s="232" t="str">
        <f t="shared" si="5"/>
        <v>-</v>
      </c>
      <c r="AE53" s="232" t="str">
        <f t="shared" si="6"/>
        <v>-</v>
      </c>
      <c r="AF53" s="233" t="str">
        <f t="shared" si="7"/>
        <v>-</v>
      </c>
      <c r="AG53" s="231" t="str">
        <f t="shared" si="8"/>
        <v>-</v>
      </c>
      <c r="AH53" s="232" t="str">
        <f t="shared" si="9"/>
        <v>-</v>
      </c>
      <c r="AI53" s="232" t="str">
        <f t="shared" si="10"/>
        <v>-</v>
      </c>
      <c r="AJ53" s="232" t="str">
        <f t="shared" si="11"/>
        <v>-</v>
      </c>
      <c r="AK53" s="233" t="str">
        <f t="shared" si="12"/>
        <v>-</v>
      </c>
      <c r="AL53" s="222" t="s">
        <v>12</v>
      </c>
      <c r="AM53" s="161" t="s">
        <v>85</v>
      </c>
      <c r="AN53" s="176" t="s">
        <v>85</v>
      </c>
      <c r="AO53" s="195" t="s">
        <v>85</v>
      </c>
      <c r="AP53" s="235" t="s">
        <v>12</v>
      </c>
      <c r="AQ53" s="234" t="s">
        <v>12</v>
      </c>
      <c r="AR53" s="234" t="s">
        <v>12</v>
      </c>
      <c r="AS53" s="234" t="s">
        <v>12</v>
      </c>
      <c r="AT53" s="227" t="s">
        <v>12</v>
      </c>
    </row>
    <row r="54" spans="1:46" ht="29.25" hidden="1" customHeight="1">
      <c r="A54" s="13" t="str">
        <f t="shared" si="33"/>
        <v>6-6</v>
      </c>
      <c r="B54" s="163">
        <v>6</v>
      </c>
      <c r="C54" s="278" t="str">
        <f>VLOOKUP(B54,プルダウン!$L$2:$M$28,2,FALSE)</f>
        <v>スポーツ</v>
      </c>
      <c r="D54" s="163">
        <v>6</v>
      </c>
      <c r="E54" s="161" t="s">
        <v>85</v>
      </c>
      <c r="F54" s="175" t="s">
        <v>85</v>
      </c>
      <c r="G54" s="325" t="s">
        <v>85</v>
      </c>
      <c r="H54" s="177" t="s">
        <v>85</v>
      </c>
      <c r="I54" s="162" t="s">
        <v>85</v>
      </c>
      <c r="J54" s="161" t="s">
        <v>85</v>
      </c>
      <c r="K54" s="161" t="s">
        <v>85</v>
      </c>
      <c r="L54" s="161" t="s">
        <v>85</v>
      </c>
      <c r="M54" s="228" t="s">
        <v>85</v>
      </c>
      <c r="N54" s="225" t="s">
        <v>12</v>
      </c>
      <c r="O54" s="186" t="s">
        <v>12</v>
      </c>
      <c r="P54" s="186" t="s">
        <v>12</v>
      </c>
      <c r="Q54" s="186" t="s">
        <v>12</v>
      </c>
      <c r="R54" s="230" t="s">
        <v>12</v>
      </c>
      <c r="S54" s="235" t="s">
        <v>85</v>
      </c>
      <c r="T54" s="230" t="s">
        <v>85</v>
      </c>
      <c r="U54" s="228" t="s">
        <v>85</v>
      </c>
      <c r="V54" s="224" t="s">
        <v>85</v>
      </c>
      <c r="W54" s="225" t="s">
        <v>12</v>
      </c>
      <c r="X54" s="186" t="s">
        <v>12</v>
      </c>
      <c r="Y54" s="186" t="s">
        <v>12</v>
      </c>
      <c r="Z54" s="186" t="s">
        <v>12</v>
      </c>
      <c r="AA54" s="230" t="s">
        <v>12</v>
      </c>
      <c r="AB54" s="231" t="str">
        <f t="shared" si="3"/>
        <v>-</v>
      </c>
      <c r="AC54" s="232" t="str">
        <f t="shared" si="4"/>
        <v>-</v>
      </c>
      <c r="AD54" s="232" t="str">
        <f t="shared" si="5"/>
        <v>-</v>
      </c>
      <c r="AE54" s="232" t="str">
        <f t="shared" si="6"/>
        <v>-</v>
      </c>
      <c r="AF54" s="233" t="str">
        <f t="shared" si="7"/>
        <v>-</v>
      </c>
      <c r="AG54" s="231" t="str">
        <f t="shared" si="8"/>
        <v>-</v>
      </c>
      <c r="AH54" s="232" t="str">
        <f t="shared" si="9"/>
        <v>-</v>
      </c>
      <c r="AI54" s="232" t="str">
        <f t="shared" si="10"/>
        <v>-</v>
      </c>
      <c r="AJ54" s="232" t="str">
        <f t="shared" si="11"/>
        <v>-</v>
      </c>
      <c r="AK54" s="233" t="str">
        <f t="shared" si="12"/>
        <v>-</v>
      </c>
      <c r="AL54" s="222" t="s">
        <v>12</v>
      </c>
      <c r="AM54" s="161" t="s">
        <v>85</v>
      </c>
      <c r="AN54" s="176" t="s">
        <v>85</v>
      </c>
      <c r="AO54" s="195" t="s">
        <v>85</v>
      </c>
      <c r="AP54" s="235" t="s">
        <v>12</v>
      </c>
      <c r="AQ54" s="234" t="s">
        <v>12</v>
      </c>
      <c r="AR54" s="234" t="s">
        <v>12</v>
      </c>
      <c r="AS54" s="234" t="s">
        <v>12</v>
      </c>
      <c r="AT54" s="227" t="s">
        <v>12</v>
      </c>
    </row>
    <row r="55" spans="1:46" ht="29.25" hidden="1" customHeight="1">
      <c r="A55" s="13" t="str">
        <f t="shared" si="33"/>
        <v>6-7</v>
      </c>
      <c r="B55" s="163">
        <v>6</v>
      </c>
      <c r="C55" s="278" t="str">
        <f>VLOOKUP(B55,プルダウン!$L$2:$M$28,2,FALSE)</f>
        <v>スポーツ</v>
      </c>
      <c r="D55" s="163">
        <v>7</v>
      </c>
      <c r="E55" s="161" t="s">
        <v>85</v>
      </c>
      <c r="F55" s="175" t="s">
        <v>85</v>
      </c>
      <c r="G55" s="325" t="s">
        <v>85</v>
      </c>
      <c r="H55" s="177" t="s">
        <v>85</v>
      </c>
      <c r="I55" s="162" t="s">
        <v>85</v>
      </c>
      <c r="J55" s="161" t="s">
        <v>85</v>
      </c>
      <c r="K55" s="161" t="s">
        <v>85</v>
      </c>
      <c r="L55" s="161" t="s">
        <v>85</v>
      </c>
      <c r="M55" s="228" t="s">
        <v>85</v>
      </c>
      <c r="N55" s="225" t="s">
        <v>12</v>
      </c>
      <c r="O55" s="186" t="s">
        <v>12</v>
      </c>
      <c r="P55" s="186" t="s">
        <v>12</v>
      </c>
      <c r="Q55" s="186" t="s">
        <v>12</v>
      </c>
      <c r="R55" s="230" t="s">
        <v>12</v>
      </c>
      <c r="S55" s="235" t="s">
        <v>85</v>
      </c>
      <c r="T55" s="230" t="s">
        <v>85</v>
      </c>
      <c r="U55" s="228" t="s">
        <v>85</v>
      </c>
      <c r="V55" s="224" t="s">
        <v>85</v>
      </c>
      <c r="W55" s="225" t="s">
        <v>12</v>
      </c>
      <c r="X55" s="186" t="s">
        <v>12</v>
      </c>
      <c r="Y55" s="186" t="s">
        <v>12</v>
      </c>
      <c r="Z55" s="186" t="s">
        <v>12</v>
      </c>
      <c r="AA55" s="230" t="s">
        <v>12</v>
      </c>
      <c r="AB55" s="231" t="str">
        <f t="shared" si="3"/>
        <v>-</v>
      </c>
      <c r="AC55" s="232" t="str">
        <f t="shared" si="4"/>
        <v>-</v>
      </c>
      <c r="AD55" s="232" t="str">
        <f t="shared" si="5"/>
        <v>-</v>
      </c>
      <c r="AE55" s="232" t="str">
        <f t="shared" si="6"/>
        <v>-</v>
      </c>
      <c r="AF55" s="233" t="str">
        <f t="shared" si="7"/>
        <v>-</v>
      </c>
      <c r="AG55" s="231" t="str">
        <f t="shared" si="8"/>
        <v>-</v>
      </c>
      <c r="AH55" s="232" t="str">
        <f t="shared" si="9"/>
        <v>-</v>
      </c>
      <c r="AI55" s="232" t="str">
        <f t="shared" si="10"/>
        <v>-</v>
      </c>
      <c r="AJ55" s="232" t="str">
        <f t="shared" si="11"/>
        <v>-</v>
      </c>
      <c r="AK55" s="233" t="str">
        <f t="shared" si="12"/>
        <v>-</v>
      </c>
      <c r="AL55" s="222" t="s">
        <v>12</v>
      </c>
      <c r="AM55" s="161" t="s">
        <v>85</v>
      </c>
      <c r="AN55" s="176" t="s">
        <v>85</v>
      </c>
      <c r="AO55" s="195" t="s">
        <v>85</v>
      </c>
      <c r="AP55" s="235" t="s">
        <v>12</v>
      </c>
      <c r="AQ55" s="234" t="s">
        <v>12</v>
      </c>
      <c r="AR55" s="234" t="s">
        <v>12</v>
      </c>
      <c r="AS55" s="234" t="s">
        <v>12</v>
      </c>
      <c r="AT55" s="227" t="s">
        <v>12</v>
      </c>
    </row>
    <row r="56" spans="1:46" ht="29.25" hidden="1" customHeight="1">
      <c r="A56" s="13" t="str">
        <f t="shared" si="33"/>
        <v>6-8</v>
      </c>
      <c r="B56" s="163">
        <v>6</v>
      </c>
      <c r="C56" s="278" t="str">
        <f>VLOOKUP(B56,プルダウン!$L$2:$M$28,2,FALSE)</f>
        <v>スポーツ</v>
      </c>
      <c r="D56" s="163">
        <v>8</v>
      </c>
      <c r="E56" s="161" t="s">
        <v>85</v>
      </c>
      <c r="F56" s="175" t="s">
        <v>85</v>
      </c>
      <c r="G56" s="325" t="s">
        <v>85</v>
      </c>
      <c r="H56" s="177" t="s">
        <v>85</v>
      </c>
      <c r="I56" s="162" t="s">
        <v>85</v>
      </c>
      <c r="J56" s="161" t="s">
        <v>85</v>
      </c>
      <c r="K56" s="161" t="s">
        <v>85</v>
      </c>
      <c r="L56" s="161" t="s">
        <v>85</v>
      </c>
      <c r="M56" s="228" t="s">
        <v>85</v>
      </c>
      <c r="N56" s="225" t="s">
        <v>12</v>
      </c>
      <c r="O56" s="186" t="s">
        <v>12</v>
      </c>
      <c r="P56" s="186" t="s">
        <v>12</v>
      </c>
      <c r="Q56" s="186" t="s">
        <v>12</v>
      </c>
      <c r="R56" s="230" t="s">
        <v>12</v>
      </c>
      <c r="S56" s="235" t="s">
        <v>85</v>
      </c>
      <c r="T56" s="230" t="s">
        <v>85</v>
      </c>
      <c r="U56" s="228" t="s">
        <v>85</v>
      </c>
      <c r="V56" s="224" t="s">
        <v>85</v>
      </c>
      <c r="W56" s="225" t="s">
        <v>12</v>
      </c>
      <c r="X56" s="186" t="s">
        <v>12</v>
      </c>
      <c r="Y56" s="186" t="s">
        <v>12</v>
      </c>
      <c r="Z56" s="186" t="s">
        <v>12</v>
      </c>
      <c r="AA56" s="230" t="s">
        <v>12</v>
      </c>
      <c r="AB56" s="231" t="str">
        <f t="shared" si="3"/>
        <v>-</v>
      </c>
      <c r="AC56" s="232" t="str">
        <f t="shared" si="4"/>
        <v>-</v>
      </c>
      <c r="AD56" s="232" t="str">
        <f t="shared" si="5"/>
        <v>-</v>
      </c>
      <c r="AE56" s="232" t="str">
        <f t="shared" si="6"/>
        <v>-</v>
      </c>
      <c r="AF56" s="233" t="str">
        <f t="shared" si="7"/>
        <v>-</v>
      </c>
      <c r="AG56" s="231" t="str">
        <f t="shared" si="8"/>
        <v>-</v>
      </c>
      <c r="AH56" s="232" t="str">
        <f t="shared" si="9"/>
        <v>-</v>
      </c>
      <c r="AI56" s="232" t="str">
        <f t="shared" si="10"/>
        <v>-</v>
      </c>
      <c r="AJ56" s="232" t="str">
        <f t="shared" si="11"/>
        <v>-</v>
      </c>
      <c r="AK56" s="233" t="str">
        <f t="shared" si="12"/>
        <v>-</v>
      </c>
      <c r="AL56" s="222" t="s">
        <v>12</v>
      </c>
      <c r="AM56" s="161" t="s">
        <v>85</v>
      </c>
      <c r="AN56" s="176" t="s">
        <v>85</v>
      </c>
      <c r="AO56" s="195" t="s">
        <v>85</v>
      </c>
      <c r="AP56" s="235" t="s">
        <v>12</v>
      </c>
      <c r="AQ56" s="234" t="s">
        <v>12</v>
      </c>
      <c r="AR56" s="234" t="s">
        <v>12</v>
      </c>
      <c r="AS56" s="234" t="s">
        <v>12</v>
      </c>
      <c r="AT56" s="227" t="s">
        <v>12</v>
      </c>
    </row>
    <row r="57" spans="1:46" ht="29.25" hidden="1" customHeight="1">
      <c r="A57" s="13" t="str">
        <f t="shared" ref="A57:A65" si="35">B57&amp;"-"&amp;D57</f>
        <v>6-9</v>
      </c>
      <c r="B57" s="163">
        <v>6</v>
      </c>
      <c r="C57" s="278" t="str">
        <f>VLOOKUP(B57,プルダウン!$L$2:$M$28,2,FALSE)</f>
        <v>スポーツ</v>
      </c>
      <c r="D57" s="163">
        <v>9</v>
      </c>
      <c r="E57" s="161" t="s">
        <v>85</v>
      </c>
      <c r="F57" s="175" t="s">
        <v>85</v>
      </c>
      <c r="G57" s="325" t="s">
        <v>85</v>
      </c>
      <c r="H57" s="177" t="s">
        <v>85</v>
      </c>
      <c r="I57" s="162" t="s">
        <v>85</v>
      </c>
      <c r="J57" s="161" t="s">
        <v>85</v>
      </c>
      <c r="K57" s="161" t="s">
        <v>85</v>
      </c>
      <c r="L57" s="161" t="s">
        <v>85</v>
      </c>
      <c r="M57" s="228" t="s">
        <v>85</v>
      </c>
      <c r="N57" s="225" t="s">
        <v>12</v>
      </c>
      <c r="O57" s="186" t="s">
        <v>12</v>
      </c>
      <c r="P57" s="186" t="s">
        <v>12</v>
      </c>
      <c r="Q57" s="186" t="s">
        <v>12</v>
      </c>
      <c r="R57" s="230" t="s">
        <v>12</v>
      </c>
      <c r="S57" s="235" t="s">
        <v>85</v>
      </c>
      <c r="T57" s="230" t="s">
        <v>85</v>
      </c>
      <c r="U57" s="228" t="s">
        <v>85</v>
      </c>
      <c r="V57" s="224" t="s">
        <v>85</v>
      </c>
      <c r="W57" s="225" t="s">
        <v>12</v>
      </c>
      <c r="X57" s="186" t="s">
        <v>12</v>
      </c>
      <c r="Y57" s="186" t="s">
        <v>12</v>
      </c>
      <c r="Z57" s="186" t="s">
        <v>12</v>
      </c>
      <c r="AA57" s="230" t="s">
        <v>12</v>
      </c>
      <c r="AB57" s="231" t="str">
        <f t="shared" si="3"/>
        <v>-</v>
      </c>
      <c r="AC57" s="232" t="str">
        <f t="shared" si="4"/>
        <v>-</v>
      </c>
      <c r="AD57" s="232" t="str">
        <f t="shared" si="5"/>
        <v>-</v>
      </c>
      <c r="AE57" s="232" t="str">
        <f t="shared" si="6"/>
        <v>-</v>
      </c>
      <c r="AF57" s="233" t="str">
        <f t="shared" si="7"/>
        <v>-</v>
      </c>
      <c r="AG57" s="231" t="str">
        <f t="shared" si="8"/>
        <v>-</v>
      </c>
      <c r="AH57" s="232" t="str">
        <f t="shared" si="9"/>
        <v>-</v>
      </c>
      <c r="AI57" s="232" t="str">
        <f t="shared" si="10"/>
        <v>-</v>
      </c>
      <c r="AJ57" s="232" t="str">
        <f t="shared" si="11"/>
        <v>-</v>
      </c>
      <c r="AK57" s="233" t="str">
        <f t="shared" si="12"/>
        <v>-</v>
      </c>
      <c r="AL57" s="222" t="s">
        <v>12</v>
      </c>
      <c r="AM57" s="161" t="s">
        <v>85</v>
      </c>
      <c r="AN57" s="176" t="s">
        <v>85</v>
      </c>
      <c r="AO57" s="195" t="s">
        <v>85</v>
      </c>
      <c r="AP57" s="235" t="s">
        <v>12</v>
      </c>
      <c r="AQ57" s="234" t="s">
        <v>12</v>
      </c>
      <c r="AR57" s="234" t="s">
        <v>12</v>
      </c>
      <c r="AS57" s="234" t="s">
        <v>12</v>
      </c>
      <c r="AT57" s="227" t="s">
        <v>12</v>
      </c>
    </row>
    <row r="58" spans="1:46" ht="216.75" customHeight="1">
      <c r="A58" s="13" t="str">
        <f t="shared" si="35"/>
        <v>7-1</v>
      </c>
      <c r="B58" s="222">
        <v>7</v>
      </c>
      <c r="C58" s="301" t="str">
        <f>VLOOKUP(B58,[23]プルダウン!$L$2:$M$28,2,FALSE)</f>
        <v>産業・商業</v>
      </c>
      <c r="D58" s="222">
        <v>1</v>
      </c>
      <c r="E58" s="224" t="s">
        <v>1942</v>
      </c>
      <c r="F58" s="299" t="s">
        <v>19</v>
      </c>
      <c r="G58" s="225" t="s">
        <v>1943</v>
      </c>
      <c r="H58" s="282" t="s">
        <v>1944</v>
      </c>
      <c r="I58" s="227" t="s">
        <v>1945</v>
      </c>
      <c r="J58" s="224" t="s">
        <v>1946</v>
      </c>
      <c r="K58" s="224" t="s">
        <v>1947</v>
      </c>
      <c r="L58" s="224" t="s">
        <v>1948</v>
      </c>
      <c r="M58" s="228" t="s">
        <v>1598</v>
      </c>
      <c r="N58" s="283">
        <v>11.9</v>
      </c>
      <c r="O58" s="305">
        <v>14.9</v>
      </c>
      <c r="P58" s="305">
        <v>17.8</v>
      </c>
      <c r="Q58" s="305">
        <v>20.8</v>
      </c>
      <c r="R58" s="306">
        <v>23.7</v>
      </c>
      <c r="S58" s="235" t="s">
        <v>40</v>
      </c>
      <c r="T58" s="230">
        <v>26.7</v>
      </c>
      <c r="U58" s="228" t="s">
        <v>307</v>
      </c>
      <c r="V58" s="224" t="s">
        <v>1949</v>
      </c>
      <c r="W58" s="225">
        <v>9.8000000000000007</v>
      </c>
      <c r="X58" s="186" t="s">
        <v>12</v>
      </c>
      <c r="Y58" s="186" t="s">
        <v>12</v>
      </c>
      <c r="Z58" s="186" t="s">
        <v>12</v>
      </c>
      <c r="AA58" s="230" t="s">
        <v>12</v>
      </c>
      <c r="AB58" s="231">
        <f t="shared" si="3"/>
        <v>0.82352941176470595</v>
      </c>
      <c r="AC58" s="232" t="str">
        <f t="shared" si="3"/>
        <v>-</v>
      </c>
      <c r="AD58" s="232" t="str">
        <f t="shared" si="3"/>
        <v>-</v>
      </c>
      <c r="AE58" s="232" t="str">
        <f t="shared" si="3"/>
        <v>-</v>
      </c>
      <c r="AF58" s="233" t="str">
        <f t="shared" si="3"/>
        <v>-</v>
      </c>
      <c r="AG58" s="231">
        <f t="shared" si="8"/>
        <v>0.36704119850187272</v>
      </c>
      <c r="AH58" s="232" t="str">
        <f t="shared" si="8"/>
        <v>-</v>
      </c>
      <c r="AI58" s="232" t="str">
        <f t="shared" si="8"/>
        <v>-</v>
      </c>
      <c r="AJ58" s="232" t="str">
        <f t="shared" si="8"/>
        <v>-</v>
      </c>
      <c r="AK58" s="233" t="str">
        <f t="shared" si="8"/>
        <v>-</v>
      </c>
      <c r="AL58" s="222" t="s">
        <v>12</v>
      </c>
      <c r="AM58" s="224" t="s">
        <v>1950</v>
      </c>
      <c r="AN58" s="262" t="s">
        <v>1627</v>
      </c>
      <c r="AO58" s="240" t="s">
        <v>1951</v>
      </c>
      <c r="AP58" s="235" t="s">
        <v>55</v>
      </c>
      <c r="AQ58" s="234" t="s">
        <v>12</v>
      </c>
      <c r="AR58" s="234" t="s">
        <v>12</v>
      </c>
      <c r="AS58" s="234" t="s">
        <v>12</v>
      </c>
      <c r="AT58" s="227" t="s">
        <v>12</v>
      </c>
    </row>
    <row r="59" spans="1:46" ht="131.25" customHeight="1">
      <c r="A59" s="13" t="str">
        <f t="shared" si="35"/>
        <v>7-2</v>
      </c>
      <c r="B59" s="222">
        <v>7</v>
      </c>
      <c r="C59" s="301" t="str">
        <f>VLOOKUP(B59,[23]プルダウン!$L$2:$M$28,2,FALSE)</f>
        <v>産業・商業</v>
      </c>
      <c r="D59" s="222">
        <v>2</v>
      </c>
      <c r="E59" s="224" t="s">
        <v>1952</v>
      </c>
      <c r="F59" s="299" t="s">
        <v>19</v>
      </c>
      <c r="G59" s="225" t="s">
        <v>1943</v>
      </c>
      <c r="H59" s="282" t="s">
        <v>1944</v>
      </c>
      <c r="I59" s="227" t="s">
        <v>1953</v>
      </c>
      <c r="J59" s="224" t="s">
        <v>1954</v>
      </c>
      <c r="K59" s="224" t="s">
        <v>1955</v>
      </c>
      <c r="L59" s="224" t="s">
        <v>1956</v>
      </c>
      <c r="M59" s="228" t="s">
        <v>302</v>
      </c>
      <c r="N59" s="225" t="s">
        <v>12</v>
      </c>
      <c r="O59" s="186">
        <v>2.56</v>
      </c>
      <c r="P59" s="186">
        <v>2.52</v>
      </c>
      <c r="Q59" s="186">
        <v>2.48</v>
      </c>
      <c r="R59" s="230">
        <v>2.44</v>
      </c>
      <c r="S59" s="261" t="s">
        <v>1957</v>
      </c>
      <c r="T59" s="230">
        <v>2.4</v>
      </c>
      <c r="U59" s="228" t="s">
        <v>1958</v>
      </c>
      <c r="V59" s="224" t="s">
        <v>1959</v>
      </c>
      <c r="W59" s="225">
        <v>2.6</v>
      </c>
      <c r="X59" s="186" t="s">
        <v>12</v>
      </c>
      <c r="Y59" s="186" t="s">
        <v>12</v>
      </c>
      <c r="Z59" s="186" t="s">
        <v>12</v>
      </c>
      <c r="AA59" s="230" t="s">
        <v>12</v>
      </c>
      <c r="AB59" s="231" t="str">
        <f>IFERROR(IF($E59="-","-",1+(N59-W59)/N59),"-")</f>
        <v>-</v>
      </c>
      <c r="AC59" s="232" t="str">
        <f>IFERROR(IF($E59="-","-",1+(O59-X59)/O59),"-")</f>
        <v>-</v>
      </c>
      <c r="AD59" s="232" t="str">
        <f>IFERROR(IF($E59="-","-",1+(P59-Y59)/P59),"-")</f>
        <v>-</v>
      </c>
      <c r="AE59" s="232" t="str">
        <f>IFERROR(IF($E59="-","-",1+(Q59-Z59)/Q59),"-")</f>
        <v>-</v>
      </c>
      <c r="AF59" s="233" t="str">
        <f>IFERROR(IF($E59="-","-",1+(R59-AA59)/R59),"-")</f>
        <v>-</v>
      </c>
      <c r="AG59" s="231">
        <f>IFERROR(IF($E59="-","-",IF($T59="-","-",1+($T59-W59)/$T59)),"-")</f>
        <v>0.91666666666666663</v>
      </c>
      <c r="AH59" s="232" t="str">
        <f>IFERROR(IF($E59="-","-",IF($T59="-","-",1+($T59-X59)/$T59)),"-")</f>
        <v>-</v>
      </c>
      <c r="AI59" s="232" t="str">
        <f>IFERROR(IF($E59="-","-",IF($T59="-","-",1+($T59-Y59)/$T59)),"-")</f>
        <v>-</v>
      </c>
      <c r="AJ59" s="232" t="str">
        <f>IFERROR(IF($E59="-","-",IF($T59="-","-",1+($T59-Z59)/$T59)),"-")</f>
        <v>-</v>
      </c>
      <c r="AK59" s="233" t="str">
        <f>IFERROR(IF($E59="-","-",IF($T59="-","-",1+($T59-AA59)/$T59)),"-")</f>
        <v>-</v>
      </c>
      <c r="AL59" s="222" t="s">
        <v>1960</v>
      </c>
      <c r="AM59" s="224" t="s">
        <v>2140</v>
      </c>
      <c r="AN59" s="262" t="s">
        <v>1704</v>
      </c>
      <c r="AO59" s="240" t="s">
        <v>1961</v>
      </c>
      <c r="AP59" s="235" t="s">
        <v>85</v>
      </c>
      <c r="AQ59" s="234" t="s">
        <v>12</v>
      </c>
      <c r="AR59" s="234" t="s">
        <v>12</v>
      </c>
      <c r="AS59" s="234" t="s">
        <v>12</v>
      </c>
      <c r="AT59" s="227" t="s">
        <v>12</v>
      </c>
    </row>
    <row r="60" spans="1:46" ht="29.25" hidden="1" customHeight="1">
      <c r="A60" s="13" t="str">
        <f t="shared" si="35"/>
        <v>7-3</v>
      </c>
      <c r="B60" s="163">
        <v>7</v>
      </c>
      <c r="C60" s="278" t="str">
        <f>VLOOKUP(B60,プルダウン!$L$2:$M$28,2,FALSE)</f>
        <v>産業・商業</v>
      </c>
      <c r="D60" s="163">
        <v>3</v>
      </c>
      <c r="E60" s="161" t="s">
        <v>85</v>
      </c>
      <c r="F60" s="175" t="s">
        <v>85</v>
      </c>
      <c r="G60" s="325" t="s">
        <v>85</v>
      </c>
      <c r="H60" s="177" t="s">
        <v>85</v>
      </c>
      <c r="I60" s="162" t="s">
        <v>85</v>
      </c>
      <c r="J60" s="161" t="s">
        <v>85</v>
      </c>
      <c r="K60" s="161" t="s">
        <v>85</v>
      </c>
      <c r="L60" s="161" t="s">
        <v>85</v>
      </c>
      <c r="M60" s="228" t="s">
        <v>85</v>
      </c>
      <c r="N60" s="225" t="s">
        <v>12</v>
      </c>
      <c r="O60" s="186" t="s">
        <v>12</v>
      </c>
      <c r="P60" s="186" t="s">
        <v>12</v>
      </c>
      <c r="Q60" s="186" t="s">
        <v>12</v>
      </c>
      <c r="R60" s="230" t="s">
        <v>12</v>
      </c>
      <c r="S60" s="235" t="s">
        <v>85</v>
      </c>
      <c r="T60" s="230" t="s">
        <v>85</v>
      </c>
      <c r="U60" s="228" t="s">
        <v>85</v>
      </c>
      <c r="V60" s="224" t="s">
        <v>85</v>
      </c>
      <c r="W60" s="225" t="s">
        <v>12</v>
      </c>
      <c r="X60" s="186" t="s">
        <v>12</v>
      </c>
      <c r="Y60" s="186" t="s">
        <v>12</v>
      </c>
      <c r="Z60" s="186" t="s">
        <v>12</v>
      </c>
      <c r="AA60" s="230" t="s">
        <v>12</v>
      </c>
      <c r="AB60" s="231" t="str">
        <f t="shared" si="3"/>
        <v>-</v>
      </c>
      <c r="AC60" s="232" t="str">
        <f t="shared" si="4"/>
        <v>-</v>
      </c>
      <c r="AD60" s="232" t="str">
        <f t="shared" si="5"/>
        <v>-</v>
      </c>
      <c r="AE60" s="232" t="str">
        <f t="shared" si="6"/>
        <v>-</v>
      </c>
      <c r="AF60" s="233" t="str">
        <f t="shared" si="7"/>
        <v>-</v>
      </c>
      <c r="AG60" s="231" t="str">
        <f t="shared" si="8"/>
        <v>-</v>
      </c>
      <c r="AH60" s="232" t="str">
        <f t="shared" si="9"/>
        <v>-</v>
      </c>
      <c r="AI60" s="232" t="str">
        <f t="shared" si="10"/>
        <v>-</v>
      </c>
      <c r="AJ60" s="232" t="str">
        <f t="shared" si="11"/>
        <v>-</v>
      </c>
      <c r="AK60" s="233" t="str">
        <f t="shared" si="12"/>
        <v>-</v>
      </c>
      <c r="AL60" s="222" t="s">
        <v>12</v>
      </c>
      <c r="AM60" s="161" t="s">
        <v>85</v>
      </c>
      <c r="AN60" s="176" t="s">
        <v>85</v>
      </c>
      <c r="AO60" s="195" t="s">
        <v>85</v>
      </c>
      <c r="AP60" s="235" t="s">
        <v>12</v>
      </c>
      <c r="AQ60" s="234" t="s">
        <v>12</v>
      </c>
      <c r="AR60" s="234" t="s">
        <v>12</v>
      </c>
      <c r="AS60" s="234" t="s">
        <v>12</v>
      </c>
      <c r="AT60" s="227" t="s">
        <v>12</v>
      </c>
    </row>
    <row r="61" spans="1:46" ht="29.25" hidden="1" customHeight="1">
      <c r="A61" s="13" t="str">
        <f t="shared" si="35"/>
        <v>7-4</v>
      </c>
      <c r="B61" s="163">
        <v>7</v>
      </c>
      <c r="C61" s="278" t="str">
        <f>VLOOKUP(B61,プルダウン!$L$2:$M$28,2,FALSE)</f>
        <v>産業・商業</v>
      </c>
      <c r="D61" s="163">
        <v>4</v>
      </c>
      <c r="E61" s="161" t="s">
        <v>85</v>
      </c>
      <c r="F61" s="175" t="s">
        <v>85</v>
      </c>
      <c r="G61" s="325" t="s">
        <v>85</v>
      </c>
      <c r="H61" s="177" t="s">
        <v>85</v>
      </c>
      <c r="I61" s="162" t="s">
        <v>85</v>
      </c>
      <c r="J61" s="161" t="s">
        <v>85</v>
      </c>
      <c r="K61" s="161" t="s">
        <v>85</v>
      </c>
      <c r="L61" s="161" t="s">
        <v>85</v>
      </c>
      <c r="M61" s="228" t="s">
        <v>85</v>
      </c>
      <c r="N61" s="225" t="s">
        <v>12</v>
      </c>
      <c r="O61" s="186" t="s">
        <v>12</v>
      </c>
      <c r="P61" s="186" t="s">
        <v>12</v>
      </c>
      <c r="Q61" s="186" t="s">
        <v>12</v>
      </c>
      <c r="R61" s="230" t="s">
        <v>12</v>
      </c>
      <c r="S61" s="235" t="s">
        <v>85</v>
      </c>
      <c r="T61" s="230" t="s">
        <v>85</v>
      </c>
      <c r="U61" s="228" t="s">
        <v>85</v>
      </c>
      <c r="V61" s="224" t="s">
        <v>85</v>
      </c>
      <c r="W61" s="225" t="s">
        <v>12</v>
      </c>
      <c r="X61" s="186" t="s">
        <v>12</v>
      </c>
      <c r="Y61" s="186" t="s">
        <v>12</v>
      </c>
      <c r="Z61" s="186" t="s">
        <v>12</v>
      </c>
      <c r="AA61" s="230" t="s">
        <v>12</v>
      </c>
      <c r="AB61" s="231" t="str">
        <f t="shared" si="3"/>
        <v>-</v>
      </c>
      <c r="AC61" s="232" t="str">
        <f t="shared" si="4"/>
        <v>-</v>
      </c>
      <c r="AD61" s="232" t="str">
        <f t="shared" si="5"/>
        <v>-</v>
      </c>
      <c r="AE61" s="232" t="str">
        <f t="shared" si="6"/>
        <v>-</v>
      </c>
      <c r="AF61" s="233" t="str">
        <f t="shared" si="7"/>
        <v>-</v>
      </c>
      <c r="AG61" s="231" t="str">
        <f t="shared" si="8"/>
        <v>-</v>
      </c>
      <c r="AH61" s="232" t="str">
        <f t="shared" si="9"/>
        <v>-</v>
      </c>
      <c r="AI61" s="232" t="str">
        <f t="shared" si="10"/>
        <v>-</v>
      </c>
      <c r="AJ61" s="232" t="str">
        <f t="shared" si="11"/>
        <v>-</v>
      </c>
      <c r="AK61" s="233" t="str">
        <f t="shared" si="12"/>
        <v>-</v>
      </c>
      <c r="AL61" s="222" t="s">
        <v>12</v>
      </c>
      <c r="AM61" s="161" t="s">
        <v>85</v>
      </c>
      <c r="AN61" s="176" t="s">
        <v>85</v>
      </c>
      <c r="AO61" s="195" t="s">
        <v>85</v>
      </c>
      <c r="AP61" s="235" t="s">
        <v>12</v>
      </c>
      <c r="AQ61" s="234" t="s">
        <v>12</v>
      </c>
      <c r="AR61" s="234" t="s">
        <v>12</v>
      </c>
      <c r="AS61" s="234" t="s">
        <v>12</v>
      </c>
      <c r="AT61" s="227" t="s">
        <v>12</v>
      </c>
    </row>
    <row r="62" spans="1:46" ht="29.25" hidden="1" customHeight="1">
      <c r="A62" s="13" t="str">
        <f t="shared" si="35"/>
        <v>7-5</v>
      </c>
      <c r="B62" s="163">
        <v>7</v>
      </c>
      <c r="C62" s="278" t="str">
        <f>VLOOKUP(B62,プルダウン!$L$2:$M$28,2,FALSE)</f>
        <v>産業・商業</v>
      </c>
      <c r="D62" s="163">
        <v>5</v>
      </c>
      <c r="E62" s="161" t="s">
        <v>85</v>
      </c>
      <c r="F62" s="175" t="s">
        <v>85</v>
      </c>
      <c r="G62" s="325" t="s">
        <v>85</v>
      </c>
      <c r="H62" s="177" t="s">
        <v>85</v>
      </c>
      <c r="I62" s="162" t="s">
        <v>85</v>
      </c>
      <c r="J62" s="161" t="s">
        <v>85</v>
      </c>
      <c r="K62" s="161" t="s">
        <v>85</v>
      </c>
      <c r="L62" s="161" t="s">
        <v>85</v>
      </c>
      <c r="M62" s="228" t="s">
        <v>85</v>
      </c>
      <c r="N62" s="225" t="s">
        <v>12</v>
      </c>
      <c r="O62" s="186" t="s">
        <v>12</v>
      </c>
      <c r="P62" s="186" t="s">
        <v>12</v>
      </c>
      <c r="Q62" s="186" t="s">
        <v>12</v>
      </c>
      <c r="R62" s="230" t="s">
        <v>12</v>
      </c>
      <c r="S62" s="235" t="s">
        <v>85</v>
      </c>
      <c r="T62" s="230" t="s">
        <v>85</v>
      </c>
      <c r="U62" s="228" t="s">
        <v>85</v>
      </c>
      <c r="V62" s="224" t="s">
        <v>85</v>
      </c>
      <c r="W62" s="225" t="s">
        <v>12</v>
      </c>
      <c r="X62" s="186" t="s">
        <v>12</v>
      </c>
      <c r="Y62" s="186" t="s">
        <v>12</v>
      </c>
      <c r="Z62" s="186" t="s">
        <v>12</v>
      </c>
      <c r="AA62" s="230" t="s">
        <v>12</v>
      </c>
      <c r="AB62" s="231" t="str">
        <f t="shared" si="3"/>
        <v>-</v>
      </c>
      <c r="AC62" s="232" t="str">
        <f t="shared" si="4"/>
        <v>-</v>
      </c>
      <c r="AD62" s="232" t="str">
        <f t="shared" si="5"/>
        <v>-</v>
      </c>
      <c r="AE62" s="232" t="str">
        <f t="shared" si="6"/>
        <v>-</v>
      </c>
      <c r="AF62" s="233" t="str">
        <f t="shared" si="7"/>
        <v>-</v>
      </c>
      <c r="AG62" s="231" t="str">
        <f t="shared" si="8"/>
        <v>-</v>
      </c>
      <c r="AH62" s="232" t="str">
        <f t="shared" si="9"/>
        <v>-</v>
      </c>
      <c r="AI62" s="232" t="str">
        <f t="shared" si="10"/>
        <v>-</v>
      </c>
      <c r="AJ62" s="232" t="str">
        <f t="shared" si="11"/>
        <v>-</v>
      </c>
      <c r="AK62" s="233" t="str">
        <f t="shared" si="12"/>
        <v>-</v>
      </c>
      <c r="AL62" s="222" t="s">
        <v>12</v>
      </c>
      <c r="AM62" s="161" t="s">
        <v>85</v>
      </c>
      <c r="AN62" s="176" t="s">
        <v>85</v>
      </c>
      <c r="AO62" s="195" t="s">
        <v>85</v>
      </c>
      <c r="AP62" s="235" t="s">
        <v>12</v>
      </c>
      <c r="AQ62" s="234" t="s">
        <v>12</v>
      </c>
      <c r="AR62" s="234" t="s">
        <v>12</v>
      </c>
      <c r="AS62" s="234" t="s">
        <v>12</v>
      </c>
      <c r="AT62" s="227" t="s">
        <v>12</v>
      </c>
    </row>
    <row r="63" spans="1:46" ht="29.25" hidden="1" customHeight="1">
      <c r="A63" s="13" t="str">
        <f t="shared" si="35"/>
        <v>7-6</v>
      </c>
      <c r="B63" s="163">
        <v>7</v>
      </c>
      <c r="C63" s="278" t="str">
        <f>VLOOKUP(B63,プルダウン!$L$2:$M$28,2,FALSE)</f>
        <v>産業・商業</v>
      </c>
      <c r="D63" s="163">
        <v>6</v>
      </c>
      <c r="E63" s="161" t="s">
        <v>85</v>
      </c>
      <c r="F63" s="175" t="s">
        <v>85</v>
      </c>
      <c r="G63" s="325" t="s">
        <v>85</v>
      </c>
      <c r="H63" s="177" t="s">
        <v>85</v>
      </c>
      <c r="I63" s="162" t="s">
        <v>85</v>
      </c>
      <c r="J63" s="161" t="s">
        <v>85</v>
      </c>
      <c r="K63" s="161" t="s">
        <v>85</v>
      </c>
      <c r="L63" s="161" t="s">
        <v>85</v>
      </c>
      <c r="M63" s="228" t="s">
        <v>85</v>
      </c>
      <c r="N63" s="225" t="s">
        <v>12</v>
      </c>
      <c r="O63" s="186" t="s">
        <v>12</v>
      </c>
      <c r="P63" s="186" t="s">
        <v>12</v>
      </c>
      <c r="Q63" s="186" t="s">
        <v>12</v>
      </c>
      <c r="R63" s="230" t="s">
        <v>12</v>
      </c>
      <c r="S63" s="235" t="s">
        <v>85</v>
      </c>
      <c r="T63" s="230" t="s">
        <v>85</v>
      </c>
      <c r="U63" s="228" t="s">
        <v>85</v>
      </c>
      <c r="V63" s="224" t="s">
        <v>85</v>
      </c>
      <c r="W63" s="225" t="s">
        <v>12</v>
      </c>
      <c r="X63" s="186" t="s">
        <v>12</v>
      </c>
      <c r="Y63" s="186" t="s">
        <v>12</v>
      </c>
      <c r="Z63" s="186" t="s">
        <v>12</v>
      </c>
      <c r="AA63" s="230" t="s">
        <v>12</v>
      </c>
      <c r="AB63" s="231" t="str">
        <f t="shared" si="3"/>
        <v>-</v>
      </c>
      <c r="AC63" s="232" t="str">
        <f t="shared" si="4"/>
        <v>-</v>
      </c>
      <c r="AD63" s="232" t="str">
        <f t="shared" si="5"/>
        <v>-</v>
      </c>
      <c r="AE63" s="232" t="str">
        <f t="shared" si="6"/>
        <v>-</v>
      </c>
      <c r="AF63" s="233" t="str">
        <f t="shared" si="7"/>
        <v>-</v>
      </c>
      <c r="AG63" s="231" t="str">
        <f t="shared" si="8"/>
        <v>-</v>
      </c>
      <c r="AH63" s="232" t="str">
        <f t="shared" si="9"/>
        <v>-</v>
      </c>
      <c r="AI63" s="232" t="str">
        <f t="shared" si="10"/>
        <v>-</v>
      </c>
      <c r="AJ63" s="232" t="str">
        <f t="shared" si="11"/>
        <v>-</v>
      </c>
      <c r="AK63" s="233" t="str">
        <f t="shared" si="12"/>
        <v>-</v>
      </c>
      <c r="AL63" s="222" t="s">
        <v>12</v>
      </c>
      <c r="AM63" s="161" t="s">
        <v>85</v>
      </c>
      <c r="AN63" s="176" t="s">
        <v>85</v>
      </c>
      <c r="AO63" s="195" t="s">
        <v>85</v>
      </c>
      <c r="AP63" s="235" t="s">
        <v>12</v>
      </c>
      <c r="AQ63" s="234" t="s">
        <v>12</v>
      </c>
      <c r="AR63" s="234" t="s">
        <v>12</v>
      </c>
      <c r="AS63" s="234" t="s">
        <v>12</v>
      </c>
      <c r="AT63" s="227" t="s">
        <v>12</v>
      </c>
    </row>
    <row r="64" spans="1:46" ht="29.25" hidden="1" customHeight="1">
      <c r="A64" s="13" t="str">
        <f t="shared" si="35"/>
        <v>7-7</v>
      </c>
      <c r="B64" s="163">
        <v>7</v>
      </c>
      <c r="C64" s="278" t="str">
        <f>VLOOKUP(B64,プルダウン!$L$2:$M$28,2,FALSE)</f>
        <v>産業・商業</v>
      </c>
      <c r="D64" s="163">
        <v>7</v>
      </c>
      <c r="E64" s="161" t="s">
        <v>85</v>
      </c>
      <c r="F64" s="175" t="s">
        <v>85</v>
      </c>
      <c r="G64" s="325" t="s">
        <v>85</v>
      </c>
      <c r="H64" s="177" t="s">
        <v>85</v>
      </c>
      <c r="I64" s="162" t="s">
        <v>85</v>
      </c>
      <c r="J64" s="161" t="s">
        <v>85</v>
      </c>
      <c r="K64" s="161" t="s">
        <v>85</v>
      </c>
      <c r="L64" s="161" t="s">
        <v>85</v>
      </c>
      <c r="M64" s="228" t="s">
        <v>85</v>
      </c>
      <c r="N64" s="225" t="s">
        <v>12</v>
      </c>
      <c r="O64" s="186" t="s">
        <v>12</v>
      </c>
      <c r="P64" s="186" t="s">
        <v>12</v>
      </c>
      <c r="Q64" s="186" t="s">
        <v>12</v>
      </c>
      <c r="R64" s="230" t="s">
        <v>12</v>
      </c>
      <c r="S64" s="235" t="s">
        <v>85</v>
      </c>
      <c r="T64" s="230" t="s">
        <v>85</v>
      </c>
      <c r="U64" s="228" t="s">
        <v>85</v>
      </c>
      <c r="V64" s="224" t="s">
        <v>85</v>
      </c>
      <c r="W64" s="225" t="s">
        <v>12</v>
      </c>
      <c r="X64" s="186" t="s">
        <v>12</v>
      </c>
      <c r="Y64" s="186" t="s">
        <v>12</v>
      </c>
      <c r="Z64" s="186" t="s">
        <v>12</v>
      </c>
      <c r="AA64" s="230" t="s">
        <v>12</v>
      </c>
      <c r="AB64" s="231" t="str">
        <f t="shared" si="3"/>
        <v>-</v>
      </c>
      <c r="AC64" s="232" t="str">
        <f t="shared" si="4"/>
        <v>-</v>
      </c>
      <c r="AD64" s="232" t="str">
        <f t="shared" si="5"/>
        <v>-</v>
      </c>
      <c r="AE64" s="232" t="str">
        <f t="shared" si="6"/>
        <v>-</v>
      </c>
      <c r="AF64" s="233" t="str">
        <f t="shared" si="7"/>
        <v>-</v>
      </c>
      <c r="AG64" s="231" t="str">
        <f t="shared" si="8"/>
        <v>-</v>
      </c>
      <c r="AH64" s="232" t="str">
        <f t="shared" si="9"/>
        <v>-</v>
      </c>
      <c r="AI64" s="232" t="str">
        <f t="shared" si="10"/>
        <v>-</v>
      </c>
      <c r="AJ64" s="232" t="str">
        <f t="shared" si="11"/>
        <v>-</v>
      </c>
      <c r="AK64" s="233" t="str">
        <f t="shared" si="12"/>
        <v>-</v>
      </c>
      <c r="AL64" s="222" t="s">
        <v>12</v>
      </c>
      <c r="AM64" s="161" t="s">
        <v>85</v>
      </c>
      <c r="AN64" s="176" t="s">
        <v>85</v>
      </c>
      <c r="AO64" s="195" t="s">
        <v>85</v>
      </c>
      <c r="AP64" s="235" t="s">
        <v>12</v>
      </c>
      <c r="AQ64" s="234" t="s">
        <v>12</v>
      </c>
      <c r="AR64" s="234" t="s">
        <v>12</v>
      </c>
      <c r="AS64" s="234" t="s">
        <v>12</v>
      </c>
      <c r="AT64" s="227" t="s">
        <v>12</v>
      </c>
    </row>
    <row r="65" spans="1:46" ht="29.25" hidden="1" customHeight="1">
      <c r="A65" s="13" t="str">
        <f t="shared" si="35"/>
        <v>7-8</v>
      </c>
      <c r="B65" s="163">
        <v>7</v>
      </c>
      <c r="C65" s="278" t="str">
        <f>VLOOKUP(B65,プルダウン!$L$2:$M$28,2,FALSE)</f>
        <v>産業・商業</v>
      </c>
      <c r="D65" s="163">
        <v>8</v>
      </c>
      <c r="E65" s="161" t="s">
        <v>85</v>
      </c>
      <c r="F65" s="175" t="s">
        <v>85</v>
      </c>
      <c r="G65" s="325" t="s">
        <v>85</v>
      </c>
      <c r="H65" s="177" t="s">
        <v>85</v>
      </c>
      <c r="I65" s="162" t="s">
        <v>85</v>
      </c>
      <c r="J65" s="161" t="s">
        <v>85</v>
      </c>
      <c r="K65" s="161" t="s">
        <v>85</v>
      </c>
      <c r="L65" s="161" t="s">
        <v>85</v>
      </c>
      <c r="M65" s="228" t="s">
        <v>85</v>
      </c>
      <c r="N65" s="225" t="s">
        <v>12</v>
      </c>
      <c r="O65" s="186" t="s">
        <v>12</v>
      </c>
      <c r="P65" s="186" t="s">
        <v>12</v>
      </c>
      <c r="Q65" s="186" t="s">
        <v>12</v>
      </c>
      <c r="R65" s="230" t="s">
        <v>12</v>
      </c>
      <c r="S65" s="235" t="s">
        <v>85</v>
      </c>
      <c r="T65" s="230" t="s">
        <v>85</v>
      </c>
      <c r="U65" s="228" t="s">
        <v>85</v>
      </c>
      <c r="V65" s="224" t="s">
        <v>85</v>
      </c>
      <c r="W65" s="225" t="s">
        <v>12</v>
      </c>
      <c r="X65" s="186" t="s">
        <v>12</v>
      </c>
      <c r="Y65" s="186" t="s">
        <v>12</v>
      </c>
      <c r="Z65" s="186" t="s">
        <v>12</v>
      </c>
      <c r="AA65" s="230" t="s">
        <v>12</v>
      </c>
      <c r="AB65" s="231" t="str">
        <f t="shared" si="3"/>
        <v>-</v>
      </c>
      <c r="AC65" s="232" t="str">
        <f t="shared" si="4"/>
        <v>-</v>
      </c>
      <c r="AD65" s="232" t="str">
        <f t="shared" si="5"/>
        <v>-</v>
      </c>
      <c r="AE65" s="232" t="str">
        <f t="shared" si="6"/>
        <v>-</v>
      </c>
      <c r="AF65" s="233" t="str">
        <f t="shared" si="7"/>
        <v>-</v>
      </c>
      <c r="AG65" s="231" t="str">
        <f t="shared" si="8"/>
        <v>-</v>
      </c>
      <c r="AH65" s="232" t="str">
        <f t="shared" si="9"/>
        <v>-</v>
      </c>
      <c r="AI65" s="232" t="str">
        <f t="shared" si="10"/>
        <v>-</v>
      </c>
      <c r="AJ65" s="232" t="str">
        <f t="shared" si="11"/>
        <v>-</v>
      </c>
      <c r="AK65" s="233" t="str">
        <f t="shared" si="12"/>
        <v>-</v>
      </c>
      <c r="AL65" s="222" t="s">
        <v>12</v>
      </c>
      <c r="AM65" s="161" t="s">
        <v>85</v>
      </c>
      <c r="AN65" s="176" t="s">
        <v>85</v>
      </c>
      <c r="AO65" s="195" t="s">
        <v>85</v>
      </c>
      <c r="AP65" s="235" t="s">
        <v>12</v>
      </c>
      <c r="AQ65" s="234" t="s">
        <v>12</v>
      </c>
      <c r="AR65" s="234" t="s">
        <v>12</v>
      </c>
      <c r="AS65" s="234" t="s">
        <v>12</v>
      </c>
      <c r="AT65" s="227" t="s">
        <v>12</v>
      </c>
    </row>
    <row r="66" spans="1:46" ht="29.25" hidden="1" customHeight="1">
      <c r="A66" s="13" t="str">
        <f t="shared" ref="A66:A74" si="36">B66&amp;"-"&amp;D66</f>
        <v>7-9</v>
      </c>
      <c r="B66" s="163">
        <v>7</v>
      </c>
      <c r="C66" s="278" t="str">
        <f>VLOOKUP(B66,プルダウン!$L$2:$M$28,2,FALSE)</f>
        <v>産業・商業</v>
      </c>
      <c r="D66" s="163">
        <v>9</v>
      </c>
      <c r="E66" s="161" t="s">
        <v>85</v>
      </c>
      <c r="F66" s="175" t="s">
        <v>85</v>
      </c>
      <c r="G66" s="325" t="s">
        <v>85</v>
      </c>
      <c r="H66" s="177" t="s">
        <v>85</v>
      </c>
      <c r="I66" s="162" t="s">
        <v>85</v>
      </c>
      <c r="J66" s="161" t="s">
        <v>85</v>
      </c>
      <c r="K66" s="161" t="s">
        <v>85</v>
      </c>
      <c r="L66" s="161" t="s">
        <v>85</v>
      </c>
      <c r="M66" s="228" t="s">
        <v>85</v>
      </c>
      <c r="N66" s="225" t="s">
        <v>12</v>
      </c>
      <c r="O66" s="186" t="s">
        <v>12</v>
      </c>
      <c r="P66" s="186" t="s">
        <v>12</v>
      </c>
      <c r="Q66" s="186" t="s">
        <v>12</v>
      </c>
      <c r="R66" s="230" t="s">
        <v>12</v>
      </c>
      <c r="S66" s="235" t="s">
        <v>85</v>
      </c>
      <c r="T66" s="230" t="s">
        <v>85</v>
      </c>
      <c r="U66" s="228" t="s">
        <v>85</v>
      </c>
      <c r="V66" s="224" t="s">
        <v>85</v>
      </c>
      <c r="W66" s="225" t="s">
        <v>12</v>
      </c>
      <c r="X66" s="186" t="s">
        <v>12</v>
      </c>
      <c r="Y66" s="186" t="s">
        <v>12</v>
      </c>
      <c r="Z66" s="186" t="s">
        <v>12</v>
      </c>
      <c r="AA66" s="230" t="s">
        <v>12</v>
      </c>
      <c r="AB66" s="231" t="str">
        <f t="shared" si="3"/>
        <v>-</v>
      </c>
      <c r="AC66" s="232" t="str">
        <f t="shared" si="4"/>
        <v>-</v>
      </c>
      <c r="AD66" s="232" t="str">
        <f t="shared" si="5"/>
        <v>-</v>
      </c>
      <c r="AE66" s="232" t="str">
        <f t="shared" si="6"/>
        <v>-</v>
      </c>
      <c r="AF66" s="233" t="str">
        <f t="shared" si="7"/>
        <v>-</v>
      </c>
      <c r="AG66" s="231" t="str">
        <f t="shared" si="8"/>
        <v>-</v>
      </c>
      <c r="AH66" s="232" t="str">
        <f t="shared" si="9"/>
        <v>-</v>
      </c>
      <c r="AI66" s="232" t="str">
        <f t="shared" si="10"/>
        <v>-</v>
      </c>
      <c r="AJ66" s="232" t="str">
        <f t="shared" si="11"/>
        <v>-</v>
      </c>
      <c r="AK66" s="233" t="str">
        <f t="shared" si="12"/>
        <v>-</v>
      </c>
      <c r="AL66" s="222" t="s">
        <v>12</v>
      </c>
      <c r="AM66" s="161" t="s">
        <v>85</v>
      </c>
      <c r="AN66" s="176" t="s">
        <v>85</v>
      </c>
      <c r="AO66" s="195" t="s">
        <v>85</v>
      </c>
      <c r="AP66" s="235" t="s">
        <v>12</v>
      </c>
      <c r="AQ66" s="234" t="s">
        <v>12</v>
      </c>
      <c r="AR66" s="234" t="s">
        <v>12</v>
      </c>
      <c r="AS66" s="234" t="s">
        <v>12</v>
      </c>
      <c r="AT66" s="227" t="s">
        <v>12</v>
      </c>
    </row>
    <row r="67" spans="1:46" ht="205.5" customHeight="1">
      <c r="A67" s="13" t="str">
        <f t="shared" si="36"/>
        <v>8-1</v>
      </c>
      <c r="B67" s="222">
        <v>8</v>
      </c>
      <c r="C67" s="301" t="str">
        <f>VLOOKUP(B67,[23]プルダウン!$L$2:$M$28,2,FALSE)</f>
        <v>観光</v>
      </c>
      <c r="D67" s="222">
        <v>1</v>
      </c>
      <c r="E67" s="224" t="s">
        <v>464</v>
      </c>
      <c r="F67" s="299" t="s">
        <v>393</v>
      </c>
      <c r="G67" s="225" t="s">
        <v>465</v>
      </c>
      <c r="H67" s="282" t="s">
        <v>1962</v>
      </c>
      <c r="I67" s="307" t="s">
        <v>1963</v>
      </c>
      <c r="J67" s="224" t="s">
        <v>466</v>
      </c>
      <c r="K67" s="224" t="s">
        <v>1964</v>
      </c>
      <c r="L67" s="224" t="s">
        <v>1965</v>
      </c>
      <c r="M67" s="308" t="s">
        <v>302</v>
      </c>
      <c r="N67" s="225" t="s">
        <v>12</v>
      </c>
      <c r="O67" s="186" t="s">
        <v>12</v>
      </c>
      <c r="P67" s="186" t="s">
        <v>12</v>
      </c>
      <c r="Q67" s="186" t="s">
        <v>12</v>
      </c>
      <c r="R67" s="230" t="s">
        <v>12</v>
      </c>
      <c r="S67" s="235" t="s">
        <v>12</v>
      </c>
      <c r="T67" s="181" t="s">
        <v>85</v>
      </c>
      <c r="U67" s="228" t="s">
        <v>305</v>
      </c>
      <c r="V67" s="224" t="s">
        <v>1632</v>
      </c>
      <c r="W67" s="225" t="s">
        <v>12</v>
      </c>
      <c r="X67" s="186" t="s">
        <v>12</v>
      </c>
      <c r="Y67" s="186" t="s">
        <v>12</v>
      </c>
      <c r="Z67" s="186" t="s">
        <v>12</v>
      </c>
      <c r="AA67" s="230" t="s">
        <v>12</v>
      </c>
      <c r="AB67" s="231" t="str">
        <f>IFERROR(IF($E67="-","-",1+(N67-W67)/N67),"-")</f>
        <v>-</v>
      </c>
      <c r="AC67" s="232" t="str">
        <f>IFERROR(IF($E67="-","-",1+(O67-X67)/O67),"-")</f>
        <v>-</v>
      </c>
      <c r="AD67" s="232" t="str">
        <f>IFERROR(IF($E67="-","-",1+(P67-Y67)/P67),"-")</f>
        <v>-</v>
      </c>
      <c r="AE67" s="232" t="str">
        <f>IFERROR(IF($E67="-","-",1+(Q67-Z67)/Q67),"-")</f>
        <v>-</v>
      </c>
      <c r="AF67" s="233" t="str">
        <f>IFERROR(IF($E67="-","-",1+(R67-AA67)/R67),"-")</f>
        <v>-</v>
      </c>
      <c r="AG67" s="231" t="str">
        <f>IFERROR(IF($E67="-","-",IF($T67="-","-",1+($T67-W67)/$T67)),"-")</f>
        <v>-</v>
      </c>
      <c r="AH67" s="232" t="str">
        <f>IFERROR(IF($E67="-","-",IF($T67="-","-",1+($T67-X67)/$T67)),"-")</f>
        <v>-</v>
      </c>
      <c r="AI67" s="232" t="str">
        <f>IFERROR(IF($E67="-","-",IF($T67="-","-",1+($T67-Y67)/$T67)),"-")</f>
        <v>-</v>
      </c>
      <c r="AJ67" s="232" t="str">
        <f>IFERROR(IF($E67="-","-",IF($T67="-","-",1+($T67-Z67)/$T67)),"-")</f>
        <v>-</v>
      </c>
      <c r="AK67" s="233" t="str">
        <f>IFERROR(IF($E67="-","-",IF($T67="-","-",1+($T67-AA67)/$T67)),"-")</f>
        <v>-</v>
      </c>
      <c r="AL67" s="222" t="s">
        <v>12</v>
      </c>
      <c r="AM67" s="224" t="s">
        <v>2677</v>
      </c>
      <c r="AN67" s="262" t="s">
        <v>85</v>
      </c>
      <c r="AO67" s="240" t="s">
        <v>85</v>
      </c>
      <c r="AP67" s="235" t="s">
        <v>12</v>
      </c>
      <c r="AQ67" s="234" t="s">
        <v>12</v>
      </c>
      <c r="AR67" s="234" t="s">
        <v>12</v>
      </c>
      <c r="AS67" s="234" t="s">
        <v>12</v>
      </c>
      <c r="AT67" s="227" t="s">
        <v>12</v>
      </c>
    </row>
    <row r="68" spans="1:46" ht="202.5" customHeight="1">
      <c r="A68" s="13" t="str">
        <f t="shared" si="36"/>
        <v>8-2</v>
      </c>
      <c r="B68" s="222">
        <v>8</v>
      </c>
      <c r="C68" s="301" t="str">
        <f>VLOOKUP(B68,[23]プルダウン!$L$2:$M$28,2,FALSE)</f>
        <v>観光</v>
      </c>
      <c r="D68" s="222">
        <v>2</v>
      </c>
      <c r="E68" s="224" t="s">
        <v>467</v>
      </c>
      <c r="F68" s="299" t="s">
        <v>468</v>
      </c>
      <c r="G68" s="225" t="s">
        <v>465</v>
      </c>
      <c r="H68" s="282" t="s">
        <v>1962</v>
      </c>
      <c r="I68" s="307" t="s">
        <v>1963</v>
      </c>
      <c r="J68" s="224" t="s">
        <v>469</v>
      </c>
      <c r="K68" s="224" t="s">
        <v>1966</v>
      </c>
      <c r="L68" s="224" t="s">
        <v>1967</v>
      </c>
      <c r="M68" s="228" t="s">
        <v>301</v>
      </c>
      <c r="N68" s="225" t="s">
        <v>12</v>
      </c>
      <c r="O68" s="186" t="s">
        <v>12</v>
      </c>
      <c r="P68" s="186" t="s">
        <v>12</v>
      </c>
      <c r="Q68" s="186" t="s">
        <v>12</v>
      </c>
      <c r="R68" s="230" t="s">
        <v>12</v>
      </c>
      <c r="S68" s="235" t="s">
        <v>85</v>
      </c>
      <c r="T68" s="181" t="s">
        <v>85</v>
      </c>
      <c r="U68" s="228" t="s">
        <v>305</v>
      </c>
      <c r="V68" s="224" t="s">
        <v>1632</v>
      </c>
      <c r="W68" s="225" t="s">
        <v>12</v>
      </c>
      <c r="X68" s="186" t="s">
        <v>12</v>
      </c>
      <c r="Y68" s="186" t="s">
        <v>12</v>
      </c>
      <c r="Z68" s="186" t="s">
        <v>12</v>
      </c>
      <c r="AA68" s="230" t="s">
        <v>12</v>
      </c>
      <c r="AB68" s="231" t="str">
        <f t="shared" ref="AB68:AF68" si="37">IFERROR(IF($E68="-","-",W68/N68),"-")</f>
        <v>-</v>
      </c>
      <c r="AC68" s="232" t="str">
        <f t="shared" si="37"/>
        <v>-</v>
      </c>
      <c r="AD68" s="232" t="str">
        <f t="shared" si="37"/>
        <v>-</v>
      </c>
      <c r="AE68" s="232" t="str">
        <f t="shared" si="37"/>
        <v>-</v>
      </c>
      <c r="AF68" s="233" t="str">
        <f t="shared" si="37"/>
        <v>-</v>
      </c>
      <c r="AG68" s="231" t="str">
        <f t="shared" ref="AG68:AK68" si="38">IFERROR(IF($E68="-","-",IF($T68="-","-",W68/$T68)),"-")</f>
        <v>-</v>
      </c>
      <c r="AH68" s="232" t="str">
        <f t="shared" si="38"/>
        <v>-</v>
      </c>
      <c r="AI68" s="232" t="str">
        <f t="shared" si="38"/>
        <v>-</v>
      </c>
      <c r="AJ68" s="232" t="str">
        <f t="shared" si="38"/>
        <v>-</v>
      </c>
      <c r="AK68" s="233" t="str">
        <f t="shared" si="38"/>
        <v>-</v>
      </c>
      <c r="AL68" s="222" t="s">
        <v>12</v>
      </c>
      <c r="AM68" s="224" t="s">
        <v>2678</v>
      </c>
      <c r="AN68" s="262" t="s">
        <v>85</v>
      </c>
      <c r="AO68" s="240" t="s">
        <v>85</v>
      </c>
      <c r="AP68" s="235" t="s">
        <v>12</v>
      </c>
      <c r="AQ68" s="234" t="s">
        <v>12</v>
      </c>
      <c r="AR68" s="234" t="s">
        <v>12</v>
      </c>
      <c r="AS68" s="234" t="s">
        <v>12</v>
      </c>
      <c r="AT68" s="227" t="s">
        <v>12</v>
      </c>
    </row>
    <row r="69" spans="1:46" ht="29.25" hidden="1" customHeight="1">
      <c r="A69" s="13" t="str">
        <f t="shared" si="36"/>
        <v>8-3</v>
      </c>
      <c r="B69" s="163">
        <v>8</v>
      </c>
      <c r="C69" s="278" t="str">
        <f>VLOOKUP(B69,プルダウン!$L$2:$M$28,2,FALSE)</f>
        <v>観光</v>
      </c>
      <c r="D69" s="163">
        <v>3</v>
      </c>
      <c r="E69" s="161" t="s">
        <v>85</v>
      </c>
      <c r="F69" s="175" t="s">
        <v>85</v>
      </c>
      <c r="G69" s="325" t="s">
        <v>85</v>
      </c>
      <c r="H69" s="177" t="s">
        <v>85</v>
      </c>
      <c r="I69" s="162" t="s">
        <v>85</v>
      </c>
      <c r="J69" s="161" t="s">
        <v>85</v>
      </c>
      <c r="K69" s="161" t="s">
        <v>85</v>
      </c>
      <c r="L69" s="161" t="s">
        <v>85</v>
      </c>
      <c r="M69" s="228" t="s">
        <v>85</v>
      </c>
      <c r="N69" s="225" t="s">
        <v>12</v>
      </c>
      <c r="O69" s="186" t="s">
        <v>12</v>
      </c>
      <c r="P69" s="186" t="s">
        <v>12</v>
      </c>
      <c r="Q69" s="186" t="s">
        <v>12</v>
      </c>
      <c r="R69" s="230" t="s">
        <v>12</v>
      </c>
      <c r="S69" s="235" t="s">
        <v>85</v>
      </c>
      <c r="T69" s="230" t="s">
        <v>85</v>
      </c>
      <c r="U69" s="228" t="s">
        <v>85</v>
      </c>
      <c r="V69" s="224" t="s">
        <v>85</v>
      </c>
      <c r="W69" s="225" t="s">
        <v>12</v>
      </c>
      <c r="X69" s="186" t="s">
        <v>12</v>
      </c>
      <c r="Y69" s="186" t="s">
        <v>12</v>
      </c>
      <c r="Z69" s="186" t="s">
        <v>12</v>
      </c>
      <c r="AA69" s="230" t="s">
        <v>12</v>
      </c>
      <c r="AB69" s="231" t="str">
        <f t="shared" ref="AB69:AF129" si="39">IFERROR(IF($E69="-","-",W69/N69),"-")</f>
        <v>-</v>
      </c>
      <c r="AC69" s="232" t="str">
        <f t="shared" ref="AB69:AF132" si="40">IFERROR(IF($E69="-","-",X69/O69),"-")</f>
        <v>-</v>
      </c>
      <c r="AD69" s="232" t="str">
        <f t="shared" ref="AD69:AD129" si="41">IFERROR(IF($E69="-","-",Y69/P69),"-")</f>
        <v>-</v>
      </c>
      <c r="AE69" s="232" t="str">
        <f t="shared" ref="AE69:AE129" si="42">IFERROR(IF($E69="-","-",Z69/Q69),"-")</f>
        <v>-</v>
      </c>
      <c r="AF69" s="233" t="str">
        <f t="shared" ref="AF69:AF129" si="43">IFERROR(IF($E69="-","-",AA69/R69),"-")</f>
        <v>-</v>
      </c>
      <c r="AG69" s="231" t="str">
        <f t="shared" ref="AG69:AK132" si="44">IFERROR(IF($E69="-","-",IF($T69="-","-",W69/$T69)),"-")</f>
        <v>-</v>
      </c>
      <c r="AH69" s="232" t="str">
        <f t="shared" ref="AH69:AH129" si="45">IFERROR(IF($E69="-","-",IF($T69="-","-",X69/$T69)),"-")</f>
        <v>-</v>
      </c>
      <c r="AI69" s="232" t="str">
        <f t="shared" ref="AI69:AI129" si="46">IFERROR(IF($E69="-","-",IF($T69="-","-",Y69/$T69)),"-")</f>
        <v>-</v>
      </c>
      <c r="AJ69" s="232" t="str">
        <f t="shared" ref="AJ69:AJ129" si="47">IFERROR(IF($E69="-","-",IF($T69="-","-",Z69/$T69)),"-")</f>
        <v>-</v>
      </c>
      <c r="AK69" s="233" t="str">
        <f t="shared" ref="AK69:AK129" si="48">IFERROR(IF($E69="-","-",IF($T69="-","-",AA69/$T69)),"-")</f>
        <v>-</v>
      </c>
      <c r="AL69" s="222" t="s">
        <v>12</v>
      </c>
      <c r="AM69" s="161" t="s">
        <v>85</v>
      </c>
      <c r="AN69" s="176" t="s">
        <v>85</v>
      </c>
      <c r="AO69" s="195" t="s">
        <v>85</v>
      </c>
      <c r="AP69" s="235" t="s">
        <v>12</v>
      </c>
      <c r="AQ69" s="234" t="s">
        <v>12</v>
      </c>
      <c r="AR69" s="234" t="s">
        <v>12</v>
      </c>
      <c r="AS69" s="234" t="s">
        <v>12</v>
      </c>
      <c r="AT69" s="227" t="s">
        <v>12</v>
      </c>
    </row>
    <row r="70" spans="1:46" ht="29.25" hidden="1" customHeight="1">
      <c r="A70" s="13" t="str">
        <f t="shared" si="36"/>
        <v>8-4</v>
      </c>
      <c r="B70" s="163">
        <v>8</v>
      </c>
      <c r="C70" s="278" t="str">
        <f>VLOOKUP(B70,プルダウン!$L$2:$M$28,2,FALSE)</f>
        <v>観光</v>
      </c>
      <c r="D70" s="163">
        <v>4</v>
      </c>
      <c r="E70" s="161" t="s">
        <v>85</v>
      </c>
      <c r="F70" s="175" t="s">
        <v>85</v>
      </c>
      <c r="G70" s="325" t="s">
        <v>85</v>
      </c>
      <c r="H70" s="177" t="s">
        <v>85</v>
      </c>
      <c r="I70" s="162" t="s">
        <v>85</v>
      </c>
      <c r="J70" s="161" t="s">
        <v>85</v>
      </c>
      <c r="K70" s="161" t="s">
        <v>85</v>
      </c>
      <c r="L70" s="161" t="s">
        <v>85</v>
      </c>
      <c r="M70" s="228" t="s">
        <v>85</v>
      </c>
      <c r="N70" s="225" t="s">
        <v>12</v>
      </c>
      <c r="O70" s="186" t="s">
        <v>12</v>
      </c>
      <c r="P70" s="186" t="s">
        <v>12</v>
      </c>
      <c r="Q70" s="186" t="s">
        <v>12</v>
      </c>
      <c r="R70" s="230" t="s">
        <v>12</v>
      </c>
      <c r="S70" s="235" t="s">
        <v>85</v>
      </c>
      <c r="T70" s="230" t="s">
        <v>85</v>
      </c>
      <c r="U70" s="228" t="s">
        <v>85</v>
      </c>
      <c r="V70" s="224" t="s">
        <v>85</v>
      </c>
      <c r="W70" s="225" t="s">
        <v>12</v>
      </c>
      <c r="X70" s="186" t="s">
        <v>12</v>
      </c>
      <c r="Y70" s="186" t="s">
        <v>12</v>
      </c>
      <c r="Z70" s="186" t="s">
        <v>12</v>
      </c>
      <c r="AA70" s="230" t="s">
        <v>12</v>
      </c>
      <c r="AB70" s="231" t="str">
        <f t="shared" si="39"/>
        <v>-</v>
      </c>
      <c r="AC70" s="232" t="str">
        <f t="shared" si="40"/>
        <v>-</v>
      </c>
      <c r="AD70" s="232" t="str">
        <f t="shared" si="41"/>
        <v>-</v>
      </c>
      <c r="AE70" s="232" t="str">
        <f t="shared" si="42"/>
        <v>-</v>
      </c>
      <c r="AF70" s="233" t="str">
        <f t="shared" si="43"/>
        <v>-</v>
      </c>
      <c r="AG70" s="231" t="str">
        <f t="shared" si="44"/>
        <v>-</v>
      </c>
      <c r="AH70" s="232" t="str">
        <f t="shared" si="45"/>
        <v>-</v>
      </c>
      <c r="AI70" s="232" t="str">
        <f t="shared" si="46"/>
        <v>-</v>
      </c>
      <c r="AJ70" s="232" t="str">
        <f t="shared" si="47"/>
        <v>-</v>
      </c>
      <c r="AK70" s="233" t="str">
        <f t="shared" si="48"/>
        <v>-</v>
      </c>
      <c r="AL70" s="222" t="s">
        <v>12</v>
      </c>
      <c r="AM70" s="161" t="s">
        <v>85</v>
      </c>
      <c r="AN70" s="176" t="s">
        <v>85</v>
      </c>
      <c r="AO70" s="195" t="s">
        <v>85</v>
      </c>
      <c r="AP70" s="235" t="s">
        <v>12</v>
      </c>
      <c r="AQ70" s="234" t="s">
        <v>12</v>
      </c>
      <c r="AR70" s="234" t="s">
        <v>12</v>
      </c>
      <c r="AS70" s="234" t="s">
        <v>12</v>
      </c>
      <c r="AT70" s="227" t="s">
        <v>12</v>
      </c>
    </row>
    <row r="71" spans="1:46" ht="29.25" hidden="1" customHeight="1">
      <c r="A71" s="13" t="str">
        <f t="shared" si="36"/>
        <v>8-5</v>
      </c>
      <c r="B71" s="163">
        <v>8</v>
      </c>
      <c r="C71" s="278" t="str">
        <f>VLOOKUP(B71,プルダウン!$L$2:$M$28,2,FALSE)</f>
        <v>観光</v>
      </c>
      <c r="D71" s="163">
        <v>5</v>
      </c>
      <c r="E71" s="161" t="s">
        <v>85</v>
      </c>
      <c r="F71" s="175" t="s">
        <v>85</v>
      </c>
      <c r="G71" s="325" t="s">
        <v>85</v>
      </c>
      <c r="H71" s="177" t="s">
        <v>85</v>
      </c>
      <c r="I71" s="162" t="s">
        <v>85</v>
      </c>
      <c r="J71" s="161" t="s">
        <v>85</v>
      </c>
      <c r="K71" s="161" t="s">
        <v>85</v>
      </c>
      <c r="L71" s="161" t="s">
        <v>85</v>
      </c>
      <c r="M71" s="228" t="s">
        <v>85</v>
      </c>
      <c r="N71" s="225" t="s">
        <v>12</v>
      </c>
      <c r="O71" s="186" t="s">
        <v>12</v>
      </c>
      <c r="P71" s="186" t="s">
        <v>12</v>
      </c>
      <c r="Q71" s="186" t="s">
        <v>12</v>
      </c>
      <c r="R71" s="230" t="s">
        <v>12</v>
      </c>
      <c r="S71" s="235" t="s">
        <v>85</v>
      </c>
      <c r="T71" s="230" t="s">
        <v>85</v>
      </c>
      <c r="U71" s="228" t="s">
        <v>85</v>
      </c>
      <c r="V71" s="224" t="s">
        <v>85</v>
      </c>
      <c r="W71" s="225" t="s">
        <v>12</v>
      </c>
      <c r="X71" s="186" t="s">
        <v>12</v>
      </c>
      <c r="Y71" s="186" t="s">
        <v>12</v>
      </c>
      <c r="Z71" s="186" t="s">
        <v>12</v>
      </c>
      <c r="AA71" s="230" t="s">
        <v>12</v>
      </c>
      <c r="AB71" s="231" t="str">
        <f t="shared" si="39"/>
        <v>-</v>
      </c>
      <c r="AC71" s="232" t="str">
        <f t="shared" si="40"/>
        <v>-</v>
      </c>
      <c r="AD71" s="232" t="str">
        <f t="shared" si="41"/>
        <v>-</v>
      </c>
      <c r="AE71" s="232" t="str">
        <f t="shared" si="42"/>
        <v>-</v>
      </c>
      <c r="AF71" s="233" t="str">
        <f t="shared" si="43"/>
        <v>-</v>
      </c>
      <c r="AG71" s="231" t="str">
        <f t="shared" si="44"/>
        <v>-</v>
      </c>
      <c r="AH71" s="232" t="str">
        <f t="shared" si="45"/>
        <v>-</v>
      </c>
      <c r="AI71" s="232" t="str">
        <f t="shared" si="46"/>
        <v>-</v>
      </c>
      <c r="AJ71" s="232" t="str">
        <f t="shared" si="47"/>
        <v>-</v>
      </c>
      <c r="AK71" s="233" t="str">
        <f t="shared" si="48"/>
        <v>-</v>
      </c>
      <c r="AL71" s="222" t="s">
        <v>12</v>
      </c>
      <c r="AM71" s="161" t="s">
        <v>85</v>
      </c>
      <c r="AN71" s="176" t="s">
        <v>85</v>
      </c>
      <c r="AO71" s="195" t="s">
        <v>85</v>
      </c>
      <c r="AP71" s="235" t="s">
        <v>12</v>
      </c>
      <c r="AQ71" s="234" t="s">
        <v>12</v>
      </c>
      <c r="AR71" s="234" t="s">
        <v>12</v>
      </c>
      <c r="AS71" s="234" t="s">
        <v>12</v>
      </c>
      <c r="AT71" s="227" t="s">
        <v>12</v>
      </c>
    </row>
    <row r="72" spans="1:46" ht="29.25" hidden="1" customHeight="1">
      <c r="A72" s="13" t="str">
        <f t="shared" si="36"/>
        <v>8-6</v>
      </c>
      <c r="B72" s="163">
        <v>8</v>
      </c>
      <c r="C72" s="278" t="str">
        <f>VLOOKUP(B72,プルダウン!$L$2:$M$28,2,FALSE)</f>
        <v>観光</v>
      </c>
      <c r="D72" s="163">
        <v>6</v>
      </c>
      <c r="E72" s="161" t="s">
        <v>85</v>
      </c>
      <c r="F72" s="175" t="s">
        <v>85</v>
      </c>
      <c r="G72" s="325" t="s">
        <v>85</v>
      </c>
      <c r="H72" s="177" t="s">
        <v>85</v>
      </c>
      <c r="I72" s="162" t="s">
        <v>85</v>
      </c>
      <c r="J72" s="161" t="s">
        <v>85</v>
      </c>
      <c r="K72" s="161" t="s">
        <v>85</v>
      </c>
      <c r="L72" s="161" t="s">
        <v>85</v>
      </c>
      <c r="M72" s="228" t="s">
        <v>85</v>
      </c>
      <c r="N72" s="225" t="s">
        <v>12</v>
      </c>
      <c r="O72" s="186" t="s">
        <v>12</v>
      </c>
      <c r="P72" s="186" t="s">
        <v>12</v>
      </c>
      <c r="Q72" s="186" t="s">
        <v>12</v>
      </c>
      <c r="R72" s="230" t="s">
        <v>12</v>
      </c>
      <c r="S72" s="235" t="s">
        <v>85</v>
      </c>
      <c r="T72" s="230" t="s">
        <v>85</v>
      </c>
      <c r="U72" s="228" t="s">
        <v>85</v>
      </c>
      <c r="V72" s="224" t="s">
        <v>85</v>
      </c>
      <c r="W72" s="225" t="s">
        <v>12</v>
      </c>
      <c r="X72" s="186" t="s">
        <v>12</v>
      </c>
      <c r="Y72" s="186" t="s">
        <v>12</v>
      </c>
      <c r="Z72" s="186" t="s">
        <v>12</v>
      </c>
      <c r="AA72" s="230" t="s">
        <v>12</v>
      </c>
      <c r="AB72" s="231" t="str">
        <f t="shared" si="39"/>
        <v>-</v>
      </c>
      <c r="AC72" s="232" t="str">
        <f t="shared" si="40"/>
        <v>-</v>
      </c>
      <c r="AD72" s="232" t="str">
        <f t="shared" si="41"/>
        <v>-</v>
      </c>
      <c r="AE72" s="232" t="str">
        <f t="shared" si="42"/>
        <v>-</v>
      </c>
      <c r="AF72" s="233" t="str">
        <f t="shared" si="43"/>
        <v>-</v>
      </c>
      <c r="AG72" s="231" t="str">
        <f t="shared" si="44"/>
        <v>-</v>
      </c>
      <c r="AH72" s="232" t="str">
        <f t="shared" si="45"/>
        <v>-</v>
      </c>
      <c r="AI72" s="232" t="str">
        <f t="shared" si="46"/>
        <v>-</v>
      </c>
      <c r="AJ72" s="232" t="str">
        <f t="shared" si="47"/>
        <v>-</v>
      </c>
      <c r="AK72" s="233" t="str">
        <f t="shared" si="48"/>
        <v>-</v>
      </c>
      <c r="AL72" s="222" t="s">
        <v>12</v>
      </c>
      <c r="AM72" s="161" t="s">
        <v>85</v>
      </c>
      <c r="AN72" s="176" t="s">
        <v>85</v>
      </c>
      <c r="AO72" s="195" t="s">
        <v>85</v>
      </c>
      <c r="AP72" s="235" t="s">
        <v>12</v>
      </c>
      <c r="AQ72" s="234" t="s">
        <v>12</v>
      </c>
      <c r="AR72" s="234" t="s">
        <v>12</v>
      </c>
      <c r="AS72" s="234" t="s">
        <v>12</v>
      </c>
      <c r="AT72" s="227" t="s">
        <v>12</v>
      </c>
    </row>
    <row r="73" spans="1:46" ht="29.25" hidden="1" customHeight="1">
      <c r="A73" s="13" t="str">
        <f t="shared" si="36"/>
        <v>8-7</v>
      </c>
      <c r="B73" s="163">
        <v>8</v>
      </c>
      <c r="C73" s="278" t="str">
        <f>VLOOKUP(B73,プルダウン!$L$2:$M$28,2,FALSE)</f>
        <v>観光</v>
      </c>
      <c r="D73" s="163">
        <v>7</v>
      </c>
      <c r="E73" s="161" t="s">
        <v>85</v>
      </c>
      <c r="F73" s="175" t="s">
        <v>85</v>
      </c>
      <c r="G73" s="325" t="s">
        <v>85</v>
      </c>
      <c r="H73" s="177" t="s">
        <v>85</v>
      </c>
      <c r="I73" s="162" t="s">
        <v>85</v>
      </c>
      <c r="J73" s="161" t="s">
        <v>85</v>
      </c>
      <c r="K73" s="161" t="s">
        <v>85</v>
      </c>
      <c r="L73" s="161" t="s">
        <v>85</v>
      </c>
      <c r="M73" s="228" t="s">
        <v>85</v>
      </c>
      <c r="N73" s="225" t="s">
        <v>12</v>
      </c>
      <c r="O73" s="186" t="s">
        <v>12</v>
      </c>
      <c r="P73" s="186" t="s">
        <v>12</v>
      </c>
      <c r="Q73" s="186" t="s">
        <v>12</v>
      </c>
      <c r="R73" s="230" t="s">
        <v>12</v>
      </c>
      <c r="S73" s="235" t="s">
        <v>85</v>
      </c>
      <c r="T73" s="230" t="s">
        <v>85</v>
      </c>
      <c r="U73" s="228" t="s">
        <v>85</v>
      </c>
      <c r="V73" s="224" t="s">
        <v>85</v>
      </c>
      <c r="W73" s="225" t="s">
        <v>12</v>
      </c>
      <c r="X73" s="186" t="s">
        <v>12</v>
      </c>
      <c r="Y73" s="186" t="s">
        <v>12</v>
      </c>
      <c r="Z73" s="186" t="s">
        <v>12</v>
      </c>
      <c r="AA73" s="230" t="s">
        <v>12</v>
      </c>
      <c r="AB73" s="231" t="str">
        <f t="shared" si="39"/>
        <v>-</v>
      </c>
      <c r="AC73" s="232" t="str">
        <f t="shared" si="40"/>
        <v>-</v>
      </c>
      <c r="AD73" s="232" t="str">
        <f t="shared" si="41"/>
        <v>-</v>
      </c>
      <c r="AE73" s="232" t="str">
        <f t="shared" si="42"/>
        <v>-</v>
      </c>
      <c r="AF73" s="233" t="str">
        <f t="shared" si="43"/>
        <v>-</v>
      </c>
      <c r="AG73" s="231" t="str">
        <f t="shared" si="44"/>
        <v>-</v>
      </c>
      <c r="AH73" s="232" t="str">
        <f t="shared" si="45"/>
        <v>-</v>
      </c>
      <c r="AI73" s="232" t="str">
        <f t="shared" si="46"/>
        <v>-</v>
      </c>
      <c r="AJ73" s="232" t="str">
        <f t="shared" si="47"/>
        <v>-</v>
      </c>
      <c r="AK73" s="233" t="str">
        <f t="shared" si="48"/>
        <v>-</v>
      </c>
      <c r="AL73" s="222" t="s">
        <v>12</v>
      </c>
      <c r="AM73" s="161" t="s">
        <v>85</v>
      </c>
      <c r="AN73" s="176" t="s">
        <v>85</v>
      </c>
      <c r="AO73" s="195" t="s">
        <v>85</v>
      </c>
      <c r="AP73" s="235" t="s">
        <v>12</v>
      </c>
      <c r="AQ73" s="234" t="s">
        <v>12</v>
      </c>
      <c r="AR73" s="234" t="s">
        <v>12</v>
      </c>
      <c r="AS73" s="234" t="s">
        <v>12</v>
      </c>
      <c r="AT73" s="227" t="s">
        <v>12</v>
      </c>
    </row>
    <row r="74" spans="1:46" ht="29.25" hidden="1" customHeight="1">
      <c r="A74" s="13" t="str">
        <f t="shared" si="36"/>
        <v>8-8</v>
      </c>
      <c r="B74" s="163">
        <v>8</v>
      </c>
      <c r="C74" s="278" t="str">
        <f>VLOOKUP(B74,プルダウン!$L$2:$M$28,2,FALSE)</f>
        <v>観光</v>
      </c>
      <c r="D74" s="163">
        <v>8</v>
      </c>
      <c r="E74" s="161" t="s">
        <v>85</v>
      </c>
      <c r="F74" s="175" t="s">
        <v>85</v>
      </c>
      <c r="G74" s="325" t="s">
        <v>85</v>
      </c>
      <c r="H74" s="177" t="s">
        <v>85</v>
      </c>
      <c r="I74" s="162" t="s">
        <v>85</v>
      </c>
      <c r="J74" s="161" t="s">
        <v>85</v>
      </c>
      <c r="K74" s="161" t="s">
        <v>85</v>
      </c>
      <c r="L74" s="161" t="s">
        <v>85</v>
      </c>
      <c r="M74" s="228" t="s">
        <v>85</v>
      </c>
      <c r="N74" s="225" t="s">
        <v>12</v>
      </c>
      <c r="O74" s="186" t="s">
        <v>12</v>
      </c>
      <c r="P74" s="186" t="s">
        <v>12</v>
      </c>
      <c r="Q74" s="186" t="s">
        <v>12</v>
      </c>
      <c r="R74" s="230" t="s">
        <v>12</v>
      </c>
      <c r="S74" s="235" t="s">
        <v>85</v>
      </c>
      <c r="T74" s="230" t="s">
        <v>85</v>
      </c>
      <c r="U74" s="228" t="s">
        <v>85</v>
      </c>
      <c r="V74" s="224" t="s">
        <v>85</v>
      </c>
      <c r="W74" s="225" t="s">
        <v>12</v>
      </c>
      <c r="X74" s="186" t="s">
        <v>12</v>
      </c>
      <c r="Y74" s="186" t="s">
        <v>12</v>
      </c>
      <c r="Z74" s="186" t="s">
        <v>12</v>
      </c>
      <c r="AA74" s="230" t="s">
        <v>12</v>
      </c>
      <c r="AB74" s="231" t="str">
        <f t="shared" si="39"/>
        <v>-</v>
      </c>
      <c r="AC74" s="232" t="str">
        <f t="shared" si="40"/>
        <v>-</v>
      </c>
      <c r="AD74" s="232" t="str">
        <f t="shared" si="41"/>
        <v>-</v>
      </c>
      <c r="AE74" s="232" t="str">
        <f t="shared" si="42"/>
        <v>-</v>
      </c>
      <c r="AF74" s="233" t="str">
        <f t="shared" si="43"/>
        <v>-</v>
      </c>
      <c r="AG74" s="231" t="str">
        <f t="shared" si="44"/>
        <v>-</v>
      </c>
      <c r="AH74" s="232" t="str">
        <f t="shared" si="45"/>
        <v>-</v>
      </c>
      <c r="AI74" s="232" t="str">
        <f t="shared" si="46"/>
        <v>-</v>
      </c>
      <c r="AJ74" s="232" t="str">
        <f t="shared" si="47"/>
        <v>-</v>
      </c>
      <c r="AK74" s="233" t="str">
        <f t="shared" si="48"/>
        <v>-</v>
      </c>
      <c r="AL74" s="222" t="s">
        <v>12</v>
      </c>
      <c r="AM74" s="161" t="s">
        <v>85</v>
      </c>
      <c r="AN74" s="176" t="s">
        <v>85</v>
      </c>
      <c r="AO74" s="195" t="s">
        <v>85</v>
      </c>
      <c r="AP74" s="235" t="s">
        <v>12</v>
      </c>
      <c r="AQ74" s="234" t="s">
        <v>12</v>
      </c>
      <c r="AR74" s="234" t="s">
        <v>12</v>
      </c>
      <c r="AS74" s="234" t="s">
        <v>12</v>
      </c>
      <c r="AT74" s="227" t="s">
        <v>12</v>
      </c>
    </row>
    <row r="75" spans="1:46" ht="29.25" hidden="1" customHeight="1">
      <c r="A75" s="13" t="str">
        <f t="shared" ref="A75:A83" si="49">B75&amp;"-"&amp;D75</f>
        <v>8-9</v>
      </c>
      <c r="B75" s="163">
        <v>8</v>
      </c>
      <c r="C75" s="278" t="str">
        <f>VLOOKUP(B75,プルダウン!$L$2:$M$28,2,FALSE)</f>
        <v>観光</v>
      </c>
      <c r="D75" s="163">
        <v>9</v>
      </c>
      <c r="E75" s="161" t="s">
        <v>85</v>
      </c>
      <c r="F75" s="175" t="s">
        <v>85</v>
      </c>
      <c r="G75" s="325" t="s">
        <v>85</v>
      </c>
      <c r="H75" s="177" t="s">
        <v>85</v>
      </c>
      <c r="I75" s="162" t="s">
        <v>85</v>
      </c>
      <c r="J75" s="161" t="s">
        <v>85</v>
      </c>
      <c r="K75" s="161" t="s">
        <v>85</v>
      </c>
      <c r="L75" s="161" t="s">
        <v>85</v>
      </c>
      <c r="M75" s="228" t="s">
        <v>85</v>
      </c>
      <c r="N75" s="225" t="s">
        <v>12</v>
      </c>
      <c r="O75" s="186" t="s">
        <v>12</v>
      </c>
      <c r="P75" s="186" t="s">
        <v>12</v>
      </c>
      <c r="Q75" s="186" t="s">
        <v>12</v>
      </c>
      <c r="R75" s="230" t="s">
        <v>12</v>
      </c>
      <c r="S75" s="235" t="s">
        <v>85</v>
      </c>
      <c r="T75" s="230" t="s">
        <v>85</v>
      </c>
      <c r="U75" s="228" t="s">
        <v>85</v>
      </c>
      <c r="V75" s="224" t="s">
        <v>85</v>
      </c>
      <c r="W75" s="225" t="s">
        <v>12</v>
      </c>
      <c r="X75" s="186" t="s">
        <v>12</v>
      </c>
      <c r="Y75" s="186" t="s">
        <v>12</v>
      </c>
      <c r="Z75" s="186" t="s">
        <v>12</v>
      </c>
      <c r="AA75" s="230" t="s">
        <v>12</v>
      </c>
      <c r="AB75" s="231" t="str">
        <f t="shared" si="39"/>
        <v>-</v>
      </c>
      <c r="AC75" s="232" t="str">
        <f t="shared" si="40"/>
        <v>-</v>
      </c>
      <c r="AD75" s="232" t="str">
        <f t="shared" si="41"/>
        <v>-</v>
      </c>
      <c r="AE75" s="232" t="str">
        <f t="shared" si="42"/>
        <v>-</v>
      </c>
      <c r="AF75" s="233" t="str">
        <f t="shared" si="43"/>
        <v>-</v>
      </c>
      <c r="AG75" s="231" t="str">
        <f t="shared" si="44"/>
        <v>-</v>
      </c>
      <c r="AH75" s="232" t="str">
        <f t="shared" si="45"/>
        <v>-</v>
      </c>
      <c r="AI75" s="232" t="str">
        <f t="shared" si="46"/>
        <v>-</v>
      </c>
      <c r="AJ75" s="232" t="str">
        <f t="shared" si="47"/>
        <v>-</v>
      </c>
      <c r="AK75" s="233" t="str">
        <f t="shared" si="48"/>
        <v>-</v>
      </c>
      <c r="AL75" s="222" t="s">
        <v>12</v>
      </c>
      <c r="AM75" s="161" t="s">
        <v>85</v>
      </c>
      <c r="AN75" s="176" t="s">
        <v>85</v>
      </c>
      <c r="AO75" s="195" t="s">
        <v>85</v>
      </c>
      <c r="AP75" s="235" t="s">
        <v>12</v>
      </c>
      <c r="AQ75" s="234" t="s">
        <v>12</v>
      </c>
      <c r="AR75" s="234" t="s">
        <v>12</v>
      </c>
      <c r="AS75" s="234" t="s">
        <v>12</v>
      </c>
      <c r="AT75" s="227" t="s">
        <v>12</v>
      </c>
    </row>
    <row r="76" spans="1:46" ht="131.25" customHeight="1">
      <c r="A76" s="13" t="str">
        <f t="shared" si="49"/>
        <v>9-1</v>
      </c>
      <c r="B76" s="222">
        <v>9</v>
      </c>
      <c r="C76" s="301" t="str">
        <f>VLOOKUP(B76,[23]プルダウン!$L$2:$M$28,2,FALSE)</f>
        <v>農林業</v>
      </c>
      <c r="D76" s="222">
        <v>1</v>
      </c>
      <c r="E76" s="224" t="s">
        <v>470</v>
      </c>
      <c r="F76" s="299" t="s">
        <v>471</v>
      </c>
      <c r="G76" s="225" t="s">
        <v>465</v>
      </c>
      <c r="H76" s="282" t="s">
        <v>1968</v>
      </c>
      <c r="I76" s="307" t="s">
        <v>1969</v>
      </c>
      <c r="J76" s="224" t="s">
        <v>472</v>
      </c>
      <c r="K76" s="224" t="s">
        <v>1970</v>
      </c>
      <c r="L76" s="224" t="s">
        <v>399</v>
      </c>
      <c r="M76" s="308" t="s">
        <v>301</v>
      </c>
      <c r="N76" s="268">
        <v>363.1</v>
      </c>
      <c r="O76" s="269">
        <v>367.20000000000005</v>
      </c>
      <c r="P76" s="269">
        <v>371.30000000000007</v>
      </c>
      <c r="Q76" s="269">
        <v>375.40000000000003</v>
      </c>
      <c r="R76" s="270">
        <v>379.5</v>
      </c>
      <c r="S76" s="235" t="s">
        <v>433</v>
      </c>
      <c r="T76" s="181">
        <v>383.6</v>
      </c>
      <c r="U76" s="228" t="s">
        <v>305</v>
      </c>
      <c r="V76" s="224" t="s">
        <v>1971</v>
      </c>
      <c r="W76" s="309">
        <v>389</v>
      </c>
      <c r="X76" s="186" t="s">
        <v>12</v>
      </c>
      <c r="Y76" s="186" t="s">
        <v>12</v>
      </c>
      <c r="Z76" s="186" t="s">
        <v>12</v>
      </c>
      <c r="AA76" s="230" t="s">
        <v>12</v>
      </c>
      <c r="AB76" s="231">
        <f t="shared" si="39"/>
        <v>1.0713302120627926</v>
      </c>
      <c r="AC76" s="232" t="str">
        <f t="shared" si="39"/>
        <v>-</v>
      </c>
      <c r="AD76" s="232" t="str">
        <f t="shared" si="39"/>
        <v>-</v>
      </c>
      <c r="AE76" s="232" t="str">
        <f t="shared" si="39"/>
        <v>-</v>
      </c>
      <c r="AF76" s="233" t="str">
        <f t="shared" si="39"/>
        <v>-</v>
      </c>
      <c r="AG76" s="231">
        <f t="shared" si="44"/>
        <v>1.0140771637122001</v>
      </c>
      <c r="AH76" s="232" t="str">
        <f t="shared" si="44"/>
        <v>-</v>
      </c>
      <c r="AI76" s="232" t="str">
        <f t="shared" si="44"/>
        <v>-</v>
      </c>
      <c r="AJ76" s="232" t="str">
        <f t="shared" si="44"/>
        <v>-</v>
      </c>
      <c r="AK76" s="233" t="str">
        <f t="shared" si="44"/>
        <v>-</v>
      </c>
      <c r="AL76" s="222" t="s">
        <v>12</v>
      </c>
      <c r="AM76" s="224" t="s">
        <v>1972</v>
      </c>
      <c r="AN76" s="262" t="s">
        <v>1973</v>
      </c>
      <c r="AO76" s="240" t="s">
        <v>1974</v>
      </c>
      <c r="AP76" s="235" t="s">
        <v>54</v>
      </c>
      <c r="AQ76" s="234" t="s">
        <v>12</v>
      </c>
      <c r="AR76" s="234" t="s">
        <v>12</v>
      </c>
      <c r="AS76" s="234" t="s">
        <v>12</v>
      </c>
      <c r="AT76" s="227" t="s">
        <v>12</v>
      </c>
    </row>
    <row r="77" spans="1:46" ht="126" customHeight="1">
      <c r="A77" s="13" t="str">
        <f t="shared" si="49"/>
        <v>9-2</v>
      </c>
      <c r="B77" s="222">
        <v>9</v>
      </c>
      <c r="C77" s="301" t="str">
        <f>VLOOKUP(B77,[23]プルダウン!$L$2:$M$28,2,FALSE)</f>
        <v>農林業</v>
      </c>
      <c r="D77" s="222">
        <v>2</v>
      </c>
      <c r="E77" s="224" t="s">
        <v>1975</v>
      </c>
      <c r="F77" s="299" t="s">
        <v>473</v>
      </c>
      <c r="G77" s="225" t="s">
        <v>465</v>
      </c>
      <c r="H77" s="282" t="s">
        <v>1968</v>
      </c>
      <c r="I77" s="307" t="s">
        <v>1969</v>
      </c>
      <c r="J77" s="224" t="s">
        <v>474</v>
      </c>
      <c r="K77" s="224" t="s">
        <v>1970</v>
      </c>
      <c r="L77" s="224" t="s">
        <v>399</v>
      </c>
      <c r="M77" s="228" t="s">
        <v>301</v>
      </c>
      <c r="N77" s="268">
        <v>746</v>
      </c>
      <c r="O77" s="269">
        <v>752</v>
      </c>
      <c r="P77" s="269">
        <v>758</v>
      </c>
      <c r="Q77" s="269">
        <v>764</v>
      </c>
      <c r="R77" s="269">
        <v>770</v>
      </c>
      <c r="S77" s="235" t="s">
        <v>40</v>
      </c>
      <c r="T77" s="181">
        <v>776</v>
      </c>
      <c r="U77" s="228" t="s">
        <v>305</v>
      </c>
      <c r="V77" s="224" t="s">
        <v>1971</v>
      </c>
      <c r="W77" s="225">
        <v>1082</v>
      </c>
      <c r="X77" s="186" t="s">
        <v>12</v>
      </c>
      <c r="Y77" s="186" t="s">
        <v>12</v>
      </c>
      <c r="Z77" s="186" t="s">
        <v>12</v>
      </c>
      <c r="AA77" s="230" t="s">
        <v>12</v>
      </c>
      <c r="AB77" s="231">
        <f t="shared" si="39"/>
        <v>1.450402144772118</v>
      </c>
      <c r="AC77" s="232" t="str">
        <f t="shared" si="39"/>
        <v>-</v>
      </c>
      <c r="AD77" s="232" t="str">
        <f t="shared" si="39"/>
        <v>-</v>
      </c>
      <c r="AE77" s="232" t="str">
        <f t="shared" si="39"/>
        <v>-</v>
      </c>
      <c r="AF77" s="233" t="str">
        <f t="shared" si="39"/>
        <v>-</v>
      </c>
      <c r="AG77" s="231">
        <f t="shared" si="44"/>
        <v>1.3943298969072164</v>
      </c>
      <c r="AH77" s="232" t="str">
        <f t="shared" si="44"/>
        <v>-</v>
      </c>
      <c r="AI77" s="232" t="str">
        <f t="shared" si="44"/>
        <v>-</v>
      </c>
      <c r="AJ77" s="232" t="str">
        <f t="shared" si="44"/>
        <v>-</v>
      </c>
      <c r="AK77" s="233" t="str">
        <f t="shared" si="44"/>
        <v>-</v>
      </c>
      <c r="AL77" s="222" t="s">
        <v>12</v>
      </c>
      <c r="AM77" s="224" t="s">
        <v>1972</v>
      </c>
      <c r="AN77" s="262" t="s">
        <v>1973</v>
      </c>
      <c r="AO77" s="240" t="s">
        <v>1974</v>
      </c>
      <c r="AP77" s="235" t="s">
        <v>54</v>
      </c>
      <c r="AQ77" s="234" t="s">
        <v>12</v>
      </c>
      <c r="AR77" s="234" t="s">
        <v>12</v>
      </c>
      <c r="AS77" s="234" t="s">
        <v>12</v>
      </c>
      <c r="AT77" s="227" t="s">
        <v>12</v>
      </c>
    </row>
    <row r="78" spans="1:46" ht="29.25" hidden="1" customHeight="1">
      <c r="A78" s="13" t="str">
        <f t="shared" si="49"/>
        <v>9-3</v>
      </c>
      <c r="B78" s="163">
        <v>9</v>
      </c>
      <c r="C78" s="278" t="str">
        <f>VLOOKUP(B78,プルダウン!$L$2:$M$28,2,FALSE)</f>
        <v>農林業</v>
      </c>
      <c r="D78" s="163">
        <v>3</v>
      </c>
      <c r="E78" s="161" t="s">
        <v>85</v>
      </c>
      <c r="F78" s="175" t="s">
        <v>85</v>
      </c>
      <c r="G78" s="325" t="s">
        <v>85</v>
      </c>
      <c r="H78" s="177" t="s">
        <v>85</v>
      </c>
      <c r="I78" s="162" t="s">
        <v>85</v>
      </c>
      <c r="J78" s="161" t="s">
        <v>85</v>
      </c>
      <c r="K78" s="161" t="s">
        <v>85</v>
      </c>
      <c r="L78" s="161" t="s">
        <v>85</v>
      </c>
      <c r="M78" s="228" t="s">
        <v>85</v>
      </c>
      <c r="N78" s="225" t="s">
        <v>12</v>
      </c>
      <c r="O78" s="186" t="s">
        <v>12</v>
      </c>
      <c r="P78" s="186" t="s">
        <v>12</v>
      </c>
      <c r="Q78" s="186" t="s">
        <v>12</v>
      </c>
      <c r="R78" s="230" t="s">
        <v>12</v>
      </c>
      <c r="S78" s="235" t="s">
        <v>85</v>
      </c>
      <c r="T78" s="230" t="s">
        <v>85</v>
      </c>
      <c r="U78" s="228" t="s">
        <v>85</v>
      </c>
      <c r="V78" s="224" t="s">
        <v>85</v>
      </c>
      <c r="W78" s="225" t="s">
        <v>12</v>
      </c>
      <c r="X78" s="186" t="s">
        <v>12</v>
      </c>
      <c r="Y78" s="186" t="s">
        <v>12</v>
      </c>
      <c r="Z78" s="186" t="s">
        <v>12</v>
      </c>
      <c r="AA78" s="230" t="s">
        <v>12</v>
      </c>
      <c r="AB78" s="231" t="str">
        <f t="shared" si="39"/>
        <v>-</v>
      </c>
      <c r="AC78" s="232" t="str">
        <f t="shared" si="40"/>
        <v>-</v>
      </c>
      <c r="AD78" s="232" t="str">
        <f t="shared" si="41"/>
        <v>-</v>
      </c>
      <c r="AE78" s="232" t="str">
        <f t="shared" si="42"/>
        <v>-</v>
      </c>
      <c r="AF78" s="233" t="str">
        <f t="shared" si="43"/>
        <v>-</v>
      </c>
      <c r="AG78" s="231" t="str">
        <f t="shared" si="44"/>
        <v>-</v>
      </c>
      <c r="AH78" s="232" t="str">
        <f t="shared" si="45"/>
        <v>-</v>
      </c>
      <c r="AI78" s="232" t="str">
        <f t="shared" si="46"/>
        <v>-</v>
      </c>
      <c r="AJ78" s="232" t="str">
        <f t="shared" si="47"/>
        <v>-</v>
      </c>
      <c r="AK78" s="233" t="str">
        <f t="shared" si="48"/>
        <v>-</v>
      </c>
      <c r="AL78" s="222" t="s">
        <v>12</v>
      </c>
      <c r="AM78" s="161" t="s">
        <v>85</v>
      </c>
      <c r="AN78" s="176" t="s">
        <v>85</v>
      </c>
      <c r="AO78" s="195" t="s">
        <v>85</v>
      </c>
      <c r="AP78" s="235" t="s">
        <v>12</v>
      </c>
      <c r="AQ78" s="234" t="s">
        <v>12</v>
      </c>
      <c r="AR78" s="234" t="s">
        <v>12</v>
      </c>
      <c r="AS78" s="234" t="s">
        <v>12</v>
      </c>
      <c r="AT78" s="227" t="s">
        <v>12</v>
      </c>
    </row>
    <row r="79" spans="1:46" ht="29.25" hidden="1" customHeight="1">
      <c r="A79" s="13" t="str">
        <f t="shared" si="49"/>
        <v>9-4</v>
      </c>
      <c r="B79" s="163">
        <v>9</v>
      </c>
      <c r="C79" s="278" t="str">
        <f>VLOOKUP(B79,プルダウン!$L$2:$M$28,2,FALSE)</f>
        <v>農林業</v>
      </c>
      <c r="D79" s="163">
        <v>4</v>
      </c>
      <c r="E79" s="161" t="s">
        <v>85</v>
      </c>
      <c r="F79" s="175" t="s">
        <v>85</v>
      </c>
      <c r="G79" s="325" t="s">
        <v>85</v>
      </c>
      <c r="H79" s="177" t="s">
        <v>85</v>
      </c>
      <c r="I79" s="162" t="s">
        <v>85</v>
      </c>
      <c r="J79" s="161" t="s">
        <v>85</v>
      </c>
      <c r="K79" s="161" t="s">
        <v>85</v>
      </c>
      <c r="L79" s="161" t="s">
        <v>85</v>
      </c>
      <c r="M79" s="228" t="s">
        <v>85</v>
      </c>
      <c r="N79" s="225" t="s">
        <v>12</v>
      </c>
      <c r="O79" s="186" t="s">
        <v>12</v>
      </c>
      <c r="P79" s="186" t="s">
        <v>12</v>
      </c>
      <c r="Q79" s="186" t="s">
        <v>12</v>
      </c>
      <c r="R79" s="230" t="s">
        <v>12</v>
      </c>
      <c r="S79" s="235" t="s">
        <v>85</v>
      </c>
      <c r="T79" s="230" t="s">
        <v>85</v>
      </c>
      <c r="U79" s="228" t="s">
        <v>85</v>
      </c>
      <c r="V79" s="224" t="s">
        <v>85</v>
      </c>
      <c r="W79" s="225" t="s">
        <v>12</v>
      </c>
      <c r="X79" s="186" t="s">
        <v>12</v>
      </c>
      <c r="Y79" s="186" t="s">
        <v>12</v>
      </c>
      <c r="Z79" s="186" t="s">
        <v>12</v>
      </c>
      <c r="AA79" s="230" t="s">
        <v>12</v>
      </c>
      <c r="AB79" s="231" t="str">
        <f t="shared" si="39"/>
        <v>-</v>
      </c>
      <c r="AC79" s="232" t="str">
        <f t="shared" si="40"/>
        <v>-</v>
      </c>
      <c r="AD79" s="232" t="str">
        <f t="shared" si="41"/>
        <v>-</v>
      </c>
      <c r="AE79" s="232" t="str">
        <f t="shared" si="42"/>
        <v>-</v>
      </c>
      <c r="AF79" s="233" t="str">
        <f t="shared" si="43"/>
        <v>-</v>
      </c>
      <c r="AG79" s="231" t="str">
        <f t="shared" si="44"/>
        <v>-</v>
      </c>
      <c r="AH79" s="232" t="str">
        <f t="shared" si="45"/>
        <v>-</v>
      </c>
      <c r="AI79" s="232" t="str">
        <f t="shared" si="46"/>
        <v>-</v>
      </c>
      <c r="AJ79" s="232" t="str">
        <f t="shared" si="47"/>
        <v>-</v>
      </c>
      <c r="AK79" s="233" t="str">
        <f t="shared" si="48"/>
        <v>-</v>
      </c>
      <c r="AL79" s="222" t="s">
        <v>12</v>
      </c>
      <c r="AM79" s="161" t="s">
        <v>85</v>
      </c>
      <c r="AN79" s="176" t="s">
        <v>85</v>
      </c>
      <c r="AO79" s="195" t="s">
        <v>85</v>
      </c>
      <c r="AP79" s="235" t="s">
        <v>12</v>
      </c>
      <c r="AQ79" s="234" t="s">
        <v>12</v>
      </c>
      <c r="AR79" s="234" t="s">
        <v>12</v>
      </c>
      <c r="AS79" s="234" t="s">
        <v>12</v>
      </c>
      <c r="AT79" s="227" t="s">
        <v>12</v>
      </c>
    </row>
    <row r="80" spans="1:46" ht="29.25" hidden="1" customHeight="1">
      <c r="A80" s="13" t="str">
        <f t="shared" si="49"/>
        <v>9-5</v>
      </c>
      <c r="B80" s="163">
        <v>9</v>
      </c>
      <c r="C80" s="278" t="str">
        <f>VLOOKUP(B80,プルダウン!$L$2:$M$28,2,FALSE)</f>
        <v>農林業</v>
      </c>
      <c r="D80" s="163">
        <v>5</v>
      </c>
      <c r="E80" s="161" t="s">
        <v>85</v>
      </c>
      <c r="F80" s="175" t="s">
        <v>85</v>
      </c>
      <c r="G80" s="325" t="s">
        <v>85</v>
      </c>
      <c r="H80" s="177" t="s">
        <v>85</v>
      </c>
      <c r="I80" s="162" t="s">
        <v>85</v>
      </c>
      <c r="J80" s="161" t="s">
        <v>85</v>
      </c>
      <c r="K80" s="161" t="s">
        <v>85</v>
      </c>
      <c r="L80" s="161" t="s">
        <v>85</v>
      </c>
      <c r="M80" s="228" t="s">
        <v>85</v>
      </c>
      <c r="N80" s="225" t="s">
        <v>12</v>
      </c>
      <c r="O80" s="186" t="s">
        <v>12</v>
      </c>
      <c r="P80" s="186" t="s">
        <v>12</v>
      </c>
      <c r="Q80" s="186" t="s">
        <v>12</v>
      </c>
      <c r="R80" s="230" t="s">
        <v>12</v>
      </c>
      <c r="S80" s="235" t="s">
        <v>85</v>
      </c>
      <c r="T80" s="230" t="s">
        <v>85</v>
      </c>
      <c r="U80" s="228" t="s">
        <v>85</v>
      </c>
      <c r="V80" s="224" t="s">
        <v>85</v>
      </c>
      <c r="W80" s="225" t="s">
        <v>12</v>
      </c>
      <c r="X80" s="186" t="s">
        <v>12</v>
      </c>
      <c r="Y80" s="186" t="s">
        <v>12</v>
      </c>
      <c r="Z80" s="186" t="s">
        <v>12</v>
      </c>
      <c r="AA80" s="230" t="s">
        <v>12</v>
      </c>
      <c r="AB80" s="231" t="str">
        <f t="shared" si="39"/>
        <v>-</v>
      </c>
      <c r="AC80" s="232" t="str">
        <f t="shared" si="40"/>
        <v>-</v>
      </c>
      <c r="AD80" s="232" t="str">
        <f t="shared" si="41"/>
        <v>-</v>
      </c>
      <c r="AE80" s="232" t="str">
        <f t="shared" si="42"/>
        <v>-</v>
      </c>
      <c r="AF80" s="233" t="str">
        <f t="shared" si="43"/>
        <v>-</v>
      </c>
      <c r="AG80" s="231" t="str">
        <f t="shared" si="44"/>
        <v>-</v>
      </c>
      <c r="AH80" s="232" t="str">
        <f t="shared" si="45"/>
        <v>-</v>
      </c>
      <c r="AI80" s="232" t="str">
        <f t="shared" si="46"/>
        <v>-</v>
      </c>
      <c r="AJ80" s="232" t="str">
        <f t="shared" si="47"/>
        <v>-</v>
      </c>
      <c r="AK80" s="233" t="str">
        <f t="shared" si="48"/>
        <v>-</v>
      </c>
      <c r="AL80" s="222" t="s">
        <v>12</v>
      </c>
      <c r="AM80" s="161" t="s">
        <v>85</v>
      </c>
      <c r="AN80" s="176" t="s">
        <v>85</v>
      </c>
      <c r="AO80" s="195" t="s">
        <v>85</v>
      </c>
      <c r="AP80" s="235" t="s">
        <v>12</v>
      </c>
      <c r="AQ80" s="234" t="s">
        <v>12</v>
      </c>
      <c r="AR80" s="234" t="s">
        <v>12</v>
      </c>
      <c r="AS80" s="234" t="s">
        <v>12</v>
      </c>
      <c r="AT80" s="227" t="s">
        <v>12</v>
      </c>
    </row>
    <row r="81" spans="1:46" ht="29.25" hidden="1" customHeight="1">
      <c r="A81" s="13" t="str">
        <f t="shared" si="49"/>
        <v>9-6</v>
      </c>
      <c r="B81" s="163">
        <v>9</v>
      </c>
      <c r="C81" s="278" t="str">
        <f>VLOOKUP(B81,プルダウン!$L$2:$M$28,2,FALSE)</f>
        <v>農林業</v>
      </c>
      <c r="D81" s="163">
        <v>6</v>
      </c>
      <c r="E81" s="161" t="s">
        <v>85</v>
      </c>
      <c r="F81" s="175" t="s">
        <v>85</v>
      </c>
      <c r="G81" s="325" t="s">
        <v>85</v>
      </c>
      <c r="H81" s="177" t="s">
        <v>85</v>
      </c>
      <c r="I81" s="162" t="s">
        <v>85</v>
      </c>
      <c r="J81" s="161" t="s">
        <v>85</v>
      </c>
      <c r="K81" s="161" t="s">
        <v>85</v>
      </c>
      <c r="L81" s="161" t="s">
        <v>85</v>
      </c>
      <c r="M81" s="228" t="s">
        <v>85</v>
      </c>
      <c r="N81" s="225" t="s">
        <v>12</v>
      </c>
      <c r="O81" s="186" t="s">
        <v>12</v>
      </c>
      <c r="P81" s="186" t="s">
        <v>12</v>
      </c>
      <c r="Q81" s="186" t="s">
        <v>12</v>
      </c>
      <c r="R81" s="230" t="s">
        <v>12</v>
      </c>
      <c r="S81" s="235" t="s">
        <v>85</v>
      </c>
      <c r="T81" s="230" t="s">
        <v>85</v>
      </c>
      <c r="U81" s="228" t="s">
        <v>85</v>
      </c>
      <c r="V81" s="224" t="s">
        <v>85</v>
      </c>
      <c r="W81" s="225" t="s">
        <v>12</v>
      </c>
      <c r="X81" s="186" t="s">
        <v>12</v>
      </c>
      <c r="Y81" s="186" t="s">
        <v>12</v>
      </c>
      <c r="Z81" s="186" t="s">
        <v>12</v>
      </c>
      <c r="AA81" s="230" t="s">
        <v>12</v>
      </c>
      <c r="AB81" s="231" t="str">
        <f t="shared" si="39"/>
        <v>-</v>
      </c>
      <c r="AC81" s="232" t="str">
        <f t="shared" si="40"/>
        <v>-</v>
      </c>
      <c r="AD81" s="232" t="str">
        <f t="shared" si="41"/>
        <v>-</v>
      </c>
      <c r="AE81" s="232" t="str">
        <f t="shared" si="42"/>
        <v>-</v>
      </c>
      <c r="AF81" s="233" t="str">
        <f t="shared" si="43"/>
        <v>-</v>
      </c>
      <c r="AG81" s="231" t="str">
        <f t="shared" si="44"/>
        <v>-</v>
      </c>
      <c r="AH81" s="232" t="str">
        <f t="shared" si="45"/>
        <v>-</v>
      </c>
      <c r="AI81" s="232" t="str">
        <f t="shared" si="46"/>
        <v>-</v>
      </c>
      <c r="AJ81" s="232" t="str">
        <f t="shared" si="47"/>
        <v>-</v>
      </c>
      <c r="AK81" s="233" t="str">
        <f t="shared" si="48"/>
        <v>-</v>
      </c>
      <c r="AL81" s="222" t="s">
        <v>12</v>
      </c>
      <c r="AM81" s="161" t="s">
        <v>85</v>
      </c>
      <c r="AN81" s="176" t="s">
        <v>85</v>
      </c>
      <c r="AO81" s="195" t="s">
        <v>85</v>
      </c>
      <c r="AP81" s="235" t="s">
        <v>12</v>
      </c>
      <c r="AQ81" s="234" t="s">
        <v>12</v>
      </c>
      <c r="AR81" s="234" t="s">
        <v>12</v>
      </c>
      <c r="AS81" s="234" t="s">
        <v>12</v>
      </c>
      <c r="AT81" s="227" t="s">
        <v>12</v>
      </c>
    </row>
    <row r="82" spans="1:46" ht="29.25" hidden="1" customHeight="1">
      <c r="A82" s="13" t="str">
        <f t="shared" si="49"/>
        <v>9-7</v>
      </c>
      <c r="B82" s="163">
        <v>9</v>
      </c>
      <c r="C82" s="278" t="str">
        <f>VLOOKUP(B82,プルダウン!$L$2:$M$28,2,FALSE)</f>
        <v>農林業</v>
      </c>
      <c r="D82" s="163">
        <v>7</v>
      </c>
      <c r="E82" s="161" t="s">
        <v>85</v>
      </c>
      <c r="F82" s="175" t="s">
        <v>85</v>
      </c>
      <c r="G82" s="325" t="s">
        <v>85</v>
      </c>
      <c r="H82" s="177" t="s">
        <v>85</v>
      </c>
      <c r="I82" s="162" t="s">
        <v>85</v>
      </c>
      <c r="J82" s="161" t="s">
        <v>85</v>
      </c>
      <c r="K82" s="161" t="s">
        <v>85</v>
      </c>
      <c r="L82" s="161" t="s">
        <v>85</v>
      </c>
      <c r="M82" s="228" t="s">
        <v>85</v>
      </c>
      <c r="N82" s="225" t="s">
        <v>12</v>
      </c>
      <c r="O82" s="186" t="s">
        <v>12</v>
      </c>
      <c r="P82" s="186" t="s">
        <v>12</v>
      </c>
      <c r="Q82" s="186" t="s">
        <v>12</v>
      </c>
      <c r="R82" s="230" t="s">
        <v>12</v>
      </c>
      <c r="S82" s="235" t="s">
        <v>85</v>
      </c>
      <c r="T82" s="230" t="s">
        <v>85</v>
      </c>
      <c r="U82" s="228" t="s">
        <v>85</v>
      </c>
      <c r="V82" s="224" t="s">
        <v>85</v>
      </c>
      <c r="W82" s="225" t="s">
        <v>12</v>
      </c>
      <c r="X82" s="186" t="s">
        <v>12</v>
      </c>
      <c r="Y82" s="186" t="s">
        <v>12</v>
      </c>
      <c r="Z82" s="186" t="s">
        <v>12</v>
      </c>
      <c r="AA82" s="230" t="s">
        <v>12</v>
      </c>
      <c r="AB82" s="231" t="str">
        <f t="shared" si="39"/>
        <v>-</v>
      </c>
      <c r="AC82" s="232" t="str">
        <f t="shared" si="40"/>
        <v>-</v>
      </c>
      <c r="AD82" s="232" t="str">
        <f t="shared" si="41"/>
        <v>-</v>
      </c>
      <c r="AE82" s="232" t="str">
        <f t="shared" si="42"/>
        <v>-</v>
      </c>
      <c r="AF82" s="233" t="str">
        <f t="shared" si="43"/>
        <v>-</v>
      </c>
      <c r="AG82" s="231" t="str">
        <f t="shared" si="44"/>
        <v>-</v>
      </c>
      <c r="AH82" s="232" t="str">
        <f t="shared" si="45"/>
        <v>-</v>
      </c>
      <c r="AI82" s="232" t="str">
        <f t="shared" si="46"/>
        <v>-</v>
      </c>
      <c r="AJ82" s="232" t="str">
        <f t="shared" si="47"/>
        <v>-</v>
      </c>
      <c r="AK82" s="233" t="str">
        <f t="shared" si="48"/>
        <v>-</v>
      </c>
      <c r="AL82" s="222" t="s">
        <v>12</v>
      </c>
      <c r="AM82" s="161" t="s">
        <v>85</v>
      </c>
      <c r="AN82" s="176" t="s">
        <v>85</v>
      </c>
      <c r="AO82" s="195" t="s">
        <v>85</v>
      </c>
      <c r="AP82" s="235" t="s">
        <v>12</v>
      </c>
      <c r="AQ82" s="234" t="s">
        <v>12</v>
      </c>
      <c r="AR82" s="234" t="s">
        <v>12</v>
      </c>
      <c r="AS82" s="234" t="s">
        <v>12</v>
      </c>
      <c r="AT82" s="227" t="s">
        <v>12</v>
      </c>
    </row>
    <row r="83" spans="1:46" ht="29.25" hidden="1" customHeight="1">
      <c r="A83" s="13" t="str">
        <f t="shared" si="49"/>
        <v>9-8</v>
      </c>
      <c r="B83" s="163">
        <v>9</v>
      </c>
      <c r="C83" s="278" t="str">
        <f>VLOOKUP(B83,プルダウン!$L$2:$M$28,2,FALSE)</f>
        <v>農林業</v>
      </c>
      <c r="D83" s="163">
        <v>8</v>
      </c>
      <c r="E83" s="161" t="s">
        <v>85</v>
      </c>
      <c r="F83" s="175" t="s">
        <v>85</v>
      </c>
      <c r="G83" s="325" t="s">
        <v>85</v>
      </c>
      <c r="H83" s="177" t="s">
        <v>85</v>
      </c>
      <c r="I83" s="162" t="s">
        <v>85</v>
      </c>
      <c r="J83" s="161" t="s">
        <v>85</v>
      </c>
      <c r="K83" s="161" t="s">
        <v>85</v>
      </c>
      <c r="L83" s="161" t="s">
        <v>85</v>
      </c>
      <c r="M83" s="228" t="s">
        <v>85</v>
      </c>
      <c r="N83" s="225" t="s">
        <v>12</v>
      </c>
      <c r="O83" s="186" t="s">
        <v>12</v>
      </c>
      <c r="P83" s="186" t="s">
        <v>12</v>
      </c>
      <c r="Q83" s="186" t="s">
        <v>12</v>
      </c>
      <c r="R83" s="230" t="s">
        <v>12</v>
      </c>
      <c r="S83" s="235" t="s">
        <v>85</v>
      </c>
      <c r="T83" s="230" t="s">
        <v>85</v>
      </c>
      <c r="U83" s="228" t="s">
        <v>85</v>
      </c>
      <c r="V83" s="224" t="s">
        <v>85</v>
      </c>
      <c r="W83" s="225" t="s">
        <v>12</v>
      </c>
      <c r="X83" s="186" t="s">
        <v>12</v>
      </c>
      <c r="Y83" s="186" t="s">
        <v>12</v>
      </c>
      <c r="Z83" s="186" t="s">
        <v>12</v>
      </c>
      <c r="AA83" s="230" t="s">
        <v>12</v>
      </c>
      <c r="AB83" s="231" t="str">
        <f t="shared" si="39"/>
        <v>-</v>
      </c>
      <c r="AC83" s="232" t="str">
        <f t="shared" si="40"/>
        <v>-</v>
      </c>
      <c r="AD83" s="232" t="str">
        <f t="shared" si="41"/>
        <v>-</v>
      </c>
      <c r="AE83" s="232" t="str">
        <f t="shared" si="42"/>
        <v>-</v>
      </c>
      <c r="AF83" s="233" t="str">
        <f t="shared" si="43"/>
        <v>-</v>
      </c>
      <c r="AG83" s="231" t="str">
        <f t="shared" si="44"/>
        <v>-</v>
      </c>
      <c r="AH83" s="232" t="str">
        <f t="shared" si="45"/>
        <v>-</v>
      </c>
      <c r="AI83" s="232" t="str">
        <f t="shared" si="46"/>
        <v>-</v>
      </c>
      <c r="AJ83" s="232" t="str">
        <f t="shared" si="47"/>
        <v>-</v>
      </c>
      <c r="AK83" s="233" t="str">
        <f t="shared" si="48"/>
        <v>-</v>
      </c>
      <c r="AL83" s="222" t="s">
        <v>12</v>
      </c>
      <c r="AM83" s="161" t="s">
        <v>85</v>
      </c>
      <c r="AN83" s="176" t="s">
        <v>85</v>
      </c>
      <c r="AO83" s="195" t="s">
        <v>85</v>
      </c>
      <c r="AP83" s="235" t="s">
        <v>12</v>
      </c>
      <c r="AQ83" s="234" t="s">
        <v>12</v>
      </c>
      <c r="AR83" s="234" t="s">
        <v>12</v>
      </c>
      <c r="AS83" s="234" t="s">
        <v>12</v>
      </c>
      <c r="AT83" s="227" t="s">
        <v>12</v>
      </c>
    </row>
    <row r="84" spans="1:46" ht="29.25" hidden="1" customHeight="1">
      <c r="A84" s="13" t="str">
        <f t="shared" ref="A84:A92" si="50">B84&amp;"-"&amp;D84</f>
        <v>9-9</v>
      </c>
      <c r="B84" s="163">
        <v>9</v>
      </c>
      <c r="C84" s="278" t="str">
        <f>VLOOKUP(B84,プルダウン!$L$2:$M$28,2,FALSE)</f>
        <v>農林業</v>
      </c>
      <c r="D84" s="163">
        <v>9</v>
      </c>
      <c r="E84" s="161" t="s">
        <v>85</v>
      </c>
      <c r="F84" s="175" t="s">
        <v>85</v>
      </c>
      <c r="G84" s="325" t="s">
        <v>85</v>
      </c>
      <c r="H84" s="177" t="s">
        <v>85</v>
      </c>
      <c r="I84" s="162" t="s">
        <v>85</v>
      </c>
      <c r="J84" s="161" t="s">
        <v>85</v>
      </c>
      <c r="K84" s="161" t="s">
        <v>85</v>
      </c>
      <c r="L84" s="161" t="s">
        <v>85</v>
      </c>
      <c r="M84" s="228" t="s">
        <v>85</v>
      </c>
      <c r="N84" s="225" t="s">
        <v>12</v>
      </c>
      <c r="O84" s="186" t="s">
        <v>12</v>
      </c>
      <c r="P84" s="186" t="s">
        <v>12</v>
      </c>
      <c r="Q84" s="186" t="s">
        <v>12</v>
      </c>
      <c r="R84" s="230" t="s">
        <v>12</v>
      </c>
      <c r="S84" s="235" t="s">
        <v>85</v>
      </c>
      <c r="T84" s="230" t="s">
        <v>85</v>
      </c>
      <c r="U84" s="228" t="s">
        <v>85</v>
      </c>
      <c r="V84" s="224" t="s">
        <v>85</v>
      </c>
      <c r="W84" s="225" t="s">
        <v>12</v>
      </c>
      <c r="X84" s="186" t="s">
        <v>12</v>
      </c>
      <c r="Y84" s="186" t="s">
        <v>12</v>
      </c>
      <c r="Z84" s="186" t="s">
        <v>12</v>
      </c>
      <c r="AA84" s="230" t="s">
        <v>12</v>
      </c>
      <c r="AB84" s="231" t="str">
        <f t="shared" si="39"/>
        <v>-</v>
      </c>
      <c r="AC84" s="232" t="str">
        <f t="shared" si="40"/>
        <v>-</v>
      </c>
      <c r="AD84" s="232" t="str">
        <f t="shared" si="41"/>
        <v>-</v>
      </c>
      <c r="AE84" s="232" t="str">
        <f t="shared" si="42"/>
        <v>-</v>
      </c>
      <c r="AF84" s="233" t="str">
        <f t="shared" si="43"/>
        <v>-</v>
      </c>
      <c r="AG84" s="231" t="str">
        <f t="shared" si="44"/>
        <v>-</v>
      </c>
      <c r="AH84" s="232" t="str">
        <f t="shared" si="45"/>
        <v>-</v>
      </c>
      <c r="AI84" s="232" t="str">
        <f t="shared" si="46"/>
        <v>-</v>
      </c>
      <c r="AJ84" s="232" t="str">
        <f t="shared" si="47"/>
        <v>-</v>
      </c>
      <c r="AK84" s="233" t="str">
        <f t="shared" si="48"/>
        <v>-</v>
      </c>
      <c r="AL84" s="222" t="s">
        <v>12</v>
      </c>
      <c r="AM84" s="161" t="s">
        <v>85</v>
      </c>
      <c r="AN84" s="176" t="s">
        <v>85</v>
      </c>
      <c r="AO84" s="195" t="s">
        <v>85</v>
      </c>
      <c r="AP84" s="235" t="s">
        <v>12</v>
      </c>
      <c r="AQ84" s="234" t="s">
        <v>12</v>
      </c>
      <c r="AR84" s="234" t="s">
        <v>12</v>
      </c>
      <c r="AS84" s="234" t="s">
        <v>12</v>
      </c>
      <c r="AT84" s="227" t="s">
        <v>12</v>
      </c>
    </row>
    <row r="85" spans="1:46" s="156" customFormat="1" ht="136.5" customHeight="1">
      <c r="A85" s="147" t="str">
        <f t="shared" si="50"/>
        <v>10-1</v>
      </c>
      <c r="B85" s="147">
        <v>10</v>
      </c>
      <c r="C85" s="148" t="str">
        <f>VLOOKUP(B85,[22]プルダウン!$L$2:$M$28,2,FALSE)</f>
        <v>大学</v>
      </c>
      <c r="D85" s="147">
        <v>1</v>
      </c>
      <c r="E85" s="149" t="s">
        <v>475</v>
      </c>
      <c r="F85" s="150" t="s">
        <v>393</v>
      </c>
      <c r="G85" s="151" t="s">
        <v>476</v>
      </c>
      <c r="H85" s="157" t="s">
        <v>477</v>
      </c>
      <c r="I85" s="152" t="s">
        <v>478</v>
      </c>
      <c r="J85" s="149" t="s">
        <v>479</v>
      </c>
      <c r="K85" s="149" t="s">
        <v>480</v>
      </c>
      <c r="L85" s="149" t="s">
        <v>481</v>
      </c>
      <c r="M85" s="153" t="s">
        <v>403</v>
      </c>
      <c r="N85" s="164">
        <v>4.9000000000000004</v>
      </c>
      <c r="O85" s="316">
        <v>4.9000000000000004</v>
      </c>
      <c r="P85" s="316">
        <v>4.9000000000000004</v>
      </c>
      <c r="Q85" s="316">
        <v>4.9000000000000004</v>
      </c>
      <c r="R85" s="317">
        <v>4.9000000000000004</v>
      </c>
      <c r="S85" s="218" t="s">
        <v>433</v>
      </c>
      <c r="T85" s="217">
        <v>5</v>
      </c>
      <c r="U85" s="215" t="s">
        <v>308</v>
      </c>
      <c r="V85" s="212" t="s">
        <v>1623</v>
      </c>
      <c r="W85" s="213">
        <v>4.9000000000000004</v>
      </c>
      <c r="X85" s="216" t="s">
        <v>12</v>
      </c>
      <c r="Y85" s="216" t="s">
        <v>12</v>
      </c>
      <c r="Z85" s="216" t="s">
        <v>12</v>
      </c>
      <c r="AA85" s="217" t="s">
        <v>12</v>
      </c>
      <c r="AB85" s="219">
        <f t="shared" si="39"/>
        <v>1</v>
      </c>
      <c r="AC85" s="220" t="str">
        <f t="shared" si="39"/>
        <v>-</v>
      </c>
      <c r="AD85" s="220" t="str">
        <f t="shared" si="39"/>
        <v>-</v>
      </c>
      <c r="AE85" s="220" t="str">
        <f t="shared" si="39"/>
        <v>-</v>
      </c>
      <c r="AF85" s="221" t="str">
        <f t="shared" si="39"/>
        <v>-</v>
      </c>
      <c r="AG85" s="219">
        <f t="shared" si="44"/>
        <v>0.98000000000000009</v>
      </c>
      <c r="AH85" s="220" t="str">
        <f t="shared" si="44"/>
        <v>-</v>
      </c>
      <c r="AI85" s="220" t="str">
        <f t="shared" si="44"/>
        <v>-</v>
      </c>
      <c r="AJ85" s="220" t="str">
        <f t="shared" si="44"/>
        <v>-</v>
      </c>
      <c r="AK85" s="221" t="str">
        <f t="shared" si="44"/>
        <v>-</v>
      </c>
      <c r="AL85" s="211" t="s">
        <v>12</v>
      </c>
      <c r="AM85" s="161" t="s">
        <v>1624</v>
      </c>
      <c r="AN85" s="154" t="s">
        <v>742</v>
      </c>
      <c r="AO85" s="170" t="s">
        <v>743</v>
      </c>
      <c r="AP85" s="218" t="s">
        <v>15</v>
      </c>
      <c r="AQ85" s="238" t="s">
        <v>12</v>
      </c>
      <c r="AR85" s="238" t="s">
        <v>12</v>
      </c>
      <c r="AS85" s="238" t="s">
        <v>12</v>
      </c>
      <c r="AT85" s="214" t="s">
        <v>12</v>
      </c>
    </row>
    <row r="86" spans="1:46" ht="29.25" hidden="1" customHeight="1">
      <c r="A86" s="13" t="str">
        <f t="shared" si="50"/>
        <v>10-2</v>
      </c>
      <c r="B86" s="163">
        <v>10</v>
      </c>
      <c r="C86" s="278" t="str">
        <f>VLOOKUP(B86,プルダウン!$L$2:$M$28,2,FALSE)</f>
        <v>大学</v>
      </c>
      <c r="D86" s="163">
        <v>2</v>
      </c>
      <c r="E86" s="161" t="s">
        <v>85</v>
      </c>
      <c r="F86" s="175" t="s">
        <v>85</v>
      </c>
      <c r="G86" s="325" t="s">
        <v>85</v>
      </c>
      <c r="H86" s="177" t="s">
        <v>85</v>
      </c>
      <c r="I86" s="162" t="s">
        <v>85</v>
      </c>
      <c r="J86" s="161" t="s">
        <v>85</v>
      </c>
      <c r="K86" s="161" t="s">
        <v>85</v>
      </c>
      <c r="L86" s="161" t="s">
        <v>85</v>
      </c>
      <c r="M86" s="228" t="s">
        <v>85</v>
      </c>
      <c r="N86" s="225" t="s">
        <v>12</v>
      </c>
      <c r="O86" s="186" t="s">
        <v>12</v>
      </c>
      <c r="P86" s="186" t="s">
        <v>12</v>
      </c>
      <c r="Q86" s="186" t="s">
        <v>12</v>
      </c>
      <c r="R86" s="230" t="s">
        <v>12</v>
      </c>
      <c r="S86" s="235" t="s">
        <v>85</v>
      </c>
      <c r="T86" s="230" t="s">
        <v>85</v>
      </c>
      <c r="U86" s="228" t="s">
        <v>85</v>
      </c>
      <c r="V86" s="224" t="s">
        <v>85</v>
      </c>
      <c r="W86" s="225" t="s">
        <v>12</v>
      </c>
      <c r="X86" s="186" t="s">
        <v>12</v>
      </c>
      <c r="Y86" s="186" t="s">
        <v>12</v>
      </c>
      <c r="Z86" s="186" t="s">
        <v>12</v>
      </c>
      <c r="AA86" s="230" t="s">
        <v>12</v>
      </c>
      <c r="AB86" s="231" t="str">
        <f t="shared" si="39"/>
        <v>-</v>
      </c>
      <c r="AC86" s="232" t="str">
        <f t="shared" si="40"/>
        <v>-</v>
      </c>
      <c r="AD86" s="232" t="str">
        <f t="shared" si="41"/>
        <v>-</v>
      </c>
      <c r="AE86" s="232" t="str">
        <f t="shared" si="42"/>
        <v>-</v>
      </c>
      <c r="AF86" s="233" t="str">
        <f t="shared" si="43"/>
        <v>-</v>
      </c>
      <c r="AG86" s="231" t="str">
        <f t="shared" si="44"/>
        <v>-</v>
      </c>
      <c r="AH86" s="232" t="str">
        <f t="shared" si="45"/>
        <v>-</v>
      </c>
      <c r="AI86" s="232" t="str">
        <f t="shared" si="46"/>
        <v>-</v>
      </c>
      <c r="AJ86" s="232" t="str">
        <f t="shared" si="47"/>
        <v>-</v>
      </c>
      <c r="AK86" s="233" t="str">
        <f t="shared" si="48"/>
        <v>-</v>
      </c>
      <c r="AL86" s="222" t="s">
        <v>12</v>
      </c>
      <c r="AM86" s="161" t="s">
        <v>85</v>
      </c>
      <c r="AN86" s="176" t="s">
        <v>85</v>
      </c>
      <c r="AO86" s="195" t="s">
        <v>85</v>
      </c>
      <c r="AP86" s="235" t="s">
        <v>12</v>
      </c>
      <c r="AQ86" s="234" t="s">
        <v>12</v>
      </c>
      <c r="AR86" s="234" t="s">
        <v>12</v>
      </c>
      <c r="AS86" s="234" t="s">
        <v>12</v>
      </c>
      <c r="AT86" s="227" t="s">
        <v>12</v>
      </c>
    </row>
    <row r="87" spans="1:46" ht="29.25" hidden="1" customHeight="1">
      <c r="A87" s="13" t="str">
        <f t="shared" si="50"/>
        <v>10-3</v>
      </c>
      <c r="B87" s="163">
        <v>10</v>
      </c>
      <c r="C87" s="278" t="str">
        <f>VLOOKUP(B87,プルダウン!$L$2:$M$28,2,FALSE)</f>
        <v>大学</v>
      </c>
      <c r="D87" s="163">
        <v>3</v>
      </c>
      <c r="E87" s="161" t="s">
        <v>85</v>
      </c>
      <c r="F87" s="175" t="s">
        <v>85</v>
      </c>
      <c r="G87" s="325" t="s">
        <v>85</v>
      </c>
      <c r="H87" s="177" t="s">
        <v>85</v>
      </c>
      <c r="I87" s="162" t="s">
        <v>85</v>
      </c>
      <c r="J87" s="161" t="s">
        <v>85</v>
      </c>
      <c r="K87" s="161" t="s">
        <v>85</v>
      </c>
      <c r="L87" s="161" t="s">
        <v>85</v>
      </c>
      <c r="M87" s="228" t="s">
        <v>85</v>
      </c>
      <c r="N87" s="225" t="s">
        <v>12</v>
      </c>
      <c r="O87" s="186" t="s">
        <v>12</v>
      </c>
      <c r="P87" s="186" t="s">
        <v>12</v>
      </c>
      <c r="Q87" s="186" t="s">
        <v>12</v>
      </c>
      <c r="R87" s="230" t="s">
        <v>12</v>
      </c>
      <c r="S87" s="235" t="s">
        <v>85</v>
      </c>
      <c r="T87" s="230" t="s">
        <v>85</v>
      </c>
      <c r="U87" s="228" t="s">
        <v>85</v>
      </c>
      <c r="V87" s="224" t="s">
        <v>85</v>
      </c>
      <c r="W87" s="225" t="s">
        <v>12</v>
      </c>
      <c r="X87" s="186" t="s">
        <v>12</v>
      </c>
      <c r="Y87" s="186" t="s">
        <v>12</v>
      </c>
      <c r="Z87" s="186" t="s">
        <v>12</v>
      </c>
      <c r="AA87" s="230" t="s">
        <v>12</v>
      </c>
      <c r="AB87" s="231" t="str">
        <f t="shared" si="39"/>
        <v>-</v>
      </c>
      <c r="AC87" s="232" t="str">
        <f t="shared" si="40"/>
        <v>-</v>
      </c>
      <c r="AD87" s="232" t="str">
        <f t="shared" si="41"/>
        <v>-</v>
      </c>
      <c r="AE87" s="232" t="str">
        <f t="shared" si="42"/>
        <v>-</v>
      </c>
      <c r="AF87" s="233" t="str">
        <f t="shared" si="43"/>
        <v>-</v>
      </c>
      <c r="AG87" s="231" t="str">
        <f t="shared" si="44"/>
        <v>-</v>
      </c>
      <c r="AH87" s="232" t="str">
        <f t="shared" si="45"/>
        <v>-</v>
      </c>
      <c r="AI87" s="232" t="str">
        <f t="shared" si="46"/>
        <v>-</v>
      </c>
      <c r="AJ87" s="232" t="str">
        <f t="shared" si="47"/>
        <v>-</v>
      </c>
      <c r="AK87" s="233" t="str">
        <f t="shared" si="48"/>
        <v>-</v>
      </c>
      <c r="AL87" s="222" t="s">
        <v>12</v>
      </c>
      <c r="AM87" s="161" t="s">
        <v>85</v>
      </c>
      <c r="AN87" s="176" t="s">
        <v>85</v>
      </c>
      <c r="AO87" s="195" t="s">
        <v>85</v>
      </c>
      <c r="AP87" s="235" t="s">
        <v>12</v>
      </c>
      <c r="AQ87" s="234" t="s">
        <v>12</v>
      </c>
      <c r="AR87" s="234" t="s">
        <v>12</v>
      </c>
      <c r="AS87" s="234" t="s">
        <v>12</v>
      </c>
      <c r="AT87" s="227" t="s">
        <v>12</v>
      </c>
    </row>
    <row r="88" spans="1:46" ht="29.25" hidden="1" customHeight="1">
      <c r="A88" s="13" t="str">
        <f t="shared" si="50"/>
        <v>10-4</v>
      </c>
      <c r="B88" s="163">
        <v>10</v>
      </c>
      <c r="C88" s="278" t="str">
        <f>VLOOKUP(B88,プルダウン!$L$2:$M$28,2,FALSE)</f>
        <v>大学</v>
      </c>
      <c r="D88" s="163">
        <v>4</v>
      </c>
      <c r="E88" s="161" t="s">
        <v>85</v>
      </c>
      <c r="F88" s="175" t="s">
        <v>85</v>
      </c>
      <c r="G88" s="325" t="s">
        <v>85</v>
      </c>
      <c r="H88" s="177" t="s">
        <v>85</v>
      </c>
      <c r="I88" s="162" t="s">
        <v>85</v>
      </c>
      <c r="J88" s="161" t="s">
        <v>85</v>
      </c>
      <c r="K88" s="161" t="s">
        <v>85</v>
      </c>
      <c r="L88" s="161" t="s">
        <v>85</v>
      </c>
      <c r="M88" s="228" t="s">
        <v>85</v>
      </c>
      <c r="N88" s="225" t="s">
        <v>12</v>
      </c>
      <c r="O88" s="186" t="s">
        <v>12</v>
      </c>
      <c r="P88" s="186" t="s">
        <v>12</v>
      </c>
      <c r="Q88" s="186" t="s">
        <v>12</v>
      </c>
      <c r="R88" s="230" t="s">
        <v>12</v>
      </c>
      <c r="S88" s="235" t="s">
        <v>85</v>
      </c>
      <c r="T88" s="230" t="s">
        <v>85</v>
      </c>
      <c r="U88" s="228" t="s">
        <v>85</v>
      </c>
      <c r="V88" s="224" t="s">
        <v>85</v>
      </c>
      <c r="W88" s="225" t="s">
        <v>12</v>
      </c>
      <c r="X88" s="186" t="s">
        <v>12</v>
      </c>
      <c r="Y88" s="186" t="s">
        <v>12</v>
      </c>
      <c r="Z88" s="186" t="s">
        <v>12</v>
      </c>
      <c r="AA88" s="230" t="s">
        <v>12</v>
      </c>
      <c r="AB88" s="231" t="str">
        <f t="shared" si="39"/>
        <v>-</v>
      </c>
      <c r="AC88" s="232" t="str">
        <f t="shared" si="40"/>
        <v>-</v>
      </c>
      <c r="AD88" s="232" t="str">
        <f t="shared" si="41"/>
        <v>-</v>
      </c>
      <c r="AE88" s="232" t="str">
        <f t="shared" si="42"/>
        <v>-</v>
      </c>
      <c r="AF88" s="233" t="str">
        <f t="shared" si="43"/>
        <v>-</v>
      </c>
      <c r="AG88" s="231" t="str">
        <f t="shared" si="44"/>
        <v>-</v>
      </c>
      <c r="AH88" s="232" t="str">
        <f t="shared" si="45"/>
        <v>-</v>
      </c>
      <c r="AI88" s="232" t="str">
        <f t="shared" si="46"/>
        <v>-</v>
      </c>
      <c r="AJ88" s="232" t="str">
        <f t="shared" si="47"/>
        <v>-</v>
      </c>
      <c r="AK88" s="233" t="str">
        <f t="shared" si="48"/>
        <v>-</v>
      </c>
      <c r="AL88" s="222" t="s">
        <v>12</v>
      </c>
      <c r="AM88" s="161" t="s">
        <v>85</v>
      </c>
      <c r="AN88" s="176" t="s">
        <v>85</v>
      </c>
      <c r="AO88" s="195" t="s">
        <v>85</v>
      </c>
      <c r="AP88" s="235" t="s">
        <v>12</v>
      </c>
      <c r="AQ88" s="234" t="s">
        <v>12</v>
      </c>
      <c r="AR88" s="234" t="s">
        <v>12</v>
      </c>
      <c r="AS88" s="234" t="s">
        <v>12</v>
      </c>
      <c r="AT88" s="227" t="s">
        <v>12</v>
      </c>
    </row>
    <row r="89" spans="1:46" ht="29.25" hidden="1" customHeight="1">
      <c r="A89" s="13" t="str">
        <f t="shared" si="50"/>
        <v>10-5</v>
      </c>
      <c r="B89" s="163">
        <v>10</v>
      </c>
      <c r="C89" s="278" t="str">
        <f>VLOOKUP(B89,プルダウン!$L$2:$M$28,2,FALSE)</f>
        <v>大学</v>
      </c>
      <c r="D89" s="163">
        <v>5</v>
      </c>
      <c r="E89" s="161" t="s">
        <v>85</v>
      </c>
      <c r="F89" s="175" t="s">
        <v>85</v>
      </c>
      <c r="G89" s="325" t="s">
        <v>85</v>
      </c>
      <c r="H89" s="177" t="s">
        <v>85</v>
      </c>
      <c r="I89" s="162" t="s">
        <v>85</v>
      </c>
      <c r="J89" s="161" t="s">
        <v>85</v>
      </c>
      <c r="K89" s="161" t="s">
        <v>85</v>
      </c>
      <c r="L89" s="161" t="s">
        <v>85</v>
      </c>
      <c r="M89" s="228" t="s">
        <v>85</v>
      </c>
      <c r="N89" s="225" t="s">
        <v>12</v>
      </c>
      <c r="O89" s="186" t="s">
        <v>12</v>
      </c>
      <c r="P89" s="186" t="s">
        <v>12</v>
      </c>
      <c r="Q89" s="186" t="s">
        <v>12</v>
      </c>
      <c r="R89" s="230" t="s">
        <v>12</v>
      </c>
      <c r="S89" s="235" t="s">
        <v>85</v>
      </c>
      <c r="T89" s="230" t="s">
        <v>85</v>
      </c>
      <c r="U89" s="228" t="s">
        <v>85</v>
      </c>
      <c r="V89" s="224" t="s">
        <v>85</v>
      </c>
      <c r="W89" s="225" t="s">
        <v>12</v>
      </c>
      <c r="X89" s="186" t="s">
        <v>12</v>
      </c>
      <c r="Y89" s="186" t="s">
        <v>12</v>
      </c>
      <c r="Z89" s="186" t="s">
        <v>12</v>
      </c>
      <c r="AA89" s="230" t="s">
        <v>12</v>
      </c>
      <c r="AB89" s="231" t="str">
        <f t="shared" si="39"/>
        <v>-</v>
      </c>
      <c r="AC89" s="232" t="str">
        <f t="shared" si="40"/>
        <v>-</v>
      </c>
      <c r="AD89" s="232" t="str">
        <f t="shared" si="41"/>
        <v>-</v>
      </c>
      <c r="AE89" s="232" t="str">
        <f t="shared" si="42"/>
        <v>-</v>
      </c>
      <c r="AF89" s="233" t="str">
        <f t="shared" si="43"/>
        <v>-</v>
      </c>
      <c r="AG89" s="231" t="str">
        <f t="shared" si="44"/>
        <v>-</v>
      </c>
      <c r="AH89" s="232" t="str">
        <f t="shared" si="45"/>
        <v>-</v>
      </c>
      <c r="AI89" s="232" t="str">
        <f t="shared" si="46"/>
        <v>-</v>
      </c>
      <c r="AJ89" s="232" t="str">
        <f t="shared" si="47"/>
        <v>-</v>
      </c>
      <c r="AK89" s="233" t="str">
        <f t="shared" si="48"/>
        <v>-</v>
      </c>
      <c r="AL89" s="222" t="s">
        <v>12</v>
      </c>
      <c r="AM89" s="161" t="s">
        <v>85</v>
      </c>
      <c r="AN89" s="176" t="s">
        <v>85</v>
      </c>
      <c r="AO89" s="195" t="s">
        <v>85</v>
      </c>
      <c r="AP89" s="235" t="s">
        <v>12</v>
      </c>
      <c r="AQ89" s="234" t="s">
        <v>12</v>
      </c>
      <c r="AR89" s="234" t="s">
        <v>12</v>
      </c>
      <c r="AS89" s="234" t="s">
        <v>12</v>
      </c>
      <c r="AT89" s="227" t="s">
        <v>12</v>
      </c>
    </row>
    <row r="90" spans="1:46" ht="29.25" hidden="1" customHeight="1">
      <c r="A90" s="13" t="str">
        <f t="shared" si="50"/>
        <v>10-6</v>
      </c>
      <c r="B90" s="163">
        <v>10</v>
      </c>
      <c r="C90" s="278" t="str">
        <f>VLOOKUP(B90,プルダウン!$L$2:$M$28,2,FALSE)</f>
        <v>大学</v>
      </c>
      <c r="D90" s="163">
        <v>6</v>
      </c>
      <c r="E90" s="161" t="s">
        <v>85</v>
      </c>
      <c r="F90" s="175" t="s">
        <v>85</v>
      </c>
      <c r="G90" s="325" t="s">
        <v>85</v>
      </c>
      <c r="H90" s="177" t="s">
        <v>85</v>
      </c>
      <c r="I90" s="162" t="s">
        <v>85</v>
      </c>
      <c r="J90" s="161" t="s">
        <v>85</v>
      </c>
      <c r="K90" s="161" t="s">
        <v>85</v>
      </c>
      <c r="L90" s="161" t="s">
        <v>85</v>
      </c>
      <c r="M90" s="228" t="s">
        <v>85</v>
      </c>
      <c r="N90" s="225" t="s">
        <v>12</v>
      </c>
      <c r="O90" s="186" t="s">
        <v>12</v>
      </c>
      <c r="P90" s="186" t="s">
        <v>12</v>
      </c>
      <c r="Q90" s="186" t="s">
        <v>12</v>
      </c>
      <c r="R90" s="230" t="s">
        <v>12</v>
      </c>
      <c r="S90" s="235" t="s">
        <v>85</v>
      </c>
      <c r="T90" s="230" t="s">
        <v>85</v>
      </c>
      <c r="U90" s="228" t="s">
        <v>85</v>
      </c>
      <c r="V90" s="224" t="s">
        <v>85</v>
      </c>
      <c r="W90" s="225" t="s">
        <v>12</v>
      </c>
      <c r="X90" s="186" t="s">
        <v>12</v>
      </c>
      <c r="Y90" s="186" t="s">
        <v>12</v>
      </c>
      <c r="Z90" s="186" t="s">
        <v>12</v>
      </c>
      <c r="AA90" s="230" t="s">
        <v>12</v>
      </c>
      <c r="AB90" s="231" t="str">
        <f t="shared" si="39"/>
        <v>-</v>
      </c>
      <c r="AC90" s="232" t="str">
        <f t="shared" si="40"/>
        <v>-</v>
      </c>
      <c r="AD90" s="232" t="str">
        <f t="shared" si="41"/>
        <v>-</v>
      </c>
      <c r="AE90" s="232" t="str">
        <f t="shared" si="42"/>
        <v>-</v>
      </c>
      <c r="AF90" s="233" t="str">
        <f t="shared" si="43"/>
        <v>-</v>
      </c>
      <c r="AG90" s="231" t="str">
        <f t="shared" si="44"/>
        <v>-</v>
      </c>
      <c r="AH90" s="232" t="str">
        <f t="shared" si="45"/>
        <v>-</v>
      </c>
      <c r="AI90" s="232" t="str">
        <f t="shared" si="46"/>
        <v>-</v>
      </c>
      <c r="AJ90" s="232" t="str">
        <f t="shared" si="47"/>
        <v>-</v>
      </c>
      <c r="AK90" s="233" t="str">
        <f t="shared" si="48"/>
        <v>-</v>
      </c>
      <c r="AL90" s="222" t="s">
        <v>12</v>
      </c>
      <c r="AM90" s="161" t="s">
        <v>85</v>
      </c>
      <c r="AN90" s="176" t="s">
        <v>85</v>
      </c>
      <c r="AO90" s="195" t="s">
        <v>85</v>
      </c>
      <c r="AP90" s="235" t="s">
        <v>12</v>
      </c>
      <c r="AQ90" s="234" t="s">
        <v>12</v>
      </c>
      <c r="AR90" s="234" t="s">
        <v>12</v>
      </c>
      <c r="AS90" s="234" t="s">
        <v>12</v>
      </c>
      <c r="AT90" s="227" t="s">
        <v>12</v>
      </c>
    </row>
    <row r="91" spans="1:46" ht="29.25" hidden="1" customHeight="1">
      <c r="A91" s="13" t="str">
        <f t="shared" si="50"/>
        <v>10-7</v>
      </c>
      <c r="B91" s="163">
        <v>10</v>
      </c>
      <c r="C91" s="278" t="str">
        <f>VLOOKUP(B91,プルダウン!$L$2:$M$28,2,FALSE)</f>
        <v>大学</v>
      </c>
      <c r="D91" s="163">
        <v>7</v>
      </c>
      <c r="E91" s="161" t="s">
        <v>85</v>
      </c>
      <c r="F91" s="175" t="s">
        <v>85</v>
      </c>
      <c r="G91" s="325" t="s">
        <v>85</v>
      </c>
      <c r="H91" s="177" t="s">
        <v>85</v>
      </c>
      <c r="I91" s="162" t="s">
        <v>85</v>
      </c>
      <c r="J91" s="161" t="s">
        <v>85</v>
      </c>
      <c r="K91" s="161" t="s">
        <v>85</v>
      </c>
      <c r="L91" s="161" t="s">
        <v>85</v>
      </c>
      <c r="M91" s="228" t="s">
        <v>85</v>
      </c>
      <c r="N91" s="225" t="s">
        <v>12</v>
      </c>
      <c r="O91" s="186" t="s">
        <v>12</v>
      </c>
      <c r="P91" s="186" t="s">
        <v>12</v>
      </c>
      <c r="Q91" s="186" t="s">
        <v>12</v>
      </c>
      <c r="R91" s="230" t="s">
        <v>12</v>
      </c>
      <c r="S91" s="235" t="s">
        <v>85</v>
      </c>
      <c r="T91" s="230" t="s">
        <v>85</v>
      </c>
      <c r="U91" s="228" t="s">
        <v>85</v>
      </c>
      <c r="V91" s="224" t="s">
        <v>85</v>
      </c>
      <c r="W91" s="225" t="s">
        <v>12</v>
      </c>
      <c r="X91" s="186" t="s">
        <v>12</v>
      </c>
      <c r="Y91" s="186" t="s">
        <v>12</v>
      </c>
      <c r="Z91" s="186" t="s">
        <v>12</v>
      </c>
      <c r="AA91" s="230" t="s">
        <v>12</v>
      </c>
      <c r="AB91" s="231" t="str">
        <f t="shared" si="39"/>
        <v>-</v>
      </c>
      <c r="AC91" s="232" t="str">
        <f t="shared" si="40"/>
        <v>-</v>
      </c>
      <c r="AD91" s="232" t="str">
        <f t="shared" si="41"/>
        <v>-</v>
      </c>
      <c r="AE91" s="232" t="str">
        <f t="shared" si="42"/>
        <v>-</v>
      </c>
      <c r="AF91" s="233" t="str">
        <f t="shared" si="43"/>
        <v>-</v>
      </c>
      <c r="AG91" s="231" t="str">
        <f t="shared" si="44"/>
        <v>-</v>
      </c>
      <c r="AH91" s="232" t="str">
        <f t="shared" si="45"/>
        <v>-</v>
      </c>
      <c r="AI91" s="232" t="str">
        <f t="shared" si="46"/>
        <v>-</v>
      </c>
      <c r="AJ91" s="232" t="str">
        <f t="shared" si="47"/>
        <v>-</v>
      </c>
      <c r="AK91" s="233" t="str">
        <f t="shared" si="48"/>
        <v>-</v>
      </c>
      <c r="AL91" s="222" t="s">
        <v>12</v>
      </c>
      <c r="AM91" s="161" t="s">
        <v>85</v>
      </c>
      <c r="AN91" s="176" t="s">
        <v>85</v>
      </c>
      <c r="AO91" s="195" t="s">
        <v>85</v>
      </c>
      <c r="AP91" s="235" t="s">
        <v>12</v>
      </c>
      <c r="AQ91" s="234" t="s">
        <v>12</v>
      </c>
      <c r="AR91" s="234" t="s">
        <v>12</v>
      </c>
      <c r="AS91" s="234" t="s">
        <v>12</v>
      </c>
      <c r="AT91" s="227" t="s">
        <v>12</v>
      </c>
    </row>
    <row r="92" spans="1:46" ht="29.25" hidden="1" customHeight="1">
      <c r="A92" s="13" t="str">
        <f t="shared" si="50"/>
        <v>10-8</v>
      </c>
      <c r="B92" s="163">
        <v>10</v>
      </c>
      <c r="C92" s="278" t="str">
        <f>VLOOKUP(B92,プルダウン!$L$2:$M$28,2,FALSE)</f>
        <v>大学</v>
      </c>
      <c r="D92" s="163">
        <v>8</v>
      </c>
      <c r="E92" s="161" t="s">
        <v>85</v>
      </c>
      <c r="F92" s="175" t="s">
        <v>85</v>
      </c>
      <c r="G92" s="325" t="s">
        <v>85</v>
      </c>
      <c r="H92" s="177" t="s">
        <v>85</v>
      </c>
      <c r="I92" s="162" t="s">
        <v>85</v>
      </c>
      <c r="J92" s="161" t="s">
        <v>85</v>
      </c>
      <c r="K92" s="161" t="s">
        <v>85</v>
      </c>
      <c r="L92" s="161" t="s">
        <v>85</v>
      </c>
      <c r="M92" s="228" t="s">
        <v>85</v>
      </c>
      <c r="N92" s="225" t="s">
        <v>12</v>
      </c>
      <c r="O92" s="186" t="s">
        <v>12</v>
      </c>
      <c r="P92" s="186" t="s">
        <v>12</v>
      </c>
      <c r="Q92" s="186" t="s">
        <v>12</v>
      </c>
      <c r="R92" s="230" t="s">
        <v>12</v>
      </c>
      <c r="S92" s="235" t="s">
        <v>85</v>
      </c>
      <c r="T92" s="230" t="s">
        <v>85</v>
      </c>
      <c r="U92" s="228" t="s">
        <v>85</v>
      </c>
      <c r="V92" s="224" t="s">
        <v>85</v>
      </c>
      <c r="W92" s="225" t="s">
        <v>12</v>
      </c>
      <c r="X92" s="186" t="s">
        <v>12</v>
      </c>
      <c r="Y92" s="186" t="s">
        <v>12</v>
      </c>
      <c r="Z92" s="186" t="s">
        <v>12</v>
      </c>
      <c r="AA92" s="230" t="s">
        <v>12</v>
      </c>
      <c r="AB92" s="231" t="str">
        <f t="shared" si="39"/>
        <v>-</v>
      </c>
      <c r="AC92" s="232" t="str">
        <f t="shared" si="40"/>
        <v>-</v>
      </c>
      <c r="AD92" s="232" t="str">
        <f t="shared" si="41"/>
        <v>-</v>
      </c>
      <c r="AE92" s="232" t="str">
        <f t="shared" si="42"/>
        <v>-</v>
      </c>
      <c r="AF92" s="233" t="str">
        <f t="shared" si="43"/>
        <v>-</v>
      </c>
      <c r="AG92" s="231" t="str">
        <f t="shared" si="44"/>
        <v>-</v>
      </c>
      <c r="AH92" s="232" t="str">
        <f t="shared" si="45"/>
        <v>-</v>
      </c>
      <c r="AI92" s="232" t="str">
        <f t="shared" si="46"/>
        <v>-</v>
      </c>
      <c r="AJ92" s="232" t="str">
        <f t="shared" si="47"/>
        <v>-</v>
      </c>
      <c r="AK92" s="233" t="str">
        <f t="shared" si="48"/>
        <v>-</v>
      </c>
      <c r="AL92" s="222" t="s">
        <v>12</v>
      </c>
      <c r="AM92" s="161" t="s">
        <v>85</v>
      </c>
      <c r="AN92" s="176" t="s">
        <v>85</v>
      </c>
      <c r="AO92" s="195" t="s">
        <v>85</v>
      </c>
      <c r="AP92" s="235" t="s">
        <v>12</v>
      </c>
      <c r="AQ92" s="234" t="s">
        <v>12</v>
      </c>
      <c r="AR92" s="234" t="s">
        <v>12</v>
      </c>
      <c r="AS92" s="234" t="s">
        <v>12</v>
      </c>
      <c r="AT92" s="227" t="s">
        <v>12</v>
      </c>
    </row>
    <row r="93" spans="1:46" ht="29.25" hidden="1" customHeight="1">
      <c r="A93" s="13" t="str">
        <f t="shared" ref="A93:A101" si="51">B93&amp;"-"&amp;D93</f>
        <v>10-9</v>
      </c>
      <c r="B93" s="163">
        <v>10</v>
      </c>
      <c r="C93" s="278" t="str">
        <f>VLOOKUP(B93,プルダウン!$L$2:$M$28,2,FALSE)</f>
        <v>大学</v>
      </c>
      <c r="D93" s="163">
        <v>9</v>
      </c>
      <c r="E93" s="161" t="s">
        <v>85</v>
      </c>
      <c r="F93" s="175" t="s">
        <v>85</v>
      </c>
      <c r="G93" s="325" t="s">
        <v>85</v>
      </c>
      <c r="H93" s="177" t="s">
        <v>85</v>
      </c>
      <c r="I93" s="162" t="s">
        <v>85</v>
      </c>
      <c r="J93" s="161" t="s">
        <v>85</v>
      </c>
      <c r="K93" s="161" t="s">
        <v>85</v>
      </c>
      <c r="L93" s="161" t="s">
        <v>85</v>
      </c>
      <c r="M93" s="228" t="s">
        <v>85</v>
      </c>
      <c r="N93" s="225" t="s">
        <v>12</v>
      </c>
      <c r="O93" s="186" t="s">
        <v>12</v>
      </c>
      <c r="P93" s="186" t="s">
        <v>12</v>
      </c>
      <c r="Q93" s="186" t="s">
        <v>12</v>
      </c>
      <c r="R93" s="230" t="s">
        <v>12</v>
      </c>
      <c r="S93" s="235" t="s">
        <v>85</v>
      </c>
      <c r="T93" s="230" t="s">
        <v>85</v>
      </c>
      <c r="U93" s="228" t="s">
        <v>85</v>
      </c>
      <c r="V93" s="224" t="s">
        <v>85</v>
      </c>
      <c r="W93" s="225" t="s">
        <v>12</v>
      </c>
      <c r="X93" s="186" t="s">
        <v>12</v>
      </c>
      <c r="Y93" s="186" t="s">
        <v>12</v>
      </c>
      <c r="Z93" s="186" t="s">
        <v>12</v>
      </c>
      <c r="AA93" s="230" t="s">
        <v>12</v>
      </c>
      <c r="AB93" s="231" t="str">
        <f t="shared" si="39"/>
        <v>-</v>
      </c>
      <c r="AC93" s="232" t="str">
        <f t="shared" si="40"/>
        <v>-</v>
      </c>
      <c r="AD93" s="232" t="str">
        <f t="shared" si="41"/>
        <v>-</v>
      </c>
      <c r="AE93" s="232" t="str">
        <f t="shared" si="42"/>
        <v>-</v>
      </c>
      <c r="AF93" s="233" t="str">
        <f t="shared" si="43"/>
        <v>-</v>
      </c>
      <c r="AG93" s="231" t="str">
        <f t="shared" si="44"/>
        <v>-</v>
      </c>
      <c r="AH93" s="232" t="str">
        <f t="shared" si="45"/>
        <v>-</v>
      </c>
      <c r="AI93" s="232" t="str">
        <f t="shared" si="46"/>
        <v>-</v>
      </c>
      <c r="AJ93" s="232" t="str">
        <f t="shared" si="47"/>
        <v>-</v>
      </c>
      <c r="AK93" s="233" t="str">
        <f t="shared" si="48"/>
        <v>-</v>
      </c>
      <c r="AL93" s="222" t="s">
        <v>12</v>
      </c>
      <c r="AM93" s="161" t="s">
        <v>85</v>
      </c>
      <c r="AN93" s="176" t="s">
        <v>85</v>
      </c>
      <c r="AO93" s="195" t="s">
        <v>85</v>
      </c>
      <c r="AP93" s="235" t="s">
        <v>12</v>
      </c>
      <c r="AQ93" s="234" t="s">
        <v>12</v>
      </c>
      <c r="AR93" s="234" t="s">
        <v>12</v>
      </c>
      <c r="AS93" s="234" t="s">
        <v>12</v>
      </c>
      <c r="AT93" s="227" t="s">
        <v>12</v>
      </c>
    </row>
    <row r="94" spans="1:46" s="156" customFormat="1" ht="220.5" customHeight="1">
      <c r="A94" s="147" t="s">
        <v>1634</v>
      </c>
      <c r="B94" s="147">
        <v>11</v>
      </c>
      <c r="C94" s="148" t="s">
        <v>283</v>
      </c>
      <c r="D94" s="147">
        <v>1</v>
      </c>
      <c r="E94" s="149" t="s">
        <v>482</v>
      </c>
      <c r="F94" s="150" t="s">
        <v>444</v>
      </c>
      <c r="G94" s="151" t="s">
        <v>476</v>
      </c>
      <c r="H94" s="157" t="s">
        <v>1625</v>
      </c>
      <c r="I94" s="152" t="s">
        <v>483</v>
      </c>
      <c r="J94" s="149" t="s">
        <v>484</v>
      </c>
      <c r="K94" s="149" t="s">
        <v>485</v>
      </c>
      <c r="L94" s="149" t="s">
        <v>486</v>
      </c>
      <c r="M94" s="153" t="s">
        <v>403</v>
      </c>
      <c r="N94" s="213" t="s">
        <v>12</v>
      </c>
      <c r="O94" s="216" t="s">
        <v>12</v>
      </c>
      <c r="P94" s="216" t="s">
        <v>12</v>
      </c>
      <c r="Q94" s="216" t="s">
        <v>12</v>
      </c>
      <c r="R94" s="217" t="s">
        <v>12</v>
      </c>
      <c r="S94" s="196" t="s">
        <v>12</v>
      </c>
      <c r="T94" s="181" t="s">
        <v>12</v>
      </c>
      <c r="U94" s="215" t="s">
        <v>1580</v>
      </c>
      <c r="V94" s="212" t="s">
        <v>1626</v>
      </c>
      <c r="W94" s="318">
        <v>45637</v>
      </c>
      <c r="X94" s="216" t="s">
        <v>12</v>
      </c>
      <c r="Y94" s="216" t="s">
        <v>12</v>
      </c>
      <c r="Z94" s="216" t="s">
        <v>12</v>
      </c>
      <c r="AA94" s="217" t="s">
        <v>12</v>
      </c>
      <c r="AB94" s="219" t="s">
        <v>85</v>
      </c>
      <c r="AC94" s="220" t="s">
        <v>85</v>
      </c>
      <c r="AD94" s="220" t="s">
        <v>85</v>
      </c>
      <c r="AE94" s="220" t="s">
        <v>85</v>
      </c>
      <c r="AF94" s="221" t="s">
        <v>85</v>
      </c>
      <c r="AG94" s="219" t="s">
        <v>85</v>
      </c>
      <c r="AH94" s="220" t="s">
        <v>85</v>
      </c>
      <c r="AI94" s="220" t="s">
        <v>85</v>
      </c>
      <c r="AJ94" s="220" t="s">
        <v>85</v>
      </c>
      <c r="AK94" s="221" t="s">
        <v>85</v>
      </c>
      <c r="AL94" s="211" t="s">
        <v>12</v>
      </c>
      <c r="AM94" s="149" t="s">
        <v>2301</v>
      </c>
      <c r="AN94" s="154" t="s">
        <v>1627</v>
      </c>
      <c r="AO94" s="170" t="s">
        <v>745</v>
      </c>
      <c r="AP94" s="218" t="s">
        <v>12</v>
      </c>
      <c r="AQ94" s="238" t="s">
        <v>12</v>
      </c>
      <c r="AR94" s="238" t="s">
        <v>12</v>
      </c>
      <c r="AS94" s="238" t="s">
        <v>12</v>
      </c>
      <c r="AT94" s="214" t="s">
        <v>12</v>
      </c>
    </row>
    <row r="95" spans="1:46" ht="140.25" customHeight="1">
      <c r="A95" s="13" t="s">
        <v>1635</v>
      </c>
      <c r="B95" s="163">
        <v>11</v>
      </c>
      <c r="C95" s="278" t="s">
        <v>283</v>
      </c>
      <c r="D95" s="163">
        <v>2</v>
      </c>
      <c r="E95" s="161" t="s">
        <v>487</v>
      </c>
      <c r="F95" s="163" t="s">
        <v>411</v>
      </c>
      <c r="G95" s="159" t="s">
        <v>465</v>
      </c>
      <c r="H95" s="177" t="s">
        <v>1628</v>
      </c>
      <c r="I95" s="183" t="s">
        <v>1629</v>
      </c>
      <c r="J95" s="161" t="s">
        <v>488</v>
      </c>
      <c r="K95" s="161" t="s">
        <v>1630</v>
      </c>
      <c r="L95" s="161" t="s">
        <v>1631</v>
      </c>
      <c r="M95" s="206" t="s">
        <v>301</v>
      </c>
      <c r="N95" s="213" t="s">
        <v>12</v>
      </c>
      <c r="O95" s="216" t="s">
        <v>12</v>
      </c>
      <c r="P95" s="216" t="s">
        <v>12</v>
      </c>
      <c r="Q95" s="216" t="s">
        <v>12</v>
      </c>
      <c r="R95" s="217" t="s">
        <v>12</v>
      </c>
      <c r="S95" s="196" t="s">
        <v>12</v>
      </c>
      <c r="T95" s="181" t="s">
        <v>12</v>
      </c>
      <c r="U95" s="197" t="s">
        <v>305</v>
      </c>
      <c r="V95" s="198" t="s">
        <v>1632</v>
      </c>
      <c r="W95" s="171" t="s">
        <v>12</v>
      </c>
      <c r="X95" s="172" t="s">
        <v>85</v>
      </c>
      <c r="Y95" s="172" t="s">
        <v>85</v>
      </c>
      <c r="Z95" s="172" t="s">
        <v>85</v>
      </c>
      <c r="AA95" s="173" t="s">
        <v>85</v>
      </c>
      <c r="AB95" s="231" t="s">
        <v>85</v>
      </c>
      <c r="AC95" s="232" t="s">
        <v>85</v>
      </c>
      <c r="AD95" s="232" t="s">
        <v>85</v>
      </c>
      <c r="AE95" s="232" t="s">
        <v>85</v>
      </c>
      <c r="AF95" s="233" t="s">
        <v>85</v>
      </c>
      <c r="AG95" s="231" t="s">
        <v>85</v>
      </c>
      <c r="AH95" s="232" t="s">
        <v>85</v>
      </c>
      <c r="AI95" s="232" t="s">
        <v>85</v>
      </c>
      <c r="AJ95" s="232" t="s">
        <v>85</v>
      </c>
      <c r="AK95" s="233" t="s">
        <v>85</v>
      </c>
      <c r="AL95" s="222" t="s">
        <v>85</v>
      </c>
      <c r="AM95" s="161" t="s">
        <v>1633</v>
      </c>
      <c r="AN95" s="279" t="s">
        <v>12</v>
      </c>
      <c r="AO95" s="327" t="s">
        <v>12</v>
      </c>
      <c r="AP95" s="235" t="s">
        <v>12</v>
      </c>
      <c r="AQ95" s="234" t="s">
        <v>12</v>
      </c>
      <c r="AR95" s="234" t="s">
        <v>12</v>
      </c>
      <c r="AS95" s="234" t="s">
        <v>12</v>
      </c>
      <c r="AT95" s="227" t="s">
        <v>12</v>
      </c>
    </row>
    <row r="96" spans="1:46" ht="29.25" hidden="1" customHeight="1">
      <c r="A96" s="13" t="str">
        <f t="shared" si="51"/>
        <v>11-3</v>
      </c>
      <c r="B96" s="163">
        <v>11</v>
      </c>
      <c r="C96" s="278" t="str">
        <f>VLOOKUP(B96,プルダウン!$L$2:$M$28,2,FALSE)</f>
        <v>国際</v>
      </c>
      <c r="D96" s="163">
        <v>3</v>
      </c>
      <c r="E96" s="161" t="s">
        <v>85</v>
      </c>
      <c r="F96" s="175" t="s">
        <v>85</v>
      </c>
      <c r="G96" s="325" t="s">
        <v>85</v>
      </c>
      <c r="H96" s="177" t="s">
        <v>85</v>
      </c>
      <c r="I96" s="162" t="s">
        <v>85</v>
      </c>
      <c r="J96" s="161" t="s">
        <v>85</v>
      </c>
      <c r="K96" s="161" t="s">
        <v>85</v>
      </c>
      <c r="L96" s="161" t="s">
        <v>85</v>
      </c>
      <c r="M96" s="228" t="s">
        <v>85</v>
      </c>
      <c r="N96" s="225" t="s">
        <v>12</v>
      </c>
      <c r="O96" s="186" t="s">
        <v>12</v>
      </c>
      <c r="P96" s="186" t="s">
        <v>12</v>
      </c>
      <c r="Q96" s="186" t="s">
        <v>12</v>
      </c>
      <c r="R96" s="230" t="s">
        <v>12</v>
      </c>
      <c r="S96" s="235" t="s">
        <v>85</v>
      </c>
      <c r="T96" s="230" t="s">
        <v>85</v>
      </c>
      <c r="U96" s="228" t="s">
        <v>85</v>
      </c>
      <c r="V96" s="224" t="s">
        <v>85</v>
      </c>
      <c r="W96" s="225" t="s">
        <v>12</v>
      </c>
      <c r="X96" s="186" t="s">
        <v>12</v>
      </c>
      <c r="Y96" s="186" t="s">
        <v>12</v>
      </c>
      <c r="Z96" s="186" t="s">
        <v>12</v>
      </c>
      <c r="AA96" s="230" t="s">
        <v>12</v>
      </c>
      <c r="AB96" s="231" t="str">
        <f t="shared" si="39"/>
        <v>-</v>
      </c>
      <c r="AC96" s="232" t="str">
        <f t="shared" si="40"/>
        <v>-</v>
      </c>
      <c r="AD96" s="232" t="str">
        <f t="shared" si="41"/>
        <v>-</v>
      </c>
      <c r="AE96" s="232" t="str">
        <f t="shared" si="42"/>
        <v>-</v>
      </c>
      <c r="AF96" s="233" t="str">
        <f t="shared" si="43"/>
        <v>-</v>
      </c>
      <c r="AG96" s="231" t="str">
        <f t="shared" si="44"/>
        <v>-</v>
      </c>
      <c r="AH96" s="232" t="str">
        <f t="shared" si="45"/>
        <v>-</v>
      </c>
      <c r="AI96" s="232" t="str">
        <f t="shared" si="46"/>
        <v>-</v>
      </c>
      <c r="AJ96" s="232" t="str">
        <f t="shared" si="47"/>
        <v>-</v>
      </c>
      <c r="AK96" s="233" t="str">
        <f t="shared" si="48"/>
        <v>-</v>
      </c>
      <c r="AL96" s="222" t="s">
        <v>12</v>
      </c>
      <c r="AM96" s="161" t="s">
        <v>85</v>
      </c>
      <c r="AN96" s="176" t="s">
        <v>85</v>
      </c>
      <c r="AO96" s="195" t="s">
        <v>85</v>
      </c>
      <c r="AP96" s="235" t="s">
        <v>12</v>
      </c>
      <c r="AQ96" s="234" t="s">
        <v>12</v>
      </c>
      <c r="AR96" s="234" t="s">
        <v>12</v>
      </c>
      <c r="AS96" s="234" t="s">
        <v>12</v>
      </c>
      <c r="AT96" s="227" t="s">
        <v>12</v>
      </c>
    </row>
    <row r="97" spans="1:46" ht="29.25" hidden="1" customHeight="1">
      <c r="A97" s="13" t="str">
        <f t="shared" si="51"/>
        <v>11-4</v>
      </c>
      <c r="B97" s="163">
        <v>11</v>
      </c>
      <c r="C97" s="278" t="str">
        <f>VLOOKUP(B97,プルダウン!$L$2:$M$28,2,FALSE)</f>
        <v>国際</v>
      </c>
      <c r="D97" s="163">
        <v>4</v>
      </c>
      <c r="E97" s="161" t="s">
        <v>85</v>
      </c>
      <c r="F97" s="175" t="s">
        <v>85</v>
      </c>
      <c r="G97" s="325" t="s">
        <v>85</v>
      </c>
      <c r="H97" s="177" t="s">
        <v>85</v>
      </c>
      <c r="I97" s="162" t="s">
        <v>85</v>
      </c>
      <c r="J97" s="161" t="s">
        <v>85</v>
      </c>
      <c r="K97" s="161" t="s">
        <v>85</v>
      </c>
      <c r="L97" s="161" t="s">
        <v>85</v>
      </c>
      <c r="M97" s="228" t="s">
        <v>85</v>
      </c>
      <c r="N97" s="225" t="s">
        <v>12</v>
      </c>
      <c r="O97" s="186" t="s">
        <v>12</v>
      </c>
      <c r="P97" s="186" t="s">
        <v>12</v>
      </c>
      <c r="Q97" s="186" t="s">
        <v>12</v>
      </c>
      <c r="R97" s="230" t="s">
        <v>12</v>
      </c>
      <c r="S97" s="235" t="s">
        <v>85</v>
      </c>
      <c r="T97" s="230" t="s">
        <v>85</v>
      </c>
      <c r="U97" s="228" t="s">
        <v>85</v>
      </c>
      <c r="V97" s="224" t="s">
        <v>85</v>
      </c>
      <c r="W97" s="225" t="s">
        <v>12</v>
      </c>
      <c r="X97" s="186" t="s">
        <v>12</v>
      </c>
      <c r="Y97" s="186" t="s">
        <v>12</v>
      </c>
      <c r="Z97" s="186" t="s">
        <v>12</v>
      </c>
      <c r="AA97" s="230" t="s">
        <v>12</v>
      </c>
      <c r="AB97" s="231" t="str">
        <f t="shared" si="39"/>
        <v>-</v>
      </c>
      <c r="AC97" s="232" t="str">
        <f t="shared" si="40"/>
        <v>-</v>
      </c>
      <c r="AD97" s="232" t="str">
        <f t="shared" si="41"/>
        <v>-</v>
      </c>
      <c r="AE97" s="232" t="str">
        <f t="shared" si="42"/>
        <v>-</v>
      </c>
      <c r="AF97" s="233" t="str">
        <f t="shared" si="43"/>
        <v>-</v>
      </c>
      <c r="AG97" s="231" t="str">
        <f t="shared" si="44"/>
        <v>-</v>
      </c>
      <c r="AH97" s="232" t="str">
        <f t="shared" si="45"/>
        <v>-</v>
      </c>
      <c r="AI97" s="232" t="str">
        <f t="shared" si="46"/>
        <v>-</v>
      </c>
      <c r="AJ97" s="232" t="str">
        <f t="shared" si="47"/>
        <v>-</v>
      </c>
      <c r="AK97" s="233" t="str">
        <f t="shared" si="48"/>
        <v>-</v>
      </c>
      <c r="AL97" s="222" t="s">
        <v>12</v>
      </c>
      <c r="AM97" s="161" t="s">
        <v>85</v>
      </c>
      <c r="AN97" s="176" t="s">
        <v>85</v>
      </c>
      <c r="AO97" s="195" t="s">
        <v>85</v>
      </c>
      <c r="AP97" s="235" t="s">
        <v>12</v>
      </c>
      <c r="AQ97" s="234" t="s">
        <v>12</v>
      </c>
      <c r="AR97" s="234" t="s">
        <v>12</v>
      </c>
      <c r="AS97" s="234" t="s">
        <v>12</v>
      </c>
      <c r="AT97" s="227" t="s">
        <v>12</v>
      </c>
    </row>
    <row r="98" spans="1:46" ht="29.25" hidden="1" customHeight="1">
      <c r="A98" s="13" t="str">
        <f t="shared" si="51"/>
        <v>11-5</v>
      </c>
      <c r="B98" s="163">
        <v>11</v>
      </c>
      <c r="C98" s="278" t="str">
        <f>VLOOKUP(B98,プルダウン!$L$2:$M$28,2,FALSE)</f>
        <v>国際</v>
      </c>
      <c r="D98" s="163">
        <v>5</v>
      </c>
      <c r="E98" s="161" t="s">
        <v>85</v>
      </c>
      <c r="F98" s="175" t="s">
        <v>85</v>
      </c>
      <c r="G98" s="325" t="s">
        <v>85</v>
      </c>
      <c r="H98" s="177" t="s">
        <v>85</v>
      </c>
      <c r="I98" s="162" t="s">
        <v>85</v>
      </c>
      <c r="J98" s="161" t="s">
        <v>85</v>
      </c>
      <c r="K98" s="161" t="s">
        <v>85</v>
      </c>
      <c r="L98" s="161" t="s">
        <v>85</v>
      </c>
      <c r="M98" s="228" t="s">
        <v>85</v>
      </c>
      <c r="N98" s="225" t="s">
        <v>12</v>
      </c>
      <c r="O98" s="186" t="s">
        <v>12</v>
      </c>
      <c r="P98" s="186" t="s">
        <v>12</v>
      </c>
      <c r="Q98" s="186" t="s">
        <v>12</v>
      </c>
      <c r="R98" s="230" t="s">
        <v>12</v>
      </c>
      <c r="S98" s="235" t="s">
        <v>85</v>
      </c>
      <c r="T98" s="230" t="s">
        <v>85</v>
      </c>
      <c r="U98" s="228" t="s">
        <v>85</v>
      </c>
      <c r="V98" s="224" t="s">
        <v>85</v>
      </c>
      <c r="W98" s="225" t="s">
        <v>12</v>
      </c>
      <c r="X98" s="186" t="s">
        <v>12</v>
      </c>
      <c r="Y98" s="186" t="s">
        <v>12</v>
      </c>
      <c r="Z98" s="186" t="s">
        <v>12</v>
      </c>
      <c r="AA98" s="230" t="s">
        <v>12</v>
      </c>
      <c r="AB98" s="231" t="str">
        <f t="shared" si="39"/>
        <v>-</v>
      </c>
      <c r="AC98" s="232" t="str">
        <f t="shared" si="40"/>
        <v>-</v>
      </c>
      <c r="AD98" s="232" t="str">
        <f t="shared" si="41"/>
        <v>-</v>
      </c>
      <c r="AE98" s="232" t="str">
        <f t="shared" si="42"/>
        <v>-</v>
      </c>
      <c r="AF98" s="233" t="str">
        <f t="shared" si="43"/>
        <v>-</v>
      </c>
      <c r="AG98" s="231" t="str">
        <f t="shared" si="44"/>
        <v>-</v>
      </c>
      <c r="AH98" s="232" t="str">
        <f t="shared" si="45"/>
        <v>-</v>
      </c>
      <c r="AI98" s="232" t="str">
        <f t="shared" si="46"/>
        <v>-</v>
      </c>
      <c r="AJ98" s="232" t="str">
        <f t="shared" si="47"/>
        <v>-</v>
      </c>
      <c r="AK98" s="233" t="str">
        <f t="shared" si="48"/>
        <v>-</v>
      </c>
      <c r="AL98" s="222" t="s">
        <v>12</v>
      </c>
      <c r="AM98" s="161" t="s">
        <v>85</v>
      </c>
      <c r="AN98" s="176" t="s">
        <v>85</v>
      </c>
      <c r="AO98" s="195" t="s">
        <v>85</v>
      </c>
      <c r="AP98" s="235" t="s">
        <v>12</v>
      </c>
      <c r="AQ98" s="234" t="s">
        <v>12</v>
      </c>
      <c r="AR98" s="234" t="s">
        <v>12</v>
      </c>
      <c r="AS98" s="234" t="s">
        <v>12</v>
      </c>
      <c r="AT98" s="227" t="s">
        <v>12</v>
      </c>
    </row>
    <row r="99" spans="1:46" ht="29.25" hidden="1" customHeight="1">
      <c r="A99" s="13" t="str">
        <f t="shared" si="51"/>
        <v>11-6</v>
      </c>
      <c r="B99" s="163">
        <v>11</v>
      </c>
      <c r="C99" s="278" t="str">
        <f>VLOOKUP(B99,プルダウン!$L$2:$M$28,2,FALSE)</f>
        <v>国際</v>
      </c>
      <c r="D99" s="163">
        <v>6</v>
      </c>
      <c r="E99" s="161" t="s">
        <v>85</v>
      </c>
      <c r="F99" s="175" t="s">
        <v>85</v>
      </c>
      <c r="G99" s="325" t="s">
        <v>85</v>
      </c>
      <c r="H99" s="177" t="s">
        <v>85</v>
      </c>
      <c r="I99" s="162" t="s">
        <v>85</v>
      </c>
      <c r="J99" s="161" t="s">
        <v>85</v>
      </c>
      <c r="K99" s="161" t="s">
        <v>85</v>
      </c>
      <c r="L99" s="161" t="s">
        <v>85</v>
      </c>
      <c r="M99" s="228" t="s">
        <v>85</v>
      </c>
      <c r="N99" s="225" t="s">
        <v>12</v>
      </c>
      <c r="O99" s="186" t="s">
        <v>12</v>
      </c>
      <c r="P99" s="186" t="s">
        <v>12</v>
      </c>
      <c r="Q99" s="186" t="s">
        <v>12</v>
      </c>
      <c r="R99" s="230" t="s">
        <v>12</v>
      </c>
      <c r="S99" s="235" t="s">
        <v>85</v>
      </c>
      <c r="T99" s="230" t="s">
        <v>85</v>
      </c>
      <c r="U99" s="228" t="s">
        <v>85</v>
      </c>
      <c r="V99" s="224" t="s">
        <v>85</v>
      </c>
      <c r="W99" s="225" t="s">
        <v>12</v>
      </c>
      <c r="X99" s="186" t="s">
        <v>12</v>
      </c>
      <c r="Y99" s="186" t="s">
        <v>12</v>
      </c>
      <c r="Z99" s="186" t="s">
        <v>12</v>
      </c>
      <c r="AA99" s="230" t="s">
        <v>12</v>
      </c>
      <c r="AB99" s="231" t="str">
        <f t="shared" si="39"/>
        <v>-</v>
      </c>
      <c r="AC99" s="232" t="str">
        <f t="shared" si="40"/>
        <v>-</v>
      </c>
      <c r="AD99" s="232" t="str">
        <f t="shared" si="41"/>
        <v>-</v>
      </c>
      <c r="AE99" s="232" t="str">
        <f t="shared" si="42"/>
        <v>-</v>
      </c>
      <c r="AF99" s="233" t="str">
        <f t="shared" si="43"/>
        <v>-</v>
      </c>
      <c r="AG99" s="231" t="str">
        <f t="shared" si="44"/>
        <v>-</v>
      </c>
      <c r="AH99" s="232" t="str">
        <f t="shared" si="45"/>
        <v>-</v>
      </c>
      <c r="AI99" s="232" t="str">
        <f t="shared" si="46"/>
        <v>-</v>
      </c>
      <c r="AJ99" s="232" t="str">
        <f t="shared" si="47"/>
        <v>-</v>
      </c>
      <c r="AK99" s="233" t="str">
        <f t="shared" si="48"/>
        <v>-</v>
      </c>
      <c r="AL99" s="222" t="s">
        <v>12</v>
      </c>
      <c r="AM99" s="161" t="s">
        <v>85</v>
      </c>
      <c r="AN99" s="176" t="s">
        <v>85</v>
      </c>
      <c r="AO99" s="195" t="s">
        <v>85</v>
      </c>
      <c r="AP99" s="235" t="s">
        <v>12</v>
      </c>
      <c r="AQ99" s="234" t="s">
        <v>12</v>
      </c>
      <c r="AR99" s="234" t="s">
        <v>12</v>
      </c>
      <c r="AS99" s="234" t="s">
        <v>12</v>
      </c>
      <c r="AT99" s="227" t="s">
        <v>12</v>
      </c>
    </row>
    <row r="100" spans="1:46" ht="29.25" hidden="1" customHeight="1">
      <c r="A100" s="13" t="str">
        <f t="shared" si="51"/>
        <v>11-7</v>
      </c>
      <c r="B100" s="163">
        <v>11</v>
      </c>
      <c r="C100" s="278" t="str">
        <f>VLOOKUP(B100,プルダウン!$L$2:$M$28,2,FALSE)</f>
        <v>国際</v>
      </c>
      <c r="D100" s="163">
        <v>7</v>
      </c>
      <c r="E100" s="161" t="s">
        <v>85</v>
      </c>
      <c r="F100" s="175" t="s">
        <v>85</v>
      </c>
      <c r="G100" s="325" t="s">
        <v>85</v>
      </c>
      <c r="H100" s="177" t="s">
        <v>85</v>
      </c>
      <c r="I100" s="162" t="s">
        <v>85</v>
      </c>
      <c r="J100" s="161" t="s">
        <v>85</v>
      </c>
      <c r="K100" s="161" t="s">
        <v>85</v>
      </c>
      <c r="L100" s="161" t="s">
        <v>85</v>
      </c>
      <c r="M100" s="228" t="s">
        <v>85</v>
      </c>
      <c r="N100" s="225" t="s">
        <v>12</v>
      </c>
      <c r="O100" s="186" t="s">
        <v>12</v>
      </c>
      <c r="P100" s="186" t="s">
        <v>12</v>
      </c>
      <c r="Q100" s="186" t="s">
        <v>12</v>
      </c>
      <c r="R100" s="230" t="s">
        <v>12</v>
      </c>
      <c r="S100" s="235" t="s">
        <v>85</v>
      </c>
      <c r="T100" s="230" t="s">
        <v>85</v>
      </c>
      <c r="U100" s="228" t="s">
        <v>85</v>
      </c>
      <c r="V100" s="224" t="s">
        <v>85</v>
      </c>
      <c r="W100" s="225" t="s">
        <v>12</v>
      </c>
      <c r="X100" s="186" t="s">
        <v>12</v>
      </c>
      <c r="Y100" s="186" t="s">
        <v>12</v>
      </c>
      <c r="Z100" s="186" t="s">
        <v>12</v>
      </c>
      <c r="AA100" s="230" t="s">
        <v>12</v>
      </c>
      <c r="AB100" s="231" t="str">
        <f t="shared" si="39"/>
        <v>-</v>
      </c>
      <c r="AC100" s="232" t="str">
        <f t="shared" si="40"/>
        <v>-</v>
      </c>
      <c r="AD100" s="232" t="str">
        <f t="shared" si="41"/>
        <v>-</v>
      </c>
      <c r="AE100" s="232" t="str">
        <f t="shared" si="42"/>
        <v>-</v>
      </c>
      <c r="AF100" s="233" t="str">
        <f t="shared" si="43"/>
        <v>-</v>
      </c>
      <c r="AG100" s="231" t="str">
        <f t="shared" si="44"/>
        <v>-</v>
      </c>
      <c r="AH100" s="232" t="str">
        <f t="shared" si="45"/>
        <v>-</v>
      </c>
      <c r="AI100" s="232" t="str">
        <f t="shared" si="46"/>
        <v>-</v>
      </c>
      <c r="AJ100" s="232" t="str">
        <f t="shared" si="47"/>
        <v>-</v>
      </c>
      <c r="AK100" s="233" t="str">
        <f t="shared" si="48"/>
        <v>-</v>
      </c>
      <c r="AL100" s="222" t="s">
        <v>12</v>
      </c>
      <c r="AM100" s="161" t="s">
        <v>85</v>
      </c>
      <c r="AN100" s="176" t="s">
        <v>85</v>
      </c>
      <c r="AO100" s="195" t="s">
        <v>85</v>
      </c>
      <c r="AP100" s="235" t="s">
        <v>12</v>
      </c>
      <c r="AQ100" s="234" t="s">
        <v>12</v>
      </c>
      <c r="AR100" s="234" t="s">
        <v>12</v>
      </c>
      <c r="AS100" s="234" t="s">
        <v>12</v>
      </c>
      <c r="AT100" s="227" t="s">
        <v>12</v>
      </c>
    </row>
    <row r="101" spans="1:46" ht="29.25" hidden="1" customHeight="1">
      <c r="A101" s="13" t="str">
        <f t="shared" si="51"/>
        <v>11-8</v>
      </c>
      <c r="B101" s="163">
        <v>11</v>
      </c>
      <c r="C101" s="278" t="str">
        <f>VLOOKUP(B101,プルダウン!$L$2:$M$28,2,FALSE)</f>
        <v>国際</v>
      </c>
      <c r="D101" s="163">
        <v>8</v>
      </c>
      <c r="E101" s="161" t="s">
        <v>85</v>
      </c>
      <c r="F101" s="175" t="s">
        <v>85</v>
      </c>
      <c r="G101" s="325" t="s">
        <v>85</v>
      </c>
      <c r="H101" s="177" t="s">
        <v>85</v>
      </c>
      <c r="I101" s="162" t="s">
        <v>85</v>
      </c>
      <c r="J101" s="161" t="s">
        <v>85</v>
      </c>
      <c r="K101" s="161" t="s">
        <v>85</v>
      </c>
      <c r="L101" s="161" t="s">
        <v>85</v>
      </c>
      <c r="M101" s="228" t="s">
        <v>85</v>
      </c>
      <c r="N101" s="225" t="s">
        <v>12</v>
      </c>
      <c r="O101" s="186" t="s">
        <v>12</v>
      </c>
      <c r="P101" s="186" t="s">
        <v>12</v>
      </c>
      <c r="Q101" s="186" t="s">
        <v>12</v>
      </c>
      <c r="R101" s="230" t="s">
        <v>12</v>
      </c>
      <c r="S101" s="235" t="s">
        <v>85</v>
      </c>
      <c r="T101" s="230" t="s">
        <v>85</v>
      </c>
      <c r="U101" s="228" t="s">
        <v>85</v>
      </c>
      <c r="V101" s="224" t="s">
        <v>85</v>
      </c>
      <c r="W101" s="225" t="s">
        <v>12</v>
      </c>
      <c r="X101" s="186" t="s">
        <v>12</v>
      </c>
      <c r="Y101" s="186" t="s">
        <v>12</v>
      </c>
      <c r="Z101" s="186" t="s">
        <v>12</v>
      </c>
      <c r="AA101" s="230" t="s">
        <v>12</v>
      </c>
      <c r="AB101" s="231" t="str">
        <f t="shared" si="39"/>
        <v>-</v>
      </c>
      <c r="AC101" s="232" t="str">
        <f t="shared" si="40"/>
        <v>-</v>
      </c>
      <c r="AD101" s="232" t="str">
        <f t="shared" si="41"/>
        <v>-</v>
      </c>
      <c r="AE101" s="232" t="str">
        <f t="shared" si="42"/>
        <v>-</v>
      </c>
      <c r="AF101" s="233" t="str">
        <f t="shared" si="43"/>
        <v>-</v>
      </c>
      <c r="AG101" s="231" t="str">
        <f t="shared" si="44"/>
        <v>-</v>
      </c>
      <c r="AH101" s="232" t="str">
        <f t="shared" si="45"/>
        <v>-</v>
      </c>
      <c r="AI101" s="232" t="str">
        <f t="shared" si="46"/>
        <v>-</v>
      </c>
      <c r="AJ101" s="232" t="str">
        <f t="shared" si="47"/>
        <v>-</v>
      </c>
      <c r="AK101" s="233" t="str">
        <f t="shared" si="48"/>
        <v>-</v>
      </c>
      <c r="AL101" s="222" t="s">
        <v>12</v>
      </c>
      <c r="AM101" s="161" t="s">
        <v>85</v>
      </c>
      <c r="AN101" s="176" t="s">
        <v>85</v>
      </c>
      <c r="AO101" s="195" t="s">
        <v>85</v>
      </c>
      <c r="AP101" s="235" t="s">
        <v>12</v>
      </c>
      <c r="AQ101" s="234" t="s">
        <v>12</v>
      </c>
      <c r="AR101" s="234" t="s">
        <v>12</v>
      </c>
      <c r="AS101" s="234" t="s">
        <v>12</v>
      </c>
      <c r="AT101" s="227" t="s">
        <v>12</v>
      </c>
    </row>
    <row r="102" spans="1:46" ht="29.25" hidden="1" customHeight="1">
      <c r="A102" s="13" t="str">
        <f t="shared" ref="A102:A110" si="52">B102&amp;"-"&amp;D102</f>
        <v>11-9</v>
      </c>
      <c r="B102" s="163">
        <v>11</v>
      </c>
      <c r="C102" s="278" t="str">
        <f>VLOOKUP(B102,プルダウン!$L$2:$M$28,2,FALSE)</f>
        <v>国際</v>
      </c>
      <c r="D102" s="163">
        <v>9</v>
      </c>
      <c r="E102" s="161" t="s">
        <v>85</v>
      </c>
      <c r="F102" s="175" t="s">
        <v>85</v>
      </c>
      <c r="G102" s="325" t="s">
        <v>85</v>
      </c>
      <c r="H102" s="177" t="s">
        <v>85</v>
      </c>
      <c r="I102" s="162" t="s">
        <v>85</v>
      </c>
      <c r="J102" s="161" t="s">
        <v>85</v>
      </c>
      <c r="K102" s="161" t="s">
        <v>85</v>
      </c>
      <c r="L102" s="161" t="s">
        <v>85</v>
      </c>
      <c r="M102" s="228" t="s">
        <v>85</v>
      </c>
      <c r="N102" s="225" t="s">
        <v>12</v>
      </c>
      <c r="O102" s="186" t="s">
        <v>12</v>
      </c>
      <c r="P102" s="186" t="s">
        <v>12</v>
      </c>
      <c r="Q102" s="186" t="s">
        <v>12</v>
      </c>
      <c r="R102" s="230" t="s">
        <v>12</v>
      </c>
      <c r="S102" s="235" t="s">
        <v>85</v>
      </c>
      <c r="T102" s="230" t="s">
        <v>85</v>
      </c>
      <c r="U102" s="228" t="s">
        <v>85</v>
      </c>
      <c r="V102" s="224" t="s">
        <v>85</v>
      </c>
      <c r="W102" s="225" t="s">
        <v>12</v>
      </c>
      <c r="X102" s="186" t="s">
        <v>12</v>
      </c>
      <c r="Y102" s="186" t="s">
        <v>12</v>
      </c>
      <c r="Z102" s="186" t="s">
        <v>12</v>
      </c>
      <c r="AA102" s="230" t="s">
        <v>12</v>
      </c>
      <c r="AB102" s="231" t="str">
        <f t="shared" si="39"/>
        <v>-</v>
      </c>
      <c r="AC102" s="232" t="str">
        <f t="shared" si="40"/>
        <v>-</v>
      </c>
      <c r="AD102" s="232" t="str">
        <f t="shared" si="41"/>
        <v>-</v>
      </c>
      <c r="AE102" s="232" t="str">
        <f t="shared" si="42"/>
        <v>-</v>
      </c>
      <c r="AF102" s="233" t="str">
        <f t="shared" si="43"/>
        <v>-</v>
      </c>
      <c r="AG102" s="231" t="str">
        <f t="shared" si="44"/>
        <v>-</v>
      </c>
      <c r="AH102" s="232" t="str">
        <f t="shared" si="45"/>
        <v>-</v>
      </c>
      <c r="AI102" s="232" t="str">
        <f t="shared" si="46"/>
        <v>-</v>
      </c>
      <c r="AJ102" s="232" t="str">
        <f t="shared" si="47"/>
        <v>-</v>
      </c>
      <c r="AK102" s="233" t="str">
        <f t="shared" si="48"/>
        <v>-</v>
      </c>
      <c r="AL102" s="222" t="s">
        <v>12</v>
      </c>
      <c r="AM102" s="161" t="s">
        <v>85</v>
      </c>
      <c r="AN102" s="176" t="s">
        <v>85</v>
      </c>
      <c r="AO102" s="195" t="s">
        <v>85</v>
      </c>
      <c r="AP102" s="235" t="s">
        <v>12</v>
      </c>
      <c r="AQ102" s="234" t="s">
        <v>12</v>
      </c>
      <c r="AR102" s="234" t="s">
        <v>12</v>
      </c>
      <c r="AS102" s="234" t="s">
        <v>12</v>
      </c>
      <c r="AT102" s="227" t="s">
        <v>12</v>
      </c>
    </row>
    <row r="103" spans="1:46" ht="134.25" customHeight="1">
      <c r="A103" s="13" t="str">
        <f t="shared" si="52"/>
        <v>12-1</v>
      </c>
      <c r="B103" s="163">
        <v>12</v>
      </c>
      <c r="C103" s="278" t="str">
        <f>VLOOKUP(B103,[22]プルダウン!$L$2:$M$28,2,FALSE)</f>
        <v>子ども・若者支援</v>
      </c>
      <c r="D103" s="163">
        <v>1</v>
      </c>
      <c r="E103" s="161" t="s">
        <v>489</v>
      </c>
      <c r="F103" s="175" t="s">
        <v>393</v>
      </c>
      <c r="G103" s="176" t="s">
        <v>490</v>
      </c>
      <c r="H103" s="177" t="s">
        <v>491</v>
      </c>
      <c r="I103" s="162" t="s">
        <v>492</v>
      </c>
      <c r="J103" s="161" t="s">
        <v>493</v>
      </c>
      <c r="K103" s="161" t="s">
        <v>494</v>
      </c>
      <c r="L103" s="161" t="s">
        <v>495</v>
      </c>
      <c r="M103" s="160" t="s">
        <v>403</v>
      </c>
      <c r="N103" s="225">
        <v>95.6</v>
      </c>
      <c r="O103" s="186">
        <v>96.7</v>
      </c>
      <c r="P103" s="186">
        <v>97.8</v>
      </c>
      <c r="Q103" s="186">
        <v>98.9</v>
      </c>
      <c r="R103" s="230">
        <v>100</v>
      </c>
      <c r="S103" s="235" t="s">
        <v>331</v>
      </c>
      <c r="T103" s="230">
        <v>100</v>
      </c>
      <c r="U103" s="228" t="s">
        <v>405</v>
      </c>
      <c r="V103" s="224" t="s">
        <v>496</v>
      </c>
      <c r="W103" s="213">
        <v>94.6</v>
      </c>
      <c r="X103" s="216" t="s">
        <v>12</v>
      </c>
      <c r="Y103" s="186" t="s">
        <v>12</v>
      </c>
      <c r="Z103" s="186" t="s">
        <v>12</v>
      </c>
      <c r="AA103" s="230" t="s">
        <v>12</v>
      </c>
      <c r="AB103" s="231">
        <f t="shared" si="39"/>
        <v>0.9895397489539749</v>
      </c>
      <c r="AC103" s="232" t="str">
        <f t="shared" si="39"/>
        <v>-</v>
      </c>
      <c r="AD103" s="232" t="str">
        <f t="shared" si="39"/>
        <v>-</v>
      </c>
      <c r="AE103" s="232" t="str">
        <f t="shared" si="39"/>
        <v>-</v>
      </c>
      <c r="AF103" s="233" t="str">
        <f t="shared" si="39"/>
        <v>-</v>
      </c>
      <c r="AG103" s="231">
        <f t="shared" si="44"/>
        <v>0.94599999999999995</v>
      </c>
      <c r="AH103" s="232" t="str">
        <f t="shared" si="44"/>
        <v>-</v>
      </c>
      <c r="AI103" s="232" t="str">
        <f t="shared" si="44"/>
        <v>-</v>
      </c>
      <c r="AJ103" s="232" t="str">
        <f t="shared" si="44"/>
        <v>-</v>
      </c>
      <c r="AK103" s="233" t="str">
        <f t="shared" si="44"/>
        <v>-</v>
      </c>
      <c r="AL103" s="222" t="s">
        <v>12</v>
      </c>
      <c r="AM103" s="161" t="s">
        <v>746</v>
      </c>
      <c r="AN103" s="176" t="s">
        <v>747</v>
      </c>
      <c r="AO103" s="170" t="s">
        <v>748</v>
      </c>
      <c r="AP103" s="235" t="s">
        <v>15</v>
      </c>
      <c r="AQ103" s="234" t="s">
        <v>12</v>
      </c>
      <c r="AR103" s="234" t="s">
        <v>12</v>
      </c>
      <c r="AS103" s="234" t="s">
        <v>12</v>
      </c>
      <c r="AT103" s="227" t="s">
        <v>12</v>
      </c>
    </row>
    <row r="104" spans="1:46" ht="150" customHeight="1">
      <c r="A104" s="13" t="str">
        <f t="shared" si="52"/>
        <v>12-2</v>
      </c>
      <c r="B104" s="163">
        <v>12</v>
      </c>
      <c r="C104" s="278" t="str">
        <f>VLOOKUP(B104,[22]プルダウン!$L$2:$M$28,2,FALSE)</f>
        <v>子ども・若者支援</v>
      </c>
      <c r="D104" s="163">
        <v>2</v>
      </c>
      <c r="E104" s="161" t="s">
        <v>497</v>
      </c>
      <c r="F104" s="175" t="s">
        <v>444</v>
      </c>
      <c r="G104" s="176" t="s">
        <v>490</v>
      </c>
      <c r="H104" s="177" t="s">
        <v>498</v>
      </c>
      <c r="I104" s="162" t="s">
        <v>499</v>
      </c>
      <c r="J104" s="161" t="s">
        <v>500</v>
      </c>
      <c r="K104" s="161" t="s">
        <v>501</v>
      </c>
      <c r="L104" s="161" t="s">
        <v>502</v>
      </c>
      <c r="M104" s="160" t="s">
        <v>418</v>
      </c>
      <c r="N104" s="213">
        <v>0</v>
      </c>
      <c r="O104" s="216">
        <v>0</v>
      </c>
      <c r="P104" s="216">
        <v>0</v>
      </c>
      <c r="Q104" s="216">
        <v>0</v>
      </c>
      <c r="R104" s="217">
        <v>0</v>
      </c>
      <c r="S104" s="235" t="s">
        <v>331</v>
      </c>
      <c r="T104" s="230">
        <v>0</v>
      </c>
      <c r="U104" s="228" t="s">
        <v>405</v>
      </c>
      <c r="V104" s="224" t="s">
        <v>496</v>
      </c>
      <c r="W104" s="213">
        <v>0</v>
      </c>
      <c r="X104" s="216" t="s">
        <v>12</v>
      </c>
      <c r="Y104" s="186" t="s">
        <v>12</v>
      </c>
      <c r="Z104" s="186" t="s">
        <v>12</v>
      </c>
      <c r="AA104" s="230" t="s">
        <v>12</v>
      </c>
      <c r="AB104" s="219" t="str">
        <f>IFERROR(IF($E104="-","-",1+(N104-W104)/N104),"-")</f>
        <v>-</v>
      </c>
      <c r="AC104" s="220" t="str">
        <f t="shared" ref="AC104:AF105" si="53">IFERROR(IF($E104="-","-",1+(O104-X104)/O104),"-")</f>
        <v>-</v>
      </c>
      <c r="AD104" s="220" t="str">
        <f t="shared" si="53"/>
        <v>-</v>
      </c>
      <c r="AE104" s="220" t="str">
        <f t="shared" si="53"/>
        <v>-</v>
      </c>
      <c r="AF104" s="221" t="str">
        <f t="shared" si="53"/>
        <v>-</v>
      </c>
      <c r="AG104" s="219" t="str">
        <f>IFERROR(IF($E104="-","-",IF($T104="-","-",1+($T104-W104)/$T104)),"-")</f>
        <v>-</v>
      </c>
      <c r="AH104" s="220" t="str">
        <f t="shared" ref="AH104:AK105" si="54">IFERROR(IF($E104="-","-",IF($T104="-","-",1+($T104-X104)/$T104)),"-")</f>
        <v>-</v>
      </c>
      <c r="AI104" s="220" t="str">
        <f t="shared" si="54"/>
        <v>-</v>
      </c>
      <c r="AJ104" s="220" t="str">
        <f t="shared" si="54"/>
        <v>-</v>
      </c>
      <c r="AK104" s="221" t="str">
        <f t="shared" si="54"/>
        <v>-</v>
      </c>
      <c r="AL104" s="326">
        <v>1</v>
      </c>
      <c r="AM104" s="161" t="s">
        <v>749</v>
      </c>
      <c r="AN104" s="176" t="s">
        <v>750</v>
      </c>
      <c r="AO104" s="170" t="s">
        <v>1892</v>
      </c>
      <c r="AP104" s="218" t="s">
        <v>15</v>
      </c>
      <c r="AQ104" s="234" t="s">
        <v>12</v>
      </c>
      <c r="AR104" s="234" t="s">
        <v>12</v>
      </c>
      <c r="AS104" s="234" t="s">
        <v>12</v>
      </c>
      <c r="AT104" s="227" t="s">
        <v>12</v>
      </c>
    </row>
    <row r="105" spans="1:46" ht="165" customHeight="1">
      <c r="A105" s="13" t="str">
        <f t="shared" si="52"/>
        <v>12-3</v>
      </c>
      <c r="B105" s="163">
        <v>12</v>
      </c>
      <c r="C105" s="278" t="str">
        <f>VLOOKUP(B105,[22]プルダウン!$L$2:$M$28,2,FALSE)</f>
        <v>子ども・若者支援</v>
      </c>
      <c r="D105" s="163">
        <v>3</v>
      </c>
      <c r="E105" s="161" t="s">
        <v>503</v>
      </c>
      <c r="F105" s="175" t="s">
        <v>444</v>
      </c>
      <c r="G105" s="176" t="s">
        <v>490</v>
      </c>
      <c r="H105" s="177" t="s">
        <v>491</v>
      </c>
      <c r="I105" s="162" t="s">
        <v>504</v>
      </c>
      <c r="J105" s="161" t="s">
        <v>505</v>
      </c>
      <c r="K105" s="161" t="s">
        <v>501</v>
      </c>
      <c r="L105" s="161" t="s">
        <v>502</v>
      </c>
      <c r="M105" s="160" t="s">
        <v>418</v>
      </c>
      <c r="N105" s="213">
        <v>0</v>
      </c>
      <c r="O105" s="216">
        <v>0</v>
      </c>
      <c r="P105" s="216">
        <v>0</v>
      </c>
      <c r="Q105" s="216">
        <v>0</v>
      </c>
      <c r="R105" s="217">
        <v>0</v>
      </c>
      <c r="S105" s="235" t="s">
        <v>331</v>
      </c>
      <c r="T105" s="230">
        <v>0</v>
      </c>
      <c r="U105" s="228" t="s">
        <v>405</v>
      </c>
      <c r="V105" s="224" t="s">
        <v>496</v>
      </c>
      <c r="W105" s="213">
        <v>0</v>
      </c>
      <c r="X105" s="216" t="s">
        <v>12</v>
      </c>
      <c r="Y105" s="186" t="s">
        <v>12</v>
      </c>
      <c r="Z105" s="186" t="s">
        <v>12</v>
      </c>
      <c r="AA105" s="230" t="s">
        <v>12</v>
      </c>
      <c r="AB105" s="219" t="str">
        <f>IFERROR(IF($E105="-","-",1+(N105-W105)/N105),"-")</f>
        <v>-</v>
      </c>
      <c r="AC105" s="220" t="str">
        <f t="shared" si="53"/>
        <v>-</v>
      </c>
      <c r="AD105" s="220" t="str">
        <f t="shared" si="53"/>
        <v>-</v>
      </c>
      <c r="AE105" s="220" t="str">
        <f t="shared" si="53"/>
        <v>-</v>
      </c>
      <c r="AF105" s="221" t="str">
        <f t="shared" si="53"/>
        <v>-</v>
      </c>
      <c r="AG105" s="219" t="str">
        <f>IFERROR(IF($E105="-","-",IF($T105="-","-",1+($T105-W105)/$T105)),"-")</f>
        <v>-</v>
      </c>
      <c r="AH105" s="220" t="str">
        <f t="shared" si="54"/>
        <v>-</v>
      </c>
      <c r="AI105" s="220" t="str">
        <f t="shared" si="54"/>
        <v>-</v>
      </c>
      <c r="AJ105" s="220" t="str">
        <f t="shared" si="54"/>
        <v>-</v>
      </c>
      <c r="AK105" s="221" t="str">
        <f t="shared" si="54"/>
        <v>-</v>
      </c>
      <c r="AL105" s="222" t="s">
        <v>12</v>
      </c>
      <c r="AM105" s="161" t="s">
        <v>749</v>
      </c>
      <c r="AN105" s="176" t="s">
        <v>750</v>
      </c>
      <c r="AO105" s="170" t="s">
        <v>1892</v>
      </c>
      <c r="AP105" s="218" t="s">
        <v>15</v>
      </c>
      <c r="AQ105" s="234" t="s">
        <v>12</v>
      </c>
      <c r="AR105" s="234" t="s">
        <v>12</v>
      </c>
      <c r="AS105" s="234" t="s">
        <v>12</v>
      </c>
      <c r="AT105" s="227" t="s">
        <v>12</v>
      </c>
    </row>
    <row r="106" spans="1:46" ht="144.75" customHeight="1">
      <c r="A106" s="13" t="str">
        <f t="shared" si="52"/>
        <v>12-4</v>
      </c>
      <c r="B106" s="163">
        <v>12</v>
      </c>
      <c r="C106" s="278" t="str">
        <f>VLOOKUP(B106,[22]プルダウン!$L$2:$M$28,2,FALSE)</f>
        <v>子ども・若者支援</v>
      </c>
      <c r="D106" s="163">
        <v>4</v>
      </c>
      <c r="E106" s="161" t="s">
        <v>506</v>
      </c>
      <c r="F106" s="175" t="s">
        <v>393</v>
      </c>
      <c r="G106" s="176" t="s">
        <v>490</v>
      </c>
      <c r="H106" s="177" t="s">
        <v>491</v>
      </c>
      <c r="I106" s="162" t="s">
        <v>507</v>
      </c>
      <c r="J106" s="161" t="s">
        <v>508</v>
      </c>
      <c r="K106" s="161" t="s">
        <v>509</v>
      </c>
      <c r="L106" s="161" t="s">
        <v>510</v>
      </c>
      <c r="M106" s="160" t="s">
        <v>403</v>
      </c>
      <c r="N106" s="262">
        <v>50</v>
      </c>
      <c r="O106" s="298">
        <v>50</v>
      </c>
      <c r="P106" s="298">
        <v>50</v>
      </c>
      <c r="Q106" s="298">
        <v>50</v>
      </c>
      <c r="R106" s="217">
        <v>50</v>
      </c>
      <c r="S106" s="235" t="s">
        <v>331</v>
      </c>
      <c r="T106" s="230">
        <v>50</v>
      </c>
      <c r="U106" s="228" t="s">
        <v>405</v>
      </c>
      <c r="V106" s="224" t="s">
        <v>496</v>
      </c>
      <c r="W106" s="225">
        <v>51</v>
      </c>
      <c r="X106" s="216" t="s">
        <v>12</v>
      </c>
      <c r="Y106" s="186" t="s">
        <v>12</v>
      </c>
      <c r="Z106" s="186" t="s">
        <v>12</v>
      </c>
      <c r="AA106" s="230" t="s">
        <v>12</v>
      </c>
      <c r="AB106" s="231">
        <f t="shared" si="39"/>
        <v>1.02</v>
      </c>
      <c r="AC106" s="232" t="str">
        <f t="shared" si="39"/>
        <v>-</v>
      </c>
      <c r="AD106" s="232" t="str">
        <f t="shared" si="39"/>
        <v>-</v>
      </c>
      <c r="AE106" s="232" t="str">
        <f t="shared" si="39"/>
        <v>-</v>
      </c>
      <c r="AF106" s="233" t="str">
        <f t="shared" si="39"/>
        <v>-</v>
      </c>
      <c r="AG106" s="231">
        <f t="shared" si="44"/>
        <v>1.02</v>
      </c>
      <c r="AH106" s="232" t="str">
        <f t="shared" si="44"/>
        <v>-</v>
      </c>
      <c r="AI106" s="232" t="str">
        <f t="shared" si="44"/>
        <v>-</v>
      </c>
      <c r="AJ106" s="232" t="str">
        <f t="shared" si="44"/>
        <v>-</v>
      </c>
      <c r="AK106" s="233" t="str">
        <f t="shared" si="44"/>
        <v>-</v>
      </c>
      <c r="AL106" s="222" t="s">
        <v>12</v>
      </c>
      <c r="AM106" s="161" t="s">
        <v>1893</v>
      </c>
      <c r="AN106" s="176" t="s">
        <v>751</v>
      </c>
      <c r="AO106" s="195" t="s">
        <v>752</v>
      </c>
      <c r="AP106" s="235" t="s">
        <v>15</v>
      </c>
      <c r="AQ106" s="234" t="s">
        <v>12</v>
      </c>
      <c r="AR106" s="234" t="s">
        <v>12</v>
      </c>
      <c r="AS106" s="234" t="s">
        <v>12</v>
      </c>
      <c r="AT106" s="227" t="s">
        <v>12</v>
      </c>
    </row>
    <row r="107" spans="1:46" ht="29.25" hidden="1" customHeight="1">
      <c r="A107" s="13" t="str">
        <f t="shared" si="52"/>
        <v>12-5</v>
      </c>
      <c r="B107" s="163">
        <v>12</v>
      </c>
      <c r="C107" s="278" t="str">
        <f>VLOOKUP(B107,プルダウン!$L$2:$M$28,2,FALSE)</f>
        <v>子ども・若者支援</v>
      </c>
      <c r="D107" s="163">
        <v>5</v>
      </c>
      <c r="E107" s="161" t="s">
        <v>85</v>
      </c>
      <c r="F107" s="175" t="s">
        <v>85</v>
      </c>
      <c r="G107" s="325" t="s">
        <v>85</v>
      </c>
      <c r="H107" s="177" t="s">
        <v>85</v>
      </c>
      <c r="I107" s="162" t="s">
        <v>85</v>
      </c>
      <c r="J107" s="161" t="s">
        <v>85</v>
      </c>
      <c r="K107" s="161" t="s">
        <v>85</v>
      </c>
      <c r="L107" s="161" t="s">
        <v>85</v>
      </c>
      <c r="M107" s="228" t="s">
        <v>85</v>
      </c>
      <c r="N107" s="225" t="s">
        <v>12</v>
      </c>
      <c r="O107" s="186" t="s">
        <v>12</v>
      </c>
      <c r="P107" s="186" t="s">
        <v>12</v>
      </c>
      <c r="Q107" s="186" t="s">
        <v>12</v>
      </c>
      <c r="R107" s="230" t="s">
        <v>12</v>
      </c>
      <c r="S107" s="235" t="s">
        <v>85</v>
      </c>
      <c r="T107" s="230" t="s">
        <v>85</v>
      </c>
      <c r="U107" s="228" t="s">
        <v>85</v>
      </c>
      <c r="V107" s="224" t="s">
        <v>85</v>
      </c>
      <c r="W107" s="225" t="s">
        <v>12</v>
      </c>
      <c r="X107" s="186" t="s">
        <v>12</v>
      </c>
      <c r="Y107" s="186" t="s">
        <v>12</v>
      </c>
      <c r="Z107" s="186" t="s">
        <v>12</v>
      </c>
      <c r="AA107" s="230" t="s">
        <v>12</v>
      </c>
      <c r="AB107" s="231" t="str">
        <f t="shared" si="39"/>
        <v>-</v>
      </c>
      <c r="AC107" s="232" t="str">
        <f t="shared" si="40"/>
        <v>-</v>
      </c>
      <c r="AD107" s="232" t="str">
        <f t="shared" si="41"/>
        <v>-</v>
      </c>
      <c r="AE107" s="232" t="str">
        <f t="shared" si="42"/>
        <v>-</v>
      </c>
      <c r="AF107" s="233" t="str">
        <f t="shared" si="43"/>
        <v>-</v>
      </c>
      <c r="AG107" s="231" t="str">
        <f t="shared" si="44"/>
        <v>-</v>
      </c>
      <c r="AH107" s="232" t="str">
        <f t="shared" si="45"/>
        <v>-</v>
      </c>
      <c r="AI107" s="232" t="str">
        <f t="shared" si="46"/>
        <v>-</v>
      </c>
      <c r="AJ107" s="232" t="str">
        <f t="shared" si="47"/>
        <v>-</v>
      </c>
      <c r="AK107" s="233" t="str">
        <f t="shared" si="48"/>
        <v>-</v>
      </c>
      <c r="AL107" s="222" t="s">
        <v>12</v>
      </c>
      <c r="AM107" s="161" t="s">
        <v>85</v>
      </c>
      <c r="AN107" s="176" t="s">
        <v>85</v>
      </c>
      <c r="AO107" s="195" t="s">
        <v>85</v>
      </c>
      <c r="AP107" s="235" t="s">
        <v>12</v>
      </c>
      <c r="AQ107" s="234" t="s">
        <v>12</v>
      </c>
      <c r="AR107" s="234" t="s">
        <v>12</v>
      </c>
      <c r="AS107" s="234" t="s">
        <v>12</v>
      </c>
      <c r="AT107" s="227" t="s">
        <v>12</v>
      </c>
    </row>
    <row r="108" spans="1:46" ht="29.25" hidden="1" customHeight="1">
      <c r="A108" s="13" t="str">
        <f t="shared" si="52"/>
        <v>12-6</v>
      </c>
      <c r="B108" s="163">
        <v>12</v>
      </c>
      <c r="C108" s="278" t="str">
        <f>VLOOKUP(B108,プルダウン!$L$2:$M$28,2,FALSE)</f>
        <v>子ども・若者支援</v>
      </c>
      <c r="D108" s="163">
        <v>6</v>
      </c>
      <c r="E108" s="161" t="s">
        <v>85</v>
      </c>
      <c r="F108" s="175" t="s">
        <v>85</v>
      </c>
      <c r="G108" s="325" t="s">
        <v>85</v>
      </c>
      <c r="H108" s="177" t="s">
        <v>85</v>
      </c>
      <c r="I108" s="162" t="s">
        <v>85</v>
      </c>
      <c r="J108" s="161" t="s">
        <v>85</v>
      </c>
      <c r="K108" s="161" t="s">
        <v>85</v>
      </c>
      <c r="L108" s="161" t="s">
        <v>85</v>
      </c>
      <c r="M108" s="228" t="s">
        <v>85</v>
      </c>
      <c r="N108" s="225" t="s">
        <v>12</v>
      </c>
      <c r="O108" s="186" t="s">
        <v>12</v>
      </c>
      <c r="P108" s="186" t="s">
        <v>12</v>
      </c>
      <c r="Q108" s="186" t="s">
        <v>12</v>
      </c>
      <c r="R108" s="230" t="s">
        <v>12</v>
      </c>
      <c r="S108" s="235" t="s">
        <v>85</v>
      </c>
      <c r="T108" s="230" t="s">
        <v>85</v>
      </c>
      <c r="U108" s="228" t="s">
        <v>85</v>
      </c>
      <c r="V108" s="224" t="s">
        <v>85</v>
      </c>
      <c r="W108" s="225" t="s">
        <v>12</v>
      </c>
      <c r="X108" s="186" t="s">
        <v>12</v>
      </c>
      <c r="Y108" s="186" t="s">
        <v>12</v>
      </c>
      <c r="Z108" s="186" t="s">
        <v>12</v>
      </c>
      <c r="AA108" s="230" t="s">
        <v>12</v>
      </c>
      <c r="AB108" s="231" t="str">
        <f t="shared" si="39"/>
        <v>-</v>
      </c>
      <c r="AC108" s="232" t="str">
        <f t="shared" si="40"/>
        <v>-</v>
      </c>
      <c r="AD108" s="232" t="str">
        <f t="shared" si="41"/>
        <v>-</v>
      </c>
      <c r="AE108" s="232" t="str">
        <f t="shared" si="42"/>
        <v>-</v>
      </c>
      <c r="AF108" s="233" t="str">
        <f t="shared" si="43"/>
        <v>-</v>
      </c>
      <c r="AG108" s="231" t="str">
        <f t="shared" si="44"/>
        <v>-</v>
      </c>
      <c r="AH108" s="232" t="str">
        <f t="shared" si="45"/>
        <v>-</v>
      </c>
      <c r="AI108" s="232" t="str">
        <f t="shared" si="46"/>
        <v>-</v>
      </c>
      <c r="AJ108" s="232" t="str">
        <f t="shared" si="47"/>
        <v>-</v>
      </c>
      <c r="AK108" s="233" t="str">
        <f t="shared" si="48"/>
        <v>-</v>
      </c>
      <c r="AL108" s="222" t="s">
        <v>12</v>
      </c>
      <c r="AM108" s="161" t="s">
        <v>85</v>
      </c>
      <c r="AN108" s="176" t="s">
        <v>85</v>
      </c>
      <c r="AO108" s="195" t="s">
        <v>85</v>
      </c>
      <c r="AP108" s="235" t="s">
        <v>12</v>
      </c>
      <c r="AQ108" s="234" t="s">
        <v>12</v>
      </c>
      <c r="AR108" s="234" t="s">
        <v>12</v>
      </c>
      <c r="AS108" s="234" t="s">
        <v>12</v>
      </c>
      <c r="AT108" s="227" t="s">
        <v>12</v>
      </c>
    </row>
    <row r="109" spans="1:46" ht="29.25" hidden="1" customHeight="1">
      <c r="A109" s="13" t="str">
        <f t="shared" si="52"/>
        <v>12-7</v>
      </c>
      <c r="B109" s="163">
        <v>12</v>
      </c>
      <c r="C109" s="278" t="str">
        <f>VLOOKUP(B109,プルダウン!$L$2:$M$28,2,FALSE)</f>
        <v>子ども・若者支援</v>
      </c>
      <c r="D109" s="163">
        <v>7</v>
      </c>
      <c r="E109" s="161" t="s">
        <v>85</v>
      </c>
      <c r="F109" s="175" t="s">
        <v>85</v>
      </c>
      <c r="G109" s="325" t="s">
        <v>85</v>
      </c>
      <c r="H109" s="177" t="s">
        <v>85</v>
      </c>
      <c r="I109" s="162" t="s">
        <v>85</v>
      </c>
      <c r="J109" s="161" t="s">
        <v>85</v>
      </c>
      <c r="K109" s="161" t="s">
        <v>85</v>
      </c>
      <c r="L109" s="161" t="s">
        <v>85</v>
      </c>
      <c r="M109" s="228" t="s">
        <v>85</v>
      </c>
      <c r="N109" s="225" t="s">
        <v>12</v>
      </c>
      <c r="O109" s="186" t="s">
        <v>12</v>
      </c>
      <c r="P109" s="186" t="s">
        <v>12</v>
      </c>
      <c r="Q109" s="186" t="s">
        <v>12</v>
      </c>
      <c r="R109" s="230" t="s">
        <v>12</v>
      </c>
      <c r="S109" s="235" t="s">
        <v>85</v>
      </c>
      <c r="T109" s="230" t="s">
        <v>85</v>
      </c>
      <c r="U109" s="228" t="s">
        <v>85</v>
      </c>
      <c r="V109" s="224" t="s">
        <v>85</v>
      </c>
      <c r="W109" s="225" t="s">
        <v>12</v>
      </c>
      <c r="X109" s="186" t="s">
        <v>12</v>
      </c>
      <c r="Y109" s="186" t="s">
        <v>12</v>
      </c>
      <c r="Z109" s="186" t="s">
        <v>12</v>
      </c>
      <c r="AA109" s="230" t="s">
        <v>12</v>
      </c>
      <c r="AB109" s="231" t="str">
        <f t="shared" si="39"/>
        <v>-</v>
      </c>
      <c r="AC109" s="232" t="str">
        <f t="shared" si="40"/>
        <v>-</v>
      </c>
      <c r="AD109" s="232" t="str">
        <f t="shared" si="41"/>
        <v>-</v>
      </c>
      <c r="AE109" s="232" t="str">
        <f t="shared" si="42"/>
        <v>-</v>
      </c>
      <c r="AF109" s="233" t="str">
        <f t="shared" si="43"/>
        <v>-</v>
      </c>
      <c r="AG109" s="231" t="str">
        <f t="shared" si="44"/>
        <v>-</v>
      </c>
      <c r="AH109" s="232" t="str">
        <f t="shared" si="45"/>
        <v>-</v>
      </c>
      <c r="AI109" s="232" t="str">
        <f t="shared" si="46"/>
        <v>-</v>
      </c>
      <c r="AJ109" s="232" t="str">
        <f t="shared" si="47"/>
        <v>-</v>
      </c>
      <c r="AK109" s="233" t="str">
        <f t="shared" si="48"/>
        <v>-</v>
      </c>
      <c r="AL109" s="222" t="s">
        <v>12</v>
      </c>
      <c r="AM109" s="161" t="s">
        <v>85</v>
      </c>
      <c r="AN109" s="176" t="s">
        <v>85</v>
      </c>
      <c r="AO109" s="195" t="s">
        <v>85</v>
      </c>
      <c r="AP109" s="235" t="s">
        <v>12</v>
      </c>
      <c r="AQ109" s="234" t="s">
        <v>12</v>
      </c>
      <c r="AR109" s="234" t="s">
        <v>12</v>
      </c>
      <c r="AS109" s="234" t="s">
        <v>12</v>
      </c>
      <c r="AT109" s="227" t="s">
        <v>12</v>
      </c>
    </row>
    <row r="110" spans="1:46" ht="29.25" hidden="1" customHeight="1">
      <c r="A110" s="13" t="str">
        <f t="shared" si="52"/>
        <v>12-8</v>
      </c>
      <c r="B110" s="163">
        <v>12</v>
      </c>
      <c r="C110" s="278" t="str">
        <f>VLOOKUP(B110,プルダウン!$L$2:$M$28,2,FALSE)</f>
        <v>子ども・若者支援</v>
      </c>
      <c r="D110" s="163">
        <v>8</v>
      </c>
      <c r="E110" s="161" t="s">
        <v>85</v>
      </c>
      <c r="F110" s="175" t="s">
        <v>85</v>
      </c>
      <c r="G110" s="325" t="s">
        <v>85</v>
      </c>
      <c r="H110" s="177" t="s">
        <v>85</v>
      </c>
      <c r="I110" s="162" t="s">
        <v>85</v>
      </c>
      <c r="J110" s="161" t="s">
        <v>85</v>
      </c>
      <c r="K110" s="161" t="s">
        <v>85</v>
      </c>
      <c r="L110" s="161" t="s">
        <v>85</v>
      </c>
      <c r="M110" s="228" t="s">
        <v>85</v>
      </c>
      <c r="N110" s="225" t="s">
        <v>12</v>
      </c>
      <c r="O110" s="186" t="s">
        <v>12</v>
      </c>
      <c r="P110" s="186" t="s">
        <v>12</v>
      </c>
      <c r="Q110" s="186" t="s">
        <v>12</v>
      </c>
      <c r="R110" s="230" t="s">
        <v>12</v>
      </c>
      <c r="S110" s="235" t="s">
        <v>85</v>
      </c>
      <c r="T110" s="230" t="s">
        <v>85</v>
      </c>
      <c r="U110" s="228" t="s">
        <v>85</v>
      </c>
      <c r="V110" s="224" t="s">
        <v>85</v>
      </c>
      <c r="W110" s="225" t="s">
        <v>12</v>
      </c>
      <c r="X110" s="186" t="s">
        <v>12</v>
      </c>
      <c r="Y110" s="186" t="s">
        <v>12</v>
      </c>
      <c r="Z110" s="186" t="s">
        <v>12</v>
      </c>
      <c r="AA110" s="230" t="s">
        <v>12</v>
      </c>
      <c r="AB110" s="231" t="str">
        <f t="shared" si="39"/>
        <v>-</v>
      </c>
      <c r="AC110" s="232" t="str">
        <f t="shared" si="40"/>
        <v>-</v>
      </c>
      <c r="AD110" s="232" t="str">
        <f t="shared" si="41"/>
        <v>-</v>
      </c>
      <c r="AE110" s="232" t="str">
        <f t="shared" si="42"/>
        <v>-</v>
      </c>
      <c r="AF110" s="233" t="str">
        <f t="shared" si="43"/>
        <v>-</v>
      </c>
      <c r="AG110" s="231" t="str">
        <f t="shared" si="44"/>
        <v>-</v>
      </c>
      <c r="AH110" s="232" t="str">
        <f t="shared" si="45"/>
        <v>-</v>
      </c>
      <c r="AI110" s="232" t="str">
        <f t="shared" si="46"/>
        <v>-</v>
      </c>
      <c r="AJ110" s="232" t="str">
        <f t="shared" si="47"/>
        <v>-</v>
      </c>
      <c r="AK110" s="233" t="str">
        <f t="shared" si="48"/>
        <v>-</v>
      </c>
      <c r="AL110" s="222" t="s">
        <v>12</v>
      </c>
      <c r="AM110" s="161" t="s">
        <v>85</v>
      </c>
      <c r="AN110" s="176" t="s">
        <v>85</v>
      </c>
      <c r="AO110" s="195" t="s">
        <v>85</v>
      </c>
      <c r="AP110" s="235" t="s">
        <v>12</v>
      </c>
      <c r="AQ110" s="234" t="s">
        <v>12</v>
      </c>
      <c r="AR110" s="234" t="s">
        <v>12</v>
      </c>
      <c r="AS110" s="234" t="s">
        <v>12</v>
      </c>
      <c r="AT110" s="227" t="s">
        <v>12</v>
      </c>
    </row>
    <row r="111" spans="1:46" ht="29.25" hidden="1" customHeight="1">
      <c r="A111" s="13" t="str">
        <f t="shared" ref="A111:A119" si="55">B111&amp;"-"&amp;D111</f>
        <v>12-9</v>
      </c>
      <c r="B111" s="163">
        <v>12</v>
      </c>
      <c r="C111" s="278" t="str">
        <f>VLOOKUP(B111,プルダウン!$L$2:$M$28,2,FALSE)</f>
        <v>子ども・若者支援</v>
      </c>
      <c r="D111" s="163">
        <v>9</v>
      </c>
      <c r="E111" s="161" t="s">
        <v>85</v>
      </c>
      <c r="F111" s="175" t="s">
        <v>85</v>
      </c>
      <c r="G111" s="325" t="s">
        <v>85</v>
      </c>
      <c r="H111" s="177" t="s">
        <v>85</v>
      </c>
      <c r="I111" s="162" t="s">
        <v>85</v>
      </c>
      <c r="J111" s="161" t="s">
        <v>85</v>
      </c>
      <c r="K111" s="161" t="s">
        <v>85</v>
      </c>
      <c r="L111" s="161" t="s">
        <v>85</v>
      </c>
      <c r="M111" s="228" t="s">
        <v>85</v>
      </c>
      <c r="N111" s="225" t="s">
        <v>12</v>
      </c>
      <c r="O111" s="186" t="s">
        <v>12</v>
      </c>
      <c r="P111" s="186" t="s">
        <v>12</v>
      </c>
      <c r="Q111" s="186" t="s">
        <v>12</v>
      </c>
      <c r="R111" s="230" t="s">
        <v>12</v>
      </c>
      <c r="S111" s="235" t="s">
        <v>85</v>
      </c>
      <c r="T111" s="230" t="s">
        <v>85</v>
      </c>
      <c r="U111" s="228" t="s">
        <v>85</v>
      </c>
      <c r="V111" s="224" t="s">
        <v>85</v>
      </c>
      <c r="W111" s="225" t="s">
        <v>12</v>
      </c>
      <c r="X111" s="186" t="s">
        <v>12</v>
      </c>
      <c r="Y111" s="186" t="s">
        <v>12</v>
      </c>
      <c r="Z111" s="186" t="s">
        <v>12</v>
      </c>
      <c r="AA111" s="230" t="s">
        <v>12</v>
      </c>
      <c r="AB111" s="231" t="str">
        <f t="shared" si="39"/>
        <v>-</v>
      </c>
      <c r="AC111" s="232" t="str">
        <f t="shared" si="40"/>
        <v>-</v>
      </c>
      <c r="AD111" s="232" t="str">
        <f t="shared" si="41"/>
        <v>-</v>
      </c>
      <c r="AE111" s="232" t="str">
        <f t="shared" si="42"/>
        <v>-</v>
      </c>
      <c r="AF111" s="233" t="str">
        <f t="shared" si="43"/>
        <v>-</v>
      </c>
      <c r="AG111" s="231" t="str">
        <f t="shared" si="44"/>
        <v>-</v>
      </c>
      <c r="AH111" s="232" t="str">
        <f t="shared" si="45"/>
        <v>-</v>
      </c>
      <c r="AI111" s="232" t="str">
        <f t="shared" si="46"/>
        <v>-</v>
      </c>
      <c r="AJ111" s="232" t="str">
        <f t="shared" si="47"/>
        <v>-</v>
      </c>
      <c r="AK111" s="233" t="str">
        <f t="shared" si="48"/>
        <v>-</v>
      </c>
      <c r="AL111" s="222" t="s">
        <v>12</v>
      </c>
      <c r="AM111" s="161" t="s">
        <v>85</v>
      </c>
      <c r="AN111" s="176" t="s">
        <v>85</v>
      </c>
      <c r="AO111" s="195" t="s">
        <v>85</v>
      </c>
      <c r="AP111" s="235" t="s">
        <v>12</v>
      </c>
      <c r="AQ111" s="234" t="s">
        <v>12</v>
      </c>
      <c r="AR111" s="234" t="s">
        <v>12</v>
      </c>
      <c r="AS111" s="234" t="s">
        <v>12</v>
      </c>
      <c r="AT111" s="227" t="s">
        <v>12</v>
      </c>
    </row>
    <row r="112" spans="1:46" ht="147.75" customHeight="1">
      <c r="A112" s="13" t="str">
        <f t="shared" si="55"/>
        <v>13-1</v>
      </c>
      <c r="B112" s="163">
        <v>13</v>
      </c>
      <c r="C112" s="278" t="str">
        <f>VLOOKUP(B112,[22]プルダウン!$L$2:$M$28,2,FALSE)</f>
        <v>障害者福祉</v>
      </c>
      <c r="D112" s="163">
        <v>1</v>
      </c>
      <c r="E112" s="161" t="s">
        <v>511</v>
      </c>
      <c r="F112" s="175" t="s">
        <v>444</v>
      </c>
      <c r="G112" s="176" t="s">
        <v>512</v>
      </c>
      <c r="H112" s="177" t="s">
        <v>513</v>
      </c>
      <c r="I112" s="162" t="s">
        <v>514</v>
      </c>
      <c r="J112" s="161" t="s">
        <v>515</v>
      </c>
      <c r="K112" s="161" t="s">
        <v>516</v>
      </c>
      <c r="L112" s="161" t="s">
        <v>517</v>
      </c>
      <c r="M112" s="160" t="s">
        <v>403</v>
      </c>
      <c r="N112" s="187">
        <v>45</v>
      </c>
      <c r="O112" s="188" t="s">
        <v>12</v>
      </c>
      <c r="P112" s="189" t="s">
        <v>12</v>
      </c>
      <c r="Q112" s="188" t="s">
        <v>12</v>
      </c>
      <c r="R112" s="190" t="s">
        <v>12</v>
      </c>
      <c r="S112" s="189" t="s">
        <v>327</v>
      </c>
      <c r="T112" s="470">
        <v>45</v>
      </c>
      <c r="U112" s="228" t="s">
        <v>405</v>
      </c>
      <c r="V112" s="224" t="s">
        <v>1904</v>
      </c>
      <c r="W112" s="171">
        <v>13</v>
      </c>
      <c r="X112" s="186" t="s">
        <v>12</v>
      </c>
      <c r="Y112" s="186" t="s">
        <v>12</v>
      </c>
      <c r="Z112" s="186" t="s">
        <v>12</v>
      </c>
      <c r="AA112" s="230" t="s">
        <v>12</v>
      </c>
      <c r="AB112" s="231">
        <f t="shared" si="39"/>
        <v>0.28888888888888886</v>
      </c>
      <c r="AC112" s="232" t="str">
        <f t="shared" si="39"/>
        <v>-</v>
      </c>
      <c r="AD112" s="232" t="str">
        <f t="shared" si="39"/>
        <v>-</v>
      </c>
      <c r="AE112" s="232" t="str">
        <f t="shared" si="39"/>
        <v>-</v>
      </c>
      <c r="AF112" s="233" t="str">
        <f t="shared" si="39"/>
        <v>-</v>
      </c>
      <c r="AG112" s="231">
        <f t="shared" si="44"/>
        <v>0.28888888888888886</v>
      </c>
      <c r="AH112" s="232" t="str">
        <f t="shared" si="44"/>
        <v>-</v>
      </c>
      <c r="AI112" s="232" t="str">
        <f t="shared" si="44"/>
        <v>-</v>
      </c>
      <c r="AJ112" s="232" t="str">
        <f t="shared" si="44"/>
        <v>-</v>
      </c>
      <c r="AK112" s="233" t="str">
        <f t="shared" si="44"/>
        <v>-</v>
      </c>
      <c r="AL112" s="222" t="s">
        <v>12</v>
      </c>
      <c r="AM112" s="161" t="s">
        <v>85</v>
      </c>
      <c r="AN112" s="176" t="s">
        <v>753</v>
      </c>
      <c r="AO112" s="195" t="s">
        <v>754</v>
      </c>
      <c r="AP112" s="235" t="s">
        <v>57</v>
      </c>
      <c r="AQ112" s="234" t="s">
        <v>12</v>
      </c>
      <c r="AR112" s="234" t="s">
        <v>12</v>
      </c>
      <c r="AS112" s="234" t="s">
        <v>12</v>
      </c>
      <c r="AT112" s="227" t="s">
        <v>12</v>
      </c>
    </row>
    <row r="113" spans="1:46" ht="175.5" customHeight="1">
      <c r="A113" s="13" t="str">
        <f t="shared" si="55"/>
        <v>13-2</v>
      </c>
      <c r="B113" s="163">
        <v>13</v>
      </c>
      <c r="C113" s="278" t="str">
        <f>VLOOKUP(B113,[22]プルダウン!$L$2:$M$28,2,FALSE)</f>
        <v>障害者福祉</v>
      </c>
      <c r="D113" s="163">
        <v>2</v>
      </c>
      <c r="E113" s="161" t="s">
        <v>518</v>
      </c>
      <c r="F113" s="175" t="s">
        <v>444</v>
      </c>
      <c r="G113" s="176" t="s">
        <v>512</v>
      </c>
      <c r="H113" s="177" t="s">
        <v>513</v>
      </c>
      <c r="I113" s="162" t="s">
        <v>514</v>
      </c>
      <c r="J113" s="161" t="s">
        <v>519</v>
      </c>
      <c r="K113" s="161" t="s">
        <v>520</v>
      </c>
      <c r="L113" s="161" t="s">
        <v>521</v>
      </c>
      <c r="M113" s="160" t="s">
        <v>418</v>
      </c>
      <c r="N113" s="191">
        <v>1445</v>
      </c>
      <c r="O113" s="188" t="s">
        <v>12</v>
      </c>
      <c r="P113" s="189" t="s">
        <v>12</v>
      </c>
      <c r="Q113" s="188" t="s">
        <v>12</v>
      </c>
      <c r="R113" s="190" t="s">
        <v>12</v>
      </c>
      <c r="S113" s="189" t="s">
        <v>327</v>
      </c>
      <c r="T113" s="470">
        <v>1445</v>
      </c>
      <c r="U113" s="228" t="s">
        <v>405</v>
      </c>
      <c r="V113" s="224" t="s">
        <v>1904</v>
      </c>
      <c r="W113" s="171">
        <v>1572</v>
      </c>
      <c r="X113" s="186" t="s">
        <v>12</v>
      </c>
      <c r="Y113" s="186" t="s">
        <v>12</v>
      </c>
      <c r="Z113" s="186" t="s">
        <v>12</v>
      </c>
      <c r="AA113" s="230" t="s">
        <v>12</v>
      </c>
      <c r="AB113" s="219">
        <f>IFERROR(IF($E113="-","-",1+(N113-W113)/N113),"-")</f>
        <v>0.9121107266435986</v>
      </c>
      <c r="AC113" s="220" t="str">
        <f t="shared" ref="AC113:AF113" si="56">IFERROR(IF($E113="-","-",1+(O113-X113)/O113),"-")</f>
        <v>-</v>
      </c>
      <c r="AD113" s="220" t="str">
        <f t="shared" si="56"/>
        <v>-</v>
      </c>
      <c r="AE113" s="220" t="str">
        <f t="shared" si="56"/>
        <v>-</v>
      </c>
      <c r="AF113" s="221" t="str">
        <f t="shared" si="56"/>
        <v>-</v>
      </c>
      <c r="AG113" s="219">
        <f>IFERROR(IF($E113="-","-",IF($T113="-","-",1+($T113-W113)/$T113)),"-")</f>
        <v>0.9121107266435986</v>
      </c>
      <c r="AH113" s="220" t="str">
        <f t="shared" ref="AH113:AK113" si="57">IFERROR(IF($E113="-","-",IF($T113="-","-",1+($T113-X113)/$T113)),"-")</f>
        <v>-</v>
      </c>
      <c r="AI113" s="220" t="str">
        <f t="shared" si="57"/>
        <v>-</v>
      </c>
      <c r="AJ113" s="220" t="str">
        <f t="shared" si="57"/>
        <v>-</v>
      </c>
      <c r="AK113" s="221" t="str">
        <f t="shared" si="57"/>
        <v>-</v>
      </c>
      <c r="AL113" s="222" t="s">
        <v>12</v>
      </c>
      <c r="AM113" s="161" t="s">
        <v>85</v>
      </c>
      <c r="AN113" s="176" t="s">
        <v>2467</v>
      </c>
      <c r="AO113" s="195" t="s">
        <v>2468</v>
      </c>
      <c r="AP113" s="235" t="s">
        <v>10</v>
      </c>
      <c r="AQ113" s="234" t="s">
        <v>12</v>
      </c>
      <c r="AR113" s="234" t="s">
        <v>12</v>
      </c>
      <c r="AS113" s="234" t="s">
        <v>12</v>
      </c>
      <c r="AT113" s="227" t="s">
        <v>12</v>
      </c>
    </row>
    <row r="114" spans="1:46" ht="160.5" customHeight="1">
      <c r="A114" s="13" t="str">
        <f t="shared" si="55"/>
        <v>13-3</v>
      </c>
      <c r="B114" s="163">
        <v>13</v>
      </c>
      <c r="C114" s="278" t="str">
        <f>VLOOKUP(B114,[22]プルダウン!$L$2:$M$28,2,FALSE)</f>
        <v>障害者福祉</v>
      </c>
      <c r="D114" s="163">
        <v>3</v>
      </c>
      <c r="E114" s="161" t="s">
        <v>522</v>
      </c>
      <c r="F114" s="175" t="s">
        <v>444</v>
      </c>
      <c r="G114" s="176" t="s">
        <v>512</v>
      </c>
      <c r="H114" s="177" t="s">
        <v>513</v>
      </c>
      <c r="I114" s="162" t="s">
        <v>514</v>
      </c>
      <c r="J114" s="161" t="s">
        <v>523</v>
      </c>
      <c r="K114" s="161" t="s">
        <v>524</v>
      </c>
      <c r="L114" s="161" t="s">
        <v>399</v>
      </c>
      <c r="M114" s="160" t="s">
        <v>403</v>
      </c>
      <c r="N114" s="171">
        <v>243</v>
      </c>
      <c r="O114" s="319" t="s">
        <v>85</v>
      </c>
      <c r="P114" s="319" t="s">
        <v>85</v>
      </c>
      <c r="Q114" s="319" t="s">
        <v>85</v>
      </c>
      <c r="R114" s="192" t="s">
        <v>12</v>
      </c>
      <c r="S114" s="189" t="s">
        <v>327</v>
      </c>
      <c r="T114" s="470">
        <v>243</v>
      </c>
      <c r="U114" s="228" t="s">
        <v>405</v>
      </c>
      <c r="V114" s="224" t="s">
        <v>1904</v>
      </c>
      <c r="W114" s="262">
        <v>230</v>
      </c>
      <c r="X114" s="186" t="s">
        <v>12</v>
      </c>
      <c r="Y114" s="186" t="s">
        <v>12</v>
      </c>
      <c r="Z114" s="186" t="s">
        <v>12</v>
      </c>
      <c r="AA114" s="230" t="s">
        <v>12</v>
      </c>
      <c r="AB114" s="231">
        <f t="shared" si="39"/>
        <v>0.94650205761316875</v>
      </c>
      <c r="AC114" s="232" t="str">
        <f t="shared" si="39"/>
        <v>-</v>
      </c>
      <c r="AD114" s="232" t="str">
        <f t="shared" si="39"/>
        <v>-</v>
      </c>
      <c r="AE114" s="232" t="str">
        <f t="shared" si="39"/>
        <v>-</v>
      </c>
      <c r="AF114" s="233" t="str">
        <f t="shared" si="39"/>
        <v>-</v>
      </c>
      <c r="AG114" s="231">
        <f t="shared" si="44"/>
        <v>0.94650205761316875</v>
      </c>
      <c r="AH114" s="232" t="str">
        <f t="shared" si="44"/>
        <v>-</v>
      </c>
      <c r="AI114" s="232" t="str">
        <f t="shared" si="44"/>
        <v>-</v>
      </c>
      <c r="AJ114" s="232" t="str">
        <f t="shared" si="44"/>
        <v>-</v>
      </c>
      <c r="AK114" s="233" t="str">
        <f t="shared" si="44"/>
        <v>-</v>
      </c>
      <c r="AL114" s="222" t="s">
        <v>12</v>
      </c>
      <c r="AM114" s="161" t="s">
        <v>85</v>
      </c>
      <c r="AN114" s="176" t="s">
        <v>753</v>
      </c>
      <c r="AO114" s="195" t="s">
        <v>755</v>
      </c>
      <c r="AP114" s="235" t="s">
        <v>54</v>
      </c>
      <c r="AQ114" s="234" t="s">
        <v>12</v>
      </c>
      <c r="AR114" s="234" t="s">
        <v>12</v>
      </c>
      <c r="AS114" s="234" t="s">
        <v>12</v>
      </c>
      <c r="AT114" s="227" t="s">
        <v>12</v>
      </c>
    </row>
    <row r="115" spans="1:46" ht="29.25" hidden="1" customHeight="1">
      <c r="A115" s="13" t="str">
        <f t="shared" si="55"/>
        <v>13-4</v>
      </c>
      <c r="B115" s="163">
        <v>13</v>
      </c>
      <c r="C115" s="278" t="str">
        <f>VLOOKUP(B115,プルダウン!$L$2:$M$28,2,FALSE)</f>
        <v>障害者福祉</v>
      </c>
      <c r="D115" s="163">
        <v>4</v>
      </c>
      <c r="E115" s="161" t="s">
        <v>85</v>
      </c>
      <c r="F115" s="175" t="s">
        <v>85</v>
      </c>
      <c r="G115" s="325" t="s">
        <v>85</v>
      </c>
      <c r="H115" s="177" t="s">
        <v>85</v>
      </c>
      <c r="I115" s="162" t="s">
        <v>85</v>
      </c>
      <c r="J115" s="161" t="s">
        <v>85</v>
      </c>
      <c r="K115" s="161" t="s">
        <v>85</v>
      </c>
      <c r="L115" s="161" t="s">
        <v>85</v>
      </c>
      <c r="M115" s="228" t="s">
        <v>85</v>
      </c>
      <c r="N115" s="225" t="s">
        <v>12</v>
      </c>
      <c r="O115" s="186" t="s">
        <v>12</v>
      </c>
      <c r="P115" s="186" t="s">
        <v>12</v>
      </c>
      <c r="Q115" s="186" t="s">
        <v>12</v>
      </c>
      <c r="R115" s="230" t="s">
        <v>12</v>
      </c>
      <c r="S115" s="235" t="s">
        <v>85</v>
      </c>
      <c r="T115" s="230" t="s">
        <v>85</v>
      </c>
      <c r="U115" s="228" t="s">
        <v>85</v>
      </c>
      <c r="V115" s="224" t="s">
        <v>85</v>
      </c>
      <c r="W115" s="225" t="s">
        <v>12</v>
      </c>
      <c r="X115" s="186" t="s">
        <v>12</v>
      </c>
      <c r="Y115" s="186" t="s">
        <v>12</v>
      </c>
      <c r="Z115" s="186" t="s">
        <v>12</v>
      </c>
      <c r="AA115" s="230" t="s">
        <v>12</v>
      </c>
      <c r="AB115" s="231" t="str">
        <f t="shared" si="39"/>
        <v>-</v>
      </c>
      <c r="AC115" s="232" t="str">
        <f t="shared" si="40"/>
        <v>-</v>
      </c>
      <c r="AD115" s="232" t="str">
        <f t="shared" si="41"/>
        <v>-</v>
      </c>
      <c r="AE115" s="232" t="str">
        <f t="shared" si="42"/>
        <v>-</v>
      </c>
      <c r="AF115" s="233" t="str">
        <f t="shared" si="43"/>
        <v>-</v>
      </c>
      <c r="AG115" s="231" t="str">
        <f t="shared" si="44"/>
        <v>-</v>
      </c>
      <c r="AH115" s="232" t="str">
        <f t="shared" si="45"/>
        <v>-</v>
      </c>
      <c r="AI115" s="232" t="str">
        <f t="shared" si="46"/>
        <v>-</v>
      </c>
      <c r="AJ115" s="232" t="str">
        <f t="shared" si="47"/>
        <v>-</v>
      </c>
      <c r="AK115" s="233" t="str">
        <f t="shared" si="48"/>
        <v>-</v>
      </c>
      <c r="AL115" s="222" t="s">
        <v>12</v>
      </c>
      <c r="AM115" s="161" t="s">
        <v>85</v>
      </c>
      <c r="AN115" s="176" t="s">
        <v>85</v>
      </c>
      <c r="AO115" s="195" t="s">
        <v>85</v>
      </c>
      <c r="AP115" s="235" t="s">
        <v>12</v>
      </c>
      <c r="AQ115" s="234" t="s">
        <v>12</v>
      </c>
      <c r="AR115" s="234" t="s">
        <v>12</v>
      </c>
      <c r="AS115" s="234" t="s">
        <v>12</v>
      </c>
      <c r="AT115" s="227" t="s">
        <v>12</v>
      </c>
    </row>
    <row r="116" spans="1:46" ht="29.25" hidden="1" customHeight="1">
      <c r="A116" s="13" t="str">
        <f t="shared" si="55"/>
        <v>13-5</v>
      </c>
      <c r="B116" s="163">
        <v>13</v>
      </c>
      <c r="C116" s="278" t="str">
        <f>VLOOKUP(B116,プルダウン!$L$2:$M$28,2,FALSE)</f>
        <v>障害者福祉</v>
      </c>
      <c r="D116" s="163">
        <v>5</v>
      </c>
      <c r="E116" s="161" t="s">
        <v>85</v>
      </c>
      <c r="F116" s="175" t="s">
        <v>85</v>
      </c>
      <c r="G116" s="325" t="s">
        <v>85</v>
      </c>
      <c r="H116" s="177" t="s">
        <v>85</v>
      </c>
      <c r="I116" s="162" t="s">
        <v>85</v>
      </c>
      <c r="J116" s="161" t="s">
        <v>85</v>
      </c>
      <c r="K116" s="161" t="s">
        <v>85</v>
      </c>
      <c r="L116" s="161" t="s">
        <v>85</v>
      </c>
      <c r="M116" s="228" t="s">
        <v>85</v>
      </c>
      <c r="N116" s="225" t="s">
        <v>12</v>
      </c>
      <c r="O116" s="186" t="s">
        <v>12</v>
      </c>
      <c r="P116" s="186" t="s">
        <v>12</v>
      </c>
      <c r="Q116" s="186" t="s">
        <v>12</v>
      </c>
      <c r="R116" s="230" t="s">
        <v>12</v>
      </c>
      <c r="S116" s="235" t="s">
        <v>85</v>
      </c>
      <c r="T116" s="230" t="s">
        <v>85</v>
      </c>
      <c r="U116" s="228" t="s">
        <v>85</v>
      </c>
      <c r="V116" s="224" t="s">
        <v>85</v>
      </c>
      <c r="W116" s="225" t="s">
        <v>12</v>
      </c>
      <c r="X116" s="186" t="s">
        <v>12</v>
      </c>
      <c r="Y116" s="186" t="s">
        <v>12</v>
      </c>
      <c r="Z116" s="186" t="s">
        <v>12</v>
      </c>
      <c r="AA116" s="230" t="s">
        <v>12</v>
      </c>
      <c r="AB116" s="231" t="str">
        <f t="shared" si="39"/>
        <v>-</v>
      </c>
      <c r="AC116" s="232" t="str">
        <f t="shared" si="40"/>
        <v>-</v>
      </c>
      <c r="AD116" s="232" t="str">
        <f t="shared" si="41"/>
        <v>-</v>
      </c>
      <c r="AE116" s="232" t="str">
        <f t="shared" si="42"/>
        <v>-</v>
      </c>
      <c r="AF116" s="233" t="str">
        <f t="shared" si="43"/>
        <v>-</v>
      </c>
      <c r="AG116" s="231" t="str">
        <f t="shared" si="44"/>
        <v>-</v>
      </c>
      <c r="AH116" s="232" t="str">
        <f t="shared" si="45"/>
        <v>-</v>
      </c>
      <c r="AI116" s="232" t="str">
        <f t="shared" si="46"/>
        <v>-</v>
      </c>
      <c r="AJ116" s="232" t="str">
        <f t="shared" si="47"/>
        <v>-</v>
      </c>
      <c r="AK116" s="233" t="str">
        <f t="shared" si="48"/>
        <v>-</v>
      </c>
      <c r="AL116" s="222" t="s">
        <v>12</v>
      </c>
      <c r="AM116" s="161" t="s">
        <v>85</v>
      </c>
      <c r="AN116" s="176" t="s">
        <v>85</v>
      </c>
      <c r="AO116" s="195" t="s">
        <v>85</v>
      </c>
      <c r="AP116" s="235" t="s">
        <v>12</v>
      </c>
      <c r="AQ116" s="234" t="s">
        <v>12</v>
      </c>
      <c r="AR116" s="234" t="s">
        <v>12</v>
      </c>
      <c r="AS116" s="234" t="s">
        <v>12</v>
      </c>
      <c r="AT116" s="227" t="s">
        <v>12</v>
      </c>
    </row>
    <row r="117" spans="1:46" ht="29.25" hidden="1" customHeight="1">
      <c r="A117" s="13" t="str">
        <f t="shared" si="55"/>
        <v>13-6</v>
      </c>
      <c r="B117" s="163">
        <v>13</v>
      </c>
      <c r="C117" s="278" t="str">
        <f>VLOOKUP(B117,プルダウン!$L$2:$M$28,2,FALSE)</f>
        <v>障害者福祉</v>
      </c>
      <c r="D117" s="163">
        <v>6</v>
      </c>
      <c r="E117" s="161" t="s">
        <v>85</v>
      </c>
      <c r="F117" s="175" t="s">
        <v>85</v>
      </c>
      <c r="G117" s="325" t="s">
        <v>85</v>
      </c>
      <c r="H117" s="177" t="s">
        <v>85</v>
      </c>
      <c r="I117" s="162" t="s">
        <v>85</v>
      </c>
      <c r="J117" s="161" t="s">
        <v>85</v>
      </c>
      <c r="K117" s="161" t="s">
        <v>85</v>
      </c>
      <c r="L117" s="161" t="s">
        <v>85</v>
      </c>
      <c r="M117" s="228" t="s">
        <v>85</v>
      </c>
      <c r="N117" s="225" t="s">
        <v>12</v>
      </c>
      <c r="O117" s="186" t="s">
        <v>12</v>
      </c>
      <c r="P117" s="186" t="s">
        <v>12</v>
      </c>
      <c r="Q117" s="186" t="s">
        <v>12</v>
      </c>
      <c r="R117" s="230" t="s">
        <v>12</v>
      </c>
      <c r="S117" s="235" t="s">
        <v>85</v>
      </c>
      <c r="T117" s="230" t="s">
        <v>85</v>
      </c>
      <c r="U117" s="228" t="s">
        <v>85</v>
      </c>
      <c r="V117" s="224" t="s">
        <v>85</v>
      </c>
      <c r="W117" s="225" t="s">
        <v>12</v>
      </c>
      <c r="X117" s="186" t="s">
        <v>12</v>
      </c>
      <c r="Y117" s="186" t="s">
        <v>12</v>
      </c>
      <c r="Z117" s="186" t="s">
        <v>12</v>
      </c>
      <c r="AA117" s="230" t="s">
        <v>12</v>
      </c>
      <c r="AB117" s="231" t="str">
        <f t="shared" si="39"/>
        <v>-</v>
      </c>
      <c r="AC117" s="232" t="str">
        <f t="shared" si="40"/>
        <v>-</v>
      </c>
      <c r="AD117" s="232" t="str">
        <f t="shared" si="41"/>
        <v>-</v>
      </c>
      <c r="AE117" s="232" t="str">
        <f t="shared" si="42"/>
        <v>-</v>
      </c>
      <c r="AF117" s="233" t="str">
        <f t="shared" si="43"/>
        <v>-</v>
      </c>
      <c r="AG117" s="231" t="str">
        <f t="shared" si="44"/>
        <v>-</v>
      </c>
      <c r="AH117" s="232" t="str">
        <f t="shared" si="45"/>
        <v>-</v>
      </c>
      <c r="AI117" s="232" t="str">
        <f t="shared" si="46"/>
        <v>-</v>
      </c>
      <c r="AJ117" s="232" t="str">
        <f t="shared" si="47"/>
        <v>-</v>
      </c>
      <c r="AK117" s="233" t="str">
        <f t="shared" si="48"/>
        <v>-</v>
      </c>
      <c r="AL117" s="222" t="s">
        <v>12</v>
      </c>
      <c r="AM117" s="161" t="s">
        <v>85</v>
      </c>
      <c r="AN117" s="176" t="s">
        <v>85</v>
      </c>
      <c r="AO117" s="195" t="s">
        <v>85</v>
      </c>
      <c r="AP117" s="235" t="s">
        <v>12</v>
      </c>
      <c r="AQ117" s="234" t="s">
        <v>12</v>
      </c>
      <c r="AR117" s="234" t="s">
        <v>12</v>
      </c>
      <c r="AS117" s="234" t="s">
        <v>12</v>
      </c>
      <c r="AT117" s="227" t="s">
        <v>12</v>
      </c>
    </row>
    <row r="118" spans="1:46" ht="29.25" hidden="1" customHeight="1">
      <c r="A118" s="13" t="str">
        <f t="shared" si="55"/>
        <v>13-7</v>
      </c>
      <c r="B118" s="163">
        <v>13</v>
      </c>
      <c r="C118" s="278" t="str">
        <f>VLOOKUP(B118,プルダウン!$L$2:$M$28,2,FALSE)</f>
        <v>障害者福祉</v>
      </c>
      <c r="D118" s="163">
        <v>7</v>
      </c>
      <c r="E118" s="161" t="s">
        <v>85</v>
      </c>
      <c r="F118" s="175" t="s">
        <v>85</v>
      </c>
      <c r="G118" s="325" t="s">
        <v>85</v>
      </c>
      <c r="H118" s="177" t="s">
        <v>85</v>
      </c>
      <c r="I118" s="162" t="s">
        <v>85</v>
      </c>
      <c r="J118" s="161" t="s">
        <v>85</v>
      </c>
      <c r="K118" s="161" t="s">
        <v>85</v>
      </c>
      <c r="L118" s="161" t="s">
        <v>85</v>
      </c>
      <c r="M118" s="228" t="s">
        <v>85</v>
      </c>
      <c r="N118" s="225" t="s">
        <v>12</v>
      </c>
      <c r="O118" s="186" t="s">
        <v>12</v>
      </c>
      <c r="P118" s="186" t="s">
        <v>12</v>
      </c>
      <c r="Q118" s="186" t="s">
        <v>12</v>
      </c>
      <c r="R118" s="230" t="s">
        <v>12</v>
      </c>
      <c r="S118" s="235" t="s">
        <v>85</v>
      </c>
      <c r="T118" s="230" t="s">
        <v>85</v>
      </c>
      <c r="U118" s="228" t="s">
        <v>85</v>
      </c>
      <c r="V118" s="224" t="s">
        <v>85</v>
      </c>
      <c r="W118" s="225" t="s">
        <v>12</v>
      </c>
      <c r="X118" s="186" t="s">
        <v>12</v>
      </c>
      <c r="Y118" s="186" t="s">
        <v>12</v>
      </c>
      <c r="Z118" s="186" t="s">
        <v>12</v>
      </c>
      <c r="AA118" s="230" t="s">
        <v>12</v>
      </c>
      <c r="AB118" s="231" t="str">
        <f t="shared" si="39"/>
        <v>-</v>
      </c>
      <c r="AC118" s="232" t="str">
        <f t="shared" si="40"/>
        <v>-</v>
      </c>
      <c r="AD118" s="232" t="str">
        <f t="shared" si="41"/>
        <v>-</v>
      </c>
      <c r="AE118" s="232" t="str">
        <f t="shared" si="42"/>
        <v>-</v>
      </c>
      <c r="AF118" s="233" t="str">
        <f t="shared" si="43"/>
        <v>-</v>
      </c>
      <c r="AG118" s="231" t="str">
        <f t="shared" si="44"/>
        <v>-</v>
      </c>
      <c r="AH118" s="232" t="str">
        <f t="shared" si="45"/>
        <v>-</v>
      </c>
      <c r="AI118" s="232" t="str">
        <f t="shared" si="46"/>
        <v>-</v>
      </c>
      <c r="AJ118" s="232" t="str">
        <f t="shared" si="47"/>
        <v>-</v>
      </c>
      <c r="AK118" s="233" t="str">
        <f t="shared" si="48"/>
        <v>-</v>
      </c>
      <c r="AL118" s="222" t="s">
        <v>12</v>
      </c>
      <c r="AM118" s="161" t="s">
        <v>85</v>
      </c>
      <c r="AN118" s="176" t="s">
        <v>85</v>
      </c>
      <c r="AO118" s="195" t="s">
        <v>85</v>
      </c>
      <c r="AP118" s="235" t="s">
        <v>12</v>
      </c>
      <c r="AQ118" s="234" t="s">
        <v>12</v>
      </c>
      <c r="AR118" s="234" t="s">
        <v>12</v>
      </c>
      <c r="AS118" s="234" t="s">
        <v>12</v>
      </c>
      <c r="AT118" s="227" t="s">
        <v>12</v>
      </c>
    </row>
    <row r="119" spans="1:46" ht="29.25" hidden="1" customHeight="1">
      <c r="A119" s="13" t="str">
        <f t="shared" si="55"/>
        <v>13-8</v>
      </c>
      <c r="B119" s="163">
        <v>13</v>
      </c>
      <c r="C119" s="278" t="str">
        <f>VLOOKUP(B119,プルダウン!$L$2:$M$28,2,FALSE)</f>
        <v>障害者福祉</v>
      </c>
      <c r="D119" s="163">
        <v>8</v>
      </c>
      <c r="E119" s="161" t="s">
        <v>85</v>
      </c>
      <c r="F119" s="175" t="s">
        <v>85</v>
      </c>
      <c r="G119" s="325" t="s">
        <v>85</v>
      </c>
      <c r="H119" s="177" t="s">
        <v>85</v>
      </c>
      <c r="I119" s="162" t="s">
        <v>85</v>
      </c>
      <c r="J119" s="161" t="s">
        <v>85</v>
      </c>
      <c r="K119" s="161" t="s">
        <v>85</v>
      </c>
      <c r="L119" s="161" t="s">
        <v>85</v>
      </c>
      <c r="M119" s="228" t="s">
        <v>85</v>
      </c>
      <c r="N119" s="225" t="s">
        <v>12</v>
      </c>
      <c r="O119" s="186" t="s">
        <v>12</v>
      </c>
      <c r="P119" s="186" t="s">
        <v>12</v>
      </c>
      <c r="Q119" s="186" t="s">
        <v>12</v>
      </c>
      <c r="R119" s="230" t="s">
        <v>12</v>
      </c>
      <c r="S119" s="235" t="s">
        <v>85</v>
      </c>
      <c r="T119" s="230" t="s">
        <v>85</v>
      </c>
      <c r="U119" s="228" t="s">
        <v>85</v>
      </c>
      <c r="V119" s="224" t="s">
        <v>85</v>
      </c>
      <c r="W119" s="225" t="s">
        <v>12</v>
      </c>
      <c r="X119" s="186" t="s">
        <v>12</v>
      </c>
      <c r="Y119" s="186" t="s">
        <v>12</v>
      </c>
      <c r="Z119" s="186" t="s">
        <v>12</v>
      </c>
      <c r="AA119" s="230" t="s">
        <v>12</v>
      </c>
      <c r="AB119" s="231" t="str">
        <f t="shared" si="39"/>
        <v>-</v>
      </c>
      <c r="AC119" s="232" t="str">
        <f t="shared" si="40"/>
        <v>-</v>
      </c>
      <c r="AD119" s="232" t="str">
        <f t="shared" si="41"/>
        <v>-</v>
      </c>
      <c r="AE119" s="232" t="str">
        <f t="shared" si="42"/>
        <v>-</v>
      </c>
      <c r="AF119" s="233" t="str">
        <f t="shared" si="43"/>
        <v>-</v>
      </c>
      <c r="AG119" s="231" t="str">
        <f t="shared" si="44"/>
        <v>-</v>
      </c>
      <c r="AH119" s="232" t="str">
        <f t="shared" si="45"/>
        <v>-</v>
      </c>
      <c r="AI119" s="232" t="str">
        <f t="shared" si="46"/>
        <v>-</v>
      </c>
      <c r="AJ119" s="232" t="str">
        <f t="shared" si="47"/>
        <v>-</v>
      </c>
      <c r="AK119" s="233" t="str">
        <f t="shared" si="48"/>
        <v>-</v>
      </c>
      <c r="AL119" s="222" t="s">
        <v>12</v>
      </c>
      <c r="AM119" s="161" t="s">
        <v>85</v>
      </c>
      <c r="AN119" s="176" t="s">
        <v>85</v>
      </c>
      <c r="AO119" s="195" t="s">
        <v>85</v>
      </c>
      <c r="AP119" s="235" t="s">
        <v>12</v>
      </c>
      <c r="AQ119" s="234" t="s">
        <v>12</v>
      </c>
      <c r="AR119" s="234" t="s">
        <v>12</v>
      </c>
      <c r="AS119" s="234" t="s">
        <v>12</v>
      </c>
      <c r="AT119" s="227" t="s">
        <v>12</v>
      </c>
    </row>
    <row r="120" spans="1:46" ht="29.25" hidden="1" customHeight="1">
      <c r="A120" s="13" t="str">
        <f t="shared" ref="A120:A128" si="58">B120&amp;"-"&amp;D120</f>
        <v>13-9</v>
      </c>
      <c r="B120" s="163">
        <v>13</v>
      </c>
      <c r="C120" s="278" t="str">
        <f>VLOOKUP(B120,プルダウン!$L$2:$M$28,2,FALSE)</f>
        <v>障害者福祉</v>
      </c>
      <c r="D120" s="163">
        <v>9</v>
      </c>
      <c r="E120" s="161" t="s">
        <v>85</v>
      </c>
      <c r="F120" s="175" t="s">
        <v>85</v>
      </c>
      <c r="G120" s="325" t="s">
        <v>85</v>
      </c>
      <c r="H120" s="177" t="s">
        <v>85</v>
      </c>
      <c r="I120" s="162" t="s">
        <v>85</v>
      </c>
      <c r="J120" s="161" t="s">
        <v>85</v>
      </c>
      <c r="K120" s="161" t="s">
        <v>85</v>
      </c>
      <c r="L120" s="161" t="s">
        <v>85</v>
      </c>
      <c r="M120" s="228" t="s">
        <v>85</v>
      </c>
      <c r="N120" s="225" t="s">
        <v>12</v>
      </c>
      <c r="O120" s="186" t="s">
        <v>12</v>
      </c>
      <c r="P120" s="186" t="s">
        <v>12</v>
      </c>
      <c r="Q120" s="186" t="s">
        <v>12</v>
      </c>
      <c r="R120" s="230" t="s">
        <v>12</v>
      </c>
      <c r="S120" s="235" t="s">
        <v>85</v>
      </c>
      <c r="T120" s="230" t="s">
        <v>85</v>
      </c>
      <c r="U120" s="228" t="s">
        <v>85</v>
      </c>
      <c r="V120" s="224" t="s">
        <v>85</v>
      </c>
      <c r="W120" s="225" t="s">
        <v>12</v>
      </c>
      <c r="X120" s="186" t="s">
        <v>12</v>
      </c>
      <c r="Y120" s="186" t="s">
        <v>12</v>
      </c>
      <c r="Z120" s="186" t="s">
        <v>12</v>
      </c>
      <c r="AA120" s="230" t="s">
        <v>12</v>
      </c>
      <c r="AB120" s="231" t="str">
        <f t="shared" si="39"/>
        <v>-</v>
      </c>
      <c r="AC120" s="232" t="str">
        <f t="shared" si="40"/>
        <v>-</v>
      </c>
      <c r="AD120" s="232" t="str">
        <f t="shared" si="41"/>
        <v>-</v>
      </c>
      <c r="AE120" s="232" t="str">
        <f t="shared" si="42"/>
        <v>-</v>
      </c>
      <c r="AF120" s="233" t="str">
        <f t="shared" si="43"/>
        <v>-</v>
      </c>
      <c r="AG120" s="231" t="str">
        <f t="shared" si="44"/>
        <v>-</v>
      </c>
      <c r="AH120" s="232" t="str">
        <f t="shared" si="45"/>
        <v>-</v>
      </c>
      <c r="AI120" s="232" t="str">
        <f t="shared" si="46"/>
        <v>-</v>
      </c>
      <c r="AJ120" s="232" t="str">
        <f t="shared" si="47"/>
        <v>-</v>
      </c>
      <c r="AK120" s="233" t="str">
        <f t="shared" si="48"/>
        <v>-</v>
      </c>
      <c r="AL120" s="222" t="s">
        <v>12</v>
      </c>
      <c r="AM120" s="161" t="s">
        <v>85</v>
      </c>
      <c r="AN120" s="176" t="s">
        <v>85</v>
      </c>
      <c r="AO120" s="195" t="s">
        <v>85</v>
      </c>
      <c r="AP120" s="235" t="s">
        <v>12</v>
      </c>
      <c r="AQ120" s="234" t="s">
        <v>12</v>
      </c>
      <c r="AR120" s="234" t="s">
        <v>12</v>
      </c>
      <c r="AS120" s="234" t="s">
        <v>12</v>
      </c>
      <c r="AT120" s="227" t="s">
        <v>12</v>
      </c>
    </row>
    <row r="121" spans="1:46" ht="156" customHeight="1">
      <c r="A121" s="13" t="str">
        <f t="shared" si="58"/>
        <v>14-1</v>
      </c>
      <c r="B121" s="163">
        <v>14</v>
      </c>
      <c r="C121" s="278" t="str">
        <f>VLOOKUP(B121,[22]プルダウン!$L$2:$M$28,2,FALSE)</f>
        <v>地域福祉</v>
      </c>
      <c r="D121" s="163">
        <v>1</v>
      </c>
      <c r="E121" s="161" t="s">
        <v>525</v>
      </c>
      <c r="F121" s="175" t="s">
        <v>411</v>
      </c>
      <c r="G121" s="176" t="s">
        <v>512</v>
      </c>
      <c r="H121" s="177" t="s">
        <v>526</v>
      </c>
      <c r="I121" s="162" t="s">
        <v>527</v>
      </c>
      <c r="J121" s="161" t="s">
        <v>528</v>
      </c>
      <c r="K121" s="161" t="s">
        <v>529</v>
      </c>
      <c r="L121" s="161" t="s">
        <v>530</v>
      </c>
      <c r="M121" s="160" t="s">
        <v>403</v>
      </c>
      <c r="N121" s="320" t="s">
        <v>85</v>
      </c>
      <c r="O121" s="321" t="s">
        <v>85</v>
      </c>
      <c r="P121" s="321" t="s">
        <v>85</v>
      </c>
      <c r="Q121" s="321" t="s">
        <v>85</v>
      </c>
      <c r="R121" s="322" t="s">
        <v>85</v>
      </c>
      <c r="S121" s="235" t="s">
        <v>85</v>
      </c>
      <c r="T121" s="230" t="s">
        <v>85</v>
      </c>
      <c r="U121" s="228" t="s">
        <v>419</v>
      </c>
      <c r="V121" s="224" t="s">
        <v>1905</v>
      </c>
      <c r="W121" s="179">
        <v>2541</v>
      </c>
      <c r="X121" s="186" t="s">
        <v>12</v>
      </c>
      <c r="Y121" s="186" t="s">
        <v>12</v>
      </c>
      <c r="Z121" s="186" t="s">
        <v>12</v>
      </c>
      <c r="AA121" s="230" t="s">
        <v>12</v>
      </c>
      <c r="AB121" s="284" t="str">
        <f t="shared" si="39"/>
        <v>-</v>
      </c>
      <c r="AC121" s="232" t="str">
        <f t="shared" si="39"/>
        <v>-</v>
      </c>
      <c r="AD121" s="232" t="str">
        <f t="shared" si="39"/>
        <v>-</v>
      </c>
      <c r="AE121" s="232" t="str">
        <f t="shared" si="39"/>
        <v>-</v>
      </c>
      <c r="AF121" s="233" t="str">
        <f t="shared" si="39"/>
        <v>-</v>
      </c>
      <c r="AG121" s="231" t="str">
        <f t="shared" si="44"/>
        <v>-</v>
      </c>
      <c r="AH121" s="232" t="str">
        <f t="shared" si="44"/>
        <v>-</v>
      </c>
      <c r="AI121" s="232" t="str">
        <f t="shared" si="44"/>
        <v>-</v>
      </c>
      <c r="AJ121" s="232" t="str">
        <f t="shared" si="44"/>
        <v>-</v>
      </c>
      <c r="AK121" s="233" t="str">
        <f t="shared" si="44"/>
        <v>-</v>
      </c>
      <c r="AL121" s="222" t="s">
        <v>12</v>
      </c>
      <c r="AM121" s="161" t="s">
        <v>2142</v>
      </c>
      <c r="AN121" s="176" t="s">
        <v>741</v>
      </c>
      <c r="AO121" s="195" t="s">
        <v>1906</v>
      </c>
      <c r="AP121" s="310" t="s">
        <v>85</v>
      </c>
      <c r="AQ121" s="234" t="s">
        <v>12</v>
      </c>
      <c r="AR121" s="234" t="s">
        <v>12</v>
      </c>
      <c r="AS121" s="234" t="s">
        <v>12</v>
      </c>
      <c r="AT121" s="227" t="s">
        <v>12</v>
      </c>
    </row>
    <row r="122" spans="1:46" ht="159.75" customHeight="1">
      <c r="A122" s="13" t="str">
        <f t="shared" si="58"/>
        <v>14-2</v>
      </c>
      <c r="B122" s="163">
        <v>14</v>
      </c>
      <c r="C122" s="278" t="s">
        <v>286</v>
      </c>
      <c r="D122" s="163">
        <v>2</v>
      </c>
      <c r="E122" s="161" t="s">
        <v>532</v>
      </c>
      <c r="F122" s="175" t="s">
        <v>411</v>
      </c>
      <c r="G122" s="176" t="s">
        <v>512</v>
      </c>
      <c r="H122" s="177" t="s">
        <v>526</v>
      </c>
      <c r="I122" s="162" t="s">
        <v>527</v>
      </c>
      <c r="J122" s="161" t="s">
        <v>533</v>
      </c>
      <c r="K122" s="161" t="s">
        <v>534</v>
      </c>
      <c r="L122" s="161" t="s">
        <v>535</v>
      </c>
      <c r="M122" s="160" t="s">
        <v>403</v>
      </c>
      <c r="N122" s="323">
        <v>52</v>
      </c>
      <c r="O122" s="321" t="s">
        <v>85</v>
      </c>
      <c r="P122" s="321" t="s">
        <v>85</v>
      </c>
      <c r="Q122" s="321" t="s">
        <v>85</v>
      </c>
      <c r="R122" s="322" t="s">
        <v>85</v>
      </c>
      <c r="S122" s="235" t="s">
        <v>85</v>
      </c>
      <c r="T122" s="230" t="s">
        <v>85</v>
      </c>
      <c r="U122" s="228" t="s">
        <v>419</v>
      </c>
      <c r="V122" s="224" t="s">
        <v>531</v>
      </c>
      <c r="W122" s="323">
        <v>180</v>
      </c>
      <c r="X122" s="186" t="s">
        <v>12</v>
      </c>
      <c r="Y122" s="186" t="s">
        <v>12</v>
      </c>
      <c r="Z122" s="186" t="s">
        <v>12</v>
      </c>
      <c r="AA122" s="230" t="s">
        <v>12</v>
      </c>
      <c r="AB122" s="284">
        <f t="shared" si="39"/>
        <v>3.4615384615384617</v>
      </c>
      <c r="AC122" s="232" t="str">
        <f t="shared" si="39"/>
        <v>-</v>
      </c>
      <c r="AD122" s="232" t="str">
        <f t="shared" si="39"/>
        <v>-</v>
      </c>
      <c r="AE122" s="232" t="str">
        <f t="shared" si="39"/>
        <v>-</v>
      </c>
      <c r="AF122" s="233" t="str">
        <f t="shared" si="39"/>
        <v>-</v>
      </c>
      <c r="AG122" s="231" t="str">
        <f t="shared" si="44"/>
        <v>-</v>
      </c>
      <c r="AH122" s="232" t="str">
        <f t="shared" si="44"/>
        <v>-</v>
      </c>
      <c r="AI122" s="232" t="str">
        <f t="shared" si="44"/>
        <v>-</v>
      </c>
      <c r="AJ122" s="232" t="str">
        <f t="shared" si="44"/>
        <v>-</v>
      </c>
      <c r="AK122" s="233" t="str">
        <f t="shared" si="44"/>
        <v>-</v>
      </c>
      <c r="AL122" s="222" t="s">
        <v>12</v>
      </c>
      <c r="AM122" s="161" t="s">
        <v>757</v>
      </c>
      <c r="AN122" s="176" t="s">
        <v>741</v>
      </c>
      <c r="AO122" s="195" t="s">
        <v>756</v>
      </c>
      <c r="AP122" s="218" t="s">
        <v>54</v>
      </c>
      <c r="AQ122" s="234" t="s">
        <v>12</v>
      </c>
      <c r="AR122" s="234" t="s">
        <v>12</v>
      </c>
      <c r="AS122" s="234" t="s">
        <v>12</v>
      </c>
      <c r="AT122" s="227" t="s">
        <v>12</v>
      </c>
    </row>
    <row r="123" spans="1:46" ht="153" customHeight="1">
      <c r="A123" s="13" t="str">
        <f t="shared" si="58"/>
        <v>14-3</v>
      </c>
      <c r="B123" s="163">
        <v>14</v>
      </c>
      <c r="C123" s="278" t="s">
        <v>286</v>
      </c>
      <c r="D123" s="163">
        <v>3</v>
      </c>
      <c r="E123" s="161" t="s">
        <v>536</v>
      </c>
      <c r="F123" s="175" t="s">
        <v>537</v>
      </c>
      <c r="G123" s="176" t="s">
        <v>512</v>
      </c>
      <c r="H123" s="177" t="s">
        <v>526</v>
      </c>
      <c r="I123" s="162" t="s">
        <v>527</v>
      </c>
      <c r="J123" s="161" t="s">
        <v>538</v>
      </c>
      <c r="K123" s="161" t="s">
        <v>539</v>
      </c>
      <c r="L123" s="161" t="s">
        <v>540</v>
      </c>
      <c r="M123" s="160" t="s">
        <v>403</v>
      </c>
      <c r="N123" s="323">
        <v>123</v>
      </c>
      <c r="O123" s="321" t="s">
        <v>85</v>
      </c>
      <c r="P123" s="321" t="s">
        <v>85</v>
      </c>
      <c r="Q123" s="321" t="s">
        <v>85</v>
      </c>
      <c r="R123" s="322" t="s">
        <v>85</v>
      </c>
      <c r="S123" s="235" t="s">
        <v>85</v>
      </c>
      <c r="T123" s="230" t="s">
        <v>85</v>
      </c>
      <c r="U123" s="228" t="s">
        <v>419</v>
      </c>
      <c r="V123" s="224" t="s">
        <v>531</v>
      </c>
      <c r="W123" s="323">
        <v>123</v>
      </c>
      <c r="X123" s="186" t="s">
        <v>12</v>
      </c>
      <c r="Y123" s="186" t="s">
        <v>12</v>
      </c>
      <c r="Z123" s="186" t="s">
        <v>12</v>
      </c>
      <c r="AA123" s="230" t="s">
        <v>12</v>
      </c>
      <c r="AB123" s="284">
        <f t="shared" si="39"/>
        <v>1</v>
      </c>
      <c r="AC123" s="232" t="str">
        <f t="shared" si="39"/>
        <v>-</v>
      </c>
      <c r="AD123" s="232" t="str">
        <f t="shared" si="39"/>
        <v>-</v>
      </c>
      <c r="AE123" s="232" t="str">
        <f t="shared" si="39"/>
        <v>-</v>
      </c>
      <c r="AF123" s="233" t="str">
        <f t="shared" si="39"/>
        <v>-</v>
      </c>
      <c r="AG123" s="231" t="str">
        <f t="shared" si="44"/>
        <v>-</v>
      </c>
      <c r="AH123" s="232" t="str">
        <f t="shared" si="44"/>
        <v>-</v>
      </c>
      <c r="AI123" s="232" t="str">
        <f t="shared" si="44"/>
        <v>-</v>
      </c>
      <c r="AJ123" s="232" t="str">
        <f t="shared" si="44"/>
        <v>-</v>
      </c>
      <c r="AK123" s="233" t="str">
        <f t="shared" si="44"/>
        <v>-</v>
      </c>
      <c r="AL123" s="222" t="s">
        <v>12</v>
      </c>
      <c r="AM123" s="161" t="s">
        <v>758</v>
      </c>
      <c r="AN123" s="176" t="s">
        <v>741</v>
      </c>
      <c r="AO123" s="195" t="s">
        <v>756</v>
      </c>
      <c r="AP123" s="218" t="s">
        <v>15</v>
      </c>
      <c r="AQ123" s="234" t="s">
        <v>12</v>
      </c>
      <c r="AR123" s="234" t="s">
        <v>12</v>
      </c>
      <c r="AS123" s="234" t="s">
        <v>12</v>
      </c>
      <c r="AT123" s="227" t="s">
        <v>12</v>
      </c>
    </row>
    <row r="124" spans="1:46" ht="29.25" hidden="1" customHeight="1">
      <c r="A124" s="13" t="str">
        <f t="shared" si="58"/>
        <v>14-4</v>
      </c>
      <c r="B124" s="163">
        <v>14</v>
      </c>
      <c r="C124" s="278" t="str">
        <f>VLOOKUP(B124,プルダウン!$L$2:$M$28,2,FALSE)</f>
        <v>地域福祉</v>
      </c>
      <c r="D124" s="163">
        <v>4</v>
      </c>
      <c r="E124" s="161" t="s">
        <v>85</v>
      </c>
      <c r="F124" s="175" t="s">
        <v>85</v>
      </c>
      <c r="G124" s="325" t="s">
        <v>85</v>
      </c>
      <c r="H124" s="177" t="s">
        <v>85</v>
      </c>
      <c r="I124" s="162" t="s">
        <v>85</v>
      </c>
      <c r="J124" s="161" t="s">
        <v>85</v>
      </c>
      <c r="K124" s="161" t="s">
        <v>85</v>
      </c>
      <c r="L124" s="161" t="s">
        <v>85</v>
      </c>
      <c r="M124" s="228" t="s">
        <v>85</v>
      </c>
      <c r="N124" s="225" t="s">
        <v>12</v>
      </c>
      <c r="O124" s="186" t="s">
        <v>12</v>
      </c>
      <c r="P124" s="186" t="s">
        <v>12</v>
      </c>
      <c r="Q124" s="186" t="s">
        <v>12</v>
      </c>
      <c r="R124" s="230" t="s">
        <v>12</v>
      </c>
      <c r="S124" s="235" t="s">
        <v>85</v>
      </c>
      <c r="T124" s="230" t="s">
        <v>85</v>
      </c>
      <c r="U124" s="228" t="s">
        <v>85</v>
      </c>
      <c r="V124" s="224" t="s">
        <v>85</v>
      </c>
      <c r="W124" s="225" t="s">
        <v>12</v>
      </c>
      <c r="X124" s="186" t="s">
        <v>12</v>
      </c>
      <c r="Y124" s="186" t="s">
        <v>12</v>
      </c>
      <c r="Z124" s="186" t="s">
        <v>12</v>
      </c>
      <c r="AA124" s="230" t="s">
        <v>12</v>
      </c>
      <c r="AB124" s="231" t="str">
        <f t="shared" si="39"/>
        <v>-</v>
      </c>
      <c r="AC124" s="232" t="str">
        <f t="shared" si="40"/>
        <v>-</v>
      </c>
      <c r="AD124" s="232" t="str">
        <f t="shared" si="41"/>
        <v>-</v>
      </c>
      <c r="AE124" s="232" t="str">
        <f t="shared" si="42"/>
        <v>-</v>
      </c>
      <c r="AF124" s="233" t="str">
        <f t="shared" si="43"/>
        <v>-</v>
      </c>
      <c r="AG124" s="231" t="str">
        <f t="shared" si="44"/>
        <v>-</v>
      </c>
      <c r="AH124" s="232" t="str">
        <f t="shared" si="45"/>
        <v>-</v>
      </c>
      <c r="AI124" s="232" t="str">
        <f t="shared" si="46"/>
        <v>-</v>
      </c>
      <c r="AJ124" s="232" t="str">
        <f t="shared" si="47"/>
        <v>-</v>
      </c>
      <c r="AK124" s="233" t="str">
        <f t="shared" si="48"/>
        <v>-</v>
      </c>
      <c r="AL124" s="222" t="s">
        <v>12</v>
      </c>
      <c r="AM124" s="161" t="s">
        <v>85</v>
      </c>
      <c r="AN124" s="176" t="s">
        <v>85</v>
      </c>
      <c r="AO124" s="195" t="s">
        <v>85</v>
      </c>
      <c r="AP124" s="235" t="s">
        <v>12</v>
      </c>
      <c r="AQ124" s="234" t="s">
        <v>12</v>
      </c>
      <c r="AR124" s="234" t="s">
        <v>12</v>
      </c>
      <c r="AS124" s="234" t="s">
        <v>12</v>
      </c>
      <c r="AT124" s="227" t="s">
        <v>12</v>
      </c>
    </row>
    <row r="125" spans="1:46" ht="29.25" hidden="1" customHeight="1">
      <c r="A125" s="13" t="str">
        <f t="shared" si="58"/>
        <v>14-5</v>
      </c>
      <c r="B125" s="163">
        <v>14</v>
      </c>
      <c r="C125" s="278" t="str">
        <f>VLOOKUP(B125,プルダウン!$L$2:$M$28,2,FALSE)</f>
        <v>地域福祉</v>
      </c>
      <c r="D125" s="163">
        <v>5</v>
      </c>
      <c r="E125" s="161" t="s">
        <v>85</v>
      </c>
      <c r="F125" s="175" t="s">
        <v>85</v>
      </c>
      <c r="G125" s="325" t="s">
        <v>85</v>
      </c>
      <c r="H125" s="177" t="s">
        <v>85</v>
      </c>
      <c r="I125" s="162" t="s">
        <v>85</v>
      </c>
      <c r="J125" s="161" t="s">
        <v>85</v>
      </c>
      <c r="K125" s="161" t="s">
        <v>85</v>
      </c>
      <c r="L125" s="161" t="s">
        <v>85</v>
      </c>
      <c r="M125" s="228" t="s">
        <v>85</v>
      </c>
      <c r="N125" s="225" t="s">
        <v>12</v>
      </c>
      <c r="O125" s="186" t="s">
        <v>12</v>
      </c>
      <c r="P125" s="186" t="s">
        <v>12</v>
      </c>
      <c r="Q125" s="186" t="s">
        <v>12</v>
      </c>
      <c r="R125" s="230" t="s">
        <v>12</v>
      </c>
      <c r="S125" s="235" t="s">
        <v>85</v>
      </c>
      <c r="T125" s="230" t="s">
        <v>85</v>
      </c>
      <c r="U125" s="228" t="s">
        <v>85</v>
      </c>
      <c r="V125" s="224" t="s">
        <v>85</v>
      </c>
      <c r="W125" s="225" t="s">
        <v>12</v>
      </c>
      <c r="X125" s="186" t="s">
        <v>12</v>
      </c>
      <c r="Y125" s="186" t="s">
        <v>12</v>
      </c>
      <c r="Z125" s="186" t="s">
        <v>12</v>
      </c>
      <c r="AA125" s="230" t="s">
        <v>12</v>
      </c>
      <c r="AB125" s="231" t="str">
        <f t="shared" si="39"/>
        <v>-</v>
      </c>
      <c r="AC125" s="232" t="str">
        <f t="shared" si="40"/>
        <v>-</v>
      </c>
      <c r="AD125" s="232" t="str">
        <f t="shared" si="41"/>
        <v>-</v>
      </c>
      <c r="AE125" s="232" t="str">
        <f t="shared" si="42"/>
        <v>-</v>
      </c>
      <c r="AF125" s="233" t="str">
        <f t="shared" si="43"/>
        <v>-</v>
      </c>
      <c r="AG125" s="231" t="str">
        <f t="shared" si="44"/>
        <v>-</v>
      </c>
      <c r="AH125" s="232" t="str">
        <f t="shared" si="45"/>
        <v>-</v>
      </c>
      <c r="AI125" s="232" t="str">
        <f t="shared" si="46"/>
        <v>-</v>
      </c>
      <c r="AJ125" s="232" t="str">
        <f t="shared" si="47"/>
        <v>-</v>
      </c>
      <c r="AK125" s="233" t="str">
        <f t="shared" si="48"/>
        <v>-</v>
      </c>
      <c r="AL125" s="222" t="s">
        <v>12</v>
      </c>
      <c r="AM125" s="161" t="s">
        <v>85</v>
      </c>
      <c r="AN125" s="176" t="s">
        <v>85</v>
      </c>
      <c r="AO125" s="195" t="s">
        <v>85</v>
      </c>
      <c r="AP125" s="235" t="s">
        <v>12</v>
      </c>
      <c r="AQ125" s="234" t="s">
        <v>12</v>
      </c>
      <c r="AR125" s="234" t="s">
        <v>12</v>
      </c>
      <c r="AS125" s="234" t="s">
        <v>12</v>
      </c>
      <c r="AT125" s="227" t="s">
        <v>12</v>
      </c>
    </row>
    <row r="126" spans="1:46" ht="29.25" hidden="1" customHeight="1">
      <c r="A126" s="13" t="str">
        <f t="shared" si="58"/>
        <v>14-6</v>
      </c>
      <c r="B126" s="163">
        <v>14</v>
      </c>
      <c r="C126" s="278" t="str">
        <f>VLOOKUP(B126,プルダウン!$L$2:$M$28,2,FALSE)</f>
        <v>地域福祉</v>
      </c>
      <c r="D126" s="163">
        <v>6</v>
      </c>
      <c r="E126" s="161" t="s">
        <v>85</v>
      </c>
      <c r="F126" s="175" t="s">
        <v>85</v>
      </c>
      <c r="G126" s="325" t="s">
        <v>85</v>
      </c>
      <c r="H126" s="177" t="s">
        <v>85</v>
      </c>
      <c r="I126" s="162" t="s">
        <v>85</v>
      </c>
      <c r="J126" s="161" t="s">
        <v>85</v>
      </c>
      <c r="K126" s="161" t="s">
        <v>85</v>
      </c>
      <c r="L126" s="161" t="s">
        <v>85</v>
      </c>
      <c r="M126" s="228" t="s">
        <v>85</v>
      </c>
      <c r="N126" s="225" t="s">
        <v>12</v>
      </c>
      <c r="O126" s="186" t="s">
        <v>12</v>
      </c>
      <c r="P126" s="186" t="s">
        <v>12</v>
      </c>
      <c r="Q126" s="186" t="s">
        <v>12</v>
      </c>
      <c r="R126" s="230" t="s">
        <v>12</v>
      </c>
      <c r="S126" s="235" t="s">
        <v>85</v>
      </c>
      <c r="T126" s="230" t="s">
        <v>85</v>
      </c>
      <c r="U126" s="228" t="s">
        <v>85</v>
      </c>
      <c r="V126" s="224" t="s">
        <v>85</v>
      </c>
      <c r="W126" s="225" t="s">
        <v>12</v>
      </c>
      <c r="X126" s="186" t="s">
        <v>12</v>
      </c>
      <c r="Y126" s="186" t="s">
        <v>12</v>
      </c>
      <c r="Z126" s="186" t="s">
        <v>12</v>
      </c>
      <c r="AA126" s="230" t="s">
        <v>12</v>
      </c>
      <c r="AB126" s="231" t="str">
        <f t="shared" si="39"/>
        <v>-</v>
      </c>
      <c r="AC126" s="232" t="str">
        <f t="shared" si="40"/>
        <v>-</v>
      </c>
      <c r="AD126" s="232" t="str">
        <f t="shared" si="41"/>
        <v>-</v>
      </c>
      <c r="AE126" s="232" t="str">
        <f t="shared" si="42"/>
        <v>-</v>
      </c>
      <c r="AF126" s="233" t="str">
        <f t="shared" si="43"/>
        <v>-</v>
      </c>
      <c r="AG126" s="231" t="str">
        <f t="shared" si="44"/>
        <v>-</v>
      </c>
      <c r="AH126" s="232" t="str">
        <f t="shared" si="45"/>
        <v>-</v>
      </c>
      <c r="AI126" s="232" t="str">
        <f t="shared" si="46"/>
        <v>-</v>
      </c>
      <c r="AJ126" s="232" t="str">
        <f t="shared" si="47"/>
        <v>-</v>
      </c>
      <c r="AK126" s="233" t="str">
        <f t="shared" si="48"/>
        <v>-</v>
      </c>
      <c r="AL126" s="222" t="s">
        <v>12</v>
      </c>
      <c r="AM126" s="161" t="s">
        <v>85</v>
      </c>
      <c r="AN126" s="176" t="s">
        <v>85</v>
      </c>
      <c r="AO126" s="195" t="s">
        <v>85</v>
      </c>
      <c r="AP126" s="235" t="s">
        <v>12</v>
      </c>
      <c r="AQ126" s="234" t="s">
        <v>12</v>
      </c>
      <c r="AR126" s="234" t="s">
        <v>12</v>
      </c>
      <c r="AS126" s="234" t="s">
        <v>12</v>
      </c>
      <c r="AT126" s="227" t="s">
        <v>12</v>
      </c>
    </row>
    <row r="127" spans="1:46" ht="29.25" hidden="1" customHeight="1">
      <c r="A127" s="13" t="str">
        <f t="shared" si="58"/>
        <v>14-7</v>
      </c>
      <c r="B127" s="163">
        <v>14</v>
      </c>
      <c r="C127" s="278" t="str">
        <f>VLOOKUP(B127,プルダウン!$L$2:$M$28,2,FALSE)</f>
        <v>地域福祉</v>
      </c>
      <c r="D127" s="163">
        <v>7</v>
      </c>
      <c r="E127" s="161" t="s">
        <v>85</v>
      </c>
      <c r="F127" s="175" t="s">
        <v>85</v>
      </c>
      <c r="G127" s="325" t="s">
        <v>85</v>
      </c>
      <c r="H127" s="177" t="s">
        <v>85</v>
      </c>
      <c r="I127" s="162" t="s">
        <v>85</v>
      </c>
      <c r="J127" s="161" t="s">
        <v>85</v>
      </c>
      <c r="K127" s="161" t="s">
        <v>85</v>
      </c>
      <c r="L127" s="161" t="s">
        <v>85</v>
      </c>
      <c r="M127" s="228" t="s">
        <v>85</v>
      </c>
      <c r="N127" s="225" t="s">
        <v>12</v>
      </c>
      <c r="O127" s="186" t="s">
        <v>12</v>
      </c>
      <c r="P127" s="186" t="s">
        <v>12</v>
      </c>
      <c r="Q127" s="186" t="s">
        <v>12</v>
      </c>
      <c r="R127" s="230" t="s">
        <v>12</v>
      </c>
      <c r="S127" s="235" t="s">
        <v>85</v>
      </c>
      <c r="T127" s="230" t="s">
        <v>85</v>
      </c>
      <c r="U127" s="228" t="s">
        <v>85</v>
      </c>
      <c r="V127" s="224" t="s">
        <v>85</v>
      </c>
      <c r="W127" s="225" t="s">
        <v>12</v>
      </c>
      <c r="X127" s="186" t="s">
        <v>12</v>
      </c>
      <c r="Y127" s="186" t="s">
        <v>12</v>
      </c>
      <c r="Z127" s="186" t="s">
        <v>12</v>
      </c>
      <c r="AA127" s="230" t="s">
        <v>12</v>
      </c>
      <c r="AB127" s="231" t="str">
        <f t="shared" si="39"/>
        <v>-</v>
      </c>
      <c r="AC127" s="232" t="str">
        <f t="shared" si="40"/>
        <v>-</v>
      </c>
      <c r="AD127" s="232" t="str">
        <f t="shared" si="41"/>
        <v>-</v>
      </c>
      <c r="AE127" s="232" t="str">
        <f t="shared" si="42"/>
        <v>-</v>
      </c>
      <c r="AF127" s="233" t="str">
        <f t="shared" si="43"/>
        <v>-</v>
      </c>
      <c r="AG127" s="231" t="str">
        <f t="shared" si="44"/>
        <v>-</v>
      </c>
      <c r="AH127" s="232" t="str">
        <f t="shared" si="45"/>
        <v>-</v>
      </c>
      <c r="AI127" s="232" t="str">
        <f t="shared" si="46"/>
        <v>-</v>
      </c>
      <c r="AJ127" s="232" t="str">
        <f t="shared" si="47"/>
        <v>-</v>
      </c>
      <c r="AK127" s="233" t="str">
        <f t="shared" si="48"/>
        <v>-</v>
      </c>
      <c r="AL127" s="222" t="s">
        <v>12</v>
      </c>
      <c r="AM127" s="161" t="s">
        <v>85</v>
      </c>
      <c r="AN127" s="176" t="s">
        <v>85</v>
      </c>
      <c r="AO127" s="195" t="s">
        <v>85</v>
      </c>
      <c r="AP127" s="235" t="s">
        <v>12</v>
      </c>
      <c r="AQ127" s="234" t="s">
        <v>12</v>
      </c>
      <c r="AR127" s="234" t="s">
        <v>12</v>
      </c>
      <c r="AS127" s="234" t="s">
        <v>12</v>
      </c>
      <c r="AT127" s="227" t="s">
        <v>12</v>
      </c>
    </row>
    <row r="128" spans="1:46" ht="29.25" hidden="1" customHeight="1">
      <c r="A128" s="13" t="str">
        <f t="shared" si="58"/>
        <v>14-8</v>
      </c>
      <c r="B128" s="163">
        <v>14</v>
      </c>
      <c r="C128" s="278" t="str">
        <f>VLOOKUP(B128,プルダウン!$L$2:$M$28,2,FALSE)</f>
        <v>地域福祉</v>
      </c>
      <c r="D128" s="163">
        <v>8</v>
      </c>
      <c r="E128" s="161" t="s">
        <v>85</v>
      </c>
      <c r="F128" s="175" t="s">
        <v>85</v>
      </c>
      <c r="G128" s="325" t="s">
        <v>85</v>
      </c>
      <c r="H128" s="177" t="s">
        <v>85</v>
      </c>
      <c r="I128" s="162" t="s">
        <v>85</v>
      </c>
      <c r="J128" s="161" t="s">
        <v>85</v>
      </c>
      <c r="K128" s="161" t="s">
        <v>85</v>
      </c>
      <c r="L128" s="161" t="s">
        <v>85</v>
      </c>
      <c r="M128" s="228" t="s">
        <v>85</v>
      </c>
      <c r="N128" s="225" t="s">
        <v>12</v>
      </c>
      <c r="O128" s="186" t="s">
        <v>12</v>
      </c>
      <c r="P128" s="186" t="s">
        <v>12</v>
      </c>
      <c r="Q128" s="186" t="s">
        <v>12</v>
      </c>
      <c r="R128" s="230" t="s">
        <v>12</v>
      </c>
      <c r="S128" s="235" t="s">
        <v>85</v>
      </c>
      <c r="T128" s="230" t="s">
        <v>85</v>
      </c>
      <c r="U128" s="228" t="s">
        <v>85</v>
      </c>
      <c r="V128" s="224" t="s">
        <v>85</v>
      </c>
      <c r="W128" s="225" t="s">
        <v>12</v>
      </c>
      <c r="X128" s="186" t="s">
        <v>12</v>
      </c>
      <c r="Y128" s="186" t="s">
        <v>12</v>
      </c>
      <c r="Z128" s="186" t="s">
        <v>12</v>
      </c>
      <c r="AA128" s="230" t="s">
        <v>12</v>
      </c>
      <c r="AB128" s="231" t="str">
        <f t="shared" si="39"/>
        <v>-</v>
      </c>
      <c r="AC128" s="232" t="str">
        <f t="shared" si="40"/>
        <v>-</v>
      </c>
      <c r="AD128" s="232" t="str">
        <f t="shared" si="41"/>
        <v>-</v>
      </c>
      <c r="AE128" s="232" t="str">
        <f t="shared" si="42"/>
        <v>-</v>
      </c>
      <c r="AF128" s="233" t="str">
        <f t="shared" si="43"/>
        <v>-</v>
      </c>
      <c r="AG128" s="231" t="str">
        <f t="shared" si="44"/>
        <v>-</v>
      </c>
      <c r="AH128" s="232" t="str">
        <f t="shared" si="45"/>
        <v>-</v>
      </c>
      <c r="AI128" s="232" t="str">
        <f t="shared" si="46"/>
        <v>-</v>
      </c>
      <c r="AJ128" s="232" t="str">
        <f t="shared" si="47"/>
        <v>-</v>
      </c>
      <c r="AK128" s="233" t="str">
        <f t="shared" si="48"/>
        <v>-</v>
      </c>
      <c r="AL128" s="222" t="s">
        <v>12</v>
      </c>
      <c r="AM128" s="161" t="s">
        <v>85</v>
      </c>
      <c r="AN128" s="176" t="s">
        <v>85</v>
      </c>
      <c r="AO128" s="195" t="s">
        <v>85</v>
      </c>
      <c r="AP128" s="235" t="s">
        <v>12</v>
      </c>
      <c r="AQ128" s="234" t="s">
        <v>12</v>
      </c>
      <c r="AR128" s="234" t="s">
        <v>12</v>
      </c>
      <c r="AS128" s="234" t="s">
        <v>12</v>
      </c>
      <c r="AT128" s="227" t="s">
        <v>12</v>
      </c>
    </row>
    <row r="129" spans="1:46" ht="29.25" hidden="1" customHeight="1">
      <c r="A129" s="13" t="str">
        <f t="shared" ref="A129:A137" si="59">B129&amp;"-"&amp;D129</f>
        <v>14-9</v>
      </c>
      <c r="B129" s="163">
        <v>14</v>
      </c>
      <c r="C129" s="278" t="str">
        <f>VLOOKUP(B129,プルダウン!$L$2:$M$28,2,FALSE)</f>
        <v>地域福祉</v>
      </c>
      <c r="D129" s="163">
        <v>9</v>
      </c>
      <c r="E129" s="161" t="s">
        <v>85</v>
      </c>
      <c r="F129" s="175" t="s">
        <v>85</v>
      </c>
      <c r="G129" s="325" t="s">
        <v>85</v>
      </c>
      <c r="H129" s="177" t="s">
        <v>85</v>
      </c>
      <c r="I129" s="162" t="s">
        <v>85</v>
      </c>
      <c r="J129" s="161" t="s">
        <v>85</v>
      </c>
      <c r="K129" s="161" t="s">
        <v>85</v>
      </c>
      <c r="L129" s="161" t="s">
        <v>85</v>
      </c>
      <c r="M129" s="228" t="s">
        <v>85</v>
      </c>
      <c r="N129" s="225" t="s">
        <v>12</v>
      </c>
      <c r="O129" s="186" t="s">
        <v>12</v>
      </c>
      <c r="P129" s="186" t="s">
        <v>12</v>
      </c>
      <c r="Q129" s="186" t="s">
        <v>12</v>
      </c>
      <c r="R129" s="230" t="s">
        <v>12</v>
      </c>
      <c r="S129" s="235" t="s">
        <v>85</v>
      </c>
      <c r="T129" s="230" t="s">
        <v>85</v>
      </c>
      <c r="U129" s="228" t="s">
        <v>85</v>
      </c>
      <c r="V129" s="224" t="s">
        <v>85</v>
      </c>
      <c r="W129" s="225" t="s">
        <v>12</v>
      </c>
      <c r="X129" s="186" t="s">
        <v>12</v>
      </c>
      <c r="Y129" s="186" t="s">
        <v>12</v>
      </c>
      <c r="Z129" s="186" t="s">
        <v>12</v>
      </c>
      <c r="AA129" s="230" t="s">
        <v>12</v>
      </c>
      <c r="AB129" s="231" t="str">
        <f t="shared" si="39"/>
        <v>-</v>
      </c>
      <c r="AC129" s="232" t="str">
        <f t="shared" si="40"/>
        <v>-</v>
      </c>
      <c r="AD129" s="232" t="str">
        <f t="shared" si="41"/>
        <v>-</v>
      </c>
      <c r="AE129" s="232" t="str">
        <f t="shared" si="42"/>
        <v>-</v>
      </c>
      <c r="AF129" s="233" t="str">
        <f t="shared" si="43"/>
        <v>-</v>
      </c>
      <c r="AG129" s="231" t="str">
        <f t="shared" si="44"/>
        <v>-</v>
      </c>
      <c r="AH129" s="232" t="str">
        <f t="shared" si="45"/>
        <v>-</v>
      </c>
      <c r="AI129" s="232" t="str">
        <f t="shared" si="46"/>
        <v>-</v>
      </c>
      <c r="AJ129" s="232" t="str">
        <f t="shared" si="47"/>
        <v>-</v>
      </c>
      <c r="AK129" s="233" t="str">
        <f t="shared" si="48"/>
        <v>-</v>
      </c>
      <c r="AL129" s="222" t="s">
        <v>12</v>
      </c>
      <c r="AM129" s="161" t="s">
        <v>85</v>
      </c>
      <c r="AN129" s="176" t="s">
        <v>85</v>
      </c>
      <c r="AO129" s="195" t="s">
        <v>85</v>
      </c>
      <c r="AP129" s="235" t="s">
        <v>12</v>
      </c>
      <c r="AQ129" s="234" t="s">
        <v>12</v>
      </c>
      <c r="AR129" s="234" t="s">
        <v>12</v>
      </c>
      <c r="AS129" s="234" t="s">
        <v>12</v>
      </c>
      <c r="AT129" s="227" t="s">
        <v>12</v>
      </c>
    </row>
    <row r="130" spans="1:46" ht="120.75" customHeight="1">
      <c r="A130" s="13" t="str">
        <f t="shared" si="59"/>
        <v>15-1</v>
      </c>
      <c r="B130" s="163">
        <v>15</v>
      </c>
      <c r="C130" s="278" t="str">
        <f>VLOOKUP(B130,[22]プルダウン!$L$2:$M$28,2,FALSE)</f>
        <v>健康長寿</v>
      </c>
      <c r="D130" s="163">
        <v>1</v>
      </c>
      <c r="E130" s="161" t="s">
        <v>1907</v>
      </c>
      <c r="F130" s="175" t="s">
        <v>541</v>
      </c>
      <c r="G130" s="176" t="s">
        <v>512</v>
      </c>
      <c r="H130" s="177" t="s">
        <v>526</v>
      </c>
      <c r="I130" s="162" t="s">
        <v>542</v>
      </c>
      <c r="J130" s="161" t="s">
        <v>543</v>
      </c>
      <c r="K130" s="161" t="s">
        <v>544</v>
      </c>
      <c r="L130" s="161" t="s">
        <v>545</v>
      </c>
      <c r="M130" s="160" t="s">
        <v>403</v>
      </c>
      <c r="N130" s="320" t="s">
        <v>85</v>
      </c>
      <c r="O130" s="321" t="s">
        <v>85</v>
      </c>
      <c r="P130" s="321" t="s">
        <v>85</v>
      </c>
      <c r="Q130" s="321" t="s">
        <v>85</v>
      </c>
      <c r="R130" s="322" t="s">
        <v>85</v>
      </c>
      <c r="S130" s="235" t="s">
        <v>85</v>
      </c>
      <c r="T130" s="230" t="s">
        <v>85</v>
      </c>
      <c r="U130" s="228" t="s">
        <v>419</v>
      </c>
      <c r="V130" s="224" t="s">
        <v>1905</v>
      </c>
      <c r="W130" s="309">
        <v>288</v>
      </c>
      <c r="X130" s="186" t="s">
        <v>12</v>
      </c>
      <c r="Y130" s="186" t="s">
        <v>12</v>
      </c>
      <c r="Z130" s="186" t="s">
        <v>12</v>
      </c>
      <c r="AA130" s="230" t="s">
        <v>12</v>
      </c>
      <c r="AB130" s="284" t="str">
        <f>IFERROR(IF($E130="-","-",W130/N130),"-")</f>
        <v>-</v>
      </c>
      <c r="AC130" s="232" t="str">
        <f t="shared" si="40"/>
        <v>-</v>
      </c>
      <c r="AD130" s="232" t="str">
        <f t="shared" si="40"/>
        <v>-</v>
      </c>
      <c r="AE130" s="232" t="str">
        <f t="shared" si="40"/>
        <v>-</v>
      </c>
      <c r="AF130" s="233" t="str">
        <f t="shared" si="40"/>
        <v>-</v>
      </c>
      <c r="AG130" s="231" t="str">
        <f t="shared" si="44"/>
        <v>-</v>
      </c>
      <c r="AH130" s="232" t="str">
        <f t="shared" si="44"/>
        <v>-</v>
      </c>
      <c r="AI130" s="232" t="str">
        <f t="shared" si="44"/>
        <v>-</v>
      </c>
      <c r="AJ130" s="232" t="str">
        <f t="shared" si="44"/>
        <v>-</v>
      </c>
      <c r="AK130" s="233" t="str">
        <f t="shared" si="44"/>
        <v>-</v>
      </c>
      <c r="AL130" s="222" t="s">
        <v>12</v>
      </c>
      <c r="AM130" s="161" t="s">
        <v>2140</v>
      </c>
      <c r="AN130" s="176" t="s">
        <v>741</v>
      </c>
      <c r="AO130" s="195" t="s">
        <v>1906</v>
      </c>
      <c r="AP130" s="310" t="s">
        <v>85</v>
      </c>
      <c r="AQ130" s="234" t="s">
        <v>12</v>
      </c>
      <c r="AR130" s="234" t="s">
        <v>12</v>
      </c>
      <c r="AS130" s="234" t="s">
        <v>12</v>
      </c>
      <c r="AT130" s="227" t="s">
        <v>12</v>
      </c>
    </row>
    <row r="131" spans="1:46" ht="112.5" customHeight="1">
      <c r="A131" s="13" t="str">
        <f t="shared" si="59"/>
        <v>15-2</v>
      </c>
      <c r="B131" s="163">
        <v>15</v>
      </c>
      <c r="C131" s="278" t="str">
        <f>VLOOKUP(B131,[22]プルダウン!$L$2:$M$28,2,FALSE)</f>
        <v>健康長寿</v>
      </c>
      <c r="D131" s="163">
        <v>2</v>
      </c>
      <c r="E131" s="161" t="s">
        <v>546</v>
      </c>
      <c r="F131" s="175" t="s">
        <v>547</v>
      </c>
      <c r="G131" s="176" t="s">
        <v>512</v>
      </c>
      <c r="H131" s="177" t="s">
        <v>526</v>
      </c>
      <c r="I131" s="162" t="s">
        <v>542</v>
      </c>
      <c r="J131" s="161" t="s">
        <v>548</v>
      </c>
      <c r="K131" s="161" t="s">
        <v>549</v>
      </c>
      <c r="L131" s="161" t="s">
        <v>550</v>
      </c>
      <c r="M131" s="160" t="s">
        <v>403</v>
      </c>
      <c r="N131" s="225">
        <v>950</v>
      </c>
      <c r="O131" s="186" t="s">
        <v>12</v>
      </c>
      <c r="P131" s="186" t="s">
        <v>12</v>
      </c>
      <c r="Q131" s="186" t="s">
        <v>12</v>
      </c>
      <c r="R131" s="230" t="s">
        <v>12</v>
      </c>
      <c r="S131" s="235" t="s">
        <v>327</v>
      </c>
      <c r="T131" s="230">
        <v>950</v>
      </c>
      <c r="U131" s="228" t="s">
        <v>405</v>
      </c>
      <c r="V131" s="224" t="s">
        <v>1908</v>
      </c>
      <c r="W131" s="309">
        <v>803</v>
      </c>
      <c r="X131" s="186" t="s">
        <v>12</v>
      </c>
      <c r="Y131" s="186" t="s">
        <v>12</v>
      </c>
      <c r="Z131" s="186" t="s">
        <v>12</v>
      </c>
      <c r="AA131" s="230" t="s">
        <v>12</v>
      </c>
      <c r="AB131" s="284">
        <f t="shared" ref="AB131:AF131" si="60">IFERROR(IF($E131="-","-",W131/N131),"-")</f>
        <v>0.84526315789473683</v>
      </c>
      <c r="AC131" s="232" t="str">
        <f t="shared" si="60"/>
        <v>-</v>
      </c>
      <c r="AD131" s="232" t="str">
        <f t="shared" si="60"/>
        <v>-</v>
      </c>
      <c r="AE131" s="232" t="str">
        <f t="shared" si="60"/>
        <v>-</v>
      </c>
      <c r="AF131" s="233" t="str">
        <f t="shared" si="60"/>
        <v>-</v>
      </c>
      <c r="AG131" s="231">
        <f t="shared" si="44"/>
        <v>0.84526315789473683</v>
      </c>
      <c r="AH131" s="232" t="str">
        <f t="shared" si="44"/>
        <v>-</v>
      </c>
      <c r="AI131" s="232" t="str">
        <f t="shared" si="44"/>
        <v>-</v>
      </c>
      <c r="AJ131" s="232" t="str">
        <f t="shared" si="44"/>
        <v>-</v>
      </c>
      <c r="AK131" s="233" t="str">
        <f t="shared" si="44"/>
        <v>-</v>
      </c>
      <c r="AL131" s="222" t="s">
        <v>12</v>
      </c>
      <c r="AM131" s="293"/>
      <c r="AN131" s="176" t="s">
        <v>759</v>
      </c>
      <c r="AO131" s="195" t="s">
        <v>1909</v>
      </c>
      <c r="AP131" s="235" t="s">
        <v>55</v>
      </c>
      <c r="AQ131" s="234" t="s">
        <v>12</v>
      </c>
      <c r="AR131" s="234" t="s">
        <v>12</v>
      </c>
      <c r="AS131" s="234" t="s">
        <v>12</v>
      </c>
      <c r="AT131" s="227" t="s">
        <v>12</v>
      </c>
    </row>
    <row r="132" spans="1:46" ht="198" customHeight="1">
      <c r="A132" s="13" t="str">
        <f t="shared" si="59"/>
        <v>15-3</v>
      </c>
      <c r="B132" s="163">
        <v>15</v>
      </c>
      <c r="C132" s="301" t="str">
        <f>VLOOKUP(B132,[22]プルダウン!$L$2:$M$28,2,FALSE)</f>
        <v>健康長寿</v>
      </c>
      <c r="D132" s="163">
        <v>3</v>
      </c>
      <c r="E132" s="161" t="s">
        <v>1910</v>
      </c>
      <c r="F132" s="175" t="s">
        <v>552</v>
      </c>
      <c r="G132" s="176" t="s">
        <v>512</v>
      </c>
      <c r="H132" s="177" t="s">
        <v>526</v>
      </c>
      <c r="I132" s="162" t="s">
        <v>553</v>
      </c>
      <c r="J132" s="161" t="s">
        <v>554</v>
      </c>
      <c r="K132" s="161" t="s">
        <v>555</v>
      </c>
      <c r="L132" s="161" t="s">
        <v>556</v>
      </c>
      <c r="M132" s="160" t="s">
        <v>1598</v>
      </c>
      <c r="N132" s="225">
        <v>11386</v>
      </c>
      <c r="O132" s="186" t="s">
        <v>12</v>
      </c>
      <c r="P132" s="186" t="s">
        <v>12</v>
      </c>
      <c r="Q132" s="186" t="s">
        <v>12</v>
      </c>
      <c r="R132" s="230" t="s">
        <v>12</v>
      </c>
      <c r="S132" s="471" t="s">
        <v>327</v>
      </c>
      <c r="T132" s="472">
        <v>11386</v>
      </c>
      <c r="U132" s="473" t="s">
        <v>405</v>
      </c>
      <c r="V132" s="224" t="s">
        <v>1911</v>
      </c>
      <c r="W132" s="225">
        <v>11437</v>
      </c>
      <c r="X132" s="186" t="s">
        <v>12</v>
      </c>
      <c r="Y132" s="186" t="s">
        <v>12</v>
      </c>
      <c r="Z132" s="186" t="s">
        <v>12</v>
      </c>
      <c r="AA132" s="230" t="s">
        <v>12</v>
      </c>
      <c r="AB132" s="231">
        <f t="shared" si="40"/>
        <v>1.0044791849639909</v>
      </c>
      <c r="AC132" s="232" t="str">
        <f t="shared" si="40"/>
        <v>-</v>
      </c>
      <c r="AD132" s="232" t="str">
        <f t="shared" si="40"/>
        <v>-</v>
      </c>
      <c r="AE132" s="232" t="str">
        <f t="shared" si="40"/>
        <v>-</v>
      </c>
      <c r="AF132" s="233" t="str">
        <f t="shared" si="40"/>
        <v>-</v>
      </c>
      <c r="AG132" s="231">
        <f t="shared" si="44"/>
        <v>1.0044791849639909</v>
      </c>
      <c r="AH132" s="232" t="str">
        <f t="shared" si="44"/>
        <v>-</v>
      </c>
      <c r="AI132" s="232" t="str">
        <f t="shared" si="44"/>
        <v>-</v>
      </c>
      <c r="AJ132" s="232" t="str">
        <f t="shared" si="44"/>
        <v>-</v>
      </c>
      <c r="AK132" s="233" t="str">
        <f t="shared" si="44"/>
        <v>-</v>
      </c>
      <c r="AL132" s="222" t="s">
        <v>12</v>
      </c>
      <c r="AM132" s="161" t="s">
        <v>2469</v>
      </c>
      <c r="AN132" s="176" t="s">
        <v>760</v>
      </c>
      <c r="AO132" s="195" t="s">
        <v>2876</v>
      </c>
      <c r="AP132" s="235" t="s">
        <v>15</v>
      </c>
      <c r="AQ132" s="234" t="s">
        <v>12</v>
      </c>
      <c r="AR132" s="234" t="s">
        <v>12</v>
      </c>
      <c r="AS132" s="234" t="s">
        <v>12</v>
      </c>
      <c r="AT132" s="227" t="s">
        <v>12</v>
      </c>
    </row>
    <row r="133" spans="1:46" ht="29.25" hidden="1" customHeight="1">
      <c r="A133" s="13" t="str">
        <f t="shared" si="59"/>
        <v>15-4</v>
      </c>
      <c r="B133" s="163">
        <v>15</v>
      </c>
      <c r="C133" s="278" t="str">
        <f>VLOOKUP(B133,プルダウン!$L$2:$M$28,2,FALSE)</f>
        <v>健康長寿</v>
      </c>
      <c r="D133" s="163">
        <v>4</v>
      </c>
      <c r="E133" s="161" t="s">
        <v>85</v>
      </c>
      <c r="F133" s="175" t="s">
        <v>85</v>
      </c>
      <c r="G133" s="325" t="s">
        <v>85</v>
      </c>
      <c r="H133" s="177" t="s">
        <v>85</v>
      </c>
      <c r="I133" s="162" t="s">
        <v>85</v>
      </c>
      <c r="J133" s="161" t="s">
        <v>85</v>
      </c>
      <c r="K133" s="161" t="s">
        <v>85</v>
      </c>
      <c r="L133" s="161" t="s">
        <v>85</v>
      </c>
      <c r="M133" s="228" t="s">
        <v>85</v>
      </c>
      <c r="N133" s="225" t="s">
        <v>12</v>
      </c>
      <c r="O133" s="186" t="s">
        <v>12</v>
      </c>
      <c r="P133" s="186" t="s">
        <v>12</v>
      </c>
      <c r="Q133" s="186" t="s">
        <v>12</v>
      </c>
      <c r="R133" s="230" t="s">
        <v>12</v>
      </c>
      <c r="S133" s="235" t="s">
        <v>85</v>
      </c>
      <c r="T133" s="230" t="s">
        <v>85</v>
      </c>
      <c r="U133" s="228" t="s">
        <v>85</v>
      </c>
      <c r="V133" s="224" t="s">
        <v>85</v>
      </c>
      <c r="W133" s="225" t="s">
        <v>12</v>
      </c>
      <c r="X133" s="186" t="s">
        <v>12</v>
      </c>
      <c r="Y133" s="186" t="s">
        <v>12</v>
      </c>
      <c r="Z133" s="186" t="s">
        <v>12</v>
      </c>
      <c r="AA133" s="230" t="s">
        <v>12</v>
      </c>
      <c r="AB133" s="231" t="str">
        <f t="shared" ref="AB133:AF192" si="61">IFERROR(IF($E133="-","-",W133/N133),"-")</f>
        <v>-</v>
      </c>
      <c r="AC133" s="232" t="str">
        <f t="shared" ref="AC133:AC192" si="62">IFERROR(IF($E133="-","-",X133/O133),"-")</f>
        <v>-</v>
      </c>
      <c r="AD133" s="232" t="str">
        <f t="shared" ref="AD133:AD192" si="63">IFERROR(IF($E133="-","-",Y133/P133),"-")</f>
        <v>-</v>
      </c>
      <c r="AE133" s="232" t="str">
        <f t="shared" ref="AE133:AE192" si="64">IFERROR(IF($E133="-","-",Z133/Q133),"-")</f>
        <v>-</v>
      </c>
      <c r="AF133" s="233" t="str">
        <f t="shared" ref="AF133:AF192" si="65">IFERROR(IF($E133="-","-",AA133/R133),"-")</f>
        <v>-</v>
      </c>
      <c r="AG133" s="231" t="str">
        <f t="shared" ref="AG133:AK192" si="66">IFERROR(IF($E133="-","-",IF($T133="-","-",W133/$T133)),"-")</f>
        <v>-</v>
      </c>
      <c r="AH133" s="232" t="str">
        <f t="shared" ref="AH133:AH192" si="67">IFERROR(IF($E133="-","-",IF($T133="-","-",X133/$T133)),"-")</f>
        <v>-</v>
      </c>
      <c r="AI133" s="232" t="str">
        <f t="shared" ref="AI133:AI192" si="68">IFERROR(IF($E133="-","-",IF($T133="-","-",Y133/$T133)),"-")</f>
        <v>-</v>
      </c>
      <c r="AJ133" s="232" t="str">
        <f t="shared" ref="AJ133:AJ192" si="69">IFERROR(IF($E133="-","-",IF($T133="-","-",Z133/$T133)),"-")</f>
        <v>-</v>
      </c>
      <c r="AK133" s="233" t="str">
        <f t="shared" ref="AK133:AK192" si="70">IFERROR(IF($E133="-","-",IF($T133="-","-",AA133/$T133)),"-")</f>
        <v>-</v>
      </c>
      <c r="AL133" s="222" t="s">
        <v>12</v>
      </c>
      <c r="AM133" s="161" t="s">
        <v>85</v>
      </c>
      <c r="AN133" s="176" t="s">
        <v>85</v>
      </c>
      <c r="AO133" s="195" t="s">
        <v>85</v>
      </c>
      <c r="AP133" s="235" t="s">
        <v>12</v>
      </c>
      <c r="AQ133" s="234" t="s">
        <v>12</v>
      </c>
      <c r="AR133" s="234" t="s">
        <v>12</v>
      </c>
      <c r="AS133" s="234" t="s">
        <v>12</v>
      </c>
      <c r="AT133" s="227" t="s">
        <v>12</v>
      </c>
    </row>
    <row r="134" spans="1:46" ht="29.25" hidden="1" customHeight="1">
      <c r="A134" s="13" t="str">
        <f t="shared" si="59"/>
        <v>15-5</v>
      </c>
      <c r="B134" s="163">
        <v>15</v>
      </c>
      <c r="C134" s="278" t="str">
        <f>VLOOKUP(B134,プルダウン!$L$2:$M$28,2,FALSE)</f>
        <v>健康長寿</v>
      </c>
      <c r="D134" s="163">
        <v>5</v>
      </c>
      <c r="E134" s="161" t="s">
        <v>85</v>
      </c>
      <c r="F134" s="175" t="s">
        <v>85</v>
      </c>
      <c r="G134" s="325" t="s">
        <v>85</v>
      </c>
      <c r="H134" s="177" t="s">
        <v>85</v>
      </c>
      <c r="I134" s="162" t="s">
        <v>85</v>
      </c>
      <c r="J134" s="161" t="s">
        <v>85</v>
      </c>
      <c r="K134" s="161" t="s">
        <v>85</v>
      </c>
      <c r="L134" s="161" t="s">
        <v>85</v>
      </c>
      <c r="M134" s="228" t="s">
        <v>85</v>
      </c>
      <c r="N134" s="225" t="s">
        <v>12</v>
      </c>
      <c r="O134" s="186" t="s">
        <v>12</v>
      </c>
      <c r="P134" s="186" t="s">
        <v>12</v>
      </c>
      <c r="Q134" s="186" t="s">
        <v>12</v>
      </c>
      <c r="R134" s="230" t="s">
        <v>12</v>
      </c>
      <c r="S134" s="235" t="s">
        <v>85</v>
      </c>
      <c r="T134" s="230" t="s">
        <v>85</v>
      </c>
      <c r="U134" s="228" t="s">
        <v>85</v>
      </c>
      <c r="V134" s="224" t="s">
        <v>85</v>
      </c>
      <c r="W134" s="225" t="s">
        <v>12</v>
      </c>
      <c r="X134" s="186" t="s">
        <v>12</v>
      </c>
      <c r="Y134" s="186" t="s">
        <v>12</v>
      </c>
      <c r="Z134" s="186" t="s">
        <v>12</v>
      </c>
      <c r="AA134" s="230" t="s">
        <v>12</v>
      </c>
      <c r="AB134" s="231" t="str">
        <f t="shared" si="61"/>
        <v>-</v>
      </c>
      <c r="AC134" s="232" t="str">
        <f t="shared" si="62"/>
        <v>-</v>
      </c>
      <c r="AD134" s="232" t="str">
        <f t="shared" si="63"/>
        <v>-</v>
      </c>
      <c r="AE134" s="232" t="str">
        <f t="shared" si="64"/>
        <v>-</v>
      </c>
      <c r="AF134" s="233" t="str">
        <f t="shared" si="65"/>
        <v>-</v>
      </c>
      <c r="AG134" s="231" t="str">
        <f t="shared" si="66"/>
        <v>-</v>
      </c>
      <c r="AH134" s="232" t="str">
        <f t="shared" si="67"/>
        <v>-</v>
      </c>
      <c r="AI134" s="232" t="str">
        <f t="shared" si="68"/>
        <v>-</v>
      </c>
      <c r="AJ134" s="232" t="str">
        <f t="shared" si="69"/>
        <v>-</v>
      </c>
      <c r="AK134" s="233" t="str">
        <f t="shared" si="70"/>
        <v>-</v>
      </c>
      <c r="AL134" s="222" t="s">
        <v>12</v>
      </c>
      <c r="AM134" s="161" t="s">
        <v>85</v>
      </c>
      <c r="AN134" s="176" t="s">
        <v>85</v>
      </c>
      <c r="AO134" s="195" t="s">
        <v>85</v>
      </c>
      <c r="AP134" s="235" t="s">
        <v>12</v>
      </c>
      <c r="AQ134" s="234" t="s">
        <v>12</v>
      </c>
      <c r="AR134" s="234" t="s">
        <v>12</v>
      </c>
      <c r="AS134" s="234" t="s">
        <v>12</v>
      </c>
      <c r="AT134" s="227" t="s">
        <v>12</v>
      </c>
    </row>
    <row r="135" spans="1:46" ht="29.25" hidden="1" customHeight="1">
      <c r="A135" s="13" t="str">
        <f t="shared" si="59"/>
        <v>15-6</v>
      </c>
      <c r="B135" s="163">
        <v>15</v>
      </c>
      <c r="C135" s="278" t="str">
        <f>VLOOKUP(B135,プルダウン!$L$2:$M$28,2,FALSE)</f>
        <v>健康長寿</v>
      </c>
      <c r="D135" s="163">
        <v>6</v>
      </c>
      <c r="E135" s="161" t="s">
        <v>85</v>
      </c>
      <c r="F135" s="175" t="s">
        <v>85</v>
      </c>
      <c r="G135" s="325" t="s">
        <v>85</v>
      </c>
      <c r="H135" s="177" t="s">
        <v>85</v>
      </c>
      <c r="I135" s="162" t="s">
        <v>85</v>
      </c>
      <c r="J135" s="161" t="s">
        <v>85</v>
      </c>
      <c r="K135" s="161" t="s">
        <v>85</v>
      </c>
      <c r="L135" s="161" t="s">
        <v>85</v>
      </c>
      <c r="M135" s="228" t="s">
        <v>85</v>
      </c>
      <c r="N135" s="225" t="s">
        <v>12</v>
      </c>
      <c r="O135" s="186" t="s">
        <v>12</v>
      </c>
      <c r="P135" s="186" t="s">
        <v>12</v>
      </c>
      <c r="Q135" s="186" t="s">
        <v>12</v>
      </c>
      <c r="R135" s="230" t="s">
        <v>12</v>
      </c>
      <c r="S135" s="235" t="s">
        <v>85</v>
      </c>
      <c r="T135" s="230" t="s">
        <v>85</v>
      </c>
      <c r="U135" s="228" t="s">
        <v>85</v>
      </c>
      <c r="V135" s="224" t="s">
        <v>85</v>
      </c>
      <c r="W135" s="225" t="s">
        <v>12</v>
      </c>
      <c r="X135" s="186" t="s">
        <v>12</v>
      </c>
      <c r="Y135" s="186" t="s">
        <v>12</v>
      </c>
      <c r="Z135" s="186" t="s">
        <v>12</v>
      </c>
      <c r="AA135" s="230" t="s">
        <v>12</v>
      </c>
      <c r="AB135" s="231" t="str">
        <f t="shared" si="61"/>
        <v>-</v>
      </c>
      <c r="AC135" s="232" t="str">
        <f t="shared" si="62"/>
        <v>-</v>
      </c>
      <c r="AD135" s="232" t="str">
        <f t="shared" si="63"/>
        <v>-</v>
      </c>
      <c r="AE135" s="232" t="str">
        <f t="shared" si="64"/>
        <v>-</v>
      </c>
      <c r="AF135" s="233" t="str">
        <f t="shared" si="65"/>
        <v>-</v>
      </c>
      <c r="AG135" s="231" t="str">
        <f t="shared" si="66"/>
        <v>-</v>
      </c>
      <c r="AH135" s="232" t="str">
        <f t="shared" si="67"/>
        <v>-</v>
      </c>
      <c r="AI135" s="232" t="str">
        <f t="shared" si="68"/>
        <v>-</v>
      </c>
      <c r="AJ135" s="232" t="str">
        <f t="shared" si="69"/>
        <v>-</v>
      </c>
      <c r="AK135" s="233" t="str">
        <f t="shared" si="70"/>
        <v>-</v>
      </c>
      <c r="AL135" s="222" t="s">
        <v>12</v>
      </c>
      <c r="AM135" s="161" t="s">
        <v>85</v>
      </c>
      <c r="AN135" s="176" t="s">
        <v>85</v>
      </c>
      <c r="AO135" s="195" t="s">
        <v>85</v>
      </c>
      <c r="AP135" s="235" t="s">
        <v>12</v>
      </c>
      <c r="AQ135" s="234" t="s">
        <v>12</v>
      </c>
      <c r="AR135" s="234" t="s">
        <v>12</v>
      </c>
      <c r="AS135" s="234" t="s">
        <v>12</v>
      </c>
      <c r="AT135" s="227" t="s">
        <v>12</v>
      </c>
    </row>
    <row r="136" spans="1:46" ht="29.25" hidden="1" customHeight="1">
      <c r="A136" s="13" t="str">
        <f t="shared" si="59"/>
        <v>15-7</v>
      </c>
      <c r="B136" s="163">
        <v>15</v>
      </c>
      <c r="C136" s="278" t="str">
        <f>VLOOKUP(B136,プルダウン!$L$2:$M$28,2,FALSE)</f>
        <v>健康長寿</v>
      </c>
      <c r="D136" s="163">
        <v>7</v>
      </c>
      <c r="E136" s="161" t="s">
        <v>85</v>
      </c>
      <c r="F136" s="175" t="s">
        <v>85</v>
      </c>
      <c r="G136" s="325" t="s">
        <v>85</v>
      </c>
      <c r="H136" s="177" t="s">
        <v>85</v>
      </c>
      <c r="I136" s="162" t="s">
        <v>85</v>
      </c>
      <c r="J136" s="161" t="s">
        <v>85</v>
      </c>
      <c r="K136" s="161" t="s">
        <v>85</v>
      </c>
      <c r="L136" s="161" t="s">
        <v>85</v>
      </c>
      <c r="M136" s="228" t="s">
        <v>85</v>
      </c>
      <c r="N136" s="225" t="s">
        <v>12</v>
      </c>
      <c r="O136" s="186" t="s">
        <v>12</v>
      </c>
      <c r="P136" s="186" t="s">
        <v>12</v>
      </c>
      <c r="Q136" s="186" t="s">
        <v>12</v>
      </c>
      <c r="R136" s="230" t="s">
        <v>12</v>
      </c>
      <c r="S136" s="235" t="s">
        <v>85</v>
      </c>
      <c r="T136" s="230" t="s">
        <v>85</v>
      </c>
      <c r="U136" s="228" t="s">
        <v>85</v>
      </c>
      <c r="V136" s="224" t="s">
        <v>85</v>
      </c>
      <c r="W136" s="225" t="s">
        <v>12</v>
      </c>
      <c r="X136" s="186" t="s">
        <v>12</v>
      </c>
      <c r="Y136" s="186" t="s">
        <v>12</v>
      </c>
      <c r="Z136" s="186" t="s">
        <v>12</v>
      </c>
      <c r="AA136" s="230" t="s">
        <v>12</v>
      </c>
      <c r="AB136" s="231" t="str">
        <f t="shared" si="61"/>
        <v>-</v>
      </c>
      <c r="AC136" s="232" t="str">
        <f t="shared" si="62"/>
        <v>-</v>
      </c>
      <c r="AD136" s="232" t="str">
        <f t="shared" si="63"/>
        <v>-</v>
      </c>
      <c r="AE136" s="232" t="str">
        <f t="shared" si="64"/>
        <v>-</v>
      </c>
      <c r="AF136" s="233" t="str">
        <f t="shared" si="65"/>
        <v>-</v>
      </c>
      <c r="AG136" s="231" t="str">
        <f t="shared" si="66"/>
        <v>-</v>
      </c>
      <c r="AH136" s="232" t="str">
        <f t="shared" si="67"/>
        <v>-</v>
      </c>
      <c r="AI136" s="232" t="str">
        <f t="shared" si="68"/>
        <v>-</v>
      </c>
      <c r="AJ136" s="232" t="str">
        <f t="shared" si="69"/>
        <v>-</v>
      </c>
      <c r="AK136" s="233" t="str">
        <f t="shared" si="70"/>
        <v>-</v>
      </c>
      <c r="AL136" s="222" t="s">
        <v>12</v>
      </c>
      <c r="AM136" s="161" t="s">
        <v>85</v>
      </c>
      <c r="AN136" s="176" t="s">
        <v>85</v>
      </c>
      <c r="AO136" s="195" t="s">
        <v>85</v>
      </c>
      <c r="AP136" s="235" t="s">
        <v>12</v>
      </c>
      <c r="AQ136" s="234" t="s">
        <v>12</v>
      </c>
      <c r="AR136" s="234" t="s">
        <v>12</v>
      </c>
      <c r="AS136" s="234" t="s">
        <v>12</v>
      </c>
      <c r="AT136" s="227" t="s">
        <v>12</v>
      </c>
    </row>
    <row r="137" spans="1:46" ht="29.25" hidden="1" customHeight="1">
      <c r="A137" s="13" t="str">
        <f t="shared" si="59"/>
        <v>15-8</v>
      </c>
      <c r="B137" s="163">
        <v>15</v>
      </c>
      <c r="C137" s="278" t="str">
        <f>VLOOKUP(B137,プルダウン!$L$2:$M$28,2,FALSE)</f>
        <v>健康長寿</v>
      </c>
      <c r="D137" s="163">
        <v>8</v>
      </c>
      <c r="E137" s="161" t="s">
        <v>85</v>
      </c>
      <c r="F137" s="175" t="s">
        <v>85</v>
      </c>
      <c r="G137" s="325" t="s">
        <v>85</v>
      </c>
      <c r="H137" s="177" t="s">
        <v>85</v>
      </c>
      <c r="I137" s="162" t="s">
        <v>85</v>
      </c>
      <c r="J137" s="161" t="s">
        <v>85</v>
      </c>
      <c r="K137" s="161" t="s">
        <v>85</v>
      </c>
      <c r="L137" s="161" t="s">
        <v>85</v>
      </c>
      <c r="M137" s="228" t="s">
        <v>85</v>
      </c>
      <c r="N137" s="225" t="s">
        <v>12</v>
      </c>
      <c r="O137" s="186" t="s">
        <v>12</v>
      </c>
      <c r="P137" s="186" t="s">
        <v>12</v>
      </c>
      <c r="Q137" s="186" t="s">
        <v>12</v>
      </c>
      <c r="R137" s="230" t="s">
        <v>12</v>
      </c>
      <c r="S137" s="235" t="s">
        <v>85</v>
      </c>
      <c r="T137" s="230" t="s">
        <v>85</v>
      </c>
      <c r="U137" s="228" t="s">
        <v>85</v>
      </c>
      <c r="V137" s="224" t="s">
        <v>85</v>
      </c>
      <c r="W137" s="225" t="s">
        <v>12</v>
      </c>
      <c r="X137" s="186" t="s">
        <v>12</v>
      </c>
      <c r="Y137" s="186" t="s">
        <v>12</v>
      </c>
      <c r="Z137" s="186" t="s">
        <v>12</v>
      </c>
      <c r="AA137" s="230" t="s">
        <v>12</v>
      </c>
      <c r="AB137" s="231" t="str">
        <f t="shared" si="61"/>
        <v>-</v>
      </c>
      <c r="AC137" s="232" t="str">
        <f t="shared" si="62"/>
        <v>-</v>
      </c>
      <c r="AD137" s="232" t="str">
        <f t="shared" si="63"/>
        <v>-</v>
      </c>
      <c r="AE137" s="232" t="str">
        <f t="shared" si="64"/>
        <v>-</v>
      </c>
      <c r="AF137" s="233" t="str">
        <f t="shared" si="65"/>
        <v>-</v>
      </c>
      <c r="AG137" s="231" t="str">
        <f t="shared" si="66"/>
        <v>-</v>
      </c>
      <c r="AH137" s="232" t="str">
        <f t="shared" si="67"/>
        <v>-</v>
      </c>
      <c r="AI137" s="232" t="str">
        <f t="shared" si="68"/>
        <v>-</v>
      </c>
      <c r="AJ137" s="232" t="str">
        <f t="shared" si="69"/>
        <v>-</v>
      </c>
      <c r="AK137" s="233" t="str">
        <f t="shared" si="70"/>
        <v>-</v>
      </c>
      <c r="AL137" s="222" t="s">
        <v>12</v>
      </c>
      <c r="AM137" s="161" t="s">
        <v>85</v>
      </c>
      <c r="AN137" s="176" t="s">
        <v>85</v>
      </c>
      <c r="AO137" s="195" t="s">
        <v>85</v>
      </c>
      <c r="AP137" s="235" t="s">
        <v>12</v>
      </c>
      <c r="AQ137" s="234" t="s">
        <v>12</v>
      </c>
      <c r="AR137" s="234" t="s">
        <v>12</v>
      </c>
      <c r="AS137" s="234" t="s">
        <v>12</v>
      </c>
      <c r="AT137" s="227" t="s">
        <v>12</v>
      </c>
    </row>
    <row r="138" spans="1:46" ht="29.25" hidden="1" customHeight="1">
      <c r="A138" s="13" t="str">
        <f t="shared" ref="A138:A146" si="71">B138&amp;"-"&amp;D138</f>
        <v>15-9</v>
      </c>
      <c r="B138" s="163">
        <v>15</v>
      </c>
      <c r="C138" s="278" t="str">
        <f>VLOOKUP(B138,プルダウン!$L$2:$M$28,2,FALSE)</f>
        <v>健康長寿</v>
      </c>
      <c r="D138" s="163">
        <v>9</v>
      </c>
      <c r="E138" s="161" t="s">
        <v>85</v>
      </c>
      <c r="F138" s="175" t="s">
        <v>85</v>
      </c>
      <c r="G138" s="325" t="s">
        <v>85</v>
      </c>
      <c r="H138" s="177" t="s">
        <v>85</v>
      </c>
      <c r="I138" s="162" t="s">
        <v>85</v>
      </c>
      <c r="J138" s="161" t="s">
        <v>85</v>
      </c>
      <c r="K138" s="161" t="s">
        <v>85</v>
      </c>
      <c r="L138" s="161" t="s">
        <v>85</v>
      </c>
      <c r="M138" s="228" t="s">
        <v>85</v>
      </c>
      <c r="N138" s="225" t="s">
        <v>12</v>
      </c>
      <c r="O138" s="186" t="s">
        <v>12</v>
      </c>
      <c r="P138" s="186" t="s">
        <v>12</v>
      </c>
      <c r="Q138" s="186" t="s">
        <v>12</v>
      </c>
      <c r="R138" s="230" t="s">
        <v>12</v>
      </c>
      <c r="S138" s="235" t="s">
        <v>85</v>
      </c>
      <c r="T138" s="230" t="s">
        <v>85</v>
      </c>
      <c r="U138" s="228" t="s">
        <v>85</v>
      </c>
      <c r="V138" s="224" t="s">
        <v>85</v>
      </c>
      <c r="W138" s="225" t="s">
        <v>12</v>
      </c>
      <c r="X138" s="186" t="s">
        <v>12</v>
      </c>
      <c r="Y138" s="186" t="s">
        <v>12</v>
      </c>
      <c r="Z138" s="186" t="s">
        <v>12</v>
      </c>
      <c r="AA138" s="230" t="s">
        <v>12</v>
      </c>
      <c r="AB138" s="231" t="str">
        <f t="shared" si="61"/>
        <v>-</v>
      </c>
      <c r="AC138" s="232" t="str">
        <f t="shared" si="62"/>
        <v>-</v>
      </c>
      <c r="AD138" s="232" t="str">
        <f t="shared" si="63"/>
        <v>-</v>
      </c>
      <c r="AE138" s="232" t="str">
        <f t="shared" si="64"/>
        <v>-</v>
      </c>
      <c r="AF138" s="233" t="str">
        <f t="shared" si="65"/>
        <v>-</v>
      </c>
      <c r="AG138" s="231" t="str">
        <f t="shared" si="66"/>
        <v>-</v>
      </c>
      <c r="AH138" s="232" t="str">
        <f t="shared" si="67"/>
        <v>-</v>
      </c>
      <c r="AI138" s="232" t="str">
        <f t="shared" si="68"/>
        <v>-</v>
      </c>
      <c r="AJ138" s="232" t="str">
        <f t="shared" si="69"/>
        <v>-</v>
      </c>
      <c r="AK138" s="233" t="str">
        <f t="shared" si="70"/>
        <v>-</v>
      </c>
      <c r="AL138" s="222" t="s">
        <v>12</v>
      </c>
      <c r="AM138" s="161" t="s">
        <v>85</v>
      </c>
      <c r="AN138" s="176" t="s">
        <v>85</v>
      </c>
      <c r="AO138" s="195" t="s">
        <v>85</v>
      </c>
      <c r="AP138" s="235" t="s">
        <v>12</v>
      </c>
      <c r="AQ138" s="234" t="s">
        <v>12</v>
      </c>
      <c r="AR138" s="234" t="s">
        <v>12</v>
      </c>
      <c r="AS138" s="234" t="s">
        <v>12</v>
      </c>
      <c r="AT138" s="227" t="s">
        <v>12</v>
      </c>
    </row>
    <row r="139" spans="1:46" ht="100.5" customHeight="1">
      <c r="A139" s="13" t="str">
        <f t="shared" si="71"/>
        <v>16-1</v>
      </c>
      <c r="B139" s="222">
        <v>16</v>
      </c>
      <c r="C139" s="301" t="str">
        <f>VLOOKUP(B139,[22]プルダウン!$L$2:$M$28,2,FALSE)</f>
        <v>保健衛生・医療</v>
      </c>
      <c r="D139" s="222">
        <v>1</v>
      </c>
      <c r="E139" s="224" t="s">
        <v>1933</v>
      </c>
      <c r="F139" s="222" t="s">
        <v>393</v>
      </c>
      <c r="G139" s="262" t="s">
        <v>512</v>
      </c>
      <c r="H139" s="282" t="s">
        <v>2470</v>
      </c>
      <c r="I139" s="227" t="s">
        <v>2471</v>
      </c>
      <c r="J139" s="224" t="s">
        <v>1290</v>
      </c>
      <c r="K139" s="224" t="s">
        <v>2472</v>
      </c>
      <c r="L139" s="224" t="s">
        <v>2473</v>
      </c>
      <c r="M139" s="228" t="s">
        <v>403</v>
      </c>
      <c r="N139" s="225">
        <v>100</v>
      </c>
      <c r="O139" s="186">
        <v>100</v>
      </c>
      <c r="P139" s="186">
        <v>100</v>
      </c>
      <c r="Q139" s="186">
        <v>100</v>
      </c>
      <c r="R139" s="230">
        <v>100</v>
      </c>
      <c r="S139" s="235" t="s">
        <v>40</v>
      </c>
      <c r="T139" s="230">
        <v>100</v>
      </c>
      <c r="U139" s="228" t="s">
        <v>448</v>
      </c>
      <c r="V139" s="224" t="s">
        <v>959</v>
      </c>
      <c r="W139" s="397">
        <v>97</v>
      </c>
      <c r="X139" s="186" t="s">
        <v>85</v>
      </c>
      <c r="Y139" s="186" t="s">
        <v>85</v>
      </c>
      <c r="Z139" s="186" t="s">
        <v>85</v>
      </c>
      <c r="AA139" s="230" t="s">
        <v>85</v>
      </c>
      <c r="AB139" s="231">
        <f t="shared" si="61"/>
        <v>0.97</v>
      </c>
      <c r="AC139" s="232" t="str">
        <f t="shared" si="62"/>
        <v>-</v>
      </c>
      <c r="AD139" s="232" t="str">
        <f t="shared" si="63"/>
        <v>-</v>
      </c>
      <c r="AE139" s="232" t="str">
        <f t="shared" si="64"/>
        <v>-</v>
      </c>
      <c r="AF139" s="233" t="str">
        <f t="shared" si="65"/>
        <v>-</v>
      </c>
      <c r="AG139" s="231">
        <f t="shared" si="66"/>
        <v>0.97</v>
      </c>
      <c r="AH139" s="232" t="str">
        <f t="shared" si="67"/>
        <v>-</v>
      </c>
      <c r="AI139" s="232" t="str">
        <f t="shared" si="68"/>
        <v>-</v>
      </c>
      <c r="AJ139" s="232" t="str">
        <f t="shared" si="69"/>
        <v>-</v>
      </c>
      <c r="AK139" s="233" t="str">
        <f t="shared" si="70"/>
        <v>-</v>
      </c>
      <c r="AL139" s="222" t="s">
        <v>85</v>
      </c>
      <c r="AM139" s="224"/>
      <c r="AN139" s="262" t="s">
        <v>819</v>
      </c>
      <c r="AO139" s="240" t="s">
        <v>2474</v>
      </c>
      <c r="AP139" s="235" t="s">
        <v>15</v>
      </c>
      <c r="AQ139" s="234" t="s">
        <v>12</v>
      </c>
      <c r="AR139" s="234" t="s">
        <v>12</v>
      </c>
      <c r="AS139" s="234" t="s">
        <v>12</v>
      </c>
      <c r="AT139" s="227" t="s">
        <v>12</v>
      </c>
    </row>
    <row r="140" spans="1:46" ht="156" customHeight="1">
      <c r="A140" s="13" t="str">
        <f t="shared" si="71"/>
        <v>16-2</v>
      </c>
      <c r="B140" s="222">
        <v>16</v>
      </c>
      <c r="C140" s="301" t="str">
        <f>VLOOKUP(B140,[22]プルダウン!$L$2:$M$28,2,FALSE)</f>
        <v>保健衛生・医療</v>
      </c>
      <c r="D140" s="222">
        <v>2</v>
      </c>
      <c r="E140" s="224" t="s">
        <v>1912</v>
      </c>
      <c r="F140" s="299" t="s">
        <v>411</v>
      </c>
      <c r="G140" s="262" t="s">
        <v>512</v>
      </c>
      <c r="H140" s="282" t="s">
        <v>557</v>
      </c>
      <c r="I140" s="227" t="s">
        <v>558</v>
      </c>
      <c r="J140" s="224" t="s">
        <v>559</v>
      </c>
      <c r="K140" s="224" t="s">
        <v>560</v>
      </c>
      <c r="L140" s="224" t="s">
        <v>561</v>
      </c>
      <c r="M140" s="228" t="s">
        <v>418</v>
      </c>
      <c r="N140" s="225">
        <v>0</v>
      </c>
      <c r="O140" s="186">
        <v>0</v>
      </c>
      <c r="P140" s="186">
        <v>0</v>
      </c>
      <c r="Q140" s="186">
        <v>0</v>
      </c>
      <c r="R140" s="230">
        <v>0</v>
      </c>
      <c r="S140" s="235" t="s">
        <v>562</v>
      </c>
      <c r="T140" s="230">
        <v>0</v>
      </c>
      <c r="U140" s="228" t="s">
        <v>405</v>
      </c>
      <c r="V140" s="224" t="s">
        <v>1913</v>
      </c>
      <c r="W140" s="225">
        <v>0</v>
      </c>
      <c r="X140" s="186" t="s">
        <v>12</v>
      </c>
      <c r="Y140" s="186" t="s">
        <v>12</v>
      </c>
      <c r="Z140" s="186" t="s">
        <v>12</v>
      </c>
      <c r="AA140" s="230" t="s">
        <v>12</v>
      </c>
      <c r="AB140" s="219" t="str">
        <f>IFERROR(IF($E140="-","-",1+(N140-W140)/N140),"-")</f>
        <v>-</v>
      </c>
      <c r="AC140" s="220" t="str">
        <f t="shared" ref="AC140:AF140" si="72">IFERROR(IF($E140="-","-",1+(O140-X140)/O140),"-")</f>
        <v>-</v>
      </c>
      <c r="AD140" s="220" t="str">
        <f t="shared" si="72"/>
        <v>-</v>
      </c>
      <c r="AE140" s="220" t="str">
        <f t="shared" si="72"/>
        <v>-</v>
      </c>
      <c r="AF140" s="221" t="str">
        <f t="shared" si="72"/>
        <v>-</v>
      </c>
      <c r="AG140" s="219" t="str">
        <f>IFERROR(IF($E140="-","-",IF($T140="-","-",1+($T140-W140)/$T140)),"-")</f>
        <v>-</v>
      </c>
      <c r="AH140" s="220" t="str">
        <f t="shared" ref="AH140:AK140" si="73">IFERROR(IF($E140="-","-",IF($T140="-","-",1+($T140-X140)/$T140)),"-")</f>
        <v>-</v>
      </c>
      <c r="AI140" s="220" t="str">
        <f t="shared" si="73"/>
        <v>-</v>
      </c>
      <c r="AJ140" s="220" t="str">
        <f t="shared" si="73"/>
        <v>-</v>
      </c>
      <c r="AK140" s="221" t="str">
        <f t="shared" si="73"/>
        <v>-</v>
      </c>
      <c r="AL140" s="222" t="s">
        <v>12</v>
      </c>
      <c r="AM140" s="224" t="s">
        <v>85</v>
      </c>
      <c r="AN140" s="262" t="s">
        <v>761</v>
      </c>
      <c r="AO140" s="240" t="s">
        <v>762</v>
      </c>
      <c r="AP140" s="235" t="s">
        <v>15</v>
      </c>
      <c r="AQ140" s="234" t="s">
        <v>12</v>
      </c>
      <c r="AR140" s="234" t="s">
        <v>12</v>
      </c>
      <c r="AS140" s="234" t="s">
        <v>12</v>
      </c>
      <c r="AT140" s="227" t="s">
        <v>12</v>
      </c>
    </row>
    <row r="141" spans="1:46" ht="151.5" hidden="1" customHeight="1">
      <c r="A141" s="13" t="str">
        <f t="shared" si="71"/>
        <v>16-3</v>
      </c>
      <c r="B141" s="163">
        <v>16</v>
      </c>
      <c r="C141" s="301" t="str">
        <f>VLOOKUP(B141,[22]プルダウン!$L$2:$M$28,2,FALSE)</f>
        <v>保健衛生・医療</v>
      </c>
      <c r="D141" s="163">
        <v>3</v>
      </c>
      <c r="E141" s="161" t="s">
        <v>85</v>
      </c>
      <c r="F141" s="175" t="s">
        <v>85</v>
      </c>
      <c r="G141" s="325" t="s">
        <v>85</v>
      </c>
      <c r="H141" s="177" t="s">
        <v>85</v>
      </c>
      <c r="I141" s="162" t="s">
        <v>85</v>
      </c>
      <c r="J141" s="161" t="s">
        <v>85</v>
      </c>
      <c r="K141" s="161" t="s">
        <v>85</v>
      </c>
      <c r="L141" s="161" t="s">
        <v>85</v>
      </c>
      <c r="M141" s="228" t="s">
        <v>85</v>
      </c>
      <c r="N141" s="225" t="s">
        <v>12</v>
      </c>
      <c r="O141" s="186" t="s">
        <v>12</v>
      </c>
      <c r="P141" s="186" t="s">
        <v>12</v>
      </c>
      <c r="Q141" s="186" t="s">
        <v>12</v>
      </c>
      <c r="R141" s="230" t="s">
        <v>12</v>
      </c>
      <c r="S141" s="235" t="s">
        <v>85</v>
      </c>
      <c r="T141" s="230" t="s">
        <v>85</v>
      </c>
      <c r="U141" s="228" t="s">
        <v>85</v>
      </c>
      <c r="V141" s="224" t="s">
        <v>85</v>
      </c>
      <c r="W141" s="225" t="s">
        <v>12</v>
      </c>
      <c r="X141" s="186" t="s">
        <v>12</v>
      </c>
      <c r="Y141" s="186" t="s">
        <v>12</v>
      </c>
      <c r="Z141" s="186" t="s">
        <v>12</v>
      </c>
      <c r="AA141" s="230" t="s">
        <v>12</v>
      </c>
      <c r="AB141" s="231" t="str">
        <f t="shared" ref="AB141" si="74">IFERROR(IF($E141="-","-",W141/N141),"-")</f>
        <v>-</v>
      </c>
      <c r="AC141" s="232" t="str">
        <f t="shared" ref="AC141" si="75">IFERROR(IF($E141="-","-",X141/O141),"-")</f>
        <v>-</v>
      </c>
      <c r="AD141" s="232" t="str">
        <f t="shared" ref="AD141" si="76">IFERROR(IF($E141="-","-",Y141/P141),"-")</f>
        <v>-</v>
      </c>
      <c r="AE141" s="232" t="str">
        <f t="shared" ref="AE141" si="77">IFERROR(IF($E141="-","-",Z141/Q141),"-")</f>
        <v>-</v>
      </c>
      <c r="AF141" s="233" t="str">
        <f t="shared" ref="AF141" si="78">IFERROR(IF($E141="-","-",AA141/R141),"-")</f>
        <v>-</v>
      </c>
      <c r="AG141" s="231" t="str">
        <f t="shared" ref="AG141" si="79">IFERROR(IF($E141="-","-",IF($T141="-","-",W141/$T141)),"-")</f>
        <v>-</v>
      </c>
      <c r="AH141" s="232" t="str">
        <f t="shared" ref="AH141" si="80">IFERROR(IF($E141="-","-",IF($T141="-","-",X141/$T141)),"-")</f>
        <v>-</v>
      </c>
      <c r="AI141" s="232" t="str">
        <f t="shared" ref="AI141" si="81">IFERROR(IF($E141="-","-",IF($T141="-","-",Y141/$T141)),"-")</f>
        <v>-</v>
      </c>
      <c r="AJ141" s="232" t="str">
        <f t="shared" ref="AJ141" si="82">IFERROR(IF($E141="-","-",IF($T141="-","-",Z141/$T141)),"-")</f>
        <v>-</v>
      </c>
      <c r="AK141" s="233" t="str">
        <f t="shared" ref="AK141" si="83">IFERROR(IF($E141="-","-",IF($T141="-","-",AA141/$T141)),"-")</f>
        <v>-</v>
      </c>
      <c r="AL141" s="222" t="s">
        <v>12</v>
      </c>
      <c r="AM141" s="161" t="s">
        <v>85</v>
      </c>
      <c r="AN141" s="176" t="s">
        <v>85</v>
      </c>
      <c r="AO141" s="195" t="s">
        <v>85</v>
      </c>
      <c r="AP141" s="235" t="s">
        <v>12</v>
      </c>
      <c r="AQ141" s="234" t="s">
        <v>12</v>
      </c>
      <c r="AR141" s="234" t="s">
        <v>12</v>
      </c>
      <c r="AS141" s="234" t="s">
        <v>12</v>
      </c>
      <c r="AT141" s="227" t="s">
        <v>12</v>
      </c>
    </row>
    <row r="142" spans="1:46" ht="29.25" hidden="1" customHeight="1">
      <c r="A142" s="13" t="str">
        <f t="shared" si="71"/>
        <v>16-4</v>
      </c>
      <c r="B142" s="163">
        <v>16</v>
      </c>
      <c r="C142" s="278" t="str">
        <f>VLOOKUP(B142,プルダウン!$L$2:$M$28,2,FALSE)</f>
        <v>保健衛生・医療</v>
      </c>
      <c r="D142" s="163">
        <v>4</v>
      </c>
      <c r="E142" s="161" t="s">
        <v>85</v>
      </c>
      <c r="F142" s="175" t="s">
        <v>85</v>
      </c>
      <c r="G142" s="325" t="s">
        <v>85</v>
      </c>
      <c r="H142" s="177" t="s">
        <v>85</v>
      </c>
      <c r="I142" s="162" t="s">
        <v>85</v>
      </c>
      <c r="J142" s="161" t="s">
        <v>85</v>
      </c>
      <c r="K142" s="161" t="s">
        <v>85</v>
      </c>
      <c r="L142" s="161" t="s">
        <v>85</v>
      </c>
      <c r="M142" s="228" t="s">
        <v>85</v>
      </c>
      <c r="N142" s="225" t="s">
        <v>12</v>
      </c>
      <c r="O142" s="186" t="s">
        <v>12</v>
      </c>
      <c r="P142" s="186" t="s">
        <v>12</v>
      </c>
      <c r="Q142" s="186" t="s">
        <v>12</v>
      </c>
      <c r="R142" s="230" t="s">
        <v>12</v>
      </c>
      <c r="S142" s="235" t="s">
        <v>85</v>
      </c>
      <c r="T142" s="230" t="s">
        <v>85</v>
      </c>
      <c r="U142" s="228" t="s">
        <v>85</v>
      </c>
      <c r="V142" s="224" t="s">
        <v>85</v>
      </c>
      <c r="W142" s="225" t="s">
        <v>12</v>
      </c>
      <c r="X142" s="186" t="s">
        <v>12</v>
      </c>
      <c r="Y142" s="186" t="s">
        <v>12</v>
      </c>
      <c r="Z142" s="186" t="s">
        <v>12</v>
      </c>
      <c r="AA142" s="230" t="s">
        <v>12</v>
      </c>
      <c r="AB142" s="231" t="str">
        <f t="shared" si="61"/>
        <v>-</v>
      </c>
      <c r="AC142" s="232" t="str">
        <f t="shared" si="62"/>
        <v>-</v>
      </c>
      <c r="AD142" s="232" t="str">
        <f t="shared" si="63"/>
        <v>-</v>
      </c>
      <c r="AE142" s="232" t="str">
        <f t="shared" si="64"/>
        <v>-</v>
      </c>
      <c r="AF142" s="233" t="str">
        <f t="shared" si="65"/>
        <v>-</v>
      </c>
      <c r="AG142" s="231" t="str">
        <f t="shared" si="66"/>
        <v>-</v>
      </c>
      <c r="AH142" s="232" t="str">
        <f t="shared" si="67"/>
        <v>-</v>
      </c>
      <c r="AI142" s="232" t="str">
        <f t="shared" si="68"/>
        <v>-</v>
      </c>
      <c r="AJ142" s="232" t="str">
        <f t="shared" si="69"/>
        <v>-</v>
      </c>
      <c r="AK142" s="233" t="str">
        <f t="shared" si="70"/>
        <v>-</v>
      </c>
      <c r="AL142" s="222" t="s">
        <v>12</v>
      </c>
      <c r="AM142" s="161" t="s">
        <v>85</v>
      </c>
      <c r="AN142" s="176" t="s">
        <v>85</v>
      </c>
      <c r="AO142" s="195" t="s">
        <v>85</v>
      </c>
      <c r="AP142" s="235" t="s">
        <v>12</v>
      </c>
      <c r="AQ142" s="234" t="s">
        <v>12</v>
      </c>
      <c r="AR142" s="234" t="s">
        <v>12</v>
      </c>
      <c r="AS142" s="234" t="s">
        <v>12</v>
      </c>
      <c r="AT142" s="227" t="s">
        <v>12</v>
      </c>
    </row>
    <row r="143" spans="1:46" ht="29.25" hidden="1" customHeight="1">
      <c r="A143" s="13" t="str">
        <f t="shared" si="71"/>
        <v>16-5</v>
      </c>
      <c r="B143" s="163">
        <v>16</v>
      </c>
      <c r="C143" s="278" t="str">
        <f>VLOOKUP(B143,プルダウン!$L$2:$M$28,2,FALSE)</f>
        <v>保健衛生・医療</v>
      </c>
      <c r="D143" s="163">
        <v>5</v>
      </c>
      <c r="E143" s="161" t="s">
        <v>85</v>
      </c>
      <c r="F143" s="175" t="s">
        <v>85</v>
      </c>
      <c r="G143" s="325" t="s">
        <v>85</v>
      </c>
      <c r="H143" s="177" t="s">
        <v>85</v>
      </c>
      <c r="I143" s="162" t="s">
        <v>85</v>
      </c>
      <c r="J143" s="161" t="s">
        <v>85</v>
      </c>
      <c r="K143" s="161" t="s">
        <v>85</v>
      </c>
      <c r="L143" s="161" t="s">
        <v>85</v>
      </c>
      <c r="M143" s="228" t="s">
        <v>85</v>
      </c>
      <c r="N143" s="225" t="s">
        <v>12</v>
      </c>
      <c r="O143" s="186" t="s">
        <v>12</v>
      </c>
      <c r="P143" s="186" t="s">
        <v>12</v>
      </c>
      <c r="Q143" s="186" t="s">
        <v>12</v>
      </c>
      <c r="R143" s="230" t="s">
        <v>12</v>
      </c>
      <c r="S143" s="235" t="s">
        <v>85</v>
      </c>
      <c r="T143" s="230" t="s">
        <v>85</v>
      </c>
      <c r="U143" s="228" t="s">
        <v>85</v>
      </c>
      <c r="V143" s="224" t="s">
        <v>85</v>
      </c>
      <c r="W143" s="225" t="s">
        <v>12</v>
      </c>
      <c r="X143" s="186" t="s">
        <v>12</v>
      </c>
      <c r="Y143" s="186" t="s">
        <v>12</v>
      </c>
      <c r="Z143" s="186" t="s">
        <v>12</v>
      </c>
      <c r="AA143" s="230" t="s">
        <v>12</v>
      </c>
      <c r="AB143" s="231" t="str">
        <f t="shared" si="61"/>
        <v>-</v>
      </c>
      <c r="AC143" s="232" t="str">
        <f t="shared" si="62"/>
        <v>-</v>
      </c>
      <c r="AD143" s="232" t="str">
        <f t="shared" si="63"/>
        <v>-</v>
      </c>
      <c r="AE143" s="232" t="str">
        <f t="shared" si="64"/>
        <v>-</v>
      </c>
      <c r="AF143" s="233" t="str">
        <f t="shared" si="65"/>
        <v>-</v>
      </c>
      <c r="AG143" s="231" t="str">
        <f t="shared" si="66"/>
        <v>-</v>
      </c>
      <c r="AH143" s="232" t="str">
        <f t="shared" si="67"/>
        <v>-</v>
      </c>
      <c r="AI143" s="232" t="str">
        <f t="shared" si="68"/>
        <v>-</v>
      </c>
      <c r="AJ143" s="232" t="str">
        <f t="shared" si="69"/>
        <v>-</v>
      </c>
      <c r="AK143" s="233" t="str">
        <f t="shared" si="70"/>
        <v>-</v>
      </c>
      <c r="AL143" s="222" t="s">
        <v>12</v>
      </c>
      <c r="AM143" s="161" t="s">
        <v>85</v>
      </c>
      <c r="AN143" s="176" t="s">
        <v>85</v>
      </c>
      <c r="AO143" s="195" t="s">
        <v>85</v>
      </c>
      <c r="AP143" s="235" t="s">
        <v>12</v>
      </c>
      <c r="AQ143" s="234" t="s">
        <v>12</v>
      </c>
      <c r="AR143" s="234" t="s">
        <v>12</v>
      </c>
      <c r="AS143" s="234" t="s">
        <v>12</v>
      </c>
      <c r="AT143" s="227" t="s">
        <v>12</v>
      </c>
    </row>
    <row r="144" spans="1:46" ht="29.25" hidden="1" customHeight="1">
      <c r="A144" s="13" t="str">
        <f t="shared" si="71"/>
        <v>16-6</v>
      </c>
      <c r="B144" s="163">
        <v>16</v>
      </c>
      <c r="C144" s="278" t="str">
        <f>VLOOKUP(B144,プルダウン!$L$2:$M$28,2,FALSE)</f>
        <v>保健衛生・医療</v>
      </c>
      <c r="D144" s="163">
        <v>6</v>
      </c>
      <c r="E144" s="161" t="s">
        <v>85</v>
      </c>
      <c r="F144" s="175" t="s">
        <v>85</v>
      </c>
      <c r="G144" s="325" t="s">
        <v>85</v>
      </c>
      <c r="H144" s="177" t="s">
        <v>85</v>
      </c>
      <c r="I144" s="162" t="s">
        <v>85</v>
      </c>
      <c r="J144" s="161" t="s">
        <v>85</v>
      </c>
      <c r="K144" s="161" t="s">
        <v>85</v>
      </c>
      <c r="L144" s="161" t="s">
        <v>85</v>
      </c>
      <c r="M144" s="228" t="s">
        <v>85</v>
      </c>
      <c r="N144" s="225" t="s">
        <v>12</v>
      </c>
      <c r="O144" s="186" t="s">
        <v>12</v>
      </c>
      <c r="P144" s="186" t="s">
        <v>12</v>
      </c>
      <c r="Q144" s="186" t="s">
        <v>12</v>
      </c>
      <c r="R144" s="230" t="s">
        <v>12</v>
      </c>
      <c r="S144" s="235" t="s">
        <v>85</v>
      </c>
      <c r="T144" s="230" t="s">
        <v>85</v>
      </c>
      <c r="U144" s="228" t="s">
        <v>85</v>
      </c>
      <c r="V144" s="224" t="s">
        <v>85</v>
      </c>
      <c r="W144" s="225" t="s">
        <v>12</v>
      </c>
      <c r="X144" s="186" t="s">
        <v>12</v>
      </c>
      <c r="Y144" s="186" t="s">
        <v>12</v>
      </c>
      <c r="Z144" s="186" t="s">
        <v>12</v>
      </c>
      <c r="AA144" s="230" t="s">
        <v>12</v>
      </c>
      <c r="AB144" s="231" t="str">
        <f t="shared" si="61"/>
        <v>-</v>
      </c>
      <c r="AC144" s="232" t="str">
        <f t="shared" si="62"/>
        <v>-</v>
      </c>
      <c r="AD144" s="232" t="str">
        <f t="shared" si="63"/>
        <v>-</v>
      </c>
      <c r="AE144" s="232" t="str">
        <f t="shared" si="64"/>
        <v>-</v>
      </c>
      <c r="AF144" s="233" t="str">
        <f t="shared" si="65"/>
        <v>-</v>
      </c>
      <c r="AG144" s="231" t="str">
        <f t="shared" si="66"/>
        <v>-</v>
      </c>
      <c r="AH144" s="232" t="str">
        <f t="shared" si="67"/>
        <v>-</v>
      </c>
      <c r="AI144" s="232" t="str">
        <f t="shared" si="68"/>
        <v>-</v>
      </c>
      <c r="AJ144" s="232" t="str">
        <f t="shared" si="69"/>
        <v>-</v>
      </c>
      <c r="AK144" s="233" t="str">
        <f t="shared" si="70"/>
        <v>-</v>
      </c>
      <c r="AL144" s="222" t="s">
        <v>12</v>
      </c>
      <c r="AM144" s="161" t="s">
        <v>85</v>
      </c>
      <c r="AN144" s="176" t="s">
        <v>85</v>
      </c>
      <c r="AO144" s="195" t="s">
        <v>85</v>
      </c>
      <c r="AP144" s="235" t="s">
        <v>12</v>
      </c>
      <c r="AQ144" s="234" t="s">
        <v>12</v>
      </c>
      <c r="AR144" s="234" t="s">
        <v>12</v>
      </c>
      <c r="AS144" s="234" t="s">
        <v>12</v>
      </c>
      <c r="AT144" s="227" t="s">
        <v>12</v>
      </c>
    </row>
    <row r="145" spans="1:16383" ht="29.25" hidden="1" customHeight="1">
      <c r="A145" s="13" t="str">
        <f t="shared" si="71"/>
        <v>16-7</v>
      </c>
      <c r="B145" s="163">
        <v>16</v>
      </c>
      <c r="C145" s="278" t="str">
        <f>VLOOKUP(B145,プルダウン!$L$2:$M$28,2,FALSE)</f>
        <v>保健衛生・医療</v>
      </c>
      <c r="D145" s="163">
        <v>7</v>
      </c>
      <c r="E145" s="161" t="s">
        <v>85</v>
      </c>
      <c r="F145" s="175" t="s">
        <v>85</v>
      </c>
      <c r="G145" s="325" t="s">
        <v>85</v>
      </c>
      <c r="H145" s="177" t="s">
        <v>85</v>
      </c>
      <c r="I145" s="162" t="s">
        <v>85</v>
      </c>
      <c r="J145" s="161" t="s">
        <v>85</v>
      </c>
      <c r="K145" s="161" t="s">
        <v>85</v>
      </c>
      <c r="L145" s="161" t="s">
        <v>85</v>
      </c>
      <c r="M145" s="228" t="s">
        <v>85</v>
      </c>
      <c r="N145" s="225" t="s">
        <v>12</v>
      </c>
      <c r="O145" s="186" t="s">
        <v>12</v>
      </c>
      <c r="P145" s="186" t="s">
        <v>12</v>
      </c>
      <c r="Q145" s="186" t="s">
        <v>12</v>
      </c>
      <c r="R145" s="230" t="s">
        <v>12</v>
      </c>
      <c r="S145" s="235" t="s">
        <v>85</v>
      </c>
      <c r="T145" s="230" t="s">
        <v>85</v>
      </c>
      <c r="U145" s="228" t="s">
        <v>85</v>
      </c>
      <c r="V145" s="224" t="s">
        <v>85</v>
      </c>
      <c r="W145" s="225" t="s">
        <v>12</v>
      </c>
      <c r="X145" s="186" t="s">
        <v>12</v>
      </c>
      <c r="Y145" s="186" t="s">
        <v>12</v>
      </c>
      <c r="Z145" s="186" t="s">
        <v>12</v>
      </c>
      <c r="AA145" s="230" t="s">
        <v>12</v>
      </c>
      <c r="AB145" s="231" t="str">
        <f t="shared" si="61"/>
        <v>-</v>
      </c>
      <c r="AC145" s="232" t="str">
        <f t="shared" si="62"/>
        <v>-</v>
      </c>
      <c r="AD145" s="232" t="str">
        <f t="shared" si="63"/>
        <v>-</v>
      </c>
      <c r="AE145" s="232" t="str">
        <f t="shared" si="64"/>
        <v>-</v>
      </c>
      <c r="AF145" s="233" t="str">
        <f t="shared" si="65"/>
        <v>-</v>
      </c>
      <c r="AG145" s="231" t="str">
        <f t="shared" si="66"/>
        <v>-</v>
      </c>
      <c r="AH145" s="232" t="str">
        <f t="shared" si="67"/>
        <v>-</v>
      </c>
      <c r="AI145" s="232" t="str">
        <f t="shared" si="68"/>
        <v>-</v>
      </c>
      <c r="AJ145" s="232" t="str">
        <f t="shared" si="69"/>
        <v>-</v>
      </c>
      <c r="AK145" s="233" t="str">
        <f t="shared" si="70"/>
        <v>-</v>
      </c>
      <c r="AL145" s="222" t="s">
        <v>12</v>
      </c>
      <c r="AM145" s="161" t="s">
        <v>85</v>
      </c>
      <c r="AN145" s="176" t="s">
        <v>85</v>
      </c>
      <c r="AO145" s="195" t="s">
        <v>85</v>
      </c>
      <c r="AP145" s="235" t="s">
        <v>12</v>
      </c>
      <c r="AQ145" s="234" t="s">
        <v>12</v>
      </c>
      <c r="AR145" s="234" t="s">
        <v>12</v>
      </c>
      <c r="AS145" s="234" t="s">
        <v>12</v>
      </c>
      <c r="AT145" s="227" t="s">
        <v>12</v>
      </c>
    </row>
    <row r="146" spans="1:16383" ht="29.25" hidden="1" customHeight="1">
      <c r="A146" s="13" t="str">
        <f t="shared" si="71"/>
        <v>16-8</v>
      </c>
      <c r="B146" s="163">
        <v>16</v>
      </c>
      <c r="C146" s="278" t="str">
        <f>VLOOKUP(B146,プルダウン!$L$2:$M$28,2,FALSE)</f>
        <v>保健衛生・医療</v>
      </c>
      <c r="D146" s="163">
        <v>8</v>
      </c>
      <c r="E146" s="161" t="s">
        <v>85</v>
      </c>
      <c r="F146" s="175" t="s">
        <v>85</v>
      </c>
      <c r="G146" s="325" t="s">
        <v>85</v>
      </c>
      <c r="H146" s="177" t="s">
        <v>85</v>
      </c>
      <c r="I146" s="162" t="s">
        <v>85</v>
      </c>
      <c r="J146" s="161" t="s">
        <v>85</v>
      </c>
      <c r="K146" s="161" t="s">
        <v>85</v>
      </c>
      <c r="L146" s="161" t="s">
        <v>85</v>
      </c>
      <c r="M146" s="228" t="s">
        <v>85</v>
      </c>
      <c r="N146" s="225" t="s">
        <v>12</v>
      </c>
      <c r="O146" s="186" t="s">
        <v>12</v>
      </c>
      <c r="P146" s="186" t="s">
        <v>12</v>
      </c>
      <c r="Q146" s="186" t="s">
        <v>12</v>
      </c>
      <c r="R146" s="230" t="s">
        <v>12</v>
      </c>
      <c r="S146" s="235" t="s">
        <v>85</v>
      </c>
      <c r="T146" s="230" t="s">
        <v>85</v>
      </c>
      <c r="U146" s="228" t="s">
        <v>85</v>
      </c>
      <c r="V146" s="224" t="s">
        <v>85</v>
      </c>
      <c r="W146" s="225" t="s">
        <v>12</v>
      </c>
      <c r="X146" s="186" t="s">
        <v>12</v>
      </c>
      <c r="Y146" s="186" t="s">
        <v>12</v>
      </c>
      <c r="Z146" s="186" t="s">
        <v>12</v>
      </c>
      <c r="AA146" s="230" t="s">
        <v>12</v>
      </c>
      <c r="AB146" s="231" t="str">
        <f t="shared" si="61"/>
        <v>-</v>
      </c>
      <c r="AC146" s="232" t="str">
        <f t="shared" si="62"/>
        <v>-</v>
      </c>
      <c r="AD146" s="232" t="str">
        <f t="shared" si="63"/>
        <v>-</v>
      </c>
      <c r="AE146" s="232" t="str">
        <f t="shared" si="64"/>
        <v>-</v>
      </c>
      <c r="AF146" s="233" t="str">
        <f t="shared" si="65"/>
        <v>-</v>
      </c>
      <c r="AG146" s="231" t="str">
        <f t="shared" si="66"/>
        <v>-</v>
      </c>
      <c r="AH146" s="232" t="str">
        <f t="shared" si="67"/>
        <v>-</v>
      </c>
      <c r="AI146" s="232" t="str">
        <f t="shared" si="68"/>
        <v>-</v>
      </c>
      <c r="AJ146" s="232" t="str">
        <f t="shared" si="69"/>
        <v>-</v>
      </c>
      <c r="AK146" s="233" t="str">
        <f t="shared" si="70"/>
        <v>-</v>
      </c>
      <c r="AL146" s="222" t="s">
        <v>12</v>
      </c>
      <c r="AM146" s="161" t="s">
        <v>85</v>
      </c>
      <c r="AN146" s="176" t="s">
        <v>85</v>
      </c>
      <c r="AO146" s="195" t="s">
        <v>85</v>
      </c>
      <c r="AP146" s="235" t="s">
        <v>12</v>
      </c>
      <c r="AQ146" s="234" t="s">
        <v>12</v>
      </c>
      <c r="AR146" s="234" t="s">
        <v>12</v>
      </c>
      <c r="AS146" s="234" t="s">
        <v>12</v>
      </c>
      <c r="AT146" s="227" t="s">
        <v>12</v>
      </c>
    </row>
    <row r="147" spans="1:16383" ht="29.25" hidden="1" customHeight="1">
      <c r="A147" s="13" t="str">
        <f t="shared" ref="A147:A155" si="84">B147&amp;"-"&amp;D147</f>
        <v>16-9</v>
      </c>
      <c r="B147" s="163">
        <v>16</v>
      </c>
      <c r="C147" s="278" t="str">
        <f>VLOOKUP(B147,プルダウン!$L$2:$M$28,2,FALSE)</f>
        <v>保健衛生・医療</v>
      </c>
      <c r="D147" s="163">
        <v>9</v>
      </c>
      <c r="E147" s="161" t="s">
        <v>85</v>
      </c>
      <c r="F147" s="175" t="s">
        <v>85</v>
      </c>
      <c r="G147" s="325" t="s">
        <v>85</v>
      </c>
      <c r="H147" s="177" t="s">
        <v>85</v>
      </c>
      <c r="I147" s="162" t="s">
        <v>85</v>
      </c>
      <c r="J147" s="161" t="s">
        <v>85</v>
      </c>
      <c r="K147" s="161" t="s">
        <v>85</v>
      </c>
      <c r="L147" s="161" t="s">
        <v>85</v>
      </c>
      <c r="M147" s="228" t="s">
        <v>85</v>
      </c>
      <c r="N147" s="225" t="s">
        <v>12</v>
      </c>
      <c r="O147" s="186" t="s">
        <v>12</v>
      </c>
      <c r="P147" s="186" t="s">
        <v>12</v>
      </c>
      <c r="Q147" s="186" t="s">
        <v>12</v>
      </c>
      <c r="R147" s="230" t="s">
        <v>12</v>
      </c>
      <c r="S147" s="235" t="s">
        <v>85</v>
      </c>
      <c r="T147" s="230" t="s">
        <v>85</v>
      </c>
      <c r="U147" s="228" t="s">
        <v>85</v>
      </c>
      <c r="V147" s="224" t="s">
        <v>85</v>
      </c>
      <c r="W147" s="225" t="s">
        <v>12</v>
      </c>
      <c r="X147" s="186" t="s">
        <v>12</v>
      </c>
      <c r="Y147" s="186" t="s">
        <v>12</v>
      </c>
      <c r="Z147" s="186" t="s">
        <v>12</v>
      </c>
      <c r="AA147" s="230" t="s">
        <v>12</v>
      </c>
      <c r="AB147" s="231" t="str">
        <f t="shared" si="61"/>
        <v>-</v>
      </c>
      <c r="AC147" s="232" t="str">
        <f t="shared" si="62"/>
        <v>-</v>
      </c>
      <c r="AD147" s="232" t="str">
        <f t="shared" si="63"/>
        <v>-</v>
      </c>
      <c r="AE147" s="232" t="str">
        <f t="shared" si="64"/>
        <v>-</v>
      </c>
      <c r="AF147" s="233" t="str">
        <f t="shared" si="65"/>
        <v>-</v>
      </c>
      <c r="AG147" s="231" t="str">
        <f t="shared" si="66"/>
        <v>-</v>
      </c>
      <c r="AH147" s="232" t="str">
        <f t="shared" si="67"/>
        <v>-</v>
      </c>
      <c r="AI147" s="232" t="str">
        <f t="shared" si="68"/>
        <v>-</v>
      </c>
      <c r="AJ147" s="232" t="str">
        <f t="shared" si="69"/>
        <v>-</v>
      </c>
      <c r="AK147" s="233" t="str">
        <f t="shared" si="70"/>
        <v>-</v>
      </c>
      <c r="AL147" s="222" t="s">
        <v>12</v>
      </c>
      <c r="AM147" s="161" t="s">
        <v>85</v>
      </c>
      <c r="AN147" s="176" t="s">
        <v>85</v>
      </c>
      <c r="AO147" s="195" t="s">
        <v>85</v>
      </c>
      <c r="AP147" s="235" t="s">
        <v>12</v>
      </c>
      <c r="AQ147" s="234" t="s">
        <v>12</v>
      </c>
      <c r="AR147" s="234" t="s">
        <v>12</v>
      </c>
      <c r="AS147" s="234" t="s">
        <v>12</v>
      </c>
      <c r="AT147" s="227" t="s">
        <v>12</v>
      </c>
    </row>
    <row r="148" spans="1:16383" ht="186.75" customHeight="1">
      <c r="A148" s="13" t="str">
        <f t="shared" si="84"/>
        <v>17-1</v>
      </c>
      <c r="B148" s="163">
        <v>17</v>
      </c>
      <c r="C148" s="278" t="str">
        <f>VLOOKUP(B148,[12]プルダウン!$L$2:$M$28,2,FALSE)</f>
        <v>学校教育</v>
      </c>
      <c r="D148" s="163">
        <v>1</v>
      </c>
      <c r="E148" s="161" t="s">
        <v>571</v>
      </c>
      <c r="F148" s="175" t="s">
        <v>444</v>
      </c>
      <c r="G148" s="176" t="s">
        <v>572</v>
      </c>
      <c r="H148" s="177" t="s">
        <v>573</v>
      </c>
      <c r="I148" s="162" t="s">
        <v>574</v>
      </c>
      <c r="J148" s="161" t="s">
        <v>575</v>
      </c>
      <c r="K148" s="161" t="s">
        <v>576</v>
      </c>
      <c r="L148" s="161" t="s">
        <v>399</v>
      </c>
      <c r="M148" s="160" t="s">
        <v>403</v>
      </c>
      <c r="N148" s="225" t="s">
        <v>12</v>
      </c>
      <c r="O148" s="186">
        <v>0.25</v>
      </c>
      <c r="P148" s="186">
        <v>0.27</v>
      </c>
      <c r="Q148" s="186">
        <v>0.28999999999999998</v>
      </c>
      <c r="R148" s="230">
        <v>0.3</v>
      </c>
      <c r="S148" s="235" t="s">
        <v>433</v>
      </c>
      <c r="T148" s="230">
        <v>0.3</v>
      </c>
      <c r="U148" s="228" t="s">
        <v>1662</v>
      </c>
      <c r="V148" s="224" t="s">
        <v>1765</v>
      </c>
      <c r="W148" s="225">
        <v>0.246</v>
      </c>
      <c r="X148" s="186" t="s">
        <v>12</v>
      </c>
      <c r="Y148" s="186" t="s">
        <v>12</v>
      </c>
      <c r="Z148" s="186" t="s">
        <v>12</v>
      </c>
      <c r="AA148" s="230" t="s">
        <v>12</v>
      </c>
      <c r="AB148" s="231" t="str">
        <f t="shared" si="61"/>
        <v>-</v>
      </c>
      <c r="AC148" s="232" t="str">
        <f t="shared" si="61"/>
        <v>-</v>
      </c>
      <c r="AD148" s="232" t="str">
        <f t="shared" si="61"/>
        <v>-</v>
      </c>
      <c r="AE148" s="232" t="str">
        <f t="shared" si="61"/>
        <v>-</v>
      </c>
      <c r="AF148" s="233" t="str">
        <f t="shared" si="61"/>
        <v>-</v>
      </c>
      <c r="AG148" s="231">
        <f t="shared" si="66"/>
        <v>0.82000000000000006</v>
      </c>
      <c r="AH148" s="232" t="str">
        <f t="shared" si="66"/>
        <v>-</v>
      </c>
      <c r="AI148" s="232" t="str">
        <f t="shared" si="66"/>
        <v>-</v>
      </c>
      <c r="AJ148" s="232" t="str">
        <f t="shared" si="66"/>
        <v>-</v>
      </c>
      <c r="AK148" s="233" t="str">
        <f t="shared" si="66"/>
        <v>-</v>
      </c>
      <c r="AL148" s="222" t="s">
        <v>12</v>
      </c>
      <c r="AM148" s="149" t="s">
        <v>2410</v>
      </c>
      <c r="AN148" s="176" t="s">
        <v>759</v>
      </c>
      <c r="AO148" s="195" t="s">
        <v>763</v>
      </c>
      <c r="AP148" s="234" t="s">
        <v>12</v>
      </c>
      <c r="AQ148" s="234" t="s">
        <v>12</v>
      </c>
      <c r="AR148" s="234" t="s">
        <v>12</v>
      </c>
      <c r="AS148" s="234" t="s">
        <v>12</v>
      </c>
      <c r="AT148" s="227" t="s">
        <v>12</v>
      </c>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c r="CY148" s="119"/>
      <c r="CZ148" s="119"/>
      <c r="DA148" s="119"/>
      <c r="DB148" s="119"/>
      <c r="DC148" s="119"/>
      <c r="DD148" s="119"/>
      <c r="DE148" s="119"/>
      <c r="DF148" s="119"/>
      <c r="DG148" s="119"/>
      <c r="DH148" s="119"/>
      <c r="DI148" s="119"/>
      <c r="DJ148" s="119"/>
      <c r="DK148" s="119"/>
      <c r="DL148" s="119"/>
      <c r="DM148" s="119"/>
      <c r="DN148" s="119"/>
      <c r="DO148" s="119"/>
      <c r="DP148" s="119"/>
      <c r="DQ148" s="119"/>
      <c r="DR148" s="119"/>
      <c r="DS148" s="119"/>
      <c r="DT148" s="119"/>
      <c r="DU148" s="119"/>
      <c r="DV148" s="119"/>
      <c r="DW148" s="119"/>
      <c r="DX148" s="119"/>
      <c r="DY148" s="119"/>
      <c r="DZ148" s="119"/>
      <c r="EA148" s="119"/>
      <c r="EB148" s="119"/>
      <c r="EC148" s="119"/>
      <c r="ED148" s="119"/>
      <c r="EE148" s="119"/>
      <c r="EF148" s="119"/>
      <c r="EG148" s="119"/>
      <c r="EH148" s="119"/>
      <c r="EI148" s="119"/>
      <c r="EJ148" s="119"/>
      <c r="EK148" s="119"/>
      <c r="EL148" s="119"/>
      <c r="EM148" s="119"/>
      <c r="EN148" s="119"/>
      <c r="EO148" s="119"/>
      <c r="EP148" s="119"/>
      <c r="EQ148" s="119"/>
      <c r="ER148" s="119"/>
      <c r="ES148" s="119"/>
      <c r="ET148" s="119"/>
      <c r="EU148" s="119"/>
      <c r="EV148" s="119"/>
      <c r="EW148" s="119"/>
      <c r="EX148" s="119"/>
      <c r="EY148" s="119"/>
      <c r="EZ148" s="119"/>
      <c r="FA148" s="119"/>
      <c r="FB148" s="119"/>
      <c r="FC148" s="119"/>
      <c r="FD148" s="119"/>
      <c r="FE148" s="119"/>
      <c r="FF148" s="119"/>
      <c r="FG148" s="119"/>
      <c r="FH148" s="119"/>
      <c r="FI148" s="119"/>
      <c r="FJ148" s="119"/>
      <c r="FK148" s="119"/>
      <c r="FL148" s="119"/>
      <c r="FM148" s="119"/>
      <c r="FN148" s="119"/>
      <c r="FO148" s="119"/>
      <c r="FP148" s="119"/>
      <c r="FQ148" s="119"/>
      <c r="FR148" s="119"/>
      <c r="FS148" s="119"/>
      <c r="FT148" s="119"/>
      <c r="FU148" s="119"/>
      <c r="FV148" s="119"/>
      <c r="FW148" s="119"/>
      <c r="FX148" s="119"/>
      <c r="FY148" s="119"/>
      <c r="FZ148" s="119"/>
      <c r="GA148" s="119"/>
      <c r="GB148" s="119"/>
      <c r="GC148" s="119"/>
      <c r="GD148" s="119"/>
      <c r="GE148" s="119"/>
      <c r="GF148" s="119"/>
      <c r="GG148" s="119"/>
      <c r="GH148" s="119"/>
      <c r="GI148" s="119"/>
      <c r="GJ148" s="119"/>
      <c r="GK148" s="119"/>
      <c r="GL148" s="119"/>
      <c r="GM148" s="119"/>
      <c r="GN148" s="119"/>
      <c r="GO148" s="119"/>
      <c r="GP148" s="119"/>
      <c r="GQ148" s="119"/>
      <c r="GR148" s="119"/>
      <c r="GS148" s="119"/>
      <c r="GT148" s="119"/>
      <c r="GU148" s="119"/>
      <c r="GV148" s="119"/>
      <c r="GW148" s="119"/>
      <c r="GX148" s="119"/>
      <c r="GY148" s="119"/>
      <c r="GZ148" s="119"/>
      <c r="HA148" s="119"/>
      <c r="HB148" s="119"/>
      <c r="HC148" s="119"/>
      <c r="HD148" s="119"/>
      <c r="HE148" s="119"/>
      <c r="HF148" s="119"/>
      <c r="HG148" s="119"/>
      <c r="HH148" s="119"/>
      <c r="HI148" s="119"/>
      <c r="HJ148" s="119"/>
      <c r="HK148" s="119"/>
      <c r="HL148" s="119"/>
      <c r="HM148" s="119"/>
      <c r="HN148" s="119"/>
      <c r="HO148" s="119"/>
      <c r="HP148" s="119"/>
      <c r="HQ148" s="119"/>
      <c r="HR148" s="119"/>
      <c r="HS148" s="119"/>
      <c r="HT148" s="119"/>
      <c r="HU148" s="119"/>
      <c r="HV148" s="119"/>
      <c r="HW148" s="119"/>
      <c r="HX148" s="119"/>
      <c r="HY148" s="119"/>
      <c r="HZ148" s="119"/>
      <c r="IA148" s="119"/>
      <c r="IB148" s="119"/>
      <c r="IC148" s="119"/>
      <c r="ID148" s="119"/>
      <c r="IE148" s="119"/>
      <c r="IF148" s="119"/>
      <c r="IG148" s="119"/>
      <c r="IH148" s="119"/>
      <c r="II148" s="119"/>
      <c r="IJ148" s="119"/>
      <c r="IK148" s="119"/>
      <c r="IL148" s="119"/>
      <c r="IM148" s="119"/>
      <c r="IN148" s="119"/>
      <c r="IO148" s="119"/>
      <c r="IP148" s="119"/>
      <c r="IQ148" s="119"/>
      <c r="IR148" s="119"/>
      <c r="IS148" s="119"/>
      <c r="IT148" s="119"/>
      <c r="IU148" s="119"/>
      <c r="IV148" s="119"/>
      <c r="IW148" s="119"/>
      <c r="IX148" s="119"/>
      <c r="IY148" s="119"/>
      <c r="IZ148" s="119"/>
      <c r="JA148" s="119"/>
      <c r="JB148" s="119"/>
      <c r="JC148" s="119"/>
      <c r="JD148" s="119"/>
      <c r="JE148" s="119"/>
      <c r="JF148" s="119"/>
      <c r="JG148" s="119"/>
      <c r="JH148" s="119"/>
      <c r="JI148" s="119"/>
      <c r="JJ148" s="119"/>
      <c r="JK148" s="119"/>
      <c r="JL148" s="119"/>
      <c r="JM148" s="119"/>
      <c r="JN148" s="119"/>
      <c r="JO148" s="119"/>
      <c r="JP148" s="119"/>
      <c r="JQ148" s="119"/>
      <c r="JR148" s="119"/>
      <c r="JS148" s="119"/>
      <c r="JT148" s="119"/>
      <c r="JU148" s="119"/>
      <c r="JV148" s="119"/>
      <c r="JW148" s="119"/>
      <c r="JX148" s="119"/>
      <c r="JY148" s="119"/>
      <c r="JZ148" s="119"/>
      <c r="KA148" s="119"/>
      <c r="KB148" s="119"/>
      <c r="KC148" s="119"/>
      <c r="KD148" s="119"/>
      <c r="KE148" s="119"/>
      <c r="KF148" s="119"/>
      <c r="KG148" s="119"/>
      <c r="KH148" s="119"/>
      <c r="KI148" s="119"/>
      <c r="KJ148" s="119"/>
      <c r="KK148" s="119"/>
      <c r="KL148" s="119"/>
      <c r="KM148" s="119"/>
      <c r="KN148" s="119"/>
      <c r="KO148" s="119"/>
      <c r="KP148" s="119"/>
      <c r="KQ148" s="119"/>
      <c r="KR148" s="119"/>
      <c r="KS148" s="119"/>
      <c r="KT148" s="119"/>
      <c r="KU148" s="119"/>
      <c r="KV148" s="119"/>
      <c r="KW148" s="119"/>
      <c r="KX148" s="119"/>
      <c r="KY148" s="119"/>
      <c r="KZ148" s="119"/>
      <c r="LA148" s="119"/>
      <c r="LB148" s="119"/>
      <c r="LC148" s="119"/>
      <c r="LD148" s="119"/>
      <c r="LE148" s="119"/>
      <c r="LF148" s="119"/>
      <c r="LG148" s="119"/>
      <c r="LH148" s="119"/>
      <c r="LI148" s="119"/>
      <c r="LJ148" s="119"/>
      <c r="LK148" s="119"/>
      <c r="LL148" s="119"/>
      <c r="LM148" s="119"/>
      <c r="LN148" s="119"/>
      <c r="LO148" s="119"/>
      <c r="LP148" s="119"/>
      <c r="LQ148" s="119"/>
      <c r="LR148" s="119"/>
      <c r="LS148" s="119"/>
      <c r="LT148" s="119"/>
      <c r="LU148" s="119"/>
      <c r="LV148" s="119"/>
      <c r="LW148" s="119"/>
      <c r="LX148" s="119"/>
      <c r="LY148" s="119"/>
      <c r="LZ148" s="119"/>
      <c r="MA148" s="119"/>
      <c r="MB148" s="119"/>
      <c r="MC148" s="119"/>
      <c r="MD148" s="119"/>
      <c r="ME148" s="119"/>
      <c r="MF148" s="119"/>
      <c r="MG148" s="119"/>
      <c r="MH148" s="119"/>
      <c r="MI148" s="119"/>
      <c r="MJ148" s="119"/>
      <c r="MK148" s="119"/>
      <c r="ML148" s="119"/>
      <c r="MM148" s="119"/>
      <c r="MN148" s="119"/>
      <c r="MO148" s="119"/>
      <c r="MP148" s="119"/>
      <c r="MQ148" s="119"/>
      <c r="MR148" s="119"/>
      <c r="MS148" s="119"/>
      <c r="MT148" s="119"/>
      <c r="MU148" s="119"/>
      <c r="MV148" s="119"/>
      <c r="MW148" s="119"/>
      <c r="MX148" s="119"/>
      <c r="MY148" s="119"/>
      <c r="MZ148" s="119"/>
      <c r="NA148" s="119"/>
      <c r="NB148" s="119"/>
      <c r="NC148" s="119"/>
      <c r="ND148" s="119"/>
      <c r="NE148" s="119"/>
      <c r="NF148" s="119"/>
      <c r="NG148" s="119"/>
      <c r="NH148" s="119"/>
      <c r="NI148" s="119"/>
      <c r="NJ148" s="119"/>
      <c r="NK148" s="119"/>
      <c r="NL148" s="119"/>
      <c r="NM148" s="119"/>
      <c r="NN148" s="119"/>
      <c r="NO148" s="119"/>
      <c r="NP148" s="119"/>
      <c r="NQ148" s="119"/>
      <c r="NR148" s="119"/>
      <c r="NS148" s="119"/>
      <c r="NT148" s="119"/>
      <c r="NU148" s="119"/>
      <c r="NV148" s="119"/>
      <c r="NW148" s="119"/>
      <c r="NX148" s="119"/>
      <c r="NY148" s="119"/>
      <c r="NZ148" s="119"/>
      <c r="OA148" s="119"/>
      <c r="OB148" s="119"/>
      <c r="OC148" s="119"/>
      <c r="OD148" s="119"/>
      <c r="OE148" s="119"/>
      <c r="OF148" s="119"/>
      <c r="OG148" s="119"/>
      <c r="OH148" s="119"/>
      <c r="OI148" s="119"/>
      <c r="OJ148" s="119"/>
      <c r="OK148" s="119"/>
      <c r="OL148" s="119"/>
      <c r="OM148" s="119"/>
      <c r="ON148" s="119"/>
      <c r="OO148" s="119"/>
      <c r="OP148" s="119"/>
      <c r="OQ148" s="119"/>
      <c r="OR148" s="119"/>
      <c r="OS148" s="119"/>
      <c r="OT148" s="119"/>
      <c r="OU148" s="119"/>
      <c r="OV148" s="119"/>
      <c r="OW148" s="119"/>
      <c r="OX148" s="119"/>
      <c r="OY148" s="119"/>
      <c r="OZ148" s="119"/>
      <c r="PA148" s="119"/>
      <c r="PB148" s="119"/>
      <c r="PC148" s="119"/>
      <c r="PD148" s="119"/>
      <c r="PE148" s="119"/>
      <c r="PF148" s="119"/>
      <c r="PG148" s="119"/>
      <c r="PH148" s="119"/>
      <c r="PI148" s="119"/>
      <c r="PJ148" s="119"/>
      <c r="PK148" s="119"/>
      <c r="PL148" s="119"/>
      <c r="PM148" s="119"/>
      <c r="PN148" s="119"/>
      <c r="PO148" s="119"/>
      <c r="PP148" s="119"/>
      <c r="PQ148" s="119"/>
      <c r="PR148" s="119"/>
      <c r="PS148" s="119"/>
      <c r="PT148" s="119"/>
      <c r="PU148" s="119"/>
      <c r="PV148" s="119"/>
      <c r="PW148" s="119"/>
      <c r="PX148" s="119"/>
      <c r="PY148" s="119"/>
      <c r="PZ148" s="119"/>
      <c r="QA148" s="119"/>
      <c r="QB148" s="119"/>
      <c r="QC148" s="119"/>
      <c r="QD148" s="119"/>
      <c r="QE148" s="119"/>
      <c r="QF148" s="119"/>
      <c r="QG148" s="119"/>
      <c r="QH148" s="119"/>
      <c r="QI148" s="119"/>
      <c r="QJ148" s="119"/>
      <c r="QK148" s="119"/>
      <c r="QL148" s="119"/>
      <c r="QM148" s="119"/>
      <c r="QN148" s="119"/>
      <c r="QO148" s="119"/>
      <c r="QP148" s="119"/>
      <c r="QQ148" s="119"/>
      <c r="QR148" s="119"/>
      <c r="QS148" s="119"/>
      <c r="QT148" s="119"/>
      <c r="QU148" s="119"/>
      <c r="QV148" s="119"/>
      <c r="QW148" s="119"/>
      <c r="QX148" s="119"/>
      <c r="QY148" s="119"/>
      <c r="QZ148" s="119"/>
      <c r="RA148" s="119"/>
      <c r="RB148" s="119"/>
      <c r="RC148" s="119"/>
      <c r="RD148" s="119"/>
      <c r="RE148" s="119"/>
      <c r="RF148" s="119"/>
      <c r="RG148" s="119"/>
      <c r="RH148" s="119"/>
      <c r="RI148" s="119"/>
      <c r="RJ148" s="119"/>
      <c r="RK148" s="119"/>
      <c r="RL148" s="119"/>
      <c r="RM148" s="119"/>
      <c r="RN148" s="119"/>
      <c r="RO148" s="119"/>
      <c r="RP148" s="119"/>
      <c r="RQ148" s="119"/>
      <c r="RR148" s="119"/>
      <c r="RS148" s="119"/>
      <c r="RT148" s="119"/>
      <c r="RU148" s="119"/>
      <c r="RV148" s="119"/>
      <c r="RW148" s="119"/>
      <c r="RX148" s="119"/>
      <c r="RY148" s="119"/>
      <c r="RZ148" s="119"/>
      <c r="SA148" s="119"/>
      <c r="SB148" s="119"/>
      <c r="SC148" s="119"/>
      <c r="SD148" s="119"/>
      <c r="SE148" s="119"/>
      <c r="SF148" s="119"/>
      <c r="SG148" s="119"/>
      <c r="SH148" s="119"/>
      <c r="SI148" s="119"/>
      <c r="SJ148" s="119"/>
      <c r="SK148" s="119"/>
      <c r="SL148" s="119"/>
      <c r="SM148" s="119"/>
      <c r="SN148" s="119"/>
      <c r="SO148" s="119"/>
      <c r="SP148" s="119"/>
      <c r="SQ148" s="119"/>
      <c r="SR148" s="119"/>
      <c r="SS148" s="119"/>
      <c r="ST148" s="119"/>
      <c r="SU148" s="119"/>
      <c r="SV148" s="119"/>
      <c r="SW148" s="119"/>
      <c r="SX148" s="119"/>
      <c r="SY148" s="119"/>
      <c r="SZ148" s="119"/>
      <c r="TA148" s="119"/>
      <c r="TB148" s="119"/>
      <c r="TC148" s="119"/>
      <c r="TD148" s="119"/>
      <c r="TE148" s="119"/>
      <c r="TF148" s="119"/>
      <c r="TG148" s="119"/>
      <c r="TH148" s="119"/>
      <c r="TI148" s="119"/>
      <c r="TJ148" s="119"/>
      <c r="TK148" s="119"/>
      <c r="TL148" s="119"/>
      <c r="TM148" s="119"/>
      <c r="TN148" s="119"/>
      <c r="TO148" s="119"/>
      <c r="TP148" s="119"/>
      <c r="TQ148" s="119"/>
      <c r="TR148" s="119"/>
      <c r="TS148" s="119"/>
      <c r="TT148" s="119"/>
      <c r="TU148" s="119"/>
      <c r="TV148" s="119"/>
      <c r="TW148" s="119"/>
      <c r="TX148" s="119"/>
      <c r="TY148" s="119"/>
      <c r="TZ148" s="119"/>
      <c r="UA148" s="119"/>
      <c r="UB148" s="119"/>
      <c r="UC148" s="119"/>
      <c r="UD148" s="119"/>
      <c r="UE148" s="119"/>
      <c r="UF148" s="119"/>
      <c r="UG148" s="119"/>
      <c r="UH148" s="119"/>
      <c r="UI148" s="119"/>
      <c r="UJ148" s="119"/>
      <c r="UK148" s="119"/>
      <c r="UL148" s="119"/>
      <c r="UM148" s="119"/>
      <c r="UN148" s="119"/>
      <c r="UO148" s="119"/>
      <c r="UP148" s="119"/>
      <c r="UQ148" s="119"/>
      <c r="UR148" s="119"/>
      <c r="US148" s="119"/>
      <c r="UT148" s="119"/>
      <c r="UU148" s="119"/>
      <c r="UV148" s="119"/>
      <c r="UW148" s="119"/>
      <c r="UX148" s="119"/>
      <c r="UY148" s="119"/>
      <c r="UZ148" s="119"/>
      <c r="VA148" s="119"/>
      <c r="VB148" s="119"/>
      <c r="VC148" s="119"/>
      <c r="VD148" s="119"/>
      <c r="VE148" s="119"/>
      <c r="VF148" s="119"/>
      <c r="VG148" s="119"/>
      <c r="VH148" s="119"/>
      <c r="VI148" s="119"/>
      <c r="VJ148" s="119"/>
      <c r="VK148" s="119"/>
      <c r="VL148" s="119"/>
      <c r="VM148" s="119"/>
      <c r="VN148" s="119"/>
      <c r="VO148" s="119"/>
      <c r="VP148" s="119"/>
      <c r="VQ148" s="119"/>
      <c r="VR148" s="119"/>
      <c r="VS148" s="119"/>
      <c r="VT148" s="119"/>
      <c r="VU148" s="119"/>
      <c r="VV148" s="119"/>
      <c r="VW148" s="119"/>
      <c r="VX148" s="119"/>
      <c r="VY148" s="119"/>
      <c r="VZ148" s="119"/>
      <c r="WA148" s="119"/>
      <c r="WB148" s="119"/>
      <c r="WC148" s="119"/>
      <c r="WD148" s="119"/>
      <c r="WE148" s="119"/>
      <c r="WF148" s="119"/>
      <c r="WG148" s="119"/>
      <c r="WH148" s="119"/>
      <c r="WI148" s="119"/>
      <c r="WJ148" s="119"/>
      <c r="WK148" s="119"/>
      <c r="WL148" s="119"/>
      <c r="WM148" s="119"/>
      <c r="WN148" s="119"/>
      <c r="WO148" s="119"/>
      <c r="WP148" s="119"/>
      <c r="WQ148" s="119"/>
      <c r="WR148" s="119"/>
      <c r="WS148" s="119"/>
      <c r="WT148" s="119"/>
      <c r="WU148" s="119"/>
      <c r="WV148" s="119"/>
      <c r="WW148" s="119"/>
      <c r="WX148" s="119"/>
      <c r="WY148" s="119"/>
      <c r="WZ148" s="119"/>
      <c r="XA148" s="119"/>
      <c r="XB148" s="119"/>
      <c r="XC148" s="119"/>
      <c r="XD148" s="119"/>
      <c r="XE148" s="119"/>
      <c r="XF148" s="119"/>
      <c r="XG148" s="119"/>
      <c r="XH148" s="119"/>
      <c r="XI148" s="119"/>
      <c r="XJ148" s="119"/>
      <c r="XK148" s="119"/>
      <c r="XL148" s="119"/>
      <c r="XM148" s="119"/>
      <c r="XN148" s="119"/>
      <c r="XO148" s="119"/>
      <c r="XP148" s="119"/>
      <c r="XQ148" s="119"/>
      <c r="XR148" s="119"/>
      <c r="XS148" s="119"/>
      <c r="XT148" s="119"/>
      <c r="XU148" s="119"/>
      <c r="XV148" s="119"/>
      <c r="XW148" s="119"/>
      <c r="XX148" s="119"/>
      <c r="XY148" s="119"/>
      <c r="XZ148" s="119"/>
      <c r="YA148" s="119"/>
      <c r="YB148" s="119"/>
      <c r="YC148" s="119"/>
      <c r="YD148" s="119"/>
      <c r="YE148" s="119"/>
      <c r="YF148" s="119"/>
      <c r="YG148" s="119"/>
      <c r="YH148" s="119"/>
      <c r="YI148" s="119"/>
      <c r="YJ148" s="119"/>
      <c r="YK148" s="119"/>
      <c r="YL148" s="119"/>
      <c r="YM148" s="119"/>
      <c r="YN148" s="119"/>
      <c r="YO148" s="119"/>
      <c r="YP148" s="119"/>
      <c r="YQ148" s="119"/>
      <c r="YR148" s="119"/>
      <c r="YS148" s="119"/>
      <c r="YT148" s="119"/>
      <c r="YU148" s="119"/>
      <c r="YV148" s="119"/>
      <c r="YW148" s="119"/>
      <c r="YX148" s="119"/>
      <c r="YY148" s="119"/>
      <c r="YZ148" s="119"/>
      <c r="ZA148" s="119"/>
      <c r="ZB148" s="119"/>
      <c r="ZC148" s="119"/>
      <c r="ZD148" s="119"/>
      <c r="ZE148" s="119"/>
      <c r="ZF148" s="119"/>
      <c r="ZG148" s="119"/>
      <c r="ZH148" s="119"/>
      <c r="ZI148" s="119"/>
      <c r="ZJ148" s="119"/>
      <c r="ZK148" s="119"/>
      <c r="ZL148" s="119"/>
      <c r="ZM148" s="119"/>
      <c r="ZN148" s="119"/>
      <c r="ZO148" s="119"/>
      <c r="ZP148" s="119"/>
      <c r="ZQ148" s="119"/>
      <c r="ZR148" s="119"/>
      <c r="ZS148" s="119"/>
      <c r="ZT148" s="119"/>
      <c r="ZU148" s="119"/>
      <c r="ZV148" s="119"/>
      <c r="ZW148" s="119"/>
      <c r="ZX148" s="119"/>
      <c r="ZY148" s="119"/>
      <c r="ZZ148" s="119"/>
      <c r="AAA148" s="119"/>
      <c r="AAB148" s="119"/>
      <c r="AAC148" s="119"/>
      <c r="AAD148" s="119"/>
      <c r="AAE148" s="119"/>
      <c r="AAF148" s="119"/>
      <c r="AAG148" s="119"/>
      <c r="AAH148" s="119"/>
      <c r="AAI148" s="119"/>
      <c r="AAJ148" s="119"/>
      <c r="AAK148" s="119"/>
      <c r="AAL148" s="119"/>
      <c r="AAM148" s="119"/>
      <c r="AAN148" s="119"/>
      <c r="AAO148" s="119"/>
      <c r="AAP148" s="119"/>
      <c r="AAQ148" s="119"/>
      <c r="AAR148" s="119"/>
      <c r="AAS148" s="119"/>
      <c r="AAT148" s="119"/>
      <c r="AAU148" s="119"/>
      <c r="AAV148" s="119"/>
      <c r="AAW148" s="119"/>
      <c r="AAX148" s="119"/>
      <c r="AAY148" s="119"/>
      <c r="AAZ148" s="119"/>
      <c r="ABA148" s="119"/>
      <c r="ABB148" s="119"/>
      <c r="ABC148" s="119"/>
      <c r="ABD148" s="119"/>
      <c r="ABE148" s="119"/>
      <c r="ABF148" s="119"/>
      <c r="ABG148" s="119"/>
      <c r="ABH148" s="119"/>
      <c r="ABI148" s="119"/>
      <c r="ABJ148" s="119"/>
      <c r="ABK148" s="119"/>
      <c r="ABL148" s="119"/>
      <c r="ABM148" s="119"/>
      <c r="ABN148" s="119"/>
      <c r="ABO148" s="119"/>
      <c r="ABP148" s="119"/>
      <c r="ABQ148" s="119"/>
      <c r="ABR148" s="119"/>
      <c r="ABS148" s="119"/>
      <c r="ABT148" s="119"/>
      <c r="ABU148" s="119"/>
      <c r="ABV148" s="119"/>
      <c r="ABW148" s="119"/>
      <c r="ABX148" s="119"/>
      <c r="ABY148" s="119"/>
      <c r="ABZ148" s="119"/>
      <c r="ACA148" s="119"/>
      <c r="ACB148" s="119"/>
      <c r="ACC148" s="119"/>
      <c r="ACD148" s="119"/>
      <c r="ACE148" s="119"/>
      <c r="ACF148" s="119"/>
      <c r="ACG148" s="119"/>
      <c r="ACH148" s="119"/>
      <c r="ACI148" s="119"/>
      <c r="ACJ148" s="119"/>
      <c r="ACK148" s="119"/>
      <c r="ACL148" s="119"/>
      <c r="ACM148" s="119"/>
      <c r="ACN148" s="119"/>
      <c r="ACO148" s="119"/>
      <c r="ACP148" s="119"/>
      <c r="ACQ148" s="119"/>
      <c r="ACR148" s="119"/>
      <c r="ACS148" s="119"/>
      <c r="ACT148" s="119"/>
      <c r="ACU148" s="119"/>
      <c r="ACV148" s="119"/>
      <c r="ACW148" s="119"/>
      <c r="ACX148" s="119"/>
      <c r="ACY148" s="119"/>
      <c r="ACZ148" s="119"/>
      <c r="ADA148" s="119"/>
      <c r="ADB148" s="119"/>
      <c r="ADC148" s="119"/>
      <c r="ADD148" s="119"/>
      <c r="ADE148" s="119"/>
      <c r="ADF148" s="119"/>
      <c r="ADG148" s="119"/>
      <c r="ADH148" s="119"/>
      <c r="ADI148" s="119"/>
      <c r="ADJ148" s="119"/>
      <c r="ADK148" s="119"/>
      <c r="ADL148" s="119"/>
      <c r="ADM148" s="119"/>
      <c r="ADN148" s="119"/>
      <c r="ADO148" s="119"/>
      <c r="ADP148" s="119"/>
      <c r="ADQ148" s="119"/>
      <c r="ADR148" s="119"/>
      <c r="ADS148" s="119"/>
      <c r="ADT148" s="119"/>
      <c r="ADU148" s="119"/>
      <c r="ADV148" s="119"/>
      <c r="ADW148" s="119"/>
      <c r="ADX148" s="119"/>
      <c r="ADY148" s="119"/>
      <c r="ADZ148" s="119"/>
      <c r="AEA148" s="119"/>
      <c r="AEB148" s="119"/>
      <c r="AEC148" s="119"/>
      <c r="AED148" s="119"/>
      <c r="AEE148" s="119"/>
      <c r="AEF148" s="119"/>
      <c r="AEG148" s="119"/>
      <c r="AEH148" s="119"/>
      <c r="AEI148" s="119"/>
      <c r="AEJ148" s="119"/>
      <c r="AEK148" s="119"/>
      <c r="AEL148" s="119"/>
      <c r="AEM148" s="119"/>
      <c r="AEN148" s="119"/>
      <c r="AEO148" s="119"/>
      <c r="AEP148" s="119"/>
      <c r="AEQ148" s="119"/>
      <c r="AER148" s="119"/>
      <c r="AES148" s="119"/>
      <c r="AET148" s="119"/>
      <c r="AEU148" s="119"/>
      <c r="AEV148" s="119"/>
      <c r="AEW148" s="119"/>
      <c r="AEX148" s="119"/>
      <c r="AEY148" s="119"/>
      <c r="AEZ148" s="119"/>
      <c r="AFA148" s="119"/>
      <c r="AFB148" s="119"/>
      <c r="AFC148" s="119"/>
      <c r="AFD148" s="119"/>
      <c r="AFE148" s="119"/>
      <c r="AFF148" s="119"/>
      <c r="AFG148" s="119"/>
      <c r="AFH148" s="119"/>
      <c r="AFI148" s="119"/>
      <c r="AFJ148" s="119"/>
      <c r="AFK148" s="119"/>
      <c r="AFL148" s="119"/>
      <c r="AFM148" s="119"/>
      <c r="AFN148" s="119"/>
      <c r="AFO148" s="119"/>
      <c r="AFP148" s="119"/>
      <c r="AFQ148" s="119"/>
      <c r="AFR148" s="119"/>
      <c r="AFS148" s="119"/>
      <c r="AFT148" s="119"/>
      <c r="AFU148" s="119"/>
      <c r="AFV148" s="119"/>
      <c r="AFW148" s="119"/>
      <c r="AFX148" s="119"/>
      <c r="AFY148" s="119"/>
      <c r="AFZ148" s="119"/>
      <c r="AGA148" s="119"/>
      <c r="AGB148" s="119"/>
      <c r="AGC148" s="119"/>
      <c r="AGD148" s="119"/>
      <c r="AGE148" s="119"/>
      <c r="AGF148" s="119"/>
      <c r="AGG148" s="119"/>
      <c r="AGH148" s="119"/>
      <c r="AGI148" s="119"/>
      <c r="AGJ148" s="119"/>
      <c r="AGK148" s="119"/>
      <c r="AGL148" s="119"/>
      <c r="AGM148" s="119"/>
      <c r="AGN148" s="119"/>
      <c r="AGO148" s="119"/>
      <c r="AGP148" s="119"/>
      <c r="AGQ148" s="119"/>
      <c r="AGR148" s="119"/>
      <c r="AGS148" s="119"/>
      <c r="AGT148" s="119"/>
      <c r="AGU148" s="119"/>
      <c r="AGV148" s="119"/>
      <c r="AGW148" s="119"/>
      <c r="AGX148" s="119"/>
      <c r="AGY148" s="119"/>
      <c r="AGZ148" s="119"/>
      <c r="AHA148" s="119"/>
      <c r="AHB148" s="119"/>
      <c r="AHC148" s="119"/>
      <c r="AHD148" s="119"/>
      <c r="AHE148" s="119"/>
      <c r="AHF148" s="119"/>
      <c r="AHG148" s="119"/>
      <c r="AHH148" s="119"/>
      <c r="AHI148" s="119"/>
      <c r="AHJ148" s="119"/>
      <c r="AHK148" s="119"/>
      <c r="AHL148" s="119"/>
      <c r="AHM148" s="119"/>
      <c r="AHN148" s="119"/>
      <c r="AHO148" s="119"/>
      <c r="AHP148" s="119"/>
      <c r="AHQ148" s="119"/>
      <c r="AHR148" s="119"/>
      <c r="AHS148" s="119"/>
      <c r="AHT148" s="119"/>
      <c r="AHU148" s="119"/>
      <c r="AHV148" s="119"/>
      <c r="AHW148" s="119"/>
      <c r="AHX148" s="119"/>
      <c r="AHY148" s="119"/>
      <c r="AHZ148" s="119"/>
      <c r="AIA148" s="119"/>
      <c r="AIB148" s="119"/>
      <c r="AIC148" s="119"/>
      <c r="AID148" s="119"/>
      <c r="AIE148" s="119"/>
      <c r="AIF148" s="119"/>
      <c r="AIG148" s="119"/>
      <c r="AIH148" s="119"/>
      <c r="AII148" s="119"/>
      <c r="AIJ148" s="119"/>
      <c r="AIK148" s="119"/>
      <c r="AIL148" s="119"/>
      <c r="AIM148" s="119"/>
      <c r="AIN148" s="119"/>
      <c r="AIO148" s="119"/>
      <c r="AIP148" s="119"/>
      <c r="AIQ148" s="119"/>
      <c r="AIR148" s="119"/>
      <c r="AIS148" s="119"/>
      <c r="AIT148" s="119"/>
      <c r="AIU148" s="119"/>
      <c r="AIV148" s="119"/>
      <c r="AIW148" s="119"/>
      <c r="AIX148" s="119"/>
      <c r="AIY148" s="119"/>
      <c r="AIZ148" s="119"/>
      <c r="AJA148" s="119"/>
      <c r="AJB148" s="119"/>
      <c r="AJC148" s="119"/>
      <c r="AJD148" s="119"/>
      <c r="AJE148" s="119"/>
      <c r="AJF148" s="119"/>
      <c r="AJG148" s="119"/>
      <c r="AJH148" s="119"/>
      <c r="AJI148" s="119"/>
      <c r="AJJ148" s="119"/>
      <c r="AJK148" s="119"/>
      <c r="AJL148" s="119"/>
      <c r="AJM148" s="119"/>
      <c r="AJN148" s="119"/>
      <c r="AJO148" s="119"/>
      <c r="AJP148" s="119"/>
      <c r="AJQ148" s="119"/>
      <c r="AJR148" s="119"/>
      <c r="AJS148" s="119"/>
      <c r="AJT148" s="119"/>
      <c r="AJU148" s="119"/>
      <c r="AJV148" s="119"/>
      <c r="AJW148" s="119"/>
      <c r="AJX148" s="119"/>
      <c r="AJY148" s="119"/>
      <c r="AJZ148" s="119"/>
      <c r="AKA148" s="119"/>
      <c r="AKB148" s="119"/>
      <c r="AKC148" s="119"/>
      <c r="AKD148" s="119"/>
      <c r="AKE148" s="119"/>
      <c r="AKF148" s="119"/>
      <c r="AKG148" s="119"/>
      <c r="AKH148" s="119"/>
      <c r="AKI148" s="119"/>
      <c r="AKJ148" s="119"/>
      <c r="AKK148" s="119"/>
      <c r="AKL148" s="119"/>
      <c r="AKM148" s="119"/>
      <c r="AKN148" s="119"/>
      <c r="AKO148" s="119"/>
      <c r="AKP148" s="119"/>
      <c r="AKQ148" s="119"/>
      <c r="AKR148" s="119"/>
      <c r="AKS148" s="119"/>
      <c r="AKT148" s="119"/>
      <c r="AKU148" s="119"/>
      <c r="AKV148" s="119"/>
      <c r="AKW148" s="119"/>
      <c r="AKX148" s="119"/>
      <c r="AKY148" s="119"/>
      <c r="AKZ148" s="119"/>
      <c r="ALA148" s="119"/>
      <c r="ALB148" s="119"/>
      <c r="ALC148" s="119"/>
      <c r="ALD148" s="119"/>
      <c r="ALE148" s="119"/>
      <c r="ALF148" s="119"/>
      <c r="ALG148" s="119"/>
      <c r="ALH148" s="119"/>
      <c r="ALI148" s="119"/>
      <c r="ALJ148" s="119"/>
      <c r="ALK148" s="119"/>
      <c r="ALL148" s="119"/>
      <c r="ALM148" s="119"/>
      <c r="ALN148" s="119"/>
      <c r="ALO148" s="119"/>
      <c r="ALP148" s="119"/>
      <c r="ALQ148" s="119"/>
      <c r="ALR148" s="119"/>
      <c r="ALS148" s="119"/>
      <c r="ALT148" s="119"/>
      <c r="ALU148" s="119"/>
      <c r="ALV148" s="119"/>
      <c r="ALW148" s="119"/>
      <c r="ALX148" s="119"/>
      <c r="ALY148" s="119"/>
      <c r="ALZ148" s="119"/>
      <c r="AMA148" s="119"/>
      <c r="AMB148" s="119"/>
      <c r="AMC148" s="119"/>
      <c r="AMD148" s="119"/>
      <c r="AME148" s="119"/>
      <c r="AMF148" s="119"/>
      <c r="AMG148" s="119"/>
      <c r="AMH148" s="119"/>
      <c r="AMI148" s="119"/>
      <c r="AMJ148" s="119"/>
      <c r="AMK148" s="119"/>
      <c r="AML148" s="119"/>
      <c r="AMM148" s="119"/>
      <c r="AMN148" s="119"/>
      <c r="AMO148" s="119"/>
      <c r="AMP148" s="119"/>
      <c r="AMQ148" s="119"/>
      <c r="AMR148" s="119"/>
      <c r="AMS148" s="119"/>
      <c r="AMT148" s="119"/>
      <c r="AMU148" s="119"/>
      <c r="AMV148" s="119"/>
      <c r="AMW148" s="119"/>
      <c r="AMX148" s="119"/>
      <c r="AMY148" s="119"/>
      <c r="AMZ148" s="119"/>
      <c r="ANA148" s="119"/>
      <c r="ANB148" s="119"/>
      <c r="ANC148" s="119"/>
      <c r="AND148" s="119"/>
      <c r="ANE148" s="119"/>
      <c r="ANF148" s="119"/>
      <c r="ANG148" s="119"/>
      <c r="ANH148" s="119"/>
      <c r="ANI148" s="119"/>
      <c r="ANJ148" s="119"/>
      <c r="ANK148" s="119"/>
      <c r="ANL148" s="119"/>
      <c r="ANM148" s="119"/>
      <c r="ANN148" s="119"/>
      <c r="ANO148" s="119"/>
      <c r="ANP148" s="119"/>
      <c r="ANQ148" s="119"/>
      <c r="ANR148" s="119"/>
      <c r="ANS148" s="119"/>
      <c r="ANT148" s="119"/>
      <c r="ANU148" s="119"/>
      <c r="ANV148" s="119"/>
      <c r="ANW148" s="119"/>
      <c r="ANX148" s="119"/>
      <c r="ANY148" s="119"/>
      <c r="ANZ148" s="119"/>
      <c r="AOA148" s="119"/>
      <c r="AOB148" s="119"/>
      <c r="AOC148" s="119"/>
      <c r="AOD148" s="119"/>
      <c r="AOE148" s="119"/>
      <c r="AOF148" s="119"/>
      <c r="AOG148" s="119"/>
      <c r="AOH148" s="119"/>
      <c r="AOI148" s="119"/>
      <c r="AOJ148" s="119"/>
      <c r="AOK148" s="119"/>
      <c r="AOL148" s="119"/>
      <c r="AOM148" s="119"/>
      <c r="AON148" s="119"/>
      <c r="AOO148" s="119"/>
      <c r="AOP148" s="119"/>
      <c r="AOQ148" s="119"/>
      <c r="AOR148" s="119"/>
      <c r="AOS148" s="119"/>
      <c r="AOT148" s="119"/>
      <c r="AOU148" s="119"/>
      <c r="AOV148" s="119"/>
      <c r="AOW148" s="119"/>
      <c r="AOX148" s="119"/>
      <c r="AOY148" s="119"/>
      <c r="AOZ148" s="119"/>
      <c r="APA148" s="119"/>
      <c r="APB148" s="119"/>
      <c r="APC148" s="119"/>
      <c r="APD148" s="119"/>
      <c r="APE148" s="119"/>
      <c r="APF148" s="119"/>
      <c r="APG148" s="119"/>
      <c r="APH148" s="119"/>
      <c r="API148" s="119"/>
      <c r="APJ148" s="119"/>
      <c r="APK148" s="119"/>
      <c r="APL148" s="119"/>
      <c r="APM148" s="119"/>
      <c r="APN148" s="119"/>
      <c r="APO148" s="119"/>
      <c r="APP148" s="119"/>
      <c r="APQ148" s="119"/>
      <c r="APR148" s="119"/>
      <c r="APS148" s="119"/>
      <c r="APT148" s="119"/>
      <c r="APU148" s="119"/>
      <c r="APV148" s="119"/>
      <c r="APW148" s="119"/>
      <c r="APX148" s="119"/>
      <c r="APY148" s="119"/>
      <c r="APZ148" s="119"/>
      <c r="AQA148" s="119"/>
      <c r="AQB148" s="119"/>
      <c r="AQC148" s="119"/>
      <c r="AQD148" s="119"/>
      <c r="AQE148" s="119"/>
      <c r="AQF148" s="119"/>
      <c r="AQG148" s="119"/>
      <c r="AQH148" s="119"/>
      <c r="AQI148" s="119"/>
      <c r="AQJ148" s="119"/>
      <c r="AQK148" s="119"/>
      <c r="AQL148" s="119"/>
      <c r="AQM148" s="119"/>
      <c r="AQN148" s="119"/>
      <c r="AQO148" s="119"/>
      <c r="AQP148" s="119"/>
      <c r="AQQ148" s="119"/>
      <c r="AQR148" s="119"/>
      <c r="AQS148" s="119"/>
      <c r="AQT148" s="119"/>
      <c r="AQU148" s="119"/>
      <c r="AQV148" s="119"/>
      <c r="AQW148" s="119"/>
      <c r="AQX148" s="119"/>
      <c r="AQY148" s="119"/>
      <c r="AQZ148" s="119"/>
      <c r="ARA148" s="119"/>
      <c r="ARB148" s="119"/>
      <c r="ARC148" s="119"/>
      <c r="ARD148" s="119"/>
      <c r="ARE148" s="119"/>
      <c r="ARF148" s="119"/>
      <c r="ARG148" s="119"/>
      <c r="ARH148" s="119"/>
      <c r="ARI148" s="119"/>
      <c r="ARJ148" s="119"/>
      <c r="ARK148" s="119"/>
      <c r="ARL148" s="119"/>
      <c r="ARM148" s="119"/>
      <c r="ARN148" s="119"/>
      <c r="ARO148" s="119"/>
      <c r="ARP148" s="119"/>
      <c r="ARQ148" s="119"/>
      <c r="ARR148" s="119"/>
      <c r="ARS148" s="119"/>
      <c r="ART148" s="119"/>
      <c r="ARU148" s="119"/>
      <c r="ARV148" s="119"/>
      <c r="ARW148" s="119"/>
      <c r="ARX148" s="119"/>
      <c r="ARY148" s="119"/>
      <c r="ARZ148" s="119"/>
      <c r="ASA148" s="119"/>
      <c r="ASB148" s="119"/>
      <c r="ASC148" s="119"/>
      <c r="ASD148" s="119"/>
      <c r="ASE148" s="119"/>
      <c r="ASF148" s="119"/>
      <c r="ASG148" s="119"/>
      <c r="ASH148" s="119"/>
      <c r="ASI148" s="119"/>
      <c r="ASJ148" s="119"/>
      <c r="ASK148" s="119"/>
      <c r="ASL148" s="119"/>
      <c r="ASM148" s="119"/>
      <c r="ASN148" s="119"/>
      <c r="ASO148" s="119"/>
      <c r="ASP148" s="119"/>
      <c r="ASQ148" s="119"/>
      <c r="ASR148" s="119"/>
      <c r="ASS148" s="119"/>
      <c r="AST148" s="119"/>
      <c r="ASU148" s="119"/>
      <c r="ASV148" s="119"/>
      <c r="ASW148" s="119"/>
      <c r="ASX148" s="119"/>
      <c r="ASY148" s="119"/>
      <c r="ASZ148" s="119"/>
      <c r="ATA148" s="119"/>
      <c r="ATB148" s="119"/>
      <c r="ATC148" s="119"/>
      <c r="ATD148" s="119"/>
      <c r="ATE148" s="119"/>
      <c r="ATF148" s="119"/>
      <c r="ATG148" s="119"/>
      <c r="ATH148" s="119"/>
      <c r="ATI148" s="119"/>
      <c r="ATJ148" s="119"/>
      <c r="ATK148" s="119"/>
      <c r="ATL148" s="119"/>
      <c r="ATM148" s="119"/>
      <c r="ATN148" s="119"/>
      <c r="ATO148" s="119"/>
      <c r="ATP148" s="119"/>
      <c r="ATQ148" s="119"/>
      <c r="ATR148" s="119"/>
      <c r="ATS148" s="119"/>
      <c r="ATT148" s="119"/>
      <c r="ATU148" s="119"/>
      <c r="ATV148" s="119"/>
      <c r="ATW148" s="119"/>
      <c r="ATX148" s="119"/>
      <c r="ATY148" s="119"/>
      <c r="ATZ148" s="119"/>
      <c r="AUA148" s="119"/>
      <c r="AUB148" s="119"/>
      <c r="AUC148" s="119"/>
      <c r="AUD148" s="119"/>
      <c r="AUE148" s="119"/>
      <c r="AUF148" s="119"/>
      <c r="AUG148" s="119"/>
      <c r="AUH148" s="119"/>
      <c r="AUI148" s="119"/>
      <c r="AUJ148" s="119"/>
      <c r="AUK148" s="119"/>
      <c r="AUL148" s="119"/>
      <c r="AUM148" s="119"/>
      <c r="AUN148" s="119"/>
      <c r="AUO148" s="119"/>
      <c r="AUP148" s="119"/>
      <c r="AUQ148" s="119"/>
      <c r="AUR148" s="119"/>
      <c r="AUS148" s="119"/>
      <c r="AUT148" s="119"/>
      <c r="AUU148" s="119"/>
      <c r="AUV148" s="119"/>
      <c r="AUW148" s="119"/>
      <c r="AUX148" s="119"/>
      <c r="AUY148" s="119"/>
      <c r="AUZ148" s="119"/>
      <c r="AVA148" s="119"/>
      <c r="AVB148" s="119"/>
      <c r="AVC148" s="119"/>
      <c r="AVD148" s="119"/>
      <c r="AVE148" s="119"/>
      <c r="AVF148" s="119"/>
      <c r="AVG148" s="119"/>
      <c r="AVH148" s="119"/>
      <c r="AVI148" s="119"/>
      <c r="AVJ148" s="119"/>
      <c r="AVK148" s="119"/>
      <c r="AVL148" s="119"/>
      <c r="AVM148" s="119"/>
      <c r="AVN148" s="119"/>
      <c r="AVO148" s="119"/>
      <c r="AVP148" s="119"/>
      <c r="AVQ148" s="119"/>
      <c r="AVR148" s="119"/>
      <c r="AVS148" s="119"/>
      <c r="AVT148" s="119"/>
      <c r="AVU148" s="119"/>
      <c r="AVV148" s="119"/>
      <c r="AVW148" s="119"/>
      <c r="AVX148" s="119"/>
      <c r="AVY148" s="119"/>
      <c r="AVZ148" s="119"/>
      <c r="AWA148" s="119"/>
      <c r="AWB148" s="119"/>
      <c r="AWC148" s="119"/>
      <c r="AWD148" s="119"/>
      <c r="AWE148" s="119"/>
      <c r="AWF148" s="119"/>
      <c r="AWG148" s="119"/>
      <c r="AWH148" s="119"/>
      <c r="AWI148" s="119"/>
      <c r="AWJ148" s="119"/>
      <c r="AWK148" s="119"/>
      <c r="AWL148" s="119"/>
      <c r="AWM148" s="119"/>
      <c r="AWN148" s="119"/>
      <c r="AWO148" s="119"/>
      <c r="AWP148" s="119"/>
      <c r="AWQ148" s="119"/>
      <c r="AWR148" s="119"/>
      <c r="AWS148" s="119"/>
      <c r="AWT148" s="119"/>
      <c r="AWU148" s="119"/>
      <c r="AWV148" s="119"/>
      <c r="AWW148" s="119"/>
      <c r="AWX148" s="119"/>
      <c r="AWY148" s="119"/>
      <c r="AWZ148" s="119"/>
      <c r="AXA148" s="119"/>
      <c r="AXB148" s="119"/>
      <c r="AXC148" s="119"/>
      <c r="AXD148" s="119"/>
      <c r="AXE148" s="119"/>
      <c r="AXF148" s="119"/>
      <c r="AXG148" s="119"/>
      <c r="AXH148" s="119"/>
      <c r="AXI148" s="119"/>
      <c r="AXJ148" s="119"/>
      <c r="AXK148" s="119"/>
      <c r="AXL148" s="119"/>
      <c r="AXM148" s="119"/>
      <c r="AXN148" s="119"/>
      <c r="AXO148" s="119"/>
      <c r="AXP148" s="119"/>
      <c r="AXQ148" s="119"/>
      <c r="AXR148" s="119"/>
      <c r="AXS148" s="119"/>
      <c r="AXT148" s="119"/>
      <c r="AXU148" s="119"/>
      <c r="AXV148" s="119"/>
      <c r="AXW148" s="119"/>
      <c r="AXX148" s="119"/>
      <c r="AXY148" s="119"/>
      <c r="AXZ148" s="119"/>
      <c r="AYA148" s="119"/>
      <c r="AYB148" s="119"/>
      <c r="AYC148" s="119"/>
      <c r="AYD148" s="119"/>
      <c r="AYE148" s="119"/>
      <c r="AYF148" s="119"/>
      <c r="AYG148" s="119"/>
      <c r="AYH148" s="119"/>
      <c r="AYI148" s="119"/>
      <c r="AYJ148" s="119"/>
      <c r="AYK148" s="119"/>
      <c r="AYL148" s="119"/>
      <c r="AYM148" s="119"/>
      <c r="AYN148" s="119"/>
      <c r="AYO148" s="119"/>
      <c r="AYP148" s="119"/>
      <c r="AYQ148" s="119"/>
      <c r="AYR148" s="119"/>
      <c r="AYS148" s="119"/>
      <c r="AYT148" s="119"/>
      <c r="AYU148" s="119"/>
      <c r="AYV148" s="119"/>
      <c r="AYW148" s="119"/>
      <c r="AYX148" s="119"/>
      <c r="AYY148" s="119"/>
      <c r="AYZ148" s="119"/>
      <c r="AZA148" s="119"/>
      <c r="AZB148" s="119"/>
      <c r="AZC148" s="119"/>
      <c r="AZD148" s="119"/>
      <c r="AZE148" s="119"/>
      <c r="AZF148" s="119"/>
      <c r="AZG148" s="119"/>
      <c r="AZH148" s="119"/>
      <c r="AZI148" s="119"/>
      <c r="AZJ148" s="119"/>
      <c r="AZK148" s="119"/>
      <c r="AZL148" s="119"/>
      <c r="AZM148" s="119"/>
      <c r="AZN148" s="119"/>
      <c r="AZO148" s="119"/>
      <c r="AZP148" s="119"/>
      <c r="AZQ148" s="119"/>
      <c r="AZR148" s="119"/>
      <c r="AZS148" s="119"/>
      <c r="AZT148" s="119"/>
      <c r="AZU148" s="119"/>
      <c r="AZV148" s="119"/>
      <c r="AZW148" s="119"/>
      <c r="AZX148" s="119"/>
      <c r="AZY148" s="119"/>
      <c r="AZZ148" s="119"/>
      <c r="BAA148" s="119"/>
      <c r="BAB148" s="119"/>
      <c r="BAC148" s="119"/>
      <c r="BAD148" s="119"/>
      <c r="BAE148" s="119"/>
      <c r="BAF148" s="119"/>
      <c r="BAG148" s="119"/>
      <c r="BAH148" s="119"/>
      <c r="BAI148" s="119"/>
      <c r="BAJ148" s="119"/>
      <c r="BAK148" s="119"/>
      <c r="BAL148" s="119"/>
      <c r="BAM148" s="119"/>
      <c r="BAN148" s="119"/>
      <c r="BAO148" s="119"/>
      <c r="BAP148" s="119"/>
      <c r="BAQ148" s="119"/>
      <c r="BAR148" s="119"/>
      <c r="BAS148" s="119"/>
      <c r="BAT148" s="119"/>
      <c r="BAU148" s="119"/>
      <c r="BAV148" s="119"/>
      <c r="BAW148" s="119"/>
      <c r="BAX148" s="119"/>
      <c r="BAY148" s="119"/>
      <c r="BAZ148" s="119"/>
      <c r="BBA148" s="119"/>
      <c r="BBB148" s="119"/>
      <c r="BBC148" s="119"/>
      <c r="BBD148" s="119"/>
      <c r="BBE148" s="119"/>
      <c r="BBF148" s="119"/>
      <c r="BBG148" s="119"/>
      <c r="BBH148" s="119"/>
      <c r="BBI148" s="119"/>
      <c r="BBJ148" s="119"/>
      <c r="BBK148" s="119"/>
      <c r="BBL148" s="119"/>
      <c r="BBM148" s="119"/>
      <c r="BBN148" s="119"/>
      <c r="BBO148" s="119"/>
      <c r="BBP148" s="119"/>
      <c r="BBQ148" s="119"/>
      <c r="BBR148" s="119"/>
      <c r="BBS148" s="119"/>
      <c r="BBT148" s="119"/>
      <c r="BBU148" s="119"/>
      <c r="BBV148" s="119"/>
      <c r="BBW148" s="119"/>
      <c r="BBX148" s="119"/>
      <c r="BBY148" s="119"/>
      <c r="BBZ148" s="119"/>
      <c r="BCA148" s="119"/>
      <c r="BCB148" s="119"/>
      <c r="BCC148" s="119"/>
      <c r="BCD148" s="119"/>
      <c r="BCE148" s="119"/>
      <c r="BCF148" s="119"/>
      <c r="BCG148" s="119"/>
      <c r="BCH148" s="119"/>
      <c r="BCI148" s="119"/>
      <c r="BCJ148" s="119"/>
      <c r="BCK148" s="119"/>
      <c r="BCL148" s="119"/>
      <c r="BCM148" s="119"/>
      <c r="BCN148" s="119"/>
      <c r="BCO148" s="119"/>
      <c r="BCP148" s="119"/>
      <c r="BCQ148" s="119"/>
      <c r="BCR148" s="119"/>
      <c r="BCS148" s="119"/>
      <c r="BCT148" s="119"/>
      <c r="BCU148" s="119"/>
      <c r="BCV148" s="119"/>
      <c r="BCW148" s="119"/>
      <c r="BCX148" s="119"/>
      <c r="BCY148" s="119"/>
      <c r="BCZ148" s="119"/>
      <c r="BDA148" s="119"/>
      <c r="BDB148" s="119"/>
      <c r="BDC148" s="119"/>
      <c r="BDD148" s="119"/>
      <c r="BDE148" s="119"/>
      <c r="BDF148" s="119"/>
      <c r="BDG148" s="119"/>
      <c r="BDH148" s="119"/>
      <c r="BDI148" s="119"/>
      <c r="BDJ148" s="119"/>
      <c r="BDK148" s="119"/>
      <c r="BDL148" s="119"/>
      <c r="BDM148" s="119"/>
      <c r="BDN148" s="119"/>
      <c r="BDO148" s="119"/>
      <c r="BDP148" s="119"/>
      <c r="BDQ148" s="119"/>
      <c r="BDR148" s="119"/>
      <c r="BDS148" s="119"/>
      <c r="BDT148" s="119"/>
      <c r="BDU148" s="119"/>
      <c r="BDV148" s="119"/>
      <c r="BDW148" s="119"/>
      <c r="BDX148" s="119"/>
      <c r="BDY148" s="119"/>
      <c r="BDZ148" s="119"/>
      <c r="BEA148" s="119"/>
      <c r="BEB148" s="119"/>
      <c r="BEC148" s="119"/>
      <c r="BED148" s="119"/>
      <c r="BEE148" s="119"/>
      <c r="BEF148" s="119"/>
      <c r="BEG148" s="119"/>
      <c r="BEH148" s="119"/>
      <c r="BEI148" s="119"/>
      <c r="BEJ148" s="119"/>
      <c r="BEK148" s="119"/>
      <c r="BEL148" s="119"/>
      <c r="BEM148" s="119"/>
      <c r="BEN148" s="119"/>
      <c r="BEO148" s="119"/>
      <c r="BEP148" s="119"/>
      <c r="BEQ148" s="119"/>
      <c r="BER148" s="119"/>
      <c r="BES148" s="119"/>
      <c r="BET148" s="119"/>
      <c r="BEU148" s="119"/>
      <c r="BEV148" s="119"/>
      <c r="BEW148" s="119"/>
      <c r="BEX148" s="119"/>
      <c r="BEY148" s="119"/>
      <c r="BEZ148" s="119"/>
      <c r="BFA148" s="119"/>
      <c r="BFB148" s="119"/>
      <c r="BFC148" s="119"/>
      <c r="BFD148" s="119"/>
      <c r="BFE148" s="119"/>
      <c r="BFF148" s="119"/>
      <c r="BFG148" s="119"/>
      <c r="BFH148" s="119"/>
      <c r="BFI148" s="119"/>
      <c r="BFJ148" s="119"/>
      <c r="BFK148" s="119"/>
      <c r="BFL148" s="119"/>
      <c r="BFM148" s="119"/>
      <c r="BFN148" s="119"/>
      <c r="BFO148" s="119"/>
      <c r="BFP148" s="119"/>
      <c r="BFQ148" s="119"/>
      <c r="BFR148" s="119"/>
      <c r="BFS148" s="119"/>
      <c r="BFT148" s="119"/>
      <c r="BFU148" s="119"/>
      <c r="BFV148" s="119"/>
      <c r="BFW148" s="119"/>
      <c r="BFX148" s="119"/>
      <c r="BFY148" s="119"/>
      <c r="BFZ148" s="119"/>
      <c r="BGA148" s="119"/>
      <c r="BGB148" s="119"/>
      <c r="BGC148" s="119"/>
      <c r="BGD148" s="119"/>
      <c r="BGE148" s="119"/>
      <c r="BGF148" s="119"/>
      <c r="BGG148" s="119"/>
      <c r="BGH148" s="119"/>
      <c r="BGI148" s="119"/>
      <c r="BGJ148" s="119"/>
      <c r="BGK148" s="119"/>
      <c r="BGL148" s="119"/>
      <c r="BGM148" s="119"/>
      <c r="BGN148" s="119"/>
      <c r="BGO148" s="119"/>
      <c r="BGP148" s="119"/>
      <c r="BGQ148" s="119"/>
      <c r="BGR148" s="119"/>
      <c r="BGS148" s="119"/>
      <c r="BGT148" s="119"/>
      <c r="BGU148" s="119"/>
      <c r="BGV148" s="119"/>
      <c r="BGW148" s="119"/>
      <c r="BGX148" s="119"/>
      <c r="BGY148" s="119"/>
      <c r="BGZ148" s="119"/>
      <c r="BHA148" s="119"/>
      <c r="BHB148" s="119"/>
      <c r="BHC148" s="119"/>
      <c r="BHD148" s="119"/>
      <c r="BHE148" s="119"/>
      <c r="BHF148" s="119"/>
      <c r="BHG148" s="119"/>
      <c r="BHH148" s="119"/>
      <c r="BHI148" s="119"/>
      <c r="BHJ148" s="119"/>
      <c r="BHK148" s="119"/>
      <c r="BHL148" s="119"/>
      <c r="BHM148" s="119"/>
      <c r="BHN148" s="119"/>
      <c r="BHO148" s="119"/>
      <c r="BHP148" s="119"/>
      <c r="BHQ148" s="119"/>
      <c r="BHR148" s="119"/>
      <c r="BHS148" s="119"/>
      <c r="BHT148" s="119"/>
      <c r="BHU148" s="119"/>
      <c r="BHV148" s="119"/>
      <c r="BHW148" s="119"/>
      <c r="BHX148" s="119"/>
      <c r="BHY148" s="119"/>
      <c r="BHZ148" s="119"/>
      <c r="BIA148" s="119"/>
      <c r="BIB148" s="119"/>
      <c r="BIC148" s="119"/>
      <c r="BID148" s="119"/>
      <c r="BIE148" s="119"/>
      <c r="BIF148" s="119"/>
      <c r="BIG148" s="119"/>
      <c r="BIH148" s="119"/>
      <c r="BII148" s="119"/>
      <c r="BIJ148" s="119"/>
      <c r="BIK148" s="119"/>
      <c r="BIL148" s="119"/>
      <c r="BIM148" s="119"/>
      <c r="BIN148" s="119"/>
      <c r="BIO148" s="119"/>
      <c r="BIP148" s="119"/>
      <c r="BIQ148" s="119"/>
      <c r="BIR148" s="119"/>
      <c r="BIS148" s="119"/>
      <c r="BIT148" s="119"/>
      <c r="BIU148" s="119"/>
      <c r="BIV148" s="119"/>
      <c r="BIW148" s="119"/>
      <c r="BIX148" s="119"/>
      <c r="BIY148" s="119"/>
      <c r="BIZ148" s="119"/>
      <c r="BJA148" s="119"/>
      <c r="BJB148" s="119"/>
      <c r="BJC148" s="119"/>
      <c r="BJD148" s="119"/>
      <c r="BJE148" s="119"/>
      <c r="BJF148" s="119"/>
      <c r="BJG148" s="119"/>
      <c r="BJH148" s="119"/>
      <c r="BJI148" s="119"/>
      <c r="BJJ148" s="119"/>
      <c r="BJK148" s="119"/>
      <c r="BJL148" s="119"/>
      <c r="BJM148" s="119"/>
      <c r="BJN148" s="119"/>
      <c r="BJO148" s="119"/>
      <c r="BJP148" s="119"/>
      <c r="BJQ148" s="119"/>
      <c r="BJR148" s="119"/>
      <c r="BJS148" s="119"/>
      <c r="BJT148" s="119"/>
      <c r="BJU148" s="119"/>
      <c r="BJV148" s="119"/>
      <c r="BJW148" s="119"/>
      <c r="BJX148" s="119"/>
      <c r="BJY148" s="119"/>
      <c r="BJZ148" s="119"/>
      <c r="BKA148" s="119"/>
      <c r="BKB148" s="119"/>
      <c r="BKC148" s="119"/>
      <c r="BKD148" s="119"/>
      <c r="BKE148" s="119"/>
      <c r="BKF148" s="119"/>
      <c r="BKG148" s="119"/>
      <c r="BKH148" s="119"/>
      <c r="BKI148" s="119"/>
      <c r="BKJ148" s="119"/>
      <c r="BKK148" s="119"/>
      <c r="BKL148" s="119"/>
      <c r="BKM148" s="119"/>
      <c r="BKN148" s="119"/>
      <c r="BKO148" s="119"/>
      <c r="BKP148" s="119"/>
      <c r="BKQ148" s="119"/>
      <c r="BKR148" s="119"/>
      <c r="BKS148" s="119"/>
      <c r="BKT148" s="119"/>
      <c r="BKU148" s="119"/>
      <c r="BKV148" s="119"/>
      <c r="BKW148" s="119"/>
      <c r="BKX148" s="119"/>
      <c r="BKY148" s="119"/>
      <c r="BKZ148" s="119"/>
      <c r="BLA148" s="119"/>
      <c r="BLB148" s="119"/>
      <c r="BLC148" s="119"/>
      <c r="BLD148" s="119"/>
      <c r="BLE148" s="119"/>
      <c r="BLF148" s="119"/>
      <c r="BLG148" s="119"/>
      <c r="BLH148" s="119"/>
      <c r="BLI148" s="119"/>
      <c r="BLJ148" s="119"/>
      <c r="BLK148" s="119"/>
      <c r="BLL148" s="119"/>
      <c r="BLM148" s="119"/>
      <c r="BLN148" s="119"/>
      <c r="BLO148" s="119"/>
      <c r="BLP148" s="119"/>
      <c r="BLQ148" s="119"/>
      <c r="BLR148" s="119"/>
      <c r="BLS148" s="119"/>
      <c r="BLT148" s="119"/>
      <c r="BLU148" s="119"/>
      <c r="BLV148" s="119"/>
      <c r="BLW148" s="119"/>
      <c r="BLX148" s="119"/>
      <c r="BLY148" s="119"/>
      <c r="BLZ148" s="119"/>
      <c r="BMA148" s="119"/>
      <c r="BMB148" s="119"/>
      <c r="BMC148" s="119"/>
      <c r="BMD148" s="119"/>
      <c r="BME148" s="119"/>
      <c r="BMF148" s="119"/>
      <c r="BMG148" s="119"/>
      <c r="BMH148" s="119"/>
      <c r="BMI148" s="119"/>
      <c r="BMJ148" s="119"/>
      <c r="BMK148" s="119"/>
      <c r="BML148" s="119"/>
      <c r="BMM148" s="119"/>
      <c r="BMN148" s="119"/>
      <c r="BMO148" s="119"/>
      <c r="BMP148" s="119"/>
      <c r="BMQ148" s="119"/>
      <c r="BMR148" s="119"/>
      <c r="BMS148" s="119"/>
      <c r="BMT148" s="119"/>
      <c r="BMU148" s="119"/>
      <c r="BMV148" s="119"/>
      <c r="BMW148" s="119"/>
      <c r="BMX148" s="119"/>
      <c r="BMY148" s="119"/>
      <c r="BMZ148" s="119"/>
      <c r="BNA148" s="119"/>
      <c r="BNB148" s="119"/>
      <c r="BNC148" s="119"/>
      <c r="BND148" s="119"/>
      <c r="BNE148" s="119"/>
      <c r="BNF148" s="119"/>
      <c r="BNG148" s="119"/>
      <c r="BNH148" s="119"/>
      <c r="BNI148" s="119"/>
      <c r="BNJ148" s="119"/>
      <c r="BNK148" s="119"/>
      <c r="BNL148" s="119"/>
      <c r="BNM148" s="119"/>
      <c r="BNN148" s="119"/>
      <c r="BNO148" s="119"/>
      <c r="BNP148" s="119"/>
      <c r="BNQ148" s="119"/>
      <c r="BNR148" s="119"/>
      <c r="BNS148" s="119"/>
      <c r="BNT148" s="119"/>
      <c r="BNU148" s="119"/>
      <c r="BNV148" s="119"/>
      <c r="BNW148" s="119"/>
      <c r="BNX148" s="119"/>
      <c r="BNY148" s="119"/>
      <c r="BNZ148" s="119"/>
      <c r="BOA148" s="119"/>
      <c r="BOB148" s="119"/>
      <c r="BOC148" s="119"/>
      <c r="BOD148" s="119"/>
      <c r="BOE148" s="119"/>
      <c r="BOF148" s="119"/>
      <c r="BOG148" s="119"/>
      <c r="BOH148" s="119"/>
      <c r="BOI148" s="119"/>
      <c r="BOJ148" s="119"/>
      <c r="BOK148" s="119"/>
      <c r="BOL148" s="119"/>
      <c r="BOM148" s="119"/>
      <c r="BON148" s="119"/>
      <c r="BOO148" s="119"/>
      <c r="BOP148" s="119"/>
      <c r="BOQ148" s="119"/>
      <c r="BOR148" s="119"/>
      <c r="BOS148" s="119"/>
      <c r="BOT148" s="119"/>
      <c r="BOU148" s="119"/>
      <c r="BOV148" s="119"/>
      <c r="BOW148" s="119"/>
      <c r="BOX148" s="119"/>
      <c r="BOY148" s="119"/>
      <c r="BOZ148" s="119"/>
      <c r="BPA148" s="119"/>
      <c r="BPB148" s="119"/>
      <c r="BPC148" s="119"/>
      <c r="BPD148" s="119"/>
      <c r="BPE148" s="119"/>
      <c r="BPF148" s="119"/>
      <c r="BPG148" s="119"/>
      <c r="BPH148" s="119"/>
      <c r="BPI148" s="119"/>
      <c r="BPJ148" s="119"/>
      <c r="BPK148" s="119"/>
      <c r="BPL148" s="119"/>
      <c r="BPM148" s="119"/>
      <c r="BPN148" s="119"/>
      <c r="BPO148" s="119"/>
      <c r="BPP148" s="119"/>
      <c r="BPQ148" s="119"/>
      <c r="BPR148" s="119"/>
      <c r="BPS148" s="119"/>
      <c r="BPT148" s="119"/>
      <c r="BPU148" s="119"/>
      <c r="BPV148" s="119"/>
      <c r="BPW148" s="119"/>
      <c r="BPX148" s="119"/>
      <c r="BPY148" s="119"/>
      <c r="BPZ148" s="119"/>
      <c r="BQA148" s="119"/>
      <c r="BQB148" s="119"/>
      <c r="BQC148" s="119"/>
      <c r="BQD148" s="119"/>
      <c r="BQE148" s="119"/>
      <c r="BQF148" s="119"/>
      <c r="BQG148" s="119"/>
      <c r="BQH148" s="119"/>
      <c r="BQI148" s="119"/>
      <c r="BQJ148" s="119"/>
      <c r="BQK148" s="119"/>
      <c r="BQL148" s="119"/>
      <c r="BQM148" s="119"/>
      <c r="BQN148" s="119"/>
      <c r="BQO148" s="119"/>
      <c r="BQP148" s="119"/>
      <c r="BQQ148" s="119"/>
      <c r="BQR148" s="119"/>
      <c r="BQS148" s="119"/>
      <c r="BQT148" s="119"/>
      <c r="BQU148" s="119"/>
      <c r="BQV148" s="119"/>
      <c r="BQW148" s="119"/>
      <c r="BQX148" s="119"/>
      <c r="BQY148" s="119"/>
      <c r="BQZ148" s="119"/>
      <c r="BRA148" s="119"/>
      <c r="BRB148" s="119"/>
      <c r="BRC148" s="119"/>
      <c r="BRD148" s="119"/>
      <c r="BRE148" s="119"/>
      <c r="BRF148" s="119"/>
      <c r="BRG148" s="119"/>
      <c r="BRH148" s="119"/>
      <c r="BRI148" s="119"/>
      <c r="BRJ148" s="119"/>
      <c r="BRK148" s="119"/>
      <c r="BRL148" s="119"/>
      <c r="BRM148" s="119"/>
      <c r="BRN148" s="119"/>
      <c r="BRO148" s="119"/>
      <c r="BRP148" s="119"/>
      <c r="BRQ148" s="119"/>
      <c r="BRR148" s="119"/>
      <c r="BRS148" s="119"/>
      <c r="BRT148" s="119"/>
      <c r="BRU148" s="119"/>
      <c r="BRV148" s="119"/>
      <c r="BRW148" s="119"/>
      <c r="BRX148" s="119"/>
      <c r="BRY148" s="119"/>
      <c r="BRZ148" s="119"/>
      <c r="BSA148" s="119"/>
      <c r="BSB148" s="119"/>
      <c r="BSC148" s="119"/>
      <c r="BSD148" s="119"/>
      <c r="BSE148" s="119"/>
      <c r="BSF148" s="119"/>
      <c r="BSG148" s="119"/>
      <c r="BSH148" s="119"/>
      <c r="BSI148" s="119"/>
      <c r="BSJ148" s="119"/>
      <c r="BSK148" s="119"/>
      <c r="BSL148" s="119"/>
      <c r="BSM148" s="119"/>
      <c r="BSN148" s="119"/>
      <c r="BSO148" s="119"/>
      <c r="BSP148" s="119"/>
      <c r="BSQ148" s="119"/>
      <c r="BSR148" s="119"/>
      <c r="BSS148" s="119"/>
      <c r="BST148" s="119"/>
      <c r="BSU148" s="119"/>
      <c r="BSV148" s="119"/>
      <c r="BSW148" s="119"/>
      <c r="BSX148" s="119"/>
      <c r="BSY148" s="119"/>
      <c r="BSZ148" s="119"/>
      <c r="BTA148" s="119"/>
      <c r="BTB148" s="119"/>
      <c r="BTC148" s="119"/>
      <c r="BTD148" s="119"/>
      <c r="BTE148" s="119"/>
      <c r="BTF148" s="119"/>
      <c r="BTG148" s="119"/>
      <c r="BTH148" s="119"/>
      <c r="BTI148" s="119"/>
      <c r="BTJ148" s="119"/>
      <c r="BTK148" s="119"/>
      <c r="BTL148" s="119"/>
      <c r="BTM148" s="119"/>
      <c r="BTN148" s="119"/>
      <c r="BTO148" s="119"/>
      <c r="BTP148" s="119"/>
      <c r="BTQ148" s="119"/>
      <c r="BTR148" s="119"/>
      <c r="BTS148" s="119"/>
      <c r="BTT148" s="119"/>
      <c r="BTU148" s="119"/>
      <c r="BTV148" s="119"/>
      <c r="BTW148" s="119"/>
      <c r="BTX148" s="119"/>
      <c r="BTY148" s="119"/>
      <c r="BTZ148" s="119"/>
      <c r="BUA148" s="119"/>
      <c r="BUB148" s="119"/>
      <c r="BUC148" s="119"/>
      <c r="BUD148" s="119"/>
      <c r="BUE148" s="119"/>
      <c r="BUF148" s="119"/>
      <c r="BUG148" s="119"/>
      <c r="BUH148" s="119"/>
      <c r="BUI148" s="119"/>
      <c r="BUJ148" s="119"/>
      <c r="BUK148" s="119"/>
      <c r="BUL148" s="119"/>
      <c r="BUM148" s="119"/>
      <c r="BUN148" s="119"/>
      <c r="BUO148" s="119"/>
      <c r="BUP148" s="119"/>
      <c r="BUQ148" s="119"/>
      <c r="BUR148" s="119"/>
      <c r="BUS148" s="119"/>
      <c r="BUT148" s="119"/>
      <c r="BUU148" s="119"/>
      <c r="BUV148" s="119"/>
      <c r="BUW148" s="119"/>
      <c r="BUX148" s="119"/>
      <c r="BUY148" s="119"/>
      <c r="BUZ148" s="119"/>
      <c r="BVA148" s="119"/>
      <c r="BVB148" s="119"/>
      <c r="BVC148" s="119"/>
      <c r="BVD148" s="119"/>
      <c r="BVE148" s="119"/>
      <c r="BVF148" s="119"/>
      <c r="BVG148" s="119"/>
      <c r="BVH148" s="119"/>
      <c r="BVI148" s="119"/>
      <c r="BVJ148" s="119"/>
      <c r="BVK148" s="119"/>
      <c r="BVL148" s="119"/>
      <c r="BVM148" s="119"/>
      <c r="BVN148" s="119"/>
      <c r="BVO148" s="119"/>
      <c r="BVP148" s="119"/>
      <c r="BVQ148" s="119"/>
      <c r="BVR148" s="119"/>
      <c r="BVS148" s="119"/>
      <c r="BVT148" s="119"/>
      <c r="BVU148" s="119"/>
      <c r="BVV148" s="119"/>
      <c r="BVW148" s="119"/>
      <c r="BVX148" s="119"/>
      <c r="BVY148" s="119"/>
      <c r="BVZ148" s="119"/>
      <c r="BWA148" s="119"/>
      <c r="BWB148" s="119"/>
      <c r="BWC148" s="119"/>
      <c r="BWD148" s="119"/>
      <c r="BWE148" s="119"/>
      <c r="BWF148" s="119"/>
      <c r="BWG148" s="119"/>
      <c r="BWH148" s="119"/>
      <c r="BWI148" s="119"/>
      <c r="BWJ148" s="119"/>
      <c r="BWK148" s="119"/>
      <c r="BWL148" s="119"/>
      <c r="BWM148" s="119"/>
      <c r="BWN148" s="119"/>
      <c r="BWO148" s="119"/>
      <c r="BWP148" s="119"/>
      <c r="BWQ148" s="119"/>
      <c r="BWR148" s="119"/>
      <c r="BWS148" s="119"/>
      <c r="BWT148" s="119"/>
      <c r="BWU148" s="119"/>
      <c r="BWV148" s="119"/>
      <c r="BWW148" s="119"/>
      <c r="BWX148" s="119"/>
      <c r="BWY148" s="119"/>
      <c r="BWZ148" s="119"/>
      <c r="BXA148" s="119"/>
      <c r="BXB148" s="119"/>
      <c r="BXC148" s="119"/>
      <c r="BXD148" s="119"/>
      <c r="BXE148" s="119"/>
      <c r="BXF148" s="119"/>
      <c r="BXG148" s="119"/>
      <c r="BXH148" s="119"/>
      <c r="BXI148" s="119"/>
      <c r="BXJ148" s="119"/>
      <c r="BXK148" s="119"/>
      <c r="BXL148" s="119"/>
      <c r="BXM148" s="119"/>
      <c r="BXN148" s="119"/>
      <c r="BXO148" s="119"/>
      <c r="BXP148" s="119"/>
      <c r="BXQ148" s="119"/>
      <c r="BXR148" s="119"/>
      <c r="BXS148" s="119"/>
      <c r="BXT148" s="119"/>
      <c r="BXU148" s="119"/>
      <c r="BXV148" s="119"/>
      <c r="BXW148" s="119"/>
      <c r="BXX148" s="119"/>
      <c r="BXY148" s="119"/>
      <c r="BXZ148" s="119"/>
      <c r="BYA148" s="119"/>
      <c r="BYB148" s="119"/>
      <c r="BYC148" s="119"/>
      <c r="BYD148" s="119"/>
      <c r="BYE148" s="119"/>
      <c r="BYF148" s="119"/>
      <c r="BYG148" s="119"/>
      <c r="BYH148" s="119"/>
      <c r="BYI148" s="119"/>
      <c r="BYJ148" s="119"/>
      <c r="BYK148" s="119"/>
      <c r="BYL148" s="119"/>
      <c r="BYM148" s="119"/>
      <c r="BYN148" s="119"/>
      <c r="BYO148" s="119"/>
      <c r="BYP148" s="119"/>
      <c r="BYQ148" s="119"/>
      <c r="BYR148" s="119"/>
      <c r="BYS148" s="119"/>
      <c r="BYT148" s="119"/>
      <c r="BYU148" s="119"/>
      <c r="BYV148" s="119"/>
      <c r="BYW148" s="119"/>
      <c r="BYX148" s="119"/>
      <c r="BYY148" s="119"/>
      <c r="BYZ148" s="119"/>
      <c r="BZA148" s="119"/>
      <c r="BZB148" s="119"/>
      <c r="BZC148" s="119"/>
      <c r="BZD148" s="119"/>
      <c r="BZE148" s="119"/>
      <c r="BZF148" s="119"/>
      <c r="BZG148" s="119"/>
      <c r="BZH148" s="119"/>
      <c r="BZI148" s="119"/>
      <c r="BZJ148" s="119"/>
      <c r="BZK148" s="119"/>
      <c r="BZL148" s="119"/>
      <c r="BZM148" s="119"/>
      <c r="BZN148" s="119"/>
      <c r="BZO148" s="119"/>
      <c r="BZP148" s="119"/>
      <c r="BZQ148" s="119"/>
      <c r="BZR148" s="119"/>
      <c r="BZS148" s="119"/>
      <c r="BZT148" s="119"/>
      <c r="BZU148" s="119"/>
      <c r="BZV148" s="119"/>
      <c r="BZW148" s="119"/>
      <c r="BZX148" s="119"/>
      <c r="BZY148" s="119"/>
      <c r="BZZ148" s="119"/>
      <c r="CAA148" s="119"/>
      <c r="CAB148" s="119"/>
      <c r="CAC148" s="119"/>
      <c r="CAD148" s="119"/>
      <c r="CAE148" s="119"/>
      <c r="CAF148" s="119"/>
      <c r="CAG148" s="119"/>
      <c r="CAH148" s="119"/>
      <c r="CAI148" s="119"/>
      <c r="CAJ148" s="119"/>
      <c r="CAK148" s="119"/>
      <c r="CAL148" s="119"/>
      <c r="CAM148" s="119"/>
      <c r="CAN148" s="119"/>
      <c r="CAO148" s="119"/>
      <c r="CAP148" s="119"/>
      <c r="CAQ148" s="119"/>
      <c r="CAR148" s="119"/>
      <c r="CAS148" s="119"/>
      <c r="CAT148" s="119"/>
      <c r="CAU148" s="119"/>
      <c r="CAV148" s="119"/>
      <c r="CAW148" s="119"/>
      <c r="CAX148" s="119"/>
      <c r="CAY148" s="119"/>
      <c r="CAZ148" s="119"/>
      <c r="CBA148" s="119"/>
      <c r="CBB148" s="119"/>
      <c r="CBC148" s="119"/>
      <c r="CBD148" s="119"/>
      <c r="CBE148" s="119"/>
      <c r="CBF148" s="119"/>
      <c r="CBG148" s="119"/>
      <c r="CBH148" s="119"/>
      <c r="CBI148" s="119"/>
      <c r="CBJ148" s="119"/>
      <c r="CBK148" s="119"/>
      <c r="CBL148" s="119"/>
      <c r="CBM148" s="119"/>
      <c r="CBN148" s="119"/>
      <c r="CBO148" s="119"/>
      <c r="CBP148" s="119"/>
      <c r="CBQ148" s="119"/>
      <c r="CBR148" s="119"/>
      <c r="CBS148" s="119"/>
      <c r="CBT148" s="119"/>
      <c r="CBU148" s="119"/>
      <c r="CBV148" s="119"/>
      <c r="CBW148" s="119"/>
      <c r="CBX148" s="119"/>
      <c r="CBY148" s="119"/>
      <c r="CBZ148" s="119"/>
      <c r="CCA148" s="119"/>
      <c r="CCB148" s="119"/>
      <c r="CCC148" s="119"/>
      <c r="CCD148" s="119"/>
      <c r="CCE148" s="119"/>
      <c r="CCF148" s="119"/>
      <c r="CCG148" s="119"/>
      <c r="CCH148" s="119"/>
      <c r="CCI148" s="119"/>
      <c r="CCJ148" s="119"/>
      <c r="CCK148" s="119"/>
      <c r="CCL148" s="119"/>
      <c r="CCM148" s="119"/>
      <c r="CCN148" s="119"/>
      <c r="CCO148" s="119"/>
      <c r="CCP148" s="119"/>
      <c r="CCQ148" s="119"/>
      <c r="CCR148" s="119"/>
      <c r="CCS148" s="119"/>
      <c r="CCT148" s="119"/>
      <c r="CCU148" s="119"/>
      <c r="CCV148" s="119"/>
      <c r="CCW148" s="119"/>
      <c r="CCX148" s="119"/>
      <c r="CCY148" s="119"/>
      <c r="CCZ148" s="119"/>
      <c r="CDA148" s="119"/>
      <c r="CDB148" s="119"/>
      <c r="CDC148" s="119"/>
      <c r="CDD148" s="119"/>
      <c r="CDE148" s="119"/>
      <c r="CDF148" s="119"/>
      <c r="CDG148" s="119"/>
      <c r="CDH148" s="119"/>
      <c r="CDI148" s="119"/>
      <c r="CDJ148" s="119"/>
      <c r="CDK148" s="119"/>
      <c r="CDL148" s="119"/>
      <c r="CDM148" s="119"/>
      <c r="CDN148" s="119"/>
      <c r="CDO148" s="119"/>
      <c r="CDP148" s="119"/>
      <c r="CDQ148" s="119"/>
      <c r="CDR148" s="119"/>
      <c r="CDS148" s="119"/>
      <c r="CDT148" s="119"/>
      <c r="CDU148" s="119"/>
      <c r="CDV148" s="119"/>
      <c r="CDW148" s="119"/>
      <c r="CDX148" s="119"/>
      <c r="CDY148" s="119"/>
      <c r="CDZ148" s="119"/>
      <c r="CEA148" s="119"/>
      <c r="CEB148" s="119"/>
      <c r="CEC148" s="119"/>
      <c r="CED148" s="119"/>
      <c r="CEE148" s="119"/>
      <c r="CEF148" s="119"/>
      <c r="CEG148" s="119"/>
      <c r="CEH148" s="119"/>
      <c r="CEI148" s="119"/>
      <c r="CEJ148" s="119"/>
      <c r="CEK148" s="119"/>
      <c r="CEL148" s="119"/>
      <c r="CEM148" s="119"/>
      <c r="CEN148" s="119"/>
      <c r="CEO148" s="119"/>
      <c r="CEP148" s="119"/>
      <c r="CEQ148" s="119"/>
      <c r="CER148" s="119"/>
      <c r="CES148" s="119"/>
      <c r="CET148" s="119"/>
      <c r="CEU148" s="119"/>
      <c r="CEV148" s="119"/>
      <c r="CEW148" s="119"/>
      <c r="CEX148" s="119"/>
      <c r="CEY148" s="119"/>
      <c r="CEZ148" s="119"/>
      <c r="CFA148" s="119"/>
      <c r="CFB148" s="119"/>
      <c r="CFC148" s="119"/>
      <c r="CFD148" s="119"/>
      <c r="CFE148" s="119"/>
      <c r="CFF148" s="119"/>
      <c r="CFG148" s="119"/>
      <c r="CFH148" s="119"/>
      <c r="CFI148" s="119"/>
      <c r="CFJ148" s="119"/>
      <c r="CFK148" s="119"/>
      <c r="CFL148" s="119"/>
      <c r="CFM148" s="119"/>
      <c r="CFN148" s="119"/>
      <c r="CFO148" s="119"/>
      <c r="CFP148" s="119"/>
      <c r="CFQ148" s="119"/>
      <c r="CFR148" s="119"/>
      <c r="CFS148" s="119"/>
      <c r="CFT148" s="119"/>
      <c r="CFU148" s="119"/>
      <c r="CFV148" s="119"/>
      <c r="CFW148" s="119"/>
      <c r="CFX148" s="119"/>
      <c r="CFY148" s="119"/>
      <c r="CFZ148" s="119"/>
      <c r="CGA148" s="119"/>
      <c r="CGB148" s="119"/>
      <c r="CGC148" s="119"/>
      <c r="CGD148" s="119"/>
      <c r="CGE148" s="119"/>
      <c r="CGF148" s="119"/>
      <c r="CGG148" s="119"/>
      <c r="CGH148" s="119"/>
      <c r="CGI148" s="119"/>
      <c r="CGJ148" s="119"/>
      <c r="CGK148" s="119"/>
      <c r="CGL148" s="119"/>
      <c r="CGM148" s="119"/>
      <c r="CGN148" s="119"/>
      <c r="CGO148" s="119"/>
      <c r="CGP148" s="119"/>
      <c r="CGQ148" s="119"/>
      <c r="CGR148" s="119"/>
      <c r="CGS148" s="119"/>
      <c r="CGT148" s="119"/>
      <c r="CGU148" s="119"/>
      <c r="CGV148" s="119"/>
      <c r="CGW148" s="119"/>
      <c r="CGX148" s="119"/>
      <c r="CGY148" s="119"/>
      <c r="CGZ148" s="119"/>
      <c r="CHA148" s="119"/>
      <c r="CHB148" s="119"/>
      <c r="CHC148" s="119"/>
      <c r="CHD148" s="119"/>
      <c r="CHE148" s="119"/>
      <c r="CHF148" s="119"/>
      <c r="CHG148" s="119"/>
      <c r="CHH148" s="119"/>
      <c r="CHI148" s="119"/>
      <c r="CHJ148" s="119"/>
      <c r="CHK148" s="119"/>
      <c r="CHL148" s="119"/>
      <c r="CHM148" s="119"/>
      <c r="CHN148" s="119"/>
      <c r="CHO148" s="119"/>
      <c r="CHP148" s="119"/>
      <c r="CHQ148" s="119"/>
      <c r="CHR148" s="119"/>
      <c r="CHS148" s="119"/>
      <c r="CHT148" s="119"/>
      <c r="CHU148" s="119"/>
      <c r="CHV148" s="119"/>
      <c r="CHW148" s="119"/>
      <c r="CHX148" s="119"/>
      <c r="CHY148" s="119"/>
      <c r="CHZ148" s="119"/>
      <c r="CIA148" s="119"/>
      <c r="CIB148" s="119"/>
      <c r="CIC148" s="119"/>
      <c r="CID148" s="119"/>
      <c r="CIE148" s="119"/>
      <c r="CIF148" s="119"/>
      <c r="CIG148" s="119"/>
      <c r="CIH148" s="119"/>
      <c r="CII148" s="119"/>
      <c r="CIJ148" s="119"/>
      <c r="CIK148" s="119"/>
      <c r="CIL148" s="119"/>
      <c r="CIM148" s="119"/>
      <c r="CIN148" s="119"/>
      <c r="CIO148" s="119"/>
      <c r="CIP148" s="119"/>
      <c r="CIQ148" s="119"/>
      <c r="CIR148" s="119"/>
      <c r="CIS148" s="119"/>
      <c r="CIT148" s="119"/>
      <c r="CIU148" s="119"/>
      <c r="CIV148" s="119"/>
      <c r="CIW148" s="119"/>
      <c r="CIX148" s="119"/>
      <c r="CIY148" s="119"/>
      <c r="CIZ148" s="119"/>
      <c r="CJA148" s="119"/>
      <c r="CJB148" s="119"/>
      <c r="CJC148" s="119"/>
      <c r="CJD148" s="119"/>
      <c r="CJE148" s="119"/>
      <c r="CJF148" s="119"/>
      <c r="CJG148" s="119"/>
      <c r="CJH148" s="119"/>
      <c r="CJI148" s="119"/>
      <c r="CJJ148" s="119"/>
      <c r="CJK148" s="119"/>
      <c r="CJL148" s="119"/>
      <c r="CJM148" s="119"/>
      <c r="CJN148" s="119"/>
      <c r="CJO148" s="119"/>
      <c r="CJP148" s="119"/>
      <c r="CJQ148" s="119"/>
      <c r="CJR148" s="119"/>
      <c r="CJS148" s="119"/>
      <c r="CJT148" s="119"/>
      <c r="CJU148" s="119"/>
      <c r="CJV148" s="119"/>
      <c r="CJW148" s="119"/>
      <c r="CJX148" s="119"/>
      <c r="CJY148" s="119"/>
      <c r="CJZ148" s="119"/>
      <c r="CKA148" s="119"/>
      <c r="CKB148" s="119"/>
      <c r="CKC148" s="119"/>
      <c r="CKD148" s="119"/>
      <c r="CKE148" s="119"/>
      <c r="CKF148" s="119"/>
      <c r="CKG148" s="119"/>
      <c r="CKH148" s="119"/>
      <c r="CKI148" s="119"/>
      <c r="CKJ148" s="119"/>
      <c r="CKK148" s="119"/>
      <c r="CKL148" s="119"/>
      <c r="CKM148" s="119"/>
      <c r="CKN148" s="119"/>
      <c r="CKO148" s="119"/>
      <c r="CKP148" s="119"/>
      <c r="CKQ148" s="119"/>
      <c r="CKR148" s="119"/>
      <c r="CKS148" s="119"/>
      <c r="CKT148" s="119"/>
      <c r="CKU148" s="119"/>
      <c r="CKV148" s="119"/>
      <c r="CKW148" s="119"/>
      <c r="CKX148" s="119"/>
      <c r="CKY148" s="119"/>
      <c r="CKZ148" s="119"/>
      <c r="CLA148" s="119"/>
      <c r="CLB148" s="119"/>
      <c r="CLC148" s="119"/>
      <c r="CLD148" s="119"/>
      <c r="CLE148" s="119"/>
      <c r="CLF148" s="119"/>
      <c r="CLG148" s="119"/>
      <c r="CLH148" s="119"/>
      <c r="CLI148" s="119"/>
      <c r="CLJ148" s="119"/>
      <c r="CLK148" s="119"/>
      <c r="CLL148" s="119"/>
      <c r="CLM148" s="119"/>
      <c r="CLN148" s="119"/>
      <c r="CLO148" s="119"/>
      <c r="CLP148" s="119"/>
      <c r="CLQ148" s="119"/>
      <c r="CLR148" s="119"/>
      <c r="CLS148" s="119"/>
      <c r="CLT148" s="119"/>
      <c r="CLU148" s="119"/>
      <c r="CLV148" s="119"/>
      <c r="CLW148" s="119"/>
      <c r="CLX148" s="119"/>
      <c r="CLY148" s="119"/>
      <c r="CLZ148" s="119"/>
      <c r="CMA148" s="119"/>
      <c r="CMB148" s="119"/>
      <c r="CMC148" s="119"/>
      <c r="CMD148" s="119"/>
      <c r="CME148" s="119"/>
      <c r="CMF148" s="119"/>
      <c r="CMG148" s="119"/>
      <c r="CMH148" s="119"/>
      <c r="CMI148" s="119"/>
      <c r="CMJ148" s="119"/>
      <c r="CMK148" s="119"/>
      <c r="CML148" s="119"/>
      <c r="CMM148" s="119"/>
      <c r="CMN148" s="119"/>
      <c r="CMO148" s="119"/>
      <c r="CMP148" s="119"/>
      <c r="CMQ148" s="119"/>
      <c r="CMR148" s="119"/>
      <c r="CMS148" s="119"/>
      <c r="CMT148" s="119"/>
      <c r="CMU148" s="119"/>
      <c r="CMV148" s="119"/>
      <c r="CMW148" s="119"/>
      <c r="CMX148" s="119"/>
      <c r="CMY148" s="119"/>
      <c r="CMZ148" s="119"/>
      <c r="CNA148" s="119"/>
      <c r="CNB148" s="119"/>
      <c r="CNC148" s="119"/>
      <c r="CND148" s="119"/>
      <c r="CNE148" s="119"/>
      <c r="CNF148" s="119"/>
      <c r="CNG148" s="119"/>
      <c r="CNH148" s="119"/>
      <c r="CNI148" s="119"/>
      <c r="CNJ148" s="119"/>
      <c r="CNK148" s="119"/>
      <c r="CNL148" s="119"/>
      <c r="CNM148" s="119"/>
      <c r="CNN148" s="119"/>
      <c r="CNO148" s="119"/>
      <c r="CNP148" s="119"/>
      <c r="CNQ148" s="119"/>
      <c r="CNR148" s="119"/>
      <c r="CNS148" s="119"/>
      <c r="CNT148" s="119"/>
      <c r="CNU148" s="119"/>
      <c r="CNV148" s="119"/>
      <c r="CNW148" s="119"/>
      <c r="CNX148" s="119"/>
      <c r="CNY148" s="119"/>
      <c r="CNZ148" s="119"/>
      <c r="COA148" s="119"/>
      <c r="COB148" s="119"/>
      <c r="COC148" s="119"/>
      <c r="COD148" s="119"/>
      <c r="COE148" s="119"/>
      <c r="COF148" s="119"/>
      <c r="COG148" s="119"/>
      <c r="COH148" s="119"/>
      <c r="COI148" s="119"/>
      <c r="COJ148" s="119"/>
      <c r="COK148" s="119"/>
      <c r="COL148" s="119"/>
      <c r="COM148" s="119"/>
      <c r="CON148" s="119"/>
      <c r="COO148" s="119"/>
      <c r="COP148" s="119"/>
      <c r="COQ148" s="119"/>
      <c r="COR148" s="119"/>
      <c r="COS148" s="119"/>
      <c r="COT148" s="119"/>
      <c r="COU148" s="119"/>
      <c r="COV148" s="119"/>
      <c r="COW148" s="119"/>
      <c r="COX148" s="119"/>
      <c r="COY148" s="119"/>
      <c r="COZ148" s="119"/>
      <c r="CPA148" s="119"/>
      <c r="CPB148" s="119"/>
      <c r="CPC148" s="119"/>
      <c r="CPD148" s="119"/>
      <c r="CPE148" s="119"/>
      <c r="CPF148" s="119"/>
      <c r="CPG148" s="119"/>
      <c r="CPH148" s="119"/>
      <c r="CPI148" s="119"/>
      <c r="CPJ148" s="119"/>
      <c r="CPK148" s="119"/>
      <c r="CPL148" s="119"/>
      <c r="CPM148" s="119"/>
      <c r="CPN148" s="119"/>
      <c r="CPO148" s="119"/>
      <c r="CPP148" s="119"/>
      <c r="CPQ148" s="119"/>
      <c r="CPR148" s="119"/>
      <c r="CPS148" s="119"/>
      <c r="CPT148" s="119"/>
      <c r="CPU148" s="119"/>
      <c r="CPV148" s="119"/>
      <c r="CPW148" s="119"/>
      <c r="CPX148" s="119"/>
      <c r="CPY148" s="119"/>
      <c r="CPZ148" s="119"/>
      <c r="CQA148" s="119"/>
      <c r="CQB148" s="119"/>
      <c r="CQC148" s="119"/>
      <c r="CQD148" s="119"/>
      <c r="CQE148" s="119"/>
      <c r="CQF148" s="119"/>
      <c r="CQG148" s="119"/>
      <c r="CQH148" s="119"/>
      <c r="CQI148" s="119"/>
      <c r="CQJ148" s="119"/>
      <c r="CQK148" s="119"/>
      <c r="CQL148" s="119"/>
      <c r="CQM148" s="119"/>
      <c r="CQN148" s="119"/>
      <c r="CQO148" s="119"/>
      <c r="CQP148" s="119"/>
      <c r="CQQ148" s="119"/>
      <c r="CQR148" s="119"/>
      <c r="CQS148" s="119"/>
      <c r="CQT148" s="119"/>
      <c r="CQU148" s="119"/>
      <c r="CQV148" s="119"/>
      <c r="CQW148" s="119"/>
      <c r="CQX148" s="119"/>
      <c r="CQY148" s="119"/>
      <c r="CQZ148" s="119"/>
      <c r="CRA148" s="119"/>
      <c r="CRB148" s="119"/>
      <c r="CRC148" s="119"/>
      <c r="CRD148" s="119"/>
      <c r="CRE148" s="119"/>
      <c r="CRF148" s="119"/>
      <c r="CRG148" s="119"/>
      <c r="CRH148" s="119"/>
      <c r="CRI148" s="119"/>
      <c r="CRJ148" s="119"/>
      <c r="CRK148" s="119"/>
      <c r="CRL148" s="119"/>
      <c r="CRM148" s="119"/>
      <c r="CRN148" s="119"/>
      <c r="CRO148" s="119"/>
      <c r="CRP148" s="119"/>
      <c r="CRQ148" s="119"/>
      <c r="CRR148" s="119"/>
      <c r="CRS148" s="119"/>
      <c r="CRT148" s="119"/>
      <c r="CRU148" s="119"/>
      <c r="CRV148" s="119"/>
      <c r="CRW148" s="119"/>
      <c r="CRX148" s="119"/>
      <c r="CRY148" s="119"/>
      <c r="CRZ148" s="119"/>
      <c r="CSA148" s="119"/>
      <c r="CSB148" s="119"/>
      <c r="CSC148" s="119"/>
      <c r="CSD148" s="119"/>
      <c r="CSE148" s="119"/>
      <c r="CSF148" s="119"/>
      <c r="CSG148" s="119"/>
      <c r="CSH148" s="119"/>
      <c r="CSI148" s="119"/>
      <c r="CSJ148" s="119"/>
      <c r="CSK148" s="119"/>
      <c r="CSL148" s="119"/>
      <c r="CSM148" s="119"/>
      <c r="CSN148" s="119"/>
      <c r="CSO148" s="119"/>
      <c r="CSP148" s="119"/>
      <c r="CSQ148" s="119"/>
      <c r="CSR148" s="119"/>
      <c r="CSS148" s="119"/>
      <c r="CST148" s="119"/>
      <c r="CSU148" s="119"/>
      <c r="CSV148" s="119"/>
      <c r="CSW148" s="119"/>
      <c r="CSX148" s="119"/>
      <c r="CSY148" s="119"/>
      <c r="CSZ148" s="119"/>
      <c r="CTA148" s="119"/>
      <c r="CTB148" s="119"/>
      <c r="CTC148" s="119"/>
      <c r="CTD148" s="119"/>
      <c r="CTE148" s="119"/>
      <c r="CTF148" s="119"/>
      <c r="CTG148" s="119"/>
      <c r="CTH148" s="119"/>
      <c r="CTI148" s="119"/>
      <c r="CTJ148" s="119"/>
      <c r="CTK148" s="119"/>
      <c r="CTL148" s="119"/>
      <c r="CTM148" s="119"/>
      <c r="CTN148" s="119"/>
      <c r="CTO148" s="119"/>
      <c r="CTP148" s="119"/>
      <c r="CTQ148" s="119"/>
      <c r="CTR148" s="119"/>
      <c r="CTS148" s="119"/>
      <c r="CTT148" s="119"/>
      <c r="CTU148" s="119"/>
      <c r="CTV148" s="119"/>
      <c r="CTW148" s="119"/>
      <c r="CTX148" s="119"/>
      <c r="CTY148" s="119"/>
      <c r="CTZ148" s="119"/>
      <c r="CUA148" s="119"/>
      <c r="CUB148" s="119"/>
      <c r="CUC148" s="119"/>
      <c r="CUD148" s="119"/>
      <c r="CUE148" s="119"/>
      <c r="CUF148" s="119"/>
      <c r="CUG148" s="119"/>
      <c r="CUH148" s="119"/>
      <c r="CUI148" s="119"/>
      <c r="CUJ148" s="119"/>
      <c r="CUK148" s="119"/>
      <c r="CUL148" s="119"/>
      <c r="CUM148" s="119"/>
      <c r="CUN148" s="119"/>
      <c r="CUO148" s="119"/>
      <c r="CUP148" s="119"/>
      <c r="CUQ148" s="119"/>
      <c r="CUR148" s="119"/>
      <c r="CUS148" s="119"/>
      <c r="CUT148" s="119"/>
      <c r="CUU148" s="119"/>
      <c r="CUV148" s="119"/>
      <c r="CUW148" s="119"/>
      <c r="CUX148" s="119"/>
      <c r="CUY148" s="119"/>
      <c r="CUZ148" s="119"/>
      <c r="CVA148" s="119"/>
      <c r="CVB148" s="119"/>
      <c r="CVC148" s="119"/>
      <c r="CVD148" s="119"/>
      <c r="CVE148" s="119"/>
      <c r="CVF148" s="119"/>
      <c r="CVG148" s="119"/>
      <c r="CVH148" s="119"/>
      <c r="CVI148" s="119"/>
      <c r="CVJ148" s="119"/>
      <c r="CVK148" s="119"/>
      <c r="CVL148" s="119"/>
      <c r="CVM148" s="119"/>
      <c r="CVN148" s="119"/>
      <c r="CVO148" s="119"/>
      <c r="CVP148" s="119"/>
      <c r="CVQ148" s="119"/>
      <c r="CVR148" s="119"/>
      <c r="CVS148" s="119"/>
      <c r="CVT148" s="119"/>
      <c r="CVU148" s="119"/>
      <c r="CVV148" s="119"/>
      <c r="CVW148" s="119"/>
      <c r="CVX148" s="119"/>
      <c r="CVY148" s="119"/>
      <c r="CVZ148" s="119"/>
      <c r="CWA148" s="119"/>
      <c r="CWB148" s="119"/>
      <c r="CWC148" s="119"/>
      <c r="CWD148" s="119"/>
      <c r="CWE148" s="119"/>
      <c r="CWF148" s="119"/>
      <c r="CWG148" s="119"/>
      <c r="CWH148" s="119"/>
      <c r="CWI148" s="119"/>
      <c r="CWJ148" s="119"/>
      <c r="CWK148" s="119"/>
      <c r="CWL148" s="119"/>
      <c r="CWM148" s="119"/>
      <c r="CWN148" s="119"/>
      <c r="CWO148" s="119"/>
      <c r="CWP148" s="119"/>
      <c r="CWQ148" s="119"/>
      <c r="CWR148" s="119"/>
      <c r="CWS148" s="119"/>
      <c r="CWT148" s="119"/>
      <c r="CWU148" s="119"/>
      <c r="CWV148" s="119"/>
      <c r="CWW148" s="119"/>
      <c r="CWX148" s="119"/>
      <c r="CWY148" s="119"/>
      <c r="CWZ148" s="119"/>
      <c r="CXA148" s="119"/>
      <c r="CXB148" s="119"/>
      <c r="CXC148" s="119"/>
      <c r="CXD148" s="119"/>
      <c r="CXE148" s="119"/>
      <c r="CXF148" s="119"/>
      <c r="CXG148" s="119"/>
      <c r="CXH148" s="119"/>
      <c r="CXI148" s="119"/>
      <c r="CXJ148" s="119"/>
      <c r="CXK148" s="119"/>
      <c r="CXL148" s="119"/>
      <c r="CXM148" s="119"/>
      <c r="CXN148" s="119"/>
      <c r="CXO148" s="119"/>
      <c r="CXP148" s="119"/>
      <c r="CXQ148" s="119"/>
      <c r="CXR148" s="119"/>
      <c r="CXS148" s="119"/>
      <c r="CXT148" s="119"/>
      <c r="CXU148" s="119"/>
      <c r="CXV148" s="119"/>
      <c r="CXW148" s="119"/>
      <c r="CXX148" s="119"/>
      <c r="CXY148" s="119"/>
      <c r="CXZ148" s="119"/>
      <c r="CYA148" s="119"/>
      <c r="CYB148" s="119"/>
      <c r="CYC148" s="119"/>
      <c r="CYD148" s="119"/>
      <c r="CYE148" s="119"/>
      <c r="CYF148" s="119"/>
      <c r="CYG148" s="119"/>
      <c r="CYH148" s="119"/>
      <c r="CYI148" s="119"/>
      <c r="CYJ148" s="119"/>
      <c r="CYK148" s="119"/>
      <c r="CYL148" s="119"/>
      <c r="CYM148" s="119"/>
      <c r="CYN148" s="119"/>
      <c r="CYO148" s="119"/>
      <c r="CYP148" s="119"/>
      <c r="CYQ148" s="119"/>
      <c r="CYR148" s="119"/>
      <c r="CYS148" s="119"/>
      <c r="CYT148" s="119"/>
      <c r="CYU148" s="119"/>
      <c r="CYV148" s="119"/>
      <c r="CYW148" s="119"/>
      <c r="CYX148" s="119"/>
      <c r="CYY148" s="119"/>
      <c r="CYZ148" s="119"/>
      <c r="CZA148" s="119"/>
      <c r="CZB148" s="119"/>
      <c r="CZC148" s="119"/>
      <c r="CZD148" s="119"/>
      <c r="CZE148" s="119"/>
      <c r="CZF148" s="119"/>
      <c r="CZG148" s="119"/>
      <c r="CZH148" s="119"/>
      <c r="CZI148" s="119"/>
      <c r="CZJ148" s="119"/>
      <c r="CZK148" s="119"/>
      <c r="CZL148" s="119"/>
      <c r="CZM148" s="119"/>
      <c r="CZN148" s="119"/>
      <c r="CZO148" s="119"/>
      <c r="CZP148" s="119"/>
      <c r="CZQ148" s="119"/>
      <c r="CZR148" s="119"/>
      <c r="CZS148" s="119"/>
      <c r="CZT148" s="119"/>
      <c r="CZU148" s="119"/>
      <c r="CZV148" s="119"/>
      <c r="CZW148" s="119"/>
      <c r="CZX148" s="119"/>
      <c r="CZY148" s="119"/>
      <c r="CZZ148" s="119"/>
      <c r="DAA148" s="119"/>
      <c r="DAB148" s="119"/>
      <c r="DAC148" s="119"/>
      <c r="DAD148" s="119"/>
      <c r="DAE148" s="119"/>
      <c r="DAF148" s="119"/>
      <c r="DAG148" s="119"/>
      <c r="DAH148" s="119"/>
      <c r="DAI148" s="119"/>
      <c r="DAJ148" s="119"/>
      <c r="DAK148" s="119"/>
      <c r="DAL148" s="119"/>
      <c r="DAM148" s="119"/>
      <c r="DAN148" s="119"/>
      <c r="DAO148" s="119"/>
      <c r="DAP148" s="119"/>
      <c r="DAQ148" s="119"/>
      <c r="DAR148" s="119"/>
      <c r="DAS148" s="119"/>
      <c r="DAT148" s="119"/>
      <c r="DAU148" s="119"/>
      <c r="DAV148" s="119"/>
      <c r="DAW148" s="119"/>
      <c r="DAX148" s="119"/>
      <c r="DAY148" s="119"/>
      <c r="DAZ148" s="119"/>
      <c r="DBA148" s="119"/>
      <c r="DBB148" s="119"/>
      <c r="DBC148" s="119"/>
      <c r="DBD148" s="119"/>
      <c r="DBE148" s="119"/>
      <c r="DBF148" s="119"/>
      <c r="DBG148" s="119"/>
      <c r="DBH148" s="119"/>
      <c r="DBI148" s="119"/>
      <c r="DBJ148" s="119"/>
      <c r="DBK148" s="119"/>
      <c r="DBL148" s="119"/>
      <c r="DBM148" s="119"/>
      <c r="DBN148" s="119"/>
      <c r="DBO148" s="119"/>
      <c r="DBP148" s="119"/>
      <c r="DBQ148" s="119"/>
      <c r="DBR148" s="119"/>
      <c r="DBS148" s="119"/>
      <c r="DBT148" s="119"/>
      <c r="DBU148" s="119"/>
      <c r="DBV148" s="119"/>
      <c r="DBW148" s="119"/>
      <c r="DBX148" s="119"/>
      <c r="DBY148" s="119"/>
      <c r="DBZ148" s="119"/>
      <c r="DCA148" s="119"/>
      <c r="DCB148" s="119"/>
      <c r="DCC148" s="119"/>
      <c r="DCD148" s="119"/>
      <c r="DCE148" s="119"/>
      <c r="DCF148" s="119"/>
      <c r="DCG148" s="119"/>
      <c r="DCH148" s="119"/>
      <c r="DCI148" s="119"/>
      <c r="DCJ148" s="119"/>
      <c r="DCK148" s="119"/>
      <c r="DCL148" s="119"/>
      <c r="DCM148" s="119"/>
      <c r="DCN148" s="119"/>
      <c r="DCO148" s="119"/>
      <c r="DCP148" s="119"/>
      <c r="DCQ148" s="119"/>
      <c r="DCR148" s="119"/>
      <c r="DCS148" s="119"/>
      <c r="DCT148" s="119"/>
      <c r="DCU148" s="119"/>
      <c r="DCV148" s="119"/>
      <c r="DCW148" s="119"/>
      <c r="DCX148" s="119"/>
      <c r="DCY148" s="119"/>
      <c r="DCZ148" s="119"/>
      <c r="DDA148" s="119"/>
      <c r="DDB148" s="119"/>
      <c r="DDC148" s="119"/>
      <c r="DDD148" s="119"/>
      <c r="DDE148" s="119"/>
      <c r="DDF148" s="119"/>
      <c r="DDG148" s="119"/>
      <c r="DDH148" s="119"/>
      <c r="DDI148" s="119"/>
      <c r="DDJ148" s="119"/>
      <c r="DDK148" s="119"/>
      <c r="DDL148" s="119"/>
      <c r="DDM148" s="119"/>
      <c r="DDN148" s="119"/>
      <c r="DDO148" s="119"/>
      <c r="DDP148" s="119"/>
      <c r="DDQ148" s="119"/>
      <c r="DDR148" s="119"/>
      <c r="DDS148" s="119"/>
      <c r="DDT148" s="119"/>
      <c r="DDU148" s="119"/>
      <c r="DDV148" s="119"/>
      <c r="DDW148" s="119"/>
      <c r="DDX148" s="119"/>
      <c r="DDY148" s="119"/>
      <c r="DDZ148" s="119"/>
      <c r="DEA148" s="119"/>
      <c r="DEB148" s="119"/>
      <c r="DEC148" s="119"/>
      <c r="DED148" s="119"/>
      <c r="DEE148" s="119"/>
      <c r="DEF148" s="119"/>
      <c r="DEG148" s="119"/>
      <c r="DEH148" s="119"/>
      <c r="DEI148" s="119"/>
      <c r="DEJ148" s="119"/>
      <c r="DEK148" s="119"/>
      <c r="DEL148" s="119"/>
      <c r="DEM148" s="119"/>
      <c r="DEN148" s="119"/>
      <c r="DEO148" s="119"/>
      <c r="DEP148" s="119"/>
      <c r="DEQ148" s="119"/>
      <c r="DER148" s="119"/>
      <c r="DES148" s="119"/>
      <c r="DET148" s="119"/>
      <c r="DEU148" s="119"/>
      <c r="DEV148" s="119"/>
      <c r="DEW148" s="119"/>
      <c r="DEX148" s="119"/>
      <c r="DEY148" s="119"/>
      <c r="DEZ148" s="119"/>
      <c r="DFA148" s="119"/>
      <c r="DFB148" s="119"/>
      <c r="DFC148" s="119"/>
      <c r="DFD148" s="119"/>
      <c r="DFE148" s="119"/>
      <c r="DFF148" s="119"/>
      <c r="DFG148" s="119"/>
      <c r="DFH148" s="119"/>
      <c r="DFI148" s="119"/>
      <c r="DFJ148" s="119"/>
      <c r="DFK148" s="119"/>
      <c r="DFL148" s="119"/>
      <c r="DFM148" s="119"/>
      <c r="DFN148" s="119"/>
      <c r="DFO148" s="119"/>
      <c r="DFP148" s="119"/>
      <c r="DFQ148" s="119"/>
      <c r="DFR148" s="119"/>
      <c r="DFS148" s="119"/>
      <c r="DFT148" s="119"/>
      <c r="DFU148" s="119"/>
      <c r="DFV148" s="119"/>
      <c r="DFW148" s="119"/>
      <c r="DFX148" s="119"/>
      <c r="DFY148" s="119"/>
      <c r="DFZ148" s="119"/>
      <c r="DGA148" s="119"/>
      <c r="DGB148" s="119"/>
      <c r="DGC148" s="119"/>
      <c r="DGD148" s="119"/>
      <c r="DGE148" s="119"/>
      <c r="DGF148" s="119"/>
      <c r="DGG148" s="119"/>
      <c r="DGH148" s="119"/>
      <c r="DGI148" s="119"/>
      <c r="DGJ148" s="119"/>
      <c r="DGK148" s="119"/>
      <c r="DGL148" s="119"/>
      <c r="DGM148" s="119"/>
      <c r="DGN148" s="119"/>
      <c r="DGO148" s="119"/>
      <c r="DGP148" s="119"/>
      <c r="DGQ148" s="119"/>
      <c r="DGR148" s="119"/>
      <c r="DGS148" s="119"/>
      <c r="DGT148" s="119"/>
      <c r="DGU148" s="119"/>
      <c r="DGV148" s="119"/>
      <c r="DGW148" s="119"/>
      <c r="DGX148" s="119"/>
      <c r="DGY148" s="119"/>
      <c r="DGZ148" s="119"/>
      <c r="DHA148" s="119"/>
      <c r="DHB148" s="119"/>
      <c r="DHC148" s="119"/>
      <c r="DHD148" s="119"/>
      <c r="DHE148" s="119"/>
      <c r="DHF148" s="119"/>
      <c r="DHG148" s="119"/>
      <c r="DHH148" s="119"/>
      <c r="DHI148" s="119"/>
      <c r="DHJ148" s="119"/>
      <c r="DHK148" s="119"/>
      <c r="DHL148" s="119"/>
      <c r="DHM148" s="119"/>
      <c r="DHN148" s="119"/>
      <c r="DHO148" s="119"/>
      <c r="DHP148" s="119"/>
      <c r="DHQ148" s="119"/>
      <c r="DHR148" s="119"/>
      <c r="DHS148" s="119"/>
      <c r="DHT148" s="119"/>
      <c r="DHU148" s="119"/>
      <c r="DHV148" s="119"/>
      <c r="DHW148" s="119"/>
      <c r="DHX148" s="119"/>
      <c r="DHY148" s="119"/>
      <c r="DHZ148" s="119"/>
      <c r="DIA148" s="119"/>
      <c r="DIB148" s="119"/>
      <c r="DIC148" s="119"/>
      <c r="DID148" s="119"/>
      <c r="DIE148" s="119"/>
      <c r="DIF148" s="119"/>
      <c r="DIG148" s="119"/>
      <c r="DIH148" s="119"/>
      <c r="DII148" s="119"/>
      <c r="DIJ148" s="119"/>
      <c r="DIK148" s="119"/>
      <c r="DIL148" s="119"/>
      <c r="DIM148" s="119"/>
      <c r="DIN148" s="119"/>
      <c r="DIO148" s="119"/>
      <c r="DIP148" s="119"/>
      <c r="DIQ148" s="119"/>
      <c r="DIR148" s="119"/>
      <c r="DIS148" s="119"/>
      <c r="DIT148" s="119"/>
      <c r="DIU148" s="119"/>
      <c r="DIV148" s="119"/>
      <c r="DIW148" s="119"/>
      <c r="DIX148" s="119"/>
      <c r="DIY148" s="119"/>
      <c r="DIZ148" s="119"/>
      <c r="DJA148" s="119"/>
      <c r="DJB148" s="119"/>
      <c r="DJC148" s="119"/>
      <c r="DJD148" s="119"/>
      <c r="DJE148" s="119"/>
      <c r="DJF148" s="119"/>
      <c r="DJG148" s="119"/>
      <c r="DJH148" s="119"/>
      <c r="DJI148" s="119"/>
      <c r="DJJ148" s="119"/>
      <c r="DJK148" s="119"/>
      <c r="DJL148" s="119"/>
      <c r="DJM148" s="119"/>
      <c r="DJN148" s="119"/>
      <c r="DJO148" s="119"/>
      <c r="DJP148" s="119"/>
      <c r="DJQ148" s="119"/>
      <c r="DJR148" s="119"/>
      <c r="DJS148" s="119"/>
      <c r="DJT148" s="119"/>
      <c r="DJU148" s="119"/>
      <c r="DJV148" s="119"/>
      <c r="DJW148" s="119"/>
      <c r="DJX148" s="119"/>
      <c r="DJY148" s="119"/>
      <c r="DJZ148" s="119"/>
      <c r="DKA148" s="119"/>
      <c r="DKB148" s="119"/>
      <c r="DKC148" s="119"/>
      <c r="DKD148" s="119"/>
      <c r="DKE148" s="119"/>
      <c r="DKF148" s="119"/>
      <c r="DKG148" s="119"/>
      <c r="DKH148" s="119"/>
      <c r="DKI148" s="119"/>
      <c r="DKJ148" s="119"/>
      <c r="DKK148" s="119"/>
      <c r="DKL148" s="119"/>
      <c r="DKM148" s="119"/>
      <c r="DKN148" s="119"/>
      <c r="DKO148" s="119"/>
      <c r="DKP148" s="119"/>
      <c r="DKQ148" s="119"/>
      <c r="DKR148" s="119"/>
      <c r="DKS148" s="119"/>
      <c r="DKT148" s="119"/>
      <c r="DKU148" s="119"/>
      <c r="DKV148" s="119"/>
      <c r="DKW148" s="119"/>
      <c r="DKX148" s="119"/>
      <c r="DKY148" s="119"/>
      <c r="DKZ148" s="119"/>
      <c r="DLA148" s="119"/>
      <c r="DLB148" s="119"/>
      <c r="DLC148" s="119"/>
      <c r="DLD148" s="119"/>
      <c r="DLE148" s="119"/>
      <c r="DLF148" s="119"/>
      <c r="DLG148" s="119"/>
      <c r="DLH148" s="119"/>
      <c r="DLI148" s="119"/>
      <c r="DLJ148" s="119"/>
      <c r="DLK148" s="119"/>
      <c r="DLL148" s="119"/>
      <c r="DLM148" s="119"/>
      <c r="DLN148" s="119"/>
      <c r="DLO148" s="119"/>
      <c r="DLP148" s="119"/>
      <c r="DLQ148" s="119"/>
      <c r="DLR148" s="119"/>
      <c r="DLS148" s="119"/>
      <c r="DLT148" s="119"/>
      <c r="DLU148" s="119"/>
      <c r="DLV148" s="119"/>
      <c r="DLW148" s="119"/>
      <c r="DLX148" s="119"/>
      <c r="DLY148" s="119"/>
      <c r="DLZ148" s="119"/>
      <c r="DMA148" s="119"/>
      <c r="DMB148" s="119"/>
      <c r="DMC148" s="119"/>
      <c r="DMD148" s="119"/>
      <c r="DME148" s="119"/>
      <c r="DMF148" s="119"/>
      <c r="DMG148" s="119"/>
      <c r="DMH148" s="119"/>
      <c r="DMI148" s="119"/>
      <c r="DMJ148" s="119"/>
      <c r="DMK148" s="119"/>
      <c r="DML148" s="119"/>
      <c r="DMM148" s="119"/>
      <c r="DMN148" s="119"/>
      <c r="DMO148" s="119"/>
      <c r="DMP148" s="119"/>
      <c r="DMQ148" s="119"/>
      <c r="DMR148" s="119"/>
      <c r="DMS148" s="119"/>
      <c r="DMT148" s="119"/>
      <c r="DMU148" s="119"/>
      <c r="DMV148" s="119"/>
      <c r="DMW148" s="119"/>
      <c r="DMX148" s="119"/>
      <c r="DMY148" s="119"/>
      <c r="DMZ148" s="119"/>
      <c r="DNA148" s="119"/>
      <c r="DNB148" s="119"/>
      <c r="DNC148" s="119"/>
      <c r="DND148" s="119"/>
      <c r="DNE148" s="119"/>
      <c r="DNF148" s="119"/>
      <c r="DNG148" s="119"/>
      <c r="DNH148" s="119"/>
      <c r="DNI148" s="119"/>
      <c r="DNJ148" s="119"/>
      <c r="DNK148" s="119"/>
      <c r="DNL148" s="119"/>
      <c r="DNM148" s="119"/>
      <c r="DNN148" s="119"/>
      <c r="DNO148" s="119"/>
      <c r="DNP148" s="119"/>
      <c r="DNQ148" s="119"/>
      <c r="DNR148" s="119"/>
      <c r="DNS148" s="119"/>
      <c r="DNT148" s="119"/>
      <c r="DNU148" s="119"/>
      <c r="DNV148" s="119"/>
      <c r="DNW148" s="119"/>
      <c r="DNX148" s="119"/>
      <c r="DNY148" s="119"/>
      <c r="DNZ148" s="119"/>
      <c r="DOA148" s="119"/>
      <c r="DOB148" s="119"/>
      <c r="DOC148" s="119"/>
      <c r="DOD148" s="119"/>
      <c r="DOE148" s="119"/>
      <c r="DOF148" s="119"/>
      <c r="DOG148" s="119"/>
      <c r="DOH148" s="119"/>
      <c r="DOI148" s="119"/>
      <c r="DOJ148" s="119"/>
      <c r="DOK148" s="119"/>
      <c r="DOL148" s="119"/>
      <c r="DOM148" s="119"/>
      <c r="DON148" s="119"/>
      <c r="DOO148" s="119"/>
      <c r="DOP148" s="119"/>
      <c r="DOQ148" s="119"/>
      <c r="DOR148" s="119"/>
      <c r="DOS148" s="119"/>
      <c r="DOT148" s="119"/>
      <c r="DOU148" s="119"/>
      <c r="DOV148" s="119"/>
      <c r="DOW148" s="119"/>
      <c r="DOX148" s="119"/>
      <c r="DOY148" s="119"/>
      <c r="DOZ148" s="119"/>
      <c r="DPA148" s="119"/>
      <c r="DPB148" s="119"/>
      <c r="DPC148" s="119"/>
      <c r="DPD148" s="119"/>
      <c r="DPE148" s="119"/>
      <c r="DPF148" s="119"/>
      <c r="DPG148" s="119"/>
      <c r="DPH148" s="119"/>
      <c r="DPI148" s="119"/>
      <c r="DPJ148" s="119"/>
      <c r="DPK148" s="119"/>
      <c r="DPL148" s="119"/>
      <c r="DPM148" s="119"/>
      <c r="DPN148" s="119"/>
      <c r="DPO148" s="119"/>
      <c r="DPP148" s="119"/>
      <c r="DPQ148" s="119"/>
      <c r="DPR148" s="119"/>
      <c r="DPS148" s="119"/>
      <c r="DPT148" s="119"/>
      <c r="DPU148" s="119"/>
      <c r="DPV148" s="119"/>
      <c r="DPW148" s="119"/>
      <c r="DPX148" s="119"/>
      <c r="DPY148" s="119"/>
      <c r="DPZ148" s="119"/>
      <c r="DQA148" s="119"/>
      <c r="DQB148" s="119"/>
      <c r="DQC148" s="119"/>
      <c r="DQD148" s="119"/>
      <c r="DQE148" s="119"/>
      <c r="DQF148" s="119"/>
      <c r="DQG148" s="119"/>
      <c r="DQH148" s="119"/>
      <c r="DQI148" s="119"/>
      <c r="DQJ148" s="119"/>
      <c r="DQK148" s="119"/>
      <c r="DQL148" s="119"/>
      <c r="DQM148" s="119"/>
      <c r="DQN148" s="119"/>
      <c r="DQO148" s="119"/>
      <c r="DQP148" s="119"/>
      <c r="DQQ148" s="119"/>
      <c r="DQR148" s="119"/>
      <c r="DQS148" s="119"/>
      <c r="DQT148" s="119"/>
      <c r="DQU148" s="119"/>
      <c r="DQV148" s="119"/>
      <c r="DQW148" s="119"/>
      <c r="DQX148" s="119"/>
      <c r="DQY148" s="119"/>
      <c r="DQZ148" s="119"/>
      <c r="DRA148" s="119"/>
      <c r="DRB148" s="119"/>
      <c r="DRC148" s="119"/>
      <c r="DRD148" s="119"/>
      <c r="DRE148" s="119"/>
      <c r="DRF148" s="119"/>
      <c r="DRG148" s="119"/>
      <c r="DRH148" s="119"/>
      <c r="DRI148" s="119"/>
      <c r="DRJ148" s="119"/>
      <c r="DRK148" s="119"/>
      <c r="DRL148" s="119"/>
      <c r="DRM148" s="119"/>
      <c r="DRN148" s="119"/>
      <c r="DRO148" s="119"/>
      <c r="DRP148" s="119"/>
      <c r="DRQ148" s="119"/>
      <c r="DRR148" s="119"/>
      <c r="DRS148" s="119"/>
      <c r="DRT148" s="119"/>
      <c r="DRU148" s="119"/>
      <c r="DRV148" s="119"/>
      <c r="DRW148" s="119"/>
      <c r="DRX148" s="119"/>
      <c r="DRY148" s="119"/>
      <c r="DRZ148" s="119"/>
      <c r="DSA148" s="119"/>
      <c r="DSB148" s="119"/>
      <c r="DSC148" s="119"/>
      <c r="DSD148" s="119"/>
      <c r="DSE148" s="119"/>
      <c r="DSF148" s="119"/>
      <c r="DSG148" s="119"/>
      <c r="DSH148" s="119"/>
      <c r="DSI148" s="119"/>
      <c r="DSJ148" s="119"/>
      <c r="DSK148" s="119"/>
      <c r="DSL148" s="119"/>
      <c r="DSM148" s="119"/>
      <c r="DSN148" s="119"/>
      <c r="DSO148" s="119"/>
      <c r="DSP148" s="119"/>
      <c r="DSQ148" s="119"/>
      <c r="DSR148" s="119"/>
      <c r="DSS148" s="119"/>
      <c r="DST148" s="119"/>
      <c r="DSU148" s="119"/>
      <c r="DSV148" s="119"/>
      <c r="DSW148" s="119"/>
      <c r="DSX148" s="119"/>
      <c r="DSY148" s="119"/>
      <c r="DSZ148" s="119"/>
      <c r="DTA148" s="119"/>
      <c r="DTB148" s="119"/>
      <c r="DTC148" s="119"/>
      <c r="DTD148" s="119"/>
      <c r="DTE148" s="119"/>
      <c r="DTF148" s="119"/>
      <c r="DTG148" s="119"/>
      <c r="DTH148" s="119"/>
      <c r="DTI148" s="119"/>
      <c r="DTJ148" s="119"/>
      <c r="DTK148" s="119"/>
      <c r="DTL148" s="119"/>
      <c r="DTM148" s="119"/>
      <c r="DTN148" s="119"/>
      <c r="DTO148" s="119"/>
      <c r="DTP148" s="119"/>
      <c r="DTQ148" s="119"/>
      <c r="DTR148" s="119"/>
      <c r="DTS148" s="119"/>
      <c r="DTT148" s="119"/>
      <c r="DTU148" s="119"/>
      <c r="DTV148" s="119"/>
      <c r="DTW148" s="119"/>
      <c r="DTX148" s="119"/>
      <c r="DTY148" s="119"/>
      <c r="DTZ148" s="119"/>
      <c r="DUA148" s="119"/>
      <c r="DUB148" s="119"/>
      <c r="DUC148" s="119"/>
      <c r="DUD148" s="119"/>
      <c r="DUE148" s="119"/>
      <c r="DUF148" s="119"/>
      <c r="DUG148" s="119"/>
      <c r="DUH148" s="119"/>
      <c r="DUI148" s="119"/>
      <c r="DUJ148" s="119"/>
      <c r="DUK148" s="119"/>
      <c r="DUL148" s="119"/>
      <c r="DUM148" s="119"/>
      <c r="DUN148" s="119"/>
      <c r="DUO148" s="119"/>
      <c r="DUP148" s="119"/>
      <c r="DUQ148" s="119"/>
      <c r="DUR148" s="119"/>
      <c r="DUS148" s="119"/>
      <c r="DUT148" s="119"/>
      <c r="DUU148" s="119"/>
      <c r="DUV148" s="119"/>
      <c r="DUW148" s="119"/>
      <c r="DUX148" s="119"/>
      <c r="DUY148" s="119"/>
      <c r="DUZ148" s="119"/>
      <c r="DVA148" s="119"/>
      <c r="DVB148" s="119"/>
      <c r="DVC148" s="119"/>
      <c r="DVD148" s="119"/>
      <c r="DVE148" s="119"/>
      <c r="DVF148" s="119"/>
      <c r="DVG148" s="119"/>
      <c r="DVH148" s="119"/>
      <c r="DVI148" s="119"/>
      <c r="DVJ148" s="119"/>
      <c r="DVK148" s="119"/>
      <c r="DVL148" s="119"/>
      <c r="DVM148" s="119"/>
      <c r="DVN148" s="119"/>
      <c r="DVO148" s="119"/>
      <c r="DVP148" s="119"/>
      <c r="DVQ148" s="119"/>
      <c r="DVR148" s="119"/>
      <c r="DVS148" s="119"/>
      <c r="DVT148" s="119"/>
      <c r="DVU148" s="119"/>
      <c r="DVV148" s="119"/>
      <c r="DVW148" s="119"/>
      <c r="DVX148" s="119"/>
      <c r="DVY148" s="119"/>
      <c r="DVZ148" s="119"/>
      <c r="DWA148" s="119"/>
      <c r="DWB148" s="119"/>
      <c r="DWC148" s="119"/>
      <c r="DWD148" s="119"/>
      <c r="DWE148" s="119"/>
      <c r="DWF148" s="119"/>
      <c r="DWG148" s="119"/>
      <c r="DWH148" s="119"/>
      <c r="DWI148" s="119"/>
      <c r="DWJ148" s="119"/>
      <c r="DWK148" s="119"/>
      <c r="DWL148" s="119"/>
      <c r="DWM148" s="119"/>
      <c r="DWN148" s="119"/>
      <c r="DWO148" s="119"/>
      <c r="DWP148" s="119"/>
      <c r="DWQ148" s="119"/>
      <c r="DWR148" s="119"/>
      <c r="DWS148" s="119"/>
      <c r="DWT148" s="119"/>
      <c r="DWU148" s="119"/>
      <c r="DWV148" s="119"/>
      <c r="DWW148" s="119"/>
      <c r="DWX148" s="119"/>
      <c r="DWY148" s="119"/>
      <c r="DWZ148" s="119"/>
      <c r="DXA148" s="119"/>
      <c r="DXB148" s="119"/>
      <c r="DXC148" s="119"/>
      <c r="DXD148" s="119"/>
      <c r="DXE148" s="119"/>
      <c r="DXF148" s="119"/>
      <c r="DXG148" s="119"/>
      <c r="DXH148" s="119"/>
      <c r="DXI148" s="119"/>
      <c r="DXJ148" s="119"/>
      <c r="DXK148" s="119"/>
      <c r="DXL148" s="119"/>
      <c r="DXM148" s="119"/>
      <c r="DXN148" s="119"/>
      <c r="DXO148" s="119"/>
      <c r="DXP148" s="119"/>
      <c r="DXQ148" s="119"/>
      <c r="DXR148" s="119"/>
      <c r="DXS148" s="119"/>
      <c r="DXT148" s="119"/>
      <c r="DXU148" s="119"/>
      <c r="DXV148" s="119"/>
      <c r="DXW148" s="119"/>
      <c r="DXX148" s="119"/>
      <c r="DXY148" s="119"/>
      <c r="DXZ148" s="119"/>
      <c r="DYA148" s="119"/>
      <c r="DYB148" s="119"/>
      <c r="DYC148" s="119"/>
      <c r="DYD148" s="119"/>
      <c r="DYE148" s="119"/>
      <c r="DYF148" s="119"/>
      <c r="DYG148" s="119"/>
      <c r="DYH148" s="119"/>
      <c r="DYI148" s="119"/>
      <c r="DYJ148" s="119"/>
      <c r="DYK148" s="119"/>
      <c r="DYL148" s="119"/>
      <c r="DYM148" s="119"/>
      <c r="DYN148" s="119"/>
      <c r="DYO148" s="119"/>
      <c r="DYP148" s="119"/>
      <c r="DYQ148" s="119"/>
      <c r="DYR148" s="119"/>
      <c r="DYS148" s="119"/>
      <c r="DYT148" s="119"/>
      <c r="DYU148" s="119"/>
      <c r="DYV148" s="119"/>
      <c r="DYW148" s="119"/>
      <c r="DYX148" s="119"/>
      <c r="DYY148" s="119"/>
      <c r="DYZ148" s="119"/>
      <c r="DZA148" s="119"/>
      <c r="DZB148" s="119"/>
      <c r="DZC148" s="119"/>
      <c r="DZD148" s="119"/>
      <c r="DZE148" s="119"/>
      <c r="DZF148" s="119"/>
      <c r="DZG148" s="119"/>
      <c r="DZH148" s="119"/>
      <c r="DZI148" s="119"/>
      <c r="DZJ148" s="119"/>
      <c r="DZK148" s="119"/>
      <c r="DZL148" s="119"/>
      <c r="DZM148" s="119"/>
      <c r="DZN148" s="119"/>
      <c r="DZO148" s="119"/>
      <c r="DZP148" s="119"/>
      <c r="DZQ148" s="119"/>
      <c r="DZR148" s="119"/>
      <c r="DZS148" s="119"/>
      <c r="DZT148" s="119"/>
      <c r="DZU148" s="119"/>
      <c r="DZV148" s="119"/>
      <c r="DZW148" s="119"/>
      <c r="DZX148" s="119"/>
      <c r="DZY148" s="119"/>
      <c r="DZZ148" s="119"/>
      <c r="EAA148" s="119"/>
      <c r="EAB148" s="119"/>
      <c r="EAC148" s="119"/>
      <c r="EAD148" s="119"/>
      <c r="EAE148" s="119"/>
      <c r="EAF148" s="119"/>
      <c r="EAG148" s="119"/>
      <c r="EAH148" s="119"/>
      <c r="EAI148" s="119"/>
      <c r="EAJ148" s="119"/>
      <c r="EAK148" s="119"/>
      <c r="EAL148" s="119"/>
      <c r="EAM148" s="119"/>
      <c r="EAN148" s="119"/>
      <c r="EAO148" s="119"/>
      <c r="EAP148" s="119"/>
      <c r="EAQ148" s="119"/>
      <c r="EAR148" s="119"/>
      <c r="EAS148" s="119"/>
      <c r="EAT148" s="119"/>
      <c r="EAU148" s="119"/>
      <c r="EAV148" s="119"/>
      <c r="EAW148" s="119"/>
      <c r="EAX148" s="119"/>
      <c r="EAY148" s="119"/>
      <c r="EAZ148" s="119"/>
      <c r="EBA148" s="119"/>
      <c r="EBB148" s="119"/>
      <c r="EBC148" s="119"/>
      <c r="EBD148" s="119"/>
      <c r="EBE148" s="119"/>
      <c r="EBF148" s="119"/>
      <c r="EBG148" s="119"/>
      <c r="EBH148" s="119"/>
      <c r="EBI148" s="119"/>
      <c r="EBJ148" s="119"/>
      <c r="EBK148" s="119"/>
      <c r="EBL148" s="119"/>
      <c r="EBM148" s="119"/>
      <c r="EBN148" s="119"/>
      <c r="EBO148" s="119"/>
      <c r="EBP148" s="119"/>
      <c r="EBQ148" s="119"/>
      <c r="EBR148" s="119"/>
      <c r="EBS148" s="119"/>
      <c r="EBT148" s="119"/>
      <c r="EBU148" s="119"/>
      <c r="EBV148" s="119"/>
      <c r="EBW148" s="119"/>
      <c r="EBX148" s="119"/>
      <c r="EBY148" s="119"/>
      <c r="EBZ148" s="119"/>
      <c r="ECA148" s="119"/>
      <c r="ECB148" s="119"/>
      <c r="ECC148" s="119"/>
      <c r="ECD148" s="119"/>
      <c r="ECE148" s="119"/>
      <c r="ECF148" s="119"/>
      <c r="ECG148" s="119"/>
      <c r="ECH148" s="119"/>
      <c r="ECI148" s="119"/>
      <c r="ECJ148" s="119"/>
      <c r="ECK148" s="119"/>
      <c r="ECL148" s="119"/>
      <c r="ECM148" s="119"/>
      <c r="ECN148" s="119"/>
      <c r="ECO148" s="119"/>
      <c r="ECP148" s="119"/>
      <c r="ECQ148" s="119"/>
      <c r="ECR148" s="119"/>
      <c r="ECS148" s="119"/>
      <c r="ECT148" s="119"/>
      <c r="ECU148" s="119"/>
      <c r="ECV148" s="119"/>
      <c r="ECW148" s="119"/>
      <c r="ECX148" s="119"/>
      <c r="ECY148" s="119"/>
      <c r="ECZ148" s="119"/>
      <c r="EDA148" s="119"/>
      <c r="EDB148" s="119"/>
      <c r="EDC148" s="119"/>
      <c r="EDD148" s="119"/>
      <c r="EDE148" s="119"/>
      <c r="EDF148" s="119"/>
      <c r="EDG148" s="119"/>
      <c r="EDH148" s="119"/>
      <c r="EDI148" s="119"/>
      <c r="EDJ148" s="119"/>
      <c r="EDK148" s="119"/>
      <c r="EDL148" s="119"/>
      <c r="EDM148" s="119"/>
      <c r="EDN148" s="119"/>
      <c r="EDO148" s="119"/>
      <c r="EDP148" s="119"/>
      <c r="EDQ148" s="119"/>
      <c r="EDR148" s="119"/>
      <c r="EDS148" s="119"/>
      <c r="EDT148" s="119"/>
      <c r="EDU148" s="119"/>
      <c r="EDV148" s="119"/>
      <c r="EDW148" s="119"/>
      <c r="EDX148" s="119"/>
      <c r="EDY148" s="119"/>
      <c r="EDZ148" s="119"/>
      <c r="EEA148" s="119"/>
      <c r="EEB148" s="119"/>
      <c r="EEC148" s="119"/>
      <c r="EED148" s="119"/>
      <c r="EEE148" s="119"/>
      <c r="EEF148" s="119"/>
      <c r="EEG148" s="119"/>
      <c r="EEH148" s="119"/>
      <c r="EEI148" s="119"/>
      <c r="EEJ148" s="119"/>
      <c r="EEK148" s="119"/>
      <c r="EEL148" s="119"/>
      <c r="EEM148" s="119"/>
      <c r="EEN148" s="119"/>
      <c r="EEO148" s="119"/>
      <c r="EEP148" s="119"/>
      <c r="EEQ148" s="119"/>
      <c r="EER148" s="119"/>
      <c r="EES148" s="119"/>
      <c r="EET148" s="119"/>
      <c r="EEU148" s="119"/>
      <c r="EEV148" s="119"/>
      <c r="EEW148" s="119"/>
      <c r="EEX148" s="119"/>
      <c r="EEY148" s="119"/>
      <c r="EEZ148" s="119"/>
      <c r="EFA148" s="119"/>
      <c r="EFB148" s="119"/>
      <c r="EFC148" s="119"/>
      <c r="EFD148" s="119"/>
      <c r="EFE148" s="119"/>
      <c r="EFF148" s="119"/>
      <c r="EFG148" s="119"/>
      <c r="EFH148" s="119"/>
      <c r="EFI148" s="119"/>
      <c r="EFJ148" s="119"/>
      <c r="EFK148" s="119"/>
      <c r="EFL148" s="119"/>
      <c r="EFM148" s="119"/>
      <c r="EFN148" s="119"/>
      <c r="EFO148" s="119"/>
      <c r="EFP148" s="119"/>
      <c r="EFQ148" s="119"/>
      <c r="EFR148" s="119"/>
      <c r="EFS148" s="119"/>
      <c r="EFT148" s="119"/>
      <c r="EFU148" s="119"/>
      <c r="EFV148" s="119"/>
      <c r="EFW148" s="119"/>
      <c r="EFX148" s="119"/>
      <c r="EFY148" s="119"/>
      <c r="EFZ148" s="119"/>
      <c r="EGA148" s="119"/>
      <c r="EGB148" s="119"/>
      <c r="EGC148" s="119"/>
      <c r="EGD148" s="119"/>
      <c r="EGE148" s="119"/>
      <c r="EGF148" s="119"/>
      <c r="EGG148" s="119"/>
      <c r="EGH148" s="119"/>
      <c r="EGI148" s="119"/>
      <c r="EGJ148" s="119"/>
      <c r="EGK148" s="119"/>
      <c r="EGL148" s="119"/>
      <c r="EGM148" s="119"/>
      <c r="EGN148" s="119"/>
      <c r="EGO148" s="119"/>
      <c r="EGP148" s="119"/>
      <c r="EGQ148" s="119"/>
      <c r="EGR148" s="119"/>
      <c r="EGS148" s="119"/>
      <c r="EGT148" s="119"/>
      <c r="EGU148" s="119"/>
      <c r="EGV148" s="119"/>
      <c r="EGW148" s="119"/>
      <c r="EGX148" s="119"/>
      <c r="EGY148" s="119"/>
      <c r="EGZ148" s="119"/>
      <c r="EHA148" s="119"/>
      <c r="EHB148" s="119"/>
      <c r="EHC148" s="119"/>
      <c r="EHD148" s="119"/>
      <c r="EHE148" s="119"/>
      <c r="EHF148" s="119"/>
      <c r="EHG148" s="119"/>
      <c r="EHH148" s="119"/>
      <c r="EHI148" s="119"/>
      <c r="EHJ148" s="119"/>
      <c r="EHK148" s="119"/>
      <c r="EHL148" s="119"/>
      <c r="EHM148" s="119"/>
      <c r="EHN148" s="119"/>
      <c r="EHO148" s="119"/>
      <c r="EHP148" s="119"/>
      <c r="EHQ148" s="119"/>
      <c r="EHR148" s="119"/>
      <c r="EHS148" s="119"/>
      <c r="EHT148" s="119"/>
      <c r="EHU148" s="119"/>
      <c r="EHV148" s="119"/>
      <c r="EHW148" s="119"/>
      <c r="EHX148" s="119"/>
      <c r="EHY148" s="119"/>
      <c r="EHZ148" s="119"/>
      <c r="EIA148" s="119"/>
      <c r="EIB148" s="119"/>
      <c r="EIC148" s="119"/>
      <c r="EID148" s="119"/>
      <c r="EIE148" s="119"/>
      <c r="EIF148" s="119"/>
      <c r="EIG148" s="119"/>
      <c r="EIH148" s="119"/>
      <c r="EII148" s="119"/>
      <c r="EIJ148" s="119"/>
      <c r="EIK148" s="119"/>
      <c r="EIL148" s="119"/>
      <c r="EIM148" s="119"/>
      <c r="EIN148" s="119"/>
      <c r="EIO148" s="119"/>
      <c r="EIP148" s="119"/>
      <c r="EIQ148" s="119"/>
      <c r="EIR148" s="119"/>
      <c r="EIS148" s="119"/>
      <c r="EIT148" s="119"/>
      <c r="EIU148" s="119"/>
      <c r="EIV148" s="119"/>
      <c r="EIW148" s="119"/>
      <c r="EIX148" s="119"/>
      <c r="EIY148" s="119"/>
      <c r="EIZ148" s="119"/>
      <c r="EJA148" s="119"/>
      <c r="EJB148" s="119"/>
      <c r="EJC148" s="119"/>
      <c r="EJD148" s="119"/>
      <c r="EJE148" s="119"/>
      <c r="EJF148" s="119"/>
      <c r="EJG148" s="119"/>
      <c r="EJH148" s="119"/>
      <c r="EJI148" s="119"/>
      <c r="EJJ148" s="119"/>
      <c r="EJK148" s="119"/>
      <c r="EJL148" s="119"/>
      <c r="EJM148" s="119"/>
      <c r="EJN148" s="119"/>
      <c r="EJO148" s="119"/>
      <c r="EJP148" s="119"/>
      <c r="EJQ148" s="119"/>
      <c r="EJR148" s="119"/>
      <c r="EJS148" s="119"/>
      <c r="EJT148" s="119"/>
      <c r="EJU148" s="119"/>
      <c r="EJV148" s="119"/>
      <c r="EJW148" s="119"/>
      <c r="EJX148" s="119"/>
      <c r="EJY148" s="119"/>
      <c r="EJZ148" s="119"/>
      <c r="EKA148" s="119"/>
      <c r="EKB148" s="119"/>
      <c r="EKC148" s="119"/>
      <c r="EKD148" s="119"/>
      <c r="EKE148" s="119"/>
      <c r="EKF148" s="119"/>
      <c r="EKG148" s="119"/>
      <c r="EKH148" s="119"/>
      <c r="EKI148" s="119"/>
      <c r="EKJ148" s="119"/>
      <c r="EKK148" s="119"/>
      <c r="EKL148" s="119"/>
      <c r="EKM148" s="119"/>
      <c r="EKN148" s="119"/>
      <c r="EKO148" s="119"/>
      <c r="EKP148" s="119"/>
      <c r="EKQ148" s="119"/>
      <c r="EKR148" s="119"/>
      <c r="EKS148" s="119"/>
      <c r="EKT148" s="119"/>
      <c r="EKU148" s="119"/>
      <c r="EKV148" s="119"/>
      <c r="EKW148" s="119"/>
      <c r="EKX148" s="119"/>
      <c r="EKY148" s="119"/>
      <c r="EKZ148" s="119"/>
      <c r="ELA148" s="119"/>
      <c r="ELB148" s="119"/>
      <c r="ELC148" s="119"/>
      <c r="ELD148" s="119"/>
      <c r="ELE148" s="119"/>
      <c r="ELF148" s="119"/>
      <c r="ELG148" s="119"/>
      <c r="ELH148" s="119"/>
      <c r="ELI148" s="119"/>
      <c r="ELJ148" s="119"/>
      <c r="ELK148" s="119"/>
      <c r="ELL148" s="119"/>
      <c r="ELM148" s="119"/>
      <c r="ELN148" s="119"/>
      <c r="ELO148" s="119"/>
      <c r="ELP148" s="119"/>
      <c r="ELQ148" s="119"/>
      <c r="ELR148" s="119"/>
      <c r="ELS148" s="119"/>
      <c r="ELT148" s="119"/>
      <c r="ELU148" s="119"/>
      <c r="ELV148" s="119"/>
      <c r="ELW148" s="119"/>
      <c r="ELX148" s="119"/>
      <c r="ELY148" s="119"/>
      <c r="ELZ148" s="119"/>
      <c r="EMA148" s="119"/>
      <c r="EMB148" s="119"/>
      <c r="EMC148" s="119"/>
      <c r="EMD148" s="119"/>
      <c r="EME148" s="119"/>
      <c r="EMF148" s="119"/>
      <c r="EMG148" s="119"/>
      <c r="EMH148" s="119"/>
      <c r="EMI148" s="119"/>
      <c r="EMJ148" s="119"/>
      <c r="EMK148" s="119"/>
      <c r="EML148" s="119"/>
      <c r="EMM148" s="119"/>
      <c r="EMN148" s="119"/>
      <c r="EMO148" s="119"/>
      <c r="EMP148" s="119"/>
      <c r="EMQ148" s="119"/>
      <c r="EMR148" s="119"/>
      <c r="EMS148" s="119"/>
      <c r="EMT148" s="119"/>
      <c r="EMU148" s="119"/>
      <c r="EMV148" s="119"/>
      <c r="EMW148" s="119"/>
      <c r="EMX148" s="119"/>
      <c r="EMY148" s="119"/>
      <c r="EMZ148" s="119"/>
      <c r="ENA148" s="119"/>
      <c r="ENB148" s="119"/>
      <c r="ENC148" s="119"/>
      <c r="END148" s="119"/>
      <c r="ENE148" s="119"/>
      <c r="ENF148" s="119"/>
      <c r="ENG148" s="119"/>
      <c r="ENH148" s="119"/>
      <c r="ENI148" s="119"/>
      <c r="ENJ148" s="119"/>
      <c r="ENK148" s="119"/>
      <c r="ENL148" s="119"/>
      <c r="ENM148" s="119"/>
      <c r="ENN148" s="119"/>
      <c r="ENO148" s="119"/>
      <c r="ENP148" s="119"/>
      <c r="ENQ148" s="119"/>
      <c r="ENR148" s="119"/>
      <c r="ENS148" s="119"/>
      <c r="ENT148" s="119"/>
      <c r="ENU148" s="119"/>
      <c r="ENV148" s="119"/>
      <c r="ENW148" s="119"/>
      <c r="ENX148" s="119"/>
      <c r="ENY148" s="119"/>
      <c r="ENZ148" s="119"/>
      <c r="EOA148" s="119"/>
      <c r="EOB148" s="119"/>
      <c r="EOC148" s="119"/>
      <c r="EOD148" s="119"/>
      <c r="EOE148" s="119"/>
      <c r="EOF148" s="119"/>
      <c r="EOG148" s="119"/>
      <c r="EOH148" s="119"/>
      <c r="EOI148" s="119"/>
      <c r="EOJ148" s="119"/>
      <c r="EOK148" s="119"/>
      <c r="EOL148" s="119"/>
      <c r="EOM148" s="119"/>
      <c r="EON148" s="119"/>
      <c r="EOO148" s="119"/>
      <c r="EOP148" s="119"/>
      <c r="EOQ148" s="119"/>
      <c r="EOR148" s="119"/>
      <c r="EOS148" s="119"/>
      <c r="EOT148" s="119"/>
      <c r="EOU148" s="119"/>
      <c r="EOV148" s="119"/>
      <c r="EOW148" s="119"/>
      <c r="EOX148" s="119"/>
      <c r="EOY148" s="119"/>
      <c r="EOZ148" s="119"/>
      <c r="EPA148" s="119"/>
      <c r="EPB148" s="119"/>
      <c r="EPC148" s="119"/>
      <c r="EPD148" s="119"/>
      <c r="EPE148" s="119"/>
      <c r="EPF148" s="119"/>
      <c r="EPG148" s="119"/>
      <c r="EPH148" s="119"/>
      <c r="EPI148" s="119"/>
      <c r="EPJ148" s="119"/>
      <c r="EPK148" s="119"/>
      <c r="EPL148" s="119"/>
      <c r="EPM148" s="119"/>
      <c r="EPN148" s="119"/>
      <c r="EPO148" s="119"/>
      <c r="EPP148" s="119"/>
      <c r="EPQ148" s="119"/>
      <c r="EPR148" s="119"/>
      <c r="EPS148" s="119"/>
      <c r="EPT148" s="119"/>
      <c r="EPU148" s="119"/>
      <c r="EPV148" s="119"/>
      <c r="EPW148" s="119"/>
      <c r="EPX148" s="119"/>
      <c r="EPY148" s="119"/>
      <c r="EPZ148" s="119"/>
      <c r="EQA148" s="119"/>
      <c r="EQB148" s="119"/>
      <c r="EQC148" s="119"/>
      <c r="EQD148" s="119"/>
      <c r="EQE148" s="119"/>
      <c r="EQF148" s="119"/>
      <c r="EQG148" s="119"/>
      <c r="EQH148" s="119"/>
      <c r="EQI148" s="119"/>
      <c r="EQJ148" s="119"/>
      <c r="EQK148" s="119"/>
      <c r="EQL148" s="119"/>
      <c r="EQM148" s="119"/>
      <c r="EQN148" s="119"/>
      <c r="EQO148" s="119"/>
      <c r="EQP148" s="119"/>
      <c r="EQQ148" s="119"/>
      <c r="EQR148" s="119"/>
      <c r="EQS148" s="119"/>
      <c r="EQT148" s="119"/>
      <c r="EQU148" s="119"/>
      <c r="EQV148" s="119"/>
      <c r="EQW148" s="119"/>
      <c r="EQX148" s="119"/>
      <c r="EQY148" s="119"/>
      <c r="EQZ148" s="119"/>
      <c r="ERA148" s="119"/>
      <c r="ERB148" s="119"/>
      <c r="ERC148" s="119"/>
      <c r="ERD148" s="119"/>
      <c r="ERE148" s="119"/>
      <c r="ERF148" s="119"/>
      <c r="ERG148" s="119"/>
      <c r="ERH148" s="119"/>
      <c r="ERI148" s="119"/>
      <c r="ERJ148" s="119"/>
      <c r="ERK148" s="119"/>
      <c r="ERL148" s="119"/>
      <c r="ERM148" s="119"/>
      <c r="ERN148" s="119"/>
      <c r="ERO148" s="119"/>
      <c r="ERP148" s="119"/>
      <c r="ERQ148" s="119"/>
      <c r="ERR148" s="119"/>
      <c r="ERS148" s="119"/>
      <c r="ERT148" s="119"/>
      <c r="ERU148" s="119"/>
      <c r="ERV148" s="119"/>
      <c r="ERW148" s="119"/>
      <c r="ERX148" s="119"/>
      <c r="ERY148" s="119"/>
      <c r="ERZ148" s="119"/>
      <c r="ESA148" s="119"/>
      <c r="ESB148" s="119"/>
      <c r="ESC148" s="119"/>
      <c r="ESD148" s="119"/>
      <c r="ESE148" s="119"/>
      <c r="ESF148" s="119"/>
      <c r="ESG148" s="119"/>
      <c r="ESH148" s="119"/>
      <c r="ESI148" s="119"/>
      <c r="ESJ148" s="119"/>
      <c r="ESK148" s="119"/>
      <c r="ESL148" s="119"/>
      <c r="ESM148" s="119"/>
      <c r="ESN148" s="119"/>
      <c r="ESO148" s="119"/>
      <c r="ESP148" s="119"/>
      <c r="ESQ148" s="119"/>
      <c r="ESR148" s="119"/>
      <c r="ESS148" s="119"/>
      <c r="EST148" s="119"/>
      <c r="ESU148" s="119"/>
      <c r="ESV148" s="119"/>
      <c r="ESW148" s="119"/>
      <c r="ESX148" s="119"/>
      <c r="ESY148" s="119"/>
      <c r="ESZ148" s="119"/>
      <c r="ETA148" s="119"/>
      <c r="ETB148" s="119"/>
      <c r="ETC148" s="119"/>
      <c r="ETD148" s="119"/>
      <c r="ETE148" s="119"/>
      <c r="ETF148" s="119"/>
      <c r="ETG148" s="119"/>
      <c r="ETH148" s="119"/>
      <c r="ETI148" s="119"/>
      <c r="ETJ148" s="119"/>
      <c r="ETK148" s="119"/>
      <c r="ETL148" s="119"/>
      <c r="ETM148" s="119"/>
      <c r="ETN148" s="119"/>
      <c r="ETO148" s="119"/>
      <c r="ETP148" s="119"/>
      <c r="ETQ148" s="119"/>
      <c r="ETR148" s="119"/>
      <c r="ETS148" s="119"/>
      <c r="ETT148" s="119"/>
      <c r="ETU148" s="119"/>
      <c r="ETV148" s="119"/>
      <c r="ETW148" s="119"/>
      <c r="ETX148" s="119"/>
      <c r="ETY148" s="119"/>
      <c r="ETZ148" s="119"/>
      <c r="EUA148" s="119"/>
      <c r="EUB148" s="119"/>
      <c r="EUC148" s="119"/>
      <c r="EUD148" s="119"/>
      <c r="EUE148" s="119"/>
      <c r="EUF148" s="119"/>
      <c r="EUG148" s="119"/>
      <c r="EUH148" s="119"/>
      <c r="EUI148" s="119"/>
      <c r="EUJ148" s="119"/>
      <c r="EUK148" s="119"/>
      <c r="EUL148" s="119"/>
      <c r="EUM148" s="119"/>
      <c r="EUN148" s="119"/>
      <c r="EUO148" s="119"/>
      <c r="EUP148" s="119"/>
      <c r="EUQ148" s="119"/>
      <c r="EUR148" s="119"/>
      <c r="EUS148" s="119"/>
      <c r="EUT148" s="119"/>
      <c r="EUU148" s="119"/>
      <c r="EUV148" s="119"/>
      <c r="EUW148" s="119"/>
      <c r="EUX148" s="119"/>
      <c r="EUY148" s="119"/>
      <c r="EUZ148" s="119"/>
      <c r="EVA148" s="119"/>
      <c r="EVB148" s="119"/>
      <c r="EVC148" s="119"/>
      <c r="EVD148" s="119"/>
      <c r="EVE148" s="119"/>
      <c r="EVF148" s="119"/>
      <c r="EVG148" s="119"/>
      <c r="EVH148" s="119"/>
      <c r="EVI148" s="119"/>
      <c r="EVJ148" s="119"/>
      <c r="EVK148" s="119"/>
      <c r="EVL148" s="119"/>
      <c r="EVM148" s="119"/>
      <c r="EVN148" s="119"/>
      <c r="EVO148" s="119"/>
      <c r="EVP148" s="119"/>
      <c r="EVQ148" s="119"/>
      <c r="EVR148" s="119"/>
      <c r="EVS148" s="119"/>
      <c r="EVT148" s="119"/>
      <c r="EVU148" s="119"/>
      <c r="EVV148" s="119"/>
      <c r="EVW148" s="119"/>
      <c r="EVX148" s="119"/>
      <c r="EVY148" s="119"/>
      <c r="EVZ148" s="119"/>
      <c r="EWA148" s="119"/>
      <c r="EWB148" s="119"/>
      <c r="EWC148" s="119"/>
      <c r="EWD148" s="119"/>
      <c r="EWE148" s="119"/>
      <c r="EWF148" s="119"/>
      <c r="EWG148" s="119"/>
      <c r="EWH148" s="119"/>
      <c r="EWI148" s="119"/>
      <c r="EWJ148" s="119"/>
      <c r="EWK148" s="119"/>
      <c r="EWL148" s="119"/>
      <c r="EWM148" s="119"/>
      <c r="EWN148" s="119"/>
      <c r="EWO148" s="119"/>
      <c r="EWP148" s="119"/>
      <c r="EWQ148" s="119"/>
      <c r="EWR148" s="119"/>
      <c r="EWS148" s="119"/>
      <c r="EWT148" s="119"/>
      <c r="EWU148" s="119"/>
      <c r="EWV148" s="119"/>
      <c r="EWW148" s="119"/>
      <c r="EWX148" s="119"/>
      <c r="EWY148" s="119"/>
      <c r="EWZ148" s="119"/>
      <c r="EXA148" s="119"/>
      <c r="EXB148" s="119"/>
      <c r="EXC148" s="119"/>
      <c r="EXD148" s="119"/>
      <c r="EXE148" s="119"/>
      <c r="EXF148" s="119"/>
      <c r="EXG148" s="119"/>
      <c r="EXH148" s="119"/>
      <c r="EXI148" s="119"/>
      <c r="EXJ148" s="119"/>
      <c r="EXK148" s="119"/>
      <c r="EXL148" s="119"/>
      <c r="EXM148" s="119"/>
      <c r="EXN148" s="119"/>
      <c r="EXO148" s="119"/>
      <c r="EXP148" s="119"/>
      <c r="EXQ148" s="119"/>
      <c r="EXR148" s="119"/>
      <c r="EXS148" s="119"/>
      <c r="EXT148" s="119"/>
      <c r="EXU148" s="119"/>
      <c r="EXV148" s="119"/>
      <c r="EXW148" s="119"/>
      <c r="EXX148" s="119"/>
      <c r="EXY148" s="119"/>
      <c r="EXZ148" s="119"/>
      <c r="EYA148" s="119"/>
      <c r="EYB148" s="119"/>
      <c r="EYC148" s="119"/>
      <c r="EYD148" s="119"/>
      <c r="EYE148" s="119"/>
      <c r="EYF148" s="119"/>
      <c r="EYG148" s="119"/>
      <c r="EYH148" s="119"/>
      <c r="EYI148" s="119"/>
      <c r="EYJ148" s="119"/>
      <c r="EYK148" s="119"/>
      <c r="EYL148" s="119"/>
      <c r="EYM148" s="119"/>
      <c r="EYN148" s="119"/>
      <c r="EYO148" s="119"/>
      <c r="EYP148" s="119"/>
      <c r="EYQ148" s="119"/>
      <c r="EYR148" s="119"/>
      <c r="EYS148" s="119"/>
      <c r="EYT148" s="119"/>
      <c r="EYU148" s="119"/>
      <c r="EYV148" s="119"/>
      <c r="EYW148" s="119"/>
      <c r="EYX148" s="119"/>
      <c r="EYY148" s="119"/>
      <c r="EYZ148" s="119"/>
      <c r="EZA148" s="119"/>
      <c r="EZB148" s="119"/>
      <c r="EZC148" s="119"/>
      <c r="EZD148" s="119"/>
      <c r="EZE148" s="119"/>
      <c r="EZF148" s="119"/>
      <c r="EZG148" s="119"/>
      <c r="EZH148" s="119"/>
      <c r="EZI148" s="119"/>
      <c r="EZJ148" s="119"/>
      <c r="EZK148" s="119"/>
      <c r="EZL148" s="119"/>
      <c r="EZM148" s="119"/>
      <c r="EZN148" s="119"/>
      <c r="EZO148" s="119"/>
      <c r="EZP148" s="119"/>
      <c r="EZQ148" s="119"/>
      <c r="EZR148" s="119"/>
      <c r="EZS148" s="119"/>
      <c r="EZT148" s="119"/>
      <c r="EZU148" s="119"/>
      <c r="EZV148" s="119"/>
      <c r="EZW148" s="119"/>
      <c r="EZX148" s="119"/>
      <c r="EZY148" s="119"/>
      <c r="EZZ148" s="119"/>
      <c r="FAA148" s="119"/>
      <c r="FAB148" s="119"/>
      <c r="FAC148" s="119"/>
      <c r="FAD148" s="119"/>
      <c r="FAE148" s="119"/>
      <c r="FAF148" s="119"/>
      <c r="FAG148" s="119"/>
      <c r="FAH148" s="119"/>
      <c r="FAI148" s="119"/>
      <c r="FAJ148" s="119"/>
      <c r="FAK148" s="119"/>
      <c r="FAL148" s="119"/>
      <c r="FAM148" s="119"/>
      <c r="FAN148" s="119"/>
      <c r="FAO148" s="119"/>
      <c r="FAP148" s="119"/>
      <c r="FAQ148" s="119"/>
      <c r="FAR148" s="119"/>
      <c r="FAS148" s="119"/>
      <c r="FAT148" s="119"/>
      <c r="FAU148" s="119"/>
      <c r="FAV148" s="119"/>
      <c r="FAW148" s="119"/>
      <c r="FAX148" s="119"/>
      <c r="FAY148" s="119"/>
      <c r="FAZ148" s="119"/>
      <c r="FBA148" s="119"/>
      <c r="FBB148" s="119"/>
      <c r="FBC148" s="119"/>
      <c r="FBD148" s="119"/>
      <c r="FBE148" s="119"/>
      <c r="FBF148" s="119"/>
      <c r="FBG148" s="119"/>
      <c r="FBH148" s="119"/>
      <c r="FBI148" s="119"/>
      <c r="FBJ148" s="119"/>
      <c r="FBK148" s="119"/>
      <c r="FBL148" s="119"/>
      <c r="FBM148" s="119"/>
      <c r="FBN148" s="119"/>
      <c r="FBO148" s="119"/>
      <c r="FBP148" s="119"/>
      <c r="FBQ148" s="119"/>
      <c r="FBR148" s="119"/>
      <c r="FBS148" s="119"/>
      <c r="FBT148" s="119"/>
      <c r="FBU148" s="119"/>
      <c r="FBV148" s="119"/>
      <c r="FBW148" s="119"/>
      <c r="FBX148" s="119"/>
      <c r="FBY148" s="119"/>
      <c r="FBZ148" s="119"/>
      <c r="FCA148" s="119"/>
      <c r="FCB148" s="119"/>
      <c r="FCC148" s="119"/>
      <c r="FCD148" s="119"/>
      <c r="FCE148" s="119"/>
      <c r="FCF148" s="119"/>
      <c r="FCG148" s="119"/>
      <c r="FCH148" s="119"/>
      <c r="FCI148" s="119"/>
      <c r="FCJ148" s="119"/>
      <c r="FCK148" s="119"/>
      <c r="FCL148" s="119"/>
      <c r="FCM148" s="119"/>
      <c r="FCN148" s="119"/>
      <c r="FCO148" s="119"/>
      <c r="FCP148" s="119"/>
      <c r="FCQ148" s="119"/>
      <c r="FCR148" s="119"/>
      <c r="FCS148" s="119"/>
      <c r="FCT148" s="119"/>
      <c r="FCU148" s="119"/>
      <c r="FCV148" s="119"/>
      <c r="FCW148" s="119"/>
      <c r="FCX148" s="119"/>
      <c r="FCY148" s="119"/>
      <c r="FCZ148" s="119"/>
      <c r="FDA148" s="119"/>
      <c r="FDB148" s="119"/>
      <c r="FDC148" s="119"/>
      <c r="FDD148" s="119"/>
      <c r="FDE148" s="119"/>
      <c r="FDF148" s="119"/>
      <c r="FDG148" s="119"/>
      <c r="FDH148" s="119"/>
      <c r="FDI148" s="119"/>
      <c r="FDJ148" s="119"/>
      <c r="FDK148" s="119"/>
      <c r="FDL148" s="119"/>
      <c r="FDM148" s="119"/>
      <c r="FDN148" s="119"/>
      <c r="FDO148" s="119"/>
      <c r="FDP148" s="119"/>
      <c r="FDQ148" s="119"/>
      <c r="FDR148" s="119"/>
      <c r="FDS148" s="119"/>
      <c r="FDT148" s="119"/>
      <c r="FDU148" s="119"/>
      <c r="FDV148" s="119"/>
      <c r="FDW148" s="119"/>
      <c r="FDX148" s="119"/>
      <c r="FDY148" s="119"/>
      <c r="FDZ148" s="119"/>
      <c r="FEA148" s="119"/>
      <c r="FEB148" s="119"/>
      <c r="FEC148" s="119"/>
      <c r="FED148" s="119"/>
      <c r="FEE148" s="119"/>
      <c r="FEF148" s="119"/>
      <c r="FEG148" s="119"/>
      <c r="FEH148" s="119"/>
      <c r="FEI148" s="119"/>
      <c r="FEJ148" s="119"/>
      <c r="FEK148" s="119"/>
      <c r="FEL148" s="119"/>
      <c r="FEM148" s="119"/>
      <c r="FEN148" s="119"/>
      <c r="FEO148" s="119"/>
      <c r="FEP148" s="119"/>
      <c r="FEQ148" s="119"/>
      <c r="FER148" s="119"/>
      <c r="FES148" s="119"/>
      <c r="FET148" s="119"/>
      <c r="FEU148" s="119"/>
      <c r="FEV148" s="119"/>
      <c r="FEW148" s="119"/>
      <c r="FEX148" s="119"/>
      <c r="FEY148" s="119"/>
      <c r="FEZ148" s="119"/>
      <c r="FFA148" s="119"/>
      <c r="FFB148" s="119"/>
      <c r="FFC148" s="119"/>
      <c r="FFD148" s="119"/>
      <c r="FFE148" s="119"/>
      <c r="FFF148" s="119"/>
      <c r="FFG148" s="119"/>
      <c r="FFH148" s="119"/>
      <c r="FFI148" s="119"/>
      <c r="FFJ148" s="119"/>
      <c r="FFK148" s="119"/>
      <c r="FFL148" s="119"/>
      <c r="FFM148" s="119"/>
      <c r="FFN148" s="119"/>
      <c r="FFO148" s="119"/>
      <c r="FFP148" s="119"/>
      <c r="FFQ148" s="119"/>
      <c r="FFR148" s="119"/>
      <c r="FFS148" s="119"/>
      <c r="FFT148" s="119"/>
      <c r="FFU148" s="119"/>
      <c r="FFV148" s="119"/>
      <c r="FFW148" s="119"/>
      <c r="FFX148" s="119"/>
      <c r="FFY148" s="119"/>
      <c r="FFZ148" s="119"/>
      <c r="FGA148" s="119"/>
      <c r="FGB148" s="119"/>
      <c r="FGC148" s="119"/>
      <c r="FGD148" s="119"/>
      <c r="FGE148" s="119"/>
      <c r="FGF148" s="119"/>
      <c r="FGG148" s="119"/>
      <c r="FGH148" s="119"/>
      <c r="FGI148" s="119"/>
      <c r="FGJ148" s="119"/>
      <c r="FGK148" s="119"/>
      <c r="FGL148" s="119"/>
      <c r="FGM148" s="119"/>
      <c r="FGN148" s="119"/>
      <c r="FGO148" s="119"/>
      <c r="FGP148" s="119"/>
      <c r="FGQ148" s="119"/>
      <c r="FGR148" s="119"/>
      <c r="FGS148" s="119"/>
      <c r="FGT148" s="119"/>
      <c r="FGU148" s="119"/>
      <c r="FGV148" s="119"/>
      <c r="FGW148" s="119"/>
      <c r="FGX148" s="119"/>
      <c r="FGY148" s="119"/>
      <c r="FGZ148" s="119"/>
      <c r="FHA148" s="119"/>
      <c r="FHB148" s="119"/>
      <c r="FHC148" s="119"/>
      <c r="FHD148" s="119"/>
      <c r="FHE148" s="119"/>
      <c r="FHF148" s="119"/>
      <c r="FHG148" s="119"/>
      <c r="FHH148" s="119"/>
      <c r="FHI148" s="119"/>
      <c r="FHJ148" s="119"/>
      <c r="FHK148" s="119"/>
      <c r="FHL148" s="119"/>
      <c r="FHM148" s="119"/>
      <c r="FHN148" s="119"/>
      <c r="FHO148" s="119"/>
      <c r="FHP148" s="119"/>
      <c r="FHQ148" s="119"/>
      <c r="FHR148" s="119"/>
      <c r="FHS148" s="119"/>
      <c r="FHT148" s="119"/>
      <c r="FHU148" s="119"/>
      <c r="FHV148" s="119"/>
      <c r="FHW148" s="119"/>
      <c r="FHX148" s="119"/>
      <c r="FHY148" s="119"/>
      <c r="FHZ148" s="119"/>
      <c r="FIA148" s="119"/>
      <c r="FIB148" s="119"/>
      <c r="FIC148" s="119"/>
      <c r="FID148" s="119"/>
      <c r="FIE148" s="119"/>
      <c r="FIF148" s="119"/>
      <c r="FIG148" s="119"/>
      <c r="FIH148" s="119"/>
      <c r="FII148" s="119"/>
      <c r="FIJ148" s="119"/>
      <c r="FIK148" s="119"/>
      <c r="FIL148" s="119"/>
      <c r="FIM148" s="119"/>
      <c r="FIN148" s="119"/>
      <c r="FIO148" s="119"/>
      <c r="FIP148" s="119"/>
      <c r="FIQ148" s="119"/>
      <c r="FIR148" s="119"/>
      <c r="FIS148" s="119"/>
      <c r="FIT148" s="119"/>
      <c r="FIU148" s="119"/>
      <c r="FIV148" s="119"/>
      <c r="FIW148" s="119"/>
      <c r="FIX148" s="119"/>
      <c r="FIY148" s="119"/>
      <c r="FIZ148" s="119"/>
      <c r="FJA148" s="119"/>
      <c r="FJB148" s="119"/>
      <c r="FJC148" s="119"/>
      <c r="FJD148" s="119"/>
      <c r="FJE148" s="119"/>
      <c r="FJF148" s="119"/>
      <c r="FJG148" s="119"/>
      <c r="FJH148" s="119"/>
      <c r="FJI148" s="119"/>
      <c r="FJJ148" s="119"/>
      <c r="FJK148" s="119"/>
      <c r="FJL148" s="119"/>
      <c r="FJM148" s="119"/>
      <c r="FJN148" s="119"/>
      <c r="FJO148" s="119"/>
      <c r="FJP148" s="119"/>
      <c r="FJQ148" s="119"/>
      <c r="FJR148" s="119"/>
      <c r="FJS148" s="119"/>
      <c r="FJT148" s="119"/>
      <c r="FJU148" s="119"/>
      <c r="FJV148" s="119"/>
      <c r="FJW148" s="119"/>
      <c r="FJX148" s="119"/>
      <c r="FJY148" s="119"/>
      <c r="FJZ148" s="119"/>
      <c r="FKA148" s="119"/>
      <c r="FKB148" s="119"/>
      <c r="FKC148" s="119"/>
      <c r="FKD148" s="119"/>
      <c r="FKE148" s="119"/>
      <c r="FKF148" s="119"/>
      <c r="FKG148" s="119"/>
      <c r="FKH148" s="119"/>
      <c r="FKI148" s="119"/>
      <c r="FKJ148" s="119"/>
      <c r="FKK148" s="119"/>
      <c r="FKL148" s="119"/>
      <c r="FKM148" s="119"/>
      <c r="FKN148" s="119"/>
      <c r="FKO148" s="119"/>
      <c r="FKP148" s="119"/>
      <c r="FKQ148" s="119"/>
      <c r="FKR148" s="119"/>
      <c r="FKS148" s="119"/>
      <c r="FKT148" s="119"/>
      <c r="FKU148" s="119"/>
      <c r="FKV148" s="119"/>
      <c r="FKW148" s="119"/>
      <c r="FKX148" s="119"/>
      <c r="FKY148" s="119"/>
      <c r="FKZ148" s="119"/>
      <c r="FLA148" s="119"/>
      <c r="FLB148" s="119"/>
      <c r="FLC148" s="119"/>
      <c r="FLD148" s="119"/>
      <c r="FLE148" s="119"/>
      <c r="FLF148" s="119"/>
      <c r="FLG148" s="119"/>
      <c r="FLH148" s="119"/>
      <c r="FLI148" s="119"/>
      <c r="FLJ148" s="119"/>
      <c r="FLK148" s="119"/>
      <c r="FLL148" s="119"/>
      <c r="FLM148" s="119"/>
      <c r="FLN148" s="119"/>
      <c r="FLO148" s="119"/>
      <c r="FLP148" s="119"/>
      <c r="FLQ148" s="119"/>
      <c r="FLR148" s="119"/>
      <c r="FLS148" s="119"/>
      <c r="FLT148" s="119"/>
      <c r="FLU148" s="119"/>
      <c r="FLV148" s="119"/>
      <c r="FLW148" s="119"/>
      <c r="FLX148" s="119"/>
      <c r="FLY148" s="119"/>
      <c r="FLZ148" s="119"/>
      <c r="FMA148" s="119"/>
      <c r="FMB148" s="119"/>
      <c r="FMC148" s="119"/>
      <c r="FMD148" s="119"/>
      <c r="FME148" s="119"/>
      <c r="FMF148" s="119"/>
      <c r="FMG148" s="119"/>
      <c r="FMH148" s="119"/>
      <c r="FMI148" s="119"/>
      <c r="FMJ148" s="119"/>
      <c r="FMK148" s="119"/>
      <c r="FML148" s="119"/>
      <c r="FMM148" s="119"/>
      <c r="FMN148" s="119"/>
      <c r="FMO148" s="119"/>
      <c r="FMP148" s="119"/>
      <c r="FMQ148" s="119"/>
      <c r="FMR148" s="119"/>
      <c r="FMS148" s="119"/>
      <c r="FMT148" s="119"/>
      <c r="FMU148" s="119"/>
      <c r="FMV148" s="119"/>
      <c r="FMW148" s="119"/>
      <c r="FMX148" s="119"/>
      <c r="FMY148" s="119"/>
      <c r="FMZ148" s="119"/>
      <c r="FNA148" s="119"/>
      <c r="FNB148" s="119"/>
      <c r="FNC148" s="119"/>
      <c r="FND148" s="119"/>
      <c r="FNE148" s="119"/>
      <c r="FNF148" s="119"/>
      <c r="FNG148" s="119"/>
      <c r="FNH148" s="119"/>
      <c r="FNI148" s="119"/>
      <c r="FNJ148" s="119"/>
      <c r="FNK148" s="119"/>
      <c r="FNL148" s="119"/>
      <c r="FNM148" s="119"/>
      <c r="FNN148" s="119"/>
      <c r="FNO148" s="119"/>
      <c r="FNP148" s="119"/>
      <c r="FNQ148" s="119"/>
      <c r="FNR148" s="119"/>
      <c r="FNS148" s="119"/>
      <c r="FNT148" s="119"/>
      <c r="FNU148" s="119"/>
      <c r="FNV148" s="119"/>
      <c r="FNW148" s="119"/>
      <c r="FNX148" s="119"/>
      <c r="FNY148" s="119"/>
      <c r="FNZ148" s="119"/>
      <c r="FOA148" s="119"/>
      <c r="FOB148" s="119"/>
      <c r="FOC148" s="119"/>
      <c r="FOD148" s="119"/>
      <c r="FOE148" s="119"/>
      <c r="FOF148" s="119"/>
      <c r="FOG148" s="119"/>
      <c r="FOH148" s="119"/>
      <c r="FOI148" s="119"/>
      <c r="FOJ148" s="119"/>
      <c r="FOK148" s="119"/>
      <c r="FOL148" s="119"/>
      <c r="FOM148" s="119"/>
      <c r="FON148" s="119"/>
      <c r="FOO148" s="119"/>
      <c r="FOP148" s="119"/>
      <c r="FOQ148" s="119"/>
      <c r="FOR148" s="119"/>
      <c r="FOS148" s="119"/>
      <c r="FOT148" s="119"/>
      <c r="FOU148" s="119"/>
      <c r="FOV148" s="119"/>
      <c r="FOW148" s="119"/>
      <c r="FOX148" s="119"/>
      <c r="FOY148" s="119"/>
      <c r="FOZ148" s="119"/>
      <c r="FPA148" s="119"/>
      <c r="FPB148" s="119"/>
      <c r="FPC148" s="119"/>
      <c r="FPD148" s="119"/>
      <c r="FPE148" s="119"/>
      <c r="FPF148" s="119"/>
      <c r="FPG148" s="119"/>
      <c r="FPH148" s="119"/>
      <c r="FPI148" s="119"/>
      <c r="FPJ148" s="119"/>
      <c r="FPK148" s="119"/>
      <c r="FPL148" s="119"/>
      <c r="FPM148" s="119"/>
      <c r="FPN148" s="119"/>
      <c r="FPO148" s="119"/>
      <c r="FPP148" s="119"/>
      <c r="FPQ148" s="119"/>
      <c r="FPR148" s="119"/>
      <c r="FPS148" s="119"/>
      <c r="FPT148" s="119"/>
      <c r="FPU148" s="119"/>
      <c r="FPV148" s="119"/>
      <c r="FPW148" s="119"/>
      <c r="FPX148" s="119"/>
      <c r="FPY148" s="119"/>
      <c r="FPZ148" s="119"/>
      <c r="FQA148" s="119"/>
      <c r="FQB148" s="119"/>
      <c r="FQC148" s="119"/>
      <c r="FQD148" s="119"/>
      <c r="FQE148" s="119"/>
      <c r="FQF148" s="119"/>
      <c r="FQG148" s="119"/>
      <c r="FQH148" s="119"/>
      <c r="FQI148" s="119"/>
      <c r="FQJ148" s="119"/>
      <c r="FQK148" s="119"/>
      <c r="FQL148" s="119"/>
      <c r="FQM148" s="119"/>
      <c r="FQN148" s="119"/>
      <c r="FQO148" s="119"/>
      <c r="FQP148" s="119"/>
      <c r="FQQ148" s="119"/>
      <c r="FQR148" s="119"/>
      <c r="FQS148" s="119"/>
      <c r="FQT148" s="119"/>
      <c r="FQU148" s="119"/>
      <c r="FQV148" s="119"/>
      <c r="FQW148" s="119"/>
      <c r="FQX148" s="119"/>
      <c r="FQY148" s="119"/>
      <c r="FQZ148" s="119"/>
      <c r="FRA148" s="119"/>
      <c r="FRB148" s="119"/>
      <c r="FRC148" s="119"/>
      <c r="FRD148" s="119"/>
      <c r="FRE148" s="119"/>
      <c r="FRF148" s="119"/>
      <c r="FRG148" s="119"/>
      <c r="FRH148" s="119"/>
      <c r="FRI148" s="119"/>
      <c r="FRJ148" s="119"/>
      <c r="FRK148" s="119"/>
      <c r="FRL148" s="119"/>
      <c r="FRM148" s="119"/>
      <c r="FRN148" s="119"/>
      <c r="FRO148" s="119"/>
      <c r="FRP148" s="119"/>
      <c r="FRQ148" s="119"/>
      <c r="FRR148" s="119"/>
      <c r="FRS148" s="119"/>
      <c r="FRT148" s="119"/>
      <c r="FRU148" s="119"/>
      <c r="FRV148" s="119"/>
      <c r="FRW148" s="119"/>
      <c r="FRX148" s="119"/>
      <c r="FRY148" s="119"/>
      <c r="FRZ148" s="119"/>
      <c r="FSA148" s="119"/>
      <c r="FSB148" s="119"/>
      <c r="FSC148" s="119"/>
      <c r="FSD148" s="119"/>
      <c r="FSE148" s="119"/>
      <c r="FSF148" s="119"/>
      <c r="FSG148" s="119"/>
      <c r="FSH148" s="119"/>
      <c r="FSI148" s="119"/>
      <c r="FSJ148" s="119"/>
      <c r="FSK148" s="119"/>
      <c r="FSL148" s="119"/>
      <c r="FSM148" s="119"/>
      <c r="FSN148" s="119"/>
      <c r="FSO148" s="119"/>
      <c r="FSP148" s="119"/>
      <c r="FSQ148" s="119"/>
      <c r="FSR148" s="119"/>
      <c r="FSS148" s="119"/>
      <c r="FST148" s="119"/>
      <c r="FSU148" s="119"/>
      <c r="FSV148" s="119"/>
      <c r="FSW148" s="119"/>
      <c r="FSX148" s="119"/>
      <c r="FSY148" s="119"/>
      <c r="FSZ148" s="119"/>
      <c r="FTA148" s="119"/>
      <c r="FTB148" s="119"/>
      <c r="FTC148" s="119"/>
      <c r="FTD148" s="119"/>
      <c r="FTE148" s="119"/>
      <c r="FTF148" s="119"/>
      <c r="FTG148" s="119"/>
      <c r="FTH148" s="119"/>
      <c r="FTI148" s="119"/>
      <c r="FTJ148" s="119"/>
      <c r="FTK148" s="119"/>
      <c r="FTL148" s="119"/>
      <c r="FTM148" s="119"/>
      <c r="FTN148" s="119"/>
      <c r="FTO148" s="119"/>
      <c r="FTP148" s="119"/>
      <c r="FTQ148" s="119"/>
      <c r="FTR148" s="119"/>
      <c r="FTS148" s="119"/>
      <c r="FTT148" s="119"/>
      <c r="FTU148" s="119"/>
      <c r="FTV148" s="119"/>
      <c r="FTW148" s="119"/>
      <c r="FTX148" s="119"/>
      <c r="FTY148" s="119"/>
      <c r="FTZ148" s="119"/>
      <c r="FUA148" s="119"/>
      <c r="FUB148" s="119"/>
      <c r="FUC148" s="119"/>
      <c r="FUD148" s="119"/>
      <c r="FUE148" s="119"/>
      <c r="FUF148" s="119"/>
      <c r="FUG148" s="119"/>
      <c r="FUH148" s="119"/>
      <c r="FUI148" s="119"/>
      <c r="FUJ148" s="119"/>
      <c r="FUK148" s="119"/>
      <c r="FUL148" s="119"/>
      <c r="FUM148" s="119"/>
      <c r="FUN148" s="119"/>
      <c r="FUO148" s="119"/>
      <c r="FUP148" s="119"/>
      <c r="FUQ148" s="119"/>
      <c r="FUR148" s="119"/>
      <c r="FUS148" s="119"/>
      <c r="FUT148" s="119"/>
      <c r="FUU148" s="119"/>
      <c r="FUV148" s="119"/>
      <c r="FUW148" s="119"/>
      <c r="FUX148" s="119"/>
      <c r="FUY148" s="119"/>
      <c r="FUZ148" s="119"/>
      <c r="FVA148" s="119"/>
      <c r="FVB148" s="119"/>
      <c r="FVC148" s="119"/>
      <c r="FVD148" s="119"/>
      <c r="FVE148" s="119"/>
      <c r="FVF148" s="119"/>
      <c r="FVG148" s="119"/>
      <c r="FVH148" s="119"/>
      <c r="FVI148" s="119"/>
      <c r="FVJ148" s="119"/>
      <c r="FVK148" s="119"/>
      <c r="FVL148" s="119"/>
      <c r="FVM148" s="119"/>
      <c r="FVN148" s="119"/>
      <c r="FVO148" s="119"/>
      <c r="FVP148" s="119"/>
      <c r="FVQ148" s="119"/>
      <c r="FVR148" s="119"/>
      <c r="FVS148" s="119"/>
      <c r="FVT148" s="119"/>
      <c r="FVU148" s="119"/>
      <c r="FVV148" s="119"/>
      <c r="FVW148" s="119"/>
      <c r="FVX148" s="119"/>
      <c r="FVY148" s="119"/>
      <c r="FVZ148" s="119"/>
      <c r="FWA148" s="119"/>
      <c r="FWB148" s="119"/>
      <c r="FWC148" s="119"/>
      <c r="FWD148" s="119"/>
      <c r="FWE148" s="119"/>
      <c r="FWF148" s="119"/>
      <c r="FWG148" s="119"/>
      <c r="FWH148" s="119"/>
      <c r="FWI148" s="119"/>
      <c r="FWJ148" s="119"/>
      <c r="FWK148" s="119"/>
      <c r="FWL148" s="119"/>
      <c r="FWM148" s="119"/>
      <c r="FWN148" s="119"/>
      <c r="FWO148" s="119"/>
      <c r="FWP148" s="119"/>
      <c r="FWQ148" s="119"/>
      <c r="FWR148" s="119"/>
      <c r="FWS148" s="119"/>
      <c r="FWT148" s="119"/>
      <c r="FWU148" s="119"/>
      <c r="FWV148" s="119"/>
      <c r="FWW148" s="119"/>
      <c r="FWX148" s="119"/>
      <c r="FWY148" s="119"/>
      <c r="FWZ148" s="119"/>
      <c r="FXA148" s="119"/>
      <c r="FXB148" s="119"/>
      <c r="FXC148" s="119"/>
      <c r="FXD148" s="119"/>
      <c r="FXE148" s="119"/>
      <c r="FXF148" s="119"/>
      <c r="FXG148" s="119"/>
      <c r="FXH148" s="119"/>
      <c r="FXI148" s="119"/>
      <c r="FXJ148" s="119"/>
      <c r="FXK148" s="119"/>
      <c r="FXL148" s="119"/>
      <c r="FXM148" s="119"/>
      <c r="FXN148" s="119"/>
      <c r="FXO148" s="119"/>
      <c r="FXP148" s="119"/>
      <c r="FXQ148" s="119"/>
      <c r="FXR148" s="119"/>
      <c r="FXS148" s="119"/>
      <c r="FXT148" s="119"/>
      <c r="FXU148" s="119"/>
      <c r="FXV148" s="119"/>
      <c r="FXW148" s="119"/>
      <c r="FXX148" s="119"/>
      <c r="FXY148" s="119"/>
      <c r="FXZ148" s="119"/>
      <c r="FYA148" s="119"/>
      <c r="FYB148" s="119"/>
      <c r="FYC148" s="119"/>
      <c r="FYD148" s="119"/>
      <c r="FYE148" s="119"/>
      <c r="FYF148" s="119"/>
      <c r="FYG148" s="119"/>
      <c r="FYH148" s="119"/>
      <c r="FYI148" s="119"/>
      <c r="FYJ148" s="119"/>
      <c r="FYK148" s="119"/>
      <c r="FYL148" s="119"/>
      <c r="FYM148" s="119"/>
      <c r="FYN148" s="119"/>
      <c r="FYO148" s="119"/>
      <c r="FYP148" s="119"/>
      <c r="FYQ148" s="119"/>
      <c r="FYR148" s="119"/>
      <c r="FYS148" s="119"/>
      <c r="FYT148" s="119"/>
      <c r="FYU148" s="119"/>
      <c r="FYV148" s="119"/>
      <c r="FYW148" s="119"/>
      <c r="FYX148" s="119"/>
      <c r="FYY148" s="119"/>
      <c r="FYZ148" s="119"/>
      <c r="FZA148" s="119"/>
      <c r="FZB148" s="119"/>
      <c r="FZC148" s="119"/>
      <c r="FZD148" s="119"/>
      <c r="FZE148" s="119"/>
      <c r="FZF148" s="119"/>
      <c r="FZG148" s="119"/>
      <c r="FZH148" s="119"/>
      <c r="FZI148" s="119"/>
      <c r="FZJ148" s="119"/>
      <c r="FZK148" s="119"/>
      <c r="FZL148" s="119"/>
      <c r="FZM148" s="119"/>
      <c r="FZN148" s="119"/>
      <c r="FZO148" s="119"/>
      <c r="FZP148" s="119"/>
      <c r="FZQ148" s="119"/>
      <c r="FZR148" s="119"/>
      <c r="FZS148" s="119"/>
      <c r="FZT148" s="119"/>
      <c r="FZU148" s="119"/>
      <c r="FZV148" s="119"/>
      <c r="FZW148" s="119"/>
      <c r="FZX148" s="119"/>
      <c r="FZY148" s="119"/>
      <c r="FZZ148" s="119"/>
      <c r="GAA148" s="119"/>
      <c r="GAB148" s="119"/>
      <c r="GAC148" s="119"/>
      <c r="GAD148" s="119"/>
      <c r="GAE148" s="119"/>
      <c r="GAF148" s="119"/>
      <c r="GAG148" s="119"/>
      <c r="GAH148" s="119"/>
      <c r="GAI148" s="119"/>
      <c r="GAJ148" s="119"/>
      <c r="GAK148" s="119"/>
      <c r="GAL148" s="119"/>
      <c r="GAM148" s="119"/>
      <c r="GAN148" s="119"/>
      <c r="GAO148" s="119"/>
      <c r="GAP148" s="119"/>
      <c r="GAQ148" s="119"/>
      <c r="GAR148" s="119"/>
      <c r="GAS148" s="119"/>
      <c r="GAT148" s="119"/>
      <c r="GAU148" s="119"/>
      <c r="GAV148" s="119"/>
      <c r="GAW148" s="119"/>
      <c r="GAX148" s="119"/>
      <c r="GAY148" s="119"/>
      <c r="GAZ148" s="119"/>
      <c r="GBA148" s="119"/>
      <c r="GBB148" s="119"/>
      <c r="GBC148" s="119"/>
      <c r="GBD148" s="119"/>
      <c r="GBE148" s="119"/>
      <c r="GBF148" s="119"/>
      <c r="GBG148" s="119"/>
      <c r="GBH148" s="119"/>
      <c r="GBI148" s="119"/>
      <c r="GBJ148" s="119"/>
      <c r="GBK148" s="119"/>
      <c r="GBL148" s="119"/>
      <c r="GBM148" s="119"/>
      <c r="GBN148" s="119"/>
      <c r="GBO148" s="119"/>
      <c r="GBP148" s="119"/>
      <c r="GBQ148" s="119"/>
      <c r="GBR148" s="119"/>
      <c r="GBS148" s="119"/>
      <c r="GBT148" s="119"/>
      <c r="GBU148" s="119"/>
      <c r="GBV148" s="119"/>
      <c r="GBW148" s="119"/>
      <c r="GBX148" s="119"/>
      <c r="GBY148" s="119"/>
      <c r="GBZ148" s="119"/>
      <c r="GCA148" s="119"/>
      <c r="GCB148" s="119"/>
      <c r="GCC148" s="119"/>
      <c r="GCD148" s="119"/>
      <c r="GCE148" s="119"/>
      <c r="GCF148" s="119"/>
      <c r="GCG148" s="119"/>
      <c r="GCH148" s="119"/>
      <c r="GCI148" s="119"/>
      <c r="GCJ148" s="119"/>
      <c r="GCK148" s="119"/>
      <c r="GCL148" s="119"/>
      <c r="GCM148" s="119"/>
      <c r="GCN148" s="119"/>
      <c r="GCO148" s="119"/>
      <c r="GCP148" s="119"/>
      <c r="GCQ148" s="119"/>
      <c r="GCR148" s="119"/>
      <c r="GCS148" s="119"/>
      <c r="GCT148" s="119"/>
      <c r="GCU148" s="119"/>
      <c r="GCV148" s="119"/>
      <c r="GCW148" s="119"/>
      <c r="GCX148" s="119"/>
      <c r="GCY148" s="119"/>
      <c r="GCZ148" s="119"/>
      <c r="GDA148" s="119"/>
      <c r="GDB148" s="119"/>
      <c r="GDC148" s="119"/>
      <c r="GDD148" s="119"/>
      <c r="GDE148" s="119"/>
      <c r="GDF148" s="119"/>
      <c r="GDG148" s="119"/>
      <c r="GDH148" s="119"/>
      <c r="GDI148" s="119"/>
      <c r="GDJ148" s="119"/>
      <c r="GDK148" s="119"/>
      <c r="GDL148" s="119"/>
      <c r="GDM148" s="119"/>
      <c r="GDN148" s="119"/>
      <c r="GDO148" s="119"/>
      <c r="GDP148" s="119"/>
      <c r="GDQ148" s="119"/>
      <c r="GDR148" s="119"/>
      <c r="GDS148" s="119"/>
      <c r="GDT148" s="119"/>
      <c r="GDU148" s="119"/>
      <c r="GDV148" s="119"/>
      <c r="GDW148" s="119"/>
      <c r="GDX148" s="119"/>
      <c r="GDY148" s="119"/>
      <c r="GDZ148" s="119"/>
      <c r="GEA148" s="119"/>
      <c r="GEB148" s="119"/>
      <c r="GEC148" s="119"/>
      <c r="GED148" s="119"/>
      <c r="GEE148" s="119"/>
      <c r="GEF148" s="119"/>
      <c r="GEG148" s="119"/>
      <c r="GEH148" s="119"/>
      <c r="GEI148" s="119"/>
      <c r="GEJ148" s="119"/>
      <c r="GEK148" s="119"/>
      <c r="GEL148" s="119"/>
      <c r="GEM148" s="119"/>
      <c r="GEN148" s="119"/>
      <c r="GEO148" s="119"/>
      <c r="GEP148" s="119"/>
      <c r="GEQ148" s="119"/>
      <c r="GER148" s="119"/>
      <c r="GES148" s="119"/>
      <c r="GET148" s="119"/>
      <c r="GEU148" s="119"/>
      <c r="GEV148" s="119"/>
      <c r="GEW148" s="119"/>
      <c r="GEX148" s="119"/>
      <c r="GEY148" s="119"/>
      <c r="GEZ148" s="119"/>
      <c r="GFA148" s="119"/>
      <c r="GFB148" s="119"/>
      <c r="GFC148" s="119"/>
      <c r="GFD148" s="119"/>
      <c r="GFE148" s="119"/>
      <c r="GFF148" s="119"/>
      <c r="GFG148" s="119"/>
      <c r="GFH148" s="119"/>
      <c r="GFI148" s="119"/>
      <c r="GFJ148" s="119"/>
      <c r="GFK148" s="119"/>
      <c r="GFL148" s="119"/>
      <c r="GFM148" s="119"/>
      <c r="GFN148" s="119"/>
      <c r="GFO148" s="119"/>
      <c r="GFP148" s="119"/>
      <c r="GFQ148" s="119"/>
      <c r="GFR148" s="119"/>
      <c r="GFS148" s="119"/>
      <c r="GFT148" s="119"/>
      <c r="GFU148" s="119"/>
      <c r="GFV148" s="119"/>
      <c r="GFW148" s="119"/>
      <c r="GFX148" s="119"/>
      <c r="GFY148" s="119"/>
      <c r="GFZ148" s="119"/>
      <c r="GGA148" s="119"/>
      <c r="GGB148" s="119"/>
      <c r="GGC148" s="119"/>
      <c r="GGD148" s="119"/>
      <c r="GGE148" s="119"/>
      <c r="GGF148" s="119"/>
      <c r="GGG148" s="119"/>
      <c r="GGH148" s="119"/>
      <c r="GGI148" s="119"/>
      <c r="GGJ148" s="119"/>
      <c r="GGK148" s="119"/>
      <c r="GGL148" s="119"/>
      <c r="GGM148" s="119"/>
      <c r="GGN148" s="119"/>
      <c r="GGO148" s="119"/>
      <c r="GGP148" s="119"/>
      <c r="GGQ148" s="119"/>
      <c r="GGR148" s="119"/>
      <c r="GGS148" s="119"/>
      <c r="GGT148" s="119"/>
      <c r="GGU148" s="119"/>
      <c r="GGV148" s="119"/>
      <c r="GGW148" s="119"/>
      <c r="GGX148" s="119"/>
      <c r="GGY148" s="119"/>
      <c r="GGZ148" s="119"/>
      <c r="GHA148" s="119"/>
      <c r="GHB148" s="119"/>
      <c r="GHC148" s="119"/>
      <c r="GHD148" s="119"/>
      <c r="GHE148" s="119"/>
      <c r="GHF148" s="119"/>
      <c r="GHG148" s="119"/>
      <c r="GHH148" s="119"/>
      <c r="GHI148" s="119"/>
      <c r="GHJ148" s="119"/>
      <c r="GHK148" s="119"/>
      <c r="GHL148" s="119"/>
      <c r="GHM148" s="119"/>
      <c r="GHN148" s="119"/>
      <c r="GHO148" s="119"/>
      <c r="GHP148" s="119"/>
      <c r="GHQ148" s="119"/>
      <c r="GHR148" s="119"/>
      <c r="GHS148" s="119"/>
      <c r="GHT148" s="119"/>
      <c r="GHU148" s="119"/>
      <c r="GHV148" s="119"/>
      <c r="GHW148" s="119"/>
      <c r="GHX148" s="119"/>
      <c r="GHY148" s="119"/>
      <c r="GHZ148" s="119"/>
      <c r="GIA148" s="119"/>
      <c r="GIB148" s="119"/>
      <c r="GIC148" s="119"/>
      <c r="GID148" s="119"/>
      <c r="GIE148" s="119"/>
      <c r="GIF148" s="119"/>
      <c r="GIG148" s="119"/>
      <c r="GIH148" s="119"/>
      <c r="GII148" s="119"/>
      <c r="GIJ148" s="119"/>
      <c r="GIK148" s="119"/>
      <c r="GIL148" s="119"/>
      <c r="GIM148" s="119"/>
      <c r="GIN148" s="119"/>
      <c r="GIO148" s="119"/>
      <c r="GIP148" s="119"/>
      <c r="GIQ148" s="119"/>
      <c r="GIR148" s="119"/>
      <c r="GIS148" s="119"/>
      <c r="GIT148" s="119"/>
      <c r="GIU148" s="119"/>
      <c r="GIV148" s="119"/>
      <c r="GIW148" s="119"/>
      <c r="GIX148" s="119"/>
      <c r="GIY148" s="119"/>
      <c r="GIZ148" s="119"/>
      <c r="GJA148" s="119"/>
      <c r="GJB148" s="119"/>
      <c r="GJC148" s="119"/>
      <c r="GJD148" s="119"/>
      <c r="GJE148" s="119"/>
      <c r="GJF148" s="119"/>
      <c r="GJG148" s="119"/>
      <c r="GJH148" s="119"/>
      <c r="GJI148" s="119"/>
      <c r="GJJ148" s="119"/>
      <c r="GJK148" s="119"/>
      <c r="GJL148" s="119"/>
      <c r="GJM148" s="119"/>
      <c r="GJN148" s="119"/>
      <c r="GJO148" s="119"/>
      <c r="GJP148" s="119"/>
      <c r="GJQ148" s="119"/>
      <c r="GJR148" s="119"/>
      <c r="GJS148" s="119"/>
      <c r="GJT148" s="119"/>
      <c r="GJU148" s="119"/>
      <c r="GJV148" s="119"/>
      <c r="GJW148" s="119"/>
      <c r="GJX148" s="119"/>
      <c r="GJY148" s="119"/>
      <c r="GJZ148" s="119"/>
      <c r="GKA148" s="119"/>
      <c r="GKB148" s="119"/>
      <c r="GKC148" s="119"/>
      <c r="GKD148" s="119"/>
      <c r="GKE148" s="119"/>
      <c r="GKF148" s="119"/>
      <c r="GKG148" s="119"/>
      <c r="GKH148" s="119"/>
      <c r="GKI148" s="119"/>
      <c r="GKJ148" s="119"/>
      <c r="GKK148" s="119"/>
      <c r="GKL148" s="119"/>
      <c r="GKM148" s="119"/>
      <c r="GKN148" s="119"/>
      <c r="GKO148" s="119"/>
      <c r="GKP148" s="119"/>
      <c r="GKQ148" s="119"/>
      <c r="GKR148" s="119"/>
      <c r="GKS148" s="119"/>
      <c r="GKT148" s="119"/>
      <c r="GKU148" s="119"/>
      <c r="GKV148" s="119"/>
      <c r="GKW148" s="119"/>
      <c r="GKX148" s="119"/>
      <c r="GKY148" s="119"/>
      <c r="GKZ148" s="119"/>
      <c r="GLA148" s="119"/>
      <c r="GLB148" s="119"/>
      <c r="GLC148" s="119"/>
      <c r="GLD148" s="119"/>
      <c r="GLE148" s="119"/>
      <c r="GLF148" s="119"/>
      <c r="GLG148" s="119"/>
      <c r="GLH148" s="119"/>
      <c r="GLI148" s="119"/>
      <c r="GLJ148" s="119"/>
      <c r="GLK148" s="119"/>
      <c r="GLL148" s="119"/>
      <c r="GLM148" s="119"/>
      <c r="GLN148" s="119"/>
      <c r="GLO148" s="119"/>
      <c r="GLP148" s="119"/>
      <c r="GLQ148" s="119"/>
      <c r="GLR148" s="119"/>
      <c r="GLS148" s="119"/>
      <c r="GLT148" s="119"/>
      <c r="GLU148" s="119"/>
      <c r="GLV148" s="119"/>
      <c r="GLW148" s="119"/>
      <c r="GLX148" s="119"/>
      <c r="GLY148" s="119"/>
      <c r="GLZ148" s="119"/>
      <c r="GMA148" s="119"/>
      <c r="GMB148" s="119"/>
      <c r="GMC148" s="119"/>
      <c r="GMD148" s="119"/>
      <c r="GME148" s="119"/>
      <c r="GMF148" s="119"/>
      <c r="GMG148" s="119"/>
      <c r="GMH148" s="119"/>
      <c r="GMI148" s="119"/>
      <c r="GMJ148" s="119"/>
      <c r="GMK148" s="119"/>
      <c r="GML148" s="119"/>
      <c r="GMM148" s="119"/>
      <c r="GMN148" s="119"/>
      <c r="GMO148" s="119"/>
      <c r="GMP148" s="119"/>
      <c r="GMQ148" s="119"/>
      <c r="GMR148" s="119"/>
      <c r="GMS148" s="119"/>
      <c r="GMT148" s="119"/>
      <c r="GMU148" s="119"/>
      <c r="GMV148" s="119"/>
      <c r="GMW148" s="119"/>
      <c r="GMX148" s="119"/>
      <c r="GMY148" s="119"/>
      <c r="GMZ148" s="119"/>
      <c r="GNA148" s="119"/>
      <c r="GNB148" s="119"/>
      <c r="GNC148" s="119"/>
      <c r="GND148" s="119"/>
      <c r="GNE148" s="119"/>
      <c r="GNF148" s="119"/>
      <c r="GNG148" s="119"/>
      <c r="GNH148" s="119"/>
      <c r="GNI148" s="119"/>
      <c r="GNJ148" s="119"/>
      <c r="GNK148" s="119"/>
      <c r="GNL148" s="119"/>
      <c r="GNM148" s="119"/>
      <c r="GNN148" s="119"/>
      <c r="GNO148" s="119"/>
      <c r="GNP148" s="119"/>
      <c r="GNQ148" s="119"/>
      <c r="GNR148" s="119"/>
      <c r="GNS148" s="119"/>
      <c r="GNT148" s="119"/>
      <c r="GNU148" s="119"/>
      <c r="GNV148" s="119"/>
      <c r="GNW148" s="119"/>
      <c r="GNX148" s="119"/>
      <c r="GNY148" s="119"/>
      <c r="GNZ148" s="119"/>
      <c r="GOA148" s="119"/>
      <c r="GOB148" s="119"/>
      <c r="GOC148" s="119"/>
      <c r="GOD148" s="119"/>
      <c r="GOE148" s="119"/>
      <c r="GOF148" s="119"/>
      <c r="GOG148" s="119"/>
      <c r="GOH148" s="119"/>
      <c r="GOI148" s="119"/>
      <c r="GOJ148" s="119"/>
      <c r="GOK148" s="119"/>
      <c r="GOL148" s="119"/>
      <c r="GOM148" s="119"/>
      <c r="GON148" s="119"/>
      <c r="GOO148" s="119"/>
      <c r="GOP148" s="119"/>
      <c r="GOQ148" s="119"/>
      <c r="GOR148" s="119"/>
      <c r="GOS148" s="119"/>
      <c r="GOT148" s="119"/>
      <c r="GOU148" s="119"/>
      <c r="GOV148" s="119"/>
      <c r="GOW148" s="119"/>
      <c r="GOX148" s="119"/>
      <c r="GOY148" s="119"/>
      <c r="GOZ148" s="119"/>
      <c r="GPA148" s="119"/>
      <c r="GPB148" s="119"/>
      <c r="GPC148" s="119"/>
      <c r="GPD148" s="119"/>
      <c r="GPE148" s="119"/>
      <c r="GPF148" s="119"/>
      <c r="GPG148" s="119"/>
      <c r="GPH148" s="119"/>
      <c r="GPI148" s="119"/>
      <c r="GPJ148" s="119"/>
      <c r="GPK148" s="119"/>
      <c r="GPL148" s="119"/>
      <c r="GPM148" s="119"/>
      <c r="GPN148" s="119"/>
      <c r="GPO148" s="119"/>
      <c r="GPP148" s="119"/>
      <c r="GPQ148" s="119"/>
      <c r="GPR148" s="119"/>
      <c r="GPS148" s="119"/>
      <c r="GPT148" s="119"/>
      <c r="GPU148" s="119"/>
      <c r="GPV148" s="119"/>
      <c r="GPW148" s="119"/>
      <c r="GPX148" s="119"/>
      <c r="GPY148" s="119"/>
      <c r="GPZ148" s="119"/>
      <c r="GQA148" s="119"/>
      <c r="GQB148" s="119"/>
      <c r="GQC148" s="119"/>
      <c r="GQD148" s="119"/>
      <c r="GQE148" s="119"/>
      <c r="GQF148" s="119"/>
      <c r="GQG148" s="119"/>
      <c r="GQH148" s="119"/>
      <c r="GQI148" s="119"/>
      <c r="GQJ148" s="119"/>
      <c r="GQK148" s="119"/>
      <c r="GQL148" s="119"/>
      <c r="GQM148" s="119"/>
      <c r="GQN148" s="119"/>
      <c r="GQO148" s="119"/>
      <c r="GQP148" s="119"/>
      <c r="GQQ148" s="119"/>
      <c r="GQR148" s="119"/>
      <c r="GQS148" s="119"/>
      <c r="GQT148" s="119"/>
      <c r="GQU148" s="119"/>
      <c r="GQV148" s="119"/>
      <c r="GQW148" s="119"/>
      <c r="GQX148" s="119"/>
      <c r="GQY148" s="119"/>
      <c r="GQZ148" s="119"/>
      <c r="GRA148" s="119"/>
      <c r="GRB148" s="119"/>
      <c r="GRC148" s="119"/>
      <c r="GRD148" s="119"/>
      <c r="GRE148" s="119"/>
      <c r="GRF148" s="119"/>
      <c r="GRG148" s="119"/>
      <c r="GRH148" s="119"/>
      <c r="GRI148" s="119"/>
      <c r="GRJ148" s="119"/>
      <c r="GRK148" s="119"/>
      <c r="GRL148" s="119"/>
      <c r="GRM148" s="119"/>
      <c r="GRN148" s="119"/>
      <c r="GRO148" s="119"/>
      <c r="GRP148" s="119"/>
      <c r="GRQ148" s="119"/>
      <c r="GRR148" s="119"/>
      <c r="GRS148" s="119"/>
      <c r="GRT148" s="119"/>
      <c r="GRU148" s="119"/>
      <c r="GRV148" s="119"/>
      <c r="GRW148" s="119"/>
      <c r="GRX148" s="119"/>
      <c r="GRY148" s="119"/>
      <c r="GRZ148" s="119"/>
      <c r="GSA148" s="119"/>
      <c r="GSB148" s="119"/>
      <c r="GSC148" s="119"/>
      <c r="GSD148" s="119"/>
      <c r="GSE148" s="119"/>
      <c r="GSF148" s="119"/>
      <c r="GSG148" s="119"/>
      <c r="GSH148" s="119"/>
      <c r="GSI148" s="119"/>
      <c r="GSJ148" s="119"/>
      <c r="GSK148" s="119"/>
      <c r="GSL148" s="119"/>
      <c r="GSM148" s="119"/>
      <c r="GSN148" s="119"/>
      <c r="GSO148" s="119"/>
      <c r="GSP148" s="119"/>
      <c r="GSQ148" s="119"/>
      <c r="GSR148" s="119"/>
      <c r="GSS148" s="119"/>
      <c r="GST148" s="119"/>
      <c r="GSU148" s="119"/>
      <c r="GSV148" s="119"/>
      <c r="GSW148" s="119"/>
      <c r="GSX148" s="119"/>
      <c r="GSY148" s="119"/>
      <c r="GSZ148" s="119"/>
      <c r="GTA148" s="119"/>
      <c r="GTB148" s="119"/>
      <c r="GTC148" s="119"/>
      <c r="GTD148" s="119"/>
      <c r="GTE148" s="119"/>
      <c r="GTF148" s="119"/>
      <c r="GTG148" s="119"/>
      <c r="GTH148" s="119"/>
      <c r="GTI148" s="119"/>
      <c r="GTJ148" s="119"/>
      <c r="GTK148" s="119"/>
      <c r="GTL148" s="119"/>
      <c r="GTM148" s="119"/>
      <c r="GTN148" s="119"/>
      <c r="GTO148" s="119"/>
      <c r="GTP148" s="119"/>
      <c r="GTQ148" s="119"/>
      <c r="GTR148" s="119"/>
      <c r="GTS148" s="119"/>
      <c r="GTT148" s="119"/>
      <c r="GTU148" s="119"/>
      <c r="GTV148" s="119"/>
      <c r="GTW148" s="119"/>
      <c r="GTX148" s="119"/>
      <c r="GTY148" s="119"/>
      <c r="GTZ148" s="119"/>
      <c r="GUA148" s="119"/>
      <c r="GUB148" s="119"/>
      <c r="GUC148" s="119"/>
      <c r="GUD148" s="119"/>
      <c r="GUE148" s="119"/>
      <c r="GUF148" s="119"/>
      <c r="GUG148" s="119"/>
      <c r="GUH148" s="119"/>
      <c r="GUI148" s="119"/>
      <c r="GUJ148" s="119"/>
      <c r="GUK148" s="119"/>
      <c r="GUL148" s="119"/>
      <c r="GUM148" s="119"/>
      <c r="GUN148" s="119"/>
      <c r="GUO148" s="119"/>
      <c r="GUP148" s="119"/>
      <c r="GUQ148" s="119"/>
      <c r="GUR148" s="119"/>
      <c r="GUS148" s="119"/>
      <c r="GUT148" s="119"/>
      <c r="GUU148" s="119"/>
      <c r="GUV148" s="119"/>
      <c r="GUW148" s="119"/>
      <c r="GUX148" s="119"/>
      <c r="GUY148" s="119"/>
      <c r="GUZ148" s="119"/>
      <c r="GVA148" s="119"/>
      <c r="GVB148" s="119"/>
      <c r="GVC148" s="119"/>
      <c r="GVD148" s="119"/>
      <c r="GVE148" s="119"/>
      <c r="GVF148" s="119"/>
      <c r="GVG148" s="119"/>
      <c r="GVH148" s="119"/>
      <c r="GVI148" s="119"/>
      <c r="GVJ148" s="119"/>
      <c r="GVK148" s="119"/>
      <c r="GVL148" s="119"/>
      <c r="GVM148" s="119"/>
      <c r="GVN148" s="119"/>
      <c r="GVO148" s="119"/>
      <c r="GVP148" s="119"/>
      <c r="GVQ148" s="119"/>
      <c r="GVR148" s="119"/>
      <c r="GVS148" s="119"/>
      <c r="GVT148" s="119"/>
      <c r="GVU148" s="119"/>
      <c r="GVV148" s="119"/>
      <c r="GVW148" s="119"/>
      <c r="GVX148" s="119"/>
      <c r="GVY148" s="119"/>
      <c r="GVZ148" s="119"/>
      <c r="GWA148" s="119"/>
      <c r="GWB148" s="119"/>
      <c r="GWC148" s="119"/>
      <c r="GWD148" s="119"/>
      <c r="GWE148" s="119"/>
      <c r="GWF148" s="119"/>
      <c r="GWG148" s="119"/>
      <c r="GWH148" s="119"/>
      <c r="GWI148" s="119"/>
      <c r="GWJ148" s="119"/>
      <c r="GWK148" s="119"/>
      <c r="GWL148" s="119"/>
      <c r="GWM148" s="119"/>
      <c r="GWN148" s="119"/>
      <c r="GWO148" s="119"/>
      <c r="GWP148" s="119"/>
      <c r="GWQ148" s="119"/>
      <c r="GWR148" s="119"/>
      <c r="GWS148" s="119"/>
      <c r="GWT148" s="119"/>
      <c r="GWU148" s="119"/>
      <c r="GWV148" s="119"/>
      <c r="GWW148" s="119"/>
      <c r="GWX148" s="119"/>
      <c r="GWY148" s="119"/>
      <c r="GWZ148" s="119"/>
      <c r="GXA148" s="119"/>
      <c r="GXB148" s="119"/>
      <c r="GXC148" s="119"/>
      <c r="GXD148" s="119"/>
      <c r="GXE148" s="119"/>
      <c r="GXF148" s="119"/>
      <c r="GXG148" s="119"/>
      <c r="GXH148" s="119"/>
      <c r="GXI148" s="119"/>
      <c r="GXJ148" s="119"/>
      <c r="GXK148" s="119"/>
      <c r="GXL148" s="119"/>
      <c r="GXM148" s="119"/>
      <c r="GXN148" s="119"/>
      <c r="GXO148" s="119"/>
      <c r="GXP148" s="119"/>
      <c r="GXQ148" s="119"/>
      <c r="GXR148" s="119"/>
      <c r="GXS148" s="119"/>
      <c r="GXT148" s="119"/>
      <c r="GXU148" s="119"/>
      <c r="GXV148" s="119"/>
      <c r="GXW148" s="119"/>
      <c r="GXX148" s="119"/>
      <c r="GXY148" s="119"/>
      <c r="GXZ148" s="119"/>
      <c r="GYA148" s="119"/>
      <c r="GYB148" s="119"/>
      <c r="GYC148" s="119"/>
      <c r="GYD148" s="119"/>
      <c r="GYE148" s="119"/>
      <c r="GYF148" s="119"/>
      <c r="GYG148" s="119"/>
      <c r="GYH148" s="119"/>
      <c r="GYI148" s="119"/>
      <c r="GYJ148" s="119"/>
      <c r="GYK148" s="119"/>
      <c r="GYL148" s="119"/>
      <c r="GYM148" s="119"/>
      <c r="GYN148" s="119"/>
      <c r="GYO148" s="119"/>
      <c r="GYP148" s="119"/>
      <c r="GYQ148" s="119"/>
      <c r="GYR148" s="119"/>
      <c r="GYS148" s="119"/>
      <c r="GYT148" s="119"/>
      <c r="GYU148" s="119"/>
      <c r="GYV148" s="119"/>
      <c r="GYW148" s="119"/>
      <c r="GYX148" s="119"/>
      <c r="GYY148" s="119"/>
      <c r="GYZ148" s="119"/>
      <c r="GZA148" s="119"/>
      <c r="GZB148" s="119"/>
      <c r="GZC148" s="119"/>
      <c r="GZD148" s="119"/>
      <c r="GZE148" s="119"/>
      <c r="GZF148" s="119"/>
      <c r="GZG148" s="119"/>
      <c r="GZH148" s="119"/>
      <c r="GZI148" s="119"/>
      <c r="GZJ148" s="119"/>
      <c r="GZK148" s="119"/>
      <c r="GZL148" s="119"/>
      <c r="GZM148" s="119"/>
      <c r="GZN148" s="119"/>
      <c r="GZO148" s="119"/>
      <c r="GZP148" s="119"/>
      <c r="GZQ148" s="119"/>
      <c r="GZR148" s="119"/>
      <c r="GZS148" s="119"/>
      <c r="GZT148" s="119"/>
      <c r="GZU148" s="119"/>
      <c r="GZV148" s="119"/>
      <c r="GZW148" s="119"/>
      <c r="GZX148" s="119"/>
      <c r="GZY148" s="119"/>
      <c r="GZZ148" s="119"/>
      <c r="HAA148" s="119"/>
      <c r="HAB148" s="119"/>
      <c r="HAC148" s="119"/>
      <c r="HAD148" s="119"/>
      <c r="HAE148" s="119"/>
      <c r="HAF148" s="119"/>
      <c r="HAG148" s="119"/>
      <c r="HAH148" s="119"/>
      <c r="HAI148" s="119"/>
      <c r="HAJ148" s="119"/>
      <c r="HAK148" s="119"/>
      <c r="HAL148" s="119"/>
      <c r="HAM148" s="119"/>
      <c r="HAN148" s="119"/>
      <c r="HAO148" s="119"/>
      <c r="HAP148" s="119"/>
      <c r="HAQ148" s="119"/>
      <c r="HAR148" s="119"/>
      <c r="HAS148" s="119"/>
      <c r="HAT148" s="119"/>
      <c r="HAU148" s="119"/>
      <c r="HAV148" s="119"/>
      <c r="HAW148" s="119"/>
      <c r="HAX148" s="119"/>
      <c r="HAY148" s="119"/>
      <c r="HAZ148" s="119"/>
      <c r="HBA148" s="119"/>
      <c r="HBB148" s="119"/>
      <c r="HBC148" s="119"/>
      <c r="HBD148" s="119"/>
      <c r="HBE148" s="119"/>
      <c r="HBF148" s="119"/>
      <c r="HBG148" s="119"/>
      <c r="HBH148" s="119"/>
      <c r="HBI148" s="119"/>
      <c r="HBJ148" s="119"/>
      <c r="HBK148" s="119"/>
      <c r="HBL148" s="119"/>
      <c r="HBM148" s="119"/>
      <c r="HBN148" s="119"/>
      <c r="HBO148" s="119"/>
      <c r="HBP148" s="119"/>
      <c r="HBQ148" s="119"/>
      <c r="HBR148" s="119"/>
      <c r="HBS148" s="119"/>
      <c r="HBT148" s="119"/>
      <c r="HBU148" s="119"/>
      <c r="HBV148" s="119"/>
      <c r="HBW148" s="119"/>
      <c r="HBX148" s="119"/>
      <c r="HBY148" s="119"/>
      <c r="HBZ148" s="119"/>
      <c r="HCA148" s="119"/>
      <c r="HCB148" s="119"/>
      <c r="HCC148" s="119"/>
      <c r="HCD148" s="119"/>
      <c r="HCE148" s="119"/>
      <c r="HCF148" s="119"/>
      <c r="HCG148" s="119"/>
      <c r="HCH148" s="119"/>
      <c r="HCI148" s="119"/>
      <c r="HCJ148" s="119"/>
      <c r="HCK148" s="119"/>
      <c r="HCL148" s="119"/>
      <c r="HCM148" s="119"/>
      <c r="HCN148" s="119"/>
      <c r="HCO148" s="119"/>
      <c r="HCP148" s="119"/>
      <c r="HCQ148" s="119"/>
      <c r="HCR148" s="119"/>
      <c r="HCS148" s="119"/>
      <c r="HCT148" s="119"/>
      <c r="HCU148" s="119"/>
      <c r="HCV148" s="119"/>
      <c r="HCW148" s="119"/>
      <c r="HCX148" s="119"/>
      <c r="HCY148" s="119"/>
      <c r="HCZ148" s="119"/>
      <c r="HDA148" s="119"/>
      <c r="HDB148" s="119"/>
      <c r="HDC148" s="119"/>
      <c r="HDD148" s="119"/>
      <c r="HDE148" s="119"/>
      <c r="HDF148" s="119"/>
      <c r="HDG148" s="119"/>
      <c r="HDH148" s="119"/>
      <c r="HDI148" s="119"/>
      <c r="HDJ148" s="119"/>
      <c r="HDK148" s="119"/>
      <c r="HDL148" s="119"/>
      <c r="HDM148" s="119"/>
      <c r="HDN148" s="119"/>
      <c r="HDO148" s="119"/>
      <c r="HDP148" s="119"/>
      <c r="HDQ148" s="119"/>
      <c r="HDR148" s="119"/>
      <c r="HDS148" s="119"/>
      <c r="HDT148" s="119"/>
      <c r="HDU148" s="119"/>
      <c r="HDV148" s="119"/>
      <c r="HDW148" s="119"/>
      <c r="HDX148" s="119"/>
      <c r="HDY148" s="119"/>
      <c r="HDZ148" s="119"/>
      <c r="HEA148" s="119"/>
      <c r="HEB148" s="119"/>
      <c r="HEC148" s="119"/>
      <c r="HED148" s="119"/>
      <c r="HEE148" s="119"/>
      <c r="HEF148" s="119"/>
      <c r="HEG148" s="119"/>
      <c r="HEH148" s="119"/>
      <c r="HEI148" s="119"/>
      <c r="HEJ148" s="119"/>
      <c r="HEK148" s="119"/>
      <c r="HEL148" s="119"/>
      <c r="HEM148" s="119"/>
      <c r="HEN148" s="119"/>
      <c r="HEO148" s="119"/>
      <c r="HEP148" s="119"/>
      <c r="HEQ148" s="119"/>
      <c r="HER148" s="119"/>
      <c r="HES148" s="119"/>
      <c r="HET148" s="119"/>
      <c r="HEU148" s="119"/>
      <c r="HEV148" s="119"/>
      <c r="HEW148" s="119"/>
      <c r="HEX148" s="119"/>
      <c r="HEY148" s="119"/>
      <c r="HEZ148" s="119"/>
      <c r="HFA148" s="119"/>
      <c r="HFB148" s="119"/>
      <c r="HFC148" s="119"/>
      <c r="HFD148" s="119"/>
      <c r="HFE148" s="119"/>
      <c r="HFF148" s="119"/>
      <c r="HFG148" s="119"/>
      <c r="HFH148" s="119"/>
      <c r="HFI148" s="119"/>
      <c r="HFJ148" s="119"/>
      <c r="HFK148" s="119"/>
      <c r="HFL148" s="119"/>
      <c r="HFM148" s="119"/>
      <c r="HFN148" s="119"/>
      <c r="HFO148" s="119"/>
      <c r="HFP148" s="119"/>
      <c r="HFQ148" s="119"/>
      <c r="HFR148" s="119"/>
      <c r="HFS148" s="119"/>
      <c r="HFT148" s="119"/>
      <c r="HFU148" s="119"/>
      <c r="HFV148" s="119"/>
      <c r="HFW148" s="119"/>
      <c r="HFX148" s="119"/>
      <c r="HFY148" s="119"/>
      <c r="HFZ148" s="119"/>
      <c r="HGA148" s="119"/>
      <c r="HGB148" s="119"/>
      <c r="HGC148" s="119"/>
      <c r="HGD148" s="119"/>
      <c r="HGE148" s="119"/>
      <c r="HGF148" s="119"/>
      <c r="HGG148" s="119"/>
      <c r="HGH148" s="119"/>
      <c r="HGI148" s="119"/>
      <c r="HGJ148" s="119"/>
      <c r="HGK148" s="119"/>
      <c r="HGL148" s="119"/>
      <c r="HGM148" s="119"/>
      <c r="HGN148" s="119"/>
      <c r="HGO148" s="119"/>
      <c r="HGP148" s="119"/>
      <c r="HGQ148" s="119"/>
      <c r="HGR148" s="119"/>
      <c r="HGS148" s="119"/>
      <c r="HGT148" s="119"/>
      <c r="HGU148" s="119"/>
      <c r="HGV148" s="119"/>
      <c r="HGW148" s="119"/>
      <c r="HGX148" s="119"/>
      <c r="HGY148" s="119"/>
      <c r="HGZ148" s="119"/>
      <c r="HHA148" s="119"/>
      <c r="HHB148" s="119"/>
      <c r="HHC148" s="119"/>
      <c r="HHD148" s="119"/>
      <c r="HHE148" s="119"/>
      <c r="HHF148" s="119"/>
      <c r="HHG148" s="119"/>
      <c r="HHH148" s="119"/>
      <c r="HHI148" s="119"/>
      <c r="HHJ148" s="119"/>
      <c r="HHK148" s="119"/>
      <c r="HHL148" s="119"/>
      <c r="HHM148" s="119"/>
      <c r="HHN148" s="119"/>
      <c r="HHO148" s="119"/>
      <c r="HHP148" s="119"/>
      <c r="HHQ148" s="119"/>
      <c r="HHR148" s="119"/>
      <c r="HHS148" s="119"/>
      <c r="HHT148" s="119"/>
      <c r="HHU148" s="119"/>
      <c r="HHV148" s="119"/>
      <c r="HHW148" s="119"/>
      <c r="HHX148" s="119"/>
      <c r="HHY148" s="119"/>
      <c r="HHZ148" s="119"/>
      <c r="HIA148" s="119"/>
      <c r="HIB148" s="119"/>
      <c r="HIC148" s="119"/>
      <c r="HID148" s="119"/>
      <c r="HIE148" s="119"/>
      <c r="HIF148" s="119"/>
      <c r="HIG148" s="119"/>
      <c r="HIH148" s="119"/>
      <c r="HII148" s="119"/>
      <c r="HIJ148" s="119"/>
      <c r="HIK148" s="119"/>
      <c r="HIL148" s="119"/>
      <c r="HIM148" s="119"/>
      <c r="HIN148" s="119"/>
      <c r="HIO148" s="119"/>
      <c r="HIP148" s="119"/>
      <c r="HIQ148" s="119"/>
      <c r="HIR148" s="119"/>
      <c r="HIS148" s="119"/>
      <c r="HIT148" s="119"/>
      <c r="HIU148" s="119"/>
      <c r="HIV148" s="119"/>
      <c r="HIW148" s="119"/>
      <c r="HIX148" s="119"/>
      <c r="HIY148" s="119"/>
      <c r="HIZ148" s="119"/>
      <c r="HJA148" s="119"/>
      <c r="HJB148" s="119"/>
      <c r="HJC148" s="119"/>
      <c r="HJD148" s="119"/>
      <c r="HJE148" s="119"/>
      <c r="HJF148" s="119"/>
      <c r="HJG148" s="119"/>
      <c r="HJH148" s="119"/>
      <c r="HJI148" s="119"/>
      <c r="HJJ148" s="119"/>
      <c r="HJK148" s="119"/>
      <c r="HJL148" s="119"/>
      <c r="HJM148" s="119"/>
      <c r="HJN148" s="119"/>
      <c r="HJO148" s="119"/>
      <c r="HJP148" s="119"/>
      <c r="HJQ148" s="119"/>
      <c r="HJR148" s="119"/>
      <c r="HJS148" s="119"/>
      <c r="HJT148" s="119"/>
      <c r="HJU148" s="119"/>
      <c r="HJV148" s="119"/>
      <c r="HJW148" s="119"/>
      <c r="HJX148" s="119"/>
      <c r="HJY148" s="119"/>
      <c r="HJZ148" s="119"/>
      <c r="HKA148" s="119"/>
      <c r="HKB148" s="119"/>
      <c r="HKC148" s="119"/>
      <c r="HKD148" s="119"/>
      <c r="HKE148" s="119"/>
      <c r="HKF148" s="119"/>
      <c r="HKG148" s="119"/>
      <c r="HKH148" s="119"/>
      <c r="HKI148" s="119"/>
      <c r="HKJ148" s="119"/>
      <c r="HKK148" s="119"/>
      <c r="HKL148" s="119"/>
      <c r="HKM148" s="119"/>
      <c r="HKN148" s="119"/>
      <c r="HKO148" s="119"/>
      <c r="HKP148" s="119"/>
      <c r="HKQ148" s="119"/>
      <c r="HKR148" s="119"/>
      <c r="HKS148" s="119"/>
      <c r="HKT148" s="119"/>
      <c r="HKU148" s="119"/>
      <c r="HKV148" s="119"/>
      <c r="HKW148" s="119"/>
      <c r="HKX148" s="119"/>
      <c r="HKY148" s="119"/>
      <c r="HKZ148" s="119"/>
      <c r="HLA148" s="119"/>
      <c r="HLB148" s="119"/>
      <c r="HLC148" s="119"/>
      <c r="HLD148" s="119"/>
      <c r="HLE148" s="119"/>
      <c r="HLF148" s="119"/>
      <c r="HLG148" s="119"/>
      <c r="HLH148" s="119"/>
      <c r="HLI148" s="119"/>
      <c r="HLJ148" s="119"/>
      <c r="HLK148" s="119"/>
      <c r="HLL148" s="119"/>
      <c r="HLM148" s="119"/>
      <c r="HLN148" s="119"/>
      <c r="HLO148" s="119"/>
      <c r="HLP148" s="119"/>
      <c r="HLQ148" s="119"/>
      <c r="HLR148" s="119"/>
      <c r="HLS148" s="119"/>
      <c r="HLT148" s="119"/>
      <c r="HLU148" s="119"/>
      <c r="HLV148" s="119"/>
      <c r="HLW148" s="119"/>
      <c r="HLX148" s="119"/>
      <c r="HLY148" s="119"/>
      <c r="HLZ148" s="119"/>
      <c r="HMA148" s="119"/>
      <c r="HMB148" s="119"/>
      <c r="HMC148" s="119"/>
      <c r="HMD148" s="119"/>
      <c r="HME148" s="119"/>
      <c r="HMF148" s="119"/>
      <c r="HMG148" s="119"/>
      <c r="HMH148" s="119"/>
      <c r="HMI148" s="119"/>
      <c r="HMJ148" s="119"/>
      <c r="HMK148" s="119"/>
      <c r="HML148" s="119"/>
      <c r="HMM148" s="119"/>
      <c r="HMN148" s="119"/>
      <c r="HMO148" s="119"/>
      <c r="HMP148" s="119"/>
      <c r="HMQ148" s="119"/>
      <c r="HMR148" s="119"/>
      <c r="HMS148" s="119"/>
      <c r="HMT148" s="119"/>
      <c r="HMU148" s="119"/>
      <c r="HMV148" s="119"/>
      <c r="HMW148" s="119"/>
      <c r="HMX148" s="119"/>
      <c r="HMY148" s="119"/>
      <c r="HMZ148" s="119"/>
      <c r="HNA148" s="119"/>
      <c r="HNB148" s="119"/>
      <c r="HNC148" s="119"/>
      <c r="HND148" s="119"/>
      <c r="HNE148" s="119"/>
      <c r="HNF148" s="119"/>
      <c r="HNG148" s="119"/>
      <c r="HNH148" s="119"/>
      <c r="HNI148" s="119"/>
      <c r="HNJ148" s="119"/>
      <c r="HNK148" s="119"/>
      <c r="HNL148" s="119"/>
      <c r="HNM148" s="119"/>
      <c r="HNN148" s="119"/>
      <c r="HNO148" s="119"/>
      <c r="HNP148" s="119"/>
      <c r="HNQ148" s="119"/>
      <c r="HNR148" s="119"/>
      <c r="HNS148" s="119"/>
      <c r="HNT148" s="119"/>
      <c r="HNU148" s="119"/>
      <c r="HNV148" s="119"/>
      <c r="HNW148" s="119"/>
      <c r="HNX148" s="119"/>
      <c r="HNY148" s="119"/>
      <c r="HNZ148" s="119"/>
      <c r="HOA148" s="119"/>
      <c r="HOB148" s="119"/>
      <c r="HOC148" s="119"/>
      <c r="HOD148" s="119"/>
      <c r="HOE148" s="119"/>
      <c r="HOF148" s="119"/>
      <c r="HOG148" s="119"/>
      <c r="HOH148" s="119"/>
      <c r="HOI148" s="119"/>
      <c r="HOJ148" s="119"/>
      <c r="HOK148" s="119"/>
      <c r="HOL148" s="119"/>
      <c r="HOM148" s="119"/>
      <c r="HON148" s="119"/>
      <c r="HOO148" s="119"/>
      <c r="HOP148" s="119"/>
      <c r="HOQ148" s="119"/>
      <c r="HOR148" s="119"/>
      <c r="HOS148" s="119"/>
      <c r="HOT148" s="119"/>
      <c r="HOU148" s="119"/>
      <c r="HOV148" s="119"/>
      <c r="HOW148" s="119"/>
      <c r="HOX148" s="119"/>
      <c r="HOY148" s="119"/>
      <c r="HOZ148" s="119"/>
      <c r="HPA148" s="119"/>
      <c r="HPB148" s="119"/>
      <c r="HPC148" s="119"/>
      <c r="HPD148" s="119"/>
      <c r="HPE148" s="119"/>
      <c r="HPF148" s="119"/>
      <c r="HPG148" s="119"/>
      <c r="HPH148" s="119"/>
      <c r="HPI148" s="119"/>
      <c r="HPJ148" s="119"/>
      <c r="HPK148" s="119"/>
      <c r="HPL148" s="119"/>
      <c r="HPM148" s="119"/>
      <c r="HPN148" s="119"/>
      <c r="HPO148" s="119"/>
      <c r="HPP148" s="119"/>
      <c r="HPQ148" s="119"/>
      <c r="HPR148" s="119"/>
      <c r="HPS148" s="119"/>
      <c r="HPT148" s="119"/>
      <c r="HPU148" s="119"/>
      <c r="HPV148" s="119"/>
      <c r="HPW148" s="119"/>
      <c r="HPX148" s="119"/>
      <c r="HPY148" s="119"/>
      <c r="HPZ148" s="119"/>
      <c r="HQA148" s="119"/>
      <c r="HQB148" s="119"/>
      <c r="HQC148" s="119"/>
      <c r="HQD148" s="119"/>
      <c r="HQE148" s="119"/>
      <c r="HQF148" s="119"/>
      <c r="HQG148" s="119"/>
      <c r="HQH148" s="119"/>
      <c r="HQI148" s="119"/>
      <c r="HQJ148" s="119"/>
      <c r="HQK148" s="119"/>
      <c r="HQL148" s="119"/>
      <c r="HQM148" s="119"/>
      <c r="HQN148" s="119"/>
      <c r="HQO148" s="119"/>
      <c r="HQP148" s="119"/>
      <c r="HQQ148" s="119"/>
      <c r="HQR148" s="119"/>
      <c r="HQS148" s="119"/>
      <c r="HQT148" s="119"/>
      <c r="HQU148" s="119"/>
      <c r="HQV148" s="119"/>
      <c r="HQW148" s="119"/>
      <c r="HQX148" s="119"/>
      <c r="HQY148" s="119"/>
      <c r="HQZ148" s="119"/>
      <c r="HRA148" s="119"/>
      <c r="HRB148" s="119"/>
      <c r="HRC148" s="119"/>
      <c r="HRD148" s="119"/>
      <c r="HRE148" s="119"/>
      <c r="HRF148" s="119"/>
      <c r="HRG148" s="119"/>
      <c r="HRH148" s="119"/>
      <c r="HRI148" s="119"/>
      <c r="HRJ148" s="119"/>
      <c r="HRK148" s="119"/>
      <c r="HRL148" s="119"/>
      <c r="HRM148" s="119"/>
      <c r="HRN148" s="119"/>
      <c r="HRO148" s="119"/>
      <c r="HRP148" s="119"/>
      <c r="HRQ148" s="119"/>
      <c r="HRR148" s="119"/>
      <c r="HRS148" s="119"/>
      <c r="HRT148" s="119"/>
      <c r="HRU148" s="119"/>
      <c r="HRV148" s="119"/>
      <c r="HRW148" s="119"/>
      <c r="HRX148" s="119"/>
      <c r="HRY148" s="119"/>
      <c r="HRZ148" s="119"/>
      <c r="HSA148" s="119"/>
      <c r="HSB148" s="119"/>
      <c r="HSC148" s="119"/>
      <c r="HSD148" s="119"/>
      <c r="HSE148" s="119"/>
      <c r="HSF148" s="119"/>
      <c r="HSG148" s="119"/>
      <c r="HSH148" s="119"/>
      <c r="HSI148" s="119"/>
      <c r="HSJ148" s="119"/>
      <c r="HSK148" s="119"/>
      <c r="HSL148" s="119"/>
      <c r="HSM148" s="119"/>
      <c r="HSN148" s="119"/>
      <c r="HSO148" s="119"/>
      <c r="HSP148" s="119"/>
      <c r="HSQ148" s="119"/>
      <c r="HSR148" s="119"/>
      <c r="HSS148" s="119"/>
      <c r="HST148" s="119"/>
      <c r="HSU148" s="119"/>
      <c r="HSV148" s="119"/>
      <c r="HSW148" s="119"/>
      <c r="HSX148" s="119"/>
      <c r="HSY148" s="119"/>
      <c r="HSZ148" s="119"/>
      <c r="HTA148" s="119"/>
      <c r="HTB148" s="119"/>
      <c r="HTC148" s="119"/>
      <c r="HTD148" s="119"/>
      <c r="HTE148" s="119"/>
      <c r="HTF148" s="119"/>
      <c r="HTG148" s="119"/>
      <c r="HTH148" s="119"/>
      <c r="HTI148" s="119"/>
      <c r="HTJ148" s="119"/>
      <c r="HTK148" s="119"/>
      <c r="HTL148" s="119"/>
      <c r="HTM148" s="119"/>
      <c r="HTN148" s="119"/>
      <c r="HTO148" s="119"/>
      <c r="HTP148" s="119"/>
      <c r="HTQ148" s="119"/>
      <c r="HTR148" s="119"/>
      <c r="HTS148" s="119"/>
      <c r="HTT148" s="119"/>
      <c r="HTU148" s="119"/>
      <c r="HTV148" s="119"/>
      <c r="HTW148" s="119"/>
      <c r="HTX148" s="119"/>
      <c r="HTY148" s="119"/>
      <c r="HTZ148" s="119"/>
      <c r="HUA148" s="119"/>
      <c r="HUB148" s="119"/>
      <c r="HUC148" s="119"/>
      <c r="HUD148" s="119"/>
      <c r="HUE148" s="119"/>
      <c r="HUF148" s="119"/>
      <c r="HUG148" s="119"/>
      <c r="HUH148" s="119"/>
      <c r="HUI148" s="119"/>
      <c r="HUJ148" s="119"/>
      <c r="HUK148" s="119"/>
      <c r="HUL148" s="119"/>
      <c r="HUM148" s="119"/>
      <c r="HUN148" s="119"/>
      <c r="HUO148" s="119"/>
      <c r="HUP148" s="119"/>
      <c r="HUQ148" s="119"/>
      <c r="HUR148" s="119"/>
      <c r="HUS148" s="119"/>
      <c r="HUT148" s="119"/>
      <c r="HUU148" s="119"/>
      <c r="HUV148" s="119"/>
      <c r="HUW148" s="119"/>
      <c r="HUX148" s="119"/>
      <c r="HUY148" s="119"/>
      <c r="HUZ148" s="119"/>
      <c r="HVA148" s="119"/>
      <c r="HVB148" s="119"/>
      <c r="HVC148" s="119"/>
      <c r="HVD148" s="119"/>
      <c r="HVE148" s="119"/>
      <c r="HVF148" s="119"/>
      <c r="HVG148" s="119"/>
      <c r="HVH148" s="119"/>
      <c r="HVI148" s="119"/>
      <c r="HVJ148" s="119"/>
      <c r="HVK148" s="119"/>
      <c r="HVL148" s="119"/>
      <c r="HVM148" s="119"/>
      <c r="HVN148" s="119"/>
      <c r="HVO148" s="119"/>
      <c r="HVP148" s="119"/>
      <c r="HVQ148" s="119"/>
      <c r="HVR148" s="119"/>
      <c r="HVS148" s="119"/>
      <c r="HVT148" s="119"/>
      <c r="HVU148" s="119"/>
      <c r="HVV148" s="119"/>
      <c r="HVW148" s="119"/>
      <c r="HVX148" s="119"/>
      <c r="HVY148" s="119"/>
      <c r="HVZ148" s="119"/>
      <c r="HWA148" s="119"/>
      <c r="HWB148" s="119"/>
      <c r="HWC148" s="119"/>
      <c r="HWD148" s="119"/>
      <c r="HWE148" s="119"/>
      <c r="HWF148" s="119"/>
      <c r="HWG148" s="119"/>
      <c r="HWH148" s="119"/>
      <c r="HWI148" s="119"/>
      <c r="HWJ148" s="119"/>
      <c r="HWK148" s="119"/>
      <c r="HWL148" s="119"/>
      <c r="HWM148" s="119"/>
      <c r="HWN148" s="119"/>
      <c r="HWO148" s="119"/>
      <c r="HWP148" s="119"/>
      <c r="HWQ148" s="119"/>
      <c r="HWR148" s="119"/>
      <c r="HWS148" s="119"/>
      <c r="HWT148" s="119"/>
      <c r="HWU148" s="119"/>
      <c r="HWV148" s="119"/>
      <c r="HWW148" s="119"/>
      <c r="HWX148" s="119"/>
      <c r="HWY148" s="119"/>
      <c r="HWZ148" s="119"/>
      <c r="HXA148" s="119"/>
      <c r="HXB148" s="119"/>
      <c r="HXC148" s="119"/>
      <c r="HXD148" s="119"/>
      <c r="HXE148" s="119"/>
      <c r="HXF148" s="119"/>
      <c r="HXG148" s="119"/>
      <c r="HXH148" s="119"/>
      <c r="HXI148" s="119"/>
      <c r="HXJ148" s="119"/>
      <c r="HXK148" s="119"/>
      <c r="HXL148" s="119"/>
      <c r="HXM148" s="119"/>
      <c r="HXN148" s="119"/>
      <c r="HXO148" s="119"/>
      <c r="HXP148" s="119"/>
      <c r="HXQ148" s="119"/>
      <c r="HXR148" s="119"/>
      <c r="HXS148" s="119"/>
      <c r="HXT148" s="119"/>
      <c r="HXU148" s="119"/>
      <c r="HXV148" s="119"/>
      <c r="HXW148" s="119"/>
      <c r="HXX148" s="119"/>
      <c r="HXY148" s="119"/>
      <c r="HXZ148" s="119"/>
      <c r="HYA148" s="119"/>
      <c r="HYB148" s="119"/>
      <c r="HYC148" s="119"/>
      <c r="HYD148" s="119"/>
      <c r="HYE148" s="119"/>
      <c r="HYF148" s="119"/>
      <c r="HYG148" s="119"/>
      <c r="HYH148" s="119"/>
      <c r="HYI148" s="119"/>
      <c r="HYJ148" s="119"/>
      <c r="HYK148" s="119"/>
      <c r="HYL148" s="119"/>
      <c r="HYM148" s="119"/>
      <c r="HYN148" s="119"/>
      <c r="HYO148" s="119"/>
      <c r="HYP148" s="119"/>
      <c r="HYQ148" s="119"/>
      <c r="HYR148" s="119"/>
      <c r="HYS148" s="119"/>
      <c r="HYT148" s="119"/>
      <c r="HYU148" s="119"/>
      <c r="HYV148" s="119"/>
      <c r="HYW148" s="119"/>
      <c r="HYX148" s="119"/>
      <c r="HYY148" s="119"/>
      <c r="HYZ148" s="119"/>
      <c r="HZA148" s="119"/>
      <c r="HZB148" s="119"/>
      <c r="HZC148" s="119"/>
      <c r="HZD148" s="119"/>
      <c r="HZE148" s="119"/>
      <c r="HZF148" s="119"/>
      <c r="HZG148" s="119"/>
      <c r="HZH148" s="119"/>
      <c r="HZI148" s="119"/>
      <c r="HZJ148" s="119"/>
      <c r="HZK148" s="119"/>
      <c r="HZL148" s="119"/>
      <c r="HZM148" s="119"/>
      <c r="HZN148" s="119"/>
      <c r="HZO148" s="119"/>
      <c r="HZP148" s="119"/>
      <c r="HZQ148" s="119"/>
      <c r="HZR148" s="119"/>
      <c r="HZS148" s="119"/>
      <c r="HZT148" s="119"/>
      <c r="HZU148" s="119"/>
      <c r="HZV148" s="119"/>
      <c r="HZW148" s="119"/>
      <c r="HZX148" s="119"/>
      <c r="HZY148" s="119"/>
      <c r="HZZ148" s="119"/>
      <c r="IAA148" s="119"/>
      <c r="IAB148" s="119"/>
      <c r="IAC148" s="119"/>
      <c r="IAD148" s="119"/>
      <c r="IAE148" s="119"/>
      <c r="IAF148" s="119"/>
      <c r="IAG148" s="119"/>
      <c r="IAH148" s="119"/>
      <c r="IAI148" s="119"/>
      <c r="IAJ148" s="119"/>
      <c r="IAK148" s="119"/>
      <c r="IAL148" s="119"/>
      <c r="IAM148" s="119"/>
      <c r="IAN148" s="119"/>
      <c r="IAO148" s="119"/>
      <c r="IAP148" s="119"/>
      <c r="IAQ148" s="119"/>
      <c r="IAR148" s="119"/>
      <c r="IAS148" s="119"/>
      <c r="IAT148" s="119"/>
      <c r="IAU148" s="119"/>
      <c r="IAV148" s="119"/>
      <c r="IAW148" s="119"/>
      <c r="IAX148" s="119"/>
      <c r="IAY148" s="119"/>
      <c r="IAZ148" s="119"/>
      <c r="IBA148" s="119"/>
      <c r="IBB148" s="119"/>
      <c r="IBC148" s="119"/>
      <c r="IBD148" s="119"/>
      <c r="IBE148" s="119"/>
      <c r="IBF148" s="119"/>
      <c r="IBG148" s="119"/>
      <c r="IBH148" s="119"/>
      <c r="IBI148" s="119"/>
      <c r="IBJ148" s="119"/>
      <c r="IBK148" s="119"/>
      <c r="IBL148" s="119"/>
      <c r="IBM148" s="119"/>
      <c r="IBN148" s="119"/>
      <c r="IBO148" s="119"/>
      <c r="IBP148" s="119"/>
      <c r="IBQ148" s="119"/>
      <c r="IBR148" s="119"/>
      <c r="IBS148" s="119"/>
      <c r="IBT148" s="119"/>
      <c r="IBU148" s="119"/>
      <c r="IBV148" s="119"/>
      <c r="IBW148" s="119"/>
      <c r="IBX148" s="119"/>
      <c r="IBY148" s="119"/>
      <c r="IBZ148" s="119"/>
      <c r="ICA148" s="119"/>
      <c r="ICB148" s="119"/>
      <c r="ICC148" s="119"/>
      <c r="ICD148" s="119"/>
      <c r="ICE148" s="119"/>
      <c r="ICF148" s="119"/>
      <c r="ICG148" s="119"/>
      <c r="ICH148" s="119"/>
      <c r="ICI148" s="119"/>
      <c r="ICJ148" s="119"/>
      <c r="ICK148" s="119"/>
      <c r="ICL148" s="119"/>
      <c r="ICM148" s="119"/>
      <c r="ICN148" s="119"/>
      <c r="ICO148" s="119"/>
      <c r="ICP148" s="119"/>
      <c r="ICQ148" s="119"/>
      <c r="ICR148" s="119"/>
      <c r="ICS148" s="119"/>
      <c r="ICT148" s="119"/>
      <c r="ICU148" s="119"/>
      <c r="ICV148" s="119"/>
      <c r="ICW148" s="119"/>
      <c r="ICX148" s="119"/>
      <c r="ICY148" s="119"/>
      <c r="ICZ148" s="119"/>
      <c r="IDA148" s="119"/>
      <c r="IDB148" s="119"/>
      <c r="IDC148" s="119"/>
      <c r="IDD148" s="119"/>
      <c r="IDE148" s="119"/>
      <c r="IDF148" s="119"/>
      <c r="IDG148" s="119"/>
      <c r="IDH148" s="119"/>
      <c r="IDI148" s="119"/>
      <c r="IDJ148" s="119"/>
      <c r="IDK148" s="119"/>
      <c r="IDL148" s="119"/>
      <c r="IDM148" s="119"/>
      <c r="IDN148" s="119"/>
      <c r="IDO148" s="119"/>
      <c r="IDP148" s="119"/>
      <c r="IDQ148" s="119"/>
      <c r="IDR148" s="119"/>
      <c r="IDS148" s="119"/>
      <c r="IDT148" s="119"/>
      <c r="IDU148" s="119"/>
      <c r="IDV148" s="119"/>
      <c r="IDW148" s="119"/>
      <c r="IDX148" s="119"/>
      <c r="IDY148" s="119"/>
      <c r="IDZ148" s="119"/>
      <c r="IEA148" s="119"/>
      <c r="IEB148" s="119"/>
      <c r="IEC148" s="119"/>
      <c r="IED148" s="119"/>
      <c r="IEE148" s="119"/>
      <c r="IEF148" s="119"/>
      <c r="IEG148" s="119"/>
      <c r="IEH148" s="119"/>
      <c r="IEI148" s="119"/>
      <c r="IEJ148" s="119"/>
      <c r="IEK148" s="119"/>
      <c r="IEL148" s="119"/>
      <c r="IEM148" s="119"/>
      <c r="IEN148" s="119"/>
      <c r="IEO148" s="119"/>
      <c r="IEP148" s="119"/>
      <c r="IEQ148" s="119"/>
      <c r="IER148" s="119"/>
      <c r="IES148" s="119"/>
      <c r="IET148" s="119"/>
      <c r="IEU148" s="119"/>
      <c r="IEV148" s="119"/>
      <c r="IEW148" s="119"/>
      <c r="IEX148" s="119"/>
      <c r="IEY148" s="119"/>
      <c r="IEZ148" s="119"/>
      <c r="IFA148" s="119"/>
      <c r="IFB148" s="119"/>
      <c r="IFC148" s="119"/>
      <c r="IFD148" s="119"/>
      <c r="IFE148" s="119"/>
      <c r="IFF148" s="119"/>
      <c r="IFG148" s="119"/>
      <c r="IFH148" s="119"/>
      <c r="IFI148" s="119"/>
      <c r="IFJ148" s="119"/>
      <c r="IFK148" s="119"/>
      <c r="IFL148" s="119"/>
      <c r="IFM148" s="119"/>
      <c r="IFN148" s="119"/>
      <c r="IFO148" s="119"/>
      <c r="IFP148" s="119"/>
      <c r="IFQ148" s="119"/>
      <c r="IFR148" s="119"/>
      <c r="IFS148" s="119"/>
      <c r="IFT148" s="119"/>
      <c r="IFU148" s="119"/>
      <c r="IFV148" s="119"/>
      <c r="IFW148" s="119"/>
      <c r="IFX148" s="119"/>
      <c r="IFY148" s="119"/>
      <c r="IFZ148" s="119"/>
      <c r="IGA148" s="119"/>
      <c r="IGB148" s="119"/>
      <c r="IGC148" s="119"/>
      <c r="IGD148" s="119"/>
      <c r="IGE148" s="119"/>
      <c r="IGF148" s="119"/>
      <c r="IGG148" s="119"/>
      <c r="IGH148" s="119"/>
      <c r="IGI148" s="119"/>
      <c r="IGJ148" s="119"/>
      <c r="IGK148" s="119"/>
      <c r="IGL148" s="119"/>
      <c r="IGM148" s="119"/>
      <c r="IGN148" s="119"/>
      <c r="IGO148" s="119"/>
      <c r="IGP148" s="119"/>
      <c r="IGQ148" s="119"/>
      <c r="IGR148" s="119"/>
      <c r="IGS148" s="119"/>
      <c r="IGT148" s="119"/>
      <c r="IGU148" s="119"/>
      <c r="IGV148" s="119"/>
      <c r="IGW148" s="119"/>
      <c r="IGX148" s="119"/>
      <c r="IGY148" s="119"/>
      <c r="IGZ148" s="119"/>
      <c r="IHA148" s="119"/>
      <c r="IHB148" s="119"/>
      <c r="IHC148" s="119"/>
      <c r="IHD148" s="119"/>
      <c r="IHE148" s="119"/>
      <c r="IHF148" s="119"/>
      <c r="IHG148" s="119"/>
      <c r="IHH148" s="119"/>
      <c r="IHI148" s="119"/>
      <c r="IHJ148" s="119"/>
      <c r="IHK148" s="119"/>
      <c r="IHL148" s="119"/>
      <c r="IHM148" s="119"/>
      <c r="IHN148" s="119"/>
      <c r="IHO148" s="119"/>
      <c r="IHP148" s="119"/>
      <c r="IHQ148" s="119"/>
      <c r="IHR148" s="119"/>
      <c r="IHS148" s="119"/>
      <c r="IHT148" s="119"/>
      <c r="IHU148" s="119"/>
      <c r="IHV148" s="119"/>
      <c r="IHW148" s="119"/>
      <c r="IHX148" s="119"/>
      <c r="IHY148" s="119"/>
      <c r="IHZ148" s="119"/>
      <c r="IIA148" s="119"/>
      <c r="IIB148" s="119"/>
      <c r="IIC148" s="119"/>
      <c r="IID148" s="119"/>
      <c r="IIE148" s="119"/>
      <c r="IIF148" s="119"/>
      <c r="IIG148" s="119"/>
      <c r="IIH148" s="119"/>
      <c r="III148" s="119"/>
      <c r="IIJ148" s="119"/>
      <c r="IIK148" s="119"/>
      <c r="IIL148" s="119"/>
      <c r="IIM148" s="119"/>
      <c r="IIN148" s="119"/>
      <c r="IIO148" s="119"/>
      <c r="IIP148" s="119"/>
      <c r="IIQ148" s="119"/>
      <c r="IIR148" s="119"/>
      <c r="IIS148" s="119"/>
      <c r="IIT148" s="119"/>
      <c r="IIU148" s="119"/>
      <c r="IIV148" s="119"/>
      <c r="IIW148" s="119"/>
      <c r="IIX148" s="119"/>
      <c r="IIY148" s="119"/>
      <c r="IIZ148" s="119"/>
      <c r="IJA148" s="119"/>
      <c r="IJB148" s="119"/>
      <c r="IJC148" s="119"/>
      <c r="IJD148" s="119"/>
      <c r="IJE148" s="119"/>
      <c r="IJF148" s="119"/>
      <c r="IJG148" s="119"/>
      <c r="IJH148" s="119"/>
      <c r="IJI148" s="119"/>
      <c r="IJJ148" s="119"/>
      <c r="IJK148" s="119"/>
      <c r="IJL148" s="119"/>
      <c r="IJM148" s="119"/>
      <c r="IJN148" s="119"/>
      <c r="IJO148" s="119"/>
      <c r="IJP148" s="119"/>
      <c r="IJQ148" s="119"/>
      <c r="IJR148" s="119"/>
      <c r="IJS148" s="119"/>
      <c r="IJT148" s="119"/>
      <c r="IJU148" s="119"/>
      <c r="IJV148" s="119"/>
      <c r="IJW148" s="119"/>
      <c r="IJX148" s="119"/>
      <c r="IJY148" s="119"/>
      <c r="IJZ148" s="119"/>
      <c r="IKA148" s="119"/>
      <c r="IKB148" s="119"/>
      <c r="IKC148" s="119"/>
      <c r="IKD148" s="119"/>
      <c r="IKE148" s="119"/>
      <c r="IKF148" s="119"/>
      <c r="IKG148" s="119"/>
      <c r="IKH148" s="119"/>
      <c r="IKI148" s="119"/>
      <c r="IKJ148" s="119"/>
      <c r="IKK148" s="119"/>
      <c r="IKL148" s="119"/>
      <c r="IKM148" s="119"/>
      <c r="IKN148" s="119"/>
      <c r="IKO148" s="119"/>
      <c r="IKP148" s="119"/>
      <c r="IKQ148" s="119"/>
      <c r="IKR148" s="119"/>
      <c r="IKS148" s="119"/>
      <c r="IKT148" s="119"/>
      <c r="IKU148" s="119"/>
      <c r="IKV148" s="119"/>
      <c r="IKW148" s="119"/>
      <c r="IKX148" s="119"/>
      <c r="IKY148" s="119"/>
      <c r="IKZ148" s="119"/>
      <c r="ILA148" s="119"/>
      <c r="ILB148" s="119"/>
      <c r="ILC148" s="119"/>
      <c r="ILD148" s="119"/>
      <c r="ILE148" s="119"/>
      <c r="ILF148" s="119"/>
      <c r="ILG148" s="119"/>
      <c r="ILH148" s="119"/>
      <c r="ILI148" s="119"/>
      <c r="ILJ148" s="119"/>
      <c r="ILK148" s="119"/>
      <c r="ILL148" s="119"/>
      <c r="ILM148" s="119"/>
      <c r="ILN148" s="119"/>
      <c r="ILO148" s="119"/>
      <c r="ILP148" s="119"/>
      <c r="ILQ148" s="119"/>
      <c r="ILR148" s="119"/>
      <c r="ILS148" s="119"/>
      <c r="ILT148" s="119"/>
      <c r="ILU148" s="119"/>
      <c r="ILV148" s="119"/>
      <c r="ILW148" s="119"/>
      <c r="ILX148" s="119"/>
      <c r="ILY148" s="119"/>
      <c r="ILZ148" s="119"/>
      <c r="IMA148" s="119"/>
      <c r="IMB148" s="119"/>
      <c r="IMC148" s="119"/>
      <c r="IMD148" s="119"/>
      <c r="IME148" s="119"/>
      <c r="IMF148" s="119"/>
      <c r="IMG148" s="119"/>
      <c r="IMH148" s="119"/>
      <c r="IMI148" s="119"/>
      <c r="IMJ148" s="119"/>
      <c r="IMK148" s="119"/>
      <c r="IML148" s="119"/>
      <c r="IMM148" s="119"/>
      <c r="IMN148" s="119"/>
      <c r="IMO148" s="119"/>
      <c r="IMP148" s="119"/>
      <c r="IMQ148" s="119"/>
      <c r="IMR148" s="119"/>
      <c r="IMS148" s="119"/>
      <c r="IMT148" s="119"/>
      <c r="IMU148" s="119"/>
      <c r="IMV148" s="119"/>
      <c r="IMW148" s="119"/>
      <c r="IMX148" s="119"/>
      <c r="IMY148" s="119"/>
      <c r="IMZ148" s="119"/>
      <c r="INA148" s="119"/>
      <c r="INB148" s="119"/>
      <c r="INC148" s="119"/>
      <c r="IND148" s="119"/>
      <c r="INE148" s="119"/>
      <c r="INF148" s="119"/>
      <c r="ING148" s="119"/>
      <c r="INH148" s="119"/>
      <c r="INI148" s="119"/>
      <c r="INJ148" s="119"/>
      <c r="INK148" s="119"/>
      <c r="INL148" s="119"/>
      <c r="INM148" s="119"/>
      <c r="INN148" s="119"/>
      <c r="INO148" s="119"/>
      <c r="INP148" s="119"/>
      <c r="INQ148" s="119"/>
      <c r="INR148" s="119"/>
      <c r="INS148" s="119"/>
      <c r="INT148" s="119"/>
      <c r="INU148" s="119"/>
      <c r="INV148" s="119"/>
      <c r="INW148" s="119"/>
      <c r="INX148" s="119"/>
      <c r="INY148" s="119"/>
      <c r="INZ148" s="119"/>
      <c r="IOA148" s="119"/>
      <c r="IOB148" s="119"/>
      <c r="IOC148" s="119"/>
      <c r="IOD148" s="119"/>
      <c r="IOE148" s="119"/>
      <c r="IOF148" s="119"/>
      <c r="IOG148" s="119"/>
      <c r="IOH148" s="119"/>
      <c r="IOI148" s="119"/>
      <c r="IOJ148" s="119"/>
      <c r="IOK148" s="119"/>
      <c r="IOL148" s="119"/>
      <c r="IOM148" s="119"/>
      <c r="ION148" s="119"/>
      <c r="IOO148" s="119"/>
      <c r="IOP148" s="119"/>
      <c r="IOQ148" s="119"/>
      <c r="IOR148" s="119"/>
      <c r="IOS148" s="119"/>
      <c r="IOT148" s="119"/>
      <c r="IOU148" s="119"/>
      <c r="IOV148" s="119"/>
      <c r="IOW148" s="119"/>
      <c r="IOX148" s="119"/>
      <c r="IOY148" s="119"/>
      <c r="IOZ148" s="119"/>
      <c r="IPA148" s="119"/>
      <c r="IPB148" s="119"/>
      <c r="IPC148" s="119"/>
      <c r="IPD148" s="119"/>
      <c r="IPE148" s="119"/>
      <c r="IPF148" s="119"/>
      <c r="IPG148" s="119"/>
      <c r="IPH148" s="119"/>
      <c r="IPI148" s="119"/>
      <c r="IPJ148" s="119"/>
      <c r="IPK148" s="119"/>
      <c r="IPL148" s="119"/>
      <c r="IPM148" s="119"/>
      <c r="IPN148" s="119"/>
      <c r="IPO148" s="119"/>
      <c r="IPP148" s="119"/>
      <c r="IPQ148" s="119"/>
      <c r="IPR148" s="119"/>
      <c r="IPS148" s="119"/>
      <c r="IPT148" s="119"/>
      <c r="IPU148" s="119"/>
      <c r="IPV148" s="119"/>
      <c r="IPW148" s="119"/>
      <c r="IPX148" s="119"/>
      <c r="IPY148" s="119"/>
      <c r="IPZ148" s="119"/>
      <c r="IQA148" s="119"/>
      <c r="IQB148" s="119"/>
      <c r="IQC148" s="119"/>
      <c r="IQD148" s="119"/>
      <c r="IQE148" s="119"/>
      <c r="IQF148" s="119"/>
      <c r="IQG148" s="119"/>
      <c r="IQH148" s="119"/>
      <c r="IQI148" s="119"/>
      <c r="IQJ148" s="119"/>
      <c r="IQK148" s="119"/>
      <c r="IQL148" s="119"/>
      <c r="IQM148" s="119"/>
      <c r="IQN148" s="119"/>
      <c r="IQO148" s="119"/>
      <c r="IQP148" s="119"/>
      <c r="IQQ148" s="119"/>
      <c r="IQR148" s="119"/>
      <c r="IQS148" s="119"/>
      <c r="IQT148" s="119"/>
      <c r="IQU148" s="119"/>
      <c r="IQV148" s="119"/>
      <c r="IQW148" s="119"/>
      <c r="IQX148" s="119"/>
      <c r="IQY148" s="119"/>
      <c r="IQZ148" s="119"/>
      <c r="IRA148" s="119"/>
      <c r="IRB148" s="119"/>
      <c r="IRC148" s="119"/>
      <c r="IRD148" s="119"/>
      <c r="IRE148" s="119"/>
      <c r="IRF148" s="119"/>
      <c r="IRG148" s="119"/>
      <c r="IRH148" s="119"/>
      <c r="IRI148" s="119"/>
      <c r="IRJ148" s="119"/>
      <c r="IRK148" s="119"/>
      <c r="IRL148" s="119"/>
      <c r="IRM148" s="119"/>
      <c r="IRN148" s="119"/>
      <c r="IRO148" s="119"/>
      <c r="IRP148" s="119"/>
      <c r="IRQ148" s="119"/>
      <c r="IRR148" s="119"/>
      <c r="IRS148" s="119"/>
      <c r="IRT148" s="119"/>
      <c r="IRU148" s="119"/>
      <c r="IRV148" s="119"/>
      <c r="IRW148" s="119"/>
      <c r="IRX148" s="119"/>
      <c r="IRY148" s="119"/>
      <c r="IRZ148" s="119"/>
      <c r="ISA148" s="119"/>
      <c r="ISB148" s="119"/>
      <c r="ISC148" s="119"/>
      <c r="ISD148" s="119"/>
      <c r="ISE148" s="119"/>
      <c r="ISF148" s="119"/>
      <c r="ISG148" s="119"/>
      <c r="ISH148" s="119"/>
      <c r="ISI148" s="119"/>
      <c r="ISJ148" s="119"/>
      <c r="ISK148" s="119"/>
      <c r="ISL148" s="119"/>
      <c r="ISM148" s="119"/>
      <c r="ISN148" s="119"/>
      <c r="ISO148" s="119"/>
      <c r="ISP148" s="119"/>
      <c r="ISQ148" s="119"/>
      <c r="ISR148" s="119"/>
      <c r="ISS148" s="119"/>
      <c r="IST148" s="119"/>
      <c r="ISU148" s="119"/>
      <c r="ISV148" s="119"/>
      <c r="ISW148" s="119"/>
      <c r="ISX148" s="119"/>
      <c r="ISY148" s="119"/>
      <c r="ISZ148" s="119"/>
      <c r="ITA148" s="119"/>
      <c r="ITB148" s="119"/>
      <c r="ITC148" s="119"/>
      <c r="ITD148" s="119"/>
      <c r="ITE148" s="119"/>
      <c r="ITF148" s="119"/>
      <c r="ITG148" s="119"/>
      <c r="ITH148" s="119"/>
      <c r="ITI148" s="119"/>
      <c r="ITJ148" s="119"/>
      <c r="ITK148" s="119"/>
      <c r="ITL148" s="119"/>
      <c r="ITM148" s="119"/>
      <c r="ITN148" s="119"/>
      <c r="ITO148" s="119"/>
      <c r="ITP148" s="119"/>
      <c r="ITQ148" s="119"/>
      <c r="ITR148" s="119"/>
      <c r="ITS148" s="119"/>
      <c r="ITT148" s="119"/>
      <c r="ITU148" s="119"/>
      <c r="ITV148" s="119"/>
      <c r="ITW148" s="119"/>
      <c r="ITX148" s="119"/>
      <c r="ITY148" s="119"/>
      <c r="ITZ148" s="119"/>
      <c r="IUA148" s="119"/>
      <c r="IUB148" s="119"/>
      <c r="IUC148" s="119"/>
      <c r="IUD148" s="119"/>
      <c r="IUE148" s="119"/>
      <c r="IUF148" s="119"/>
      <c r="IUG148" s="119"/>
      <c r="IUH148" s="119"/>
      <c r="IUI148" s="119"/>
      <c r="IUJ148" s="119"/>
      <c r="IUK148" s="119"/>
      <c r="IUL148" s="119"/>
      <c r="IUM148" s="119"/>
      <c r="IUN148" s="119"/>
      <c r="IUO148" s="119"/>
      <c r="IUP148" s="119"/>
      <c r="IUQ148" s="119"/>
      <c r="IUR148" s="119"/>
      <c r="IUS148" s="119"/>
      <c r="IUT148" s="119"/>
      <c r="IUU148" s="119"/>
      <c r="IUV148" s="119"/>
      <c r="IUW148" s="119"/>
      <c r="IUX148" s="119"/>
      <c r="IUY148" s="119"/>
      <c r="IUZ148" s="119"/>
      <c r="IVA148" s="119"/>
      <c r="IVB148" s="119"/>
      <c r="IVC148" s="119"/>
      <c r="IVD148" s="119"/>
      <c r="IVE148" s="119"/>
      <c r="IVF148" s="119"/>
      <c r="IVG148" s="119"/>
      <c r="IVH148" s="119"/>
      <c r="IVI148" s="119"/>
      <c r="IVJ148" s="119"/>
      <c r="IVK148" s="119"/>
      <c r="IVL148" s="119"/>
      <c r="IVM148" s="119"/>
      <c r="IVN148" s="119"/>
      <c r="IVO148" s="119"/>
      <c r="IVP148" s="119"/>
      <c r="IVQ148" s="119"/>
      <c r="IVR148" s="119"/>
      <c r="IVS148" s="119"/>
      <c r="IVT148" s="119"/>
      <c r="IVU148" s="119"/>
      <c r="IVV148" s="119"/>
      <c r="IVW148" s="119"/>
      <c r="IVX148" s="119"/>
      <c r="IVY148" s="119"/>
      <c r="IVZ148" s="119"/>
      <c r="IWA148" s="119"/>
      <c r="IWB148" s="119"/>
      <c r="IWC148" s="119"/>
      <c r="IWD148" s="119"/>
      <c r="IWE148" s="119"/>
      <c r="IWF148" s="119"/>
      <c r="IWG148" s="119"/>
      <c r="IWH148" s="119"/>
      <c r="IWI148" s="119"/>
      <c r="IWJ148" s="119"/>
      <c r="IWK148" s="119"/>
      <c r="IWL148" s="119"/>
      <c r="IWM148" s="119"/>
      <c r="IWN148" s="119"/>
      <c r="IWO148" s="119"/>
      <c r="IWP148" s="119"/>
      <c r="IWQ148" s="119"/>
      <c r="IWR148" s="119"/>
      <c r="IWS148" s="119"/>
      <c r="IWT148" s="119"/>
      <c r="IWU148" s="119"/>
      <c r="IWV148" s="119"/>
      <c r="IWW148" s="119"/>
      <c r="IWX148" s="119"/>
      <c r="IWY148" s="119"/>
      <c r="IWZ148" s="119"/>
      <c r="IXA148" s="119"/>
      <c r="IXB148" s="119"/>
      <c r="IXC148" s="119"/>
      <c r="IXD148" s="119"/>
      <c r="IXE148" s="119"/>
      <c r="IXF148" s="119"/>
      <c r="IXG148" s="119"/>
      <c r="IXH148" s="119"/>
      <c r="IXI148" s="119"/>
      <c r="IXJ148" s="119"/>
      <c r="IXK148" s="119"/>
      <c r="IXL148" s="119"/>
      <c r="IXM148" s="119"/>
      <c r="IXN148" s="119"/>
      <c r="IXO148" s="119"/>
      <c r="IXP148" s="119"/>
      <c r="IXQ148" s="119"/>
      <c r="IXR148" s="119"/>
      <c r="IXS148" s="119"/>
      <c r="IXT148" s="119"/>
      <c r="IXU148" s="119"/>
      <c r="IXV148" s="119"/>
      <c r="IXW148" s="119"/>
      <c r="IXX148" s="119"/>
      <c r="IXY148" s="119"/>
      <c r="IXZ148" s="119"/>
      <c r="IYA148" s="119"/>
      <c r="IYB148" s="119"/>
      <c r="IYC148" s="119"/>
      <c r="IYD148" s="119"/>
      <c r="IYE148" s="119"/>
      <c r="IYF148" s="119"/>
      <c r="IYG148" s="119"/>
      <c r="IYH148" s="119"/>
      <c r="IYI148" s="119"/>
      <c r="IYJ148" s="119"/>
      <c r="IYK148" s="119"/>
      <c r="IYL148" s="119"/>
      <c r="IYM148" s="119"/>
      <c r="IYN148" s="119"/>
      <c r="IYO148" s="119"/>
      <c r="IYP148" s="119"/>
      <c r="IYQ148" s="119"/>
      <c r="IYR148" s="119"/>
      <c r="IYS148" s="119"/>
      <c r="IYT148" s="119"/>
      <c r="IYU148" s="119"/>
      <c r="IYV148" s="119"/>
      <c r="IYW148" s="119"/>
      <c r="IYX148" s="119"/>
      <c r="IYY148" s="119"/>
      <c r="IYZ148" s="119"/>
      <c r="IZA148" s="119"/>
      <c r="IZB148" s="119"/>
      <c r="IZC148" s="119"/>
      <c r="IZD148" s="119"/>
      <c r="IZE148" s="119"/>
      <c r="IZF148" s="119"/>
      <c r="IZG148" s="119"/>
      <c r="IZH148" s="119"/>
      <c r="IZI148" s="119"/>
      <c r="IZJ148" s="119"/>
      <c r="IZK148" s="119"/>
      <c r="IZL148" s="119"/>
      <c r="IZM148" s="119"/>
      <c r="IZN148" s="119"/>
      <c r="IZO148" s="119"/>
      <c r="IZP148" s="119"/>
      <c r="IZQ148" s="119"/>
      <c r="IZR148" s="119"/>
      <c r="IZS148" s="119"/>
      <c r="IZT148" s="119"/>
      <c r="IZU148" s="119"/>
      <c r="IZV148" s="119"/>
      <c r="IZW148" s="119"/>
      <c r="IZX148" s="119"/>
      <c r="IZY148" s="119"/>
      <c r="IZZ148" s="119"/>
      <c r="JAA148" s="119"/>
      <c r="JAB148" s="119"/>
      <c r="JAC148" s="119"/>
      <c r="JAD148" s="119"/>
      <c r="JAE148" s="119"/>
      <c r="JAF148" s="119"/>
      <c r="JAG148" s="119"/>
      <c r="JAH148" s="119"/>
      <c r="JAI148" s="119"/>
      <c r="JAJ148" s="119"/>
      <c r="JAK148" s="119"/>
      <c r="JAL148" s="119"/>
      <c r="JAM148" s="119"/>
      <c r="JAN148" s="119"/>
      <c r="JAO148" s="119"/>
      <c r="JAP148" s="119"/>
      <c r="JAQ148" s="119"/>
      <c r="JAR148" s="119"/>
      <c r="JAS148" s="119"/>
      <c r="JAT148" s="119"/>
      <c r="JAU148" s="119"/>
      <c r="JAV148" s="119"/>
      <c r="JAW148" s="119"/>
      <c r="JAX148" s="119"/>
      <c r="JAY148" s="119"/>
      <c r="JAZ148" s="119"/>
      <c r="JBA148" s="119"/>
      <c r="JBB148" s="119"/>
      <c r="JBC148" s="119"/>
      <c r="JBD148" s="119"/>
      <c r="JBE148" s="119"/>
      <c r="JBF148" s="119"/>
      <c r="JBG148" s="119"/>
      <c r="JBH148" s="119"/>
      <c r="JBI148" s="119"/>
      <c r="JBJ148" s="119"/>
      <c r="JBK148" s="119"/>
      <c r="JBL148" s="119"/>
      <c r="JBM148" s="119"/>
      <c r="JBN148" s="119"/>
      <c r="JBO148" s="119"/>
      <c r="JBP148" s="119"/>
      <c r="JBQ148" s="119"/>
      <c r="JBR148" s="119"/>
      <c r="JBS148" s="119"/>
      <c r="JBT148" s="119"/>
      <c r="JBU148" s="119"/>
      <c r="JBV148" s="119"/>
      <c r="JBW148" s="119"/>
      <c r="JBX148" s="119"/>
      <c r="JBY148" s="119"/>
      <c r="JBZ148" s="119"/>
      <c r="JCA148" s="119"/>
      <c r="JCB148" s="119"/>
      <c r="JCC148" s="119"/>
      <c r="JCD148" s="119"/>
      <c r="JCE148" s="119"/>
      <c r="JCF148" s="119"/>
      <c r="JCG148" s="119"/>
      <c r="JCH148" s="119"/>
      <c r="JCI148" s="119"/>
      <c r="JCJ148" s="119"/>
      <c r="JCK148" s="119"/>
      <c r="JCL148" s="119"/>
      <c r="JCM148" s="119"/>
      <c r="JCN148" s="119"/>
      <c r="JCO148" s="119"/>
      <c r="JCP148" s="119"/>
      <c r="JCQ148" s="119"/>
      <c r="JCR148" s="119"/>
      <c r="JCS148" s="119"/>
      <c r="JCT148" s="119"/>
      <c r="JCU148" s="119"/>
      <c r="JCV148" s="119"/>
      <c r="JCW148" s="119"/>
      <c r="JCX148" s="119"/>
      <c r="JCY148" s="119"/>
      <c r="JCZ148" s="119"/>
      <c r="JDA148" s="119"/>
      <c r="JDB148" s="119"/>
      <c r="JDC148" s="119"/>
      <c r="JDD148" s="119"/>
      <c r="JDE148" s="119"/>
      <c r="JDF148" s="119"/>
      <c r="JDG148" s="119"/>
      <c r="JDH148" s="119"/>
      <c r="JDI148" s="119"/>
      <c r="JDJ148" s="119"/>
      <c r="JDK148" s="119"/>
      <c r="JDL148" s="119"/>
      <c r="JDM148" s="119"/>
      <c r="JDN148" s="119"/>
      <c r="JDO148" s="119"/>
      <c r="JDP148" s="119"/>
      <c r="JDQ148" s="119"/>
      <c r="JDR148" s="119"/>
      <c r="JDS148" s="119"/>
      <c r="JDT148" s="119"/>
      <c r="JDU148" s="119"/>
      <c r="JDV148" s="119"/>
      <c r="JDW148" s="119"/>
      <c r="JDX148" s="119"/>
      <c r="JDY148" s="119"/>
      <c r="JDZ148" s="119"/>
      <c r="JEA148" s="119"/>
      <c r="JEB148" s="119"/>
      <c r="JEC148" s="119"/>
      <c r="JED148" s="119"/>
      <c r="JEE148" s="119"/>
      <c r="JEF148" s="119"/>
      <c r="JEG148" s="119"/>
      <c r="JEH148" s="119"/>
      <c r="JEI148" s="119"/>
      <c r="JEJ148" s="119"/>
      <c r="JEK148" s="119"/>
      <c r="JEL148" s="119"/>
      <c r="JEM148" s="119"/>
      <c r="JEN148" s="119"/>
      <c r="JEO148" s="119"/>
      <c r="JEP148" s="119"/>
      <c r="JEQ148" s="119"/>
      <c r="JER148" s="119"/>
      <c r="JES148" s="119"/>
      <c r="JET148" s="119"/>
      <c r="JEU148" s="119"/>
      <c r="JEV148" s="119"/>
      <c r="JEW148" s="119"/>
      <c r="JEX148" s="119"/>
      <c r="JEY148" s="119"/>
      <c r="JEZ148" s="119"/>
      <c r="JFA148" s="119"/>
      <c r="JFB148" s="119"/>
      <c r="JFC148" s="119"/>
      <c r="JFD148" s="119"/>
      <c r="JFE148" s="119"/>
      <c r="JFF148" s="119"/>
      <c r="JFG148" s="119"/>
      <c r="JFH148" s="119"/>
      <c r="JFI148" s="119"/>
      <c r="JFJ148" s="119"/>
      <c r="JFK148" s="119"/>
      <c r="JFL148" s="119"/>
      <c r="JFM148" s="119"/>
      <c r="JFN148" s="119"/>
      <c r="JFO148" s="119"/>
      <c r="JFP148" s="119"/>
      <c r="JFQ148" s="119"/>
      <c r="JFR148" s="119"/>
      <c r="JFS148" s="119"/>
      <c r="JFT148" s="119"/>
      <c r="JFU148" s="119"/>
      <c r="JFV148" s="119"/>
      <c r="JFW148" s="119"/>
      <c r="JFX148" s="119"/>
      <c r="JFY148" s="119"/>
      <c r="JFZ148" s="119"/>
      <c r="JGA148" s="119"/>
      <c r="JGB148" s="119"/>
      <c r="JGC148" s="119"/>
      <c r="JGD148" s="119"/>
      <c r="JGE148" s="119"/>
      <c r="JGF148" s="119"/>
      <c r="JGG148" s="119"/>
      <c r="JGH148" s="119"/>
      <c r="JGI148" s="119"/>
      <c r="JGJ148" s="119"/>
      <c r="JGK148" s="119"/>
      <c r="JGL148" s="119"/>
      <c r="JGM148" s="119"/>
      <c r="JGN148" s="119"/>
      <c r="JGO148" s="119"/>
      <c r="JGP148" s="119"/>
      <c r="JGQ148" s="119"/>
      <c r="JGR148" s="119"/>
      <c r="JGS148" s="119"/>
      <c r="JGT148" s="119"/>
      <c r="JGU148" s="119"/>
      <c r="JGV148" s="119"/>
      <c r="JGW148" s="119"/>
      <c r="JGX148" s="119"/>
      <c r="JGY148" s="119"/>
      <c r="JGZ148" s="119"/>
      <c r="JHA148" s="119"/>
      <c r="JHB148" s="119"/>
      <c r="JHC148" s="119"/>
      <c r="JHD148" s="119"/>
      <c r="JHE148" s="119"/>
      <c r="JHF148" s="119"/>
      <c r="JHG148" s="119"/>
      <c r="JHH148" s="119"/>
      <c r="JHI148" s="119"/>
      <c r="JHJ148" s="119"/>
      <c r="JHK148" s="119"/>
      <c r="JHL148" s="119"/>
      <c r="JHM148" s="119"/>
      <c r="JHN148" s="119"/>
      <c r="JHO148" s="119"/>
      <c r="JHP148" s="119"/>
      <c r="JHQ148" s="119"/>
      <c r="JHR148" s="119"/>
      <c r="JHS148" s="119"/>
      <c r="JHT148" s="119"/>
      <c r="JHU148" s="119"/>
      <c r="JHV148" s="119"/>
      <c r="JHW148" s="119"/>
      <c r="JHX148" s="119"/>
      <c r="JHY148" s="119"/>
      <c r="JHZ148" s="119"/>
      <c r="JIA148" s="119"/>
      <c r="JIB148" s="119"/>
      <c r="JIC148" s="119"/>
      <c r="JID148" s="119"/>
      <c r="JIE148" s="119"/>
      <c r="JIF148" s="119"/>
      <c r="JIG148" s="119"/>
      <c r="JIH148" s="119"/>
      <c r="JII148" s="119"/>
      <c r="JIJ148" s="119"/>
      <c r="JIK148" s="119"/>
      <c r="JIL148" s="119"/>
      <c r="JIM148" s="119"/>
      <c r="JIN148" s="119"/>
      <c r="JIO148" s="119"/>
      <c r="JIP148" s="119"/>
      <c r="JIQ148" s="119"/>
      <c r="JIR148" s="119"/>
      <c r="JIS148" s="119"/>
      <c r="JIT148" s="119"/>
      <c r="JIU148" s="119"/>
      <c r="JIV148" s="119"/>
      <c r="JIW148" s="119"/>
      <c r="JIX148" s="119"/>
      <c r="JIY148" s="119"/>
      <c r="JIZ148" s="119"/>
      <c r="JJA148" s="119"/>
      <c r="JJB148" s="119"/>
      <c r="JJC148" s="119"/>
      <c r="JJD148" s="119"/>
      <c r="JJE148" s="119"/>
      <c r="JJF148" s="119"/>
      <c r="JJG148" s="119"/>
      <c r="JJH148" s="119"/>
      <c r="JJI148" s="119"/>
      <c r="JJJ148" s="119"/>
      <c r="JJK148" s="119"/>
      <c r="JJL148" s="119"/>
      <c r="JJM148" s="119"/>
      <c r="JJN148" s="119"/>
      <c r="JJO148" s="119"/>
      <c r="JJP148" s="119"/>
      <c r="JJQ148" s="119"/>
      <c r="JJR148" s="119"/>
      <c r="JJS148" s="119"/>
      <c r="JJT148" s="119"/>
      <c r="JJU148" s="119"/>
      <c r="JJV148" s="119"/>
      <c r="JJW148" s="119"/>
      <c r="JJX148" s="119"/>
      <c r="JJY148" s="119"/>
      <c r="JJZ148" s="119"/>
      <c r="JKA148" s="119"/>
      <c r="JKB148" s="119"/>
      <c r="JKC148" s="119"/>
      <c r="JKD148" s="119"/>
      <c r="JKE148" s="119"/>
      <c r="JKF148" s="119"/>
      <c r="JKG148" s="119"/>
      <c r="JKH148" s="119"/>
      <c r="JKI148" s="119"/>
      <c r="JKJ148" s="119"/>
      <c r="JKK148" s="119"/>
      <c r="JKL148" s="119"/>
      <c r="JKM148" s="119"/>
      <c r="JKN148" s="119"/>
      <c r="JKO148" s="119"/>
      <c r="JKP148" s="119"/>
      <c r="JKQ148" s="119"/>
      <c r="JKR148" s="119"/>
      <c r="JKS148" s="119"/>
      <c r="JKT148" s="119"/>
      <c r="JKU148" s="119"/>
      <c r="JKV148" s="119"/>
      <c r="JKW148" s="119"/>
      <c r="JKX148" s="119"/>
      <c r="JKY148" s="119"/>
      <c r="JKZ148" s="119"/>
      <c r="JLA148" s="119"/>
      <c r="JLB148" s="119"/>
      <c r="JLC148" s="119"/>
      <c r="JLD148" s="119"/>
      <c r="JLE148" s="119"/>
      <c r="JLF148" s="119"/>
      <c r="JLG148" s="119"/>
      <c r="JLH148" s="119"/>
      <c r="JLI148" s="119"/>
      <c r="JLJ148" s="119"/>
      <c r="JLK148" s="119"/>
      <c r="JLL148" s="119"/>
      <c r="JLM148" s="119"/>
      <c r="JLN148" s="119"/>
      <c r="JLO148" s="119"/>
      <c r="JLP148" s="119"/>
      <c r="JLQ148" s="119"/>
      <c r="JLR148" s="119"/>
      <c r="JLS148" s="119"/>
      <c r="JLT148" s="119"/>
      <c r="JLU148" s="119"/>
      <c r="JLV148" s="119"/>
      <c r="JLW148" s="119"/>
      <c r="JLX148" s="119"/>
      <c r="JLY148" s="119"/>
      <c r="JLZ148" s="119"/>
      <c r="JMA148" s="119"/>
      <c r="JMB148" s="119"/>
      <c r="JMC148" s="119"/>
      <c r="JMD148" s="119"/>
      <c r="JME148" s="119"/>
      <c r="JMF148" s="119"/>
      <c r="JMG148" s="119"/>
      <c r="JMH148" s="119"/>
      <c r="JMI148" s="119"/>
      <c r="JMJ148" s="119"/>
      <c r="JMK148" s="119"/>
      <c r="JML148" s="119"/>
      <c r="JMM148" s="119"/>
      <c r="JMN148" s="119"/>
      <c r="JMO148" s="119"/>
      <c r="JMP148" s="119"/>
      <c r="JMQ148" s="119"/>
      <c r="JMR148" s="119"/>
      <c r="JMS148" s="119"/>
      <c r="JMT148" s="119"/>
      <c r="JMU148" s="119"/>
      <c r="JMV148" s="119"/>
      <c r="JMW148" s="119"/>
      <c r="JMX148" s="119"/>
      <c r="JMY148" s="119"/>
      <c r="JMZ148" s="119"/>
      <c r="JNA148" s="119"/>
      <c r="JNB148" s="119"/>
      <c r="JNC148" s="119"/>
      <c r="JND148" s="119"/>
      <c r="JNE148" s="119"/>
      <c r="JNF148" s="119"/>
      <c r="JNG148" s="119"/>
      <c r="JNH148" s="119"/>
      <c r="JNI148" s="119"/>
      <c r="JNJ148" s="119"/>
      <c r="JNK148" s="119"/>
      <c r="JNL148" s="119"/>
      <c r="JNM148" s="119"/>
      <c r="JNN148" s="119"/>
      <c r="JNO148" s="119"/>
      <c r="JNP148" s="119"/>
      <c r="JNQ148" s="119"/>
      <c r="JNR148" s="119"/>
      <c r="JNS148" s="119"/>
      <c r="JNT148" s="119"/>
      <c r="JNU148" s="119"/>
      <c r="JNV148" s="119"/>
      <c r="JNW148" s="119"/>
      <c r="JNX148" s="119"/>
      <c r="JNY148" s="119"/>
      <c r="JNZ148" s="119"/>
      <c r="JOA148" s="119"/>
      <c r="JOB148" s="119"/>
      <c r="JOC148" s="119"/>
      <c r="JOD148" s="119"/>
      <c r="JOE148" s="119"/>
      <c r="JOF148" s="119"/>
      <c r="JOG148" s="119"/>
      <c r="JOH148" s="119"/>
      <c r="JOI148" s="119"/>
      <c r="JOJ148" s="119"/>
      <c r="JOK148" s="119"/>
      <c r="JOL148" s="119"/>
      <c r="JOM148" s="119"/>
      <c r="JON148" s="119"/>
      <c r="JOO148" s="119"/>
      <c r="JOP148" s="119"/>
      <c r="JOQ148" s="119"/>
      <c r="JOR148" s="119"/>
      <c r="JOS148" s="119"/>
      <c r="JOT148" s="119"/>
      <c r="JOU148" s="119"/>
      <c r="JOV148" s="119"/>
      <c r="JOW148" s="119"/>
      <c r="JOX148" s="119"/>
      <c r="JOY148" s="119"/>
      <c r="JOZ148" s="119"/>
      <c r="JPA148" s="119"/>
      <c r="JPB148" s="119"/>
      <c r="JPC148" s="119"/>
      <c r="JPD148" s="119"/>
      <c r="JPE148" s="119"/>
      <c r="JPF148" s="119"/>
      <c r="JPG148" s="119"/>
      <c r="JPH148" s="119"/>
      <c r="JPI148" s="119"/>
      <c r="JPJ148" s="119"/>
      <c r="JPK148" s="119"/>
      <c r="JPL148" s="119"/>
      <c r="JPM148" s="119"/>
      <c r="JPN148" s="119"/>
      <c r="JPO148" s="119"/>
      <c r="JPP148" s="119"/>
      <c r="JPQ148" s="119"/>
      <c r="JPR148" s="119"/>
      <c r="JPS148" s="119"/>
      <c r="JPT148" s="119"/>
      <c r="JPU148" s="119"/>
      <c r="JPV148" s="119"/>
      <c r="JPW148" s="119"/>
      <c r="JPX148" s="119"/>
      <c r="JPY148" s="119"/>
      <c r="JPZ148" s="119"/>
      <c r="JQA148" s="119"/>
      <c r="JQB148" s="119"/>
      <c r="JQC148" s="119"/>
      <c r="JQD148" s="119"/>
      <c r="JQE148" s="119"/>
      <c r="JQF148" s="119"/>
      <c r="JQG148" s="119"/>
      <c r="JQH148" s="119"/>
      <c r="JQI148" s="119"/>
      <c r="JQJ148" s="119"/>
      <c r="JQK148" s="119"/>
      <c r="JQL148" s="119"/>
      <c r="JQM148" s="119"/>
      <c r="JQN148" s="119"/>
      <c r="JQO148" s="119"/>
      <c r="JQP148" s="119"/>
      <c r="JQQ148" s="119"/>
      <c r="JQR148" s="119"/>
      <c r="JQS148" s="119"/>
      <c r="JQT148" s="119"/>
      <c r="JQU148" s="119"/>
      <c r="JQV148" s="119"/>
      <c r="JQW148" s="119"/>
      <c r="JQX148" s="119"/>
      <c r="JQY148" s="119"/>
      <c r="JQZ148" s="119"/>
      <c r="JRA148" s="119"/>
      <c r="JRB148" s="119"/>
      <c r="JRC148" s="119"/>
      <c r="JRD148" s="119"/>
      <c r="JRE148" s="119"/>
      <c r="JRF148" s="119"/>
      <c r="JRG148" s="119"/>
      <c r="JRH148" s="119"/>
      <c r="JRI148" s="119"/>
      <c r="JRJ148" s="119"/>
      <c r="JRK148" s="119"/>
      <c r="JRL148" s="119"/>
      <c r="JRM148" s="119"/>
      <c r="JRN148" s="119"/>
      <c r="JRO148" s="119"/>
      <c r="JRP148" s="119"/>
      <c r="JRQ148" s="119"/>
      <c r="JRR148" s="119"/>
      <c r="JRS148" s="119"/>
      <c r="JRT148" s="119"/>
      <c r="JRU148" s="119"/>
      <c r="JRV148" s="119"/>
      <c r="JRW148" s="119"/>
      <c r="JRX148" s="119"/>
      <c r="JRY148" s="119"/>
      <c r="JRZ148" s="119"/>
      <c r="JSA148" s="119"/>
      <c r="JSB148" s="119"/>
      <c r="JSC148" s="119"/>
      <c r="JSD148" s="119"/>
      <c r="JSE148" s="119"/>
      <c r="JSF148" s="119"/>
      <c r="JSG148" s="119"/>
      <c r="JSH148" s="119"/>
      <c r="JSI148" s="119"/>
      <c r="JSJ148" s="119"/>
      <c r="JSK148" s="119"/>
      <c r="JSL148" s="119"/>
      <c r="JSM148" s="119"/>
      <c r="JSN148" s="119"/>
      <c r="JSO148" s="119"/>
      <c r="JSP148" s="119"/>
      <c r="JSQ148" s="119"/>
      <c r="JSR148" s="119"/>
      <c r="JSS148" s="119"/>
      <c r="JST148" s="119"/>
      <c r="JSU148" s="119"/>
      <c r="JSV148" s="119"/>
      <c r="JSW148" s="119"/>
      <c r="JSX148" s="119"/>
      <c r="JSY148" s="119"/>
      <c r="JSZ148" s="119"/>
      <c r="JTA148" s="119"/>
      <c r="JTB148" s="119"/>
      <c r="JTC148" s="119"/>
      <c r="JTD148" s="119"/>
      <c r="JTE148" s="119"/>
      <c r="JTF148" s="119"/>
      <c r="JTG148" s="119"/>
      <c r="JTH148" s="119"/>
      <c r="JTI148" s="119"/>
      <c r="JTJ148" s="119"/>
      <c r="JTK148" s="119"/>
      <c r="JTL148" s="119"/>
      <c r="JTM148" s="119"/>
      <c r="JTN148" s="119"/>
      <c r="JTO148" s="119"/>
      <c r="JTP148" s="119"/>
      <c r="JTQ148" s="119"/>
      <c r="JTR148" s="119"/>
      <c r="JTS148" s="119"/>
      <c r="JTT148" s="119"/>
      <c r="JTU148" s="119"/>
      <c r="JTV148" s="119"/>
      <c r="JTW148" s="119"/>
      <c r="JTX148" s="119"/>
      <c r="JTY148" s="119"/>
      <c r="JTZ148" s="119"/>
      <c r="JUA148" s="119"/>
      <c r="JUB148" s="119"/>
      <c r="JUC148" s="119"/>
      <c r="JUD148" s="119"/>
      <c r="JUE148" s="119"/>
      <c r="JUF148" s="119"/>
      <c r="JUG148" s="119"/>
      <c r="JUH148" s="119"/>
      <c r="JUI148" s="119"/>
      <c r="JUJ148" s="119"/>
      <c r="JUK148" s="119"/>
      <c r="JUL148" s="119"/>
      <c r="JUM148" s="119"/>
      <c r="JUN148" s="119"/>
      <c r="JUO148" s="119"/>
      <c r="JUP148" s="119"/>
      <c r="JUQ148" s="119"/>
      <c r="JUR148" s="119"/>
      <c r="JUS148" s="119"/>
      <c r="JUT148" s="119"/>
      <c r="JUU148" s="119"/>
      <c r="JUV148" s="119"/>
      <c r="JUW148" s="119"/>
      <c r="JUX148" s="119"/>
      <c r="JUY148" s="119"/>
      <c r="JUZ148" s="119"/>
      <c r="JVA148" s="119"/>
      <c r="JVB148" s="119"/>
      <c r="JVC148" s="119"/>
      <c r="JVD148" s="119"/>
      <c r="JVE148" s="119"/>
      <c r="JVF148" s="119"/>
      <c r="JVG148" s="119"/>
      <c r="JVH148" s="119"/>
      <c r="JVI148" s="119"/>
      <c r="JVJ148" s="119"/>
      <c r="JVK148" s="119"/>
      <c r="JVL148" s="119"/>
      <c r="JVM148" s="119"/>
      <c r="JVN148" s="119"/>
      <c r="JVO148" s="119"/>
      <c r="JVP148" s="119"/>
      <c r="JVQ148" s="119"/>
      <c r="JVR148" s="119"/>
      <c r="JVS148" s="119"/>
      <c r="JVT148" s="119"/>
      <c r="JVU148" s="119"/>
      <c r="JVV148" s="119"/>
      <c r="JVW148" s="119"/>
      <c r="JVX148" s="119"/>
      <c r="JVY148" s="119"/>
      <c r="JVZ148" s="119"/>
      <c r="JWA148" s="119"/>
      <c r="JWB148" s="119"/>
      <c r="JWC148" s="119"/>
      <c r="JWD148" s="119"/>
      <c r="JWE148" s="119"/>
      <c r="JWF148" s="119"/>
      <c r="JWG148" s="119"/>
      <c r="JWH148" s="119"/>
      <c r="JWI148" s="119"/>
      <c r="JWJ148" s="119"/>
      <c r="JWK148" s="119"/>
      <c r="JWL148" s="119"/>
      <c r="JWM148" s="119"/>
      <c r="JWN148" s="119"/>
      <c r="JWO148" s="119"/>
      <c r="JWP148" s="119"/>
      <c r="JWQ148" s="119"/>
      <c r="JWR148" s="119"/>
      <c r="JWS148" s="119"/>
      <c r="JWT148" s="119"/>
      <c r="JWU148" s="119"/>
      <c r="JWV148" s="119"/>
      <c r="JWW148" s="119"/>
      <c r="JWX148" s="119"/>
      <c r="JWY148" s="119"/>
      <c r="JWZ148" s="119"/>
      <c r="JXA148" s="119"/>
      <c r="JXB148" s="119"/>
      <c r="JXC148" s="119"/>
      <c r="JXD148" s="119"/>
      <c r="JXE148" s="119"/>
      <c r="JXF148" s="119"/>
      <c r="JXG148" s="119"/>
      <c r="JXH148" s="119"/>
      <c r="JXI148" s="119"/>
      <c r="JXJ148" s="119"/>
      <c r="JXK148" s="119"/>
      <c r="JXL148" s="119"/>
      <c r="JXM148" s="119"/>
      <c r="JXN148" s="119"/>
      <c r="JXO148" s="119"/>
      <c r="JXP148" s="119"/>
      <c r="JXQ148" s="119"/>
      <c r="JXR148" s="119"/>
      <c r="JXS148" s="119"/>
      <c r="JXT148" s="119"/>
      <c r="JXU148" s="119"/>
      <c r="JXV148" s="119"/>
      <c r="JXW148" s="119"/>
      <c r="JXX148" s="119"/>
      <c r="JXY148" s="119"/>
      <c r="JXZ148" s="119"/>
      <c r="JYA148" s="119"/>
      <c r="JYB148" s="119"/>
      <c r="JYC148" s="119"/>
      <c r="JYD148" s="119"/>
      <c r="JYE148" s="119"/>
      <c r="JYF148" s="119"/>
      <c r="JYG148" s="119"/>
      <c r="JYH148" s="119"/>
      <c r="JYI148" s="119"/>
      <c r="JYJ148" s="119"/>
      <c r="JYK148" s="119"/>
      <c r="JYL148" s="119"/>
      <c r="JYM148" s="119"/>
      <c r="JYN148" s="119"/>
      <c r="JYO148" s="119"/>
      <c r="JYP148" s="119"/>
      <c r="JYQ148" s="119"/>
      <c r="JYR148" s="119"/>
      <c r="JYS148" s="119"/>
      <c r="JYT148" s="119"/>
      <c r="JYU148" s="119"/>
      <c r="JYV148" s="119"/>
      <c r="JYW148" s="119"/>
      <c r="JYX148" s="119"/>
      <c r="JYY148" s="119"/>
      <c r="JYZ148" s="119"/>
      <c r="JZA148" s="119"/>
      <c r="JZB148" s="119"/>
      <c r="JZC148" s="119"/>
      <c r="JZD148" s="119"/>
      <c r="JZE148" s="119"/>
      <c r="JZF148" s="119"/>
      <c r="JZG148" s="119"/>
      <c r="JZH148" s="119"/>
      <c r="JZI148" s="119"/>
      <c r="JZJ148" s="119"/>
      <c r="JZK148" s="119"/>
      <c r="JZL148" s="119"/>
      <c r="JZM148" s="119"/>
      <c r="JZN148" s="119"/>
      <c r="JZO148" s="119"/>
      <c r="JZP148" s="119"/>
      <c r="JZQ148" s="119"/>
      <c r="JZR148" s="119"/>
      <c r="JZS148" s="119"/>
      <c r="JZT148" s="119"/>
      <c r="JZU148" s="119"/>
      <c r="JZV148" s="119"/>
      <c r="JZW148" s="119"/>
      <c r="JZX148" s="119"/>
      <c r="JZY148" s="119"/>
      <c r="JZZ148" s="119"/>
      <c r="KAA148" s="119"/>
      <c r="KAB148" s="119"/>
      <c r="KAC148" s="119"/>
      <c r="KAD148" s="119"/>
      <c r="KAE148" s="119"/>
      <c r="KAF148" s="119"/>
      <c r="KAG148" s="119"/>
      <c r="KAH148" s="119"/>
      <c r="KAI148" s="119"/>
      <c r="KAJ148" s="119"/>
      <c r="KAK148" s="119"/>
      <c r="KAL148" s="119"/>
      <c r="KAM148" s="119"/>
      <c r="KAN148" s="119"/>
      <c r="KAO148" s="119"/>
      <c r="KAP148" s="119"/>
      <c r="KAQ148" s="119"/>
      <c r="KAR148" s="119"/>
      <c r="KAS148" s="119"/>
      <c r="KAT148" s="119"/>
      <c r="KAU148" s="119"/>
      <c r="KAV148" s="119"/>
      <c r="KAW148" s="119"/>
      <c r="KAX148" s="119"/>
      <c r="KAY148" s="119"/>
      <c r="KAZ148" s="119"/>
      <c r="KBA148" s="119"/>
      <c r="KBB148" s="119"/>
      <c r="KBC148" s="119"/>
      <c r="KBD148" s="119"/>
      <c r="KBE148" s="119"/>
      <c r="KBF148" s="119"/>
      <c r="KBG148" s="119"/>
      <c r="KBH148" s="119"/>
      <c r="KBI148" s="119"/>
      <c r="KBJ148" s="119"/>
      <c r="KBK148" s="119"/>
      <c r="KBL148" s="119"/>
      <c r="KBM148" s="119"/>
      <c r="KBN148" s="119"/>
      <c r="KBO148" s="119"/>
      <c r="KBP148" s="119"/>
      <c r="KBQ148" s="119"/>
      <c r="KBR148" s="119"/>
      <c r="KBS148" s="119"/>
      <c r="KBT148" s="119"/>
      <c r="KBU148" s="119"/>
      <c r="KBV148" s="119"/>
      <c r="KBW148" s="119"/>
      <c r="KBX148" s="119"/>
      <c r="KBY148" s="119"/>
      <c r="KBZ148" s="119"/>
      <c r="KCA148" s="119"/>
      <c r="KCB148" s="119"/>
      <c r="KCC148" s="119"/>
      <c r="KCD148" s="119"/>
      <c r="KCE148" s="119"/>
      <c r="KCF148" s="119"/>
      <c r="KCG148" s="119"/>
      <c r="KCH148" s="119"/>
      <c r="KCI148" s="119"/>
      <c r="KCJ148" s="119"/>
      <c r="KCK148" s="119"/>
      <c r="KCL148" s="119"/>
      <c r="KCM148" s="119"/>
      <c r="KCN148" s="119"/>
      <c r="KCO148" s="119"/>
      <c r="KCP148" s="119"/>
      <c r="KCQ148" s="119"/>
      <c r="KCR148" s="119"/>
      <c r="KCS148" s="119"/>
      <c r="KCT148" s="119"/>
      <c r="KCU148" s="119"/>
      <c r="KCV148" s="119"/>
      <c r="KCW148" s="119"/>
      <c r="KCX148" s="119"/>
      <c r="KCY148" s="119"/>
      <c r="KCZ148" s="119"/>
      <c r="KDA148" s="119"/>
      <c r="KDB148" s="119"/>
      <c r="KDC148" s="119"/>
      <c r="KDD148" s="119"/>
      <c r="KDE148" s="119"/>
      <c r="KDF148" s="119"/>
      <c r="KDG148" s="119"/>
      <c r="KDH148" s="119"/>
      <c r="KDI148" s="119"/>
      <c r="KDJ148" s="119"/>
      <c r="KDK148" s="119"/>
      <c r="KDL148" s="119"/>
      <c r="KDM148" s="119"/>
      <c r="KDN148" s="119"/>
      <c r="KDO148" s="119"/>
      <c r="KDP148" s="119"/>
      <c r="KDQ148" s="119"/>
      <c r="KDR148" s="119"/>
      <c r="KDS148" s="119"/>
      <c r="KDT148" s="119"/>
      <c r="KDU148" s="119"/>
      <c r="KDV148" s="119"/>
      <c r="KDW148" s="119"/>
      <c r="KDX148" s="119"/>
      <c r="KDY148" s="119"/>
      <c r="KDZ148" s="119"/>
      <c r="KEA148" s="119"/>
      <c r="KEB148" s="119"/>
      <c r="KEC148" s="119"/>
      <c r="KED148" s="119"/>
      <c r="KEE148" s="119"/>
      <c r="KEF148" s="119"/>
      <c r="KEG148" s="119"/>
      <c r="KEH148" s="119"/>
      <c r="KEI148" s="119"/>
      <c r="KEJ148" s="119"/>
      <c r="KEK148" s="119"/>
      <c r="KEL148" s="119"/>
      <c r="KEM148" s="119"/>
      <c r="KEN148" s="119"/>
      <c r="KEO148" s="119"/>
      <c r="KEP148" s="119"/>
      <c r="KEQ148" s="119"/>
      <c r="KER148" s="119"/>
      <c r="KES148" s="119"/>
      <c r="KET148" s="119"/>
      <c r="KEU148" s="119"/>
      <c r="KEV148" s="119"/>
      <c r="KEW148" s="119"/>
      <c r="KEX148" s="119"/>
      <c r="KEY148" s="119"/>
      <c r="KEZ148" s="119"/>
      <c r="KFA148" s="119"/>
      <c r="KFB148" s="119"/>
      <c r="KFC148" s="119"/>
      <c r="KFD148" s="119"/>
      <c r="KFE148" s="119"/>
      <c r="KFF148" s="119"/>
      <c r="KFG148" s="119"/>
      <c r="KFH148" s="119"/>
      <c r="KFI148" s="119"/>
      <c r="KFJ148" s="119"/>
      <c r="KFK148" s="119"/>
      <c r="KFL148" s="119"/>
      <c r="KFM148" s="119"/>
      <c r="KFN148" s="119"/>
      <c r="KFO148" s="119"/>
      <c r="KFP148" s="119"/>
      <c r="KFQ148" s="119"/>
      <c r="KFR148" s="119"/>
      <c r="KFS148" s="119"/>
      <c r="KFT148" s="119"/>
      <c r="KFU148" s="119"/>
      <c r="KFV148" s="119"/>
      <c r="KFW148" s="119"/>
      <c r="KFX148" s="119"/>
      <c r="KFY148" s="119"/>
      <c r="KFZ148" s="119"/>
      <c r="KGA148" s="119"/>
      <c r="KGB148" s="119"/>
      <c r="KGC148" s="119"/>
      <c r="KGD148" s="119"/>
      <c r="KGE148" s="119"/>
      <c r="KGF148" s="119"/>
      <c r="KGG148" s="119"/>
      <c r="KGH148" s="119"/>
      <c r="KGI148" s="119"/>
      <c r="KGJ148" s="119"/>
      <c r="KGK148" s="119"/>
      <c r="KGL148" s="119"/>
      <c r="KGM148" s="119"/>
      <c r="KGN148" s="119"/>
      <c r="KGO148" s="119"/>
      <c r="KGP148" s="119"/>
      <c r="KGQ148" s="119"/>
      <c r="KGR148" s="119"/>
      <c r="KGS148" s="119"/>
      <c r="KGT148" s="119"/>
      <c r="KGU148" s="119"/>
      <c r="KGV148" s="119"/>
      <c r="KGW148" s="119"/>
      <c r="KGX148" s="119"/>
      <c r="KGY148" s="119"/>
      <c r="KGZ148" s="119"/>
      <c r="KHA148" s="119"/>
      <c r="KHB148" s="119"/>
      <c r="KHC148" s="119"/>
      <c r="KHD148" s="119"/>
      <c r="KHE148" s="119"/>
      <c r="KHF148" s="119"/>
      <c r="KHG148" s="119"/>
      <c r="KHH148" s="119"/>
      <c r="KHI148" s="119"/>
      <c r="KHJ148" s="119"/>
      <c r="KHK148" s="119"/>
      <c r="KHL148" s="119"/>
      <c r="KHM148" s="119"/>
      <c r="KHN148" s="119"/>
      <c r="KHO148" s="119"/>
      <c r="KHP148" s="119"/>
      <c r="KHQ148" s="119"/>
      <c r="KHR148" s="119"/>
      <c r="KHS148" s="119"/>
      <c r="KHT148" s="119"/>
      <c r="KHU148" s="119"/>
      <c r="KHV148" s="119"/>
      <c r="KHW148" s="119"/>
      <c r="KHX148" s="119"/>
      <c r="KHY148" s="119"/>
      <c r="KHZ148" s="119"/>
      <c r="KIA148" s="119"/>
      <c r="KIB148" s="119"/>
      <c r="KIC148" s="119"/>
      <c r="KID148" s="119"/>
      <c r="KIE148" s="119"/>
      <c r="KIF148" s="119"/>
      <c r="KIG148" s="119"/>
      <c r="KIH148" s="119"/>
      <c r="KII148" s="119"/>
      <c r="KIJ148" s="119"/>
      <c r="KIK148" s="119"/>
      <c r="KIL148" s="119"/>
      <c r="KIM148" s="119"/>
      <c r="KIN148" s="119"/>
      <c r="KIO148" s="119"/>
      <c r="KIP148" s="119"/>
      <c r="KIQ148" s="119"/>
      <c r="KIR148" s="119"/>
      <c r="KIS148" s="119"/>
      <c r="KIT148" s="119"/>
      <c r="KIU148" s="119"/>
      <c r="KIV148" s="119"/>
      <c r="KIW148" s="119"/>
      <c r="KIX148" s="119"/>
      <c r="KIY148" s="119"/>
      <c r="KIZ148" s="119"/>
      <c r="KJA148" s="119"/>
      <c r="KJB148" s="119"/>
      <c r="KJC148" s="119"/>
      <c r="KJD148" s="119"/>
      <c r="KJE148" s="119"/>
      <c r="KJF148" s="119"/>
      <c r="KJG148" s="119"/>
      <c r="KJH148" s="119"/>
      <c r="KJI148" s="119"/>
      <c r="KJJ148" s="119"/>
      <c r="KJK148" s="119"/>
      <c r="KJL148" s="119"/>
      <c r="KJM148" s="119"/>
      <c r="KJN148" s="119"/>
      <c r="KJO148" s="119"/>
      <c r="KJP148" s="119"/>
      <c r="KJQ148" s="119"/>
      <c r="KJR148" s="119"/>
      <c r="KJS148" s="119"/>
      <c r="KJT148" s="119"/>
      <c r="KJU148" s="119"/>
      <c r="KJV148" s="119"/>
      <c r="KJW148" s="119"/>
      <c r="KJX148" s="119"/>
      <c r="KJY148" s="119"/>
      <c r="KJZ148" s="119"/>
      <c r="KKA148" s="119"/>
      <c r="KKB148" s="119"/>
      <c r="KKC148" s="119"/>
      <c r="KKD148" s="119"/>
      <c r="KKE148" s="119"/>
      <c r="KKF148" s="119"/>
      <c r="KKG148" s="119"/>
      <c r="KKH148" s="119"/>
      <c r="KKI148" s="119"/>
      <c r="KKJ148" s="119"/>
      <c r="KKK148" s="119"/>
      <c r="KKL148" s="119"/>
      <c r="KKM148" s="119"/>
      <c r="KKN148" s="119"/>
      <c r="KKO148" s="119"/>
      <c r="KKP148" s="119"/>
      <c r="KKQ148" s="119"/>
      <c r="KKR148" s="119"/>
      <c r="KKS148" s="119"/>
      <c r="KKT148" s="119"/>
      <c r="KKU148" s="119"/>
      <c r="KKV148" s="119"/>
      <c r="KKW148" s="119"/>
      <c r="KKX148" s="119"/>
      <c r="KKY148" s="119"/>
      <c r="KKZ148" s="119"/>
      <c r="KLA148" s="119"/>
      <c r="KLB148" s="119"/>
      <c r="KLC148" s="119"/>
      <c r="KLD148" s="119"/>
      <c r="KLE148" s="119"/>
      <c r="KLF148" s="119"/>
      <c r="KLG148" s="119"/>
      <c r="KLH148" s="119"/>
      <c r="KLI148" s="119"/>
      <c r="KLJ148" s="119"/>
      <c r="KLK148" s="119"/>
      <c r="KLL148" s="119"/>
      <c r="KLM148" s="119"/>
      <c r="KLN148" s="119"/>
      <c r="KLO148" s="119"/>
      <c r="KLP148" s="119"/>
      <c r="KLQ148" s="119"/>
      <c r="KLR148" s="119"/>
      <c r="KLS148" s="119"/>
      <c r="KLT148" s="119"/>
      <c r="KLU148" s="119"/>
      <c r="KLV148" s="119"/>
      <c r="KLW148" s="119"/>
      <c r="KLX148" s="119"/>
      <c r="KLY148" s="119"/>
      <c r="KLZ148" s="119"/>
      <c r="KMA148" s="119"/>
      <c r="KMB148" s="119"/>
      <c r="KMC148" s="119"/>
      <c r="KMD148" s="119"/>
      <c r="KME148" s="119"/>
      <c r="KMF148" s="119"/>
      <c r="KMG148" s="119"/>
      <c r="KMH148" s="119"/>
      <c r="KMI148" s="119"/>
      <c r="KMJ148" s="119"/>
      <c r="KMK148" s="119"/>
      <c r="KML148" s="119"/>
      <c r="KMM148" s="119"/>
      <c r="KMN148" s="119"/>
      <c r="KMO148" s="119"/>
      <c r="KMP148" s="119"/>
      <c r="KMQ148" s="119"/>
      <c r="KMR148" s="119"/>
      <c r="KMS148" s="119"/>
      <c r="KMT148" s="119"/>
      <c r="KMU148" s="119"/>
      <c r="KMV148" s="119"/>
      <c r="KMW148" s="119"/>
      <c r="KMX148" s="119"/>
      <c r="KMY148" s="119"/>
      <c r="KMZ148" s="119"/>
      <c r="KNA148" s="119"/>
      <c r="KNB148" s="119"/>
      <c r="KNC148" s="119"/>
      <c r="KND148" s="119"/>
      <c r="KNE148" s="119"/>
      <c r="KNF148" s="119"/>
      <c r="KNG148" s="119"/>
      <c r="KNH148" s="119"/>
      <c r="KNI148" s="119"/>
      <c r="KNJ148" s="119"/>
      <c r="KNK148" s="119"/>
      <c r="KNL148" s="119"/>
      <c r="KNM148" s="119"/>
      <c r="KNN148" s="119"/>
      <c r="KNO148" s="119"/>
      <c r="KNP148" s="119"/>
      <c r="KNQ148" s="119"/>
      <c r="KNR148" s="119"/>
      <c r="KNS148" s="119"/>
      <c r="KNT148" s="119"/>
      <c r="KNU148" s="119"/>
      <c r="KNV148" s="119"/>
      <c r="KNW148" s="119"/>
      <c r="KNX148" s="119"/>
      <c r="KNY148" s="119"/>
      <c r="KNZ148" s="119"/>
      <c r="KOA148" s="119"/>
      <c r="KOB148" s="119"/>
      <c r="KOC148" s="119"/>
      <c r="KOD148" s="119"/>
      <c r="KOE148" s="119"/>
      <c r="KOF148" s="119"/>
      <c r="KOG148" s="119"/>
      <c r="KOH148" s="119"/>
      <c r="KOI148" s="119"/>
      <c r="KOJ148" s="119"/>
      <c r="KOK148" s="119"/>
      <c r="KOL148" s="119"/>
      <c r="KOM148" s="119"/>
      <c r="KON148" s="119"/>
      <c r="KOO148" s="119"/>
      <c r="KOP148" s="119"/>
      <c r="KOQ148" s="119"/>
      <c r="KOR148" s="119"/>
      <c r="KOS148" s="119"/>
      <c r="KOT148" s="119"/>
      <c r="KOU148" s="119"/>
      <c r="KOV148" s="119"/>
      <c r="KOW148" s="119"/>
      <c r="KOX148" s="119"/>
      <c r="KOY148" s="119"/>
      <c r="KOZ148" s="119"/>
      <c r="KPA148" s="119"/>
      <c r="KPB148" s="119"/>
      <c r="KPC148" s="119"/>
      <c r="KPD148" s="119"/>
      <c r="KPE148" s="119"/>
      <c r="KPF148" s="119"/>
      <c r="KPG148" s="119"/>
      <c r="KPH148" s="119"/>
      <c r="KPI148" s="119"/>
      <c r="KPJ148" s="119"/>
      <c r="KPK148" s="119"/>
      <c r="KPL148" s="119"/>
      <c r="KPM148" s="119"/>
      <c r="KPN148" s="119"/>
      <c r="KPO148" s="119"/>
      <c r="KPP148" s="119"/>
      <c r="KPQ148" s="119"/>
      <c r="KPR148" s="119"/>
      <c r="KPS148" s="119"/>
      <c r="KPT148" s="119"/>
      <c r="KPU148" s="119"/>
      <c r="KPV148" s="119"/>
      <c r="KPW148" s="119"/>
      <c r="KPX148" s="119"/>
      <c r="KPY148" s="119"/>
      <c r="KPZ148" s="119"/>
      <c r="KQA148" s="119"/>
      <c r="KQB148" s="119"/>
      <c r="KQC148" s="119"/>
      <c r="KQD148" s="119"/>
      <c r="KQE148" s="119"/>
      <c r="KQF148" s="119"/>
      <c r="KQG148" s="119"/>
      <c r="KQH148" s="119"/>
      <c r="KQI148" s="119"/>
      <c r="KQJ148" s="119"/>
      <c r="KQK148" s="119"/>
      <c r="KQL148" s="119"/>
      <c r="KQM148" s="119"/>
      <c r="KQN148" s="119"/>
      <c r="KQO148" s="119"/>
      <c r="KQP148" s="119"/>
      <c r="KQQ148" s="119"/>
      <c r="KQR148" s="119"/>
      <c r="KQS148" s="119"/>
      <c r="KQT148" s="119"/>
      <c r="KQU148" s="119"/>
      <c r="KQV148" s="119"/>
      <c r="KQW148" s="119"/>
      <c r="KQX148" s="119"/>
      <c r="KQY148" s="119"/>
      <c r="KQZ148" s="119"/>
      <c r="KRA148" s="119"/>
      <c r="KRB148" s="119"/>
      <c r="KRC148" s="119"/>
      <c r="KRD148" s="119"/>
      <c r="KRE148" s="119"/>
      <c r="KRF148" s="119"/>
      <c r="KRG148" s="119"/>
      <c r="KRH148" s="119"/>
      <c r="KRI148" s="119"/>
      <c r="KRJ148" s="119"/>
      <c r="KRK148" s="119"/>
      <c r="KRL148" s="119"/>
      <c r="KRM148" s="119"/>
      <c r="KRN148" s="119"/>
      <c r="KRO148" s="119"/>
      <c r="KRP148" s="119"/>
      <c r="KRQ148" s="119"/>
      <c r="KRR148" s="119"/>
      <c r="KRS148" s="119"/>
      <c r="KRT148" s="119"/>
      <c r="KRU148" s="119"/>
      <c r="KRV148" s="119"/>
      <c r="KRW148" s="119"/>
      <c r="KRX148" s="119"/>
      <c r="KRY148" s="119"/>
      <c r="KRZ148" s="119"/>
      <c r="KSA148" s="119"/>
      <c r="KSB148" s="119"/>
      <c r="KSC148" s="119"/>
      <c r="KSD148" s="119"/>
      <c r="KSE148" s="119"/>
      <c r="KSF148" s="119"/>
      <c r="KSG148" s="119"/>
      <c r="KSH148" s="119"/>
      <c r="KSI148" s="119"/>
      <c r="KSJ148" s="119"/>
      <c r="KSK148" s="119"/>
      <c r="KSL148" s="119"/>
      <c r="KSM148" s="119"/>
      <c r="KSN148" s="119"/>
      <c r="KSO148" s="119"/>
      <c r="KSP148" s="119"/>
      <c r="KSQ148" s="119"/>
      <c r="KSR148" s="119"/>
      <c r="KSS148" s="119"/>
      <c r="KST148" s="119"/>
      <c r="KSU148" s="119"/>
      <c r="KSV148" s="119"/>
      <c r="KSW148" s="119"/>
      <c r="KSX148" s="119"/>
      <c r="KSY148" s="119"/>
      <c r="KSZ148" s="119"/>
      <c r="KTA148" s="119"/>
      <c r="KTB148" s="119"/>
      <c r="KTC148" s="119"/>
      <c r="KTD148" s="119"/>
      <c r="KTE148" s="119"/>
      <c r="KTF148" s="119"/>
      <c r="KTG148" s="119"/>
      <c r="KTH148" s="119"/>
      <c r="KTI148" s="119"/>
      <c r="KTJ148" s="119"/>
      <c r="KTK148" s="119"/>
      <c r="KTL148" s="119"/>
      <c r="KTM148" s="119"/>
      <c r="KTN148" s="119"/>
      <c r="KTO148" s="119"/>
      <c r="KTP148" s="119"/>
      <c r="KTQ148" s="119"/>
      <c r="KTR148" s="119"/>
      <c r="KTS148" s="119"/>
      <c r="KTT148" s="119"/>
      <c r="KTU148" s="119"/>
      <c r="KTV148" s="119"/>
      <c r="KTW148" s="119"/>
      <c r="KTX148" s="119"/>
      <c r="KTY148" s="119"/>
      <c r="KTZ148" s="119"/>
      <c r="KUA148" s="119"/>
      <c r="KUB148" s="119"/>
      <c r="KUC148" s="119"/>
      <c r="KUD148" s="119"/>
      <c r="KUE148" s="119"/>
      <c r="KUF148" s="119"/>
      <c r="KUG148" s="119"/>
      <c r="KUH148" s="119"/>
      <c r="KUI148" s="119"/>
      <c r="KUJ148" s="119"/>
      <c r="KUK148" s="119"/>
      <c r="KUL148" s="119"/>
      <c r="KUM148" s="119"/>
      <c r="KUN148" s="119"/>
      <c r="KUO148" s="119"/>
      <c r="KUP148" s="119"/>
      <c r="KUQ148" s="119"/>
      <c r="KUR148" s="119"/>
      <c r="KUS148" s="119"/>
      <c r="KUT148" s="119"/>
      <c r="KUU148" s="119"/>
      <c r="KUV148" s="119"/>
      <c r="KUW148" s="119"/>
      <c r="KUX148" s="119"/>
      <c r="KUY148" s="119"/>
      <c r="KUZ148" s="119"/>
      <c r="KVA148" s="119"/>
      <c r="KVB148" s="119"/>
      <c r="KVC148" s="119"/>
      <c r="KVD148" s="119"/>
      <c r="KVE148" s="119"/>
      <c r="KVF148" s="119"/>
      <c r="KVG148" s="119"/>
      <c r="KVH148" s="119"/>
      <c r="KVI148" s="119"/>
      <c r="KVJ148" s="119"/>
      <c r="KVK148" s="119"/>
      <c r="KVL148" s="119"/>
      <c r="KVM148" s="119"/>
      <c r="KVN148" s="119"/>
      <c r="KVO148" s="119"/>
      <c r="KVP148" s="119"/>
      <c r="KVQ148" s="119"/>
      <c r="KVR148" s="119"/>
      <c r="KVS148" s="119"/>
      <c r="KVT148" s="119"/>
      <c r="KVU148" s="119"/>
      <c r="KVV148" s="119"/>
      <c r="KVW148" s="119"/>
      <c r="KVX148" s="119"/>
      <c r="KVY148" s="119"/>
      <c r="KVZ148" s="119"/>
      <c r="KWA148" s="119"/>
      <c r="KWB148" s="119"/>
      <c r="KWC148" s="119"/>
      <c r="KWD148" s="119"/>
      <c r="KWE148" s="119"/>
      <c r="KWF148" s="119"/>
      <c r="KWG148" s="119"/>
      <c r="KWH148" s="119"/>
      <c r="KWI148" s="119"/>
      <c r="KWJ148" s="119"/>
      <c r="KWK148" s="119"/>
      <c r="KWL148" s="119"/>
      <c r="KWM148" s="119"/>
      <c r="KWN148" s="119"/>
      <c r="KWO148" s="119"/>
      <c r="KWP148" s="119"/>
      <c r="KWQ148" s="119"/>
      <c r="KWR148" s="119"/>
      <c r="KWS148" s="119"/>
      <c r="KWT148" s="119"/>
      <c r="KWU148" s="119"/>
      <c r="KWV148" s="119"/>
      <c r="KWW148" s="119"/>
      <c r="KWX148" s="119"/>
      <c r="KWY148" s="119"/>
      <c r="KWZ148" s="119"/>
      <c r="KXA148" s="119"/>
      <c r="KXB148" s="119"/>
      <c r="KXC148" s="119"/>
      <c r="KXD148" s="119"/>
      <c r="KXE148" s="119"/>
      <c r="KXF148" s="119"/>
      <c r="KXG148" s="119"/>
      <c r="KXH148" s="119"/>
      <c r="KXI148" s="119"/>
      <c r="KXJ148" s="119"/>
      <c r="KXK148" s="119"/>
      <c r="KXL148" s="119"/>
      <c r="KXM148" s="119"/>
      <c r="KXN148" s="119"/>
      <c r="KXO148" s="119"/>
      <c r="KXP148" s="119"/>
      <c r="KXQ148" s="119"/>
      <c r="KXR148" s="119"/>
      <c r="KXS148" s="119"/>
      <c r="KXT148" s="119"/>
      <c r="KXU148" s="119"/>
      <c r="KXV148" s="119"/>
      <c r="KXW148" s="119"/>
      <c r="KXX148" s="119"/>
      <c r="KXY148" s="119"/>
      <c r="KXZ148" s="119"/>
      <c r="KYA148" s="119"/>
      <c r="KYB148" s="119"/>
      <c r="KYC148" s="119"/>
      <c r="KYD148" s="119"/>
      <c r="KYE148" s="119"/>
      <c r="KYF148" s="119"/>
      <c r="KYG148" s="119"/>
      <c r="KYH148" s="119"/>
      <c r="KYI148" s="119"/>
      <c r="KYJ148" s="119"/>
      <c r="KYK148" s="119"/>
      <c r="KYL148" s="119"/>
      <c r="KYM148" s="119"/>
      <c r="KYN148" s="119"/>
      <c r="KYO148" s="119"/>
      <c r="KYP148" s="119"/>
      <c r="KYQ148" s="119"/>
      <c r="KYR148" s="119"/>
      <c r="KYS148" s="119"/>
      <c r="KYT148" s="119"/>
      <c r="KYU148" s="119"/>
      <c r="KYV148" s="119"/>
      <c r="KYW148" s="119"/>
      <c r="KYX148" s="119"/>
      <c r="KYY148" s="119"/>
      <c r="KYZ148" s="119"/>
      <c r="KZA148" s="119"/>
      <c r="KZB148" s="119"/>
      <c r="KZC148" s="119"/>
      <c r="KZD148" s="119"/>
      <c r="KZE148" s="119"/>
      <c r="KZF148" s="119"/>
      <c r="KZG148" s="119"/>
      <c r="KZH148" s="119"/>
      <c r="KZI148" s="119"/>
      <c r="KZJ148" s="119"/>
      <c r="KZK148" s="119"/>
      <c r="KZL148" s="119"/>
      <c r="KZM148" s="119"/>
      <c r="KZN148" s="119"/>
      <c r="KZO148" s="119"/>
      <c r="KZP148" s="119"/>
      <c r="KZQ148" s="119"/>
      <c r="KZR148" s="119"/>
      <c r="KZS148" s="119"/>
      <c r="KZT148" s="119"/>
      <c r="KZU148" s="119"/>
      <c r="KZV148" s="119"/>
      <c r="KZW148" s="119"/>
      <c r="KZX148" s="119"/>
      <c r="KZY148" s="119"/>
      <c r="KZZ148" s="119"/>
      <c r="LAA148" s="119"/>
      <c r="LAB148" s="119"/>
      <c r="LAC148" s="119"/>
      <c r="LAD148" s="119"/>
      <c r="LAE148" s="119"/>
      <c r="LAF148" s="119"/>
      <c r="LAG148" s="119"/>
      <c r="LAH148" s="119"/>
      <c r="LAI148" s="119"/>
      <c r="LAJ148" s="119"/>
      <c r="LAK148" s="119"/>
      <c r="LAL148" s="119"/>
      <c r="LAM148" s="119"/>
      <c r="LAN148" s="119"/>
      <c r="LAO148" s="119"/>
      <c r="LAP148" s="119"/>
      <c r="LAQ148" s="119"/>
      <c r="LAR148" s="119"/>
      <c r="LAS148" s="119"/>
      <c r="LAT148" s="119"/>
      <c r="LAU148" s="119"/>
      <c r="LAV148" s="119"/>
      <c r="LAW148" s="119"/>
      <c r="LAX148" s="119"/>
      <c r="LAY148" s="119"/>
      <c r="LAZ148" s="119"/>
      <c r="LBA148" s="119"/>
      <c r="LBB148" s="119"/>
      <c r="LBC148" s="119"/>
      <c r="LBD148" s="119"/>
      <c r="LBE148" s="119"/>
      <c r="LBF148" s="119"/>
      <c r="LBG148" s="119"/>
      <c r="LBH148" s="119"/>
      <c r="LBI148" s="119"/>
      <c r="LBJ148" s="119"/>
      <c r="LBK148" s="119"/>
      <c r="LBL148" s="119"/>
      <c r="LBM148" s="119"/>
      <c r="LBN148" s="119"/>
      <c r="LBO148" s="119"/>
      <c r="LBP148" s="119"/>
      <c r="LBQ148" s="119"/>
      <c r="LBR148" s="119"/>
      <c r="LBS148" s="119"/>
      <c r="LBT148" s="119"/>
      <c r="LBU148" s="119"/>
      <c r="LBV148" s="119"/>
      <c r="LBW148" s="119"/>
      <c r="LBX148" s="119"/>
      <c r="LBY148" s="119"/>
      <c r="LBZ148" s="119"/>
      <c r="LCA148" s="119"/>
      <c r="LCB148" s="119"/>
      <c r="LCC148" s="119"/>
      <c r="LCD148" s="119"/>
      <c r="LCE148" s="119"/>
      <c r="LCF148" s="119"/>
      <c r="LCG148" s="119"/>
      <c r="LCH148" s="119"/>
      <c r="LCI148" s="119"/>
      <c r="LCJ148" s="119"/>
      <c r="LCK148" s="119"/>
      <c r="LCL148" s="119"/>
      <c r="LCM148" s="119"/>
      <c r="LCN148" s="119"/>
      <c r="LCO148" s="119"/>
      <c r="LCP148" s="119"/>
      <c r="LCQ148" s="119"/>
      <c r="LCR148" s="119"/>
      <c r="LCS148" s="119"/>
      <c r="LCT148" s="119"/>
      <c r="LCU148" s="119"/>
      <c r="LCV148" s="119"/>
      <c r="LCW148" s="119"/>
      <c r="LCX148" s="119"/>
      <c r="LCY148" s="119"/>
      <c r="LCZ148" s="119"/>
      <c r="LDA148" s="119"/>
      <c r="LDB148" s="119"/>
      <c r="LDC148" s="119"/>
      <c r="LDD148" s="119"/>
      <c r="LDE148" s="119"/>
      <c r="LDF148" s="119"/>
      <c r="LDG148" s="119"/>
      <c r="LDH148" s="119"/>
      <c r="LDI148" s="119"/>
      <c r="LDJ148" s="119"/>
      <c r="LDK148" s="119"/>
      <c r="LDL148" s="119"/>
      <c r="LDM148" s="119"/>
      <c r="LDN148" s="119"/>
      <c r="LDO148" s="119"/>
      <c r="LDP148" s="119"/>
      <c r="LDQ148" s="119"/>
      <c r="LDR148" s="119"/>
      <c r="LDS148" s="119"/>
      <c r="LDT148" s="119"/>
      <c r="LDU148" s="119"/>
      <c r="LDV148" s="119"/>
      <c r="LDW148" s="119"/>
      <c r="LDX148" s="119"/>
      <c r="LDY148" s="119"/>
      <c r="LDZ148" s="119"/>
      <c r="LEA148" s="119"/>
      <c r="LEB148" s="119"/>
      <c r="LEC148" s="119"/>
      <c r="LED148" s="119"/>
      <c r="LEE148" s="119"/>
      <c r="LEF148" s="119"/>
      <c r="LEG148" s="119"/>
      <c r="LEH148" s="119"/>
      <c r="LEI148" s="119"/>
      <c r="LEJ148" s="119"/>
      <c r="LEK148" s="119"/>
      <c r="LEL148" s="119"/>
      <c r="LEM148" s="119"/>
      <c r="LEN148" s="119"/>
      <c r="LEO148" s="119"/>
      <c r="LEP148" s="119"/>
      <c r="LEQ148" s="119"/>
      <c r="LER148" s="119"/>
      <c r="LES148" s="119"/>
      <c r="LET148" s="119"/>
      <c r="LEU148" s="119"/>
      <c r="LEV148" s="119"/>
      <c r="LEW148" s="119"/>
      <c r="LEX148" s="119"/>
      <c r="LEY148" s="119"/>
      <c r="LEZ148" s="119"/>
      <c r="LFA148" s="119"/>
      <c r="LFB148" s="119"/>
      <c r="LFC148" s="119"/>
      <c r="LFD148" s="119"/>
      <c r="LFE148" s="119"/>
      <c r="LFF148" s="119"/>
      <c r="LFG148" s="119"/>
      <c r="LFH148" s="119"/>
      <c r="LFI148" s="119"/>
      <c r="LFJ148" s="119"/>
      <c r="LFK148" s="119"/>
      <c r="LFL148" s="119"/>
      <c r="LFM148" s="119"/>
      <c r="LFN148" s="119"/>
      <c r="LFO148" s="119"/>
      <c r="LFP148" s="119"/>
      <c r="LFQ148" s="119"/>
      <c r="LFR148" s="119"/>
      <c r="LFS148" s="119"/>
      <c r="LFT148" s="119"/>
      <c r="LFU148" s="119"/>
      <c r="LFV148" s="119"/>
      <c r="LFW148" s="119"/>
      <c r="LFX148" s="119"/>
      <c r="LFY148" s="119"/>
      <c r="LFZ148" s="119"/>
      <c r="LGA148" s="119"/>
      <c r="LGB148" s="119"/>
      <c r="LGC148" s="119"/>
      <c r="LGD148" s="119"/>
      <c r="LGE148" s="119"/>
      <c r="LGF148" s="119"/>
      <c r="LGG148" s="119"/>
      <c r="LGH148" s="119"/>
      <c r="LGI148" s="119"/>
      <c r="LGJ148" s="119"/>
      <c r="LGK148" s="119"/>
      <c r="LGL148" s="119"/>
      <c r="LGM148" s="119"/>
      <c r="LGN148" s="119"/>
      <c r="LGO148" s="119"/>
      <c r="LGP148" s="119"/>
      <c r="LGQ148" s="119"/>
      <c r="LGR148" s="119"/>
      <c r="LGS148" s="119"/>
      <c r="LGT148" s="119"/>
      <c r="LGU148" s="119"/>
      <c r="LGV148" s="119"/>
      <c r="LGW148" s="119"/>
      <c r="LGX148" s="119"/>
      <c r="LGY148" s="119"/>
      <c r="LGZ148" s="119"/>
      <c r="LHA148" s="119"/>
      <c r="LHB148" s="119"/>
      <c r="LHC148" s="119"/>
      <c r="LHD148" s="119"/>
      <c r="LHE148" s="119"/>
      <c r="LHF148" s="119"/>
      <c r="LHG148" s="119"/>
      <c r="LHH148" s="119"/>
      <c r="LHI148" s="119"/>
      <c r="LHJ148" s="119"/>
      <c r="LHK148" s="119"/>
      <c r="LHL148" s="119"/>
      <c r="LHM148" s="119"/>
      <c r="LHN148" s="119"/>
      <c r="LHO148" s="119"/>
      <c r="LHP148" s="119"/>
      <c r="LHQ148" s="119"/>
      <c r="LHR148" s="119"/>
      <c r="LHS148" s="119"/>
      <c r="LHT148" s="119"/>
      <c r="LHU148" s="119"/>
      <c r="LHV148" s="119"/>
      <c r="LHW148" s="119"/>
      <c r="LHX148" s="119"/>
      <c r="LHY148" s="119"/>
      <c r="LHZ148" s="119"/>
      <c r="LIA148" s="119"/>
      <c r="LIB148" s="119"/>
      <c r="LIC148" s="119"/>
      <c r="LID148" s="119"/>
      <c r="LIE148" s="119"/>
      <c r="LIF148" s="119"/>
      <c r="LIG148" s="119"/>
      <c r="LIH148" s="119"/>
      <c r="LII148" s="119"/>
      <c r="LIJ148" s="119"/>
      <c r="LIK148" s="119"/>
      <c r="LIL148" s="119"/>
      <c r="LIM148" s="119"/>
      <c r="LIN148" s="119"/>
      <c r="LIO148" s="119"/>
      <c r="LIP148" s="119"/>
      <c r="LIQ148" s="119"/>
      <c r="LIR148" s="119"/>
      <c r="LIS148" s="119"/>
      <c r="LIT148" s="119"/>
      <c r="LIU148" s="119"/>
      <c r="LIV148" s="119"/>
      <c r="LIW148" s="119"/>
      <c r="LIX148" s="119"/>
      <c r="LIY148" s="119"/>
      <c r="LIZ148" s="119"/>
      <c r="LJA148" s="119"/>
      <c r="LJB148" s="119"/>
      <c r="LJC148" s="119"/>
      <c r="LJD148" s="119"/>
      <c r="LJE148" s="119"/>
      <c r="LJF148" s="119"/>
      <c r="LJG148" s="119"/>
      <c r="LJH148" s="119"/>
      <c r="LJI148" s="119"/>
      <c r="LJJ148" s="119"/>
      <c r="LJK148" s="119"/>
      <c r="LJL148" s="119"/>
      <c r="LJM148" s="119"/>
      <c r="LJN148" s="119"/>
      <c r="LJO148" s="119"/>
      <c r="LJP148" s="119"/>
      <c r="LJQ148" s="119"/>
      <c r="LJR148" s="119"/>
      <c r="LJS148" s="119"/>
      <c r="LJT148" s="119"/>
      <c r="LJU148" s="119"/>
      <c r="LJV148" s="119"/>
      <c r="LJW148" s="119"/>
      <c r="LJX148" s="119"/>
      <c r="LJY148" s="119"/>
      <c r="LJZ148" s="119"/>
      <c r="LKA148" s="119"/>
      <c r="LKB148" s="119"/>
      <c r="LKC148" s="119"/>
      <c r="LKD148" s="119"/>
      <c r="LKE148" s="119"/>
      <c r="LKF148" s="119"/>
      <c r="LKG148" s="119"/>
      <c r="LKH148" s="119"/>
      <c r="LKI148" s="119"/>
      <c r="LKJ148" s="119"/>
      <c r="LKK148" s="119"/>
      <c r="LKL148" s="119"/>
      <c r="LKM148" s="119"/>
      <c r="LKN148" s="119"/>
      <c r="LKO148" s="119"/>
      <c r="LKP148" s="119"/>
      <c r="LKQ148" s="119"/>
      <c r="LKR148" s="119"/>
      <c r="LKS148" s="119"/>
      <c r="LKT148" s="119"/>
      <c r="LKU148" s="119"/>
      <c r="LKV148" s="119"/>
      <c r="LKW148" s="119"/>
      <c r="LKX148" s="119"/>
      <c r="LKY148" s="119"/>
      <c r="LKZ148" s="119"/>
      <c r="LLA148" s="119"/>
      <c r="LLB148" s="119"/>
      <c r="LLC148" s="119"/>
      <c r="LLD148" s="119"/>
      <c r="LLE148" s="119"/>
      <c r="LLF148" s="119"/>
      <c r="LLG148" s="119"/>
      <c r="LLH148" s="119"/>
      <c r="LLI148" s="119"/>
      <c r="LLJ148" s="119"/>
      <c r="LLK148" s="119"/>
      <c r="LLL148" s="119"/>
      <c r="LLM148" s="119"/>
      <c r="LLN148" s="119"/>
      <c r="LLO148" s="119"/>
      <c r="LLP148" s="119"/>
      <c r="LLQ148" s="119"/>
      <c r="LLR148" s="119"/>
      <c r="LLS148" s="119"/>
      <c r="LLT148" s="119"/>
      <c r="LLU148" s="119"/>
      <c r="LLV148" s="119"/>
      <c r="LLW148" s="119"/>
      <c r="LLX148" s="119"/>
      <c r="LLY148" s="119"/>
      <c r="LLZ148" s="119"/>
      <c r="LMA148" s="119"/>
      <c r="LMB148" s="119"/>
      <c r="LMC148" s="119"/>
      <c r="LMD148" s="119"/>
      <c r="LME148" s="119"/>
      <c r="LMF148" s="119"/>
      <c r="LMG148" s="119"/>
      <c r="LMH148" s="119"/>
      <c r="LMI148" s="119"/>
      <c r="LMJ148" s="119"/>
      <c r="LMK148" s="119"/>
      <c r="LML148" s="119"/>
      <c r="LMM148" s="119"/>
      <c r="LMN148" s="119"/>
      <c r="LMO148" s="119"/>
      <c r="LMP148" s="119"/>
      <c r="LMQ148" s="119"/>
      <c r="LMR148" s="119"/>
      <c r="LMS148" s="119"/>
      <c r="LMT148" s="119"/>
      <c r="LMU148" s="119"/>
      <c r="LMV148" s="119"/>
      <c r="LMW148" s="119"/>
      <c r="LMX148" s="119"/>
      <c r="LMY148" s="119"/>
      <c r="LMZ148" s="119"/>
      <c r="LNA148" s="119"/>
      <c r="LNB148" s="119"/>
      <c r="LNC148" s="119"/>
      <c r="LND148" s="119"/>
      <c r="LNE148" s="119"/>
      <c r="LNF148" s="119"/>
      <c r="LNG148" s="119"/>
      <c r="LNH148" s="119"/>
      <c r="LNI148" s="119"/>
      <c r="LNJ148" s="119"/>
      <c r="LNK148" s="119"/>
      <c r="LNL148" s="119"/>
      <c r="LNM148" s="119"/>
      <c r="LNN148" s="119"/>
      <c r="LNO148" s="119"/>
      <c r="LNP148" s="119"/>
      <c r="LNQ148" s="119"/>
      <c r="LNR148" s="119"/>
      <c r="LNS148" s="119"/>
      <c r="LNT148" s="119"/>
      <c r="LNU148" s="119"/>
      <c r="LNV148" s="119"/>
      <c r="LNW148" s="119"/>
      <c r="LNX148" s="119"/>
      <c r="LNY148" s="119"/>
      <c r="LNZ148" s="119"/>
      <c r="LOA148" s="119"/>
      <c r="LOB148" s="119"/>
      <c r="LOC148" s="119"/>
      <c r="LOD148" s="119"/>
      <c r="LOE148" s="119"/>
      <c r="LOF148" s="119"/>
      <c r="LOG148" s="119"/>
      <c r="LOH148" s="119"/>
      <c r="LOI148" s="119"/>
      <c r="LOJ148" s="119"/>
      <c r="LOK148" s="119"/>
      <c r="LOL148" s="119"/>
      <c r="LOM148" s="119"/>
      <c r="LON148" s="119"/>
      <c r="LOO148" s="119"/>
      <c r="LOP148" s="119"/>
      <c r="LOQ148" s="119"/>
      <c r="LOR148" s="119"/>
      <c r="LOS148" s="119"/>
      <c r="LOT148" s="119"/>
      <c r="LOU148" s="119"/>
      <c r="LOV148" s="119"/>
      <c r="LOW148" s="119"/>
      <c r="LOX148" s="119"/>
      <c r="LOY148" s="119"/>
      <c r="LOZ148" s="119"/>
      <c r="LPA148" s="119"/>
      <c r="LPB148" s="119"/>
      <c r="LPC148" s="119"/>
      <c r="LPD148" s="119"/>
      <c r="LPE148" s="119"/>
      <c r="LPF148" s="119"/>
      <c r="LPG148" s="119"/>
      <c r="LPH148" s="119"/>
      <c r="LPI148" s="119"/>
      <c r="LPJ148" s="119"/>
      <c r="LPK148" s="119"/>
      <c r="LPL148" s="119"/>
      <c r="LPM148" s="119"/>
      <c r="LPN148" s="119"/>
      <c r="LPO148" s="119"/>
      <c r="LPP148" s="119"/>
      <c r="LPQ148" s="119"/>
      <c r="LPR148" s="119"/>
      <c r="LPS148" s="119"/>
      <c r="LPT148" s="119"/>
      <c r="LPU148" s="119"/>
      <c r="LPV148" s="119"/>
      <c r="LPW148" s="119"/>
      <c r="LPX148" s="119"/>
      <c r="LPY148" s="119"/>
      <c r="LPZ148" s="119"/>
      <c r="LQA148" s="119"/>
      <c r="LQB148" s="119"/>
      <c r="LQC148" s="119"/>
      <c r="LQD148" s="119"/>
      <c r="LQE148" s="119"/>
      <c r="LQF148" s="119"/>
      <c r="LQG148" s="119"/>
      <c r="LQH148" s="119"/>
      <c r="LQI148" s="119"/>
      <c r="LQJ148" s="119"/>
      <c r="LQK148" s="119"/>
      <c r="LQL148" s="119"/>
      <c r="LQM148" s="119"/>
      <c r="LQN148" s="119"/>
      <c r="LQO148" s="119"/>
      <c r="LQP148" s="119"/>
      <c r="LQQ148" s="119"/>
      <c r="LQR148" s="119"/>
      <c r="LQS148" s="119"/>
      <c r="LQT148" s="119"/>
      <c r="LQU148" s="119"/>
      <c r="LQV148" s="119"/>
      <c r="LQW148" s="119"/>
      <c r="LQX148" s="119"/>
      <c r="LQY148" s="119"/>
      <c r="LQZ148" s="119"/>
      <c r="LRA148" s="119"/>
      <c r="LRB148" s="119"/>
      <c r="LRC148" s="119"/>
      <c r="LRD148" s="119"/>
      <c r="LRE148" s="119"/>
      <c r="LRF148" s="119"/>
      <c r="LRG148" s="119"/>
      <c r="LRH148" s="119"/>
      <c r="LRI148" s="119"/>
      <c r="LRJ148" s="119"/>
      <c r="LRK148" s="119"/>
      <c r="LRL148" s="119"/>
      <c r="LRM148" s="119"/>
      <c r="LRN148" s="119"/>
      <c r="LRO148" s="119"/>
      <c r="LRP148" s="119"/>
      <c r="LRQ148" s="119"/>
      <c r="LRR148" s="119"/>
      <c r="LRS148" s="119"/>
      <c r="LRT148" s="119"/>
      <c r="LRU148" s="119"/>
      <c r="LRV148" s="119"/>
      <c r="LRW148" s="119"/>
      <c r="LRX148" s="119"/>
      <c r="LRY148" s="119"/>
      <c r="LRZ148" s="119"/>
      <c r="LSA148" s="119"/>
      <c r="LSB148" s="119"/>
      <c r="LSC148" s="119"/>
      <c r="LSD148" s="119"/>
      <c r="LSE148" s="119"/>
      <c r="LSF148" s="119"/>
      <c r="LSG148" s="119"/>
      <c r="LSH148" s="119"/>
      <c r="LSI148" s="119"/>
      <c r="LSJ148" s="119"/>
      <c r="LSK148" s="119"/>
      <c r="LSL148" s="119"/>
      <c r="LSM148" s="119"/>
      <c r="LSN148" s="119"/>
      <c r="LSO148" s="119"/>
      <c r="LSP148" s="119"/>
      <c r="LSQ148" s="119"/>
      <c r="LSR148" s="119"/>
      <c r="LSS148" s="119"/>
      <c r="LST148" s="119"/>
      <c r="LSU148" s="119"/>
      <c r="LSV148" s="119"/>
      <c r="LSW148" s="119"/>
      <c r="LSX148" s="119"/>
      <c r="LSY148" s="119"/>
      <c r="LSZ148" s="119"/>
      <c r="LTA148" s="119"/>
      <c r="LTB148" s="119"/>
      <c r="LTC148" s="119"/>
      <c r="LTD148" s="119"/>
      <c r="LTE148" s="119"/>
      <c r="LTF148" s="119"/>
      <c r="LTG148" s="119"/>
      <c r="LTH148" s="119"/>
      <c r="LTI148" s="119"/>
      <c r="LTJ148" s="119"/>
      <c r="LTK148" s="119"/>
      <c r="LTL148" s="119"/>
      <c r="LTM148" s="119"/>
      <c r="LTN148" s="119"/>
      <c r="LTO148" s="119"/>
      <c r="LTP148" s="119"/>
      <c r="LTQ148" s="119"/>
      <c r="LTR148" s="119"/>
      <c r="LTS148" s="119"/>
      <c r="LTT148" s="119"/>
      <c r="LTU148" s="119"/>
      <c r="LTV148" s="119"/>
      <c r="LTW148" s="119"/>
      <c r="LTX148" s="119"/>
      <c r="LTY148" s="119"/>
      <c r="LTZ148" s="119"/>
      <c r="LUA148" s="119"/>
      <c r="LUB148" s="119"/>
      <c r="LUC148" s="119"/>
      <c r="LUD148" s="119"/>
      <c r="LUE148" s="119"/>
      <c r="LUF148" s="119"/>
      <c r="LUG148" s="119"/>
      <c r="LUH148" s="119"/>
      <c r="LUI148" s="119"/>
      <c r="LUJ148" s="119"/>
      <c r="LUK148" s="119"/>
      <c r="LUL148" s="119"/>
      <c r="LUM148" s="119"/>
      <c r="LUN148" s="119"/>
      <c r="LUO148" s="119"/>
      <c r="LUP148" s="119"/>
      <c r="LUQ148" s="119"/>
      <c r="LUR148" s="119"/>
      <c r="LUS148" s="119"/>
      <c r="LUT148" s="119"/>
      <c r="LUU148" s="119"/>
      <c r="LUV148" s="119"/>
      <c r="LUW148" s="119"/>
      <c r="LUX148" s="119"/>
      <c r="LUY148" s="119"/>
      <c r="LUZ148" s="119"/>
      <c r="LVA148" s="119"/>
      <c r="LVB148" s="119"/>
      <c r="LVC148" s="119"/>
      <c r="LVD148" s="119"/>
      <c r="LVE148" s="119"/>
      <c r="LVF148" s="119"/>
      <c r="LVG148" s="119"/>
      <c r="LVH148" s="119"/>
      <c r="LVI148" s="119"/>
      <c r="LVJ148" s="119"/>
      <c r="LVK148" s="119"/>
      <c r="LVL148" s="119"/>
      <c r="LVM148" s="119"/>
      <c r="LVN148" s="119"/>
      <c r="LVO148" s="119"/>
      <c r="LVP148" s="119"/>
      <c r="LVQ148" s="119"/>
      <c r="LVR148" s="119"/>
      <c r="LVS148" s="119"/>
      <c r="LVT148" s="119"/>
      <c r="LVU148" s="119"/>
      <c r="LVV148" s="119"/>
      <c r="LVW148" s="119"/>
      <c r="LVX148" s="119"/>
      <c r="LVY148" s="119"/>
      <c r="LVZ148" s="119"/>
      <c r="LWA148" s="119"/>
      <c r="LWB148" s="119"/>
      <c r="LWC148" s="119"/>
      <c r="LWD148" s="119"/>
      <c r="LWE148" s="119"/>
      <c r="LWF148" s="119"/>
      <c r="LWG148" s="119"/>
      <c r="LWH148" s="119"/>
      <c r="LWI148" s="119"/>
      <c r="LWJ148" s="119"/>
      <c r="LWK148" s="119"/>
      <c r="LWL148" s="119"/>
      <c r="LWM148" s="119"/>
      <c r="LWN148" s="119"/>
      <c r="LWO148" s="119"/>
      <c r="LWP148" s="119"/>
      <c r="LWQ148" s="119"/>
      <c r="LWR148" s="119"/>
      <c r="LWS148" s="119"/>
      <c r="LWT148" s="119"/>
      <c r="LWU148" s="119"/>
      <c r="LWV148" s="119"/>
      <c r="LWW148" s="119"/>
      <c r="LWX148" s="119"/>
      <c r="LWY148" s="119"/>
      <c r="LWZ148" s="119"/>
      <c r="LXA148" s="119"/>
      <c r="LXB148" s="119"/>
      <c r="LXC148" s="119"/>
      <c r="LXD148" s="119"/>
      <c r="LXE148" s="119"/>
      <c r="LXF148" s="119"/>
      <c r="LXG148" s="119"/>
      <c r="LXH148" s="119"/>
      <c r="LXI148" s="119"/>
      <c r="LXJ148" s="119"/>
      <c r="LXK148" s="119"/>
      <c r="LXL148" s="119"/>
      <c r="LXM148" s="119"/>
      <c r="LXN148" s="119"/>
      <c r="LXO148" s="119"/>
      <c r="LXP148" s="119"/>
      <c r="LXQ148" s="119"/>
      <c r="LXR148" s="119"/>
      <c r="LXS148" s="119"/>
      <c r="LXT148" s="119"/>
      <c r="LXU148" s="119"/>
      <c r="LXV148" s="119"/>
      <c r="LXW148" s="119"/>
      <c r="LXX148" s="119"/>
      <c r="LXY148" s="119"/>
      <c r="LXZ148" s="119"/>
      <c r="LYA148" s="119"/>
      <c r="LYB148" s="119"/>
      <c r="LYC148" s="119"/>
      <c r="LYD148" s="119"/>
      <c r="LYE148" s="119"/>
      <c r="LYF148" s="119"/>
      <c r="LYG148" s="119"/>
      <c r="LYH148" s="119"/>
      <c r="LYI148" s="119"/>
      <c r="LYJ148" s="119"/>
      <c r="LYK148" s="119"/>
      <c r="LYL148" s="119"/>
      <c r="LYM148" s="119"/>
      <c r="LYN148" s="119"/>
      <c r="LYO148" s="119"/>
      <c r="LYP148" s="119"/>
      <c r="LYQ148" s="119"/>
      <c r="LYR148" s="119"/>
      <c r="LYS148" s="119"/>
      <c r="LYT148" s="119"/>
      <c r="LYU148" s="119"/>
      <c r="LYV148" s="119"/>
      <c r="LYW148" s="119"/>
      <c r="LYX148" s="119"/>
      <c r="LYY148" s="119"/>
      <c r="LYZ148" s="119"/>
      <c r="LZA148" s="119"/>
      <c r="LZB148" s="119"/>
      <c r="LZC148" s="119"/>
      <c r="LZD148" s="119"/>
      <c r="LZE148" s="119"/>
      <c r="LZF148" s="119"/>
      <c r="LZG148" s="119"/>
      <c r="LZH148" s="119"/>
      <c r="LZI148" s="119"/>
      <c r="LZJ148" s="119"/>
      <c r="LZK148" s="119"/>
      <c r="LZL148" s="119"/>
      <c r="LZM148" s="119"/>
      <c r="LZN148" s="119"/>
      <c r="LZO148" s="119"/>
      <c r="LZP148" s="119"/>
      <c r="LZQ148" s="119"/>
      <c r="LZR148" s="119"/>
      <c r="LZS148" s="119"/>
      <c r="LZT148" s="119"/>
      <c r="LZU148" s="119"/>
      <c r="LZV148" s="119"/>
      <c r="LZW148" s="119"/>
      <c r="LZX148" s="119"/>
      <c r="LZY148" s="119"/>
      <c r="LZZ148" s="119"/>
      <c r="MAA148" s="119"/>
      <c r="MAB148" s="119"/>
      <c r="MAC148" s="119"/>
      <c r="MAD148" s="119"/>
      <c r="MAE148" s="119"/>
      <c r="MAF148" s="119"/>
      <c r="MAG148" s="119"/>
      <c r="MAH148" s="119"/>
      <c r="MAI148" s="119"/>
      <c r="MAJ148" s="119"/>
      <c r="MAK148" s="119"/>
      <c r="MAL148" s="119"/>
      <c r="MAM148" s="119"/>
      <c r="MAN148" s="119"/>
      <c r="MAO148" s="119"/>
      <c r="MAP148" s="119"/>
      <c r="MAQ148" s="119"/>
      <c r="MAR148" s="119"/>
      <c r="MAS148" s="119"/>
      <c r="MAT148" s="119"/>
      <c r="MAU148" s="119"/>
      <c r="MAV148" s="119"/>
      <c r="MAW148" s="119"/>
      <c r="MAX148" s="119"/>
      <c r="MAY148" s="119"/>
      <c r="MAZ148" s="119"/>
      <c r="MBA148" s="119"/>
      <c r="MBB148" s="119"/>
      <c r="MBC148" s="119"/>
      <c r="MBD148" s="119"/>
      <c r="MBE148" s="119"/>
      <c r="MBF148" s="119"/>
      <c r="MBG148" s="119"/>
      <c r="MBH148" s="119"/>
      <c r="MBI148" s="119"/>
      <c r="MBJ148" s="119"/>
      <c r="MBK148" s="119"/>
      <c r="MBL148" s="119"/>
      <c r="MBM148" s="119"/>
      <c r="MBN148" s="119"/>
      <c r="MBO148" s="119"/>
      <c r="MBP148" s="119"/>
      <c r="MBQ148" s="119"/>
      <c r="MBR148" s="119"/>
      <c r="MBS148" s="119"/>
      <c r="MBT148" s="119"/>
      <c r="MBU148" s="119"/>
      <c r="MBV148" s="119"/>
      <c r="MBW148" s="119"/>
      <c r="MBX148" s="119"/>
      <c r="MBY148" s="119"/>
      <c r="MBZ148" s="119"/>
      <c r="MCA148" s="119"/>
      <c r="MCB148" s="119"/>
      <c r="MCC148" s="119"/>
      <c r="MCD148" s="119"/>
      <c r="MCE148" s="119"/>
      <c r="MCF148" s="119"/>
      <c r="MCG148" s="119"/>
      <c r="MCH148" s="119"/>
      <c r="MCI148" s="119"/>
      <c r="MCJ148" s="119"/>
      <c r="MCK148" s="119"/>
      <c r="MCL148" s="119"/>
      <c r="MCM148" s="119"/>
      <c r="MCN148" s="119"/>
      <c r="MCO148" s="119"/>
      <c r="MCP148" s="119"/>
      <c r="MCQ148" s="119"/>
      <c r="MCR148" s="119"/>
      <c r="MCS148" s="119"/>
      <c r="MCT148" s="119"/>
      <c r="MCU148" s="119"/>
      <c r="MCV148" s="119"/>
      <c r="MCW148" s="119"/>
      <c r="MCX148" s="119"/>
      <c r="MCY148" s="119"/>
      <c r="MCZ148" s="119"/>
      <c r="MDA148" s="119"/>
      <c r="MDB148" s="119"/>
      <c r="MDC148" s="119"/>
      <c r="MDD148" s="119"/>
      <c r="MDE148" s="119"/>
      <c r="MDF148" s="119"/>
      <c r="MDG148" s="119"/>
      <c r="MDH148" s="119"/>
      <c r="MDI148" s="119"/>
      <c r="MDJ148" s="119"/>
      <c r="MDK148" s="119"/>
      <c r="MDL148" s="119"/>
      <c r="MDM148" s="119"/>
      <c r="MDN148" s="119"/>
      <c r="MDO148" s="119"/>
      <c r="MDP148" s="119"/>
      <c r="MDQ148" s="119"/>
      <c r="MDR148" s="119"/>
      <c r="MDS148" s="119"/>
      <c r="MDT148" s="119"/>
      <c r="MDU148" s="119"/>
      <c r="MDV148" s="119"/>
      <c r="MDW148" s="119"/>
      <c r="MDX148" s="119"/>
      <c r="MDY148" s="119"/>
      <c r="MDZ148" s="119"/>
      <c r="MEA148" s="119"/>
      <c r="MEB148" s="119"/>
      <c r="MEC148" s="119"/>
      <c r="MED148" s="119"/>
      <c r="MEE148" s="119"/>
      <c r="MEF148" s="119"/>
      <c r="MEG148" s="119"/>
      <c r="MEH148" s="119"/>
      <c r="MEI148" s="119"/>
      <c r="MEJ148" s="119"/>
      <c r="MEK148" s="119"/>
      <c r="MEL148" s="119"/>
      <c r="MEM148" s="119"/>
      <c r="MEN148" s="119"/>
      <c r="MEO148" s="119"/>
      <c r="MEP148" s="119"/>
      <c r="MEQ148" s="119"/>
      <c r="MER148" s="119"/>
      <c r="MES148" s="119"/>
      <c r="MET148" s="119"/>
      <c r="MEU148" s="119"/>
      <c r="MEV148" s="119"/>
      <c r="MEW148" s="119"/>
      <c r="MEX148" s="119"/>
      <c r="MEY148" s="119"/>
      <c r="MEZ148" s="119"/>
      <c r="MFA148" s="119"/>
      <c r="MFB148" s="119"/>
      <c r="MFC148" s="119"/>
      <c r="MFD148" s="119"/>
      <c r="MFE148" s="119"/>
      <c r="MFF148" s="119"/>
      <c r="MFG148" s="119"/>
      <c r="MFH148" s="119"/>
      <c r="MFI148" s="119"/>
      <c r="MFJ148" s="119"/>
      <c r="MFK148" s="119"/>
      <c r="MFL148" s="119"/>
      <c r="MFM148" s="119"/>
      <c r="MFN148" s="119"/>
      <c r="MFO148" s="119"/>
      <c r="MFP148" s="119"/>
      <c r="MFQ148" s="119"/>
      <c r="MFR148" s="119"/>
      <c r="MFS148" s="119"/>
      <c r="MFT148" s="119"/>
      <c r="MFU148" s="119"/>
      <c r="MFV148" s="119"/>
      <c r="MFW148" s="119"/>
      <c r="MFX148" s="119"/>
      <c r="MFY148" s="119"/>
      <c r="MFZ148" s="119"/>
      <c r="MGA148" s="119"/>
      <c r="MGB148" s="119"/>
      <c r="MGC148" s="119"/>
      <c r="MGD148" s="119"/>
      <c r="MGE148" s="119"/>
      <c r="MGF148" s="119"/>
      <c r="MGG148" s="119"/>
      <c r="MGH148" s="119"/>
      <c r="MGI148" s="119"/>
      <c r="MGJ148" s="119"/>
      <c r="MGK148" s="119"/>
      <c r="MGL148" s="119"/>
      <c r="MGM148" s="119"/>
      <c r="MGN148" s="119"/>
      <c r="MGO148" s="119"/>
      <c r="MGP148" s="119"/>
      <c r="MGQ148" s="119"/>
      <c r="MGR148" s="119"/>
      <c r="MGS148" s="119"/>
      <c r="MGT148" s="119"/>
      <c r="MGU148" s="119"/>
      <c r="MGV148" s="119"/>
      <c r="MGW148" s="119"/>
      <c r="MGX148" s="119"/>
      <c r="MGY148" s="119"/>
      <c r="MGZ148" s="119"/>
      <c r="MHA148" s="119"/>
      <c r="MHB148" s="119"/>
      <c r="MHC148" s="119"/>
      <c r="MHD148" s="119"/>
      <c r="MHE148" s="119"/>
      <c r="MHF148" s="119"/>
      <c r="MHG148" s="119"/>
      <c r="MHH148" s="119"/>
      <c r="MHI148" s="119"/>
      <c r="MHJ148" s="119"/>
      <c r="MHK148" s="119"/>
      <c r="MHL148" s="119"/>
      <c r="MHM148" s="119"/>
      <c r="MHN148" s="119"/>
      <c r="MHO148" s="119"/>
      <c r="MHP148" s="119"/>
      <c r="MHQ148" s="119"/>
      <c r="MHR148" s="119"/>
      <c r="MHS148" s="119"/>
      <c r="MHT148" s="119"/>
      <c r="MHU148" s="119"/>
      <c r="MHV148" s="119"/>
      <c r="MHW148" s="119"/>
      <c r="MHX148" s="119"/>
      <c r="MHY148" s="119"/>
      <c r="MHZ148" s="119"/>
      <c r="MIA148" s="119"/>
      <c r="MIB148" s="119"/>
      <c r="MIC148" s="119"/>
      <c r="MID148" s="119"/>
      <c r="MIE148" s="119"/>
      <c r="MIF148" s="119"/>
      <c r="MIG148" s="119"/>
      <c r="MIH148" s="119"/>
      <c r="MII148" s="119"/>
      <c r="MIJ148" s="119"/>
      <c r="MIK148" s="119"/>
      <c r="MIL148" s="119"/>
      <c r="MIM148" s="119"/>
      <c r="MIN148" s="119"/>
      <c r="MIO148" s="119"/>
      <c r="MIP148" s="119"/>
      <c r="MIQ148" s="119"/>
      <c r="MIR148" s="119"/>
      <c r="MIS148" s="119"/>
      <c r="MIT148" s="119"/>
      <c r="MIU148" s="119"/>
      <c r="MIV148" s="119"/>
      <c r="MIW148" s="119"/>
      <c r="MIX148" s="119"/>
      <c r="MIY148" s="119"/>
      <c r="MIZ148" s="119"/>
      <c r="MJA148" s="119"/>
      <c r="MJB148" s="119"/>
      <c r="MJC148" s="119"/>
      <c r="MJD148" s="119"/>
      <c r="MJE148" s="119"/>
      <c r="MJF148" s="119"/>
      <c r="MJG148" s="119"/>
      <c r="MJH148" s="119"/>
      <c r="MJI148" s="119"/>
      <c r="MJJ148" s="119"/>
      <c r="MJK148" s="119"/>
      <c r="MJL148" s="119"/>
      <c r="MJM148" s="119"/>
      <c r="MJN148" s="119"/>
      <c r="MJO148" s="119"/>
      <c r="MJP148" s="119"/>
      <c r="MJQ148" s="119"/>
      <c r="MJR148" s="119"/>
      <c r="MJS148" s="119"/>
      <c r="MJT148" s="119"/>
      <c r="MJU148" s="119"/>
      <c r="MJV148" s="119"/>
      <c r="MJW148" s="119"/>
      <c r="MJX148" s="119"/>
      <c r="MJY148" s="119"/>
      <c r="MJZ148" s="119"/>
      <c r="MKA148" s="119"/>
      <c r="MKB148" s="119"/>
      <c r="MKC148" s="119"/>
      <c r="MKD148" s="119"/>
      <c r="MKE148" s="119"/>
      <c r="MKF148" s="119"/>
      <c r="MKG148" s="119"/>
      <c r="MKH148" s="119"/>
      <c r="MKI148" s="119"/>
      <c r="MKJ148" s="119"/>
      <c r="MKK148" s="119"/>
      <c r="MKL148" s="119"/>
      <c r="MKM148" s="119"/>
      <c r="MKN148" s="119"/>
      <c r="MKO148" s="119"/>
      <c r="MKP148" s="119"/>
      <c r="MKQ148" s="119"/>
      <c r="MKR148" s="119"/>
      <c r="MKS148" s="119"/>
      <c r="MKT148" s="119"/>
      <c r="MKU148" s="119"/>
      <c r="MKV148" s="119"/>
      <c r="MKW148" s="119"/>
      <c r="MKX148" s="119"/>
      <c r="MKY148" s="119"/>
      <c r="MKZ148" s="119"/>
      <c r="MLA148" s="119"/>
      <c r="MLB148" s="119"/>
      <c r="MLC148" s="119"/>
      <c r="MLD148" s="119"/>
      <c r="MLE148" s="119"/>
      <c r="MLF148" s="119"/>
      <c r="MLG148" s="119"/>
      <c r="MLH148" s="119"/>
      <c r="MLI148" s="119"/>
      <c r="MLJ148" s="119"/>
      <c r="MLK148" s="119"/>
      <c r="MLL148" s="119"/>
      <c r="MLM148" s="119"/>
      <c r="MLN148" s="119"/>
      <c r="MLO148" s="119"/>
      <c r="MLP148" s="119"/>
      <c r="MLQ148" s="119"/>
      <c r="MLR148" s="119"/>
      <c r="MLS148" s="119"/>
      <c r="MLT148" s="119"/>
      <c r="MLU148" s="119"/>
      <c r="MLV148" s="119"/>
      <c r="MLW148" s="119"/>
      <c r="MLX148" s="119"/>
      <c r="MLY148" s="119"/>
      <c r="MLZ148" s="119"/>
      <c r="MMA148" s="119"/>
      <c r="MMB148" s="119"/>
      <c r="MMC148" s="119"/>
      <c r="MMD148" s="119"/>
      <c r="MME148" s="119"/>
      <c r="MMF148" s="119"/>
      <c r="MMG148" s="119"/>
      <c r="MMH148" s="119"/>
      <c r="MMI148" s="119"/>
      <c r="MMJ148" s="119"/>
      <c r="MMK148" s="119"/>
      <c r="MML148" s="119"/>
      <c r="MMM148" s="119"/>
      <c r="MMN148" s="119"/>
      <c r="MMO148" s="119"/>
      <c r="MMP148" s="119"/>
      <c r="MMQ148" s="119"/>
      <c r="MMR148" s="119"/>
      <c r="MMS148" s="119"/>
      <c r="MMT148" s="119"/>
      <c r="MMU148" s="119"/>
      <c r="MMV148" s="119"/>
      <c r="MMW148" s="119"/>
      <c r="MMX148" s="119"/>
      <c r="MMY148" s="119"/>
      <c r="MMZ148" s="119"/>
      <c r="MNA148" s="119"/>
      <c r="MNB148" s="119"/>
      <c r="MNC148" s="119"/>
      <c r="MND148" s="119"/>
      <c r="MNE148" s="119"/>
      <c r="MNF148" s="119"/>
      <c r="MNG148" s="119"/>
      <c r="MNH148" s="119"/>
      <c r="MNI148" s="119"/>
      <c r="MNJ148" s="119"/>
      <c r="MNK148" s="119"/>
      <c r="MNL148" s="119"/>
      <c r="MNM148" s="119"/>
      <c r="MNN148" s="119"/>
      <c r="MNO148" s="119"/>
      <c r="MNP148" s="119"/>
      <c r="MNQ148" s="119"/>
      <c r="MNR148" s="119"/>
      <c r="MNS148" s="119"/>
      <c r="MNT148" s="119"/>
      <c r="MNU148" s="119"/>
      <c r="MNV148" s="119"/>
      <c r="MNW148" s="119"/>
      <c r="MNX148" s="119"/>
      <c r="MNY148" s="119"/>
      <c r="MNZ148" s="119"/>
      <c r="MOA148" s="119"/>
      <c r="MOB148" s="119"/>
      <c r="MOC148" s="119"/>
      <c r="MOD148" s="119"/>
      <c r="MOE148" s="119"/>
      <c r="MOF148" s="119"/>
      <c r="MOG148" s="119"/>
      <c r="MOH148" s="119"/>
      <c r="MOI148" s="119"/>
      <c r="MOJ148" s="119"/>
      <c r="MOK148" s="119"/>
      <c r="MOL148" s="119"/>
      <c r="MOM148" s="119"/>
      <c r="MON148" s="119"/>
      <c r="MOO148" s="119"/>
      <c r="MOP148" s="119"/>
      <c r="MOQ148" s="119"/>
      <c r="MOR148" s="119"/>
      <c r="MOS148" s="119"/>
      <c r="MOT148" s="119"/>
      <c r="MOU148" s="119"/>
      <c r="MOV148" s="119"/>
      <c r="MOW148" s="119"/>
      <c r="MOX148" s="119"/>
      <c r="MOY148" s="119"/>
      <c r="MOZ148" s="119"/>
      <c r="MPA148" s="119"/>
      <c r="MPB148" s="119"/>
      <c r="MPC148" s="119"/>
      <c r="MPD148" s="119"/>
      <c r="MPE148" s="119"/>
      <c r="MPF148" s="119"/>
      <c r="MPG148" s="119"/>
      <c r="MPH148" s="119"/>
      <c r="MPI148" s="119"/>
      <c r="MPJ148" s="119"/>
      <c r="MPK148" s="119"/>
      <c r="MPL148" s="119"/>
      <c r="MPM148" s="119"/>
      <c r="MPN148" s="119"/>
      <c r="MPO148" s="119"/>
      <c r="MPP148" s="119"/>
      <c r="MPQ148" s="119"/>
      <c r="MPR148" s="119"/>
      <c r="MPS148" s="119"/>
      <c r="MPT148" s="119"/>
      <c r="MPU148" s="119"/>
      <c r="MPV148" s="119"/>
      <c r="MPW148" s="119"/>
      <c r="MPX148" s="119"/>
      <c r="MPY148" s="119"/>
      <c r="MPZ148" s="119"/>
      <c r="MQA148" s="119"/>
      <c r="MQB148" s="119"/>
      <c r="MQC148" s="119"/>
      <c r="MQD148" s="119"/>
      <c r="MQE148" s="119"/>
      <c r="MQF148" s="119"/>
      <c r="MQG148" s="119"/>
      <c r="MQH148" s="119"/>
      <c r="MQI148" s="119"/>
      <c r="MQJ148" s="119"/>
      <c r="MQK148" s="119"/>
      <c r="MQL148" s="119"/>
      <c r="MQM148" s="119"/>
      <c r="MQN148" s="119"/>
      <c r="MQO148" s="119"/>
      <c r="MQP148" s="119"/>
      <c r="MQQ148" s="119"/>
      <c r="MQR148" s="119"/>
      <c r="MQS148" s="119"/>
      <c r="MQT148" s="119"/>
      <c r="MQU148" s="119"/>
      <c r="MQV148" s="119"/>
      <c r="MQW148" s="119"/>
      <c r="MQX148" s="119"/>
      <c r="MQY148" s="119"/>
      <c r="MQZ148" s="119"/>
      <c r="MRA148" s="119"/>
      <c r="MRB148" s="119"/>
      <c r="MRC148" s="119"/>
      <c r="MRD148" s="119"/>
      <c r="MRE148" s="119"/>
      <c r="MRF148" s="119"/>
      <c r="MRG148" s="119"/>
      <c r="MRH148" s="119"/>
      <c r="MRI148" s="119"/>
      <c r="MRJ148" s="119"/>
      <c r="MRK148" s="119"/>
      <c r="MRL148" s="119"/>
      <c r="MRM148" s="119"/>
      <c r="MRN148" s="119"/>
      <c r="MRO148" s="119"/>
      <c r="MRP148" s="119"/>
      <c r="MRQ148" s="119"/>
      <c r="MRR148" s="119"/>
      <c r="MRS148" s="119"/>
      <c r="MRT148" s="119"/>
      <c r="MRU148" s="119"/>
      <c r="MRV148" s="119"/>
      <c r="MRW148" s="119"/>
      <c r="MRX148" s="119"/>
      <c r="MRY148" s="119"/>
      <c r="MRZ148" s="119"/>
      <c r="MSA148" s="119"/>
      <c r="MSB148" s="119"/>
      <c r="MSC148" s="119"/>
      <c r="MSD148" s="119"/>
      <c r="MSE148" s="119"/>
      <c r="MSF148" s="119"/>
      <c r="MSG148" s="119"/>
      <c r="MSH148" s="119"/>
      <c r="MSI148" s="119"/>
      <c r="MSJ148" s="119"/>
      <c r="MSK148" s="119"/>
      <c r="MSL148" s="119"/>
      <c r="MSM148" s="119"/>
      <c r="MSN148" s="119"/>
      <c r="MSO148" s="119"/>
      <c r="MSP148" s="119"/>
      <c r="MSQ148" s="119"/>
      <c r="MSR148" s="119"/>
      <c r="MSS148" s="119"/>
      <c r="MST148" s="119"/>
      <c r="MSU148" s="119"/>
      <c r="MSV148" s="119"/>
      <c r="MSW148" s="119"/>
      <c r="MSX148" s="119"/>
      <c r="MSY148" s="119"/>
      <c r="MSZ148" s="119"/>
      <c r="MTA148" s="119"/>
      <c r="MTB148" s="119"/>
      <c r="MTC148" s="119"/>
      <c r="MTD148" s="119"/>
      <c r="MTE148" s="119"/>
      <c r="MTF148" s="119"/>
      <c r="MTG148" s="119"/>
      <c r="MTH148" s="119"/>
      <c r="MTI148" s="119"/>
      <c r="MTJ148" s="119"/>
      <c r="MTK148" s="119"/>
      <c r="MTL148" s="119"/>
      <c r="MTM148" s="119"/>
      <c r="MTN148" s="119"/>
      <c r="MTO148" s="119"/>
      <c r="MTP148" s="119"/>
      <c r="MTQ148" s="119"/>
      <c r="MTR148" s="119"/>
      <c r="MTS148" s="119"/>
      <c r="MTT148" s="119"/>
      <c r="MTU148" s="119"/>
      <c r="MTV148" s="119"/>
      <c r="MTW148" s="119"/>
      <c r="MTX148" s="119"/>
      <c r="MTY148" s="119"/>
      <c r="MTZ148" s="119"/>
      <c r="MUA148" s="119"/>
      <c r="MUB148" s="119"/>
      <c r="MUC148" s="119"/>
      <c r="MUD148" s="119"/>
      <c r="MUE148" s="119"/>
      <c r="MUF148" s="119"/>
      <c r="MUG148" s="119"/>
      <c r="MUH148" s="119"/>
      <c r="MUI148" s="119"/>
      <c r="MUJ148" s="119"/>
      <c r="MUK148" s="119"/>
      <c r="MUL148" s="119"/>
      <c r="MUM148" s="119"/>
      <c r="MUN148" s="119"/>
      <c r="MUO148" s="119"/>
      <c r="MUP148" s="119"/>
      <c r="MUQ148" s="119"/>
      <c r="MUR148" s="119"/>
      <c r="MUS148" s="119"/>
      <c r="MUT148" s="119"/>
      <c r="MUU148" s="119"/>
      <c r="MUV148" s="119"/>
      <c r="MUW148" s="119"/>
      <c r="MUX148" s="119"/>
      <c r="MUY148" s="119"/>
      <c r="MUZ148" s="119"/>
      <c r="MVA148" s="119"/>
      <c r="MVB148" s="119"/>
      <c r="MVC148" s="119"/>
      <c r="MVD148" s="119"/>
      <c r="MVE148" s="119"/>
      <c r="MVF148" s="119"/>
      <c r="MVG148" s="119"/>
      <c r="MVH148" s="119"/>
      <c r="MVI148" s="119"/>
      <c r="MVJ148" s="119"/>
      <c r="MVK148" s="119"/>
      <c r="MVL148" s="119"/>
      <c r="MVM148" s="119"/>
      <c r="MVN148" s="119"/>
      <c r="MVO148" s="119"/>
      <c r="MVP148" s="119"/>
      <c r="MVQ148" s="119"/>
      <c r="MVR148" s="119"/>
      <c r="MVS148" s="119"/>
      <c r="MVT148" s="119"/>
      <c r="MVU148" s="119"/>
      <c r="MVV148" s="119"/>
      <c r="MVW148" s="119"/>
      <c r="MVX148" s="119"/>
      <c r="MVY148" s="119"/>
      <c r="MVZ148" s="119"/>
      <c r="MWA148" s="119"/>
      <c r="MWB148" s="119"/>
      <c r="MWC148" s="119"/>
      <c r="MWD148" s="119"/>
      <c r="MWE148" s="119"/>
      <c r="MWF148" s="119"/>
      <c r="MWG148" s="119"/>
      <c r="MWH148" s="119"/>
      <c r="MWI148" s="119"/>
      <c r="MWJ148" s="119"/>
      <c r="MWK148" s="119"/>
      <c r="MWL148" s="119"/>
      <c r="MWM148" s="119"/>
      <c r="MWN148" s="119"/>
      <c r="MWO148" s="119"/>
      <c r="MWP148" s="119"/>
      <c r="MWQ148" s="119"/>
      <c r="MWR148" s="119"/>
      <c r="MWS148" s="119"/>
      <c r="MWT148" s="119"/>
      <c r="MWU148" s="119"/>
      <c r="MWV148" s="119"/>
      <c r="MWW148" s="119"/>
      <c r="MWX148" s="119"/>
      <c r="MWY148" s="119"/>
      <c r="MWZ148" s="119"/>
      <c r="MXA148" s="119"/>
      <c r="MXB148" s="119"/>
      <c r="MXC148" s="119"/>
      <c r="MXD148" s="119"/>
      <c r="MXE148" s="119"/>
      <c r="MXF148" s="119"/>
      <c r="MXG148" s="119"/>
      <c r="MXH148" s="119"/>
      <c r="MXI148" s="119"/>
      <c r="MXJ148" s="119"/>
      <c r="MXK148" s="119"/>
      <c r="MXL148" s="119"/>
      <c r="MXM148" s="119"/>
      <c r="MXN148" s="119"/>
      <c r="MXO148" s="119"/>
      <c r="MXP148" s="119"/>
      <c r="MXQ148" s="119"/>
      <c r="MXR148" s="119"/>
      <c r="MXS148" s="119"/>
      <c r="MXT148" s="119"/>
      <c r="MXU148" s="119"/>
      <c r="MXV148" s="119"/>
      <c r="MXW148" s="119"/>
      <c r="MXX148" s="119"/>
      <c r="MXY148" s="119"/>
      <c r="MXZ148" s="119"/>
      <c r="MYA148" s="119"/>
      <c r="MYB148" s="119"/>
      <c r="MYC148" s="119"/>
      <c r="MYD148" s="119"/>
      <c r="MYE148" s="119"/>
      <c r="MYF148" s="119"/>
      <c r="MYG148" s="119"/>
      <c r="MYH148" s="119"/>
      <c r="MYI148" s="119"/>
      <c r="MYJ148" s="119"/>
      <c r="MYK148" s="119"/>
      <c r="MYL148" s="119"/>
      <c r="MYM148" s="119"/>
      <c r="MYN148" s="119"/>
      <c r="MYO148" s="119"/>
      <c r="MYP148" s="119"/>
      <c r="MYQ148" s="119"/>
      <c r="MYR148" s="119"/>
      <c r="MYS148" s="119"/>
      <c r="MYT148" s="119"/>
      <c r="MYU148" s="119"/>
      <c r="MYV148" s="119"/>
      <c r="MYW148" s="119"/>
      <c r="MYX148" s="119"/>
      <c r="MYY148" s="119"/>
      <c r="MYZ148" s="119"/>
      <c r="MZA148" s="119"/>
      <c r="MZB148" s="119"/>
      <c r="MZC148" s="119"/>
      <c r="MZD148" s="119"/>
      <c r="MZE148" s="119"/>
      <c r="MZF148" s="119"/>
      <c r="MZG148" s="119"/>
      <c r="MZH148" s="119"/>
      <c r="MZI148" s="119"/>
      <c r="MZJ148" s="119"/>
      <c r="MZK148" s="119"/>
      <c r="MZL148" s="119"/>
      <c r="MZM148" s="119"/>
      <c r="MZN148" s="119"/>
      <c r="MZO148" s="119"/>
      <c r="MZP148" s="119"/>
      <c r="MZQ148" s="119"/>
      <c r="MZR148" s="119"/>
      <c r="MZS148" s="119"/>
      <c r="MZT148" s="119"/>
      <c r="MZU148" s="119"/>
      <c r="MZV148" s="119"/>
      <c r="MZW148" s="119"/>
      <c r="MZX148" s="119"/>
      <c r="MZY148" s="119"/>
      <c r="MZZ148" s="119"/>
      <c r="NAA148" s="119"/>
      <c r="NAB148" s="119"/>
      <c r="NAC148" s="119"/>
      <c r="NAD148" s="119"/>
      <c r="NAE148" s="119"/>
      <c r="NAF148" s="119"/>
      <c r="NAG148" s="119"/>
      <c r="NAH148" s="119"/>
      <c r="NAI148" s="119"/>
      <c r="NAJ148" s="119"/>
      <c r="NAK148" s="119"/>
      <c r="NAL148" s="119"/>
      <c r="NAM148" s="119"/>
      <c r="NAN148" s="119"/>
      <c r="NAO148" s="119"/>
      <c r="NAP148" s="119"/>
      <c r="NAQ148" s="119"/>
      <c r="NAR148" s="119"/>
      <c r="NAS148" s="119"/>
      <c r="NAT148" s="119"/>
      <c r="NAU148" s="119"/>
      <c r="NAV148" s="119"/>
      <c r="NAW148" s="119"/>
      <c r="NAX148" s="119"/>
      <c r="NAY148" s="119"/>
      <c r="NAZ148" s="119"/>
      <c r="NBA148" s="119"/>
      <c r="NBB148" s="119"/>
      <c r="NBC148" s="119"/>
      <c r="NBD148" s="119"/>
      <c r="NBE148" s="119"/>
      <c r="NBF148" s="119"/>
      <c r="NBG148" s="119"/>
      <c r="NBH148" s="119"/>
      <c r="NBI148" s="119"/>
      <c r="NBJ148" s="119"/>
      <c r="NBK148" s="119"/>
      <c r="NBL148" s="119"/>
      <c r="NBM148" s="119"/>
      <c r="NBN148" s="119"/>
      <c r="NBO148" s="119"/>
      <c r="NBP148" s="119"/>
      <c r="NBQ148" s="119"/>
      <c r="NBR148" s="119"/>
      <c r="NBS148" s="119"/>
      <c r="NBT148" s="119"/>
      <c r="NBU148" s="119"/>
      <c r="NBV148" s="119"/>
      <c r="NBW148" s="119"/>
      <c r="NBX148" s="119"/>
      <c r="NBY148" s="119"/>
      <c r="NBZ148" s="119"/>
      <c r="NCA148" s="119"/>
      <c r="NCB148" s="119"/>
      <c r="NCC148" s="119"/>
      <c r="NCD148" s="119"/>
      <c r="NCE148" s="119"/>
      <c r="NCF148" s="119"/>
      <c r="NCG148" s="119"/>
      <c r="NCH148" s="119"/>
      <c r="NCI148" s="119"/>
      <c r="NCJ148" s="119"/>
      <c r="NCK148" s="119"/>
      <c r="NCL148" s="119"/>
      <c r="NCM148" s="119"/>
      <c r="NCN148" s="119"/>
      <c r="NCO148" s="119"/>
      <c r="NCP148" s="119"/>
      <c r="NCQ148" s="119"/>
      <c r="NCR148" s="119"/>
      <c r="NCS148" s="119"/>
      <c r="NCT148" s="119"/>
      <c r="NCU148" s="119"/>
      <c r="NCV148" s="119"/>
      <c r="NCW148" s="119"/>
      <c r="NCX148" s="119"/>
      <c r="NCY148" s="119"/>
      <c r="NCZ148" s="119"/>
      <c r="NDA148" s="119"/>
      <c r="NDB148" s="119"/>
      <c r="NDC148" s="119"/>
      <c r="NDD148" s="119"/>
      <c r="NDE148" s="119"/>
      <c r="NDF148" s="119"/>
      <c r="NDG148" s="119"/>
      <c r="NDH148" s="119"/>
      <c r="NDI148" s="119"/>
      <c r="NDJ148" s="119"/>
      <c r="NDK148" s="119"/>
      <c r="NDL148" s="119"/>
      <c r="NDM148" s="119"/>
      <c r="NDN148" s="119"/>
      <c r="NDO148" s="119"/>
      <c r="NDP148" s="119"/>
      <c r="NDQ148" s="119"/>
      <c r="NDR148" s="119"/>
      <c r="NDS148" s="119"/>
      <c r="NDT148" s="119"/>
      <c r="NDU148" s="119"/>
      <c r="NDV148" s="119"/>
      <c r="NDW148" s="119"/>
      <c r="NDX148" s="119"/>
      <c r="NDY148" s="119"/>
      <c r="NDZ148" s="119"/>
      <c r="NEA148" s="119"/>
      <c r="NEB148" s="119"/>
      <c r="NEC148" s="119"/>
      <c r="NED148" s="119"/>
      <c r="NEE148" s="119"/>
      <c r="NEF148" s="119"/>
      <c r="NEG148" s="119"/>
      <c r="NEH148" s="119"/>
      <c r="NEI148" s="119"/>
      <c r="NEJ148" s="119"/>
      <c r="NEK148" s="119"/>
      <c r="NEL148" s="119"/>
      <c r="NEM148" s="119"/>
      <c r="NEN148" s="119"/>
      <c r="NEO148" s="119"/>
      <c r="NEP148" s="119"/>
      <c r="NEQ148" s="119"/>
      <c r="NER148" s="119"/>
      <c r="NES148" s="119"/>
      <c r="NET148" s="119"/>
      <c r="NEU148" s="119"/>
      <c r="NEV148" s="119"/>
      <c r="NEW148" s="119"/>
      <c r="NEX148" s="119"/>
      <c r="NEY148" s="119"/>
      <c r="NEZ148" s="119"/>
      <c r="NFA148" s="119"/>
      <c r="NFB148" s="119"/>
      <c r="NFC148" s="119"/>
      <c r="NFD148" s="119"/>
      <c r="NFE148" s="119"/>
      <c r="NFF148" s="119"/>
      <c r="NFG148" s="119"/>
      <c r="NFH148" s="119"/>
      <c r="NFI148" s="119"/>
      <c r="NFJ148" s="119"/>
      <c r="NFK148" s="119"/>
      <c r="NFL148" s="119"/>
      <c r="NFM148" s="119"/>
      <c r="NFN148" s="119"/>
      <c r="NFO148" s="119"/>
      <c r="NFP148" s="119"/>
      <c r="NFQ148" s="119"/>
      <c r="NFR148" s="119"/>
      <c r="NFS148" s="119"/>
      <c r="NFT148" s="119"/>
      <c r="NFU148" s="119"/>
      <c r="NFV148" s="119"/>
      <c r="NFW148" s="119"/>
      <c r="NFX148" s="119"/>
      <c r="NFY148" s="119"/>
      <c r="NFZ148" s="119"/>
      <c r="NGA148" s="119"/>
      <c r="NGB148" s="119"/>
      <c r="NGC148" s="119"/>
      <c r="NGD148" s="119"/>
      <c r="NGE148" s="119"/>
      <c r="NGF148" s="119"/>
      <c r="NGG148" s="119"/>
      <c r="NGH148" s="119"/>
      <c r="NGI148" s="119"/>
      <c r="NGJ148" s="119"/>
      <c r="NGK148" s="119"/>
      <c r="NGL148" s="119"/>
      <c r="NGM148" s="119"/>
      <c r="NGN148" s="119"/>
      <c r="NGO148" s="119"/>
      <c r="NGP148" s="119"/>
      <c r="NGQ148" s="119"/>
      <c r="NGR148" s="119"/>
      <c r="NGS148" s="119"/>
      <c r="NGT148" s="119"/>
      <c r="NGU148" s="119"/>
      <c r="NGV148" s="119"/>
      <c r="NGW148" s="119"/>
      <c r="NGX148" s="119"/>
      <c r="NGY148" s="119"/>
      <c r="NGZ148" s="119"/>
      <c r="NHA148" s="119"/>
      <c r="NHB148" s="119"/>
      <c r="NHC148" s="119"/>
      <c r="NHD148" s="119"/>
      <c r="NHE148" s="119"/>
      <c r="NHF148" s="119"/>
      <c r="NHG148" s="119"/>
      <c r="NHH148" s="119"/>
      <c r="NHI148" s="119"/>
      <c r="NHJ148" s="119"/>
      <c r="NHK148" s="119"/>
      <c r="NHL148" s="119"/>
      <c r="NHM148" s="119"/>
      <c r="NHN148" s="119"/>
      <c r="NHO148" s="119"/>
      <c r="NHP148" s="119"/>
      <c r="NHQ148" s="119"/>
      <c r="NHR148" s="119"/>
      <c r="NHS148" s="119"/>
      <c r="NHT148" s="119"/>
      <c r="NHU148" s="119"/>
      <c r="NHV148" s="119"/>
      <c r="NHW148" s="119"/>
      <c r="NHX148" s="119"/>
      <c r="NHY148" s="119"/>
      <c r="NHZ148" s="119"/>
      <c r="NIA148" s="119"/>
      <c r="NIB148" s="119"/>
      <c r="NIC148" s="119"/>
      <c r="NID148" s="119"/>
      <c r="NIE148" s="119"/>
      <c r="NIF148" s="119"/>
      <c r="NIG148" s="119"/>
      <c r="NIH148" s="119"/>
      <c r="NII148" s="119"/>
      <c r="NIJ148" s="119"/>
      <c r="NIK148" s="119"/>
      <c r="NIL148" s="119"/>
      <c r="NIM148" s="119"/>
      <c r="NIN148" s="119"/>
      <c r="NIO148" s="119"/>
      <c r="NIP148" s="119"/>
      <c r="NIQ148" s="119"/>
      <c r="NIR148" s="119"/>
      <c r="NIS148" s="119"/>
      <c r="NIT148" s="119"/>
      <c r="NIU148" s="119"/>
      <c r="NIV148" s="119"/>
      <c r="NIW148" s="119"/>
      <c r="NIX148" s="119"/>
      <c r="NIY148" s="119"/>
      <c r="NIZ148" s="119"/>
      <c r="NJA148" s="119"/>
      <c r="NJB148" s="119"/>
      <c r="NJC148" s="119"/>
      <c r="NJD148" s="119"/>
      <c r="NJE148" s="119"/>
      <c r="NJF148" s="119"/>
      <c r="NJG148" s="119"/>
      <c r="NJH148" s="119"/>
      <c r="NJI148" s="119"/>
      <c r="NJJ148" s="119"/>
      <c r="NJK148" s="119"/>
      <c r="NJL148" s="119"/>
      <c r="NJM148" s="119"/>
      <c r="NJN148" s="119"/>
      <c r="NJO148" s="119"/>
      <c r="NJP148" s="119"/>
      <c r="NJQ148" s="119"/>
      <c r="NJR148" s="119"/>
      <c r="NJS148" s="119"/>
      <c r="NJT148" s="119"/>
      <c r="NJU148" s="119"/>
      <c r="NJV148" s="119"/>
      <c r="NJW148" s="119"/>
      <c r="NJX148" s="119"/>
      <c r="NJY148" s="119"/>
      <c r="NJZ148" s="119"/>
      <c r="NKA148" s="119"/>
      <c r="NKB148" s="119"/>
      <c r="NKC148" s="119"/>
      <c r="NKD148" s="119"/>
      <c r="NKE148" s="119"/>
      <c r="NKF148" s="119"/>
      <c r="NKG148" s="119"/>
      <c r="NKH148" s="119"/>
      <c r="NKI148" s="119"/>
      <c r="NKJ148" s="119"/>
      <c r="NKK148" s="119"/>
      <c r="NKL148" s="119"/>
      <c r="NKM148" s="119"/>
      <c r="NKN148" s="119"/>
      <c r="NKO148" s="119"/>
      <c r="NKP148" s="119"/>
      <c r="NKQ148" s="119"/>
      <c r="NKR148" s="119"/>
      <c r="NKS148" s="119"/>
      <c r="NKT148" s="119"/>
      <c r="NKU148" s="119"/>
      <c r="NKV148" s="119"/>
      <c r="NKW148" s="119"/>
      <c r="NKX148" s="119"/>
      <c r="NKY148" s="119"/>
      <c r="NKZ148" s="119"/>
      <c r="NLA148" s="119"/>
      <c r="NLB148" s="119"/>
      <c r="NLC148" s="119"/>
      <c r="NLD148" s="119"/>
      <c r="NLE148" s="119"/>
      <c r="NLF148" s="119"/>
      <c r="NLG148" s="119"/>
      <c r="NLH148" s="119"/>
      <c r="NLI148" s="119"/>
      <c r="NLJ148" s="119"/>
      <c r="NLK148" s="119"/>
      <c r="NLL148" s="119"/>
      <c r="NLM148" s="119"/>
      <c r="NLN148" s="119"/>
      <c r="NLO148" s="119"/>
      <c r="NLP148" s="119"/>
      <c r="NLQ148" s="119"/>
      <c r="NLR148" s="119"/>
      <c r="NLS148" s="119"/>
      <c r="NLT148" s="119"/>
      <c r="NLU148" s="119"/>
      <c r="NLV148" s="119"/>
      <c r="NLW148" s="119"/>
      <c r="NLX148" s="119"/>
      <c r="NLY148" s="119"/>
      <c r="NLZ148" s="119"/>
      <c r="NMA148" s="119"/>
      <c r="NMB148" s="119"/>
      <c r="NMC148" s="119"/>
      <c r="NMD148" s="119"/>
      <c r="NME148" s="119"/>
      <c r="NMF148" s="119"/>
      <c r="NMG148" s="119"/>
      <c r="NMH148" s="119"/>
      <c r="NMI148" s="119"/>
      <c r="NMJ148" s="119"/>
      <c r="NMK148" s="119"/>
      <c r="NML148" s="119"/>
      <c r="NMM148" s="119"/>
      <c r="NMN148" s="119"/>
      <c r="NMO148" s="119"/>
      <c r="NMP148" s="119"/>
      <c r="NMQ148" s="119"/>
      <c r="NMR148" s="119"/>
      <c r="NMS148" s="119"/>
      <c r="NMT148" s="119"/>
      <c r="NMU148" s="119"/>
      <c r="NMV148" s="119"/>
      <c r="NMW148" s="119"/>
      <c r="NMX148" s="119"/>
      <c r="NMY148" s="119"/>
      <c r="NMZ148" s="119"/>
      <c r="NNA148" s="119"/>
      <c r="NNB148" s="119"/>
      <c r="NNC148" s="119"/>
      <c r="NND148" s="119"/>
      <c r="NNE148" s="119"/>
      <c r="NNF148" s="119"/>
      <c r="NNG148" s="119"/>
      <c r="NNH148" s="119"/>
      <c r="NNI148" s="119"/>
      <c r="NNJ148" s="119"/>
      <c r="NNK148" s="119"/>
      <c r="NNL148" s="119"/>
      <c r="NNM148" s="119"/>
      <c r="NNN148" s="119"/>
      <c r="NNO148" s="119"/>
      <c r="NNP148" s="119"/>
      <c r="NNQ148" s="119"/>
      <c r="NNR148" s="119"/>
      <c r="NNS148" s="119"/>
      <c r="NNT148" s="119"/>
      <c r="NNU148" s="119"/>
      <c r="NNV148" s="119"/>
      <c r="NNW148" s="119"/>
      <c r="NNX148" s="119"/>
      <c r="NNY148" s="119"/>
      <c r="NNZ148" s="119"/>
      <c r="NOA148" s="119"/>
      <c r="NOB148" s="119"/>
      <c r="NOC148" s="119"/>
      <c r="NOD148" s="119"/>
      <c r="NOE148" s="119"/>
      <c r="NOF148" s="119"/>
      <c r="NOG148" s="119"/>
      <c r="NOH148" s="119"/>
      <c r="NOI148" s="119"/>
      <c r="NOJ148" s="119"/>
      <c r="NOK148" s="119"/>
      <c r="NOL148" s="119"/>
      <c r="NOM148" s="119"/>
      <c r="NON148" s="119"/>
      <c r="NOO148" s="119"/>
      <c r="NOP148" s="119"/>
      <c r="NOQ148" s="119"/>
      <c r="NOR148" s="119"/>
      <c r="NOS148" s="119"/>
      <c r="NOT148" s="119"/>
      <c r="NOU148" s="119"/>
      <c r="NOV148" s="119"/>
      <c r="NOW148" s="119"/>
      <c r="NOX148" s="119"/>
      <c r="NOY148" s="119"/>
      <c r="NOZ148" s="119"/>
      <c r="NPA148" s="119"/>
      <c r="NPB148" s="119"/>
      <c r="NPC148" s="119"/>
      <c r="NPD148" s="119"/>
      <c r="NPE148" s="119"/>
      <c r="NPF148" s="119"/>
      <c r="NPG148" s="119"/>
      <c r="NPH148" s="119"/>
      <c r="NPI148" s="119"/>
      <c r="NPJ148" s="119"/>
      <c r="NPK148" s="119"/>
      <c r="NPL148" s="119"/>
      <c r="NPM148" s="119"/>
      <c r="NPN148" s="119"/>
      <c r="NPO148" s="119"/>
      <c r="NPP148" s="119"/>
      <c r="NPQ148" s="119"/>
      <c r="NPR148" s="119"/>
      <c r="NPS148" s="119"/>
      <c r="NPT148" s="119"/>
      <c r="NPU148" s="119"/>
      <c r="NPV148" s="119"/>
      <c r="NPW148" s="119"/>
      <c r="NPX148" s="119"/>
      <c r="NPY148" s="119"/>
      <c r="NPZ148" s="119"/>
      <c r="NQA148" s="119"/>
      <c r="NQB148" s="119"/>
      <c r="NQC148" s="119"/>
      <c r="NQD148" s="119"/>
      <c r="NQE148" s="119"/>
      <c r="NQF148" s="119"/>
      <c r="NQG148" s="119"/>
      <c r="NQH148" s="119"/>
      <c r="NQI148" s="119"/>
      <c r="NQJ148" s="119"/>
      <c r="NQK148" s="119"/>
      <c r="NQL148" s="119"/>
      <c r="NQM148" s="119"/>
      <c r="NQN148" s="119"/>
      <c r="NQO148" s="119"/>
      <c r="NQP148" s="119"/>
      <c r="NQQ148" s="119"/>
      <c r="NQR148" s="119"/>
      <c r="NQS148" s="119"/>
      <c r="NQT148" s="119"/>
      <c r="NQU148" s="119"/>
      <c r="NQV148" s="119"/>
      <c r="NQW148" s="119"/>
      <c r="NQX148" s="119"/>
      <c r="NQY148" s="119"/>
      <c r="NQZ148" s="119"/>
      <c r="NRA148" s="119"/>
      <c r="NRB148" s="119"/>
      <c r="NRC148" s="119"/>
      <c r="NRD148" s="119"/>
      <c r="NRE148" s="119"/>
      <c r="NRF148" s="119"/>
      <c r="NRG148" s="119"/>
      <c r="NRH148" s="119"/>
      <c r="NRI148" s="119"/>
      <c r="NRJ148" s="119"/>
      <c r="NRK148" s="119"/>
      <c r="NRL148" s="119"/>
      <c r="NRM148" s="119"/>
      <c r="NRN148" s="119"/>
      <c r="NRO148" s="119"/>
      <c r="NRP148" s="119"/>
      <c r="NRQ148" s="119"/>
      <c r="NRR148" s="119"/>
      <c r="NRS148" s="119"/>
      <c r="NRT148" s="119"/>
      <c r="NRU148" s="119"/>
      <c r="NRV148" s="119"/>
      <c r="NRW148" s="119"/>
      <c r="NRX148" s="119"/>
      <c r="NRY148" s="119"/>
      <c r="NRZ148" s="119"/>
      <c r="NSA148" s="119"/>
      <c r="NSB148" s="119"/>
      <c r="NSC148" s="119"/>
      <c r="NSD148" s="119"/>
      <c r="NSE148" s="119"/>
      <c r="NSF148" s="119"/>
      <c r="NSG148" s="119"/>
      <c r="NSH148" s="119"/>
      <c r="NSI148" s="119"/>
      <c r="NSJ148" s="119"/>
      <c r="NSK148" s="119"/>
      <c r="NSL148" s="119"/>
      <c r="NSM148" s="119"/>
      <c r="NSN148" s="119"/>
      <c r="NSO148" s="119"/>
      <c r="NSP148" s="119"/>
      <c r="NSQ148" s="119"/>
      <c r="NSR148" s="119"/>
      <c r="NSS148" s="119"/>
      <c r="NST148" s="119"/>
      <c r="NSU148" s="119"/>
      <c r="NSV148" s="119"/>
      <c r="NSW148" s="119"/>
      <c r="NSX148" s="119"/>
      <c r="NSY148" s="119"/>
      <c r="NSZ148" s="119"/>
      <c r="NTA148" s="119"/>
      <c r="NTB148" s="119"/>
      <c r="NTC148" s="119"/>
      <c r="NTD148" s="119"/>
      <c r="NTE148" s="119"/>
      <c r="NTF148" s="119"/>
      <c r="NTG148" s="119"/>
      <c r="NTH148" s="119"/>
      <c r="NTI148" s="119"/>
      <c r="NTJ148" s="119"/>
      <c r="NTK148" s="119"/>
      <c r="NTL148" s="119"/>
      <c r="NTM148" s="119"/>
      <c r="NTN148" s="119"/>
      <c r="NTO148" s="119"/>
      <c r="NTP148" s="119"/>
      <c r="NTQ148" s="119"/>
      <c r="NTR148" s="119"/>
      <c r="NTS148" s="119"/>
      <c r="NTT148" s="119"/>
      <c r="NTU148" s="119"/>
      <c r="NTV148" s="119"/>
      <c r="NTW148" s="119"/>
      <c r="NTX148" s="119"/>
      <c r="NTY148" s="119"/>
      <c r="NTZ148" s="119"/>
      <c r="NUA148" s="119"/>
      <c r="NUB148" s="119"/>
      <c r="NUC148" s="119"/>
      <c r="NUD148" s="119"/>
      <c r="NUE148" s="119"/>
      <c r="NUF148" s="119"/>
      <c r="NUG148" s="119"/>
      <c r="NUH148" s="119"/>
      <c r="NUI148" s="119"/>
      <c r="NUJ148" s="119"/>
      <c r="NUK148" s="119"/>
      <c r="NUL148" s="119"/>
      <c r="NUM148" s="119"/>
      <c r="NUN148" s="119"/>
      <c r="NUO148" s="119"/>
      <c r="NUP148" s="119"/>
      <c r="NUQ148" s="119"/>
      <c r="NUR148" s="119"/>
      <c r="NUS148" s="119"/>
      <c r="NUT148" s="119"/>
      <c r="NUU148" s="119"/>
      <c r="NUV148" s="119"/>
      <c r="NUW148" s="119"/>
      <c r="NUX148" s="119"/>
      <c r="NUY148" s="119"/>
      <c r="NUZ148" s="119"/>
      <c r="NVA148" s="119"/>
      <c r="NVB148" s="119"/>
      <c r="NVC148" s="119"/>
      <c r="NVD148" s="119"/>
      <c r="NVE148" s="119"/>
      <c r="NVF148" s="119"/>
      <c r="NVG148" s="119"/>
      <c r="NVH148" s="119"/>
      <c r="NVI148" s="119"/>
      <c r="NVJ148" s="119"/>
      <c r="NVK148" s="119"/>
      <c r="NVL148" s="119"/>
      <c r="NVM148" s="119"/>
      <c r="NVN148" s="119"/>
      <c r="NVO148" s="119"/>
      <c r="NVP148" s="119"/>
      <c r="NVQ148" s="119"/>
      <c r="NVR148" s="119"/>
      <c r="NVS148" s="119"/>
      <c r="NVT148" s="119"/>
      <c r="NVU148" s="119"/>
      <c r="NVV148" s="119"/>
      <c r="NVW148" s="119"/>
      <c r="NVX148" s="119"/>
      <c r="NVY148" s="119"/>
      <c r="NVZ148" s="119"/>
      <c r="NWA148" s="119"/>
      <c r="NWB148" s="119"/>
      <c r="NWC148" s="119"/>
      <c r="NWD148" s="119"/>
      <c r="NWE148" s="119"/>
      <c r="NWF148" s="119"/>
      <c r="NWG148" s="119"/>
      <c r="NWH148" s="119"/>
      <c r="NWI148" s="119"/>
      <c r="NWJ148" s="119"/>
      <c r="NWK148" s="119"/>
      <c r="NWL148" s="119"/>
      <c r="NWM148" s="119"/>
      <c r="NWN148" s="119"/>
      <c r="NWO148" s="119"/>
      <c r="NWP148" s="119"/>
      <c r="NWQ148" s="119"/>
      <c r="NWR148" s="119"/>
      <c r="NWS148" s="119"/>
      <c r="NWT148" s="119"/>
      <c r="NWU148" s="119"/>
      <c r="NWV148" s="119"/>
      <c r="NWW148" s="119"/>
      <c r="NWX148" s="119"/>
      <c r="NWY148" s="119"/>
      <c r="NWZ148" s="119"/>
      <c r="NXA148" s="119"/>
      <c r="NXB148" s="119"/>
      <c r="NXC148" s="119"/>
      <c r="NXD148" s="119"/>
      <c r="NXE148" s="119"/>
      <c r="NXF148" s="119"/>
      <c r="NXG148" s="119"/>
      <c r="NXH148" s="119"/>
      <c r="NXI148" s="119"/>
      <c r="NXJ148" s="119"/>
      <c r="NXK148" s="119"/>
      <c r="NXL148" s="119"/>
      <c r="NXM148" s="119"/>
      <c r="NXN148" s="119"/>
      <c r="NXO148" s="119"/>
      <c r="NXP148" s="119"/>
      <c r="NXQ148" s="119"/>
      <c r="NXR148" s="119"/>
      <c r="NXS148" s="119"/>
      <c r="NXT148" s="119"/>
      <c r="NXU148" s="119"/>
      <c r="NXV148" s="119"/>
      <c r="NXW148" s="119"/>
      <c r="NXX148" s="119"/>
      <c r="NXY148" s="119"/>
      <c r="NXZ148" s="119"/>
      <c r="NYA148" s="119"/>
      <c r="NYB148" s="119"/>
      <c r="NYC148" s="119"/>
      <c r="NYD148" s="119"/>
      <c r="NYE148" s="119"/>
      <c r="NYF148" s="119"/>
      <c r="NYG148" s="119"/>
      <c r="NYH148" s="119"/>
      <c r="NYI148" s="119"/>
      <c r="NYJ148" s="119"/>
      <c r="NYK148" s="119"/>
      <c r="NYL148" s="119"/>
      <c r="NYM148" s="119"/>
      <c r="NYN148" s="119"/>
      <c r="NYO148" s="119"/>
      <c r="NYP148" s="119"/>
      <c r="NYQ148" s="119"/>
      <c r="NYR148" s="119"/>
      <c r="NYS148" s="119"/>
      <c r="NYT148" s="119"/>
      <c r="NYU148" s="119"/>
      <c r="NYV148" s="119"/>
      <c r="NYW148" s="119"/>
      <c r="NYX148" s="119"/>
      <c r="NYY148" s="119"/>
      <c r="NYZ148" s="119"/>
      <c r="NZA148" s="119"/>
      <c r="NZB148" s="119"/>
      <c r="NZC148" s="119"/>
      <c r="NZD148" s="119"/>
      <c r="NZE148" s="119"/>
      <c r="NZF148" s="119"/>
      <c r="NZG148" s="119"/>
      <c r="NZH148" s="119"/>
      <c r="NZI148" s="119"/>
      <c r="NZJ148" s="119"/>
      <c r="NZK148" s="119"/>
      <c r="NZL148" s="119"/>
      <c r="NZM148" s="119"/>
      <c r="NZN148" s="119"/>
      <c r="NZO148" s="119"/>
      <c r="NZP148" s="119"/>
      <c r="NZQ148" s="119"/>
      <c r="NZR148" s="119"/>
      <c r="NZS148" s="119"/>
      <c r="NZT148" s="119"/>
      <c r="NZU148" s="119"/>
      <c r="NZV148" s="119"/>
      <c r="NZW148" s="119"/>
      <c r="NZX148" s="119"/>
      <c r="NZY148" s="119"/>
      <c r="NZZ148" s="119"/>
      <c r="OAA148" s="119"/>
      <c r="OAB148" s="119"/>
      <c r="OAC148" s="119"/>
      <c r="OAD148" s="119"/>
      <c r="OAE148" s="119"/>
      <c r="OAF148" s="119"/>
      <c r="OAG148" s="119"/>
      <c r="OAH148" s="119"/>
      <c r="OAI148" s="119"/>
      <c r="OAJ148" s="119"/>
      <c r="OAK148" s="119"/>
      <c r="OAL148" s="119"/>
      <c r="OAM148" s="119"/>
      <c r="OAN148" s="119"/>
      <c r="OAO148" s="119"/>
      <c r="OAP148" s="119"/>
      <c r="OAQ148" s="119"/>
      <c r="OAR148" s="119"/>
      <c r="OAS148" s="119"/>
      <c r="OAT148" s="119"/>
      <c r="OAU148" s="119"/>
      <c r="OAV148" s="119"/>
      <c r="OAW148" s="119"/>
      <c r="OAX148" s="119"/>
      <c r="OAY148" s="119"/>
      <c r="OAZ148" s="119"/>
      <c r="OBA148" s="119"/>
      <c r="OBB148" s="119"/>
      <c r="OBC148" s="119"/>
      <c r="OBD148" s="119"/>
      <c r="OBE148" s="119"/>
      <c r="OBF148" s="119"/>
      <c r="OBG148" s="119"/>
      <c r="OBH148" s="119"/>
      <c r="OBI148" s="119"/>
      <c r="OBJ148" s="119"/>
      <c r="OBK148" s="119"/>
      <c r="OBL148" s="119"/>
      <c r="OBM148" s="119"/>
      <c r="OBN148" s="119"/>
      <c r="OBO148" s="119"/>
      <c r="OBP148" s="119"/>
      <c r="OBQ148" s="119"/>
      <c r="OBR148" s="119"/>
      <c r="OBS148" s="119"/>
      <c r="OBT148" s="119"/>
      <c r="OBU148" s="119"/>
      <c r="OBV148" s="119"/>
      <c r="OBW148" s="119"/>
      <c r="OBX148" s="119"/>
      <c r="OBY148" s="119"/>
      <c r="OBZ148" s="119"/>
      <c r="OCA148" s="119"/>
      <c r="OCB148" s="119"/>
      <c r="OCC148" s="119"/>
      <c r="OCD148" s="119"/>
      <c r="OCE148" s="119"/>
      <c r="OCF148" s="119"/>
      <c r="OCG148" s="119"/>
      <c r="OCH148" s="119"/>
      <c r="OCI148" s="119"/>
      <c r="OCJ148" s="119"/>
      <c r="OCK148" s="119"/>
      <c r="OCL148" s="119"/>
      <c r="OCM148" s="119"/>
      <c r="OCN148" s="119"/>
      <c r="OCO148" s="119"/>
      <c r="OCP148" s="119"/>
      <c r="OCQ148" s="119"/>
      <c r="OCR148" s="119"/>
      <c r="OCS148" s="119"/>
      <c r="OCT148" s="119"/>
      <c r="OCU148" s="119"/>
      <c r="OCV148" s="119"/>
      <c r="OCW148" s="119"/>
      <c r="OCX148" s="119"/>
      <c r="OCY148" s="119"/>
      <c r="OCZ148" s="119"/>
      <c r="ODA148" s="119"/>
      <c r="ODB148" s="119"/>
      <c r="ODC148" s="119"/>
      <c r="ODD148" s="119"/>
      <c r="ODE148" s="119"/>
      <c r="ODF148" s="119"/>
      <c r="ODG148" s="119"/>
      <c r="ODH148" s="119"/>
      <c r="ODI148" s="119"/>
      <c r="ODJ148" s="119"/>
      <c r="ODK148" s="119"/>
      <c r="ODL148" s="119"/>
      <c r="ODM148" s="119"/>
      <c r="ODN148" s="119"/>
      <c r="ODO148" s="119"/>
      <c r="ODP148" s="119"/>
      <c r="ODQ148" s="119"/>
      <c r="ODR148" s="119"/>
      <c r="ODS148" s="119"/>
      <c r="ODT148" s="119"/>
      <c r="ODU148" s="119"/>
      <c r="ODV148" s="119"/>
      <c r="ODW148" s="119"/>
      <c r="ODX148" s="119"/>
      <c r="ODY148" s="119"/>
      <c r="ODZ148" s="119"/>
      <c r="OEA148" s="119"/>
      <c r="OEB148" s="119"/>
      <c r="OEC148" s="119"/>
      <c r="OED148" s="119"/>
      <c r="OEE148" s="119"/>
      <c r="OEF148" s="119"/>
      <c r="OEG148" s="119"/>
      <c r="OEH148" s="119"/>
      <c r="OEI148" s="119"/>
      <c r="OEJ148" s="119"/>
      <c r="OEK148" s="119"/>
      <c r="OEL148" s="119"/>
      <c r="OEM148" s="119"/>
      <c r="OEN148" s="119"/>
      <c r="OEO148" s="119"/>
      <c r="OEP148" s="119"/>
      <c r="OEQ148" s="119"/>
      <c r="OER148" s="119"/>
      <c r="OES148" s="119"/>
      <c r="OET148" s="119"/>
      <c r="OEU148" s="119"/>
      <c r="OEV148" s="119"/>
      <c r="OEW148" s="119"/>
      <c r="OEX148" s="119"/>
      <c r="OEY148" s="119"/>
      <c r="OEZ148" s="119"/>
      <c r="OFA148" s="119"/>
      <c r="OFB148" s="119"/>
      <c r="OFC148" s="119"/>
      <c r="OFD148" s="119"/>
      <c r="OFE148" s="119"/>
      <c r="OFF148" s="119"/>
      <c r="OFG148" s="119"/>
      <c r="OFH148" s="119"/>
      <c r="OFI148" s="119"/>
      <c r="OFJ148" s="119"/>
      <c r="OFK148" s="119"/>
      <c r="OFL148" s="119"/>
      <c r="OFM148" s="119"/>
      <c r="OFN148" s="119"/>
      <c r="OFO148" s="119"/>
      <c r="OFP148" s="119"/>
      <c r="OFQ148" s="119"/>
      <c r="OFR148" s="119"/>
      <c r="OFS148" s="119"/>
      <c r="OFT148" s="119"/>
      <c r="OFU148" s="119"/>
      <c r="OFV148" s="119"/>
      <c r="OFW148" s="119"/>
      <c r="OFX148" s="119"/>
      <c r="OFY148" s="119"/>
      <c r="OFZ148" s="119"/>
      <c r="OGA148" s="119"/>
      <c r="OGB148" s="119"/>
      <c r="OGC148" s="119"/>
      <c r="OGD148" s="119"/>
      <c r="OGE148" s="119"/>
      <c r="OGF148" s="119"/>
      <c r="OGG148" s="119"/>
      <c r="OGH148" s="119"/>
      <c r="OGI148" s="119"/>
      <c r="OGJ148" s="119"/>
      <c r="OGK148" s="119"/>
      <c r="OGL148" s="119"/>
      <c r="OGM148" s="119"/>
      <c r="OGN148" s="119"/>
      <c r="OGO148" s="119"/>
      <c r="OGP148" s="119"/>
      <c r="OGQ148" s="119"/>
      <c r="OGR148" s="119"/>
      <c r="OGS148" s="119"/>
      <c r="OGT148" s="119"/>
      <c r="OGU148" s="119"/>
      <c r="OGV148" s="119"/>
      <c r="OGW148" s="119"/>
      <c r="OGX148" s="119"/>
      <c r="OGY148" s="119"/>
      <c r="OGZ148" s="119"/>
      <c r="OHA148" s="119"/>
      <c r="OHB148" s="119"/>
      <c r="OHC148" s="119"/>
      <c r="OHD148" s="119"/>
      <c r="OHE148" s="119"/>
      <c r="OHF148" s="119"/>
      <c r="OHG148" s="119"/>
      <c r="OHH148" s="119"/>
      <c r="OHI148" s="119"/>
      <c r="OHJ148" s="119"/>
      <c r="OHK148" s="119"/>
      <c r="OHL148" s="119"/>
      <c r="OHM148" s="119"/>
      <c r="OHN148" s="119"/>
      <c r="OHO148" s="119"/>
      <c r="OHP148" s="119"/>
      <c r="OHQ148" s="119"/>
      <c r="OHR148" s="119"/>
      <c r="OHS148" s="119"/>
      <c r="OHT148" s="119"/>
      <c r="OHU148" s="119"/>
      <c r="OHV148" s="119"/>
      <c r="OHW148" s="119"/>
      <c r="OHX148" s="119"/>
      <c r="OHY148" s="119"/>
      <c r="OHZ148" s="119"/>
      <c r="OIA148" s="119"/>
      <c r="OIB148" s="119"/>
      <c r="OIC148" s="119"/>
      <c r="OID148" s="119"/>
      <c r="OIE148" s="119"/>
      <c r="OIF148" s="119"/>
      <c r="OIG148" s="119"/>
      <c r="OIH148" s="119"/>
      <c r="OII148" s="119"/>
      <c r="OIJ148" s="119"/>
      <c r="OIK148" s="119"/>
      <c r="OIL148" s="119"/>
      <c r="OIM148" s="119"/>
      <c r="OIN148" s="119"/>
      <c r="OIO148" s="119"/>
      <c r="OIP148" s="119"/>
      <c r="OIQ148" s="119"/>
      <c r="OIR148" s="119"/>
      <c r="OIS148" s="119"/>
      <c r="OIT148" s="119"/>
      <c r="OIU148" s="119"/>
      <c r="OIV148" s="119"/>
      <c r="OIW148" s="119"/>
      <c r="OIX148" s="119"/>
      <c r="OIY148" s="119"/>
      <c r="OIZ148" s="119"/>
      <c r="OJA148" s="119"/>
      <c r="OJB148" s="119"/>
      <c r="OJC148" s="119"/>
      <c r="OJD148" s="119"/>
      <c r="OJE148" s="119"/>
      <c r="OJF148" s="119"/>
      <c r="OJG148" s="119"/>
      <c r="OJH148" s="119"/>
      <c r="OJI148" s="119"/>
      <c r="OJJ148" s="119"/>
      <c r="OJK148" s="119"/>
      <c r="OJL148" s="119"/>
      <c r="OJM148" s="119"/>
      <c r="OJN148" s="119"/>
      <c r="OJO148" s="119"/>
      <c r="OJP148" s="119"/>
      <c r="OJQ148" s="119"/>
      <c r="OJR148" s="119"/>
      <c r="OJS148" s="119"/>
      <c r="OJT148" s="119"/>
      <c r="OJU148" s="119"/>
      <c r="OJV148" s="119"/>
      <c r="OJW148" s="119"/>
      <c r="OJX148" s="119"/>
      <c r="OJY148" s="119"/>
      <c r="OJZ148" s="119"/>
      <c r="OKA148" s="119"/>
      <c r="OKB148" s="119"/>
      <c r="OKC148" s="119"/>
      <c r="OKD148" s="119"/>
      <c r="OKE148" s="119"/>
      <c r="OKF148" s="119"/>
      <c r="OKG148" s="119"/>
      <c r="OKH148" s="119"/>
      <c r="OKI148" s="119"/>
      <c r="OKJ148" s="119"/>
      <c r="OKK148" s="119"/>
      <c r="OKL148" s="119"/>
      <c r="OKM148" s="119"/>
      <c r="OKN148" s="119"/>
      <c r="OKO148" s="119"/>
      <c r="OKP148" s="119"/>
      <c r="OKQ148" s="119"/>
      <c r="OKR148" s="119"/>
      <c r="OKS148" s="119"/>
      <c r="OKT148" s="119"/>
      <c r="OKU148" s="119"/>
      <c r="OKV148" s="119"/>
      <c r="OKW148" s="119"/>
      <c r="OKX148" s="119"/>
      <c r="OKY148" s="119"/>
      <c r="OKZ148" s="119"/>
      <c r="OLA148" s="119"/>
      <c r="OLB148" s="119"/>
      <c r="OLC148" s="119"/>
      <c r="OLD148" s="119"/>
      <c r="OLE148" s="119"/>
      <c r="OLF148" s="119"/>
      <c r="OLG148" s="119"/>
      <c r="OLH148" s="119"/>
      <c r="OLI148" s="119"/>
      <c r="OLJ148" s="119"/>
      <c r="OLK148" s="119"/>
      <c r="OLL148" s="119"/>
      <c r="OLM148" s="119"/>
      <c r="OLN148" s="119"/>
      <c r="OLO148" s="119"/>
      <c r="OLP148" s="119"/>
      <c r="OLQ148" s="119"/>
      <c r="OLR148" s="119"/>
      <c r="OLS148" s="119"/>
      <c r="OLT148" s="119"/>
      <c r="OLU148" s="119"/>
      <c r="OLV148" s="119"/>
      <c r="OLW148" s="119"/>
      <c r="OLX148" s="119"/>
      <c r="OLY148" s="119"/>
      <c r="OLZ148" s="119"/>
      <c r="OMA148" s="119"/>
      <c r="OMB148" s="119"/>
      <c r="OMC148" s="119"/>
      <c r="OMD148" s="119"/>
      <c r="OME148" s="119"/>
      <c r="OMF148" s="119"/>
      <c r="OMG148" s="119"/>
      <c r="OMH148" s="119"/>
      <c r="OMI148" s="119"/>
      <c r="OMJ148" s="119"/>
      <c r="OMK148" s="119"/>
      <c r="OML148" s="119"/>
      <c r="OMM148" s="119"/>
      <c r="OMN148" s="119"/>
      <c r="OMO148" s="119"/>
      <c r="OMP148" s="119"/>
      <c r="OMQ148" s="119"/>
      <c r="OMR148" s="119"/>
      <c r="OMS148" s="119"/>
      <c r="OMT148" s="119"/>
      <c r="OMU148" s="119"/>
      <c r="OMV148" s="119"/>
      <c r="OMW148" s="119"/>
      <c r="OMX148" s="119"/>
      <c r="OMY148" s="119"/>
      <c r="OMZ148" s="119"/>
      <c r="ONA148" s="119"/>
      <c r="ONB148" s="119"/>
      <c r="ONC148" s="119"/>
      <c r="OND148" s="119"/>
      <c r="ONE148" s="119"/>
      <c r="ONF148" s="119"/>
      <c r="ONG148" s="119"/>
      <c r="ONH148" s="119"/>
      <c r="ONI148" s="119"/>
      <c r="ONJ148" s="119"/>
      <c r="ONK148" s="119"/>
      <c r="ONL148" s="119"/>
      <c r="ONM148" s="119"/>
      <c r="ONN148" s="119"/>
      <c r="ONO148" s="119"/>
      <c r="ONP148" s="119"/>
      <c r="ONQ148" s="119"/>
      <c r="ONR148" s="119"/>
      <c r="ONS148" s="119"/>
      <c r="ONT148" s="119"/>
      <c r="ONU148" s="119"/>
      <c r="ONV148" s="119"/>
      <c r="ONW148" s="119"/>
      <c r="ONX148" s="119"/>
      <c r="ONY148" s="119"/>
      <c r="ONZ148" s="119"/>
      <c r="OOA148" s="119"/>
      <c r="OOB148" s="119"/>
      <c r="OOC148" s="119"/>
      <c r="OOD148" s="119"/>
      <c r="OOE148" s="119"/>
      <c r="OOF148" s="119"/>
      <c r="OOG148" s="119"/>
      <c r="OOH148" s="119"/>
      <c r="OOI148" s="119"/>
      <c r="OOJ148" s="119"/>
      <c r="OOK148" s="119"/>
      <c r="OOL148" s="119"/>
      <c r="OOM148" s="119"/>
      <c r="OON148" s="119"/>
      <c r="OOO148" s="119"/>
      <c r="OOP148" s="119"/>
      <c r="OOQ148" s="119"/>
      <c r="OOR148" s="119"/>
      <c r="OOS148" s="119"/>
      <c r="OOT148" s="119"/>
      <c r="OOU148" s="119"/>
      <c r="OOV148" s="119"/>
      <c r="OOW148" s="119"/>
      <c r="OOX148" s="119"/>
      <c r="OOY148" s="119"/>
      <c r="OOZ148" s="119"/>
      <c r="OPA148" s="119"/>
      <c r="OPB148" s="119"/>
      <c r="OPC148" s="119"/>
      <c r="OPD148" s="119"/>
      <c r="OPE148" s="119"/>
      <c r="OPF148" s="119"/>
      <c r="OPG148" s="119"/>
      <c r="OPH148" s="119"/>
      <c r="OPI148" s="119"/>
      <c r="OPJ148" s="119"/>
      <c r="OPK148" s="119"/>
      <c r="OPL148" s="119"/>
      <c r="OPM148" s="119"/>
      <c r="OPN148" s="119"/>
      <c r="OPO148" s="119"/>
      <c r="OPP148" s="119"/>
      <c r="OPQ148" s="119"/>
      <c r="OPR148" s="119"/>
      <c r="OPS148" s="119"/>
      <c r="OPT148" s="119"/>
      <c r="OPU148" s="119"/>
      <c r="OPV148" s="119"/>
      <c r="OPW148" s="119"/>
      <c r="OPX148" s="119"/>
      <c r="OPY148" s="119"/>
      <c r="OPZ148" s="119"/>
      <c r="OQA148" s="119"/>
      <c r="OQB148" s="119"/>
      <c r="OQC148" s="119"/>
      <c r="OQD148" s="119"/>
      <c r="OQE148" s="119"/>
      <c r="OQF148" s="119"/>
      <c r="OQG148" s="119"/>
      <c r="OQH148" s="119"/>
      <c r="OQI148" s="119"/>
      <c r="OQJ148" s="119"/>
      <c r="OQK148" s="119"/>
      <c r="OQL148" s="119"/>
      <c r="OQM148" s="119"/>
      <c r="OQN148" s="119"/>
      <c r="OQO148" s="119"/>
      <c r="OQP148" s="119"/>
      <c r="OQQ148" s="119"/>
      <c r="OQR148" s="119"/>
      <c r="OQS148" s="119"/>
      <c r="OQT148" s="119"/>
      <c r="OQU148" s="119"/>
      <c r="OQV148" s="119"/>
      <c r="OQW148" s="119"/>
      <c r="OQX148" s="119"/>
      <c r="OQY148" s="119"/>
      <c r="OQZ148" s="119"/>
      <c r="ORA148" s="119"/>
      <c r="ORB148" s="119"/>
      <c r="ORC148" s="119"/>
      <c r="ORD148" s="119"/>
      <c r="ORE148" s="119"/>
      <c r="ORF148" s="119"/>
      <c r="ORG148" s="119"/>
      <c r="ORH148" s="119"/>
      <c r="ORI148" s="119"/>
      <c r="ORJ148" s="119"/>
      <c r="ORK148" s="119"/>
      <c r="ORL148" s="119"/>
      <c r="ORM148" s="119"/>
      <c r="ORN148" s="119"/>
      <c r="ORO148" s="119"/>
      <c r="ORP148" s="119"/>
      <c r="ORQ148" s="119"/>
      <c r="ORR148" s="119"/>
      <c r="ORS148" s="119"/>
      <c r="ORT148" s="119"/>
      <c r="ORU148" s="119"/>
      <c r="ORV148" s="119"/>
      <c r="ORW148" s="119"/>
      <c r="ORX148" s="119"/>
      <c r="ORY148" s="119"/>
      <c r="ORZ148" s="119"/>
      <c r="OSA148" s="119"/>
      <c r="OSB148" s="119"/>
      <c r="OSC148" s="119"/>
      <c r="OSD148" s="119"/>
      <c r="OSE148" s="119"/>
      <c r="OSF148" s="119"/>
      <c r="OSG148" s="119"/>
      <c r="OSH148" s="119"/>
      <c r="OSI148" s="119"/>
      <c r="OSJ148" s="119"/>
      <c r="OSK148" s="119"/>
      <c r="OSL148" s="119"/>
      <c r="OSM148" s="119"/>
      <c r="OSN148" s="119"/>
      <c r="OSO148" s="119"/>
      <c r="OSP148" s="119"/>
      <c r="OSQ148" s="119"/>
      <c r="OSR148" s="119"/>
      <c r="OSS148" s="119"/>
      <c r="OST148" s="119"/>
      <c r="OSU148" s="119"/>
      <c r="OSV148" s="119"/>
      <c r="OSW148" s="119"/>
      <c r="OSX148" s="119"/>
      <c r="OSY148" s="119"/>
      <c r="OSZ148" s="119"/>
      <c r="OTA148" s="119"/>
      <c r="OTB148" s="119"/>
      <c r="OTC148" s="119"/>
      <c r="OTD148" s="119"/>
      <c r="OTE148" s="119"/>
      <c r="OTF148" s="119"/>
      <c r="OTG148" s="119"/>
      <c r="OTH148" s="119"/>
      <c r="OTI148" s="119"/>
      <c r="OTJ148" s="119"/>
      <c r="OTK148" s="119"/>
      <c r="OTL148" s="119"/>
      <c r="OTM148" s="119"/>
      <c r="OTN148" s="119"/>
      <c r="OTO148" s="119"/>
      <c r="OTP148" s="119"/>
      <c r="OTQ148" s="119"/>
      <c r="OTR148" s="119"/>
      <c r="OTS148" s="119"/>
      <c r="OTT148" s="119"/>
      <c r="OTU148" s="119"/>
      <c r="OTV148" s="119"/>
      <c r="OTW148" s="119"/>
      <c r="OTX148" s="119"/>
      <c r="OTY148" s="119"/>
      <c r="OTZ148" s="119"/>
      <c r="OUA148" s="119"/>
      <c r="OUB148" s="119"/>
      <c r="OUC148" s="119"/>
      <c r="OUD148" s="119"/>
      <c r="OUE148" s="119"/>
      <c r="OUF148" s="119"/>
      <c r="OUG148" s="119"/>
      <c r="OUH148" s="119"/>
      <c r="OUI148" s="119"/>
      <c r="OUJ148" s="119"/>
      <c r="OUK148" s="119"/>
      <c r="OUL148" s="119"/>
      <c r="OUM148" s="119"/>
      <c r="OUN148" s="119"/>
      <c r="OUO148" s="119"/>
      <c r="OUP148" s="119"/>
      <c r="OUQ148" s="119"/>
      <c r="OUR148" s="119"/>
      <c r="OUS148" s="119"/>
      <c r="OUT148" s="119"/>
      <c r="OUU148" s="119"/>
      <c r="OUV148" s="119"/>
      <c r="OUW148" s="119"/>
      <c r="OUX148" s="119"/>
      <c r="OUY148" s="119"/>
      <c r="OUZ148" s="119"/>
      <c r="OVA148" s="119"/>
      <c r="OVB148" s="119"/>
      <c r="OVC148" s="119"/>
      <c r="OVD148" s="119"/>
      <c r="OVE148" s="119"/>
      <c r="OVF148" s="119"/>
      <c r="OVG148" s="119"/>
      <c r="OVH148" s="119"/>
      <c r="OVI148" s="119"/>
      <c r="OVJ148" s="119"/>
      <c r="OVK148" s="119"/>
      <c r="OVL148" s="119"/>
      <c r="OVM148" s="119"/>
      <c r="OVN148" s="119"/>
      <c r="OVO148" s="119"/>
      <c r="OVP148" s="119"/>
      <c r="OVQ148" s="119"/>
      <c r="OVR148" s="119"/>
      <c r="OVS148" s="119"/>
      <c r="OVT148" s="119"/>
      <c r="OVU148" s="119"/>
      <c r="OVV148" s="119"/>
      <c r="OVW148" s="119"/>
      <c r="OVX148" s="119"/>
      <c r="OVY148" s="119"/>
      <c r="OVZ148" s="119"/>
      <c r="OWA148" s="119"/>
      <c r="OWB148" s="119"/>
      <c r="OWC148" s="119"/>
      <c r="OWD148" s="119"/>
      <c r="OWE148" s="119"/>
      <c r="OWF148" s="119"/>
      <c r="OWG148" s="119"/>
      <c r="OWH148" s="119"/>
      <c r="OWI148" s="119"/>
      <c r="OWJ148" s="119"/>
      <c r="OWK148" s="119"/>
      <c r="OWL148" s="119"/>
      <c r="OWM148" s="119"/>
      <c r="OWN148" s="119"/>
      <c r="OWO148" s="119"/>
      <c r="OWP148" s="119"/>
      <c r="OWQ148" s="119"/>
      <c r="OWR148" s="119"/>
      <c r="OWS148" s="119"/>
      <c r="OWT148" s="119"/>
      <c r="OWU148" s="119"/>
      <c r="OWV148" s="119"/>
      <c r="OWW148" s="119"/>
      <c r="OWX148" s="119"/>
      <c r="OWY148" s="119"/>
      <c r="OWZ148" s="119"/>
      <c r="OXA148" s="119"/>
      <c r="OXB148" s="119"/>
      <c r="OXC148" s="119"/>
      <c r="OXD148" s="119"/>
      <c r="OXE148" s="119"/>
      <c r="OXF148" s="119"/>
      <c r="OXG148" s="119"/>
      <c r="OXH148" s="119"/>
      <c r="OXI148" s="119"/>
      <c r="OXJ148" s="119"/>
      <c r="OXK148" s="119"/>
      <c r="OXL148" s="119"/>
      <c r="OXM148" s="119"/>
      <c r="OXN148" s="119"/>
      <c r="OXO148" s="119"/>
      <c r="OXP148" s="119"/>
      <c r="OXQ148" s="119"/>
      <c r="OXR148" s="119"/>
      <c r="OXS148" s="119"/>
      <c r="OXT148" s="119"/>
      <c r="OXU148" s="119"/>
      <c r="OXV148" s="119"/>
      <c r="OXW148" s="119"/>
      <c r="OXX148" s="119"/>
      <c r="OXY148" s="119"/>
      <c r="OXZ148" s="119"/>
      <c r="OYA148" s="119"/>
      <c r="OYB148" s="119"/>
      <c r="OYC148" s="119"/>
      <c r="OYD148" s="119"/>
      <c r="OYE148" s="119"/>
      <c r="OYF148" s="119"/>
      <c r="OYG148" s="119"/>
      <c r="OYH148" s="119"/>
      <c r="OYI148" s="119"/>
      <c r="OYJ148" s="119"/>
      <c r="OYK148" s="119"/>
      <c r="OYL148" s="119"/>
      <c r="OYM148" s="119"/>
      <c r="OYN148" s="119"/>
      <c r="OYO148" s="119"/>
      <c r="OYP148" s="119"/>
      <c r="OYQ148" s="119"/>
      <c r="OYR148" s="119"/>
      <c r="OYS148" s="119"/>
      <c r="OYT148" s="119"/>
      <c r="OYU148" s="119"/>
      <c r="OYV148" s="119"/>
      <c r="OYW148" s="119"/>
      <c r="OYX148" s="119"/>
      <c r="OYY148" s="119"/>
      <c r="OYZ148" s="119"/>
      <c r="OZA148" s="119"/>
      <c r="OZB148" s="119"/>
      <c r="OZC148" s="119"/>
      <c r="OZD148" s="119"/>
      <c r="OZE148" s="119"/>
      <c r="OZF148" s="119"/>
      <c r="OZG148" s="119"/>
      <c r="OZH148" s="119"/>
      <c r="OZI148" s="119"/>
      <c r="OZJ148" s="119"/>
      <c r="OZK148" s="119"/>
      <c r="OZL148" s="119"/>
      <c r="OZM148" s="119"/>
      <c r="OZN148" s="119"/>
      <c r="OZO148" s="119"/>
      <c r="OZP148" s="119"/>
      <c r="OZQ148" s="119"/>
      <c r="OZR148" s="119"/>
      <c r="OZS148" s="119"/>
      <c r="OZT148" s="119"/>
      <c r="OZU148" s="119"/>
      <c r="OZV148" s="119"/>
      <c r="OZW148" s="119"/>
      <c r="OZX148" s="119"/>
      <c r="OZY148" s="119"/>
      <c r="OZZ148" s="119"/>
      <c r="PAA148" s="119"/>
      <c r="PAB148" s="119"/>
      <c r="PAC148" s="119"/>
      <c r="PAD148" s="119"/>
      <c r="PAE148" s="119"/>
      <c r="PAF148" s="119"/>
      <c r="PAG148" s="119"/>
      <c r="PAH148" s="119"/>
      <c r="PAI148" s="119"/>
      <c r="PAJ148" s="119"/>
      <c r="PAK148" s="119"/>
      <c r="PAL148" s="119"/>
      <c r="PAM148" s="119"/>
      <c r="PAN148" s="119"/>
      <c r="PAO148" s="119"/>
      <c r="PAP148" s="119"/>
      <c r="PAQ148" s="119"/>
      <c r="PAR148" s="119"/>
      <c r="PAS148" s="119"/>
      <c r="PAT148" s="119"/>
      <c r="PAU148" s="119"/>
      <c r="PAV148" s="119"/>
      <c r="PAW148" s="119"/>
      <c r="PAX148" s="119"/>
      <c r="PAY148" s="119"/>
      <c r="PAZ148" s="119"/>
      <c r="PBA148" s="119"/>
      <c r="PBB148" s="119"/>
      <c r="PBC148" s="119"/>
      <c r="PBD148" s="119"/>
      <c r="PBE148" s="119"/>
      <c r="PBF148" s="119"/>
      <c r="PBG148" s="119"/>
      <c r="PBH148" s="119"/>
      <c r="PBI148" s="119"/>
      <c r="PBJ148" s="119"/>
      <c r="PBK148" s="119"/>
      <c r="PBL148" s="119"/>
      <c r="PBM148" s="119"/>
      <c r="PBN148" s="119"/>
      <c r="PBO148" s="119"/>
      <c r="PBP148" s="119"/>
      <c r="PBQ148" s="119"/>
      <c r="PBR148" s="119"/>
      <c r="PBS148" s="119"/>
      <c r="PBT148" s="119"/>
      <c r="PBU148" s="119"/>
      <c r="PBV148" s="119"/>
      <c r="PBW148" s="119"/>
      <c r="PBX148" s="119"/>
      <c r="PBY148" s="119"/>
      <c r="PBZ148" s="119"/>
      <c r="PCA148" s="119"/>
      <c r="PCB148" s="119"/>
      <c r="PCC148" s="119"/>
      <c r="PCD148" s="119"/>
      <c r="PCE148" s="119"/>
      <c r="PCF148" s="119"/>
      <c r="PCG148" s="119"/>
      <c r="PCH148" s="119"/>
      <c r="PCI148" s="119"/>
      <c r="PCJ148" s="119"/>
      <c r="PCK148" s="119"/>
      <c r="PCL148" s="119"/>
      <c r="PCM148" s="119"/>
      <c r="PCN148" s="119"/>
      <c r="PCO148" s="119"/>
      <c r="PCP148" s="119"/>
      <c r="PCQ148" s="119"/>
      <c r="PCR148" s="119"/>
      <c r="PCS148" s="119"/>
      <c r="PCT148" s="119"/>
      <c r="PCU148" s="119"/>
      <c r="PCV148" s="119"/>
      <c r="PCW148" s="119"/>
      <c r="PCX148" s="119"/>
      <c r="PCY148" s="119"/>
      <c r="PCZ148" s="119"/>
      <c r="PDA148" s="119"/>
      <c r="PDB148" s="119"/>
      <c r="PDC148" s="119"/>
      <c r="PDD148" s="119"/>
      <c r="PDE148" s="119"/>
      <c r="PDF148" s="119"/>
      <c r="PDG148" s="119"/>
      <c r="PDH148" s="119"/>
      <c r="PDI148" s="119"/>
      <c r="PDJ148" s="119"/>
      <c r="PDK148" s="119"/>
      <c r="PDL148" s="119"/>
      <c r="PDM148" s="119"/>
      <c r="PDN148" s="119"/>
      <c r="PDO148" s="119"/>
      <c r="PDP148" s="119"/>
      <c r="PDQ148" s="119"/>
      <c r="PDR148" s="119"/>
      <c r="PDS148" s="119"/>
      <c r="PDT148" s="119"/>
      <c r="PDU148" s="119"/>
      <c r="PDV148" s="119"/>
      <c r="PDW148" s="119"/>
      <c r="PDX148" s="119"/>
      <c r="PDY148" s="119"/>
      <c r="PDZ148" s="119"/>
      <c r="PEA148" s="119"/>
      <c r="PEB148" s="119"/>
      <c r="PEC148" s="119"/>
      <c r="PED148" s="119"/>
      <c r="PEE148" s="119"/>
      <c r="PEF148" s="119"/>
      <c r="PEG148" s="119"/>
      <c r="PEH148" s="119"/>
      <c r="PEI148" s="119"/>
      <c r="PEJ148" s="119"/>
      <c r="PEK148" s="119"/>
      <c r="PEL148" s="119"/>
      <c r="PEM148" s="119"/>
      <c r="PEN148" s="119"/>
      <c r="PEO148" s="119"/>
      <c r="PEP148" s="119"/>
      <c r="PEQ148" s="119"/>
      <c r="PER148" s="119"/>
      <c r="PES148" s="119"/>
      <c r="PET148" s="119"/>
      <c r="PEU148" s="119"/>
      <c r="PEV148" s="119"/>
      <c r="PEW148" s="119"/>
      <c r="PEX148" s="119"/>
      <c r="PEY148" s="119"/>
      <c r="PEZ148" s="119"/>
      <c r="PFA148" s="119"/>
      <c r="PFB148" s="119"/>
      <c r="PFC148" s="119"/>
      <c r="PFD148" s="119"/>
      <c r="PFE148" s="119"/>
      <c r="PFF148" s="119"/>
      <c r="PFG148" s="119"/>
      <c r="PFH148" s="119"/>
      <c r="PFI148" s="119"/>
      <c r="PFJ148" s="119"/>
      <c r="PFK148" s="119"/>
      <c r="PFL148" s="119"/>
      <c r="PFM148" s="119"/>
      <c r="PFN148" s="119"/>
      <c r="PFO148" s="119"/>
      <c r="PFP148" s="119"/>
      <c r="PFQ148" s="119"/>
      <c r="PFR148" s="119"/>
      <c r="PFS148" s="119"/>
      <c r="PFT148" s="119"/>
      <c r="PFU148" s="119"/>
      <c r="PFV148" s="119"/>
      <c r="PFW148" s="119"/>
      <c r="PFX148" s="119"/>
      <c r="PFY148" s="119"/>
      <c r="PFZ148" s="119"/>
      <c r="PGA148" s="119"/>
      <c r="PGB148" s="119"/>
      <c r="PGC148" s="119"/>
      <c r="PGD148" s="119"/>
      <c r="PGE148" s="119"/>
      <c r="PGF148" s="119"/>
      <c r="PGG148" s="119"/>
      <c r="PGH148" s="119"/>
      <c r="PGI148" s="119"/>
      <c r="PGJ148" s="119"/>
      <c r="PGK148" s="119"/>
      <c r="PGL148" s="119"/>
      <c r="PGM148" s="119"/>
      <c r="PGN148" s="119"/>
      <c r="PGO148" s="119"/>
      <c r="PGP148" s="119"/>
      <c r="PGQ148" s="119"/>
      <c r="PGR148" s="119"/>
      <c r="PGS148" s="119"/>
      <c r="PGT148" s="119"/>
      <c r="PGU148" s="119"/>
      <c r="PGV148" s="119"/>
      <c r="PGW148" s="119"/>
      <c r="PGX148" s="119"/>
      <c r="PGY148" s="119"/>
      <c r="PGZ148" s="119"/>
      <c r="PHA148" s="119"/>
      <c r="PHB148" s="119"/>
      <c r="PHC148" s="119"/>
      <c r="PHD148" s="119"/>
      <c r="PHE148" s="119"/>
      <c r="PHF148" s="119"/>
      <c r="PHG148" s="119"/>
      <c r="PHH148" s="119"/>
      <c r="PHI148" s="119"/>
      <c r="PHJ148" s="119"/>
      <c r="PHK148" s="119"/>
      <c r="PHL148" s="119"/>
      <c r="PHM148" s="119"/>
      <c r="PHN148" s="119"/>
      <c r="PHO148" s="119"/>
      <c r="PHP148" s="119"/>
      <c r="PHQ148" s="119"/>
      <c r="PHR148" s="119"/>
      <c r="PHS148" s="119"/>
      <c r="PHT148" s="119"/>
      <c r="PHU148" s="119"/>
      <c r="PHV148" s="119"/>
      <c r="PHW148" s="119"/>
      <c r="PHX148" s="119"/>
      <c r="PHY148" s="119"/>
      <c r="PHZ148" s="119"/>
      <c r="PIA148" s="119"/>
      <c r="PIB148" s="119"/>
      <c r="PIC148" s="119"/>
      <c r="PID148" s="119"/>
      <c r="PIE148" s="119"/>
      <c r="PIF148" s="119"/>
      <c r="PIG148" s="119"/>
      <c r="PIH148" s="119"/>
      <c r="PII148" s="119"/>
      <c r="PIJ148" s="119"/>
      <c r="PIK148" s="119"/>
      <c r="PIL148" s="119"/>
      <c r="PIM148" s="119"/>
      <c r="PIN148" s="119"/>
      <c r="PIO148" s="119"/>
      <c r="PIP148" s="119"/>
      <c r="PIQ148" s="119"/>
      <c r="PIR148" s="119"/>
      <c r="PIS148" s="119"/>
      <c r="PIT148" s="119"/>
      <c r="PIU148" s="119"/>
      <c r="PIV148" s="119"/>
      <c r="PIW148" s="119"/>
      <c r="PIX148" s="119"/>
      <c r="PIY148" s="119"/>
      <c r="PIZ148" s="119"/>
      <c r="PJA148" s="119"/>
      <c r="PJB148" s="119"/>
      <c r="PJC148" s="119"/>
      <c r="PJD148" s="119"/>
      <c r="PJE148" s="119"/>
      <c r="PJF148" s="119"/>
      <c r="PJG148" s="119"/>
      <c r="PJH148" s="119"/>
      <c r="PJI148" s="119"/>
      <c r="PJJ148" s="119"/>
      <c r="PJK148" s="119"/>
      <c r="PJL148" s="119"/>
      <c r="PJM148" s="119"/>
      <c r="PJN148" s="119"/>
      <c r="PJO148" s="119"/>
      <c r="PJP148" s="119"/>
      <c r="PJQ148" s="119"/>
      <c r="PJR148" s="119"/>
      <c r="PJS148" s="119"/>
      <c r="PJT148" s="119"/>
      <c r="PJU148" s="119"/>
      <c r="PJV148" s="119"/>
      <c r="PJW148" s="119"/>
      <c r="PJX148" s="119"/>
      <c r="PJY148" s="119"/>
      <c r="PJZ148" s="119"/>
      <c r="PKA148" s="119"/>
      <c r="PKB148" s="119"/>
      <c r="PKC148" s="119"/>
      <c r="PKD148" s="119"/>
      <c r="PKE148" s="119"/>
      <c r="PKF148" s="119"/>
      <c r="PKG148" s="119"/>
      <c r="PKH148" s="119"/>
      <c r="PKI148" s="119"/>
      <c r="PKJ148" s="119"/>
      <c r="PKK148" s="119"/>
      <c r="PKL148" s="119"/>
      <c r="PKM148" s="119"/>
      <c r="PKN148" s="119"/>
      <c r="PKO148" s="119"/>
      <c r="PKP148" s="119"/>
      <c r="PKQ148" s="119"/>
      <c r="PKR148" s="119"/>
      <c r="PKS148" s="119"/>
      <c r="PKT148" s="119"/>
      <c r="PKU148" s="119"/>
      <c r="PKV148" s="119"/>
      <c r="PKW148" s="119"/>
      <c r="PKX148" s="119"/>
      <c r="PKY148" s="119"/>
      <c r="PKZ148" s="119"/>
      <c r="PLA148" s="119"/>
      <c r="PLB148" s="119"/>
      <c r="PLC148" s="119"/>
      <c r="PLD148" s="119"/>
      <c r="PLE148" s="119"/>
      <c r="PLF148" s="119"/>
      <c r="PLG148" s="119"/>
      <c r="PLH148" s="119"/>
      <c r="PLI148" s="119"/>
      <c r="PLJ148" s="119"/>
      <c r="PLK148" s="119"/>
      <c r="PLL148" s="119"/>
      <c r="PLM148" s="119"/>
      <c r="PLN148" s="119"/>
      <c r="PLO148" s="119"/>
      <c r="PLP148" s="119"/>
      <c r="PLQ148" s="119"/>
      <c r="PLR148" s="119"/>
      <c r="PLS148" s="119"/>
      <c r="PLT148" s="119"/>
      <c r="PLU148" s="119"/>
      <c r="PLV148" s="119"/>
      <c r="PLW148" s="119"/>
      <c r="PLX148" s="119"/>
      <c r="PLY148" s="119"/>
      <c r="PLZ148" s="119"/>
      <c r="PMA148" s="119"/>
      <c r="PMB148" s="119"/>
      <c r="PMC148" s="119"/>
      <c r="PMD148" s="119"/>
      <c r="PME148" s="119"/>
      <c r="PMF148" s="119"/>
      <c r="PMG148" s="119"/>
      <c r="PMH148" s="119"/>
      <c r="PMI148" s="119"/>
      <c r="PMJ148" s="119"/>
      <c r="PMK148" s="119"/>
      <c r="PML148" s="119"/>
      <c r="PMM148" s="119"/>
      <c r="PMN148" s="119"/>
      <c r="PMO148" s="119"/>
      <c r="PMP148" s="119"/>
      <c r="PMQ148" s="119"/>
      <c r="PMR148" s="119"/>
      <c r="PMS148" s="119"/>
      <c r="PMT148" s="119"/>
      <c r="PMU148" s="119"/>
      <c r="PMV148" s="119"/>
      <c r="PMW148" s="119"/>
      <c r="PMX148" s="119"/>
      <c r="PMY148" s="119"/>
      <c r="PMZ148" s="119"/>
      <c r="PNA148" s="119"/>
      <c r="PNB148" s="119"/>
      <c r="PNC148" s="119"/>
      <c r="PND148" s="119"/>
      <c r="PNE148" s="119"/>
      <c r="PNF148" s="119"/>
      <c r="PNG148" s="119"/>
      <c r="PNH148" s="119"/>
      <c r="PNI148" s="119"/>
      <c r="PNJ148" s="119"/>
      <c r="PNK148" s="119"/>
      <c r="PNL148" s="119"/>
      <c r="PNM148" s="119"/>
      <c r="PNN148" s="119"/>
      <c r="PNO148" s="119"/>
      <c r="PNP148" s="119"/>
      <c r="PNQ148" s="119"/>
      <c r="PNR148" s="119"/>
      <c r="PNS148" s="119"/>
      <c r="PNT148" s="119"/>
      <c r="PNU148" s="119"/>
      <c r="PNV148" s="119"/>
      <c r="PNW148" s="119"/>
      <c r="PNX148" s="119"/>
      <c r="PNY148" s="119"/>
      <c r="PNZ148" s="119"/>
      <c r="POA148" s="119"/>
      <c r="POB148" s="119"/>
      <c r="POC148" s="119"/>
      <c r="POD148" s="119"/>
      <c r="POE148" s="119"/>
      <c r="POF148" s="119"/>
      <c r="POG148" s="119"/>
      <c r="POH148" s="119"/>
      <c r="POI148" s="119"/>
      <c r="POJ148" s="119"/>
      <c r="POK148" s="119"/>
      <c r="POL148" s="119"/>
      <c r="POM148" s="119"/>
      <c r="PON148" s="119"/>
      <c r="POO148" s="119"/>
      <c r="POP148" s="119"/>
      <c r="POQ148" s="119"/>
      <c r="POR148" s="119"/>
      <c r="POS148" s="119"/>
      <c r="POT148" s="119"/>
      <c r="POU148" s="119"/>
      <c r="POV148" s="119"/>
      <c r="POW148" s="119"/>
      <c r="POX148" s="119"/>
      <c r="POY148" s="119"/>
      <c r="POZ148" s="119"/>
      <c r="PPA148" s="119"/>
      <c r="PPB148" s="119"/>
      <c r="PPC148" s="119"/>
      <c r="PPD148" s="119"/>
      <c r="PPE148" s="119"/>
      <c r="PPF148" s="119"/>
      <c r="PPG148" s="119"/>
      <c r="PPH148" s="119"/>
      <c r="PPI148" s="119"/>
      <c r="PPJ148" s="119"/>
      <c r="PPK148" s="119"/>
      <c r="PPL148" s="119"/>
      <c r="PPM148" s="119"/>
      <c r="PPN148" s="119"/>
      <c r="PPO148" s="119"/>
      <c r="PPP148" s="119"/>
      <c r="PPQ148" s="119"/>
      <c r="PPR148" s="119"/>
      <c r="PPS148" s="119"/>
      <c r="PPT148" s="119"/>
      <c r="PPU148" s="119"/>
      <c r="PPV148" s="119"/>
      <c r="PPW148" s="119"/>
      <c r="PPX148" s="119"/>
      <c r="PPY148" s="119"/>
      <c r="PPZ148" s="119"/>
      <c r="PQA148" s="119"/>
      <c r="PQB148" s="119"/>
      <c r="PQC148" s="119"/>
      <c r="PQD148" s="119"/>
      <c r="PQE148" s="119"/>
      <c r="PQF148" s="119"/>
      <c r="PQG148" s="119"/>
      <c r="PQH148" s="119"/>
      <c r="PQI148" s="119"/>
      <c r="PQJ148" s="119"/>
      <c r="PQK148" s="119"/>
      <c r="PQL148" s="119"/>
      <c r="PQM148" s="119"/>
      <c r="PQN148" s="119"/>
      <c r="PQO148" s="119"/>
      <c r="PQP148" s="119"/>
      <c r="PQQ148" s="119"/>
      <c r="PQR148" s="119"/>
      <c r="PQS148" s="119"/>
      <c r="PQT148" s="119"/>
      <c r="PQU148" s="119"/>
      <c r="PQV148" s="119"/>
      <c r="PQW148" s="119"/>
      <c r="PQX148" s="119"/>
      <c r="PQY148" s="119"/>
      <c r="PQZ148" s="119"/>
      <c r="PRA148" s="119"/>
      <c r="PRB148" s="119"/>
      <c r="PRC148" s="119"/>
      <c r="PRD148" s="119"/>
      <c r="PRE148" s="119"/>
      <c r="PRF148" s="119"/>
      <c r="PRG148" s="119"/>
      <c r="PRH148" s="119"/>
      <c r="PRI148" s="119"/>
      <c r="PRJ148" s="119"/>
      <c r="PRK148" s="119"/>
      <c r="PRL148" s="119"/>
      <c r="PRM148" s="119"/>
      <c r="PRN148" s="119"/>
      <c r="PRO148" s="119"/>
      <c r="PRP148" s="119"/>
      <c r="PRQ148" s="119"/>
      <c r="PRR148" s="119"/>
      <c r="PRS148" s="119"/>
      <c r="PRT148" s="119"/>
      <c r="PRU148" s="119"/>
      <c r="PRV148" s="119"/>
      <c r="PRW148" s="119"/>
      <c r="PRX148" s="119"/>
      <c r="PRY148" s="119"/>
      <c r="PRZ148" s="119"/>
      <c r="PSA148" s="119"/>
      <c r="PSB148" s="119"/>
      <c r="PSC148" s="119"/>
      <c r="PSD148" s="119"/>
      <c r="PSE148" s="119"/>
      <c r="PSF148" s="119"/>
      <c r="PSG148" s="119"/>
      <c r="PSH148" s="119"/>
      <c r="PSI148" s="119"/>
      <c r="PSJ148" s="119"/>
      <c r="PSK148" s="119"/>
      <c r="PSL148" s="119"/>
      <c r="PSM148" s="119"/>
      <c r="PSN148" s="119"/>
      <c r="PSO148" s="119"/>
      <c r="PSP148" s="119"/>
      <c r="PSQ148" s="119"/>
      <c r="PSR148" s="119"/>
      <c r="PSS148" s="119"/>
      <c r="PST148" s="119"/>
      <c r="PSU148" s="119"/>
      <c r="PSV148" s="119"/>
      <c r="PSW148" s="119"/>
      <c r="PSX148" s="119"/>
      <c r="PSY148" s="119"/>
      <c r="PSZ148" s="119"/>
      <c r="PTA148" s="119"/>
      <c r="PTB148" s="119"/>
      <c r="PTC148" s="119"/>
      <c r="PTD148" s="119"/>
      <c r="PTE148" s="119"/>
      <c r="PTF148" s="119"/>
      <c r="PTG148" s="119"/>
      <c r="PTH148" s="119"/>
      <c r="PTI148" s="119"/>
      <c r="PTJ148" s="119"/>
      <c r="PTK148" s="119"/>
      <c r="PTL148" s="119"/>
      <c r="PTM148" s="119"/>
      <c r="PTN148" s="119"/>
      <c r="PTO148" s="119"/>
      <c r="PTP148" s="119"/>
      <c r="PTQ148" s="119"/>
      <c r="PTR148" s="119"/>
      <c r="PTS148" s="119"/>
      <c r="PTT148" s="119"/>
      <c r="PTU148" s="119"/>
      <c r="PTV148" s="119"/>
      <c r="PTW148" s="119"/>
      <c r="PTX148" s="119"/>
      <c r="PTY148" s="119"/>
      <c r="PTZ148" s="119"/>
      <c r="PUA148" s="119"/>
      <c r="PUB148" s="119"/>
      <c r="PUC148" s="119"/>
      <c r="PUD148" s="119"/>
      <c r="PUE148" s="119"/>
      <c r="PUF148" s="119"/>
      <c r="PUG148" s="119"/>
      <c r="PUH148" s="119"/>
      <c r="PUI148" s="119"/>
      <c r="PUJ148" s="119"/>
      <c r="PUK148" s="119"/>
      <c r="PUL148" s="119"/>
      <c r="PUM148" s="119"/>
      <c r="PUN148" s="119"/>
      <c r="PUO148" s="119"/>
      <c r="PUP148" s="119"/>
      <c r="PUQ148" s="119"/>
      <c r="PUR148" s="119"/>
      <c r="PUS148" s="119"/>
      <c r="PUT148" s="119"/>
      <c r="PUU148" s="119"/>
      <c r="PUV148" s="119"/>
      <c r="PUW148" s="119"/>
      <c r="PUX148" s="119"/>
      <c r="PUY148" s="119"/>
      <c r="PUZ148" s="119"/>
      <c r="PVA148" s="119"/>
      <c r="PVB148" s="119"/>
      <c r="PVC148" s="119"/>
      <c r="PVD148" s="119"/>
      <c r="PVE148" s="119"/>
      <c r="PVF148" s="119"/>
      <c r="PVG148" s="119"/>
      <c r="PVH148" s="119"/>
      <c r="PVI148" s="119"/>
      <c r="PVJ148" s="119"/>
      <c r="PVK148" s="119"/>
      <c r="PVL148" s="119"/>
      <c r="PVM148" s="119"/>
      <c r="PVN148" s="119"/>
      <c r="PVO148" s="119"/>
      <c r="PVP148" s="119"/>
      <c r="PVQ148" s="119"/>
      <c r="PVR148" s="119"/>
      <c r="PVS148" s="119"/>
      <c r="PVT148" s="119"/>
      <c r="PVU148" s="119"/>
      <c r="PVV148" s="119"/>
      <c r="PVW148" s="119"/>
      <c r="PVX148" s="119"/>
      <c r="PVY148" s="119"/>
      <c r="PVZ148" s="119"/>
      <c r="PWA148" s="119"/>
      <c r="PWB148" s="119"/>
      <c r="PWC148" s="119"/>
      <c r="PWD148" s="119"/>
      <c r="PWE148" s="119"/>
      <c r="PWF148" s="119"/>
      <c r="PWG148" s="119"/>
      <c r="PWH148" s="119"/>
      <c r="PWI148" s="119"/>
      <c r="PWJ148" s="119"/>
      <c r="PWK148" s="119"/>
      <c r="PWL148" s="119"/>
      <c r="PWM148" s="119"/>
      <c r="PWN148" s="119"/>
      <c r="PWO148" s="119"/>
      <c r="PWP148" s="119"/>
      <c r="PWQ148" s="119"/>
      <c r="PWR148" s="119"/>
      <c r="PWS148" s="119"/>
      <c r="PWT148" s="119"/>
      <c r="PWU148" s="119"/>
      <c r="PWV148" s="119"/>
      <c r="PWW148" s="119"/>
      <c r="PWX148" s="119"/>
      <c r="PWY148" s="119"/>
      <c r="PWZ148" s="119"/>
      <c r="PXA148" s="119"/>
      <c r="PXB148" s="119"/>
      <c r="PXC148" s="119"/>
      <c r="PXD148" s="119"/>
      <c r="PXE148" s="119"/>
      <c r="PXF148" s="119"/>
      <c r="PXG148" s="119"/>
      <c r="PXH148" s="119"/>
      <c r="PXI148" s="119"/>
      <c r="PXJ148" s="119"/>
      <c r="PXK148" s="119"/>
      <c r="PXL148" s="119"/>
      <c r="PXM148" s="119"/>
      <c r="PXN148" s="119"/>
      <c r="PXO148" s="119"/>
      <c r="PXP148" s="119"/>
      <c r="PXQ148" s="119"/>
      <c r="PXR148" s="119"/>
      <c r="PXS148" s="119"/>
      <c r="PXT148" s="119"/>
      <c r="PXU148" s="119"/>
      <c r="PXV148" s="119"/>
      <c r="PXW148" s="119"/>
      <c r="PXX148" s="119"/>
      <c r="PXY148" s="119"/>
      <c r="PXZ148" s="119"/>
      <c r="PYA148" s="119"/>
      <c r="PYB148" s="119"/>
      <c r="PYC148" s="119"/>
      <c r="PYD148" s="119"/>
      <c r="PYE148" s="119"/>
      <c r="PYF148" s="119"/>
      <c r="PYG148" s="119"/>
      <c r="PYH148" s="119"/>
      <c r="PYI148" s="119"/>
      <c r="PYJ148" s="119"/>
      <c r="PYK148" s="119"/>
      <c r="PYL148" s="119"/>
      <c r="PYM148" s="119"/>
      <c r="PYN148" s="119"/>
      <c r="PYO148" s="119"/>
      <c r="PYP148" s="119"/>
      <c r="PYQ148" s="119"/>
      <c r="PYR148" s="119"/>
      <c r="PYS148" s="119"/>
      <c r="PYT148" s="119"/>
      <c r="PYU148" s="119"/>
      <c r="PYV148" s="119"/>
      <c r="PYW148" s="119"/>
      <c r="PYX148" s="119"/>
      <c r="PYY148" s="119"/>
      <c r="PYZ148" s="119"/>
      <c r="PZA148" s="119"/>
      <c r="PZB148" s="119"/>
      <c r="PZC148" s="119"/>
      <c r="PZD148" s="119"/>
      <c r="PZE148" s="119"/>
      <c r="PZF148" s="119"/>
      <c r="PZG148" s="119"/>
      <c r="PZH148" s="119"/>
      <c r="PZI148" s="119"/>
      <c r="PZJ148" s="119"/>
      <c r="PZK148" s="119"/>
      <c r="PZL148" s="119"/>
      <c r="PZM148" s="119"/>
      <c r="PZN148" s="119"/>
      <c r="PZO148" s="119"/>
      <c r="PZP148" s="119"/>
      <c r="PZQ148" s="119"/>
      <c r="PZR148" s="119"/>
      <c r="PZS148" s="119"/>
      <c r="PZT148" s="119"/>
      <c r="PZU148" s="119"/>
      <c r="PZV148" s="119"/>
      <c r="PZW148" s="119"/>
      <c r="PZX148" s="119"/>
      <c r="PZY148" s="119"/>
      <c r="PZZ148" s="119"/>
      <c r="QAA148" s="119"/>
      <c r="QAB148" s="119"/>
      <c r="QAC148" s="119"/>
      <c r="QAD148" s="119"/>
      <c r="QAE148" s="119"/>
      <c r="QAF148" s="119"/>
      <c r="QAG148" s="119"/>
      <c r="QAH148" s="119"/>
      <c r="QAI148" s="119"/>
      <c r="QAJ148" s="119"/>
      <c r="QAK148" s="119"/>
      <c r="QAL148" s="119"/>
      <c r="QAM148" s="119"/>
      <c r="QAN148" s="119"/>
      <c r="QAO148" s="119"/>
      <c r="QAP148" s="119"/>
      <c r="QAQ148" s="119"/>
      <c r="QAR148" s="119"/>
      <c r="QAS148" s="119"/>
      <c r="QAT148" s="119"/>
      <c r="QAU148" s="119"/>
      <c r="QAV148" s="119"/>
      <c r="QAW148" s="119"/>
      <c r="QAX148" s="119"/>
      <c r="QAY148" s="119"/>
      <c r="QAZ148" s="119"/>
      <c r="QBA148" s="119"/>
      <c r="QBB148" s="119"/>
      <c r="QBC148" s="119"/>
      <c r="QBD148" s="119"/>
      <c r="QBE148" s="119"/>
      <c r="QBF148" s="119"/>
      <c r="QBG148" s="119"/>
      <c r="QBH148" s="119"/>
      <c r="QBI148" s="119"/>
      <c r="QBJ148" s="119"/>
      <c r="QBK148" s="119"/>
      <c r="QBL148" s="119"/>
      <c r="QBM148" s="119"/>
      <c r="QBN148" s="119"/>
      <c r="QBO148" s="119"/>
      <c r="QBP148" s="119"/>
      <c r="QBQ148" s="119"/>
      <c r="QBR148" s="119"/>
      <c r="QBS148" s="119"/>
      <c r="QBT148" s="119"/>
      <c r="QBU148" s="119"/>
      <c r="QBV148" s="119"/>
      <c r="QBW148" s="119"/>
      <c r="QBX148" s="119"/>
      <c r="QBY148" s="119"/>
      <c r="QBZ148" s="119"/>
      <c r="QCA148" s="119"/>
      <c r="QCB148" s="119"/>
      <c r="QCC148" s="119"/>
      <c r="QCD148" s="119"/>
      <c r="QCE148" s="119"/>
      <c r="QCF148" s="119"/>
      <c r="QCG148" s="119"/>
      <c r="QCH148" s="119"/>
      <c r="QCI148" s="119"/>
      <c r="QCJ148" s="119"/>
      <c r="QCK148" s="119"/>
      <c r="QCL148" s="119"/>
      <c r="QCM148" s="119"/>
      <c r="QCN148" s="119"/>
      <c r="QCO148" s="119"/>
      <c r="QCP148" s="119"/>
      <c r="QCQ148" s="119"/>
      <c r="QCR148" s="119"/>
      <c r="QCS148" s="119"/>
      <c r="QCT148" s="119"/>
      <c r="QCU148" s="119"/>
      <c r="QCV148" s="119"/>
      <c r="QCW148" s="119"/>
      <c r="QCX148" s="119"/>
      <c r="QCY148" s="119"/>
      <c r="QCZ148" s="119"/>
      <c r="QDA148" s="119"/>
      <c r="QDB148" s="119"/>
      <c r="QDC148" s="119"/>
      <c r="QDD148" s="119"/>
      <c r="QDE148" s="119"/>
      <c r="QDF148" s="119"/>
      <c r="QDG148" s="119"/>
      <c r="QDH148" s="119"/>
      <c r="QDI148" s="119"/>
      <c r="QDJ148" s="119"/>
      <c r="QDK148" s="119"/>
      <c r="QDL148" s="119"/>
      <c r="QDM148" s="119"/>
      <c r="QDN148" s="119"/>
      <c r="QDO148" s="119"/>
      <c r="QDP148" s="119"/>
      <c r="QDQ148" s="119"/>
      <c r="QDR148" s="119"/>
      <c r="QDS148" s="119"/>
      <c r="QDT148" s="119"/>
      <c r="QDU148" s="119"/>
      <c r="QDV148" s="119"/>
      <c r="QDW148" s="119"/>
      <c r="QDX148" s="119"/>
      <c r="QDY148" s="119"/>
      <c r="QDZ148" s="119"/>
      <c r="QEA148" s="119"/>
      <c r="QEB148" s="119"/>
      <c r="QEC148" s="119"/>
      <c r="QED148" s="119"/>
      <c r="QEE148" s="119"/>
      <c r="QEF148" s="119"/>
      <c r="QEG148" s="119"/>
      <c r="QEH148" s="119"/>
      <c r="QEI148" s="119"/>
      <c r="QEJ148" s="119"/>
      <c r="QEK148" s="119"/>
      <c r="QEL148" s="119"/>
      <c r="QEM148" s="119"/>
      <c r="QEN148" s="119"/>
      <c r="QEO148" s="119"/>
      <c r="QEP148" s="119"/>
      <c r="QEQ148" s="119"/>
      <c r="QER148" s="119"/>
      <c r="QES148" s="119"/>
      <c r="QET148" s="119"/>
      <c r="QEU148" s="119"/>
      <c r="QEV148" s="119"/>
      <c r="QEW148" s="119"/>
      <c r="QEX148" s="119"/>
      <c r="QEY148" s="119"/>
      <c r="QEZ148" s="119"/>
      <c r="QFA148" s="119"/>
      <c r="QFB148" s="119"/>
      <c r="QFC148" s="119"/>
      <c r="QFD148" s="119"/>
      <c r="QFE148" s="119"/>
      <c r="QFF148" s="119"/>
      <c r="QFG148" s="119"/>
      <c r="QFH148" s="119"/>
      <c r="QFI148" s="119"/>
      <c r="QFJ148" s="119"/>
      <c r="QFK148" s="119"/>
      <c r="QFL148" s="119"/>
      <c r="QFM148" s="119"/>
      <c r="QFN148" s="119"/>
      <c r="QFO148" s="119"/>
      <c r="QFP148" s="119"/>
      <c r="QFQ148" s="119"/>
      <c r="QFR148" s="119"/>
      <c r="QFS148" s="119"/>
      <c r="QFT148" s="119"/>
      <c r="QFU148" s="119"/>
      <c r="QFV148" s="119"/>
      <c r="QFW148" s="119"/>
      <c r="QFX148" s="119"/>
      <c r="QFY148" s="119"/>
      <c r="QFZ148" s="119"/>
      <c r="QGA148" s="119"/>
      <c r="QGB148" s="119"/>
      <c r="QGC148" s="119"/>
      <c r="QGD148" s="119"/>
      <c r="QGE148" s="119"/>
      <c r="QGF148" s="119"/>
      <c r="QGG148" s="119"/>
      <c r="QGH148" s="119"/>
      <c r="QGI148" s="119"/>
      <c r="QGJ148" s="119"/>
      <c r="QGK148" s="119"/>
      <c r="QGL148" s="119"/>
      <c r="QGM148" s="119"/>
      <c r="QGN148" s="119"/>
      <c r="QGO148" s="119"/>
      <c r="QGP148" s="119"/>
      <c r="QGQ148" s="119"/>
      <c r="QGR148" s="119"/>
      <c r="QGS148" s="119"/>
      <c r="QGT148" s="119"/>
      <c r="QGU148" s="119"/>
      <c r="QGV148" s="119"/>
      <c r="QGW148" s="119"/>
      <c r="QGX148" s="119"/>
      <c r="QGY148" s="119"/>
      <c r="QGZ148" s="119"/>
      <c r="QHA148" s="119"/>
      <c r="QHB148" s="119"/>
      <c r="QHC148" s="119"/>
      <c r="QHD148" s="119"/>
      <c r="QHE148" s="119"/>
      <c r="QHF148" s="119"/>
      <c r="QHG148" s="119"/>
      <c r="QHH148" s="119"/>
      <c r="QHI148" s="119"/>
      <c r="QHJ148" s="119"/>
      <c r="QHK148" s="119"/>
      <c r="QHL148" s="119"/>
      <c r="QHM148" s="119"/>
      <c r="QHN148" s="119"/>
      <c r="QHO148" s="119"/>
      <c r="QHP148" s="119"/>
      <c r="QHQ148" s="119"/>
      <c r="QHR148" s="119"/>
      <c r="QHS148" s="119"/>
      <c r="QHT148" s="119"/>
      <c r="QHU148" s="119"/>
      <c r="QHV148" s="119"/>
      <c r="QHW148" s="119"/>
      <c r="QHX148" s="119"/>
      <c r="QHY148" s="119"/>
      <c r="QHZ148" s="119"/>
      <c r="QIA148" s="119"/>
      <c r="QIB148" s="119"/>
      <c r="QIC148" s="119"/>
      <c r="QID148" s="119"/>
      <c r="QIE148" s="119"/>
      <c r="QIF148" s="119"/>
      <c r="QIG148" s="119"/>
      <c r="QIH148" s="119"/>
      <c r="QII148" s="119"/>
      <c r="QIJ148" s="119"/>
      <c r="QIK148" s="119"/>
      <c r="QIL148" s="119"/>
      <c r="QIM148" s="119"/>
      <c r="QIN148" s="119"/>
      <c r="QIO148" s="119"/>
      <c r="QIP148" s="119"/>
      <c r="QIQ148" s="119"/>
      <c r="QIR148" s="119"/>
      <c r="QIS148" s="119"/>
      <c r="QIT148" s="119"/>
      <c r="QIU148" s="119"/>
      <c r="QIV148" s="119"/>
      <c r="QIW148" s="119"/>
      <c r="QIX148" s="119"/>
      <c r="QIY148" s="119"/>
      <c r="QIZ148" s="119"/>
      <c r="QJA148" s="119"/>
      <c r="QJB148" s="119"/>
      <c r="QJC148" s="119"/>
      <c r="QJD148" s="119"/>
      <c r="QJE148" s="119"/>
      <c r="QJF148" s="119"/>
      <c r="QJG148" s="119"/>
      <c r="QJH148" s="119"/>
      <c r="QJI148" s="119"/>
      <c r="QJJ148" s="119"/>
      <c r="QJK148" s="119"/>
      <c r="QJL148" s="119"/>
      <c r="QJM148" s="119"/>
      <c r="QJN148" s="119"/>
      <c r="QJO148" s="119"/>
      <c r="QJP148" s="119"/>
      <c r="QJQ148" s="119"/>
      <c r="QJR148" s="119"/>
      <c r="QJS148" s="119"/>
      <c r="QJT148" s="119"/>
      <c r="QJU148" s="119"/>
      <c r="QJV148" s="119"/>
      <c r="QJW148" s="119"/>
      <c r="QJX148" s="119"/>
      <c r="QJY148" s="119"/>
      <c r="QJZ148" s="119"/>
      <c r="QKA148" s="119"/>
      <c r="QKB148" s="119"/>
      <c r="QKC148" s="119"/>
      <c r="QKD148" s="119"/>
      <c r="QKE148" s="119"/>
      <c r="QKF148" s="119"/>
      <c r="QKG148" s="119"/>
      <c r="QKH148" s="119"/>
      <c r="QKI148" s="119"/>
      <c r="QKJ148" s="119"/>
      <c r="QKK148" s="119"/>
      <c r="QKL148" s="119"/>
      <c r="QKM148" s="119"/>
      <c r="QKN148" s="119"/>
      <c r="QKO148" s="119"/>
      <c r="QKP148" s="119"/>
      <c r="QKQ148" s="119"/>
      <c r="QKR148" s="119"/>
      <c r="QKS148" s="119"/>
      <c r="QKT148" s="119"/>
      <c r="QKU148" s="119"/>
      <c r="QKV148" s="119"/>
      <c r="QKW148" s="119"/>
      <c r="QKX148" s="119"/>
      <c r="QKY148" s="119"/>
      <c r="QKZ148" s="119"/>
      <c r="QLA148" s="119"/>
      <c r="QLB148" s="119"/>
      <c r="QLC148" s="119"/>
      <c r="QLD148" s="119"/>
      <c r="QLE148" s="119"/>
      <c r="QLF148" s="119"/>
      <c r="QLG148" s="119"/>
      <c r="QLH148" s="119"/>
      <c r="QLI148" s="119"/>
      <c r="QLJ148" s="119"/>
      <c r="QLK148" s="119"/>
      <c r="QLL148" s="119"/>
      <c r="QLM148" s="119"/>
      <c r="QLN148" s="119"/>
      <c r="QLO148" s="119"/>
      <c r="QLP148" s="119"/>
      <c r="QLQ148" s="119"/>
      <c r="QLR148" s="119"/>
      <c r="QLS148" s="119"/>
      <c r="QLT148" s="119"/>
      <c r="QLU148" s="119"/>
      <c r="QLV148" s="119"/>
      <c r="QLW148" s="119"/>
      <c r="QLX148" s="119"/>
      <c r="QLY148" s="119"/>
      <c r="QLZ148" s="119"/>
      <c r="QMA148" s="119"/>
      <c r="QMB148" s="119"/>
      <c r="QMC148" s="119"/>
      <c r="QMD148" s="119"/>
      <c r="QME148" s="119"/>
      <c r="QMF148" s="119"/>
      <c r="QMG148" s="119"/>
      <c r="QMH148" s="119"/>
      <c r="QMI148" s="119"/>
      <c r="QMJ148" s="119"/>
      <c r="QMK148" s="119"/>
      <c r="QML148" s="119"/>
      <c r="QMM148" s="119"/>
      <c r="QMN148" s="119"/>
      <c r="QMO148" s="119"/>
      <c r="QMP148" s="119"/>
      <c r="QMQ148" s="119"/>
      <c r="QMR148" s="119"/>
      <c r="QMS148" s="119"/>
      <c r="QMT148" s="119"/>
      <c r="QMU148" s="119"/>
      <c r="QMV148" s="119"/>
      <c r="QMW148" s="119"/>
      <c r="QMX148" s="119"/>
      <c r="QMY148" s="119"/>
      <c r="QMZ148" s="119"/>
      <c r="QNA148" s="119"/>
      <c r="QNB148" s="119"/>
      <c r="QNC148" s="119"/>
      <c r="QND148" s="119"/>
      <c r="QNE148" s="119"/>
      <c r="QNF148" s="119"/>
      <c r="QNG148" s="119"/>
      <c r="QNH148" s="119"/>
      <c r="QNI148" s="119"/>
      <c r="QNJ148" s="119"/>
      <c r="QNK148" s="119"/>
      <c r="QNL148" s="119"/>
      <c r="QNM148" s="119"/>
      <c r="QNN148" s="119"/>
      <c r="QNO148" s="119"/>
      <c r="QNP148" s="119"/>
      <c r="QNQ148" s="119"/>
      <c r="QNR148" s="119"/>
      <c r="QNS148" s="119"/>
      <c r="QNT148" s="119"/>
      <c r="QNU148" s="119"/>
      <c r="QNV148" s="119"/>
      <c r="QNW148" s="119"/>
      <c r="QNX148" s="119"/>
      <c r="QNY148" s="119"/>
      <c r="QNZ148" s="119"/>
      <c r="QOA148" s="119"/>
      <c r="QOB148" s="119"/>
      <c r="QOC148" s="119"/>
      <c r="QOD148" s="119"/>
      <c r="QOE148" s="119"/>
      <c r="QOF148" s="119"/>
      <c r="QOG148" s="119"/>
      <c r="QOH148" s="119"/>
      <c r="QOI148" s="119"/>
      <c r="QOJ148" s="119"/>
      <c r="QOK148" s="119"/>
      <c r="QOL148" s="119"/>
      <c r="QOM148" s="119"/>
      <c r="QON148" s="119"/>
      <c r="QOO148" s="119"/>
      <c r="QOP148" s="119"/>
      <c r="QOQ148" s="119"/>
      <c r="QOR148" s="119"/>
      <c r="QOS148" s="119"/>
      <c r="QOT148" s="119"/>
      <c r="QOU148" s="119"/>
      <c r="QOV148" s="119"/>
      <c r="QOW148" s="119"/>
      <c r="QOX148" s="119"/>
      <c r="QOY148" s="119"/>
      <c r="QOZ148" s="119"/>
      <c r="QPA148" s="119"/>
      <c r="QPB148" s="119"/>
      <c r="QPC148" s="119"/>
      <c r="QPD148" s="119"/>
      <c r="QPE148" s="119"/>
      <c r="QPF148" s="119"/>
      <c r="QPG148" s="119"/>
      <c r="QPH148" s="119"/>
      <c r="QPI148" s="119"/>
      <c r="QPJ148" s="119"/>
      <c r="QPK148" s="119"/>
      <c r="QPL148" s="119"/>
      <c r="QPM148" s="119"/>
      <c r="QPN148" s="119"/>
      <c r="QPO148" s="119"/>
      <c r="QPP148" s="119"/>
      <c r="QPQ148" s="119"/>
      <c r="QPR148" s="119"/>
      <c r="QPS148" s="119"/>
      <c r="QPT148" s="119"/>
      <c r="QPU148" s="119"/>
      <c r="QPV148" s="119"/>
      <c r="QPW148" s="119"/>
      <c r="QPX148" s="119"/>
      <c r="QPY148" s="119"/>
      <c r="QPZ148" s="119"/>
      <c r="QQA148" s="119"/>
      <c r="QQB148" s="119"/>
      <c r="QQC148" s="119"/>
      <c r="QQD148" s="119"/>
      <c r="QQE148" s="119"/>
      <c r="QQF148" s="119"/>
      <c r="QQG148" s="119"/>
      <c r="QQH148" s="119"/>
      <c r="QQI148" s="119"/>
      <c r="QQJ148" s="119"/>
      <c r="QQK148" s="119"/>
      <c r="QQL148" s="119"/>
      <c r="QQM148" s="119"/>
      <c r="QQN148" s="119"/>
      <c r="QQO148" s="119"/>
      <c r="QQP148" s="119"/>
      <c r="QQQ148" s="119"/>
      <c r="QQR148" s="119"/>
      <c r="QQS148" s="119"/>
      <c r="QQT148" s="119"/>
      <c r="QQU148" s="119"/>
      <c r="QQV148" s="119"/>
      <c r="QQW148" s="119"/>
      <c r="QQX148" s="119"/>
      <c r="QQY148" s="119"/>
      <c r="QQZ148" s="119"/>
      <c r="QRA148" s="119"/>
      <c r="QRB148" s="119"/>
      <c r="QRC148" s="119"/>
      <c r="QRD148" s="119"/>
      <c r="QRE148" s="119"/>
      <c r="QRF148" s="119"/>
      <c r="QRG148" s="119"/>
      <c r="QRH148" s="119"/>
      <c r="QRI148" s="119"/>
      <c r="QRJ148" s="119"/>
      <c r="QRK148" s="119"/>
      <c r="QRL148" s="119"/>
      <c r="QRM148" s="119"/>
      <c r="QRN148" s="119"/>
      <c r="QRO148" s="119"/>
      <c r="QRP148" s="119"/>
      <c r="QRQ148" s="119"/>
      <c r="QRR148" s="119"/>
      <c r="QRS148" s="119"/>
      <c r="QRT148" s="119"/>
      <c r="QRU148" s="119"/>
      <c r="QRV148" s="119"/>
      <c r="QRW148" s="119"/>
      <c r="QRX148" s="119"/>
      <c r="QRY148" s="119"/>
      <c r="QRZ148" s="119"/>
      <c r="QSA148" s="119"/>
      <c r="QSB148" s="119"/>
      <c r="QSC148" s="119"/>
      <c r="QSD148" s="119"/>
      <c r="QSE148" s="119"/>
      <c r="QSF148" s="119"/>
      <c r="QSG148" s="119"/>
      <c r="QSH148" s="119"/>
      <c r="QSI148" s="119"/>
      <c r="QSJ148" s="119"/>
      <c r="QSK148" s="119"/>
      <c r="QSL148" s="119"/>
      <c r="QSM148" s="119"/>
      <c r="QSN148" s="119"/>
      <c r="QSO148" s="119"/>
      <c r="QSP148" s="119"/>
      <c r="QSQ148" s="119"/>
      <c r="QSR148" s="119"/>
      <c r="QSS148" s="119"/>
      <c r="QST148" s="119"/>
      <c r="QSU148" s="119"/>
      <c r="QSV148" s="119"/>
      <c r="QSW148" s="119"/>
      <c r="QSX148" s="119"/>
      <c r="QSY148" s="119"/>
      <c r="QSZ148" s="119"/>
      <c r="QTA148" s="119"/>
      <c r="QTB148" s="119"/>
      <c r="QTC148" s="119"/>
      <c r="QTD148" s="119"/>
      <c r="QTE148" s="119"/>
      <c r="QTF148" s="119"/>
      <c r="QTG148" s="119"/>
      <c r="QTH148" s="119"/>
      <c r="QTI148" s="119"/>
      <c r="QTJ148" s="119"/>
      <c r="QTK148" s="119"/>
      <c r="QTL148" s="119"/>
      <c r="QTM148" s="119"/>
      <c r="QTN148" s="119"/>
      <c r="QTO148" s="119"/>
      <c r="QTP148" s="119"/>
      <c r="QTQ148" s="119"/>
      <c r="QTR148" s="119"/>
      <c r="QTS148" s="119"/>
      <c r="QTT148" s="119"/>
      <c r="QTU148" s="119"/>
      <c r="QTV148" s="119"/>
      <c r="QTW148" s="119"/>
      <c r="QTX148" s="119"/>
      <c r="QTY148" s="119"/>
      <c r="QTZ148" s="119"/>
      <c r="QUA148" s="119"/>
      <c r="QUB148" s="119"/>
      <c r="QUC148" s="119"/>
      <c r="QUD148" s="119"/>
      <c r="QUE148" s="119"/>
      <c r="QUF148" s="119"/>
      <c r="QUG148" s="119"/>
      <c r="QUH148" s="119"/>
      <c r="QUI148" s="119"/>
      <c r="QUJ148" s="119"/>
      <c r="QUK148" s="119"/>
      <c r="QUL148" s="119"/>
      <c r="QUM148" s="119"/>
      <c r="QUN148" s="119"/>
      <c r="QUO148" s="119"/>
      <c r="QUP148" s="119"/>
      <c r="QUQ148" s="119"/>
      <c r="QUR148" s="119"/>
      <c r="QUS148" s="119"/>
      <c r="QUT148" s="119"/>
      <c r="QUU148" s="119"/>
      <c r="QUV148" s="119"/>
      <c r="QUW148" s="119"/>
      <c r="QUX148" s="119"/>
      <c r="QUY148" s="119"/>
      <c r="QUZ148" s="119"/>
      <c r="QVA148" s="119"/>
      <c r="QVB148" s="119"/>
      <c r="QVC148" s="119"/>
      <c r="QVD148" s="119"/>
      <c r="QVE148" s="119"/>
      <c r="QVF148" s="119"/>
      <c r="QVG148" s="119"/>
      <c r="QVH148" s="119"/>
      <c r="QVI148" s="119"/>
      <c r="QVJ148" s="119"/>
      <c r="QVK148" s="119"/>
      <c r="QVL148" s="119"/>
      <c r="QVM148" s="119"/>
      <c r="QVN148" s="119"/>
      <c r="QVO148" s="119"/>
      <c r="QVP148" s="119"/>
      <c r="QVQ148" s="119"/>
      <c r="QVR148" s="119"/>
      <c r="QVS148" s="119"/>
      <c r="QVT148" s="119"/>
      <c r="QVU148" s="119"/>
      <c r="QVV148" s="119"/>
      <c r="QVW148" s="119"/>
      <c r="QVX148" s="119"/>
      <c r="QVY148" s="119"/>
      <c r="QVZ148" s="119"/>
      <c r="QWA148" s="119"/>
      <c r="QWB148" s="119"/>
      <c r="QWC148" s="119"/>
      <c r="QWD148" s="119"/>
      <c r="QWE148" s="119"/>
      <c r="QWF148" s="119"/>
      <c r="QWG148" s="119"/>
      <c r="QWH148" s="119"/>
      <c r="QWI148" s="119"/>
      <c r="QWJ148" s="119"/>
      <c r="QWK148" s="119"/>
      <c r="QWL148" s="119"/>
      <c r="QWM148" s="119"/>
      <c r="QWN148" s="119"/>
      <c r="QWO148" s="119"/>
      <c r="QWP148" s="119"/>
      <c r="QWQ148" s="119"/>
      <c r="QWR148" s="119"/>
      <c r="QWS148" s="119"/>
      <c r="QWT148" s="119"/>
      <c r="QWU148" s="119"/>
      <c r="QWV148" s="119"/>
      <c r="QWW148" s="119"/>
      <c r="QWX148" s="119"/>
      <c r="QWY148" s="119"/>
      <c r="QWZ148" s="119"/>
      <c r="QXA148" s="119"/>
      <c r="QXB148" s="119"/>
      <c r="QXC148" s="119"/>
      <c r="QXD148" s="119"/>
      <c r="QXE148" s="119"/>
      <c r="QXF148" s="119"/>
      <c r="QXG148" s="119"/>
      <c r="QXH148" s="119"/>
      <c r="QXI148" s="119"/>
      <c r="QXJ148" s="119"/>
      <c r="QXK148" s="119"/>
      <c r="QXL148" s="119"/>
      <c r="QXM148" s="119"/>
      <c r="QXN148" s="119"/>
      <c r="QXO148" s="119"/>
      <c r="QXP148" s="119"/>
      <c r="QXQ148" s="119"/>
      <c r="QXR148" s="119"/>
      <c r="QXS148" s="119"/>
      <c r="QXT148" s="119"/>
      <c r="QXU148" s="119"/>
      <c r="QXV148" s="119"/>
      <c r="QXW148" s="119"/>
      <c r="QXX148" s="119"/>
      <c r="QXY148" s="119"/>
      <c r="QXZ148" s="119"/>
      <c r="QYA148" s="119"/>
      <c r="QYB148" s="119"/>
      <c r="QYC148" s="119"/>
      <c r="QYD148" s="119"/>
      <c r="QYE148" s="119"/>
      <c r="QYF148" s="119"/>
      <c r="QYG148" s="119"/>
      <c r="QYH148" s="119"/>
      <c r="QYI148" s="119"/>
      <c r="QYJ148" s="119"/>
      <c r="QYK148" s="119"/>
      <c r="QYL148" s="119"/>
      <c r="QYM148" s="119"/>
      <c r="QYN148" s="119"/>
      <c r="QYO148" s="119"/>
      <c r="QYP148" s="119"/>
      <c r="QYQ148" s="119"/>
      <c r="QYR148" s="119"/>
      <c r="QYS148" s="119"/>
      <c r="QYT148" s="119"/>
      <c r="QYU148" s="119"/>
      <c r="QYV148" s="119"/>
      <c r="QYW148" s="119"/>
      <c r="QYX148" s="119"/>
      <c r="QYY148" s="119"/>
      <c r="QYZ148" s="119"/>
      <c r="QZA148" s="119"/>
      <c r="QZB148" s="119"/>
      <c r="QZC148" s="119"/>
      <c r="QZD148" s="119"/>
      <c r="QZE148" s="119"/>
      <c r="QZF148" s="119"/>
      <c r="QZG148" s="119"/>
      <c r="QZH148" s="119"/>
      <c r="QZI148" s="119"/>
      <c r="QZJ148" s="119"/>
      <c r="QZK148" s="119"/>
      <c r="QZL148" s="119"/>
      <c r="QZM148" s="119"/>
      <c r="QZN148" s="119"/>
      <c r="QZO148" s="119"/>
      <c r="QZP148" s="119"/>
      <c r="QZQ148" s="119"/>
      <c r="QZR148" s="119"/>
      <c r="QZS148" s="119"/>
      <c r="QZT148" s="119"/>
      <c r="QZU148" s="119"/>
      <c r="QZV148" s="119"/>
      <c r="QZW148" s="119"/>
      <c r="QZX148" s="119"/>
      <c r="QZY148" s="119"/>
      <c r="QZZ148" s="119"/>
      <c r="RAA148" s="119"/>
      <c r="RAB148" s="119"/>
      <c r="RAC148" s="119"/>
      <c r="RAD148" s="119"/>
      <c r="RAE148" s="119"/>
      <c r="RAF148" s="119"/>
      <c r="RAG148" s="119"/>
      <c r="RAH148" s="119"/>
      <c r="RAI148" s="119"/>
      <c r="RAJ148" s="119"/>
      <c r="RAK148" s="119"/>
      <c r="RAL148" s="119"/>
      <c r="RAM148" s="119"/>
      <c r="RAN148" s="119"/>
      <c r="RAO148" s="119"/>
      <c r="RAP148" s="119"/>
      <c r="RAQ148" s="119"/>
      <c r="RAR148" s="119"/>
      <c r="RAS148" s="119"/>
      <c r="RAT148" s="119"/>
      <c r="RAU148" s="119"/>
      <c r="RAV148" s="119"/>
      <c r="RAW148" s="119"/>
      <c r="RAX148" s="119"/>
      <c r="RAY148" s="119"/>
      <c r="RAZ148" s="119"/>
      <c r="RBA148" s="119"/>
      <c r="RBB148" s="119"/>
      <c r="RBC148" s="119"/>
      <c r="RBD148" s="119"/>
      <c r="RBE148" s="119"/>
      <c r="RBF148" s="119"/>
      <c r="RBG148" s="119"/>
      <c r="RBH148" s="119"/>
      <c r="RBI148" s="119"/>
      <c r="RBJ148" s="119"/>
      <c r="RBK148" s="119"/>
      <c r="RBL148" s="119"/>
      <c r="RBM148" s="119"/>
      <c r="RBN148" s="119"/>
      <c r="RBO148" s="119"/>
      <c r="RBP148" s="119"/>
      <c r="RBQ148" s="119"/>
      <c r="RBR148" s="119"/>
      <c r="RBS148" s="119"/>
      <c r="RBT148" s="119"/>
      <c r="RBU148" s="119"/>
      <c r="RBV148" s="119"/>
      <c r="RBW148" s="119"/>
      <c r="RBX148" s="119"/>
      <c r="RBY148" s="119"/>
      <c r="RBZ148" s="119"/>
      <c r="RCA148" s="119"/>
      <c r="RCB148" s="119"/>
      <c r="RCC148" s="119"/>
      <c r="RCD148" s="119"/>
      <c r="RCE148" s="119"/>
      <c r="RCF148" s="119"/>
      <c r="RCG148" s="119"/>
      <c r="RCH148" s="119"/>
      <c r="RCI148" s="119"/>
      <c r="RCJ148" s="119"/>
      <c r="RCK148" s="119"/>
      <c r="RCL148" s="119"/>
      <c r="RCM148" s="119"/>
      <c r="RCN148" s="119"/>
      <c r="RCO148" s="119"/>
      <c r="RCP148" s="119"/>
      <c r="RCQ148" s="119"/>
      <c r="RCR148" s="119"/>
      <c r="RCS148" s="119"/>
      <c r="RCT148" s="119"/>
      <c r="RCU148" s="119"/>
      <c r="RCV148" s="119"/>
      <c r="RCW148" s="119"/>
      <c r="RCX148" s="119"/>
      <c r="RCY148" s="119"/>
      <c r="RCZ148" s="119"/>
      <c r="RDA148" s="119"/>
      <c r="RDB148" s="119"/>
      <c r="RDC148" s="119"/>
      <c r="RDD148" s="119"/>
      <c r="RDE148" s="119"/>
      <c r="RDF148" s="119"/>
      <c r="RDG148" s="119"/>
      <c r="RDH148" s="119"/>
      <c r="RDI148" s="119"/>
      <c r="RDJ148" s="119"/>
      <c r="RDK148" s="119"/>
      <c r="RDL148" s="119"/>
      <c r="RDM148" s="119"/>
      <c r="RDN148" s="119"/>
      <c r="RDO148" s="119"/>
      <c r="RDP148" s="119"/>
      <c r="RDQ148" s="119"/>
      <c r="RDR148" s="119"/>
      <c r="RDS148" s="119"/>
      <c r="RDT148" s="119"/>
      <c r="RDU148" s="119"/>
      <c r="RDV148" s="119"/>
      <c r="RDW148" s="119"/>
      <c r="RDX148" s="119"/>
      <c r="RDY148" s="119"/>
      <c r="RDZ148" s="119"/>
      <c r="REA148" s="119"/>
      <c r="REB148" s="119"/>
      <c r="REC148" s="119"/>
      <c r="RED148" s="119"/>
      <c r="REE148" s="119"/>
      <c r="REF148" s="119"/>
      <c r="REG148" s="119"/>
      <c r="REH148" s="119"/>
      <c r="REI148" s="119"/>
      <c r="REJ148" s="119"/>
      <c r="REK148" s="119"/>
      <c r="REL148" s="119"/>
      <c r="REM148" s="119"/>
      <c r="REN148" s="119"/>
      <c r="REO148" s="119"/>
      <c r="REP148" s="119"/>
      <c r="REQ148" s="119"/>
      <c r="RER148" s="119"/>
      <c r="RES148" s="119"/>
      <c r="RET148" s="119"/>
      <c r="REU148" s="119"/>
      <c r="REV148" s="119"/>
      <c r="REW148" s="119"/>
      <c r="REX148" s="119"/>
      <c r="REY148" s="119"/>
      <c r="REZ148" s="119"/>
      <c r="RFA148" s="119"/>
      <c r="RFB148" s="119"/>
      <c r="RFC148" s="119"/>
      <c r="RFD148" s="119"/>
      <c r="RFE148" s="119"/>
      <c r="RFF148" s="119"/>
      <c r="RFG148" s="119"/>
      <c r="RFH148" s="119"/>
      <c r="RFI148" s="119"/>
      <c r="RFJ148" s="119"/>
      <c r="RFK148" s="119"/>
      <c r="RFL148" s="119"/>
      <c r="RFM148" s="119"/>
      <c r="RFN148" s="119"/>
      <c r="RFO148" s="119"/>
      <c r="RFP148" s="119"/>
      <c r="RFQ148" s="119"/>
      <c r="RFR148" s="119"/>
      <c r="RFS148" s="119"/>
      <c r="RFT148" s="119"/>
      <c r="RFU148" s="119"/>
      <c r="RFV148" s="119"/>
      <c r="RFW148" s="119"/>
      <c r="RFX148" s="119"/>
      <c r="RFY148" s="119"/>
      <c r="RFZ148" s="119"/>
      <c r="RGA148" s="119"/>
      <c r="RGB148" s="119"/>
      <c r="RGC148" s="119"/>
      <c r="RGD148" s="119"/>
      <c r="RGE148" s="119"/>
      <c r="RGF148" s="119"/>
      <c r="RGG148" s="119"/>
      <c r="RGH148" s="119"/>
      <c r="RGI148" s="119"/>
      <c r="RGJ148" s="119"/>
      <c r="RGK148" s="119"/>
      <c r="RGL148" s="119"/>
      <c r="RGM148" s="119"/>
      <c r="RGN148" s="119"/>
      <c r="RGO148" s="119"/>
      <c r="RGP148" s="119"/>
      <c r="RGQ148" s="119"/>
      <c r="RGR148" s="119"/>
      <c r="RGS148" s="119"/>
      <c r="RGT148" s="119"/>
      <c r="RGU148" s="119"/>
      <c r="RGV148" s="119"/>
      <c r="RGW148" s="119"/>
      <c r="RGX148" s="119"/>
      <c r="RGY148" s="119"/>
      <c r="RGZ148" s="119"/>
      <c r="RHA148" s="119"/>
      <c r="RHB148" s="119"/>
      <c r="RHC148" s="119"/>
      <c r="RHD148" s="119"/>
      <c r="RHE148" s="119"/>
      <c r="RHF148" s="119"/>
      <c r="RHG148" s="119"/>
      <c r="RHH148" s="119"/>
      <c r="RHI148" s="119"/>
      <c r="RHJ148" s="119"/>
      <c r="RHK148" s="119"/>
      <c r="RHL148" s="119"/>
      <c r="RHM148" s="119"/>
      <c r="RHN148" s="119"/>
      <c r="RHO148" s="119"/>
      <c r="RHP148" s="119"/>
      <c r="RHQ148" s="119"/>
      <c r="RHR148" s="119"/>
      <c r="RHS148" s="119"/>
      <c r="RHT148" s="119"/>
      <c r="RHU148" s="119"/>
      <c r="RHV148" s="119"/>
      <c r="RHW148" s="119"/>
      <c r="RHX148" s="119"/>
      <c r="RHY148" s="119"/>
      <c r="RHZ148" s="119"/>
      <c r="RIA148" s="119"/>
      <c r="RIB148" s="119"/>
      <c r="RIC148" s="119"/>
      <c r="RID148" s="119"/>
      <c r="RIE148" s="119"/>
      <c r="RIF148" s="119"/>
      <c r="RIG148" s="119"/>
      <c r="RIH148" s="119"/>
      <c r="RII148" s="119"/>
      <c r="RIJ148" s="119"/>
      <c r="RIK148" s="119"/>
      <c r="RIL148" s="119"/>
      <c r="RIM148" s="119"/>
      <c r="RIN148" s="119"/>
      <c r="RIO148" s="119"/>
      <c r="RIP148" s="119"/>
      <c r="RIQ148" s="119"/>
      <c r="RIR148" s="119"/>
      <c r="RIS148" s="119"/>
      <c r="RIT148" s="119"/>
      <c r="RIU148" s="119"/>
      <c r="RIV148" s="119"/>
      <c r="RIW148" s="119"/>
      <c r="RIX148" s="119"/>
      <c r="RIY148" s="119"/>
      <c r="RIZ148" s="119"/>
      <c r="RJA148" s="119"/>
      <c r="RJB148" s="119"/>
      <c r="RJC148" s="119"/>
      <c r="RJD148" s="119"/>
      <c r="RJE148" s="119"/>
      <c r="RJF148" s="119"/>
      <c r="RJG148" s="119"/>
      <c r="RJH148" s="119"/>
      <c r="RJI148" s="119"/>
      <c r="RJJ148" s="119"/>
      <c r="RJK148" s="119"/>
      <c r="RJL148" s="119"/>
      <c r="RJM148" s="119"/>
      <c r="RJN148" s="119"/>
      <c r="RJO148" s="119"/>
      <c r="RJP148" s="119"/>
      <c r="RJQ148" s="119"/>
      <c r="RJR148" s="119"/>
      <c r="RJS148" s="119"/>
      <c r="RJT148" s="119"/>
      <c r="RJU148" s="119"/>
      <c r="RJV148" s="119"/>
      <c r="RJW148" s="119"/>
      <c r="RJX148" s="119"/>
      <c r="RJY148" s="119"/>
      <c r="RJZ148" s="119"/>
      <c r="RKA148" s="119"/>
      <c r="RKB148" s="119"/>
      <c r="RKC148" s="119"/>
      <c r="RKD148" s="119"/>
      <c r="RKE148" s="119"/>
      <c r="RKF148" s="119"/>
      <c r="RKG148" s="119"/>
      <c r="RKH148" s="119"/>
      <c r="RKI148" s="119"/>
      <c r="RKJ148" s="119"/>
      <c r="RKK148" s="119"/>
      <c r="RKL148" s="119"/>
      <c r="RKM148" s="119"/>
      <c r="RKN148" s="119"/>
      <c r="RKO148" s="119"/>
      <c r="RKP148" s="119"/>
      <c r="RKQ148" s="119"/>
      <c r="RKR148" s="119"/>
      <c r="RKS148" s="119"/>
      <c r="RKT148" s="119"/>
      <c r="RKU148" s="119"/>
      <c r="RKV148" s="119"/>
      <c r="RKW148" s="119"/>
      <c r="RKX148" s="119"/>
      <c r="RKY148" s="119"/>
      <c r="RKZ148" s="119"/>
      <c r="RLA148" s="119"/>
      <c r="RLB148" s="119"/>
      <c r="RLC148" s="119"/>
      <c r="RLD148" s="119"/>
      <c r="RLE148" s="119"/>
      <c r="RLF148" s="119"/>
      <c r="RLG148" s="119"/>
      <c r="RLH148" s="119"/>
      <c r="RLI148" s="119"/>
      <c r="RLJ148" s="119"/>
      <c r="RLK148" s="119"/>
      <c r="RLL148" s="119"/>
      <c r="RLM148" s="119"/>
      <c r="RLN148" s="119"/>
      <c r="RLO148" s="119"/>
      <c r="RLP148" s="119"/>
      <c r="RLQ148" s="119"/>
      <c r="RLR148" s="119"/>
      <c r="RLS148" s="119"/>
      <c r="RLT148" s="119"/>
      <c r="RLU148" s="119"/>
      <c r="RLV148" s="119"/>
      <c r="RLW148" s="119"/>
      <c r="RLX148" s="119"/>
      <c r="RLY148" s="119"/>
      <c r="RLZ148" s="119"/>
      <c r="RMA148" s="119"/>
      <c r="RMB148" s="119"/>
      <c r="RMC148" s="119"/>
      <c r="RMD148" s="119"/>
      <c r="RME148" s="119"/>
      <c r="RMF148" s="119"/>
      <c r="RMG148" s="119"/>
      <c r="RMH148" s="119"/>
      <c r="RMI148" s="119"/>
      <c r="RMJ148" s="119"/>
      <c r="RMK148" s="119"/>
      <c r="RML148" s="119"/>
      <c r="RMM148" s="119"/>
      <c r="RMN148" s="119"/>
      <c r="RMO148" s="119"/>
      <c r="RMP148" s="119"/>
      <c r="RMQ148" s="119"/>
      <c r="RMR148" s="119"/>
      <c r="RMS148" s="119"/>
      <c r="RMT148" s="119"/>
      <c r="RMU148" s="119"/>
      <c r="RMV148" s="119"/>
      <c r="RMW148" s="119"/>
      <c r="RMX148" s="119"/>
      <c r="RMY148" s="119"/>
      <c r="RMZ148" s="119"/>
      <c r="RNA148" s="119"/>
      <c r="RNB148" s="119"/>
      <c r="RNC148" s="119"/>
      <c r="RND148" s="119"/>
      <c r="RNE148" s="119"/>
      <c r="RNF148" s="119"/>
      <c r="RNG148" s="119"/>
      <c r="RNH148" s="119"/>
      <c r="RNI148" s="119"/>
      <c r="RNJ148" s="119"/>
      <c r="RNK148" s="119"/>
      <c r="RNL148" s="119"/>
      <c r="RNM148" s="119"/>
      <c r="RNN148" s="119"/>
      <c r="RNO148" s="119"/>
      <c r="RNP148" s="119"/>
      <c r="RNQ148" s="119"/>
      <c r="RNR148" s="119"/>
      <c r="RNS148" s="119"/>
      <c r="RNT148" s="119"/>
      <c r="RNU148" s="119"/>
      <c r="RNV148" s="119"/>
      <c r="RNW148" s="119"/>
      <c r="RNX148" s="119"/>
      <c r="RNY148" s="119"/>
      <c r="RNZ148" s="119"/>
      <c r="ROA148" s="119"/>
      <c r="ROB148" s="119"/>
      <c r="ROC148" s="119"/>
      <c r="ROD148" s="119"/>
      <c r="ROE148" s="119"/>
      <c r="ROF148" s="119"/>
      <c r="ROG148" s="119"/>
      <c r="ROH148" s="119"/>
      <c r="ROI148" s="119"/>
      <c r="ROJ148" s="119"/>
      <c r="ROK148" s="119"/>
      <c r="ROL148" s="119"/>
      <c r="ROM148" s="119"/>
      <c r="RON148" s="119"/>
      <c r="ROO148" s="119"/>
      <c r="ROP148" s="119"/>
      <c r="ROQ148" s="119"/>
      <c r="ROR148" s="119"/>
      <c r="ROS148" s="119"/>
      <c r="ROT148" s="119"/>
      <c r="ROU148" s="119"/>
      <c r="ROV148" s="119"/>
      <c r="ROW148" s="119"/>
      <c r="ROX148" s="119"/>
      <c r="ROY148" s="119"/>
      <c r="ROZ148" s="119"/>
      <c r="RPA148" s="119"/>
      <c r="RPB148" s="119"/>
      <c r="RPC148" s="119"/>
      <c r="RPD148" s="119"/>
      <c r="RPE148" s="119"/>
      <c r="RPF148" s="119"/>
      <c r="RPG148" s="119"/>
      <c r="RPH148" s="119"/>
      <c r="RPI148" s="119"/>
      <c r="RPJ148" s="119"/>
      <c r="RPK148" s="119"/>
      <c r="RPL148" s="119"/>
      <c r="RPM148" s="119"/>
      <c r="RPN148" s="119"/>
      <c r="RPO148" s="119"/>
      <c r="RPP148" s="119"/>
      <c r="RPQ148" s="119"/>
      <c r="RPR148" s="119"/>
      <c r="RPS148" s="119"/>
      <c r="RPT148" s="119"/>
      <c r="RPU148" s="119"/>
      <c r="RPV148" s="119"/>
      <c r="RPW148" s="119"/>
      <c r="RPX148" s="119"/>
      <c r="RPY148" s="119"/>
      <c r="RPZ148" s="119"/>
      <c r="RQA148" s="119"/>
      <c r="RQB148" s="119"/>
      <c r="RQC148" s="119"/>
      <c r="RQD148" s="119"/>
      <c r="RQE148" s="119"/>
      <c r="RQF148" s="119"/>
      <c r="RQG148" s="119"/>
      <c r="RQH148" s="119"/>
      <c r="RQI148" s="119"/>
      <c r="RQJ148" s="119"/>
      <c r="RQK148" s="119"/>
      <c r="RQL148" s="119"/>
      <c r="RQM148" s="119"/>
      <c r="RQN148" s="119"/>
      <c r="RQO148" s="119"/>
      <c r="RQP148" s="119"/>
      <c r="RQQ148" s="119"/>
      <c r="RQR148" s="119"/>
      <c r="RQS148" s="119"/>
      <c r="RQT148" s="119"/>
      <c r="RQU148" s="119"/>
      <c r="RQV148" s="119"/>
      <c r="RQW148" s="119"/>
      <c r="RQX148" s="119"/>
      <c r="RQY148" s="119"/>
      <c r="RQZ148" s="119"/>
      <c r="RRA148" s="119"/>
      <c r="RRB148" s="119"/>
      <c r="RRC148" s="119"/>
      <c r="RRD148" s="119"/>
      <c r="RRE148" s="119"/>
      <c r="RRF148" s="119"/>
      <c r="RRG148" s="119"/>
      <c r="RRH148" s="119"/>
      <c r="RRI148" s="119"/>
      <c r="RRJ148" s="119"/>
      <c r="RRK148" s="119"/>
      <c r="RRL148" s="119"/>
      <c r="RRM148" s="119"/>
      <c r="RRN148" s="119"/>
      <c r="RRO148" s="119"/>
      <c r="RRP148" s="119"/>
      <c r="RRQ148" s="119"/>
      <c r="RRR148" s="119"/>
      <c r="RRS148" s="119"/>
      <c r="RRT148" s="119"/>
      <c r="RRU148" s="119"/>
      <c r="RRV148" s="119"/>
      <c r="RRW148" s="119"/>
      <c r="RRX148" s="119"/>
      <c r="RRY148" s="119"/>
      <c r="RRZ148" s="119"/>
      <c r="RSA148" s="119"/>
      <c r="RSB148" s="119"/>
      <c r="RSC148" s="119"/>
      <c r="RSD148" s="119"/>
      <c r="RSE148" s="119"/>
      <c r="RSF148" s="119"/>
      <c r="RSG148" s="119"/>
      <c r="RSH148" s="119"/>
      <c r="RSI148" s="119"/>
      <c r="RSJ148" s="119"/>
      <c r="RSK148" s="119"/>
      <c r="RSL148" s="119"/>
      <c r="RSM148" s="119"/>
      <c r="RSN148" s="119"/>
      <c r="RSO148" s="119"/>
      <c r="RSP148" s="119"/>
      <c r="RSQ148" s="119"/>
      <c r="RSR148" s="119"/>
      <c r="RSS148" s="119"/>
      <c r="RST148" s="119"/>
      <c r="RSU148" s="119"/>
      <c r="RSV148" s="119"/>
      <c r="RSW148" s="119"/>
      <c r="RSX148" s="119"/>
      <c r="RSY148" s="119"/>
      <c r="RSZ148" s="119"/>
      <c r="RTA148" s="119"/>
      <c r="RTB148" s="119"/>
      <c r="RTC148" s="119"/>
      <c r="RTD148" s="119"/>
      <c r="RTE148" s="119"/>
      <c r="RTF148" s="119"/>
      <c r="RTG148" s="119"/>
      <c r="RTH148" s="119"/>
      <c r="RTI148" s="119"/>
      <c r="RTJ148" s="119"/>
      <c r="RTK148" s="119"/>
      <c r="RTL148" s="119"/>
      <c r="RTM148" s="119"/>
      <c r="RTN148" s="119"/>
      <c r="RTO148" s="119"/>
      <c r="RTP148" s="119"/>
      <c r="RTQ148" s="119"/>
      <c r="RTR148" s="119"/>
      <c r="RTS148" s="119"/>
      <c r="RTT148" s="119"/>
      <c r="RTU148" s="119"/>
      <c r="RTV148" s="119"/>
      <c r="RTW148" s="119"/>
      <c r="RTX148" s="119"/>
      <c r="RTY148" s="119"/>
      <c r="RTZ148" s="119"/>
      <c r="RUA148" s="119"/>
      <c r="RUB148" s="119"/>
      <c r="RUC148" s="119"/>
      <c r="RUD148" s="119"/>
      <c r="RUE148" s="119"/>
      <c r="RUF148" s="119"/>
      <c r="RUG148" s="119"/>
      <c r="RUH148" s="119"/>
      <c r="RUI148" s="119"/>
      <c r="RUJ148" s="119"/>
      <c r="RUK148" s="119"/>
      <c r="RUL148" s="119"/>
      <c r="RUM148" s="119"/>
      <c r="RUN148" s="119"/>
      <c r="RUO148" s="119"/>
      <c r="RUP148" s="119"/>
      <c r="RUQ148" s="119"/>
      <c r="RUR148" s="119"/>
      <c r="RUS148" s="119"/>
      <c r="RUT148" s="119"/>
      <c r="RUU148" s="119"/>
      <c r="RUV148" s="119"/>
      <c r="RUW148" s="119"/>
      <c r="RUX148" s="119"/>
      <c r="RUY148" s="119"/>
      <c r="RUZ148" s="119"/>
      <c r="RVA148" s="119"/>
      <c r="RVB148" s="119"/>
      <c r="RVC148" s="119"/>
      <c r="RVD148" s="119"/>
      <c r="RVE148" s="119"/>
      <c r="RVF148" s="119"/>
      <c r="RVG148" s="119"/>
      <c r="RVH148" s="119"/>
      <c r="RVI148" s="119"/>
      <c r="RVJ148" s="119"/>
      <c r="RVK148" s="119"/>
      <c r="RVL148" s="119"/>
      <c r="RVM148" s="119"/>
      <c r="RVN148" s="119"/>
      <c r="RVO148" s="119"/>
      <c r="RVP148" s="119"/>
      <c r="RVQ148" s="119"/>
      <c r="RVR148" s="119"/>
      <c r="RVS148" s="119"/>
      <c r="RVT148" s="119"/>
      <c r="RVU148" s="119"/>
      <c r="RVV148" s="119"/>
      <c r="RVW148" s="119"/>
      <c r="RVX148" s="119"/>
      <c r="RVY148" s="119"/>
      <c r="RVZ148" s="119"/>
      <c r="RWA148" s="119"/>
      <c r="RWB148" s="119"/>
      <c r="RWC148" s="119"/>
      <c r="RWD148" s="119"/>
      <c r="RWE148" s="119"/>
      <c r="RWF148" s="119"/>
      <c r="RWG148" s="119"/>
      <c r="RWH148" s="119"/>
      <c r="RWI148" s="119"/>
      <c r="RWJ148" s="119"/>
      <c r="RWK148" s="119"/>
      <c r="RWL148" s="119"/>
      <c r="RWM148" s="119"/>
      <c r="RWN148" s="119"/>
      <c r="RWO148" s="119"/>
      <c r="RWP148" s="119"/>
      <c r="RWQ148" s="119"/>
      <c r="RWR148" s="119"/>
      <c r="RWS148" s="119"/>
      <c r="RWT148" s="119"/>
      <c r="RWU148" s="119"/>
      <c r="RWV148" s="119"/>
      <c r="RWW148" s="119"/>
      <c r="RWX148" s="119"/>
      <c r="RWY148" s="119"/>
      <c r="RWZ148" s="119"/>
      <c r="RXA148" s="119"/>
      <c r="RXB148" s="119"/>
      <c r="RXC148" s="119"/>
      <c r="RXD148" s="119"/>
      <c r="RXE148" s="119"/>
      <c r="RXF148" s="119"/>
      <c r="RXG148" s="119"/>
      <c r="RXH148" s="119"/>
      <c r="RXI148" s="119"/>
      <c r="RXJ148" s="119"/>
      <c r="RXK148" s="119"/>
      <c r="RXL148" s="119"/>
      <c r="RXM148" s="119"/>
      <c r="RXN148" s="119"/>
      <c r="RXO148" s="119"/>
      <c r="RXP148" s="119"/>
      <c r="RXQ148" s="119"/>
      <c r="RXR148" s="119"/>
      <c r="RXS148" s="119"/>
      <c r="RXT148" s="119"/>
      <c r="RXU148" s="119"/>
      <c r="RXV148" s="119"/>
      <c r="RXW148" s="119"/>
      <c r="RXX148" s="119"/>
      <c r="RXY148" s="119"/>
      <c r="RXZ148" s="119"/>
      <c r="RYA148" s="119"/>
      <c r="RYB148" s="119"/>
      <c r="RYC148" s="119"/>
      <c r="RYD148" s="119"/>
      <c r="RYE148" s="119"/>
      <c r="RYF148" s="119"/>
      <c r="RYG148" s="119"/>
      <c r="RYH148" s="119"/>
      <c r="RYI148" s="119"/>
      <c r="RYJ148" s="119"/>
      <c r="RYK148" s="119"/>
      <c r="RYL148" s="119"/>
      <c r="RYM148" s="119"/>
      <c r="RYN148" s="119"/>
      <c r="RYO148" s="119"/>
      <c r="RYP148" s="119"/>
      <c r="RYQ148" s="119"/>
      <c r="RYR148" s="119"/>
      <c r="RYS148" s="119"/>
      <c r="RYT148" s="119"/>
      <c r="RYU148" s="119"/>
      <c r="RYV148" s="119"/>
      <c r="RYW148" s="119"/>
      <c r="RYX148" s="119"/>
      <c r="RYY148" s="119"/>
      <c r="RYZ148" s="119"/>
      <c r="RZA148" s="119"/>
      <c r="RZB148" s="119"/>
      <c r="RZC148" s="119"/>
      <c r="RZD148" s="119"/>
      <c r="RZE148" s="119"/>
      <c r="RZF148" s="119"/>
      <c r="RZG148" s="119"/>
      <c r="RZH148" s="119"/>
      <c r="RZI148" s="119"/>
      <c r="RZJ148" s="119"/>
      <c r="RZK148" s="119"/>
      <c r="RZL148" s="119"/>
      <c r="RZM148" s="119"/>
      <c r="RZN148" s="119"/>
      <c r="RZO148" s="119"/>
      <c r="RZP148" s="119"/>
      <c r="RZQ148" s="119"/>
      <c r="RZR148" s="119"/>
      <c r="RZS148" s="119"/>
      <c r="RZT148" s="119"/>
      <c r="RZU148" s="119"/>
      <c r="RZV148" s="119"/>
      <c r="RZW148" s="119"/>
      <c r="RZX148" s="119"/>
      <c r="RZY148" s="119"/>
      <c r="RZZ148" s="119"/>
      <c r="SAA148" s="119"/>
      <c r="SAB148" s="119"/>
      <c r="SAC148" s="119"/>
      <c r="SAD148" s="119"/>
      <c r="SAE148" s="119"/>
      <c r="SAF148" s="119"/>
      <c r="SAG148" s="119"/>
      <c r="SAH148" s="119"/>
      <c r="SAI148" s="119"/>
      <c r="SAJ148" s="119"/>
      <c r="SAK148" s="119"/>
      <c r="SAL148" s="119"/>
      <c r="SAM148" s="119"/>
      <c r="SAN148" s="119"/>
      <c r="SAO148" s="119"/>
      <c r="SAP148" s="119"/>
      <c r="SAQ148" s="119"/>
      <c r="SAR148" s="119"/>
      <c r="SAS148" s="119"/>
      <c r="SAT148" s="119"/>
      <c r="SAU148" s="119"/>
      <c r="SAV148" s="119"/>
      <c r="SAW148" s="119"/>
      <c r="SAX148" s="119"/>
      <c r="SAY148" s="119"/>
      <c r="SAZ148" s="119"/>
      <c r="SBA148" s="119"/>
      <c r="SBB148" s="119"/>
      <c r="SBC148" s="119"/>
      <c r="SBD148" s="119"/>
      <c r="SBE148" s="119"/>
      <c r="SBF148" s="119"/>
      <c r="SBG148" s="119"/>
      <c r="SBH148" s="119"/>
      <c r="SBI148" s="119"/>
      <c r="SBJ148" s="119"/>
      <c r="SBK148" s="119"/>
      <c r="SBL148" s="119"/>
      <c r="SBM148" s="119"/>
      <c r="SBN148" s="119"/>
      <c r="SBO148" s="119"/>
      <c r="SBP148" s="119"/>
      <c r="SBQ148" s="119"/>
      <c r="SBR148" s="119"/>
      <c r="SBS148" s="119"/>
      <c r="SBT148" s="119"/>
      <c r="SBU148" s="119"/>
      <c r="SBV148" s="119"/>
      <c r="SBW148" s="119"/>
      <c r="SBX148" s="119"/>
      <c r="SBY148" s="119"/>
      <c r="SBZ148" s="119"/>
      <c r="SCA148" s="119"/>
      <c r="SCB148" s="119"/>
      <c r="SCC148" s="119"/>
      <c r="SCD148" s="119"/>
      <c r="SCE148" s="119"/>
      <c r="SCF148" s="119"/>
      <c r="SCG148" s="119"/>
      <c r="SCH148" s="119"/>
      <c r="SCI148" s="119"/>
      <c r="SCJ148" s="119"/>
      <c r="SCK148" s="119"/>
      <c r="SCL148" s="119"/>
      <c r="SCM148" s="119"/>
      <c r="SCN148" s="119"/>
      <c r="SCO148" s="119"/>
      <c r="SCP148" s="119"/>
      <c r="SCQ148" s="119"/>
      <c r="SCR148" s="119"/>
      <c r="SCS148" s="119"/>
      <c r="SCT148" s="119"/>
      <c r="SCU148" s="119"/>
      <c r="SCV148" s="119"/>
      <c r="SCW148" s="119"/>
      <c r="SCX148" s="119"/>
      <c r="SCY148" s="119"/>
      <c r="SCZ148" s="119"/>
      <c r="SDA148" s="119"/>
      <c r="SDB148" s="119"/>
      <c r="SDC148" s="119"/>
      <c r="SDD148" s="119"/>
      <c r="SDE148" s="119"/>
      <c r="SDF148" s="119"/>
      <c r="SDG148" s="119"/>
      <c r="SDH148" s="119"/>
      <c r="SDI148" s="119"/>
      <c r="SDJ148" s="119"/>
      <c r="SDK148" s="119"/>
      <c r="SDL148" s="119"/>
      <c r="SDM148" s="119"/>
      <c r="SDN148" s="119"/>
      <c r="SDO148" s="119"/>
      <c r="SDP148" s="119"/>
      <c r="SDQ148" s="119"/>
      <c r="SDR148" s="119"/>
      <c r="SDS148" s="119"/>
      <c r="SDT148" s="119"/>
      <c r="SDU148" s="119"/>
      <c r="SDV148" s="119"/>
      <c r="SDW148" s="119"/>
      <c r="SDX148" s="119"/>
      <c r="SDY148" s="119"/>
      <c r="SDZ148" s="119"/>
      <c r="SEA148" s="119"/>
      <c r="SEB148" s="119"/>
      <c r="SEC148" s="119"/>
      <c r="SED148" s="119"/>
      <c r="SEE148" s="119"/>
      <c r="SEF148" s="119"/>
      <c r="SEG148" s="119"/>
      <c r="SEH148" s="119"/>
      <c r="SEI148" s="119"/>
      <c r="SEJ148" s="119"/>
      <c r="SEK148" s="119"/>
      <c r="SEL148" s="119"/>
      <c r="SEM148" s="119"/>
      <c r="SEN148" s="119"/>
      <c r="SEO148" s="119"/>
      <c r="SEP148" s="119"/>
      <c r="SEQ148" s="119"/>
      <c r="SER148" s="119"/>
      <c r="SES148" s="119"/>
      <c r="SET148" s="119"/>
      <c r="SEU148" s="119"/>
      <c r="SEV148" s="119"/>
      <c r="SEW148" s="119"/>
      <c r="SEX148" s="119"/>
      <c r="SEY148" s="119"/>
      <c r="SEZ148" s="119"/>
      <c r="SFA148" s="119"/>
      <c r="SFB148" s="119"/>
      <c r="SFC148" s="119"/>
      <c r="SFD148" s="119"/>
      <c r="SFE148" s="119"/>
      <c r="SFF148" s="119"/>
      <c r="SFG148" s="119"/>
      <c r="SFH148" s="119"/>
      <c r="SFI148" s="119"/>
      <c r="SFJ148" s="119"/>
      <c r="SFK148" s="119"/>
      <c r="SFL148" s="119"/>
      <c r="SFM148" s="119"/>
      <c r="SFN148" s="119"/>
      <c r="SFO148" s="119"/>
      <c r="SFP148" s="119"/>
      <c r="SFQ148" s="119"/>
      <c r="SFR148" s="119"/>
      <c r="SFS148" s="119"/>
      <c r="SFT148" s="119"/>
      <c r="SFU148" s="119"/>
      <c r="SFV148" s="119"/>
      <c r="SFW148" s="119"/>
      <c r="SFX148" s="119"/>
      <c r="SFY148" s="119"/>
      <c r="SFZ148" s="119"/>
      <c r="SGA148" s="119"/>
      <c r="SGB148" s="119"/>
      <c r="SGC148" s="119"/>
      <c r="SGD148" s="119"/>
      <c r="SGE148" s="119"/>
      <c r="SGF148" s="119"/>
      <c r="SGG148" s="119"/>
      <c r="SGH148" s="119"/>
      <c r="SGI148" s="119"/>
      <c r="SGJ148" s="119"/>
      <c r="SGK148" s="119"/>
      <c r="SGL148" s="119"/>
      <c r="SGM148" s="119"/>
      <c r="SGN148" s="119"/>
      <c r="SGO148" s="119"/>
      <c r="SGP148" s="119"/>
      <c r="SGQ148" s="119"/>
      <c r="SGR148" s="119"/>
      <c r="SGS148" s="119"/>
      <c r="SGT148" s="119"/>
      <c r="SGU148" s="119"/>
      <c r="SGV148" s="119"/>
      <c r="SGW148" s="119"/>
      <c r="SGX148" s="119"/>
      <c r="SGY148" s="119"/>
      <c r="SGZ148" s="119"/>
      <c r="SHA148" s="119"/>
      <c r="SHB148" s="119"/>
      <c r="SHC148" s="119"/>
      <c r="SHD148" s="119"/>
      <c r="SHE148" s="119"/>
      <c r="SHF148" s="119"/>
      <c r="SHG148" s="119"/>
      <c r="SHH148" s="119"/>
      <c r="SHI148" s="119"/>
      <c r="SHJ148" s="119"/>
      <c r="SHK148" s="119"/>
      <c r="SHL148" s="119"/>
      <c r="SHM148" s="119"/>
      <c r="SHN148" s="119"/>
      <c r="SHO148" s="119"/>
      <c r="SHP148" s="119"/>
      <c r="SHQ148" s="119"/>
      <c r="SHR148" s="119"/>
      <c r="SHS148" s="119"/>
      <c r="SHT148" s="119"/>
      <c r="SHU148" s="119"/>
      <c r="SHV148" s="119"/>
      <c r="SHW148" s="119"/>
      <c r="SHX148" s="119"/>
      <c r="SHY148" s="119"/>
      <c r="SHZ148" s="119"/>
      <c r="SIA148" s="119"/>
      <c r="SIB148" s="119"/>
      <c r="SIC148" s="119"/>
      <c r="SID148" s="119"/>
      <c r="SIE148" s="119"/>
      <c r="SIF148" s="119"/>
      <c r="SIG148" s="119"/>
      <c r="SIH148" s="119"/>
      <c r="SII148" s="119"/>
      <c r="SIJ148" s="119"/>
      <c r="SIK148" s="119"/>
      <c r="SIL148" s="119"/>
      <c r="SIM148" s="119"/>
      <c r="SIN148" s="119"/>
      <c r="SIO148" s="119"/>
      <c r="SIP148" s="119"/>
      <c r="SIQ148" s="119"/>
      <c r="SIR148" s="119"/>
      <c r="SIS148" s="119"/>
      <c r="SIT148" s="119"/>
      <c r="SIU148" s="119"/>
      <c r="SIV148" s="119"/>
      <c r="SIW148" s="119"/>
      <c r="SIX148" s="119"/>
      <c r="SIY148" s="119"/>
      <c r="SIZ148" s="119"/>
      <c r="SJA148" s="119"/>
      <c r="SJB148" s="119"/>
      <c r="SJC148" s="119"/>
      <c r="SJD148" s="119"/>
      <c r="SJE148" s="119"/>
      <c r="SJF148" s="119"/>
      <c r="SJG148" s="119"/>
      <c r="SJH148" s="119"/>
      <c r="SJI148" s="119"/>
      <c r="SJJ148" s="119"/>
      <c r="SJK148" s="119"/>
      <c r="SJL148" s="119"/>
      <c r="SJM148" s="119"/>
      <c r="SJN148" s="119"/>
      <c r="SJO148" s="119"/>
      <c r="SJP148" s="119"/>
      <c r="SJQ148" s="119"/>
      <c r="SJR148" s="119"/>
      <c r="SJS148" s="119"/>
      <c r="SJT148" s="119"/>
      <c r="SJU148" s="119"/>
      <c r="SJV148" s="119"/>
      <c r="SJW148" s="119"/>
      <c r="SJX148" s="119"/>
      <c r="SJY148" s="119"/>
      <c r="SJZ148" s="119"/>
      <c r="SKA148" s="119"/>
      <c r="SKB148" s="119"/>
      <c r="SKC148" s="119"/>
      <c r="SKD148" s="119"/>
      <c r="SKE148" s="119"/>
      <c r="SKF148" s="119"/>
      <c r="SKG148" s="119"/>
      <c r="SKH148" s="119"/>
      <c r="SKI148" s="119"/>
      <c r="SKJ148" s="119"/>
      <c r="SKK148" s="119"/>
      <c r="SKL148" s="119"/>
      <c r="SKM148" s="119"/>
      <c r="SKN148" s="119"/>
      <c r="SKO148" s="119"/>
      <c r="SKP148" s="119"/>
      <c r="SKQ148" s="119"/>
      <c r="SKR148" s="119"/>
      <c r="SKS148" s="119"/>
      <c r="SKT148" s="119"/>
      <c r="SKU148" s="119"/>
      <c r="SKV148" s="119"/>
      <c r="SKW148" s="119"/>
      <c r="SKX148" s="119"/>
      <c r="SKY148" s="119"/>
      <c r="SKZ148" s="119"/>
      <c r="SLA148" s="119"/>
      <c r="SLB148" s="119"/>
      <c r="SLC148" s="119"/>
      <c r="SLD148" s="119"/>
      <c r="SLE148" s="119"/>
      <c r="SLF148" s="119"/>
      <c r="SLG148" s="119"/>
      <c r="SLH148" s="119"/>
      <c r="SLI148" s="119"/>
      <c r="SLJ148" s="119"/>
      <c r="SLK148" s="119"/>
      <c r="SLL148" s="119"/>
      <c r="SLM148" s="119"/>
      <c r="SLN148" s="119"/>
      <c r="SLO148" s="119"/>
      <c r="SLP148" s="119"/>
      <c r="SLQ148" s="119"/>
      <c r="SLR148" s="119"/>
      <c r="SLS148" s="119"/>
      <c r="SLT148" s="119"/>
      <c r="SLU148" s="119"/>
      <c r="SLV148" s="119"/>
      <c r="SLW148" s="119"/>
      <c r="SLX148" s="119"/>
      <c r="SLY148" s="119"/>
      <c r="SLZ148" s="119"/>
      <c r="SMA148" s="119"/>
      <c r="SMB148" s="119"/>
      <c r="SMC148" s="119"/>
      <c r="SMD148" s="119"/>
      <c r="SME148" s="119"/>
      <c r="SMF148" s="119"/>
      <c r="SMG148" s="119"/>
      <c r="SMH148" s="119"/>
      <c r="SMI148" s="119"/>
      <c r="SMJ148" s="119"/>
      <c r="SMK148" s="119"/>
      <c r="SML148" s="119"/>
      <c r="SMM148" s="119"/>
      <c r="SMN148" s="119"/>
      <c r="SMO148" s="119"/>
      <c r="SMP148" s="119"/>
      <c r="SMQ148" s="119"/>
      <c r="SMR148" s="119"/>
      <c r="SMS148" s="119"/>
      <c r="SMT148" s="119"/>
      <c r="SMU148" s="119"/>
      <c r="SMV148" s="119"/>
      <c r="SMW148" s="119"/>
      <c r="SMX148" s="119"/>
      <c r="SMY148" s="119"/>
      <c r="SMZ148" s="119"/>
      <c r="SNA148" s="119"/>
      <c r="SNB148" s="119"/>
      <c r="SNC148" s="119"/>
      <c r="SND148" s="119"/>
      <c r="SNE148" s="119"/>
      <c r="SNF148" s="119"/>
      <c r="SNG148" s="119"/>
      <c r="SNH148" s="119"/>
      <c r="SNI148" s="119"/>
      <c r="SNJ148" s="119"/>
      <c r="SNK148" s="119"/>
      <c r="SNL148" s="119"/>
      <c r="SNM148" s="119"/>
      <c r="SNN148" s="119"/>
      <c r="SNO148" s="119"/>
      <c r="SNP148" s="119"/>
      <c r="SNQ148" s="119"/>
      <c r="SNR148" s="119"/>
      <c r="SNS148" s="119"/>
      <c r="SNT148" s="119"/>
      <c r="SNU148" s="119"/>
      <c r="SNV148" s="119"/>
      <c r="SNW148" s="119"/>
      <c r="SNX148" s="119"/>
      <c r="SNY148" s="119"/>
      <c r="SNZ148" s="119"/>
      <c r="SOA148" s="119"/>
      <c r="SOB148" s="119"/>
      <c r="SOC148" s="119"/>
      <c r="SOD148" s="119"/>
      <c r="SOE148" s="119"/>
      <c r="SOF148" s="119"/>
      <c r="SOG148" s="119"/>
      <c r="SOH148" s="119"/>
      <c r="SOI148" s="119"/>
      <c r="SOJ148" s="119"/>
      <c r="SOK148" s="119"/>
      <c r="SOL148" s="119"/>
      <c r="SOM148" s="119"/>
      <c r="SON148" s="119"/>
      <c r="SOO148" s="119"/>
      <c r="SOP148" s="119"/>
      <c r="SOQ148" s="119"/>
      <c r="SOR148" s="119"/>
      <c r="SOS148" s="119"/>
      <c r="SOT148" s="119"/>
      <c r="SOU148" s="119"/>
      <c r="SOV148" s="119"/>
      <c r="SOW148" s="119"/>
      <c r="SOX148" s="119"/>
      <c r="SOY148" s="119"/>
      <c r="SOZ148" s="119"/>
      <c r="SPA148" s="119"/>
      <c r="SPB148" s="119"/>
      <c r="SPC148" s="119"/>
      <c r="SPD148" s="119"/>
      <c r="SPE148" s="119"/>
      <c r="SPF148" s="119"/>
      <c r="SPG148" s="119"/>
      <c r="SPH148" s="119"/>
      <c r="SPI148" s="119"/>
      <c r="SPJ148" s="119"/>
      <c r="SPK148" s="119"/>
      <c r="SPL148" s="119"/>
      <c r="SPM148" s="119"/>
      <c r="SPN148" s="119"/>
      <c r="SPO148" s="119"/>
      <c r="SPP148" s="119"/>
      <c r="SPQ148" s="119"/>
      <c r="SPR148" s="119"/>
      <c r="SPS148" s="119"/>
      <c r="SPT148" s="119"/>
      <c r="SPU148" s="119"/>
      <c r="SPV148" s="119"/>
      <c r="SPW148" s="119"/>
      <c r="SPX148" s="119"/>
      <c r="SPY148" s="119"/>
      <c r="SPZ148" s="119"/>
      <c r="SQA148" s="119"/>
      <c r="SQB148" s="119"/>
      <c r="SQC148" s="119"/>
      <c r="SQD148" s="119"/>
      <c r="SQE148" s="119"/>
      <c r="SQF148" s="119"/>
      <c r="SQG148" s="119"/>
      <c r="SQH148" s="119"/>
      <c r="SQI148" s="119"/>
      <c r="SQJ148" s="119"/>
      <c r="SQK148" s="119"/>
      <c r="SQL148" s="119"/>
      <c r="SQM148" s="119"/>
      <c r="SQN148" s="119"/>
      <c r="SQO148" s="119"/>
      <c r="SQP148" s="119"/>
      <c r="SQQ148" s="119"/>
      <c r="SQR148" s="119"/>
      <c r="SQS148" s="119"/>
      <c r="SQT148" s="119"/>
      <c r="SQU148" s="119"/>
      <c r="SQV148" s="119"/>
      <c r="SQW148" s="119"/>
      <c r="SQX148" s="119"/>
      <c r="SQY148" s="119"/>
      <c r="SQZ148" s="119"/>
      <c r="SRA148" s="119"/>
      <c r="SRB148" s="119"/>
      <c r="SRC148" s="119"/>
      <c r="SRD148" s="119"/>
      <c r="SRE148" s="119"/>
      <c r="SRF148" s="119"/>
      <c r="SRG148" s="119"/>
      <c r="SRH148" s="119"/>
      <c r="SRI148" s="119"/>
      <c r="SRJ148" s="119"/>
      <c r="SRK148" s="119"/>
      <c r="SRL148" s="119"/>
      <c r="SRM148" s="119"/>
      <c r="SRN148" s="119"/>
      <c r="SRO148" s="119"/>
      <c r="SRP148" s="119"/>
      <c r="SRQ148" s="119"/>
      <c r="SRR148" s="119"/>
      <c r="SRS148" s="119"/>
      <c r="SRT148" s="119"/>
      <c r="SRU148" s="119"/>
      <c r="SRV148" s="119"/>
      <c r="SRW148" s="119"/>
      <c r="SRX148" s="119"/>
      <c r="SRY148" s="119"/>
      <c r="SRZ148" s="119"/>
      <c r="SSA148" s="119"/>
      <c r="SSB148" s="119"/>
      <c r="SSC148" s="119"/>
      <c r="SSD148" s="119"/>
      <c r="SSE148" s="119"/>
      <c r="SSF148" s="119"/>
      <c r="SSG148" s="119"/>
      <c r="SSH148" s="119"/>
      <c r="SSI148" s="119"/>
      <c r="SSJ148" s="119"/>
      <c r="SSK148" s="119"/>
      <c r="SSL148" s="119"/>
      <c r="SSM148" s="119"/>
      <c r="SSN148" s="119"/>
      <c r="SSO148" s="119"/>
      <c r="SSP148" s="119"/>
      <c r="SSQ148" s="119"/>
      <c r="SSR148" s="119"/>
      <c r="SSS148" s="119"/>
      <c r="SST148" s="119"/>
      <c r="SSU148" s="119"/>
      <c r="SSV148" s="119"/>
      <c r="SSW148" s="119"/>
      <c r="SSX148" s="119"/>
      <c r="SSY148" s="119"/>
      <c r="SSZ148" s="119"/>
      <c r="STA148" s="119"/>
      <c r="STB148" s="119"/>
      <c r="STC148" s="119"/>
      <c r="STD148" s="119"/>
      <c r="STE148" s="119"/>
      <c r="STF148" s="119"/>
      <c r="STG148" s="119"/>
      <c r="STH148" s="119"/>
      <c r="STI148" s="119"/>
      <c r="STJ148" s="119"/>
      <c r="STK148" s="119"/>
      <c r="STL148" s="119"/>
      <c r="STM148" s="119"/>
      <c r="STN148" s="119"/>
      <c r="STO148" s="119"/>
      <c r="STP148" s="119"/>
      <c r="STQ148" s="119"/>
      <c r="STR148" s="119"/>
      <c r="STS148" s="119"/>
      <c r="STT148" s="119"/>
      <c r="STU148" s="119"/>
      <c r="STV148" s="119"/>
      <c r="STW148" s="119"/>
      <c r="STX148" s="119"/>
      <c r="STY148" s="119"/>
      <c r="STZ148" s="119"/>
      <c r="SUA148" s="119"/>
      <c r="SUB148" s="119"/>
      <c r="SUC148" s="119"/>
      <c r="SUD148" s="119"/>
      <c r="SUE148" s="119"/>
      <c r="SUF148" s="119"/>
      <c r="SUG148" s="119"/>
      <c r="SUH148" s="119"/>
      <c r="SUI148" s="119"/>
      <c r="SUJ148" s="119"/>
      <c r="SUK148" s="119"/>
      <c r="SUL148" s="119"/>
      <c r="SUM148" s="119"/>
      <c r="SUN148" s="119"/>
      <c r="SUO148" s="119"/>
      <c r="SUP148" s="119"/>
      <c r="SUQ148" s="119"/>
      <c r="SUR148" s="119"/>
      <c r="SUS148" s="119"/>
      <c r="SUT148" s="119"/>
      <c r="SUU148" s="119"/>
      <c r="SUV148" s="119"/>
      <c r="SUW148" s="119"/>
      <c r="SUX148" s="119"/>
      <c r="SUY148" s="119"/>
      <c r="SUZ148" s="119"/>
      <c r="SVA148" s="119"/>
      <c r="SVB148" s="119"/>
      <c r="SVC148" s="119"/>
      <c r="SVD148" s="119"/>
      <c r="SVE148" s="119"/>
      <c r="SVF148" s="119"/>
      <c r="SVG148" s="119"/>
      <c r="SVH148" s="119"/>
      <c r="SVI148" s="119"/>
      <c r="SVJ148" s="119"/>
      <c r="SVK148" s="119"/>
      <c r="SVL148" s="119"/>
      <c r="SVM148" s="119"/>
      <c r="SVN148" s="119"/>
      <c r="SVO148" s="119"/>
      <c r="SVP148" s="119"/>
      <c r="SVQ148" s="119"/>
      <c r="SVR148" s="119"/>
      <c r="SVS148" s="119"/>
      <c r="SVT148" s="119"/>
      <c r="SVU148" s="119"/>
      <c r="SVV148" s="119"/>
      <c r="SVW148" s="119"/>
      <c r="SVX148" s="119"/>
      <c r="SVY148" s="119"/>
      <c r="SVZ148" s="119"/>
      <c r="SWA148" s="119"/>
      <c r="SWB148" s="119"/>
      <c r="SWC148" s="119"/>
      <c r="SWD148" s="119"/>
      <c r="SWE148" s="119"/>
      <c r="SWF148" s="119"/>
      <c r="SWG148" s="119"/>
      <c r="SWH148" s="119"/>
      <c r="SWI148" s="119"/>
      <c r="SWJ148" s="119"/>
      <c r="SWK148" s="119"/>
      <c r="SWL148" s="119"/>
      <c r="SWM148" s="119"/>
      <c r="SWN148" s="119"/>
      <c r="SWO148" s="119"/>
      <c r="SWP148" s="119"/>
      <c r="SWQ148" s="119"/>
      <c r="SWR148" s="119"/>
      <c r="SWS148" s="119"/>
      <c r="SWT148" s="119"/>
      <c r="SWU148" s="119"/>
      <c r="SWV148" s="119"/>
      <c r="SWW148" s="119"/>
      <c r="SWX148" s="119"/>
      <c r="SWY148" s="119"/>
      <c r="SWZ148" s="119"/>
      <c r="SXA148" s="119"/>
      <c r="SXB148" s="119"/>
      <c r="SXC148" s="119"/>
      <c r="SXD148" s="119"/>
      <c r="SXE148" s="119"/>
      <c r="SXF148" s="119"/>
      <c r="SXG148" s="119"/>
      <c r="SXH148" s="119"/>
      <c r="SXI148" s="119"/>
      <c r="SXJ148" s="119"/>
      <c r="SXK148" s="119"/>
      <c r="SXL148" s="119"/>
      <c r="SXM148" s="119"/>
      <c r="SXN148" s="119"/>
      <c r="SXO148" s="119"/>
      <c r="SXP148" s="119"/>
      <c r="SXQ148" s="119"/>
      <c r="SXR148" s="119"/>
      <c r="SXS148" s="119"/>
      <c r="SXT148" s="119"/>
      <c r="SXU148" s="119"/>
      <c r="SXV148" s="119"/>
      <c r="SXW148" s="119"/>
      <c r="SXX148" s="119"/>
      <c r="SXY148" s="119"/>
      <c r="SXZ148" s="119"/>
      <c r="SYA148" s="119"/>
      <c r="SYB148" s="119"/>
      <c r="SYC148" s="119"/>
      <c r="SYD148" s="119"/>
      <c r="SYE148" s="119"/>
      <c r="SYF148" s="119"/>
      <c r="SYG148" s="119"/>
      <c r="SYH148" s="119"/>
      <c r="SYI148" s="119"/>
      <c r="SYJ148" s="119"/>
      <c r="SYK148" s="119"/>
      <c r="SYL148" s="119"/>
      <c r="SYM148" s="119"/>
      <c r="SYN148" s="119"/>
      <c r="SYO148" s="119"/>
      <c r="SYP148" s="119"/>
      <c r="SYQ148" s="119"/>
      <c r="SYR148" s="119"/>
      <c r="SYS148" s="119"/>
      <c r="SYT148" s="119"/>
      <c r="SYU148" s="119"/>
      <c r="SYV148" s="119"/>
      <c r="SYW148" s="119"/>
      <c r="SYX148" s="119"/>
      <c r="SYY148" s="119"/>
      <c r="SYZ148" s="119"/>
      <c r="SZA148" s="119"/>
      <c r="SZB148" s="119"/>
      <c r="SZC148" s="119"/>
      <c r="SZD148" s="119"/>
      <c r="SZE148" s="119"/>
      <c r="SZF148" s="119"/>
      <c r="SZG148" s="119"/>
      <c r="SZH148" s="119"/>
      <c r="SZI148" s="119"/>
      <c r="SZJ148" s="119"/>
      <c r="SZK148" s="119"/>
      <c r="SZL148" s="119"/>
      <c r="SZM148" s="119"/>
      <c r="SZN148" s="119"/>
      <c r="SZO148" s="119"/>
      <c r="SZP148" s="119"/>
      <c r="SZQ148" s="119"/>
      <c r="SZR148" s="119"/>
      <c r="SZS148" s="119"/>
      <c r="SZT148" s="119"/>
      <c r="SZU148" s="119"/>
      <c r="SZV148" s="119"/>
      <c r="SZW148" s="119"/>
      <c r="SZX148" s="119"/>
      <c r="SZY148" s="119"/>
      <c r="SZZ148" s="119"/>
      <c r="TAA148" s="119"/>
      <c r="TAB148" s="119"/>
      <c r="TAC148" s="119"/>
      <c r="TAD148" s="119"/>
      <c r="TAE148" s="119"/>
      <c r="TAF148" s="119"/>
      <c r="TAG148" s="119"/>
      <c r="TAH148" s="119"/>
      <c r="TAI148" s="119"/>
      <c r="TAJ148" s="119"/>
      <c r="TAK148" s="119"/>
      <c r="TAL148" s="119"/>
      <c r="TAM148" s="119"/>
      <c r="TAN148" s="119"/>
      <c r="TAO148" s="119"/>
      <c r="TAP148" s="119"/>
      <c r="TAQ148" s="119"/>
      <c r="TAR148" s="119"/>
      <c r="TAS148" s="119"/>
      <c r="TAT148" s="119"/>
      <c r="TAU148" s="119"/>
      <c r="TAV148" s="119"/>
      <c r="TAW148" s="119"/>
      <c r="TAX148" s="119"/>
      <c r="TAY148" s="119"/>
      <c r="TAZ148" s="119"/>
      <c r="TBA148" s="119"/>
      <c r="TBB148" s="119"/>
      <c r="TBC148" s="119"/>
      <c r="TBD148" s="119"/>
      <c r="TBE148" s="119"/>
      <c r="TBF148" s="119"/>
      <c r="TBG148" s="119"/>
      <c r="TBH148" s="119"/>
      <c r="TBI148" s="119"/>
      <c r="TBJ148" s="119"/>
      <c r="TBK148" s="119"/>
      <c r="TBL148" s="119"/>
      <c r="TBM148" s="119"/>
      <c r="TBN148" s="119"/>
      <c r="TBO148" s="119"/>
      <c r="TBP148" s="119"/>
      <c r="TBQ148" s="119"/>
      <c r="TBR148" s="119"/>
      <c r="TBS148" s="119"/>
      <c r="TBT148" s="119"/>
      <c r="TBU148" s="119"/>
      <c r="TBV148" s="119"/>
      <c r="TBW148" s="119"/>
      <c r="TBX148" s="119"/>
      <c r="TBY148" s="119"/>
      <c r="TBZ148" s="119"/>
      <c r="TCA148" s="119"/>
      <c r="TCB148" s="119"/>
      <c r="TCC148" s="119"/>
      <c r="TCD148" s="119"/>
      <c r="TCE148" s="119"/>
      <c r="TCF148" s="119"/>
      <c r="TCG148" s="119"/>
      <c r="TCH148" s="119"/>
      <c r="TCI148" s="119"/>
      <c r="TCJ148" s="119"/>
      <c r="TCK148" s="119"/>
      <c r="TCL148" s="119"/>
      <c r="TCM148" s="119"/>
      <c r="TCN148" s="119"/>
      <c r="TCO148" s="119"/>
      <c r="TCP148" s="119"/>
      <c r="TCQ148" s="119"/>
      <c r="TCR148" s="119"/>
      <c r="TCS148" s="119"/>
      <c r="TCT148" s="119"/>
      <c r="TCU148" s="119"/>
      <c r="TCV148" s="119"/>
      <c r="TCW148" s="119"/>
      <c r="TCX148" s="119"/>
      <c r="TCY148" s="119"/>
      <c r="TCZ148" s="119"/>
      <c r="TDA148" s="119"/>
      <c r="TDB148" s="119"/>
      <c r="TDC148" s="119"/>
      <c r="TDD148" s="119"/>
      <c r="TDE148" s="119"/>
      <c r="TDF148" s="119"/>
      <c r="TDG148" s="119"/>
      <c r="TDH148" s="119"/>
      <c r="TDI148" s="119"/>
      <c r="TDJ148" s="119"/>
      <c r="TDK148" s="119"/>
      <c r="TDL148" s="119"/>
      <c r="TDM148" s="119"/>
      <c r="TDN148" s="119"/>
      <c r="TDO148" s="119"/>
      <c r="TDP148" s="119"/>
      <c r="TDQ148" s="119"/>
      <c r="TDR148" s="119"/>
      <c r="TDS148" s="119"/>
      <c r="TDT148" s="119"/>
      <c r="TDU148" s="119"/>
      <c r="TDV148" s="119"/>
      <c r="TDW148" s="119"/>
      <c r="TDX148" s="119"/>
      <c r="TDY148" s="119"/>
      <c r="TDZ148" s="119"/>
      <c r="TEA148" s="119"/>
      <c r="TEB148" s="119"/>
      <c r="TEC148" s="119"/>
      <c r="TED148" s="119"/>
      <c r="TEE148" s="119"/>
      <c r="TEF148" s="119"/>
      <c r="TEG148" s="119"/>
      <c r="TEH148" s="119"/>
      <c r="TEI148" s="119"/>
      <c r="TEJ148" s="119"/>
      <c r="TEK148" s="119"/>
      <c r="TEL148" s="119"/>
      <c r="TEM148" s="119"/>
      <c r="TEN148" s="119"/>
      <c r="TEO148" s="119"/>
      <c r="TEP148" s="119"/>
      <c r="TEQ148" s="119"/>
      <c r="TER148" s="119"/>
      <c r="TES148" s="119"/>
      <c r="TET148" s="119"/>
      <c r="TEU148" s="119"/>
      <c r="TEV148" s="119"/>
      <c r="TEW148" s="119"/>
      <c r="TEX148" s="119"/>
      <c r="TEY148" s="119"/>
      <c r="TEZ148" s="119"/>
      <c r="TFA148" s="119"/>
      <c r="TFB148" s="119"/>
      <c r="TFC148" s="119"/>
      <c r="TFD148" s="119"/>
      <c r="TFE148" s="119"/>
      <c r="TFF148" s="119"/>
      <c r="TFG148" s="119"/>
      <c r="TFH148" s="119"/>
      <c r="TFI148" s="119"/>
      <c r="TFJ148" s="119"/>
      <c r="TFK148" s="119"/>
      <c r="TFL148" s="119"/>
      <c r="TFM148" s="119"/>
      <c r="TFN148" s="119"/>
      <c r="TFO148" s="119"/>
      <c r="TFP148" s="119"/>
      <c r="TFQ148" s="119"/>
      <c r="TFR148" s="119"/>
      <c r="TFS148" s="119"/>
      <c r="TFT148" s="119"/>
      <c r="TFU148" s="119"/>
      <c r="TFV148" s="119"/>
      <c r="TFW148" s="119"/>
      <c r="TFX148" s="119"/>
      <c r="TFY148" s="119"/>
      <c r="TFZ148" s="119"/>
      <c r="TGA148" s="119"/>
      <c r="TGB148" s="119"/>
      <c r="TGC148" s="119"/>
      <c r="TGD148" s="119"/>
      <c r="TGE148" s="119"/>
      <c r="TGF148" s="119"/>
      <c r="TGG148" s="119"/>
      <c r="TGH148" s="119"/>
      <c r="TGI148" s="119"/>
      <c r="TGJ148" s="119"/>
      <c r="TGK148" s="119"/>
      <c r="TGL148" s="119"/>
      <c r="TGM148" s="119"/>
      <c r="TGN148" s="119"/>
      <c r="TGO148" s="119"/>
      <c r="TGP148" s="119"/>
      <c r="TGQ148" s="119"/>
      <c r="TGR148" s="119"/>
      <c r="TGS148" s="119"/>
      <c r="TGT148" s="119"/>
      <c r="TGU148" s="119"/>
      <c r="TGV148" s="119"/>
      <c r="TGW148" s="119"/>
      <c r="TGX148" s="119"/>
      <c r="TGY148" s="119"/>
      <c r="TGZ148" s="119"/>
      <c r="THA148" s="119"/>
      <c r="THB148" s="119"/>
      <c r="THC148" s="119"/>
      <c r="THD148" s="119"/>
      <c r="THE148" s="119"/>
      <c r="THF148" s="119"/>
      <c r="THG148" s="119"/>
      <c r="THH148" s="119"/>
      <c r="THI148" s="119"/>
      <c r="THJ148" s="119"/>
      <c r="THK148" s="119"/>
      <c r="THL148" s="119"/>
      <c r="THM148" s="119"/>
      <c r="THN148" s="119"/>
      <c r="THO148" s="119"/>
      <c r="THP148" s="119"/>
      <c r="THQ148" s="119"/>
      <c r="THR148" s="119"/>
      <c r="THS148" s="119"/>
      <c r="THT148" s="119"/>
      <c r="THU148" s="119"/>
      <c r="THV148" s="119"/>
      <c r="THW148" s="119"/>
      <c r="THX148" s="119"/>
      <c r="THY148" s="119"/>
      <c r="THZ148" s="119"/>
      <c r="TIA148" s="119"/>
      <c r="TIB148" s="119"/>
      <c r="TIC148" s="119"/>
      <c r="TID148" s="119"/>
      <c r="TIE148" s="119"/>
      <c r="TIF148" s="119"/>
      <c r="TIG148" s="119"/>
      <c r="TIH148" s="119"/>
      <c r="TII148" s="119"/>
      <c r="TIJ148" s="119"/>
      <c r="TIK148" s="119"/>
      <c r="TIL148" s="119"/>
      <c r="TIM148" s="119"/>
      <c r="TIN148" s="119"/>
      <c r="TIO148" s="119"/>
      <c r="TIP148" s="119"/>
      <c r="TIQ148" s="119"/>
      <c r="TIR148" s="119"/>
      <c r="TIS148" s="119"/>
      <c r="TIT148" s="119"/>
      <c r="TIU148" s="119"/>
      <c r="TIV148" s="119"/>
      <c r="TIW148" s="119"/>
      <c r="TIX148" s="119"/>
      <c r="TIY148" s="119"/>
      <c r="TIZ148" s="119"/>
      <c r="TJA148" s="119"/>
      <c r="TJB148" s="119"/>
      <c r="TJC148" s="119"/>
      <c r="TJD148" s="119"/>
      <c r="TJE148" s="119"/>
      <c r="TJF148" s="119"/>
      <c r="TJG148" s="119"/>
      <c r="TJH148" s="119"/>
      <c r="TJI148" s="119"/>
      <c r="TJJ148" s="119"/>
      <c r="TJK148" s="119"/>
      <c r="TJL148" s="119"/>
      <c r="TJM148" s="119"/>
      <c r="TJN148" s="119"/>
      <c r="TJO148" s="119"/>
      <c r="TJP148" s="119"/>
      <c r="TJQ148" s="119"/>
      <c r="TJR148" s="119"/>
      <c r="TJS148" s="119"/>
      <c r="TJT148" s="119"/>
      <c r="TJU148" s="119"/>
      <c r="TJV148" s="119"/>
      <c r="TJW148" s="119"/>
      <c r="TJX148" s="119"/>
      <c r="TJY148" s="119"/>
      <c r="TJZ148" s="119"/>
      <c r="TKA148" s="119"/>
      <c r="TKB148" s="119"/>
      <c r="TKC148" s="119"/>
      <c r="TKD148" s="119"/>
      <c r="TKE148" s="119"/>
      <c r="TKF148" s="119"/>
      <c r="TKG148" s="119"/>
      <c r="TKH148" s="119"/>
      <c r="TKI148" s="119"/>
      <c r="TKJ148" s="119"/>
      <c r="TKK148" s="119"/>
      <c r="TKL148" s="119"/>
      <c r="TKM148" s="119"/>
      <c r="TKN148" s="119"/>
      <c r="TKO148" s="119"/>
      <c r="TKP148" s="119"/>
      <c r="TKQ148" s="119"/>
      <c r="TKR148" s="119"/>
      <c r="TKS148" s="119"/>
      <c r="TKT148" s="119"/>
      <c r="TKU148" s="119"/>
      <c r="TKV148" s="119"/>
      <c r="TKW148" s="119"/>
      <c r="TKX148" s="119"/>
      <c r="TKY148" s="119"/>
      <c r="TKZ148" s="119"/>
      <c r="TLA148" s="119"/>
      <c r="TLB148" s="119"/>
      <c r="TLC148" s="119"/>
      <c r="TLD148" s="119"/>
      <c r="TLE148" s="119"/>
      <c r="TLF148" s="119"/>
      <c r="TLG148" s="119"/>
      <c r="TLH148" s="119"/>
      <c r="TLI148" s="119"/>
      <c r="TLJ148" s="119"/>
      <c r="TLK148" s="119"/>
      <c r="TLL148" s="119"/>
      <c r="TLM148" s="119"/>
      <c r="TLN148" s="119"/>
      <c r="TLO148" s="119"/>
      <c r="TLP148" s="119"/>
      <c r="TLQ148" s="119"/>
      <c r="TLR148" s="119"/>
      <c r="TLS148" s="119"/>
      <c r="TLT148" s="119"/>
      <c r="TLU148" s="119"/>
      <c r="TLV148" s="119"/>
      <c r="TLW148" s="119"/>
      <c r="TLX148" s="119"/>
      <c r="TLY148" s="119"/>
      <c r="TLZ148" s="119"/>
      <c r="TMA148" s="119"/>
      <c r="TMB148" s="119"/>
      <c r="TMC148" s="119"/>
      <c r="TMD148" s="119"/>
      <c r="TME148" s="119"/>
      <c r="TMF148" s="119"/>
      <c r="TMG148" s="119"/>
      <c r="TMH148" s="119"/>
      <c r="TMI148" s="119"/>
      <c r="TMJ148" s="119"/>
      <c r="TMK148" s="119"/>
      <c r="TML148" s="119"/>
      <c r="TMM148" s="119"/>
      <c r="TMN148" s="119"/>
      <c r="TMO148" s="119"/>
      <c r="TMP148" s="119"/>
      <c r="TMQ148" s="119"/>
      <c r="TMR148" s="119"/>
      <c r="TMS148" s="119"/>
      <c r="TMT148" s="119"/>
      <c r="TMU148" s="119"/>
      <c r="TMV148" s="119"/>
      <c r="TMW148" s="119"/>
      <c r="TMX148" s="119"/>
      <c r="TMY148" s="119"/>
      <c r="TMZ148" s="119"/>
      <c r="TNA148" s="119"/>
      <c r="TNB148" s="119"/>
      <c r="TNC148" s="119"/>
      <c r="TND148" s="119"/>
      <c r="TNE148" s="119"/>
      <c r="TNF148" s="119"/>
      <c r="TNG148" s="119"/>
      <c r="TNH148" s="119"/>
      <c r="TNI148" s="119"/>
      <c r="TNJ148" s="119"/>
      <c r="TNK148" s="119"/>
      <c r="TNL148" s="119"/>
      <c r="TNM148" s="119"/>
      <c r="TNN148" s="119"/>
      <c r="TNO148" s="119"/>
      <c r="TNP148" s="119"/>
      <c r="TNQ148" s="119"/>
      <c r="TNR148" s="119"/>
      <c r="TNS148" s="119"/>
      <c r="TNT148" s="119"/>
      <c r="TNU148" s="119"/>
      <c r="TNV148" s="119"/>
      <c r="TNW148" s="119"/>
      <c r="TNX148" s="119"/>
      <c r="TNY148" s="119"/>
      <c r="TNZ148" s="119"/>
      <c r="TOA148" s="119"/>
      <c r="TOB148" s="119"/>
      <c r="TOC148" s="119"/>
      <c r="TOD148" s="119"/>
      <c r="TOE148" s="119"/>
      <c r="TOF148" s="119"/>
      <c r="TOG148" s="119"/>
      <c r="TOH148" s="119"/>
      <c r="TOI148" s="119"/>
      <c r="TOJ148" s="119"/>
      <c r="TOK148" s="119"/>
      <c r="TOL148" s="119"/>
      <c r="TOM148" s="119"/>
      <c r="TON148" s="119"/>
      <c r="TOO148" s="119"/>
      <c r="TOP148" s="119"/>
      <c r="TOQ148" s="119"/>
      <c r="TOR148" s="119"/>
      <c r="TOS148" s="119"/>
      <c r="TOT148" s="119"/>
      <c r="TOU148" s="119"/>
      <c r="TOV148" s="119"/>
      <c r="TOW148" s="119"/>
      <c r="TOX148" s="119"/>
      <c r="TOY148" s="119"/>
      <c r="TOZ148" s="119"/>
      <c r="TPA148" s="119"/>
      <c r="TPB148" s="119"/>
      <c r="TPC148" s="119"/>
      <c r="TPD148" s="119"/>
      <c r="TPE148" s="119"/>
      <c r="TPF148" s="119"/>
      <c r="TPG148" s="119"/>
      <c r="TPH148" s="119"/>
      <c r="TPI148" s="119"/>
      <c r="TPJ148" s="119"/>
      <c r="TPK148" s="119"/>
      <c r="TPL148" s="119"/>
      <c r="TPM148" s="119"/>
      <c r="TPN148" s="119"/>
      <c r="TPO148" s="119"/>
      <c r="TPP148" s="119"/>
      <c r="TPQ148" s="119"/>
      <c r="TPR148" s="119"/>
      <c r="TPS148" s="119"/>
      <c r="TPT148" s="119"/>
      <c r="TPU148" s="119"/>
      <c r="TPV148" s="119"/>
      <c r="TPW148" s="119"/>
      <c r="TPX148" s="119"/>
      <c r="TPY148" s="119"/>
      <c r="TPZ148" s="119"/>
      <c r="TQA148" s="119"/>
      <c r="TQB148" s="119"/>
      <c r="TQC148" s="119"/>
      <c r="TQD148" s="119"/>
      <c r="TQE148" s="119"/>
      <c r="TQF148" s="119"/>
      <c r="TQG148" s="119"/>
      <c r="TQH148" s="119"/>
      <c r="TQI148" s="119"/>
      <c r="TQJ148" s="119"/>
      <c r="TQK148" s="119"/>
      <c r="TQL148" s="119"/>
      <c r="TQM148" s="119"/>
      <c r="TQN148" s="119"/>
      <c r="TQO148" s="119"/>
      <c r="TQP148" s="119"/>
      <c r="TQQ148" s="119"/>
      <c r="TQR148" s="119"/>
      <c r="TQS148" s="119"/>
      <c r="TQT148" s="119"/>
      <c r="TQU148" s="119"/>
      <c r="TQV148" s="119"/>
      <c r="TQW148" s="119"/>
      <c r="TQX148" s="119"/>
      <c r="TQY148" s="119"/>
      <c r="TQZ148" s="119"/>
      <c r="TRA148" s="119"/>
      <c r="TRB148" s="119"/>
      <c r="TRC148" s="119"/>
      <c r="TRD148" s="119"/>
      <c r="TRE148" s="119"/>
      <c r="TRF148" s="119"/>
      <c r="TRG148" s="119"/>
      <c r="TRH148" s="119"/>
      <c r="TRI148" s="119"/>
      <c r="TRJ148" s="119"/>
      <c r="TRK148" s="119"/>
      <c r="TRL148" s="119"/>
      <c r="TRM148" s="119"/>
      <c r="TRN148" s="119"/>
      <c r="TRO148" s="119"/>
      <c r="TRP148" s="119"/>
      <c r="TRQ148" s="119"/>
      <c r="TRR148" s="119"/>
      <c r="TRS148" s="119"/>
      <c r="TRT148" s="119"/>
      <c r="TRU148" s="119"/>
      <c r="TRV148" s="119"/>
      <c r="TRW148" s="119"/>
      <c r="TRX148" s="119"/>
      <c r="TRY148" s="119"/>
      <c r="TRZ148" s="119"/>
      <c r="TSA148" s="119"/>
      <c r="TSB148" s="119"/>
      <c r="TSC148" s="119"/>
      <c r="TSD148" s="119"/>
      <c r="TSE148" s="119"/>
      <c r="TSF148" s="119"/>
      <c r="TSG148" s="119"/>
      <c r="TSH148" s="119"/>
      <c r="TSI148" s="119"/>
      <c r="TSJ148" s="119"/>
      <c r="TSK148" s="119"/>
      <c r="TSL148" s="119"/>
      <c r="TSM148" s="119"/>
      <c r="TSN148" s="119"/>
      <c r="TSO148" s="119"/>
      <c r="TSP148" s="119"/>
      <c r="TSQ148" s="119"/>
      <c r="TSR148" s="119"/>
      <c r="TSS148" s="119"/>
      <c r="TST148" s="119"/>
      <c r="TSU148" s="119"/>
      <c r="TSV148" s="119"/>
      <c r="TSW148" s="119"/>
      <c r="TSX148" s="119"/>
      <c r="TSY148" s="119"/>
      <c r="TSZ148" s="119"/>
      <c r="TTA148" s="119"/>
      <c r="TTB148" s="119"/>
      <c r="TTC148" s="119"/>
      <c r="TTD148" s="119"/>
      <c r="TTE148" s="119"/>
      <c r="TTF148" s="119"/>
      <c r="TTG148" s="119"/>
      <c r="TTH148" s="119"/>
      <c r="TTI148" s="119"/>
      <c r="TTJ148" s="119"/>
      <c r="TTK148" s="119"/>
      <c r="TTL148" s="119"/>
      <c r="TTM148" s="119"/>
      <c r="TTN148" s="119"/>
      <c r="TTO148" s="119"/>
      <c r="TTP148" s="119"/>
      <c r="TTQ148" s="119"/>
      <c r="TTR148" s="119"/>
      <c r="TTS148" s="119"/>
      <c r="TTT148" s="119"/>
      <c r="TTU148" s="119"/>
      <c r="TTV148" s="119"/>
      <c r="TTW148" s="119"/>
      <c r="TTX148" s="119"/>
      <c r="TTY148" s="119"/>
      <c r="TTZ148" s="119"/>
      <c r="TUA148" s="119"/>
      <c r="TUB148" s="119"/>
      <c r="TUC148" s="119"/>
      <c r="TUD148" s="119"/>
      <c r="TUE148" s="119"/>
      <c r="TUF148" s="119"/>
      <c r="TUG148" s="119"/>
      <c r="TUH148" s="119"/>
      <c r="TUI148" s="119"/>
      <c r="TUJ148" s="119"/>
      <c r="TUK148" s="119"/>
      <c r="TUL148" s="119"/>
      <c r="TUM148" s="119"/>
      <c r="TUN148" s="119"/>
      <c r="TUO148" s="119"/>
      <c r="TUP148" s="119"/>
      <c r="TUQ148" s="119"/>
      <c r="TUR148" s="119"/>
      <c r="TUS148" s="119"/>
      <c r="TUT148" s="119"/>
      <c r="TUU148" s="119"/>
      <c r="TUV148" s="119"/>
      <c r="TUW148" s="119"/>
      <c r="TUX148" s="119"/>
      <c r="TUY148" s="119"/>
      <c r="TUZ148" s="119"/>
      <c r="TVA148" s="119"/>
      <c r="TVB148" s="119"/>
      <c r="TVC148" s="119"/>
      <c r="TVD148" s="119"/>
      <c r="TVE148" s="119"/>
      <c r="TVF148" s="119"/>
      <c r="TVG148" s="119"/>
      <c r="TVH148" s="119"/>
      <c r="TVI148" s="119"/>
      <c r="TVJ148" s="119"/>
      <c r="TVK148" s="119"/>
      <c r="TVL148" s="119"/>
      <c r="TVM148" s="119"/>
      <c r="TVN148" s="119"/>
      <c r="TVO148" s="119"/>
      <c r="TVP148" s="119"/>
      <c r="TVQ148" s="119"/>
      <c r="TVR148" s="119"/>
      <c r="TVS148" s="119"/>
      <c r="TVT148" s="119"/>
      <c r="TVU148" s="119"/>
      <c r="TVV148" s="119"/>
      <c r="TVW148" s="119"/>
      <c r="TVX148" s="119"/>
      <c r="TVY148" s="119"/>
      <c r="TVZ148" s="119"/>
      <c r="TWA148" s="119"/>
      <c r="TWB148" s="119"/>
      <c r="TWC148" s="119"/>
      <c r="TWD148" s="119"/>
      <c r="TWE148" s="119"/>
      <c r="TWF148" s="119"/>
      <c r="TWG148" s="119"/>
      <c r="TWH148" s="119"/>
      <c r="TWI148" s="119"/>
      <c r="TWJ148" s="119"/>
      <c r="TWK148" s="119"/>
      <c r="TWL148" s="119"/>
      <c r="TWM148" s="119"/>
      <c r="TWN148" s="119"/>
      <c r="TWO148" s="119"/>
      <c r="TWP148" s="119"/>
      <c r="TWQ148" s="119"/>
      <c r="TWR148" s="119"/>
      <c r="TWS148" s="119"/>
      <c r="TWT148" s="119"/>
      <c r="TWU148" s="119"/>
      <c r="TWV148" s="119"/>
      <c r="TWW148" s="119"/>
      <c r="TWX148" s="119"/>
      <c r="TWY148" s="119"/>
      <c r="TWZ148" s="119"/>
      <c r="TXA148" s="119"/>
      <c r="TXB148" s="119"/>
      <c r="TXC148" s="119"/>
      <c r="TXD148" s="119"/>
      <c r="TXE148" s="119"/>
      <c r="TXF148" s="119"/>
      <c r="TXG148" s="119"/>
      <c r="TXH148" s="119"/>
      <c r="TXI148" s="119"/>
      <c r="TXJ148" s="119"/>
      <c r="TXK148" s="119"/>
      <c r="TXL148" s="119"/>
      <c r="TXM148" s="119"/>
      <c r="TXN148" s="119"/>
      <c r="TXO148" s="119"/>
      <c r="TXP148" s="119"/>
      <c r="TXQ148" s="119"/>
      <c r="TXR148" s="119"/>
      <c r="TXS148" s="119"/>
      <c r="TXT148" s="119"/>
      <c r="TXU148" s="119"/>
      <c r="TXV148" s="119"/>
      <c r="TXW148" s="119"/>
      <c r="TXX148" s="119"/>
      <c r="TXY148" s="119"/>
      <c r="TXZ148" s="119"/>
      <c r="TYA148" s="119"/>
      <c r="TYB148" s="119"/>
      <c r="TYC148" s="119"/>
      <c r="TYD148" s="119"/>
      <c r="TYE148" s="119"/>
      <c r="TYF148" s="119"/>
      <c r="TYG148" s="119"/>
      <c r="TYH148" s="119"/>
      <c r="TYI148" s="119"/>
      <c r="TYJ148" s="119"/>
      <c r="TYK148" s="119"/>
      <c r="TYL148" s="119"/>
      <c r="TYM148" s="119"/>
      <c r="TYN148" s="119"/>
      <c r="TYO148" s="119"/>
      <c r="TYP148" s="119"/>
      <c r="TYQ148" s="119"/>
      <c r="TYR148" s="119"/>
      <c r="TYS148" s="119"/>
      <c r="TYT148" s="119"/>
      <c r="TYU148" s="119"/>
      <c r="TYV148" s="119"/>
      <c r="TYW148" s="119"/>
      <c r="TYX148" s="119"/>
      <c r="TYY148" s="119"/>
      <c r="TYZ148" s="119"/>
      <c r="TZA148" s="119"/>
      <c r="TZB148" s="119"/>
      <c r="TZC148" s="119"/>
      <c r="TZD148" s="119"/>
      <c r="TZE148" s="119"/>
      <c r="TZF148" s="119"/>
      <c r="TZG148" s="119"/>
      <c r="TZH148" s="119"/>
      <c r="TZI148" s="119"/>
      <c r="TZJ148" s="119"/>
      <c r="TZK148" s="119"/>
      <c r="TZL148" s="119"/>
      <c r="TZM148" s="119"/>
      <c r="TZN148" s="119"/>
      <c r="TZO148" s="119"/>
      <c r="TZP148" s="119"/>
      <c r="TZQ148" s="119"/>
      <c r="TZR148" s="119"/>
      <c r="TZS148" s="119"/>
      <c r="TZT148" s="119"/>
      <c r="TZU148" s="119"/>
      <c r="TZV148" s="119"/>
      <c r="TZW148" s="119"/>
      <c r="TZX148" s="119"/>
      <c r="TZY148" s="119"/>
      <c r="TZZ148" s="119"/>
      <c r="UAA148" s="119"/>
      <c r="UAB148" s="119"/>
      <c r="UAC148" s="119"/>
      <c r="UAD148" s="119"/>
      <c r="UAE148" s="119"/>
      <c r="UAF148" s="119"/>
      <c r="UAG148" s="119"/>
      <c r="UAH148" s="119"/>
      <c r="UAI148" s="119"/>
      <c r="UAJ148" s="119"/>
      <c r="UAK148" s="119"/>
      <c r="UAL148" s="119"/>
      <c r="UAM148" s="119"/>
      <c r="UAN148" s="119"/>
      <c r="UAO148" s="119"/>
      <c r="UAP148" s="119"/>
      <c r="UAQ148" s="119"/>
      <c r="UAR148" s="119"/>
      <c r="UAS148" s="119"/>
      <c r="UAT148" s="119"/>
      <c r="UAU148" s="119"/>
      <c r="UAV148" s="119"/>
      <c r="UAW148" s="119"/>
      <c r="UAX148" s="119"/>
      <c r="UAY148" s="119"/>
      <c r="UAZ148" s="119"/>
      <c r="UBA148" s="119"/>
      <c r="UBB148" s="119"/>
      <c r="UBC148" s="119"/>
      <c r="UBD148" s="119"/>
      <c r="UBE148" s="119"/>
      <c r="UBF148" s="119"/>
      <c r="UBG148" s="119"/>
      <c r="UBH148" s="119"/>
      <c r="UBI148" s="119"/>
      <c r="UBJ148" s="119"/>
      <c r="UBK148" s="119"/>
      <c r="UBL148" s="119"/>
      <c r="UBM148" s="119"/>
      <c r="UBN148" s="119"/>
      <c r="UBO148" s="119"/>
      <c r="UBP148" s="119"/>
      <c r="UBQ148" s="119"/>
      <c r="UBR148" s="119"/>
      <c r="UBS148" s="119"/>
      <c r="UBT148" s="119"/>
      <c r="UBU148" s="119"/>
      <c r="UBV148" s="119"/>
      <c r="UBW148" s="119"/>
      <c r="UBX148" s="119"/>
      <c r="UBY148" s="119"/>
      <c r="UBZ148" s="119"/>
      <c r="UCA148" s="119"/>
      <c r="UCB148" s="119"/>
      <c r="UCC148" s="119"/>
      <c r="UCD148" s="119"/>
      <c r="UCE148" s="119"/>
      <c r="UCF148" s="119"/>
      <c r="UCG148" s="119"/>
      <c r="UCH148" s="119"/>
      <c r="UCI148" s="119"/>
      <c r="UCJ148" s="119"/>
      <c r="UCK148" s="119"/>
      <c r="UCL148" s="119"/>
      <c r="UCM148" s="119"/>
      <c r="UCN148" s="119"/>
      <c r="UCO148" s="119"/>
      <c r="UCP148" s="119"/>
      <c r="UCQ148" s="119"/>
      <c r="UCR148" s="119"/>
      <c r="UCS148" s="119"/>
      <c r="UCT148" s="119"/>
      <c r="UCU148" s="119"/>
      <c r="UCV148" s="119"/>
      <c r="UCW148" s="119"/>
      <c r="UCX148" s="119"/>
      <c r="UCY148" s="119"/>
      <c r="UCZ148" s="119"/>
      <c r="UDA148" s="119"/>
      <c r="UDB148" s="119"/>
      <c r="UDC148" s="119"/>
      <c r="UDD148" s="119"/>
      <c r="UDE148" s="119"/>
      <c r="UDF148" s="119"/>
      <c r="UDG148" s="119"/>
      <c r="UDH148" s="119"/>
      <c r="UDI148" s="119"/>
      <c r="UDJ148" s="119"/>
      <c r="UDK148" s="119"/>
      <c r="UDL148" s="119"/>
      <c r="UDM148" s="119"/>
      <c r="UDN148" s="119"/>
      <c r="UDO148" s="119"/>
      <c r="UDP148" s="119"/>
      <c r="UDQ148" s="119"/>
      <c r="UDR148" s="119"/>
      <c r="UDS148" s="119"/>
      <c r="UDT148" s="119"/>
      <c r="UDU148" s="119"/>
      <c r="UDV148" s="119"/>
      <c r="UDW148" s="119"/>
      <c r="UDX148" s="119"/>
      <c r="UDY148" s="119"/>
      <c r="UDZ148" s="119"/>
      <c r="UEA148" s="119"/>
      <c r="UEB148" s="119"/>
      <c r="UEC148" s="119"/>
      <c r="UED148" s="119"/>
      <c r="UEE148" s="119"/>
      <c r="UEF148" s="119"/>
      <c r="UEG148" s="119"/>
      <c r="UEH148" s="119"/>
      <c r="UEI148" s="119"/>
      <c r="UEJ148" s="119"/>
      <c r="UEK148" s="119"/>
      <c r="UEL148" s="119"/>
      <c r="UEM148" s="119"/>
      <c r="UEN148" s="119"/>
      <c r="UEO148" s="119"/>
      <c r="UEP148" s="119"/>
      <c r="UEQ148" s="119"/>
      <c r="UER148" s="119"/>
      <c r="UES148" s="119"/>
      <c r="UET148" s="119"/>
      <c r="UEU148" s="119"/>
      <c r="UEV148" s="119"/>
      <c r="UEW148" s="119"/>
      <c r="UEX148" s="119"/>
      <c r="UEY148" s="119"/>
      <c r="UEZ148" s="119"/>
      <c r="UFA148" s="119"/>
      <c r="UFB148" s="119"/>
      <c r="UFC148" s="119"/>
      <c r="UFD148" s="119"/>
      <c r="UFE148" s="119"/>
      <c r="UFF148" s="119"/>
      <c r="UFG148" s="119"/>
      <c r="UFH148" s="119"/>
      <c r="UFI148" s="119"/>
      <c r="UFJ148" s="119"/>
      <c r="UFK148" s="119"/>
      <c r="UFL148" s="119"/>
      <c r="UFM148" s="119"/>
      <c r="UFN148" s="119"/>
      <c r="UFO148" s="119"/>
      <c r="UFP148" s="119"/>
      <c r="UFQ148" s="119"/>
      <c r="UFR148" s="119"/>
      <c r="UFS148" s="119"/>
      <c r="UFT148" s="119"/>
      <c r="UFU148" s="119"/>
      <c r="UFV148" s="119"/>
      <c r="UFW148" s="119"/>
      <c r="UFX148" s="119"/>
      <c r="UFY148" s="119"/>
      <c r="UFZ148" s="119"/>
      <c r="UGA148" s="119"/>
      <c r="UGB148" s="119"/>
      <c r="UGC148" s="119"/>
      <c r="UGD148" s="119"/>
      <c r="UGE148" s="119"/>
      <c r="UGF148" s="119"/>
      <c r="UGG148" s="119"/>
      <c r="UGH148" s="119"/>
      <c r="UGI148" s="119"/>
      <c r="UGJ148" s="119"/>
      <c r="UGK148" s="119"/>
      <c r="UGL148" s="119"/>
      <c r="UGM148" s="119"/>
      <c r="UGN148" s="119"/>
      <c r="UGO148" s="119"/>
      <c r="UGP148" s="119"/>
      <c r="UGQ148" s="119"/>
      <c r="UGR148" s="119"/>
      <c r="UGS148" s="119"/>
      <c r="UGT148" s="119"/>
      <c r="UGU148" s="119"/>
      <c r="UGV148" s="119"/>
      <c r="UGW148" s="119"/>
      <c r="UGX148" s="119"/>
      <c r="UGY148" s="119"/>
      <c r="UGZ148" s="119"/>
      <c r="UHA148" s="119"/>
      <c r="UHB148" s="119"/>
      <c r="UHC148" s="119"/>
      <c r="UHD148" s="119"/>
      <c r="UHE148" s="119"/>
      <c r="UHF148" s="119"/>
      <c r="UHG148" s="119"/>
      <c r="UHH148" s="119"/>
      <c r="UHI148" s="119"/>
      <c r="UHJ148" s="119"/>
      <c r="UHK148" s="119"/>
      <c r="UHL148" s="119"/>
      <c r="UHM148" s="119"/>
      <c r="UHN148" s="119"/>
      <c r="UHO148" s="119"/>
      <c r="UHP148" s="119"/>
      <c r="UHQ148" s="119"/>
      <c r="UHR148" s="119"/>
      <c r="UHS148" s="119"/>
      <c r="UHT148" s="119"/>
      <c r="UHU148" s="119"/>
      <c r="UHV148" s="119"/>
      <c r="UHW148" s="119"/>
      <c r="UHX148" s="119"/>
      <c r="UHY148" s="119"/>
      <c r="UHZ148" s="119"/>
      <c r="UIA148" s="119"/>
      <c r="UIB148" s="119"/>
      <c r="UIC148" s="119"/>
      <c r="UID148" s="119"/>
      <c r="UIE148" s="119"/>
      <c r="UIF148" s="119"/>
      <c r="UIG148" s="119"/>
      <c r="UIH148" s="119"/>
      <c r="UII148" s="119"/>
      <c r="UIJ148" s="119"/>
      <c r="UIK148" s="119"/>
      <c r="UIL148" s="119"/>
      <c r="UIM148" s="119"/>
      <c r="UIN148" s="119"/>
      <c r="UIO148" s="119"/>
      <c r="UIP148" s="119"/>
      <c r="UIQ148" s="119"/>
      <c r="UIR148" s="119"/>
      <c r="UIS148" s="119"/>
      <c r="UIT148" s="119"/>
      <c r="UIU148" s="119"/>
      <c r="UIV148" s="119"/>
      <c r="UIW148" s="119"/>
      <c r="UIX148" s="119"/>
      <c r="UIY148" s="119"/>
      <c r="UIZ148" s="119"/>
      <c r="UJA148" s="119"/>
      <c r="UJB148" s="119"/>
      <c r="UJC148" s="119"/>
      <c r="UJD148" s="119"/>
      <c r="UJE148" s="119"/>
      <c r="UJF148" s="119"/>
      <c r="UJG148" s="119"/>
      <c r="UJH148" s="119"/>
      <c r="UJI148" s="119"/>
      <c r="UJJ148" s="119"/>
      <c r="UJK148" s="119"/>
      <c r="UJL148" s="119"/>
      <c r="UJM148" s="119"/>
      <c r="UJN148" s="119"/>
      <c r="UJO148" s="119"/>
      <c r="UJP148" s="119"/>
      <c r="UJQ148" s="119"/>
      <c r="UJR148" s="119"/>
      <c r="UJS148" s="119"/>
      <c r="UJT148" s="119"/>
      <c r="UJU148" s="119"/>
      <c r="UJV148" s="119"/>
      <c r="UJW148" s="119"/>
      <c r="UJX148" s="119"/>
      <c r="UJY148" s="119"/>
      <c r="UJZ148" s="119"/>
      <c r="UKA148" s="119"/>
      <c r="UKB148" s="119"/>
      <c r="UKC148" s="119"/>
      <c r="UKD148" s="119"/>
      <c r="UKE148" s="119"/>
      <c r="UKF148" s="119"/>
      <c r="UKG148" s="119"/>
      <c r="UKH148" s="119"/>
      <c r="UKI148" s="119"/>
      <c r="UKJ148" s="119"/>
      <c r="UKK148" s="119"/>
      <c r="UKL148" s="119"/>
      <c r="UKM148" s="119"/>
      <c r="UKN148" s="119"/>
      <c r="UKO148" s="119"/>
      <c r="UKP148" s="119"/>
      <c r="UKQ148" s="119"/>
      <c r="UKR148" s="119"/>
      <c r="UKS148" s="119"/>
      <c r="UKT148" s="119"/>
      <c r="UKU148" s="119"/>
      <c r="UKV148" s="119"/>
      <c r="UKW148" s="119"/>
      <c r="UKX148" s="119"/>
      <c r="UKY148" s="119"/>
      <c r="UKZ148" s="119"/>
      <c r="ULA148" s="119"/>
      <c r="ULB148" s="119"/>
      <c r="ULC148" s="119"/>
      <c r="ULD148" s="119"/>
      <c r="ULE148" s="119"/>
      <c r="ULF148" s="119"/>
      <c r="ULG148" s="119"/>
      <c r="ULH148" s="119"/>
      <c r="ULI148" s="119"/>
      <c r="ULJ148" s="119"/>
      <c r="ULK148" s="119"/>
      <c r="ULL148" s="119"/>
      <c r="ULM148" s="119"/>
      <c r="ULN148" s="119"/>
      <c r="ULO148" s="119"/>
      <c r="ULP148" s="119"/>
      <c r="ULQ148" s="119"/>
      <c r="ULR148" s="119"/>
      <c r="ULS148" s="119"/>
      <c r="ULT148" s="119"/>
      <c r="ULU148" s="119"/>
      <c r="ULV148" s="119"/>
      <c r="ULW148" s="119"/>
      <c r="ULX148" s="119"/>
      <c r="ULY148" s="119"/>
      <c r="ULZ148" s="119"/>
      <c r="UMA148" s="119"/>
      <c r="UMB148" s="119"/>
      <c r="UMC148" s="119"/>
      <c r="UMD148" s="119"/>
      <c r="UME148" s="119"/>
      <c r="UMF148" s="119"/>
      <c r="UMG148" s="119"/>
      <c r="UMH148" s="119"/>
      <c r="UMI148" s="119"/>
      <c r="UMJ148" s="119"/>
      <c r="UMK148" s="119"/>
      <c r="UML148" s="119"/>
      <c r="UMM148" s="119"/>
      <c r="UMN148" s="119"/>
      <c r="UMO148" s="119"/>
      <c r="UMP148" s="119"/>
      <c r="UMQ148" s="119"/>
      <c r="UMR148" s="119"/>
      <c r="UMS148" s="119"/>
      <c r="UMT148" s="119"/>
      <c r="UMU148" s="119"/>
      <c r="UMV148" s="119"/>
      <c r="UMW148" s="119"/>
      <c r="UMX148" s="119"/>
      <c r="UMY148" s="119"/>
      <c r="UMZ148" s="119"/>
      <c r="UNA148" s="119"/>
      <c r="UNB148" s="119"/>
      <c r="UNC148" s="119"/>
      <c r="UND148" s="119"/>
      <c r="UNE148" s="119"/>
      <c r="UNF148" s="119"/>
      <c r="UNG148" s="119"/>
      <c r="UNH148" s="119"/>
      <c r="UNI148" s="119"/>
      <c r="UNJ148" s="119"/>
      <c r="UNK148" s="119"/>
      <c r="UNL148" s="119"/>
      <c r="UNM148" s="119"/>
      <c r="UNN148" s="119"/>
      <c r="UNO148" s="119"/>
      <c r="UNP148" s="119"/>
      <c r="UNQ148" s="119"/>
      <c r="UNR148" s="119"/>
      <c r="UNS148" s="119"/>
      <c r="UNT148" s="119"/>
      <c r="UNU148" s="119"/>
      <c r="UNV148" s="119"/>
      <c r="UNW148" s="119"/>
      <c r="UNX148" s="119"/>
      <c r="UNY148" s="119"/>
      <c r="UNZ148" s="119"/>
      <c r="UOA148" s="119"/>
      <c r="UOB148" s="119"/>
      <c r="UOC148" s="119"/>
      <c r="UOD148" s="119"/>
      <c r="UOE148" s="119"/>
      <c r="UOF148" s="119"/>
      <c r="UOG148" s="119"/>
      <c r="UOH148" s="119"/>
      <c r="UOI148" s="119"/>
      <c r="UOJ148" s="119"/>
      <c r="UOK148" s="119"/>
      <c r="UOL148" s="119"/>
      <c r="UOM148" s="119"/>
      <c r="UON148" s="119"/>
      <c r="UOO148" s="119"/>
      <c r="UOP148" s="119"/>
      <c r="UOQ148" s="119"/>
      <c r="UOR148" s="119"/>
      <c r="UOS148" s="119"/>
      <c r="UOT148" s="119"/>
      <c r="UOU148" s="119"/>
      <c r="UOV148" s="119"/>
      <c r="UOW148" s="119"/>
      <c r="UOX148" s="119"/>
      <c r="UOY148" s="119"/>
      <c r="UOZ148" s="119"/>
      <c r="UPA148" s="119"/>
      <c r="UPB148" s="119"/>
      <c r="UPC148" s="119"/>
      <c r="UPD148" s="119"/>
      <c r="UPE148" s="119"/>
      <c r="UPF148" s="119"/>
      <c r="UPG148" s="119"/>
      <c r="UPH148" s="119"/>
      <c r="UPI148" s="119"/>
      <c r="UPJ148" s="119"/>
      <c r="UPK148" s="119"/>
      <c r="UPL148" s="119"/>
      <c r="UPM148" s="119"/>
      <c r="UPN148" s="119"/>
      <c r="UPO148" s="119"/>
      <c r="UPP148" s="119"/>
      <c r="UPQ148" s="119"/>
      <c r="UPR148" s="119"/>
      <c r="UPS148" s="119"/>
      <c r="UPT148" s="119"/>
      <c r="UPU148" s="119"/>
      <c r="UPV148" s="119"/>
      <c r="UPW148" s="119"/>
      <c r="UPX148" s="119"/>
      <c r="UPY148" s="119"/>
      <c r="UPZ148" s="119"/>
      <c r="UQA148" s="119"/>
      <c r="UQB148" s="119"/>
      <c r="UQC148" s="119"/>
      <c r="UQD148" s="119"/>
      <c r="UQE148" s="119"/>
      <c r="UQF148" s="119"/>
      <c r="UQG148" s="119"/>
      <c r="UQH148" s="119"/>
      <c r="UQI148" s="119"/>
      <c r="UQJ148" s="119"/>
      <c r="UQK148" s="119"/>
      <c r="UQL148" s="119"/>
      <c r="UQM148" s="119"/>
      <c r="UQN148" s="119"/>
      <c r="UQO148" s="119"/>
      <c r="UQP148" s="119"/>
      <c r="UQQ148" s="119"/>
      <c r="UQR148" s="119"/>
      <c r="UQS148" s="119"/>
      <c r="UQT148" s="119"/>
      <c r="UQU148" s="119"/>
      <c r="UQV148" s="119"/>
      <c r="UQW148" s="119"/>
      <c r="UQX148" s="119"/>
      <c r="UQY148" s="119"/>
      <c r="UQZ148" s="119"/>
      <c r="URA148" s="119"/>
      <c r="URB148" s="119"/>
      <c r="URC148" s="119"/>
      <c r="URD148" s="119"/>
      <c r="URE148" s="119"/>
      <c r="URF148" s="119"/>
      <c r="URG148" s="119"/>
      <c r="URH148" s="119"/>
      <c r="URI148" s="119"/>
      <c r="URJ148" s="119"/>
      <c r="URK148" s="119"/>
      <c r="URL148" s="119"/>
      <c r="URM148" s="119"/>
      <c r="URN148" s="119"/>
      <c r="URO148" s="119"/>
      <c r="URP148" s="119"/>
      <c r="URQ148" s="119"/>
      <c r="URR148" s="119"/>
      <c r="URS148" s="119"/>
      <c r="URT148" s="119"/>
      <c r="URU148" s="119"/>
      <c r="URV148" s="119"/>
      <c r="URW148" s="119"/>
      <c r="URX148" s="119"/>
      <c r="URY148" s="119"/>
      <c r="URZ148" s="119"/>
      <c r="USA148" s="119"/>
      <c r="USB148" s="119"/>
      <c r="USC148" s="119"/>
      <c r="USD148" s="119"/>
      <c r="USE148" s="119"/>
      <c r="USF148" s="119"/>
      <c r="USG148" s="119"/>
      <c r="USH148" s="119"/>
      <c r="USI148" s="119"/>
      <c r="USJ148" s="119"/>
      <c r="USK148" s="119"/>
      <c r="USL148" s="119"/>
      <c r="USM148" s="119"/>
      <c r="USN148" s="119"/>
      <c r="USO148" s="119"/>
      <c r="USP148" s="119"/>
      <c r="USQ148" s="119"/>
      <c r="USR148" s="119"/>
      <c r="USS148" s="119"/>
      <c r="UST148" s="119"/>
      <c r="USU148" s="119"/>
      <c r="USV148" s="119"/>
      <c r="USW148" s="119"/>
      <c r="USX148" s="119"/>
      <c r="USY148" s="119"/>
      <c r="USZ148" s="119"/>
      <c r="UTA148" s="119"/>
      <c r="UTB148" s="119"/>
      <c r="UTC148" s="119"/>
      <c r="UTD148" s="119"/>
      <c r="UTE148" s="119"/>
      <c r="UTF148" s="119"/>
      <c r="UTG148" s="119"/>
      <c r="UTH148" s="119"/>
      <c r="UTI148" s="119"/>
      <c r="UTJ148" s="119"/>
      <c r="UTK148" s="119"/>
      <c r="UTL148" s="119"/>
      <c r="UTM148" s="119"/>
      <c r="UTN148" s="119"/>
      <c r="UTO148" s="119"/>
      <c r="UTP148" s="119"/>
      <c r="UTQ148" s="119"/>
      <c r="UTR148" s="119"/>
      <c r="UTS148" s="119"/>
      <c r="UTT148" s="119"/>
      <c r="UTU148" s="119"/>
      <c r="UTV148" s="119"/>
      <c r="UTW148" s="119"/>
      <c r="UTX148" s="119"/>
      <c r="UTY148" s="119"/>
      <c r="UTZ148" s="119"/>
      <c r="UUA148" s="119"/>
      <c r="UUB148" s="119"/>
      <c r="UUC148" s="119"/>
      <c r="UUD148" s="119"/>
      <c r="UUE148" s="119"/>
      <c r="UUF148" s="119"/>
      <c r="UUG148" s="119"/>
      <c r="UUH148" s="119"/>
      <c r="UUI148" s="119"/>
      <c r="UUJ148" s="119"/>
      <c r="UUK148" s="119"/>
      <c r="UUL148" s="119"/>
      <c r="UUM148" s="119"/>
      <c r="UUN148" s="119"/>
      <c r="UUO148" s="119"/>
      <c r="UUP148" s="119"/>
      <c r="UUQ148" s="119"/>
      <c r="UUR148" s="119"/>
      <c r="UUS148" s="119"/>
      <c r="UUT148" s="119"/>
      <c r="UUU148" s="119"/>
      <c r="UUV148" s="119"/>
      <c r="UUW148" s="119"/>
      <c r="UUX148" s="119"/>
      <c r="UUY148" s="119"/>
      <c r="UUZ148" s="119"/>
      <c r="UVA148" s="119"/>
      <c r="UVB148" s="119"/>
      <c r="UVC148" s="119"/>
      <c r="UVD148" s="119"/>
      <c r="UVE148" s="119"/>
      <c r="UVF148" s="119"/>
      <c r="UVG148" s="119"/>
      <c r="UVH148" s="119"/>
      <c r="UVI148" s="119"/>
      <c r="UVJ148" s="119"/>
      <c r="UVK148" s="119"/>
      <c r="UVL148" s="119"/>
      <c r="UVM148" s="119"/>
      <c r="UVN148" s="119"/>
      <c r="UVO148" s="119"/>
      <c r="UVP148" s="119"/>
      <c r="UVQ148" s="119"/>
      <c r="UVR148" s="119"/>
      <c r="UVS148" s="119"/>
      <c r="UVT148" s="119"/>
      <c r="UVU148" s="119"/>
      <c r="UVV148" s="119"/>
      <c r="UVW148" s="119"/>
      <c r="UVX148" s="119"/>
      <c r="UVY148" s="119"/>
      <c r="UVZ148" s="119"/>
      <c r="UWA148" s="119"/>
      <c r="UWB148" s="119"/>
      <c r="UWC148" s="119"/>
      <c r="UWD148" s="119"/>
      <c r="UWE148" s="119"/>
      <c r="UWF148" s="119"/>
      <c r="UWG148" s="119"/>
      <c r="UWH148" s="119"/>
      <c r="UWI148" s="119"/>
      <c r="UWJ148" s="119"/>
      <c r="UWK148" s="119"/>
      <c r="UWL148" s="119"/>
      <c r="UWM148" s="119"/>
      <c r="UWN148" s="119"/>
      <c r="UWO148" s="119"/>
      <c r="UWP148" s="119"/>
      <c r="UWQ148" s="119"/>
      <c r="UWR148" s="119"/>
      <c r="UWS148" s="119"/>
      <c r="UWT148" s="119"/>
      <c r="UWU148" s="119"/>
      <c r="UWV148" s="119"/>
      <c r="UWW148" s="119"/>
      <c r="UWX148" s="119"/>
      <c r="UWY148" s="119"/>
      <c r="UWZ148" s="119"/>
      <c r="UXA148" s="119"/>
      <c r="UXB148" s="119"/>
      <c r="UXC148" s="119"/>
      <c r="UXD148" s="119"/>
      <c r="UXE148" s="119"/>
      <c r="UXF148" s="119"/>
      <c r="UXG148" s="119"/>
      <c r="UXH148" s="119"/>
      <c r="UXI148" s="119"/>
      <c r="UXJ148" s="119"/>
      <c r="UXK148" s="119"/>
      <c r="UXL148" s="119"/>
      <c r="UXM148" s="119"/>
      <c r="UXN148" s="119"/>
      <c r="UXO148" s="119"/>
      <c r="UXP148" s="119"/>
      <c r="UXQ148" s="119"/>
      <c r="UXR148" s="119"/>
      <c r="UXS148" s="119"/>
      <c r="UXT148" s="119"/>
      <c r="UXU148" s="119"/>
      <c r="UXV148" s="119"/>
      <c r="UXW148" s="119"/>
      <c r="UXX148" s="119"/>
      <c r="UXY148" s="119"/>
      <c r="UXZ148" s="119"/>
      <c r="UYA148" s="119"/>
      <c r="UYB148" s="119"/>
      <c r="UYC148" s="119"/>
      <c r="UYD148" s="119"/>
      <c r="UYE148" s="119"/>
      <c r="UYF148" s="119"/>
      <c r="UYG148" s="119"/>
      <c r="UYH148" s="119"/>
      <c r="UYI148" s="119"/>
      <c r="UYJ148" s="119"/>
      <c r="UYK148" s="119"/>
      <c r="UYL148" s="119"/>
      <c r="UYM148" s="119"/>
      <c r="UYN148" s="119"/>
      <c r="UYO148" s="119"/>
      <c r="UYP148" s="119"/>
      <c r="UYQ148" s="119"/>
      <c r="UYR148" s="119"/>
      <c r="UYS148" s="119"/>
      <c r="UYT148" s="119"/>
      <c r="UYU148" s="119"/>
      <c r="UYV148" s="119"/>
      <c r="UYW148" s="119"/>
      <c r="UYX148" s="119"/>
      <c r="UYY148" s="119"/>
      <c r="UYZ148" s="119"/>
      <c r="UZA148" s="119"/>
      <c r="UZB148" s="119"/>
      <c r="UZC148" s="119"/>
      <c r="UZD148" s="119"/>
      <c r="UZE148" s="119"/>
      <c r="UZF148" s="119"/>
      <c r="UZG148" s="119"/>
      <c r="UZH148" s="119"/>
      <c r="UZI148" s="119"/>
      <c r="UZJ148" s="119"/>
      <c r="UZK148" s="119"/>
      <c r="UZL148" s="119"/>
      <c r="UZM148" s="119"/>
      <c r="UZN148" s="119"/>
      <c r="UZO148" s="119"/>
      <c r="UZP148" s="119"/>
      <c r="UZQ148" s="119"/>
      <c r="UZR148" s="119"/>
      <c r="UZS148" s="119"/>
      <c r="UZT148" s="119"/>
      <c r="UZU148" s="119"/>
      <c r="UZV148" s="119"/>
      <c r="UZW148" s="119"/>
      <c r="UZX148" s="119"/>
      <c r="UZY148" s="119"/>
      <c r="UZZ148" s="119"/>
      <c r="VAA148" s="119"/>
      <c r="VAB148" s="119"/>
      <c r="VAC148" s="119"/>
      <c r="VAD148" s="119"/>
      <c r="VAE148" s="119"/>
      <c r="VAF148" s="119"/>
      <c r="VAG148" s="119"/>
      <c r="VAH148" s="119"/>
      <c r="VAI148" s="119"/>
      <c r="VAJ148" s="119"/>
      <c r="VAK148" s="119"/>
      <c r="VAL148" s="119"/>
      <c r="VAM148" s="119"/>
      <c r="VAN148" s="119"/>
      <c r="VAO148" s="119"/>
      <c r="VAP148" s="119"/>
      <c r="VAQ148" s="119"/>
      <c r="VAR148" s="119"/>
      <c r="VAS148" s="119"/>
      <c r="VAT148" s="119"/>
      <c r="VAU148" s="119"/>
      <c r="VAV148" s="119"/>
      <c r="VAW148" s="119"/>
      <c r="VAX148" s="119"/>
      <c r="VAY148" s="119"/>
      <c r="VAZ148" s="119"/>
      <c r="VBA148" s="119"/>
      <c r="VBB148" s="119"/>
      <c r="VBC148" s="119"/>
      <c r="VBD148" s="119"/>
      <c r="VBE148" s="119"/>
      <c r="VBF148" s="119"/>
      <c r="VBG148" s="119"/>
      <c r="VBH148" s="119"/>
      <c r="VBI148" s="119"/>
      <c r="VBJ148" s="119"/>
      <c r="VBK148" s="119"/>
      <c r="VBL148" s="119"/>
      <c r="VBM148" s="119"/>
      <c r="VBN148" s="119"/>
      <c r="VBO148" s="119"/>
      <c r="VBP148" s="119"/>
      <c r="VBQ148" s="119"/>
      <c r="VBR148" s="119"/>
      <c r="VBS148" s="119"/>
      <c r="VBT148" s="119"/>
      <c r="VBU148" s="119"/>
      <c r="VBV148" s="119"/>
      <c r="VBW148" s="119"/>
      <c r="VBX148" s="119"/>
      <c r="VBY148" s="119"/>
      <c r="VBZ148" s="119"/>
      <c r="VCA148" s="119"/>
      <c r="VCB148" s="119"/>
      <c r="VCC148" s="119"/>
      <c r="VCD148" s="119"/>
      <c r="VCE148" s="119"/>
      <c r="VCF148" s="119"/>
      <c r="VCG148" s="119"/>
      <c r="VCH148" s="119"/>
      <c r="VCI148" s="119"/>
      <c r="VCJ148" s="119"/>
      <c r="VCK148" s="119"/>
      <c r="VCL148" s="119"/>
      <c r="VCM148" s="119"/>
      <c r="VCN148" s="119"/>
      <c r="VCO148" s="119"/>
      <c r="VCP148" s="119"/>
      <c r="VCQ148" s="119"/>
      <c r="VCR148" s="119"/>
      <c r="VCS148" s="119"/>
      <c r="VCT148" s="119"/>
      <c r="VCU148" s="119"/>
      <c r="VCV148" s="119"/>
      <c r="VCW148" s="119"/>
      <c r="VCX148" s="119"/>
      <c r="VCY148" s="119"/>
      <c r="VCZ148" s="119"/>
      <c r="VDA148" s="119"/>
      <c r="VDB148" s="119"/>
      <c r="VDC148" s="119"/>
      <c r="VDD148" s="119"/>
      <c r="VDE148" s="119"/>
      <c r="VDF148" s="119"/>
      <c r="VDG148" s="119"/>
      <c r="VDH148" s="119"/>
      <c r="VDI148" s="119"/>
      <c r="VDJ148" s="119"/>
      <c r="VDK148" s="119"/>
      <c r="VDL148" s="119"/>
      <c r="VDM148" s="119"/>
      <c r="VDN148" s="119"/>
      <c r="VDO148" s="119"/>
      <c r="VDP148" s="119"/>
      <c r="VDQ148" s="119"/>
      <c r="VDR148" s="119"/>
      <c r="VDS148" s="119"/>
      <c r="VDT148" s="119"/>
      <c r="VDU148" s="119"/>
      <c r="VDV148" s="119"/>
      <c r="VDW148" s="119"/>
      <c r="VDX148" s="119"/>
      <c r="VDY148" s="119"/>
      <c r="VDZ148" s="119"/>
      <c r="VEA148" s="119"/>
      <c r="VEB148" s="119"/>
      <c r="VEC148" s="119"/>
      <c r="VED148" s="119"/>
      <c r="VEE148" s="119"/>
      <c r="VEF148" s="119"/>
      <c r="VEG148" s="119"/>
      <c r="VEH148" s="119"/>
      <c r="VEI148" s="119"/>
      <c r="VEJ148" s="119"/>
      <c r="VEK148" s="119"/>
      <c r="VEL148" s="119"/>
      <c r="VEM148" s="119"/>
      <c r="VEN148" s="119"/>
      <c r="VEO148" s="119"/>
      <c r="VEP148" s="119"/>
      <c r="VEQ148" s="119"/>
      <c r="VER148" s="119"/>
      <c r="VES148" s="119"/>
      <c r="VET148" s="119"/>
      <c r="VEU148" s="119"/>
      <c r="VEV148" s="119"/>
      <c r="VEW148" s="119"/>
      <c r="VEX148" s="119"/>
      <c r="VEY148" s="119"/>
      <c r="VEZ148" s="119"/>
      <c r="VFA148" s="119"/>
      <c r="VFB148" s="119"/>
      <c r="VFC148" s="119"/>
      <c r="VFD148" s="119"/>
      <c r="VFE148" s="119"/>
      <c r="VFF148" s="119"/>
      <c r="VFG148" s="119"/>
      <c r="VFH148" s="119"/>
      <c r="VFI148" s="119"/>
      <c r="VFJ148" s="119"/>
      <c r="VFK148" s="119"/>
      <c r="VFL148" s="119"/>
      <c r="VFM148" s="119"/>
      <c r="VFN148" s="119"/>
      <c r="VFO148" s="119"/>
      <c r="VFP148" s="119"/>
      <c r="VFQ148" s="119"/>
      <c r="VFR148" s="119"/>
      <c r="VFS148" s="119"/>
      <c r="VFT148" s="119"/>
      <c r="VFU148" s="119"/>
      <c r="VFV148" s="119"/>
      <c r="VFW148" s="119"/>
      <c r="VFX148" s="119"/>
      <c r="VFY148" s="119"/>
      <c r="VFZ148" s="119"/>
      <c r="VGA148" s="119"/>
      <c r="VGB148" s="119"/>
      <c r="VGC148" s="119"/>
      <c r="VGD148" s="119"/>
      <c r="VGE148" s="119"/>
      <c r="VGF148" s="119"/>
      <c r="VGG148" s="119"/>
      <c r="VGH148" s="119"/>
      <c r="VGI148" s="119"/>
      <c r="VGJ148" s="119"/>
      <c r="VGK148" s="119"/>
      <c r="VGL148" s="119"/>
      <c r="VGM148" s="119"/>
      <c r="VGN148" s="119"/>
      <c r="VGO148" s="119"/>
      <c r="VGP148" s="119"/>
      <c r="VGQ148" s="119"/>
      <c r="VGR148" s="119"/>
      <c r="VGS148" s="119"/>
      <c r="VGT148" s="119"/>
      <c r="VGU148" s="119"/>
      <c r="VGV148" s="119"/>
      <c r="VGW148" s="119"/>
      <c r="VGX148" s="119"/>
      <c r="VGY148" s="119"/>
      <c r="VGZ148" s="119"/>
      <c r="VHA148" s="119"/>
      <c r="VHB148" s="119"/>
      <c r="VHC148" s="119"/>
      <c r="VHD148" s="119"/>
      <c r="VHE148" s="119"/>
      <c r="VHF148" s="119"/>
      <c r="VHG148" s="119"/>
      <c r="VHH148" s="119"/>
      <c r="VHI148" s="119"/>
      <c r="VHJ148" s="119"/>
      <c r="VHK148" s="119"/>
      <c r="VHL148" s="119"/>
      <c r="VHM148" s="119"/>
      <c r="VHN148" s="119"/>
      <c r="VHO148" s="119"/>
      <c r="VHP148" s="119"/>
      <c r="VHQ148" s="119"/>
      <c r="VHR148" s="119"/>
      <c r="VHS148" s="119"/>
      <c r="VHT148" s="119"/>
      <c r="VHU148" s="119"/>
      <c r="VHV148" s="119"/>
      <c r="VHW148" s="119"/>
      <c r="VHX148" s="119"/>
      <c r="VHY148" s="119"/>
      <c r="VHZ148" s="119"/>
      <c r="VIA148" s="119"/>
      <c r="VIB148" s="119"/>
      <c r="VIC148" s="119"/>
      <c r="VID148" s="119"/>
      <c r="VIE148" s="119"/>
      <c r="VIF148" s="119"/>
      <c r="VIG148" s="119"/>
      <c r="VIH148" s="119"/>
      <c r="VII148" s="119"/>
      <c r="VIJ148" s="119"/>
      <c r="VIK148" s="119"/>
      <c r="VIL148" s="119"/>
      <c r="VIM148" s="119"/>
      <c r="VIN148" s="119"/>
      <c r="VIO148" s="119"/>
      <c r="VIP148" s="119"/>
      <c r="VIQ148" s="119"/>
      <c r="VIR148" s="119"/>
      <c r="VIS148" s="119"/>
      <c r="VIT148" s="119"/>
      <c r="VIU148" s="119"/>
      <c r="VIV148" s="119"/>
      <c r="VIW148" s="119"/>
      <c r="VIX148" s="119"/>
      <c r="VIY148" s="119"/>
      <c r="VIZ148" s="119"/>
      <c r="VJA148" s="119"/>
      <c r="VJB148" s="119"/>
      <c r="VJC148" s="119"/>
      <c r="VJD148" s="119"/>
      <c r="VJE148" s="119"/>
      <c r="VJF148" s="119"/>
      <c r="VJG148" s="119"/>
      <c r="VJH148" s="119"/>
      <c r="VJI148" s="119"/>
      <c r="VJJ148" s="119"/>
      <c r="VJK148" s="119"/>
      <c r="VJL148" s="119"/>
      <c r="VJM148" s="119"/>
      <c r="VJN148" s="119"/>
      <c r="VJO148" s="119"/>
      <c r="VJP148" s="119"/>
      <c r="VJQ148" s="119"/>
      <c r="VJR148" s="119"/>
      <c r="VJS148" s="119"/>
      <c r="VJT148" s="119"/>
      <c r="VJU148" s="119"/>
      <c r="VJV148" s="119"/>
      <c r="VJW148" s="119"/>
      <c r="VJX148" s="119"/>
      <c r="VJY148" s="119"/>
      <c r="VJZ148" s="119"/>
      <c r="VKA148" s="119"/>
      <c r="VKB148" s="119"/>
      <c r="VKC148" s="119"/>
      <c r="VKD148" s="119"/>
      <c r="VKE148" s="119"/>
      <c r="VKF148" s="119"/>
      <c r="VKG148" s="119"/>
      <c r="VKH148" s="119"/>
      <c r="VKI148" s="119"/>
      <c r="VKJ148" s="119"/>
      <c r="VKK148" s="119"/>
      <c r="VKL148" s="119"/>
      <c r="VKM148" s="119"/>
      <c r="VKN148" s="119"/>
      <c r="VKO148" s="119"/>
      <c r="VKP148" s="119"/>
      <c r="VKQ148" s="119"/>
      <c r="VKR148" s="119"/>
      <c r="VKS148" s="119"/>
      <c r="VKT148" s="119"/>
      <c r="VKU148" s="119"/>
      <c r="VKV148" s="119"/>
      <c r="VKW148" s="119"/>
      <c r="VKX148" s="119"/>
      <c r="VKY148" s="119"/>
      <c r="VKZ148" s="119"/>
      <c r="VLA148" s="119"/>
      <c r="VLB148" s="119"/>
      <c r="VLC148" s="119"/>
      <c r="VLD148" s="119"/>
      <c r="VLE148" s="119"/>
      <c r="VLF148" s="119"/>
      <c r="VLG148" s="119"/>
      <c r="VLH148" s="119"/>
      <c r="VLI148" s="119"/>
      <c r="VLJ148" s="119"/>
      <c r="VLK148" s="119"/>
      <c r="VLL148" s="119"/>
      <c r="VLM148" s="119"/>
      <c r="VLN148" s="119"/>
      <c r="VLO148" s="119"/>
      <c r="VLP148" s="119"/>
      <c r="VLQ148" s="119"/>
      <c r="VLR148" s="119"/>
      <c r="VLS148" s="119"/>
      <c r="VLT148" s="119"/>
      <c r="VLU148" s="119"/>
      <c r="VLV148" s="119"/>
      <c r="VLW148" s="119"/>
      <c r="VLX148" s="119"/>
      <c r="VLY148" s="119"/>
      <c r="VLZ148" s="119"/>
      <c r="VMA148" s="119"/>
      <c r="VMB148" s="119"/>
      <c r="VMC148" s="119"/>
      <c r="VMD148" s="119"/>
      <c r="VME148" s="119"/>
      <c r="VMF148" s="119"/>
      <c r="VMG148" s="119"/>
      <c r="VMH148" s="119"/>
      <c r="VMI148" s="119"/>
      <c r="VMJ148" s="119"/>
      <c r="VMK148" s="119"/>
      <c r="VML148" s="119"/>
      <c r="VMM148" s="119"/>
      <c r="VMN148" s="119"/>
      <c r="VMO148" s="119"/>
      <c r="VMP148" s="119"/>
      <c r="VMQ148" s="119"/>
      <c r="VMR148" s="119"/>
      <c r="VMS148" s="119"/>
      <c r="VMT148" s="119"/>
      <c r="VMU148" s="119"/>
      <c r="VMV148" s="119"/>
      <c r="VMW148" s="119"/>
      <c r="VMX148" s="119"/>
      <c r="VMY148" s="119"/>
      <c r="VMZ148" s="119"/>
      <c r="VNA148" s="119"/>
      <c r="VNB148" s="119"/>
      <c r="VNC148" s="119"/>
      <c r="VND148" s="119"/>
      <c r="VNE148" s="119"/>
      <c r="VNF148" s="119"/>
      <c r="VNG148" s="119"/>
      <c r="VNH148" s="119"/>
      <c r="VNI148" s="119"/>
      <c r="VNJ148" s="119"/>
      <c r="VNK148" s="119"/>
      <c r="VNL148" s="119"/>
      <c r="VNM148" s="119"/>
      <c r="VNN148" s="119"/>
      <c r="VNO148" s="119"/>
      <c r="VNP148" s="119"/>
      <c r="VNQ148" s="119"/>
      <c r="VNR148" s="119"/>
      <c r="VNS148" s="119"/>
      <c r="VNT148" s="119"/>
      <c r="VNU148" s="119"/>
      <c r="VNV148" s="119"/>
      <c r="VNW148" s="119"/>
      <c r="VNX148" s="119"/>
      <c r="VNY148" s="119"/>
      <c r="VNZ148" s="119"/>
      <c r="VOA148" s="119"/>
      <c r="VOB148" s="119"/>
      <c r="VOC148" s="119"/>
      <c r="VOD148" s="119"/>
      <c r="VOE148" s="119"/>
      <c r="VOF148" s="119"/>
      <c r="VOG148" s="119"/>
      <c r="VOH148" s="119"/>
      <c r="VOI148" s="119"/>
      <c r="VOJ148" s="119"/>
      <c r="VOK148" s="119"/>
      <c r="VOL148" s="119"/>
      <c r="VOM148" s="119"/>
      <c r="VON148" s="119"/>
      <c r="VOO148" s="119"/>
      <c r="VOP148" s="119"/>
      <c r="VOQ148" s="119"/>
      <c r="VOR148" s="119"/>
      <c r="VOS148" s="119"/>
      <c r="VOT148" s="119"/>
      <c r="VOU148" s="119"/>
      <c r="VOV148" s="119"/>
      <c r="VOW148" s="119"/>
      <c r="VOX148" s="119"/>
      <c r="VOY148" s="119"/>
      <c r="VOZ148" s="119"/>
      <c r="VPA148" s="119"/>
      <c r="VPB148" s="119"/>
      <c r="VPC148" s="119"/>
      <c r="VPD148" s="119"/>
      <c r="VPE148" s="119"/>
      <c r="VPF148" s="119"/>
      <c r="VPG148" s="119"/>
      <c r="VPH148" s="119"/>
      <c r="VPI148" s="119"/>
      <c r="VPJ148" s="119"/>
      <c r="VPK148" s="119"/>
      <c r="VPL148" s="119"/>
      <c r="VPM148" s="119"/>
      <c r="VPN148" s="119"/>
      <c r="VPO148" s="119"/>
      <c r="VPP148" s="119"/>
      <c r="VPQ148" s="119"/>
      <c r="VPR148" s="119"/>
      <c r="VPS148" s="119"/>
      <c r="VPT148" s="119"/>
      <c r="VPU148" s="119"/>
      <c r="VPV148" s="119"/>
      <c r="VPW148" s="119"/>
      <c r="VPX148" s="119"/>
      <c r="VPY148" s="119"/>
      <c r="VPZ148" s="119"/>
      <c r="VQA148" s="119"/>
      <c r="VQB148" s="119"/>
      <c r="VQC148" s="119"/>
      <c r="VQD148" s="119"/>
      <c r="VQE148" s="119"/>
      <c r="VQF148" s="119"/>
      <c r="VQG148" s="119"/>
      <c r="VQH148" s="119"/>
      <c r="VQI148" s="119"/>
      <c r="VQJ148" s="119"/>
      <c r="VQK148" s="119"/>
      <c r="VQL148" s="119"/>
      <c r="VQM148" s="119"/>
      <c r="VQN148" s="119"/>
      <c r="VQO148" s="119"/>
      <c r="VQP148" s="119"/>
      <c r="VQQ148" s="119"/>
      <c r="VQR148" s="119"/>
      <c r="VQS148" s="119"/>
      <c r="VQT148" s="119"/>
      <c r="VQU148" s="119"/>
      <c r="VQV148" s="119"/>
      <c r="VQW148" s="119"/>
      <c r="VQX148" s="119"/>
      <c r="VQY148" s="119"/>
      <c r="VQZ148" s="119"/>
      <c r="VRA148" s="119"/>
      <c r="VRB148" s="119"/>
      <c r="VRC148" s="119"/>
      <c r="VRD148" s="119"/>
      <c r="VRE148" s="119"/>
      <c r="VRF148" s="119"/>
      <c r="VRG148" s="119"/>
      <c r="VRH148" s="119"/>
      <c r="VRI148" s="119"/>
      <c r="VRJ148" s="119"/>
      <c r="VRK148" s="119"/>
      <c r="VRL148" s="119"/>
      <c r="VRM148" s="119"/>
      <c r="VRN148" s="119"/>
      <c r="VRO148" s="119"/>
      <c r="VRP148" s="119"/>
      <c r="VRQ148" s="119"/>
      <c r="VRR148" s="119"/>
      <c r="VRS148" s="119"/>
      <c r="VRT148" s="119"/>
      <c r="VRU148" s="119"/>
      <c r="VRV148" s="119"/>
      <c r="VRW148" s="119"/>
      <c r="VRX148" s="119"/>
      <c r="VRY148" s="119"/>
      <c r="VRZ148" s="119"/>
      <c r="VSA148" s="119"/>
      <c r="VSB148" s="119"/>
      <c r="VSC148" s="119"/>
      <c r="VSD148" s="119"/>
      <c r="VSE148" s="119"/>
      <c r="VSF148" s="119"/>
      <c r="VSG148" s="119"/>
      <c r="VSH148" s="119"/>
      <c r="VSI148" s="119"/>
      <c r="VSJ148" s="119"/>
      <c r="VSK148" s="119"/>
      <c r="VSL148" s="119"/>
      <c r="VSM148" s="119"/>
      <c r="VSN148" s="119"/>
      <c r="VSO148" s="119"/>
      <c r="VSP148" s="119"/>
      <c r="VSQ148" s="119"/>
      <c r="VSR148" s="119"/>
      <c r="VSS148" s="119"/>
      <c r="VST148" s="119"/>
      <c r="VSU148" s="119"/>
      <c r="VSV148" s="119"/>
      <c r="VSW148" s="119"/>
      <c r="VSX148" s="119"/>
      <c r="VSY148" s="119"/>
      <c r="VSZ148" s="119"/>
      <c r="VTA148" s="119"/>
      <c r="VTB148" s="119"/>
      <c r="VTC148" s="119"/>
      <c r="VTD148" s="119"/>
      <c r="VTE148" s="119"/>
      <c r="VTF148" s="119"/>
      <c r="VTG148" s="119"/>
      <c r="VTH148" s="119"/>
      <c r="VTI148" s="119"/>
      <c r="VTJ148" s="119"/>
      <c r="VTK148" s="119"/>
      <c r="VTL148" s="119"/>
      <c r="VTM148" s="119"/>
      <c r="VTN148" s="119"/>
      <c r="VTO148" s="119"/>
      <c r="VTP148" s="119"/>
      <c r="VTQ148" s="119"/>
      <c r="VTR148" s="119"/>
      <c r="VTS148" s="119"/>
      <c r="VTT148" s="119"/>
      <c r="VTU148" s="119"/>
      <c r="VTV148" s="119"/>
      <c r="VTW148" s="119"/>
      <c r="VTX148" s="119"/>
      <c r="VTY148" s="119"/>
      <c r="VTZ148" s="119"/>
      <c r="VUA148" s="119"/>
      <c r="VUB148" s="119"/>
      <c r="VUC148" s="119"/>
      <c r="VUD148" s="119"/>
      <c r="VUE148" s="119"/>
      <c r="VUF148" s="119"/>
      <c r="VUG148" s="119"/>
      <c r="VUH148" s="119"/>
      <c r="VUI148" s="119"/>
      <c r="VUJ148" s="119"/>
      <c r="VUK148" s="119"/>
      <c r="VUL148" s="119"/>
      <c r="VUM148" s="119"/>
      <c r="VUN148" s="119"/>
      <c r="VUO148" s="119"/>
      <c r="VUP148" s="119"/>
      <c r="VUQ148" s="119"/>
      <c r="VUR148" s="119"/>
      <c r="VUS148" s="119"/>
      <c r="VUT148" s="119"/>
      <c r="VUU148" s="119"/>
      <c r="VUV148" s="119"/>
      <c r="VUW148" s="119"/>
      <c r="VUX148" s="119"/>
      <c r="VUY148" s="119"/>
      <c r="VUZ148" s="119"/>
      <c r="VVA148" s="119"/>
      <c r="VVB148" s="119"/>
      <c r="VVC148" s="119"/>
      <c r="VVD148" s="119"/>
      <c r="VVE148" s="119"/>
      <c r="VVF148" s="119"/>
      <c r="VVG148" s="119"/>
      <c r="VVH148" s="119"/>
      <c r="VVI148" s="119"/>
      <c r="VVJ148" s="119"/>
      <c r="VVK148" s="119"/>
      <c r="VVL148" s="119"/>
      <c r="VVM148" s="119"/>
      <c r="VVN148" s="119"/>
      <c r="VVO148" s="119"/>
      <c r="VVP148" s="119"/>
      <c r="VVQ148" s="119"/>
      <c r="VVR148" s="119"/>
      <c r="VVS148" s="119"/>
      <c r="VVT148" s="119"/>
      <c r="VVU148" s="119"/>
      <c r="VVV148" s="119"/>
      <c r="VVW148" s="119"/>
      <c r="VVX148" s="119"/>
      <c r="VVY148" s="119"/>
      <c r="VVZ148" s="119"/>
      <c r="VWA148" s="119"/>
      <c r="VWB148" s="119"/>
      <c r="VWC148" s="119"/>
      <c r="VWD148" s="119"/>
      <c r="VWE148" s="119"/>
      <c r="VWF148" s="119"/>
      <c r="VWG148" s="119"/>
      <c r="VWH148" s="119"/>
      <c r="VWI148" s="119"/>
      <c r="VWJ148" s="119"/>
      <c r="VWK148" s="119"/>
      <c r="VWL148" s="119"/>
      <c r="VWM148" s="119"/>
      <c r="VWN148" s="119"/>
      <c r="VWO148" s="119"/>
      <c r="VWP148" s="119"/>
      <c r="VWQ148" s="119"/>
      <c r="VWR148" s="119"/>
      <c r="VWS148" s="119"/>
      <c r="VWT148" s="119"/>
      <c r="VWU148" s="119"/>
      <c r="VWV148" s="119"/>
      <c r="VWW148" s="119"/>
      <c r="VWX148" s="119"/>
      <c r="VWY148" s="119"/>
      <c r="VWZ148" s="119"/>
      <c r="VXA148" s="119"/>
      <c r="VXB148" s="119"/>
      <c r="VXC148" s="119"/>
      <c r="VXD148" s="119"/>
      <c r="VXE148" s="119"/>
      <c r="VXF148" s="119"/>
      <c r="VXG148" s="119"/>
      <c r="VXH148" s="119"/>
      <c r="VXI148" s="119"/>
      <c r="VXJ148" s="119"/>
      <c r="VXK148" s="119"/>
      <c r="VXL148" s="119"/>
      <c r="VXM148" s="119"/>
      <c r="VXN148" s="119"/>
      <c r="VXO148" s="119"/>
      <c r="VXP148" s="119"/>
      <c r="VXQ148" s="119"/>
      <c r="VXR148" s="119"/>
      <c r="VXS148" s="119"/>
      <c r="VXT148" s="119"/>
      <c r="VXU148" s="119"/>
      <c r="VXV148" s="119"/>
      <c r="VXW148" s="119"/>
      <c r="VXX148" s="119"/>
      <c r="VXY148" s="119"/>
      <c r="VXZ148" s="119"/>
      <c r="VYA148" s="119"/>
      <c r="VYB148" s="119"/>
      <c r="VYC148" s="119"/>
      <c r="VYD148" s="119"/>
      <c r="VYE148" s="119"/>
      <c r="VYF148" s="119"/>
      <c r="VYG148" s="119"/>
      <c r="VYH148" s="119"/>
      <c r="VYI148" s="119"/>
      <c r="VYJ148" s="119"/>
      <c r="VYK148" s="119"/>
      <c r="VYL148" s="119"/>
      <c r="VYM148" s="119"/>
      <c r="VYN148" s="119"/>
      <c r="VYO148" s="119"/>
      <c r="VYP148" s="119"/>
      <c r="VYQ148" s="119"/>
      <c r="VYR148" s="119"/>
      <c r="VYS148" s="119"/>
      <c r="VYT148" s="119"/>
      <c r="VYU148" s="119"/>
      <c r="VYV148" s="119"/>
      <c r="VYW148" s="119"/>
      <c r="VYX148" s="119"/>
      <c r="VYY148" s="119"/>
      <c r="VYZ148" s="119"/>
      <c r="VZA148" s="119"/>
      <c r="VZB148" s="119"/>
      <c r="VZC148" s="119"/>
      <c r="VZD148" s="119"/>
      <c r="VZE148" s="119"/>
      <c r="VZF148" s="119"/>
      <c r="VZG148" s="119"/>
      <c r="VZH148" s="119"/>
      <c r="VZI148" s="119"/>
      <c r="VZJ148" s="119"/>
      <c r="VZK148" s="119"/>
      <c r="VZL148" s="119"/>
      <c r="VZM148" s="119"/>
      <c r="VZN148" s="119"/>
      <c r="VZO148" s="119"/>
      <c r="VZP148" s="119"/>
      <c r="VZQ148" s="119"/>
      <c r="VZR148" s="119"/>
      <c r="VZS148" s="119"/>
      <c r="VZT148" s="119"/>
      <c r="VZU148" s="119"/>
      <c r="VZV148" s="119"/>
      <c r="VZW148" s="119"/>
      <c r="VZX148" s="119"/>
      <c r="VZY148" s="119"/>
      <c r="VZZ148" s="119"/>
      <c r="WAA148" s="119"/>
      <c r="WAB148" s="119"/>
      <c r="WAC148" s="119"/>
      <c r="WAD148" s="119"/>
      <c r="WAE148" s="119"/>
      <c r="WAF148" s="119"/>
      <c r="WAG148" s="119"/>
      <c r="WAH148" s="119"/>
      <c r="WAI148" s="119"/>
      <c r="WAJ148" s="119"/>
      <c r="WAK148" s="119"/>
      <c r="WAL148" s="119"/>
      <c r="WAM148" s="119"/>
      <c r="WAN148" s="119"/>
      <c r="WAO148" s="119"/>
      <c r="WAP148" s="119"/>
      <c r="WAQ148" s="119"/>
      <c r="WAR148" s="119"/>
      <c r="WAS148" s="119"/>
      <c r="WAT148" s="119"/>
      <c r="WAU148" s="119"/>
      <c r="WAV148" s="119"/>
      <c r="WAW148" s="119"/>
      <c r="WAX148" s="119"/>
      <c r="WAY148" s="119"/>
      <c r="WAZ148" s="119"/>
      <c r="WBA148" s="119"/>
      <c r="WBB148" s="119"/>
      <c r="WBC148" s="119"/>
      <c r="WBD148" s="119"/>
      <c r="WBE148" s="119"/>
      <c r="WBF148" s="119"/>
      <c r="WBG148" s="119"/>
      <c r="WBH148" s="119"/>
      <c r="WBI148" s="119"/>
      <c r="WBJ148" s="119"/>
      <c r="WBK148" s="119"/>
      <c r="WBL148" s="119"/>
      <c r="WBM148" s="119"/>
      <c r="WBN148" s="119"/>
      <c r="WBO148" s="119"/>
      <c r="WBP148" s="119"/>
      <c r="WBQ148" s="119"/>
      <c r="WBR148" s="119"/>
      <c r="WBS148" s="119"/>
      <c r="WBT148" s="119"/>
      <c r="WBU148" s="119"/>
      <c r="WBV148" s="119"/>
      <c r="WBW148" s="119"/>
      <c r="WBX148" s="119"/>
      <c r="WBY148" s="119"/>
      <c r="WBZ148" s="119"/>
      <c r="WCA148" s="119"/>
      <c r="WCB148" s="119"/>
      <c r="WCC148" s="119"/>
      <c r="WCD148" s="119"/>
      <c r="WCE148" s="119"/>
      <c r="WCF148" s="119"/>
      <c r="WCG148" s="119"/>
      <c r="WCH148" s="119"/>
      <c r="WCI148" s="119"/>
      <c r="WCJ148" s="119"/>
      <c r="WCK148" s="119"/>
      <c r="WCL148" s="119"/>
      <c r="WCM148" s="119"/>
      <c r="WCN148" s="119"/>
      <c r="WCO148" s="119"/>
      <c r="WCP148" s="119"/>
      <c r="WCQ148" s="119"/>
      <c r="WCR148" s="119"/>
      <c r="WCS148" s="119"/>
      <c r="WCT148" s="119"/>
      <c r="WCU148" s="119"/>
      <c r="WCV148" s="119"/>
      <c r="WCW148" s="119"/>
      <c r="WCX148" s="119"/>
      <c r="WCY148" s="119"/>
      <c r="WCZ148" s="119"/>
      <c r="WDA148" s="119"/>
      <c r="WDB148" s="119"/>
      <c r="WDC148" s="119"/>
      <c r="WDD148" s="119"/>
      <c r="WDE148" s="119"/>
      <c r="WDF148" s="119"/>
      <c r="WDG148" s="119"/>
      <c r="WDH148" s="119"/>
      <c r="WDI148" s="119"/>
      <c r="WDJ148" s="119"/>
      <c r="WDK148" s="119"/>
      <c r="WDL148" s="119"/>
      <c r="WDM148" s="119"/>
      <c r="WDN148" s="119"/>
      <c r="WDO148" s="119"/>
      <c r="WDP148" s="119"/>
      <c r="WDQ148" s="119"/>
      <c r="WDR148" s="119"/>
      <c r="WDS148" s="119"/>
      <c r="WDT148" s="119"/>
      <c r="WDU148" s="119"/>
      <c r="WDV148" s="119"/>
      <c r="WDW148" s="119"/>
      <c r="WDX148" s="119"/>
      <c r="WDY148" s="119"/>
      <c r="WDZ148" s="119"/>
      <c r="WEA148" s="119"/>
      <c r="WEB148" s="119"/>
      <c r="WEC148" s="119"/>
      <c r="WED148" s="119"/>
      <c r="WEE148" s="119"/>
      <c r="WEF148" s="119"/>
      <c r="WEG148" s="119"/>
      <c r="WEH148" s="119"/>
      <c r="WEI148" s="119"/>
      <c r="WEJ148" s="119"/>
      <c r="WEK148" s="119"/>
      <c r="WEL148" s="119"/>
      <c r="WEM148" s="119"/>
      <c r="WEN148" s="119"/>
      <c r="WEO148" s="119"/>
      <c r="WEP148" s="119"/>
      <c r="WEQ148" s="119"/>
      <c r="WER148" s="119"/>
      <c r="WES148" s="119"/>
      <c r="WET148" s="119"/>
      <c r="WEU148" s="119"/>
      <c r="WEV148" s="119"/>
      <c r="WEW148" s="119"/>
      <c r="WEX148" s="119"/>
      <c r="WEY148" s="119"/>
      <c r="WEZ148" s="119"/>
      <c r="WFA148" s="119"/>
      <c r="WFB148" s="119"/>
      <c r="WFC148" s="119"/>
      <c r="WFD148" s="119"/>
      <c r="WFE148" s="119"/>
      <c r="WFF148" s="119"/>
      <c r="WFG148" s="119"/>
      <c r="WFH148" s="119"/>
      <c r="WFI148" s="119"/>
      <c r="WFJ148" s="119"/>
      <c r="WFK148" s="119"/>
      <c r="WFL148" s="119"/>
      <c r="WFM148" s="119"/>
      <c r="WFN148" s="119"/>
      <c r="WFO148" s="119"/>
      <c r="WFP148" s="119"/>
      <c r="WFQ148" s="119"/>
      <c r="WFR148" s="119"/>
      <c r="WFS148" s="119"/>
      <c r="WFT148" s="119"/>
      <c r="WFU148" s="119"/>
      <c r="WFV148" s="119"/>
      <c r="WFW148" s="119"/>
      <c r="WFX148" s="119"/>
      <c r="WFY148" s="119"/>
      <c r="WFZ148" s="119"/>
      <c r="WGA148" s="119"/>
      <c r="WGB148" s="119"/>
      <c r="WGC148" s="119"/>
      <c r="WGD148" s="119"/>
      <c r="WGE148" s="119"/>
      <c r="WGF148" s="119"/>
      <c r="WGG148" s="119"/>
      <c r="WGH148" s="119"/>
      <c r="WGI148" s="119"/>
      <c r="WGJ148" s="119"/>
      <c r="WGK148" s="119"/>
      <c r="WGL148" s="119"/>
      <c r="WGM148" s="119"/>
      <c r="WGN148" s="119"/>
      <c r="WGO148" s="119"/>
      <c r="WGP148" s="119"/>
      <c r="WGQ148" s="119"/>
      <c r="WGR148" s="119"/>
      <c r="WGS148" s="119"/>
      <c r="WGT148" s="119"/>
      <c r="WGU148" s="119"/>
      <c r="WGV148" s="119"/>
      <c r="WGW148" s="119"/>
      <c r="WGX148" s="119"/>
      <c r="WGY148" s="119"/>
      <c r="WGZ148" s="119"/>
      <c r="WHA148" s="119"/>
      <c r="WHB148" s="119"/>
      <c r="WHC148" s="119"/>
      <c r="WHD148" s="119"/>
      <c r="WHE148" s="119"/>
      <c r="WHF148" s="119"/>
      <c r="WHG148" s="119"/>
      <c r="WHH148" s="119"/>
      <c r="WHI148" s="119"/>
      <c r="WHJ148" s="119"/>
      <c r="WHK148" s="119"/>
      <c r="WHL148" s="119"/>
      <c r="WHM148" s="119"/>
      <c r="WHN148" s="119"/>
      <c r="WHO148" s="119"/>
      <c r="WHP148" s="119"/>
      <c r="WHQ148" s="119"/>
      <c r="WHR148" s="119"/>
      <c r="WHS148" s="119"/>
      <c r="WHT148" s="119"/>
      <c r="WHU148" s="119"/>
      <c r="WHV148" s="119"/>
      <c r="WHW148" s="119"/>
      <c r="WHX148" s="119"/>
      <c r="WHY148" s="119"/>
      <c r="WHZ148" s="119"/>
      <c r="WIA148" s="119"/>
      <c r="WIB148" s="119"/>
      <c r="WIC148" s="119"/>
      <c r="WID148" s="119"/>
      <c r="WIE148" s="119"/>
      <c r="WIF148" s="119"/>
      <c r="WIG148" s="119"/>
      <c r="WIH148" s="119"/>
      <c r="WII148" s="119"/>
      <c r="WIJ148" s="119"/>
      <c r="WIK148" s="119"/>
      <c r="WIL148" s="119"/>
      <c r="WIM148" s="119"/>
      <c r="WIN148" s="119"/>
      <c r="WIO148" s="119"/>
      <c r="WIP148" s="119"/>
      <c r="WIQ148" s="119"/>
      <c r="WIR148" s="119"/>
      <c r="WIS148" s="119"/>
      <c r="WIT148" s="119"/>
      <c r="WIU148" s="119"/>
      <c r="WIV148" s="119"/>
      <c r="WIW148" s="119"/>
      <c r="WIX148" s="119"/>
      <c r="WIY148" s="119"/>
      <c r="WIZ148" s="119"/>
      <c r="WJA148" s="119"/>
      <c r="WJB148" s="119"/>
      <c r="WJC148" s="119"/>
      <c r="WJD148" s="119"/>
      <c r="WJE148" s="119"/>
      <c r="WJF148" s="119"/>
      <c r="WJG148" s="119"/>
      <c r="WJH148" s="119"/>
      <c r="WJI148" s="119"/>
      <c r="WJJ148" s="119"/>
      <c r="WJK148" s="119"/>
      <c r="WJL148" s="119"/>
      <c r="WJM148" s="119"/>
      <c r="WJN148" s="119"/>
      <c r="WJO148" s="119"/>
      <c r="WJP148" s="119"/>
      <c r="WJQ148" s="119"/>
      <c r="WJR148" s="119"/>
      <c r="WJS148" s="119"/>
      <c r="WJT148" s="119"/>
      <c r="WJU148" s="119"/>
      <c r="WJV148" s="119"/>
      <c r="WJW148" s="119"/>
      <c r="WJX148" s="119"/>
      <c r="WJY148" s="119"/>
      <c r="WJZ148" s="119"/>
      <c r="WKA148" s="119"/>
      <c r="WKB148" s="119"/>
      <c r="WKC148" s="119"/>
      <c r="WKD148" s="119"/>
      <c r="WKE148" s="119"/>
      <c r="WKF148" s="119"/>
      <c r="WKG148" s="119"/>
      <c r="WKH148" s="119"/>
      <c r="WKI148" s="119"/>
      <c r="WKJ148" s="119"/>
      <c r="WKK148" s="119"/>
      <c r="WKL148" s="119"/>
      <c r="WKM148" s="119"/>
      <c r="WKN148" s="119"/>
      <c r="WKO148" s="119"/>
      <c r="WKP148" s="119"/>
      <c r="WKQ148" s="119"/>
      <c r="WKR148" s="119"/>
      <c r="WKS148" s="119"/>
      <c r="WKT148" s="119"/>
      <c r="WKU148" s="119"/>
      <c r="WKV148" s="119"/>
      <c r="WKW148" s="119"/>
      <c r="WKX148" s="119"/>
      <c r="WKY148" s="119"/>
      <c r="WKZ148" s="119"/>
      <c r="WLA148" s="119"/>
      <c r="WLB148" s="119"/>
      <c r="WLC148" s="119"/>
      <c r="WLD148" s="119"/>
      <c r="WLE148" s="119"/>
      <c r="WLF148" s="119"/>
      <c r="WLG148" s="119"/>
      <c r="WLH148" s="119"/>
      <c r="WLI148" s="119"/>
      <c r="WLJ148" s="119"/>
      <c r="WLK148" s="119"/>
      <c r="WLL148" s="119"/>
      <c r="WLM148" s="119"/>
      <c r="WLN148" s="119"/>
      <c r="WLO148" s="119"/>
      <c r="WLP148" s="119"/>
      <c r="WLQ148" s="119"/>
      <c r="WLR148" s="119"/>
      <c r="WLS148" s="119"/>
      <c r="WLT148" s="119"/>
      <c r="WLU148" s="119"/>
      <c r="WLV148" s="119"/>
      <c r="WLW148" s="119"/>
      <c r="WLX148" s="119"/>
      <c r="WLY148" s="119"/>
      <c r="WLZ148" s="119"/>
      <c r="WMA148" s="119"/>
      <c r="WMB148" s="119"/>
      <c r="WMC148" s="119"/>
      <c r="WMD148" s="119"/>
      <c r="WME148" s="119"/>
      <c r="WMF148" s="119"/>
      <c r="WMG148" s="119"/>
      <c r="WMH148" s="119"/>
      <c r="WMI148" s="119"/>
      <c r="WMJ148" s="119"/>
      <c r="WMK148" s="119"/>
      <c r="WML148" s="119"/>
      <c r="WMM148" s="119"/>
      <c r="WMN148" s="119"/>
      <c r="WMO148" s="119"/>
      <c r="WMP148" s="119"/>
      <c r="WMQ148" s="119"/>
      <c r="WMR148" s="119"/>
      <c r="WMS148" s="119"/>
      <c r="WMT148" s="119"/>
      <c r="WMU148" s="119"/>
      <c r="WMV148" s="119"/>
      <c r="WMW148" s="119"/>
      <c r="WMX148" s="119"/>
      <c r="WMY148" s="119"/>
      <c r="WMZ148" s="119"/>
      <c r="WNA148" s="119"/>
      <c r="WNB148" s="119"/>
      <c r="WNC148" s="119"/>
      <c r="WND148" s="119"/>
      <c r="WNE148" s="119"/>
      <c r="WNF148" s="119"/>
      <c r="WNG148" s="119"/>
      <c r="WNH148" s="119"/>
      <c r="WNI148" s="119"/>
      <c r="WNJ148" s="119"/>
      <c r="WNK148" s="119"/>
      <c r="WNL148" s="119"/>
      <c r="WNM148" s="119"/>
      <c r="WNN148" s="119"/>
      <c r="WNO148" s="119"/>
      <c r="WNP148" s="119"/>
      <c r="WNQ148" s="119"/>
      <c r="WNR148" s="119"/>
      <c r="WNS148" s="119"/>
      <c r="WNT148" s="119"/>
      <c r="WNU148" s="119"/>
      <c r="WNV148" s="119"/>
      <c r="WNW148" s="119"/>
      <c r="WNX148" s="119"/>
      <c r="WNY148" s="119"/>
      <c r="WNZ148" s="119"/>
      <c r="WOA148" s="119"/>
      <c r="WOB148" s="119"/>
      <c r="WOC148" s="119"/>
      <c r="WOD148" s="119"/>
      <c r="WOE148" s="119"/>
      <c r="WOF148" s="119"/>
      <c r="WOG148" s="119"/>
      <c r="WOH148" s="119"/>
      <c r="WOI148" s="119"/>
      <c r="WOJ148" s="119"/>
      <c r="WOK148" s="119"/>
      <c r="WOL148" s="119"/>
      <c r="WOM148" s="119"/>
      <c r="WON148" s="119"/>
      <c r="WOO148" s="119"/>
      <c r="WOP148" s="119"/>
      <c r="WOQ148" s="119"/>
      <c r="WOR148" s="119"/>
      <c r="WOS148" s="119"/>
      <c r="WOT148" s="119"/>
      <c r="WOU148" s="119"/>
      <c r="WOV148" s="119"/>
      <c r="WOW148" s="119"/>
      <c r="WOX148" s="119"/>
      <c r="WOY148" s="119"/>
      <c r="WOZ148" s="119"/>
      <c r="WPA148" s="119"/>
      <c r="WPB148" s="119"/>
      <c r="WPC148" s="119"/>
      <c r="WPD148" s="119"/>
      <c r="WPE148" s="119"/>
      <c r="WPF148" s="119"/>
      <c r="WPG148" s="119"/>
      <c r="WPH148" s="119"/>
      <c r="WPI148" s="119"/>
      <c r="WPJ148" s="119"/>
      <c r="WPK148" s="119"/>
      <c r="WPL148" s="119"/>
      <c r="WPM148" s="119"/>
      <c r="WPN148" s="119"/>
      <c r="WPO148" s="119"/>
      <c r="WPP148" s="119"/>
      <c r="WPQ148" s="119"/>
      <c r="WPR148" s="119"/>
      <c r="WPS148" s="119"/>
      <c r="WPT148" s="119"/>
      <c r="WPU148" s="119"/>
      <c r="WPV148" s="119"/>
      <c r="WPW148" s="119"/>
      <c r="WPX148" s="119"/>
      <c r="WPY148" s="119"/>
      <c r="WPZ148" s="119"/>
      <c r="WQA148" s="119"/>
      <c r="WQB148" s="119"/>
      <c r="WQC148" s="119"/>
      <c r="WQD148" s="119"/>
      <c r="WQE148" s="119"/>
      <c r="WQF148" s="119"/>
      <c r="WQG148" s="119"/>
      <c r="WQH148" s="119"/>
      <c r="WQI148" s="119"/>
      <c r="WQJ148" s="119"/>
      <c r="WQK148" s="119"/>
      <c r="WQL148" s="119"/>
      <c r="WQM148" s="119"/>
      <c r="WQN148" s="119"/>
      <c r="WQO148" s="119"/>
      <c r="WQP148" s="119"/>
      <c r="WQQ148" s="119"/>
      <c r="WQR148" s="119"/>
      <c r="WQS148" s="119"/>
      <c r="WQT148" s="119"/>
      <c r="WQU148" s="119"/>
      <c r="WQV148" s="119"/>
      <c r="WQW148" s="119"/>
      <c r="WQX148" s="119"/>
      <c r="WQY148" s="119"/>
      <c r="WQZ148" s="119"/>
      <c r="WRA148" s="119"/>
      <c r="WRB148" s="119"/>
      <c r="WRC148" s="119"/>
      <c r="WRD148" s="119"/>
      <c r="WRE148" s="119"/>
      <c r="WRF148" s="119"/>
      <c r="WRG148" s="119"/>
      <c r="WRH148" s="119"/>
      <c r="WRI148" s="119"/>
      <c r="WRJ148" s="119"/>
      <c r="WRK148" s="119"/>
      <c r="WRL148" s="119"/>
      <c r="WRM148" s="119"/>
      <c r="WRN148" s="119"/>
      <c r="WRO148" s="119"/>
      <c r="WRP148" s="119"/>
      <c r="WRQ148" s="119"/>
      <c r="WRR148" s="119"/>
      <c r="WRS148" s="119"/>
      <c r="WRT148" s="119"/>
      <c r="WRU148" s="119"/>
      <c r="WRV148" s="119"/>
      <c r="WRW148" s="119"/>
      <c r="WRX148" s="119"/>
      <c r="WRY148" s="119"/>
      <c r="WRZ148" s="119"/>
      <c r="WSA148" s="119"/>
      <c r="WSB148" s="119"/>
      <c r="WSC148" s="119"/>
      <c r="WSD148" s="119"/>
      <c r="WSE148" s="119"/>
      <c r="WSF148" s="119"/>
      <c r="WSG148" s="119"/>
      <c r="WSH148" s="119"/>
      <c r="WSI148" s="119"/>
      <c r="WSJ148" s="119"/>
      <c r="WSK148" s="119"/>
      <c r="WSL148" s="119"/>
      <c r="WSM148" s="119"/>
      <c r="WSN148" s="119"/>
      <c r="WSO148" s="119"/>
      <c r="WSP148" s="119"/>
      <c r="WSQ148" s="119"/>
      <c r="WSR148" s="119"/>
      <c r="WSS148" s="119"/>
      <c r="WST148" s="119"/>
      <c r="WSU148" s="119"/>
      <c r="WSV148" s="119"/>
      <c r="WSW148" s="119"/>
      <c r="WSX148" s="119"/>
      <c r="WSY148" s="119"/>
      <c r="WSZ148" s="119"/>
      <c r="WTA148" s="119"/>
      <c r="WTB148" s="119"/>
      <c r="WTC148" s="119"/>
      <c r="WTD148" s="119"/>
      <c r="WTE148" s="119"/>
      <c r="WTF148" s="119"/>
      <c r="WTG148" s="119"/>
      <c r="WTH148" s="119"/>
      <c r="WTI148" s="119"/>
      <c r="WTJ148" s="119"/>
      <c r="WTK148" s="119"/>
      <c r="WTL148" s="119"/>
      <c r="WTM148" s="119"/>
      <c r="WTN148" s="119"/>
      <c r="WTO148" s="119"/>
      <c r="WTP148" s="119"/>
      <c r="WTQ148" s="119"/>
      <c r="WTR148" s="119"/>
      <c r="WTS148" s="119"/>
      <c r="WTT148" s="119"/>
      <c r="WTU148" s="119"/>
      <c r="WTV148" s="119"/>
      <c r="WTW148" s="119"/>
      <c r="WTX148" s="119"/>
      <c r="WTY148" s="119"/>
      <c r="WTZ148" s="119"/>
      <c r="WUA148" s="119"/>
      <c r="WUB148" s="119"/>
      <c r="WUC148" s="119"/>
      <c r="WUD148" s="119"/>
      <c r="WUE148" s="119"/>
      <c r="WUF148" s="119"/>
      <c r="WUG148" s="119"/>
      <c r="WUH148" s="119"/>
      <c r="WUI148" s="119"/>
      <c r="WUJ148" s="119"/>
      <c r="WUK148" s="119"/>
      <c r="WUL148" s="119"/>
      <c r="WUM148" s="119"/>
      <c r="WUN148" s="119"/>
      <c r="WUO148" s="119"/>
      <c r="WUP148" s="119"/>
      <c r="WUQ148" s="119"/>
      <c r="WUR148" s="119"/>
      <c r="WUS148" s="119"/>
      <c r="WUT148" s="119"/>
      <c r="WUU148" s="119"/>
      <c r="WUV148" s="119"/>
      <c r="WUW148" s="119"/>
      <c r="WUX148" s="119"/>
      <c r="WUY148" s="119"/>
      <c r="WUZ148" s="119"/>
      <c r="WVA148" s="119"/>
      <c r="WVB148" s="119"/>
      <c r="WVC148" s="119"/>
      <c r="WVD148" s="119"/>
      <c r="WVE148" s="119"/>
      <c r="WVF148" s="119"/>
      <c r="WVG148" s="119"/>
      <c r="WVH148" s="119"/>
      <c r="WVI148" s="119"/>
      <c r="WVJ148" s="119"/>
      <c r="WVK148" s="119"/>
      <c r="WVL148" s="119"/>
      <c r="WVM148" s="119"/>
      <c r="WVN148" s="119"/>
      <c r="WVO148" s="119"/>
      <c r="WVP148" s="119"/>
      <c r="WVQ148" s="119"/>
      <c r="WVR148" s="119"/>
      <c r="WVS148" s="119"/>
      <c r="WVT148" s="119"/>
      <c r="WVU148" s="119"/>
      <c r="WVV148" s="119"/>
      <c r="WVW148" s="119"/>
      <c r="WVX148" s="119"/>
      <c r="WVY148" s="119"/>
      <c r="WVZ148" s="119"/>
      <c r="WWA148" s="119"/>
      <c r="WWB148" s="119"/>
      <c r="WWC148" s="119"/>
      <c r="WWD148" s="119"/>
      <c r="WWE148" s="119"/>
      <c r="WWF148" s="119"/>
      <c r="WWG148" s="119"/>
      <c r="WWH148" s="119"/>
      <c r="WWI148" s="119"/>
      <c r="WWJ148" s="119"/>
      <c r="WWK148" s="119"/>
      <c r="WWL148" s="119"/>
      <c r="WWM148" s="119"/>
      <c r="WWN148" s="119"/>
      <c r="WWO148" s="119"/>
      <c r="WWP148" s="119"/>
      <c r="WWQ148" s="119"/>
      <c r="WWR148" s="119"/>
      <c r="WWS148" s="119"/>
      <c r="WWT148" s="119"/>
      <c r="WWU148" s="119"/>
      <c r="WWV148" s="119"/>
      <c r="WWW148" s="119"/>
      <c r="WWX148" s="119"/>
      <c r="WWY148" s="119"/>
      <c r="WWZ148" s="119"/>
      <c r="WXA148" s="119"/>
      <c r="WXB148" s="119"/>
      <c r="WXC148" s="119"/>
      <c r="WXD148" s="119"/>
      <c r="WXE148" s="119"/>
      <c r="WXF148" s="119"/>
      <c r="WXG148" s="119"/>
      <c r="WXH148" s="119"/>
      <c r="WXI148" s="119"/>
      <c r="WXJ148" s="119"/>
      <c r="WXK148" s="119"/>
      <c r="WXL148" s="119"/>
      <c r="WXM148" s="119"/>
      <c r="WXN148" s="119"/>
      <c r="WXO148" s="119"/>
      <c r="WXP148" s="119"/>
      <c r="WXQ148" s="119"/>
      <c r="WXR148" s="119"/>
      <c r="WXS148" s="119"/>
      <c r="WXT148" s="119"/>
      <c r="WXU148" s="119"/>
      <c r="WXV148" s="119"/>
      <c r="WXW148" s="119"/>
      <c r="WXX148" s="119"/>
      <c r="WXY148" s="119"/>
      <c r="WXZ148" s="119"/>
      <c r="WYA148" s="119"/>
      <c r="WYB148" s="119"/>
      <c r="WYC148" s="119"/>
      <c r="WYD148" s="119"/>
      <c r="WYE148" s="119"/>
      <c r="WYF148" s="119"/>
      <c r="WYG148" s="119"/>
      <c r="WYH148" s="119"/>
      <c r="WYI148" s="119"/>
      <c r="WYJ148" s="119"/>
      <c r="WYK148" s="119"/>
      <c r="WYL148" s="119"/>
      <c r="WYM148" s="119"/>
      <c r="WYN148" s="119"/>
      <c r="WYO148" s="119"/>
      <c r="WYP148" s="119"/>
      <c r="WYQ148" s="119"/>
      <c r="WYR148" s="119"/>
      <c r="WYS148" s="119"/>
      <c r="WYT148" s="119"/>
      <c r="WYU148" s="119"/>
      <c r="WYV148" s="119"/>
      <c r="WYW148" s="119"/>
      <c r="WYX148" s="119"/>
      <c r="WYY148" s="119"/>
      <c r="WYZ148" s="119"/>
      <c r="WZA148" s="119"/>
      <c r="WZB148" s="119"/>
      <c r="WZC148" s="119"/>
      <c r="WZD148" s="119"/>
      <c r="WZE148" s="119"/>
      <c r="WZF148" s="119"/>
      <c r="WZG148" s="119"/>
      <c r="WZH148" s="119"/>
      <c r="WZI148" s="119"/>
      <c r="WZJ148" s="119"/>
      <c r="WZK148" s="119"/>
      <c r="WZL148" s="119"/>
      <c r="WZM148" s="119"/>
      <c r="WZN148" s="119"/>
      <c r="WZO148" s="119"/>
      <c r="WZP148" s="119"/>
      <c r="WZQ148" s="119"/>
      <c r="WZR148" s="119"/>
      <c r="WZS148" s="119"/>
      <c r="WZT148" s="119"/>
      <c r="WZU148" s="119"/>
      <c r="WZV148" s="119"/>
      <c r="WZW148" s="119"/>
      <c r="WZX148" s="119"/>
      <c r="WZY148" s="119"/>
      <c r="WZZ148" s="119"/>
      <c r="XAA148" s="119"/>
      <c r="XAB148" s="119"/>
      <c r="XAC148" s="119"/>
      <c r="XAD148" s="119"/>
      <c r="XAE148" s="119"/>
      <c r="XAF148" s="119"/>
      <c r="XAG148" s="119"/>
      <c r="XAH148" s="119"/>
      <c r="XAI148" s="119"/>
      <c r="XAJ148" s="119"/>
      <c r="XAK148" s="119"/>
      <c r="XAL148" s="119"/>
      <c r="XAM148" s="119"/>
      <c r="XAN148" s="119"/>
      <c r="XAO148" s="119"/>
      <c r="XAP148" s="119"/>
      <c r="XAQ148" s="119"/>
      <c r="XAR148" s="119"/>
      <c r="XAS148" s="119"/>
      <c r="XAT148" s="119"/>
      <c r="XAU148" s="119"/>
      <c r="XAV148" s="119"/>
      <c r="XAW148" s="119"/>
      <c r="XAX148" s="119"/>
      <c r="XAY148" s="119"/>
      <c r="XAZ148" s="119"/>
      <c r="XBA148" s="119"/>
      <c r="XBB148" s="119"/>
      <c r="XBC148" s="119"/>
      <c r="XBD148" s="119"/>
      <c r="XBE148" s="119"/>
      <c r="XBF148" s="119"/>
      <c r="XBG148" s="119"/>
      <c r="XBH148" s="119"/>
      <c r="XBI148" s="119"/>
      <c r="XBJ148" s="119"/>
      <c r="XBK148" s="119"/>
      <c r="XBL148" s="119"/>
      <c r="XBM148" s="119"/>
      <c r="XBN148" s="119"/>
      <c r="XBO148" s="119"/>
      <c r="XBP148" s="119"/>
      <c r="XBQ148" s="119"/>
      <c r="XBR148" s="119"/>
      <c r="XBS148" s="119"/>
      <c r="XBT148" s="119"/>
      <c r="XBU148" s="119"/>
      <c r="XBV148" s="119"/>
      <c r="XBW148" s="119"/>
      <c r="XBX148" s="119"/>
      <c r="XBY148" s="119"/>
      <c r="XBZ148" s="119"/>
      <c r="XCA148" s="119"/>
      <c r="XCB148" s="119"/>
      <c r="XCC148" s="119"/>
      <c r="XCD148" s="119"/>
      <c r="XCE148" s="119"/>
      <c r="XCF148" s="119"/>
      <c r="XCG148" s="119"/>
      <c r="XCH148" s="119"/>
      <c r="XCI148" s="119"/>
      <c r="XCJ148" s="119"/>
      <c r="XCK148" s="119"/>
      <c r="XCL148" s="119"/>
      <c r="XCM148" s="119"/>
      <c r="XCN148" s="119"/>
      <c r="XCO148" s="119"/>
      <c r="XCP148" s="119"/>
      <c r="XCQ148" s="119"/>
      <c r="XCR148" s="119"/>
      <c r="XCS148" s="119"/>
      <c r="XCT148" s="119"/>
      <c r="XCU148" s="119"/>
      <c r="XCV148" s="119"/>
      <c r="XCW148" s="119"/>
      <c r="XCX148" s="119"/>
      <c r="XCY148" s="119"/>
      <c r="XCZ148" s="119"/>
      <c r="XDA148" s="119"/>
      <c r="XDB148" s="119"/>
      <c r="XDC148" s="119"/>
      <c r="XDD148" s="119"/>
      <c r="XDE148" s="119"/>
      <c r="XDF148" s="119"/>
      <c r="XDG148" s="119"/>
      <c r="XDH148" s="119"/>
      <c r="XDI148" s="119"/>
      <c r="XDJ148" s="119"/>
      <c r="XDK148" s="119"/>
      <c r="XDL148" s="119"/>
      <c r="XDM148" s="119"/>
      <c r="XDN148" s="119"/>
      <c r="XDO148" s="119"/>
      <c r="XDP148" s="119"/>
      <c r="XDQ148" s="119"/>
      <c r="XDR148" s="119"/>
      <c r="XDS148" s="119"/>
      <c r="XDT148" s="119"/>
      <c r="XDU148" s="119"/>
      <c r="XDV148" s="119"/>
      <c r="XDW148" s="119"/>
      <c r="XDX148" s="119"/>
      <c r="XDY148" s="119"/>
      <c r="XDZ148" s="119"/>
      <c r="XEA148" s="119"/>
      <c r="XEB148" s="119"/>
      <c r="XEC148" s="119"/>
      <c r="XED148" s="119"/>
      <c r="XEE148" s="119"/>
      <c r="XEF148" s="119"/>
      <c r="XEG148" s="119"/>
      <c r="XEH148" s="119"/>
      <c r="XEI148" s="119"/>
      <c r="XEJ148" s="119"/>
      <c r="XEK148" s="119"/>
      <c r="XEL148" s="119"/>
      <c r="XEM148" s="119"/>
      <c r="XEN148" s="119"/>
      <c r="XEO148" s="119"/>
      <c r="XEP148" s="119"/>
      <c r="XEQ148" s="119"/>
      <c r="XER148" s="119"/>
      <c r="XES148" s="119"/>
      <c r="XET148" s="119"/>
      <c r="XEU148" s="119"/>
      <c r="XEV148" s="119"/>
      <c r="XEW148" s="119"/>
      <c r="XEX148" s="119"/>
      <c r="XEY148" s="119"/>
      <c r="XEZ148" s="119"/>
      <c r="XFA148" s="119"/>
      <c r="XFB148" s="119"/>
      <c r="XFC148" s="119"/>
    </row>
    <row r="149" spans="1:16383" ht="104.25" customHeight="1">
      <c r="A149" s="13" t="str">
        <f t="shared" si="84"/>
        <v>17-2</v>
      </c>
      <c r="B149" s="163">
        <v>17</v>
      </c>
      <c r="C149" s="278" t="str">
        <f>VLOOKUP(B149,[12]プルダウン!$L$2:$M$28,2,FALSE)</f>
        <v>学校教育</v>
      </c>
      <c r="D149" s="163">
        <v>2</v>
      </c>
      <c r="E149" s="161" t="s">
        <v>1766</v>
      </c>
      <c r="F149" s="175" t="s">
        <v>393</v>
      </c>
      <c r="G149" s="176" t="s">
        <v>572</v>
      </c>
      <c r="H149" s="177" t="s">
        <v>577</v>
      </c>
      <c r="I149" s="162" t="s">
        <v>578</v>
      </c>
      <c r="J149" s="161" t="s">
        <v>1767</v>
      </c>
      <c r="K149" s="161" t="s">
        <v>579</v>
      </c>
      <c r="L149" s="161" t="s">
        <v>399</v>
      </c>
      <c r="M149" s="160" t="s">
        <v>403</v>
      </c>
      <c r="N149" s="213">
        <v>65.7</v>
      </c>
      <c r="O149" s="216">
        <v>72.5</v>
      </c>
      <c r="P149" s="216">
        <v>79.7</v>
      </c>
      <c r="Q149" s="216">
        <v>87</v>
      </c>
      <c r="R149" s="217">
        <v>94.2</v>
      </c>
      <c r="S149" s="218" t="s">
        <v>433</v>
      </c>
      <c r="T149" s="217">
        <v>100</v>
      </c>
      <c r="U149" s="215" t="s">
        <v>448</v>
      </c>
      <c r="V149" s="212" t="s">
        <v>1768</v>
      </c>
      <c r="W149" s="213">
        <v>65.7</v>
      </c>
      <c r="X149" s="186" t="s">
        <v>12</v>
      </c>
      <c r="Y149" s="186" t="s">
        <v>12</v>
      </c>
      <c r="Z149" s="186" t="s">
        <v>12</v>
      </c>
      <c r="AA149" s="230" t="s">
        <v>12</v>
      </c>
      <c r="AB149" s="324">
        <f t="shared" si="61"/>
        <v>1</v>
      </c>
      <c r="AC149" s="232" t="str">
        <f t="shared" si="61"/>
        <v>-</v>
      </c>
      <c r="AD149" s="232" t="str">
        <f t="shared" si="61"/>
        <v>-</v>
      </c>
      <c r="AE149" s="232" t="str">
        <f t="shared" si="61"/>
        <v>-</v>
      </c>
      <c r="AF149" s="233" t="str">
        <f t="shared" si="61"/>
        <v>-</v>
      </c>
      <c r="AG149" s="231">
        <f t="shared" si="66"/>
        <v>0.65700000000000003</v>
      </c>
      <c r="AH149" s="232" t="str">
        <f t="shared" si="66"/>
        <v>-</v>
      </c>
      <c r="AI149" s="232" t="str">
        <f t="shared" si="66"/>
        <v>-</v>
      </c>
      <c r="AJ149" s="232" t="str">
        <f t="shared" si="66"/>
        <v>-</v>
      </c>
      <c r="AK149" s="233" t="str">
        <f t="shared" si="66"/>
        <v>-</v>
      </c>
      <c r="AL149" s="222" t="s">
        <v>12</v>
      </c>
      <c r="AM149" s="149" t="s">
        <v>85</v>
      </c>
      <c r="AN149" s="176" t="s">
        <v>764</v>
      </c>
      <c r="AO149" s="195" t="s">
        <v>765</v>
      </c>
      <c r="AP149" s="234" t="s">
        <v>54</v>
      </c>
      <c r="AQ149" s="234" t="s">
        <v>12</v>
      </c>
      <c r="AR149" s="234" t="s">
        <v>12</v>
      </c>
      <c r="AS149" s="234" t="s">
        <v>12</v>
      </c>
      <c r="AT149" s="227" t="s">
        <v>12</v>
      </c>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c r="CY149" s="119"/>
      <c r="CZ149" s="119"/>
      <c r="DA149" s="119"/>
      <c r="DB149" s="119"/>
      <c r="DC149" s="119"/>
      <c r="DD149" s="119"/>
      <c r="DE149" s="119"/>
      <c r="DF149" s="119"/>
      <c r="DG149" s="119"/>
      <c r="DH149" s="119"/>
      <c r="DI149" s="119"/>
      <c r="DJ149" s="119"/>
      <c r="DK149" s="119"/>
      <c r="DL149" s="119"/>
      <c r="DM149" s="119"/>
      <c r="DN149" s="119"/>
      <c r="DO149" s="119"/>
      <c r="DP149" s="119"/>
      <c r="DQ149" s="119"/>
      <c r="DR149" s="119"/>
      <c r="DS149" s="119"/>
      <c r="DT149" s="119"/>
      <c r="DU149" s="119"/>
      <c r="DV149" s="119"/>
      <c r="DW149" s="119"/>
      <c r="DX149" s="119"/>
      <c r="DY149" s="119"/>
      <c r="DZ149" s="119"/>
      <c r="EA149" s="119"/>
      <c r="EB149" s="119"/>
      <c r="EC149" s="119"/>
      <c r="ED149" s="119"/>
      <c r="EE149" s="119"/>
      <c r="EF149" s="119"/>
      <c r="EG149" s="119"/>
      <c r="EH149" s="119"/>
      <c r="EI149" s="119"/>
      <c r="EJ149" s="119"/>
      <c r="EK149" s="119"/>
      <c r="EL149" s="119"/>
      <c r="EM149" s="119"/>
      <c r="EN149" s="119"/>
      <c r="EO149" s="119"/>
      <c r="EP149" s="119"/>
      <c r="EQ149" s="119"/>
      <c r="ER149" s="119"/>
      <c r="ES149" s="119"/>
      <c r="ET149" s="119"/>
      <c r="EU149" s="119"/>
      <c r="EV149" s="119"/>
      <c r="EW149" s="119"/>
      <c r="EX149" s="119"/>
      <c r="EY149" s="119"/>
      <c r="EZ149" s="119"/>
      <c r="FA149" s="119"/>
      <c r="FB149" s="119"/>
      <c r="FC149" s="119"/>
      <c r="FD149" s="119"/>
      <c r="FE149" s="119"/>
      <c r="FF149" s="119"/>
      <c r="FG149" s="119"/>
      <c r="FH149" s="119"/>
      <c r="FI149" s="119"/>
      <c r="FJ149" s="119"/>
      <c r="FK149" s="119"/>
      <c r="FL149" s="119"/>
      <c r="FM149" s="119"/>
      <c r="FN149" s="119"/>
      <c r="FO149" s="119"/>
      <c r="FP149" s="119"/>
      <c r="FQ149" s="119"/>
      <c r="FR149" s="119"/>
      <c r="FS149" s="119"/>
      <c r="FT149" s="119"/>
      <c r="FU149" s="119"/>
      <c r="FV149" s="119"/>
      <c r="FW149" s="119"/>
      <c r="FX149" s="119"/>
      <c r="FY149" s="119"/>
      <c r="FZ149" s="119"/>
      <c r="GA149" s="119"/>
      <c r="GB149" s="119"/>
      <c r="GC149" s="119"/>
      <c r="GD149" s="119"/>
      <c r="GE149" s="119"/>
      <c r="GF149" s="119"/>
      <c r="GG149" s="119"/>
      <c r="GH149" s="119"/>
      <c r="GI149" s="119"/>
      <c r="GJ149" s="119"/>
      <c r="GK149" s="119"/>
      <c r="GL149" s="119"/>
      <c r="GM149" s="119"/>
      <c r="GN149" s="119"/>
      <c r="GO149" s="119"/>
      <c r="GP149" s="119"/>
      <c r="GQ149" s="119"/>
      <c r="GR149" s="119"/>
      <c r="GS149" s="119"/>
      <c r="GT149" s="119"/>
      <c r="GU149" s="119"/>
      <c r="GV149" s="119"/>
      <c r="GW149" s="119"/>
      <c r="GX149" s="119"/>
      <c r="GY149" s="119"/>
      <c r="GZ149" s="119"/>
      <c r="HA149" s="119"/>
      <c r="HB149" s="119"/>
      <c r="HC149" s="119"/>
      <c r="HD149" s="119"/>
      <c r="HE149" s="119"/>
      <c r="HF149" s="119"/>
      <c r="HG149" s="119"/>
      <c r="HH149" s="119"/>
      <c r="HI149" s="119"/>
      <c r="HJ149" s="119"/>
      <c r="HK149" s="119"/>
      <c r="HL149" s="119"/>
      <c r="HM149" s="119"/>
      <c r="HN149" s="119"/>
      <c r="HO149" s="119"/>
      <c r="HP149" s="119"/>
      <c r="HQ149" s="119"/>
      <c r="HR149" s="119"/>
      <c r="HS149" s="119"/>
      <c r="HT149" s="119"/>
      <c r="HU149" s="119"/>
      <c r="HV149" s="119"/>
      <c r="HW149" s="119"/>
      <c r="HX149" s="119"/>
      <c r="HY149" s="119"/>
      <c r="HZ149" s="119"/>
      <c r="IA149" s="119"/>
      <c r="IB149" s="119"/>
      <c r="IC149" s="119"/>
      <c r="ID149" s="119"/>
      <c r="IE149" s="119"/>
      <c r="IF149" s="119"/>
      <c r="IG149" s="119"/>
      <c r="IH149" s="119"/>
      <c r="II149" s="119"/>
      <c r="IJ149" s="119"/>
      <c r="IK149" s="119"/>
      <c r="IL149" s="119"/>
      <c r="IM149" s="119"/>
      <c r="IN149" s="119"/>
      <c r="IO149" s="119"/>
      <c r="IP149" s="119"/>
      <c r="IQ149" s="119"/>
      <c r="IR149" s="119"/>
      <c r="IS149" s="119"/>
      <c r="IT149" s="119"/>
      <c r="IU149" s="119"/>
      <c r="IV149" s="119"/>
      <c r="IW149" s="119"/>
      <c r="IX149" s="119"/>
      <c r="IY149" s="119"/>
      <c r="IZ149" s="119"/>
      <c r="JA149" s="119"/>
      <c r="JB149" s="119"/>
      <c r="JC149" s="119"/>
      <c r="JD149" s="119"/>
      <c r="JE149" s="119"/>
      <c r="JF149" s="119"/>
      <c r="JG149" s="119"/>
      <c r="JH149" s="119"/>
      <c r="JI149" s="119"/>
      <c r="JJ149" s="119"/>
      <c r="JK149" s="119"/>
      <c r="JL149" s="119"/>
      <c r="JM149" s="119"/>
      <c r="JN149" s="119"/>
      <c r="JO149" s="119"/>
      <c r="JP149" s="119"/>
      <c r="JQ149" s="119"/>
      <c r="JR149" s="119"/>
      <c r="JS149" s="119"/>
      <c r="JT149" s="119"/>
      <c r="JU149" s="119"/>
      <c r="JV149" s="119"/>
      <c r="JW149" s="119"/>
      <c r="JX149" s="119"/>
      <c r="JY149" s="119"/>
      <c r="JZ149" s="119"/>
      <c r="KA149" s="119"/>
      <c r="KB149" s="119"/>
      <c r="KC149" s="119"/>
      <c r="KD149" s="119"/>
      <c r="KE149" s="119"/>
      <c r="KF149" s="119"/>
      <c r="KG149" s="119"/>
      <c r="KH149" s="119"/>
      <c r="KI149" s="119"/>
      <c r="KJ149" s="119"/>
      <c r="KK149" s="119"/>
      <c r="KL149" s="119"/>
      <c r="KM149" s="119"/>
      <c r="KN149" s="119"/>
      <c r="KO149" s="119"/>
      <c r="KP149" s="119"/>
      <c r="KQ149" s="119"/>
      <c r="KR149" s="119"/>
      <c r="KS149" s="119"/>
      <c r="KT149" s="119"/>
      <c r="KU149" s="119"/>
      <c r="KV149" s="119"/>
      <c r="KW149" s="119"/>
      <c r="KX149" s="119"/>
      <c r="KY149" s="119"/>
      <c r="KZ149" s="119"/>
      <c r="LA149" s="119"/>
      <c r="LB149" s="119"/>
      <c r="LC149" s="119"/>
      <c r="LD149" s="119"/>
      <c r="LE149" s="119"/>
      <c r="LF149" s="119"/>
      <c r="LG149" s="119"/>
      <c r="LH149" s="119"/>
      <c r="LI149" s="119"/>
      <c r="LJ149" s="119"/>
      <c r="LK149" s="119"/>
      <c r="LL149" s="119"/>
      <c r="LM149" s="119"/>
      <c r="LN149" s="119"/>
      <c r="LO149" s="119"/>
      <c r="LP149" s="119"/>
      <c r="LQ149" s="119"/>
      <c r="LR149" s="119"/>
      <c r="LS149" s="119"/>
      <c r="LT149" s="119"/>
      <c r="LU149" s="119"/>
      <c r="LV149" s="119"/>
      <c r="LW149" s="119"/>
      <c r="LX149" s="119"/>
      <c r="LY149" s="119"/>
      <c r="LZ149" s="119"/>
      <c r="MA149" s="119"/>
      <c r="MB149" s="119"/>
      <c r="MC149" s="119"/>
      <c r="MD149" s="119"/>
      <c r="ME149" s="119"/>
      <c r="MF149" s="119"/>
      <c r="MG149" s="119"/>
      <c r="MH149" s="119"/>
      <c r="MI149" s="119"/>
      <c r="MJ149" s="119"/>
      <c r="MK149" s="119"/>
      <c r="ML149" s="119"/>
      <c r="MM149" s="119"/>
      <c r="MN149" s="119"/>
      <c r="MO149" s="119"/>
      <c r="MP149" s="119"/>
      <c r="MQ149" s="119"/>
      <c r="MR149" s="119"/>
      <c r="MS149" s="119"/>
      <c r="MT149" s="119"/>
      <c r="MU149" s="119"/>
      <c r="MV149" s="119"/>
      <c r="MW149" s="119"/>
      <c r="MX149" s="119"/>
      <c r="MY149" s="119"/>
      <c r="MZ149" s="119"/>
      <c r="NA149" s="119"/>
      <c r="NB149" s="119"/>
      <c r="NC149" s="119"/>
      <c r="ND149" s="119"/>
      <c r="NE149" s="119"/>
      <c r="NF149" s="119"/>
      <c r="NG149" s="119"/>
      <c r="NH149" s="119"/>
      <c r="NI149" s="119"/>
      <c r="NJ149" s="119"/>
      <c r="NK149" s="119"/>
      <c r="NL149" s="119"/>
      <c r="NM149" s="119"/>
      <c r="NN149" s="119"/>
      <c r="NO149" s="119"/>
      <c r="NP149" s="119"/>
      <c r="NQ149" s="119"/>
      <c r="NR149" s="119"/>
      <c r="NS149" s="119"/>
      <c r="NT149" s="119"/>
      <c r="NU149" s="119"/>
      <c r="NV149" s="119"/>
      <c r="NW149" s="119"/>
      <c r="NX149" s="119"/>
      <c r="NY149" s="119"/>
      <c r="NZ149" s="119"/>
      <c r="OA149" s="119"/>
      <c r="OB149" s="119"/>
      <c r="OC149" s="119"/>
      <c r="OD149" s="119"/>
      <c r="OE149" s="119"/>
      <c r="OF149" s="119"/>
      <c r="OG149" s="119"/>
      <c r="OH149" s="119"/>
      <c r="OI149" s="119"/>
      <c r="OJ149" s="119"/>
      <c r="OK149" s="119"/>
      <c r="OL149" s="119"/>
      <c r="OM149" s="119"/>
      <c r="ON149" s="119"/>
      <c r="OO149" s="119"/>
      <c r="OP149" s="119"/>
      <c r="OQ149" s="119"/>
      <c r="OR149" s="119"/>
      <c r="OS149" s="119"/>
      <c r="OT149" s="119"/>
      <c r="OU149" s="119"/>
      <c r="OV149" s="119"/>
      <c r="OW149" s="119"/>
      <c r="OX149" s="119"/>
      <c r="OY149" s="119"/>
      <c r="OZ149" s="119"/>
      <c r="PA149" s="119"/>
      <c r="PB149" s="119"/>
      <c r="PC149" s="119"/>
      <c r="PD149" s="119"/>
      <c r="PE149" s="119"/>
      <c r="PF149" s="119"/>
      <c r="PG149" s="119"/>
      <c r="PH149" s="119"/>
      <c r="PI149" s="119"/>
      <c r="PJ149" s="119"/>
      <c r="PK149" s="119"/>
      <c r="PL149" s="119"/>
      <c r="PM149" s="119"/>
      <c r="PN149" s="119"/>
      <c r="PO149" s="119"/>
      <c r="PP149" s="119"/>
      <c r="PQ149" s="119"/>
      <c r="PR149" s="119"/>
      <c r="PS149" s="119"/>
      <c r="PT149" s="119"/>
      <c r="PU149" s="119"/>
      <c r="PV149" s="119"/>
      <c r="PW149" s="119"/>
      <c r="PX149" s="119"/>
      <c r="PY149" s="119"/>
      <c r="PZ149" s="119"/>
      <c r="QA149" s="119"/>
      <c r="QB149" s="119"/>
      <c r="QC149" s="119"/>
      <c r="QD149" s="119"/>
      <c r="QE149" s="119"/>
      <c r="QF149" s="119"/>
      <c r="QG149" s="119"/>
      <c r="QH149" s="119"/>
      <c r="QI149" s="119"/>
      <c r="QJ149" s="119"/>
      <c r="QK149" s="119"/>
      <c r="QL149" s="119"/>
      <c r="QM149" s="119"/>
      <c r="QN149" s="119"/>
      <c r="QO149" s="119"/>
      <c r="QP149" s="119"/>
      <c r="QQ149" s="119"/>
      <c r="QR149" s="119"/>
      <c r="QS149" s="119"/>
      <c r="QT149" s="119"/>
      <c r="QU149" s="119"/>
      <c r="QV149" s="119"/>
      <c r="QW149" s="119"/>
      <c r="QX149" s="119"/>
      <c r="QY149" s="119"/>
      <c r="QZ149" s="119"/>
      <c r="RA149" s="119"/>
      <c r="RB149" s="119"/>
      <c r="RC149" s="119"/>
      <c r="RD149" s="119"/>
      <c r="RE149" s="119"/>
      <c r="RF149" s="119"/>
      <c r="RG149" s="119"/>
      <c r="RH149" s="119"/>
      <c r="RI149" s="119"/>
      <c r="RJ149" s="119"/>
      <c r="RK149" s="119"/>
      <c r="RL149" s="119"/>
      <c r="RM149" s="119"/>
      <c r="RN149" s="119"/>
      <c r="RO149" s="119"/>
      <c r="RP149" s="119"/>
      <c r="RQ149" s="119"/>
      <c r="RR149" s="119"/>
      <c r="RS149" s="119"/>
      <c r="RT149" s="119"/>
      <c r="RU149" s="119"/>
      <c r="RV149" s="119"/>
      <c r="RW149" s="119"/>
      <c r="RX149" s="119"/>
      <c r="RY149" s="119"/>
      <c r="RZ149" s="119"/>
      <c r="SA149" s="119"/>
      <c r="SB149" s="119"/>
      <c r="SC149" s="119"/>
      <c r="SD149" s="119"/>
      <c r="SE149" s="119"/>
      <c r="SF149" s="119"/>
      <c r="SG149" s="119"/>
      <c r="SH149" s="119"/>
      <c r="SI149" s="119"/>
      <c r="SJ149" s="119"/>
      <c r="SK149" s="119"/>
      <c r="SL149" s="119"/>
      <c r="SM149" s="119"/>
      <c r="SN149" s="119"/>
      <c r="SO149" s="119"/>
      <c r="SP149" s="119"/>
      <c r="SQ149" s="119"/>
      <c r="SR149" s="119"/>
      <c r="SS149" s="119"/>
      <c r="ST149" s="119"/>
      <c r="SU149" s="119"/>
      <c r="SV149" s="119"/>
      <c r="SW149" s="119"/>
      <c r="SX149" s="119"/>
      <c r="SY149" s="119"/>
      <c r="SZ149" s="119"/>
      <c r="TA149" s="119"/>
      <c r="TB149" s="119"/>
      <c r="TC149" s="119"/>
      <c r="TD149" s="119"/>
      <c r="TE149" s="119"/>
      <c r="TF149" s="119"/>
      <c r="TG149" s="119"/>
      <c r="TH149" s="119"/>
      <c r="TI149" s="119"/>
      <c r="TJ149" s="119"/>
      <c r="TK149" s="119"/>
      <c r="TL149" s="119"/>
      <c r="TM149" s="119"/>
      <c r="TN149" s="119"/>
      <c r="TO149" s="119"/>
      <c r="TP149" s="119"/>
      <c r="TQ149" s="119"/>
      <c r="TR149" s="119"/>
      <c r="TS149" s="119"/>
      <c r="TT149" s="119"/>
      <c r="TU149" s="119"/>
      <c r="TV149" s="119"/>
      <c r="TW149" s="119"/>
      <c r="TX149" s="119"/>
      <c r="TY149" s="119"/>
      <c r="TZ149" s="119"/>
      <c r="UA149" s="119"/>
      <c r="UB149" s="119"/>
      <c r="UC149" s="119"/>
      <c r="UD149" s="119"/>
      <c r="UE149" s="119"/>
      <c r="UF149" s="119"/>
      <c r="UG149" s="119"/>
      <c r="UH149" s="119"/>
      <c r="UI149" s="119"/>
      <c r="UJ149" s="119"/>
      <c r="UK149" s="119"/>
      <c r="UL149" s="119"/>
      <c r="UM149" s="119"/>
      <c r="UN149" s="119"/>
      <c r="UO149" s="119"/>
      <c r="UP149" s="119"/>
      <c r="UQ149" s="119"/>
      <c r="UR149" s="119"/>
      <c r="US149" s="119"/>
      <c r="UT149" s="119"/>
      <c r="UU149" s="119"/>
      <c r="UV149" s="119"/>
      <c r="UW149" s="119"/>
      <c r="UX149" s="119"/>
      <c r="UY149" s="119"/>
      <c r="UZ149" s="119"/>
      <c r="VA149" s="119"/>
      <c r="VB149" s="119"/>
      <c r="VC149" s="119"/>
      <c r="VD149" s="119"/>
      <c r="VE149" s="119"/>
      <c r="VF149" s="119"/>
      <c r="VG149" s="119"/>
      <c r="VH149" s="119"/>
      <c r="VI149" s="119"/>
      <c r="VJ149" s="119"/>
      <c r="VK149" s="119"/>
      <c r="VL149" s="119"/>
      <c r="VM149" s="119"/>
      <c r="VN149" s="119"/>
      <c r="VO149" s="119"/>
      <c r="VP149" s="119"/>
      <c r="VQ149" s="119"/>
      <c r="VR149" s="119"/>
      <c r="VS149" s="119"/>
      <c r="VT149" s="119"/>
      <c r="VU149" s="119"/>
      <c r="VV149" s="119"/>
      <c r="VW149" s="119"/>
      <c r="VX149" s="119"/>
      <c r="VY149" s="119"/>
      <c r="VZ149" s="119"/>
      <c r="WA149" s="119"/>
      <c r="WB149" s="119"/>
      <c r="WC149" s="119"/>
      <c r="WD149" s="119"/>
      <c r="WE149" s="119"/>
      <c r="WF149" s="119"/>
      <c r="WG149" s="119"/>
      <c r="WH149" s="119"/>
      <c r="WI149" s="119"/>
      <c r="WJ149" s="119"/>
      <c r="WK149" s="119"/>
      <c r="WL149" s="119"/>
      <c r="WM149" s="119"/>
      <c r="WN149" s="119"/>
      <c r="WO149" s="119"/>
      <c r="WP149" s="119"/>
      <c r="WQ149" s="119"/>
      <c r="WR149" s="119"/>
      <c r="WS149" s="119"/>
      <c r="WT149" s="119"/>
      <c r="WU149" s="119"/>
      <c r="WV149" s="119"/>
      <c r="WW149" s="119"/>
      <c r="WX149" s="119"/>
      <c r="WY149" s="119"/>
      <c r="WZ149" s="119"/>
      <c r="XA149" s="119"/>
      <c r="XB149" s="119"/>
      <c r="XC149" s="119"/>
      <c r="XD149" s="119"/>
      <c r="XE149" s="119"/>
      <c r="XF149" s="119"/>
      <c r="XG149" s="119"/>
      <c r="XH149" s="119"/>
      <c r="XI149" s="119"/>
      <c r="XJ149" s="119"/>
      <c r="XK149" s="119"/>
      <c r="XL149" s="119"/>
      <c r="XM149" s="119"/>
      <c r="XN149" s="119"/>
      <c r="XO149" s="119"/>
      <c r="XP149" s="119"/>
      <c r="XQ149" s="119"/>
      <c r="XR149" s="119"/>
      <c r="XS149" s="119"/>
      <c r="XT149" s="119"/>
      <c r="XU149" s="119"/>
      <c r="XV149" s="119"/>
      <c r="XW149" s="119"/>
      <c r="XX149" s="119"/>
      <c r="XY149" s="119"/>
      <c r="XZ149" s="119"/>
      <c r="YA149" s="119"/>
      <c r="YB149" s="119"/>
      <c r="YC149" s="119"/>
      <c r="YD149" s="119"/>
      <c r="YE149" s="119"/>
      <c r="YF149" s="119"/>
      <c r="YG149" s="119"/>
      <c r="YH149" s="119"/>
      <c r="YI149" s="119"/>
      <c r="YJ149" s="119"/>
      <c r="YK149" s="119"/>
      <c r="YL149" s="119"/>
      <c r="YM149" s="119"/>
      <c r="YN149" s="119"/>
      <c r="YO149" s="119"/>
      <c r="YP149" s="119"/>
      <c r="YQ149" s="119"/>
      <c r="YR149" s="119"/>
      <c r="YS149" s="119"/>
      <c r="YT149" s="119"/>
      <c r="YU149" s="119"/>
      <c r="YV149" s="119"/>
      <c r="YW149" s="119"/>
      <c r="YX149" s="119"/>
      <c r="YY149" s="119"/>
      <c r="YZ149" s="119"/>
      <c r="ZA149" s="119"/>
      <c r="ZB149" s="119"/>
      <c r="ZC149" s="119"/>
      <c r="ZD149" s="119"/>
      <c r="ZE149" s="119"/>
      <c r="ZF149" s="119"/>
      <c r="ZG149" s="119"/>
      <c r="ZH149" s="119"/>
      <c r="ZI149" s="119"/>
      <c r="ZJ149" s="119"/>
      <c r="ZK149" s="119"/>
      <c r="ZL149" s="119"/>
      <c r="ZM149" s="119"/>
      <c r="ZN149" s="119"/>
      <c r="ZO149" s="119"/>
      <c r="ZP149" s="119"/>
      <c r="ZQ149" s="119"/>
      <c r="ZR149" s="119"/>
      <c r="ZS149" s="119"/>
      <c r="ZT149" s="119"/>
      <c r="ZU149" s="119"/>
      <c r="ZV149" s="119"/>
      <c r="ZW149" s="119"/>
      <c r="ZX149" s="119"/>
      <c r="ZY149" s="119"/>
      <c r="ZZ149" s="119"/>
      <c r="AAA149" s="119"/>
      <c r="AAB149" s="119"/>
      <c r="AAC149" s="119"/>
      <c r="AAD149" s="119"/>
      <c r="AAE149" s="119"/>
      <c r="AAF149" s="119"/>
      <c r="AAG149" s="119"/>
      <c r="AAH149" s="119"/>
      <c r="AAI149" s="119"/>
      <c r="AAJ149" s="119"/>
      <c r="AAK149" s="119"/>
      <c r="AAL149" s="119"/>
      <c r="AAM149" s="119"/>
      <c r="AAN149" s="119"/>
      <c r="AAO149" s="119"/>
      <c r="AAP149" s="119"/>
      <c r="AAQ149" s="119"/>
      <c r="AAR149" s="119"/>
      <c r="AAS149" s="119"/>
      <c r="AAT149" s="119"/>
      <c r="AAU149" s="119"/>
      <c r="AAV149" s="119"/>
      <c r="AAW149" s="119"/>
      <c r="AAX149" s="119"/>
      <c r="AAY149" s="119"/>
      <c r="AAZ149" s="119"/>
      <c r="ABA149" s="119"/>
      <c r="ABB149" s="119"/>
      <c r="ABC149" s="119"/>
      <c r="ABD149" s="119"/>
      <c r="ABE149" s="119"/>
      <c r="ABF149" s="119"/>
      <c r="ABG149" s="119"/>
      <c r="ABH149" s="119"/>
      <c r="ABI149" s="119"/>
      <c r="ABJ149" s="119"/>
      <c r="ABK149" s="119"/>
      <c r="ABL149" s="119"/>
      <c r="ABM149" s="119"/>
      <c r="ABN149" s="119"/>
      <c r="ABO149" s="119"/>
      <c r="ABP149" s="119"/>
      <c r="ABQ149" s="119"/>
      <c r="ABR149" s="119"/>
      <c r="ABS149" s="119"/>
      <c r="ABT149" s="119"/>
      <c r="ABU149" s="119"/>
      <c r="ABV149" s="119"/>
      <c r="ABW149" s="119"/>
      <c r="ABX149" s="119"/>
      <c r="ABY149" s="119"/>
      <c r="ABZ149" s="119"/>
      <c r="ACA149" s="119"/>
      <c r="ACB149" s="119"/>
      <c r="ACC149" s="119"/>
      <c r="ACD149" s="119"/>
      <c r="ACE149" s="119"/>
      <c r="ACF149" s="119"/>
      <c r="ACG149" s="119"/>
      <c r="ACH149" s="119"/>
      <c r="ACI149" s="119"/>
      <c r="ACJ149" s="119"/>
      <c r="ACK149" s="119"/>
      <c r="ACL149" s="119"/>
      <c r="ACM149" s="119"/>
      <c r="ACN149" s="119"/>
      <c r="ACO149" s="119"/>
      <c r="ACP149" s="119"/>
      <c r="ACQ149" s="119"/>
      <c r="ACR149" s="119"/>
      <c r="ACS149" s="119"/>
      <c r="ACT149" s="119"/>
      <c r="ACU149" s="119"/>
      <c r="ACV149" s="119"/>
      <c r="ACW149" s="119"/>
      <c r="ACX149" s="119"/>
      <c r="ACY149" s="119"/>
      <c r="ACZ149" s="119"/>
      <c r="ADA149" s="119"/>
      <c r="ADB149" s="119"/>
      <c r="ADC149" s="119"/>
      <c r="ADD149" s="119"/>
      <c r="ADE149" s="119"/>
      <c r="ADF149" s="119"/>
      <c r="ADG149" s="119"/>
      <c r="ADH149" s="119"/>
      <c r="ADI149" s="119"/>
      <c r="ADJ149" s="119"/>
      <c r="ADK149" s="119"/>
      <c r="ADL149" s="119"/>
      <c r="ADM149" s="119"/>
      <c r="ADN149" s="119"/>
      <c r="ADO149" s="119"/>
      <c r="ADP149" s="119"/>
      <c r="ADQ149" s="119"/>
      <c r="ADR149" s="119"/>
      <c r="ADS149" s="119"/>
      <c r="ADT149" s="119"/>
      <c r="ADU149" s="119"/>
      <c r="ADV149" s="119"/>
      <c r="ADW149" s="119"/>
      <c r="ADX149" s="119"/>
      <c r="ADY149" s="119"/>
      <c r="ADZ149" s="119"/>
      <c r="AEA149" s="119"/>
      <c r="AEB149" s="119"/>
      <c r="AEC149" s="119"/>
      <c r="AED149" s="119"/>
      <c r="AEE149" s="119"/>
      <c r="AEF149" s="119"/>
      <c r="AEG149" s="119"/>
      <c r="AEH149" s="119"/>
      <c r="AEI149" s="119"/>
      <c r="AEJ149" s="119"/>
      <c r="AEK149" s="119"/>
      <c r="AEL149" s="119"/>
      <c r="AEM149" s="119"/>
      <c r="AEN149" s="119"/>
      <c r="AEO149" s="119"/>
      <c r="AEP149" s="119"/>
      <c r="AEQ149" s="119"/>
      <c r="AER149" s="119"/>
      <c r="AES149" s="119"/>
      <c r="AET149" s="119"/>
      <c r="AEU149" s="119"/>
      <c r="AEV149" s="119"/>
      <c r="AEW149" s="119"/>
      <c r="AEX149" s="119"/>
      <c r="AEY149" s="119"/>
      <c r="AEZ149" s="119"/>
      <c r="AFA149" s="119"/>
      <c r="AFB149" s="119"/>
      <c r="AFC149" s="119"/>
      <c r="AFD149" s="119"/>
      <c r="AFE149" s="119"/>
      <c r="AFF149" s="119"/>
      <c r="AFG149" s="119"/>
      <c r="AFH149" s="119"/>
      <c r="AFI149" s="119"/>
      <c r="AFJ149" s="119"/>
      <c r="AFK149" s="119"/>
      <c r="AFL149" s="119"/>
      <c r="AFM149" s="119"/>
      <c r="AFN149" s="119"/>
      <c r="AFO149" s="119"/>
      <c r="AFP149" s="119"/>
      <c r="AFQ149" s="119"/>
      <c r="AFR149" s="119"/>
      <c r="AFS149" s="119"/>
      <c r="AFT149" s="119"/>
      <c r="AFU149" s="119"/>
      <c r="AFV149" s="119"/>
      <c r="AFW149" s="119"/>
      <c r="AFX149" s="119"/>
      <c r="AFY149" s="119"/>
      <c r="AFZ149" s="119"/>
      <c r="AGA149" s="119"/>
      <c r="AGB149" s="119"/>
      <c r="AGC149" s="119"/>
      <c r="AGD149" s="119"/>
      <c r="AGE149" s="119"/>
      <c r="AGF149" s="119"/>
      <c r="AGG149" s="119"/>
      <c r="AGH149" s="119"/>
      <c r="AGI149" s="119"/>
      <c r="AGJ149" s="119"/>
      <c r="AGK149" s="119"/>
      <c r="AGL149" s="119"/>
      <c r="AGM149" s="119"/>
      <c r="AGN149" s="119"/>
      <c r="AGO149" s="119"/>
      <c r="AGP149" s="119"/>
      <c r="AGQ149" s="119"/>
      <c r="AGR149" s="119"/>
      <c r="AGS149" s="119"/>
      <c r="AGT149" s="119"/>
      <c r="AGU149" s="119"/>
      <c r="AGV149" s="119"/>
      <c r="AGW149" s="119"/>
      <c r="AGX149" s="119"/>
      <c r="AGY149" s="119"/>
      <c r="AGZ149" s="119"/>
      <c r="AHA149" s="119"/>
      <c r="AHB149" s="119"/>
      <c r="AHC149" s="119"/>
      <c r="AHD149" s="119"/>
      <c r="AHE149" s="119"/>
      <c r="AHF149" s="119"/>
      <c r="AHG149" s="119"/>
      <c r="AHH149" s="119"/>
      <c r="AHI149" s="119"/>
      <c r="AHJ149" s="119"/>
      <c r="AHK149" s="119"/>
      <c r="AHL149" s="119"/>
      <c r="AHM149" s="119"/>
      <c r="AHN149" s="119"/>
      <c r="AHO149" s="119"/>
      <c r="AHP149" s="119"/>
      <c r="AHQ149" s="119"/>
      <c r="AHR149" s="119"/>
      <c r="AHS149" s="119"/>
      <c r="AHT149" s="119"/>
      <c r="AHU149" s="119"/>
      <c r="AHV149" s="119"/>
      <c r="AHW149" s="119"/>
      <c r="AHX149" s="119"/>
      <c r="AHY149" s="119"/>
      <c r="AHZ149" s="119"/>
      <c r="AIA149" s="119"/>
      <c r="AIB149" s="119"/>
      <c r="AIC149" s="119"/>
      <c r="AID149" s="119"/>
      <c r="AIE149" s="119"/>
      <c r="AIF149" s="119"/>
      <c r="AIG149" s="119"/>
      <c r="AIH149" s="119"/>
      <c r="AII149" s="119"/>
      <c r="AIJ149" s="119"/>
      <c r="AIK149" s="119"/>
      <c r="AIL149" s="119"/>
      <c r="AIM149" s="119"/>
      <c r="AIN149" s="119"/>
      <c r="AIO149" s="119"/>
      <c r="AIP149" s="119"/>
      <c r="AIQ149" s="119"/>
      <c r="AIR149" s="119"/>
      <c r="AIS149" s="119"/>
      <c r="AIT149" s="119"/>
      <c r="AIU149" s="119"/>
      <c r="AIV149" s="119"/>
      <c r="AIW149" s="119"/>
      <c r="AIX149" s="119"/>
      <c r="AIY149" s="119"/>
      <c r="AIZ149" s="119"/>
      <c r="AJA149" s="119"/>
      <c r="AJB149" s="119"/>
      <c r="AJC149" s="119"/>
      <c r="AJD149" s="119"/>
      <c r="AJE149" s="119"/>
      <c r="AJF149" s="119"/>
      <c r="AJG149" s="119"/>
      <c r="AJH149" s="119"/>
      <c r="AJI149" s="119"/>
      <c r="AJJ149" s="119"/>
      <c r="AJK149" s="119"/>
      <c r="AJL149" s="119"/>
      <c r="AJM149" s="119"/>
      <c r="AJN149" s="119"/>
      <c r="AJO149" s="119"/>
      <c r="AJP149" s="119"/>
      <c r="AJQ149" s="119"/>
      <c r="AJR149" s="119"/>
      <c r="AJS149" s="119"/>
      <c r="AJT149" s="119"/>
      <c r="AJU149" s="119"/>
      <c r="AJV149" s="119"/>
      <c r="AJW149" s="119"/>
      <c r="AJX149" s="119"/>
      <c r="AJY149" s="119"/>
      <c r="AJZ149" s="119"/>
      <c r="AKA149" s="119"/>
      <c r="AKB149" s="119"/>
      <c r="AKC149" s="119"/>
      <c r="AKD149" s="119"/>
      <c r="AKE149" s="119"/>
      <c r="AKF149" s="119"/>
      <c r="AKG149" s="119"/>
      <c r="AKH149" s="119"/>
      <c r="AKI149" s="119"/>
      <c r="AKJ149" s="119"/>
      <c r="AKK149" s="119"/>
      <c r="AKL149" s="119"/>
      <c r="AKM149" s="119"/>
      <c r="AKN149" s="119"/>
      <c r="AKO149" s="119"/>
      <c r="AKP149" s="119"/>
      <c r="AKQ149" s="119"/>
      <c r="AKR149" s="119"/>
      <c r="AKS149" s="119"/>
      <c r="AKT149" s="119"/>
      <c r="AKU149" s="119"/>
      <c r="AKV149" s="119"/>
      <c r="AKW149" s="119"/>
      <c r="AKX149" s="119"/>
      <c r="AKY149" s="119"/>
      <c r="AKZ149" s="119"/>
      <c r="ALA149" s="119"/>
      <c r="ALB149" s="119"/>
      <c r="ALC149" s="119"/>
      <c r="ALD149" s="119"/>
      <c r="ALE149" s="119"/>
      <c r="ALF149" s="119"/>
      <c r="ALG149" s="119"/>
      <c r="ALH149" s="119"/>
      <c r="ALI149" s="119"/>
      <c r="ALJ149" s="119"/>
      <c r="ALK149" s="119"/>
      <c r="ALL149" s="119"/>
      <c r="ALM149" s="119"/>
      <c r="ALN149" s="119"/>
      <c r="ALO149" s="119"/>
      <c r="ALP149" s="119"/>
      <c r="ALQ149" s="119"/>
      <c r="ALR149" s="119"/>
      <c r="ALS149" s="119"/>
      <c r="ALT149" s="119"/>
      <c r="ALU149" s="119"/>
      <c r="ALV149" s="119"/>
      <c r="ALW149" s="119"/>
      <c r="ALX149" s="119"/>
      <c r="ALY149" s="119"/>
      <c r="ALZ149" s="119"/>
      <c r="AMA149" s="119"/>
      <c r="AMB149" s="119"/>
      <c r="AMC149" s="119"/>
      <c r="AMD149" s="119"/>
      <c r="AME149" s="119"/>
      <c r="AMF149" s="119"/>
      <c r="AMG149" s="119"/>
      <c r="AMH149" s="119"/>
      <c r="AMI149" s="119"/>
      <c r="AMJ149" s="119"/>
      <c r="AMK149" s="119"/>
      <c r="AML149" s="119"/>
      <c r="AMM149" s="119"/>
      <c r="AMN149" s="119"/>
      <c r="AMO149" s="119"/>
      <c r="AMP149" s="119"/>
      <c r="AMQ149" s="119"/>
      <c r="AMR149" s="119"/>
      <c r="AMS149" s="119"/>
      <c r="AMT149" s="119"/>
      <c r="AMU149" s="119"/>
      <c r="AMV149" s="119"/>
      <c r="AMW149" s="119"/>
      <c r="AMX149" s="119"/>
      <c r="AMY149" s="119"/>
      <c r="AMZ149" s="119"/>
      <c r="ANA149" s="119"/>
      <c r="ANB149" s="119"/>
      <c r="ANC149" s="119"/>
      <c r="AND149" s="119"/>
      <c r="ANE149" s="119"/>
      <c r="ANF149" s="119"/>
      <c r="ANG149" s="119"/>
      <c r="ANH149" s="119"/>
      <c r="ANI149" s="119"/>
      <c r="ANJ149" s="119"/>
      <c r="ANK149" s="119"/>
      <c r="ANL149" s="119"/>
      <c r="ANM149" s="119"/>
      <c r="ANN149" s="119"/>
      <c r="ANO149" s="119"/>
      <c r="ANP149" s="119"/>
      <c r="ANQ149" s="119"/>
      <c r="ANR149" s="119"/>
      <c r="ANS149" s="119"/>
      <c r="ANT149" s="119"/>
      <c r="ANU149" s="119"/>
      <c r="ANV149" s="119"/>
      <c r="ANW149" s="119"/>
      <c r="ANX149" s="119"/>
      <c r="ANY149" s="119"/>
      <c r="ANZ149" s="119"/>
      <c r="AOA149" s="119"/>
      <c r="AOB149" s="119"/>
      <c r="AOC149" s="119"/>
      <c r="AOD149" s="119"/>
      <c r="AOE149" s="119"/>
      <c r="AOF149" s="119"/>
      <c r="AOG149" s="119"/>
      <c r="AOH149" s="119"/>
      <c r="AOI149" s="119"/>
      <c r="AOJ149" s="119"/>
      <c r="AOK149" s="119"/>
      <c r="AOL149" s="119"/>
      <c r="AOM149" s="119"/>
      <c r="AON149" s="119"/>
      <c r="AOO149" s="119"/>
      <c r="AOP149" s="119"/>
      <c r="AOQ149" s="119"/>
      <c r="AOR149" s="119"/>
      <c r="AOS149" s="119"/>
      <c r="AOT149" s="119"/>
      <c r="AOU149" s="119"/>
      <c r="AOV149" s="119"/>
      <c r="AOW149" s="119"/>
      <c r="AOX149" s="119"/>
      <c r="AOY149" s="119"/>
      <c r="AOZ149" s="119"/>
      <c r="APA149" s="119"/>
      <c r="APB149" s="119"/>
      <c r="APC149" s="119"/>
      <c r="APD149" s="119"/>
      <c r="APE149" s="119"/>
      <c r="APF149" s="119"/>
      <c r="APG149" s="119"/>
      <c r="APH149" s="119"/>
      <c r="API149" s="119"/>
      <c r="APJ149" s="119"/>
      <c r="APK149" s="119"/>
      <c r="APL149" s="119"/>
      <c r="APM149" s="119"/>
      <c r="APN149" s="119"/>
      <c r="APO149" s="119"/>
      <c r="APP149" s="119"/>
      <c r="APQ149" s="119"/>
      <c r="APR149" s="119"/>
      <c r="APS149" s="119"/>
      <c r="APT149" s="119"/>
      <c r="APU149" s="119"/>
      <c r="APV149" s="119"/>
      <c r="APW149" s="119"/>
      <c r="APX149" s="119"/>
      <c r="APY149" s="119"/>
      <c r="APZ149" s="119"/>
      <c r="AQA149" s="119"/>
      <c r="AQB149" s="119"/>
      <c r="AQC149" s="119"/>
      <c r="AQD149" s="119"/>
      <c r="AQE149" s="119"/>
      <c r="AQF149" s="119"/>
      <c r="AQG149" s="119"/>
      <c r="AQH149" s="119"/>
      <c r="AQI149" s="119"/>
      <c r="AQJ149" s="119"/>
      <c r="AQK149" s="119"/>
      <c r="AQL149" s="119"/>
      <c r="AQM149" s="119"/>
      <c r="AQN149" s="119"/>
      <c r="AQO149" s="119"/>
      <c r="AQP149" s="119"/>
      <c r="AQQ149" s="119"/>
      <c r="AQR149" s="119"/>
      <c r="AQS149" s="119"/>
      <c r="AQT149" s="119"/>
      <c r="AQU149" s="119"/>
      <c r="AQV149" s="119"/>
      <c r="AQW149" s="119"/>
      <c r="AQX149" s="119"/>
      <c r="AQY149" s="119"/>
      <c r="AQZ149" s="119"/>
      <c r="ARA149" s="119"/>
      <c r="ARB149" s="119"/>
      <c r="ARC149" s="119"/>
      <c r="ARD149" s="119"/>
      <c r="ARE149" s="119"/>
      <c r="ARF149" s="119"/>
      <c r="ARG149" s="119"/>
      <c r="ARH149" s="119"/>
      <c r="ARI149" s="119"/>
      <c r="ARJ149" s="119"/>
      <c r="ARK149" s="119"/>
      <c r="ARL149" s="119"/>
      <c r="ARM149" s="119"/>
      <c r="ARN149" s="119"/>
      <c r="ARO149" s="119"/>
      <c r="ARP149" s="119"/>
      <c r="ARQ149" s="119"/>
      <c r="ARR149" s="119"/>
      <c r="ARS149" s="119"/>
      <c r="ART149" s="119"/>
      <c r="ARU149" s="119"/>
      <c r="ARV149" s="119"/>
      <c r="ARW149" s="119"/>
      <c r="ARX149" s="119"/>
      <c r="ARY149" s="119"/>
      <c r="ARZ149" s="119"/>
      <c r="ASA149" s="119"/>
      <c r="ASB149" s="119"/>
      <c r="ASC149" s="119"/>
      <c r="ASD149" s="119"/>
      <c r="ASE149" s="119"/>
      <c r="ASF149" s="119"/>
      <c r="ASG149" s="119"/>
      <c r="ASH149" s="119"/>
      <c r="ASI149" s="119"/>
      <c r="ASJ149" s="119"/>
      <c r="ASK149" s="119"/>
      <c r="ASL149" s="119"/>
      <c r="ASM149" s="119"/>
      <c r="ASN149" s="119"/>
      <c r="ASO149" s="119"/>
      <c r="ASP149" s="119"/>
      <c r="ASQ149" s="119"/>
      <c r="ASR149" s="119"/>
      <c r="ASS149" s="119"/>
      <c r="AST149" s="119"/>
      <c r="ASU149" s="119"/>
      <c r="ASV149" s="119"/>
      <c r="ASW149" s="119"/>
      <c r="ASX149" s="119"/>
      <c r="ASY149" s="119"/>
      <c r="ASZ149" s="119"/>
      <c r="ATA149" s="119"/>
      <c r="ATB149" s="119"/>
      <c r="ATC149" s="119"/>
      <c r="ATD149" s="119"/>
      <c r="ATE149" s="119"/>
      <c r="ATF149" s="119"/>
      <c r="ATG149" s="119"/>
      <c r="ATH149" s="119"/>
      <c r="ATI149" s="119"/>
      <c r="ATJ149" s="119"/>
      <c r="ATK149" s="119"/>
      <c r="ATL149" s="119"/>
      <c r="ATM149" s="119"/>
      <c r="ATN149" s="119"/>
      <c r="ATO149" s="119"/>
      <c r="ATP149" s="119"/>
      <c r="ATQ149" s="119"/>
      <c r="ATR149" s="119"/>
      <c r="ATS149" s="119"/>
      <c r="ATT149" s="119"/>
      <c r="ATU149" s="119"/>
      <c r="ATV149" s="119"/>
      <c r="ATW149" s="119"/>
      <c r="ATX149" s="119"/>
      <c r="ATY149" s="119"/>
      <c r="ATZ149" s="119"/>
      <c r="AUA149" s="119"/>
      <c r="AUB149" s="119"/>
      <c r="AUC149" s="119"/>
      <c r="AUD149" s="119"/>
      <c r="AUE149" s="119"/>
      <c r="AUF149" s="119"/>
      <c r="AUG149" s="119"/>
      <c r="AUH149" s="119"/>
      <c r="AUI149" s="119"/>
      <c r="AUJ149" s="119"/>
      <c r="AUK149" s="119"/>
      <c r="AUL149" s="119"/>
      <c r="AUM149" s="119"/>
      <c r="AUN149" s="119"/>
      <c r="AUO149" s="119"/>
      <c r="AUP149" s="119"/>
      <c r="AUQ149" s="119"/>
      <c r="AUR149" s="119"/>
      <c r="AUS149" s="119"/>
      <c r="AUT149" s="119"/>
      <c r="AUU149" s="119"/>
      <c r="AUV149" s="119"/>
      <c r="AUW149" s="119"/>
      <c r="AUX149" s="119"/>
      <c r="AUY149" s="119"/>
      <c r="AUZ149" s="119"/>
      <c r="AVA149" s="119"/>
      <c r="AVB149" s="119"/>
      <c r="AVC149" s="119"/>
      <c r="AVD149" s="119"/>
      <c r="AVE149" s="119"/>
      <c r="AVF149" s="119"/>
      <c r="AVG149" s="119"/>
      <c r="AVH149" s="119"/>
      <c r="AVI149" s="119"/>
      <c r="AVJ149" s="119"/>
      <c r="AVK149" s="119"/>
      <c r="AVL149" s="119"/>
      <c r="AVM149" s="119"/>
      <c r="AVN149" s="119"/>
      <c r="AVO149" s="119"/>
      <c r="AVP149" s="119"/>
      <c r="AVQ149" s="119"/>
      <c r="AVR149" s="119"/>
      <c r="AVS149" s="119"/>
      <c r="AVT149" s="119"/>
      <c r="AVU149" s="119"/>
      <c r="AVV149" s="119"/>
      <c r="AVW149" s="119"/>
      <c r="AVX149" s="119"/>
      <c r="AVY149" s="119"/>
      <c r="AVZ149" s="119"/>
      <c r="AWA149" s="119"/>
      <c r="AWB149" s="119"/>
      <c r="AWC149" s="119"/>
      <c r="AWD149" s="119"/>
      <c r="AWE149" s="119"/>
      <c r="AWF149" s="119"/>
      <c r="AWG149" s="119"/>
      <c r="AWH149" s="119"/>
      <c r="AWI149" s="119"/>
      <c r="AWJ149" s="119"/>
      <c r="AWK149" s="119"/>
      <c r="AWL149" s="119"/>
      <c r="AWM149" s="119"/>
      <c r="AWN149" s="119"/>
      <c r="AWO149" s="119"/>
      <c r="AWP149" s="119"/>
      <c r="AWQ149" s="119"/>
      <c r="AWR149" s="119"/>
      <c r="AWS149" s="119"/>
      <c r="AWT149" s="119"/>
      <c r="AWU149" s="119"/>
      <c r="AWV149" s="119"/>
      <c r="AWW149" s="119"/>
      <c r="AWX149" s="119"/>
      <c r="AWY149" s="119"/>
      <c r="AWZ149" s="119"/>
      <c r="AXA149" s="119"/>
      <c r="AXB149" s="119"/>
      <c r="AXC149" s="119"/>
      <c r="AXD149" s="119"/>
      <c r="AXE149" s="119"/>
      <c r="AXF149" s="119"/>
      <c r="AXG149" s="119"/>
      <c r="AXH149" s="119"/>
      <c r="AXI149" s="119"/>
      <c r="AXJ149" s="119"/>
      <c r="AXK149" s="119"/>
      <c r="AXL149" s="119"/>
      <c r="AXM149" s="119"/>
      <c r="AXN149" s="119"/>
      <c r="AXO149" s="119"/>
      <c r="AXP149" s="119"/>
      <c r="AXQ149" s="119"/>
      <c r="AXR149" s="119"/>
      <c r="AXS149" s="119"/>
      <c r="AXT149" s="119"/>
      <c r="AXU149" s="119"/>
      <c r="AXV149" s="119"/>
      <c r="AXW149" s="119"/>
      <c r="AXX149" s="119"/>
      <c r="AXY149" s="119"/>
      <c r="AXZ149" s="119"/>
      <c r="AYA149" s="119"/>
      <c r="AYB149" s="119"/>
      <c r="AYC149" s="119"/>
      <c r="AYD149" s="119"/>
      <c r="AYE149" s="119"/>
      <c r="AYF149" s="119"/>
      <c r="AYG149" s="119"/>
      <c r="AYH149" s="119"/>
      <c r="AYI149" s="119"/>
      <c r="AYJ149" s="119"/>
      <c r="AYK149" s="119"/>
      <c r="AYL149" s="119"/>
      <c r="AYM149" s="119"/>
      <c r="AYN149" s="119"/>
      <c r="AYO149" s="119"/>
      <c r="AYP149" s="119"/>
      <c r="AYQ149" s="119"/>
      <c r="AYR149" s="119"/>
      <c r="AYS149" s="119"/>
      <c r="AYT149" s="119"/>
      <c r="AYU149" s="119"/>
      <c r="AYV149" s="119"/>
      <c r="AYW149" s="119"/>
      <c r="AYX149" s="119"/>
      <c r="AYY149" s="119"/>
      <c r="AYZ149" s="119"/>
      <c r="AZA149" s="119"/>
      <c r="AZB149" s="119"/>
      <c r="AZC149" s="119"/>
      <c r="AZD149" s="119"/>
      <c r="AZE149" s="119"/>
      <c r="AZF149" s="119"/>
      <c r="AZG149" s="119"/>
      <c r="AZH149" s="119"/>
      <c r="AZI149" s="119"/>
      <c r="AZJ149" s="119"/>
      <c r="AZK149" s="119"/>
      <c r="AZL149" s="119"/>
      <c r="AZM149" s="119"/>
      <c r="AZN149" s="119"/>
      <c r="AZO149" s="119"/>
      <c r="AZP149" s="119"/>
      <c r="AZQ149" s="119"/>
      <c r="AZR149" s="119"/>
      <c r="AZS149" s="119"/>
      <c r="AZT149" s="119"/>
      <c r="AZU149" s="119"/>
      <c r="AZV149" s="119"/>
      <c r="AZW149" s="119"/>
      <c r="AZX149" s="119"/>
      <c r="AZY149" s="119"/>
      <c r="AZZ149" s="119"/>
      <c r="BAA149" s="119"/>
      <c r="BAB149" s="119"/>
      <c r="BAC149" s="119"/>
      <c r="BAD149" s="119"/>
      <c r="BAE149" s="119"/>
      <c r="BAF149" s="119"/>
      <c r="BAG149" s="119"/>
      <c r="BAH149" s="119"/>
      <c r="BAI149" s="119"/>
      <c r="BAJ149" s="119"/>
      <c r="BAK149" s="119"/>
      <c r="BAL149" s="119"/>
      <c r="BAM149" s="119"/>
      <c r="BAN149" s="119"/>
      <c r="BAO149" s="119"/>
      <c r="BAP149" s="119"/>
      <c r="BAQ149" s="119"/>
      <c r="BAR149" s="119"/>
      <c r="BAS149" s="119"/>
      <c r="BAT149" s="119"/>
      <c r="BAU149" s="119"/>
      <c r="BAV149" s="119"/>
      <c r="BAW149" s="119"/>
      <c r="BAX149" s="119"/>
      <c r="BAY149" s="119"/>
      <c r="BAZ149" s="119"/>
      <c r="BBA149" s="119"/>
      <c r="BBB149" s="119"/>
      <c r="BBC149" s="119"/>
      <c r="BBD149" s="119"/>
      <c r="BBE149" s="119"/>
      <c r="BBF149" s="119"/>
      <c r="BBG149" s="119"/>
      <c r="BBH149" s="119"/>
      <c r="BBI149" s="119"/>
      <c r="BBJ149" s="119"/>
      <c r="BBK149" s="119"/>
      <c r="BBL149" s="119"/>
      <c r="BBM149" s="119"/>
      <c r="BBN149" s="119"/>
      <c r="BBO149" s="119"/>
      <c r="BBP149" s="119"/>
      <c r="BBQ149" s="119"/>
      <c r="BBR149" s="119"/>
      <c r="BBS149" s="119"/>
      <c r="BBT149" s="119"/>
      <c r="BBU149" s="119"/>
      <c r="BBV149" s="119"/>
      <c r="BBW149" s="119"/>
      <c r="BBX149" s="119"/>
      <c r="BBY149" s="119"/>
      <c r="BBZ149" s="119"/>
      <c r="BCA149" s="119"/>
      <c r="BCB149" s="119"/>
      <c r="BCC149" s="119"/>
      <c r="BCD149" s="119"/>
      <c r="BCE149" s="119"/>
      <c r="BCF149" s="119"/>
      <c r="BCG149" s="119"/>
      <c r="BCH149" s="119"/>
      <c r="BCI149" s="119"/>
      <c r="BCJ149" s="119"/>
      <c r="BCK149" s="119"/>
      <c r="BCL149" s="119"/>
      <c r="BCM149" s="119"/>
      <c r="BCN149" s="119"/>
      <c r="BCO149" s="119"/>
      <c r="BCP149" s="119"/>
      <c r="BCQ149" s="119"/>
      <c r="BCR149" s="119"/>
      <c r="BCS149" s="119"/>
      <c r="BCT149" s="119"/>
      <c r="BCU149" s="119"/>
      <c r="BCV149" s="119"/>
      <c r="BCW149" s="119"/>
      <c r="BCX149" s="119"/>
      <c r="BCY149" s="119"/>
      <c r="BCZ149" s="119"/>
      <c r="BDA149" s="119"/>
      <c r="BDB149" s="119"/>
      <c r="BDC149" s="119"/>
      <c r="BDD149" s="119"/>
      <c r="BDE149" s="119"/>
      <c r="BDF149" s="119"/>
      <c r="BDG149" s="119"/>
      <c r="BDH149" s="119"/>
      <c r="BDI149" s="119"/>
      <c r="BDJ149" s="119"/>
      <c r="BDK149" s="119"/>
      <c r="BDL149" s="119"/>
      <c r="BDM149" s="119"/>
      <c r="BDN149" s="119"/>
      <c r="BDO149" s="119"/>
      <c r="BDP149" s="119"/>
      <c r="BDQ149" s="119"/>
      <c r="BDR149" s="119"/>
      <c r="BDS149" s="119"/>
      <c r="BDT149" s="119"/>
      <c r="BDU149" s="119"/>
      <c r="BDV149" s="119"/>
      <c r="BDW149" s="119"/>
      <c r="BDX149" s="119"/>
      <c r="BDY149" s="119"/>
      <c r="BDZ149" s="119"/>
      <c r="BEA149" s="119"/>
      <c r="BEB149" s="119"/>
      <c r="BEC149" s="119"/>
      <c r="BED149" s="119"/>
      <c r="BEE149" s="119"/>
      <c r="BEF149" s="119"/>
      <c r="BEG149" s="119"/>
      <c r="BEH149" s="119"/>
      <c r="BEI149" s="119"/>
      <c r="BEJ149" s="119"/>
      <c r="BEK149" s="119"/>
      <c r="BEL149" s="119"/>
      <c r="BEM149" s="119"/>
      <c r="BEN149" s="119"/>
      <c r="BEO149" s="119"/>
      <c r="BEP149" s="119"/>
      <c r="BEQ149" s="119"/>
      <c r="BER149" s="119"/>
      <c r="BES149" s="119"/>
      <c r="BET149" s="119"/>
      <c r="BEU149" s="119"/>
      <c r="BEV149" s="119"/>
      <c r="BEW149" s="119"/>
      <c r="BEX149" s="119"/>
      <c r="BEY149" s="119"/>
      <c r="BEZ149" s="119"/>
      <c r="BFA149" s="119"/>
      <c r="BFB149" s="119"/>
      <c r="BFC149" s="119"/>
      <c r="BFD149" s="119"/>
      <c r="BFE149" s="119"/>
      <c r="BFF149" s="119"/>
      <c r="BFG149" s="119"/>
      <c r="BFH149" s="119"/>
      <c r="BFI149" s="119"/>
      <c r="BFJ149" s="119"/>
      <c r="BFK149" s="119"/>
      <c r="BFL149" s="119"/>
      <c r="BFM149" s="119"/>
      <c r="BFN149" s="119"/>
      <c r="BFO149" s="119"/>
      <c r="BFP149" s="119"/>
      <c r="BFQ149" s="119"/>
      <c r="BFR149" s="119"/>
      <c r="BFS149" s="119"/>
      <c r="BFT149" s="119"/>
      <c r="BFU149" s="119"/>
      <c r="BFV149" s="119"/>
      <c r="BFW149" s="119"/>
      <c r="BFX149" s="119"/>
      <c r="BFY149" s="119"/>
      <c r="BFZ149" s="119"/>
      <c r="BGA149" s="119"/>
      <c r="BGB149" s="119"/>
      <c r="BGC149" s="119"/>
      <c r="BGD149" s="119"/>
      <c r="BGE149" s="119"/>
      <c r="BGF149" s="119"/>
      <c r="BGG149" s="119"/>
      <c r="BGH149" s="119"/>
      <c r="BGI149" s="119"/>
      <c r="BGJ149" s="119"/>
      <c r="BGK149" s="119"/>
      <c r="BGL149" s="119"/>
      <c r="BGM149" s="119"/>
      <c r="BGN149" s="119"/>
      <c r="BGO149" s="119"/>
      <c r="BGP149" s="119"/>
      <c r="BGQ149" s="119"/>
      <c r="BGR149" s="119"/>
      <c r="BGS149" s="119"/>
      <c r="BGT149" s="119"/>
      <c r="BGU149" s="119"/>
      <c r="BGV149" s="119"/>
      <c r="BGW149" s="119"/>
      <c r="BGX149" s="119"/>
      <c r="BGY149" s="119"/>
      <c r="BGZ149" s="119"/>
      <c r="BHA149" s="119"/>
      <c r="BHB149" s="119"/>
      <c r="BHC149" s="119"/>
      <c r="BHD149" s="119"/>
      <c r="BHE149" s="119"/>
      <c r="BHF149" s="119"/>
      <c r="BHG149" s="119"/>
      <c r="BHH149" s="119"/>
      <c r="BHI149" s="119"/>
      <c r="BHJ149" s="119"/>
      <c r="BHK149" s="119"/>
      <c r="BHL149" s="119"/>
      <c r="BHM149" s="119"/>
      <c r="BHN149" s="119"/>
      <c r="BHO149" s="119"/>
      <c r="BHP149" s="119"/>
      <c r="BHQ149" s="119"/>
      <c r="BHR149" s="119"/>
      <c r="BHS149" s="119"/>
      <c r="BHT149" s="119"/>
      <c r="BHU149" s="119"/>
      <c r="BHV149" s="119"/>
      <c r="BHW149" s="119"/>
      <c r="BHX149" s="119"/>
      <c r="BHY149" s="119"/>
      <c r="BHZ149" s="119"/>
      <c r="BIA149" s="119"/>
      <c r="BIB149" s="119"/>
      <c r="BIC149" s="119"/>
      <c r="BID149" s="119"/>
      <c r="BIE149" s="119"/>
      <c r="BIF149" s="119"/>
      <c r="BIG149" s="119"/>
      <c r="BIH149" s="119"/>
      <c r="BII149" s="119"/>
      <c r="BIJ149" s="119"/>
      <c r="BIK149" s="119"/>
      <c r="BIL149" s="119"/>
      <c r="BIM149" s="119"/>
      <c r="BIN149" s="119"/>
      <c r="BIO149" s="119"/>
      <c r="BIP149" s="119"/>
      <c r="BIQ149" s="119"/>
      <c r="BIR149" s="119"/>
      <c r="BIS149" s="119"/>
      <c r="BIT149" s="119"/>
      <c r="BIU149" s="119"/>
      <c r="BIV149" s="119"/>
      <c r="BIW149" s="119"/>
      <c r="BIX149" s="119"/>
      <c r="BIY149" s="119"/>
      <c r="BIZ149" s="119"/>
      <c r="BJA149" s="119"/>
      <c r="BJB149" s="119"/>
      <c r="BJC149" s="119"/>
      <c r="BJD149" s="119"/>
      <c r="BJE149" s="119"/>
      <c r="BJF149" s="119"/>
      <c r="BJG149" s="119"/>
      <c r="BJH149" s="119"/>
      <c r="BJI149" s="119"/>
      <c r="BJJ149" s="119"/>
      <c r="BJK149" s="119"/>
      <c r="BJL149" s="119"/>
      <c r="BJM149" s="119"/>
      <c r="BJN149" s="119"/>
      <c r="BJO149" s="119"/>
      <c r="BJP149" s="119"/>
      <c r="BJQ149" s="119"/>
      <c r="BJR149" s="119"/>
      <c r="BJS149" s="119"/>
      <c r="BJT149" s="119"/>
      <c r="BJU149" s="119"/>
      <c r="BJV149" s="119"/>
      <c r="BJW149" s="119"/>
      <c r="BJX149" s="119"/>
      <c r="BJY149" s="119"/>
      <c r="BJZ149" s="119"/>
      <c r="BKA149" s="119"/>
      <c r="BKB149" s="119"/>
      <c r="BKC149" s="119"/>
      <c r="BKD149" s="119"/>
      <c r="BKE149" s="119"/>
      <c r="BKF149" s="119"/>
      <c r="BKG149" s="119"/>
      <c r="BKH149" s="119"/>
      <c r="BKI149" s="119"/>
      <c r="BKJ149" s="119"/>
      <c r="BKK149" s="119"/>
      <c r="BKL149" s="119"/>
      <c r="BKM149" s="119"/>
      <c r="BKN149" s="119"/>
      <c r="BKO149" s="119"/>
      <c r="BKP149" s="119"/>
      <c r="BKQ149" s="119"/>
      <c r="BKR149" s="119"/>
      <c r="BKS149" s="119"/>
      <c r="BKT149" s="119"/>
      <c r="BKU149" s="119"/>
      <c r="BKV149" s="119"/>
      <c r="BKW149" s="119"/>
      <c r="BKX149" s="119"/>
      <c r="BKY149" s="119"/>
      <c r="BKZ149" s="119"/>
      <c r="BLA149" s="119"/>
      <c r="BLB149" s="119"/>
      <c r="BLC149" s="119"/>
      <c r="BLD149" s="119"/>
      <c r="BLE149" s="119"/>
      <c r="BLF149" s="119"/>
      <c r="BLG149" s="119"/>
      <c r="BLH149" s="119"/>
      <c r="BLI149" s="119"/>
      <c r="BLJ149" s="119"/>
      <c r="BLK149" s="119"/>
      <c r="BLL149" s="119"/>
      <c r="BLM149" s="119"/>
      <c r="BLN149" s="119"/>
      <c r="BLO149" s="119"/>
      <c r="BLP149" s="119"/>
      <c r="BLQ149" s="119"/>
      <c r="BLR149" s="119"/>
      <c r="BLS149" s="119"/>
      <c r="BLT149" s="119"/>
      <c r="BLU149" s="119"/>
      <c r="BLV149" s="119"/>
      <c r="BLW149" s="119"/>
      <c r="BLX149" s="119"/>
      <c r="BLY149" s="119"/>
      <c r="BLZ149" s="119"/>
      <c r="BMA149" s="119"/>
      <c r="BMB149" s="119"/>
      <c r="BMC149" s="119"/>
      <c r="BMD149" s="119"/>
      <c r="BME149" s="119"/>
      <c r="BMF149" s="119"/>
      <c r="BMG149" s="119"/>
      <c r="BMH149" s="119"/>
      <c r="BMI149" s="119"/>
      <c r="BMJ149" s="119"/>
      <c r="BMK149" s="119"/>
      <c r="BML149" s="119"/>
      <c r="BMM149" s="119"/>
      <c r="BMN149" s="119"/>
      <c r="BMO149" s="119"/>
      <c r="BMP149" s="119"/>
      <c r="BMQ149" s="119"/>
      <c r="BMR149" s="119"/>
      <c r="BMS149" s="119"/>
      <c r="BMT149" s="119"/>
      <c r="BMU149" s="119"/>
      <c r="BMV149" s="119"/>
      <c r="BMW149" s="119"/>
      <c r="BMX149" s="119"/>
      <c r="BMY149" s="119"/>
      <c r="BMZ149" s="119"/>
      <c r="BNA149" s="119"/>
      <c r="BNB149" s="119"/>
      <c r="BNC149" s="119"/>
      <c r="BND149" s="119"/>
      <c r="BNE149" s="119"/>
      <c r="BNF149" s="119"/>
      <c r="BNG149" s="119"/>
      <c r="BNH149" s="119"/>
      <c r="BNI149" s="119"/>
      <c r="BNJ149" s="119"/>
      <c r="BNK149" s="119"/>
      <c r="BNL149" s="119"/>
      <c r="BNM149" s="119"/>
      <c r="BNN149" s="119"/>
      <c r="BNO149" s="119"/>
      <c r="BNP149" s="119"/>
      <c r="BNQ149" s="119"/>
      <c r="BNR149" s="119"/>
      <c r="BNS149" s="119"/>
      <c r="BNT149" s="119"/>
      <c r="BNU149" s="119"/>
      <c r="BNV149" s="119"/>
      <c r="BNW149" s="119"/>
      <c r="BNX149" s="119"/>
      <c r="BNY149" s="119"/>
      <c r="BNZ149" s="119"/>
      <c r="BOA149" s="119"/>
      <c r="BOB149" s="119"/>
      <c r="BOC149" s="119"/>
      <c r="BOD149" s="119"/>
      <c r="BOE149" s="119"/>
      <c r="BOF149" s="119"/>
      <c r="BOG149" s="119"/>
      <c r="BOH149" s="119"/>
      <c r="BOI149" s="119"/>
      <c r="BOJ149" s="119"/>
      <c r="BOK149" s="119"/>
      <c r="BOL149" s="119"/>
      <c r="BOM149" s="119"/>
      <c r="BON149" s="119"/>
      <c r="BOO149" s="119"/>
      <c r="BOP149" s="119"/>
      <c r="BOQ149" s="119"/>
      <c r="BOR149" s="119"/>
      <c r="BOS149" s="119"/>
      <c r="BOT149" s="119"/>
      <c r="BOU149" s="119"/>
      <c r="BOV149" s="119"/>
      <c r="BOW149" s="119"/>
      <c r="BOX149" s="119"/>
      <c r="BOY149" s="119"/>
      <c r="BOZ149" s="119"/>
      <c r="BPA149" s="119"/>
      <c r="BPB149" s="119"/>
      <c r="BPC149" s="119"/>
      <c r="BPD149" s="119"/>
      <c r="BPE149" s="119"/>
      <c r="BPF149" s="119"/>
      <c r="BPG149" s="119"/>
      <c r="BPH149" s="119"/>
      <c r="BPI149" s="119"/>
      <c r="BPJ149" s="119"/>
      <c r="BPK149" s="119"/>
      <c r="BPL149" s="119"/>
      <c r="BPM149" s="119"/>
      <c r="BPN149" s="119"/>
      <c r="BPO149" s="119"/>
      <c r="BPP149" s="119"/>
      <c r="BPQ149" s="119"/>
      <c r="BPR149" s="119"/>
      <c r="BPS149" s="119"/>
      <c r="BPT149" s="119"/>
      <c r="BPU149" s="119"/>
      <c r="BPV149" s="119"/>
      <c r="BPW149" s="119"/>
      <c r="BPX149" s="119"/>
      <c r="BPY149" s="119"/>
      <c r="BPZ149" s="119"/>
      <c r="BQA149" s="119"/>
      <c r="BQB149" s="119"/>
      <c r="BQC149" s="119"/>
      <c r="BQD149" s="119"/>
      <c r="BQE149" s="119"/>
      <c r="BQF149" s="119"/>
      <c r="BQG149" s="119"/>
      <c r="BQH149" s="119"/>
      <c r="BQI149" s="119"/>
      <c r="BQJ149" s="119"/>
      <c r="BQK149" s="119"/>
      <c r="BQL149" s="119"/>
      <c r="BQM149" s="119"/>
      <c r="BQN149" s="119"/>
      <c r="BQO149" s="119"/>
      <c r="BQP149" s="119"/>
      <c r="BQQ149" s="119"/>
      <c r="BQR149" s="119"/>
      <c r="BQS149" s="119"/>
      <c r="BQT149" s="119"/>
      <c r="BQU149" s="119"/>
      <c r="BQV149" s="119"/>
      <c r="BQW149" s="119"/>
      <c r="BQX149" s="119"/>
      <c r="BQY149" s="119"/>
      <c r="BQZ149" s="119"/>
      <c r="BRA149" s="119"/>
      <c r="BRB149" s="119"/>
      <c r="BRC149" s="119"/>
      <c r="BRD149" s="119"/>
      <c r="BRE149" s="119"/>
      <c r="BRF149" s="119"/>
      <c r="BRG149" s="119"/>
      <c r="BRH149" s="119"/>
      <c r="BRI149" s="119"/>
      <c r="BRJ149" s="119"/>
      <c r="BRK149" s="119"/>
      <c r="BRL149" s="119"/>
      <c r="BRM149" s="119"/>
      <c r="BRN149" s="119"/>
      <c r="BRO149" s="119"/>
      <c r="BRP149" s="119"/>
      <c r="BRQ149" s="119"/>
      <c r="BRR149" s="119"/>
      <c r="BRS149" s="119"/>
      <c r="BRT149" s="119"/>
      <c r="BRU149" s="119"/>
      <c r="BRV149" s="119"/>
      <c r="BRW149" s="119"/>
      <c r="BRX149" s="119"/>
      <c r="BRY149" s="119"/>
      <c r="BRZ149" s="119"/>
      <c r="BSA149" s="119"/>
      <c r="BSB149" s="119"/>
      <c r="BSC149" s="119"/>
      <c r="BSD149" s="119"/>
      <c r="BSE149" s="119"/>
      <c r="BSF149" s="119"/>
      <c r="BSG149" s="119"/>
      <c r="BSH149" s="119"/>
      <c r="BSI149" s="119"/>
      <c r="BSJ149" s="119"/>
      <c r="BSK149" s="119"/>
      <c r="BSL149" s="119"/>
      <c r="BSM149" s="119"/>
      <c r="BSN149" s="119"/>
      <c r="BSO149" s="119"/>
      <c r="BSP149" s="119"/>
      <c r="BSQ149" s="119"/>
      <c r="BSR149" s="119"/>
      <c r="BSS149" s="119"/>
      <c r="BST149" s="119"/>
      <c r="BSU149" s="119"/>
      <c r="BSV149" s="119"/>
      <c r="BSW149" s="119"/>
      <c r="BSX149" s="119"/>
      <c r="BSY149" s="119"/>
      <c r="BSZ149" s="119"/>
      <c r="BTA149" s="119"/>
      <c r="BTB149" s="119"/>
      <c r="BTC149" s="119"/>
      <c r="BTD149" s="119"/>
      <c r="BTE149" s="119"/>
      <c r="BTF149" s="119"/>
      <c r="BTG149" s="119"/>
      <c r="BTH149" s="119"/>
      <c r="BTI149" s="119"/>
      <c r="BTJ149" s="119"/>
      <c r="BTK149" s="119"/>
      <c r="BTL149" s="119"/>
      <c r="BTM149" s="119"/>
      <c r="BTN149" s="119"/>
      <c r="BTO149" s="119"/>
      <c r="BTP149" s="119"/>
      <c r="BTQ149" s="119"/>
      <c r="BTR149" s="119"/>
      <c r="BTS149" s="119"/>
      <c r="BTT149" s="119"/>
      <c r="BTU149" s="119"/>
      <c r="BTV149" s="119"/>
      <c r="BTW149" s="119"/>
      <c r="BTX149" s="119"/>
      <c r="BTY149" s="119"/>
      <c r="BTZ149" s="119"/>
      <c r="BUA149" s="119"/>
      <c r="BUB149" s="119"/>
      <c r="BUC149" s="119"/>
      <c r="BUD149" s="119"/>
      <c r="BUE149" s="119"/>
      <c r="BUF149" s="119"/>
      <c r="BUG149" s="119"/>
      <c r="BUH149" s="119"/>
      <c r="BUI149" s="119"/>
      <c r="BUJ149" s="119"/>
      <c r="BUK149" s="119"/>
      <c r="BUL149" s="119"/>
      <c r="BUM149" s="119"/>
      <c r="BUN149" s="119"/>
      <c r="BUO149" s="119"/>
      <c r="BUP149" s="119"/>
      <c r="BUQ149" s="119"/>
      <c r="BUR149" s="119"/>
      <c r="BUS149" s="119"/>
      <c r="BUT149" s="119"/>
      <c r="BUU149" s="119"/>
      <c r="BUV149" s="119"/>
      <c r="BUW149" s="119"/>
      <c r="BUX149" s="119"/>
      <c r="BUY149" s="119"/>
      <c r="BUZ149" s="119"/>
      <c r="BVA149" s="119"/>
      <c r="BVB149" s="119"/>
      <c r="BVC149" s="119"/>
      <c r="BVD149" s="119"/>
      <c r="BVE149" s="119"/>
      <c r="BVF149" s="119"/>
      <c r="BVG149" s="119"/>
      <c r="BVH149" s="119"/>
      <c r="BVI149" s="119"/>
      <c r="BVJ149" s="119"/>
      <c r="BVK149" s="119"/>
      <c r="BVL149" s="119"/>
      <c r="BVM149" s="119"/>
      <c r="BVN149" s="119"/>
      <c r="BVO149" s="119"/>
      <c r="BVP149" s="119"/>
      <c r="BVQ149" s="119"/>
      <c r="BVR149" s="119"/>
      <c r="BVS149" s="119"/>
      <c r="BVT149" s="119"/>
      <c r="BVU149" s="119"/>
      <c r="BVV149" s="119"/>
      <c r="BVW149" s="119"/>
      <c r="BVX149" s="119"/>
      <c r="BVY149" s="119"/>
      <c r="BVZ149" s="119"/>
      <c r="BWA149" s="119"/>
      <c r="BWB149" s="119"/>
      <c r="BWC149" s="119"/>
      <c r="BWD149" s="119"/>
      <c r="BWE149" s="119"/>
      <c r="BWF149" s="119"/>
      <c r="BWG149" s="119"/>
      <c r="BWH149" s="119"/>
      <c r="BWI149" s="119"/>
      <c r="BWJ149" s="119"/>
      <c r="BWK149" s="119"/>
      <c r="BWL149" s="119"/>
      <c r="BWM149" s="119"/>
      <c r="BWN149" s="119"/>
      <c r="BWO149" s="119"/>
      <c r="BWP149" s="119"/>
      <c r="BWQ149" s="119"/>
      <c r="BWR149" s="119"/>
      <c r="BWS149" s="119"/>
      <c r="BWT149" s="119"/>
      <c r="BWU149" s="119"/>
      <c r="BWV149" s="119"/>
      <c r="BWW149" s="119"/>
      <c r="BWX149" s="119"/>
      <c r="BWY149" s="119"/>
      <c r="BWZ149" s="119"/>
      <c r="BXA149" s="119"/>
      <c r="BXB149" s="119"/>
      <c r="BXC149" s="119"/>
      <c r="BXD149" s="119"/>
      <c r="BXE149" s="119"/>
      <c r="BXF149" s="119"/>
      <c r="BXG149" s="119"/>
      <c r="BXH149" s="119"/>
      <c r="BXI149" s="119"/>
      <c r="BXJ149" s="119"/>
      <c r="BXK149" s="119"/>
      <c r="BXL149" s="119"/>
      <c r="BXM149" s="119"/>
      <c r="BXN149" s="119"/>
      <c r="BXO149" s="119"/>
      <c r="BXP149" s="119"/>
      <c r="BXQ149" s="119"/>
      <c r="BXR149" s="119"/>
      <c r="BXS149" s="119"/>
      <c r="BXT149" s="119"/>
      <c r="BXU149" s="119"/>
      <c r="BXV149" s="119"/>
      <c r="BXW149" s="119"/>
      <c r="BXX149" s="119"/>
      <c r="BXY149" s="119"/>
      <c r="BXZ149" s="119"/>
      <c r="BYA149" s="119"/>
      <c r="BYB149" s="119"/>
      <c r="BYC149" s="119"/>
      <c r="BYD149" s="119"/>
      <c r="BYE149" s="119"/>
      <c r="BYF149" s="119"/>
      <c r="BYG149" s="119"/>
      <c r="BYH149" s="119"/>
      <c r="BYI149" s="119"/>
      <c r="BYJ149" s="119"/>
      <c r="BYK149" s="119"/>
      <c r="BYL149" s="119"/>
      <c r="BYM149" s="119"/>
      <c r="BYN149" s="119"/>
      <c r="BYO149" s="119"/>
      <c r="BYP149" s="119"/>
      <c r="BYQ149" s="119"/>
      <c r="BYR149" s="119"/>
      <c r="BYS149" s="119"/>
      <c r="BYT149" s="119"/>
      <c r="BYU149" s="119"/>
      <c r="BYV149" s="119"/>
      <c r="BYW149" s="119"/>
      <c r="BYX149" s="119"/>
      <c r="BYY149" s="119"/>
      <c r="BYZ149" s="119"/>
      <c r="BZA149" s="119"/>
      <c r="BZB149" s="119"/>
      <c r="BZC149" s="119"/>
      <c r="BZD149" s="119"/>
      <c r="BZE149" s="119"/>
      <c r="BZF149" s="119"/>
      <c r="BZG149" s="119"/>
      <c r="BZH149" s="119"/>
      <c r="BZI149" s="119"/>
      <c r="BZJ149" s="119"/>
      <c r="BZK149" s="119"/>
      <c r="BZL149" s="119"/>
      <c r="BZM149" s="119"/>
      <c r="BZN149" s="119"/>
      <c r="BZO149" s="119"/>
      <c r="BZP149" s="119"/>
      <c r="BZQ149" s="119"/>
      <c r="BZR149" s="119"/>
      <c r="BZS149" s="119"/>
      <c r="BZT149" s="119"/>
      <c r="BZU149" s="119"/>
      <c r="BZV149" s="119"/>
      <c r="BZW149" s="119"/>
      <c r="BZX149" s="119"/>
      <c r="BZY149" s="119"/>
      <c r="BZZ149" s="119"/>
      <c r="CAA149" s="119"/>
      <c r="CAB149" s="119"/>
      <c r="CAC149" s="119"/>
      <c r="CAD149" s="119"/>
      <c r="CAE149" s="119"/>
      <c r="CAF149" s="119"/>
      <c r="CAG149" s="119"/>
      <c r="CAH149" s="119"/>
      <c r="CAI149" s="119"/>
      <c r="CAJ149" s="119"/>
      <c r="CAK149" s="119"/>
      <c r="CAL149" s="119"/>
      <c r="CAM149" s="119"/>
      <c r="CAN149" s="119"/>
      <c r="CAO149" s="119"/>
      <c r="CAP149" s="119"/>
      <c r="CAQ149" s="119"/>
      <c r="CAR149" s="119"/>
      <c r="CAS149" s="119"/>
      <c r="CAT149" s="119"/>
      <c r="CAU149" s="119"/>
      <c r="CAV149" s="119"/>
      <c r="CAW149" s="119"/>
      <c r="CAX149" s="119"/>
      <c r="CAY149" s="119"/>
      <c r="CAZ149" s="119"/>
      <c r="CBA149" s="119"/>
      <c r="CBB149" s="119"/>
      <c r="CBC149" s="119"/>
      <c r="CBD149" s="119"/>
      <c r="CBE149" s="119"/>
      <c r="CBF149" s="119"/>
      <c r="CBG149" s="119"/>
      <c r="CBH149" s="119"/>
      <c r="CBI149" s="119"/>
      <c r="CBJ149" s="119"/>
      <c r="CBK149" s="119"/>
      <c r="CBL149" s="119"/>
      <c r="CBM149" s="119"/>
      <c r="CBN149" s="119"/>
      <c r="CBO149" s="119"/>
      <c r="CBP149" s="119"/>
      <c r="CBQ149" s="119"/>
      <c r="CBR149" s="119"/>
      <c r="CBS149" s="119"/>
      <c r="CBT149" s="119"/>
      <c r="CBU149" s="119"/>
      <c r="CBV149" s="119"/>
      <c r="CBW149" s="119"/>
      <c r="CBX149" s="119"/>
      <c r="CBY149" s="119"/>
      <c r="CBZ149" s="119"/>
      <c r="CCA149" s="119"/>
      <c r="CCB149" s="119"/>
      <c r="CCC149" s="119"/>
      <c r="CCD149" s="119"/>
      <c r="CCE149" s="119"/>
      <c r="CCF149" s="119"/>
      <c r="CCG149" s="119"/>
      <c r="CCH149" s="119"/>
      <c r="CCI149" s="119"/>
      <c r="CCJ149" s="119"/>
      <c r="CCK149" s="119"/>
      <c r="CCL149" s="119"/>
      <c r="CCM149" s="119"/>
      <c r="CCN149" s="119"/>
      <c r="CCO149" s="119"/>
      <c r="CCP149" s="119"/>
      <c r="CCQ149" s="119"/>
      <c r="CCR149" s="119"/>
      <c r="CCS149" s="119"/>
      <c r="CCT149" s="119"/>
      <c r="CCU149" s="119"/>
      <c r="CCV149" s="119"/>
      <c r="CCW149" s="119"/>
      <c r="CCX149" s="119"/>
      <c r="CCY149" s="119"/>
      <c r="CCZ149" s="119"/>
      <c r="CDA149" s="119"/>
      <c r="CDB149" s="119"/>
      <c r="CDC149" s="119"/>
      <c r="CDD149" s="119"/>
      <c r="CDE149" s="119"/>
      <c r="CDF149" s="119"/>
      <c r="CDG149" s="119"/>
      <c r="CDH149" s="119"/>
      <c r="CDI149" s="119"/>
      <c r="CDJ149" s="119"/>
      <c r="CDK149" s="119"/>
      <c r="CDL149" s="119"/>
      <c r="CDM149" s="119"/>
      <c r="CDN149" s="119"/>
      <c r="CDO149" s="119"/>
      <c r="CDP149" s="119"/>
      <c r="CDQ149" s="119"/>
      <c r="CDR149" s="119"/>
      <c r="CDS149" s="119"/>
      <c r="CDT149" s="119"/>
      <c r="CDU149" s="119"/>
      <c r="CDV149" s="119"/>
      <c r="CDW149" s="119"/>
      <c r="CDX149" s="119"/>
      <c r="CDY149" s="119"/>
      <c r="CDZ149" s="119"/>
      <c r="CEA149" s="119"/>
      <c r="CEB149" s="119"/>
      <c r="CEC149" s="119"/>
      <c r="CED149" s="119"/>
      <c r="CEE149" s="119"/>
      <c r="CEF149" s="119"/>
      <c r="CEG149" s="119"/>
      <c r="CEH149" s="119"/>
      <c r="CEI149" s="119"/>
      <c r="CEJ149" s="119"/>
      <c r="CEK149" s="119"/>
      <c r="CEL149" s="119"/>
      <c r="CEM149" s="119"/>
      <c r="CEN149" s="119"/>
      <c r="CEO149" s="119"/>
      <c r="CEP149" s="119"/>
      <c r="CEQ149" s="119"/>
      <c r="CER149" s="119"/>
      <c r="CES149" s="119"/>
      <c r="CET149" s="119"/>
      <c r="CEU149" s="119"/>
      <c r="CEV149" s="119"/>
      <c r="CEW149" s="119"/>
      <c r="CEX149" s="119"/>
      <c r="CEY149" s="119"/>
      <c r="CEZ149" s="119"/>
      <c r="CFA149" s="119"/>
      <c r="CFB149" s="119"/>
      <c r="CFC149" s="119"/>
      <c r="CFD149" s="119"/>
      <c r="CFE149" s="119"/>
      <c r="CFF149" s="119"/>
      <c r="CFG149" s="119"/>
      <c r="CFH149" s="119"/>
      <c r="CFI149" s="119"/>
      <c r="CFJ149" s="119"/>
      <c r="CFK149" s="119"/>
      <c r="CFL149" s="119"/>
      <c r="CFM149" s="119"/>
      <c r="CFN149" s="119"/>
      <c r="CFO149" s="119"/>
      <c r="CFP149" s="119"/>
      <c r="CFQ149" s="119"/>
      <c r="CFR149" s="119"/>
      <c r="CFS149" s="119"/>
      <c r="CFT149" s="119"/>
      <c r="CFU149" s="119"/>
      <c r="CFV149" s="119"/>
      <c r="CFW149" s="119"/>
      <c r="CFX149" s="119"/>
      <c r="CFY149" s="119"/>
      <c r="CFZ149" s="119"/>
      <c r="CGA149" s="119"/>
      <c r="CGB149" s="119"/>
      <c r="CGC149" s="119"/>
      <c r="CGD149" s="119"/>
      <c r="CGE149" s="119"/>
      <c r="CGF149" s="119"/>
      <c r="CGG149" s="119"/>
      <c r="CGH149" s="119"/>
      <c r="CGI149" s="119"/>
      <c r="CGJ149" s="119"/>
      <c r="CGK149" s="119"/>
      <c r="CGL149" s="119"/>
      <c r="CGM149" s="119"/>
      <c r="CGN149" s="119"/>
      <c r="CGO149" s="119"/>
      <c r="CGP149" s="119"/>
      <c r="CGQ149" s="119"/>
      <c r="CGR149" s="119"/>
      <c r="CGS149" s="119"/>
      <c r="CGT149" s="119"/>
      <c r="CGU149" s="119"/>
      <c r="CGV149" s="119"/>
      <c r="CGW149" s="119"/>
      <c r="CGX149" s="119"/>
      <c r="CGY149" s="119"/>
      <c r="CGZ149" s="119"/>
      <c r="CHA149" s="119"/>
      <c r="CHB149" s="119"/>
      <c r="CHC149" s="119"/>
      <c r="CHD149" s="119"/>
      <c r="CHE149" s="119"/>
      <c r="CHF149" s="119"/>
      <c r="CHG149" s="119"/>
      <c r="CHH149" s="119"/>
      <c r="CHI149" s="119"/>
      <c r="CHJ149" s="119"/>
      <c r="CHK149" s="119"/>
      <c r="CHL149" s="119"/>
      <c r="CHM149" s="119"/>
      <c r="CHN149" s="119"/>
      <c r="CHO149" s="119"/>
      <c r="CHP149" s="119"/>
      <c r="CHQ149" s="119"/>
      <c r="CHR149" s="119"/>
      <c r="CHS149" s="119"/>
      <c r="CHT149" s="119"/>
      <c r="CHU149" s="119"/>
      <c r="CHV149" s="119"/>
      <c r="CHW149" s="119"/>
      <c r="CHX149" s="119"/>
      <c r="CHY149" s="119"/>
      <c r="CHZ149" s="119"/>
      <c r="CIA149" s="119"/>
      <c r="CIB149" s="119"/>
      <c r="CIC149" s="119"/>
      <c r="CID149" s="119"/>
      <c r="CIE149" s="119"/>
      <c r="CIF149" s="119"/>
      <c r="CIG149" s="119"/>
      <c r="CIH149" s="119"/>
      <c r="CII149" s="119"/>
      <c r="CIJ149" s="119"/>
      <c r="CIK149" s="119"/>
      <c r="CIL149" s="119"/>
      <c r="CIM149" s="119"/>
      <c r="CIN149" s="119"/>
      <c r="CIO149" s="119"/>
      <c r="CIP149" s="119"/>
      <c r="CIQ149" s="119"/>
      <c r="CIR149" s="119"/>
      <c r="CIS149" s="119"/>
      <c r="CIT149" s="119"/>
      <c r="CIU149" s="119"/>
      <c r="CIV149" s="119"/>
      <c r="CIW149" s="119"/>
      <c r="CIX149" s="119"/>
      <c r="CIY149" s="119"/>
      <c r="CIZ149" s="119"/>
      <c r="CJA149" s="119"/>
      <c r="CJB149" s="119"/>
      <c r="CJC149" s="119"/>
      <c r="CJD149" s="119"/>
      <c r="CJE149" s="119"/>
      <c r="CJF149" s="119"/>
      <c r="CJG149" s="119"/>
      <c r="CJH149" s="119"/>
      <c r="CJI149" s="119"/>
      <c r="CJJ149" s="119"/>
      <c r="CJK149" s="119"/>
      <c r="CJL149" s="119"/>
      <c r="CJM149" s="119"/>
      <c r="CJN149" s="119"/>
      <c r="CJO149" s="119"/>
      <c r="CJP149" s="119"/>
      <c r="CJQ149" s="119"/>
      <c r="CJR149" s="119"/>
      <c r="CJS149" s="119"/>
      <c r="CJT149" s="119"/>
      <c r="CJU149" s="119"/>
      <c r="CJV149" s="119"/>
      <c r="CJW149" s="119"/>
      <c r="CJX149" s="119"/>
      <c r="CJY149" s="119"/>
      <c r="CJZ149" s="119"/>
      <c r="CKA149" s="119"/>
      <c r="CKB149" s="119"/>
      <c r="CKC149" s="119"/>
      <c r="CKD149" s="119"/>
      <c r="CKE149" s="119"/>
      <c r="CKF149" s="119"/>
      <c r="CKG149" s="119"/>
      <c r="CKH149" s="119"/>
      <c r="CKI149" s="119"/>
      <c r="CKJ149" s="119"/>
      <c r="CKK149" s="119"/>
      <c r="CKL149" s="119"/>
      <c r="CKM149" s="119"/>
      <c r="CKN149" s="119"/>
      <c r="CKO149" s="119"/>
      <c r="CKP149" s="119"/>
      <c r="CKQ149" s="119"/>
      <c r="CKR149" s="119"/>
      <c r="CKS149" s="119"/>
      <c r="CKT149" s="119"/>
      <c r="CKU149" s="119"/>
      <c r="CKV149" s="119"/>
      <c r="CKW149" s="119"/>
      <c r="CKX149" s="119"/>
      <c r="CKY149" s="119"/>
      <c r="CKZ149" s="119"/>
      <c r="CLA149" s="119"/>
      <c r="CLB149" s="119"/>
      <c r="CLC149" s="119"/>
      <c r="CLD149" s="119"/>
      <c r="CLE149" s="119"/>
      <c r="CLF149" s="119"/>
      <c r="CLG149" s="119"/>
      <c r="CLH149" s="119"/>
      <c r="CLI149" s="119"/>
      <c r="CLJ149" s="119"/>
      <c r="CLK149" s="119"/>
      <c r="CLL149" s="119"/>
      <c r="CLM149" s="119"/>
      <c r="CLN149" s="119"/>
      <c r="CLO149" s="119"/>
      <c r="CLP149" s="119"/>
      <c r="CLQ149" s="119"/>
      <c r="CLR149" s="119"/>
      <c r="CLS149" s="119"/>
      <c r="CLT149" s="119"/>
      <c r="CLU149" s="119"/>
      <c r="CLV149" s="119"/>
      <c r="CLW149" s="119"/>
      <c r="CLX149" s="119"/>
      <c r="CLY149" s="119"/>
      <c r="CLZ149" s="119"/>
      <c r="CMA149" s="119"/>
      <c r="CMB149" s="119"/>
      <c r="CMC149" s="119"/>
      <c r="CMD149" s="119"/>
      <c r="CME149" s="119"/>
      <c r="CMF149" s="119"/>
      <c r="CMG149" s="119"/>
      <c r="CMH149" s="119"/>
      <c r="CMI149" s="119"/>
      <c r="CMJ149" s="119"/>
      <c r="CMK149" s="119"/>
      <c r="CML149" s="119"/>
      <c r="CMM149" s="119"/>
      <c r="CMN149" s="119"/>
      <c r="CMO149" s="119"/>
      <c r="CMP149" s="119"/>
      <c r="CMQ149" s="119"/>
      <c r="CMR149" s="119"/>
      <c r="CMS149" s="119"/>
      <c r="CMT149" s="119"/>
      <c r="CMU149" s="119"/>
      <c r="CMV149" s="119"/>
      <c r="CMW149" s="119"/>
      <c r="CMX149" s="119"/>
      <c r="CMY149" s="119"/>
      <c r="CMZ149" s="119"/>
      <c r="CNA149" s="119"/>
      <c r="CNB149" s="119"/>
      <c r="CNC149" s="119"/>
      <c r="CND149" s="119"/>
      <c r="CNE149" s="119"/>
      <c r="CNF149" s="119"/>
      <c r="CNG149" s="119"/>
      <c r="CNH149" s="119"/>
      <c r="CNI149" s="119"/>
      <c r="CNJ149" s="119"/>
      <c r="CNK149" s="119"/>
      <c r="CNL149" s="119"/>
      <c r="CNM149" s="119"/>
      <c r="CNN149" s="119"/>
      <c r="CNO149" s="119"/>
      <c r="CNP149" s="119"/>
      <c r="CNQ149" s="119"/>
      <c r="CNR149" s="119"/>
      <c r="CNS149" s="119"/>
      <c r="CNT149" s="119"/>
      <c r="CNU149" s="119"/>
      <c r="CNV149" s="119"/>
      <c r="CNW149" s="119"/>
      <c r="CNX149" s="119"/>
      <c r="CNY149" s="119"/>
      <c r="CNZ149" s="119"/>
      <c r="COA149" s="119"/>
      <c r="COB149" s="119"/>
      <c r="COC149" s="119"/>
      <c r="COD149" s="119"/>
      <c r="COE149" s="119"/>
      <c r="COF149" s="119"/>
      <c r="COG149" s="119"/>
      <c r="COH149" s="119"/>
      <c r="COI149" s="119"/>
      <c r="COJ149" s="119"/>
      <c r="COK149" s="119"/>
      <c r="COL149" s="119"/>
      <c r="COM149" s="119"/>
      <c r="CON149" s="119"/>
      <c r="COO149" s="119"/>
      <c r="COP149" s="119"/>
      <c r="COQ149" s="119"/>
      <c r="COR149" s="119"/>
      <c r="COS149" s="119"/>
      <c r="COT149" s="119"/>
      <c r="COU149" s="119"/>
      <c r="COV149" s="119"/>
      <c r="COW149" s="119"/>
      <c r="COX149" s="119"/>
      <c r="COY149" s="119"/>
      <c r="COZ149" s="119"/>
      <c r="CPA149" s="119"/>
      <c r="CPB149" s="119"/>
      <c r="CPC149" s="119"/>
      <c r="CPD149" s="119"/>
      <c r="CPE149" s="119"/>
      <c r="CPF149" s="119"/>
      <c r="CPG149" s="119"/>
      <c r="CPH149" s="119"/>
      <c r="CPI149" s="119"/>
      <c r="CPJ149" s="119"/>
      <c r="CPK149" s="119"/>
      <c r="CPL149" s="119"/>
      <c r="CPM149" s="119"/>
      <c r="CPN149" s="119"/>
      <c r="CPO149" s="119"/>
      <c r="CPP149" s="119"/>
      <c r="CPQ149" s="119"/>
      <c r="CPR149" s="119"/>
      <c r="CPS149" s="119"/>
      <c r="CPT149" s="119"/>
      <c r="CPU149" s="119"/>
      <c r="CPV149" s="119"/>
      <c r="CPW149" s="119"/>
      <c r="CPX149" s="119"/>
      <c r="CPY149" s="119"/>
      <c r="CPZ149" s="119"/>
      <c r="CQA149" s="119"/>
      <c r="CQB149" s="119"/>
      <c r="CQC149" s="119"/>
      <c r="CQD149" s="119"/>
      <c r="CQE149" s="119"/>
      <c r="CQF149" s="119"/>
      <c r="CQG149" s="119"/>
      <c r="CQH149" s="119"/>
      <c r="CQI149" s="119"/>
      <c r="CQJ149" s="119"/>
      <c r="CQK149" s="119"/>
      <c r="CQL149" s="119"/>
      <c r="CQM149" s="119"/>
      <c r="CQN149" s="119"/>
      <c r="CQO149" s="119"/>
      <c r="CQP149" s="119"/>
      <c r="CQQ149" s="119"/>
      <c r="CQR149" s="119"/>
      <c r="CQS149" s="119"/>
      <c r="CQT149" s="119"/>
      <c r="CQU149" s="119"/>
      <c r="CQV149" s="119"/>
      <c r="CQW149" s="119"/>
      <c r="CQX149" s="119"/>
      <c r="CQY149" s="119"/>
      <c r="CQZ149" s="119"/>
      <c r="CRA149" s="119"/>
      <c r="CRB149" s="119"/>
      <c r="CRC149" s="119"/>
      <c r="CRD149" s="119"/>
      <c r="CRE149" s="119"/>
      <c r="CRF149" s="119"/>
      <c r="CRG149" s="119"/>
      <c r="CRH149" s="119"/>
      <c r="CRI149" s="119"/>
      <c r="CRJ149" s="119"/>
      <c r="CRK149" s="119"/>
      <c r="CRL149" s="119"/>
      <c r="CRM149" s="119"/>
      <c r="CRN149" s="119"/>
      <c r="CRO149" s="119"/>
      <c r="CRP149" s="119"/>
      <c r="CRQ149" s="119"/>
      <c r="CRR149" s="119"/>
      <c r="CRS149" s="119"/>
      <c r="CRT149" s="119"/>
      <c r="CRU149" s="119"/>
      <c r="CRV149" s="119"/>
      <c r="CRW149" s="119"/>
      <c r="CRX149" s="119"/>
      <c r="CRY149" s="119"/>
      <c r="CRZ149" s="119"/>
      <c r="CSA149" s="119"/>
      <c r="CSB149" s="119"/>
      <c r="CSC149" s="119"/>
      <c r="CSD149" s="119"/>
      <c r="CSE149" s="119"/>
      <c r="CSF149" s="119"/>
      <c r="CSG149" s="119"/>
      <c r="CSH149" s="119"/>
      <c r="CSI149" s="119"/>
      <c r="CSJ149" s="119"/>
      <c r="CSK149" s="119"/>
      <c r="CSL149" s="119"/>
      <c r="CSM149" s="119"/>
      <c r="CSN149" s="119"/>
      <c r="CSO149" s="119"/>
      <c r="CSP149" s="119"/>
      <c r="CSQ149" s="119"/>
      <c r="CSR149" s="119"/>
      <c r="CSS149" s="119"/>
      <c r="CST149" s="119"/>
      <c r="CSU149" s="119"/>
      <c r="CSV149" s="119"/>
      <c r="CSW149" s="119"/>
      <c r="CSX149" s="119"/>
      <c r="CSY149" s="119"/>
      <c r="CSZ149" s="119"/>
      <c r="CTA149" s="119"/>
      <c r="CTB149" s="119"/>
      <c r="CTC149" s="119"/>
      <c r="CTD149" s="119"/>
      <c r="CTE149" s="119"/>
      <c r="CTF149" s="119"/>
      <c r="CTG149" s="119"/>
      <c r="CTH149" s="119"/>
      <c r="CTI149" s="119"/>
      <c r="CTJ149" s="119"/>
      <c r="CTK149" s="119"/>
      <c r="CTL149" s="119"/>
      <c r="CTM149" s="119"/>
      <c r="CTN149" s="119"/>
      <c r="CTO149" s="119"/>
      <c r="CTP149" s="119"/>
      <c r="CTQ149" s="119"/>
      <c r="CTR149" s="119"/>
      <c r="CTS149" s="119"/>
      <c r="CTT149" s="119"/>
      <c r="CTU149" s="119"/>
      <c r="CTV149" s="119"/>
      <c r="CTW149" s="119"/>
      <c r="CTX149" s="119"/>
      <c r="CTY149" s="119"/>
      <c r="CTZ149" s="119"/>
      <c r="CUA149" s="119"/>
      <c r="CUB149" s="119"/>
      <c r="CUC149" s="119"/>
      <c r="CUD149" s="119"/>
      <c r="CUE149" s="119"/>
      <c r="CUF149" s="119"/>
      <c r="CUG149" s="119"/>
      <c r="CUH149" s="119"/>
      <c r="CUI149" s="119"/>
      <c r="CUJ149" s="119"/>
      <c r="CUK149" s="119"/>
      <c r="CUL149" s="119"/>
      <c r="CUM149" s="119"/>
      <c r="CUN149" s="119"/>
      <c r="CUO149" s="119"/>
      <c r="CUP149" s="119"/>
      <c r="CUQ149" s="119"/>
      <c r="CUR149" s="119"/>
      <c r="CUS149" s="119"/>
      <c r="CUT149" s="119"/>
      <c r="CUU149" s="119"/>
      <c r="CUV149" s="119"/>
      <c r="CUW149" s="119"/>
      <c r="CUX149" s="119"/>
      <c r="CUY149" s="119"/>
      <c r="CUZ149" s="119"/>
      <c r="CVA149" s="119"/>
      <c r="CVB149" s="119"/>
      <c r="CVC149" s="119"/>
      <c r="CVD149" s="119"/>
      <c r="CVE149" s="119"/>
      <c r="CVF149" s="119"/>
      <c r="CVG149" s="119"/>
      <c r="CVH149" s="119"/>
      <c r="CVI149" s="119"/>
      <c r="CVJ149" s="119"/>
      <c r="CVK149" s="119"/>
      <c r="CVL149" s="119"/>
      <c r="CVM149" s="119"/>
      <c r="CVN149" s="119"/>
      <c r="CVO149" s="119"/>
      <c r="CVP149" s="119"/>
      <c r="CVQ149" s="119"/>
      <c r="CVR149" s="119"/>
      <c r="CVS149" s="119"/>
      <c r="CVT149" s="119"/>
      <c r="CVU149" s="119"/>
      <c r="CVV149" s="119"/>
      <c r="CVW149" s="119"/>
      <c r="CVX149" s="119"/>
      <c r="CVY149" s="119"/>
      <c r="CVZ149" s="119"/>
      <c r="CWA149" s="119"/>
      <c r="CWB149" s="119"/>
      <c r="CWC149" s="119"/>
      <c r="CWD149" s="119"/>
      <c r="CWE149" s="119"/>
      <c r="CWF149" s="119"/>
      <c r="CWG149" s="119"/>
      <c r="CWH149" s="119"/>
      <c r="CWI149" s="119"/>
      <c r="CWJ149" s="119"/>
      <c r="CWK149" s="119"/>
      <c r="CWL149" s="119"/>
      <c r="CWM149" s="119"/>
      <c r="CWN149" s="119"/>
      <c r="CWO149" s="119"/>
      <c r="CWP149" s="119"/>
      <c r="CWQ149" s="119"/>
      <c r="CWR149" s="119"/>
      <c r="CWS149" s="119"/>
      <c r="CWT149" s="119"/>
      <c r="CWU149" s="119"/>
      <c r="CWV149" s="119"/>
      <c r="CWW149" s="119"/>
      <c r="CWX149" s="119"/>
      <c r="CWY149" s="119"/>
      <c r="CWZ149" s="119"/>
      <c r="CXA149" s="119"/>
      <c r="CXB149" s="119"/>
      <c r="CXC149" s="119"/>
      <c r="CXD149" s="119"/>
      <c r="CXE149" s="119"/>
      <c r="CXF149" s="119"/>
      <c r="CXG149" s="119"/>
      <c r="CXH149" s="119"/>
      <c r="CXI149" s="119"/>
      <c r="CXJ149" s="119"/>
      <c r="CXK149" s="119"/>
      <c r="CXL149" s="119"/>
      <c r="CXM149" s="119"/>
      <c r="CXN149" s="119"/>
      <c r="CXO149" s="119"/>
      <c r="CXP149" s="119"/>
      <c r="CXQ149" s="119"/>
      <c r="CXR149" s="119"/>
      <c r="CXS149" s="119"/>
      <c r="CXT149" s="119"/>
      <c r="CXU149" s="119"/>
      <c r="CXV149" s="119"/>
      <c r="CXW149" s="119"/>
      <c r="CXX149" s="119"/>
      <c r="CXY149" s="119"/>
      <c r="CXZ149" s="119"/>
      <c r="CYA149" s="119"/>
      <c r="CYB149" s="119"/>
      <c r="CYC149" s="119"/>
      <c r="CYD149" s="119"/>
      <c r="CYE149" s="119"/>
      <c r="CYF149" s="119"/>
      <c r="CYG149" s="119"/>
      <c r="CYH149" s="119"/>
      <c r="CYI149" s="119"/>
      <c r="CYJ149" s="119"/>
      <c r="CYK149" s="119"/>
      <c r="CYL149" s="119"/>
      <c r="CYM149" s="119"/>
      <c r="CYN149" s="119"/>
      <c r="CYO149" s="119"/>
      <c r="CYP149" s="119"/>
      <c r="CYQ149" s="119"/>
      <c r="CYR149" s="119"/>
      <c r="CYS149" s="119"/>
      <c r="CYT149" s="119"/>
      <c r="CYU149" s="119"/>
      <c r="CYV149" s="119"/>
      <c r="CYW149" s="119"/>
      <c r="CYX149" s="119"/>
      <c r="CYY149" s="119"/>
      <c r="CYZ149" s="119"/>
      <c r="CZA149" s="119"/>
      <c r="CZB149" s="119"/>
      <c r="CZC149" s="119"/>
      <c r="CZD149" s="119"/>
      <c r="CZE149" s="119"/>
      <c r="CZF149" s="119"/>
      <c r="CZG149" s="119"/>
      <c r="CZH149" s="119"/>
      <c r="CZI149" s="119"/>
      <c r="CZJ149" s="119"/>
      <c r="CZK149" s="119"/>
      <c r="CZL149" s="119"/>
      <c r="CZM149" s="119"/>
      <c r="CZN149" s="119"/>
      <c r="CZO149" s="119"/>
      <c r="CZP149" s="119"/>
      <c r="CZQ149" s="119"/>
      <c r="CZR149" s="119"/>
      <c r="CZS149" s="119"/>
      <c r="CZT149" s="119"/>
      <c r="CZU149" s="119"/>
      <c r="CZV149" s="119"/>
      <c r="CZW149" s="119"/>
      <c r="CZX149" s="119"/>
      <c r="CZY149" s="119"/>
      <c r="CZZ149" s="119"/>
      <c r="DAA149" s="119"/>
      <c r="DAB149" s="119"/>
      <c r="DAC149" s="119"/>
      <c r="DAD149" s="119"/>
      <c r="DAE149" s="119"/>
      <c r="DAF149" s="119"/>
      <c r="DAG149" s="119"/>
      <c r="DAH149" s="119"/>
      <c r="DAI149" s="119"/>
      <c r="DAJ149" s="119"/>
      <c r="DAK149" s="119"/>
      <c r="DAL149" s="119"/>
      <c r="DAM149" s="119"/>
      <c r="DAN149" s="119"/>
      <c r="DAO149" s="119"/>
      <c r="DAP149" s="119"/>
      <c r="DAQ149" s="119"/>
      <c r="DAR149" s="119"/>
      <c r="DAS149" s="119"/>
      <c r="DAT149" s="119"/>
      <c r="DAU149" s="119"/>
      <c r="DAV149" s="119"/>
      <c r="DAW149" s="119"/>
      <c r="DAX149" s="119"/>
      <c r="DAY149" s="119"/>
      <c r="DAZ149" s="119"/>
      <c r="DBA149" s="119"/>
      <c r="DBB149" s="119"/>
      <c r="DBC149" s="119"/>
      <c r="DBD149" s="119"/>
      <c r="DBE149" s="119"/>
      <c r="DBF149" s="119"/>
      <c r="DBG149" s="119"/>
      <c r="DBH149" s="119"/>
      <c r="DBI149" s="119"/>
      <c r="DBJ149" s="119"/>
      <c r="DBK149" s="119"/>
      <c r="DBL149" s="119"/>
      <c r="DBM149" s="119"/>
      <c r="DBN149" s="119"/>
      <c r="DBO149" s="119"/>
      <c r="DBP149" s="119"/>
      <c r="DBQ149" s="119"/>
      <c r="DBR149" s="119"/>
      <c r="DBS149" s="119"/>
      <c r="DBT149" s="119"/>
      <c r="DBU149" s="119"/>
      <c r="DBV149" s="119"/>
      <c r="DBW149" s="119"/>
      <c r="DBX149" s="119"/>
      <c r="DBY149" s="119"/>
      <c r="DBZ149" s="119"/>
      <c r="DCA149" s="119"/>
      <c r="DCB149" s="119"/>
      <c r="DCC149" s="119"/>
      <c r="DCD149" s="119"/>
      <c r="DCE149" s="119"/>
      <c r="DCF149" s="119"/>
      <c r="DCG149" s="119"/>
      <c r="DCH149" s="119"/>
      <c r="DCI149" s="119"/>
      <c r="DCJ149" s="119"/>
      <c r="DCK149" s="119"/>
      <c r="DCL149" s="119"/>
      <c r="DCM149" s="119"/>
      <c r="DCN149" s="119"/>
      <c r="DCO149" s="119"/>
      <c r="DCP149" s="119"/>
      <c r="DCQ149" s="119"/>
      <c r="DCR149" s="119"/>
      <c r="DCS149" s="119"/>
      <c r="DCT149" s="119"/>
      <c r="DCU149" s="119"/>
      <c r="DCV149" s="119"/>
      <c r="DCW149" s="119"/>
      <c r="DCX149" s="119"/>
      <c r="DCY149" s="119"/>
      <c r="DCZ149" s="119"/>
      <c r="DDA149" s="119"/>
      <c r="DDB149" s="119"/>
      <c r="DDC149" s="119"/>
      <c r="DDD149" s="119"/>
      <c r="DDE149" s="119"/>
      <c r="DDF149" s="119"/>
      <c r="DDG149" s="119"/>
      <c r="DDH149" s="119"/>
      <c r="DDI149" s="119"/>
      <c r="DDJ149" s="119"/>
      <c r="DDK149" s="119"/>
      <c r="DDL149" s="119"/>
      <c r="DDM149" s="119"/>
      <c r="DDN149" s="119"/>
      <c r="DDO149" s="119"/>
      <c r="DDP149" s="119"/>
      <c r="DDQ149" s="119"/>
      <c r="DDR149" s="119"/>
      <c r="DDS149" s="119"/>
      <c r="DDT149" s="119"/>
      <c r="DDU149" s="119"/>
      <c r="DDV149" s="119"/>
      <c r="DDW149" s="119"/>
      <c r="DDX149" s="119"/>
      <c r="DDY149" s="119"/>
      <c r="DDZ149" s="119"/>
      <c r="DEA149" s="119"/>
      <c r="DEB149" s="119"/>
      <c r="DEC149" s="119"/>
      <c r="DED149" s="119"/>
      <c r="DEE149" s="119"/>
      <c r="DEF149" s="119"/>
      <c r="DEG149" s="119"/>
      <c r="DEH149" s="119"/>
      <c r="DEI149" s="119"/>
      <c r="DEJ149" s="119"/>
      <c r="DEK149" s="119"/>
      <c r="DEL149" s="119"/>
      <c r="DEM149" s="119"/>
      <c r="DEN149" s="119"/>
      <c r="DEO149" s="119"/>
      <c r="DEP149" s="119"/>
      <c r="DEQ149" s="119"/>
      <c r="DER149" s="119"/>
      <c r="DES149" s="119"/>
      <c r="DET149" s="119"/>
      <c r="DEU149" s="119"/>
      <c r="DEV149" s="119"/>
      <c r="DEW149" s="119"/>
      <c r="DEX149" s="119"/>
      <c r="DEY149" s="119"/>
      <c r="DEZ149" s="119"/>
      <c r="DFA149" s="119"/>
      <c r="DFB149" s="119"/>
      <c r="DFC149" s="119"/>
      <c r="DFD149" s="119"/>
      <c r="DFE149" s="119"/>
      <c r="DFF149" s="119"/>
      <c r="DFG149" s="119"/>
      <c r="DFH149" s="119"/>
      <c r="DFI149" s="119"/>
      <c r="DFJ149" s="119"/>
      <c r="DFK149" s="119"/>
      <c r="DFL149" s="119"/>
      <c r="DFM149" s="119"/>
      <c r="DFN149" s="119"/>
      <c r="DFO149" s="119"/>
      <c r="DFP149" s="119"/>
      <c r="DFQ149" s="119"/>
      <c r="DFR149" s="119"/>
      <c r="DFS149" s="119"/>
      <c r="DFT149" s="119"/>
      <c r="DFU149" s="119"/>
      <c r="DFV149" s="119"/>
      <c r="DFW149" s="119"/>
      <c r="DFX149" s="119"/>
      <c r="DFY149" s="119"/>
      <c r="DFZ149" s="119"/>
      <c r="DGA149" s="119"/>
      <c r="DGB149" s="119"/>
      <c r="DGC149" s="119"/>
      <c r="DGD149" s="119"/>
      <c r="DGE149" s="119"/>
      <c r="DGF149" s="119"/>
      <c r="DGG149" s="119"/>
      <c r="DGH149" s="119"/>
      <c r="DGI149" s="119"/>
      <c r="DGJ149" s="119"/>
      <c r="DGK149" s="119"/>
      <c r="DGL149" s="119"/>
      <c r="DGM149" s="119"/>
      <c r="DGN149" s="119"/>
      <c r="DGO149" s="119"/>
      <c r="DGP149" s="119"/>
      <c r="DGQ149" s="119"/>
      <c r="DGR149" s="119"/>
      <c r="DGS149" s="119"/>
      <c r="DGT149" s="119"/>
      <c r="DGU149" s="119"/>
      <c r="DGV149" s="119"/>
      <c r="DGW149" s="119"/>
      <c r="DGX149" s="119"/>
      <c r="DGY149" s="119"/>
      <c r="DGZ149" s="119"/>
      <c r="DHA149" s="119"/>
      <c r="DHB149" s="119"/>
      <c r="DHC149" s="119"/>
      <c r="DHD149" s="119"/>
      <c r="DHE149" s="119"/>
      <c r="DHF149" s="119"/>
      <c r="DHG149" s="119"/>
      <c r="DHH149" s="119"/>
      <c r="DHI149" s="119"/>
      <c r="DHJ149" s="119"/>
      <c r="DHK149" s="119"/>
      <c r="DHL149" s="119"/>
      <c r="DHM149" s="119"/>
      <c r="DHN149" s="119"/>
      <c r="DHO149" s="119"/>
      <c r="DHP149" s="119"/>
      <c r="DHQ149" s="119"/>
      <c r="DHR149" s="119"/>
      <c r="DHS149" s="119"/>
      <c r="DHT149" s="119"/>
      <c r="DHU149" s="119"/>
      <c r="DHV149" s="119"/>
      <c r="DHW149" s="119"/>
      <c r="DHX149" s="119"/>
      <c r="DHY149" s="119"/>
      <c r="DHZ149" s="119"/>
      <c r="DIA149" s="119"/>
      <c r="DIB149" s="119"/>
      <c r="DIC149" s="119"/>
      <c r="DID149" s="119"/>
      <c r="DIE149" s="119"/>
      <c r="DIF149" s="119"/>
      <c r="DIG149" s="119"/>
      <c r="DIH149" s="119"/>
      <c r="DII149" s="119"/>
      <c r="DIJ149" s="119"/>
      <c r="DIK149" s="119"/>
      <c r="DIL149" s="119"/>
      <c r="DIM149" s="119"/>
      <c r="DIN149" s="119"/>
      <c r="DIO149" s="119"/>
      <c r="DIP149" s="119"/>
      <c r="DIQ149" s="119"/>
      <c r="DIR149" s="119"/>
      <c r="DIS149" s="119"/>
      <c r="DIT149" s="119"/>
      <c r="DIU149" s="119"/>
      <c r="DIV149" s="119"/>
      <c r="DIW149" s="119"/>
      <c r="DIX149" s="119"/>
      <c r="DIY149" s="119"/>
      <c r="DIZ149" s="119"/>
      <c r="DJA149" s="119"/>
      <c r="DJB149" s="119"/>
      <c r="DJC149" s="119"/>
      <c r="DJD149" s="119"/>
      <c r="DJE149" s="119"/>
      <c r="DJF149" s="119"/>
      <c r="DJG149" s="119"/>
      <c r="DJH149" s="119"/>
      <c r="DJI149" s="119"/>
      <c r="DJJ149" s="119"/>
      <c r="DJK149" s="119"/>
      <c r="DJL149" s="119"/>
      <c r="DJM149" s="119"/>
      <c r="DJN149" s="119"/>
      <c r="DJO149" s="119"/>
      <c r="DJP149" s="119"/>
      <c r="DJQ149" s="119"/>
      <c r="DJR149" s="119"/>
      <c r="DJS149" s="119"/>
      <c r="DJT149" s="119"/>
      <c r="DJU149" s="119"/>
      <c r="DJV149" s="119"/>
      <c r="DJW149" s="119"/>
      <c r="DJX149" s="119"/>
      <c r="DJY149" s="119"/>
      <c r="DJZ149" s="119"/>
      <c r="DKA149" s="119"/>
      <c r="DKB149" s="119"/>
      <c r="DKC149" s="119"/>
      <c r="DKD149" s="119"/>
      <c r="DKE149" s="119"/>
      <c r="DKF149" s="119"/>
      <c r="DKG149" s="119"/>
      <c r="DKH149" s="119"/>
      <c r="DKI149" s="119"/>
      <c r="DKJ149" s="119"/>
      <c r="DKK149" s="119"/>
      <c r="DKL149" s="119"/>
      <c r="DKM149" s="119"/>
      <c r="DKN149" s="119"/>
      <c r="DKO149" s="119"/>
      <c r="DKP149" s="119"/>
      <c r="DKQ149" s="119"/>
      <c r="DKR149" s="119"/>
      <c r="DKS149" s="119"/>
      <c r="DKT149" s="119"/>
      <c r="DKU149" s="119"/>
      <c r="DKV149" s="119"/>
      <c r="DKW149" s="119"/>
      <c r="DKX149" s="119"/>
      <c r="DKY149" s="119"/>
      <c r="DKZ149" s="119"/>
      <c r="DLA149" s="119"/>
      <c r="DLB149" s="119"/>
      <c r="DLC149" s="119"/>
      <c r="DLD149" s="119"/>
      <c r="DLE149" s="119"/>
      <c r="DLF149" s="119"/>
      <c r="DLG149" s="119"/>
      <c r="DLH149" s="119"/>
      <c r="DLI149" s="119"/>
      <c r="DLJ149" s="119"/>
      <c r="DLK149" s="119"/>
      <c r="DLL149" s="119"/>
      <c r="DLM149" s="119"/>
      <c r="DLN149" s="119"/>
      <c r="DLO149" s="119"/>
      <c r="DLP149" s="119"/>
      <c r="DLQ149" s="119"/>
      <c r="DLR149" s="119"/>
      <c r="DLS149" s="119"/>
      <c r="DLT149" s="119"/>
      <c r="DLU149" s="119"/>
      <c r="DLV149" s="119"/>
      <c r="DLW149" s="119"/>
      <c r="DLX149" s="119"/>
      <c r="DLY149" s="119"/>
      <c r="DLZ149" s="119"/>
      <c r="DMA149" s="119"/>
      <c r="DMB149" s="119"/>
      <c r="DMC149" s="119"/>
      <c r="DMD149" s="119"/>
      <c r="DME149" s="119"/>
      <c r="DMF149" s="119"/>
      <c r="DMG149" s="119"/>
      <c r="DMH149" s="119"/>
      <c r="DMI149" s="119"/>
      <c r="DMJ149" s="119"/>
      <c r="DMK149" s="119"/>
      <c r="DML149" s="119"/>
      <c r="DMM149" s="119"/>
      <c r="DMN149" s="119"/>
      <c r="DMO149" s="119"/>
      <c r="DMP149" s="119"/>
      <c r="DMQ149" s="119"/>
      <c r="DMR149" s="119"/>
      <c r="DMS149" s="119"/>
      <c r="DMT149" s="119"/>
      <c r="DMU149" s="119"/>
      <c r="DMV149" s="119"/>
      <c r="DMW149" s="119"/>
      <c r="DMX149" s="119"/>
      <c r="DMY149" s="119"/>
      <c r="DMZ149" s="119"/>
      <c r="DNA149" s="119"/>
      <c r="DNB149" s="119"/>
      <c r="DNC149" s="119"/>
      <c r="DND149" s="119"/>
      <c r="DNE149" s="119"/>
      <c r="DNF149" s="119"/>
      <c r="DNG149" s="119"/>
      <c r="DNH149" s="119"/>
      <c r="DNI149" s="119"/>
      <c r="DNJ149" s="119"/>
      <c r="DNK149" s="119"/>
      <c r="DNL149" s="119"/>
      <c r="DNM149" s="119"/>
      <c r="DNN149" s="119"/>
      <c r="DNO149" s="119"/>
      <c r="DNP149" s="119"/>
      <c r="DNQ149" s="119"/>
      <c r="DNR149" s="119"/>
      <c r="DNS149" s="119"/>
      <c r="DNT149" s="119"/>
      <c r="DNU149" s="119"/>
      <c r="DNV149" s="119"/>
      <c r="DNW149" s="119"/>
      <c r="DNX149" s="119"/>
      <c r="DNY149" s="119"/>
      <c r="DNZ149" s="119"/>
      <c r="DOA149" s="119"/>
      <c r="DOB149" s="119"/>
      <c r="DOC149" s="119"/>
      <c r="DOD149" s="119"/>
      <c r="DOE149" s="119"/>
      <c r="DOF149" s="119"/>
      <c r="DOG149" s="119"/>
      <c r="DOH149" s="119"/>
      <c r="DOI149" s="119"/>
      <c r="DOJ149" s="119"/>
      <c r="DOK149" s="119"/>
      <c r="DOL149" s="119"/>
      <c r="DOM149" s="119"/>
      <c r="DON149" s="119"/>
      <c r="DOO149" s="119"/>
      <c r="DOP149" s="119"/>
      <c r="DOQ149" s="119"/>
      <c r="DOR149" s="119"/>
      <c r="DOS149" s="119"/>
      <c r="DOT149" s="119"/>
      <c r="DOU149" s="119"/>
      <c r="DOV149" s="119"/>
      <c r="DOW149" s="119"/>
      <c r="DOX149" s="119"/>
      <c r="DOY149" s="119"/>
      <c r="DOZ149" s="119"/>
      <c r="DPA149" s="119"/>
      <c r="DPB149" s="119"/>
      <c r="DPC149" s="119"/>
      <c r="DPD149" s="119"/>
      <c r="DPE149" s="119"/>
      <c r="DPF149" s="119"/>
      <c r="DPG149" s="119"/>
      <c r="DPH149" s="119"/>
      <c r="DPI149" s="119"/>
      <c r="DPJ149" s="119"/>
      <c r="DPK149" s="119"/>
      <c r="DPL149" s="119"/>
      <c r="DPM149" s="119"/>
      <c r="DPN149" s="119"/>
      <c r="DPO149" s="119"/>
      <c r="DPP149" s="119"/>
      <c r="DPQ149" s="119"/>
      <c r="DPR149" s="119"/>
      <c r="DPS149" s="119"/>
      <c r="DPT149" s="119"/>
      <c r="DPU149" s="119"/>
      <c r="DPV149" s="119"/>
      <c r="DPW149" s="119"/>
      <c r="DPX149" s="119"/>
      <c r="DPY149" s="119"/>
      <c r="DPZ149" s="119"/>
      <c r="DQA149" s="119"/>
      <c r="DQB149" s="119"/>
      <c r="DQC149" s="119"/>
      <c r="DQD149" s="119"/>
      <c r="DQE149" s="119"/>
      <c r="DQF149" s="119"/>
      <c r="DQG149" s="119"/>
      <c r="DQH149" s="119"/>
      <c r="DQI149" s="119"/>
      <c r="DQJ149" s="119"/>
      <c r="DQK149" s="119"/>
      <c r="DQL149" s="119"/>
      <c r="DQM149" s="119"/>
      <c r="DQN149" s="119"/>
      <c r="DQO149" s="119"/>
      <c r="DQP149" s="119"/>
      <c r="DQQ149" s="119"/>
      <c r="DQR149" s="119"/>
      <c r="DQS149" s="119"/>
      <c r="DQT149" s="119"/>
      <c r="DQU149" s="119"/>
      <c r="DQV149" s="119"/>
      <c r="DQW149" s="119"/>
      <c r="DQX149" s="119"/>
      <c r="DQY149" s="119"/>
      <c r="DQZ149" s="119"/>
      <c r="DRA149" s="119"/>
      <c r="DRB149" s="119"/>
      <c r="DRC149" s="119"/>
      <c r="DRD149" s="119"/>
      <c r="DRE149" s="119"/>
      <c r="DRF149" s="119"/>
      <c r="DRG149" s="119"/>
      <c r="DRH149" s="119"/>
      <c r="DRI149" s="119"/>
      <c r="DRJ149" s="119"/>
      <c r="DRK149" s="119"/>
      <c r="DRL149" s="119"/>
      <c r="DRM149" s="119"/>
      <c r="DRN149" s="119"/>
      <c r="DRO149" s="119"/>
      <c r="DRP149" s="119"/>
      <c r="DRQ149" s="119"/>
      <c r="DRR149" s="119"/>
      <c r="DRS149" s="119"/>
      <c r="DRT149" s="119"/>
      <c r="DRU149" s="119"/>
      <c r="DRV149" s="119"/>
      <c r="DRW149" s="119"/>
      <c r="DRX149" s="119"/>
      <c r="DRY149" s="119"/>
      <c r="DRZ149" s="119"/>
      <c r="DSA149" s="119"/>
      <c r="DSB149" s="119"/>
      <c r="DSC149" s="119"/>
      <c r="DSD149" s="119"/>
      <c r="DSE149" s="119"/>
      <c r="DSF149" s="119"/>
      <c r="DSG149" s="119"/>
      <c r="DSH149" s="119"/>
      <c r="DSI149" s="119"/>
      <c r="DSJ149" s="119"/>
      <c r="DSK149" s="119"/>
      <c r="DSL149" s="119"/>
      <c r="DSM149" s="119"/>
      <c r="DSN149" s="119"/>
      <c r="DSO149" s="119"/>
      <c r="DSP149" s="119"/>
      <c r="DSQ149" s="119"/>
      <c r="DSR149" s="119"/>
      <c r="DSS149" s="119"/>
      <c r="DST149" s="119"/>
      <c r="DSU149" s="119"/>
      <c r="DSV149" s="119"/>
      <c r="DSW149" s="119"/>
      <c r="DSX149" s="119"/>
      <c r="DSY149" s="119"/>
      <c r="DSZ149" s="119"/>
      <c r="DTA149" s="119"/>
      <c r="DTB149" s="119"/>
      <c r="DTC149" s="119"/>
      <c r="DTD149" s="119"/>
      <c r="DTE149" s="119"/>
      <c r="DTF149" s="119"/>
      <c r="DTG149" s="119"/>
      <c r="DTH149" s="119"/>
      <c r="DTI149" s="119"/>
      <c r="DTJ149" s="119"/>
      <c r="DTK149" s="119"/>
      <c r="DTL149" s="119"/>
      <c r="DTM149" s="119"/>
      <c r="DTN149" s="119"/>
      <c r="DTO149" s="119"/>
      <c r="DTP149" s="119"/>
      <c r="DTQ149" s="119"/>
      <c r="DTR149" s="119"/>
      <c r="DTS149" s="119"/>
      <c r="DTT149" s="119"/>
      <c r="DTU149" s="119"/>
      <c r="DTV149" s="119"/>
      <c r="DTW149" s="119"/>
      <c r="DTX149" s="119"/>
      <c r="DTY149" s="119"/>
      <c r="DTZ149" s="119"/>
      <c r="DUA149" s="119"/>
      <c r="DUB149" s="119"/>
      <c r="DUC149" s="119"/>
      <c r="DUD149" s="119"/>
      <c r="DUE149" s="119"/>
      <c r="DUF149" s="119"/>
      <c r="DUG149" s="119"/>
      <c r="DUH149" s="119"/>
      <c r="DUI149" s="119"/>
      <c r="DUJ149" s="119"/>
      <c r="DUK149" s="119"/>
      <c r="DUL149" s="119"/>
      <c r="DUM149" s="119"/>
      <c r="DUN149" s="119"/>
      <c r="DUO149" s="119"/>
      <c r="DUP149" s="119"/>
      <c r="DUQ149" s="119"/>
      <c r="DUR149" s="119"/>
      <c r="DUS149" s="119"/>
      <c r="DUT149" s="119"/>
      <c r="DUU149" s="119"/>
      <c r="DUV149" s="119"/>
      <c r="DUW149" s="119"/>
      <c r="DUX149" s="119"/>
      <c r="DUY149" s="119"/>
      <c r="DUZ149" s="119"/>
      <c r="DVA149" s="119"/>
      <c r="DVB149" s="119"/>
      <c r="DVC149" s="119"/>
      <c r="DVD149" s="119"/>
      <c r="DVE149" s="119"/>
      <c r="DVF149" s="119"/>
      <c r="DVG149" s="119"/>
      <c r="DVH149" s="119"/>
      <c r="DVI149" s="119"/>
      <c r="DVJ149" s="119"/>
      <c r="DVK149" s="119"/>
      <c r="DVL149" s="119"/>
      <c r="DVM149" s="119"/>
      <c r="DVN149" s="119"/>
      <c r="DVO149" s="119"/>
      <c r="DVP149" s="119"/>
      <c r="DVQ149" s="119"/>
      <c r="DVR149" s="119"/>
      <c r="DVS149" s="119"/>
      <c r="DVT149" s="119"/>
      <c r="DVU149" s="119"/>
      <c r="DVV149" s="119"/>
      <c r="DVW149" s="119"/>
      <c r="DVX149" s="119"/>
      <c r="DVY149" s="119"/>
      <c r="DVZ149" s="119"/>
      <c r="DWA149" s="119"/>
      <c r="DWB149" s="119"/>
      <c r="DWC149" s="119"/>
      <c r="DWD149" s="119"/>
      <c r="DWE149" s="119"/>
      <c r="DWF149" s="119"/>
      <c r="DWG149" s="119"/>
      <c r="DWH149" s="119"/>
      <c r="DWI149" s="119"/>
      <c r="DWJ149" s="119"/>
      <c r="DWK149" s="119"/>
      <c r="DWL149" s="119"/>
      <c r="DWM149" s="119"/>
      <c r="DWN149" s="119"/>
      <c r="DWO149" s="119"/>
      <c r="DWP149" s="119"/>
      <c r="DWQ149" s="119"/>
      <c r="DWR149" s="119"/>
      <c r="DWS149" s="119"/>
      <c r="DWT149" s="119"/>
      <c r="DWU149" s="119"/>
      <c r="DWV149" s="119"/>
      <c r="DWW149" s="119"/>
      <c r="DWX149" s="119"/>
      <c r="DWY149" s="119"/>
      <c r="DWZ149" s="119"/>
      <c r="DXA149" s="119"/>
      <c r="DXB149" s="119"/>
      <c r="DXC149" s="119"/>
      <c r="DXD149" s="119"/>
      <c r="DXE149" s="119"/>
      <c r="DXF149" s="119"/>
      <c r="DXG149" s="119"/>
      <c r="DXH149" s="119"/>
      <c r="DXI149" s="119"/>
      <c r="DXJ149" s="119"/>
      <c r="DXK149" s="119"/>
      <c r="DXL149" s="119"/>
      <c r="DXM149" s="119"/>
      <c r="DXN149" s="119"/>
      <c r="DXO149" s="119"/>
      <c r="DXP149" s="119"/>
      <c r="DXQ149" s="119"/>
      <c r="DXR149" s="119"/>
      <c r="DXS149" s="119"/>
      <c r="DXT149" s="119"/>
      <c r="DXU149" s="119"/>
      <c r="DXV149" s="119"/>
      <c r="DXW149" s="119"/>
      <c r="DXX149" s="119"/>
      <c r="DXY149" s="119"/>
      <c r="DXZ149" s="119"/>
      <c r="DYA149" s="119"/>
      <c r="DYB149" s="119"/>
      <c r="DYC149" s="119"/>
      <c r="DYD149" s="119"/>
      <c r="DYE149" s="119"/>
      <c r="DYF149" s="119"/>
      <c r="DYG149" s="119"/>
      <c r="DYH149" s="119"/>
      <c r="DYI149" s="119"/>
      <c r="DYJ149" s="119"/>
      <c r="DYK149" s="119"/>
      <c r="DYL149" s="119"/>
      <c r="DYM149" s="119"/>
      <c r="DYN149" s="119"/>
      <c r="DYO149" s="119"/>
      <c r="DYP149" s="119"/>
      <c r="DYQ149" s="119"/>
      <c r="DYR149" s="119"/>
      <c r="DYS149" s="119"/>
      <c r="DYT149" s="119"/>
      <c r="DYU149" s="119"/>
      <c r="DYV149" s="119"/>
      <c r="DYW149" s="119"/>
      <c r="DYX149" s="119"/>
      <c r="DYY149" s="119"/>
      <c r="DYZ149" s="119"/>
      <c r="DZA149" s="119"/>
      <c r="DZB149" s="119"/>
      <c r="DZC149" s="119"/>
      <c r="DZD149" s="119"/>
      <c r="DZE149" s="119"/>
      <c r="DZF149" s="119"/>
      <c r="DZG149" s="119"/>
      <c r="DZH149" s="119"/>
      <c r="DZI149" s="119"/>
      <c r="DZJ149" s="119"/>
      <c r="DZK149" s="119"/>
      <c r="DZL149" s="119"/>
      <c r="DZM149" s="119"/>
      <c r="DZN149" s="119"/>
      <c r="DZO149" s="119"/>
      <c r="DZP149" s="119"/>
      <c r="DZQ149" s="119"/>
      <c r="DZR149" s="119"/>
      <c r="DZS149" s="119"/>
      <c r="DZT149" s="119"/>
      <c r="DZU149" s="119"/>
      <c r="DZV149" s="119"/>
      <c r="DZW149" s="119"/>
      <c r="DZX149" s="119"/>
      <c r="DZY149" s="119"/>
      <c r="DZZ149" s="119"/>
      <c r="EAA149" s="119"/>
      <c r="EAB149" s="119"/>
      <c r="EAC149" s="119"/>
      <c r="EAD149" s="119"/>
      <c r="EAE149" s="119"/>
      <c r="EAF149" s="119"/>
      <c r="EAG149" s="119"/>
      <c r="EAH149" s="119"/>
      <c r="EAI149" s="119"/>
      <c r="EAJ149" s="119"/>
      <c r="EAK149" s="119"/>
      <c r="EAL149" s="119"/>
      <c r="EAM149" s="119"/>
      <c r="EAN149" s="119"/>
      <c r="EAO149" s="119"/>
      <c r="EAP149" s="119"/>
      <c r="EAQ149" s="119"/>
      <c r="EAR149" s="119"/>
      <c r="EAS149" s="119"/>
      <c r="EAT149" s="119"/>
      <c r="EAU149" s="119"/>
      <c r="EAV149" s="119"/>
      <c r="EAW149" s="119"/>
      <c r="EAX149" s="119"/>
      <c r="EAY149" s="119"/>
      <c r="EAZ149" s="119"/>
      <c r="EBA149" s="119"/>
      <c r="EBB149" s="119"/>
      <c r="EBC149" s="119"/>
      <c r="EBD149" s="119"/>
      <c r="EBE149" s="119"/>
      <c r="EBF149" s="119"/>
      <c r="EBG149" s="119"/>
      <c r="EBH149" s="119"/>
      <c r="EBI149" s="119"/>
      <c r="EBJ149" s="119"/>
      <c r="EBK149" s="119"/>
      <c r="EBL149" s="119"/>
      <c r="EBM149" s="119"/>
      <c r="EBN149" s="119"/>
      <c r="EBO149" s="119"/>
      <c r="EBP149" s="119"/>
      <c r="EBQ149" s="119"/>
      <c r="EBR149" s="119"/>
      <c r="EBS149" s="119"/>
      <c r="EBT149" s="119"/>
      <c r="EBU149" s="119"/>
      <c r="EBV149" s="119"/>
      <c r="EBW149" s="119"/>
      <c r="EBX149" s="119"/>
      <c r="EBY149" s="119"/>
      <c r="EBZ149" s="119"/>
      <c r="ECA149" s="119"/>
      <c r="ECB149" s="119"/>
      <c r="ECC149" s="119"/>
      <c r="ECD149" s="119"/>
      <c r="ECE149" s="119"/>
      <c r="ECF149" s="119"/>
      <c r="ECG149" s="119"/>
      <c r="ECH149" s="119"/>
      <c r="ECI149" s="119"/>
      <c r="ECJ149" s="119"/>
      <c r="ECK149" s="119"/>
      <c r="ECL149" s="119"/>
      <c r="ECM149" s="119"/>
      <c r="ECN149" s="119"/>
      <c r="ECO149" s="119"/>
      <c r="ECP149" s="119"/>
      <c r="ECQ149" s="119"/>
      <c r="ECR149" s="119"/>
      <c r="ECS149" s="119"/>
      <c r="ECT149" s="119"/>
      <c r="ECU149" s="119"/>
      <c r="ECV149" s="119"/>
      <c r="ECW149" s="119"/>
      <c r="ECX149" s="119"/>
      <c r="ECY149" s="119"/>
      <c r="ECZ149" s="119"/>
      <c r="EDA149" s="119"/>
      <c r="EDB149" s="119"/>
      <c r="EDC149" s="119"/>
      <c r="EDD149" s="119"/>
      <c r="EDE149" s="119"/>
      <c r="EDF149" s="119"/>
      <c r="EDG149" s="119"/>
      <c r="EDH149" s="119"/>
      <c r="EDI149" s="119"/>
      <c r="EDJ149" s="119"/>
      <c r="EDK149" s="119"/>
      <c r="EDL149" s="119"/>
      <c r="EDM149" s="119"/>
      <c r="EDN149" s="119"/>
      <c r="EDO149" s="119"/>
      <c r="EDP149" s="119"/>
      <c r="EDQ149" s="119"/>
      <c r="EDR149" s="119"/>
      <c r="EDS149" s="119"/>
      <c r="EDT149" s="119"/>
      <c r="EDU149" s="119"/>
      <c r="EDV149" s="119"/>
      <c r="EDW149" s="119"/>
      <c r="EDX149" s="119"/>
      <c r="EDY149" s="119"/>
      <c r="EDZ149" s="119"/>
      <c r="EEA149" s="119"/>
      <c r="EEB149" s="119"/>
      <c r="EEC149" s="119"/>
      <c r="EED149" s="119"/>
      <c r="EEE149" s="119"/>
      <c r="EEF149" s="119"/>
      <c r="EEG149" s="119"/>
      <c r="EEH149" s="119"/>
      <c r="EEI149" s="119"/>
      <c r="EEJ149" s="119"/>
      <c r="EEK149" s="119"/>
      <c r="EEL149" s="119"/>
      <c r="EEM149" s="119"/>
      <c r="EEN149" s="119"/>
      <c r="EEO149" s="119"/>
      <c r="EEP149" s="119"/>
      <c r="EEQ149" s="119"/>
      <c r="EER149" s="119"/>
      <c r="EES149" s="119"/>
      <c r="EET149" s="119"/>
      <c r="EEU149" s="119"/>
      <c r="EEV149" s="119"/>
      <c r="EEW149" s="119"/>
      <c r="EEX149" s="119"/>
      <c r="EEY149" s="119"/>
      <c r="EEZ149" s="119"/>
      <c r="EFA149" s="119"/>
      <c r="EFB149" s="119"/>
      <c r="EFC149" s="119"/>
      <c r="EFD149" s="119"/>
      <c r="EFE149" s="119"/>
      <c r="EFF149" s="119"/>
      <c r="EFG149" s="119"/>
      <c r="EFH149" s="119"/>
      <c r="EFI149" s="119"/>
      <c r="EFJ149" s="119"/>
      <c r="EFK149" s="119"/>
      <c r="EFL149" s="119"/>
      <c r="EFM149" s="119"/>
      <c r="EFN149" s="119"/>
      <c r="EFO149" s="119"/>
      <c r="EFP149" s="119"/>
      <c r="EFQ149" s="119"/>
      <c r="EFR149" s="119"/>
      <c r="EFS149" s="119"/>
      <c r="EFT149" s="119"/>
      <c r="EFU149" s="119"/>
      <c r="EFV149" s="119"/>
      <c r="EFW149" s="119"/>
      <c r="EFX149" s="119"/>
      <c r="EFY149" s="119"/>
      <c r="EFZ149" s="119"/>
      <c r="EGA149" s="119"/>
      <c r="EGB149" s="119"/>
      <c r="EGC149" s="119"/>
      <c r="EGD149" s="119"/>
      <c r="EGE149" s="119"/>
      <c r="EGF149" s="119"/>
      <c r="EGG149" s="119"/>
      <c r="EGH149" s="119"/>
      <c r="EGI149" s="119"/>
      <c r="EGJ149" s="119"/>
      <c r="EGK149" s="119"/>
      <c r="EGL149" s="119"/>
      <c r="EGM149" s="119"/>
      <c r="EGN149" s="119"/>
      <c r="EGO149" s="119"/>
      <c r="EGP149" s="119"/>
      <c r="EGQ149" s="119"/>
      <c r="EGR149" s="119"/>
      <c r="EGS149" s="119"/>
      <c r="EGT149" s="119"/>
      <c r="EGU149" s="119"/>
      <c r="EGV149" s="119"/>
      <c r="EGW149" s="119"/>
      <c r="EGX149" s="119"/>
      <c r="EGY149" s="119"/>
      <c r="EGZ149" s="119"/>
      <c r="EHA149" s="119"/>
      <c r="EHB149" s="119"/>
      <c r="EHC149" s="119"/>
      <c r="EHD149" s="119"/>
      <c r="EHE149" s="119"/>
      <c r="EHF149" s="119"/>
      <c r="EHG149" s="119"/>
      <c r="EHH149" s="119"/>
      <c r="EHI149" s="119"/>
      <c r="EHJ149" s="119"/>
      <c r="EHK149" s="119"/>
      <c r="EHL149" s="119"/>
      <c r="EHM149" s="119"/>
      <c r="EHN149" s="119"/>
      <c r="EHO149" s="119"/>
      <c r="EHP149" s="119"/>
      <c r="EHQ149" s="119"/>
      <c r="EHR149" s="119"/>
      <c r="EHS149" s="119"/>
      <c r="EHT149" s="119"/>
      <c r="EHU149" s="119"/>
      <c r="EHV149" s="119"/>
      <c r="EHW149" s="119"/>
      <c r="EHX149" s="119"/>
      <c r="EHY149" s="119"/>
      <c r="EHZ149" s="119"/>
      <c r="EIA149" s="119"/>
      <c r="EIB149" s="119"/>
      <c r="EIC149" s="119"/>
      <c r="EID149" s="119"/>
      <c r="EIE149" s="119"/>
      <c r="EIF149" s="119"/>
      <c r="EIG149" s="119"/>
      <c r="EIH149" s="119"/>
      <c r="EII149" s="119"/>
      <c r="EIJ149" s="119"/>
      <c r="EIK149" s="119"/>
      <c r="EIL149" s="119"/>
      <c r="EIM149" s="119"/>
      <c r="EIN149" s="119"/>
      <c r="EIO149" s="119"/>
      <c r="EIP149" s="119"/>
      <c r="EIQ149" s="119"/>
      <c r="EIR149" s="119"/>
      <c r="EIS149" s="119"/>
      <c r="EIT149" s="119"/>
      <c r="EIU149" s="119"/>
      <c r="EIV149" s="119"/>
      <c r="EIW149" s="119"/>
      <c r="EIX149" s="119"/>
      <c r="EIY149" s="119"/>
      <c r="EIZ149" s="119"/>
      <c r="EJA149" s="119"/>
      <c r="EJB149" s="119"/>
      <c r="EJC149" s="119"/>
      <c r="EJD149" s="119"/>
      <c r="EJE149" s="119"/>
      <c r="EJF149" s="119"/>
      <c r="EJG149" s="119"/>
      <c r="EJH149" s="119"/>
      <c r="EJI149" s="119"/>
      <c r="EJJ149" s="119"/>
      <c r="EJK149" s="119"/>
      <c r="EJL149" s="119"/>
      <c r="EJM149" s="119"/>
      <c r="EJN149" s="119"/>
      <c r="EJO149" s="119"/>
      <c r="EJP149" s="119"/>
      <c r="EJQ149" s="119"/>
      <c r="EJR149" s="119"/>
      <c r="EJS149" s="119"/>
      <c r="EJT149" s="119"/>
      <c r="EJU149" s="119"/>
      <c r="EJV149" s="119"/>
      <c r="EJW149" s="119"/>
      <c r="EJX149" s="119"/>
      <c r="EJY149" s="119"/>
      <c r="EJZ149" s="119"/>
      <c r="EKA149" s="119"/>
      <c r="EKB149" s="119"/>
      <c r="EKC149" s="119"/>
      <c r="EKD149" s="119"/>
      <c r="EKE149" s="119"/>
      <c r="EKF149" s="119"/>
      <c r="EKG149" s="119"/>
      <c r="EKH149" s="119"/>
      <c r="EKI149" s="119"/>
      <c r="EKJ149" s="119"/>
      <c r="EKK149" s="119"/>
      <c r="EKL149" s="119"/>
      <c r="EKM149" s="119"/>
      <c r="EKN149" s="119"/>
      <c r="EKO149" s="119"/>
      <c r="EKP149" s="119"/>
      <c r="EKQ149" s="119"/>
      <c r="EKR149" s="119"/>
      <c r="EKS149" s="119"/>
      <c r="EKT149" s="119"/>
      <c r="EKU149" s="119"/>
      <c r="EKV149" s="119"/>
      <c r="EKW149" s="119"/>
      <c r="EKX149" s="119"/>
      <c r="EKY149" s="119"/>
      <c r="EKZ149" s="119"/>
      <c r="ELA149" s="119"/>
      <c r="ELB149" s="119"/>
      <c r="ELC149" s="119"/>
      <c r="ELD149" s="119"/>
      <c r="ELE149" s="119"/>
      <c r="ELF149" s="119"/>
      <c r="ELG149" s="119"/>
      <c r="ELH149" s="119"/>
      <c r="ELI149" s="119"/>
      <c r="ELJ149" s="119"/>
      <c r="ELK149" s="119"/>
      <c r="ELL149" s="119"/>
      <c r="ELM149" s="119"/>
      <c r="ELN149" s="119"/>
      <c r="ELO149" s="119"/>
      <c r="ELP149" s="119"/>
      <c r="ELQ149" s="119"/>
      <c r="ELR149" s="119"/>
      <c r="ELS149" s="119"/>
      <c r="ELT149" s="119"/>
      <c r="ELU149" s="119"/>
      <c r="ELV149" s="119"/>
      <c r="ELW149" s="119"/>
      <c r="ELX149" s="119"/>
      <c r="ELY149" s="119"/>
      <c r="ELZ149" s="119"/>
      <c r="EMA149" s="119"/>
      <c r="EMB149" s="119"/>
      <c r="EMC149" s="119"/>
      <c r="EMD149" s="119"/>
      <c r="EME149" s="119"/>
      <c r="EMF149" s="119"/>
      <c r="EMG149" s="119"/>
      <c r="EMH149" s="119"/>
      <c r="EMI149" s="119"/>
      <c r="EMJ149" s="119"/>
      <c r="EMK149" s="119"/>
      <c r="EML149" s="119"/>
      <c r="EMM149" s="119"/>
      <c r="EMN149" s="119"/>
      <c r="EMO149" s="119"/>
      <c r="EMP149" s="119"/>
      <c r="EMQ149" s="119"/>
      <c r="EMR149" s="119"/>
      <c r="EMS149" s="119"/>
      <c r="EMT149" s="119"/>
      <c r="EMU149" s="119"/>
      <c r="EMV149" s="119"/>
      <c r="EMW149" s="119"/>
      <c r="EMX149" s="119"/>
      <c r="EMY149" s="119"/>
      <c r="EMZ149" s="119"/>
      <c r="ENA149" s="119"/>
      <c r="ENB149" s="119"/>
      <c r="ENC149" s="119"/>
      <c r="END149" s="119"/>
      <c r="ENE149" s="119"/>
      <c r="ENF149" s="119"/>
      <c r="ENG149" s="119"/>
      <c r="ENH149" s="119"/>
      <c r="ENI149" s="119"/>
      <c r="ENJ149" s="119"/>
      <c r="ENK149" s="119"/>
      <c r="ENL149" s="119"/>
      <c r="ENM149" s="119"/>
      <c r="ENN149" s="119"/>
      <c r="ENO149" s="119"/>
      <c r="ENP149" s="119"/>
      <c r="ENQ149" s="119"/>
      <c r="ENR149" s="119"/>
      <c r="ENS149" s="119"/>
      <c r="ENT149" s="119"/>
      <c r="ENU149" s="119"/>
      <c r="ENV149" s="119"/>
      <c r="ENW149" s="119"/>
      <c r="ENX149" s="119"/>
      <c r="ENY149" s="119"/>
      <c r="ENZ149" s="119"/>
      <c r="EOA149" s="119"/>
      <c r="EOB149" s="119"/>
      <c r="EOC149" s="119"/>
      <c r="EOD149" s="119"/>
      <c r="EOE149" s="119"/>
      <c r="EOF149" s="119"/>
      <c r="EOG149" s="119"/>
      <c r="EOH149" s="119"/>
      <c r="EOI149" s="119"/>
      <c r="EOJ149" s="119"/>
      <c r="EOK149" s="119"/>
      <c r="EOL149" s="119"/>
      <c r="EOM149" s="119"/>
      <c r="EON149" s="119"/>
      <c r="EOO149" s="119"/>
      <c r="EOP149" s="119"/>
      <c r="EOQ149" s="119"/>
      <c r="EOR149" s="119"/>
      <c r="EOS149" s="119"/>
      <c r="EOT149" s="119"/>
      <c r="EOU149" s="119"/>
      <c r="EOV149" s="119"/>
      <c r="EOW149" s="119"/>
      <c r="EOX149" s="119"/>
      <c r="EOY149" s="119"/>
      <c r="EOZ149" s="119"/>
      <c r="EPA149" s="119"/>
      <c r="EPB149" s="119"/>
      <c r="EPC149" s="119"/>
      <c r="EPD149" s="119"/>
      <c r="EPE149" s="119"/>
      <c r="EPF149" s="119"/>
      <c r="EPG149" s="119"/>
      <c r="EPH149" s="119"/>
      <c r="EPI149" s="119"/>
      <c r="EPJ149" s="119"/>
      <c r="EPK149" s="119"/>
      <c r="EPL149" s="119"/>
      <c r="EPM149" s="119"/>
      <c r="EPN149" s="119"/>
      <c r="EPO149" s="119"/>
      <c r="EPP149" s="119"/>
      <c r="EPQ149" s="119"/>
      <c r="EPR149" s="119"/>
      <c r="EPS149" s="119"/>
      <c r="EPT149" s="119"/>
      <c r="EPU149" s="119"/>
      <c r="EPV149" s="119"/>
      <c r="EPW149" s="119"/>
      <c r="EPX149" s="119"/>
      <c r="EPY149" s="119"/>
      <c r="EPZ149" s="119"/>
      <c r="EQA149" s="119"/>
      <c r="EQB149" s="119"/>
      <c r="EQC149" s="119"/>
      <c r="EQD149" s="119"/>
      <c r="EQE149" s="119"/>
      <c r="EQF149" s="119"/>
      <c r="EQG149" s="119"/>
      <c r="EQH149" s="119"/>
      <c r="EQI149" s="119"/>
      <c r="EQJ149" s="119"/>
      <c r="EQK149" s="119"/>
      <c r="EQL149" s="119"/>
      <c r="EQM149" s="119"/>
      <c r="EQN149" s="119"/>
      <c r="EQO149" s="119"/>
      <c r="EQP149" s="119"/>
      <c r="EQQ149" s="119"/>
      <c r="EQR149" s="119"/>
      <c r="EQS149" s="119"/>
      <c r="EQT149" s="119"/>
      <c r="EQU149" s="119"/>
      <c r="EQV149" s="119"/>
      <c r="EQW149" s="119"/>
      <c r="EQX149" s="119"/>
      <c r="EQY149" s="119"/>
      <c r="EQZ149" s="119"/>
      <c r="ERA149" s="119"/>
      <c r="ERB149" s="119"/>
      <c r="ERC149" s="119"/>
      <c r="ERD149" s="119"/>
      <c r="ERE149" s="119"/>
      <c r="ERF149" s="119"/>
      <c r="ERG149" s="119"/>
      <c r="ERH149" s="119"/>
      <c r="ERI149" s="119"/>
      <c r="ERJ149" s="119"/>
      <c r="ERK149" s="119"/>
      <c r="ERL149" s="119"/>
      <c r="ERM149" s="119"/>
      <c r="ERN149" s="119"/>
      <c r="ERO149" s="119"/>
      <c r="ERP149" s="119"/>
      <c r="ERQ149" s="119"/>
      <c r="ERR149" s="119"/>
      <c r="ERS149" s="119"/>
      <c r="ERT149" s="119"/>
      <c r="ERU149" s="119"/>
      <c r="ERV149" s="119"/>
      <c r="ERW149" s="119"/>
      <c r="ERX149" s="119"/>
      <c r="ERY149" s="119"/>
      <c r="ERZ149" s="119"/>
      <c r="ESA149" s="119"/>
      <c r="ESB149" s="119"/>
      <c r="ESC149" s="119"/>
      <c r="ESD149" s="119"/>
      <c r="ESE149" s="119"/>
      <c r="ESF149" s="119"/>
      <c r="ESG149" s="119"/>
      <c r="ESH149" s="119"/>
      <c r="ESI149" s="119"/>
      <c r="ESJ149" s="119"/>
      <c r="ESK149" s="119"/>
      <c r="ESL149" s="119"/>
      <c r="ESM149" s="119"/>
      <c r="ESN149" s="119"/>
      <c r="ESO149" s="119"/>
      <c r="ESP149" s="119"/>
      <c r="ESQ149" s="119"/>
      <c r="ESR149" s="119"/>
      <c r="ESS149" s="119"/>
      <c r="EST149" s="119"/>
      <c r="ESU149" s="119"/>
      <c r="ESV149" s="119"/>
      <c r="ESW149" s="119"/>
      <c r="ESX149" s="119"/>
      <c r="ESY149" s="119"/>
      <c r="ESZ149" s="119"/>
      <c r="ETA149" s="119"/>
      <c r="ETB149" s="119"/>
      <c r="ETC149" s="119"/>
      <c r="ETD149" s="119"/>
      <c r="ETE149" s="119"/>
      <c r="ETF149" s="119"/>
      <c r="ETG149" s="119"/>
      <c r="ETH149" s="119"/>
      <c r="ETI149" s="119"/>
      <c r="ETJ149" s="119"/>
      <c r="ETK149" s="119"/>
      <c r="ETL149" s="119"/>
      <c r="ETM149" s="119"/>
      <c r="ETN149" s="119"/>
      <c r="ETO149" s="119"/>
      <c r="ETP149" s="119"/>
      <c r="ETQ149" s="119"/>
      <c r="ETR149" s="119"/>
      <c r="ETS149" s="119"/>
      <c r="ETT149" s="119"/>
      <c r="ETU149" s="119"/>
      <c r="ETV149" s="119"/>
      <c r="ETW149" s="119"/>
      <c r="ETX149" s="119"/>
      <c r="ETY149" s="119"/>
      <c r="ETZ149" s="119"/>
      <c r="EUA149" s="119"/>
      <c r="EUB149" s="119"/>
      <c r="EUC149" s="119"/>
      <c r="EUD149" s="119"/>
      <c r="EUE149" s="119"/>
      <c r="EUF149" s="119"/>
      <c r="EUG149" s="119"/>
      <c r="EUH149" s="119"/>
      <c r="EUI149" s="119"/>
      <c r="EUJ149" s="119"/>
      <c r="EUK149" s="119"/>
      <c r="EUL149" s="119"/>
      <c r="EUM149" s="119"/>
      <c r="EUN149" s="119"/>
      <c r="EUO149" s="119"/>
      <c r="EUP149" s="119"/>
      <c r="EUQ149" s="119"/>
      <c r="EUR149" s="119"/>
      <c r="EUS149" s="119"/>
      <c r="EUT149" s="119"/>
      <c r="EUU149" s="119"/>
      <c r="EUV149" s="119"/>
      <c r="EUW149" s="119"/>
      <c r="EUX149" s="119"/>
      <c r="EUY149" s="119"/>
      <c r="EUZ149" s="119"/>
      <c r="EVA149" s="119"/>
      <c r="EVB149" s="119"/>
      <c r="EVC149" s="119"/>
      <c r="EVD149" s="119"/>
      <c r="EVE149" s="119"/>
      <c r="EVF149" s="119"/>
      <c r="EVG149" s="119"/>
      <c r="EVH149" s="119"/>
      <c r="EVI149" s="119"/>
      <c r="EVJ149" s="119"/>
      <c r="EVK149" s="119"/>
      <c r="EVL149" s="119"/>
      <c r="EVM149" s="119"/>
      <c r="EVN149" s="119"/>
      <c r="EVO149" s="119"/>
      <c r="EVP149" s="119"/>
      <c r="EVQ149" s="119"/>
      <c r="EVR149" s="119"/>
      <c r="EVS149" s="119"/>
      <c r="EVT149" s="119"/>
      <c r="EVU149" s="119"/>
      <c r="EVV149" s="119"/>
      <c r="EVW149" s="119"/>
      <c r="EVX149" s="119"/>
      <c r="EVY149" s="119"/>
      <c r="EVZ149" s="119"/>
      <c r="EWA149" s="119"/>
      <c r="EWB149" s="119"/>
      <c r="EWC149" s="119"/>
      <c r="EWD149" s="119"/>
      <c r="EWE149" s="119"/>
      <c r="EWF149" s="119"/>
      <c r="EWG149" s="119"/>
      <c r="EWH149" s="119"/>
      <c r="EWI149" s="119"/>
      <c r="EWJ149" s="119"/>
      <c r="EWK149" s="119"/>
      <c r="EWL149" s="119"/>
      <c r="EWM149" s="119"/>
      <c r="EWN149" s="119"/>
      <c r="EWO149" s="119"/>
      <c r="EWP149" s="119"/>
      <c r="EWQ149" s="119"/>
      <c r="EWR149" s="119"/>
      <c r="EWS149" s="119"/>
      <c r="EWT149" s="119"/>
      <c r="EWU149" s="119"/>
      <c r="EWV149" s="119"/>
      <c r="EWW149" s="119"/>
      <c r="EWX149" s="119"/>
      <c r="EWY149" s="119"/>
      <c r="EWZ149" s="119"/>
      <c r="EXA149" s="119"/>
      <c r="EXB149" s="119"/>
      <c r="EXC149" s="119"/>
      <c r="EXD149" s="119"/>
      <c r="EXE149" s="119"/>
      <c r="EXF149" s="119"/>
      <c r="EXG149" s="119"/>
      <c r="EXH149" s="119"/>
      <c r="EXI149" s="119"/>
      <c r="EXJ149" s="119"/>
      <c r="EXK149" s="119"/>
      <c r="EXL149" s="119"/>
      <c r="EXM149" s="119"/>
      <c r="EXN149" s="119"/>
      <c r="EXO149" s="119"/>
      <c r="EXP149" s="119"/>
      <c r="EXQ149" s="119"/>
      <c r="EXR149" s="119"/>
      <c r="EXS149" s="119"/>
      <c r="EXT149" s="119"/>
      <c r="EXU149" s="119"/>
      <c r="EXV149" s="119"/>
      <c r="EXW149" s="119"/>
      <c r="EXX149" s="119"/>
      <c r="EXY149" s="119"/>
      <c r="EXZ149" s="119"/>
      <c r="EYA149" s="119"/>
      <c r="EYB149" s="119"/>
      <c r="EYC149" s="119"/>
      <c r="EYD149" s="119"/>
      <c r="EYE149" s="119"/>
      <c r="EYF149" s="119"/>
      <c r="EYG149" s="119"/>
      <c r="EYH149" s="119"/>
      <c r="EYI149" s="119"/>
      <c r="EYJ149" s="119"/>
      <c r="EYK149" s="119"/>
      <c r="EYL149" s="119"/>
      <c r="EYM149" s="119"/>
      <c r="EYN149" s="119"/>
      <c r="EYO149" s="119"/>
      <c r="EYP149" s="119"/>
      <c r="EYQ149" s="119"/>
      <c r="EYR149" s="119"/>
      <c r="EYS149" s="119"/>
      <c r="EYT149" s="119"/>
      <c r="EYU149" s="119"/>
      <c r="EYV149" s="119"/>
      <c r="EYW149" s="119"/>
      <c r="EYX149" s="119"/>
      <c r="EYY149" s="119"/>
      <c r="EYZ149" s="119"/>
      <c r="EZA149" s="119"/>
      <c r="EZB149" s="119"/>
      <c r="EZC149" s="119"/>
      <c r="EZD149" s="119"/>
      <c r="EZE149" s="119"/>
      <c r="EZF149" s="119"/>
      <c r="EZG149" s="119"/>
      <c r="EZH149" s="119"/>
      <c r="EZI149" s="119"/>
      <c r="EZJ149" s="119"/>
      <c r="EZK149" s="119"/>
      <c r="EZL149" s="119"/>
      <c r="EZM149" s="119"/>
      <c r="EZN149" s="119"/>
      <c r="EZO149" s="119"/>
      <c r="EZP149" s="119"/>
      <c r="EZQ149" s="119"/>
      <c r="EZR149" s="119"/>
      <c r="EZS149" s="119"/>
      <c r="EZT149" s="119"/>
      <c r="EZU149" s="119"/>
      <c r="EZV149" s="119"/>
      <c r="EZW149" s="119"/>
      <c r="EZX149" s="119"/>
      <c r="EZY149" s="119"/>
      <c r="EZZ149" s="119"/>
      <c r="FAA149" s="119"/>
      <c r="FAB149" s="119"/>
      <c r="FAC149" s="119"/>
      <c r="FAD149" s="119"/>
      <c r="FAE149" s="119"/>
      <c r="FAF149" s="119"/>
      <c r="FAG149" s="119"/>
      <c r="FAH149" s="119"/>
      <c r="FAI149" s="119"/>
      <c r="FAJ149" s="119"/>
      <c r="FAK149" s="119"/>
      <c r="FAL149" s="119"/>
      <c r="FAM149" s="119"/>
      <c r="FAN149" s="119"/>
      <c r="FAO149" s="119"/>
      <c r="FAP149" s="119"/>
      <c r="FAQ149" s="119"/>
      <c r="FAR149" s="119"/>
      <c r="FAS149" s="119"/>
      <c r="FAT149" s="119"/>
      <c r="FAU149" s="119"/>
      <c r="FAV149" s="119"/>
      <c r="FAW149" s="119"/>
      <c r="FAX149" s="119"/>
      <c r="FAY149" s="119"/>
      <c r="FAZ149" s="119"/>
      <c r="FBA149" s="119"/>
      <c r="FBB149" s="119"/>
      <c r="FBC149" s="119"/>
      <c r="FBD149" s="119"/>
      <c r="FBE149" s="119"/>
      <c r="FBF149" s="119"/>
      <c r="FBG149" s="119"/>
      <c r="FBH149" s="119"/>
      <c r="FBI149" s="119"/>
      <c r="FBJ149" s="119"/>
      <c r="FBK149" s="119"/>
      <c r="FBL149" s="119"/>
      <c r="FBM149" s="119"/>
      <c r="FBN149" s="119"/>
      <c r="FBO149" s="119"/>
      <c r="FBP149" s="119"/>
      <c r="FBQ149" s="119"/>
      <c r="FBR149" s="119"/>
      <c r="FBS149" s="119"/>
      <c r="FBT149" s="119"/>
      <c r="FBU149" s="119"/>
      <c r="FBV149" s="119"/>
      <c r="FBW149" s="119"/>
      <c r="FBX149" s="119"/>
      <c r="FBY149" s="119"/>
      <c r="FBZ149" s="119"/>
      <c r="FCA149" s="119"/>
      <c r="FCB149" s="119"/>
      <c r="FCC149" s="119"/>
      <c r="FCD149" s="119"/>
      <c r="FCE149" s="119"/>
      <c r="FCF149" s="119"/>
      <c r="FCG149" s="119"/>
      <c r="FCH149" s="119"/>
      <c r="FCI149" s="119"/>
      <c r="FCJ149" s="119"/>
      <c r="FCK149" s="119"/>
      <c r="FCL149" s="119"/>
      <c r="FCM149" s="119"/>
      <c r="FCN149" s="119"/>
      <c r="FCO149" s="119"/>
      <c r="FCP149" s="119"/>
      <c r="FCQ149" s="119"/>
      <c r="FCR149" s="119"/>
      <c r="FCS149" s="119"/>
      <c r="FCT149" s="119"/>
      <c r="FCU149" s="119"/>
      <c r="FCV149" s="119"/>
      <c r="FCW149" s="119"/>
      <c r="FCX149" s="119"/>
      <c r="FCY149" s="119"/>
      <c r="FCZ149" s="119"/>
      <c r="FDA149" s="119"/>
      <c r="FDB149" s="119"/>
      <c r="FDC149" s="119"/>
      <c r="FDD149" s="119"/>
      <c r="FDE149" s="119"/>
      <c r="FDF149" s="119"/>
      <c r="FDG149" s="119"/>
      <c r="FDH149" s="119"/>
      <c r="FDI149" s="119"/>
      <c r="FDJ149" s="119"/>
      <c r="FDK149" s="119"/>
      <c r="FDL149" s="119"/>
      <c r="FDM149" s="119"/>
      <c r="FDN149" s="119"/>
      <c r="FDO149" s="119"/>
      <c r="FDP149" s="119"/>
      <c r="FDQ149" s="119"/>
      <c r="FDR149" s="119"/>
      <c r="FDS149" s="119"/>
      <c r="FDT149" s="119"/>
      <c r="FDU149" s="119"/>
      <c r="FDV149" s="119"/>
      <c r="FDW149" s="119"/>
      <c r="FDX149" s="119"/>
      <c r="FDY149" s="119"/>
      <c r="FDZ149" s="119"/>
      <c r="FEA149" s="119"/>
      <c r="FEB149" s="119"/>
      <c r="FEC149" s="119"/>
      <c r="FED149" s="119"/>
      <c r="FEE149" s="119"/>
      <c r="FEF149" s="119"/>
      <c r="FEG149" s="119"/>
      <c r="FEH149" s="119"/>
      <c r="FEI149" s="119"/>
      <c r="FEJ149" s="119"/>
      <c r="FEK149" s="119"/>
      <c r="FEL149" s="119"/>
      <c r="FEM149" s="119"/>
      <c r="FEN149" s="119"/>
      <c r="FEO149" s="119"/>
      <c r="FEP149" s="119"/>
      <c r="FEQ149" s="119"/>
      <c r="FER149" s="119"/>
      <c r="FES149" s="119"/>
      <c r="FET149" s="119"/>
      <c r="FEU149" s="119"/>
      <c r="FEV149" s="119"/>
      <c r="FEW149" s="119"/>
      <c r="FEX149" s="119"/>
      <c r="FEY149" s="119"/>
      <c r="FEZ149" s="119"/>
      <c r="FFA149" s="119"/>
      <c r="FFB149" s="119"/>
      <c r="FFC149" s="119"/>
      <c r="FFD149" s="119"/>
      <c r="FFE149" s="119"/>
      <c r="FFF149" s="119"/>
      <c r="FFG149" s="119"/>
      <c r="FFH149" s="119"/>
      <c r="FFI149" s="119"/>
      <c r="FFJ149" s="119"/>
      <c r="FFK149" s="119"/>
      <c r="FFL149" s="119"/>
      <c r="FFM149" s="119"/>
      <c r="FFN149" s="119"/>
      <c r="FFO149" s="119"/>
      <c r="FFP149" s="119"/>
      <c r="FFQ149" s="119"/>
      <c r="FFR149" s="119"/>
      <c r="FFS149" s="119"/>
      <c r="FFT149" s="119"/>
      <c r="FFU149" s="119"/>
      <c r="FFV149" s="119"/>
      <c r="FFW149" s="119"/>
      <c r="FFX149" s="119"/>
      <c r="FFY149" s="119"/>
      <c r="FFZ149" s="119"/>
      <c r="FGA149" s="119"/>
      <c r="FGB149" s="119"/>
      <c r="FGC149" s="119"/>
      <c r="FGD149" s="119"/>
      <c r="FGE149" s="119"/>
      <c r="FGF149" s="119"/>
      <c r="FGG149" s="119"/>
      <c r="FGH149" s="119"/>
      <c r="FGI149" s="119"/>
      <c r="FGJ149" s="119"/>
      <c r="FGK149" s="119"/>
      <c r="FGL149" s="119"/>
      <c r="FGM149" s="119"/>
      <c r="FGN149" s="119"/>
      <c r="FGO149" s="119"/>
      <c r="FGP149" s="119"/>
      <c r="FGQ149" s="119"/>
      <c r="FGR149" s="119"/>
      <c r="FGS149" s="119"/>
      <c r="FGT149" s="119"/>
      <c r="FGU149" s="119"/>
      <c r="FGV149" s="119"/>
      <c r="FGW149" s="119"/>
      <c r="FGX149" s="119"/>
      <c r="FGY149" s="119"/>
      <c r="FGZ149" s="119"/>
      <c r="FHA149" s="119"/>
      <c r="FHB149" s="119"/>
      <c r="FHC149" s="119"/>
      <c r="FHD149" s="119"/>
      <c r="FHE149" s="119"/>
      <c r="FHF149" s="119"/>
      <c r="FHG149" s="119"/>
      <c r="FHH149" s="119"/>
      <c r="FHI149" s="119"/>
      <c r="FHJ149" s="119"/>
      <c r="FHK149" s="119"/>
      <c r="FHL149" s="119"/>
      <c r="FHM149" s="119"/>
      <c r="FHN149" s="119"/>
      <c r="FHO149" s="119"/>
      <c r="FHP149" s="119"/>
      <c r="FHQ149" s="119"/>
      <c r="FHR149" s="119"/>
      <c r="FHS149" s="119"/>
      <c r="FHT149" s="119"/>
      <c r="FHU149" s="119"/>
      <c r="FHV149" s="119"/>
      <c r="FHW149" s="119"/>
      <c r="FHX149" s="119"/>
      <c r="FHY149" s="119"/>
      <c r="FHZ149" s="119"/>
      <c r="FIA149" s="119"/>
      <c r="FIB149" s="119"/>
      <c r="FIC149" s="119"/>
      <c r="FID149" s="119"/>
      <c r="FIE149" s="119"/>
      <c r="FIF149" s="119"/>
      <c r="FIG149" s="119"/>
      <c r="FIH149" s="119"/>
      <c r="FII149" s="119"/>
      <c r="FIJ149" s="119"/>
      <c r="FIK149" s="119"/>
      <c r="FIL149" s="119"/>
      <c r="FIM149" s="119"/>
      <c r="FIN149" s="119"/>
      <c r="FIO149" s="119"/>
      <c r="FIP149" s="119"/>
      <c r="FIQ149" s="119"/>
      <c r="FIR149" s="119"/>
      <c r="FIS149" s="119"/>
      <c r="FIT149" s="119"/>
      <c r="FIU149" s="119"/>
      <c r="FIV149" s="119"/>
      <c r="FIW149" s="119"/>
      <c r="FIX149" s="119"/>
      <c r="FIY149" s="119"/>
      <c r="FIZ149" s="119"/>
      <c r="FJA149" s="119"/>
      <c r="FJB149" s="119"/>
      <c r="FJC149" s="119"/>
      <c r="FJD149" s="119"/>
      <c r="FJE149" s="119"/>
      <c r="FJF149" s="119"/>
      <c r="FJG149" s="119"/>
      <c r="FJH149" s="119"/>
      <c r="FJI149" s="119"/>
      <c r="FJJ149" s="119"/>
      <c r="FJK149" s="119"/>
      <c r="FJL149" s="119"/>
      <c r="FJM149" s="119"/>
      <c r="FJN149" s="119"/>
      <c r="FJO149" s="119"/>
      <c r="FJP149" s="119"/>
      <c r="FJQ149" s="119"/>
      <c r="FJR149" s="119"/>
      <c r="FJS149" s="119"/>
      <c r="FJT149" s="119"/>
      <c r="FJU149" s="119"/>
      <c r="FJV149" s="119"/>
      <c r="FJW149" s="119"/>
      <c r="FJX149" s="119"/>
      <c r="FJY149" s="119"/>
      <c r="FJZ149" s="119"/>
      <c r="FKA149" s="119"/>
      <c r="FKB149" s="119"/>
      <c r="FKC149" s="119"/>
      <c r="FKD149" s="119"/>
      <c r="FKE149" s="119"/>
      <c r="FKF149" s="119"/>
      <c r="FKG149" s="119"/>
      <c r="FKH149" s="119"/>
      <c r="FKI149" s="119"/>
      <c r="FKJ149" s="119"/>
      <c r="FKK149" s="119"/>
      <c r="FKL149" s="119"/>
      <c r="FKM149" s="119"/>
      <c r="FKN149" s="119"/>
      <c r="FKO149" s="119"/>
      <c r="FKP149" s="119"/>
      <c r="FKQ149" s="119"/>
      <c r="FKR149" s="119"/>
      <c r="FKS149" s="119"/>
      <c r="FKT149" s="119"/>
      <c r="FKU149" s="119"/>
      <c r="FKV149" s="119"/>
      <c r="FKW149" s="119"/>
      <c r="FKX149" s="119"/>
      <c r="FKY149" s="119"/>
      <c r="FKZ149" s="119"/>
      <c r="FLA149" s="119"/>
      <c r="FLB149" s="119"/>
      <c r="FLC149" s="119"/>
      <c r="FLD149" s="119"/>
      <c r="FLE149" s="119"/>
      <c r="FLF149" s="119"/>
      <c r="FLG149" s="119"/>
      <c r="FLH149" s="119"/>
      <c r="FLI149" s="119"/>
      <c r="FLJ149" s="119"/>
      <c r="FLK149" s="119"/>
      <c r="FLL149" s="119"/>
      <c r="FLM149" s="119"/>
      <c r="FLN149" s="119"/>
      <c r="FLO149" s="119"/>
      <c r="FLP149" s="119"/>
      <c r="FLQ149" s="119"/>
      <c r="FLR149" s="119"/>
      <c r="FLS149" s="119"/>
      <c r="FLT149" s="119"/>
      <c r="FLU149" s="119"/>
      <c r="FLV149" s="119"/>
      <c r="FLW149" s="119"/>
      <c r="FLX149" s="119"/>
      <c r="FLY149" s="119"/>
      <c r="FLZ149" s="119"/>
      <c r="FMA149" s="119"/>
      <c r="FMB149" s="119"/>
      <c r="FMC149" s="119"/>
      <c r="FMD149" s="119"/>
      <c r="FME149" s="119"/>
      <c r="FMF149" s="119"/>
      <c r="FMG149" s="119"/>
      <c r="FMH149" s="119"/>
      <c r="FMI149" s="119"/>
      <c r="FMJ149" s="119"/>
      <c r="FMK149" s="119"/>
      <c r="FML149" s="119"/>
      <c r="FMM149" s="119"/>
      <c r="FMN149" s="119"/>
      <c r="FMO149" s="119"/>
      <c r="FMP149" s="119"/>
      <c r="FMQ149" s="119"/>
      <c r="FMR149" s="119"/>
      <c r="FMS149" s="119"/>
      <c r="FMT149" s="119"/>
      <c r="FMU149" s="119"/>
      <c r="FMV149" s="119"/>
      <c r="FMW149" s="119"/>
      <c r="FMX149" s="119"/>
      <c r="FMY149" s="119"/>
      <c r="FMZ149" s="119"/>
      <c r="FNA149" s="119"/>
      <c r="FNB149" s="119"/>
      <c r="FNC149" s="119"/>
      <c r="FND149" s="119"/>
      <c r="FNE149" s="119"/>
      <c r="FNF149" s="119"/>
      <c r="FNG149" s="119"/>
      <c r="FNH149" s="119"/>
      <c r="FNI149" s="119"/>
      <c r="FNJ149" s="119"/>
      <c r="FNK149" s="119"/>
      <c r="FNL149" s="119"/>
      <c r="FNM149" s="119"/>
      <c r="FNN149" s="119"/>
      <c r="FNO149" s="119"/>
      <c r="FNP149" s="119"/>
      <c r="FNQ149" s="119"/>
      <c r="FNR149" s="119"/>
      <c r="FNS149" s="119"/>
      <c r="FNT149" s="119"/>
      <c r="FNU149" s="119"/>
      <c r="FNV149" s="119"/>
      <c r="FNW149" s="119"/>
      <c r="FNX149" s="119"/>
      <c r="FNY149" s="119"/>
      <c r="FNZ149" s="119"/>
      <c r="FOA149" s="119"/>
      <c r="FOB149" s="119"/>
      <c r="FOC149" s="119"/>
      <c r="FOD149" s="119"/>
      <c r="FOE149" s="119"/>
      <c r="FOF149" s="119"/>
      <c r="FOG149" s="119"/>
      <c r="FOH149" s="119"/>
      <c r="FOI149" s="119"/>
      <c r="FOJ149" s="119"/>
      <c r="FOK149" s="119"/>
      <c r="FOL149" s="119"/>
      <c r="FOM149" s="119"/>
      <c r="FON149" s="119"/>
      <c r="FOO149" s="119"/>
      <c r="FOP149" s="119"/>
      <c r="FOQ149" s="119"/>
      <c r="FOR149" s="119"/>
      <c r="FOS149" s="119"/>
      <c r="FOT149" s="119"/>
      <c r="FOU149" s="119"/>
      <c r="FOV149" s="119"/>
      <c r="FOW149" s="119"/>
      <c r="FOX149" s="119"/>
      <c r="FOY149" s="119"/>
      <c r="FOZ149" s="119"/>
      <c r="FPA149" s="119"/>
      <c r="FPB149" s="119"/>
      <c r="FPC149" s="119"/>
      <c r="FPD149" s="119"/>
      <c r="FPE149" s="119"/>
      <c r="FPF149" s="119"/>
      <c r="FPG149" s="119"/>
      <c r="FPH149" s="119"/>
      <c r="FPI149" s="119"/>
      <c r="FPJ149" s="119"/>
      <c r="FPK149" s="119"/>
      <c r="FPL149" s="119"/>
      <c r="FPM149" s="119"/>
      <c r="FPN149" s="119"/>
      <c r="FPO149" s="119"/>
      <c r="FPP149" s="119"/>
      <c r="FPQ149" s="119"/>
      <c r="FPR149" s="119"/>
      <c r="FPS149" s="119"/>
      <c r="FPT149" s="119"/>
      <c r="FPU149" s="119"/>
      <c r="FPV149" s="119"/>
      <c r="FPW149" s="119"/>
      <c r="FPX149" s="119"/>
      <c r="FPY149" s="119"/>
      <c r="FPZ149" s="119"/>
      <c r="FQA149" s="119"/>
      <c r="FQB149" s="119"/>
      <c r="FQC149" s="119"/>
      <c r="FQD149" s="119"/>
      <c r="FQE149" s="119"/>
      <c r="FQF149" s="119"/>
      <c r="FQG149" s="119"/>
      <c r="FQH149" s="119"/>
      <c r="FQI149" s="119"/>
      <c r="FQJ149" s="119"/>
      <c r="FQK149" s="119"/>
      <c r="FQL149" s="119"/>
      <c r="FQM149" s="119"/>
      <c r="FQN149" s="119"/>
      <c r="FQO149" s="119"/>
      <c r="FQP149" s="119"/>
      <c r="FQQ149" s="119"/>
      <c r="FQR149" s="119"/>
      <c r="FQS149" s="119"/>
      <c r="FQT149" s="119"/>
      <c r="FQU149" s="119"/>
      <c r="FQV149" s="119"/>
      <c r="FQW149" s="119"/>
      <c r="FQX149" s="119"/>
      <c r="FQY149" s="119"/>
      <c r="FQZ149" s="119"/>
      <c r="FRA149" s="119"/>
      <c r="FRB149" s="119"/>
      <c r="FRC149" s="119"/>
      <c r="FRD149" s="119"/>
      <c r="FRE149" s="119"/>
      <c r="FRF149" s="119"/>
      <c r="FRG149" s="119"/>
      <c r="FRH149" s="119"/>
      <c r="FRI149" s="119"/>
      <c r="FRJ149" s="119"/>
      <c r="FRK149" s="119"/>
      <c r="FRL149" s="119"/>
      <c r="FRM149" s="119"/>
      <c r="FRN149" s="119"/>
      <c r="FRO149" s="119"/>
      <c r="FRP149" s="119"/>
      <c r="FRQ149" s="119"/>
      <c r="FRR149" s="119"/>
      <c r="FRS149" s="119"/>
      <c r="FRT149" s="119"/>
      <c r="FRU149" s="119"/>
      <c r="FRV149" s="119"/>
      <c r="FRW149" s="119"/>
      <c r="FRX149" s="119"/>
      <c r="FRY149" s="119"/>
      <c r="FRZ149" s="119"/>
      <c r="FSA149" s="119"/>
      <c r="FSB149" s="119"/>
      <c r="FSC149" s="119"/>
      <c r="FSD149" s="119"/>
      <c r="FSE149" s="119"/>
      <c r="FSF149" s="119"/>
      <c r="FSG149" s="119"/>
      <c r="FSH149" s="119"/>
      <c r="FSI149" s="119"/>
      <c r="FSJ149" s="119"/>
      <c r="FSK149" s="119"/>
      <c r="FSL149" s="119"/>
      <c r="FSM149" s="119"/>
      <c r="FSN149" s="119"/>
      <c r="FSO149" s="119"/>
      <c r="FSP149" s="119"/>
      <c r="FSQ149" s="119"/>
      <c r="FSR149" s="119"/>
      <c r="FSS149" s="119"/>
      <c r="FST149" s="119"/>
      <c r="FSU149" s="119"/>
      <c r="FSV149" s="119"/>
      <c r="FSW149" s="119"/>
      <c r="FSX149" s="119"/>
      <c r="FSY149" s="119"/>
      <c r="FSZ149" s="119"/>
      <c r="FTA149" s="119"/>
      <c r="FTB149" s="119"/>
      <c r="FTC149" s="119"/>
      <c r="FTD149" s="119"/>
      <c r="FTE149" s="119"/>
      <c r="FTF149" s="119"/>
      <c r="FTG149" s="119"/>
      <c r="FTH149" s="119"/>
      <c r="FTI149" s="119"/>
      <c r="FTJ149" s="119"/>
      <c r="FTK149" s="119"/>
      <c r="FTL149" s="119"/>
      <c r="FTM149" s="119"/>
      <c r="FTN149" s="119"/>
      <c r="FTO149" s="119"/>
      <c r="FTP149" s="119"/>
      <c r="FTQ149" s="119"/>
      <c r="FTR149" s="119"/>
      <c r="FTS149" s="119"/>
      <c r="FTT149" s="119"/>
      <c r="FTU149" s="119"/>
      <c r="FTV149" s="119"/>
      <c r="FTW149" s="119"/>
      <c r="FTX149" s="119"/>
      <c r="FTY149" s="119"/>
      <c r="FTZ149" s="119"/>
      <c r="FUA149" s="119"/>
      <c r="FUB149" s="119"/>
      <c r="FUC149" s="119"/>
      <c r="FUD149" s="119"/>
      <c r="FUE149" s="119"/>
      <c r="FUF149" s="119"/>
      <c r="FUG149" s="119"/>
      <c r="FUH149" s="119"/>
      <c r="FUI149" s="119"/>
      <c r="FUJ149" s="119"/>
      <c r="FUK149" s="119"/>
      <c r="FUL149" s="119"/>
      <c r="FUM149" s="119"/>
      <c r="FUN149" s="119"/>
      <c r="FUO149" s="119"/>
      <c r="FUP149" s="119"/>
      <c r="FUQ149" s="119"/>
      <c r="FUR149" s="119"/>
      <c r="FUS149" s="119"/>
      <c r="FUT149" s="119"/>
      <c r="FUU149" s="119"/>
      <c r="FUV149" s="119"/>
      <c r="FUW149" s="119"/>
      <c r="FUX149" s="119"/>
      <c r="FUY149" s="119"/>
      <c r="FUZ149" s="119"/>
      <c r="FVA149" s="119"/>
      <c r="FVB149" s="119"/>
      <c r="FVC149" s="119"/>
      <c r="FVD149" s="119"/>
      <c r="FVE149" s="119"/>
      <c r="FVF149" s="119"/>
      <c r="FVG149" s="119"/>
      <c r="FVH149" s="119"/>
      <c r="FVI149" s="119"/>
      <c r="FVJ149" s="119"/>
      <c r="FVK149" s="119"/>
      <c r="FVL149" s="119"/>
      <c r="FVM149" s="119"/>
      <c r="FVN149" s="119"/>
      <c r="FVO149" s="119"/>
      <c r="FVP149" s="119"/>
      <c r="FVQ149" s="119"/>
      <c r="FVR149" s="119"/>
      <c r="FVS149" s="119"/>
      <c r="FVT149" s="119"/>
      <c r="FVU149" s="119"/>
      <c r="FVV149" s="119"/>
      <c r="FVW149" s="119"/>
      <c r="FVX149" s="119"/>
      <c r="FVY149" s="119"/>
      <c r="FVZ149" s="119"/>
      <c r="FWA149" s="119"/>
      <c r="FWB149" s="119"/>
      <c r="FWC149" s="119"/>
      <c r="FWD149" s="119"/>
      <c r="FWE149" s="119"/>
      <c r="FWF149" s="119"/>
      <c r="FWG149" s="119"/>
      <c r="FWH149" s="119"/>
      <c r="FWI149" s="119"/>
      <c r="FWJ149" s="119"/>
      <c r="FWK149" s="119"/>
      <c r="FWL149" s="119"/>
      <c r="FWM149" s="119"/>
      <c r="FWN149" s="119"/>
      <c r="FWO149" s="119"/>
      <c r="FWP149" s="119"/>
      <c r="FWQ149" s="119"/>
      <c r="FWR149" s="119"/>
      <c r="FWS149" s="119"/>
      <c r="FWT149" s="119"/>
      <c r="FWU149" s="119"/>
      <c r="FWV149" s="119"/>
      <c r="FWW149" s="119"/>
      <c r="FWX149" s="119"/>
      <c r="FWY149" s="119"/>
      <c r="FWZ149" s="119"/>
      <c r="FXA149" s="119"/>
      <c r="FXB149" s="119"/>
      <c r="FXC149" s="119"/>
      <c r="FXD149" s="119"/>
      <c r="FXE149" s="119"/>
      <c r="FXF149" s="119"/>
      <c r="FXG149" s="119"/>
      <c r="FXH149" s="119"/>
      <c r="FXI149" s="119"/>
      <c r="FXJ149" s="119"/>
      <c r="FXK149" s="119"/>
      <c r="FXL149" s="119"/>
      <c r="FXM149" s="119"/>
      <c r="FXN149" s="119"/>
      <c r="FXO149" s="119"/>
      <c r="FXP149" s="119"/>
      <c r="FXQ149" s="119"/>
      <c r="FXR149" s="119"/>
      <c r="FXS149" s="119"/>
      <c r="FXT149" s="119"/>
      <c r="FXU149" s="119"/>
      <c r="FXV149" s="119"/>
      <c r="FXW149" s="119"/>
      <c r="FXX149" s="119"/>
      <c r="FXY149" s="119"/>
      <c r="FXZ149" s="119"/>
      <c r="FYA149" s="119"/>
      <c r="FYB149" s="119"/>
      <c r="FYC149" s="119"/>
      <c r="FYD149" s="119"/>
      <c r="FYE149" s="119"/>
      <c r="FYF149" s="119"/>
      <c r="FYG149" s="119"/>
      <c r="FYH149" s="119"/>
      <c r="FYI149" s="119"/>
      <c r="FYJ149" s="119"/>
      <c r="FYK149" s="119"/>
      <c r="FYL149" s="119"/>
      <c r="FYM149" s="119"/>
      <c r="FYN149" s="119"/>
      <c r="FYO149" s="119"/>
      <c r="FYP149" s="119"/>
      <c r="FYQ149" s="119"/>
      <c r="FYR149" s="119"/>
      <c r="FYS149" s="119"/>
      <c r="FYT149" s="119"/>
      <c r="FYU149" s="119"/>
      <c r="FYV149" s="119"/>
      <c r="FYW149" s="119"/>
      <c r="FYX149" s="119"/>
      <c r="FYY149" s="119"/>
      <c r="FYZ149" s="119"/>
      <c r="FZA149" s="119"/>
      <c r="FZB149" s="119"/>
      <c r="FZC149" s="119"/>
      <c r="FZD149" s="119"/>
      <c r="FZE149" s="119"/>
      <c r="FZF149" s="119"/>
      <c r="FZG149" s="119"/>
      <c r="FZH149" s="119"/>
      <c r="FZI149" s="119"/>
      <c r="FZJ149" s="119"/>
      <c r="FZK149" s="119"/>
      <c r="FZL149" s="119"/>
      <c r="FZM149" s="119"/>
      <c r="FZN149" s="119"/>
      <c r="FZO149" s="119"/>
      <c r="FZP149" s="119"/>
      <c r="FZQ149" s="119"/>
      <c r="FZR149" s="119"/>
      <c r="FZS149" s="119"/>
      <c r="FZT149" s="119"/>
      <c r="FZU149" s="119"/>
      <c r="FZV149" s="119"/>
      <c r="FZW149" s="119"/>
      <c r="FZX149" s="119"/>
      <c r="FZY149" s="119"/>
      <c r="FZZ149" s="119"/>
      <c r="GAA149" s="119"/>
      <c r="GAB149" s="119"/>
      <c r="GAC149" s="119"/>
      <c r="GAD149" s="119"/>
      <c r="GAE149" s="119"/>
      <c r="GAF149" s="119"/>
      <c r="GAG149" s="119"/>
      <c r="GAH149" s="119"/>
      <c r="GAI149" s="119"/>
      <c r="GAJ149" s="119"/>
      <c r="GAK149" s="119"/>
      <c r="GAL149" s="119"/>
      <c r="GAM149" s="119"/>
      <c r="GAN149" s="119"/>
      <c r="GAO149" s="119"/>
      <c r="GAP149" s="119"/>
      <c r="GAQ149" s="119"/>
      <c r="GAR149" s="119"/>
      <c r="GAS149" s="119"/>
      <c r="GAT149" s="119"/>
      <c r="GAU149" s="119"/>
      <c r="GAV149" s="119"/>
      <c r="GAW149" s="119"/>
      <c r="GAX149" s="119"/>
      <c r="GAY149" s="119"/>
      <c r="GAZ149" s="119"/>
      <c r="GBA149" s="119"/>
      <c r="GBB149" s="119"/>
      <c r="GBC149" s="119"/>
      <c r="GBD149" s="119"/>
      <c r="GBE149" s="119"/>
      <c r="GBF149" s="119"/>
      <c r="GBG149" s="119"/>
      <c r="GBH149" s="119"/>
      <c r="GBI149" s="119"/>
      <c r="GBJ149" s="119"/>
      <c r="GBK149" s="119"/>
      <c r="GBL149" s="119"/>
      <c r="GBM149" s="119"/>
      <c r="GBN149" s="119"/>
      <c r="GBO149" s="119"/>
      <c r="GBP149" s="119"/>
      <c r="GBQ149" s="119"/>
      <c r="GBR149" s="119"/>
      <c r="GBS149" s="119"/>
      <c r="GBT149" s="119"/>
      <c r="GBU149" s="119"/>
      <c r="GBV149" s="119"/>
      <c r="GBW149" s="119"/>
      <c r="GBX149" s="119"/>
      <c r="GBY149" s="119"/>
      <c r="GBZ149" s="119"/>
      <c r="GCA149" s="119"/>
      <c r="GCB149" s="119"/>
      <c r="GCC149" s="119"/>
      <c r="GCD149" s="119"/>
      <c r="GCE149" s="119"/>
      <c r="GCF149" s="119"/>
      <c r="GCG149" s="119"/>
      <c r="GCH149" s="119"/>
      <c r="GCI149" s="119"/>
      <c r="GCJ149" s="119"/>
      <c r="GCK149" s="119"/>
      <c r="GCL149" s="119"/>
      <c r="GCM149" s="119"/>
      <c r="GCN149" s="119"/>
      <c r="GCO149" s="119"/>
      <c r="GCP149" s="119"/>
      <c r="GCQ149" s="119"/>
      <c r="GCR149" s="119"/>
      <c r="GCS149" s="119"/>
      <c r="GCT149" s="119"/>
      <c r="GCU149" s="119"/>
      <c r="GCV149" s="119"/>
      <c r="GCW149" s="119"/>
      <c r="GCX149" s="119"/>
      <c r="GCY149" s="119"/>
      <c r="GCZ149" s="119"/>
      <c r="GDA149" s="119"/>
      <c r="GDB149" s="119"/>
      <c r="GDC149" s="119"/>
      <c r="GDD149" s="119"/>
      <c r="GDE149" s="119"/>
      <c r="GDF149" s="119"/>
      <c r="GDG149" s="119"/>
      <c r="GDH149" s="119"/>
      <c r="GDI149" s="119"/>
      <c r="GDJ149" s="119"/>
      <c r="GDK149" s="119"/>
      <c r="GDL149" s="119"/>
      <c r="GDM149" s="119"/>
      <c r="GDN149" s="119"/>
      <c r="GDO149" s="119"/>
      <c r="GDP149" s="119"/>
      <c r="GDQ149" s="119"/>
      <c r="GDR149" s="119"/>
      <c r="GDS149" s="119"/>
      <c r="GDT149" s="119"/>
      <c r="GDU149" s="119"/>
      <c r="GDV149" s="119"/>
      <c r="GDW149" s="119"/>
      <c r="GDX149" s="119"/>
      <c r="GDY149" s="119"/>
      <c r="GDZ149" s="119"/>
      <c r="GEA149" s="119"/>
      <c r="GEB149" s="119"/>
      <c r="GEC149" s="119"/>
      <c r="GED149" s="119"/>
      <c r="GEE149" s="119"/>
      <c r="GEF149" s="119"/>
      <c r="GEG149" s="119"/>
      <c r="GEH149" s="119"/>
      <c r="GEI149" s="119"/>
      <c r="GEJ149" s="119"/>
      <c r="GEK149" s="119"/>
      <c r="GEL149" s="119"/>
      <c r="GEM149" s="119"/>
      <c r="GEN149" s="119"/>
      <c r="GEO149" s="119"/>
      <c r="GEP149" s="119"/>
      <c r="GEQ149" s="119"/>
      <c r="GER149" s="119"/>
      <c r="GES149" s="119"/>
      <c r="GET149" s="119"/>
      <c r="GEU149" s="119"/>
      <c r="GEV149" s="119"/>
      <c r="GEW149" s="119"/>
      <c r="GEX149" s="119"/>
      <c r="GEY149" s="119"/>
      <c r="GEZ149" s="119"/>
      <c r="GFA149" s="119"/>
      <c r="GFB149" s="119"/>
      <c r="GFC149" s="119"/>
      <c r="GFD149" s="119"/>
      <c r="GFE149" s="119"/>
      <c r="GFF149" s="119"/>
      <c r="GFG149" s="119"/>
      <c r="GFH149" s="119"/>
      <c r="GFI149" s="119"/>
      <c r="GFJ149" s="119"/>
      <c r="GFK149" s="119"/>
      <c r="GFL149" s="119"/>
      <c r="GFM149" s="119"/>
      <c r="GFN149" s="119"/>
      <c r="GFO149" s="119"/>
      <c r="GFP149" s="119"/>
      <c r="GFQ149" s="119"/>
      <c r="GFR149" s="119"/>
      <c r="GFS149" s="119"/>
      <c r="GFT149" s="119"/>
      <c r="GFU149" s="119"/>
      <c r="GFV149" s="119"/>
      <c r="GFW149" s="119"/>
      <c r="GFX149" s="119"/>
      <c r="GFY149" s="119"/>
      <c r="GFZ149" s="119"/>
      <c r="GGA149" s="119"/>
      <c r="GGB149" s="119"/>
      <c r="GGC149" s="119"/>
      <c r="GGD149" s="119"/>
      <c r="GGE149" s="119"/>
      <c r="GGF149" s="119"/>
      <c r="GGG149" s="119"/>
      <c r="GGH149" s="119"/>
      <c r="GGI149" s="119"/>
      <c r="GGJ149" s="119"/>
      <c r="GGK149" s="119"/>
      <c r="GGL149" s="119"/>
      <c r="GGM149" s="119"/>
      <c r="GGN149" s="119"/>
      <c r="GGO149" s="119"/>
      <c r="GGP149" s="119"/>
      <c r="GGQ149" s="119"/>
      <c r="GGR149" s="119"/>
      <c r="GGS149" s="119"/>
      <c r="GGT149" s="119"/>
      <c r="GGU149" s="119"/>
      <c r="GGV149" s="119"/>
      <c r="GGW149" s="119"/>
      <c r="GGX149" s="119"/>
      <c r="GGY149" s="119"/>
      <c r="GGZ149" s="119"/>
      <c r="GHA149" s="119"/>
      <c r="GHB149" s="119"/>
      <c r="GHC149" s="119"/>
      <c r="GHD149" s="119"/>
      <c r="GHE149" s="119"/>
      <c r="GHF149" s="119"/>
      <c r="GHG149" s="119"/>
      <c r="GHH149" s="119"/>
      <c r="GHI149" s="119"/>
      <c r="GHJ149" s="119"/>
      <c r="GHK149" s="119"/>
      <c r="GHL149" s="119"/>
      <c r="GHM149" s="119"/>
      <c r="GHN149" s="119"/>
      <c r="GHO149" s="119"/>
      <c r="GHP149" s="119"/>
      <c r="GHQ149" s="119"/>
      <c r="GHR149" s="119"/>
      <c r="GHS149" s="119"/>
      <c r="GHT149" s="119"/>
      <c r="GHU149" s="119"/>
      <c r="GHV149" s="119"/>
      <c r="GHW149" s="119"/>
      <c r="GHX149" s="119"/>
      <c r="GHY149" s="119"/>
      <c r="GHZ149" s="119"/>
      <c r="GIA149" s="119"/>
      <c r="GIB149" s="119"/>
      <c r="GIC149" s="119"/>
      <c r="GID149" s="119"/>
      <c r="GIE149" s="119"/>
      <c r="GIF149" s="119"/>
      <c r="GIG149" s="119"/>
      <c r="GIH149" s="119"/>
      <c r="GII149" s="119"/>
      <c r="GIJ149" s="119"/>
      <c r="GIK149" s="119"/>
      <c r="GIL149" s="119"/>
      <c r="GIM149" s="119"/>
      <c r="GIN149" s="119"/>
      <c r="GIO149" s="119"/>
      <c r="GIP149" s="119"/>
      <c r="GIQ149" s="119"/>
      <c r="GIR149" s="119"/>
      <c r="GIS149" s="119"/>
      <c r="GIT149" s="119"/>
      <c r="GIU149" s="119"/>
      <c r="GIV149" s="119"/>
      <c r="GIW149" s="119"/>
      <c r="GIX149" s="119"/>
      <c r="GIY149" s="119"/>
      <c r="GIZ149" s="119"/>
      <c r="GJA149" s="119"/>
      <c r="GJB149" s="119"/>
      <c r="GJC149" s="119"/>
      <c r="GJD149" s="119"/>
      <c r="GJE149" s="119"/>
      <c r="GJF149" s="119"/>
      <c r="GJG149" s="119"/>
      <c r="GJH149" s="119"/>
      <c r="GJI149" s="119"/>
      <c r="GJJ149" s="119"/>
      <c r="GJK149" s="119"/>
      <c r="GJL149" s="119"/>
      <c r="GJM149" s="119"/>
      <c r="GJN149" s="119"/>
      <c r="GJO149" s="119"/>
      <c r="GJP149" s="119"/>
      <c r="GJQ149" s="119"/>
      <c r="GJR149" s="119"/>
      <c r="GJS149" s="119"/>
      <c r="GJT149" s="119"/>
      <c r="GJU149" s="119"/>
      <c r="GJV149" s="119"/>
      <c r="GJW149" s="119"/>
      <c r="GJX149" s="119"/>
      <c r="GJY149" s="119"/>
      <c r="GJZ149" s="119"/>
      <c r="GKA149" s="119"/>
      <c r="GKB149" s="119"/>
      <c r="GKC149" s="119"/>
      <c r="GKD149" s="119"/>
      <c r="GKE149" s="119"/>
      <c r="GKF149" s="119"/>
      <c r="GKG149" s="119"/>
      <c r="GKH149" s="119"/>
      <c r="GKI149" s="119"/>
      <c r="GKJ149" s="119"/>
      <c r="GKK149" s="119"/>
      <c r="GKL149" s="119"/>
      <c r="GKM149" s="119"/>
      <c r="GKN149" s="119"/>
      <c r="GKO149" s="119"/>
      <c r="GKP149" s="119"/>
      <c r="GKQ149" s="119"/>
      <c r="GKR149" s="119"/>
      <c r="GKS149" s="119"/>
      <c r="GKT149" s="119"/>
      <c r="GKU149" s="119"/>
      <c r="GKV149" s="119"/>
      <c r="GKW149" s="119"/>
      <c r="GKX149" s="119"/>
      <c r="GKY149" s="119"/>
      <c r="GKZ149" s="119"/>
      <c r="GLA149" s="119"/>
      <c r="GLB149" s="119"/>
      <c r="GLC149" s="119"/>
      <c r="GLD149" s="119"/>
      <c r="GLE149" s="119"/>
      <c r="GLF149" s="119"/>
      <c r="GLG149" s="119"/>
      <c r="GLH149" s="119"/>
      <c r="GLI149" s="119"/>
      <c r="GLJ149" s="119"/>
      <c r="GLK149" s="119"/>
      <c r="GLL149" s="119"/>
      <c r="GLM149" s="119"/>
      <c r="GLN149" s="119"/>
      <c r="GLO149" s="119"/>
      <c r="GLP149" s="119"/>
      <c r="GLQ149" s="119"/>
      <c r="GLR149" s="119"/>
      <c r="GLS149" s="119"/>
      <c r="GLT149" s="119"/>
      <c r="GLU149" s="119"/>
      <c r="GLV149" s="119"/>
      <c r="GLW149" s="119"/>
      <c r="GLX149" s="119"/>
      <c r="GLY149" s="119"/>
      <c r="GLZ149" s="119"/>
      <c r="GMA149" s="119"/>
      <c r="GMB149" s="119"/>
      <c r="GMC149" s="119"/>
      <c r="GMD149" s="119"/>
      <c r="GME149" s="119"/>
      <c r="GMF149" s="119"/>
      <c r="GMG149" s="119"/>
      <c r="GMH149" s="119"/>
      <c r="GMI149" s="119"/>
      <c r="GMJ149" s="119"/>
      <c r="GMK149" s="119"/>
      <c r="GML149" s="119"/>
      <c r="GMM149" s="119"/>
      <c r="GMN149" s="119"/>
      <c r="GMO149" s="119"/>
      <c r="GMP149" s="119"/>
      <c r="GMQ149" s="119"/>
      <c r="GMR149" s="119"/>
      <c r="GMS149" s="119"/>
      <c r="GMT149" s="119"/>
      <c r="GMU149" s="119"/>
      <c r="GMV149" s="119"/>
      <c r="GMW149" s="119"/>
      <c r="GMX149" s="119"/>
      <c r="GMY149" s="119"/>
      <c r="GMZ149" s="119"/>
      <c r="GNA149" s="119"/>
      <c r="GNB149" s="119"/>
      <c r="GNC149" s="119"/>
      <c r="GND149" s="119"/>
      <c r="GNE149" s="119"/>
      <c r="GNF149" s="119"/>
      <c r="GNG149" s="119"/>
      <c r="GNH149" s="119"/>
      <c r="GNI149" s="119"/>
      <c r="GNJ149" s="119"/>
      <c r="GNK149" s="119"/>
      <c r="GNL149" s="119"/>
      <c r="GNM149" s="119"/>
      <c r="GNN149" s="119"/>
      <c r="GNO149" s="119"/>
      <c r="GNP149" s="119"/>
      <c r="GNQ149" s="119"/>
      <c r="GNR149" s="119"/>
      <c r="GNS149" s="119"/>
      <c r="GNT149" s="119"/>
      <c r="GNU149" s="119"/>
      <c r="GNV149" s="119"/>
      <c r="GNW149" s="119"/>
      <c r="GNX149" s="119"/>
      <c r="GNY149" s="119"/>
      <c r="GNZ149" s="119"/>
      <c r="GOA149" s="119"/>
      <c r="GOB149" s="119"/>
      <c r="GOC149" s="119"/>
      <c r="GOD149" s="119"/>
      <c r="GOE149" s="119"/>
      <c r="GOF149" s="119"/>
      <c r="GOG149" s="119"/>
      <c r="GOH149" s="119"/>
      <c r="GOI149" s="119"/>
      <c r="GOJ149" s="119"/>
      <c r="GOK149" s="119"/>
      <c r="GOL149" s="119"/>
      <c r="GOM149" s="119"/>
      <c r="GON149" s="119"/>
      <c r="GOO149" s="119"/>
      <c r="GOP149" s="119"/>
      <c r="GOQ149" s="119"/>
      <c r="GOR149" s="119"/>
      <c r="GOS149" s="119"/>
      <c r="GOT149" s="119"/>
      <c r="GOU149" s="119"/>
      <c r="GOV149" s="119"/>
      <c r="GOW149" s="119"/>
      <c r="GOX149" s="119"/>
      <c r="GOY149" s="119"/>
      <c r="GOZ149" s="119"/>
      <c r="GPA149" s="119"/>
      <c r="GPB149" s="119"/>
      <c r="GPC149" s="119"/>
      <c r="GPD149" s="119"/>
      <c r="GPE149" s="119"/>
      <c r="GPF149" s="119"/>
      <c r="GPG149" s="119"/>
      <c r="GPH149" s="119"/>
      <c r="GPI149" s="119"/>
      <c r="GPJ149" s="119"/>
      <c r="GPK149" s="119"/>
      <c r="GPL149" s="119"/>
      <c r="GPM149" s="119"/>
      <c r="GPN149" s="119"/>
      <c r="GPO149" s="119"/>
      <c r="GPP149" s="119"/>
      <c r="GPQ149" s="119"/>
      <c r="GPR149" s="119"/>
      <c r="GPS149" s="119"/>
      <c r="GPT149" s="119"/>
      <c r="GPU149" s="119"/>
      <c r="GPV149" s="119"/>
      <c r="GPW149" s="119"/>
      <c r="GPX149" s="119"/>
      <c r="GPY149" s="119"/>
      <c r="GPZ149" s="119"/>
      <c r="GQA149" s="119"/>
      <c r="GQB149" s="119"/>
      <c r="GQC149" s="119"/>
      <c r="GQD149" s="119"/>
      <c r="GQE149" s="119"/>
      <c r="GQF149" s="119"/>
      <c r="GQG149" s="119"/>
      <c r="GQH149" s="119"/>
      <c r="GQI149" s="119"/>
      <c r="GQJ149" s="119"/>
      <c r="GQK149" s="119"/>
      <c r="GQL149" s="119"/>
      <c r="GQM149" s="119"/>
      <c r="GQN149" s="119"/>
      <c r="GQO149" s="119"/>
      <c r="GQP149" s="119"/>
      <c r="GQQ149" s="119"/>
      <c r="GQR149" s="119"/>
      <c r="GQS149" s="119"/>
      <c r="GQT149" s="119"/>
      <c r="GQU149" s="119"/>
      <c r="GQV149" s="119"/>
      <c r="GQW149" s="119"/>
      <c r="GQX149" s="119"/>
      <c r="GQY149" s="119"/>
      <c r="GQZ149" s="119"/>
      <c r="GRA149" s="119"/>
      <c r="GRB149" s="119"/>
      <c r="GRC149" s="119"/>
      <c r="GRD149" s="119"/>
      <c r="GRE149" s="119"/>
      <c r="GRF149" s="119"/>
      <c r="GRG149" s="119"/>
      <c r="GRH149" s="119"/>
      <c r="GRI149" s="119"/>
      <c r="GRJ149" s="119"/>
      <c r="GRK149" s="119"/>
      <c r="GRL149" s="119"/>
      <c r="GRM149" s="119"/>
      <c r="GRN149" s="119"/>
      <c r="GRO149" s="119"/>
      <c r="GRP149" s="119"/>
      <c r="GRQ149" s="119"/>
      <c r="GRR149" s="119"/>
      <c r="GRS149" s="119"/>
      <c r="GRT149" s="119"/>
      <c r="GRU149" s="119"/>
      <c r="GRV149" s="119"/>
      <c r="GRW149" s="119"/>
      <c r="GRX149" s="119"/>
      <c r="GRY149" s="119"/>
      <c r="GRZ149" s="119"/>
      <c r="GSA149" s="119"/>
      <c r="GSB149" s="119"/>
      <c r="GSC149" s="119"/>
      <c r="GSD149" s="119"/>
      <c r="GSE149" s="119"/>
      <c r="GSF149" s="119"/>
      <c r="GSG149" s="119"/>
      <c r="GSH149" s="119"/>
      <c r="GSI149" s="119"/>
      <c r="GSJ149" s="119"/>
      <c r="GSK149" s="119"/>
      <c r="GSL149" s="119"/>
      <c r="GSM149" s="119"/>
      <c r="GSN149" s="119"/>
      <c r="GSO149" s="119"/>
      <c r="GSP149" s="119"/>
      <c r="GSQ149" s="119"/>
      <c r="GSR149" s="119"/>
      <c r="GSS149" s="119"/>
      <c r="GST149" s="119"/>
      <c r="GSU149" s="119"/>
      <c r="GSV149" s="119"/>
      <c r="GSW149" s="119"/>
      <c r="GSX149" s="119"/>
      <c r="GSY149" s="119"/>
      <c r="GSZ149" s="119"/>
      <c r="GTA149" s="119"/>
      <c r="GTB149" s="119"/>
      <c r="GTC149" s="119"/>
      <c r="GTD149" s="119"/>
      <c r="GTE149" s="119"/>
      <c r="GTF149" s="119"/>
      <c r="GTG149" s="119"/>
      <c r="GTH149" s="119"/>
      <c r="GTI149" s="119"/>
      <c r="GTJ149" s="119"/>
      <c r="GTK149" s="119"/>
      <c r="GTL149" s="119"/>
      <c r="GTM149" s="119"/>
      <c r="GTN149" s="119"/>
      <c r="GTO149" s="119"/>
      <c r="GTP149" s="119"/>
      <c r="GTQ149" s="119"/>
      <c r="GTR149" s="119"/>
      <c r="GTS149" s="119"/>
      <c r="GTT149" s="119"/>
      <c r="GTU149" s="119"/>
      <c r="GTV149" s="119"/>
      <c r="GTW149" s="119"/>
      <c r="GTX149" s="119"/>
      <c r="GTY149" s="119"/>
      <c r="GTZ149" s="119"/>
      <c r="GUA149" s="119"/>
      <c r="GUB149" s="119"/>
      <c r="GUC149" s="119"/>
      <c r="GUD149" s="119"/>
      <c r="GUE149" s="119"/>
      <c r="GUF149" s="119"/>
      <c r="GUG149" s="119"/>
      <c r="GUH149" s="119"/>
      <c r="GUI149" s="119"/>
      <c r="GUJ149" s="119"/>
      <c r="GUK149" s="119"/>
      <c r="GUL149" s="119"/>
      <c r="GUM149" s="119"/>
      <c r="GUN149" s="119"/>
      <c r="GUO149" s="119"/>
      <c r="GUP149" s="119"/>
      <c r="GUQ149" s="119"/>
      <c r="GUR149" s="119"/>
      <c r="GUS149" s="119"/>
      <c r="GUT149" s="119"/>
      <c r="GUU149" s="119"/>
      <c r="GUV149" s="119"/>
      <c r="GUW149" s="119"/>
      <c r="GUX149" s="119"/>
      <c r="GUY149" s="119"/>
      <c r="GUZ149" s="119"/>
      <c r="GVA149" s="119"/>
      <c r="GVB149" s="119"/>
      <c r="GVC149" s="119"/>
      <c r="GVD149" s="119"/>
      <c r="GVE149" s="119"/>
      <c r="GVF149" s="119"/>
      <c r="GVG149" s="119"/>
      <c r="GVH149" s="119"/>
      <c r="GVI149" s="119"/>
      <c r="GVJ149" s="119"/>
      <c r="GVK149" s="119"/>
      <c r="GVL149" s="119"/>
      <c r="GVM149" s="119"/>
      <c r="GVN149" s="119"/>
      <c r="GVO149" s="119"/>
      <c r="GVP149" s="119"/>
      <c r="GVQ149" s="119"/>
      <c r="GVR149" s="119"/>
      <c r="GVS149" s="119"/>
      <c r="GVT149" s="119"/>
      <c r="GVU149" s="119"/>
      <c r="GVV149" s="119"/>
      <c r="GVW149" s="119"/>
      <c r="GVX149" s="119"/>
      <c r="GVY149" s="119"/>
      <c r="GVZ149" s="119"/>
      <c r="GWA149" s="119"/>
      <c r="GWB149" s="119"/>
      <c r="GWC149" s="119"/>
      <c r="GWD149" s="119"/>
      <c r="GWE149" s="119"/>
      <c r="GWF149" s="119"/>
      <c r="GWG149" s="119"/>
      <c r="GWH149" s="119"/>
      <c r="GWI149" s="119"/>
      <c r="GWJ149" s="119"/>
      <c r="GWK149" s="119"/>
      <c r="GWL149" s="119"/>
      <c r="GWM149" s="119"/>
      <c r="GWN149" s="119"/>
      <c r="GWO149" s="119"/>
      <c r="GWP149" s="119"/>
      <c r="GWQ149" s="119"/>
      <c r="GWR149" s="119"/>
      <c r="GWS149" s="119"/>
      <c r="GWT149" s="119"/>
      <c r="GWU149" s="119"/>
      <c r="GWV149" s="119"/>
      <c r="GWW149" s="119"/>
      <c r="GWX149" s="119"/>
      <c r="GWY149" s="119"/>
      <c r="GWZ149" s="119"/>
      <c r="GXA149" s="119"/>
      <c r="GXB149" s="119"/>
      <c r="GXC149" s="119"/>
      <c r="GXD149" s="119"/>
      <c r="GXE149" s="119"/>
      <c r="GXF149" s="119"/>
      <c r="GXG149" s="119"/>
      <c r="GXH149" s="119"/>
      <c r="GXI149" s="119"/>
      <c r="GXJ149" s="119"/>
      <c r="GXK149" s="119"/>
      <c r="GXL149" s="119"/>
      <c r="GXM149" s="119"/>
      <c r="GXN149" s="119"/>
      <c r="GXO149" s="119"/>
      <c r="GXP149" s="119"/>
      <c r="GXQ149" s="119"/>
      <c r="GXR149" s="119"/>
      <c r="GXS149" s="119"/>
      <c r="GXT149" s="119"/>
      <c r="GXU149" s="119"/>
      <c r="GXV149" s="119"/>
      <c r="GXW149" s="119"/>
      <c r="GXX149" s="119"/>
      <c r="GXY149" s="119"/>
      <c r="GXZ149" s="119"/>
      <c r="GYA149" s="119"/>
      <c r="GYB149" s="119"/>
      <c r="GYC149" s="119"/>
      <c r="GYD149" s="119"/>
      <c r="GYE149" s="119"/>
      <c r="GYF149" s="119"/>
      <c r="GYG149" s="119"/>
      <c r="GYH149" s="119"/>
      <c r="GYI149" s="119"/>
      <c r="GYJ149" s="119"/>
      <c r="GYK149" s="119"/>
      <c r="GYL149" s="119"/>
      <c r="GYM149" s="119"/>
      <c r="GYN149" s="119"/>
      <c r="GYO149" s="119"/>
      <c r="GYP149" s="119"/>
      <c r="GYQ149" s="119"/>
      <c r="GYR149" s="119"/>
      <c r="GYS149" s="119"/>
      <c r="GYT149" s="119"/>
      <c r="GYU149" s="119"/>
      <c r="GYV149" s="119"/>
      <c r="GYW149" s="119"/>
      <c r="GYX149" s="119"/>
      <c r="GYY149" s="119"/>
      <c r="GYZ149" s="119"/>
      <c r="GZA149" s="119"/>
      <c r="GZB149" s="119"/>
      <c r="GZC149" s="119"/>
      <c r="GZD149" s="119"/>
      <c r="GZE149" s="119"/>
      <c r="GZF149" s="119"/>
      <c r="GZG149" s="119"/>
      <c r="GZH149" s="119"/>
      <c r="GZI149" s="119"/>
      <c r="GZJ149" s="119"/>
      <c r="GZK149" s="119"/>
      <c r="GZL149" s="119"/>
      <c r="GZM149" s="119"/>
      <c r="GZN149" s="119"/>
      <c r="GZO149" s="119"/>
      <c r="GZP149" s="119"/>
      <c r="GZQ149" s="119"/>
      <c r="GZR149" s="119"/>
      <c r="GZS149" s="119"/>
      <c r="GZT149" s="119"/>
      <c r="GZU149" s="119"/>
      <c r="GZV149" s="119"/>
      <c r="GZW149" s="119"/>
      <c r="GZX149" s="119"/>
      <c r="GZY149" s="119"/>
      <c r="GZZ149" s="119"/>
      <c r="HAA149" s="119"/>
      <c r="HAB149" s="119"/>
      <c r="HAC149" s="119"/>
      <c r="HAD149" s="119"/>
      <c r="HAE149" s="119"/>
      <c r="HAF149" s="119"/>
      <c r="HAG149" s="119"/>
      <c r="HAH149" s="119"/>
      <c r="HAI149" s="119"/>
      <c r="HAJ149" s="119"/>
      <c r="HAK149" s="119"/>
      <c r="HAL149" s="119"/>
      <c r="HAM149" s="119"/>
      <c r="HAN149" s="119"/>
      <c r="HAO149" s="119"/>
      <c r="HAP149" s="119"/>
      <c r="HAQ149" s="119"/>
      <c r="HAR149" s="119"/>
      <c r="HAS149" s="119"/>
      <c r="HAT149" s="119"/>
      <c r="HAU149" s="119"/>
      <c r="HAV149" s="119"/>
      <c r="HAW149" s="119"/>
      <c r="HAX149" s="119"/>
      <c r="HAY149" s="119"/>
      <c r="HAZ149" s="119"/>
      <c r="HBA149" s="119"/>
      <c r="HBB149" s="119"/>
      <c r="HBC149" s="119"/>
      <c r="HBD149" s="119"/>
      <c r="HBE149" s="119"/>
      <c r="HBF149" s="119"/>
      <c r="HBG149" s="119"/>
      <c r="HBH149" s="119"/>
      <c r="HBI149" s="119"/>
      <c r="HBJ149" s="119"/>
      <c r="HBK149" s="119"/>
      <c r="HBL149" s="119"/>
      <c r="HBM149" s="119"/>
      <c r="HBN149" s="119"/>
      <c r="HBO149" s="119"/>
      <c r="HBP149" s="119"/>
      <c r="HBQ149" s="119"/>
      <c r="HBR149" s="119"/>
      <c r="HBS149" s="119"/>
      <c r="HBT149" s="119"/>
      <c r="HBU149" s="119"/>
      <c r="HBV149" s="119"/>
      <c r="HBW149" s="119"/>
      <c r="HBX149" s="119"/>
      <c r="HBY149" s="119"/>
      <c r="HBZ149" s="119"/>
      <c r="HCA149" s="119"/>
      <c r="HCB149" s="119"/>
      <c r="HCC149" s="119"/>
      <c r="HCD149" s="119"/>
      <c r="HCE149" s="119"/>
      <c r="HCF149" s="119"/>
      <c r="HCG149" s="119"/>
      <c r="HCH149" s="119"/>
      <c r="HCI149" s="119"/>
      <c r="HCJ149" s="119"/>
      <c r="HCK149" s="119"/>
      <c r="HCL149" s="119"/>
      <c r="HCM149" s="119"/>
      <c r="HCN149" s="119"/>
      <c r="HCO149" s="119"/>
      <c r="HCP149" s="119"/>
      <c r="HCQ149" s="119"/>
      <c r="HCR149" s="119"/>
      <c r="HCS149" s="119"/>
      <c r="HCT149" s="119"/>
      <c r="HCU149" s="119"/>
      <c r="HCV149" s="119"/>
      <c r="HCW149" s="119"/>
      <c r="HCX149" s="119"/>
      <c r="HCY149" s="119"/>
      <c r="HCZ149" s="119"/>
      <c r="HDA149" s="119"/>
      <c r="HDB149" s="119"/>
      <c r="HDC149" s="119"/>
      <c r="HDD149" s="119"/>
      <c r="HDE149" s="119"/>
      <c r="HDF149" s="119"/>
      <c r="HDG149" s="119"/>
      <c r="HDH149" s="119"/>
      <c r="HDI149" s="119"/>
      <c r="HDJ149" s="119"/>
      <c r="HDK149" s="119"/>
      <c r="HDL149" s="119"/>
      <c r="HDM149" s="119"/>
      <c r="HDN149" s="119"/>
      <c r="HDO149" s="119"/>
      <c r="HDP149" s="119"/>
      <c r="HDQ149" s="119"/>
      <c r="HDR149" s="119"/>
      <c r="HDS149" s="119"/>
      <c r="HDT149" s="119"/>
      <c r="HDU149" s="119"/>
      <c r="HDV149" s="119"/>
      <c r="HDW149" s="119"/>
      <c r="HDX149" s="119"/>
      <c r="HDY149" s="119"/>
      <c r="HDZ149" s="119"/>
      <c r="HEA149" s="119"/>
      <c r="HEB149" s="119"/>
      <c r="HEC149" s="119"/>
      <c r="HED149" s="119"/>
      <c r="HEE149" s="119"/>
      <c r="HEF149" s="119"/>
      <c r="HEG149" s="119"/>
      <c r="HEH149" s="119"/>
      <c r="HEI149" s="119"/>
      <c r="HEJ149" s="119"/>
      <c r="HEK149" s="119"/>
      <c r="HEL149" s="119"/>
      <c r="HEM149" s="119"/>
      <c r="HEN149" s="119"/>
      <c r="HEO149" s="119"/>
      <c r="HEP149" s="119"/>
      <c r="HEQ149" s="119"/>
      <c r="HER149" s="119"/>
      <c r="HES149" s="119"/>
      <c r="HET149" s="119"/>
      <c r="HEU149" s="119"/>
      <c r="HEV149" s="119"/>
      <c r="HEW149" s="119"/>
      <c r="HEX149" s="119"/>
      <c r="HEY149" s="119"/>
      <c r="HEZ149" s="119"/>
      <c r="HFA149" s="119"/>
      <c r="HFB149" s="119"/>
      <c r="HFC149" s="119"/>
      <c r="HFD149" s="119"/>
      <c r="HFE149" s="119"/>
      <c r="HFF149" s="119"/>
      <c r="HFG149" s="119"/>
      <c r="HFH149" s="119"/>
      <c r="HFI149" s="119"/>
      <c r="HFJ149" s="119"/>
      <c r="HFK149" s="119"/>
      <c r="HFL149" s="119"/>
      <c r="HFM149" s="119"/>
      <c r="HFN149" s="119"/>
      <c r="HFO149" s="119"/>
      <c r="HFP149" s="119"/>
      <c r="HFQ149" s="119"/>
      <c r="HFR149" s="119"/>
      <c r="HFS149" s="119"/>
      <c r="HFT149" s="119"/>
      <c r="HFU149" s="119"/>
      <c r="HFV149" s="119"/>
      <c r="HFW149" s="119"/>
      <c r="HFX149" s="119"/>
      <c r="HFY149" s="119"/>
      <c r="HFZ149" s="119"/>
      <c r="HGA149" s="119"/>
      <c r="HGB149" s="119"/>
      <c r="HGC149" s="119"/>
      <c r="HGD149" s="119"/>
      <c r="HGE149" s="119"/>
      <c r="HGF149" s="119"/>
      <c r="HGG149" s="119"/>
      <c r="HGH149" s="119"/>
      <c r="HGI149" s="119"/>
      <c r="HGJ149" s="119"/>
      <c r="HGK149" s="119"/>
      <c r="HGL149" s="119"/>
      <c r="HGM149" s="119"/>
      <c r="HGN149" s="119"/>
      <c r="HGO149" s="119"/>
      <c r="HGP149" s="119"/>
      <c r="HGQ149" s="119"/>
      <c r="HGR149" s="119"/>
      <c r="HGS149" s="119"/>
      <c r="HGT149" s="119"/>
      <c r="HGU149" s="119"/>
      <c r="HGV149" s="119"/>
      <c r="HGW149" s="119"/>
      <c r="HGX149" s="119"/>
      <c r="HGY149" s="119"/>
      <c r="HGZ149" s="119"/>
      <c r="HHA149" s="119"/>
      <c r="HHB149" s="119"/>
      <c r="HHC149" s="119"/>
      <c r="HHD149" s="119"/>
      <c r="HHE149" s="119"/>
      <c r="HHF149" s="119"/>
      <c r="HHG149" s="119"/>
      <c r="HHH149" s="119"/>
      <c r="HHI149" s="119"/>
      <c r="HHJ149" s="119"/>
      <c r="HHK149" s="119"/>
      <c r="HHL149" s="119"/>
      <c r="HHM149" s="119"/>
      <c r="HHN149" s="119"/>
      <c r="HHO149" s="119"/>
      <c r="HHP149" s="119"/>
      <c r="HHQ149" s="119"/>
      <c r="HHR149" s="119"/>
      <c r="HHS149" s="119"/>
      <c r="HHT149" s="119"/>
      <c r="HHU149" s="119"/>
      <c r="HHV149" s="119"/>
      <c r="HHW149" s="119"/>
      <c r="HHX149" s="119"/>
      <c r="HHY149" s="119"/>
      <c r="HHZ149" s="119"/>
      <c r="HIA149" s="119"/>
      <c r="HIB149" s="119"/>
      <c r="HIC149" s="119"/>
      <c r="HID149" s="119"/>
      <c r="HIE149" s="119"/>
      <c r="HIF149" s="119"/>
      <c r="HIG149" s="119"/>
      <c r="HIH149" s="119"/>
      <c r="HII149" s="119"/>
      <c r="HIJ149" s="119"/>
      <c r="HIK149" s="119"/>
      <c r="HIL149" s="119"/>
      <c r="HIM149" s="119"/>
      <c r="HIN149" s="119"/>
      <c r="HIO149" s="119"/>
      <c r="HIP149" s="119"/>
      <c r="HIQ149" s="119"/>
      <c r="HIR149" s="119"/>
      <c r="HIS149" s="119"/>
      <c r="HIT149" s="119"/>
      <c r="HIU149" s="119"/>
      <c r="HIV149" s="119"/>
      <c r="HIW149" s="119"/>
      <c r="HIX149" s="119"/>
      <c r="HIY149" s="119"/>
      <c r="HIZ149" s="119"/>
      <c r="HJA149" s="119"/>
      <c r="HJB149" s="119"/>
      <c r="HJC149" s="119"/>
      <c r="HJD149" s="119"/>
      <c r="HJE149" s="119"/>
      <c r="HJF149" s="119"/>
      <c r="HJG149" s="119"/>
      <c r="HJH149" s="119"/>
      <c r="HJI149" s="119"/>
      <c r="HJJ149" s="119"/>
      <c r="HJK149" s="119"/>
      <c r="HJL149" s="119"/>
      <c r="HJM149" s="119"/>
      <c r="HJN149" s="119"/>
      <c r="HJO149" s="119"/>
      <c r="HJP149" s="119"/>
      <c r="HJQ149" s="119"/>
      <c r="HJR149" s="119"/>
      <c r="HJS149" s="119"/>
      <c r="HJT149" s="119"/>
      <c r="HJU149" s="119"/>
      <c r="HJV149" s="119"/>
      <c r="HJW149" s="119"/>
      <c r="HJX149" s="119"/>
      <c r="HJY149" s="119"/>
      <c r="HJZ149" s="119"/>
      <c r="HKA149" s="119"/>
      <c r="HKB149" s="119"/>
      <c r="HKC149" s="119"/>
      <c r="HKD149" s="119"/>
      <c r="HKE149" s="119"/>
      <c r="HKF149" s="119"/>
      <c r="HKG149" s="119"/>
      <c r="HKH149" s="119"/>
      <c r="HKI149" s="119"/>
      <c r="HKJ149" s="119"/>
      <c r="HKK149" s="119"/>
      <c r="HKL149" s="119"/>
      <c r="HKM149" s="119"/>
      <c r="HKN149" s="119"/>
      <c r="HKO149" s="119"/>
      <c r="HKP149" s="119"/>
      <c r="HKQ149" s="119"/>
      <c r="HKR149" s="119"/>
      <c r="HKS149" s="119"/>
      <c r="HKT149" s="119"/>
      <c r="HKU149" s="119"/>
      <c r="HKV149" s="119"/>
      <c r="HKW149" s="119"/>
      <c r="HKX149" s="119"/>
      <c r="HKY149" s="119"/>
      <c r="HKZ149" s="119"/>
      <c r="HLA149" s="119"/>
      <c r="HLB149" s="119"/>
      <c r="HLC149" s="119"/>
      <c r="HLD149" s="119"/>
      <c r="HLE149" s="119"/>
      <c r="HLF149" s="119"/>
      <c r="HLG149" s="119"/>
      <c r="HLH149" s="119"/>
      <c r="HLI149" s="119"/>
      <c r="HLJ149" s="119"/>
      <c r="HLK149" s="119"/>
      <c r="HLL149" s="119"/>
      <c r="HLM149" s="119"/>
      <c r="HLN149" s="119"/>
      <c r="HLO149" s="119"/>
      <c r="HLP149" s="119"/>
      <c r="HLQ149" s="119"/>
      <c r="HLR149" s="119"/>
      <c r="HLS149" s="119"/>
      <c r="HLT149" s="119"/>
      <c r="HLU149" s="119"/>
      <c r="HLV149" s="119"/>
      <c r="HLW149" s="119"/>
      <c r="HLX149" s="119"/>
      <c r="HLY149" s="119"/>
      <c r="HLZ149" s="119"/>
      <c r="HMA149" s="119"/>
      <c r="HMB149" s="119"/>
      <c r="HMC149" s="119"/>
      <c r="HMD149" s="119"/>
      <c r="HME149" s="119"/>
      <c r="HMF149" s="119"/>
      <c r="HMG149" s="119"/>
      <c r="HMH149" s="119"/>
      <c r="HMI149" s="119"/>
      <c r="HMJ149" s="119"/>
      <c r="HMK149" s="119"/>
      <c r="HML149" s="119"/>
      <c r="HMM149" s="119"/>
      <c r="HMN149" s="119"/>
      <c r="HMO149" s="119"/>
      <c r="HMP149" s="119"/>
      <c r="HMQ149" s="119"/>
      <c r="HMR149" s="119"/>
      <c r="HMS149" s="119"/>
      <c r="HMT149" s="119"/>
      <c r="HMU149" s="119"/>
      <c r="HMV149" s="119"/>
      <c r="HMW149" s="119"/>
      <c r="HMX149" s="119"/>
      <c r="HMY149" s="119"/>
      <c r="HMZ149" s="119"/>
      <c r="HNA149" s="119"/>
      <c r="HNB149" s="119"/>
      <c r="HNC149" s="119"/>
      <c r="HND149" s="119"/>
      <c r="HNE149" s="119"/>
      <c r="HNF149" s="119"/>
      <c r="HNG149" s="119"/>
      <c r="HNH149" s="119"/>
      <c r="HNI149" s="119"/>
      <c r="HNJ149" s="119"/>
      <c r="HNK149" s="119"/>
      <c r="HNL149" s="119"/>
      <c r="HNM149" s="119"/>
      <c r="HNN149" s="119"/>
      <c r="HNO149" s="119"/>
      <c r="HNP149" s="119"/>
      <c r="HNQ149" s="119"/>
      <c r="HNR149" s="119"/>
      <c r="HNS149" s="119"/>
      <c r="HNT149" s="119"/>
      <c r="HNU149" s="119"/>
      <c r="HNV149" s="119"/>
      <c r="HNW149" s="119"/>
      <c r="HNX149" s="119"/>
      <c r="HNY149" s="119"/>
      <c r="HNZ149" s="119"/>
      <c r="HOA149" s="119"/>
      <c r="HOB149" s="119"/>
      <c r="HOC149" s="119"/>
      <c r="HOD149" s="119"/>
      <c r="HOE149" s="119"/>
      <c r="HOF149" s="119"/>
      <c r="HOG149" s="119"/>
      <c r="HOH149" s="119"/>
      <c r="HOI149" s="119"/>
      <c r="HOJ149" s="119"/>
      <c r="HOK149" s="119"/>
      <c r="HOL149" s="119"/>
      <c r="HOM149" s="119"/>
      <c r="HON149" s="119"/>
      <c r="HOO149" s="119"/>
      <c r="HOP149" s="119"/>
      <c r="HOQ149" s="119"/>
      <c r="HOR149" s="119"/>
      <c r="HOS149" s="119"/>
      <c r="HOT149" s="119"/>
      <c r="HOU149" s="119"/>
      <c r="HOV149" s="119"/>
      <c r="HOW149" s="119"/>
      <c r="HOX149" s="119"/>
      <c r="HOY149" s="119"/>
      <c r="HOZ149" s="119"/>
      <c r="HPA149" s="119"/>
      <c r="HPB149" s="119"/>
      <c r="HPC149" s="119"/>
      <c r="HPD149" s="119"/>
      <c r="HPE149" s="119"/>
      <c r="HPF149" s="119"/>
      <c r="HPG149" s="119"/>
      <c r="HPH149" s="119"/>
      <c r="HPI149" s="119"/>
      <c r="HPJ149" s="119"/>
      <c r="HPK149" s="119"/>
      <c r="HPL149" s="119"/>
      <c r="HPM149" s="119"/>
      <c r="HPN149" s="119"/>
      <c r="HPO149" s="119"/>
      <c r="HPP149" s="119"/>
      <c r="HPQ149" s="119"/>
      <c r="HPR149" s="119"/>
      <c r="HPS149" s="119"/>
      <c r="HPT149" s="119"/>
      <c r="HPU149" s="119"/>
      <c r="HPV149" s="119"/>
      <c r="HPW149" s="119"/>
      <c r="HPX149" s="119"/>
      <c r="HPY149" s="119"/>
      <c r="HPZ149" s="119"/>
      <c r="HQA149" s="119"/>
      <c r="HQB149" s="119"/>
      <c r="HQC149" s="119"/>
      <c r="HQD149" s="119"/>
      <c r="HQE149" s="119"/>
      <c r="HQF149" s="119"/>
      <c r="HQG149" s="119"/>
      <c r="HQH149" s="119"/>
      <c r="HQI149" s="119"/>
      <c r="HQJ149" s="119"/>
      <c r="HQK149" s="119"/>
      <c r="HQL149" s="119"/>
      <c r="HQM149" s="119"/>
      <c r="HQN149" s="119"/>
      <c r="HQO149" s="119"/>
      <c r="HQP149" s="119"/>
      <c r="HQQ149" s="119"/>
      <c r="HQR149" s="119"/>
      <c r="HQS149" s="119"/>
      <c r="HQT149" s="119"/>
      <c r="HQU149" s="119"/>
      <c r="HQV149" s="119"/>
      <c r="HQW149" s="119"/>
      <c r="HQX149" s="119"/>
      <c r="HQY149" s="119"/>
      <c r="HQZ149" s="119"/>
      <c r="HRA149" s="119"/>
      <c r="HRB149" s="119"/>
      <c r="HRC149" s="119"/>
      <c r="HRD149" s="119"/>
      <c r="HRE149" s="119"/>
      <c r="HRF149" s="119"/>
      <c r="HRG149" s="119"/>
      <c r="HRH149" s="119"/>
      <c r="HRI149" s="119"/>
      <c r="HRJ149" s="119"/>
      <c r="HRK149" s="119"/>
      <c r="HRL149" s="119"/>
      <c r="HRM149" s="119"/>
      <c r="HRN149" s="119"/>
      <c r="HRO149" s="119"/>
      <c r="HRP149" s="119"/>
      <c r="HRQ149" s="119"/>
      <c r="HRR149" s="119"/>
      <c r="HRS149" s="119"/>
      <c r="HRT149" s="119"/>
      <c r="HRU149" s="119"/>
      <c r="HRV149" s="119"/>
      <c r="HRW149" s="119"/>
      <c r="HRX149" s="119"/>
      <c r="HRY149" s="119"/>
      <c r="HRZ149" s="119"/>
      <c r="HSA149" s="119"/>
      <c r="HSB149" s="119"/>
      <c r="HSC149" s="119"/>
      <c r="HSD149" s="119"/>
      <c r="HSE149" s="119"/>
      <c r="HSF149" s="119"/>
      <c r="HSG149" s="119"/>
      <c r="HSH149" s="119"/>
      <c r="HSI149" s="119"/>
      <c r="HSJ149" s="119"/>
      <c r="HSK149" s="119"/>
      <c r="HSL149" s="119"/>
      <c r="HSM149" s="119"/>
      <c r="HSN149" s="119"/>
      <c r="HSO149" s="119"/>
      <c r="HSP149" s="119"/>
      <c r="HSQ149" s="119"/>
      <c r="HSR149" s="119"/>
      <c r="HSS149" s="119"/>
      <c r="HST149" s="119"/>
      <c r="HSU149" s="119"/>
      <c r="HSV149" s="119"/>
      <c r="HSW149" s="119"/>
      <c r="HSX149" s="119"/>
      <c r="HSY149" s="119"/>
      <c r="HSZ149" s="119"/>
      <c r="HTA149" s="119"/>
      <c r="HTB149" s="119"/>
      <c r="HTC149" s="119"/>
      <c r="HTD149" s="119"/>
      <c r="HTE149" s="119"/>
      <c r="HTF149" s="119"/>
      <c r="HTG149" s="119"/>
      <c r="HTH149" s="119"/>
      <c r="HTI149" s="119"/>
      <c r="HTJ149" s="119"/>
      <c r="HTK149" s="119"/>
      <c r="HTL149" s="119"/>
      <c r="HTM149" s="119"/>
      <c r="HTN149" s="119"/>
      <c r="HTO149" s="119"/>
      <c r="HTP149" s="119"/>
      <c r="HTQ149" s="119"/>
      <c r="HTR149" s="119"/>
      <c r="HTS149" s="119"/>
      <c r="HTT149" s="119"/>
      <c r="HTU149" s="119"/>
      <c r="HTV149" s="119"/>
      <c r="HTW149" s="119"/>
      <c r="HTX149" s="119"/>
      <c r="HTY149" s="119"/>
      <c r="HTZ149" s="119"/>
      <c r="HUA149" s="119"/>
      <c r="HUB149" s="119"/>
      <c r="HUC149" s="119"/>
      <c r="HUD149" s="119"/>
      <c r="HUE149" s="119"/>
      <c r="HUF149" s="119"/>
      <c r="HUG149" s="119"/>
      <c r="HUH149" s="119"/>
      <c r="HUI149" s="119"/>
      <c r="HUJ149" s="119"/>
      <c r="HUK149" s="119"/>
      <c r="HUL149" s="119"/>
      <c r="HUM149" s="119"/>
      <c r="HUN149" s="119"/>
      <c r="HUO149" s="119"/>
      <c r="HUP149" s="119"/>
      <c r="HUQ149" s="119"/>
      <c r="HUR149" s="119"/>
      <c r="HUS149" s="119"/>
      <c r="HUT149" s="119"/>
      <c r="HUU149" s="119"/>
      <c r="HUV149" s="119"/>
      <c r="HUW149" s="119"/>
      <c r="HUX149" s="119"/>
      <c r="HUY149" s="119"/>
      <c r="HUZ149" s="119"/>
      <c r="HVA149" s="119"/>
      <c r="HVB149" s="119"/>
      <c r="HVC149" s="119"/>
      <c r="HVD149" s="119"/>
      <c r="HVE149" s="119"/>
      <c r="HVF149" s="119"/>
      <c r="HVG149" s="119"/>
      <c r="HVH149" s="119"/>
      <c r="HVI149" s="119"/>
      <c r="HVJ149" s="119"/>
      <c r="HVK149" s="119"/>
      <c r="HVL149" s="119"/>
      <c r="HVM149" s="119"/>
      <c r="HVN149" s="119"/>
      <c r="HVO149" s="119"/>
      <c r="HVP149" s="119"/>
      <c r="HVQ149" s="119"/>
      <c r="HVR149" s="119"/>
      <c r="HVS149" s="119"/>
      <c r="HVT149" s="119"/>
      <c r="HVU149" s="119"/>
      <c r="HVV149" s="119"/>
      <c r="HVW149" s="119"/>
      <c r="HVX149" s="119"/>
      <c r="HVY149" s="119"/>
      <c r="HVZ149" s="119"/>
      <c r="HWA149" s="119"/>
      <c r="HWB149" s="119"/>
      <c r="HWC149" s="119"/>
      <c r="HWD149" s="119"/>
      <c r="HWE149" s="119"/>
      <c r="HWF149" s="119"/>
      <c r="HWG149" s="119"/>
      <c r="HWH149" s="119"/>
      <c r="HWI149" s="119"/>
      <c r="HWJ149" s="119"/>
      <c r="HWK149" s="119"/>
      <c r="HWL149" s="119"/>
      <c r="HWM149" s="119"/>
      <c r="HWN149" s="119"/>
      <c r="HWO149" s="119"/>
      <c r="HWP149" s="119"/>
      <c r="HWQ149" s="119"/>
      <c r="HWR149" s="119"/>
      <c r="HWS149" s="119"/>
      <c r="HWT149" s="119"/>
      <c r="HWU149" s="119"/>
      <c r="HWV149" s="119"/>
      <c r="HWW149" s="119"/>
      <c r="HWX149" s="119"/>
      <c r="HWY149" s="119"/>
      <c r="HWZ149" s="119"/>
      <c r="HXA149" s="119"/>
      <c r="HXB149" s="119"/>
      <c r="HXC149" s="119"/>
      <c r="HXD149" s="119"/>
      <c r="HXE149" s="119"/>
      <c r="HXF149" s="119"/>
      <c r="HXG149" s="119"/>
      <c r="HXH149" s="119"/>
      <c r="HXI149" s="119"/>
      <c r="HXJ149" s="119"/>
      <c r="HXK149" s="119"/>
      <c r="HXL149" s="119"/>
      <c r="HXM149" s="119"/>
      <c r="HXN149" s="119"/>
      <c r="HXO149" s="119"/>
      <c r="HXP149" s="119"/>
      <c r="HXQ149" s="119"/>
      <c r="HXR149" s="119"/>
      <c r="HXS149" s="119"/>
      <c r="HXT149" s="119"/>
      <c r="HXU149" s="119"/>
      <c r="HXV149" s="119"/>
      <c r="HXW149" s="119"/>
      <c r="HXX149" s="119"/>
      <c r="HXY149" s="119"/>
      <c r="HXZ149" s="119"/>
      <c r="HYA149" s="119"/>
      <c r="HYB149" s="119"/>
      <c r="HYC149" s="119"/>
      <c r="HYD149" s="119"/>
      <c r="HYE149" s="119"/>
      <c r="HYF149" s="119"/>
      <c r="HYG149" s="119"/>
      <c r="HYH149" s="119"/>
      <c r="HYI149" s="119"/>
      <c r="HYJ149" s="119"/>
      <c r="HYK149" s="119"/>
      <c r="HYL149" s="119"/>
      <c r="HYM149" s="119"/>
      <c r="HYN149" s="119"/>
      <c r="HYO149" s="119"/>
      <c r="HYP149" s="119"/>
      <c r="HYQ149" s="119"/>
      <c r="HYR149" s="119"/>
      <c r="HYS149" s="119"/>
      <c r="HYT149" s="119"/>
      <c r="HYU149" s="119"/>
      <c r="HYV149" s="119"/>
      <c r="HYW149" s="119"/>
      <c r="HYX149" s="119"/>
      <c r="HYY149" s="119"/>
      <c r="HYZ149" s="119"/>
      <c r="HZA149" s="119"/>
      <c r="HZB149" s="119"/>
      <c r="HZC149" s="119"/>
      <c r="HZD149" s="119"/>
      <c r="HZE149" s="119"/>
      <c r="HZF149" s="119"/>
      <c r="HZG149" s="119"/>
      <c r="HZH149" s="119"/>
      <c r="HZI149" s="119"/>
      <c r="HZJ149" s="119"/>
      <c r="HZK149" s="119"/>
      <c r="HZL149" s="119"/>
      <c r="HZM149" s="119"/>
      <c r="HZN149" s="119"/>
      <c r="HZO149" s="119"/>
      <c r="HZP149" s="119"/>
      <c r="HZQ149" s="119"/>
      <c r="HZR149" s="119"/>
      <c r="HZS149" s="119"/>
      <c r="HZT149" s="119"/>
      <c r="HZU149" s="119"/>
      <c r="HZV149" s="119"/>
      <c r="HZW149" s="119"/>
      <c r="HZX149" s="119"/>
      <c r="HZY149" s="119"/>
      <c r="HZZ149" s="119"/>
      <c r="IAA149" s="119"/>
      <c r="IAB149" s="119"/>
      <c r="IAC149" s="119"/>
      <c r="IAD149" s="119"/>
      <c r="IAE149" s="119"/>
      <c r="IAF149" s="119"/>
      <c r="IAG149" s="119"/>
      <c r="IAH149" s="119"/>
      <c r="IAI149" s="119"/>
      <c r="IAJ149" s="119"/>
      <c r="IAK149" s="119"/>
      <c r="IAL149" s="119"/>
      <c r="IAM149" s="119"/>
      <c r="IAN149" s="119"/>
      <c r="IAO149" s="119"/>
      <c r="IAP149" s="119"/>
      <c r="IAQ149" s="119"/>
      <c r="IAR149" s="119"/>
      <c r="IAS149" s="119"/>
      <c r="IAT149" s="119"/>
      <c r="IAU149" s="119"/>
      <c r="IAV149" s="119"/>
      <c r="IAW149" s="119"/>
      <c r="IAX149" s="119"/>
      <c r="IAY149" s="119"/>
      <c r="IAZ149" s="119"/>
      <c r="IBA149" s="119"/>
      <c r="IBB149" s="119"/>
      <c r="IBC149" s="119"/>
      <c r="IBD149" s="119"/>
      <c r="IBE149" s="119"/>
      <c r="IBF149" s="119"/>
      <c r="IBG149" s="119"/>
      <c r="IBH149" s="119"/>
      <c r="IBI149" s="119"/>
      <c r="IBJ149" s="119"/>
      <c r="IBK149" s="119"/>
      <c r="IBL149" s="119"/>
      <c r="IBM149" s="119"/>
      <c r="IBN149" s="119"/>
      <c r="IBO149" s="119"/>
      <c r="IBP149" s="119"/>
      <c r="IBQ149" s="119"/>
      <c r="IBR149" s="119"/>
      <c r="IBS149" s="119"/>
      <c r="IBT149" s="119"/>
      <c r="IBU149" s="119"/>
      <c r="IBV149" s="119"/>
      <c r="IBW149" s="119"/>
      <c r="IBX149" s="119"/>
      <c r="IBY149" s="119"/>
      <c r="IBZ149" s="119"/>
      <c r="ICA149" s="119"/>
      <c r="ICB149" s="119"/>
      <c r="ICC149" s="119"/>
      <c r="ICD149" s="119"/>
      <c r="ICE149" s="119"/>
      <c r="ICF149" s="119"/>
      <c r="ICG149" s="119"/>
      <c r="ICH149" s="119"/>
      <c r="ICI149" s="119"/>
      <c r="ICJ149" s="119"/>
      <c r="ICK149" s="119"/>
      <c r="ICL149" s="119"/>
      <c r="ICM149" s="119"/>
      <c r="ICN149" s="119"/>
      <c r="ICO149" s="119"/>
      <c r="ICP149" s="119"/>
      <c r="ICQ149" s="119"/>
      <c r="ICR149" s="119"/>
      <c r="ICS149" s="119"/>
      <c r="ICT149" s="119"/>
      <c r="ICU149" s="119"/>
      <c r="ICV149" s="119"/>
      <c r="ICW149" s="119"/>
      <c r="ICX149" s="119"/>
      <c r="ICY149" s="119"/>
      <c r="ICZ149" s="119"/>
      <c r="IDA149" s="119"/>
      <c r="IDB149" s="119"/>
      <c r="IDC149" s="119"/>
      <c r="IDD149" s="119"/>
      <c r="IDE149" s="119"/>
      <c r="IDF149" s="119"/>
      <c r="IDG149" s="119"/>
      <c r="IDH149" s="119"/>
      <c r="IDI149" s="119"/>
      <c r="IDJ149" s="119"/>
      <c r="IDK149" s="119"/>
      <c r="IDL149" s="119"/>
      <c r="IDM149" s="119"/>
      <c r="IDN149" s="119"/>
      <c r="IDO149" s="119"/>
      <c r="IDP149" s="119"/>
      <c r="IDQ149" s="119"/>
      <c r="IDR149" s="119"/>
      <c r="IDS149" s="119"/>
      <c r="IDT149" s="119"/>
      <c r="IDU149" s="119"/>
      <c r="IDV149" s="119"/>
      <c r="IDW149" s="119"/>
      <c r="IDX149" s="119"/>
      <c r="IDY149" s="119"/>
      <c r="IDZ149" s="119"/>
      <c r="IEA149" s="119"/>
      <c r="IEB149" s="119"/>
      <c r="IEC149" s="119"/>
      <c r="IED149" s="119"/>
      <c r="IEE149" s="119"/>
      <c r="IEF149" s="119"/>
      <c r="IEG149" s="119"/>
      <c r="IEH149" s="119"/>
      <c r="IEI149" s="119"/>
      <c r="IEJ149" s="119"/>
      <c r="IEK149" s="119"/>
      <c r="IEL149" s="119"/>
      <c r="IEM149" s="119"/>
      <c r="IEN149" s="119"/>
      <c r="IEO149" s="119"/>
      <c r="IEP149" s="119"/>
      <c r="IEQ149" s="119"/>
      <c r="IER149" s="119"/>
      <c r="IES149" s="119"/>
      <c r="IET149" s="119"/>
      <c r="IEU149" s="119"/>
      <c r="IEV149" s="119"/>
      <c r="IEW149" s="119"/>
      <c r="IEX149" s="119"/>
      <c r="IEY149" s="119"/>
      <c r="IEZ149" s="119"/>
      <c r="IFA149" s="119"/>
      <c r="IFB149" s="119"/>
      <c r="IFC149" s="119"/>
      <c r="IFD149" s="119"/>
      <c r="IFE149" s="119"/>
      <c r="IFF149" s="119"/>
      <c r="IFG149" s="119"/>
      <c r="IFH149" s="119"/>
      <c r="IFI149" s="119"/>
      <c r="IFJ149" s="119"/>
      <c r="IFK149" s="119"/>
      <c r="IFL149" s="119"/>
      <c r="IFM149" s="119"/>
      <c r="IFN149" s="119"/>
      <c r="IFO149" s="119"/>
      <c r="IFP149" s="119"/>
      <c r="IFQ149" s="119"/>
      <c r="IFR149" s="119"/>
      <c r="IFS149" s="119"/>
      <c r="IFT149" s="119"/>
      <c r="IFU149" s="119"/>
      <c r="IFV149" s="119"/>
      <c r="IFW149" s="119"/>
      <c r="IFX149" s="119"/>
      <c r="IFY149" s="119"/>
      <c r="IFZ149" s="119"/>
      <c r="IGA149" s="119"/>
      <c r="IGB149" s="119"/>
      <c r="IGC149" s="119"/>
      <c r="IGD149" s="119"/>
      <c r="IGE149" s="119"/>
      <c r="IGF149" s="119"/>
      <c r="IGG149" s="119"/>
      <c r="IGH149" s="119"/>
      <c r="IGI149" s="119"/>
      <c r="IGJ149" s="119"/>
      <c r="IGK149" s="119"/>
      <c r="IGL149" s="119"/>
      <c r="IGM149" s="119"/>
      <c r="IGN149" s="119"/>
      <c r="IGO149" s="119"/>
      <c r="IGP149" s="119"/>
      <c r="IGQ149" s="119"/>
      <c r="IGR149" s="119"/>
      <c r="IGS149" s="119"/>
      <c r="IGT149" s="119"/>
      <c r="IGU149" s="119"/>
      <c r="IGV149" s="119"/>
      <c r="IGW149" s="119"/>
      <c r="IGX149" s="119"/>
      <c r="IGY149" s="119"/>
      <c r="IGZ149" s="119"/>
      <c r="IHA149" s="119"/>
      <c r="IHB149" s="119"/>
      <c r="IHC149" s="119"/>
      <c r="IHD149" s="119"/>
      <c r="IHE149" s="119"/>
      <c r="IHF149" s="119"/>
      <c r="IHG149" s="119"/>
      <c r="IHH149" s="119"/>
      <c r="IHI149" s="119"/>
      <c r="IHJ149" s="119"/>
      <c r="IHK149" s="119"/>
      <c r="IHL149" s="119"/>
      <c r="IHM149" s="119"/>
      <c r="IHN149" s="119"/>
      <c r="IHO149" s="119"/>
      <c r="IHP149" s="119"/>
      <c r="IHQ149" s="119"/>
      <c r="IHR149" s="119"/>
      <c r="IHS149" s="119"/>
      <c r="IHT149" s="119"/>
      <c r="IHU149" s="119"/>
      <c r="IHV149" s="119"/>
      <c r="IHW149" s="119"/>
      <c r="IHX149" s="119"/>
      <c r="IHY149" s="119"/>
      <c r="IHZ149" s="119"/>
      <c r="IIA149" s="119"/>
      <c r="IIB149" s="119"/>
      <c r="IIC149" s="119"/>
      <c r="IID149" s="119"/>
      <c r="IIE149" s="119"/>
      <c r="IIF149" s="119"/>
      <c r="IIG149" s="119"/>
      <c r="IIH149" s="119"/>
      <c r="III149" s="119"/>
      <c r="IIJ149" s="119"/>
      <c r="IIK149" s="119"/>
      <c r="IIL149" s="119"/>
      <c r="IIM149" s="119"/>
      <c r="IIN149" s="119"/>
      <c r="IIO149" s="119"/>
      <c r="IIP149" s="119"/>
      <c r="IIQ149" s="119"/>
      <c r="IIR149" s="119"/>
      <c r="IIS149" s="119"/>
      <c r="IIT149" s="119"/>
      <c r="IIU149" s="119"/>
      <c r="IIV149" s="119"/>
      <c r="IIW149" s="119"/>
      <c r="IIX149" s="119"/>
      <c r="IIY149" s="119"/>
      <c r="IIZ149" s="119"/>
      <c r="IJA149" s="119"/>
      <c r="IJB149" s="119"/>
      <c r="IJC149" s="119"/>
      <c r="IJD149" s="119"/>
      <c r="IJE149" s="119"/>
      <c r="IJF149" s="119"/>
      <c r="IJG149" s="119"/>
      <c r="IJH149" s="119"/>
      <c r="IJI149" s="119"/>
      <c r="IJJ149" s="119"/>
      <c r="IJK149" s="119"/>
      <c r="IJL149" s="119"/>
      <c r="IJM149" s="119"/>
      <c r="IJN149" s="119"/>
      <c r="IJO149" s="119"/>
      <c r="IJP149" s="119"/>
      <c r="IJQ149" s="119"/>
      <c r="IJR149" s="119"/>
      <c r="IJS149" s="119"/>
      <c r="IJT149" s="119"/>
      <c r="IJU149" s="119"/>
      <c r="IJV149" s="119"/>
      <c r="IJW149" s="119"/>
      <c r="IJX149" s="119"/>
      <c r="IJY149" s="119"/>
      <c r="IJZ149" s="119"/>
      <c r="IKA149" s="119"/>
      <c r="IKB149" s="119"/>
      <c r="IKC149" s="119"/>
      <c r="IKD149" s="119"/>
      <c r="IKE149" s="119"/>
      <c r="IKF149" s="119"/>
      <c r="IKG149" s="119"/>
      <c r="IKH149" s="119"/>
      <c r="IKI149" s="119"/>
      <c r="IKJ149" s="119"/>
      <c r="IKK149" s="119"/>
      <c r="IKL149" s="119"/>
      <c r="IKM149" s="119"/>
      <c r="IKN149" s="119"/>
      <c r="IKO149" s="119"/>
      <c r="IKP149" s="119"/>
      <c r="IKQ149" s="119"/>
      <c r="IKR149" s="119"/>
      <c r="IKS149" s="119"/>
      <c r="IKT149" s="119"/>
      <c r="IKU149" s="119"/>
      <c r="IKV149" s="119"/>
      <c r="IKW149" s="119"/>
      <c r="IKX149" s="119"/>
      <c r="IKY149" s="119"/>
      <c r="IKZ149" s="119"/>
      <c r="ILA149" s="119"/>
      <c r="ILB149" s="119"/>
      <c r="ILC149" s="119"/>
      <c r="ILD149" s="119"/>
      <c r="ILE149" s="119"/>
      <c r="ILF149" s="119"/>
      <c r="ILG149" s="119"/>
      <c r="ILH149" s="119"/>
      <c r="ILI149" s="119"/>
      <c r="ILJ149" s="119"/>
      <c r="ILK149" s="119"/>
      <c r="ILL149" s="119"/>
      <c r="ILM149" s="119"/>
      <c r="ILN149" s="119"/>
      <c r="ILO149" s="119"/>
      <c r="ILP149" s="119"/>
      <c r="ILQ149" s="119"/>
      <c r="ILR149" s="119"/>
      <c r="ILS149" s="119"/>
      <c r="ILT149" s="119"/>
      <c r="ILU149" s="119"/>
      <c r="ILV149" s="119"/>
      <c r="ILW149" s="119"/>
      <c r="ILX149" s="119"/>
      <c r="ILY149" s="119"/>
      <c r="ILZ149" s="119"/>
      <c r="IMA149" s="119"/>
      <c r="IMB149" s="119"/>
      <c r="IMC149" s="119"/>
      <c r="IMD149" s="119"/>
      <c r="IME149" s="119"/>
      <c r="IMF149" s="119"/>
      <c r="IMG149" s="119"/>
      <c r="IMH149" s="119"/>
      <c r="IMI149" s="119"/>
      <c r="IMJ149" s="119"/>
      <c r="IMK149" s="119"/>
      <c r="IML149" s="119"/>
      <c r="IMM149" s="119"/>
      <c r="IMN149" s="119"/>
      <c r="IMO149" s="119"/>
      <c r="IMP149" s="119"/>
      <c r="IMQ149" s="119"/>
      <c r="IMR149" s="119"/>
      <c r="IMS149" s="119"/>
      <c r="IMT149" s="119"/>
      <c r="IMU149" s="119"/>
      <c r="IMV149" s="119"/>
      <c r="IMW149" s="119"/>
      <c r="IMX149" s="119"/>
      <c r="IMY149" s="119"/>
      <c r="IMZ149" s="119"/>
      <c r="INA149" s="119"/>
      <c r="INB149" s="119"/>
      <c r="INC149" s="119"/>
      <c r="IND149" s="119"/>
      <c r="INE149" s="119"/>
      <c r="INF149" s="119"/>
      <c r="ING149" s="119"/>
      <c r="INH149" s="119"/>
      <c r="INI149" s="119"/>
      <c r="INJ149" s="119"/>
      <c r="INK149" s="119"/>
      <c r="INL149" s="119"/>
      <c r="INM149" s="119"/>
      <c r="INN149" s="119"/>
      <c r="INO149" s="119"/>
      <c r="INP149" s="119"/>
      <c r="INQ149" s="119"/>
      <c r="INR149" s="119"/>
      <c r="INS149" s="119"/>
      <c r="INT149" s="119"/>
      <c r="INU149" s="119"/>
      <c r="INV149" s="119"/>
      <c r="INW149" s="119"/>
      <c r="INX149" s="119"/>
      <c r="INY149" s="119"/>
      <c r="INZ149" s="119"/>
      <c r="IOA149" s="119"/>
      <c r="IOB149" s="119"/>
      <c r="IOC149" s="119"/>
      <c r="IOD149" s="119"/>
      <c r="IOE149" s="119"/>
      <c r="IOF149" s="119"/>
      <c r="IOG149" s="119"/>
      <c r="IOH149" s="119"/>
      <c r="IOI149" s="119"/>
      <c r="IOJ149" s="119"/>
      <c r="IOK149" s="119"/>
      <c r="IOL149" s="119"/>
      <c r="IOM149" s="119"/>
      <c r="ION149" s="119"/>
      <c r="IOO149" s="119"/>
      <c r="IOP149" s="119"/>
      <c r="IOQ149" s="119"/>
      <c r="IOR149" s="119"/>
      <c r="IOS149" s="119"/>
      <c r="IOT149" s="119"/>
      <c r="IOU149" s="119"/>
      <c r="IOV149" s="119"/>
      <c r="IOW149" s="119"/>
      <c r="IOX149" s="119"/>
      <c r="IOY149" s="119"/>
      <c r="IOZ149" s="119"/>
      <c r="IPA149" s="119"/>
      <c r="IPB149" s="119"/>
      <c r="IPC149" s="119"/>
      <c r="IPD149" s="119"/>
      <c r="IPE149" s="119"/>
      <c r="IPF149" s="119"/>
      <c r="IPG149" s="119"/>
      <c r="IPH149" s="119"/>
      <c r="IPI149" s="119"/>
      <c r="IPJ149" s="119"/>
      <c r="IPK149" s="119"/>
      <c r="IPL149" s="119"/>
      <c r="IPM149" s="119"/>
      <c r="IPN149" s="119"/>
      <c r="IPO149" s="119"/>
      <c r="IPP149" s="119"/>
      <c r="IPQ149" s="119"/>
      <c r="IPR149" s="119"/>
      <c r="IPS149" s="119"/>
      <c r="IPT149" s="119"/>
      <c r="IPU149" s="119"/>
      <c r="IPV149" s="119"/>
      <c r="IPW149" s="119"/>
      <c r="IPX149" s="119"/>
      <c r="IPY149" s="119"/>
      <c r="IPZ149" s="119"/>
      <c r="IQA149" s="119"/>
      <c r="IQB149" s="119"/>
      <c r="IQC149" s="119"/>
      <c r="IQD149" s="119"/>
      <c r="IQE149" s="119"/>
      <c r="IQF149" s="119"/>
      <c r="IQG149" s="119"/>
      <c r="IQH149" s="119"/>
      <c r="IQI149" s="119"/>
      <c r="IQJ149" s="119"/>
      <c r="IQK149" s="119"/>
      <c r="IQL149" s="119"/>
      <c r="IQM149" s="119"/>
      <c r="IQN149" s="119"/>
      <c r="IQO149" s="119"/>
      <c r="IQP149" s="119"/>
      <c r="IQQ149" s="119"/>
      <c r="IQR149" s="119"/>
      <c r="IQS149" s="119"/>
      <c r="IQT149" s="119"/>
      <c r="IQU149" s="119"/>
      <c r="IQV149" s="119"/>
      <c r="IQW149" s="119"/>
      <c r="IQX149" s="119"/>
      <c r="IQY149" s="119"/>
      <c r="IQZ149" s="119"/>
      <c r="IRA149" s="119"/>
      <c r="IRB149" s="119"/>
      <c r="IRC149" s="119"/>
      <c r="IRD149" s="119"/>
      <c r="IRE149" s="119"/>
      <c r="IRF149" s="119"/>
      <c r="IRG149" s="119"/>
      <c r="IRH149" s="119"/>
      <c r="IRI149" s="119"/>
      <c r="IRJ149" s="119"/>
      <c r="IRK149" s="119"/>
      <c r="IRL149" s="119"/>
      <c r="IRM149" s="119"/>
      <c r="IRN149" s="119"/>
      <c r="IRO149" s="119"/>
      <c r="IRP149" s="119"/>
      <c r="IRQ149" s="119"/>
      <c r="IRR149" s="119"/>
      <c r="IRS149" s="119"/>
      <c r="IRT149" s="119"/>
      <c r="IRU149" s="119"/>
      <c r="IRV149" s="119"/>
      <c r="IRW149" s="119"/>
      <c r="IRX149" s="119"/>
      <c r="IRY149" s="119"/>
      <c r="IRZ149" s="119"/>
      <c r="ISA149" s="119"/>
      <c r="ISB149" s="119"/>
      <c r="ISC149" s="119"/>
      <c r="ISD149" s="119"/>
      <c r="ISE149" s="119"/>
      <c r="ISF149" s="119"/>
      <c r="ISG149" s="119"/>
      <c r="ISH149" s="119"/>
      <c r="ISI149" s="119"/>
      <c r="ISJ149" s="119"/>
      <c r="ISK149" s="119"/>
      <c r="ISL149" s="119"/>
      <c r="ISM149" s="119"/>
      <c r="ISN149" s="119"/>
      <c r="ISO149" s="119"/>
      <c r="ISP149" s="119"/>
      <c r="ISQ149" s="119"/>
      <c r="ISR149" s="119"/>
      <c r="ISS149" s="119"/>
      <c r="IST149" s="119"/>
      <c r="ISU149" s="119"/>
      <c r="ISV149" s="119"/>
      <c r="ISW149" s="119"/>
      <c r="ISX149" s="119"/>
      <c r="ISY149" s="119"/>
      <c r="ISZ149" s="119"/>
      <c r="ITA149" s="119"/>
      <c r="ITB149" s="119"/>
      <c r="ITC149" s="119"/>
      <c r="ITD149" s="119"/>
      <c r="ITE149" s="119"/>
      <c r="ITF149" s="119"/>
      <c r="ITG149" s="119"/>
      <c r="ITH149" s="119"/>
      <c r="ITI149" s="119"/>
      <c r="ITJ149" s="119"/>
      <c r="ITK149" s="119"/>
      <c r="ITL149" s="119"/>
      <c r="ITM149" s="119"/>
      <c r="ITN149" s="119"/>
      <c r="ITO149" s="119"/>
      <c r="ITP149" s="119"/>
      <c r="ITQ149" s="119"/>
      <c r="ITR149" s="119"/>
      <c r="ITS149" s="119"/>
      <c r="ITT149" s="119"/>
      <c r="ITU149" s="119"/>
      <c r="ITV149" s="119"/>
      <c r="ITW149" s="119"/>
      <c r="ITX149" s="119"/>
      <c r="ITY149" s="119"/>
      <c r="ITZ149" s="119"/>
      <c r="IUA149" s="119"/>
      <c r="IUB149" s="119"/>
      <c r="IUC149" s="119"/>
      <c r="IUD149" s="119"/>
      <c r="IUE149" s="119"/>
      <c r="IUF149" s="119"/>
      <c r="IUG149" s="119"/>
      <c r="IUH149" s="119"/>
      <c r="IUI149" s="119"/>
      <c r="IUJ149" s="119"/>
      <c r="IUK149" s="119"/>
      <c r="IUL149" s="119"/>
      <c r="IUM149" s="119"/>
      <c r="IUN149" s="119"/>
      <c r="IUO149" s="119"/>
      <c r="IUP149" s="119"/>
      <c r="IUQ149" s="119"/>
      <c r="IUR149" s="119"/>
      <c r="IUS149" s="119"/>
      <c r="IUT149" s="119"/>
      <c r="IUU149" s="119"/>
      <c r="IUV149" s="119"/>
      <c r="IUW149" s="119"/>
      <c r="IUX149" s="119"/>
      <c r="IUY149" s="119"/>
      <c r="IUZ149" s="119"/>
      <c r="IVA149" s="119"/>
      <c r="IVB149" s="119"/>
      <c r="IVC149" s="119"/>
      <c r="IVD149" s="119"/>
      <c r="IVE149" s="119"/>
      <c r="IVF149" s="119"/>
      <c r="IVG149" s="119"/>
      <c r="IVH149" s="119"/>
      <c r="IVI149" s="119"/>
      <c r="IVJ149" s="119"/>
      <c r="IVK149" s="119"/>
      <c r="IVL149" s="119"/>
      <c r="IVM149" s="119"/>
      <c r="IVN149" s="119"/>
      <c r="IVO149" s="119"/>
      <c r="IVP149" s="119"/>
      <c r="IVQ149" s="119"/>
      <c r="IVR149" s="119"/>
      <c r="IVS149" s="119"/>
      <c r="IVT149" s="119"/>
      <c r="IVU149" s="119"/>
      <c r="IVV149" s="119"/>
      <c r="IVW149" s="119"/>
      <c r="IVX149" s="119"/>
      <c r="IVY149" s="119"/>
      <c r="IVZ149" s="119"/>
      <c r="IWA149" s="119"/>
      <c r="IWB149" s="119"/>
      <c r="IWC149" s="119"/>
      <c r="IWD149" s="119"/>
      <c r="IWE149" s="119"/>
      <c r="IWF149" s="119"/>
      <c r="IWG149" s="119"/>
      <c r="IWH149" s="119"/>
      <c r="IWI149" s="119"/>
      <c r="IWJ149" s="119"/>
      <c r="IWK149" s="119"/>
      <c r="IWL149" s="119"/>
      <c r="IWM149" s="119"/>
      <c r="IWN149" s="119"/>
      <c r="IWO149" s="119"/>
      <c r="IWP149" s="119"/>
      <c r="IWQ149" s="119"/>
      <c r="IWR149" s="119"/>
      <c r="IWS149" s="119"/>
      <c r="IWT149" s="119"/>
      <c r="IWU149" s="119"/>
      <c r="IWV149" s="119"/>
      <c r="IWW149" s="119"/>
      <c r="IWX149" s="119"/>
      <c r="IWY149" s="119"/>
      <c r="IWZ149" s="119"/>
      <c r="IXA149" s="119"/>
      <c r="IXB149" s="119"/>
      <c r="IXC149" s="119"/>
      <c r="IXD149" s="119"/>
      <c r="IXE149" s="119"/>
      <c r="IXF149" s="119"/>
      <c r="IXG149" s="119"/>
      <c r="IXH149" s="119"/>
      <c r="IXI149" s="119"/>
      <c r="IXJ149" s="119"/>
      <c r="IXK149" s="119"/>
      <c r="IXL149" s="119"/>
      <c r="IXM149" s="119"/>
      <c r="IXN149" s="119"/>
      <c r="IXO149" s="119"/>
      <c r="IXP149" s="119"/>
      <c r="IXQ149" s="119"/>
      <c r="IXR149" s="119"/>
      <c r="IXS149" s="119"/>
      <c r="IXT149" s="119"/>
      <c r="IXU149" s="119"/>
      <c r="IXV149" s="119"/>
      <c r="IXW149" s="119"/>
      <c r="IXX149" s="119"/>
      <c r="IXY149" s="119"/>
      <c r="IXZ149" s="119"/>
      <c r="IYA149" s="119"/>
      <c r="IYB149" s="119"/>
      <c r="IYC149" s="119"/>
      <c r="IYD149" s="119"/>
      <c r="IYE149" s="119"/>
      <c r="IYF149" s="119"/>
      <c r="IYG149" s="119"/>
      <c r="IYH149" s="119"/>
      <c r="IYI149" s="119"/>
      <c r="IYJ149" s="119"/>
      <c r="IYK149" s="119"/>
      <c r="IYL149" s="119"/>
      <c r="IYM149" s="119"/>
      <c r="IYN149" s="119"/>
      <c r="IYO149" s="119"/>
      <c r="IYP149" s="119"/>
      <c r="IYQ149" s="119"/>
      <c r="IYR149" s="119"/>
      <c r="IYS149" s="119"/>
      <c r="IYT149" s="119"/>
      <c r="IYU149" s="119"/>
      <c r="IYV149" s="119"/>
      <c r="IYW149" s="119"/>
      <c r="IYX149" s="119"/>
      <c r="IYY149" s="119"/>
      <c r="IYZ149" s="119"/>
      <c r="IZA149" s="119"/>
      <c r="IZB149" s="119"/>
      <c r="IZC149" s="119"/>
      <c r="IZD149" s="119"/>
      <c r="IZE149" s="119"/>
      <c r="IZF149" s="119"/>
      <c r="IZG149" s="119"/>
      <c r="IZH149" s="119"/>
      <c r="IZI149" s="119"/>
      <c r="IZJ149" s="119"/>
      <c r="IZK149" s="119"/>
      <c r="IZL149" s="119"/>
      <c r="IZM149" s="119"/>
      <c r="IZN149" s="119"/>
      <c r="IZO149" s="119"/>
      <c r="IZP149" s="119"/>
      <c r="IZQ149" s="119"/>
      <c r="IZR149" s="119"/>
      <c r="IZS149" s="119"/>
      <c r="IZT149" s="119"/>
      <c r="IZU149" s="119"/>
      <c r="IZV149" s="119"/>
      <c r="IZW149" s="119"/>
      <c r="IZX149" s="119"/>
      <c r="IZY149" s="119"/>
      <c r="IZZ149" s="119"/>
      <c r="JAA149" s="119"/>
      <c r="JAB149" s="119"/>
      <c r="JAC149" s="119"/>
      <c r="JAD149" s="119"/>
      <c r="JAE149" s="119"/>
      <c r="JAF149" s="119"/>
      <c r="JAG149" s="119"/>
      <c r="JAH149" s="119"/>
      <c r="JAI149" s="119"/>
      <c r="JAJ149" s="119"/>
      <c r="JAK149" s="119"/>
      <c r="JAL149" s="119"/>
      <c r="JAM149" s="119"/>
      <c r="JAN149" s="119"/>
      <c r="JAO149" s="119"/>
      <c r="JAP149" s="119"/>
      <c r="JAQ149" s="119"/>
      <c r="JAR149" s="119"/>
      <c r="JAS149" s="119"/>
      <c r="JAT149" s="119"/>
      <c r="JAU149" s="119"/>
      <c r="JAV149" s="119"/>
      <c r="JAW149" s="119"/>
      <c r="JAX149" s="119"/>
      <c r="JAY149" s="119"/>
      <c r="JAZ149" s="119"/>
      <c r="JBA149" s="119"/>
      <c r="JBB149" s="119"/>
      <c r="JBC149" s="119"/>
      <c r="JBD149" s="119"/>
      <c r="JBE149" s="119"/>
      <c r="JBF149" s="119"/>
      <c r="JBG149" s="119"/>
      <c r="JBH149" s="119"/>
      <c r="JBI149" s="119"/>
      <c r="JBJ149" s="119"/>
      <c r="JBK149" s="119"/>
      <c r="JBL149" s="119"/>
      <c r="JBM149" s="119"/>
      <c r="JBN149" s="119"/>
      <c r="JBO149" s="119"/>
      <c r="JBP149" s="119"/>
      <c r="JBQ149" s="119"/>
      <c r="JBR149" s="119"/>
      <c r="JBS149" s="119"/>
      <c r="JBT149" s="119"/>
      <c r="JBU149" s="119"/>
      <c r="JBV149" s="119"/>
      <c r="JBW149" s="119"/>
      <c r="JBX149" s="119"/>
      <c r="JBY149" s="119"/>
      <c r="JBZ149" s="119"/>
      <c r="JCA149" s="119"/>
      <c r="JCB149" s="119"/>
      <c r="JCC149" s="119"/>
      <c r="JCD149" s="119"/>
      <c r="JCE149" s="119"/>
      <c r="JCF149" s="119"/>
      <c r="JCG149" s="119"/>
      <c r="JCH149" s="119"/>
      <c r="JCI149" s="119"/>
      <c r="JCJ149" s="119"/>
      <c r="JCK149" s="119"/>
      <c r="JCL149" s="119"/>
      <c r="JCM149" s="119"/>
      <c r="JCN149" s="119"/>
      <c r="JCO149" s="119"/>
      <c r="JCP149" s="119"/>
      <c r="JCQ149" s="119"/>
      <c r="JCR149" s="119"/>
      <c r="JCS149" s="119"/>
      <c r="JCT149" s="119"/>
      <c r="JCU149" s="119"/>
      <c r="JCV149" s="119"/>
      <c r="JCW149" s="119"/>
      <c r="JCX149" s="119"/>
      <c r="JCY149" s="119"/>
      <c r="JCZ149" s="119"/>
      <c r="JDA149" s="119"/>
      <c r="JDB149" s="119"/>
      <c r="JDC149" s="119"/>
      <c r="JDD149" s="119"/>
      <c r="JDE149" s="119"/>
      <c r="JDF149" s="119"/>
      <c r="JDG149" s="119"/>
      <c r="JDH149" s="119"/>
      <c r="JDI149" s="119"/>
      <c r="JDJ149" s="119"/>
      <c r="JDK149" s="119"/>
      <c r="JDL149" s="119"/>
      <c r="JDM149" s="119"/>
      <c r="JDN149" s="119"/>
      <c r="JDO149" s="119"/>
      <c r="JDP149" s="119"/>
      <c r="JDQ149" s="119"/>
      <c r="JDR149" s="119"/>
      <c r="JDS149" s="119"/>
      <c r="JDT149" s="119"/>
      <c r="JDU149" s="119"/>
      <c r="JDV149" s="119"/>
      <c r="JDW149" s="119"/>
      <c r="JDX149" s="119"/>
      <c r="JDY149" s="119"/>
      <c r="JDZ149" s="119"/>
      <c r="JEA149" s="119"/>
      <c r="JEB149" s="119"/>
      <c r="JEC149" s="119"/>
      <c r="JED149" s="119"/>
      <c r="JEE149" s="119"/>
      <c r="JEF149" s="119"/>
      <c r="JEG149" s="119"/>
      <c r="JEH149" s="119"/>
      <c r="JEI149" s="119"/>
      <c r="JEJ149" s="119"/>
      <c r="JEK149" s="119"/>
      <c r="JEL149" s="119"/>
      <c r="JEM149" s="119"/>
      <c r="JEN149" s="119"/>
      <c r="JEO149" s="119"/>
      <c r="JEP149" s="119"/>
      <c r="JEQ149" s="119"/>
      <c r="JER149" s="119"/>
      <c r="JES149" s="119"/>
      <c r="JET149" s="119"/>
      <c r="JEU149" s="119"/>
      <c r="JEV149" s="119"/>
      <c r="JEW149" s="119"/>
      <c r="JEX149" s="119"/>
      <c r="JEY149" s="119"/>
      <c r="JEZ149" s="119"/>
      <c r="JFA149" s="119"/>
      <c r="JFB149" s="119"/>
      <c r="JFC149" s="119"/>
      <c r="JFD149" s="119"/>
      <c r="JFE149" s="119"/>
      <c r="JFF149" s="119"/>
      <c r="JFG149" s="119"/>
      <c r="JFH149" s="119"/>
      <c r="JFI149" s="119"/>
      <c r="JFJ149" s="119"/>
      <c r="JFK149" s="119"/>
      <c r="JFL149" s="119"/>
      <c r="JFM149" s="119"/>
      <c r="JFN149" s="119"/>
      <c r="JFO149" s="119"/>
      <c r="JFP149" s="119"/>
      <c r="JFQ149" s="119"/>
      <c r="JFR149" s="119"/>
      <c r="JFS149" s="119"/>
      <c r="JFT149" s="119"/>
      <c r="JFU149" s="119"/>
      <c r="JFV149" s="119"/>
      <c r="JFW149" s="119"/>
      <c r="JFX149" s="119"/>
      <c r="JFY149" s="119"/>
      <c r="JFZ149" s="119"/>
      <c r="JGA149" s="119"/>
      <c r="JGB149" s="119"/>
      <c r="JGC149" s="119"/>
      <c r="JGD149" s="119"/>
      <c r="JGE149" s="119"/>
      <c r="JGF149" s="119"/>
      <c r="JGG149" s="119"/>
      <c r="JGH149" s="119"/>
      <c r="JGI149" s="119"/>
      <c r="JGJ149" s="119"/>
      <c r="JGK149" s="119"/>
      <c r="JGL149" s="119"/>
      <c r="JGM149" s="119"/>
      <c r="JGN149" s="119"/>
      <c r="JGO149" s="119"/>
      <c r="JGP149" s="119"/>
      <c r="JGQ149" s="119"/>
      <c r="JGR149" s="119"/>
      <c r="JGS149" s="119"/>
      <c r="JGT149" s="119"/>
      <c r="JGU149" s="119"/>
      <c r="JGV149" s="119"/>
      <c r="JGW149" s="119"/>
      <c r="JGX149" s="119"/>
      <c r="JGY149" s="119"/>
      <c r="JGZ149" s="119"/>
      <c r="JHA149" s="119"/>
      <c r="JHB149" s="119"/>
      <c r="JHC149" s="119"/>
      <c r="JHD149" s="119"/>
      <c r="JHE149" s="119"/>
      <c r="JHF149" s="119"/>
      <c r="JHG149" s="119"/>
      <c r="JHH149" s="119"/>
      <c r="JHI149" s="119"/>
      <c r="JHJ149" s="119"/>
      <c r="JHK149" s="119"/>
      <c r="JHL149" s="119"/>
      <c r="JHM149" s="119"/>
      <c r="JHN149" s="119"/>
      <c r="JHO149" s="119"/>
      <c r="JHP149" s="119"/>
      <c r="JHQ149" s="119"/>
      <c r="JHR149" s="119"/>
      <c r="JHS149" s="119"/>
      <c r="JHT149" s="119"/>
      <c r="JHU149" s="119"/>
      <c r="JHV149" s="119"/>
      <c r="JHW149" s="119"/>
      <c r="JHX149" s="119"/>
      <c r="JHY149" s="119"/>
      <c r="JHZ149" s="119"/>
      <c r="JIA149" s="119"/>
      <c r="JIB149" s="119"/>
      <c r="JIC149" s="119"/>
      <c r="JID149" s="119"/>
      <c r="JIE149" s="119"/>
      <c r="JIF149" s="119"/>
      <c r="JIG149" s="119"/>
      <c r="JIH149" s="119"/>
      <c r="JII149" s="119"/>
      <c r="JIJ149" s="119"/>
      <c r="JIK149" s="119"/>
      <c r="JIL149" s="119"/>
      <c r="JIM149" s="119"/>
      <c r="JIN149" s="119"/>
      <c r="JIO149" s="119"/>
      <c r="JIP149" s="119"/>
      <c r="JIQ149" s="119"/>
      <c r="JIR149" s="119"/>
      <c r="JIS149" s="119"/>
      <c r="JIT149" s="119"/>
      <c r="JIU149" s="119"/>
      <c r="JIV149" s="119"/>
      <c r="JIW149" s="119"/>
      <c r="JIX149" s="119"/>
      <c r="JIY149" s="119"/>
      <c r="JIZ149" s="119"/>
      <c r="JJA149" s="119"/>
      <c r="JJB149" s="119"/>
      <c r="JJC149" s="119"/>
      <c r="JJD149" s="119"/>
      <c r="JJE149" s="119"/>
      <c r="JJF149" s="119"/>
      <c r="JJG149" s="119"/>
      <c r="JJH149" s="119"/>
      <c r="JJI149" s="119"/>
      <c r="JJJ149" s="119"/>
      <c r="JJK149" s="119"/>
      <c r="JJL149" s="119"/>
      <c r="JJM149" s="119"/>
      <c r="JJN149" s="119"/>
      <c r="JJO149" s="119"/>
      <c r="JJP149" s="119"/>
      <c r="JJQ149" s="119"/>
      <c r="JJR149" s="119"/>
      <c r="JJS149" s="119"/>
      <c r="JJT149" s="119"/>
      <c r="JJU149" s="119"/>
      <c r="JJV149" s="119"/>
      <c r="JJW149" s="119"/>
      <c r="JJX149" s="119"/>
      <c r="JJY149" s="119"/>
      <c r="JJZ149" s="119"/>
      <c r="JKA149" s="119"/>
      <c r="JKB149" s="119"/>
      <c r="JKC149" s="119"/>
      <c r="JKD149" s="119"/>
      <c r="JKE149" s="119"/>
      <c r="JKF149" s="119"/>
      <c r="JKG149" s="119"/>
      <c r="JKH149" s="119"/>
      <c r="JKI149" s="119"/>
      <c r="JKJ149" s="119"/>
      <c r="JKK149" s="119"/>
      <c r="JKL149" s="119"/>
      <c r="JKM149" s="119"/>
      <c r="JKN149" s="119"/>
      <c r="JKO149" s="119"/>
      <c r="JKP149" s="119"/>
      <c r="JKQ149" s="119"/>
      <c r="JKR149" s="119"/>
      <c r="JKS149" s="119"/>
      <c r="JKT149" s="119"/>
      <c r="JKU149" s="119"/>
      <c r="JKV149" s="119"/>
      <c r="JKW149" s="119"/>
      <c r="JKX149" s="119"/>
      <c r="JKY149" s="119"/>
      <c r="JKZ149" s="119"/>
      <c r="JLA149" s="119"/>
      <c r="JLB149" s="119"/>
      <c r="JLC149" s="119"/>
      <c r="JLD149" s="119"/>
      <c r="JLE149" s="119"/>
      <c r="JLF149" s="119"/>
      <c r="JLG149" s="119"/>
      <c r="JLH149" s="119"/>
      <c r="JLI149" s="119"/>
      <c r="JLJ149" s="119"/>
      <c r="JLK149" s="119"/>
      <c r="JLL149" s="119"/>
      <c r="JLM149" s="119"/>
      <c r="JLN149" s="119"/>
      <c r="JLO149" s="119"/>
      <c r="JLP149" s="119"/>
      <c r="JLQ149" s="119"/>
      <c r="JLR149" s="119"/>
      <c r="JLS149" s="119"/>
      <c r="JLT149" s="119"/>
      <c r="JLU149" s="119"/>
      <c r="JLV149" s="119"/>
      <c r="JLW149" s="119"/>
      <c r="JLX149" s="119"/>
      <c r="JLY149" s="119"/>
      <c r="JLZ149" s="119"/>
      <c r="JMA149" s="119"/>
      <c r="JMB149" s="119"/>
      <c r="JMC149" s="119"/>
      <c r="JMD149" s="119"/>
      <c r="JME149" s="119"/>
      <c r="JMF149" s="119"/>
      <c r="JMG149" s="119"/>
      <c r="JMH149" s="119"/>
      <c r="JMI149" s="119"/>
      <c r="JMJ149" s="119"/>
      <c r="JMK149" s="119"/>
      <c r="JML149" s="119"/>
      <c r="JMM149" s="119"/>
      <c r="JMN149" s="119"/>
      <c r="JMO149" s="119"/>
      <c r="JMP149" s="119"/>
      <c r="JMQ149" s="119"/>
      <c r="JMR149" s="119"/>
      <c r="JMS149" s="119"/>
      <c r="JMT149" s="119"/>
      <c r="JMU149" s="119"/>
      <c r="JMV149" s="119"/>
      <c r="JMW149" s="119"/>
      <c r="JMX149" s="119"/>
      <c r="JMY149" s="119"/>
      <c r="JMZ149" s="119"/>
      <c r="JNA149" s="119"/>
      <c r="JNB149" s="119"/>
      <c r="JNC149" s="119"/>
      <c r="JND149" s="119"/>
      <c r="JNE149" s="119"/>
      <c r="JNF149" s="119"/>
      <c r="JNG149" s="119"/>
      <c r="JNH149" s="119"/>
      <c r="JNI149" s="119"/>
      <c r="JNJ149" s="119"/>
      <c r="JNK149" s="119"/>
      <c r="JNL149" s="119"/>
      <c r="JNM149" s="119"/>
      <c r="JNN149" s="119"/>
      <c r="JNO149" s="119"/>
      <c r="JNP149" s="119"/>
      <c r="JNQ149" s="119"/>
      <c r="JNR149" s="119"/>
      <c r="JNS149" s="119"/>
      <c r="JNT149" s="119"/>
      <c r="JNU149" s="119"/>
      <c r="JNV149" s="119"/>
      <c r="JNW149" s="119"/>
      <c r="JNX149" s="119"/>
      <c r="JNY149" s="119"/>
      <c r="JNZ149" s="119"/>
      <c r="JOA149" s="119"/>
      <c r="JOB149" s="119"/>
      <c r="JOC149" s="119"/>
      <c r="JOD149" s="119"/>
      <c r="JOE149" s="119"/>
      <c r="JOF149" s="119"/>
      <c r="JOG149" s="119"/>
      <c r="JOH149" s="119"/>
      <c r="JOI149" s="119"/>
      <c r="JOJ149" s="119"/>
      <c r="JOK149" s="119"/>
      <c r="JOL149" s="119"/>
      <c r="JOM149" s="119"/>
      <c r="JON149" s="119"/>
      <c r="JOO149" s="119"/>
      <c r="JOP149" s="119"/>
      <c r="JOQ149" s="119"/>
      <c r="JOR149" s="119"/>
      <c r="JOS149" s="119"/>
      <c r="JOT149" s="119"/>
      <c r="JOU149" s="119"/>
      <c r="JOV149" s="119"/>
      <c r="JOW149" s="119"/>
      <c r="JOX149" s="119"/>
      <c r="JOY149" s="119"/>
      <c r="JOZ149" s="119"/>
      <c r="JPA149" s="119"/>
      <c r="JPB149" s="119"/>
      <c r="JPC149" s="119"/>
      <c r="JPD149" s="119"/>
      <c r="JPE149" s="119"/>
      <c r="JPF149" s="119"/>
      <c r="JPG149" s="119"/>
      <c r="JPH149" s="119"/>
      <c r="JPI149" s="119"/>
      <c r="JPJ149" s="119"/>
      <c r="JPK149" s="119"/>
      <c r="JPL149" s="119"/>
      <c r="JPM149" s="119"/>
      <c r="JPN149" s="119"/>
      <c r="JPO149" s="119"/>
      <c r="JPP149" s="119"/>
      <c r="JPQ149" s="119"/>
      <c r="JPR149" s="119"/>
      <c r="JPS149" s="119"/>
      <c r="JPT149" s="119"/>
      <c r="JPU149" s="119"/>
      <c r="JPV149" s="119"/>
      <c r="JPW149" s="119"/>
      <c r="JPX149" s="119"/>
      <c r="JPY149" s="119"/>
      <c r="JPZ149" s="119"/>
      <c r="JQA149" s="119"/>
      <c r="JQB149" s="119"/>
      <c r="JQC149" s="119"/>
      <c r="JQD149" s="119"/>
      <c r="JQE149" s="119"/>
      <c r="JQF149" s="119"/>
      <c r="JQG149" s="119"/>
      <c r="JQH149" s="119"/>
      <c r="JQI149" s="119"/>
      <c r="JQJ149" s="119"/>
      <c r="JQK149" s="119"/>
      <c r="JQL149" s="119"/>
      <c r="JQM149" s="119"/>
      <c r="JQN149" s="119"/>
      <c r="JQO149" s="119"/>
      <c r="JQP149" s="119"/>
      <c r="JQQ149" s="119"/>
      <c r="JQR149" s="119"/>
      <c r="JQS149" s="119"/>
      <c r="JQT149" s="119"/>
      <c r="JQU149" s="119"/>
      <c r="JQV149" s="119"/>
      <c r="JQW149" s="119"/>
      <c r="JQX149" s="119"/>
      <c r="JQY149" s="119"/>
      <c r="JQZ149" s="119"/>
      <c r="JRA149" s="119"/>
      <c r="JRB149" s="119"/>
      <c r="JRC149" s="119"/>
      <c r="JRD149" s="119"/>
      <c r="JRE149" s="119"/>
      <c r="JRF149" s="119"/>
      <c r="JRG149" s="119"/>
      <c r="JRH149" s="119"/>
      <c r="JRI149" s="119"/>
      <c r="JRJ149" s="119"/>
      <c r="JRK149" s="119"/>
      <c r="JRL149" s="119"/>
      <c r="JRM149" s="119"/>
      <c r="JRN149" s="119"/>
      <c r="JRO149" s="119"/>
      <c r="JRP149" s="119"/>
      <c r="JRQ149" s="119"/>
      <c r="JRR149" s="119"/>
      <c r="JRS149" s="119"/>
      <c r="JRT149" s="119"/>
      <c r="JRU149" s="119"/>
      <c r="JRV149" s="119"/>
      <c r="JRW149" s="119"/>
      <c r="JRX149" s="119"/>
      <c r="JRY149" s="119"/>
      <c r="JRZ149" s="119"/>
      <c r="JSA149" s="119"/>
      <c r="JSB149" s="119"/>
      <c r="JSC149" s="119"/>
      <c r="JSD149" s="119"/>
      <c r="JSE149" s="119"/>
      <c r="JSF149" s="119"/>
      <c r="JSG149" s="119"/>
      <c r="JSH149" s="119"/>
      <c r="JSI149" s="119"/>
      <c r="JSJ149" s="119"/>
      <c r="JSK149" s="119"/>
      <c r="JSL149" s="119"/>
      <c r="JSM149" s="119"/>
      <c r="JSN149" s="119"/>
      <c r="JSO149" s="119"/>
      <c r="JSP149" s="119"/>
      <c r="JSQ149" s="119"/>
      <c r="JSR149" s="119"/>
      <c r="JSS149" s="119"/>
      <c r="JST149" s="119"/>
      <c r="JSU149" s="119"/>
      <c r="JSV149" s="119"/>
      <c r="JSW149" s="119"/>
      <c r="JSX149" s="119"/>
      <c r="JSY149" s="119"/>
      <c r="JSZ149" s="119"/>
      <c r="JTA149" s="119"/>
      <c r="JTB149" s="119"/>
      <c r="JTC149" s="119"/>
      <c r="JTD149" s="119"/>
      <c r="JTE149" s="119"/>
      <c r="JTF149" s="119"/>
      <c r="JTG149" s="119"/>
      <c r="JTH149" s="119"/>
      <c r="JTI149" s="119"/>
      <c r="JTJ149" s="119"/>
      <c r="JTK149" s="119"/>
      <c r="JTL149" s="119"/>
      <c r="JTM149" s="119"/>
      <c r="JTN149" s="119"/>
      <c r="JTO149" s="119"/>
      <c r="JTP149" s="119"/>
      <c r="JTQ149" s="119"/>
      <c r="JTR149" s="119"/>
      <c r="JTS149" s="119"/>
      <c r="JTT149" s="119"/>
      <c r="JTU149" s="119"/>
      <c r="JTV149" s="119"/>
      <c r="JTW149" s="119"/>
      <c r="JTX149" s="119"/>
      <c r="JTY149" s="119"/>
      <c r="JTZ149" s="119"/>
      <c r="JUA149" s="119"/>
      <c r="JUB149" s="119"/>
      <c r="JUC149" s="119"/>
      <c r="JUD149" s="119"/>
      <c r="JUE149" s="119"/>
      <c r="JUF149" s="119"/>
      <c r="JUG149" s="119"/>
      <c r="JUH149" s="119"/>
      <c r="JUI149" s="119"/>
      <c r="JUJ149" s="119"/>
      <c r="JUK149" s="119"/>
      <c r="JUL149" s="119"/>
      <c r="JUM149" s="119"/>
      <c r="JUN149" s="119"/>
      <c r="JUO149" s="119"/>
      <c r="JUP149" s="119"/>
      <c r="JUQ149" s="119"/>
      <c r="JUR149" s="119"/>
      <c r="JUS149" s="119"/>
      <c r="JUT149" s="119"/>
      <c r="JUU149" s="119"/>
      <c r="JUV149" s="119"/>
      <c r="JUW149" s="119"/>
      <c r="JUX149" s="119"/>
      <c r="JUY149" s="119"/>
      <c r="JUZ149" s="119"/>
      <c r="JVA149" s="119"/>
      <c r="JVB149" s="119"/>
      <c r="JVC149" s="119"/>
      <c r="JVD149" s="119"/>
      <c r="JVE149" s="119"/>
      <c r="JVF149" s="119"/>
      <c r="JVG149" s="119"/>
      <c r="JVH149" s="119"/>
      <c r="JVI149" s="119"/>
      <c r="JVJ149" s="119"/>
      <c r="JVK149" s="119"/>
      <c r="JVL149" s="119"/>
      <c r="JVM149" s="119"/>
      <c r="JVN149" s="119"/>
      <c r="JVO149" s="119"/>
      <c r="JVP149" s="119"/>
      <c r="JVQ149" s="119"/>
      <c r="JVR149" s="119"/>
      <c r="JVS149" s="119"/>
      <c r="JVT149" s="119"/>
      <c r="JVU149" s="119"/>
      <c r="JVV149" s="119"/>
      <c r="JVW149" s="119"/>
      <c r="JVX149" s="119"/>
      <c r="JVY149" s="119"/>
      <c r="JVZ149" s="119"/>
      <c r="JWA149" s="119"/>
      <c r="JWB149" s="119"/>
      <c r="JWC149" s="119"/>
      <c r="JWD149" s="119"/>
      <c r="JWE149" s="119"/>
      <c r="JWF149" s="119"/>
      <c r="JWG149" s="119"/>
      <c r="JWH149" s="119"/>
      <c r="JWI149" s="119"/>
      <c r="JWJ149" s="119"/>
      <c r="JWK149" s="119"/>
      <c r="JWL149" s="119"/>
      <c r="JWM149" s="119"/>
      <c r="JWN149" s="119"/>
      <c r="JWO149" s="119"/>
      <c r="JWP149" s="119"/>
      <c r="JWQ149" s="119"/>
      <c r="JWR149" s="119"/>
      <c r="JWS149" s="119"/>
      <c r="JWT149" s="119"/>
      <c r="JWU149" s="119"/>
      <c r="JWV149" s="119"/>
      <c r="JWW149" s="119"/>
      <c r="JWX149" s="119"/>
      <c r="JWY149" s="119"/>
      <c r="JWZ149" s="119"/>
      <c r="JXA149" s="119"/>
      <c r="JXB149" s="119"/>
      <c r="JXC149" s="119"/>
      <c r="JXD149" s="119"/>
      <c r="JXE149" s="119"/>
      <c r="JXF149" s="119"/>
      <c r="JXG149" s="119"/>
      <c r="JXH149" s="119"/>
      <c r="JXI149" s="119"/>
      <c r="JXJ149" s="119"/>
      <c r="JXK149" s="119"/>
      <c r="JXL149" s="119"/>
      <c r="JXM149" s="119"/>
      <c r="JXN149" s="119"/>
      <c r="JXO149" s="119"/>
      <c r="JXP149" s="119"/>
      <c r="JXQ149" s="119"/>
      <c r="JXR149" s="119"/>
      <c r="JXS149" s="119"/>
      <c r="JXT149" s="119"/>
      <c r="JXU149" s="119"/>
      <c r="JXV149" s="119"/>
      <c r="JXW149" s="119"/>
      <c r="JXX149" s="119"/>
      <c r="JXY149" s="119"/>
      <c r="JXZ149" s="119"/>
      <c r="JYA149" s="119"/>
      <c r="JYB149" s="119"/>
      <c r="JYC149" s="119"/>
      <c r="JYD149" s="119"/>
      <c r="JYE149" s="119"/>
      <c r="JYF149" s="119"/>
      <c r="JYG149" s="119"/>
      <c r="JYH149" s="119"/>
      <c r="JYI149" s="119"/>
      <c r="JYJ149" s="119"/>
      <c r="JYK149" s="119"/>
      <c r="JYL149" s="119"/>
      <c r="JYM149" s="119"/>
      <c r="JYN149" s="119"/>
      <c r="JYO149" s="119"/>
      <c r="JYP149" s="119"/>
      <c r="JYQ149" s="119"/>
      <c r="JYR149" s="119"/>
      <c r="JYS149" s="119"/>
      <c r="JYT149" s="119"/>
      <c r="JYU149" s="119"/>
      <c r="JYV149" s="119"/>
      <c r="JYW149" s="119"/>
      <c r="JYX149" s="119"/>
      <c r="JYY149" s="119"/>
      <c r="JYZ149" s="119"/>
      <c r="JZA149" s="119"/>
      <c r="JZB149" s="119"/>
      <c r="JZC149" s="119"/>
      <c r="JZD149" s="119"/>
      <c r="JZE149" s="119"/>
      <c r="JZF149" s="119"/>
      <c r="JZG149" s="119"/>
      <c r="JZH149" s="119"/>
      <c r="JZI149" s="119"/>
      <c r="JZJ149" s="119"/>
      <c r="JZK149" s="119"/>
      <c r="JZL149" s="119"/>
      <c r="JZM149" s="119"/>
      <c r="JZN149" s="119"/>
      <c r="JZO149" s="119"/>
      <c r="JZP149" s="119"/>
      <c r="JZQ149" s="119"/>
      <c r="JZR149" s="119"/>
      <c r="JZS149" s="119"/>
      <c r="JZT149" s="119"/>
      <c r="JZU149" s="119"/>
      <c r="JZV149" s="119"/>
      <c r="JZW149" s="119"/>
      <c r="JZX149" s="119"/>
      <c r="JZY149" s="119"/>
      <c r="JZZ149" s="119"/>
      <c r="KAA149" s="119"/>
      <c r="KAB149" s="119"/>
      <c r="KAC149" s="119"/>
      <c r="KAD149" s="119"/>
      <c r="KAE149" s="119"/>
      <c r="KAF149" s="119"/>
      <c r="KAG149" s="119"/>
      <c r="KAH149" s="119"/>
      <c r="KAI149" s="119"/>
      <c r="KAJ149" s="119"/>
      <c r="KAK149" s="119"/>
      <c r="KAL149" s="119"/>
      <c r="KAM149" s="119"/>
      <c r="KAN149" s="119"/>
      <c r="KAO149" s="119"/>
      <c r="KAP149" s="119"/>
      <c r="KAQ149" s="119"/>
      <c r="KAR149" s="119"/>
      <c r="KAS149" s="119"/>
      <c r="KAT149" s="119"/>
      <c r="KAU149" s="119"/>
      <c r="KAV149" s="119"/>
      <c r="KAW149" s="119"/>
      <c r="KAX149" s="119"/>
      <c r="KAY149" s="119"/>
      <c r="KAZ149" s="119"/>
      <c r="KBA149" s="119"/>
      <c r="KBB149" s="119"/>
      <c r="KBC149" s="119"/>
      <c r="KBD149" s="119"/>
      <c r="KBE149" s="119"/>
      <c r="KBF149" s="119"/>
      <c r="KBG149" s="119"/>
      <c r="KBH149" s="119"/>
      <c r="KBI149" s="119"/>
      <c r="KBJ149" s="119"/>
      <c r="KBK149" s="119"/>
      <c r="KBL149" s="119"/>
      <c r="KBM149" s="119"/>
      <c r="KBN149" s="119"/>
      <c r="KBO149" s="119"/>
      <c r="KBP149" s="119"/>
      <c r="KBQ149" s="119"/>
      <c r="KBR149" s="119"/>
      <c r="KBS149" s="119"/>
      <c r="KBT149" s="119"/>
      <c r="KBU149" s="119"/>
      <c r="KBV149" s="119"/>
      <c r="KBW149" s="119"/>
      <c r="KBX149" s="119"/>
      <c r="KBY149" s="119"/>
      <c r="KBZ149" s="119"/>
      <c r="KCA149" s="119"/>
      <c r="KCB149" s="119"/>
      <c r="KCC149" s="119"/>
      <c r="KCD149" s="119"/>
      <c r="KCE149" s="119"/>
      <c r="KCF149" s="119"/>
      <c r="KCG149" s="119"/>
      <c r="KCH149" s="119"/>
      <c r="KCI149" s="119"/>
      <c r="KCJ149" s="119"/>
      <c r="KCK149" s="119"/>
      <c r="KCL149" s="119"/>
      <c r="KCM149" s="119"/>
      <c r="KCN149" s="119"/>
      <c r="KCO149" s="119"/>
      <c r="KCP149" s="119"/>
      <c r="KCQ149" s="119"/>
      <c r="KCR149" s="119"/>
      <c r="KCS149" s="119"/>
      <c r="KCT149" s="119"/>
      <c r="KCU149" s="119"/>
      <c r="KCV149" s="119"/>
      <c r="KCW149" s="119"/>
      <c r="KCX149" s="119"/>
      <c r="KCY149" s="119"/>
      <c r="KCZ149" s="119"/>
      <c r="KDA149" s="119"/>
      <c r="KDB149" s="119"/>
      <c r="KDC149" s="119"/>
      <c r="KDD149" s="119"/>
      <c r="KDE149" s="119"/>
      <c r="KDF149" s="119"/>
      <c r="KDG149" s="119"/>
      <c r="KDH149" s="119"/>
      <c r="KDI149" s="119"/>
      <c r="KDJ149" s="119"/>
      <c r="KDK149" s="119"/>
      <c r="KDL149" s="119"/>
      <c r="KDM149" s="119"/>
      <c r="KDN149" s="119"/>
      <c r="KDO149" s="119"/>
      <c r="KDP149" s="119"/>
      <c r="KDQ149" s="119"/>
      <c r="KDR149" s="119"/>
      <c r="KDS149" s="119"/>
      <c r="KDT149" s="119"/>
      <c r="KDU149" s="119"/>
      <c r="KDV149" s="119"/>
      <c r="KDW149" s="119"/>
      <c r="KDX149" s="119"/>
      <c r="KDY149" s="119"/>
      <c r="KDZ149" s="119"/>
      <c r="KEA149" s="119"/>
      <c r="KEB149" s="119"/>
      <c r="KEC149" s="119"/>
      <c r="KED149" s="119"/>
      <c r="KEE149" s="119"/>
      <c r="KEF149" s="119"/>
      <c r="KEG149" s="119"/>
      <c r="KEH149" s="119"/>
      <c r="KEI149" s="119"/>
      <c r="KEJ149" s="119"/>
      <c r="KEK149" s="119"/>
      <c r="KEL149" s="119"/>
      <c r="KEM149" s="119"/>
      <c r="KEN149" s="119"/>
      <c r="KEO149" s="119"/>
      <c r="KEP149" s="119"/>
      <c r="KEQ149" s="119"/>
      <c r="KER149" s="119"/>
      <c r="KES149" s="119"/>
      <c r="KET149" s="119"/>
      <c r="KEU149" s="119"/>
      <c r="KEV149" s="119"/>
      <c r="KEW149" s="119"/>
      <c r="KEX149" s="119"/>
      <c r="KEY149" s="119"/>
      <c r="KEZ149" s="119"/>
      <c r="KFA149" s="119"/>
      <c r="KFB149" s="119"/>
      <c r="KFC149" s="119"/>
      <c r="KFD149" s="119"/>
      <c r="KFE149" s="119"/>
      <c r="KFF149" s="119"/>
      <c r="KFG149" s="119"/>
      <c r="KFH149" s="119"/>
      <c r="KFI149" s="119"/>
      <c r="KFJ149" s="119"/>
      <c r="KFK149" s="119"/>
      <c r="KFL149" s="119"/>
      <c r="KFM149" s="119"/>
      <c r="KFN149" s="119"/>
      <c r="KFO149" s="119"/>
      <c r="KFP149" s="119"/>
      <c r="KFQ149" s="119"/>
      <c r="KFR149" s="119"/>
      <c r="KFS149" s="119"/>
      <c r="KFT149" s="119"/>
      <c r="KFU149" s="119"/>
      <c r="KFV149" s="119"/>
      <c r="KFW149" s="119"/>
      <c r="KFX149" s="119"/>
      <c r="KFY149" s="119"/>
      <c r="KFZ149" s="119"/>
      <c r="KGA149" s="119"/>
      <c r="KGB149" s="119"/>
      <c r="KGC149" s="119"/>
      <c r="KGD149" s="119"/>
      <c r="KGE149" s="119"/>
      <c r="KGF149" s="119"/>
      <c r="KGG149" s="119"/>
      <c r="KGH149" s="119"/>
      <c r="KGI149" s="119"/>
      <c r="KGJ149" s="119"/>
      <c r="KGK149" s="119"/>
      <c r="KGL149" s="119"/>
      <c r="KGM149" s="119"/>
      <c r="KGN149" s="119"/>
      <c r="KGO149" s="119"/>
      <c r="KGP149" s="119"/>
      <c r="KGQ149" s="119"/>
      <c r="KGR149" s="119"/>
      <c r="KGS149" s="119"/>
      <c r="KGT149" s="119"/>
      <c r="KGU149" s="119"/>
      <c r="KGV149" s="119"/>
      <c r="KGW149" s="119"/>
      <c r="KGX149" s="119"/>
      <c r="KGY149" s="119"/>
      <c r="KGZ149" s="119"/>
      <c r="KHA149" s="119"/>
      <c r="KHB149" s="119"/>
      <c r="KHC149" s="119"/>
      <c r="KHD149" s="119"/>
      <c r="KHE149" s="119"/>
      <c r="KHF149" s="119"/>
      <c r="KHG149" s="119"/>
      <c r="KHH149" s="119"/>
      <c r="KHI149" s="119"/>
      <c r="KHJ149" s="119"/>
      <c r="KHK149" s="119"/>
      <c r="KHL149" s="119"/>
      <c r="KHM149" s="119"/>
      <c r="KHN149" s="119"/>
      <c r="KHO149" s="119"/>
      <c r="KHP149" s="119"/>
      <c r="KHQ149" s="119"/>
      <c r="KHR149" s="119"/>
      <c r="KHS149" s="119"/>
      <c r="KHT149" s="119"/>
      <c r="KHU149" s="119"/>
      <c r="KHV149" s="119"/>
      <c r="KHW149" s="119"/>
      <c r="KHX149" s="119"/>
      <c r="KHY149" s="119"/>
      <c r="KHZ149" s="119"/>
      <c r="KIA149" s="119"/>
      <c r="KIB149" s="119"/>
      <c r="KIC149" s="119"/>
      <c r="KID149" s="119"/>
      <c r="KIE149" s="119"/>
      <c r="KIF149" s="119"/>
      <c r="KIG149" s="119"/>
      <c r="KIH149" s="119"/>
      <c r="KII149" s="119"/>
      <c r="KIJ149" s="119"/>
      <c r="KIK149" s="119"/>
      <c r="KIL149" s="119"/>
      <c r="KIM149" s="119"/>
      <c r="KIN149" s="119"/>
      <c r="KIO149" s="119"/>
      <c r="KIP149" s="119"/>
      <c r="KIQ149" s="119"/>
      <c r="KIR149" s="119"/>
      <c r="KIS149" s="119"/>
      <c r="KIT149" s="119"/>
      <c r="KIU149" s="119"/>
      <c r="KIV149" s="119"/>
      <c r="KIW149" s="119"/>
      <c r="KIX149" s="119"/>
      <c r="KIY149" s="119"/>
      <c r="KIZ149" s="119"/>
      <c r="KJA149" s="119"/>
      <c r="KJB149" s="119"/>
      <c r="KJC149" s="119"/>
      <c r="KJD149" s="119"/>
      <c r="KJE149" s="119"/>
      <c r="KJF149" s="119"/>
      <c r="KJG149" s="119"/>
      <c r="KJH149" s="119"/>
      <c r="KJI149" s="119"/>
      <c r="KJJ149" s="119"/>
      <c r="KJK149" s="119"/>
      <c r="KJL149" s="119"/>
      <c r="KJM149" s="119"/>
      <c r="KJN149" s="119"/>
      <c r="KJO149" s="119"/>
      <c r="KJP149" s="119"/>
      <c r="KJQ149" s="119"/>
      <c r="KJR149" s="119"/>
      <c r="KJS149" s="119"/>
      <c r="KJT149" s="119"/>
      <c r="KJU149" s="119"/>
      <c r="KJV149" s="119"/>
      <c r="KJW149" s="119"/>
      <c r="KJX149" s="119"/>
      <c r="KJY149" s="119"/>
      <c r="KJZ149" s="119"/>
      <c r="KKA149" s="119"/>
      <c r="KKB149" s="119"/>
      <c r="KKC149" s="119"/>
      <c r="KKD149" s="119"/>
      <c r="KKE149" s="119"/>
      <c r="KKF149" s="119"/>
      <c r="KKG149" s="119"/>
      <c r="KKH149" s="119"/>
      <c r="KKI149" s="119"/>
      <c r="KKJ149" s="119"/>
      <c r="KKK149" s="119"/>
      <c r="KKL149" s="119"/>
      <c r="KKM149" s="119"/>
      <c r="KKN149" s="119"/>
      <c r="KKO149" s="119"/>
      <c r="KKP149" s="119"/>
      <c r="KKQ149" s="119"/>
      <c r="KKR149" s="119"/>
      <c r="KKS149" s="119"/>
      <c r="KKT149" s="119"/>
      <c r="KKU149" s="119"/>
      <c r="KKV149" s="119"/>
      <c r="KKW149" s="119"/>
      <c r="KKX149" s="119"/>
      <c r="KKY149" s="119"/>
      <c r="KKZ149" s="119"/>
      <c r="KLA149" s="119"/>
      <c r="KLB149" s="119"/>
      <c r="KLC149" s="119"/>
      <c r="KLD149" s="119"/>
      <c r="KLE149" s="119"/>
      <c r="KLF149" s="119"/>
      <c r="KLG149" s="119"/>
      <c r="KLH149" s="119"/>
      <c r="KLI149" s="119"/>
      <c r="KLJ149" s="119"/>
      <c r="KLK149" s="119"/>
      <c r="KLL149" s="119"/>
      <c r="KLM149" s="119"/>
      <c r="KLN149" s="119"/>
      <c r="KLO149" s="119"/>
      <c r="KLP149" s="119"/>
      <c r="KLQ149" s="119"/>
      <c r="KLR149" s="119"/>
      <c r="KLS149" s="119"/>
      <c r="KLT149" s="119"/>
      <c r="KLU149" s="119"/>
      <c r="KLV149" s="119"/>
      <c r="KLW149" s="119"/>
      <c r="KLX149" s="119"/>
      <c r="KLY149" s="119"/>
      <c r="KLZ149" s="119"/>
      <c r="KMA149" s="119"/>
      <c r="KMB149" s="119"/>
      <c r="KMC149" s="119"/>
      <c r="KMD149" s="119"/>
      <c r="KME149" s="119"/>
      <c r="KMF149" s="119"/>
      <c r="KMG149" s="119"/>
      <c r="KMH149" s="119"/>
      <c r="KMI149" s="119"/>
      <c r="KMJ149" s="119"/>
      <c r="KMK149" s="119"/>
      <c r="KML149" s="119"/>
      <c r="KMM149" s="119"/>
      <c r="KMN149" s="119"/>
      <c r="KMO149" s="119"/>
      <c r="KMP149" s="119"/>
      <c r="KMQ149" s="119"/>
      <c r="KMR149" s="119"/>
      <c r="KMS149" s="119"/>
      <c r="KMT149" s="119"/>
      <c r="KMU149" s="119"/>
      <c r="KMV149" s="119"/>
      <c r="KMW149" s="119"/>
      <c r="KMX149" s="119"/>
      <c r="KMY149" s="119"/>
      <c r="KMZ149" s="119"/>
      <c r="KNA149" s="119"/>
      <c r="KNB149" s="119"/>
      <c r="KNC149" s="119"/>
      <c r="KND149" s="119"/>
      <c r="KNE149" s="119"/>
      <c r="KNF149" s="119"/>
      <c r="KNG149" s="119"/>
      <c r="KNH149" s="119"/>
      <c r="KNI149" s="119"/>
      <c r="KNJ149" s="119"/>
      <c r="KNK149" s="119"/>
      <c r="KNL149" s="119"/>
      <c r="KNM149" s="119"/>
      <c r="KNN149" s="119"/>
      <c r="KNO149" s="119"/>
      <c r="KNP149" s="119"/>
      <c r="KNQ149" s="119"/>
      <c r="KNR149" s="119"/>
      <c r="KNS149" s="119"/>
      <c r="KNT149" s="119"/>
      <c r="KNU149" s="119"/>
      <c r="KNV149" s="119"/>
      <c r="KNW149" s="119"/>
      <c r="KNX149" s="119"/>
      <c r="KNY149" s="119"/>
      <c r="KNZ149" s="119"/>
      <c r="KOA149" s="119"/>
      <c r="KOB149" s="119"/>
      <c r="KOC149" s="119"/>
      <c r="KOD149" s="119"/>
      <c r="KOE149" s="119"/>
      <c r="KOF149" s="119"/>
      <c r="KOG149" s="119"/>
      <c r="KOH149" s="119"/>
      <c r="KOI149" s="119"/>
      <c r="KOJ149" s="119"/>
      <c r="KOK149" s="119"/>
      <c r="KOL149" s="119"/>
      <c r="KOM149" s="119"/>
      <c r="KON149" s="119"/>
      <c r="KOO149" s="119"/>
      <c r="KOP149" s="119"/>
      <c r="KOQ149" s="119"/>
      <c r="KOR149" s="119"/>
      <c r="KOS149" s="119"/>
      <c r="KOT149" s="119"/>
      <c r="KOU149" s="119"/>
      <c r="KOV149" s="119"/>
      <c r="KOW149" s="119"/>
      <c r="KOX149" s="119"/>
      <c r="KOY149" s="119"/>
      <c r="KOZ149" s="119"/>
      <c r="KPA149" s="119"/>
      <c r="KPB149" s="119"/>
      <c r="KPC149" s="119"/>
      <c r="KPD149" s="119"/>
      <c r="KPE149" s="119"/>
      <c r="KPF149" s="119"/>
      <c r="KPG149" s="119"/>
      <c r="KPH149" s="119"/>
      <c r="KPI149" s="119"/>
      <c r="KPJ149" s="119"/>
      <c r="KPK149" s="119"/>
      <c r="KPL149" s="119"/>
      <c r="KPM149" s="119"/>
      <c r="KPN149" s="119"/>
      <c r="KPO149" s="119"/>
      <c r="KPP149" s="119"/>
      <c r="KPQ149" s="119"/>
      <c r="KPR149" s="119"/>
      <c r="KPS149" s="119"/>
      <c r="KPT149" s="119"/>
      <c r="KPU149" s="119"/>
      <c r="KPV149" s="119"/>
      <c r="KPW149" s="119"/>
      <c r="KPX149" s="119"/>
      <c r="KPY149" s="119"/>
      <c r="KPZ149" s="119"/>
      <c r="KQA149" s="119"/>
      <c r="KQB149" s="119"/>
      <c r="KQC149" s="119"/>
      <c r="KQD149" s="119"/>
      <c r="KQE149" s="119"/>
      <c r="KQF149" s="119"/>
      <c r="KQG149" s="119"/>
      <c r="KQH149" s="119"/>
      <c r="KQI149" s="119"/>
      <c r="KQJ149" s="119"/>
      <c r="KQK149" s="119"/>
      <c r="KQL149" s="119"/>
      <c r="KQM149" s="119"/>
      <c r="KQN149" s="119"/>
      <c r="KQO149" s="119"/>
      <c r="KQP149" s="119"/>
      <c r="KQQ149" s="119"/>
      <c r="KQR149" s="119"/>
      <c r="KQS149" s="119"/>
      <c r="KQT149" s="119"/>
      <c r="KQU149" s="119"/>
      <c r="KQV149" s="119"/>
      <c r="KQW149" s="119"/>
      <c r="KQX149" s="119"/>
      <c r="KQY149" s="119"/>
      <c r="KQZ149" s="119"/>
      <c r="KRA149" s="119"/>
      <c r="KRB149" s="119"/>
      <c r="KRC149" s="119"/>
      <c r="KRD149" s="119"/>
      <c r="KRE149" s="119"/>
      <c r="KRF149" s="119"/>
      <c r="KRG149" s="119"/>
      <c r="KRH149" s="119"/>
      <c r="KRI149" s="119"/>
      <c r="KRJ149" s="119"/>
      <c r="KRK149" s="119"/>
      <c r="KRL149" s="119"/>
      <c r="KRM149" s="119"/>
      <c r="KRN149" s="119"/>
      <c r="KRO149" s="119"/>
      <c r="KRP149" s="119"/>
      <c r="KRQ149" s="119"/>
      <c r="KRR149" s="119"/>
      <c r="KRS149" s="119"/>
      <c r="KRT149" s="119"/>
      <c r="KRU149" s="119"/>
      <c r="KRV149" s="119"/>
      <c r="KRW149" s="119"/>
      <c r="KRX149" s="119"/>
      <c r="KRY149" s="119"/>
      <c r="KRZ149" s="119"/>
      <c r="KSA149" s="119"/>
      <c r="KSB149" s="119"/>
      <c r="KSC149" s="119"/>
      <c r="KSD149" s="119"/>
      <c r="KSE149" s="119"/>
      <c r="KSF149" s="119"/>
      <c r="KSG149" s="119"/>
      <c r="KSH149" s="119"/>
      <c r="KSI149" s="119"/>
      <c r="KSJ149" s="119"/>
      <c r="KSK149" s="119"/>
      <c r="KSL149" s="119"/>
      <c r="KSM149" s="119"/>
      <c r="KSN149" s="119"/>
      <c r="KSO149" s="119"/>
      <c r="KSP149" s="119"/>
      <c r="KSQ149" s="119"/>
      <c r="KSR149" s="119"/>
      <c r="KSS149" s="119"/>
      <c r="KST149" s="119"/>
      <c r="KSU149" s="119"/>
      <c r="KSV149" s="119"/>
      <c r="KSW149" s="119"/>
      <c r="KSX149" s="119"/>
      <c r="KSY149" s="119"/>
      <c r="KSZ149" s="119"/>
      <c r="KTA149" s="119"/>
      <c r="KTB149" s="119"/>
      <c r="KTC149" s="119"/>
      <c r="KTD149" s="119"/>
      <c r="KTE149" s="119"/>
      <c r="KTF149" s="119"/>
      <c r="KTG149" s="119"/>
      <c r="KTH149" s="119"/>
      <c r="KTI149" s="119"/>
      <c r="KTJ149" s="119"/>
      <c r="KTK149" s="119"/>
      <c r="KTL149" s="119"/>
      <c r="KTM149" s="119"/>
      <c r="KTN149" s="119"/>
      <c r="KTO149" s="119"/>
      <c r="KTP149" s="119"/>
      <c r="KTQ149" s="119"/>
      <c r="KTR149" s="119"/>
      <c r="KTS149" s="119"/>
      <c r="KTT149" s="119"/>
      <c r="KTU149" s="119"/>
      <c r="KTV149" s="119"/>
      <c r="KTW149" s="119"/>
      <c r="KTX149" s="119"/>
      <c r="KTY149" s="119"/>
      <c r="KTZ149" s="119"/>
      <c r="KUA149" s="119"/>
      <c r="KUB149" s="119"/>
      <c r="KUC149" s="119"/>
      <c r="KUD149" s="119"/>
      <c r="KUE149" s="119"/>
      <c r="KUF149" s="119"/>
      <c r="KUG149" s="119"/>
      <c r="KUH149" s="119"/>
      <c r="KUI149" s="119"/>
      <c r="KUJ149" s="119"/>
      <c r="KUK149" s="119"/>
      <c r="KUL149" s="119"/>
      <c r="KUM149" s="119"/>
      <c r="KUN149" s="119"/>
      <c r="KUO149" s="119"/>
      <c r="KUP149" s="119"/>
      <c r="KUQ149" s="119"/>
      <c r="KUR149" s="119"/>
      <c r="KUS149" s="119"/>
      <c r="KUT149" s="119"/>
      <c r="KUU149" s="119"/>
      <c r="KUV149" s="119"/>
      <c r="KUW149" s="119"/>
      <c r="KUX149" s="119"/>
      <c r="KUY149" s="119"/>
      <c r="KUZ149" s="119"/>
      <c r="KVA149" s="119"/>
      <c r="KVB149" s="119"/>
      <c r="KVC149" s="119"/>
      <c r="KVD149" s="119"/>
      <c r="KVE149" s="119"/>
      <c r="KVF149" s="119"/>
      <c r="KVG149" s="119"/>
      <c r="KVH149" s="119"/>
      <c r="KVI149" s="119"/>
      <c r="KVJ149" s="119"/>
      <c r="KVK149" s="119"/>
      <c r="KVL149" s="119"/>
      <c r="KVM149" s="119"/>
      <c r="KVN149" s="119"/>
      <c r="KVO149" s="119"/>
      <c r="KVP149" s="119"/>
      <c r="KVQ149" s="119"/>
      <c r="KVR149" s="119"/>
      <c r="KVS149" s="119"/>
      <c r="KVT149" s="119"/>
      <c r="KVU149" s="119"/>
      <c r="KVV149" s="119"/>
      <c r="KVW149" s="119"/>
      <c r="KVX149" s="119"/>
      <c r="KVY149" s="119"/>
      <c r="KVZ149" s="119"/>
      <c r="KWA149" s="119"/>
      <c r="KWB149" s="119"/>
      <c r="KWC149" s="119"/>
      <c r="KWD149" s="119"/>
      <c r="KWE149" s="119"/>
      <c r="KWF149" s="119"/>
      <c r="KWG149" s="119"/>
      <c r="KWH149" s="119"/>
      <c r="KWI149" s="119"/>
      <c r="KWJ149" s="119"/>
      <c r="KWK149" s="119"/>
      <c r="KWL149" s="119"/>
      <c r="KWM149" s="119"/>
      <c r="KWN149" s="119"/>
      <c r="KWO149" s="119"/>
      <c r="KWP149" s="119"/>
      <c r="KWQ149" s="119"/>
      <c r="KWR149" s="119"/>
      <c r="KWS149" s="119"/>
      <c r="KWT149" s="119"/>
      <c r="KWU149" s="119"/>
      <c r="KWV149" s="119"/>
      <c r="KWW149" s="119"/>
      <c r="KWX149" s="119"/>
      <c r="KWY149" s="119"/>
      <c r="KWZ149" s="119"/>
      <c r="KXA149" s="119"/>
      <c r="KXB149" s="119"/>
      <c r="KXC149" s="119"/>
      <c r="KXD149" s="119"/>
      <c r="KXE149" s="119"/>
      <c r="KXF149" s="119"/>
      <c r="KXG149" s="119"/>
      <c r="KXH149" s="119"/>
      <c r="KXI149" s="119"/>
      <c r="KXJ149" s="119"/>
      <c r="KXK149" s="119"/>
      <c r="KXL149" s="119"/>
      <c r="KXM149" s="119"/>
      <c r="KXN149" s="119"/>
      <c r="KXO149" s="119"/>
      <c r="KXP149" s="119"/>
      <c r="KXQ149" s="119"/>
      <c r="KXR149" s="119"/>
      <c r="KXS149" s="119"/>
      <c r="KXT149" s="119"/>
      <c r="KXU149" s="119"/>
      <c r="KXV149" s="119"/>
      <c r="KXW149" s="119"/>
      <c r="KXX149" s="119"/>
      <c r="KXY149" s="119"/>
      <c r="KXZ149" s="119"/>
      <c r="KYA149" s="119"/>
      <c r="KYB149" s="119"/>
      <c r="KYC149" s="119"/>
      <c r="KYD149" s="119"/>
      <c r="KYE149" s="119"/>
      <c r="KYF149" s="119"/>
      <c r="KYG149" s="119"/>
      <c r="KYH149" s="119"/>
      <c r="KYI149" s="119"/>
      <c r="KYJ149" s="119"/>
      <c r="KYK149" s="119"/>
      <c r="KYL149" s="119"/>
      <c r="KYM149" s="119"/>
      <c r="KYN149" s="119"/>
      <c r="KYO149" s="119"/>
      <c r="KYP149" s="119"/>
      <c r="KYQ149" s="119"/>
      <c r="KYR149" s="119"/>
      <c r="KYS149" s="119"/>
      <c r="KYT149" s="119"/>
      <c r="KYU149" s="119"/>
      <c r="KYV149" s="119"/>
      <c r="KYW149" s="119"/>
      <c r="KYX149" s="119"/>
      <c r="KYY149" s="119"/>
      <c r="KYZ149" s="119"/>
      <c r="KZA149" s="119"/>
      <c r="KZB149" s="119"/>
      <c r="KZC149" s="119"/>
      <c r="KZD149" s="119"/>
      <c r="KZE149" s="119"/>
      <c r="KZF149" s="119"/>
      <c r="KZG149" s="119"/>
      <c r="KZH149" s="119"/>
      <c r="KZI149" s="119"/>
      <c r="KZJ149" s="119"/>
      <c r="KZK149" s="119"/>
      <c r="KZL149" s="119"/>
      <c r="KZM149" s="119"/>
      <c r="KZN149" s="119"/>
      <c r="KZO149" s="119"/>
      <c r="KZP149" s="119"/>
      <c r="KZQ149" s="119"/>
      <c r="KZR149" s="119"/>
      <c r="KZS149" s="119"/>
      <c r="KZT149" s="119"/>
      <c r="KZU149" s="119"/>
      <c r="KZV149" s="119"/>
      <c r="KZW149" s="119"/>
      <c r="KZX149" s="119"/>
      <c r="KZY149" s="119"/>
      <c r="KZZ149" s="119"/>
      <c r="LAA149" s="119"/>
      <c r="LAB149" s="119"/>
      <c r="LAC149" s="119"/>
      <c r="LAD149" s="119"/>
      <c r="LAE149" s="119"/>
      <c r="LAF149" s="119"/>
      <c r="LAG149" s="119"/>
      <c r="LAH149" s="119"/>
      <c r="LAI149" s="119"/>
      <c r="LAJ149" s="119"/>
      <c r="LAK149" s="119"/>
      <c r="LAL149" s="119"/>
      <c r="LAM149" s="119"/>
      <c r="LAN149" s="119"/>
      <c r="LAO149" s="119"/>
      <c r="LAP149" s="119"/>
      <c r="LAQ149" s="119"/>
      <c r="LAR149" s="119"/>
      <c r="LAS149" s="119"/>
      <c r="LAT149" s="119"/>
      <c r="LAU149" s="119"/>
      <c r="LAV149" s="119"/>
      <c r="LAW149" s="119"/>
      <c r="LAX149" s="119"/>
      <c r="LAY149" s="119"/>
      <c r="LAZ149" s="119"/>
      <c r="LBA149" s="119"/>
      <c r="LBB149" s="119"/>
      <c r="LBC149" s="119"/>
      <c r="LBD149" s="119"/>
      <c r="LBE149" s="119"/>
      <c r="LBF149" s="119"/>
      <c r="LBG149" s="119"/>
      <c r="LBH149" s="119"/>
      <c r="LBI149" s="119"/>
      <c r="LBJ149" s="119"/>
      <c r="LBK149" s="119"/>
      <c r="LBL149" s="119"/>
      <c r="LBM149" s="119"/>
      <c r="LBN149" s="119"/>
      <c r="LBO149" s="119"/>
      <c r="LBP149" s="119"/>
      <c r="LBQ149" s="119"/>
      <c r="LBR149" s="119"/>
      <c r="LBS149" s="119"/>
      <c r="LBT149" s="119"/>
      <c r="LBU149" s="119"/>
      <c r="LBV149" s="119"/>
      <c r="LBW149" s="119"/>
      <c r="LBX149" s="119"/>
      <c r="LBY149" s="119"/>
      <c r="LBZ149" s="119"/>
      <c r="LCA149" s="119"/>
      <c r="LCB149" s="119"/>
      <c r="LCC149" s="119"/>
      <c r="LCD149" s="119"/>
      <c r="LCE149" s="119"/>
      <c r="LCF149" s="119"/>
      <c r="LCG149" s="119"/>
      <c r="LCH149" s="119"/>
      <c r="LCI149" s="119"/>
      <c r="LCJ149" s="119"/>
      <c r="LCK149" s="119"/>
      <c r="LCL149" s="119"/>
      <c r="LCM149" s="119"/>
      <c r="LCN149" s="119"/>
      <c r="LCO149" s="119"/>
      <c r="LCP149" s="119"/>
      <c r="LCQ149" s="119"/>
      <c r="LCR149" s="119"/>
      <c r="LCS149" s="119"/>
      <c r="LCT149" s="119"/>
      <c r="LCU149" s="119"/>
      <c r="LCV149" s="119"/>
      <c r="LCW149" s="119"/>
      <c r="LCX149" s="119"/>
      <c r="LCY149" s="119"/>
      <c r="LCZ149" s="119"/>
      <c r="LDA149" s="119"/>
      <c r="LDB149" s="119"/>
      <c r="LDC149" s="119"/>
      <c r="LDD149" s="119"/>
      <c r="LDE149" s="119"/>
      <c r="LDF149" s="119"/>
      <c r="LDG149" s="119"/>
      <c r="LDH149" s="119"/>
      <c r="LDI149" s="119"/>
      <c r="LDJ149" s="119"/>
      <c r="LDK149" s="119"/>
      <c r="LDL149" s="119"/>
      <c r="LDM149" s="119"/>
      <c r="LDN149" s="119"/>
      <c r="LDO149" s="119"/>
      <c r="LDP149" s="119"/>
      <c r="LDQ149" s="119"/>
      <c r="LDR149" s="119"/>
      <c r="LDS149" s="119"/>
      <c r="LDT149" s="119"/>
      <c r="LDU149" s="119"/>
      <c r="LDV149" s="119"/>
      <c r="LDW149" s="119"/>
      <c r="LDX149" s="119"/>
      <c r="LDY149" s="119"/>
      <c r="LDZ149" s="119"/>
      <c r="LEA149" s="119"/>
      <c r="LEB149" s="119"/>
      <c r="LEC149" s="119"/>
      <c r="LED149" s="119"/>
      <c r="LEE149" s="119"/>
      <c r="LEF149" s="119"/>
      <c r="LEG149" s="119"/>
      <c r="LEH149" s="119"/>
      <c r="LEI149" s="119"/>
      <c r="LEJ149" s="119"/>
      <c r="LEK149" s="119"/>
      <c r="LEL149" s="119"/>
      <c r="LEM149" s="119"/>
      <c r="LEN149" s="119"/>
      <c r="LEO149" s="119"/>
      <c r="LEP149" s="119"/>
      <c r="LEQ149" s="119"/>
      <c r="LER149" s="119"/>
      <c r="LES149" s="119"/>
      <c r="LET149" s="119"/>
      <c r="LEU149" s="119"/>
      <c r="LEV149" s="119"/>
      <c r="LEW149" s="119"/>
      <c r="LEX149" s="119"/>
      <c r="LEY149" s="119"/>
      <c r="LEZ149" s="119"/>
      <c r="LFA149" s="119"/>
      <c r="LFB149" s="119"/>
      <c r="LFC149" s="119"/>
      <c r="LFD149" s="119"/>
      <c r="LFE149" s="119"/>
      <c r="LFF149" s="119"/>
      <c r="LFG149" s="119"/>
      <c r="LFH149" s="119"/>
      <c r="LFI149" s="119"/>
      <c r="LFJ149" s="119"/>
      <c r="LFK149" s="119"/>
      <c r="LFL149" s="119"/>
      <c r="LFM149" s="119"/>
      <c r="LFN149" s="119"/>
      <c r="LFO149" s="119"/>
      <c r="LFP149" s="119"/>
      <c r="LFQ149" s="119"/>
      <c r="LFR149" s="119"/>
      <c r="LFS149" s="119"/>
      <c r="LFT149" s="119"/>
      <c r="LFU149" s="119"/>
      <c r="LFV149" s="119"/>
      <c r="LFW149" s="119"/>
      <c r="LFX149" s="119"/>
      <c r="LFY149" s="119"/>
      <c r="LFZ149" s="119"/>
      <c r="LGA149" s="119"/>
      <c r="LGB149" s="119"/>
      <c r="LGC149" s="119"/>
      <c r="LGD149" s="119"/>
      <c r="LGE149" s="119"/>
      <c r="LGF149" s="119"/>
      <c r="LGG149" s="119"/>
      <c r="LGH149" s="119"/>
      <c r="LGI149" s="119"/>
      <c r="LGJ149" s="119"/>
      <c r="LGK149" s="119"/>
      <c r="LGL149" s="119"/>
      <c r="LGM149" s="119"/>
      <c r="LGN149" s="119"/>
      <c r="LGO149" s="119"/>
      <c r="LGP149" s="119"/>
      <c r="LGQ149" s="119"/>
      <c r="LGR149" s="119"/>
      <c r="LGS149" s="119"/>
      <c r="LGT149" s="119"/>
      <c r="LGU149" s="119"/>
      <c r="LGV149" s="119"/>
      <c r="LGW149" s="119"/>
      <c r="LGX149" s="119"/>
      <c r="LGY149" s="119"/>
      <c r="LGZ149" s="119"/>
      <c r="LHA149" s="119"/>
      <c r="LHB149" s="119"/>
      <c r="LHC149" s="119"/>
      <c r="LHD149" s="119"/>
      <c r="LHE149" s="119"/>
      <c r="LHF149" s="119"/>
      <c r="LHG149" s="119"/>
      <c r="LHH149" s="119"/>
      <c r="LHI149" s="119"/>
      <c r="LHJ149" s="119"/>
      <c r="LHK149" s="119"/>
      <c r="LHL149" s="119"/>
      <c r="LHM149" s="119"/>
      <c r="LHN149" s="119"/>
      <c r="LHO149" s="119"/>
      <c r="LHP149" s="119"/>
      <c r="LHQ149" s="119"/>
      <c r="LHR149" s="119"/>
      <c r="LHS149" s="119"/>
      <c r="LHT149" s="119"/>
      <c r="LHU149" s="119"/>
      <c r="LHV149" s="119"/>
      <c r="LHW149" s="119"/>
      <c r="LHX149" s="119"/>
      <c r="LHY149" s="119"/>
      <c r="LHZ149" s="119"/>
      <c r="LIA149" s="119"/>
      <c r="LIB149" s="119"/>
      <c r="LIC149" s="119"/>
      <c r="LID149" s="119"/>
      <c r="LIE149" s="119"/>
      <c r="LIF149" s="119"/>
      <c r="LIG149" s="119"/>
      <c r="LIH149" s="119"/>
      <c r="LII149" s="119"/>
      <c r="LIJ149" s="119"/>
      <c r="LIK149" s="119"/>
      <c r="LIL149" s="119"/>
      <c r="LIM149" s="119"/>
      <c r="LIN149" s="119"/>
      <c r="LIO149" s="119"/>
      <c r="LIP149" s="119"/>
      <c r="LIQ149" s="119"/>
      <c r="LIR149" s="119"/>
      <c r="LIS149" s="119"/>
      <c r="LIT149" s="119"/>
      <c r="LIU149" s="119"/>
      <c r="LIV149" s="119"/>
      <c r="LIW149" s="119"/>
      <c r="LIX149" s="119"/>
      <c r="LIY149" s="119"/>
      <c r="LIZ149" s="119"/>
      <c r="LJA149" s="119"/>
      <c r="LJB149" s="119"/>
      <c r="LJC149" s="119"/>
      <c r="LJD149" s="119"/>
      <c r="LJE149" s="119"/>
      <c r="LJF149" s="119"/>
      <c r="LJG149" s="119"/>
      <c r="LJH149" s="119"/>
      <c r="LJI149" s="119"/>
      <c r="LJJ149" s="119"/>
      <c r="LJK149" s="119"/>
      <c r="LJL149" s="119"/>
      <c r="LJM149" s="119"/>
      <c r="LJN149" s="119"/>
      <c r="LJO149" s="119"/>
      <c r="LJP149" s="119"/>
      <c r="LJQ149" s="119"/>
      <c r="LJR149" s="119"/>
      <c r="LJS149" s="119"/>
      <c r="LJT149" s="119"/>
      <c r="LJU149" s="119"/>
      <c r="LJV149" s="119"/>
      <c r="LJW149" s="119"/>
      <c r="LJX149" s="119"/>
      <c r="LJY149" s="119"/>
      <c r="LJZ149" s="119"/>
      <c r="LKA149" s="119"/>
      <c r="LKB149" s="119"/>
      <c r="LKC149" s="119"/>
      <c r="LKD149" s="119"/>
      <c r="LKE149" s="119"/>
      <c r="LKF149" s="119"/>
      <c r="LKG149" s="119"/>
      <c r="LKH149" s="119"/>
      <c r="LKI149" s="119"/>
      <c r="LKJ149" s="119"/>
      <c r="LKK149" s="119"/>
      <c r="LKL149" s="119"/>
      <c r="LKM149" s="119"/>
      <c r="LKN149" s="119"/>
      <c r="LKO149" s="119"/>
      <c r="LKP149" s="119"/>
      <c r="LKQ149" s="119"/>
      <c r="LKR149" s="119"/>
      <c r="LKS149" s="119"/>
      <c r="LKT149" s="119"/>
      <c r="LKU149" s="119"/>
      <c r="LKV149" s="119"/>
      <c r="LKW149" s="119"/>
      <c r="LKX149" s="119"/>
      <c r="LKY149" s="119"/>
      <c r="LKZ149" s="119"/>
      <c r="LLA149" s="119"/>
      <c r="LLB149" s="119"/>
      <c r="LLC149" s="119"/>
      <c r="LLD149" s="119"/>
      <c r="LLE149" s="119"/>
      <c r="LLF149" s="119"/>
      <c r="LLG149" s="119"/>
      <c r="LLH149" s="119"/>
      <c r="LLI149" s="119"/>
      <c r="LLJ149" s="119"/>
      <c r="LLK149" s="119"/>
      <c r="LLL149" s="119"/>
      <c r="LLM149" s="119"/>
      <c r="LLN149" s="119"/>
      <c r="LLO149" s="119"/>
      <c r="LLP149" s="119"/>
      <c r="LLQ149" s="119"/>
      <c r="LLR149" s="119"/>
      <c r="LLS149" s="119"/>
      <c r="LLT149" s="119"/>
      <c r="LLU149" s="119"/>
      <c r="LLV149" s="119"/>
      <c r="LLW149" s="119"/>
      <c r="LLX149" s="119"/>
      <c r="LLY149" s="119"/>
      <c r="LLZ149" s="119"/>
      <c r="LMA149" s="119"/>
      <c r="LMB149" s="119"/>
      <c r="LMC149" s="119"/>
      <c r="LMD149" s="119"/>
      <c r="LME149" s="119"/>
      <c r="LMF149" s="119"/>
      <c r="LMG149" s="119"/>
      <c r="LMH149" s="119"/>
      <c r="LMI149" s="119"/>
      <c r="LMJ149" s="119"/>
      <c r="LMK149" s="119"/>
      <c r="LML149" s="119"/>
      <c r="LMM149" s="119"/>
      <c r="LMN149" s="119"/>
      <c r="LMO149" s="119"/>
      <c r="LMP149" s="119"/>
      <c r="LMQ149" s="119"/>
      <c r="LMR149" s="119"/>
      <c r="LMS149" s="119"/>
      <c r="LMT149" s="119"/>
      <c r="LMU149" s="119"/>
      <c r="LMV149" s="119"/>
      <c r="LMW149" s="119"/>
      <c r="LMX149" s="119"/>
      <c r="LMY149" s="119"/>
      <c r="LMZ149" s="119"/>
      <c r="LNA149" s="119"/>
      <c r="LNB149" s="119"/>
      <c r="LNC149" s="119"/>
      <c r="LND149" s="119"/>
      <c r="LNE149" s="119"/>
      <c r="LNF149" s="119"/>
      <c r="LNG149" s="119"/>
      <c r="LNH149" s="119"/>
      <c r="LNI149" s="119"/>
      <c r="LNJ149" s="119"/>
      <c r="LNK149" s="119"/>
      <c r="LNL149" s="119"/>
      <c r="LNM149" s="119"/>
      <c r="LNN149" s="119"/>
      <c r="LNO149" s="119"/>
      <c r="LNP149" s="119"/>
      <c r="LNQ149" s="119"/>
      <c r="LNR149" s="119"/>
      <c r="LNS149" s="119"/>
      <c r="LNT149" s="119"/>
      <c r="LNU149" s="119"/>
      <c r="LNV149" s="119"/>
      <c r="LNW149" s="119"/>
      <c r="LNX149" s="119"/>
      <c r="LNY149" s="119"/>
      <c r="LNZ149" s="119"/>
      <c r="LOA149" s="119"/>
      <c r="LOB149" s="119"/>
      <c r="LOC149" s="119"/>
      <c r="LOD149" s="119"/>
      <c r="LOE149" s="119"/>
      <c r="LOF149" s="119"/>
      <c r="LOG149" s="119"/>
      <c r="LOH149" s="119"/>
      <c r="LOI149" s="119"/>
      <c r="LOJ149" s="119"/>
      <c r="LOK149" s="119"/>
      <c r="LOL149" s="119"/>
      <c r="LOM149" s="119"/>
      <c r="LON149" s="119"/>
      <c r="LOO149" s="119"/>
      <c r="LOP149" s="119"/>
      <c r="LOQ149" s="119"/>
      <c r="LOR149" s="119"/>
      <c r="LOS149" s="119"/>
      <c r="LOT149" s="119"/>
      <c r="LOU149" s="119"/>
      <c r="LOV149" s="119"/>
      <c r="LOW149" s="119"/>
      <c r="LOX149" s="119"/>
      <c r="LOY149" s="119"/>
      <c r="LOZ149" s="119"/>
      <c r="LPA149" s="119"/>
      <c r="LPB149" s="119"/>
      <c r="LPC149" s="119"/>
      <c r="LPD149" s="119"/>
      <c r="LPE149" s="119"/>
      <c r="LPF149" s="119"/>
      <c r="LPG149" s="119"/>
      <c r="LPH149" s="119"/>
      <c r="LPI149" s="119"/>
      <c r="LPJ149" s="119"/>
      <c r="LPK149" s="119"/>
      <c r="LPL149" s="119"/>
      <c r="LPM149" s="119"/>
      <c r="LPN149" s="119"/>
      <c r="LPO149" s="119"/>
      <c r="LPP149" s="119"/>
      <c r="LPQ149" s="119"/>
      <c r="LPR149" s="119"/>
      <c r="LPS149" s="119"/>
      <c r="LPT149" s="119"/>
      <c r="LPU149" s="119"/>
      <c r="LPV149" s="119"/>
      <c r="LPW149" s="119"/>
      <c r="LPX149" s="119"/>
      <c r="LPY149" s="119"/>
      <c r="LPZ149" s="119"/>
      <c r="LQA149" s="119"/>
      <c r="LQB149" s="119"/>
      <c r="LQC149" s="119"/>
      <c r="LQD149" s="119"/>
      <c r="LQE149" s="119"/>
      <c r="LQF149" s="119"/>
      <c r="LQG149" s="119"/>
      <c r="LQH149" s="119"/>
      <c r="LQI149" s="119"/>
      <c r="LQJ149" s="119"/>
      <c r="LQK149" s="119"/>
      <c r="LQL149" s="119"/>
      <c r="LQM149" s="119"/>
      <c r="LQN149" s="119"/>
      <c r="LQO149" s="119"/>
      <c r="LQP149" s="119"/>
      <c r="LQQ149" s="119"/>
      <c r="LQR149" s="119"/>
      <c r="LQS149" s="119"/>
      <c r="LQT149" s="119"/>
      <c r="LQU149" s="119"/>
      <c r="LQV149" s="119"/>
      <c r="LQW149" s="119"/>
      <c r="LQX149" s="119"/>
      <c r="LQY149" s="119"/>
      <c r="LQZ149" s="119"/>
      <c r="LRA149" s="119"/>
      <c r="LRB149" s="119"/>
      <c r="LRC149" s="119"/>
      <c r="LRD149" s="119"/>
      <c r="LRE149" s="119"/>
      <c r="LRF149" s="119"/>
      <c r="LRG149" s="119"/>
      <c r="LRH149" s="119"/>
      <c r="LRI149" s="119"/>
      <c r="LRJ149" s="119"/>
      <c r="LRK149" s="119"/>
      <c r="LRL149" s="119"/>
      <c r="LRM149" s="119"/>
      <c r="LRN149" s="119"/>
      <c r="LRO149" s="119"/>
      <c r="LRP149" s="119"/>
      <c r="LRQ149" s="119"/>
      <c r="LRR149" s="119"/>
      <c r="LRS149" s="119"/>
      <c r="LRT149" s="119"/>
      <c r="LRU149" s="119"/>
      <c r="LRV149" s="119"/>
      <c r="LRW149" s="119"/>
      <c r="LRX149" s="119"/>
      <c r="LRY149" s="119"/>
      <c r="LRZ149" s="119"/>
      <c r="LSA149" s="119"/>
      <c r="LSB149" s="119"/>
      <c r="LSC149" s="119"/>
      <c r="LSD149" s="119"/>
      <c r="LSE149" s="119"/>
      <c r="LSF149" s="119"/>
      <c r="LSG149" s="119"/>
      <c r="LSH149" s="119"/>
      <c r="LSI149" s="119"/>
      <c r="LSJ149" s="119"/>
      <c r="LSK149" s="119"/>
      <c r="LSL149" s="119"/>
      <c r="LSM149" s="119"/>
      <c r="LSN149" s="119"/>
      <c r="LSO149" s="119"/>
      <c r="LSP149" s="119"/>
      <c r="LSQ149" s="119"/>
      <c r="LSR149" s="119"/>
      <c r="LSS149" s="119"/>
      <c r="LST149" s="119"/>
      <c r="LSU149" s="119"/>
      <c r="LSV149" s="119"/>
      <c r="LSW149" s="119"/>
      <c r="LSX149" s="119"/>
      <c r="LSY149" s="119"/>
      <c r="LSZ149" s="119"/>
      <c r="LTA149" s="119"/>
      <c r="LTB149" s="119"/>
      <c r="LTC149" s="119"/>
      <c r="LTD149" s="119"/>
      <c r="LTE149" s="119"/>
      <c r="LTF149" s="119"/>
      <c r="LTG149" s="119"/>
      <c r="LTH149" s="119"/>
      <c r="LTI149" s="119"/>
      <c r="LTJ149" s="119"/>
      <c r="LTK149" s="119"/>
      <c r="LTL149" s="119"/>
      <c r="LTM149" s="119"/>
      <c r="LTN149" s="119"/>
      <c r="LTO149" s="119"/>
      <c r="LTP149" s="119"/>
      <c r="LTQ149" s="119"/>
      <c r="LTR149" s="119"/>
      <c r="LTS149" s="119"/>
      <c r="LTT149" s="119"/>
      <c r="LTU149" s="119"/>
      <c r="LTV149" s="119"/>
      <c r="LTW149" s="119"/>
      <c r="LTX149" s="119"/>
      <c r="LTY149" s="119"/>
      <c r="LTZ149" s="119"/>
      <c r="LUA149" s="119"/>
      <c r="LUB149" s="119"/>
      <c r="LUC149" s="119"/>
      <c r="LUD149" s="119"/>
      <c r="LUE149" s="119"/>
      <c r="LUF149" s="119"/>
      <c r="LUG149" s="119"/>
      <c r="LUH149" s="119"/>
      <c r="LUI149" s="119"/>
      <c r="LUJ149" s="119"/>
      <c r="LUK149" s="119"/>
      <c r="LUL149" s="119"/>
      <c r="LUM149" s="119"/>
      <c r="LUN149" s="119"/>
      <c r="LUO149" s="119"/>
      <c r="LUP149" s="119"/>
      <c r="LUQ149" s="119"/>
      <c r="LUR149" s="119"/>
      <c r="LUS149" s="119"/>
      <c r="LUT149" s="119"/>
      <c r="LUU149" s="119"/>
      <c r="LUV149" s="119"/>
      <c r="LUW149" s="119"/>
      <c r="LUX149" s="119"/>
      <c r="LUY149" s="119"/>
      <c r="LUZ149" s="119"/>
      <c r="LVA149" s="119"/>
      <c r="LVB149" s="119"/>
      <c r="LVC149" s="119"/>
      <c r="LVD149" s="119"/>
      <c r="LVE149" s="119"/>
      <c r="LVF149" s="119"/>
      <c r="LVG149" s="119"/>
      <c r="LVH149" s="119"/>
      <c r="LVI149" s="119"/>
      <c r="LVJ149" s="119"/>
      <c r="LVK149" s="119"/>
      <c r="LVL149" s="119"/>
      <c r="LVM149" s="119"/>
      <c r="LVN149" s="119"/>
      <c r="LVO149" s="119"/>
      <c r="LVP149" s="119"/>
      <c r="LVQ149" s="119"/>
      <c r="LVR149" s="119"/>
      <c r="LVS149" s="119"/>
      <c r="LVT149" s="119"/>
      <c r="LVU149" s="119"/>
      <c r="LVV149" s="119"/>
      <c r="LVW149" s="119"/>
      <c r="LVX149" s="119"/>
      <c r="LVY149" s="119"/>
      <c r="LVZ149" s="119"/>
      <c r="LWA149" s="119"/>
      <c r="LWB149" s="119"/>
      <c r="LWC149" s="119"/>
      <c r="LWD149" s="119"/>
      <c r="LWE149" s="119"/>
      <c r="LWF149" s="119"/>
      <c r="LWG149" s="119"/>
      <c r="LWH149" s="119"/>
      <c r="LWI149" s="119"/>
      <c r="LWJ149" s="119"/>
      <c r="LWK149" s="119"/>
      <c r="LWL149" s="119"/>
      <c r="LWM149" s="119"/>
      <c r="LWN149" s="119"/>
      <c r="LWO149" s="119"/>
      <c r="LWP149" s="119"/>
      <c r="LWQ149" s="119"/>
      <c r="LWR149" s="119"/>
      <c r="LWS149" s="119"/>
      <c r="LWT149" s="119"/>
      <c r="LWU149" s="119"/>
      <c r="LWV149" s="119"/>
      <c r="LWW149" s="119"/>
      <c r="LWX149" s="119"/>
      <c r="LWY149" s="119"/>
      <c r="LWZ149" s="119"/>
      <c r="LXA149" s="119"/>
      <c r="LXB149" s="119"/>
      <c r="LXC149" s="119"/>
      <c r="LXD149" s="119"/>
      <c r="LXE149" s="119"/>
      <c r="LXF149" s="119"/>
      <c r="LXG149" s="119"/>
      <c r="LXH149" s="119"/>
      <c r="LXI149" s="119"/>
      <c r="LXJ149" s="119"/>
      <c r="LXK149" s="119"/>
      <c r="LXL149" s="119"/>
      <c r="LXM149" s="119"/>
      <c r="LXN149" s="119"/>
      <c r="LXO149" s="119"/>
      <c r="LXP149" s="119"/>
      <c r="LXQ149" s="119"/>
      <c r="LXR149" s="119"/>
      <c r="LXS149" s="119"/>
      <c r="LXT149" s="119"/>
      <c r="LXU149" s="119"/>
      <c r="LXV149" s="119"/>
      <c r="LXW149" s="119"/>
      <c r="LXX149" s="119"/>
      <c r="LXY149" s="119"/>
      <c r="LXZ149" s="119"/>
      <c r="LYA149" s="119"/>
      <c r="LYB149" s="119"/>
      <c r="LYC149" s="119"/>
      <c r="LYD149" s="119"/>
      <c r="LYE149" s="119"/>
      <c r="LYF149" s="119"/>
      <c r="LYG149" s="119"/>
      <c r="LYH149" s="119"/>
      <c r="LYI149" s="119"/>
      <c r="LYJ149" s="119"/>
      <c r="LYK149" s="119"/>
      <c r="LYL149" s="119"/>
      <c r="LYM149" s="119"/>
      <c r="LYN149" s="119"/>
      <c r="LYO149" s="119"/>
      <c r="LYP149" s="119"/>
      <c r="LYQ149" s="119"/>
      <c r="LYR149" s="119"/>
      <c r="LYS149" s="119"/>
      <c r="LYT149" s="119"/>
      <c r="LYU149" s="119"/>
      <c r="LYV149" s="119"/>
      <c r="LYW149" s="119"/>
      <c r="LYX149" s="119"/>
      <c r="LYY149" s="119"/>
      <c r="LYZ149" s="119"/>
      <c r="LZA149" s="119"/>
      <c r="LZB149" s="119"/>
      <c r="LZC149" s="119"/>
      <c r="LZD149" s="119"/>
      <c r="LZE149" s="119"/>
      <c r="LZF149" s="119"/>
      <c r="LZG149" s="119"/>
      <c r="LZH149" s="119"/>
      <c r="LZI149" s="119"/>
      <c r="LZJ149" s="119"/>
      <c r="LZK149" s="119"/>
      <c r="LZL149" s="119"/>
      <c r="LZM149" s="119"/>
      <c r="LZN149" s="119"/>
      <c r="LZO149" s="119"/>
      <c r="LZP149" s="119"/>
      <c r="LZQ149" s="119"/>
      <c r="LZR149" s="119"/>
      <c r="LZS149" s="119"/>
      <c r="LZT149" s="119"/>
      <c r="LZU149" s="119"/>
      <c r="LZV149" s="119"/>
      <c r="LZW149" s="119"/>
      <c r="LZX149" s="119"/>
      <c r="LZY149" s="119"/>
      <c r="LZZ149" s="119"/>
      <c r="MAA149" s="119"/>
      <c r="MAB149" s="119"/>
      <c r="MAC149" s="119"/>
      <c r="MAD149" s="119"/>
      <c r="MAE149" s="119"/>
      <c r="MAF149" s="119"/>
      <c r="MAG149" s="119"/>
      <c r="MAH149" s="119"/>
      <c r="MAI149" s="119"/>
      <c r="MAJ149" s="119"/>
      <c r="MAK149" s="119"/>
      <c r="MAL149" s="119"/>
      <c r="MAM149" s="119"/>
      <c r="MAN149" s="119"/>
      <c r="MAO149" s="119"/>
      <c r="MAP149" s="119"/>
      <c r="MAQ149" s="119"/>
      <c r="MAR149" s="119"/>
      <c r="MAS149" s="119"/>
      <c r="MAT149" s="119"/>
      <c r="MAU149" s="119"/>
      <c r="MAV149" s="119"/>
      <c r="MAW149" s="119"/>
      <c r="MAX149" s="119"/>
      <c r="MAY149" s="119"/>
      <c r="MAZ149" s="119"/>
      <c r="MBA149" s="119"/>
      <c r="MBB149" s="119"/>
      <c r="MBC149" s="119"/>
      <c r="MBD149" s="119"/>
      <c r="MBE149" s="119"/>
      <c r="MBF149" s="119"/>
      <c r="MBG149" s="119"/>
      <c r="MBH149" s="119"/>
      <c r="MBI149" s="119"/>
      <c r="MBJ149" s="119"/>
      <c r="MBK149" s="119"/>
      <c r="MBL149" s="119"/>
      <c r="MBM149" s="119"/>
      <c r="MBN149" s="119"/>
      <c r="MBO149" s="119"/>
      <c r="MBP149" s="119"/>
      <c r="MBQ149" s="119"/>
      <c r="MBR149" s="119"/>
      <c r="MBS149" s="119"/>
      <c r="MBT149" s="119"/>
      <c r="MBU149" s="119"/>
      <c r="MBV149" s="119"/>
      <c r="MBW149" s="119"/>
      <c r="MBX149" s="119"/>
      <c r="MBY149" s="119"/>
      <c r="MBZ149" s="119"/>
      <c r="MCA149" s="119"/>
      <c r="MCB149" s="119"/>
      <c r="MCC149" s="119"/>
      <c r="MCD149" s="119"/>
      <c r="MCE149" s="119"/>
      <c r="MCF149" s="119"/>
      <c r="MCG149" s="119"/>
      <c r="MCH149" s="119"/>
      <c r="MCI149" s="119"/>
      <c r="MCJ149" s="119"/>
      <c r="MCK149" s="119"/>
      <c r="MCL149" s="119"/>
      <c r="MCM149" s="119"/>
      <c r="MCN149" s="119"/>
      <c r="MCO149" s="119"/>
      <c r="MCP149" s="119"/>
      <c r="MCQ149" s="119"/>
      <c r="MCR149" s="119"/>
      <c r="MCS149" s="119"/>
      <c r="MCT149" s="119"/>
      <c r="MCU149" s="119"/>
      <c r="MCV149" s="119"/>
      <c r="MCW149" s="119"/>
      <c r="MCX149" s="119"/>
      <c r="MCY149" s="119"/>
      <c r="MCZ149" s="119"/>
      <c r="MDA149" s="119"/>
      <c r="MDB149" s="119"/>
      <c r="MDC149" s="119"/>
      <c r="MDD149" s="119"/>
      <c r="MDE149" s="119"/>
      <c r="MDF149" s="119"/>
      <c r="MDG149" s="119"/>
      <c r="MDH149" s="119"/>
      <c r="MDI149" s="119"/>
      <c r="MDJ149" s="119"/>
      <c r="MDK149" s="119"/>
      <c r="MDL149" s="119"/>
      <c r="MDM149" s="119"/>
      <c r="MDN149" s="119"/>
      <c r="MDO149" s="119"/>
      <c r="MDP149" s="119"/>
      <c r="MDQ149" s="119"/>
      <c r="MDR149" s="119"/>
      <c r="MDS149" s="119"/>
      <c r="MDT149" s="119"/>
      <c r="MDU149" s="119"/>
      <c r="MDV149" s="119"/>
      <c r="MDW149" s="119"/>
      <c r="MDX149" s="119"/>
      <c r="MDY149" s="119"/>
      <c r="MDZ149" s="119"/>
      <c r="MEA149" s="119"/>
      <c r="MEB149" s="119"/>
      <c r="MEC149" s="119"/>
      <c r="MED149" s="119"/>
      <c r="MEE149" s="119"/>
      <c r="MEF149" s="119"/>
      <c r="MEG149" s="119"/>
      <c r="MEH149" s="119"/>
      <c r="MEI149" s="119"/>
      <c r="MEJ149" s="119"/>
      <c r="MEK149" s="119"/>
      <c r="MEL149" s="119"/>
      <c r="MEM149" s="119"/>
      <c r="MEN149" s="119"/>
      <c r="MEO149" s="119"/>
      <c r="MEP149" s="119"/>
      <c r="MEQ149" s="119"/>
      <c r="MER149" s="119"/>
      <c r="MES149" s="119"/>
      <c r="MET149" s="119"/>
      <c r="MEU149" s="119"/>
      <c r="MEV149" s="119"/>
      <c r="MEW149" s="119"/>
      <c r="MEX149" s="119"/>
      <c r="MEY149" s="119"/>
      <c r="MEZ149" s="119"/>
      <c r="MFA149" s="119"/>
      <c r="MFB149" s="119"/>
      <c r="MFC149" s="119"/>
      <c r="MFD149" s="119"/>
      <c r="MFE149" s="119"/>
      <c r="MFF149" s="119"/>
      <c r="MFG149" s="119"/>
      <c r="MFH149" s="119"/>
      <c r="MFI149" s="119"/>
      <c r="MFJ149" s="119"/>
      <c r="MFK149" s="119"/>
      <c r="MFL149" s="119"/>
      <c r="MFM149" s="119"/>
      <c r="MFN149" s="119"/>
      <c r="MFO149" s="119"/>
      <c r="MFP149" s="119"/>
      <c r="MFQ149" s="119"/>
      <c r="MFR149" s="119"/>
      <c r="MFS149" s="119"/>
      <c r="MFT149" s="119"/>
      <c r="MFU149" s="119"/>
      <c r="MFV149" s="119"/>
      <c r="MFW149" s="119"/>
      <c r="MFX149" s="119"/>
      <c r="MFY149" s="119"/>
      <c r="MFZ149" s="119"/>
      <c r="MGA149" s="119"/>
      <c r="MGB149" s="119"/>
      <c r="MGC149" s="119"/>
      <c r="MGD149" s="119"/>
      <c r="MGE149" s="119"/>
      <c r="MGF149" s="119"/>
      <c r="MGG149" s="119"/>
      <c r="MGH149" s="119"/>
      <c r="MGI149" s="119"/>
      <c r="MGJ149" s="119"/>
      <c r="MGK149" s="119"/>
      <c r="MGL149" s="119"/>
      <c r="MGM149" s="119"/>
      <c r="MGN149" s="119"/>
      <c r="MGO149" s="119"/>
      <c r="MGP149" s="119"/>
      <c r="MGQ149" s="119"/>
      <c r="MGR149" s="119"/>
      <c r="MGS149" s="119"/>
      <c r="MGT149" s="119"/>
      <c r="MGU149" s="119"/>
      <c r="MGV149" s="119"/>
      <c r="MGW149" s="119"/>
      <c r="MGX149" s="119"/>
      <c r="MGY149" s="119"/>
      <c r="MGZ149" s="119"/>
      <c r="MHA149" s="119"/>
      <c r="MHB149" s="119"/>
      <c r="MHC149" s="119"/>
      <c r="MHD149" s="119"/>
      <c r="MHE149" s="119"/>
      <c r="MHF149" s="119"/>
      <c r="MHG149" s="119"/>
      <c r="MHH149" s="119"/>
      <c r="MHI149" s="119"/>
      <c r="MHJ149" s="119"/>
      <c r="MHK149" s="119"/>
      <c r="MHL149" s="119"/>
      <c r="MHM149" s="119"/>
      <c r="MHN149" s="119"/>
      <c r="MHO149" s="119"/>
      <c r="MHP149" s="119"/>
      <c r="MHQ149" s="119"/>
      <c r="MHR149" s="119"/>
      <c r="MHS149" s="119"/>
      <c r="MHT149" s="119"/>
      <c r="MHU149" s="119"/>
      <c r="MHV149" s="119"/>
      <c r="MHW149" s="119"/>
      <c r="MHX149" s="119"/>
      <c r="MHY149" s="119"/>
      <c r="MHZ149" s="119"/>
      <c r="MIA149" s="119"/>
      <c r="MIB149" s="119"/>
      <c r="MIC149" s="119"/>
      <c r="MID149" s="119"/>
      <c r="MIE149" s="119"/>
      <c r="MIF149" s="119"/>
      <c r="MIG149" s="119"/>
      <c r="MIH149" s="119"/>
      <c r="MII149" s="119"/>
      <c r="MIJ149" s="119"/>
      <c r="MIK149" s="119"/>
      <c r="MIL149" s="119"/>
      <c r="MIM149" s="119"/>
      <c r="MIN149" s="119"/>
      <c r="MIO149" s="119"/>
      <c r="MIP149" s="119"/>
      <c r="MIQ149" s="119"/>
      <c r="MIR149" s="119"/>
      <c r="MIS149" s="119"/>
      <c r="MIT149" s="119"/>
      <c r="MIU149" s="119"/>
      <c r="MIV149" s="119"/>
      <c r="MIW149" s="119"/>
      <c r="MIX149" s="119"/>
      <c r="MIY149" s="119"/>
      <c r="MIZ149" s="119"/>
      <c r="MJA149" s="119"/>
      <c r="MJB149" s="119"/>
      <c r="MJC149" s="119"/>
      <c r="MJD149" s="119"/>
      <c r="MJE149" s="119"/>
      <c r="MJF149" s="119"/>
      <c r="MJG149" s="119"/>
      <c r="MJH149" s="119"/>
      <c r="MJI149" s="119"/>
      <c r="MJJ149" s="119"/>
      <c r="MJK149" s="119"/>
      <c r="MJL149" s="119"/>
      <c r="MJM149" s="119"/>
      <c r="MJN149" s="119"/>
      <c r="MJO149" s="119"/>
      <c r="MJP149" s="119"/>
      <c r="MJQ149" s="119"/>
      <c r="MJR149" s="119"/>
      <c r="MJS149" s="119"/>
      <c r="MJT149" s="119"/>
      <c r="MJU149" s="119"/>
      <c r="MJV149" s="119"/>
      <c r="MJW149" s="119"/>
      <c r="MJX149" s="119"/>
      <c r="MJY149" s="119"/>
      <c r="MJZ149" s="119"/>
      <c r="MKA149" s="119"/>
      <c r="MKB149" s="119"/>
      <c r="MKC149" s="119"/>
      <c r="MKD149" s="119"/>
      <c r="MKE149" s="119"/>
      <c r="MKF149" s="119"/>
      <c r="MKG149" s="119"/>
      <c r="MKH149" s="119"/>
      <c r="MKI149" s="119"/>
      <c r="MKJ149" s="119"/>
      <c r="MKK149" s="119"/>
      <c r="MKL149" s="119"/>
      <c r="MKM149" s="119"/>
      <c r="MKN149" s="119"/>
      <c r="MKO149" s="119"/>
      <c r="MKP149" s="119"/>
      <c r="MKQ149" s="119"/>
      <c r="MKR149" s="119"/>
      <c r="MKS149" s="119"/>
      <c r="MKT149" s="119"/>
      <c r="MKU149" s="119"/>
      <c r="MKV149" s="119"/>
      <c r="MKW149" s="119"/>
      <c r="MKX149" s="119"/>
      <c r="MKY149" s="119"/>
      <c r="MKZ149" s="119"/>
      <c r="MLA149" s="119"/>
      <c r="MLB149" s="119"/>
      <c r="MLC149" s="119"/>
      <c r="MLD149" s="119"/>
      <c r="MLE149" s="119"/>
      <c r="MLF149" s="119"/>
      <c r="MLG149" s="119"/>
      <c r="MLH149" s="119"/>
      <c r="MLI149" s="119"/>
      <c r="MLJ149" s="119"/>
      <c r="MLK149" s="119"/>
      <c r="MLL149" s="119"/>
      <c r="MLM149" s="119"/>
      <c r="MLN149" s="119"/>
      <c r="MLO149" s="119"/>
      <c r="MLP149" s="119"/>
      <c r="MLQ149" s="119"/>
      <c r="MLR149" s="119"/>
      <c r="MLS149" s="119"/>
      <c r="MLT149" s="119"/>
      <c r="MLU149" s="119"/>
      <c r="MLV149" s="119"/>
      <c r="MLW149" s="119"/>
      <c r="MLX149" s="119"/>
      <c r="MLY149" s="119"/>
      <c r="MLZ149" s="119"/>
      <c r="MMA149" s="119"/>
      <c r="MMB149" s="119"/>
      <c r="MMC149" s="119"/>
      <c r="MMD149" s="119"/>
      <c r="MME149" s="119"/>
      <c r="MMF149" s="119"/>
      <c r="MMG149" s="119"/>
      <c r="MMH149" s="119"/>
      <c r="MMI149" s="119"/>
      <c r="MMJ149" s="119"/>
      <c r="MMK149" s="119"/>
      <c r="MML149" s="119"/>
      <c r="MMM149" s="119"/>
      <c r="MMN149" s="119"/>
      <c r="MMO149" s="119"/>
      <c r="MMP149" s="119"/>
      <c r="MMQ149" s="119"/>
      <c r="MMR149" s="119"/>
      <c r="MMS149" s="119"/>
      <c r="MMT149" s="119"/>
      <c r="MMU149" s="119"/>
      <c r="MMV149" s="119"/>
      <c r="MMW149" s="119"/>
      <c r="MMX149" s="119"/>
      <c r="MMY149" s="119"/>
      <c r="MMZ149" s="119"/>
      <c r="MNA149" s="119"/>
      <c r="MNB149" s="119"/>
      <c r="MNC149" s="119"/>
      <c r="MND149" s="119"/>
      <c r="MNE149" s="119"/>
      <c r="MNF149" s="119"/>
      <c r="MNG149" s="119"/>
      <c r="MNH149" s="119"/>
      <c r="MNI149" s="119"/>
      <c r="MNJ149" s="119"/>
      <c r="MNK149" s="119"/>
      <c r="MNL149" s="119"/>
      <c r="MNM149" s="119"/>
      <c r="MNN149" s="119"/>
      <c r="MNO149" s="119"/>
      <c r="MNP149" s="119"/>
      <c r="MNQ149" s="119"/>
      <c r="MNR149" s="119"/>
      <c r="MNS149" s="119"/>
      <c r="MNT149" s="119"/>
      <c r="MNU149" s="119"/>
      <c r="MNV149" s="119"/>
      <c r="MNW149" s="119"/>
      <c r="MNX149" s="119"/>
      <c r="MNY149" s="119"/>
      <c r="MNZ149" s="119"/>
      <c r="MOA149" s="119"/>
      <c r="MOB149" s="119"/>
      <c r="MOC149" s="119"/>
      <c r="MOD149" s="119"/>
      <c r="MOE149" s="119"/>
      <c r="MOF149" s="119"/>
      <c r="MOG149" s="119"/>
      <c r="MOH149" s="119"/>
      <c r="MOI149" s="119"/>
      <c r="MOJ149" s="119"/>
      <c r="MOK149" s="119"/>
      <c r="MOL149" s="119"/>
      <c r="MOM149" s="119"/>
      <c r="MON149" s="119"/>
      <c r="MOO149" s="119"/>
      <c r="MOP149" s="119"/>
      <c r="MOQ149" s="119"/>
      <c r="MOR149" s="119"/>
      <c r="MOS149" s="119"/>
      <c r="MOT149" s="119"/>
      <c r="MOU149" s="119"/>
      <c r="MOV149" s="119"/>
      <c r="MOW149" s="119"/>
      <c r="MOX149" s="119"/>
      <c r="MOY149" s="119"/>
      <c r="MOZ149" s="119"/>
      <c r="MPA149" s="119"/>
      <c r="MPB149" s="119"/>
      <c r="MPC149" s="119"/>
      <c r="MPD149" s="119"/>
      <c r="MPE149" s="119"/>
      <c r="MPF149" s="119"/>
      <c r="MPG149" s="119"/>
      <c r="MPH149" s="119"/>
      <c r="MPI149" s="119"/>
      <c r="MPJ149" s="119"/>
      <c r="MPK149" s="119"/>
      <c r="MPL149" s="119"/>
      <c r="MPM149" s="119"/>
      <c r="MPN149" s="119"/>
      <c r="MPO149" s="119"/>
      <c r="MPP149" s="119"/>
      <c r="MPQ149" s="119"/>
      <c r="MPR149" s="119"/>
      <c r="MPS149" s="119"/>
      <c r="MPT149" s="119"/>
      <c r="MPU149" s="119"/>
      <c r="MPV149" s="119"/>
      <c r="MPW149" s="119"/>
      <c r="MPX149" s="119"/>
      <c r="MPY149" s="119"/>
      <c r="MPZ149" s="119"/>
      <c r="MQA149" s="119"/>
      <c r="MQB149" s="119"/>
      <c r="MQC149" s="119"/>
      <c r="MQD149" s="119"/>
      <c r="MQE149" s="119"/>
      <c r="MQF149" s="119"/>
      <c r="MQG149" s="119"/>
      <c r="MQH149" s="119"/>
      <c r="MQI149" s="119"/>
      <c r="MQJ149" s="119"/>
      <c r="MQK149" s="119"/>
      <c r="MQL149" s="119"/>
      <c r="MQM149" s="119"/>
      <c r="MQN149" s="119"/>
      <c r="MQO149" s="119"/>
      <c r="MQP149" s="119"/>
      <c r="MQQ149" s="119"/>
      <c r="MQR149" s="119"/>
      <c r="MQS149" s="119"/>
      <c r="MQT149" s="119"/>
      <c r="MQU149" s="119"/>
      <c r="MQV149" s="119"/>
      <c r="MQW149" s="119"/>
      <c r="MQX149" s="119"/>
      <c r="MQY149" s="119"/>
      <c r="MQZ149" s="119"/>
      <c r="MRA149" s="119"/>
      <c r="MRB149" s="119"/>
      <c r="MRC149" s="119"/>
      <c r="MRD149" s="119"/>
      <c r="MRE149" s="119"/>
      <c r="MRF149" s="119"/>
      <c r="MRG149" s="119"/>
      <c r="MRH149" s="119"/>
      <c r="MRI149" s="119"/>
      <c r="MRJ149" s="119"/>
      <c r="MRK149" s="119"/>
      <c r="MRL149" s="119"/>
      <c r="MRM149" s="119"/>
      <c r="MRN149" s="119"/>
      <c r="MRO149" s="119"/>
      <c r="MRP149" s="119"/>
      <c r="MRQ149" s="119"/>
      <c r="MRR149" s="119"/>
      <c r="MRS149" s="119"/>
      <c r="MRT149" s="119"/>
      <c r="MRU149" s="119"/>
      <c r="MRV149" s="119"/>
      <c r="MRW149" s="119"/>
      <c r="MRX149" s="119"/>
      <c r="MRY149" s="119"/>
      <c r="MRZ149" s="119"/>
      <c r="MSA149" s="119"/>
      <c r="MSB149" s="119"/>
      <c r="MSC149" s="119"/>
      <c r="MSD149" s="119"/>
      <c r="MSE149" s="119"/>
      <c r="MSF149" s="119"/>
      <c r="MSG149" s="119"/>
      <c r="MSH149" s="119"/>
      <c r="MSI149" s="119"/>
      <c r="MSJ149" s="119"/>
      <c r="MSK149" s="119"/>
      <c r="MSL149" s="119"/>
      <c r="MSM149" s="119"/>
      <c r="MSN149" s="119"/>
      <c r="MSO149" s="119"/>
      <c r="MSP149" s="119"/>
      <c r="MSQ149" s="119"/>
      <c r="MSR149" s="119"/>
      <c r="MSS149" s="119"/>
      <c r="MST149" s="119"/>
      <c r="MSU149" s="119"/>
      <c r="MSV149" s="119"/>
      <c r="MSW149" s="119"/>
      <c r="MSX149" s="119"/>
      <c r="MSY149" s="119"/>
      <c r="MSZ149" s="119"/>
      <c r="MTA149" s="119"/>
      <c r="MTB149" s="119"/>
      <c r="MTC149" s="119"/>
      <c r="MTD149" s="119"/>
      <c r="MTE149" s="119"/>
      <c r="MTF149" s="119"/>
      <c r="MTG149" s="119"/>
      <c r="MTH149" s="119"/>
      <c r="MTI149" s="119"/>
      <c r="MTJ149" s="119"/>
      <c r="MTK149" s="119"/>
      <c r="MTL149" s="119"/>
      <c r="MTM149" s="119"/>
      <c r="MTN149" s="119"/>
      <c r="MTO149" s="119"/>
      <c r="MTP149" s="119"/>
      <c r="MTQ149" s="119"/>
      <c r="MTR149" s="119"/>
      <c r="MTS149" s="119"/>
      <c r="MTT149" s="119"/>
      <c r="MTU149" s="119"/>
      <c r="MTV149" s="119"/>
      <c r="MTW149" s="119"/>
      <c r="MTX149" s="119"/>
      <c r="MTY149" s="119"/>
      <c r="MTZ149" s="119"/>
      <c r="MUA149" s="119"/>
      <c r="MUB149" s="119"/>
      <c r="MUC149" s="119"/>
      <c r="MUD149" s="119"/>
      <c r="MUE149" s="119"/>
      <c r="MUF149" s="119"/>
      <c r="MUG149" s="119"/>
      <c r="MUH149" s="119"/>
      <c r="MUI149" s="119"/>
      <c r="MUJ149" s="119"/>
      <c r="MUK149" s="119"/>
      <c r="MUL149" s="119"/>
      <c r="MUM149" s="119"/>
      <c r="MUN149" s="119"/>
      <c r="MUO149" s="119"/>
      <c r="MUP149" s="119"/>
      <c r="MUQ149" s="119"/>
      <c r="MUR149" s="119"/>
      <c r="MUS149" s="119"/>
      <c r="MUT149" s="119"/>
      <c r="MUU149" s="119"/>
      <c r="MUV149" s="119"/>
      <c r="MUW149" s="119"/>
      <c r="MUX149" s="119"/>
      <c r="MUY149" s="119"/>
      <c r="MUZ149" s="119"/>
      <c r="MVA149" s="119"/>
      <c r="MVB149" s="119"/>
      <c r="MVC149" s="119"/>
      <c r="MVD149" s="119"/>
      <c r="MVE149" s="119"/>
      <c r="MVF149" s="119"/>
      <c r="MVG149" s="119"/>
      <c r="MVH149" s="119"/>
      <c r="MVI149" s="119"/>
      <c r="MVJ149" s="119"/>
      <c r="MVK149" s="119"/>
      <c r="MVL149" s="119"/>
      <c r="MVM149" s="119"/>
      <c r="MVN149" s="119"/>
      <c r="MVO149" s="119"/>
      <c r="MVP149" s="119"/>
      <c r="MVQ149" s="119"/>
      <c r="MVR149" s="119"/>
      <c r="MVS149" s="119"/>
      <c r="MVT149" s="119"/>
      <c r="MVU149" s="119"/>
      <c r="MVV149" s="119"/>
      <c r="MVW149" s="119"/>
      <c r="MVX149" s="119"/>
      <c r="MVY149" s="119"/>
      <c r="MVZ149" s="119"/>
      <c r="MWA149" s="119"/>
      <c r="MWB149" s="119"/>
      <c r="MWC149" s="119"/>
      <c r="MWD149" s="119"/>
      <c r="MWE149" s="119"/>
      <c r="MWF149" s="119"/>
      <c r="MWG149" s="119"/>
      <c r="MWH149" s="119"/>
      <c r="MWI149" s="119"/>
      <c r="MWJ149" s="119"/>
      <c r="MWK149" s="119"/>
      <c r="MWL149" s="119"/>
      <c r="MWM149" s="119"/>
      <c r="MWN149" s="119"/>
      <c r="MWO149" s="119"/>
      <c r="MWP149" s="119"/>
      <c r="MWQ149" s="119"/>
      <c r="MWR149" s="119"/>
      <c r="MWS149" s="119"/>
      <c r="MWT149" s="119"/>
      <c r="MWU149" s="119"/>
      <c r="MWV149" s="119"/>
      <c r="MWW149" s="119"/>
      <c r="MWX149" s="119"/>
      <c r="MWY149" s="119"/>
      <c r="MWZ149" s="119"/>
      <c r="MXA149" s="119"/>
      <c r="MXB149" s="119"/>
      <c r="MXC149" s="119"/>
      <c r="MXD149" s="119"/>
      <c r="MXE149" s="119"/>
      <c r="MXF149" s="119"/>
      <c r="MXG149" s="119"/>
      <c r="MXH149" s="119"/>
      <c r="MXI149" s="119"/>
      <c r="MXJ149" s="119"/>
      <c r="MXK149" s="119"/>
      <c r="MXL149" s="119"/>
      <c r="MXM149" s="119"/>
      <c r="MXN149" s="119"/>
      <c r="MXO149" s="119"/>
      <c r="MXP149" s="119"/>
      <c r="MXQ149" s="119"/>
      <c r="MXR149" s="119"/>
      <c r="MXS149" s="119"/>
      <c r="MXT149" s="119"/>
      <c r="MXU149" s="119"/>
      <c r="MXV149" s="119"/>
      <c r="MXW149" s="119"/>
      <c r="MXX149" s="119"/>
      <c r="MXY149" s="119"/>
      <c r="MXZ149" s="119"/>
      <c r="MYA149" s="119"/>
      <c r="MYB149" s="119"/>
      <c r="MYC149" s="119"/>
      <c r="MYD149" s="119"/>
      <c r="MYE149" s="119"/>
      <c r="MYF149" s="119"/>
      <c r="MYG149" s="119"/>
      <c r="MYH149" s="119"/>
      <c r="MYI149" s="119"/>
      <c r="MYJ149" s="119"/>
      <c r="MYK149" s="119"/>
      <c r="MYL149" s="119"/>
      <c r="MYM149" s="119"/>
      <c r="MYN149" s="119"/>
      <c r="MYO149" s="119"/>
      <c r="MYP149" s="119"/>
      <c r="MYQ149" s="119"/>
      <c r="MYR149" s="119"/>
      <c r="MYS149" s="119"/>
      <c r="MYT149" s="119"/>
      <c r="MYU149" s="119"/>
      <c r="MYV149" s="119"/>
      <c r="MYW149" s="119"/>
      <c r="MYX149" s="119"/>
      <c r="MYY149" s="119"/>
      <c r="MYZ149" s="119"/>
      <c r="MZA149" s="119"/>
      <c r="MZB149" s="119"/>
      <c r="MZC149" s="119"/>
      <c r="MZD149" s="119"/>
      <c r="MZE149" s="119"/>
      <c r="MZF149" s="119"/>
      <c r="MZG149" s="119"/>
      <c r="MZH149" s="119"/>
      <c r="MZI149" s="119"/>
      <c r="MZJ149" s="119"/>
      <c r="MZK149" s="119"/>
      <c r="MZL149" s="119"/>
      <c r="MZM149" s="119"/>
      <c r="MZN149" s="119"/>
      <c r="MZO149" s="119"/>
      <c r="MZP149" s="119"/>
      <c r="MZQ149" s="119"/>
      <c r="MZR149" s="119"/>
      <c r="MZS149" s="119"/>
      <c r="MZT149" s="119"/>
      <c r="MZU149" s="119"/>
      <c r="MZV149" s="119"/>
      <c r="MZW149" s="119"/>
      <c r="MZX149" s="119"/>
      <c r="MZY149" s="119"/>
      <c r="MZZ149" s="119"/>
      <c r="NAA149" s="119"/>
      <c r="NAB149" s="119"/>
      <c r="NAC149" s="119"/>
      <c r="NAD149" s="119"/>
      <c r="NAE149" s="119"/>
      <c r="NAF149" s="119"/>
      <c r="NAG149" s="119"/>
      <c r="NAH149" s="119"/>
      <c r="NAI149" s="119"/>
      <c r="NAJ149" s="119"/>
      <c r="NAK149" s="119"/>
      <c r="NAL149" s="119"/>
      <c r="NAM149" s="119"/>
      <c r="NAN149" s="119"/>
      <c r="NAO149" s="119"/>
      <c r="NAP149" s="119"/>
      <c r="NAQ149" s="119"/>
      <c r="NAR149" s="119"/>
      <c r="NAS149" s="119"/>
      <c r="NAT149" s="119"/>
      <c r="NAU149" s="119"/>
      <c r="NAV149" s="119"/>
      <c r="NAW149" s="119"/>
      <c r="NAX149" s="119"/>
      <c r="NAY149" s="119"/>
      <c r="NAZ149" s="119"/>
      <c r="NBA149" s="119"/>
      <c r="NBB149" s="119"/>
      <c r="NBC149" s="119"/>
      <c r="NBD149" s="119"/>
      <c r="NBE149" s="119"/>
      <c r="NBF149" s="119"/>
      <c r="NBG149" s="119"/>
      <c r="NBH149" s="119"/>
      <c r="NBI149" s="119"/>
      <c r="NBJ149" s="119"/>
      <c r="NBK149" s="119"/>
      <c r="NBL149" s="119"/>
      <c r="NBM149" s="119"/>
      <c r="NBN149" s="119"/>
      <c r="NBO149" s="119"/>
      <c r="NBP149" s="119"/>
      <c r="NBQ149" s="119"/>
      <c r="NBR149" s="119"/>
      <c r="NBS149" s="119"/>
      <c r="NBT149" s="119"/>
      <c r="NBU149" s="119"/>
      <c r="NBV149" s="119"/>
      <c r="NBW149" s="119"/>
      <c r="NBX149" s="119"/>
      <c r="NBY149" s="119"/>
      <c r="NBZ149" s="119"/>
      <c r="NCA149" s="119"/>
      <c r="NCB149" s="119"/>
      <c r="NCC149" s="119"/>
      <c r="NCD149" s="119"/>
      <c r="NCE149" s="119"/>
      <c r="NCF149" s="119"/>
      <c r="NCG149" s="119"/>
      <c r="NCH149" s="119"/>
      <c r="NCI149" s="119"/>
      <c r="NCJ149" s="119"/>
      <c r="NCK149" s="119"/>
      <c r="NCL149" s="119"/>
      <c r="NCM149" s="119"/>
      <c r="NCN149" s="119"/>
      <c r="NCO149" s="119"/>
      <c r="NCP149" s="119"/>
      <c r="NCQ149" s="119"/>
      <c r="NCR149" s="119"/>
      <c r="NCS149" s="119"/>
      <c r="NCT149" s="119"/>
      <c r="NCU149" s="119"/>
      <c r="NCV149" s="119"/>
      <c r="NCW149" s="119"/>
      <c r="NCX149" s="119"/>
      <c r="NCY149" s="119"/>
      <c r="NCZ149" s="119"/>
      <c r="NDA149" s="119"/>
      <c r="NDB149" s="119"/>
      <c r="NDC149" s="119"/>
      <c r="NDD149" s="119"/>
      <c r="NDE149" s="119"/>
      <c r="NDF149" s="119"/>
      <c r="NDG149" s="119"/>
      <c r="NDH149" s="119"/>
      <c r="NDI149" s="119"/>
      <c r="NDJ149" s="119"/>
      <c r="NDK149" s="119"/>
      <c r="NDL149" s="119"/>
      <c r="NDM149" s="119"/>
      <c r="NDN149" s="119"/>
      <c r="NDO149" s="119"/>
      <c r="NDP149" s="119"/>
      <c r="NDQ149" s="119"/>
      <c r="NDR149" s="119"/>
      <c r="NDS149" s="119"/>
      <c r="NDT149" s="119"/>
      <c r="NDU149" s="119"/>
      <c r="NDV149" s="119"/>
      <c r="NDW149" s="119"/>
      <c r="NDX149" s="119"/>
      <c r="NDY149" s="119"/>
      <c r="NDZ149" s="119"/>
      <c r="NEA149" s="119"/>
      <c r="NEB149" s="119"/>
      <c r="NEC149" s="119"/>
      <c r="NED149" s="119"/>
      <c r="NEE149" s="119"/>
      <c r="NEF149" s="119"/>
      <c r="NEG149" s="119"/>
      <c r="NEH149" s="119"/>
      <c r="NEI149" s="119"/>
      <c r="NEJ149" s="119"/>
      <c r="NEK149" s="119"/>
      <c r="NEL149" s="119"/>
      <c r="NEM149" s="119"/>
      <c r="NEN149" s="119"/>
      <c r="NEO149" s="119"/>
      <c r="NEP149" s="119"/>
      <c r="NEQ149" s="119"/>
      <c r="NER149" s="119"/>
      <c r="NES149" s="119"/>
      <c r="NET149" s="119"/>
      <c r="NEU149" s="119"/>
      <c r="NEV149" s="119"/>
      <c r="NEW149" s="119"/>
      <c r="NEX149" s="119"/>
      <c r="NEY149" s="119"/>
      <c r="NEZ149" s="119"/>
      <c r="NFA149" s="119"/>
      <c r="NFB149" s="119"/>
      <c r="NFC149" s="119"/>
      <c r="NFD149" s="119"/>
      <c r="NFE149" s="119"/>
      <c r="NFF149" s="119"/>
      <c r="NFG149" s="119"/>
      <c r="NFH149" s="119"/>
      <c r="NFI149" s="119"/>
      <c r="NFJ149" s="119"/>
      <c r="NFK149" s="119"/>
      <c r="NFL149" s="119"/>
      <c r="NFM149" s="119"/>
      <c r="NFN149" s="119"/>
      <c r="NFO149" s="119"/>
      <c r="NFP149" s="119"/>
      <c r="NFQ149" s="119"/>
      <c r="NFR149" s="119"/>
      <c r="NFS149" s="119"/>
      <c r="NFT149" s="119"/>
      <c r="NFU149" s="119"/>
      <c r="NFV149" s="119"/>
      <c r="NFW149" s="119"/>
      <c r="NFX149" s="119"/>
      <c r="NFY149" s="119"/>
      <c r="NFZ149" s="119"/>
      <c r="NGA149" s="119"/>
      <c r="NGB149" s="119"/>
      <c r="NGC149" s="119"/>
      <c r="NGD149" s="119"/>
      <c r="NGE149" s="119"/>
      <c r="NGF149" s="119"/>
      <c r="NGG149" s="119"/>
      <c r="NGH149" s="119"/>
      <c r="NGI149" s="119"/>
      <c r="NGJ149" s="119"/>
      <c r="NGK149" s="119"/>
      <c r="NGL149" s="119"/>
      <c r="NGM149" s="119"/>
      <c r="NGN149" s="119"/>
      <c r="NGO149" s="119"/>
      <c r="NGP149" s="119"/>
      <c r="NGQ149" s="119"/>
      <c r="NGR149" s="119"/>
      <c r="NGS149" s="119"/>
      <c r="NGT149" s="119"/>
      <c r="NGU149" s="119"/>
      <c r="NGV149" s="119"/>
      <c r="NGW149" s="119"/>
      <c r="NGX149" s="119"/>
      <c r="NGY149" s="119"/>
      <c r="NGZ149" s="119"/>
      <c r="NHA149" s="119"/>
      <c r="NHB149" s="119"/>
      <c r="NHC149" s="119"/>
      <c r="NHD149" s="119"/>
      <c r="NHE149" s="119"/>
      <c r="NHF149" s="119"/>
      <c r="NHG149" s="119"/>
      <c r="NHH149" s="119"/>
      <c r="NHI149" s="119"/>
      <c r="NHJ149" s="119"/>
      <c r="NHK149" s="119"/>
      <c r="NHL149" s="119"/>
      <c r="NHM149" s="119"/>
      <c r="NHN149" s="119"/>
      <c r="NHO149" s="119"/>
      <c r="NHP149" s="119"/>
      <c r="NHQ149" s="119"/>
      <c r="NHR149" s="119"/>
      <c r="NHS149" s="119"/>
      <c r="NHT149" s="119"/>
      <c r="NHU149" s="119"/>
      <c r="NHV149" s="119"/>
      <c r="NHW149" s="119"/>
      <c r="NHX149" s="119"/>
      <c r="NHY149" s="119"/>
      <c r="NHZ149" s="119"/>
      <c r="NIA149" s="119"/>
      <c r="NIB149" s="119"/>
      <c r="NIC149" s="119"/>
      <c r="NID149" s="119"/>
      <c r="NIE149" s="119"/>
      <c r="NIF149" s="119"/>
      <c r="NIG149" s="119"/>
      <c r="NIH149" s="119"/>
      <c r="NII149" s="119"/>
      <c r="NIJ149" s="119"/>
      <c r="NIK149" s="119"/>
      <c r="NIL149" s="119"/>
      <c r="NIM149" s="119"/>
      <c r="NIN149" s="119"/>
      <c r="NIO149" s="119"/>
      <c r="NIP149" s="119"/>
      <c r="NIQ149" s="119"/>
      <c r="NIR149" s="119"/>
      <c r="NIS149" s="119"/>
      <c r="NIT149" s="119"/>
      <c r="NIU149" s="119"/>
      <c r="NIV149" s="119"/>
      <c r="NIW149" s="119"/>
      <c r="NIX149" s="119"/>
      <c r="NIY149" s="119"/>
      <c r="NIZ149" s="119"/>
      <c r="NJA149" s="119"/>
      <c r="NJB149" s="119"/>
      <c r="NJC149" s="119"/>
      <c r="NJD149" s="119"/>
      <c r="NJE149" s="119"/>
      <c r="NJF149" s="119"/>
      <c r="NJG149" s="119"/>
      <c r="NJH149" s="119"/>
      <c r="NJI149" s="119"/>
      <c r="NJJ149" s="119"/>
      <c r="NJK149" s="119"/>
      <c r="NJL149" s="119"/>
      <c r="NJM149" s="119"/>
      <c r="NJN149" s="119"/>
      <c r="NJO149" s="119"/>
      <c r="NJP149" s="119"/>
      <c r="NJQ149" s="119"/>
      <c r="NJR149" s="119"/>
      <c r="NJS149" s="119"/>
      <c r="NJT149" s="119"/>
      <c r="NJU149" s="119"/>
      <c r="NJV149" s="119"/>
      <c r="NJW149" s="119"/>
      <c r="NJX149" s="119"/>
      <c r="NJY149" s="119"/>
      <c r="NJZ149" s="119"/>
      <c r="NKA149" s="119"/>
      <c r="NKB149" s="119"/>
      <c r="NKC149" s="119"/>
      <c r="NKD149" s="119"/>
      <c r="NKE149" s="119"/>
      <c r="NKF149" s="119"/>
      <c r="NKG149" s="119"/>
      <c r="NKH149" s="119"/>
      <c r="NKI149" s="119"/>
      <c r="NKJ149" s="119"/>
      <c r="NKK149" s="119"/>
      <c r="NKL149" s="119"/>
      <c r="NKM149" s="119"/>
      <c r="NKN149" s="119"/>
      <c r="NKO149" s="119"/>
      <c r="NKP149" s="119"/>
      <c r="NKQ149" s="119"/>
      <c r="NKR149" s="119"/>
      <c r="NKS149" s="119"/>
      <c r="NKT149" s="119"/>
      <c r="NKU149" s="119"/>
      <c r="NKV149" s="119"/>
      <c r="NKW149" s="119"/>
      <c r="NKX149" s="119"/>
      <c r="NKY149" s="119"/>
      <c r="NKZ149" s="119"/>
      <c r="NLA149" s="119"/>
      <c r="NLB149" s="119"/>
      <c r="NLC149" s="119"/>
      <c r="NLD149" s="119"/>
      <c r="NLE149" s="119"/>
      <c r="NLF149" s="119"/>
      <c r="NLG149" s="119"/>
      <c r="NLH149" s="119"/>
      <c r="NLI149" s="119"/>
      <c r="NLJ149" s="119"/>
      <c r="NLK149" s="119"/>
      <c r="NLL149" s="119"/>
      <c r="NLM149" s="119"/>
      <c r="NLN149" s="119"/>
      <c r="NLO149" s="119"/>
      <c r="NLP149" s="119"/>
      <c r="NLQ149" s="119"/>
      <c r="NLR149" s="119"/>
      <c r="NLS149" s="119"/>
      <c r="NLT149" s="119"/>
      <c r="NLU149" s="119"/>
      <c r="NLV149" s="119"/>
      <c r="NLW149" s="119"/>
      <c r="NLX149" s="119"/>
      <c r="NLY149" s="119"/>
      <c r="NLZ149" s="119"/>
      <c r="NMA149" s="119"/>
      <c r="NMB149" s="119"/>
      <c r="NMC149" s="119"/>
      <c r="NMD149" s="119"/>
      <c r="NME149" s="119"/>
      <c r="NMF149" s="119"/>
      <c r="NMG149" s="119"/>
      <c r="NMH149" s="119"/>
      <c r="NMI149" s="119"/>
      <c r="NMJ149" s="119"/>
      <c r="NMK149" s="119"/>
      <c r="NML149" s="119"/>
      <c r="NMM149" s="119"/>
      <c r="NMN149" s="119"/>
      <c r="NMO149" s="119"/>
      <c r="NMP149" s="119"/>
      <c r="NMQ149" s="119"/>
      <c r="NMR149" s="119"/>
      <c r="NMS149" s="119"/>
      <c r="NMT149" s="119"/>
      <c r="NMU149" s="119"/>
      <c r="NMV149" s="119"/>
      <c r="NMW149" s="119"/>
      <c r="NMX149" s="119"/>
      <c r="NMY149" s="119"/>
      <c r="NMZ149" s="119"/>
      <c r="NNA149" s="119"/>
      <c r="NNB149" s="119"/>
      <c r="NNC149" s="119"/>
      <c r="NND149" s="119"/>
      <c r="NNE149" s="119"/>
      <c r="NNF149" s="119"/>
      <c r="NNG149" s="119"/>
      <c r="NNH149" s="119"/>
      <c r="NNI149" s="119"/>
      <c r="NNJ149" s="119"/>
      <c r="NNK149" s="119"/>
      <c r="NNL149" s="119"/>
      <c r="NNM149" s="119"/>
      <c r="NNN149" s="119"/>
      <c r="NNO149" s="119"/>
      <c r="NNP149" s="119"/>
      <c r="NNQ149" s="119"/>
      <c r="NNR149" s="119"/>
      <c r="NNS149" s="119"/>
      <c r="NNT149" s="119"/>
      <c r="NNU149" s="119"/>
      <c r="NNV149" s="119"/>
      <c r="NNW149" s="119"/>
      <c r="NNX149" s="119"/>
      <c r="NNY149" s="119"/>
      <c r="NNZ149" s="119"/>
      <c r="NOA149" s="119"/>
      <c r="NOB149" s="119"/>
      <c r="NOC149" s="119"/>
      <c r="NOD149" s="119"/>
      <c r="NOE149" s="119"/>
      <c r="NOF149" s="119"/>
      <c r="NOG149" s="119"/>
      <c r="NOH149" s="119"/>
      <c r="NOI149" s="119"/>
      <c r="NOJ149" s="119"/>
      <c r="NOK149" s="119"/>
      <c r="NOL149" s="119"/>
      <c r="NOM149" s="119"/>
      <c r="NON149" s="119"/>
      <c r="NOO149" s="119"/>
      <c r="NOP149" s="119"/>
      <c r="NOQ149" s="119"/>
      <c r="NOR149" s="119"/>
      <c r="NOS149" s="119"/>
      <c r="NOT149" s="119"/>
      <c r="NOU149" s="119"/>
      <c r="NOV149" s="119"/>
      <c r="NOW149" s="119"/>
      <c r="NOX149" s="119"/>
      <c r="NOY149" s="119"/>
      <c r="NOZ149" s="119"/>
      <c r="NPA149" s="119"/>
      <c r="NPB149" s="119"/>
      <c r="NPC149" s="119"/>
      <c r="NPD149" s="119"/>
      <c r="NPE149" s="119"/>
      <c r="NPF149" s="119"/>
      <c r="NPG149" s="119"/>
      <c r="NPH149" s="119"/>
      <c r="NPI149" s="119"/>
      <c r="NPJ149" s="119"/>
      <c r="NPK149" s="119"/>
      <c r="NPL149" s="119"/>
      <c r="NPM149" s="119"/>
      <c r="NPN149" s="119"/>
      <c r="NPO149" s="119"/>
      <c r="NPP149" s="119"/>
      <c r="NPQ149" s="119"/>
      <c r="NPR149" s="119"/>
      <c r="NPS149" s="119"/>
      <c r="NPT149" s="119"/>
      <c r="NPU149" s="119"/>
      <c r="NPV149" s="119"/>
      <c r="NPW149" s="119"/>
      <c r="NPX149" s="119"/>
      <c r="NPY149" s="119"/>
      <c r="NPZ149" s="119"/>
      <c r="NQA149" s="119"/>
      <c r="NQB149" s="119"/>
      <c r="NQC149" s="119"/>
      <c r="NQD149" s="119"/>
      <c r="NQE149" s="119"/>
      <c r="NQF149" s="119"/>
      <c r="NQG149" s="119"/>
      <c r="NQH149" s="119"/>
      <c r="NQI149" s="119"/>
      <c r="NQJ149" s="119"/>
      <c r="NQK149" s="119"/>
      <c r="NQL149" s="119"/>
      <c r="NQM149" s="119"/>
      <c r="NQN149" s="119"/>
      <c r="NQO149" s="119"/>
      <c r="NQP149" s="119"/>
      <c r="NQQ149" s="119"/>
      <c r="NQR149" s="119"/>
      <c r="NQS149" s="119"/>
      <c r="NQT149" s="119"/>
      <c r="NQU149" s="119"/>
      <c r="NQV149" s="119"/>
      <c r="NQW149" s="119"/>
      <c r="NQX149" s="119"/>
      <c r="NQY149" s="119"/>
      <c r="NQZ149" s="119"/>
      <c r="NRA149" s="119"/>
      <c r="NRB149" s="119"/>
      <c r="NRC149" s="119"/>
      <c r="NRD149" s="119"/>
      <c r="NRE149" s="119"/>
      <c r="NRF149" s="119"/>
      <c r="NRG149" s="119"/>
      <c r="NRH149" s="119"/>
      <c r="NRI149" s="119"/>
      <c r="NRJ149" s="119"/>
      <c r="NRK149" s="119"/>
      <c r="NRL149" s="119"/>
      <c r="NRM149" s="119"/>
      <c r="NRN149" s="119"/>
      <c r="NRO149" s="119"/>
      <c r="NRP149" s="119"/>
      <c r="NRQ149" s="119"/>
      <c r="NRR149" s="119"/>
      <c r="NRS149" s="119"/>
      <c r="NRT149" s="119"/>
      <c r="NRU149" s="119"/>
      <c r="NRV149" s="119"/>
      <c r="NRW149" s="119"/>
      <c r="NRX149" s="119"/>
      <c r="NRY149" s="119"/>
      <c r="NRZ149" s="119"/>
      <c r="NSA149" s="119"/>
      <c r="NSB149" s="119"/>
      <c r="NSC149" s="119"/>
      <c r="NSD149" s="119"/>
      <c r="NSE149" s="119"/>
      <c r="NSF149" s="119"/>
      <c r="NSG149" s="119"/>
      <c r="NSH149" s="119"/>
      <c r="NSI149" s="119"/>
      <c r="NSJ149" s="119"/>
      <c r="NSK149" s="119"/>
      <c r="NSL149" s="119"/>
      <c r="NSM149" s="119"/>
      <c r="NSN149" s="119"/>
      <c r="NSO149" s="119"/>
      <c r="NSP149" s="119"/>
      <c r="NSQ149" s="119"/>
      <c r="NSR149" s="119"/>
      <c r="NSS149" s="119"/>
      <c r="NST149" s="119"/>
      <c r="NSU149" s="119"/>
      <c r="NSV149" s="119"/>
      <c r="NSW149" s="119"/>
      <c r="NSX149" s="119"/>
      <c r="NSY149" s="119"/>
      <c r="NSZ149" s="119"/>
      <c r="NTA149" s="119"/>
      <c r="NTB149" s="119"/>
      <c r="NTC149" s="119"/>
      <c r="NTD149" s="119"/>
      <c r="NTE149" s="119"/>
      <c r="NTF149" s="119"/>
      <c r="NTG149" s="119"/>
      <c r="NTH149" s="119"/>
      <c r="NTI149" s="119"/>
      <c r="NTJ149" s="119"/>
      <c r="NTK149" s="119"/>
      <c r="NTL149" s="119"/>
      <c r="NTM149" s="119"/>
      <c r="NTN149" s="119"/>
      <c r="NTO149" s="119"/>
      <c r="NTP149" s="119"/>
      <c r="NTQ149" s="119"/>
      <c r="NTR149" s="119"/>
      <c r="NTS149" s="119"/>
      <c r="NTT149" s="119"/>
      <c r="NTU149" s="119"/>
      <c r="NTV149" s="119"/>
      <c r="NTW149" s="119"/>
      <c r="NTX149" s="119"/>
      <c r="NTY149" s="119"/>
      <c r="NTZ149" s="119"/>
      <c r="NUA149" s="119"/>
      <c r="NUB149" s="119"/>
      <c r="NUC149" s="119"/>
      <c r="NUD149" s="119"/>
      <c r="NUE149" s="119"/>
      <c r="NUF149" s="119"/>
      <c r="NUG149" s="119"/>
      <c r="NUH149" s="119"/>
      <c r="NUI149" s="119"/>
      <c r="NUJ149" s="119"/>
      <c r="NUK149" s="119"/>
      <c r="NUL149" s="119"/>
      <c r="NUM149" s="119"/>
      <c r="NUN149" s="119"/>
      <c r="NUO149" s="119"/>
      <c r="NUP149" s="119"/>
      <c r="NUQ149" s="119"/>
      <c r="NUR149" s="119"/>
      <c r="NUS149" s="119"/>
      <c r="NUT149" s="119"/>
      <c r="NUU149" s="119"/>
      <c r="NUV149" s="119"/>
      <c r="NUW149" s="119"/>
      <c r="NUX149" s="119"/>
      <c r="NUY149" s="119"/>
      <c r="NUZ149" s="119"/>
      <c r="NVA149" s="119"/>
      <c r="NVB149" s="119"/>
      <c r="NVC149" s="119"/>
      <c r="NVD149" s="119"/>
      <c r="NVE149" s="119"/>
      <c r="NVF149" s="119"/>
      <c r="NVG149" s="119"/>
      <c r="NVH149" s="119"/>
      <c r="NVI149" s="119"/>
      <c r="NVJ149" s="119"/>
      <c r="NVK149" s="119"/>
      <c r="NVL149" s="119"/>
      <c r="NVM149" s="119"/>
      <c r="NVN149" s="119"/>
      <c r="NVO149" s="119"/>
      <c r="NVP149" s="119"/>
      <c r="NVQ149" s="119"/>
      <c r="NVR149" s="119"/>
      <c r="NVS149" s="119"/>
      <c r="NVT149" s="119"/>
      <c r="NVU149" s="119"/>
      <c r="NVV149" s="119"/>
      <c r="NVW149" s="119"/>
      <c r="NVX149" s="119"/>
      <c r="NVY149" s="119"/>
      <c r="NVZ149" s="119"/>
      <c r="NWA149" s="119"/>
      <c r="NWB149" s="119"/>
      <c r="NWC149" s="119"/>
      <c r="NWD149" s="119"/>
      <c r="NWE149" s="119"/>
      <c r="NWF149" s="119"/>
      <c r="NWG149" s="119"/>
      <c r="NWH149" s="119"/>
      <c r="NWI149" s="119"/>
      <c r="NWJ149" s="119"/>
      <c r="NWK149" s="119"/>
      <c r="NWL149" s="119"/>
      <c r="NWM149" s="119"/>
      <c r="NWN149" s="119"/>
      <c r="NWO149" s="119"/>
      <c r="NWP149" s="119"/>
      <c r="NWQ149" s="119"/>
      <c r="NWR149" s="119"/>
      <c r="NWS149" s="119"/>
      <c r="NWT149" s="119"/>
      <c r="NWU149" s="119"/>
      <c r="NWV149" s="119"/>
      <c r="NWW149" s="119"/>
      <c r="NWX149" s="119"/>
      <c r="NWY149" s="119"/>
      <c r="NWZ149" s="119"/>
      <c r="NXA149" s="119"/>
      <c r="NXB149" s="119"/>
      <c r="NXC149" s="119"/>
      <c r="NXD149" s="119"/>
      <c r="NXE149" s="119"/>
      <c r="NXF149" s="119"/>
      <c r="NXG149" s="119"/>
      <c r="NXH149" s="119"/>
      <c r="NXI149" s="119"/>
      <c r="NXJ149" s="119"/>
      <c r="NXK149" s="119"/>
      <c r="NXL149" s="119"/>
      <c r="NXM149" s="119"/>
      <c r="NXN149" s="119"/>
      <c r="NXO149" s="119"/>
      <c r="NXP149" s="119"/>
      <c r="NXQ149" s="119"/>
      <c r="NXR149" s="119"/>
      <c r="NXS149" s="119"/>
      <c r="NXT149" s="119"/>
      <c r="NXU149" s="119"/>
      <c r="NXV149" s="119"/>
      <c r="NXW149" s="119"/>
      <c r="NXX149" s="119"/>
      <c r="NXY149" s="119"/>
      <c r="NXZ149" s="119"/>
      <c r="NYA149" s="119"/>
      <c r="NYB149" s="119"/>
      <c r="NYC149" s="119"/>
      <c r="NYD149" s="119"/>
      <c r="NYE149" s="119"/>
      <c r="NYF149" s="119"/>
      <c r="NYG149" s="119"/>
      <c r="NYH149" s="119"/>
      <c r="NYI149" s="119"/>
      <c r="NYJ149" s="119"/>
      <c r="NYK149" s="119"/>
      <c r="NYL149" s="119"/>
      <c r="NYM149" s="119"/>
      <c r="NYN149" s="119"/>
      <c r="NYO149" s="119"/>
      <c r="NYP149" s="119"/>
      <c r="NYQ149" s="119"/>
      <c r="NYR149" s="119"/>
      <c r="NYS149" s="119"/>
      <c r="NYT149" s="119"/>
      <c r="NYU149" s="119"/>
      <c r="NYV149" s="119"/>
      <c r="NYW149" s="119"/>
      <c r="NYX149" s="119"/>
      <c r="NYY149" s="119"/>
      <c r="NYZ149" s="119"/>
      <c r="NZA149" s="119"/>
      <c r="NZB149" s="119"/>
      <c r="NZC149" s="119"/>
      <c r="NZD149" s="119"/>
      <c r="NZE149" s="119"/>
      <c r="NZF149" s="119"/>
      <c r="NZG149" s="119"/>
      <c r="NZH149" s="119"/>
      <c r="NZI149" s="119"/>
      <c r="NZJ149" s="119"/>
      <c r="NZK149" s="119"/>
      <c r="NZL149" s="119"/>
      <c r="NZM149" s="119"/>
      <c r="NZN149" s="119"/>
      <c r="NZO149" s="119"/>
      <c r="NZP149" s="119"/>
      <c r="NZQ149" s="119"/>
      <c r="NZR149" s="119"/>
      <c r="NZS149" s="119"/>
      <c r="NZT149" s="119"/>
      <c r="NZU149" s="119"/>
      <c r="NZV149" s="119"/>
      <c r="NZW149" s="119"/>
      <c r="NZX149" s="119"/>
      <c r="NZY149" s="119"/>
      <c r="NZZ149" s="119"/>
      <c r="OAA149" s="119"/>
      <c r="OAB149" s="119"/>
      <c r="OAC149" s="119"/>
      <c r="OAD149" s="119"/>
      <c r="OAE149" s="119"/>
      <c r="OAF149" s="119"/>
      <c r="OAG149" s="119"/>
      <c r="OAH149" s="119"/>
      <c r="OAI149" s="119"/>
      <c r="OAJ149" s="119"/>
      <c r="OAK149" s="119"/>
      <c r="OAL149" s="119"/>
      <c r="OAM149" s="119"/>
      <c r="OAN149" s="119"/>
      <c r="OAO149" s="119"/>
      <c r="OAP149" s="119"/>
      <c r="OAQ149" s="119"/>
      <c r="OAR149" s="119"/>
      <c r="OAS149" s="119"/>
      <c r="OAT149" s="119"/>
      <c r="OAU149" s="119"/>
      <c r="OAV149" s="119"/>
      <c r="OAW149" s="119"/>
      <c r="OAX149" s="119"/>
      <c r="OAY149" s="119"/>
      <c r="OAZ149" s="119"/>
      <c r="OBA149" s="119"/>
      <c r="OBB149" s="119"/>
      <c r="OBC149" s="119"/>
      <c r="OBD149" s="119"/>
      <c r="OBE149" s="119"/>
      <c r="OBF149" s="119"/>
      <c r="OBG149" s="119"/>
      <c r="OBH149" s="119"/>
      <c r="OBI149" s="119"/>
      <c r="OBJ149" s="119"/>
      <c r="OBK149" s="119"/>
      <c r="OBL149" s="119"/>
      <c r="OBM149" s="119"/>
      <c r="OBN149" s="119"/>
      <c r="OBO149" s="119"/>
      <c r="OBP149" s="119"/>
      <c r="OBQ149" s="119"/>
      <c r="OBR149" s="119"/>
      <c r="OBS149" s="119"/>
      <c r="OBT149" s="119"/>
      <c r="OBU149" s="119"/>
      <c r="OBV149" s="119"/>
      <c r="OBW149" s="119"/>
      <c r="OBX149" s="119"/>
      <c r="OBY149" s="119"/>
      <c r="OBZ149" s="119"/>
      <c r="OCA149" s="119"/>
      <c r="OCB149" s="119"/>
      <c r="OCC149" s="119"/>
      <c r="OCD149" s="119"/>
      <c r="OCE149" s="119"/>
      <c r="OCF149" s="119"/>
      <c r="OCG149" s="119"/>
      <c r="OCH149" s="119"/>
      <c r="OCI149" s="119"/>
      <c r="OCJ149" s="119"/>
      <c r="OCK149" s="119"/>
      <c r="OCL149" s="119"/>
      <c r="OCM149" s="119"/>
      <c r="OCN149" s="119"/>
      <c r="OCO149" s="119"/>
      <c r="OCP149" s="119"/>
      <c r="OCQ149" s="119"/>
      <c r="OCR149" s="119"/>
      <c r="OCS149" s="119"/>
      <c r="OCT149" s="119"/>
      <c r="OCU149" s="119"/>
      <c r="OCV149" s="119"/>
      <c r="OCW149" s="119"/>
      <c r="OCX149" s="119"/>
      <c r="OCY149" s="119"/>
      <c r="OCZ149" s="119"/>
      <c r="ODA149" s="119"/>
      <c r="ODB149" s="119"/>
      <c r="ODC149" s="119"/>
      <c r="ODD149" s="119"/>
      <c r="ODE149" s="119"/>
      <c r="ODF149" s="119"/>
      <c r="ODG149" s="119"/>
      <c r="ODH149" s="119"/>
      <c r="ODI149" s="119"/>
      <c r="ODJ149" s="119"/>
      <c r="ODK149" s="119"/>
      <c r="ODL149" s="119"/>
      <c r="ODM149" s="119"/>
      <c r="ODN149" s="119"/>
      <c r="ODO149" s="119"/>
      <c r="ODP149" s="119"/>
      <c r="ODQ149" s="119"/>
      <c r="ODR149" s="119"/>
      <c r="ODS149" s="119"/>
      <c r="ODT149" s="119"/>
      <c r="ODU149" s="119"/>
      <c r="ODV149" s="119"/>
      <c r="ODW149" s="119"/>
      <c r="ODX149" s="119"/>
      <c r="ODY149" s="119"/>
      <c r="ODZ149" s="119"/>
      <c r="OEA149" s="119"/>
      <c r="OEB149" s="119"/>
      <c r="OEC149" s="119"/>
      <c r="OED149" s="119"/>
      <c r="OEE149" s="119"/>
      <c r="OEF149" s="119"/>
      <c r="OEG149" s="119"/>
      <c r="OEH149" s="119"/>
      <c r="OEI149" s="119"/>
      <c r="OEJ149" s="119"/>
      <c r="OEK149" s="119"/>
      <c r="OEL149" s="119"/>
      <c r="OEM149" s="119"/>
      <c r="OEN149" s="119"/>
      <c r="OEO149" s="119"/>
      <c r="OEP149" s="119"/>
      <c r="OEQ149" s="119"/>
      <c r="OER149" s="119"/>
      <c r="OES149" s="119"/>
      <c r="OET149" s="119"/>
      <c r="OEU149" s="119"/>
      <c r="OEV149" s="119"/>
      <c r="OEW149" s="119"/>
      <c r="OEX149" s="119"/>
      <c r="OEY149" s="119"/>
      <c r="OEZ149" s="119"/>
      <c r="OFA149" s="119"/>
      <c r="OFB149" s="119"/>
      <c r="OFC149" s="119"/>
      <c r="OFD149" s="119"/>
      <c r="OFE149" s="119"/>
      <c r="OFF149" s="119"/>
      <c r="OFG149" s="119"/>
      <c r="OFH149" s="119"/>
      <c r="OFI149" s="119"/>
      <c r="OFJ149" s="119"/>
      <c r="OFK149" s="119"/>
      <c r="OFL149" s="119"/>
      <c r="OFM149" s="119"/>
      <c r="OFN149" s="119"/>
      <c r="OFO149" s="119"/>
      <c r="OFP149" s="119"/>
      <c r="OFQ149" s="119"/>
      <c r="OFR149" s="119"/>
      <c r="OFS149" s="119"/>
      <c r="OFT149" s="119"/>
      <c r="OFU149" s="119"/>
      <c r="OFV149" s="119"/>
      <c r="OFW149" s="119"/>
      <c r="OFX149" s="119"/>
      <c r="OFY149" s="119"/>
      <c r="OFZ149" s="119"/>
      <c r="OGA149" s="119"/>
      <c r="OGB149" s="119"/>
      <c r="OGC149" s="119"/>
      <c r="OGD149" s="119"/>
      <c r="OGE149" s="119"/>
      <c r="OGF149" s="119"/>
      <c r="OGG149" s="119"/>
      <c r="OGH149" s="119"/>
      <c r="OGI149" s="119"/>
      <c r="OGJ149" s="119"/>
      <c r="OGK149" s="119"/>
      <c r="OGL149" s="119"/>
      <c r="OGM149" s="119"/>
      <c r="OGN149" s="119"/>
      <c r="OGO149" s="119"/>
      <c r="OGP149" s="119"/>
      <c r="OGQ149" s="119"/>
      <c r="OGR149" s="119"/>
      <c r="OGS149" s="119"/>
      <c r="OGT149" s="119"/>
      <c r="OGU149" s="119"/>
      <c r="OGV149" s="119"/>
      <c r="OGW149" s="119"/>
      <c r="OGX149" s="119"/>
      <c r="OGY149" s="119"/>
      <c r="OGZ149" s="119"/>
      <c r="OHA149" s="119"/>
      <c r="OHB149" s="119"/>
      <c r="OHC149" s="119"/>
      <c r="OHD149" s="119"/>
      <c r="OHE149" s="119"/>
      <c r="OHF149" s="119"/>
      <c r="OHG149" s="119"/>
      <c r="OHH149" s="119"/>
      <c r="OHI149" s="119"/>
      <c r="OHJ149" s="119"/>
      <c r="OHK149" s="119"/>
      <c r="OHL149" s="119"/>
      <c r="OHM149" s="119"/>
      <c r="OHN149" s="119"/>
      <c r="OHO149" s="119"/>
      <c r="OHP149" s="119"/>
      <c r="OHQ149" s="119"/>
      <c r="OHR149" s="119"/>
      <c r="OHS149" s="119"/>
      <c r="OHT149" s="119"/>
      <c r="OHU149" s="119"/>
      <c r="OHV149" s="119"/>
      <c r="OHW149" s="119"/>
      <c r="OHX149" s="119"/>
      <c r="OHY149" s="119"/>
      <c r="OHZ149" s="119"/>
      <c r="OIA149" s="119"/>
      <c r="OIB149" s="119"/>
      <c r="OIC149" s="119"/>
      <c r="OID149" s="119"/>
      <c r="OIE149" s="119"/>
      <c r="OIF149" s="119"/>
      <c r="OIG149" s="119"/>
      <c r="OIH149" s="119"/>
      <c r="OII149" s="119"/>
      <c r="OIJ149" s="119"/>
      <c r="OIK149" s="119"/>
      <c r="OIL149" s="119"/>
      <c r="OIM149" s="119"/>
      <c r="OIN149" s="119"/>
      <c r="OIO149" s="119"/>
      <c r="OIP149" s="119"/>
      <c r="OIQ149" s="119"/>
      <c r="OIR149" s="119"/>
      <c r="OIS149" s="119"/>
      <c r="OIT149" s="119"/>
      <c r="OIU149" s="119"/>
      <c r="OIV149" s="119"/>
      <c r="OIW149" s="119"/>
      <c r="OIX149" s="119"/>
      <c r="OIY149" s="119"/>
      <c r="OIZ149" s="119"/>
      <c r="OJA149" s="119"/>
      <c r="OJB149" s="119"/>
      <c r="OJC149" s="119"/>
      <c r="OJD149" s="119"/>
      <c r="OJE149" s="119"/>
      <c r="OJF149" s="119"/>
      <c r="OJG149" s="119"/>
      <c r="OJH149" s="119"/>
      <c r="OJI149" s="119"/>
      <c r="OJJ149" s="119"/>
      <c r="OJK149" s="119"/>
      <c r="OJL149" s="119"/>
      <c r="OJM149" s="119"/>
      <c r="OJN149" s="119"/>
      <c r="OJO149" s="119"/>
      <c r="OJP149" s="119"/>
      <c r="OJQ149" s="119"/>
      <c r="OJR149" s="119"/>
      <c r="OJS149" s="119"/>
      <c r="OJT149" s="119"/>
      <c r="OJU149" s="119"/>
      <c r="OJV149" s="119"/>
      <c r="OJW149" s="119"/>
      <c r="OJX149" s="119"/>
      <c r="OJY149" s="119"/>
      <c r="OJZ149" s="119"/>
      <c r="OKA149" s="119"/>
      <c r="OKB149" s="119"/>
      <c r="OKC149" s="119"/>
      <c r="OKD149" s="119"/>
      <c r="OKE149" s="119"/>
      <c r="OKF149" s="119"/>
      <c r="OKG149" s="119"/>
      <c r="OKH149" s="119"/>
      <c r="OKI149" s="119"/>
      <c r="OKJ149" s="119"/>
      <c r="OKK149" s="119"/>
      <c r="OKL149" s="119"/>
      <c r="OKM149" s="119"/>
      <c r="OKN149" s="119"/>
      <c r="OKO149" s="119"/>
      <c r="OKP149" s="119"/>
      <c r="OKQ149" s="119"/>
      <c r="OKR149" s="119"/>
      <c r="OKS149" s="119"/>
      <c r="OKT149" s="119"/>
      <c r="OKU149" s="119"/>
      <c r="OKV149" s="119"/>
      <c r="OKW149" s="119"/>
      <c r="OKX149" s="119"/>
      <c r="OKY149" s="119"/>
      <c r="OKZ149" s="119"/>
      <c r="OLA149" s="119"/>
      <c r="OLB149" s="119"/>
      <c r="OLC149" s="119"/>
      <c r="OLD149" s="119"/>
      <c r="OLE149" s="119"/>
      <c r="OLF149" s="119"/>
      <c r="OLG149" s="119"/>
      <c r="OLH149" s="119"/>
      <c r="OLI149" s="119"/>
      <c r="OLJ149" s="119"/>
      <c r="OLK149" s="119"/>
      <c r="OLL149" s="119"/>
      <c r="OLM149" s="119"/>
      <c r="OLN149" s="119"/>
      <c r="OLO149" s="119"/>
      <c r="OLP149" s="119"/>
      <c r="OLQ149" s="119"/>
      <c r="OLR149" s="119"/>
      <c r="OLS149" s="119"/>
      <c r="OLT149" s="119"/>
      <c r="OLU149" s="119"/>
      <c r="OLV149" s="119"/>
      <c r="OLW149" s="119"/>
      <c r="OLX149" s="119"/>
      <c r="OLY149" s="119"/>
      <c r="OLZ149" s="119"/>
      <c r="OMA149" s="119"/>
      <c r="OMB149" s="119"/>
      <c r="OMC149" s="119"/>
      <c r="OMD149" s="119"/>
      <c r="OME149" s="119"/>
      <c r="OMF149" s="119"/>
      <c r="OMG149" s="119"/>
      <c r="OMH149" s="119"/>
      <c r="OMI149" s="119"/>
      <c r="OMJ149" s="119"/>
      <c r="OMK149" s="119"/>
      <c r="OML149" s="119"/>
      <c r="OMM149" s="119"/>
      <c r="OMN149" s="119"/>
      <c r="OMO149" s="119"/>
      <c r="OMP149" s="119"/>
      <c r="OMQ149" s="119"/>
      <c r="OMR149" s="119"/>
      <c r="OMS149" s="119"/>
      <c r="OMT149" s="119"/>
      <c r="OMU149" s="119"/>
      <c r="OMV149" s="119"/>
      <c r="OMW149" s="119"/>
      <c r="OMX149" s="119"/>
      <c r="OMY149" s="119"/>
      <c r="OMZ149" s="119"/>
      <c r="ONA149" s="119"/>
      <c r="ONB149" s="119"/>
      <c r="ONC149" s="119"/>
      <c r="OND149" s="119"/>
      <c r="ONE149" s="119"/>
      <c r="ONF149" s="119"/>
      <c r="ONG149" s="119"/>
      <c r="ONH149" s="119"/>
      <c r="ONI149" s="119"/>
      <c r="ONJ149" s="119"/>
      <c r="ONK149" s="119"/>
      <c r="ONL149" s="119"/>
      <c r="ONM149" s="119"/>
      <c r="ONN149" s="119"/>
      <c r="ONO149" s="119"/>
      <c r="ONP149" s="119"/>
      <c r="ONQ149" s="119"/>
      <c r="ONR149" s="119"/>
      <c r="ONS149" s="119"/>
      <c r="ONT149" s="119"/>
      <c r="ONU149" s="119"/>
      <c r="ONV149" s="119"/>
      <c r="ONW149" s="119"/>
      <c r="ONX149" s="119"/>
      <c r="ONY149" s="119"/>
      <c r="ONZ149" s="119"/>
      <c r="OOA149" s="119"/>
      <c r="OOB149" s="119"/>
      <c r="OOC149" s="119"/>
      <c r="OOD149" s="119"/>
      <c r="OOE149" s="119"/>
      <c r="OOF149" s="119"/>
      <c r="OOG149" s="119"/>
      <c r="OOH149" s="119"/>
      <c r="OOI149" s="119"/>
      <c r="OOJ149" s="119"/>
      <c r="OOK149" s="119"/>
      <c r="OOL149" s="119"/>
      <c r="OOM149" s="119"/>
      <c r="OON149" s="119"/>
      <c r="OOO149" s="119"/>
      <c r="OOP149" s="119"/>
      <c r="OOQ149" s="119"/>
      <c r="OOR149" s="119"/>
      <c r="OOS149" s="119"/>
      <c r="OOT149" s="119"/>
      <c r="OOU149" s="119"/>
      <c r="OOV149" s="119"/>
      <c r="OOW149" s="119"/>
      <c r="OOX149" s="119"/>
      <c r="OOY149" s="119"/>
      <c r="OOZ149" s="119"/>
      <c r="OPA149" s="119"/>
      <c r="OPB149" s="119"/>
      <c r="OPC149" s="119"/>
      <c r="OPD149" s="119"/>
      <c r="OPE149" s="119"/>
      <c r="OPF149" s="119"/>
      <c r="OPG149" s="119"/>
      <c r="OPH149" s="119"/>
      <c r="OPI149" s="119"/>
      <c r="OPJ149" s="119"/>
      <c r="OPK149" s="119"/>
      <c r="OPL149" s="119"/>
      <c r="OPM149" s="119"/>
      <c r="OPN149" s="119"/>
      <c r="OPO149" s="119"/>
      <c r="OPP149" s="119"/>
      <c r="OPQ149" s="119"/>
      <c r="OPR149" s="119"/>
      <c r="OPS149" s="119"/>
      <c r="OPT149" s="119"/>
      <c r="OPU149" s="119"/>
      <c r="OPV149" s="119"/>
      <c r="OPW149" s="119"/>
      <c r="OPX149" s="119"/>
      <c r="OPY149" s="119"/>
      <c r="OPZ149" s="119"/>
      <c r="OQA149" s="119"/>
      <c r="OQB149" s="119"/>
      <c r="OQC149" s="119"/>
      <c r="OQD149" s="119"/>
      <c r="OQE149" s="119"/>
      <c r="OQF149" s="119"/>
      <c r="OQG149" s="119"/>
      <c r="OQH149" s="119"/>
      <c r="OQI149" s="119"/>
      <c r="OQJ149" s="119"/>
      <c r="OQK149" s="119"/>
      <c r="OQL149" s="119"/>
      <c r="OQM149" s="119"/>
      <c r="OQN149" s="119"/>
      <c r="OQO149" s="119"/>
      <c r="OQP149" s="119"/>
      <c r="OQQ149" s="119"/>
      <c r="OQR149" s="119"/>
      <c r="OQS149" s="119"/>
      <c r="OQT149" s="119"/>
      <c r="OQU149" s="119"/>
      <c r="OQV149" s="119"/>
      <c r="OQW149" s="119"/>
      <c r="OQX149" s="119"/>
      <c r="OQY149" s="119"/>
      <c r="OQZ149" s="119"/>
      <c r="ORA149" s="119"/>
      <c r="ORB149" s="119"/>
      <c r="ORC149" s="119"/>
      <c r="ORD149" s="119"/>
      <c r="ORE149" s="119"/>
      <c r="ORF149" s="119"/>
      <c r="ORG149" s="119"/>
      <c r="ORH149" s="119"/>
      <c r="ORI149" s="119"/>
      <c r="ORJ149" s="119"/>
      <c r="ORK149" s="119"/>
      <c r="ORL149" s="119"/>
      <c r="ORM149" s="119"/>
      <c r="ORN149" s="119"/>
      <c r="ORO149" s="119"/>
      <c r="ORP149" s="119"/>
      <c r="ORQ149" s="119"/>
      <c r="ORR149" s="119"/>
      <c r="ORS149" s="119"/>
      <c r="ORT149" s="119"/>
      <c r="ORU149" s="119"/>
      <c r="ORV149" s="119"/>
      <c r="ORW149" s="119"/>
      <c r="ORX149" s="119"/>
      <c r="ORY149" s="119"/>
      <c r="ORZ149" s="119"/>
      <c r="OSA149" s="119"/>
      <c r="OSB149" s="119"/>
      <c r="OSC149" s="119"/>
      <c r="OSD149" s="119"/>
      <c r="OSE149" s="119"/>
      <c r="OSF149" s="119"/>
      <c r="OSG149" s="119"/>
      <c r="OSH149" s="119"/>
      <c r="OSI149" s="119"/>
      <c r="OSJ149" s="119"/>
      <c r="OSK149" s="119"/>
      <c r="OSL149" s="119"/>
      <c r="OSM149" s="119"/>
      <c r="OSN149" s="119"/>
      <c r="OSO149" s="119"/>
      <c r="OSP149" s="119"/>
      <c r="OSQ149" s="119"/>
      <c r="OSR149" s="119"/>
      <c r="OSS149" s="119"/>
      <c r="OST149" s="119"/>
      <c r="OSU149" s="119"/>
      <c r="OSV149" s="119"/>
      <c r="OSW149" s="119"/>
      <c r="OSX149" s="119"/>
      <c r="OSY149" s="119"/>
      <c r="OSZ149" s="119"/>
      <c r="OTA149" s="119"/>
      <c r="OTB149" s="119"/>
      <c r="OTC149" s="119"/>
      <c r="OTD149" s="119"/>
      <c r="OTE149" s="119"/>
      <c r="OTF149" s="119"/>
      <c r="OTG149" s="119"/>
      <c r="OTH149" s="119"/>
      <c r="OTI149" s="119"/>
      <c r="OTJ149" s="119"/>
      <c r="OTK149" s="119"/>
      <c r="OTL149" s="119"/>
      <c r="OTM149" s="119"/>
      <c r="OTN149" s="119"/>
      <c r="OTO149" s="119"/>
      <c r="OTP149" s="119"/>
      <c r="OTQ149" s="119"/>
      <c r="OTR149" s="119"/>
      <c r="OTS149" s="119"/>
      <c r="OTT149" s="119"/>
      <c r="OTU149" s="119"/>
      <c r="OTV149" s="119"/>
      <c r="OTW149" s="119"/>
      <c r="OTX149" s="119"/>
      <c r="OTY149" s="119"/>
      <c r="OTZ149" s="119"/>
      <c r="OUA149" s="119"/>
      <c r="OUB149" s="119"/>
      <c r="OUC149" s="119"/>
      <c r="OUD149" s="119"/>
      <c r="OUE149" s="119"/>
      <c r="OUF149" s="119"/>
      <c r="OUG149" s="119"/>
      <c r="OUH149" s="119"/>
      <c r="OUI149" s="119"/>
      <c r="OUJ149" s="119"/>
      <c r="OUK149" s="119"/>
      <c r="OUL149" s="119"/>
      <c r="OUM149" s="119"/>
      <c r="OUN149" s="119"/>
      <c r="OUO149" s="119"/>
      <c r="OUP149" s="119"/>
      <c r="OUQ149" s="119"/>
      <c r="OUR149" s="119"/>
      <c r="OUS149" s="119"/>
      <c r="OUT149" s="119"/>
      <c r="OUU149" s="119"/>
      <c r="OUV149" s="119"/>
      <c r="OUW149" s="119"/>
      <c r="OUX149" s="119"/>
      <c r="OUY149" s="119"/>
      <c r="OUZ149" s="119"/>
      <c r="OVA149" s="119"/>
      <c r="OVB149" s="119"/>
      <c r="OVC149" s="119"/>
      <c r="OVD149" s="119"/>
      <c r="OVE149" s="119"/>
      <c r="OVF149" s="119"/>
      <c r="OVG149" s="119"/>
      <c r="OVH149" s="119"/>
      <c r="OVI149" s="119"/>
      <c r="OVJ149" s="119"/>
      <c r="OVK149" s="119"/>
      <c r="OVL149" s="119"/>
      <c r="OVM149" s="119"/>
      <c r="OVN149" s="119"/>
      <c r="OVO149" s="119"/>
      <c r="OVP149" s="119"/>
      <c r="OVQ149" s="119"/>
      <c r="OVR149" s="119"/>
      <c r="OVS149" s="119"/>
      <c r="OVT149" s="119"/>
      <c r="OVU149" s="119"/>
      <c r="OVV149" s="119"/>
      <c r="OVW149" s="119"/>
      <c r="OVX149" s="119"/>
      <c r="OVY149" s="119"/>
      <c r="OVZ149" s="119"/>
      <c r="OWA149" s="119"/>
      <c r="OWB149" s="119"/>
      <c r="OWC149" s="119"/>
      <c r="OWD149" s="119"/>
      <c r="OWE149" s="119"/>
      <c r="OWF149" s="119"/>
      <c r="OWG149" s="119"/>
      <c r="OWH149" s="119"/>
      <c r="OWI149" s="119"/>
      <c r="OWJ149" s="119"/>
      <c r="OWK149" s="119"/>
      <c r="OWL149" s="119"/>
      <c r="OWM149" s="119"/>
      <c r="OWN149" s="119"/>
      <c r="OWO149" s="119"/>
      <c r="OWP149" s="119"/>
      <c r="OWQ149" s="119"/>
      <c r="OWR149" s="119"/>
      <c r="OWS149" s="119"/>
      <c r="OWT149" s="119"/>
      <c r="OWU149" s="119"/>
      <c r="OWV149" s="119"/>
      <c r="OWW149" s="119"/>
      <c r="OWX149" s="119"/>
      <c r="OWY149" s="119"/>
      <c r="OWZ149" s="119"/>
      <c r="OXA149" s="119"/>
      <c r="OXB149" s="119"/>
      <c r="OXC149" s="119"/>
      <c r="OXD149" s="119"/>
      <c r="OXE149" s="119"/>
      <c r="OXF149" s="119"/>
      <c r="OXG149" s="119"/>
      <c r="OXH149" s="119"/>
      <c r="OXI149" s="119"/>
      <c r="OXJ149" s="119"/>
      <c r="OXK149" s="119"/>
      <c r="OXL149" s="119"/>
      <c r="OXM149" s="119"/>
      <c r="OXN149" s="119"/>
      <c r="OXO149" s="119"/>
      <c r="OXP149" s="119"/>
      <c r="OXQ149" s="119"/>
      <c r="OXR149" s="119"/>
      <c r="OXS149" s="119"/>
      <c r="OXT149" s="119"/>
      <c r="OXU149" s="119"/>
      <c r="OXV149" s="119"/>
      <c r="OXW149" s="119"/>
      <c r="OXX149" s="119"/>
      <c r="OXY149" s="119"/>
      <c r="OXZ149" s="119"/>
      <c r="OYA149" s="119"/>
      <c r="OYB149" s="119"/>
      <c r="OYC149" s="119"/>
      <c r="OYD149" s="119"/>
      <c r="OYE149" s="119"/>
      <c r="OYF149" s="119"/>
      <c r="OYG149" s="119"/>
      <c r="OYH149" s="119"/>
      <c r="OYI149" s="119"/>
      <c r="OYJ149" s="119"/>
      <c r="OYK149" s="119"/>
      <c r="OYL149" s="119"/>
      <c r="OYM149" s="119"/>
      <c r="OYN149" s="119"/>
      <c r="OYO149" s="119"/>
      <c r="OYP149" s="119"/>
      <c r="OYQ149" s="119"/>
      <c r="OYR149" s="119"/>
      <c r="OYS149" s="119"/>
      <c r="OYT149" s="119"/>
      <c r="OYU149" s="119"/>
      <c r="OYV149" s="119"/>
      <c r="OYW149" s="119"/>
      <c r="OYX149" s="119"/>
      <c r="OYY149" s="119"/>
      <c r="OYZ149" s="119"/>
      <c r="OZA149" s="119"/>
      <c r="OZB149" s="119"/>
      <c r="OZC149" s="119"/>
      <c r="OZD149" s="119"/>
      <c r="OZE149" s="119"/>
      <c r="OZF149" s="119"/>
      <c r="OZG149" s="119"/>
      <c r="OZH149" s="119"/>
      <c r="OZI149" s="119"/>
      <c r="OZJ149" s="119"/>
      <c r="OZK149" s="119"/>
      <c r="OZL149" s="119"/>
      <c r="OZM149" s="119"/>
      <c r="OZN149" s="119"/>
      <c r="OZO149" s="119"/>
      <c r="OZP149" s="119"/>
      <c r="OZQ149" s="119"/>
      <c r="OZR149" s="119"/>
      <c r="OZS149" s="119"/>
      <c r="OZT149" s="119"/>
      <c r="OZU149" s="119"/>
      <c r="OZV149" s="119"/>
      <c r="OZW149" s="119"/>
      <c r="OZX149" s="119"/>
      <c r="OZY149" s="119"/>
      <c r="OZZ149" s="119"/>
      <c r="PAA149" s="119"/>
      <c r="PAB149" s="119"/>
      <c r="PAC149" s="119"/>
      <c r="PAD149" s="119"/>
      <c r="PAE149" s="119"/>
      <c r="PAF149" s="119"/>
      <c r="PAG149" s="119"/>
      <c r="PAH149" s="119"/>
      <c r="PAI149" s="119"/>
      <c r="PAJ149" s="119"/>
      <c r="PAK149" s="119"/>
      <c r="PAL149" s="119"/>
      <c r="PAM149" s="119"/>
      <c r="PAN149" s="119"/>
      <c r="PAO149" s="119"/>
      <c r="PAP149" s="119"/>
      <c r="PAQ149" s="119"/>
      <c r="PAR149" s="119"/>
      <c r="PAS149" s="119"/>
      <c r="PAT149" s="119"/>
      <c r="PAU149" s="119"/>
      <c r="PAV149" s="119"/>
      <c r="PAW149" s="119"/>
      <c r="PAX149" s="119"/>
      <c r="PAY149" s="119"/>
      <c r="PAZ149" s="119"/>
      <c r="PBA149" s="119"/>
      <c r="PBB149" s="119"/>
      <c r="PBC149" s="119"/>
      <c r="PBD149" s="119"/>
      <c r="PBE149" s="119"/>
      <c r="PBF149" s="119"/>
      <c r="PBG149" s="119"/>
      <c r="PBH149" s="119"/>
      <c r="PBI149" s="119"/>
      <c r="PBJ149" s="119"/>
      <c r="PBK149" s="119"/>
      <c r="PBL149" s="119"/>
      <c r="PBM149" s="119"/>
      <c r="PBN149" s="119"/>
      <c r="PBO149" s="119"/>
      <c r="PBP149" s="119"/>
      <c r="PBQ149" s="119"/>
      <c r="PBR149" s="119"/>
      <c r="PBS149" s="119"/>
      <c r="PBT149" s="119"/>
      <c r="PBU149" s="119"/>
      <c r="PBV149" s="119"/>
      <c r="PBW149" s="119"/>
      <c r="PBX149" s="119"/>
      <c r="PBY149" s="119"/>
      <c r="PBZ149" s="119"/>
      <c r="PCA149" s="119"/>
      <c r="PCB149" s="119"/>
      <c r="PCC149" s="119"/>
      <c r="PCD149" s="119"/>
      <c r="PCE149" s="119"/>
      <c r="PCF149" s="119"/>
      <c r="PCG149" s="119"/>
      <c r="PCH149" s="119"/>
      <c r="PCI149" s="119"/>
      <c r="PCJ149" s="119"/>
      <c r="PCK149" s="119"/>
      <c r="PCL149" s="119"/>
      <c r="PCM149" s="119"/>
      <c r="PCN149" s="119"/>
      <c r="PCO149" s="119"/>
      <c r="PCP149" s="119"/>
      <c r="PCQ149" s="119"/>
      <c r="PCR149" s="119"/>
      <c r="PCS149" s="119"/>
      <c r="PCT149" s="119"/>
      <c r="PCU149" s="119"/>
      <c r="PCV149" s="119"/>
      <c r="PCW149" s="119"/>
      <c r="PCX149" s="119"/>
      <c r="PCY149" s="119"/>
      <c r="PCZ149" s="119"/>
      <c r="PDA149" s="119"/>
      <c r="PDB149" s="119"/>
      <c r="PDC149" s="119"/>
      <c r="PDD149" s="119"/>
      <c r="PDE149" s="119"/>
      <c r="PDF149" s="119"/>
      <c r="PDG149" s="119"/>
      <c r="PDH149" s="119"/>
      <c r="PDI149" s="119"/>
      <c r="PDJ149" s="119"/>
      <c r="PDK149" s="119"/>
      <c r="PDL149" s="119"/>
      <c r="PDM149" s="119"/>
      <c r="PDN149" s="119"/>
      <c r="PDO149" s="119"/>
      <c r="PDP149" s="119"/>
      <c r="PDQ149" s="119"/>
      <c r="PDR149" s="119"/>
      <c r="PDS149" s="119"/>
      <c r="PDT149" s="119"/>
      <c r="PDU149" s="119"/>
      <c r="PDV149" s="119"/>
      <c r="PDW149" s="119"/>
      <c r="PDX149" s="119"/>
      <c r="PDY149" s="119"/>
      <c r="PDZ149" s="119"/>
      <c r="PEA149" s="119"/>
      <c r="PEB149" s="119"/>
      <c r="PEC149" s="119"/>
      <c r="PED149" s="119"/>
      <c r="PEE149" s="119"/>
      <c r="PEF149" s="119"/>
      <c r="PEG149" s="119"/>
      <c r="PEH149" s="119"/>
      <c r="PEI149" s="119"/>
      <c r="PEJ149" s="119"/>
      <c r="PEK149" s="119"/>
      <c r="PEL149" s="119"/>
      <c r="PEM149" s="119"/>
      <c r="PEN149" s="119"/>
      <c r="PEO149" s="119"/>
      <c r="PEP149" s="119"/>
      <c r="PEQ149" s="119"/>
      <c r="PER149" s="119"/>
      <c r="PES149" s="119"/>
      <c r="PET149" s="119"/>
      <c r="PEU149" s="119"/>
      <c r="PEV149" s="119"/>
      <c r="PEW149" s="119"/>
      <c r="PEX149" s="119"/>
      <c r="PEY149" s="119"/>
      <c r="PEZ149" s="119"/>
      <c r="PFA149" s="119"/>
      <c r="PFB149" s="119"/>
      <c r="PFC149" s="119"/>
      <c r="PFD149" s="119"/>
      <c r="PFE149" s="119"/>
      <c r="PFF149" s="119"/>
      <c r="PFG149" s="119"/>
      <c r="PFH149" s="119"/>
      <c r="PFI149" s="119"/>
      <c r="PFJ149" s="119"/>
      <c r="PFK149" s="119"/>
      <c r="PFL149" s="119"/>
      <c r="PFM149" s="119"/>
      <c r="PFN149" s="119"/>
      <c r="PFO149" s="119"/>
      <c r="PFP149" s="119"/>
      <c r="PFQ149" s="119"/>
      <c r="PFR149" s="119"/>
      <c r="PFS149" s="119"/>
      <c r="PFT149" s="119"/>
      <c r="PFU149" s="119"/>
      <c r="PFV149" s="119"/>
      <c r="PFW149" s="119"/>
      <c r="PFX149" s="119"/>
      <c r="PFY149" s="119"/>
      <c r="PFZ149" s="119"/>
      <c r="PGA149" s="119"/>
      <c r="PGB149" s="119"/>
      <c r="PGC149" s="119"/>
      <c r="PGD149" s="119"/>
      <c r="PGE149" s="119"/>
      <c r="PGF149" s="119"/>
      <c r="PGG149" s="119"/>
      <c r="PGH149" s="119"/>
      <c r="PGI149" s="119"/>
      <c r="PGJ149" s="119"/>
      <c r="PGK149" s="119"/>
      <c r="PGL149" s="119"/>
      <c r="PGM149" s="119"/>
      <c r="PGN149" s="119"/>
      <c r="PGO149" s="119"/>
      <c r="PGP149" s="119"/>
      <c r="PGQ149" s="119"/>
      <c r="PGR149" s="119"/>
      <c r="PGS149" s="119"/>
      <c r="PGT149" s="119"/>
      <c r="PGU149" s="119"/>
      <c r="PGV149" s="119"/>
      <c r="PGW149" s="119"/>
      <c r="PGX149" s="119"/>
      <c r="PGY149" s="119"/>
      <c r="PGZ149" s="119"/>
      <c r="PHA149" s="119"/>
      <c r="PHB149" s="119"/>
      <c r="PHC149" s="119"/>
      <c r="PHD149" s="119"/>
      <c r="PHE149" s="119"/>
      <c r="PHF149" s="119"/>
      <c r="PHG149" s="119"/>
      <c r="PHH149" s="119"/>
      <c r="PHI149" s="119"/>
      <c r="PHJ149" s="119"/>
      <c r="PHK149" s="119"/>
      <c r="PHL149" s="119"/>
      <c r="PHM149" s="119"/>
      <c r="PHN149" s="119"/>
      <c r="PHO149" s="119"/>
      <c r="PHP149" s="119"/>
      <c r="PHQ149" s="119"/>
      <c r="PHR149" s="119"/>
      <c r="PHS149" s="119"/>
      <c r="PHT149" s="119"/>
      <c r="PHU149" s="119"/>
      <c r="PHV149" s="119"/>
      <c r="PHW149" s="119"/>
      <c r="PHX149" s="119"/>
      <c r="PHY149" s="119"/>
      <c r="PHZ149" s="119"/>
      <c r="PIA149" s="119"/>
      <c r="PIB149" s="119"/>
      <c r="PIC149" s="119"/>
      <c r="PID149" s="119"/>
      <c r="PIE149" s="119"/>
      <c r="PIF149" s="119"/>
      <c r="PIG149" s="119"/>
      <c r="PIH149" s="119"/>
      <c r="PII149" s="119"/>
      <c r="PIJ149" s="119"/>
      <c r="PIK149" s="119"/>
      <c r="PIL149" s="119"/>
      <c r="PIM149" s="119"/>
      <c r="PIN149" s="119"/>
      <c r="PIO149" s="119"/>
      <c r="PIP149" s="119"/>
      <c r="PIQ149" s="119"/>
      <c r="PIR149" s="119"/>
      <c r="PIS149" s="119"/>
      <c r="PIT149" s="119"/>
      <c r="PIU149" s="119"/>
      <c r="PIV149" s="119"/>
      <c r="PIW149" s="119"/>
      <c r="PIX149" s="119"/>
      <c r="PIY149" s="119"/>
      <c r="PIZ149" s="119"/>
      <c r="PJA149" s="119"/>
      <c r="PJB149" s="119"/>
      <c r="PJC149" s="119"/>
      <c r="PJD149" s="119"/>
      <c r="PJE149" s="119"/>
      <c r="PJF149" s="119"/>
      <c r="PJG149" s="119"/>
      <c r="PJH149" s="119"/>
      <c r="PJI149" s="119"/>
      <c r="PJJ149" s="119"/>
      <c r="PJK149" s="119"/>
      <c r="PJL149" s="119"/>
      <c r="PJM149" s="119"/>
      <c r="PJN149" s="119"/>
      <c r="PJO149" s="119"/>
      <c r="PJP149" s="119"/>
      <c r="PJQ149" s="119"/>
      <c r="PJR149" s="119"/>
      <c r="PJS149" s="119"/>
      <c r="PJT149" s="119"/>
      <c r="PJU149" s="119"/>
      <c r="PJV149" s="119"/>
      <c r="PJW149" s="119"/>
      <c r="PJX149" s="119"/>
      <c r="PJY149" s="119"/>
      <c r="PJZ149" s="119"/>
      <c r="PKA149" s="119"/>
      <c r="PKB149" s="119"/>
      <c r="PKC149" s="119"/>
      <c r="PKD149" s="119"/>
      <c r="PKE149" s="119"/>
      <c r="PKF149" s="119"/>
      <c r="PKG149" s="119"/>
      <c r="PKH149" s="119"/>
      <c r="PKI149" s="119"/>
      <c r="PKJ149" s="119"/>
      <c r="PKK149" s="119"/>
      <c r="PKL149" s="119"/>
      <c r="PKM149" s="119"/>
      <c r="PKN149" s="119"/>
      <c r="PKO149" s="119"/>
      <c r="PKP149" s="119"/>
      <c r="PKQ149" s="119"/>
      <c r="PKR149" s="119"/>
      <c r="PKS149" s="119"/>
      <c r="PKT149" s="119"/>
      <c r="PKU149" s="119"/>
      <c r="PKV149" s="119"/>
      <c r="PKW149" s="119"/>
      <c r="PKX149" s="119"/>
      <c r="PKY149" s="119"/>
      <c r="PKZ149" s="119"/>
      <c r="PLA149" s="119"/>
      <c r="PLB149" s="119"/>
      <c r="PLC149" s="119"/>
      <c r="PLD149" s="119"/>
      <c r="PLE149" s="119"/>
      <c r="PLF149" s="119"/>
      <c r="PLG149" s="119"/>
      <c r="PLH149" s="119"/>
      <c r="PLI149" s="119"/>
      <c r="PLJ149" s="119"/>
      <c r="PLK149" s="119"/>
      <c r="PLL149" s="119"/>
      <c r="PLM149" s="119"/>
      <c r="PLN149" s="119"/>
      <c r="PLO149" s="119"/>
      <c r="PLP149" s="119"/>
      <c r="PLQ149" s="119"/>
      <c r="PLR149" s="119"/>
      <c r="PLS149" s="119"/>
      <c r="PLT149" s="119"/>
      <c r="PLU149" s="119"/>
      <c r="PLV149" s="119"/>
      <c r="PLW149" s="119"/>
      <c r="PLX149" s="119"/>
      <c r="PLY149" s="119"/>
      <c r="PLZ149" s="119"/>
      <c r="PMA149" s="119"/>
      <c r="PMB149" s="119"/>
      <c r="PMC149" s="119"/>
      <c r="PMD149" s="119"/>
      <c r="PME149" s="119"/>
      <c r="PMF149" s="119"/>
      <c r="PMG149" s="119"/>
      <c r="PMH149" s="119"/>
      <c r="PMI149" s="119"/>
      <c r="PMJ149" s="119"/>
      <c r="PMK149" s="119"/>
      <c r="PML149" s="119"/>
      <c r="PMM149" s="119"/>
      <c r="PMN149" s="119"/>
      <c r="PMO149" s="119"/>
      <c r="PMP149" s="119"/>
      <c r="PMQ149" s="119"/>
      <c r="PMR149" s="119"/>
      <c r="PMS149" s="119"/>
      <c r="PMT149" s="119"/>
      <c r="PMU149" s="119"/>
      <c r="PMV149" s="119"/>
      <c r="PMW149" s="119"/>
      <c r="PMX149" s="119"/>
      <c r="PMY149" s="119"/>
      <c r="PMZ149" s="119"/>
      <c r="PNA149" s="119"/>
      <c r="PNB149" s="119"/>
      <c r="PNC149" s="119"/>
      <c r="PND149" s="119"/>
      <c r="PNE149" s="119"/>
      <c r="PNF149" s="119"/>
      <c r="PNG149" s="119"/>
      <c r="PNH149" s="119"/>
      <c r="PNI149" s="119"/>
      <c r="PNJ149" s="119"/>
      <c r="PNK149" s="119"/>
      <c r="PNL149" s="119"/>
      <c r="PNM149" s="119"/>
      <c r="PNN149" s="119"/>
      <c r="PNO149" s="119"/>
      <c r="PNP149" s="119"/>
      <c r="PNQ149" s="119"/>
      <c r="PNR149" s="119"/>
      <c r="PNS149" s="119"/>
      <c r="PNT149" s="119"/>
      <c r="PNU149" s="119"/>
      <c r="PNV149" s="119"/>
      <c r="PNW149" s="119"/>
      <c r="PNX149" s="119"/>
      <c r="PNY149" s="119"/>
      <c r="PNZ149" s="119"/>
      <c r="POA149" s="119"/>
      <c r="POB149" s="119"/>
      <c r="POC149" s="119"/>
      <c r="POD149" s="119"/>
      <c r="POE149" s="119"/>
      <c r="POF149" s="119"/>
      <c r="POG149" s="119"/>
      <c r="POH149" s="119"/>
      <c r="POI149" s="119"/>
      <c r="POJ149" s="119"/>
      <c r="POK149" s="119"/>
      <c r="POL149" s="119"/>
      <c r="POM149" s="119"/>
      <c r="PON149" s="119"/>
      <c r="POO149" s="119"/>
      <c r="POP149" s="119"/>
      <c r="POQ149" s="119"/>
      <c r="POR149" s="119"/>
      <c r="POS149" s="119"/>
      <c r="POT149" s="119"/>
      <c r="POU149" s="119"/>
      <c r="POV149" s="119"/>
      <c r="POW149" s="119"/>
      <c r="POX149" s="119"/>
      <c r="POY149" s="119"/>
      <c r="POZ149" s="119"/>
      <c r="PPA149" s="119"/>
      <c r="PPB149" s="119"/>
      <c r="PPC149" s="119"/>
      <c r="PPD149" s="119"/>
      <c r="PPE149" s="119"/>
      <c r="PPF149" s="119"/>
      <c r="PPG149" s="119"/>
      <c r="PPH149" s="119"/>
      <c r="PPI149" s="119"/>
      <c r="PPJ149" s="119"/>
      <c r="PPK149" s="119"/>
      <c r="PPL149" s="119"/>
      <c r="PPM149" s="119"/>
      <c r="PPN149" s="119"/>
      <c r="PPO149" s="119"/>
      <c r="PPP149" s="119"/>
      <c r="PPQ149" s="119"/>
      <c r="PPR149" s="119"/>
      <c r="PPS149" s="119"/>
      <c r="PPT149" s="119"/>
      <c r="PPU149" s="119"/>
      <c r="PPV149" s="119"/>
      <c r="PPW149" s="119"/>
      <c r="PPX149" s="119"/>
      <c r="PPY149" s="119"/>
      <c r="PPZ149" s="119"/>
      <c r="PQA149" s="119"/>
      <c r="PQB149" s="119"/>
      <c r="PQC149" s="119"/>
      <c r="PQD149" s="119"/>
      <c r="PQE149" s="119"/>
      <c r="PQF149" s="119"/>
      <c r="PQG149" s="119"/>
      <c r="PQH149" s="119"/>
      <c r="PQI149" s="119"/>
      <c r="PQJ149" s="119"/>
      <c r="PQK149" s="119"/>
      <c r="PQL149" s="119"/>
      <c r="PQM149" s="119"/>
      <c r="PQN149" s="119"/>
      <c r="PQO149" s="119"/>
      <c r="PQP149" s="119"/>
      <c r="PQQ149" s="119"/>
      <c r="PQR149" s="119"/>
      <c r="PQS149" s="119"/>
      <c r="PQT149" s="119"/>
      <c r="PQU149" s="119"/>
      <c r="PQV149" s="119"/>
      <c r="PQW149" s="119"/>
      <c r="PQX149" s="119"/>
      <c r="PQY149" s="119"/>
      <c r="PQZ149" s="119"/>
      <c r="PRA149" s="119"/>
      <c r="PRB149" s="119"/>
      <c r="PRC149" s="119"/>
      <c r="PRD149" s="119"/>
      <c r="PRE149" s="119"/>
      <c r="PRF149" s="119"/>
      <c r="PRG149" s="119"/>
      <c r="PRH149" s="119"/>
      <c r="PRI149" s="119"/>
      <c r="PRJ149" s="119"/>
      <c r="PRK149" s="119"/>
      <c r="PRL149" s="119"/>
      <c r="PRM149" s="119"/>
      <c r="PRN149" s="119"/>
      <c r="PRO149" s="119"/>
      <c r="PRP149" s="119"/>
      <c r="PRQ149" s="119"/>
      <c r="PRR149" s="119"/>
      <c r="PRS149" s="119"/>
      <c r="PRT149" s="119"/>
      <c r="PRU149" s="119"/>
      <c r="PRV149" s="119"/>
      <c r="PRW149" s="119"/>
      <c r="PRX149" s="119"/>
      <c r="PRY149" s="119"/>
      <c r="PRZ149" s="119"/>
      <c r="PSA149" s="119"/>
      <c r="PSB149" s="119"/>
      <c r="PSC149" s="119"/>
      <c r="PSD149" s="119"/>
      <c r="PSE149" s="119"/>
      <c r="PSF149" s="119"/>
      <c r="PSG149" s="119"/>
      <c r="PSH149" s="119"/>
      <c r="PSI149" s="119"/>
      <c r="PSJ149" s="119"/>
      <c r="PSK149" s="119"/>
      <c r="PSL149" s="119"/>
      <c r="PSM149" s="119"/>
      <c r="PSN149" s="119"/>
      <c r="PSO149" s="119"/>
      <c r="PSP149" s="119"/>
      <c r="PSQ149" s="119"/>
      <c r="PSR149" s="119"/>
      <c r="PSS149" s="119"/>
      <c r="PST149" s="119"/>
      <c r="PSU149" s="119"/>
      <c r="PSV149" s="119"/>
      <c r="PSW149" s="119"/>
      <c r="PSX149" s="119"/>
      <c r="PSY149" s="119"/>
      <c r="PSZ149" s="119"/>
      <c r="PTA149" s="119"/>
      <c r="PTB149" s="119"/>
      <c r="PTC149" s="119"/>
      <c r="PTD149" s="119"/>
      <c r="PTE149" s="119"/>
      <c r="PTF149" s="119"/>
      <c r="PTG149" s="119"/>
      <c r="PTH149" s="119"/>
      <c r="PTI149" s="119"/>
      <c r="PTJ149" s="119"/>
      <c r="PTK149" s="119"/>
      <c r="PTL149" s="119"/>
      <c r="PTM149" s="119"/>
      <c r="PTN149" s="119"/>
      <c r="PTO149" s="119"/>
      <c r="PTP149" s="119"/>
      <c r="PTQ149" s="119"/>
      <c r="PTR149" s="119"/>
      <c r="PTS149" s="119"/>
      <c r="PTT149" s="119"/>
      <c r="PTU149" s="119"/>
      <c r="PTV149" s="119"/>
      <c r="PTW149" s="119"/>
      <c r="PTX149" s="119"/>
      <c r="PTY149" s="119"/>
      <c r="PTZ149" s="119"/>
      <c r="PUA149" s="119"/>
      <c r="PUB149" s="119"/>
      <c r="PUC149" s="119"/>
      <c r="PUD149" s="119"/>
      <c r="PUE149" s="119"/>
      <c r="PUF149" s="119"/>
      <c r="PUG149" s="119"/>
      <c r="PUH149" s="119"/>
      <c r="PUI149" s="119"/>
      <c r="PUJ149" s="119"/>
      <c r="PUK149" s="119"/>
      <c r="PUL149" s="119"/>
      <c r="PUM149" s="119"/>
      <c r="PUN149" s="119"/>
      <c r="PUO149" s="119"/>
      <c r="PUP149" s="119"/>
      <c r="PUQ149" s="119"/>
      <c r="PUR149" s="119"/>
      <c r="PUS149" s="119"/>
      <c r="PUT149" s="119"/>
      <c r="PUU149" s="119"/>
      <c r="PUV149" s="119"/>
      <c r="PUW149" s="119"/>
      <c r="PUX149" s="119"/>
      <c r="PUY149" s="119"/>
      <c r="PUZ149" s="119"/>
      <c r="PVA149" s="119"/>
      <c r="PVB149" s="119"/>
      <c r="PVC149" s="119"/>
      <c r="PVD149" s="119"/>
      <c r="PVE149" s="119"/>
      <c r="PVF149" s="119"/>
      <c r="PVG149" s="119"/>
      <c r="PVH149" s="119"/>
      <c r="PVI149" s="119"/>
      <c r="PVJ149" s="119"/>
      <c r="PVK149" s="119"/>
      <c r="PVL149" s="119"/>
      <c r="PVM149" s="119"/>
      <c r="PVN149" s="119"/>
      <c r="PVO149" s="119"/>
      <c r="PVP149" s="119"/>
      <c r="PVQ149" s="119"/>
      <c r="PVR149" s="119"/>
      <c r="PVS149" s="119"/>
      <c r="PVT149" s="119"/>
      <c r="PVU149" s="119"/>
      <c r="PVV149" s="119"/>
      <c r="PVW149" s="119"/>
      <c r="PVX149" s="119"/>
      <c r="PVY149" s="119"/>
      <c r="PVZ149" s="119"/>
      <c r="PWA149" s="119"/>
      <c r="PWB149" s="119"/>
      <c r="PWC149" s="119"/>
      <c r="PWD149" s="119"/>
      <c r="PWE149" s="119"/>
      <c r="PWF149" s="119"/>
      <c r="PWG149" s="119"/>
      <c r="PWH149" s="119"/>
      <c r="PWI149" s="119"/>
      <c r="PWJ149" s="119"/>
      <c r="PWK149" s="119"/>
      <c r="PWL149" s="119"/>
      <c r="PWM149" s="119"/>
      <c r="PWN149" s="119"/>
      <c r="PWO149" s="119"/>
      <c r="PWP149" s="119"/>
      <c r="PWQ149" s="119"/>
      <c r="PWR149" s="119"/>
      <c r="PWS149" s="119"/>
      <c r="PWT149" s="119"/>
      <c r="PWU149" s="119"/>
      <c r="PWV149" s="119"/>
      <c r="PWW149" s="119"/>
      <c r="PWX149" s="119"/>
      <c r="PWY149" s="119"/>
      <c r="PWZ149" s="119"/>
      <c r="PXA149" s="119"/>
      <c r="PXB149" s="119"/>
      <c r="PXC149" s="119"/>
      <c r="PXD149" s="119"/>
      <c r="PXE149" s="119"/>
      <c r="PXF149" s="119"/>
      <c r="PXG149" s="119"/>
      <c r="PXH149" s="119"/>
      <c r="PXI149" s="119"/>
      <c r="PXJ149" s="119"/>
      <c r="PXK149" s="119"/>
      <c r="PXL149" s="119"/>
      <c r="PXM149" s="119"/>
      <c r="PXN149" s="119"/>
      <c r="PXO149" s="119"/>
      <c r="PXP149" s="119"/>
      <c r="PXQ149" s="119"/>
      <c r="PXR149" s="119"/>
      <c r="PXS149" s="119"/>
      <c r="PXT149" s="119"/>
      <c r="PXU149" s="119"/>
      <c r="PXV149" s="119"/>
      <c r="PXW149" s="119"/>
      <c r="PXX149" s="119"/>
      <c r="PXY149" s="119"/>
      <c r="PXZ149" s="119"/>
      <c r="PYA149" s="119"/>
      <c r="PYB149" s="119"/>
      <c r="PYC149" s="119"/>
      <c r="PYD149" s="119"/>
      <c r="PYE149" s="119"/>
      <c r="PYF149" s="119"/>
      <c r="PYG149" s="119"/>
      <c r="PYH149" s="119"/>
      <c r="PYI149" s="119"/>
      <c r="PYJ149" s="119"/>
      <c r="PYK149" s="119"/>
      <c r="PYL149" s="119"/>
      <c r="PYM149" s="119"/>
      <c r="PYN149" s="119"/>
      <c r="PYO149" s="119"/>
      <c r="PYP149" s="119"/>
      <c r="PYQ149" s="119"/>
      <c r="PYR149" s="119"/>
      <c r="PYS149" s="119"/>
      <c r="PYT149" s="119"/>
      <c r="PYU149" s="119"/>
      <c r="PYV149" s="119"/>
      <c r="PYW149" s="119"/>
      <c r="PYX149" s="119"/>
      <c r="PYY149" s="119"/>
      <c r="PYZ149" s="119"/>
      <c r="PZA149" s="119"/>
      <c r="PZB149" s="119"/>
      <c r="PZC149" s="119"/>
      <c r="PZD149" s="119"/>
      <c r="PZE149" s="119"/>
      <c r="PZF149" s="119"/>
      <c r="PZG149" s="119"/>
      <c r="PZH149" s="119"/>
      <c r="PZI149" s="119"/>
      <c r="PZJ149" s="119"/>
      <c r="PZK149" s="119"/>
      <c r="PZL149" s="119"/>
      <c r="PZM149" s="119"/>
      <c r="PZN149" s="119"/>
      <c r="PZO149" s="119"/>
      <c r="PZP149" s="119"/>
      <c r="PZQ149" s="119"/>
      <c r="PZR149" s="119"/>
      <c r="PZS149" s="119"/>
      <c r="PZT149" s="119"/>
      <c r="PZU149" s="119"/>
      <c r="PZV149" s="119"/>
      <c r="PZW149" s="119"/>
      <c r="PZX149" s="119"/>
      <c r="PZY149" s="119"/>
      <c r="PZZ149" s="119"/>
      <c r="QAA149" s="119"/>
      <c r="QAB149" s="119"/>
      <c r="QAC149" s="119"/>
      <c r="QAD149" s="119"/>
      <c r="QAE149" s="119"/>
      <c r="QAF149" s="119"/>
      <c r="QAG149" s="119"/>
      <c r="QAH149" s="119"/>
      <c r="QAI149" s="119"/>
      <c r="QAJ149" s="119"/>
      <c r="QAK149" s="119"/>
      <c r="QAL149" s="119"/>
      <c r="QAM149" s="119"/>
      <c r="QAN149" s="119"/>
      <c r="QAO149" s="119"/>
      <c r="QAP149" s="119"/>
      <c r="QAQ149" s="119"/>
      <c r="QAR149" s="119"/>
      <c r="QAS149" s="119"/>
      <c r="QAT149" s="119"/>
      <c r="QAU149" s="119"/>
      <c r="QAV149" s="119"/>
      <c r="QAW149" s="119"/>
      <c r="QAX149" s="119"/>
      <c r="QAY149" s="119"/>
      <c r="QAZ149" s="119"/>
      <c r="QBA149" s="119"/>
      <c r="QBB149" s="119"/>
      <c r="QBC149" s="119"/>
      <c r="QBD149" s="119"/>
      <c r="QBE149" s="119"/>
      <c r="QBF149" s="119"/>
      <c r="QBG149" s="119"/>
      <c r="QBH149" s="119"/>
      <c r="QBI149" s="119"/>
      <c r="QBJ149" s="119"/>
      <c r="QBK149" s="119"/>
      <c r="QBL149" s="119"/>
      <c r="QBM149" s="119"/>
      <c r="QBN149" s="119"/>
      <c r="QBO149" s="119"/>
      <c r="QBP149" s="119"/>
      <c r="QBQ149" s="119"/>
      <c r="QBR149" s="119"/>
      <c r="QBS149" s="119"/>
      <c r="QBT149" s="119"/>
      <c r="QBU149" s="119"/>
      <c r="QBV149" s="119"/>
      <c r="QBW149" s="119"/>
      <c r="QBX149" s="119"/>
      <c r="QBY149" s="119"/>
      <c r="QBZ149" s="119"/>
      <c r="QCA149" s="119"/>
      <c r="QCB149" s="119"/>
      <c r="QCC149" s="119"/>
      <c r="QCD149" s="119"/>
      <c r="QCE149" s="119"/>
      <c r="QCF149" s="119"/>
      <c r="QCG149" s="119"/>
      <c r="QCH149" s="119"/>
      <c r="QCI149" s="119"/>
      <c r="QCJ149" s="119"/>
      <c r="QCK149" s="119"/>
      <c r="QCL149" s="119"/>
      <c r="QCM149" s="119"/>
      <c r="QCN149" s="119"/>
      <c r="QCO149" s="119"/>
      <c r="QCP149" s="119"/>
      <c r="QCQ149" s="119"/>
      <c r="QCR149" s="119"/>
      <c r="QCS149" s="119"/>
      <c r="QCT149" s="119"/>
      <c r="QCU149" s="119"/>
      <c r="QCV149" s="119"/>
      <c r="QCW149" s="119"/>
      <c r="QCX149" s="119"/>
      <c r="QCY149" s="119"/>
      <c r="QCZ149" s="119"/>
      <c r="QDA149" s="119"/>
      <c r="QDB149" s="119"/>
      <c r="QDC149" s="119"/>
      <c r="QDD149" s="119"/>
      <c r="QDE149" s="119"/>
      <c r="QDF149" s="119"/>
      <c r="QDG149" s="119"/>
      <c r="QDH149" s="119"/>
      <c r="QDI149" s="119"/>
      <c r="QDJ149" s="119"/>
      <c r="QDK149" s="119"/>
      <c r="QDL149" s="119"/>
      <c r="QDM149" s="119"/>
      <c r="QDN149" s="119"/>
      <c r="QDO149" s="119"/>
      <c r="QDP149" s="119"/>
      <c r="QDQ149" s="119"/>
      <c r="QDR149" s="119"/>
      <c r="QDS149" s="119"/>
      <c r="QDT149" s="119"/>
      <c r="QDU149" s="119"/>
      <c r="QDV149" s="119"/>
      <c r="QDW149" s="119"/>
      <c r="QDX149" s="119"/>
      <c r="QDY149" s="119"/>
      <c r="QDZ149" s="119"/>
      <c r="QEA149" s="119"/>
      <c r="QEB149" s="119"/>
      <c r="QEC149" s="119"/>
      <c r="QED149" s="119"/>
      <c r="QEE149" s="119"/>
      <c r="QEF149" s="119"/>
      <c r="QEG149" s="119"/>
      <c r="QEH149" s="119"/>
      <c r="QEI149" s="119"/>
      <c r="QEJ149" s="119"/>
      <c r="QEK149" s="119"/>
      <c r="QEL149" s="119"/>
      <c r="QEM149" s="119"/>
      <c r="QEN149" s="119"/>
      <c r="QEO149" s="119"/>
      <c r="QEP149" s="119"/>
      <c r="QEQ149" s="119"/>
      <c r="QER149" s="119"/>
      <c r="QES149" s="119"/>
      <c r="QET149" s="119"/>
      <c r="QEU149" s="119"/>
      <c r="QEV149" s="119"/>
      <c r="QEW149" s="119"/>
      <c r="QEX149" s="119"/>
      <c r="QEY149" s="119"/>
      <c r="QEZ149" s="119"/>
      <c r="QFA149" s="119"/>
      <c r="QFB149" s="119"/>
      <c r="QFC149" s="119"/>
      <c r="QFD149" s="119"/>
      <c r="QFE149" s="119"/>
      <c r="QFF149" s="119"/>
      <c r="QFG149" s="119"/>
      <c r="QFH149" s="119"/>
      <c r="QFI149" s="119"/>
      <c r="QFJ149" s="119"/>
      <c r="QFK149" s="119"/>
      <c r="QFL149" s="119"/>
      <c r="QFM149" s="119"/>
      <c r="QFN149" s="119"/>
      <c r="QFO149" s="119"/>
      <c r="QFP149" s="119"/>
      <c r="QFQ149" s="119"/>
      <c r="QFR149" s="119"/>
      <c r="QFS149" s="119"/>
      <c r="QFT149" s="119"/>
      <c r="QFU149" s="119"/>
      <c r="QFV149" s="119"/>
      <c r="QFW149" s="119"/>
      <c r="QFX149" s="119"/>
      <c r="QFY149" s="119"/>
      <c r="QFZ149" s="119"/>
      <c r="QGA149" s="119"/>
      <c r="QGB149" s="119"/>
      <c r="QGC149" s="119"/>
      <c r="QGD149" s="119"/>
      <c r="QGE149" s="119"/>
      <c r="QGF149" s="119"/>
      <c r="QGG149" s="119"/>
      <c r="QGH149" s="119"/>
      <c r="QGI149" s="119"/>
      <c r="QGJ149" s="119"/>
      <c r="QGK149" s="119"/>
      <c r="QGL149" s="119"/>
      <c r="QGM149" s="119"/>
      <c r="QGN149" s="119"/>
      <c r="QGO149" s="119"/>
      <c r="QGP149" s="119"/>
      <c r="QGQ149" s="119"/>
      <c r="QGR149" s="119"/>
      <c r="QGS149" s="119"/>
      <c r="QGT149" s="119"/>
      <c r="QGU149" s="119"/>
      <c r="QGV149" s="119"/>
      <c r="QGW149" s="119"/>
      <c r="QGX149" s="119"/>
      <c r="QGY149" s="119"/>
      <c r="QGZ149" s="119"/>
      <c r="QHA149" s="119"/>
      <c r="QHB149" s="119"/>
      <c r="QHC149" s="119"/>
      <c r="QHD149" s="119"/>
      <c r="QHE149" s="119"/>
      <c r="QHF149" s="119"/>
      <c r="QHG149" s="119"/>
      <c r="QHH149" s="119"/>
      <c r="QHI149" s="119"/>
      <c r="QHJ149" s="119"/>
      <c r="QHK149" s="119"/>
      <c r="QHL149" s="119"/>
      <c r="QHM149" s="119"/>
      <c r="QHN149" s="119"/>
      <c r="QHO149" s="119"/>
      <c r="QHP149" s="119"/>
      <c r="QHQ149" s="119"/>
      <c r="QHR149" s="119"/>
      <c r="QHS149" s="119"/>
      <c r="QHT149" s="119"/>
      <c r="QHU149" s="119"/>
      <c r="QHV149" s="119"/>
      <c r="QHW149" s="119"/>
      <c r="QHX149" s="119"/>
      <c r="QHY149" s="119"/>
      <c r="QHZ149" s="119"/>
      <c r="QIA149" s="119"/>
      <c r="QIB149" s="119"/>
      <c r="QIC149" s="119"/>
      <c r="QID149" s="119"/>
      <c r="QIE149" s="119"/>
      <c r="QIF149" s="119"/>
      <c r="QIG149" s="119"/>
      <c r="QIH149" s="119"/>
      <c r="QII149" s="119"/>
      <c r="QIJ149" s="119"/>
      <c r="QIK149" s="119"/>
      <c r="QIL149" s="119"/>
      <c r="QIM149" s="119"/>
      <c r="QIN149" s="119"/>
      <c r="QIO149" s="119"/>
      <c r="QIP149" s="119"/>
      <c r="QIQ149" s="119"/>
      <c r="QIR149" s="119"/>
      <c r="QIS149" s="119"/>
      <c r="QIT149" s="119"/>
      <c r="QIU149" s="119"/>
      <c r="QIV149" s="119"/>
      <c r="QIW149" s="119"/>
      <c r="QIX149" s="119"/>
      <c r="QIY149" s="119"/>
      <c r="QIZ149" s="119"/>
      <c r="QJA149" s="119"/>
      <c r="QJB149" s="119"/>
      <c r="QJC149" s="119"/>
      <c r="QJD149" s="119"/>
      <c r="QJE149" s="119"/>
      <c r="QJF149" s="119"/>
      <c r="QJG149" s="119"/>
      <c r="QJH149" s="119"/>
      <c r="QJI149" s="119"/>
      <c r="QJJ149" s="119"/>
      <c r="QJK149" s="119"/>
      <c r="QJL149" s="119"/>
      <c r="QJM149" s="119"/>
      <c r="QJN149" s="119"/>
      <c r="QJO149" s="119"/>
      <c r="QJP149" s="119"/>
      <c r="QJQ149" s="119"/>
      <c r="QJR149" s="119"/>
      <c r="QJS149" s="119"/>
      <c r="QJT149" s="119"/>
      <c r="QJU149" s="119"/>
      <c r="QJV149" s="119"/>
      <c r="QJW149" s="119"/>
      <c r="QJX149" s="119"/>
      <c r="QJY149" s="119"/>
      <c r="QJZ149" s="119"/>
      <c r="QKA149" s="119"/>
      <c r="QKB149" s="119"/>
      <c r="QKC149" s="119"/>
      <c r="QKD149" s="119"/>
      <c r="QKE149" s="119"/>
      <c r="QKF149" s="119"/>
      <c r="QKG149" s="119"/>
      <c r="QKH149" s="119"/>
      <c r="QKI149" s="119"/>
      <c r="QKJ149" s="119"/>
      <c r="QKK149" s="119"/>
      <c r="QKL149" s="119"/>
      <c r="QKM149" s="119"/>
      <c r="QKN149" s="119"/>
      <c r="QKO149" s="119"/>
      <c r="QKP149" s="119"/>
      <c r="QKQ149" s="119"/>
      <c r="QKR149" s="119"/>
      <c r="QKS149" s="119"/>
      <c r="QKT149" s="119"/>
      <c r="QKU149" s="119"/>
      <c r="QKV149" s="119"/>
      <c r="QKW149" s="119"/>
      <c r="QKX149" s="119"/>
      <c r="QKY149" s="119"/>
      <c r="QKZ149" s="119"/>
      <c r="QLA149" s="119"/>
      <c r="QLB149" s="119"/>
      <c r="QLC149" s="119"/>
      <c r="QLD149" s="119"/>
      <c r="QLE149" s="119"/>
      <c r="QLF149" s="119"/>
      <c r="QLG149" s="119"/>
      <c r="QLH149" s="119"/>
      <c r="QLI149" s="119"/>
      <c r="QLJ149" s="119"/>
      <c r="QLK149" s="119"/>
      <c r="QLL149" s="119"/>
      <c r="QLM149" s="119"/>
      <c r="QLN149" s="119"/>
      <c r="QLO149" s="119"/>
      <c r="QLP149" s="119"/>
      <c r="QLQ149" s="119"/>
      <c r="QLR149" s="119"/>
      <c r="QLS149" s="119"/>
      <c r="QLT149" s="119"/>
      <c r="QLU149" s="119"/>
      <c r="QLV149" s="119"/>
      <c r="QLW149" s="119"/>
      <c r="QLX149" s="119"/>
      <c r="QLY149" s="119"/>
      <c r="QLZ149" s="119"/>
      <c r="QMA149" s="119"/>
      <c r="QMB149" s="119"/>
      <c r="QMC149" s="119"/>
      <c r="QMD149" s="119"/>
      <c r="QME149" s="119"/>
      <c r="QMF149" s="119"/>
      <c r="QMG149" s="119"/>
      <c r="QMH149" s="119"/>
      <c r="QMI149" s="119"/>
      <c r="QMJ149" s="119"/>
      <c r="QMK149" s="119"/>
      <c r="QML149" s="119"/>
      <c r="QMM149" s="119"/>
      <c r="QMN149" s="119"/>
      <c r="QMO149" s="119"/>
      <c r="QMP149" s="119"/>
      <c r="QMQ149" s="119"/>
      <c r="QMR149" s="119"/>
      <c r="QMS149" s="119"/>
      <c r="QMT149" s="119"/>
      <c r="QMU149" s="119"/>
      <c r="QMV149" s="119"/>
      <c r="QMW149" s="119"/>
      <c r="QMX149" s="119"/>
      <c r="QMY149" s="119"/>
      <c r="QMZ149" s="119"/>
      <c r="QNA149" s="119"/>
      <c r="QNB149" s="119"/>
      <c r="QNC149" s="119"/>
      <c r="QND149" s="119"/>
      <c r="QNE149" s="119"/>
      <c r="QNF149" s="119"/>
      <c r="QNG149" s="119"/>
      <c r="QNH149" s="119"/>
      <c r="QNI149" s="119"/>
      <c r="QNJ149" s="119"/>
      <c r="QNK149" s="119"/>
      <c r="QNL149" s="119"/>
      <c r="QNM149" s="119"/>
      <c r="QNN149" s="119"/>
      <c r="QNO149" s="119"/>
      <c r="QNP149" s="119"/>
      <c r="QNQ149" s="119"/>
      <c r="QNR149" s="119"/>
      <c r="QNS149" s="119"/>
      <c r="QNT149" s="119"/>
      <c r="QNU149" s="119"/>
      <c r="QNV149" s="119"/>
      <c r="QNW149" s="119"/>
      <c r="QNX149" s="119"/>
      <c r="QNY149" s="119"/>
      <c r="QNZ149" s="119"/>
      <c r="QOA149" s="119"/>
      <c r="QOB149" s="119"/>
      <c r="QOC149" s="119"/>
      <c r="QOD149" s="119"/>
      <c r="QOE149" s="119"/>
      <c r="QOF149" s="119"/>
      <c r="QOG149" s="119"/>
      <c r="QOH149" s="119"/>
      <c r="QOI149" s="119"/>
      <c r="QOJ149" s="119"/>
      <c r="QOK149" s="119"/>
      <c r="QOL149" s="119"/>
      <c r="QOM149" s="119"/>
      <c r="QON149" s="119"/>
      <c r="QOO149" s="119"/>
      <c r="QOP149" s="119"/>
      <c r="QOQ149" s="119"/>
      <c r="QOR149" s="119"/>
      <c r="QOS149" s="119"/>
      <c r="QOT149" s="119"/>
      <c r="QOU149" s="119"/>
      <c r="QOV149" s="119"/>
      <c r="QOW149" s="119"/>
      <c r="QOX149" s="119"/>
      <c r="QOY149" s="119"/>
      <c r="QOZ149" s="119"/>
      <c r="QPA149" s="119"/>
      <c r="QPB149" s="119"/>
      <c r="QPC149" s="119"/>
      <c r="QPD149" s="119"/>
      <c r="QPE149" s="119"/>
      <c r="QPF149" s="119"/>
      <c r="QPG149" s="119"/>
      <c r="QPH149" s="119"/>
      <c r="QPI149" s="119"/>
      <c r="QPJ149" s="119"/>
      <c r="QPK149" s="119"/>
      <c r="QPL149" s="119"/>
      <c r="QPM149" s="119"/>
      <c r="QPN149" s="119"/>
      <c r="QPO149" s="119"/>
      <c r="QPP149" s="119"/>
      <c r="QPQ149" s="119"/>
      <c r="QPR149" s="119"/>
      <c r="QPS149" s="119"/>
      <c r="QPT149" s="119"/>
      <c r="QPU149" s="119"/>
      <c r="QPV149" s="119"/>
      <c r="QPW149" s="119"/>
      <c r="QPX149" s="119"/>
      <c r="QPY149" s="119"/>
      <c r="QPZ149" s="119"/>
      <c r="QQA149" s="119"/>
      <c r="QQB149" s="119"/>
      <c r="QQC149" s="119"/>
      <c r="QQD149" s="119"/>
      <c r="QQE149" s="119"/>
      <c r="QQF149" s="119"/>
      <c r="QQG149" s="119"/>
      <c r="QQH149" s="119"/>
      <c r="QQI149" s="119"/>
      <c r="QQJ149" s="119"/>
      <c r="QQK149" s="119"/>
      <c r="QQL149" s="119"/>
      <c r="QQM149" s="119"/>
      <c r="QQN149" s="119"/>
      <c r="QQO149" s="119"/>
      <c r="QQP149" s="119"/>
      <c r="QQQ149" s="119"/>
      <c r="QQR149" s="119"/>
      <c r="QQS149" s="119"/>
      <c r="QQT149" s="119"/>
      <c r="QQU149" s="119"/>
      <c r="QQV149" s="119"/>
      <c r="QQW149" s="119"/>
      <c r="QQX149" s="119"/>
      <c r="QQY149" s="119"/>
      <c r="QQZ149" s="119"/>
      <c r="QRA149" s="119"/>
      <c r="QRB149" s="119"/>
      <c r="QRC149" s="119"/>
      <c r="QRD149" s="119"/>
      <c r="QRE149" s="119"/>
      <c r="QRF149" s="119"/>
      <c r="QRG149" s="119"/>
      <c r="QRH149" s="119"/>
      <c r="QRI149" s="119"/>
      <c r="QRJ149" s="119"/>
      <c r="QRK149" s="119"/>
      <c r="QRL149" s="119"/>
      <c r="QRM149" s="119"/>
      <c r="QRN149" s="119"/>
      <c r="QRO149" s="119"/>
      <c r="QRP149" s="119"/>
      <c r="QRQ149" s="119"/>
      <c r="QRR149" s="119"/>
      <c r="QRS149" s="119"/>
      <c r="QRT149" s="119"/>
      <c r="QRU149" s="119"/>
      <c r="QRV149" s="119"/>
      <c r="QRW149" s="119"/>
      <c r="QRX149" s="119"/>
      <c r="QRY149" s="119"/>
      <c r="QRZ149" s="119"/>
      <c r="QSA149" s="119"/>
      <c r="QSB149" s="119"/>
      <c r="QSC149" s="119"/>
      <c r="QSD149" s="119"/>
      <c r="QSE149" s="119"/>
      <c r="QSF149" s="119"/>
      <c r="QSG149" s="119"/>
      <c r="QSH149" s="119"/>
      <c r="QSI149" s="119"/>
      <c r="QSJ149" s="119"/>
      <c r="QSK149" s="119"/>
      <c r="QSL149" s="119"/>
      <c r="QSM149" s="119"/>
      <c r="QSN149" s="119"/>
      <c r="QSO149" s="119"/>
      <c r="QSP149" s="119"/>
      <c r="QSQ149" s="119"/>
      <c r="QSR149" s="119"/>
      <c r="QSS149" s="119"/>
      <c r="QST149" s="119"/>
      <c r="QSU149" s="119"/>
      <c r="QSV149" s="119"/>
      <c r="QSW149" s="119"/>
      <c r="QSX149" s="119"/>
      <c r="QSY149" s="119"/>
      <c r="QSZ149" s="119"/>
      <c r="QTA149" s="119"/>
      <c r="QTB149" s="119"/>
      <c r="QTC149" s="119"/>
      <c r="QTD149" s="119"/>
      <c r="QTE149" s="119"/>
      <c r="QTF149" s="119"/>
      <c r="QTG149" s="119"/>
      <c r="QTH149" s="119"/>
      <c r="QTI149" s="119"/>
      <c r="QTJ149" s="119"/>
      <c r="QTK149" s="119"/>
      <c r="QTL149" s="119"/>
      <c r="QTM149" s="119"/>
      <c r="QTN149" s="119"/>
      <c r="QTO149" s="119"/>
      <c r="QTP149" s="119"/>
      <c r="QTQ149" s="119"/>
      <c r="QTR149" s="119"/>
      <c r="QTS149" s="119"/>
      <c r="QTT149" s="119"/>
      <c r="QTU149" s="119"/>
      <c r="QTV149" s="119"/>
      <c r="QTW149" s="119"/>
      <c r="QTX149" s="119"/>
      <c r="QTY149" s="119"/>
      <c r="QTZ149" s="119"/>
      <c r="QUA149" s="119"/>
      <c r="QUB149" s="119"/>
      <c r="QUC149" s="119"/>
      <c r="QUD149" s="119"/>
      <c r="QUE149" s="119"/>
      <c r="QUF149" s="119"/>
      <c r="QUG149" s="119"/>
      <c r="QUH149" s="119"/>
      <c r="QUI149" s="119"/>
      <c r="QUJ149" s="119"/>
      <c r="QUK149" s="119"/>
      <c r="QUL149" s="119"/>
      <c r="QUM149" s="119"/>
      <c r="QUN149" s="119"/>
      <c r="QUO149" s="119"/>
      <c r="QUP149" s="119"/>
      <c r="QUQ149" s="119"/>
      <c r="QUR149" s="119"/>
      <c r="QUS149" s="119"/>
      <c r="QUT149" s="119"/>
      <c r="QUU149" s="119"/>
      <c r="QUV149" s="119"/>
      <c r="QUW149" s="119"/>
      <c r="QUX149" s="119"/>
      <c r="QUY149" s="119"/>
      <c r="QUZ149" s="119"/>
      <c r="QVA149" s="119"/>
      <c r="QVB149" s="119"/>
      <c r="QVC149" s="119"/>
      <c r="QVD149" s="119"/>
      <c r="QVE149" s="119"/>
      <c r="QVF149" s="119"/>
      <c r="QVG149" s="119"/>
      <c r="QVH149" s="119"/>
      <c r="QVI149" s="119"/>
      <c r="QVJ149" s="119"/>
      <c r="QVK149" s="119"/>
      <c r="QVL149" s="119"/>
      <c r="QVM149" s="119"/>
      <c r="QVN149" s="119"/>
      <c r="QVO149" s="119"/>
      <c r="QVP149" s="119"/>
      <c r="QVQ149" s="119"/>
      <c r="QVR149" s="119"/>
      <c r="QVS149" s="119"/>
      <c r="QVT149" s="119"/>
      <c r="QVU149" s="119"/>
      <c r="QVV149" s="119"/>
      <c r="QVW149" s="119"/>
      <c r="QVX149" s="119"/>
      <c r="QVY149" s="119"/>
      <c r="QVZ149" s="119"/>
      <c r="QWA149" s="119"/>
      <c r="QWB149" s="119"/>
      <c r="QWC149" s="119"/>
      <c r="QWD149" s="119"/>
      <c r="QWE149" s="119"/>
      <c r="QWF149" s="119"/>
      <c r="QWG149" s="119"/>
      <c r="QWH149" s="119"/>
      <c r="QWI149" s="119"/>
      <c r="QWJ149" s="119"/>
      <c r="QWK149" s="119"/>
      <c r="QWL149" s="119"/>
      <c r="QWM149" s="119"/>
      <c r="QWN149" s="119"/>
      <c r="QWO149" s="119"/>
      <c r="QWP149" s="119"/>
      <c r="QWQ149" s="119"/>
      <c r="QWR149" s="119"/>
      <c r="QWS149" s="119"/>
      <c r="QWT149" s="119"/>
      <c r="QWU149" s="119"/>
      <c r="QWV149" s="119"/>
      <c r="QWW149" s="119"/>
      <c r="QWX149" s="119"/>
      <c r="QWY149" s="119"/>
      <c r="QWZ149" s="119"/>
      <c r="QXA149" s="119"/>
      <c r="QXB149" s="119"/>
      <c r="QXC149" s="119"/>
      <c r="QXD149" s="119"/>
      <c r="QXE149" s="119"/>
      <c r="QXF149" s="119"/>
      <c r="QXG149" s="119"/>
      <c r="QXH149" s="119"/>
      <c r="QXI149" s="119"/>
      <c r="QXJ149" s="119"/>
      <c r="QXK149" s="119"/>
      <c r="QXL149" s="119"/>
      <c r="QXM149" s="119"/>
      <c r="QXN149" s="119"/>
      <c r="QXO149" s="119"/>
      <c r="QXP149" s="119"/>
      <c r="QXQ149" s="119"/>
      <c r="QXR149" s="119"/>
      <c r="QXS149" s="119"/>
      <c r="QXT149" s="119"/>
      <c r="QXU149" s="119"/>
      <c r="QXV149" s="119"/>
      <c r="QXW149" s="119"/>
      <c r="QXX149" s="119"/>
      <c r="QXY149" s="119"/>
      <c r="QXZ149" s="119"/>
      <c r="QYA149" s="119"/>
      <c r="QYB149" s="119"/>
      <c r="QYC149" s="119"/>
      <c r="QYD149" s="119"/>
      <c r="QYE149" s="119"/>
      <c r="QYF149" s="119"/>
      <c r="QYG149" s="119"/>
      <c r="QYH149" s="119"/>
      <c r="QYI149" s="119"/>
      <c r="QYJ149" s="119"/>
      <c r="QYK149" s="119"/>
      <c r="QYL149" s="119"/>
      <c r="QYM149" s="119"/>
      <c r="QYN149" s="119"/>
      <c r="QYO149" s="119"/>
      <c r="QYP149" s="119"/>
      <c r="QYQ149" s="119"/>
      <c r="QYR149" s="119"/>
      <c r="QYS149" s="119"/>
      <c r="QYT149" s="119"/>
      <c r="QYU149" s="119"/>
      <c r="QYV149" s="119"/>
      <c r="QYW149" s="119"/>
      <c r="QYX149" s="119"/>
      <c r="QYY149" s="119"/>
      <c r="QYZ149" s="119"/>
      <c r="QZA149" s="119"/>
      <c r="QZB149" s="119"/>
      <c r="QZC149" s="119"/>
      <c r="QZD149" s="119"/>
      <c r="QZE149" s="119"/>
      <c r="QZF149" s="119"/>
      <c r="QZG149" s="119"/>
      <c r="QZH149" s="119"/>
      <c r="QZI149" s="119"/>
      <c r="QZJ149" s="119"/>
      <c r="QZK149" s="119"/>
      <c r="QZL149" s="119"/>
      <c r="QZM149" s="119"/>
      <c r="QZN149" s="119"/>
      <c r="QZO149" s="119"/>
      <c r="QZP149" s="119"/>
      <c r="QZQ149" s="119"/>
      <c r="QZR149" s="119"/>
      <c r="QZS149" s="119"/>
      <c r="QZT149" s="119"/>
      <c r="QZU149" s="119"/>
      <c r="QZV149" s="119"/>
      <c r="QZW149" s="119"/>
      <c r="QZX149" s="119"/>
      <c r="QZY149" s="119"/>
      <c r="QZZ149" s="119"/>
      <c r="RAA149" s="119"/>
      <c r="RAB149" s="119"/>
      <c r="RAC149" s="119"/>
      <c r="RAD149" s="119"/>
      <c r="RAE149" s="119"/>
      <c r="RAF149" s="119"/>
      <c r="RAG149" s="119"/>
      <c r="RAH149" s="119"/>
      <c r="RAI149" s="119"/>
      <c r="RAJ149" s="119"/>
      <c r="RAK149" s="119"/>
      <c r="RAL149" s="119"/>
      <c r="RAM149" s="119"/>
      <c r="RAN149" s="119"/>
      <c r="RAO149" s="119"/>
      <c r="RAP149" s="119"/>
      <c r="RAQ149" s="119"/>
      <c r="RAR149" s="119"/>
      <c r="RAS149" s="119"/>
      <c r="RAT149" s="119"/>
      <c r="RAU149" s="119"/>
      <c r="RAV149" s="119"/>
      <c r="RAW149" s="119"/>
      <c r="RAX149" s="119"/>
      <c r="RAY149" s="119"/>
      <c r="RAZ149" s="119"/>
      <c r="RBA149" s="119"/>
      <c r="RBB149" s="119"/>
      <c r="RBC149" s="119"/>
      <c r="RBD149" s="119"/>
      <c r="RBE149" s="119"/>
      <c r="RBF149" s="119"/>
      <c r="RBG149" s="119"/>
      <c r="RBH149" s="119"/>
      <c r="RBI149" s="119"/>
      <c r="RBJ149" s="119"/>
      <c r="RBK149" s="119"/>
      <c r="RBL149" s="119"/>
      <c r="RBM149" s="119"/>
      <c r="RBN149" s="119"/>
      <c r="RBO149" s="119"/>
      <c r="RBP149" s="119"/>
      <c r="RBQ149" s="119"/>
      <c r="RBR149" s="119"/>
      <c r="RBS149" s="119"/>
      <c r="RBT149" s="119"/>
      <c r="RBU149" s="119"/>
      <c r="RBV149" s="119"/>
      <c r="RBW149" s="119"/>
      <c r="RBX149" s="119"/>
      <c r="RBY149" s="119"/>
      <c r="RBZ149" s="119"/>
      <c r="RCA149" s="119"/>
      <c r="RCB149" s="119"/>
      <c r="RCC149" s="119"/>
      <c r="RCD149" s="119"/>
      <c r="RCE149" s="119"/>
      <c r="RCF149" s="119"/>
      <c r="RCG149" s="119"/>
      <c r="RCH149" s="119"/>
      <c r="RCI149" s="119"/>
      <c r="RCJ149" s="119"/>
      <c r="RCK149" s="119"/>
      <c r="RCL149" s="119"/>
      <c r="RCM149" s="119"/>
      <c r="RCN149" s="119"/>
      <c r="RCO149" s="119"/>
      <c r="RCP149" s="119"/>
      <c r="RCQ149" s="119"/>
      <c r="RCR149" s="119"/>
      <c r="RCS149" s="119"/>
      <c r="RCT149" s="119"/>
      <c r="RCU149" s="119"/>
      <c r="RCV149" s="119"/>
      <c r="RCW149" s="119"/>
      <c r="RCX149" s="119"/>
      <c r="RCY149" s="119"/>
      <c r="RCZ149" s="119"/>
      <c r="RDA149" s="119"/>
      <c r="RDB149" s="119"/>
      <c r="RDC149" s="119"/>
      <c r="RDD149" s="119"/>
      <c r="RDE149" s="119"/>
      <c r="RDF149" s="119"/>
      <c r="RDG149" s="119"/>
      <c r="RDH149" s="119"/>
      <c r="RDI149" s="119"/>
      <c r="RDJ149" s="119"/>
      <c r="RDK149" s="119"/>
      <c r="RDL149" s="119"/>
      <c r="RDM149" s="119"/>
      <c r="RDN149" s="119"/>
      <c r="RDO149" s="119"/>
      <c r="RDP149" s="119"/>
      <c r="RDQ149" s="119"/>
      <c r="RDR149" s="119"/>
      <c r="RDS149" s="119"/>
      <c r="RDT149" s="119"/>
      <c r="RDU149" s="119"/>
      <c r="RDV149" s="119"/>
      <c r="RDW149" s="119"/>
      <c r="RDX149" s="119"/>
      <c r="RDY149" s="119"/>
      <c r="RDZ149" s="119"/>
      <c r="REA149" s="119"/>
      <c r="REB149" s="119"/>
      <c r="REC149" s="119"/>
      <c r="RED149" s="119"/>
      <c r="REE149" s="119"/>
      <c r="REF149" s="119"/>
      <c r="REG149" s="119"/>
      <c r="REH149" s="119"/>
      <c r="REI149" s="119"/>
      <c r="REJ149" s="119"/>
      <c r="REK149" s="119"/>
      <c r="REL149" s="119"/>
      <c r="REM149" s="119"/>
      <c r="REN149" s="119"/>
      <c r="REO149" s="119"/>
      <c r="REP149" s="119"/>
      <c r="REQ149" s="119"/>
      <c r="RER149" s="119"/>
      <c r="RES149" s="119"/>
      <c r="RET149" s="119"/>
      <c r="REU149" s="119"/>
      <c r="REV149" s="119"/>
      <c r="REW149" s="119"/>
      <c r="REX149" s="119"/>
      <c r="REY149" s="119"/>
      <c r="REZ149" s="119"/>
      <c r="RFA149" s="119"/>
      <c r="RFB149" s="119"/>
      <c r="RFC149" s="119"/>
      <c r="RFD149" s="119"/>
      <c r="RFE149" s="119"/>
      <c r="RFF149" s="119"/>
      <c r="RFG149" s="119"/>
      <c r="RFH149" s="119"/>
      <c r="RFI149" s="119"/>
      <c r="RFJ149" s="119"/>
      <c r="RFK149" s="119"/>
      <c r="RFL149" s="119"/>
      <c r="RFM149" s="119"/>
      <c r="RFN149" s="119"/>
      <c r="RFO149" s="119"/>
      <c r="RFP149" s="119"/>
      <c r="RFQ149" s="119"/>
      <c r="RFR149" s="119"/>
      <c r="RFS149" s="119"/>
      <c r="RFT149" s="119"/>
      <c r="RFU149" s="119"/>
      <c r="RFV149" s="119"/>
      <c r="RFW149" s="119"/>
      <c r="RFX149" s="119"/>
      <c r="RFY149" s="119"/>
      <c r="RFZ149" s="119"/>
      <c r="RGA149" s="119"/>
      <c r="RGB149" s="119"/>
      <c r="RGC149" s="119"/>
      <c r="RGD149" s="119"/>
      <c r="RGE149" s="119"/>
      <c r="RGF149" s="119"/>
      <c r="RGG149" s="119"/>
      <c r="RGH149" s="119"/>
      <c r="RGI149" s="119"/>
      <c r="RGJ149" s="119"/>
      <c r="RGK149" s="119"/>
      <c r="RGL149" s="119"/>
      <c r="RGM149" s="119"/>
      <c r="RGN149" s="119"/>
      <c r="RGO149" s="119"/>
      <c r="RGP149" s="119"/>
      <c r="RGQ149" s="119"/>
      <c r="RGR149" s="119"/>
      <c r="RGS149" s="119"/>
      <c r="RGT149" s="119"/>
      <c r="RGU149" s="119"/>
      <c r="RGV149" s="119"/>
      <c r="RGW149" s="119"/>
      <c r="RGX149" s="119"/>
      <c r="RGY149" s="119"/>
      <c r="RGZ149" s="119"/>
      <c r="RHA149" s="119"/>
      <c r="RHB149" s="119"/>
      <c r="RHC149" s="119"/>
      <c r="RHD149" s="119"/>
      <c r="RHE149" s="119"/>
      <c r="RHF149" s="119"/>
      <c r="RHG149" s="119"/>
      <c r="RHH149" s="119"/>
      <c r="RHI149" s="119"/>
      <c r="RHJ149" s="119"/>
      <c r="RHK149" s="119"/>
      <c r="RHL149" s="119"/>
      <c r="RHM149" s="119"/>
      <c r="RHN149" s="119"/>
      <c r="RHO149" s="119"/>
      <c r="RHP149" s="119"/>
      <c r="RHQ149" s="119"/>
      <c r="RHR149" s="119"/>
      <c r="RHS149" s="119"/>
      <c r="RHT149" s="119"/>
      <c r="RHU149" s="119"/>
      <c r="RHV149" s="119"/>
      <c r="RHW149" s="119"/>
      <c r="RHX149" s="119"/>
      <c r="RHY149" s="119"/>
      <c r="RHZ149" s="119"/>
      <c r="RIA149" s="119"/>
      <c r="RIB149" s="119"/>
      <c r="RIC149" s="119"/>
      <c r="RID149" s="119"/>
      <c r="RIE149" s="119"/>
      <c r="RIF149" s="119"/>
      <c r="RIG149" s="119"/>
      <c r="RIH149" s="119"/>
      <c r="RII149" s="119"/>
      <c r="RIJ149" s="119"/>
      <c r="RIK149" s="119"/>
      <c r="RIL149" s="119"/>
      <c r="RIM149" s="119"/>
      <c r="RIN149" s="119"/>
      <c r="RIO149" s="119"/>
      <c r="RIP149" s="119"/>
      <c r="RIQ149" s="119"/>
      <c r="RIR149" s="119"/>
      <c r="RIS149" s="119"/>
      <c r="RIT149" s="119"/>
      <c r="RIU149" s="119"/>
      <c r="RIV149" s="119"/>
      <c r="RIW149" s="119"/>
      <c r="RIX149" s="119"/>
      <c r="RIY149" s="119"/>
      <c r="RIZ149" s="119"/>
      <c r="RJA149" s="119"/>
      <c r="RJB149" s="119"/>
      <c r="RJC149" s="119"/>
      <c r="RJD149" s="119"/>
      <c r="RJE149" s="119"/>
      <c r="RJF149" s="119"/>
      <c r="RJG149" s="119"/>
      <c r="RJH149" s="119"/>
      <c r="RJI149" s="119"/>
      <c r="RJJ149" s="119"/>
      <c r="RJK149" s="119"/>
      <c r="RJL149" s="119"/>
      <c r="RJM149" s="119"/>
      <c r="RJN149" s="119"/>
      <c r="RJO149" s="119"/>
      <c r="RJP149" s="119"/>
      <c r="RJQ149" s="119"/>
      <c r="RJR149" s="119"/>
      <c r="RJS149" s="119"/>
      <c r="RJT149" s="119"/>
      <c r="RJU149" s="119"/>
      <c r="RJV149" s="119"/>
      <c r="RJW149" s="119"/>
      <c r="RJX149" s="119"/>
      <c r="RJY149" s="119"/>
      <c r="RJZ149" s="119"/>
      <c r="RKA149" s="119"/>
      <c r="RKB149" s="119"/>
      <c r="RKC149" s="119"/>
      <c r="RKD149" s="119"/>
      <c r="RKE149" s="119"/>
      <c r="RKF149" s="119"/>
      <c r="RKG149" s="119"/>
      <c r="RKH149" s="119"/>
      <c r="RKI149" s="119"/>
      <c r="RKJ149" s="119"/>
      <c r="RKK149" s="119"/>
      <c r="RKL149" s="119"/>
      <c r="RKM149" s="119"/>
      <c r="RKN149" s="119"/>
      <c r="RKO149" s="119"/>
      <c r="RKP149" s="119"/>
      <c r="RKQ149" s="119"/>
      <c r="RKR149" s="119"/>
      <c r="RKS149" s="119"/>
      <c r="RKT149" s="119"/>
      <c r="RKU149" s="119"/>
      <c r="RKV149" s="119"/>
      <c r="RKW149" s="119"/>
      <c r="RKX149" s="119"/>
      <c r="RKY149" s="119"/>
      <c r="RKZ149" s="119"/>
      <c r="RLA149" s="119"/>
      <c r="RLB149" s="119"/>
      <c r="RLC149" s="119"/>
      <c r="RLD149" s="119"/>
      <c r="RLE149" s="119"/>
      <c r="RLF149" s="119"/>
      <c r="RLG149" s="119"/>
      <c r="RLH149" s="119"/>
      <c r="RLI149" s="119"/>
      <c r="RLJ149" s="119"/>
      <c r="RLK149" s="119"/>
      <c r="RLL149" s="119"/>
      <c r="RLM149" s="119"/>
      <c r="RLN149" s="119"/>
      <c r="RLO149" s="119"/>
      <c r="RLP149" s="119"/>
      <c r="RLQ149" s="119"/>
      <c r="RLR149" s="119"/>
      <c r="RLS149" s="119"/>
      <c r="RLT149" s="119"/>
      <c r="RLU149" s="119"/>
      <c r="RLV149" s="119"/>
      <c r="RLW149" s="119"/>
      <c r="RLX149" s="119"/>
      <c r="RLY149" s="119"/>
      <c r="RLZ149" s="119"/>
      <c r="RMA149" s="119"/>
      <c r="RMB149" s="119"/>
      <c r="RMC149" s="119"/>
      <c r="RMD149" s="119"/>
      <c r="RME149" s="119"/>
      <c r="RMF149" s="119"/>
      <c r="RMG149" s="119"/>
      <c r="RMH149" s="119"/>
      <c r="RMI149" s="119"/>
      <c r="RMJ149" s="119"/>
      <c r="RMK149" s="119"/>
      <c r="RML149" s="119"/>
      <c r="RMM149" s="119"/>
      <c r="RMN149" s="119"/>
      <c r="RMO149" s="119"/>
      <c r="RMP149" s="119"/>
      <c r="RMQ149" s="119"/>
      <c r="RMR149" s="119"/>
      <c r="RMS149" s="119"/>
      <c r="RMT149" s="119"/>
      <c r="RMU149" s="119"/>
      <c r="RMV149" s="119"/>
      <c r="RMW149" s="119"/>
      <c r="RMX149" s="119"/>
      <c r="RMY149" s="119"/>
      <c r="RMZ149" s="119"/>
      <c r="RNA149" s="119"/>
      <c r="RNB149" s="119"/>
      <c r="RNC149" s="119"/>
      <c r="RND149" s="119"/>
      <c r="RNE149" s="119"/>
      <c r="RNF149" s="119"/>
      <c r="RNG149" s="119"/>
      <c r="RNH149" s="119"/>
      <c r="RNI149" s="119"/>
      <c r="RNJ149" s="119"/>
      <c r="RNK149" s="119"/>
      <c r="RNL149" s="119"/>
      <c r="RNM149" s="119"/>
      <c r="RNN149" s="119"/>
      <c r="RNO149" s="119"/>
      <c r="RNP149" s="119"/>
      <c r="RNQ149" s="119"/>
      <c r="RNR149" s="119"/>
      <c r="RNS149" s="119"/>
      <c r="RNT149" s="119"/>
      <c r="RNU149" s="119"/>
      <c r="RNV149" s="119"/>
      <c r="RNW149" s="119"/>
      <c r="RNX149" s="119"/>
      <c r="RNY149" s="119"/>
      <c r="RNZ149" s="119"/>
      <c r="ROA149" s="119"/>
      <c r="ROB149" s="119"/>
      <c r="ROC149" s="119"/>
      <c r="ROD149" s="119"/>
      <c r="ROE149" s="119"/>
      <c r="ROF149" s="119"/>
      <c r="ROG149" s="119"/>
      <c r="ROH149" s="119"/>
      <c r="ROI149" s="119"/>
      <c r="ROJ149" s="119"/>
      <c r="ROK149" s="119"/>
      <c r="ROL149" s="119"/>
      <c r="ROM149" s="119"/>
      <c r="RON149" s="119"/>
      <c r="ROO149" s="119"/>
      <c r="ROP149" s="119"/>
      <c r="ROQ149" s="119"/>
      <c r="ROR149" s="119"/>
      <c r="ROS149" s="119"/>
      <c r="ROT149" s="119"/>
      <c r="ROU149" s="119"/>
      <c r="ROV149" s="119"/>
      <c r="ROW149" s="119"/>
      <c r="ROX149" s="119"/>
      <c r="ROY149" s="119"/>
      <c r="ROZ149" s="119"/>
      <c r="RPA149" s="119"/>
      <c r="RPB149" s="119"/>
      <c r="RPC149" s="119"/>
      <c r="RPD149" s="119"/>
      <c r="RPE149" s="119"/>
      <c r="RPF149" s="119"/>
      <c r="RPG149" s="119"/>
      <c r="RPH149" s="119"/>
      <c r="RPI149" s="119"/>
      <c r="RPJ149" s="119"/>
      <c r="RPK149" s="119"/>
      <c r="RPL149" s="119"/>
      <c r="RPM149" s="119"/>
      <c r="RPN149" s="119"/>
      <c r="RPO149" s="119"/>
      <c r="RPP149" s="119"/>
      <c r="RPQ149" s="119"/>
      <c r="RPR149" s="119"/>
      <c r="RPS149" s="119"/>
      <c r="RPT149" s="119"/>
      <c r="RPU149" s="119"/>
      <c r="RPV149" s="119"/>
      <c r="RPW149" s="119"/>
      <c r="RPX149" s="119"/>
      <c r="RPY149" s="119"/>
      <c r="RPZ149" s="119"/>
      <c r="RQA149" s="119"/>
      <c r="RQB149" s="119"/>
      <c r="RQC149" s="119"/>
      <c r="RQD149" s="119"/>
      <c r="RQE149" s="119"/>
      <c r="RQF149" s="119"/>
      <c r="RQG149" s="119"/>
      <c r="RQH149" s="119"/>
      <c r="RQI149" s="119"/>
      <c r="RQJ149" s="119"/>
      <c r="RQK149" s="119"/>
      <c r="RQL149" s="119"/>
      <c r="RQM149" s="119"/>
      <c r="RQN149" s="119"/>
      <c r="RQO149" s="119"/>
      <c r="RQP149" s="119"/>
      <c r="RQQ149" s="119"/>
      <c r="RQR149" s="119"/>
      <c r="RQS149" s="119"/>
      <c r="RQT149" s="119"/>
      <c r="RQU149" s="119"/>
      <c r="RQV149" s="119"/>
      <c r="RQW149" s="119"/>
      <c r="RQX149" s="119"/>
      <c r="RQY149" s="119"/>
      <c r="RQZ149" s="119"/>
      <c r="RRA149" s="119"/>
      <c r="RRB149" s="119"/>
      <c r="RRC149" s="119"/>
      <c r="RRD149" s="119"/>
      <c r="RRE149" s="119"/>
      <c r="RRF149" s="119"/>
      <c r="RRG149" s="119"/>
      <c r="RRH149" s="119"/>
      <c r="RRI149" s="119"/>
      <c r="RRJ149" s="119"/>
      <c r="RRK149" s="119"/>
      <c r="RRL149" s="119"/>
      <c r="RRM149" s="119"/>
      <c r="RRN149" s="119"/>
      <c r="RRO149" s="119"/>
      <c r="RRP149" s="119"/>
      <c r="RRQ149" s="119"/>
      <c r="RRR149" s="119"/>
      <c r="RRS149" s="119"/>
      <c r="RRT149" s="119"/>
      <c r="RRU149" s="119"/>
      <c r="RRV149" s="119"/>
      <c r="RRW149" s="119"/>
      <c r="RRX149" s="119"/>
      <c r="RRY149" s="119"/>
      <c r="RRZ149" s="119"/>
      <c r="RSA149" s="119"/>
      <c r="RSB149" s="119"/>
      <c r="RSC149" s="119"/>
      <c r="RSD149" s="119"/>
      <c r="RSE149" s="119"/>
      <c r="RSF149" s="119"/>
      <c r="RSG149" s="119"/>
      <c r="RSH149" s="119"/>
      <c r="RSI149" s="119"/>
      <c r="RSJ149" s="119"/>
      <c r="RSK149" s="119"/>
      <c r="RSL149" s="119"/>
      <c r="RSM149" s="119"/>
      <c r="RSN149" s="119"/>
      <c r="RSO149" s="119"/>
      <c r="RSP149" s="119"/>
      <c r="RSQ149" s="119"/>
      <c r="RSR149" s="119"/>
      <c r="RSS149" s="119"/>
      <c r="RST149" s="119"/>
      <c r="RSU149" s="119"/>
      <c r="RSV149" s="119"/>
      <c r="RSW149" s="119"/>
      <c r="RSX149" s="119"/>
      <c r="RSY149" s="119"/>
      <c r="RSZ149" s="119"/>
      <c r="RTA149" s="119"/>
      <c r="RTB149" s="119"/>
      <c r="RTC149" s="119"/>
      <c r="RTD149" s="119"/>
      <c r="RTE149" s="119"/>
      <c r="RTF149" s="119"/>
      <c r="RTG149" s="119"/>
      <c r="RTH149" s="119"/>
      <c r="RTI149" s="119"/>
      <c r="RTJ149" s="119"/>
      <c r="RTK149" s="119"/>
      <c r="RTL149" s="119"/>
      <c r="RTM149" s="119"/>
      <c r="RTN149" s="119"/>
      <c r="RTO149" s="119"/>
      <c r="RTP149" s="119"/>
      <c r="RTQ149" s="119"/>
      <c r="RTR149" s="119"/>
      <c r="RTS149" s="119"/>
      <c r="RTT149" s="119"/>
      <c r="RTU149" s="119"/>
      <c r="RTV149" s="119"/>
      <c r="RTW149" s="119"/>
      <c r="RTX149" s="119"/>
      <c r="RTY149" s="119"/>
      <c r="RTZ149" s="119"/>
      <c r="RUA149" s="119"/>
      <c r="RUB149" s="119"/>
      <c r="RUC149" s="119"/>
      <c r="RUD149" s="119"/>
      <c r="RUE149" s="119"/>
      <c r="RUF149" s="119"/>
      <c r="RUG149" s="119"/>
      <c r="RUH149" s="119"/>
      <c r="RUI149" s="119"/>
      <c r="RUJ149" s="119"/>
      <c r="RUK149" s="119"/>
      <c r="RUL149" s="119"/>
      <c r="RUM149" s="119"/>
      <c r="RUN149" s="119"/>
      <c r="RUO149" s="119"/>
      <c r="RUP149" s="119"/>
      <c r="RUQ149" s="119"/>
      <c r="RUR149" s="119"/>
      <c r="RUS149" s="119"/>
      <c r="RUT149" s="119"/>
      <c r="RUU149" s="119"/>
      <c r="RUV149" s="119"/>
      <c r="RUW149" s="119"/>
      <c r="RUX149" s="119"/>
      <c r="RUY149" s="119"/>
      <c r="RUZ149" s="119"/>
      <c r="RVA149" s="119"/>
      <c r="RVB149" s="119"/>
      <c r="RVC149" s="119"/>
      <c r="RVD149" s="119"/>
      <c r="RVE149" s="119"/>
      <c r="RVF149" s="119"/>
      <c r="RVG149" s="119"/>
      <c r="RVH149" s="119"/>
      <c r="RVI149" s="119"/>
      <c r="RVJ149" s="119"/>
      <c r="RVK149" s="119"/>
      <c r="RVL149" s="119"/>
      <c r="RVM149" s="119"/>
      <c r="RVN149" s="119"/>
      <c r="RVO149" s="119"/>
      <c r="RVP149" s="119"/>
      <c r="RVQ149" s="119"/>
      <c r="RVR149" s="119"/>
      <c r="RVS149" s="119"/>
      <c r="RVT149" s="119"/>
      <c r="RVU149" s="119"/>
      <c r="RVV149" s="119"/>
      <c r="RVW149" s="119"/>
      <c r="RVX149" s="119"/>
      <c r="RVY149" s="119"/>
      <c r="RVZ149" s="119"/>
      <c r="RWA149" s="119"/>
      <c r="RWB149" s="119"/>
      <c r="RWC149" s="119"/>
      <c r="RWD149" s="119"/>
      <c r="RWE149" s="119"/>
      <c r="RWF149" s="119"/>
      <c r="RWG149" s="119"/>
      <c r="RWH149" s="119"/>
      <c r="RWI149" s="119"/>
      <c r="RWJ149" s="119"/>
      <c r="RWK149" s="119"/>
      <c r="RWL149" s="119"/>
      <c r="RWM149" s="119"/>
      <c r="RWN149" s="119"/>
      <c r="RWO149" s="119"/>
      <c r="RWP149" s="119"/>
      <c r="RWQ149" s="119"/>
      <c r="RWR149" s="119"/>
      <c r="RWS149" s="119"/>
      <c r="RWT149" s="119"/>
      <c r="RWU149" s="119"/>
      <c r="RWV149" s="119"/>
      <c r="RWW149" s="119"/>
      <c r="RWX149" s="119"/>
      <c r="RWY149" s="119"/>
      <c r="RWZ149" s="119"/>
      <c r="RXA149" s="119"/>
      <c r="RXB149" s="119"/>
      <c r="RXC149" s="119"/>
      <c r="RXD149" s="119"/>
      <c r="RXE149" s="119"/>
      <c r="RXF149" s="119"/>
      <c r="RXG149" s="119"/>
      <c r="RXH149" s="119"/>
      <c r="RXI149" s="119"/>
      <c r="RXJ149" s="119"/>
      <c r="RXK149" s="119"/>
      <c r="RXL149" s="119"/>
      <c r="RXM149" s="119"/>
      <c r="RXN149" s="119"/>
      <c r="RXO149" s="119"/>
      <c r="RXP149" s="119"/>
      <c r="RXQ149" s="119"/>
      <c r="RXR149" s="119"/>
      <c r="RXS149" s="119"/>
      <c r="RXT149" s="119"/>
      <c r="RXU149" s="119"/>
      <c r="RXV149" s="119"/>
      <c r="RXW149" s="119"/>
      <c r="RXX149" s="119"/>
      <c r="RXY149" s="119"/>
      <c r="RXZ149" s="119"/>
      <c r="RYA149" s="119"/>
      <c r="RYB149" s="119"/>
      <c r="RYC149" s="119"/>
      <c r="RYD149" s="119"/>
      <c r="RYE149" s="119"/>
      <c r="RYF149" s="119"/>
      <c r="RYG149" s="119"/>
      <c r="RYH149" s="119"/>
      <c r="RYI149" s="119"/>
      <c r="RYJ149" s="119"/>
      <c r="RYK149" s="119"/>
      <c r="RYL149" s="119"/>
      <c r="RYM149" s="119"/>
      <c r="RYN149" s="119"/>
      <c r="RYO149" s="119"/>
      <c r="RYP149" s="119"/>
      <c r="RYQ149" s="119"/>
      <c r="RYR149" s="119"/>
      <c r="RYS149" s="119"/>
      <c r="RYT149" s="119"/>
      <c r="RYU149" s="119"/>
      <c r="RYV149" s="119"/>
      <c r="RYW149" s="119"/>
      <c r="RYX149" s="119"/>
      <c r="RYY149" s="119"/>
      <c r="RYZ149" s="119"/>
      <c r="RZA149" s="119"/>
      <c r="RZB149" s="119"/>
      <c r="RZC149" s="119"/>
      <c r="RZD149" s="119"/>
      <c r="RZE149" s="119"/>
      <c r="RZF149" s="119"/>
      <c r="RZG149" s="119"/>
      <c r="RZH149" s="119"/>
      <c r="RZI149" s="119"/>
      <c r="RZJ149" s="119"/>
      <c r="RZK149" s="119"/>
      <c r="RZL149" s="119"/>
      <c r="RZM149" s="119"/>
      <c r="RZN149" s="119"/>
      <c r="RZO149" s="119"/>
      <c r="RZP149" s="119"/>
      <c r="RZQ149" s="119"/>
      <c r="RZR149" s="119"/>
      <c r="RZS149" s="119"/>
      <c r="RZT149" s="119"/>
      <c r="RZU149" s="119"/>
      <c r="RZV149" s="119"/>
      <c r="RZW149" s="119"/>
      <c r="RZX149" s="119"/>
      <c r="RZY149" s="119"/>
      <c r="RZZ149" s="119"/>
      <c r="SAA149" s="119"/>
      <c r="SAB149" s="119"/>
      <c r="SAC149" s="119"/>
      <c r="SAD149" s="119"/>
      <c r="SAE149" s="119"/>
      <c r="SAF149" s="119"/>
      <c r="SAG149" s="119"/>
      <c r="SAH149" s="119"/>
      <c r="SAI149" s="119"/>
      <c r="SAJ149" s="119"/>
      <c r="SAK149" s="119"/>
      <c r="SAL149" s="119"/>
      <c r="SAM149" s="119"/>
      <c r="SAN149" s="119"/>
      <c r="SAO149" s="119"/>
      <c r="SAP149" s="119"/>
      <c r="SAQ149" s="119"/>
      <c r="SAR149" s="119"/>
      <c r="SAS149" s="119"/>
      <c r="SAT149" s="119"/>
      <c r="SAU149" s="119"/>
      <c r="SAV149" s="119"/>
      <c r="SAW149" s="119"/>
      <c r="SAX149" s="119"/>
      <c r="SAY149" s="119"/>
      <c r="SAZ149" s="119"/>
      <c r="SBA149" s="119"/>
      <c r="SBB149" s="119"/>
      <c r="SBC149" s="119"/>
      <c r="SBD149" s="119"/>
      <c r="SBE149" s="119"/>
      <c r="SBF149" s="119"/>
      <c r="SBG149" s="119"/>
      <c r="SBH149" s="119"/>
      <c r="SBI149" s="119"/>
      <c r="SBJ149" s="119"/>
      <c r="SBK149" s="119"/>
      <c r="SBL149" s="119"/>
      <c r="SBM149" s="119"/>
      <c r="SBN149" s="119"/>
      <c r="SBO149" s="119"/>
      <c r="SBP149" s="119"/>
      <c r="SBQ149" s="119"/>
      <c r="SBR149" s="119"/>
      <c r="SBS149" s="119"/>
      <c r="SBT149" s="119"/>
      <c r="SBU149" s="119"/>
      <c r="SBV149" s="119"/>
      <c r="SBW149" s="119"/>
      <c r="SBX149" s="119"/>
      <c r="SBY149" s="119"/>
      <c r="SBZ149" s="119"/>
      <c r="SCA149" s="119"/>
      <c r="SCB149" s="119"/>
      <c r="SCC149" s="119"/>
      <c r="SCD149" s="119"/>
      <c r="SCE149" s="119"/>
      <c r="SCF149" s="119"/>
      <c r="SCG149" s="119"/>
      <c r="SCH149" s="119"/>
      <c r="SCI149" s="119"/>
      <c r="SCJ149" s="119"/>
      <c r="SCK149" s="119"/>
      <c r="SCL149" s="119"/>
      <c r="SCM149" s="119"/>
      <c r="SCN149" s="119"/>
      <c r="SCO149" s="119"/>
      <c r="SCP149" s="119"/>
      <c r="SCQ149" s="119"/>
      <c r="SCR149" s="119"/>
      <c r="SCS149" s="119"/>
      <c r="SCT149" s="119"/>
      <c r="SCU149" s="119"/>
      <c r="SCV149" s="119"/>
      <c r="SCW149" s="119"/>
      <c r="SCX149" s="119"/>
      <c r="SCY149" s="119"/>
      <c r="SCZ149" s="119"/>
      <c r="SDA149" s="119"/>
      <c r="SDB149" s="119"/>
      <c r="SDC149" s="119"/>
      <c r="SDD149" s="119"/>
      <c r="SDE149" s="119"/>
      <c r="SDF149" s="119"/>
      <c r="SDG149" s="119"/>
      <c r="SDH149" s="119"/>
      <c r="SDI149" s="119"/>
      <c r="SDJ149" s="119"/>
      <c r="SDK149" s="119"/>
      <c r="SDL149" s="119"/>
      <c r="SDM149" s="119"/>
      <c r="SDN149" s="119"/>
      <c r="SDO149" s="119"/>
      <c r="SDP149" s="119"/>
      <c r="SDQ149" s="119"/>
      <c r="SDR149" s="119"/>
      <c r="SDS149" s="119"/>
      <c r="SDT149" s="119"/>
      <c r="SDU149" s="119"/>
      <c r="SDV149" s="119"/>
      <c r="SDW149" s="119"/>
      <c r="SDX149" s="119"/>
      <c r="SDY149" s="119"/>
      <c r="SDZ149" s="119"/>
      <c r="SEA149" s="119"/>
      <c r="SEB149" s="119"/>
      <c r="SEC149" s="119"/>
      <c r="SED149" s="119"/>
      <c r="SEE149" s="119"/>
      <c r="SEF149" s="119"/>
      <c r="SEG149" s="119"/>
      <c r="SEH149" s="119"/>
      <c r="SEI149" s="119"/>
      <c r="SEJ149" s="119"/>
      <c r="SEK149" s="119"/>
      <c r="SEL149" s="119"/>
      <c r="SEM149" s="119"/>
      <c r="SEN149" s="119"/>
      <c r="SEO149" s="119"/>
      <c r="SEP149" s="119"/>
      <c r="SEQ149" s="119"/>
      <c r="SER149" s="119"/>
      <c r="SES149" s="119"/>
      <c r="SET149" s="119"/>
      <c r="SEU149" s="119"/>
      <c r="SEV149" s="119"/>
      <c r="SEW149" s="119"/>
      <c r="SEX149" s="119"/>
      <c r="SEY149" s="119"/>
      <c r="SEZ149" s="119"/>
      <c r="SFA149" s="119"/>
      <c r="SFB149" s="119"/>
      <c r="SFC149" s="119"/>
      <c r="SFD149" s="119"/>
      <c r="SFE149" s="119"/>
      <c r="SFF149" s="119"/>
      <c r="SFG149" s="119"/>
      <c r="SFH149" s="119"/>
      <c r="SFI149" s="119"/>
      <c r="SFJ149" s="119"/>
      <c r="SFK149" s="119"/>
      <c r="SFL149" s="119"/>
      <c r="SFM149" s="119"/>
      <c r="SFN149" s="119"/>
      <c r="SFO149" s="119"/>
      <c r="SFP149" s="119"/>
      <c r="SFQ149" s="119"/>
      <c r="SFR149" s="119"/>
      <c r="SFS149" s="119"/>
      <c r="SFT149" s="119"/>
      <c r="SFU149" s="119"/>
      <c r="SFV149" s="119"/>
      <c r="SFW149" s="119"/>
      <c r="SFX149" s="119"/>
      <c r="SFY149" s="119"/>
      <c r="SFZ149" s="119"/>
      <c r="SGA149" s="119"/>
      <c r="SGB149" s="119"/>
      <c r="SGC149" s="119"/>
      <c r="SGD149" s="119"/>
      <c r="SGE149" s="119"/>
      <c r="SGF149" s="119"/>
      <c r="SGG149" s="119"/>
      <c r="SGH149" s="119"/>
      <c r="SGI149" s="119"/>
      <c r="SGJ149" s="119"/>
      <c r="SGK149" s="119"/>
      <c r="SGL149" s="119"/>
      <c r="SGM149" s="119"/>
      <c r="SGN149" s="119"/>
      <c r="SGO149" s="119"/>
      <c r="SGP149" s="119"/>
      <c r="SGQ149" s="119"/>
      <c r="SGR149" s="119"/>
      <c r="SGS149" s="119"/>
      <c r="SGT149" s="119"/>
      <c r="SGU149" s="119"/>
      <c r="SGV149" s="119"/>
      <c r="SGW149" s="119"/>
      <c r="SGX149" s="119"/>
      <c r="SGY149" s="119"/>
      <c r="SGZ149" s="119"/>
      <c r="SHA149" s="119"/>
      <c r="SHB149" s="119"/>
      <c r="SHC149" s="119"/>
      <c r="SHD149" s="119"/>
      <c r="SHE149" s="119"/>
      <c r="SHF149" s="119"/>
      <c r="SHG149" s="119"/>
      <c r="SHH149" s="119"/>
      <c r="SHI149" s="119"/>
      <c r="SHJ149" s="119"/>
      <c r="SHK149" s="119"/>
      <c r="SHL149" s="119"/>
      <c r="SHM149" s="119"/>
      <c r="SHN149" s="119"/>
      <c r="SHO149" s="119"/>
      <c r="SHP149" s="119"/>
      <c r="SHQ149" s="119"/>
      <c r="SHR149" s="119"/>
      <c r="SHS149" s="119"/>
      <c r="SHT149" s="119"/>
      <c r="SHU149" s="119"/>
      <c r="SHV149" s="119"/>
      <c r="SHW149" s="119"/>
      <c r="SHX149" s="119"/>
      <c r="SHY149" s="119"/>
      <c r="SHZ149" s="119"/>
      <c r="SIA149" s="119"/>
      <c r="SIB149" s="119"/>
      <c r="SIC149" s="119"/>
      <c r="SID149" s="119"/>
      <c r="SIE149" s="119"/>
      <c r="SIF149" s="119"/>
      <c r="SIG149" s="119"/>
      <c r="SIH149" s="119"/>
      <c r="SII149" s="119"/>
      <c r="SIJ149" s="119"/>
      <c r="SIK149" s="119"/>
      <c r="SIL149" s="119"/>
      <c r="SIM149" s="119"/>
      <c r="SIN149" s="119"/>
      <c r="SIO149" s="119"/>
      <c r="SIP149" s="119"/>
      <c r="SIQ149" s="119"/>
      <c r="SIR149" s="119"/>
      <c r="SIS149" s="119"/>
      <c r="SIT149" s="119"/>
      <c r="SIU149" s="119"/>
      <c r="SIV149" s="119"/>
      <c r="SIW149" s="119"/>
      <c r="SIX149" s="119"/>
      <c r="SIY149" s="119"/>
      <c r="SIZ149" s="119"/>
      <c r="SJA149" s="119"/>
      <c r="SJB149" s="119"/>
      <c r="SJC149" s="119"/>
      <c r="SJD149" s="119"/>
      <c r="SJE149" s="119"/>
      <c r="SJF149" s="119"/>
      <c r="SJG149" s="119"/>
      <c r="SJH149" s="119"/>
      <c r="SJI149" s="119"/>
      <c r="SJJ149" s="119"/>
      <c r="SJK149" s="119"/>
      <c r="SJL149" s="119"/>
      <c r="SJM149" s="119"/>
      <c r="SJN149" s="119"/>
      <c r="SJO149" s="119"/>
      <c r="SJP149" s="119"/>
      <c r="SJQ149" s="119"/>
      <c r="SJR149" s="119"/>
      <c r="SJS149" s="119"/>
      <c r="SJT149" s="119"/>
      <c r="SJU149" s="119"/>
      <c r="SJV149" s="119"/>
      <c r="SJW149" s="119"/>
      <c r="SJX149" s="119"/>
      <c r="SJY149" s="119"/>
      <c r="SJZ149" s="119"/>
      <c r="SKA149" s="119"/>
      <c r="SKB149" s="119"/>
      <c r="SKC149" s="119"/>
      <c r="SKD149" s="119"/>
      <c r="SKE149" s="119"/>
      <c r="SKF149" s="119"/>
      <c r="SKG149" s="119"/>
      <c r="SKH149" s="119"/>
      <c r="SKI149" s="119"/>
      <c r="SKJ149" s="119"/>
      <c r="SKK149" s="119"/>
      <c r="SKL149" s="119"/>
      <c r="SKM149" s="119"/>
      <c r="SKN149" s="119"/>
      <c r="SKO149" s="119"/>
      <c r="SKP149" s="119"/>
      <c r="SKQ149" s="119"/>
      <c r="SKR149" s="119"/>
      <c r="SKS149" s="119"/>
      <c r="SKT149" s="119"/>
      <c r="SKU149" s="119"/>
      <c r="SKV149" s="119"/>
      <c r="SKW149" s="119"/>
      <c r="SKX149" s="119"/>
      <c r="SKY149" s="119"/>
      <c r="SKZ149" s="119"/>
      <c r="SLA149" s="119"/>
      <c r="SLB149" s="119"/>
      <c r="SLC149" s="119"/>
      <c r="SLD149" s="119"/>
      <c r="SLE149" s="119"/>
      <c r="SLF149" s="119"/>
      <c r="SLG149" s="119"/>
      <c r="SLH149" s="119"/>
      <c r="SLI149" s="119"/>
      <c r="SLJ149" s="119"/>
      <c r="SLK149" s="119"/>
      <c r="SLL149" s="119"/>
      <c r="SLM149" s="119"/>
      <c r="SLN149" s="119"/>
      <c r="SLO149" s="119"/>
      <c r="SLP149" s="119"/>
      <c r="SLQ149" s="119"/>
      <c r="SLR149" s="119"/>
      <c r="SLS149" s="119"/>
      <c r="SLT149" s="119"/>
      <c r="SLU149" s="119"/>
      <c r="SLV149" s="119"/>
      <c r="SLW149" s="119"/>
      <c r="SLX149" s="119"/>
      <c r="SLY149" s="119"/>
      <c r="SLZ149" s="119"/>
      <c r="SMA149" s="119"/>
      <c r="SMB149" s="119"/>
      <c r="SMC149" s="119"/>
      <c r="SMD149" s="119"/>
      <c r="SME149" s="119"/>
      <c r="SMF149" s="119"/>
      <c r="SMG149" s="119"/>
      <c r="SMH149" s="119"/>
      <c r="SMI149" s="119"/>
      <c r="SMJ149" s="119"/>
      <c r="SMK149" s="119"/>
      <c r="SML149" s="119"/>
      <c r="SMM149" s="119"/>
      <c r="SMN149" s="119"/>
      <c r="SMO149" s="119"/>
      <c r="SMP149" s="119"/>
      <c r="SMQ149" s="119"/>
      <c r="SMR149" s="119"/>
      <c r="SMS149" s="119"/>
      <c r="SMT149" s="119"/>
      <c r="SMU149" s="119"/>
      <c r="SMV149" s="119"/>
      <c r="SMW149" s="119"/>
      <c r="SMX149" s="119"/>
      <c r="SMY149" s="119"/>
      <c r="SMZ149" s="119"/>
      <c r="SNA149" s="119"/>
      <c r="SNB149" s="119"/>
      <c r="SNC149" s="119"/>
      <c r="SND149" s="119"/>
      <c r="SNE149" s="119"/>
      <c r="SNF149" s="119"/>
      <c r="SNG149" s="119"/>
      <c r="SNH149" s="119"/>
      <c r="SNI149" s="119"/>
      <c r="SNJ149" s="119"/>
      <c r="SNK149" s="119"/>
      <c r="SNL149" s="119"/>
      <c r="SNM149" s="119"/>
      <c r="SNN149" s="119"/>
      <c r="SNO149" s="119"/>
      <c r="SNP149" s="119"/>
      <c r="SNQ149" s="119"/>
      <c r="SNR149" s="119"/>
      <c r="SNS149" s="119"/>
      <c r="SNT149" s="119"/>
      <c r="SNU149" s="119"/>
      <c r="SNV149" s="119"/>
      <c r="SNW149" s="119"/>
      <c r="SNX149" s="119"/>
      <c r="SNY149" s="119"/>
      <c r="SNZ149" s="119"/>
      <c r="SOA149" s="119"/>
      <c r="SOB149" s="119"/>
      <c r="SOC149" s="119"/>
      <c r="SOD149" s="119"/>
      <c r="SOE149" s="119"/>
      <c r="SOF149" s="119"/>
      <c r="SOG149" s="119"/>
      <c r="SOH149" s="119"/>
      <c r="SOI149" s="119"/>
      <c r="SOJ149" s="119"/>
      <c r="SOK149" s="119"/>
      <c r="SOL149" s="119"/>
      <c r="SOM149" s="119"/>
      <c r="SON149" s="119"/>
      <c r="SOO149" s="119"/>
      <c r="SOP149" s="119"/>
      <c r="SOQ149" s="119"/>
      <c r="SOR149" s="119"/>
      <c r="SOS149" s="119"/>
      <c r="SOT149" s="119"/>
      <c r="SOU149" s="119"/>
      <c r="SOV149" s="119"/>
      <c r="SOW149" s="119"/>
      <c r="SOX149" s="119"/>
      <c r="SOY149" s="119"/>
      <c r="SOZ149" s="119"/>
      <c r="SPA149" s="119"/>
      <c r="SPB149" s="119"/>
      <c r="SPC149" s="119"/>
      <c r="SPD149" s="119"/>
      <c r="SPE149" s="119"/>
      <c r="SPF149" s="119"/>
      <c r="SPG149" s="119"/>
      <c r="SPH149" s="119"/>
      <c r="SPI149" s="119"/>
      <c r="SPJ149" s="119"/>
      <c r="SPK149" s="119"/>
      <c r="SPL149" s="119"/>
      <c r="SPM149" s="119"/>
      <c r="SPN149" s="119"/>
      <c r="SPO149" s="119"/>
      <c r="SPP149" s="119"/>
      <c r="SPQ149" s="119"/>
      <c r="SPR149" s="119"/>
      <c r="SPS149" s="119"/>
      <c r="SPT149" s="119"/>
      <c r="SPU149" s="119"/>
      <c r="SPV149" s="119"/>
      <c r="SPW149" s="119"/>
      <c r="SPX149" s="119"/>
      <c r="SPY149" s="119"/>
      <c r="SPZ149" s="119"/>
      <c r="SQA149" s="119"/>
      <c r="SQB149" s="119"/>
      <c r="SQC149" s="119"/>
      <c r="SQD149" s="119"/>
      <c r="SQE149" s="119"/>
      <c r="SQF149" s="119"/>
      <c r="SQG149" s="119"/>
      <c r="SQH149" s="119"/>
      <c r="SQI149" s="119"/>
      <c r="SQJ149" s="119"/>
      <c r="SQK149" s="119"/>
      <c r="SQL149" s="119"/>
      <c r="SQM149" s="119"/>
      <c r="SQN149" s="119"/>
      <c r="SQO149" s="119"/>
      <c r="SQP149" s="119"/>
      <c r="SQQ149" s="119"/>
      <c r="SQR149" s="119"/>
      <c r="SQS149" s="119"/>
      <c r="SQT149" s="119"/>
      <c r="SQU149" s="119"/>
      <c r="SQV149" s="119"/>
      <c r="SQW149" s="119"/>
      <c r="SQX149" s="119"/>
      <c r="SQY149" s="119"/>
      <c r="SQZ149" s="119"/>
      <c r="SRA149" s="119"/>
      <c r="SRB149" s="119"/>
      <c r="SRC149" s="119"/>
      <c r="SRD149" s="119"/>
      <c r="SRE149" s="119"/>
      <c r="SRF149" s="119"/>
      <c r="SRG149" s="119"/>
      <c r="SRH149" s="119"/>
      <c r="SRI149" s="119"/>
      <c r="SRJ149" s="119"/>
      <c r="SRK149" s="119"/>
      <c r="SRL149" s="119"/>
      <c r="SRM149" s="119"/>
      <c r="SRN149" s="119"/>
      <c r="SRO149" s="119"/>
      <c r="SRP149" s="119"/>
      <c r="SRQ149" s="119"/>
      <c r="SRR149" s="119"/>
      <c r="SRS149" s="119"/>
      <c r="SRT149" s="119"/>
      <c r="SRU149" s="119"/>
      <c r="SRV149" s="119"/>
      <c r="SRW149" s="119"/>
      <c r="SRX149" s="119"/>
      <c r="SRY149" s="119"/>
      <c r="SRZ149" s="119"/>
      <c r="SSA149" s="119"/>
      <c r="SSB149" s="119"/>
      <c r="SSC149" s="119"/>
      <c r="SSD149" s="119"/>
      <c r="SSE149" s="119"/>
      <c r="SSF149" s="119"/>
      <c r="SSG149" s="119"/>
      <c r="SSH149" s="119"/>
      <c r="SSI149" s="119"/>
      <c r="SSJ149" s="119"/>
      <c r="SSK149" s="119"/>
      <c r="SSL149" s="119"/>
      <c r="SSM149" s="119"/>
      <c r="SSN149" s="119"/>
      <c r="SSO149" s="119"/>
      <c r="SSP149" s="119"/>
      <c r="SSQ149" s="119"/>
      <c r="SSR149" s="119"/>
      <c r="SSS149" s="119"/>
      <c r="SST149" s="119"/>
      <c r="SSU149" s="119"/>
      <c r="SSV149" s="119"/>
      <c r="SSW149" s="119"/>
      <c r="SSX149" s="119"/>
      <c r="SSY149" s="119"/>
      <c r="SSZ149" s="119"/>
      <c r="STA149" s="119"/>
      <c r="STB149" s="119"/>
      <c r="STC149" s="119"/>
      <c r="STD149" s="119"/>
      <c r="STE149" s="119"/>
      <c r="STF149" s="119"/>
      <c r="STG149" s="119"/>
      <c r="STH149" s="119"/>
      <c r="STI149" s="119"/>
      <c r="STJ149" s="119"/>
      <c r="STK149" s="119"/>
      <c r="STL149" s="119"/>
      <c r="STM149" s="119"/>
      <c r="STN149" s="119"/>
      <c r="STO149" s="119"/>
      <c r="STP149" s="119"/>
      <c r="STQ149" s="119"/>
      <c r="STR149" s="119"/>
      <c r="STS149" s="119"/>
      <c r="STT149" s="119"/>
      <c r="STU149" s="119"/>
      <c r="STV149" s="119"/>
      <c r="STW149" s="119"/>
      <c r="STX149" s="119"/>
      <c r="STY149" s="119"/>
      <c r="STZ149" s="119"/>
      <c r="SUA149" s="119"/>
      <c r="SUB149" s="119"/>
      <c r="SUC149" s="119"/>
      <c r="SUD149" s="119"/>
      <c r="SUE149" s="119"/>
      <c r="SUF149" s="119"/>
      <c r="SUG149" s="119"/>
      <c r="SUH149" s="119"/>
      <c r="SUI149" s="119"/>
      <c r="SUJ149" s="119"/>
      <c r="SUK149" s="119"/>
      <c r="SUL149" s="119"/>
      <c r="SUM149" s="119"/>
      <c r="SUN149" s="119"/>
      <c r="SUO149" s="119"/>
      <c r="SUP149" s="119"/>
      <c r="SUQ149" s="119"/>
      <c r="SUR149" s="119"/>
      <c r="SUS149" s="119"/>
      <c r="SUT149" s="119"/>
      <c r="SUU149" s="119"/>
      <c r="SUV149" s="119"/>
      <c r="SUW149" s="119"/>
      <c r="SUX149" s="119"/>
      <c r="SUY149" s="119"/>
      <c r="SUZ149" s="119"/>
      <c r="SVA149" s="119"/>
      <c r="SVB149" s="119"/>
      <c r="SVC149" s="119"/>
      <c r="SVD149" s="119"/>
      <c r="SVE149" s="119"/>
      <c r="SVF149" s="119"/>
      <c r="SVG149" s="119"/>
      <c r="SVH149" s="119"/>
      <c r="SVI149" s="119"/>
      <c r="SVJ149" s="119"/>
      <c r="SVK149" s="119"/>
      <c r="SVL149" s="119"/>
      <c r="SVM149" s="119"/>
      <c r="SVN149" s="119"/>
      <c r="SVO149" s="119"/>
      <c r="SVP149" s="119"/>
      <c r="SVQ149" s="119"/>
      <c r="SVR149" s="119"/>
      <c r="SVS149" s="119"/>
      <c r="SVT149" s="119"/>
      <c r="SVU149" s="119"/>
      <c r="SVV149" s="119"/>
      <c r="SVW149" s="119"/>
      <c r="SVX149" s="119"/>
      <c r="SVY149" s="119"/>
      <c r="SVZ149" s="119"/>
      <c r="SWA149" s="119"/>
      <c r="SWB149" s="119"/>
      <c r="SWC149" s="119"/>
      <c r="SWD149" s="119"/>
      <c r="SWE149" s="119"/>
      <c r="SWF149" s="119"/>
      <c r="SWG149" s="119"/>
      <c r="SWH149" s="119"/>
      <c r="SWI149" s="119"/>
      <c r="SWJ149" s="119"/>
      <c r="SWK149" s="119"/>
      <c r="SWL149" s="119"/>
      <c r="SWM149" s="119"/>
      <c r="SWN149" s="119"/>
      <c r="SWO149" s="119"/>
      <c r="SWP149" s="119"/>
      <c r="SWQ149" s="119"/>
      <c r="SWR149" s="119"/>
      <c r="SWS149" s="119"/>
      <c r="SWT149" s="119"/>
      <c r="SWU149" s="119"/>
      <c r="SWV149" s="119"/>
      <c r="SWW149" s="119"/>
      <c r="SWX149" s="119"/>
      <c r="SWY149" s="119"/>
      <c r="SWZ149" s="119"/>
      <c r="SXA149" s="119"/>
      <c r="SXB149" s="119"/>
      <c r="SXC149" s="119"/>
      <c r="SXD149" s="119"/>
      <c r="SXE149" s="119"/>
      <c r="SXF149" s="119"/>
      <c r="SXG149" s="119"/>
      <c r="SXH149" s="119"/>
      <c r="SXI149" s="119"/>
      <c r="SXJ149" s="119"/>
      <c r="SXK149" s="119"/>
      <c r="SXL149" s="119"/>
      <c r="SXM149" s="119"/>
      <c r="SXN149" s="119"/>
      <c r="SXO149" s="119"/>
      <c r="SXP149" s="119"/>
      <c r="SXQ149" s="119"/>
      <c r="SXR149" s="119"/>
      <c r="SXS149" s="119"/>
      <c r="SXT149" s="119"/>
      <c r="SXU149" s="119"/>
      <c r="SXV149" s="119"/>
      <c r="SXW149" s="119"/>
      <c r="SXX149" s="119"/>
      <c r="SXY149" s="119"/>
      <c r="SXZ149" s="119"/>
      <c r="SYA149" s="119"/>
      <c r="SYB149" s="119"/>
      <c r="SYC149" s="119"/>
      <c r="SYD149" s="119"/>
      <c r="SYE149" s="119"/>
      <c r="SYF149" s="119"/>
      <c r="SYG149" s="119"/>
      <c r="SYH149" s="119"/>
      <c r="SYI149" s="119"/>
      <c r="SYJ149" s="119"/>
      <c r="SYK149" s="119"/>
      <c r="SYL149" s="119"/>
      <c r="SYM149" s="119"/>
      <c r="SYN149" s="119"/>
      <c r="SYO149" s="119"/>
      <c r="SYP149" s="119"/>
      <c r="SYQ149" s="119"/>
      <c r="SYR149" s="119"/>
      <c r="SYS149" s="119"/>
      <c r="SYT149" s="119"/>
      <c r="SYU149" s="119"/>
      <c r="SYV149" s="119"/>
      <c r="SYW149" s="119"/>
      <c r="SYX149" s="119"/>
      <c r="SYY149" s="119"/>
      <c r="SYZ149" s="119"/>
      <c r="SZA149" s="119"/>
      <c r="SZB149" s="119"/>
      <c r="SZC149" s="119"/>
      <c r="SZD149" s="119"/>
      <c r="SZE149" s="119"/>
      <c r="SZF149" s="119"/>
      <c r="SZG149" s="119"/>
      <c r="SZH149" s="119"/>
      <c r="SZI149" s="119"/>
      <c r="SZJ149" s="119"/>
      <c r="SZK149" s="119"/>
      <c r="SZL149" s="119"/>
      <c r="SZM149" s="119"/>
      <c r="SZN149" s="119"/>
      <c r="SZO149" s="119"/>
      <c r="SZP149" s="119"/>
      <c r="SZQ149" s="119"/>
      <c r="SZR149" s="119"/>
      <c r="SZS149" s="119"/>
      <c r="SZT149" s="119"/>
      <c r="SZU149" s="119"/>
      <c r="SZV149" s="119"/>
      <c r="SZW149" s="119"/>
      <c r="SZX149" s="119"/>
      <c r="SZY149" s="119"/>
      <c r="SZZ149" s="119"/>
      <c r="TAA149" s="119"/>
      <c r="TAB149" s="119"/>
      <c r="TAC149" s="119"/>
      <c r="TAD149" s="119"/>
      <c r="TAE149" s="119"/>
      <c r="TAF149" s="119"/>
      <c r="TAG149" s="119"/>
      <c r="TAH149" s="119"/>
      <c r="TAI149" s="119"/>
      <c r="TAJ149" s="119"/>
      <c r="TAK149" s="119"/>
      <c r="TAL149" s="119"/>
      <c r="TAM149" s="119"/>
      <c r="TAN149" s="119"/>
      <c r="TAO149" s="119"/>
      <c r="TAP149" s="119"/>
      <c r="TAQ149" s="119"/>
      <c r="TAR149" s="119"/>
      <c r="TAS149" s="119"/>
      <c r="TAT149" s="119"/>
      <c r="TAU149" s="119"/>
      <c r="TAV149" s="119"/>
      <c r="TAW149" s="119"/>
      <c r="TAX149" s="119"/>
      <c r="TAY149" s="119"/>
      <c r="TAZ149" s="119"/>
      <c r="TBA149" s="119"/>
      <c r="TBB149" s="119"/>
      <c r="TBC149" s="119"/>
      <c r="TBD149" s="119"/>
      <c r="TBE149" s="119"/>
      <c r="TBF149" s="119"/>
      <c r="TBG149" s="119"/>
      <c r="TBH149" s="119"/>
      <c r="TBI149" s="119"/>
      <c r="TBJ149" s="119"/>
      <c r="TBK149" s="119"/>
      <c r="TBL149" s="119"/>
      <c r="TBM149" s="119"/>
      <c r="TBN149" s="119"/>
      <c r="TBO149" s="119"/>
      <c r="TBP149" s="119"/>
      <c r="TBQ149" s="119"/>
      <c r="TBR149" s="119"/>
      <c r="TBS149" s="119"/>
      <c r="TBT149" s="119"/>
      <c r="TBU149" s="119"/>
      <c r="TBV149" s="119"/>
      <c r="TBW149" s="119"/>
      <c r="TBX149" s="119"/>
      <c r="TBY149" s="119"/>
      <c r="TBZ149" s="119"/>
      <c r="TCA149" s="119"/>
      <c r="TCB149" s="119"/>
      <c r="TCC149" s="119"/>
      <c r="TCD149" s="119"/>
      <c r="TCE149" s="119"/>
      <c r="TCF149" s="119"/>
      <c r="TCG149" s="119"/>
      <c r="TCH149" s="119"/>
      <c r="TCI149" s="119"/>
      <c r="TCJ149" s="119"/>
      <c r="TCK149" s="119"/>
      <c r="TCL149" s="119"/>
      <c r="TCM149" s="119"/>
      <c r="TCN149" s="119"/>
      <c r="TCO149" s="119"/>
      <c r="TCP149" s="119"/>
      <c r="TCQ149" s="119"/>
      <c r="TCR149" s="119"/>
      <c r="TCS149" s="119"/>
      <c r="TCT149" s="119"/>
      <c r="TCU149" s="119"/>
      <c r="TCV149" s="119"/>
      <c r="TCW149" s="119"/>
      <c r="TCX149" s="119"/>
      <c r="TCY149" s="119"/>
      <c r="TCZ149" s="119"/>
      <c r="TDA149" s="119"/>
      <c r="TDB149" s="119"/>
      <c r="TDC149" s="119"/>
      <c r="TDD149" s="119"/>
      <c r="TDE149" s="119"/>
      <c r="TDF149" s="119"/>
      <c r="TDG149" s="119"/>
      <c r="TDH149" s="119"/>
      <c r="TDI149" s="119"/>
      <c r="TDJ149" s="119"/>
      <c r="TDK149" s="119"/>
      <c r="TDL149" s="119"/>
      <c r="TDM149" s="119"/>
      <c r="TDN149" s="119"/>
      <c r="TDO149" s="119"/>
      <c r="TDP149" s="119"/>
      <c r="TDQ149" s="119"/>
      <c r="TDR149" s="119"/>
      <c r="TDS149" s="119"/>
      <c r="TDT149" s="119"/>
      <c r="TDU149" s="119"/>
      <c r="TDV149" s="119"/>
      <c r="TDW149" s="119"/>
      <c r="TDX149" s="119"/>
      <c r="TDY149" s="119"/>
      <c r="TDZ149" s="119"/>
      <c r="TEA149" s="119"/>
      <c r="TEB149" s="119"/>
      <c r="TEC149" s="119"/>
      <c r="TED149" s="119"/>
      <c r="TEE149" s="119"/>
      <c r="TEF149" s="119"/>
      <c r="TEG149" s="119"/>
      <c r="TEH149" s="119"/>
      <c r="TEI149" s="119"/>
      <c r="TEJ149" s="119"/>
      <c r="TEK149" s="119"/>
      <c r="TEL149" s="119"/>
      <c r="TEM149" s="119"/>
      <c r="TEN149" s="119"/>
      <c r="TEO149" s="119"/>
      <c r="TEP149" s="119"/>
      <c r="TEQ149" s="119"/>
      <c r="TER149" s="119"/>
      <c r="TES149" s="119"/>
      <c r="TET149" s="119"/>
      <c r="TEU149" s="119"/>
      <c r="TEV149" s="119"/>
      <c r="TEW149" s="119"/>
      <c r="TEX149" s="119"/>
      <c r="TEY149" s="119"/>
      <c r="TEZ149" s="119"/>
      <c r="TFA149" s="119"/>
      <c r="TFB149" s="119"/>
      <c r="TFC149" s="119"/>
      <c r="TFD149" s="119"/>
      <c r="TFE149" s="119"/>
      <c r="TFF149" s="119"/>
      <c r="TFG149" s="119"/>
      <c r="TFH149" s="119"/>
      <c r="TFI149" s="119"/>
      <c r="TFJ149" s="119"/>
      <c r="TFK149" s="119"/>
      <c r="TFL149" s="119"/>
      <c r="TFM149" s="119"/>
      <c r="TFN149" s="119"/>
      <c r="TFO149" s="119"/>
      <c r="TFP149" s="119"/>
      <c r="TFQ149" s="119"/>
      <c r="TFR149" s="119"/>
      <c r="TFS149" s="119"/>
      <c r="TFT149" s="119"/>
      <c r="TFU149" s="119"/>
      <c r="TFV149" s="119"/>
      <c r="TFW149" s="119"/>
      <c r="TFX149" s="119"/>
      <c r="TFY149" s="119"/>
      <c r="TFZ149" s="119"/>
      <c r="TGA149" s="119"/>
      <c r="TGB149" s="119"/>
      <c r="TGC149" s="119"/>
      <c r="TGD149" s="119"/>
      <c r="TGE149" s="119"/>
      <c r="TGF149" s="119"/>
      <c r="TGG149" s="119"/>
      <c r="TGH149" s="119"/>
      <c r="TGI149" s="119"/>
      <c r="TGJ149" s="119"/>
      <c r="TGK149" s="119"/>
      <c r="TGL149" s="119"/>
      <c r="TGM149" s="119"/>
      <c r="TGN149" s="119"/>
      <c r="TGO149" s="119"/>
      <c r="TGP149" s="119"/>
      <c r="TGQ149" s="119"/>
      <c r="TGR149" s="119"/>
      <c r="TGS149" s="119"/>
      <c r="TGT149" s="119"/>
      <c r="TGU149" s="119"/>
      <c r="TGV149" s="119"/>
      <c r="TGW149" s="119"/>
      <c r="TGX149" s="119"/>
      <c r="TGY149" s="119"/>
      <c r="TGZ149" s="119"/>
      <c r="THA149" s="119"/>
      <c r="THB149" s="119"/>
      <c r="THC149" s="119"/>
      <c r="THD149" s="119"/>
      <c r="THE149" s="119"/>
      <c r="THF149" s="119"/>
      <c r="THG149" s="119"/>
      <c r="THH149" s="119"/>
      <c r="THI149" s="119"/>
      <c r="THJ149" s="119"/>
      <c r="THK149" s="119"/>
      <c r="THL149" s="119"/>
      <c r="THM149" s="119"/>
      <c r="THN149" s="119"/>
      <c r="THO149" s="119"/>
      <c r="THP149" s="119"/>
      <c r="THQ149" s="119"/>
      <c r="THR149" s="119"/>
      <c r="THS149" s="119"/>
      <c r="THT149" s="119"/>
      <c r="THU149" s="119"/>
      <c r="THV149" s="119"/>
      <c r="THW149" s="119"/>
      <c r="THX149" s="119"/>
      <c r="THY149" s="119"/>
      <c r="THZ149" s="119"/>
      <c r="TIA149" s="119"/>
      <c r="TIB149" s="119"/>
      <c r="TIC149" s="119"/>
      <c r="TID149" s="119"/>
      <c r="TIE149" s="119"/>
      <c r="TIF149" s="119"/>
      <c r="TIG149" s="119"/>
      <c r="TIH149" s="119"/>
      <c r="TII149" s="119"/>
      <c r="TIJ149" s="119"/>
      <c r="TIK149" s="119"/>
      <c r="TIL149" s="119"/>
      <c r="TIM149" s="119"/>
      <c r="TIN149" s="119"/>
      <c r="TIO149" s="119"/>
      <c r="TIP149" s="119"/>
      <c r="TIQ149" s="119"/>
      <c r="TIR149" s="119"/>
      <c r="TIS149" s="119"/>
      <c r="TIT149" s="119"/>
      <c r="TIU149" s="119"/>
      <c r="TIV149" s="119"/>
      <c r="TIW149" s="119"/>
      <c r="TIX149" s="119"/>
      <c r="TIY149" s="119"/>
      <c r="TIZ149" s="119"/>
      <c r="TJA149" s="119"/>
      <c r="TJB149" s="119"/>
      <c r="TJC149" s="119"/>
      <c r="TJD149" s="119"/>
      <c r="TJE149" s="119"/>
      <c r="TJF149" s="119"/>
      <c r="TJG149" s="119"/>
      <c r="TJH149" s="119"/>
      <c r="TJI149" s="119"/>
      <c r="TJJ149" s="119"/>
      <c r="TJK149" s="119"/>
      <c r="TJL149" s="119"/>
      <c r="TJM149" s="119"/>
      <c r="TJN149" s="119"/>
      <c r="TJO149" s="119"/>
      <c r="TJP149" s="119"/>
      <c r="TJQ149" s="119"/>
      <c r="TJR149" s="119"/>
      <c r="TJS149" s="119"/>
      <c r="TJT149" s="119"/>
      <c r="TJU149" s="119"/>
      <c r="TJV149" s="119"/>
      <c r="TJW149" s="119"/>
      <c r="TJX149" s="119"/>
      <c r="TJY149" s="119"/>
      <c r="TJZ149" s="119"/>
      <c r="TKA149" s="119"/>
      <c r="TKB149" s="119"/>
      <c r="TKC149" s="119"/>
      <c r="TKD149" s="119"/>
      <c r="TKE149" s="119"/>
      <c r="TKF149" s="119"/>
      <c r="TKG149" s="119"/>
      <c r="TKH149" s="119"/>
      <c r="TKI149" s="119"/>
      <c r="TKJ149" s="119"/>
      <c r="TKK149" s="119"/>
      <c r="TKL149" s="119"/>
      <c r="TKM149" s="119"/>
      <c r="TKN149" s="119"/>
      <c r="TKO149" s="119"/>
      <c r="TKP149" s="119"/>
      <c r="TKQ149" s="119"/>
      <c r="TKR149" s="119"/>
      <c r="TKS149" s="119"/>
      <c r="TKT149" s="119"/>
      <c r="TKU149" s="119"/>
      <c r="TKV149" s="119"/>
      <c r="TKW149" s="119"/>
      <c r="TKX149" s="119"/>
      <c r="TKY149" s="119"/>
      <c r="TKZ149" s="119"/>
      <c r="TLA149" s="119"/>
      <c r="TLB149" s="119"/>
      <c r="TLC149" s="119"/>
      <c r="TLD149" s="119"/>
      <c r="TLE149" s="119"/>
      <c r="TLF149" s="119"/>
      <c r="TLG149" s="119"/>
      <c r="TLH149" s="119"/>
      <c r="TLI149" s="119"/>
      <c r="TLJ149" s="119"/>
      <c r="TLK149" s="119"/>
      <c r="TLL149" s="119"/>
      <c r="TLM149" s="119"/>
      <c r="TLN149" s="119"/>
      <c r="TLO149" s="119"/>
      <c r="TLP149" s="119"/>
      <c r="TLQ149" s="119"/>
      <c r="TLR149" s="119"/>
      <c r="TLS149" s="119"/>
      <c r="TLT149" s="119"/>
      <c r="TLU149" s="119"/>
      <c r="TLV149" s="119"/>
      <c r="TLW149" s="119"/>
      <c r="TLX149" s="119"/>
      <c r="TLY149" s="119"/>
      <c r="TLZ149" s="119"/>
      <c r="TMA149" s="119"/>
      <c r="TMB149" s="119"/>
      <c r="TMC149" s="119"/>
      <c r="TMD149" s="119"/>
      <c r="TME149" s="119"/>
      <c r="TMF149" s="119"/>
      <c r="TMG149" s="119"/>
      <c r="TMH149" s="119"/>
      <c r="TMI149" s="119"/>
      <c r="TMJ149" s="119"/>
      <c r="TMK149" s="119"/>
      <c r="TML149" s="119"/>
      <c r="TMM149" s="119"/>
      <c r="TMN149" s="119"/>
      <c r="TMO149" s="119"/>
      <c r="TMP149" s="119"/>
      <c r="TMQ149" s="119"/>
      <c r="TMR149" s="119"/>
      <c r="TMS149" s="119"/>
      <c r="TMT149" s="119"/>
      <c r="TMU149" s="119"/>
      <c r="TMV149" s="119"/>
      <c r="TMW149" s="119"/>
      <c r="TMX149" s="119"/>
      <c r="TMY149" s="119"/>
      <c r="TMZ149" s="119"/>
      <c r="TNA149" s="119"/>
      <c r="TNB149" s="119"/>
      <c r="TNC149" s="119"/>
      <c r="TND149" s="119"/>
      <c r="TNE149" s="119"/>
      <c r="TNF149" s="119"/>
      <c r="TNG149" s="119"/>
      <c r="TNH149" s="119"/>
      <c r="TNI149" s="119"/>
      <c r="TNJ149" s="119"/>
      <c r="TNK149" s="119"/>
      <c r="TNL149" s="119"/>
      <c r="TNM149" s="119"/>
      <c r="TNN149" s="119"/>
      <c r="TNO149" s="119"/>
      <c r="TNP149" s="119"/>
      <c r="TNQ149" s="119"/>
      <c r="TNR149" s="119"/>
      <c r="TNS149" s="119"/>
      <c r="TNT149" s="119"/>
      <c r="TNU149" s="119"/>
      <c r="TNV149" s="119"/>
      <c r="TNW149" s="119"/>
      <c r="TNX149" s="119"/>
      <c r="TNY149" s="119"/>
      <c r="TNZ149" s="119"/>
      <c r="TOA149" s="119"/>
      <c r="TOB149" s="119"/>
      <c r="TOC149" s="119"/>
      <c r="TOD149" s="119"/>
      <c r="TOE149" s="119"/>
      <c r="TOF149" s="119"/>
      <c r="TOG149" s="119"/>
      <c r="TOH149" s="119"/>
      <c r="TOI149" s="119"/>
      <c r="TOJ149" s="119"/>
      <c r="TOK149" s="119"/>
      <c r="TOL149" s="119"/>
      <c r="TOM149" s="119"/>
      <c r="TON149" s="119"/>
      <c r="TOO149" s="119"/>
      <c r="TOP149" s="119"/>
      <c r="TOQ149" s="119"/>
      <c r="TOR149" s="119"/>
      <c r="TOS149" s="119"/>
      <c r="TOT149" s="119"/>
      <c r="TOU149" s="119"/>
      <c r="TOV149" s="119"/>
      <c r="TOW149" s="119"/>
      <c r="TOX149" s="119"/>
      <c r="TOY149" s="119"/>
      <c r="TOZ149" s="119"/>
      <c r="TPA149" s="119"/>
      <c r="TPB149" s="119"/>
      <c r="TPC149" s="119"/>
      <c r="TPD149" s="119"/>
      <c r="TPE149" s="119"/>
      <c r="TPF149" s="119"/>
      <c r="TPG149" s="119"/>
      <c r="TPH149" s="119"/>
      <c r="TPI149" s="119"/>
      <c r="TPJ149" s="119"/>
      <c r="TPK149" s="119"/>
      <c r="TPL149" s="119"/>
      <c r="TPM149" s="119"/>
      <c r="TPN149" s="119"/>
      <c r="TPO149" s="119"/>
      <c r="TPP149" s="119"/>
      <c r="TPQ149" s="119"/>
      <c r="TPR149" s="119"/>
      <c r="TPS149" s="119"/>
      <c r="TPT149" s="119"/>
      <c r="TPU149" s="119"/>
      <c r="TPV149" s="119"/>
      <c r="TPW149" s="119"/>
      <c r="TPX149" s="119"/>
      <c r="TPY149" s="119"/>
      <c r="TPZ149" s="119"/>
      <c r="TQA149" s="119"/>
      <c r="TQB149" s="119"/>
      <c r="TQC149" s="119"/>
      <c r="TQD149" s="119"/>
      <c r="TQE149" s="119"/>
      <c r="TQF149" s="119"/>
      <c r="TQG149" s="119"/>
      <c r="TQH149" s="119"/>
      <c r="TQI149" s="119"/>
      <c r="TQJ149" s="119"/>
      <c r="TQK149" s="119"/>
      <c r="TQL149" s="119"/>
      <c r="TQM149" s="119"/>
      <c r="TQN149" s="119"/>
      <c r="TQO149" s="119"/>
      <c r="TQP149" s="119"/>
      <c r="TQQ149" s="119"/>
      <c r="TQR149" s="119"/>
      <c r="TQS149" s="119"/>
      <c r="TQT149" s="119"/>
      <c r="TQU149" s="119"/>
      <c r="TQV149" s="119"/>
      <c r="TQW149" s="119"/>
      <c r="TQX149" s="119"/>
      <c r="TQY149" s="119"/>
      <c r="TQZ149" s="119"/>
      <c r="TRA149" s="119"/>
      <c r="TRB149" s="119"/>
      <c r="TRC149" s="119"/>
      <c r="TRD149" s="119"/>
      <c r="TRE149" s="119"/>
      <c r="TRF149" s="119"/>
      <c r="TRG149" s="119"/>
      <c r="TRH149" s="119"/>
      <c r="TRI149" s="119"/>
      <c r="TRJ149" s="119"/>
      <c r="TRK149" s="119"/>
      <c r="TRL149" s="119"/>
      <c r="TRM149" s="119"/>
      <c r="TRN149" s="119"/>
      <c r="TRO149" s="119"/>
      <c r="TRP149" s="119"/>
      <c r="TRQ149" s="119"/>
      <c r="TRR149" s="119"/>
      <c r="TRS149" s="119"/>
      <c r="TRT149" s="119"/>
      <c r="TRU149" s="119"/>
      <c r="TRV149" s="119"/>
      <c r="TRW149" s="119"/>
      <c r="TRX149" s="119"/>
      <c r="TRY149" s="119"/>
      <c r="TRZ149" s="119"/>
      <c r="TSA149" s="119"/>
      <c r="TSB149" s="119"/>
      <c r="TSC149" s="119"/>
      <c r="TSD149" s="119"/>
      <c r="TSE149" s="119"/>
      <c r="TSF149" s="119"/>
      <c r="TSG149" s="119"/>
      <c r="TSH149" s="119"/>
      <c r="TSI149" s="119"/>
      <c r="TSJ149" s="119"/>
      <c r="TSK149" s="119"/>
      <c r="TSL149" s="119"/>
      <c r="TSM149" s="119"/>
      <c r="TSN149" s="119"/>
      <c r="TSO149" s="119"/>
      <c r="TSP149" s="119"/>
      <c r="TSQ149" s="119"/>
      <c r="TSR149" s="119"/>
      <c r="TSS149" s="119"/>
      <c r="TST149" s="119"/>
      <c r="TSU149" s="119"/>
      <c r="TSV149" s="119"/>
      <c r="TSW149" s="119"/>
      <c r="TSX149" s="119"/>
      <c r="TSY149" s="119"/>
      <c r="TSZ149" s="119"/>
      <c r="TTA149" s="119"/>
      <c r="TTB149" s="119"/>
      <c r="TTC149" s="119"/>
      <c r="TTD149" s="119"/>
      <c r="TTE149" s="119"/>
      <c r="TTF149" s="119"/>
      <c r="TTG149" s="119"/>
      <c r="TTH149" s="119"/>
      <c r="TTI149" s="119"/>
      <c r="TTJ149" s="119"/>
      <c r="TTK149" s="119"/>
      <c r="TTL149" s="119"/>
      <c r="TTM149" s="119"/>
      <c r="TTN149" s="119"/>
      <c r="TTO149" s="119"/>
      <c r="TTP149" s="119"/>
      <c r="TTQ149" s="119"/>
      <c r="TTR149" s="119"/>
      <c r="TTS149" s="119"/>
      <c r="TTT149" s="119"/>
      <c r="TTU149" s="119"/>
      <c r="TTV149" s="119"/>
      <c r="TTW149" s="119"/>
      <c r="TTX149" s="119"/>
      <c r="TTY149" s="119"/>
      <c r="TTZ149" s="119"/>
      <c r="TUA149" s="119"/>
      <c r="TUB149" s="119"/>
      <c r="TUC149" s="119"/>
      <c r="TUD149" s="119"/>
      <c r="TUE149" s="119"/>
      <c r="TUF149" s="119"/>
      <c r="TUG149" s="119"/>
      <c r="TUH149" s="119"/>
      <c r="TUI149" s="119"/>
      <c r="TUJ149" s="119"/>
      <c r="TUK149" s="119"/>
      <c r="TUL149" s="119"/>
      <c r="TUM149" s="119"/>
      <c r="TUN149" s="119"/>
      <c r="TUO149" s="119"/>
      <c r="TUP149" s="119"/>
      <c r="TUQ149" s="119"/>
      <c r="TUR149" s="119"/>
      <c r="TUS149" s="119"/>
      <c r="TUT149" s="119"/>
      <c r="TUU149" s="119"/>
      <c r="TUV149" s="119"/>
      <c r="TUW149" s="119"/>
      <c r="TUX149" s="119"/>
      <c r="TUY149" s="119"/>
      <c r="TUZ149" s="119"/>
      <c r="TVA149" s="119"/>
      <c r="TVB149" s="119"/>
      <c r="TVC149" s="119"/>
      <c r="TVD149" s="119"/>
      <c r="TVE149" s="119"/>
      <c r="TVF149" s="119"/>
      <c r="TVG149" s="119"/>
      <c r="TVH149" s="119"/>
      <c r="TVI149" s="119"/>
      <c r="TVJ149" s="119"/>
      <c r="TVK149" s="119"/>
      <c r="TVL149" s="119"/>
      <c r="TVM149" s="119"/>
      <c r="TVN149" s="119"/>
      <c r="TVO149" s="119"/>
      <c r="TVP149" s="119"/>
      <c r="TVQ149" s="119"/>
      <c r="TVR149" s="119"/>
      <c r="TVS149" s="119"/>
      <c r="TVT149" s="119"/>
      <c r="TVU149" s="119"/>
      <c r="TVV149" s="119"/>
      <c r="TVW149" s="119"/>
      <c r="TVX149" s="119"/>
      <c r="TVY149" s="119"/>
      <c r="TVZ149" s="119"/>
      <c r="TWA149" s="119"/>
      <c r="TWB149" s="119"/>
      <c r="TWC149" s="119"/>
      <c r="TWD149" s="119"/>
      <c r="TWE149" s="119"/>
      <c r="TWF149" s="119"/>
      <c r="TWG149" s="119"/>
      <c r="TWH149" s="119"/>
      <c r="TWI149" s="119"/>
      <c r="TWJ149" s="119"/>
      <c r="TWK149" s="119"/>
      <c r="TWL149" s="119"/>
      <c r="TWM149" s="119"/>
      <c r="TWN149" s="119"/>
      <c r="TWO149" s="119"/>
      <c r="TWP149" s="119"/>
      <c r="TWQ149" s="119"/>
      <c r="TWR149" s="119"/>
      <c r="TWS149" s="119"/>
      <c r="TWT149" s="119"/>
      <c r="TWU149" s="119"/>
      <c r="TWV149" s="119"/>
      <c r="TWW149" s="119"/>
      <c r="TWX149" s="119"/>
      <c r="TWY149" s="119"/>
      <c r="TWZ149" s="119"/>
      <c r="TXA149" s="119"/>
      <c r="TXB149" s="119"/>
      <c r="TXC149" s="119"/>
      <c r="TXD149" s="119"/>
      <c r="TXE149" s="119"/>
      <c r="TXF149" s="119"/>
      <c r="TXG149" s="119"/>
      <c r="TXH149" s="119"/>
      <c r="TXI149" s="119"/>
      <c r="TXJ149" s="119"/>
      <c r="TXK149" s="119"/>
      <c r="TXL149" s="119"/>
      <c r="TXM149" s="119"/>
      <c r="TXN149" s="119"/>
      <c r="TXO149" s="119"/>
      <c r="TXP149" s="119"/>
      <c r="TXQ149" s="119"/>
      <c r="TXR149" s="119"/>
      <c r="TXS149" s="119"/>
      <c r="TXT149" s="119"/>
      <c r="TXU149" s="119"/>
      <c r="TXV149" s="119"/>
      <c r="TXW149" s="119"/>
      <c r="TXX149" s="119"/>
      <c r="TXY149" s="119"/>
      <c r="TXZ149" s="119"/>
      <c r="TYA149" s="119"/>
      <c r="TYB149" s="119"/>
      <c r="TYC149" s="119"/>
      <c r="TYD149" s="119"/>
      <c r="TYE149" s="119"/>
      <c r="TYF149" s="119"/>
      <c r="TYG149" s="119"/>
      <c r="TYH149" s="119"/>
      <c r="TYI149" s="119"/>
      <c r="TYJ149" s="119"/>
      <c r="TYK149" s="119"/>
      <c r="TYL149" s="119"/>
      <c r="TYM149" s="119"/>
      <c r="TYN149" s="119"/>
      <c r="TYO149" s="119"/>
      <c r="TYP149" s="119"/>
      <c r="TYQ149" s="119"/>
      <c r="TYR149" s="119"/>
      <c r="TYS149" s="119"/>
      <c r="TYT149" s="119"/>
      <c r="TYU149" s="119"/>
      <c r="TYV149" s="119"/>
      <c r="TYW149" s="119"/>
      <c r="TYX149" s="119"/>
      <c r="TYY149" s="119"/>
      <c r="TYZ149" s="119"/>
      <c r="TZA149" s="119"/>
      <c r="TZB149" s="119"/>
      <c r="TZC149" s="119"/>
      <c r="TZD149" s="119"/>
      <c r="TZE149" s="119"/>
      <c r="TZF149" s="119"/>
      <c r="TZG149" s="119"/>
      <c r="TZH149" s="119"/>
      <c r="TZI149" s="119"/>
      <c r="TZJ149" s="119"/>
      <c r="TZK149" s="119"/>
      <c r="TZL149" s="119"/>
      <c r="TZM149" s="119"/>
      <c r="TZN149" s="119"/>
      <c r="TZO149" s="119"/>
      <c r="TZP149" s="119"/>
      <c r="TZQ149" s="119"/>
      <c r="TZR149" s="119"/>
      <c r="TZS149" s="119"/>
      <c r="TZT149" s="119"/>
      <c r="TZU149" s="119"/>
      <c r="TZV149" s="119"/>
      <c r="TZW149" s="119"/>
      <c r="TZX149" s="119"/>
      <c r="TZY149" s="119"/>
      <c r="TZZ149" s="119"/>
      <c r="UAA149" s="119"/>
      <c r="UAB149" s="119"/>
      <c r="UAC149" s="119"/>
      <c r="UAD149" s="119"/>
      <c r="UAE149" s="119"/>
      <c r="UAF149" s="119"/>
      <c r="UAG149" s="119"/>
      <c r="UAH149" s="119"/>
      <c r="UAI149" s="119"/>
      <c r="UAJ149" s="119"/>
      <c r="UAK149" s="119"/>
      <c r="UAL149" s="119"/>
      <c r="UAM149" s="119"/>
      <c r="UAN149" s="119"/>
      <c r="UAO149" s="119"/>
      <c r="UAP149" s="119"/>
      <c r="UAQ149" s="119"/>
      <c r="UAR149" s="119"/>
      <c r="UAS149" s="119"/>
      <c r="UAT149" s="119"/>
      <c r="UAU149" s="119"/>
      <c r="UAV149" s="119"/>
      <c r="UAW149" s="119"/>
      <c r="UAX149" s="119"/>
      <c r="UAY149" s="119"/>
      <c r="UAZ149" s="119"/>
      <c r="UBA149" s="119"/>
      <c r="UBB149" s="119"/>
      <c r="UBC149" s="119"/>
      <c r="UBD149" s="119"/>
      <c r="UBE149" s="119"/>
      <c r="UBF149" s="119"/>
      <c r="UBG149" s="119"/>
      <c r="UBH149" s="119"/>
      <c r="UBI149" s="119"/>
      <c r="UBJ149" s="119"/>
      <c r="UBK149" s="119"/>
      <c r="UBL149" s="119"/>
      <c r="UBM149" s="119"/>
      <c r="UBN149" s="119"/>
      <c r="UBO149" s="119"/>
      <c r="UBP149" s="119"/>
      <c r="UBQ149" s="119"/>
      <c r="UBR149" s="119"/>
      <c r="UBS149" s="119"/>
      <c r="UBT149" s="119"/>
      <c r="UBU149" s="119"/>
      <c r="UBV149" s="119"/>
      <c r="UBW149" s="119"/>
      <c r="UBX149" s="119"/>
      <c r="UBY149" s="119"/>
      <c r="UBZ149" s="119"/>
      <c r="UCA149" s="119"/>
      <c r="UCB149" s="119"/>
      <c r="UCC149" s="119"/>
      <c r="UCD149" s="119"/>
      <c r="UCE149" s="119"/>
      <c r="UCF149" s="119"/>
      <c r="UCG149" s="119"/>
      <c r="UCH149" s="119"/>
      <c r="UCI149" s="119"/>
      <c r="UCJ149" s="119"/>
      <c r="UCK149" s="119"/>
      <c r="UCL149" s="119"/>
      <c r="UCM149" s="119"/>
      <c r="UCN149" s="119"/>
      <c r="UCO149" s="119"/>
      <c r="UCP149" s="119"/>
      <c r="UCQ149" s="119"/>
      <c r="UCR149" s="119"/>
      <c r="UCS149" s="119"/>
      <c r="UCT149" s="119"/>
      <c r="UCU149" s="119"/>
      <c r="UCV149" s="119"/>
      <c r="UCW149" s="119"/>
      <c r="UCX149" s="119"/>
      <c r="UCY149" s="119"/>
      <c r="UCZ149" s="119"/>
      <c r="UDA149" s="119"/>
      <c r="UDB149" s="119"/>
      <c r="UDC149" s="119"/>
      <c r="UDD149" s="119"/>
      <c r="UDE149" s="119"/>
      <c r="UDF149" s="119"/>
      <c r="UDG149" s="119"/>
      <c r="UDH149" s="119"/>
      <c r="UDI149" s="119"/>
      <c r="UDJ149" s="119"/>
      <c r="UDK149" s="119"/>
      <c r="UDL149" s="119"/>
      <c r="UDM149" s="119"/>
      <c r="UDN149" s="119"/>
      <c r="UDO149" s="119"/>
      <c r="UDP149" s="119"/>
      <c r="UDQ149" s="119"/>
      <c r="UDR149" s="119"/>
      <c r="UDS149" s="119"/>
      <c r="UDT149" s="119"/>
      <c r="UDU149" s="119"/>
      <c r="UDV149" s="119"/>
      <c r="UDW149" s="119"/>
      <c r="UDX149" s="119"/>
      <c r="UDY149" s="119"/>
      <c r="UDZ149" s="119"/>
      <c r="UEA149" s="119"/>
      <c r="UEB149" s="119"/>
      <c r="UEC149" s="119"/>
      <c r="UED149" s="119"/>
      <c r="UEE149" s="119"/>
      <c r="UEF149" s="119"/>
      <c r="UEG149" s="119"/>
      <c r="UEH149" s="119"/>
      <c r="UEI149" s="119"/>
      <c r="UEJ149" s="119"/>
      <c r="UEK149" s="119"/>
      <c r="UEL149" s="119"/>
      <c r="UEM149" s="119"/>
      <c r="UEN149" s="119"/>
      <c r="UEO149" s="119"/>
      <c r="UEP149" s="119"/>
      <c r="UEQ149" s="119"/>
      <c r="UER149" s="119"/>
      <c r="UES149" s="119"/>
      <c r="UET149" s="119"/>
      <c r="UEU149" s="119"/>
      <c r="UEV149" s="119"/>
      <c r="UEW149" s="119"/>
      <c r="UEX149" s="119"/>
      <c r="UEY149" s="119"/>
      <c r="UEZ149" s="119"/>
      <c r="UFA149" s="119"/>
      <c r="UFB149" s="119"/>
      <c r="UFC149" s="119"/>
      <c r="UFD149" s="119"/>
      <c r="UFE149" s="119"/>
      <c r="UFF149" s="119"/>
      <c r="UFG149" s="119"/>
      <c r="UFH149" s="119"/>
      <c r="UFI149" s="119"/>
      <c r="UFJ149" s="119"/>
      <c r="UFK149" s="119"/>
      <c r="UFL149" s="119"/>
      <c r="UFM149" s="119"/>
      <c r="UFN149" s="119"/>
      <c r="UFO149" s="119"/>
      <c r="UFP149" s="119"/>
      <c r="UFQ149" s="119"/>
      <c r="UFR149" s="119"/>
      <c r="UFS149" s="119"/>
      <c r="UFT149" s="119"/>
      <c r="UFU149" s="119"/>
      <c r="UFV149" s="119"/>
      <c r="UFW149" s="119"/>
      <c r="UFX149" s="119"/>
      <c r="UFY149" s="119"/>
      <c r="UFZ149" s="119"/>
      <c r="UGA149" s="119"/>
      <c r="UGB149" s="119"/>
      <c r="UGC149" s="119"/>
      <c r="UGD149" s="119"/>
      <c r="UGE149" s="119"/>
      <c r="UGF149" s="119"/>
      <c r="UGG149" s="119"/>
      <c r="UGH149" s="119"/>
      <c r="UGI149" s="119"/>
      <c r="UGJ149" s="119"/>
      <c r="UGK149" s="119"/>
      <c r="UGL149" s="119"/>
      <c r="UGM149" s="119"/>
      <c r="UGN149" s="119"/>
      <c r="UGO149" s="119"/>
      <c r="UGP149" s="119"/>
      <c r="UGQ149" s="119"/>
      <c r="UGR149" s="119"/>
      <c r="UGS149" s="119"/>
      <c r="UGT149" s="119"/>
      <c r="UGU149" s="119"/>
      <c r="UGV149" s="119"/>
      <c r="UGW149" s="119"/>
      <c r="UGX149" s="119"/>
      <c r="UGY149" s="119"/>
      <c r="UGZ149" s="119"/>
      <c r="UHA149" s="119"/>
      <c r="UHB149" s="119"/>
      <c r="UHC149" s="119"/>
      <c r="UHD149" s="119"/>
      <c r="UHE149" s="119"/>
      <c r="UHF149" s="119"/>
      <c r="UHG149" s="119"/>
      <c r="UHH149" s="119"/>
      <c r="UHI149" s="119"/>
      <c r="UHJ149" s="119"/>
      <c r="UHK149" s="119"/>
      <c r="UHL149" s="119"/>
      <c r="UHM149" s="119"/>
      <c r="UHN149" s="119"/>
      <c r="UHO149" s="119"/>
      <c r="UHP149" s="119"/>
      <c r="UHQ149" s="119"/>
      <c r="UHR149" s="119"/>
      <c r="UHS149" s="119"/>
      <c r="UHT149" s="119"/>
      <c r="UHU149" s="119"/>
      <c r="UHV149" s="119"/>
      <c r="UHW149" s="119"/>
      <c r="UHX149" s="119"/>
      <c r="UHY149" s="119"/>
      <c r="UHZ149" s="119"/>
      <c r="UIA149" s="119"/>
      <c r="UIB149" s="119"/>
      <c r="UIC149" s="119"/>
      <c r="UID149" s="119"/>
      <c r="UIE149" s="119"/>
      <c r="UIF149" s="119"/>
      <c r="UIG149" s="119"/>
      <c r="UIH149" s="119"/>
      <c r="UII149" s="119"/>
      <c r="UIJ149" s="119"/>
      <c r="UIK149" s="119"/>
      <c r="UIL149" s="119"/>
      <c r="UIM149" s="119"/>
      <c r="UIN149" s="119"/>
      <c r="UIO149" s="119"/>
      <c r="UIP149" s="119"/>
      <c r="UIQ149" s="119"/>
      <c r="UIR149" s="119"/>
      <c r="UIS149" s="119"/>
      <c r="UIT149" s="119"/>
      <c r="UIU149" s="119"/>
      <c r="UIV149" s="119"/>
      <c r="UIW149" s="119"/>
      <c r="UIX149" s="119"/>
      <c r="UIY149" s="119"/>
      <c r="UIZ149" s="119"/>
      <c r="UJA149" s="119"/>
      <c r="UJB149" s="119"/>
      <c r="UJC149" s="119"/>
      <c r="UJD149" s="119"/>
      <c r="UJE149" s="119"/>
      <c r="UJF149" s="119"/>
      <c r="UJG149" s="119"/>
      <c r="UJH149" s="119"/>
      <c r="UJI149" s="119"/>
      <c r="UJJ149" s="119"/>
      <c r="UJK149" s="119"/>
      <c r="UJL149" s="119"/>
      <c r="UJM149" s="119"/>
      <c r="UJN149" s="119"/>
      <c r="UJO149" s="119"/>
      <c r="UJP149" s="119"/>
      <c r="UJQ149" s="119"/>
      <c r="UJR149" s="119"/>
      <c r="UJS149" s="119"/>
      <c r="UJT149" s="119"/>
      <c r="UJU149" s="119"/>
      <c r="UJV149" s="119"/>
      <c r="UJW149" s="119"/>
      <c r="UJX149" s="119"/>
      <c r="UJY149" s="119"/>
      <c r="UJZ149" s="119"/>
      <c r="UKA149" s="119"/>
      <c r="UKB149" s="119"/>
      <c r="UKC149" s="119"/>
      <c r="UKD149" s="119"/>
      <c r="UKE149" s="119"/>
      <c r="UKF149" s="119"/>
      <c r="UKG149" s="119"/>
      <c r="UKH149" s="119"/>
      <c r="UKI149" s="119"/>
      <c r="UKJ149" s="119"/>
      <c r="UKK149" s="119"/>
      <c r="UKL149" s="119"/>
      <c r="UKM149" s="119"/>
      <c r="UKN149" s="119"/>
      <c r="UKO149" s="119"/>
      <c r="UKP149" s="119"/>
      <c r="UKQ149" s="119"/>
      <c r="UKR149" s="119"/>
      <c r="UKS149" s="119"/>
      <c r="UKT149" s="119"/>
      <c r="UKU149" s="119"/>
      <c r="UKV149" s="119"/>
      <c r="UKW149" s="119"/>
      <c r="UKX149" s="119"/>
      <c r="UKY149" s="119"/>
      <c r="UKZ149" s="119"/>
      <c r="ULA149" s="119"/>
      <c r="ULB149" s="119"/>
      <c r="ULC149" s="119"/>
      <c r="ULD149" s="119"/>
      <c r="ULE149" s="119"/>
      <c r="ULF149" s="119"/>
      <c r="ULG149" s="119"/>
      <c r="ULH149" s="119"/>
      <c r="ULI149" s="119"/>
      <c r="ULJ149" s="119"/>
      <c r="ULK149" s="119"/>
      <c r="ULL149" s="119"/>
      <c r="ULM149" s="119"/>
      <c r="ULN149" s="119"/>
      <c r="ULO149" s="119"/>
      <c r="ULP149" s="119"/>
      <c r="ULQ149" s="119"/>
      <c r="ULR149" s="119"/>
      <c r="ULS149" s="119"/>
      <c r="ULT149" s="119"/>
      <c r="ULU149" s="119"/>
      <c r="ULV149" s="119"/>
      <c r="ULW149" s="119"/>
      <c r="ULX149" s="119"/>
      <c r="ULY149" s="119"/>
      <c r="ULZ149" s="119"/>
      <c r="UMA149" s="119"/>
      <c r="UMB149" s="119"/>
      <c r="UMC149" s="119"/>
      <c r="UMD149" s="119"/>
      <c r="UME149" s="119"/>
      <c r="UMF149" s="119"/>
      <c r="UMG149" s="119"/>
      <c r="UMH149" s="119"/>
      <c r="UMI149" s="119"/>
      <c r="UMJ149" s="119"/>
      <c r="UMK149" s="119"/>
      <c r="UML149" s="119"/>
      <c r="UMM149" s="119"/>
      <c r="UMN149" s="119"/>
      <c r="UMO149" s="119"/>
      <c r="UMP149" s="119"/>
      <c r="UMQ149" s="119"/>
      <c r="UMR149" s="119"/>
      <c r="UMS149" s="119"/>
      <c r="UMT149" s="119"/>
      <c r="UMU149" s="119"/>
      <c r="UMV149" s="119"/>
      <c r="UMW149" s="119"/>
      <c r="UMX149" s="119"/>
      <c r="UMY149" s="119"/>
      <c r="UMZ149" s="119"/>
      <c r="UNA149" s="119"/>
      <c r="UNB149" s="119"/>
      <c r="UNC149" s="119"/>
      <c r="UND149" s="119"/>
      <c r="UNE149" s="119"/>
      <c r="UNF149" s="119"/>
      <c r="UNG149" s="119"/>
      <c r="UNH149" s="119"/>
      <c r="UNI149" s="119"/>
      <c r="UNJ149" s="119"/>
      <c r="UNK149" s="119"/>
      <c r="UNL149" s="119"/>
      <c r="UNM149" s="119"/>
      <c r="UNN149" s="119"/>
      <c r="UNO149" s="119"/>
      <c r="UNP149" s="119"/>
      <c r="UNQ149" s="119"/>
      <c r="UNR149" s="119"/>
      <c r="UNS149" s="119"/>
      <c r="UNT149" s="119"/>
      <c r="UNU149" s="119"/>
      <c r="UNV149" s="119"/>
      <c r="UNW149" s="119"/>
      <c r="UNX149" s="119"/>
      <c r="UNY149" s="119"/>
      <c r="UNZ149" s="119"/>
      <c r="UOA149" s="119"/>
      <c r="UOB149" s="119"/>
      <c r="UOC149" s="119"/>
      <c r="UOD149" s="119"/>
      <c r="UOE149" s="119"/>
      <c r="UOF149" s="119"/>
      <c r="UOG149" s="119"/>
      <c r="UOH149" s="119"/>
      <c r="UOI149" s="119"/>
      <c r="UOJ149" s="119"/>
      <c r="UOK149" s="119"/>
      <c r="UOL149" s="119"/>
      <c r="UOM149" s="119"/>
      <c r="UON149" s="119"/>
      <c r="UOO149" s="119"/>
      <c r="UOP149" s="119"/>
      <c r="UOQ149" s="119"/>
      <c r="UOR149" s="119"/>
      <c r="UOS149" s="119"/>
      <c r="UOT149" s="119"/>
      <c r="UOU149" s="119"/>
      <c r="UOV149" s="119"/>
      <c r="UOW149" s="119"/>
      <c r="UOX149" s="119"/>
      <c r="UOY149" s="119"/>
      <c r="UOZ149" s="119"/>
      <c r="UPA149" s="119"/>
      <c r="UPB149" s="119"/>
      <c r="UPC149" s="119"/>
      <c r="UPD149" s="119"/>
      <c r="UPE149" s="119"/>
      <c r="UPF149" s="119"/>
      <c r="UPG149" s="119"/>
      <c r="UPH149" s="119"/>
      <c r="UPI149" s="119"/>
      <c r="UPJ149" s="119"/>
      <c r="UPK149" s="119"/>
      <c r="UPL149" s="119"/>
      <c r="UPM149" s="119"/>
      <c r="UPN149" s="119"/>
      <c r="UPO149" s="119"/>
      <c r="UPP149" s="119"/>
      <c r="UPQ149" s="119"/>
      <c r="UPR149" s="119"/>
      <c r="UPS149" s="119"/>
      <c r="UPT149" s="119"/>
      <c r="UPU149" s="119"/>
      <c r="UPV149" s="119"/>
      <c r="UPW149" s="119"/>
      <c r="UPX149" s="119"/>
      <c r="UPY149" s="119"/>
      <c r="UPZ149" s="119"/>
      <c r="UQA149" s="119"/>
      <c r="UQB149" s="119"/>
      <c r="UQC149" s="119"/>
      <c r="UQD149" s="119"/>
      <c r="UQE149" s="119"/>
      <c r="UQF149" s="119"/>
      <c r="UQG149" s="119"/>
      <c r="UQH149" s="119"/>
      <c r="UQI149" s="119"/>
      <c r="UQJ149" s="119"/>
      <c r="UQK149" s="119"/>
      <c r="UQL149" s="119"/>
      <c r="UQM149" s="119"/>
      <c r="UQN149" s="119"/>
      <c r="UQO149" s="119"/>
      <c r="UQP149" s="119"/>
      <c r="UQQ149" s="119"/>
      <c r="UQR149" s="119"/>
      <c r="UQS149" s="119"/>
      <c r="UQT149" s="119"/>
      <c r="UQU149" s="119"/>
      <c r="UQV149" s="119"/>
      <c r="UQW149" s="119"/>
      <c r="UQX149" s="119"/>
      <c r="UQY149" s="119"/>
      <c r="UQZ149" s="119"/>
      <c r="URA149" s="119"/>
      <c r="URB149" s="119"/>
      <c r="URC149" s="119"/>
      <c r="URD149" s="119"/>
      <c r="URE149" s="119"/>
      <c r="URF149" s="119"/>
      <c r="URG149" s="119"/>
      <c r="URH149" s="119"/>
      <c r="URI149" s="119"/>
      <c r="URJ149" s="119"/>
      <c r="URK149" s="119"/>
      <c r="URL149" s="119"/>
      <c r="URM149" s="119"/>
      <c r="URN149" s="119"/>
      <c r="URO149" s="119"/>
      <c r="URP149" s="119"/>
      <c r="URQ149" s="119"/>
      <c r="URR149" s="119"/>
      <c r="URS149" s="119"/>
      <c r="URT149" s="119"/>
      <c r="URU149" s="119"/>
      <c r="URV149" s="119"/>
      <c r="URW149" s="119"/>
      <c r="URX149" s="119"/>
      <c r="URY149" s="119"/>
      <c r="URZ149" s="119"/>
      <c r="USA149" s="119"/>
      <c r="USB149" s="119"/>
      <c r="USC149" s="119"/>
      <c r="USD149" s="119"/>
      <c r="USE149" s="119"/>
      <c r="USF149" s="119"/>
      <c r="USG149" s="119"/>
      <c r="USH149" s="119"/>
      <c r="USI149" s="119"/>
      <c r="USJ149" s="119"/>
      <c r="USK149" s="119"/>
      <c r="USL149" s="119"/>
      <c r="USM149" s="119"/>
      <c r="USN149" s="119"/>
      <c r="USO149" s="119"/>
      <c r="USP149" s="119"/>
      <c r="USQ149" s="119"/>
      <c r="USR149" s="119"/>
      <c r="USS149" s="119"/>
      <c r="UST149" s="119"/>
      <c r="USU149" s="119"/>
      <c r="USV149" s="119"/>
      <c r="USW149" s="119"/>
      <c r="USX149" s="119"/>
      <c r="USY149" s="119"/>
      <c r="USZ149" s="119"/>
      <c r="UTA149" s="119"/>
      <c r="UTB149" s="119"/>
      <c r="UTC149" s="119"/>
      <c r="UTD149" s="119"/>
      <c r="UTE149" s="119"/>
      <c r="UTF149" s="119"/>
      <c r="UTG149" s="119"/>
      <c r="UTH149" s="119"/>
      <c r="UTI149" s="119"/>
      <c r="UTJ149" s="119"/>
      <c r="UTK149" s="119"/>
      <c r="UTL149" s="119"/>
      <c r="UTM149" s="119"/>
      <c r="UTN149" s="119"/>
      <c r="UTO149" s="119"/>
      <c r="UTP149" s="119"/>
      <c r="UTQ149" s="119"/>
      <c r="UTR149" s="119"/>
      <c r="UTS149" s="119"/>
      <c r="UTT149" s="119"/>
      <c r="UTU149" s="119"/>
      <c r="UTV149" s="119"/>
      <c r="UTW149" s="119"/>
      <c r="UTX149" s="119"/>
      <c r="UTY149" s="119"/>
      <c r="UTZ149" s="119"/>
      <c r="UUA149" s="119"/>
      <c r="UUB149" s="119"/>
      <c r="UUC149" s="119"/>
      <c r="UUD149" s="119"/>
      <c r="UUE149" s="119"/>
      <c r="UUF149" s="119"/>
      <c r="UUG149" s="119"/>
      <c r="UUH149" s="119"/>
      <c r="UUI149" s="119"/>
      <c r="UUJ149" s="119"/>
      <c r="UUK149" s="119"/>
      <c r="UUL149" s="119"/>
      <c r="UUM149" s="119"/>
      <c r="UUN149" s="119"/>
      <c r="UUO149" s="119"/>
      <c r="UUP149" s="119"/>
      <c r="UUQ149" s="119"/>
      <c r="UUR149" s="119"/>
      <c r="UUS149" s="119"/>
      <c r="UUT149" s="119"/>
      <c r="UUU149" s="119"/>
      <c r="UUV149" s="119"/>
      <c r="UUW149" s="119"/>
      <c r="UUX149" s="119"/>
      <c r="UUY149" s="119"/>
      <c r="UUZ149" s="119"/>
      <c r="UVA149" s="119"/>
      <c r="UVB149" s="119"/>
      <c r="UVC149" s="119"/>
      <c r="UVD149" s="119"/>
      <c r="UVE149" s="119"/>
      <c r="UVF149" s="119"/>
      <c r="UVG149" s="119"/>
      <c r="UVH149" s="119"/>
      <c r="UVI149" s="119"/>
      <c r="UVJ149" s="119"/>
      <c r="UVK149" s="119"/>
      <c r="UVL149" s="119"/>
      <c r="UVM149" s="119"/>
      <c r="UVN149" s="119"/>
      <c r="UVO149" s="119"/>
      <c r="UVP149" s="119"/>
      <c r="UVQ149" s="119"/>
      <c r="UVR149" s="119"/>
      <c r="UVS149" s="119"/>
      <c r="UVT149" s="119"/>
      <c r="UVU149" s="119"/>
      <c r="UVV149" s="119"/>
      <c r="UVW149" s="119"/>
      <c r="UVX149" s="119"/>
      <c r="UVY149" s="119"/>
      <c r="UVZ149" s="119"/>
      <c r="UWA149" s="119"/>
      <c r="UWB149" s="119"/>
      <c r="UWC149" s="119"/>
      <c r="UWD149" s="119"/>
      <c r="UWE149" s="119"/>
      <c r="UWF149" s="119"/>
      <c r="UWG149" s="119"/>
      <c r="UWH149" s="119"/>
      <c r="UWI149" s="119"/>
      <c r="UWJ149" s="119"/>
      <c r="UWK149" s="119"/>
      <c r="UWL149" s="119"/>
      <c r="UWM149" s="119"/>
      <c r="UWN149" s="119"/>
      <c r="UWO149" s="119"/>
      <c r="UWP149" s="119"/>
      <c r="UWQ149" s="119"/>
      <c r="UWR149" s="119"/>
      <c r="UWS149" s="119"/>
      <c r="UWT149" s="119"/>
      <c r="UWU149" s="119"/>
      <c r="UWV149" s="119"/>
      <c r="UWW149" s="119"/>
      <c r="UWX149" s="119"/>
      <c r="UWY149" s="119"/>
      <c r="UWZ149" s="119"/>
      <c r="UXA149" s="119"/>
      <c r="UXB149" s="119"/>
      <c r="UXC149" s="119"/>
      <c r="UXD149" s="119"/>
      <c r="UXE149" s="119"/>
      <c r="UXF149" s="119"/>
      <c r="UXG149" s="119"/>
      <c r="UXH149" s="119"/>
      <c r="UXI149" s="119"/>
      <c r="UXJ149" s="119"/>
      <c r="UXK149" s="119"/>
      <c r="UXL149" s="119"/>
      <c r="UXM149" s="119"/>
      <c r="UXN149" s="119"/>
      <c r="UXO149" s="119"/>
      <c r="UXP149" s="119"/>
      <c r="UXQ149" s="119"/>
      <c r="UXR149" s="119"/>
      <c r="UXS149" s="119"/>
      <c r="UXT149" s="119"/>
      <c r="UXU149" s="119"/>
      <c r="UXV149" s="119"/>
      <c r="UXW149" s="119"/>
      <c r="UXX149" s="119"/>
      <c r="UXY149" s="119"/>
      <c r="UXZ149" s="119"/>
      <c r="UYA149" s="119"/>
      <c r="UYB149" s="119"/>
      <c r="UYC149" s="119"/>
      <c r="UYD149" s="119"/>
      <c r="UYE149" s="119"/>
      <c r="UYF149" s="119"/>
      <c r="UYG149" s="119"/>
      <c r="UYH149" s="119"/>
      <c r="UYI149" s="119"/>
      <c r="UYJ149" s="119"/>
      <c r="UYK149" s="119"/>
      <c r="UYL149" s="119"/>
      <c r="UYM149" s="119"/>
      <c r="UYN149" s="119"/>
      <c r="UYO149" s="119"/>
      <c r="UYP149" s="119"/>
      <c r="UYQ149" s="119"/>
      <c r="UYR149" s="119"/>
      <c r="UYS149" s="119"/>
      <c r="UYT149" s="119"/>
      <c r="UYU149" s="119"/>
      <c r="UYV149" s="119"/>
      <c r="UYW149" s="119"/>
      <c r="UYX149" s="119"/>
      <c r="UYY149" s="119"/>
      <c r="UYZ149" s="119"/>
      <c r="UZA149" s="119"/>
      <c r="UZB149" s="119"/>
      <c r="UZC149" s="119"/>
      <c r="UZD149" s="119"/>
      <c r="UZE149" s="119"/>
      <c r="UZF149" s="119"/>
      <c r="UZG149" s="119"/>
      <c r="UZH149" s="119"/>
      <c r="UZI149" s="119"/>
      <c r="UZJ149" s="119"/>
      <c r="UZK149" s="119"/>
      <c r="UZL149" s="119"/>
      <c r="UZM149" s="119"/>
      <c r="UZN149" s="119"/>
      <c r="UZO149" s="119"/>
      <c r="UZP149" s="119"/>
      <c r="UZQ149" s="119"/>
      <c r="UZR149" s="119"/>
      <c r="UZS149" s="119"/>
      <c r="UZT149" s="119"/>
      <c r="UZU149" s="119"/>
      <c r="UZV149" s="119"/>
      <c r="UZW149" s="119"/>
      <c r="UZX149" s="119"/>
      <c r="UZY149" s="119"/>
      <c r="UZZ149" s="119"/>
      <c r="VAA149" s="119"/>
      <c r="VAB149" s="119"/>
      <c r="VAC149" s="119"/>
      <c r="VAD149" s="119"/>
      <c r="VAE149" s="119"/>
      <c r="VAF149" s="119"/>
      <c r="VAG149" s="119"/>
      <c r="VAH149" s="119"/>
      <c r="VAI149" s="119"/>
      <c r="VAJ149" s="119"/>
      <c r="VAK149" s="119"/>
      <c r="VAL149" s="119"/>
      <c r="VAM149" s="119"/>
      <c r="VAN149" s="119"/>
      <c r="VAO149" s="119"/>
      <c r="VAP149" s="119"/>
      <c r="VAQ149" s="119"/>
      <c r="VAR149" s="119"/>
      <c r="VAS149" s="119"/>
      <c r="VAT149" s="119"/>
      <c r="VAU149" s="119"/>
      <c r="VAV149" s="119"/>
      <c r="VAW149" s="119"/>
      <c r="VAX149" s="119"/>
      <c r="VAY149" s="119"/>
      <c r="VAZ149" s="119"/>
      <c r="VBA149" s="119"/>
      <c r="VBB149" s="119"/>
      <c r="VBC149" s="119"/>
      <c r="VBD149" s="119"/>
      <c r="VBE149" s="119"/>
      <c r="VBF149" s="119"/>
      <c r="VBG149" s="119"/>
      <c r="VBH149" s="119"/>
      <c r="VBI149" s="119"/>
      <c r="VBJ149" s="119"/>
      <c r="VBK149" s="119"/>
      <c r="VBL149" s="119"/>
      <c r="VBM149" s="119"/>
      <c r="VBN149" s="119"/>
      <c r="VBO149" s="119"/>
      <c r="VBP149" s="119"/>
      <c r="VBQ149" s="119"/>
      <c r="VBR149" s="119"/>
      <c r="VBS149" s="119"/>
      <c r="VBT149" s="119"/>
      <c r="VBU149" s="119"/>
      <c r="VBV149" s="119"/>
      <c r="VBW149" s="119"/>
      <c r="VBX149" s="119"/>
      <c r="VBY149" s="119"/>
      <c r="VBZ149" s="119"/>
      <c r="VCA149" s="119"/>
      <c r="VCB149" s="119"/>
      <c r="VCC149" s="119"/>
      <c r="VCD149" s="119"/>
      <c r="VCE149" s="119"/>
      <c r="VCF149" s="119"/>
      <c r="VCG149" s="119"/>
      <c r="VCH149" s="119"/>
      <c r="VCI149" s="119"/>
      <c r="VCJ149" s="119"/>
      <c r="VCK149" s="119"/>
      <c r="VCL149" s="119"/>
      <c r="VCM149" s="119"/>
      <c r="VCN149" s="119"/>
      <c r="VCO149" s="119"/>
      <c r="VCP149" s="119"/>
      <c r="VCQ149" s="119"/>
      <c r="VCR149" s="119"/>
      <c r="VCS149" s="119"/>
      <c r="VCT149" s="119"/>
      <c r="VCU149" s="119"/>
      <c r="VCV149" s="119"/>
      <c r="VCW149" s="119"/>
      <c r="VCX149" s="119"/>
      <c r="VCY149" s="119"/>
      <c r="VCZ149" s="119"/>
      <c r="VDA149" s="119"/>
      <c r="VDB149" s="119"/>
      <c r="VDC149" s="119"/>
      <c r="VDD149" s="119"/>
      <c r="VDE149" s="119"/>
      <c r="VDF149" s="119"/>
      <c r="VDG149" s="119"/>
      <c r="VDH149" s="119"/>
      <c r="VDI149" s="119"/>
      <c r="VDJ149" s="119"/>
      <c r="VDK149" s="119"/>
      <c r="VDL149" s="119"/>
      <c r="VDM149" s="119"/>
      <c r="VDN149" s="119"/>
      <c r="VDO149" s="119"/>
      <c r="VDP149" s="119"/>
      <c r="VDQ149" s="119"/>
      <c r="VDR149" s="119"/>
      <c r="VDS149" s="119"/>
      <c r="VDT149" s="119"/>
      <c r="VDU149" s="119"/>
      <c r="VDV149" s="119"/>
      <c r="VDW149" s="119"/>
      <c r="VDX149" s="119"/>
      <c r="VDY149" s="119"/>
      <c r="VDZ149" s="119"/>
      <c r="VEA149" s="119"/>
      <c r="VEB149" s="119"/>
      <c r="VEC149" s="119"/>
      <c r="VED149" s="119"/>
      <c r="VEE149" s="119"/>
      <c r="VEF149" s="119"/>
      <c r="VEG149" s="119"/>
      <c r="VEH149" s="119"/>
      <c r="VEI149" s="119"/>
      <c r="VEJ149" s="119"/>
      <c r="VEK149" s="119"/>
      <c r="VEL149" s="119"/>
      <c r="VEM149" s="119"/>
      <c r="VEN149" s="119"/>
      <c r="VEO149" s="119"/>
      <c r="VEP149" s="119"/>
      <c r="VEQ149" s="119"/>
      <c r="VER149" s="119"/>
      <c r="VES149" s="119"/>
      <c r="VET149" s="119"/>
      <c r="VEU149" s="119"/>
      <c r="VEV149" s="119"/>
      <c r="VEW149" s="119"/>
      <c r="VEX149" s="119"/>
      <c r="VEY149" s="119"/>
      <c r="VEZ149" s="119"/>
      <c r="VFA149" s="119"/>
      <c r="VFB149" s="119"/>
      <c r="VFC149" s="119"/>
      <c r="VFD149" s="119"/>
      <c r="VFE149" s="119"/>
      <c r="VFF149" s="119"/>
      <c r="VFG149" s="119"/>
      <c r="VFH149" s="119"/>
      <c r="VFI149" s="119"/>
      <c r="VFJ149" s="119"/>
      <c r="VFK149" s="119"/>
      <c r="VFL149" s="119"/>
      <c r="VFM149" s="119"/>
      <c r="VFN149" s="119"/>
      <c r="VFO149" s="119"/>
      <c r="VFP149" s="119"/>
      <c r="VFQ149" s="119"/>
      <c r="VFR149" s="119"/>
      <c r="VFS149" s="119"/>
      <c r="VFT149" s="119"/>
      <c r="VFU149" s="119"/>
      <c r="VFV149" s="119"/>
      <c r="VFW149" s="119"/>
      <c r="VFX149" s="119"/>
      <c r="VFY149" s="119"/>
      <c r="VFZ149" s="119"/>
      <c r="VGA149" s="119"/>
      <c r="VGB149" s="119"/>
      <c r="VGC149" s="119"/>
      <c r="VGD149" s="119"/>
      <c r="VGE149" s="119"/>
      <c r="VGF149" s="119"/>
      <c r="VGG149" s="119"/>
      <c r="VGH149" s="119"/>
      <c r="VGI149" s="119"/>
      <c r="VGJ149" s="119"/>
      <c r="VGK149" s="119"/>
      <c r="VGL149" s="119"/>
      <c r="VGM149" s="119"/>
      <c r="VGN149" s="119"/>
      <c r="VGO149" s="119"/>
      <c r="VGP149" s="119"/>
      <c r="VGQ149" s="119"/>
      <c r="VGR149" s="119"/>
      <c r="VGS149" s="119"/>
      <c r="VGT149" s="119"/>
      <c r="VGU149" s="119"/>
      <c r="VGV149" s="119"/>
      <c r="VGW149" s="119"/>
      <c r="VGX149" s="119"/>
      <c r="VGY149" s="119"/>
      <c r="VGZ149" s="119"/>
      <c r="VHA149" s="119"/>
      <c r="VHB149" s="119"/>
      <c r="VHC149" s="119"/>
      <c r="VHD149" s="119"/>
      <c r="VHE149" s="119"/>
      <c r="VHF149" s="119"/>
      <c r="VHG149" s="119"/>
      <c r="VHH149" s="119"/>
      <c r="VHI149" s="119"/>
      <c r="VHJ149" s="119"/>
      <c r="VHK149" s="119"/>
      <c r="VHL149" s="119"/>
      <c r="VHM149" s="119"/>
      <c r="VHN149" s="119"/>
      <c r="VHO149" s="119"/>
      <c r="VHP149" s="119"/>
      <c r="VHQ149" s="119"/>
      <c r="VHR149" s="119"/>
      <c r="VHS149" s="119"/>
      <c r="VHT149" s="119"/>
      <c r="VHU149" s="119"/>
      <c r="VHV149" s="119"/>
      <c r="VHW149" s="119"/>
      <c r="VHX149" s="119"/>
      <c r="VHY149" s="119"/>
      <c r="VHZ149" s="119"/>
      <c r="VIA149" s="119"/>
      <c r="VIB149" s="119"/>
      <c r="VIC149" s="119"/>
      <c r="VID149" s="119"/>
      <c r="VIE149" s="119"/>
      <c r="VIF149" s="119"/>
      <c r="VIG149" s="119"/>
      <c r="VIH149" s="119"/>
      <c r="VII149" s="119"/>
      <c r="VIJ149" s="119"/>
      <c r="VIK149" s="119"/>
      <c r="VIL149" s="119"/>
      <c r="VIM149" s="119"/>
      <c r="VIN149" s="119"/>
      <c r="VIO149" s="119"/>
      <c r="VIP149" s="119"/>
      <c r="VIQ149" s="119"/>
      <c r="VIR149" s="119"/>
      <c r="VIS149" s="119"/>
      <c r="VIT149" s="119"/>
      <c r="VIU149" s="119"/>
      <c r="VIV149" s="119"/>
      <c r="VIW149" s="119"/>
      <c r="VIX149" s="119"/>
      <c r="VIY149" s="119"/>
      <c r="VIZ149" s="119"/>
      <c r="VJA149" s="119"/>
      <c r="VJB149" s="119"/>
      <c r="VJC149" s="119"/>
      <c r="VJD149" s="119"/>
      <c r="VJE149" s="119"/>
      <c r="VJF149" s="119"/>
      <c r="VJG149" s="119"/>
      <c r="VJH149" s="119"/>
      <c r="VJI149" s="119"/>
      <c r="VJJ149" s="119"/>
      <c r="VJK149" s="119"/>
      <c r="VJL149" s="119"/>
      <c r="VJM149" s="119"/>
      <c r="VJN149" s="119"/>
      <c r="VJO149" s="119"/>
      <c r="VJP149" s="119"/>
      <c r="VJQ149" s="119"/>
      <c r="VJR149" s="119"/>
      <c r="VJS149" s="119"/>
      <c r="VJT149" s="119"/>
      <c r="VJU149" s="119"/>
      <c r="VJV149" s="119"/>
      <c r="VJW149" s="119"/>
      <c r="VJX149" s="119"/>
      <c r="VJY149" s="119"/>
      <c r="VJZ149" s="119"/>
      <c r="VKA149" s="119"/>
      <c r="VKB149" s="119"/>
      <c r="VKC149" s="119"/>
      <c r="VKD149" s="119"/>
      <c r="VKE149" s="119"/>
      <c r="VKF149" s="119"/>
      <c r="VKG149" s="119"/>
      <c r="VKH149" s="119"/>
      <c r="VKI149" s="119"/>
      <c r="VKJ149" s="119"/>
      <c r="VKK149" s="119"/>
      <c r="VKL149" s="119"/>
      <c r="VKM149" s="119"/>
      <c r="VKN149" s="119"/>
      <c r="VKO149" s="119"/>
      <c r="VKP149" s="119"/>
      <c r="VKQ149" s="119"/>
      <c r="VKR149" s="119"/>
      <c r="VKS149" s="119"/>
      <c r="VKT149" s="119"/>
      <c r="VKU149" s="119"/>
      <c r="VKV149" s="119"/>
      <c r="VKW149" s="119"/>
      <c r="VKX149" s="119"/>
      <c r="VKY149" s="119"/>
      <c r="VKZ149" s="119"/>
      <c r="VLA149" s="119"/>
      <c r="VLB149" s="119"/>
      <c r="VLC149" s="119"/>
      <c r="VLD149" s="119"/>
      <c r="VLE149" s="119"/>
      <c r="VLF149" s="119"/>
      <c r="VLG149" s="119"/>
      <c r="VLH149" s="119"/>
      <c r="VLI149" s="119"/>
      <c r="VLJ149" s="119"/>
      <c r="VLK149" s="119"/>
      <c r="VLL149" s="119"/>
      <c r="VLM149" s="119"/>
      <c r="VLN149" s="119"/>
      <c r="VLO149" s="119"/>
      <c r="VLP149" s="119"/>
      <c r="VLQ149" s="119"/>
      <c r="VLR149" s="119"/>
      <c r="VLS149" s="119"/>
      <c r="VLT149" s="119"/>
      <c r="VLU149" s="119"/>
      <c r="VLV149" s="119"/>
      <c r="VLW149" s="119"/>
      <c r="VLX149" s="119"/>
      <c r="VLY149" s="119"/>
      <c r="VLZ149" s="119"/>
      <c r="VMA149" s="119"/>
      <c r="VMB149" s="119"/>
      <c r="VMC149" s="119"/>
      <c r="VMD149" s="119"/>
      <c r="VME149" s="119"/>
      <c r="VMF149" s="119"/>
      <c r="VMG149" s="119"/>
      <c r="VMH149" s="119"/>
      <c r="VMI149" s="119"/>
      <c r="VMJ149" s="119"/>
      <c r="VMK149" s="119"/>
      <c r="VML149" s="119"/>
      <c r="VMM149" s="119"/>
      <c r="VMN149" s="119"/>
      <c r="VMO149" s="119"/>
      <c r="VMP149" s="119"/>
      <c r="VMQ149" s="119"/>
      <c r="VMR149" s="119"/>
      <c r="VMS149" s="119"/>
      <c r="VMT149" s="119"/>
      <c r="VMU149" s="119"/>
      <c r="VMV149" s="119"/>
      <c r="VMW149" s="119"/>
      <c r="VMX149" s="119"/>
      <c r="VMY149" s="119"/>
      <c r="VMZ149" s="119"/>
      <c r="VNA149" s="119"/>
      <c r="VNB149" s="119"/>
      <c r="VNC149" s="119"/>
      <c r="VND149" s="119"/>
      <c r="VNE149" s="119"/>
      <c r="VNF149" s="119"/>
      <c r="VNG149" s="119"/>
      <c r="VNH149" s="119"/>
      <c r="VNI149" s="119"/>
      <c r="VNJ149" s="119"/>
      <c r="VNK149" s="119"/>
      <c r="VNL149" s="119"/>
      <c r="VNM149" s="119"/>
      <c r="VNN149" s="119"/>
      <c r="VNO149" s="119"/>
      <c r="VNP149" s="119"/>
      <c r="VNQ149" s="119"/>
      <c r="VNR149" s="119"/>
      <c r="VNS149" s="119"/>
      <c r="VNT149" s="119"/>
      <c r="VNU149" s="119"/>
      <c r="VNV149" s="119"/>
      <c r="VNW149" s="119"/>
      <c r="VNX149" s="119"/>
      <c r="VNY149" s="119"/>
      <c r="VNZ149" s="119"/>
      <c r="VOA149" s="119"/>
      <c r="VOB149" s="119"/>
      <c r="VOC149" s="119"/>
      <c r="VOD149" s="119"/>
      <c r="VOE149" s="119"/>
      <c r="VOF149" s="119"/>
      <c r="VOG149" s="119"/>
      <c r="VOH149" s="119"/>
      <c r="VOI149" s="119"/>
      <c r="VOJ149" s="119"/>
      <c r="VOK149" s="119"/>
      <c r="VOL149" s="119"/>
      <c r="VOM149" s="119"/>
      <c r="VON149" s="119"/>
      <c r="VOO149" s="119"/>
      <c r="VOP149" s="119"/>
      <c r="VOQ149" s="119"/>
      <c r="VOR149" s="119"/>
      <c r="VOS149" s="119"/>
      <c r="VOT149" s="119"/>
      <c r="VOU149" s="119"/>
      <c r="VOV149" s="119"/>
      <c r="VOW149" s="119"/>
      <c r="VOX149" s="119"/>
      <c r="VOY149" s="119"/>
      <c r="VOZ149" s="119"/>
      <c r="VPA149" s="119"/>
      <c r="VPB149" s="119"/>
      <c r="VPC149" s="119"/>
      <c r="VPD149" s="119"/>
      <c r="VPE149" s="119"/>
      <c r="VPF149" s="119"/>
      <c r="VPG149" s="119"/>
      <c r="VPH149" s="119"/>
      <c r="VPI149" s="119"/>
      <c r="VPJ149" s="119"/>
      <c r="VPK149" s="119"/>
      <c r="VPL149" s="119"/>
      <c r="VPM149" s="119"/>
      <c r="VPN149" s="119"/>
      <c r="VPO149" s="119"/>
      <c r="VPP149" s="119"/>
      <c r="VPQ149" s="119"/>
      <c r="VPR149" s="119"/>
      <c r="VPS149" s="119"/>
      <c r="VPT149" s="119"/>
      <c r="VPU149" s="119"/>
      <c r="VPV149" s="119"/>
      <c r="VPW149" s="119"/>
      <c r="VPX149" s="119"/>
      <c r="VPY149" s="119"/>
      <c r="VPZ149" s="119"/>
      <c r="VQA149" s="119"/>
      <c r="VQB149" s="119"/>
      <c r="VQC149" s="119"/>
      <c r="VQD149" s="119"/>
      <c r="VQE149" s="119"/>
      <c r="VQF149" s="119"/>
      <c r="VQG149" s="119"/>
      <c r="VQH149" s="119"/>
      <c r="VQI149" s="119"/>
      <c r="VQJ149" s="119"/>
      <c r="VQK149" s="119"/>
      <c r="VQL149" s="119"/>
      <c r="VQM149" s="119"/>
      <c r="VQN149" s="119"/>
      <c r="VQO149" s="119"/>
      <c r="VQP149" s="119"/>
      <c r="VQQ149" s="119"/>
      <c r="VQR149" s="119"/>
      <c r="VQS149" s="119"/>
      <c r="VQT149" s="119"/>
      <c r="VQU149" s="119"/>
      <c r="VQV149" s="119"/>
      <c r="VQW149" s="119"/>
      <c r="VQX149" s="119"/>
      <c r="VQY149" s="119"/>
      <c r="VQZ149" s="119"/>
      <c r="VRA149" s="119"/>
      <c r="VRB149" s="119"/>
      <c r="VRC149" s="119"/>
      <c r="VRD149" s="119"/>
      <c r="VRE149" s="119"/>
      <c r="VRF149" s="119"/>
      <c r="VRG149" s="119"/>
      <c r="VRH149" s="119"/>
      <c r="VRI149" s="119"/>
      <c r="VRJ149" s="119"/>
      <c r="VRK149" s="119"/>
      <c r="VRL149" s="119"/>
      <c r="VRM149" s="119"/>
      <c r="VRN149" s="119"/>
      <c r="VRO149" s="119"/>
      <c r="VRP149" s="119"/>
      <c r="VRQ149" s="119"/>
      <c r="VRR149" s="119"/>
      <c r="VRS149" s="119"/>
      <c r="VRT149" s="119"/>
      <c r="VRU149" s="119"/>
      <c r="VRV149" s="119"/>
      <c r="VRW149" s="119"/>
      <c r="VRX149" s="119"/>
      <c r="VRY149" s="119"/>
      <c r="VRZ149" s="119"/>
      <c r="VSA149" s="119"/>
      <c r="VSB149" s="119"/>
      <c r="VSC149" s="119"/>
      <c r="VSD149" s="119"/>
      <c r="VSE149" s="119"/>
      <c r="VSF149" s="119"/>
      <c r="VSG149" s="119"/>
      <c r="VSH149" s="119"/>
      <c r="VSI149" s="119"/>
      <c r="VSJ149" s="119"/>
      <c r="VSK149" s="119"/>
      <c r="VSL149" s="119"/>
      <c r="VSM149" s="119"/>
      <c r="VSN149" s="119"/>
      <c r="VSO149" s="119"/>
      <c r="VSP149" s="119"/>
      <c r="VSQ149" s="119"/>
      <c r="VSR149" s="119"/>
      <c r="VSS149" s="119"/>
      <c r="VST149" s="119"/>
      <c r="VSU149" s="119"/>
      <c r="VSV149" s="119"/>
      <c r="VSW149" s="119"/>
      <c r="VSX149" s="119"/>
      <c r="VSY149" s="119"/>
      <c r="VSZ149" s="119"/>
      <c r="VTA149" s="119"/>
      <c r="VTB149" s="119"/>
      <c r="VTC149" s="119"/>
      <c r="VTD149" s="119"/>
      <c r="VTE149" s="119"/>
      <c r="VTF149" s="119"/>
      <c r="VTG149" s="119"/>
      <c r="VTH149" s="119"/>
      <c r="VTI149" s="119"/>
      <c r="VTJ149" s="119"/>
      <c r="VTK149" s="119"/>
      <c r="VTL149" s="119"/>
      <c r="VTM149" s="119"/>
      <c r="VTN149" s="119"/>
      <c r="VTO149" s="119"/>
      <c r="VTP149" s="119"/>
      <c r="VTQ149" s="119"/>
      <c r="VTR149" s="119"/>
      <c r="VTS149" s="119"/>
      <c r="VTT149" s="119"/>
      <c r="VTU149" s="119"/>
      <c r="VTV149" s="119"/>
      <c r="VTW149" s="119"/>
      <c r="VTX149" s="119"/>
      <c r="VTY149" s="119"/>
      <c r="VTZ149" s="119"/>
      <c r="VUA149" s="119"/>
      <c r="VUB149" s="119"/>
      <c r="VUC149" s="119"/>
      <c r="VUD149" s="119"/>
      <c r="VUE149" s="119"/>
      <c r="VUF149" s="119"/>
      <c r="VUG149" s="119"/>
      <c r="VUH149" s="119"/>
      <c r="VUI149" s="119"/>
      <c r="VUJ149" s="119"/>
      <c r="VUK149" s="119"/>
      <c r="VUL149" s="119"/>
      <c r="VUM149" s="119"/>
      <c r="VUN149" s="119"/>
      <c r="VUO149" s="119"/>
      <c r="VUP149" s="119"/>
      <c r="VUQ149" s="119"/>
      <c r="VUR149" s="119"/>
      <c r="VUS149" s="119"/>
      <c r="VUT149" s="119"/>
      <c r="VUU149" s="119"/>
      <c r="VUV149" s="119"/>
      <c r="VUW149" s="119"/>
      <c r="VUX149" s="119"/>
      <c r="VUY149" s="119"/>
      <c r="VUZ149" s="119"/>
      <c r="VVA149" s="119"/>
      <c r="VVB149" s="119"/>
      <c r="VVC149" s="119"/>
      <c r="VVD149" s="119"/>
      <c r="VVE149" s="119"/>
      <c r="VVF149" s="119"/>
      <c r="VVG149" s="119"/>
      <c r="VVH149" s="119"/>
      <c r="VVI149" s="119"/>
      <c r="VVJ149" s="119"/>
      <c r="VVK149" s="119"/>
      <c r="VVL149" s="119"/>
      <c r="VVM149" s="119"/>
      <c r="VVN149" s="119"/>
      <c r="VVO149" s="119"/>
      <c r="VVP149" s="119"/>
      <c r="VVQ149" s="119"/>
      <c r="VVR149" s="119"/>
      <c r="VVS149" s="119"/>
      <c r="VVT149" s="119"/>
      <c r="VVU149" s="119"/>
      <c r="VVV149" s="119"/>
      <c r="VVW149" s="119"/>
      <c r="VVX149" s="119"/>
      <c r="VVY149" s="119"/>
      <c r="VVZ149" s="119"/>
      <c r="VWA149" s="119"/>
      <c r="VWB149" s="119"/>
      <c r="VWC149" s="119"/>
      <c r="VWD149" s="119"/>
      <c r="VWE149" s="119"/>
      <c r="VWF149" s="119"/>
      <c r="VWG149" s="119"/>
      <c r="VWH149" s="119"/>
      <c r="VWI149" s="119"/>
      <c r="VWJ149" s="119"/>
      <c r="VWK149" s="119"/>
      <c r="VWL149" s="119"/>
      <c r="VWM149" s="119"/>
      <c r="VWN149" s="119"/>
      <c r="VWO149" s="119"/>
      <c r="VWP149" s="119"/>
      <c r="VWQ149" s="119"/>
      <c r="VWR149" s="119"/>
      <c r="VWS149" s="119"/>
      <c r="VWT149" s="119"/>
      <c r="VWU149" s="119"/>
      <c r="VWV149" s="119"/>
      <c r="VWW149" s="119"/>
      <c r="VWX149" s="119"/>
      <c r="VWY149" s="119"/>
      <c r="VWZ149" s="119"/>
      <c r="VXA149" s="119"/>
      <c r="VXB149" s="119"/>
      <c r="VXC149" s="119"/>
      <c r="VXD149" s="119"/>
      <c r="VXE149" s="119"/>
      <c r="VXF149" s="119"/>
      <c r="VXG149" s="119"/>
      <c r="VXH149" s="119"/>
      <c r="VXI149" s="119"/>
      <c r="VXJ149" s="119"/>
      <c r="VXK149" s="119"/>
      <c r="VXL149" s="119"/>
      <c r="VXM149" s="119"/>
      <c r="VXN149" s="119"/>
      <c r="VXO149" s="119"/>
      <c r="VXP149" s="119"/>
      <c r="VXQ149" s="119"/>
      <c r="VXR149" s="119"/>
      <c r="VXS149" s="119"/>
      <c r="VXT149" s="119"/>
      <c r="VXU149" s="119"/>
      <c r="VXV149" s="119"/>
      <c r="VXW149" s="119"/>
      <c r="VXX149" s="119"/>
      <c r="VXY149" s="119"/>
      <c r="VXZ149" s="119"/>
      <c r="VYA149" s="119"/>
      <c r="VYB149" s="119"/>
      <c r="VYC149" s="119"/>
      <c r="VYD149" s="119"/>
      <c r="VYE149" s="119"/>
      <c r="VYF149" s="119"/>
      <c r="VYG149" s="119"/>
      <c r="VYH149" s="119"/>
      <c r="VYI149" s="119"/>
      <c r="VYJ149" s="119"/>
      <c r="VYK149" s="119"/>
      <c r="VYL149" s="119"/>
      <c r="VYM149" s="119"/>
      <c r="VYN149" s="119"/>
      <c r="VYO149" s="119"/>
      <c r="VYP149" s="119"/>
      <c r="VYQ149" s="119"/>
      <c r="VYR149" s="119"/>
      <c r="VYS149" s="119"/>
      <c r="VYT149" s="119"/>
      <c r="VYU149" s="119"/>
      <c r="VYV149" s="119"/>
      <c r="VYW149" s="119"/>
      <c r="VYX149" s="119"/>
      <c r="VYY149" s="119"/>
      <c r="VYZ149" s="119"/>
      <c r="VZA149" s="119"/>
      <c r="VZB149" s="119"/>
      <c r="VZC149" s="119"/>
      <c r="VZD149" s="119"/>
      <c r="VZE149" s="119"/>
      <c r="VZF149" s="119"/>
      <c r="VZG149" s="119"/>
      <c r="VZH149" s="119"/>
      <c r="VZI149" s="119"/>
      <c r="VZJ149" s="119"/>
      <c r="VZK149" s="119"/>
      <c r="VZL149" s="119"/>
      <c r="VZM149" s="119"/>
      <c r="VZN149" s="119"/>
      <c r="VZO149" s="119"/>
      <c r="VZP149" s="119"/>
      <c r="VZQ149" s="119"/>
      <c r="VZR149" s="119"/>
      <c r="VZS149" s="119"/>
      <c r="VZT149" s="119"/>
      <c r="VZU149" s="119"/>
      <c r="VZV149" s="119"/>
      <c r="VZW149" s="119"/>
      <c r="VZX149" s="119"/>
      <c r="VZY149" s="119"/>
      <c r="VZZ149" s="119"/>
      <c r="WAA149" s="119"/>
      <c r="WAB149" s="119"/>
      <c r="WAC149" s="119"/>
      <c r="WAD149" s="119"/>
      <c r="WAE149" s="119"/>
      <c r="WAF149" s="119"/>
      <c r="WAG149" s="119"/>
      <c r="WAH149" s="119"/>
      <c r="WAI149" s="119"/>
      <c r="WAJ149" s="119"/>
      <c r="WAK149" s="119"/>
      <c r="WAL149" s="119"/>
      <c r="WAM149" s="119"/>
      <c r="WAN149" s="119"/>
      <c r="WAO149" s="119"/>
      <c r="WAP149" s="119"/>
      <c r="WAQ149" s="119"/>
      <c r="WAR149" s="119"/>
      <c r="WAS149" s="119"/>
      <c r="WAT149" s="119"/>
      <c r="WAU149" s="119"/>
      <c r="WAV149" s="119"/>
      <c r="WAW149" s="119"/>
      <c r="WAX149" s="119"/>
      <c r="WAY149" s="119"/>
      <c r="WAZ149" s="119"/>
      <c r="WBA149" s="119"/>
      <c r="WBB149" s="119"/>
      <c r="WBC149" s="119"/>
      <c r="WBD149" s="119"/>
      <c r="WBE149" s="119"/>
      <c r="WBF149" s="119"/>
      <c r="WBG149" s="119"/>
      <c r="WBH149" s="119"/>
      <c r="WBI149" s="119"/>
      <c r="WBJ149" s="119"/>
      <c r="WBK149" s="119"/>
      <c r="WBL149" s="119"/>
      <c r="WBM149" s="119"/>
      <c r="WBN149" s="119"/>
      <c r="WBO149" s="119"/>
      <c r="WBP149" s="119"/>
      <c r="WBQ149" s="119"/>
      <c r="WBR149" s="119"/>
      <c r="WBS149" s="119"/>
      <c r="WBT149" s="119"/>
      <c r="WBU149" s="119"/>
      <c r="WBV149" s="119"/>
      <c r="WBW149" s="119"/>
      <c r="WBX149" s="119"/>
      <c r="WBY149" s="119"/>
      <c r="WBZ149" s="119"/>
      <c r="WCA149" s="119"/>
      <c r="WCB149" s="119"/>
      <c r="WCC149" s="119"/>
      <c r="WCD149" s="119"/>
      <c r="WCE149" s="119"/>
      <c r="WCF149" s="119"/>
      <c r="WCG149" s="119"/>
      <c r="WCH149" s="119"/>
      <c r="WCI149" s="119"/>
      <c r="WCJ149" s="119"/>
      <c r="WCK149" s="119"/>
      <c r="WCL149" s="119"/>
      <c r="WCM149" s="119"/>
      <c r="WCN149" s="119"/>
      <c r="WCO149" s="119"/>
      <c r="WCP149" s="119"/>
      <c r="WCQ149" s="119"/>
      <c r="WCR149" s="119"/>
      <c r="WCS149" s="119"/>
      <c r="WCT149" s="119"/>
      <c r="WCU149" s="119"/>
      <c r="WCV149" s="119"/>
      <c r="WCW149" s="119"/>
      <c r="WCX149" s="119"/>
      <c r="WCY149" s="119"/>
      <c r="WCZ149" s="119"/>
      <c r="WDA149" s="119"/>
      <c r="WDB149" s="119"/>
      <c r="WDC149" s="119"/>
      <c r="WDD149" s="119"/>
      <c r="WDE149" s="119"/>
      <c r="WDF149" s="119"/>
      <c r="WDG149" s="119"/>
      <c r="WDH149" s="119"/>
      <c r="WDI149" s="119"/>
      <c r="WDJ149" s="119"/>
      <c r="WDK149" s="119"/>
      <c r="WDL149" s="119"/>
      <c r="WDM149" s="119"/>
      <c r="WDN149" s="119"/>
      <c r="WDO149" s="119"/>
      <c r="WDP149" s="119"/>
      <c r="WDQ149" s="119"/>
      <c r="WDR149" s="119"/>
      <c r="WDS149" s="119"/>
      <c r="WDT149" s="119"/>
      <c r="WDU149" s="119"/>
      <c r="WDV149" s="119"/>
      <c r="WDW149" s="119"/>
      <c r="WDX149" s="119"/>
      <c r="WDY149" s="119"/>
      <c r="WDZ149" s="119"/>
      <c r="WEA149" s="119"/>
      <c r="WEB149" s="119"/>
      <c r="WEC149" s="119"/>
      <c r="WED149" s="119"/>
      <c r="WEE149" s="119"/>
      <c r="WEF149" s="119"/>
      <c r="WEG149" s="119"/>
      <c r="WEH149" s="119"/>
      <c r="WEI149" s="119"/>
      <c r="WEJ149" s="119"/>
      <c r="WEK149" s="119"/>
      <c r="WEL149" s="119"/>
      <c r="WEM149" s="119"/>
      <c r="WEN149" s="119"/>
      <c r="WEO149" s="119"/>
      <c r="WEP149" s="119"/>
      <c r="WEQ149" s="119"/>
      <c r="WER149" s="119"/>
      <c r="WES149" s="119"/>
      <c r="WET149" s="119"/>
      <c r="WEU149" s="119"/>
      <c r="WEV149" s="119"/>
      <c r="WEW149" s="119"/>
      <c r="WEX149" s="119"/>
      <c r="WEY149" s="119"/>
      <c r="WEZ149" s="119"/>
      <c r="WFA149" s="119"/>
      <c r="WFB149" s="119"/>
      <c r="WFC149" s="119"/>
      <c r="WFD149" s="119"/>
      <c r="WFE149" s="119"/>
      <c r="WFF149" s="119"/>
      <c r="WFG149" s="119"/>
      <c r="WFH149" s="119"/>
      <c r="WFI149" s="119"/>
      <c r="WFJ149" s="119"/>
      <c r="WFK149" s="119"/>
      <c r="WFL149" s="119"/>
      <c r="WFM149" s="119"/>
      <c r="WFN149" s="119"/>
      <c r="WFO149" s="119"/>
      <c r="WFP149" s="119"/>
      <c r="WFQ149" s="119"/>
      <c r="WFR149" s="119"/>
      <c r="WFS149" s="119"/>
      <c r="WFT149" s="119"/>
      <c r="WFU149" s="119"/>
      <c r="WFV149" s="119"/>
      <c r="WFW149" s="119"/>
      <c r="WFX149" s="119"/>
      <c r="WFY149" s="119"/>
      <c r="WFZ149" s="119"/>
      <c r="WGA149" s="119"/>
      <c r="WGB149" s="119"/>
      <c r="WGC149" s="119"/>
      <c r="WGD149" s="119"/>
      <c r="WGE149" s="119"/>
      <c r="WGF149" s="119"/>
      <c r="WGG149" s="119"/>
      <c r="WGH149" s="119"/>
      <c r="WGI149" s="119"/>
      <c r="WGJ149" s="119"/>
      <c r="WGK149" s="119"/>
      <c r="WGL149" s="119"/>
      <c r="WGM149" s="119"/>
      <c r="WGN149" s="119"/>
      <c r="WGO149" s="119"/>
      <c r="WGP149" s="119"/>
      <c r="WGQ149" s="119"/>
      <c r="WGR149" s="119"/>
      <c r="WGS149" s="119"/>
      <c r="WGT149" s="119"/>
      <c r="WGU149" s="119"/>
      <c r="WGV149" s="119"/>
      <c r="WGW149" s="119"/>
      <c r="WGX149" s="119"/>
      <c r="WGY149" s="119"/>
      <c r="WGZ149" s="119"/>
      <c r="WHA149" s="119"/>
      <c r="WHB149" s="119"/>
      <c r="WHC149" s="119"/>
      <c r="WHD149" s="119"/>
      <c r="WHE149" s="119"/>
      <c r="WHF149" s="119"/>
      <c r="WHG149" s="119"/>
      <c r="WHH149" s="119"/>
      <c r="WHI149" s="119"/>
      <c r="WHJ149" s="119"/>
      <c r="WHK149" s="119"/>
      <c r="WHL149" s="119"/>
      <c r="WHM149" s="119"/>
      <c r="WHN149" s="119"/>
      <c r="WHO149" s="119"/>
      <c r="WHP149" s="119"/>
      <c r="WHQ149" s="119"/>
      <c r="WHR149" s="119"/>
      <c r="WHS149" s="119"/>
      <c r="WHT149" s="119"/>
      <c r="WHU149" s="119"/>
      <c r="WHV149" s="119"/>
      <c r="WHW149" s="119"/>
      <c r="WHX149" s="119"/>
      <c r="WHY149" s="119"/>
      <c r="WHZ149" s="119"/>
      <c r="WIA149" s="119"/>
      <c r="WIB149" s="119"/>
      <c r="WIC149" s="119"/>
      <c r="WID149" s="119"/>
      <c r="WIE149" s="119"/>
      <c r="WIF149" s="119"/>
      <c r="WIG149" s="119"/>
      <c r="WIH149" s="119"/>
      <c r="WII149" s="119"/>
      <c r="WIJ149" s="119"/>
      <c r="WIK149" s="119"/>
      <c r="WIL149" s="119"/>
      <c r="WIM149" s="119"/>
      <c r="WIN149" s="119"/>
      <c r="WIO149" s="119"/>
      <c r="WIP149" s="119"/>
      <c r="WIQ149" s="119"/>
      <c r="WIR149" s="119"/>
      <c r="WIS149" s="119"/>
      <c r="WIT149" s="119"/>
      <c r="WIU149" s="119"/>
      <c r="WIV149" s="119"/>
      <c r="WIW149" s="119"/>
      <c r="WIX149" s="119"/>
      <c r="WIY149" s="119"/>
      <c r="WIZ149" s="119"/>
      <c r="WJA149" s="119"/>
      <c r="WJB149" s="119"/>
      <c r="WJC149" s="119"/>
      <c r="WJD149" s="119"/>
      <c r="WJE149" s="119"/>
      <c r="WJF149" s="119"/>
      <c r="WJG149" s="119"/>
      <c r="WJH149" s="119"/>
      <c r="WJI149" s="119"/>
      <c r="WJJ149" s="119"/>
      <c r="WJK149" s="119"/>
      <c r="WJL149" s="119"/>
      <c r="WJM149" s="119"/>
      <c r="WJN149" s="119"/>
      <c r="WJO149" s="119"/>
      <c r="WJP149" s="119"/>
      <c r="WJQ149" s="119"/>
      <c r="WJR149" s="119"/>
      <c r="WJS149" s="119"/>
      <c r="WJT149" s="119"/>
      <c r="WJU149" s="119"/>
      <c r="WJV149" s="119"/>
      <c r="WJW149" s="119"/>
      <c r="WJX149" s="119"/>
      <c r="WJY149" s="119"/>
      <c r="WJZ149" s="119"/>
      <c r="WKA149" s="119"/>
      <c r="WKB149" s="119"/>
      <c r="WKC149" s="119"/>
      <c r="WKD149" s="119"/>
      <c r="WKE149" s="119"/>
      <c r="WKF149" s="119"/>
      <c r="WKG149" s="119"/>
      <c r="WKH149" s="119"/>
      <c r="WKI149" s="119"/>
      <c r="WKJ149" s="119"/>
      <c r="WKK149" s="119"/>
      <c r="WKL149" s="119"/>
      <c r="WKM149" s="119"/>
      <c r="WKN149" s="119"/>
      <c r="WKO149" s="119"/>
      <c r="WKP149" s="119"/>
      <c r="WKQ149" s="119"/>
      <c r="WKR149" s="119"/>
      <c r="WKS149" s="119"/>
      <c r="WKT149" s="119"/>
      <c r="WKU149" s="119"/>
      <c r="WKV149" s="119"/>
      <c r="WKW149" s="119"/>
      <c r="WKX149" s="119"/>
      <c r="WKY149" s="119"/>
      <c r="WKZ149" s="119"/>
      <c r="WLA149" s="119"/>
      <c r="WLB149" s="119"/>
      <c r="WLC149" s="119"/>
      <c r="WLD149" s="119"/>
      <c r="WLE149" s="119"/>
      <c r="WLF149" s="119"/>
      <c r="WLG149" s="119"/>
      <c r="WLH149" s="119"/>
      <c r="WLI149" s="119"/>
      <c r="WLJ149" s="119"/>
      <c r="WLK149" s="119"/>
      <c r="WLL149" s="119"/>
      <c r="WLM149" s="119"/>
      <c r="WLN149" s="119"/>
      <c r="WLO149" s="119"/>
      <c r="WLP149" s="119"/>
      <c r="WLQ149" s="119"/>
      <c r="WLR149" s="119"/>
      <c r="WLS149" s="119"/>
      <c r="WLT149" s="119"/>
      <c r="WLU149" s="119"/>
      <c r="WLV149" s="119"/>
      <c r="WLW149" s="119"/>
      <c r="WLX149" s="119"/>
      <c r="WLY149" s="119"/>
      <c r="WLZ149" s="119"/>
      <c r="WMA149" s="119"/>
      <c r="WMB149" s="119"/>
      <c r="WMC149" s="119"/>
      <c r="WMD149" s="119"/>
      <c r="WME149" s="119"/>
      <c r="WMF149" s="119"/>
      <c r="WMG149" s="119"/>
      <c r="WMH149" s="119"/>
      <c r="WMI149" s="119"/>
      <c r="WMJ149" s="119"/>
      <c r="WMK149" s="119"/>
      <c r="WML149" s="119"/>
      <c r="WMM149" s="119"/>
      <c r="WMN149" s="119"/>
      <c r="WMO149" s="119"/>
      <c r="WMP149" s="119"/>
      <c r="WMQ149" s="119"/>
      <c r="WMR149" s="119"/>
      <c r="WMS149" s="119"/>
      <c r="WMT149" s="119"/>
      <c r="WMU149" s="119"/>
      <c r="WMV149" s="119"/>
      <c r="WMW149" s="119"/>
      <c r="WMX149" s="119"/>
      <c r="WMY149" s="119"/>
      <c r="WMZ149" s="119"/>
      <c r="WNA149" s="119"/>
      <c r="WNB149" s="119"/>
      <c r="WNC149" s="119"/>
      <c r="WND149" s="119"/>
      <c r="WNE149" s="119"/>
      <c r="WNF149" s="119"/>
      <c r="WNG149" s="119"/>
      <c r="WNH149" s="119"/>
      <c r="WNI149" s="119"/>
      <c r="WNJ149" s="119"/>
      <c r="WNK149" s="119"/>
      <c r="WNL149" s="119"/>
      <c r="WNM149" s="119"/>
      <c r="WNN149" s="119"/>
      <c r="WNO149" s="119"/>
      <c r="WNP149" s="119"/>
      <c r="WNQ149" s="119"/>
      <c r="WNR149" s="119"/>
      <c r="WNS149" s="119"/>
      <c r="WNT149" s="119"/>
      <c r="WNU149" s="119"/>
      <c r="WNV149" s="119"/>
      <c r="WNW149" s="119"/>
      <c r="WNX149" s="119"/>
      <c r="WNY149" s="119"/>
      <c r="WNZ149" s="119"/>
      <c r="WOA149" s="119"/>
      <c r="WOB149" s="119"/>
      <c r="WOC149" s="119"/>
      <c r="WOD149" s="119"/>
      <c r="WOE149" s="119"/>
      <c r="WOF149" s="119"/>
      <c r="WOG149" s="119"/>
      <c r="WOH149" s="119"/>
      <c r="WOI149" s="119"/>
      <c r="WOJ149" s="119"/>
      <c r="WOK149" s="119"/>
      <c r="WOL149" s="119"/>
      <c r="WOM149" s="119"/>
      <c r="WON149" s="119"/>
      <c r="WOO149" s="119"/>
      <c r="WOP149" s="119"/>
      <c r="WOQ149" s="119"/>
      <c r="WOR149" s="119"/>
      <c r="WOS149" s="119"/>
      <c r="WOT149" s="119"/>
      <c r="WOU149" s="119"/>
      <c r="WOV149" s="119"/>
      <c r="WOW149" s="119"/>
      <c r="WOX149" s="119"/>
      <c r="WOY149" s="119"/>
      <c r="WOZ149" s="119"/>
      <c r="WPA149" s="119"/>
      <c r="WPB149" s="119"/>
      <c r="WPC149" s="119"/>
      <c r="WPD149" s="119"/>
      <c r="WPE149" s="119"/>
      <c r="WPF149" s="119"/>
      <c r="WPG149" s="119"/>
      <c r="WPH149" s="119"/>
      <c r="WPI149" s="119"/>
      <c r="WPJ149" s="119"/>
      <c r="WPK149" s="119"/>
      <c r="WPL149" s="119"/>
      <c r="WPM149" s="119"/>
      <c r="WPN149" s="119"/>
      <c r="WPO149" s="119"/>
      <c r="WPP149" s="119"/>
      <c r="WPQ149" s="119"/>
      <c r="WPR149" s="119"/>
      <c r="WPS149" s="119"/>
      <c r="WPT149" s="119"/>
      <c r="WPU149" s="119"/>
      <c r="WPV149" s="119"/>
      <c r="WPW149" s="119"/>
      <c r="WPX149" s="119"/>
      <c r="WPY149" s="119"/>
      <c r="WPZ149" s="119"/>
      <c r="WQA149" s="119"/>
      <c r="WQB149" s="119"/>
      <c r="WQC149" s="119"/>
      <c r="WQD149" s="119"/>
      <c r="WQE149" s="119"/>
      <c r="WQF149" s="119"/>
      <c r="WQG149" s="119"/>
      <c r="WQH149" s="119"/>
      <c r="WQI149" s="119"/>
      <c r="WQJ149" s="119"/>
      <c r="WQK149" s="119"/>
      <c r="WQL149" s="119"/>
      <c r="WQM149" s="119"/>
      <c r="WQN149" s="119"/>
      <c r="WQO149" s="119"/>
      <c r="WQP149" s="119"/>
      <c r="WQQ149" s="119"/>
      <c r="WQR149" s="119"/>
      <c r="WQS149" s="119"/>
      <c r="WQT149" s="119"/>
      <c r="WQU149" s="119"/>
      <c r="WQV149" s="119"/>
      <c r="WQW149" s="119"/>
      <c r="WQX149" s="119"/>
      <c r="WQY149" s="119"/>
      <c r="WQZ149" s="119"/>
      <c r="WRA149" s="119"/>
      <c r="WRB149" s="119"/>
      <c r="WRC149" s="119"/>
      <c r="WRD149" s="119"/>
      <c r="WRE149" s="119"/>
      <c r="WRF149" s="119"/>
      <c r="WRG149" s="119"/>
      <c r="WRH149" s="119"/>
      <c r="WRI149" s="119"/>
      <c r="WRJ149" s="119"/>
      <c r="WRK149" s="119"/>
      <c r="WRL149" s="119"/>
      <c r="WRM149" s="119"/>
      <c r="WRN149" s="119"/>
      <c r="WRO149" s="119"/>
      <c r="WRP149" s="119"/>
      <c r="WRQ149" s="119"/>
      <c r="WRR149" s="119"/>
      <c r="WRS149" s="119"/>
      <c r="WRT149" s="119"/>
      <c r="WRU149" s="119"/>
      <c r="WRV149" s="119"/>
      <c r="WRW149" s="119"/>
      <c r="WRX149" s="119"/>
      <c r="WRY149" s="119"/>
      <c r="WRZ149" s="119"/>
      <c r="WSA149" s="119"/>
      <c r="WSB149" s="119"/>
      <c r="WSC149" s="119"/>
      <c r="WSD149" s="119"/>
      <c r="WSE149" s="119"/>
      <c r="WSF149" s="119"/>
      <c r="WSG149" s="119"/>
      <c r="WSH149" s="119"/>
      <c r="WSI149" s="119"/>
      <c r="WSJ149" s="119"/>
      <c r="WSK149" s="119"/>
      <c r="WSL149" s="119"/>
      <c r="WSM149" s="119"/>
      <c r="WSN149" s="119"/>
      <c r="WSO149" s="119"/>
      <c r="WSP149" s="119"/>
      <c r="WSQ149" s="119"/>
      <c r="WSR149" s="119"/>
      <c r="WSS149" s="119"/>
      <c r="WST149" s="119"/>
      <c r="WSU149" s="119"/>
      <c r="WSV149" s="119"/>
      <c r="WSW149" s="119"/>
      <c r="WSX149" s="119"/>
      <c r="WSY149" s="119"/>
      <c r="WSZ149" s="119"/>
      <c r="WTA149" s="119"/>
      <c r="WTB149" s="119"/>
      <c r="WTC149" s="119"/>
      <c r="WTD149" s="119"/>
      <c r="WTE149" s="119"/>
      <c r="WTF149" s="119"/>
      <c r="WTG149" s="119"/>
      <c r="WTH149" s="119"/>
      <c r="WTI149" s="119"/>
      <c r="WTJ149" s="119"/>
      <c r="WTK149" s="119"/>
      <c r="WTL149" s="119"/>
      <c r="WTM149" s="119"/>
      <c r="WTN149" s="119"/>
      <c r="WTO149" s="119"/>
      <c r="WTP149" s="119"/>
      <c r="WTQ149" s="119"/>
      <c r="WTR149" s="119"/>
      <c r="WTS149" s="119"/>
      <c r="WTT149" s="119"/>
      <c r="WTU149" s="119"/>
      <c r="WTV149" s="119"/>
      <c r="WTW149" s="119"/>
      <c r="WTX149" s="119"/>
      <c r="WTY149" s="119"/>
      <c r="WTZ149" s="119"/>
      <c r="WUA149" s="119"/>
      <c r="WUB149" s="119"/>
      <c r="WUC149" s="119"/>
      <c r="WUD149" s="119"/>
      <c r="WUE149" s="119"/>
      <c r="WUF149" s="119"/>
      <c r="WUG149" s="119"/>
      <c r="WUH149" s="119"/>
      <c r="WUI149" s="119"/>
      <c r="WUJ149" s="119"/>
      <c r="WUK149" s="119"/>
      <c r="WUL149" s="119"/>
      <c r="WUM149" s="119"/>
      <c r="WUN149" s="119"/>
      <c r="WUO149" s="119"/>
      <c r="WUP149" s="119"/>
      <c r="WUQ149" s="119"/>
      <c r="WUR149" s="119"/>
      <c r="WUS149" s="119"/>
      <c r="WUT149" s="119"/>
      <c r="WUU149" s="119"/>
      <c r="WUV149" s="119"/>
      <c r="WUW149" s="119"/>
      <c r="WUX149" s="119"/>
      <c r="WUY149" s="119"/>
      <c r="WUZ149" s="119"/>
      <c r="WVA149" s="119"/>
      <c r="WVB149" s="119"/>
      <c r="WVC149" s="119"/>
      <c r="WVD149" s="119"/>
      <c r="WVE149" s="119"/>
      <c r="WVF149" s="119"/>
      <c r="WVG149" s="119"/>
      <c r="WVH149" s="119"/>
      <c r="WVI149" s="119"/>
      <c r="WVJ149" s="119"/>
      <c r="WVK149" s="119"/>
      <c r="WVL149" s="119"/>
      <c r="WVM149" s="119"/>
      <c r="WVN149" s="119"/>
      <c r="WVO149" s="119"/>
      <c r="WVP149" s="119"/>
      <c r="WVQ149" s="119"/>
      <c r="WVR149" s="119"/>
      <c r="WVS149" s="119"/>
      <c r="WVT149" s="119"/>
      <c r="WVU149" s="119"/>
      <c r="WVV149" s="119"/>
      <c r="WVW149" s="119"/>
      <c r="WVX149" s="119"/>
      <c r="WVY149" s="119"/>
      <c r="WVZ149" s="119"/>
      <c r="WWA149" s="119"/>
      <c r="WWB149" s="119"/>
      <c r="WWC149" s="119"/>
      <c r="WWD149" s="119"/>
      <c r="WWE149" s="119"/>
      <c r="WWF149" s="119"/>
      <c r="WWG149" s="119"/>
      <c r="WWH149" s="119"/>
      <c r="WWI149" s="119"/>
      <c r="WWJ149" s="119"/>
      <c r="WWK149" s="119"/>
      <c r="WWL149" s="119"/>
      <c r="WWM149" s="119"/>
      <c r="WWN149" s="119"/>
      <c r="WWO149" s="119"/>
      <c r="WWP149" s="119"/>
      <c r="WWQ149" s="119"/>
      <c r="WWR149" s="119"/>
      <c r="WWS149" s="119"/>
      <c r="WWT149" s="119"/>
      <c r="WWU149" s="119"/>
      <c r="WWV149" s="119"/>
      <c r="WWW149" s="119"/>
      <c r="WWX149" s="119"/>
      <c r="WWY149" s="119"/>
      <c r="WWZ149" s="119"/>
      <c r="WXA149" s="119"/>
      <c r="WXB149" s="119"/>
      <c r="WXC149" s="119"/>
      <c r="WXD149" s="119"/>
      <c r="WXE149" s="119"/>
      <c r="WXF149" s="119"/>
      <c r="WXG149" s="119"/>
      <c r="WXH149" s="119"/>
      <c r="WXI149" s="119"/>
      <c r="WXJ149" s="119"/>
      <c r="WXK149" s="119"/>
      <c r="WXL149" s="119"/>
      <c r="WXM149" s="119"/>
      <c r="WXN149" s="119"/>
      <c r="WXO149" s="119"/>
      <c r="WXP149" s="119"/>
      <c r="WXQ149" s="119"/>
      <c r="WXR149" s="119"/>
      <c r="WXS149" s="119"/>
      <c r="WXT149" s="119"/>
      <c r="WXU149" s="119"/>
      <c r="WXV149" s="119"/>
      <c r="WXW149" s="119"/>
      <c r="WXX149" s="119"/>
      <c r="WXY149" s="119"/>
      <c r="WXZ149" s="119"/>
      <c r="WYA149" s="119"/>
      <c r="WYB149" s="119"/>
      <c r="WYC149" s="119"/>
      <c r="WYD149" s="119"/>
      <c r="WYE149" s="119"/>
      <c r="WYF149" s="119"/>
      <c r="WYG149" s="119"/>
      <c r="WYH149" s="119"/>
      <c r="WYI149" s="119"/>
      <c r="WYJ149" s="119"/>
      <c r="WYK149" s="119"/>
      <c r="WYL149" s="119"/>
      <c r="WYM149" s="119"/>
      <c r="WYN149" s="119"/>
      <c r="WYO149" s="119"/>
      <c r="WYP149" s="119"/>
      <c r="WYQ149" s="119"/>
      <c r="WYR149" s="119"/>
      <c r="WYS149" s="119"/>
      <c r="WYT149" s="119"/>
      <c r="WYU149" s="119"/>
      <c r="WYV149" s="119"/>
      <c r="WYW149" s="119"/>
      <c r="WYX149" s="119"/>
      <c r="WYY149" s="119"/>
      <c r="WYZ149" s="119"/>
      <c r="WZA149" s="119"/>
      <c r="WZB149" s="119"/>
      <c r="WZC149" s="119"/>
      <c r="WZD149" s="119"/>
      <c r="WZE149" s="119"/>
      <c r="WZF149" s="119"/>
      <c r="WZG149" s="119"/>
      <c r="WZH149" s="119"/>
      <c r="WZI149" s="119"/>
      <c r="WZJ149" s="119"/>
      <c r="WZK149" s="119"/>
      <c r="WZL149" s="119"/>
      <c r="WZM149" s="119"/>
      <c r="WZN149" s="119"/>
      <c r="WZO149" s="119"/>
      <c r="WZP149" s="119"/>
      <c r="WZQ149" s="119"/>
      <c r="WZR149" s="119"/>
      <c r="WZS149" s="119"/>
      <c r="WZT149" s="119"/>
      <c r="WZU149" s="119"/>
      <c r="WZV149" s="119"/>
      <c r="WZW149" s="119"/>
      <c r="WZX149" s="119"/>
      <c r="WZY149" s="119"/>
      <c r="WZZ149" s="119"/>
      <c r="XAA149" s="119"/>
      <c r="XAB149" s="119"/>
      <c r="XAC149" s="119"/>
      <c r="XAD149" s="119"/>
      <c r="XAE149" s="119"/>
      <c r="XAF149" s="119"/>
      <c r="XAG149" s="119"/>
      <c r="XAH149" s="119"/>
      <c r="XAI149" s="119"/>
      <c r="XAJ149" s="119"/>
      <c r="XAK149" s="119"/>
      <c r="XAL149" s="119"/>
      <c r="XAM149" s="119"/>
      <c r="XAN149" s="119"/>
      <c r="XAO149" s="119"/>
      <c r="XAP149" s="119"/>
      <c r="XAQ149" s="119"/>
      <c r="XAR149" s="119"/>
      <c r="XAS149" s="119"/>
      <c r="XAT149" s="119"/>
      <c r="XAU149" s="119"/>
      <c r="XAV149" s="119"/>
      <c r="XAW149" s="119"/>
      <c r="XAX149" s="119"/>
      <c r="XAY149" s="119"/>
      <c r="XAZ149" s="119"/>
      <c r="XBA149" s="119"/>
      <c r="XBB149" s="119"/>
      <c r="XBC149" s="119"/>
      <c r="XBD149" s="119"/>
      <c r="XBE149" s="119"/>
      <c r="XBF149" s="119"/>
      <c r="XBG149" s="119"/>
      <c r="XBH149" s="119"/>
      <c r="XBI149" s="119"/>
      <c r="XBJ149" s="119"/>
      <c r="XBK149" s="119"/>
      <c r="XBL149" s="119"/>
      <c r="XBM149" s="119"/>
      <c r="XBN149" s="119"/>
      <c r="XBO149" s="119"/>
      <c r="XBP149" s="119"/>
      <c r="XBQ149" s="119"/>
      <c r="XBR149" s="119"/>
      <c r="XBS149" s="119"/>
      <c r="XBT149" s="119"/>
      <c r="XBU149" s="119"/>
      <c r="XBV149" s="119"/>
      <c r="XBW149" s="119"/>
      <c r="XBX149" s="119"/>
      <c r="XBY149" s="119"/>
      <c r="XBZ149" s="119"/>
      <c r="XCA149" s="119"/>
      <c r="XCB149" s="119"/>
      <c r="XCC149" s="119"/>
      <c r="XCD149" s="119"/>
      <c r="XCE149" s="119"/>
      <c r="XCF149" s="119"/>
      <c r="XCG149" s="119"/>
      <c r="XCH149" s="119"/>
      <c r="XCI149" s="119"/>
      <c r="XCJ149" s="119"/>
      <c r="XCK149" s="119"/>
      <c r="XCL149" s="119"/>
      <c r="XCM149" s="119"/>
      <c r="XCN149" s="119"/>
      <c r="XCO149" s="119"/>
      <c r="XCP149" s="119"/>
      <c r="XCQ149" s="119"/>
      <c r="XCR149" s="119"/>
      <c r="XCS149" s="119"/>
      <c r="XCT149" s="119"/>
      <c r="XCU149" s="119"/>
      <c r="XCV149" s="119"/>
      <c r="XCW149" s="119"/>
      <c r="XCX149" s="119"/>
      <c r="XCY149" s="119"/>
      <c r="XCZ149" s="119"/>
      <c r="XDA149" s="119"/>
      <c r="XDB149" s="119"/>
      <c r="XDC149" s="119"/>
      <c r="XDD149" s="119"/>
      <c r="XDE149" s="119"/>
      <c r="XDF149" s="119"/>
      <c r="XDG149" s="119"/>
      <c r="XDH149" s="119"/>
      <c r="XDI149" s="119"/>
      <c r="XDJ149" s="119"/>
      <c r="XDK149" s="119"/>
      <c r="XDL149" s="119"/>
      <c r="XDM149" s="119"/>
      <c r="XDN149" s="119"/>
      <c r="XDO149" s="119"/>
      <c r="XDP149" s="119"/>
      <c r="XDQ149" s="119"/>
      <c r="XDR149" s="119"/>
      <c r="XDS149" s="119"/>
      <c r="XDT149" s="119"/>
      <c r="XDU149" s="119"/>
      <c r="XDV149" s="119"/>
      <c r="XDW149" s="119"/>
      <c r="XDX149" s="119"/>
      <c r="XDY149" s="119"/>
      <c r="XDZ149" s="119"/>
      <c r="XEA149" s="119"/>
      <c r="XEB149" s="119"/>
      <c r="XEC149" s="119"/>
      <c r="XED149" s="119"/>
      <c r="XEE149" s="119"/>
      <c r="XEF149" s="119"/>
      <c r="XEG149" s="119"/>
      <c r="XEH149" s="119"/>
      <c r="XEI149" s="119"/>
      <c r="XEJ149" s="119"/>
      <c r="XEK149" s="119"/>
      <c r="XEL149" s="119"/>
      <c r="XEM149" s="119"/>
      <c r="XEN149" s="119"/>
      <c r="XEO149" s="119"/>
      <c r="XEP149" s="119"/>
      <c r="XEQ149" s="119"/>
      <c r="XER149" s="119"/>
      <c r="XES149" s="119"/>
      <c r="XET149" s="119"/>
      <c r="XEU149" s="119"/>
      <c r="XEV149" s="119"/>
      <c r="XEW149" s="119"/>
      <c r="XEX149" s="119"/>
      <c r="XEY149" s="119"/>
      <c r="XEZ149" s="119"/>
      <c r="XFA149" s="119"/>
      <c r="XFB149" s="119"/>
      <c r="XFC149" s="119"/>
    </row>
    <row r="150" spans="1:16383" ht="29.25" hidden="1" customHeight="1">
      <c r="A150" s="13" t="str">
        <f t="shared" si="84"/>
        <v>17-3</v>
      </c>
      <c r="B150" s="163">
        <v>17</v>
      </c>
      <c r="C150" s="278" t="str">
        <f>VLOOKUP(B150,プルダウン!$L$2:$M$28,2,FALSE)</f>
        <v>学校教育</v>
      </c>
      <c r="D150" s="163">
        <v>3</v>
      </c>
      <c r="E150" s="161" t="s">
        <v>85</v>
      </c>
      <c r="F150" s="175" t="s">
        <v>85</v>
      </c>
      <c r="G150" s="325" t="s">
        <v>85</v>
      </c>
      <c r="H150" s="177" t="s">
        <v>85</v>
      </c>
      <c r="I150" s="162" t="s">
        <v>85</v>
      </c>
      <c r="J150" s="161" t="s">
        <v>85</v>
      </c>
      <c r="K150" s="161" t="s">
        <v>85</v>
      </c>
      <c r="L150" s="161" t="s">
        <v>85</v>
      </c>
      <c r="M150" s="228" t="s">
        <v>85</v>
      </c>
      <c r="N150" s="225" t="s">
        <v>12</v>
      </c>
      <c r="O150" s="186" t="s">
        <v>12</v>
      </c>
      <c r="P150" s="186" t="s">
        <v>12</v>
      </c>
      <c r="Q150" s="186" t="s">
        <v>12</v>
      </c>
      <c r="R150" s="230" t="s">
        <v>12</v>
      </c>
      <c r="S150" s="235" t="s">
        <v>85</v>
      </c>
      <c r="T150" s="230" t="s">
        <v>85</v>
      </c>
      <c r="U150" s="228" t="s">
        <v>85</v>
      </c>
      <c r="V150" s="224" t="s">
        <v>85</v>
      </c>
      <c r="W150" s="225" t="s">
        <v>12</v>
      </c>
      <c r="X150" s="186" t="s">
        <v>12</v>
      </c>
      <c r="Y150" s="186" t="s">
        <v>12</v>
      </c>
      <c r="Z150" s="186" t="s">
        <v>12</v>
      </c>
      <c r="AA150" s="230" t="s">
        <v>12</v>
      </c>
      <c r="AB150" s="231" t="str">
        <f t="shared" si="61"/>
        <v>-</v>
      </c>
      <c r="AC150" s="232" t="str">
        <f t="shared" si="62"/>
        <v>-</v>
      </c>
      <c r="AD150" s="232" t="str">
        <f t="shared" si="63"/>
        <v>-</v>
      </c>
      <c r="AE150" s="232" t="str">
        <f t="shared" si="64"/>
        <v>-</v>
      </c>
      <c r="AF150" s="233" t="str">
        <f t="shared" si="65"/>
        <v>-</v>
      </c>
      <c r="AG150" s="231" t="str">
        <f t="shared" si="66"/>
        <v>-</v>
      </c>
      <c r="AH150" s="232" t="str">
        <f t="shared" si="67"/>
        <v>-</v>
      </c>
      <c r="AI150" s="232" t="str">
        <f t="shared" si="68"/>
        <v>-</v>
      </c>
      <c r="AJ150" s="232" t="str">
        <f t="shared" si="69"/>
        <v>-</v>
      </c>
      <c r="AK150" s="233" t="str">
        <f t="shared" si="70"/>
        <v>-</v>
      </c>
      <c r="AL150" s="222" t="s">
        <v>12</v>
      </c>
      <c r="AM150" s="161" t="s">
        <v>85</v>
      </c>
      <c r="AN150" s="176" t="s">
        <v>85</v>
      </c>
      <c r="AO150" s="195" t="s">
        <v>85</v>
      </c>
      <c r="AP150" s="235" t="s">
        <v>12</v>
      </c>
      <c r="AQ150" s="234" t="s">
        <v>12</v>
      </c>
      <c r="AR150" s="234" t="s">
        <v>12</v>
      </c>
      <c r="AS150" s="234" t="s">
        <v>12</v>
      </c>
      <c r="AT150" s="227" t="s">
        <v>12</v>
      </c>
    </row>
    <row r="151" spans="1:16383" ht="29.25" hidden="1" customHeight="1">
      <c r="A151" s="13" t="str">
        <f t="shared" si="84"/>
        <v>17-4</v>
      </c>
      <c r="B151" s="163">
        <v>17</v>
      </c>
      <c r="C151" s="278" t="str">
        <f>VLOOKUP(B151,プルダウン!$L$2:$M$28,2,FALSE)</f>
        <v>学校教育</v>
      </c>
      <c r="D151" s="163">
        <v>4</v>
      </c>
      <c r="E151" s="161" t="s">
        <v>85</v>
      </c>
      <c r="F151" s="175" t="s">
        <v>85</v>
      </c>
      <c r="G151" s="325" t="s">
        <v>85</v>
      </c>
      <c r="H151" s="177" t="s">
        <v>85</v>
      </c>
      <c r="I151" s="162" t="s">
        <v>85</v>
      </c>
      <c r="J151" s="161" t="s">
        <v>85</v>
      </c>
      <c r="K151" s="161" t="s">
        <v>85</v>
      </c>
      <c r="L151" s="161" t="s">
        <v>85</v>
      </c>
      <c r="M151" s="228" t="s">
        <v>85</v>
      </c>
      <c r="N151" s="225" t="s">
        <v>12</v>
      </c>
      <c r="O151" s="186" t="s">
        <v>12</v>
      </c>
      <c r="P151" s="186" t="s">
        <v>12</v>
      </c>
      <c r="Q151" s="186" t="s">
        <v>12</v>
      </c>
      <c r="R151" s="230" t="s">
        <v>12</v>
      </c>
      <c r="S151" s="235" t="s">
        <v>85</v>
      </c>
      <c r="T151" s="230" t="s">
        <v>85</v>
      </c>
      <c r="U151" s="228" t="s">
        <v>85</v>
      </c>
      <c r="V151" s="224" t="s">
        <v>85</v>
      </c>
      <c r="W151" s="225" t="s">
        <v>12</v>
      </c>
      <c r="X151" s="186" t="s">
        <v>12</v>
      </c>
      <c r="Y151" s="186" t="s">
        <v>12</v>
      </c>
      <c r="Z151" s="186" t="s">
        <v>12</v>
      </c>
      <c r="AA151" s="230" t="s">
        <v>12</v>
      </c>
      <c r="AB151" s="231" t="str">
        <f t="shared" si="61"/>
        <v>-</v>
      </c>
      <c r="AC151" s="232" t="str">
        <f t="shared" si="62"/>
        <v>-</v>
      </c>
      <c r="AD151" s="232" t="str">
        <f t="shared" si="63"/>
        <v>-</v>
      </c>
      <c r="AE151" s="232" t="str">
        <f t="shared" si="64"/>
        <v>-</v>
      </c>
      <c r="AF151" s="233" t="str">
        <f t="shared" si="65"/>
        <v>-</v>
      </c>
      <c r="AG151" s="231" t="str">
        <f t="shared" si="66"/>
        <v>-</v>
      </c>
      <c r="AH151" s="232" t="str">
        <f t="shared" si="67"/>
        <v>-</v>
      </c>
      <c r="AI151" s="232" t="str">
        <f t="shared" si="68"/>
        <v>-</v>
      </c>
      <c r="AJ151" s="232" t="str">
        <f t="shared" si="69"/>
        <v>-</v>
      </c>
      <c r="AK151" s="233" t="str">
        <f t="shared" si="70"/>
        <v>-</v>
      </c>
      <c r="AL151" s="222" t="s">
        <v>12</v>
      </c>
      <c r="AM151" s="161" t="s">
        <v>85</v>
      </c>
      <c r="AN151" s="176" t="s">
        <v>85</v>
      </c>
      <c r="AO151" s="195" t="s">
        <v>85</v>
      </c>
      <c r="AP151" s="235" t="s">
        <v>12</v>
      </c>
      <c r="AQ151" s="234" t="s">
        <v>12</v>
      </c>
      <c r="AR151" s="234" t="s">
        <v>12</v>
      </c>
      <c r="AS151" s="234" t="s">
        <v>12</v>
      </c>
      <c r="AT151" s="227" t="s">
        <v>12</v>
      </c>
    </row>
    <row r="152" spans="1:16383" ht="29.25" hidden="1" customHeight="1">
      <c r="A152" s="13" t="str">
        <f t="shared" si="84"/>
        <v>17-5</v>
      </c>
      <c r="B152" s="163">
        <v>17</v>
      </c>
      <c r="C152" s="278" t="str">
        <f>VLOOKUP(B152,プルダウン!$L$2:$M$28,2,FALSE)</f>
        <v>学校教育</v>
      </c>
      <c r="D152" s="163">
        <v>5</v>
      </c>
      <c r="E152" s="161" t="s">
        <v>85</v>
      </c>
      <c r="F152" s="175" t="s">
        <v>85</v>
      </c>
      <c r="G152" s="325" t="s">
        <v>85</v>
      </c>
      <c r="H152" s="177" t="s">
        <v>85</v>
      </c>
      <c r="I152" s="162" t="s">
        <v>85</v>
      </c>
      <c r="J152" s="161" t="s">
        <v>85</v>
      </c>
      <c r="K152" s="161" t="s">
        <v>85</v>
      </c>
      <c r="L152" s="161" t="s">
        <v>85</v>
      </c>
      <c r="M152" s="228" t="s">
        <v>85</v>
      </c>
      <c r="N152" s="225" t="s">
        <v>12</v>
      </c>
      <c r="O152" s="186" t="s">
        <v>12</v>
      </c>
      <c r="P152" s="186" t="s">
        <v>12</v>
      </c>
      <c r="Q152" s="186" t="s">
        <v>12</v>
      </c>
      <c r="R152" s="230" t="s">
        <v>12</v>
      </c>
      <c r="S152" s="235" t="s">
        <v>85</v>
      </c>
      <c r="T152" s="230" t="s">
        <v>85</v>
      </c>
      <c r="U152" s="228" t="s">
        <v>85</v>
      </c>
      <c r="V152" s="224" t="s">
        <v>85</v>
      </c>
      <c r="W152" s="225" t="s">
        <v>12</v>
      </c>
      <c r="X152" s="186" t="s">
        <v>12</v>
      </c>
      <c r="Y152" s="186" t="s">
        <v>12</v>
      </c>
      <c r="Z152" s="186" t="s">
        <v>12</v>
      </c>
      <c r="AA152" s="230" t="s">
        <v>12</v>
      </c>
      <c r="AB152" s="231" t="str">
        <f t="shared" si="61"/>
        <v>-</v>
      </c>
      <c r="AC152" s="232" t="str">
        <f t="shared" si="62"/>
        <v>-</v>
      </c>
      <c r="AD152" s="232" t="str">
        <f t="shared" si="63"/>
        <v>-</v>
      </c>
      <c r="AE152" s="232" t="str">
        <f t="shared" si="64"/>
        <v>-</v>
      </c>
      <c r="AF152" s="233" t="str">
        <f t="shared" si="65"/>
        <v>-</v>
      </c>
      <c r="AG152" s="231" t="str">
        <f t="shared" si="66"/>
        <v>-</v>
      </c>
      <c r="AH152" s="232" t="str">
        <f t="shared" si="67"/>
        <v>-</v>
      </c>
      <c r="AI152" s="232" t="str">
        <f t="shared" si="68"/>
        <v>-</v>
      </c>
      <c r="AJ152" s="232" t="str">
        <f t="shared" si="69"/>
        <v>-</v>
      </c>
      <c r="AK152" s="233" t="str">
        <f t="shared" si="70"/>
        <v>-</v>
      </c>
      <c r="AL152" s="222" t="s">
        <v>12</v>
      </c>
      <c r="AM152" s="161" t="s">
        <v>85</v>
      </c>
      <c r="AN152" s="176" t="s">
        <v>85</v>
      </c>
      <c r="AO152" s="195" t="s">
        <v>85</v>
      </c>
      <c r="AP152" s="235" t="s">
        <v>12</v>
      </c>
      <c r="AQ152" s="234" t="s">
        <v>12</v>
      </c>
      <c r="AR152" s="234" t="s">
        <v>12</v>
      </c>
      <c r="AS152" s="234" t="s">
        <v>12</v>
      </c>
      <c r="AT152" s="227" t="s">
        <v>12</v>
      </c>
    </row>
    <row r="153" spans="1:16383" ht="29.25" hidden="1" customHeight="1">
      <c r="A153" s="13" t="str">
        <f t="shared" si="84"/>
        <v>17-6</v>
      </c>
      <c r="B153" s="163">
        <v>17</v>
      </c>
      <c r="C153" s="278" t="str">
        <f>VLOOKUP(B153,プルダウン!$L$2:$M$28,2,FALSE)</f>
        <v>学校教育</v>
      </c>
      <c r="D153" s="163">
        <v>6</v>
      </c>
      <c r="E153" s="161" t="s">
        <v>85</v>
      </c>
      <c r="F153" s="175" t="s">
        <v>85</v>
      </c>
      <c r="G153" s="325" t="s">
        <v>85</v>
      </c>
      <c r="H153" s="177" t="s">
        <v>85</v>
      </c>
      <c r="I153" s="162" t="s">
        <v>85</v>
      </c>
      <c r="J153" s="161" t="s">
        <v>85</v>
      </c>
      <c r="K153" s="161" t="s">
        <v>85</v>
      </c>
      <c r="L153" s="161" t="s">
        <v>85</v>
      </c>
      <c r="M153" s="228" t="s">
        <v>85</v>
      </c>
      <c r="N153" s="225" t="s">
        <v>12</v>
      </c>
      <c r="O153" s="186" t="s">
        <v>12</v>
      </c>
      <c r="P153" s="186" t="s">
        <v>12</v>
      </c>
      <c r="Q153" s="186" t="s">
        <v>12</v>
      </c>
      <c r="R153" s="230" t="s">
        <v>12</v>
      </c>
      <c r="S153" s="235" t="s">
        <v>85</v>
      </c>
      <c r="T153" s="230" t="s">
        <v>85</v>
      </c>
      <c r="U153" s="228" t="s">
        <v>85</v>
      </c>
      <c r="V153" s="224" t="s">
        <v>85</v>
      </c>
      <c r="W153" s="225" t="s">
        <v>12</v>
      </c>
      <c r="X153" s="186" t="s">
        <v>12</v>
      </c>
      <c r="Y153" s="186" t="s">
        <v>12</v>
      </c>
      <c r="Z153" s="186" t="s">
        <v>12</v>
      </c>
      <c r="AA153" s="230" t="s">
        <v>12</v>
      </c>
      <c r="AB153" s="231" t="str">
        <f t="shared" si="61"/>
        <v>-</v>
      </c>
      <c r="AC153" s="232" t="str">
        <f t="shared" si="62"/>
        <v>-</v>
      </c>
      <c r="AD153" s="232" t="str">
        <f t="shared" si="63"/>
        <v>-</v>
      </c>
      <c r="AE153" s="232" t="str">
        <f t="shared" si="64"/>
        <v>-</v>
      </c>
      <c r="AF153" s="233" t="str">
        <f t="shared" si="65"/>
        <v>-</v>
      </c>
      <c r="AG153" s="231" t="str">
        <f t="shared" si="66"/>
        <v>-</v>
      </c>
      <c r="AH153" s="232" t="str">
        <f t="shared" si="67"/>
        <v>-</v>
      </c>
      <c r="AI153" s="232" t="str">
        <f t="shared" si="68"/>
        <v>-</v>
      </c>
      <c r="AJ153" s="232" t="str">
        <f t="shared" si="69"/>
        <v>-</v>
      </c>
      <c r="AK153" s="233" t="str">
        <f t="shared" si="70"/>
        <v>-</v>
      </c>
      <c r="AL153" s="222" t="s">
        <v>12</v>
      </c>
      <c r="AM153" s="161" t="s">
        <v>85</v>
      </c>
      <c r="AN153" s="176" t="s">
        <v>85</v>
      </c>
      <c r="AO153" s="195" t="s">
        <v>85</v>
      </c>
      <c r="AP153" s="235" t="s">
        <v>12</v>
      </c>
      <c r="AQ153" s="234" t="s">
        <v>12</v>
      </c>
      <c r="AR153" s="234" t="s">
        <v>12</v>
      </c>
      <c r="AS153" s="234" t="s">
        <v>12</v>
      </c>
      <c r="AT153" s="227" t="s">
        <v>12</v>
      </c>
    </row>
    <row r="154" spans="1:16383" ht="29.25" hidden="1" customHeight="1">
      <c r="A154" s="13" t="str">
        <f t="shared" si="84"/>
        <v>17-7</v>
      </c>
      <c r="B154" s="163">
        <v>17</v>
      </c>
      <c r="C154" s="278" t="str">
        <f>VLOOKUP(B154,プルダウン!$L$2:$M$28,2,FALSE)</f>
        <v>学校教育</v>
      </c>
      <c r="D154" s="163">
        <v>7</v>
      </c>
      <c r="E154" s="161" t="s">
        <v>85</v>
      </c>
      <c r="F154" s="175" t="s">
        <v>85</v>
      </c>
      <c r="G154" s="325" t="s">
        <v>85</v>
      </c>
      <c r="H154" s="177" t="s">
        <v>85</v>
      </c>
      <c r="I154" s="162" t="s">
        <v>85</v>
      </c>
      <c r="J154" s="161" t="s">
        <v>85</v>
      </c>
      <c r="K154" s="161" t="s">
        <v>85</v>
      </c>
      <c r="L154" s="161" t="s">
        <v>85</v>
      </c>
      <c r="M154" s="228" t="s">
        <v>85</v>
      </c>
      <c r="N154" s="225" t="s">
        <v>12</v>
      </c>
      <c r="O154" s="186" t="s">
        <v>12</v>
      </c>
      <c r="P154" s="186" t="s">
        <v>12</v>
      </c>
      <c r="Q154" s="186" t="s">
        <v>12</v>
      </c>
      <c r="R154" s="230" t="s">
        <v>12</v>
      </c>
      <c r="S154" s="235" t="s">
        <v>85</v>
      </c>
      <c r="T154" s="230" t="s">
        <v>85</v>
      </c>
      <c r="U154" s="228" t="s">
        <v>85</v>
      </c>
      <c r="V154" s="224" t="s">
        <v>85</v>
      </c>
      <c r="W154" s="225" t="s">
        <v>12</v>
      </c>
      <c r="X154" s="186" t="s">
        <v>12</v>
      </c>
      <c r="Y154" s="186" t="s">
        <v>12</v>
      </c>
      <c r="Z154" s="186" t="s">
        <v>12</v>
      </c>
      <c r="AA154" s="230" t="s">
        <v>12</v>
      </c>
      <c r="AB154" s="231" t="str">
        <f t="shared" si="61"/>
        <v>-</v>
      </c>
      <c r="AC154" s="232" t="str">
        <f t="shared" si="62"/>
        <v>-</v>
      </c>
      <c r="AD154" s="232" t="str">
        <f t="shared" si="63"/>
        <v>-</v>
      </c>
      <c r="AE154" s="232" t="str">
        <f t="shared" si="64"/>
        <v>-</v>
      </c>
      <c r="AF154" s="233" t="str">
        <f t="shared" si="65"/>
        <v>-</v>
      </c>
      <c r="AG154" s="231" t="str">
        <f t="shared" si="66"/>
        <v>-</v>
      </c>
      <c r="AH154" s="232" t="str">
        <f t="shared" si="67"/>
        <v>-</v>
      </c>
      <c r="AI154" s="232" t="str">
        <f t="shared" si="68"/>
        <v>-</v>
      </c>
      <c r="AJ154" s="232" t="str">
        <f t="shared" si="69"/>
        <v>-</v>
      </c>
      <c r="AK154" s="233" t="str">
        <f t="shared" si="70"/>
        <v>-</v>
      </c>
      <c r="AL154" s="222" t="s">
        <v>12</v>
      </c>
      <c r="AM154" s="161" t="s">
        <v>85</v>
      </c>
      <c r="AN154" s="176" t="s">
        <v>85</v>
      </c>
      <c r="AO154" s="195" t="s">
        <v>85</v>
      </c>
      <c r="AP154" s="235" t="s">
        <v>12</v>
      </c>
      <c r="AQ154" s="234" t="s">
        <v>12</v>
      </c>
      <c r="AR154" s="234" t="s">
        <v>12</v>
      </c>
      <c r="AS154" s="234" t="s">
        <v>12</v>
      </c>
      <c r="AT154" s="227" t="s">
        <v>12</v>
      </c>
    </row>
    <row r="155" spans="1:16383" ht="29.25" hidden="1" customHeight="1">
      <c r="A155" s="13" t="str">
        <f t="shared" si="84"/>
        <v>17-8</v>
      </c>
      <c r="B155" s="163">
        <v>17</v>
      </c>
      <c r="C155" s="278" t="str">
        <f>VLOOKUP(B155,プルダウン!$L$2:$M$28,2,FALSE)</f>
        <v>学校教育</v>
      </c>
      <c r="D155" s="163">
        <v>8</v>
      </c>
      <c r="E155" s="161" t="s">
        <v>85</v>
      </c>
      <c r="F155" s="175" t="s">
        <v>85</v>
      </c>
      <c r="G155" s="325" t="s">
        <v>85</v>
      </c>
      <c r="H155" s="177" t="s">
        <v>85</v>
      </c>
      <c r="I155" s="162" t="s">
        <v>85</v>
      </c>
      <c r="J155" s="161" t="s">
        <v>85</v>
      </c>
      <c r="K155" s="161" t="s">
        <v>85</v>
      </c>
      <c r="L155" s="161" t="s">
        <v>85</v>
      </c>
      <c r="M155" s="228" t="s">
        <v>85</v>
      </c>
      <c r="N155" s="225" t="s">
        <v>12</v>
      </c>
      <c r="O155" s="186" t="s">
        <v>12</v>
      </c>
      <c r="P155" s="186" t="s">
        <v>12</v>
      </c>
      <c r="Q155" s="186" t="s">
        <v>12</v>
      </c>
      <c r="R155" s="230" t="s">
        <v>12</v>
      </c>
      <c r="S155" s="235" t="s">
        <v>85</v>
      </c>
      <c r="T155" s="230" t="s">
        <v>85</v>
      </c>
      <c r="U155" s="228" t="s">
        <v>85</v>
      </c>
      <c r="V155" s="224" t="s">
        <v>85</v>
      </c>
      <c r="W155" s="225" t="s">
        <v>12</v>
      </c>
      <c r="X155" s="186" t="s">
        <v>12</v>
      </c>
      <c r="Y155" s="186" t="s">
        <v>12</v>
      </c>
      <c r="Z155" s="186" t="s">
        <v>12</v>
      </c>
      <c r="AA155" s="230" t="s">
        <v>12</v>
      </c>
      <c r="AB155" s="231" t="str">
        <f t="shared" si="61"/>
        <v>-</v>
      </c>
      <c r="AC155" s="232" t="str">
        <f t="shared" si="62"/>
        <v>-</v>
      </c>
      <c r="AD155" s="232" t="str">
        <f t="shared" si="63"/>
        <v>-</v>
      </c>
      <c r="AE155" s="232" t="str">
        <f t="shared" si="64"/>
        <v>-</v>
      </c>
      <c r="AF155" s="233" t="str">
        <f t="shared" si="65"/>
        <v>-</v>
      </c>
      <c r="AG155" s="231" t="str">
        <f t="shared" si="66"/>
        <v>-</v>
      </c>
      <c r="AH155" s="232" t="str">
        <f t="shared" si="67"/>
        <v>-</v>
      </c>
      <c r="AI155" s="232" t="str">
        <f t="shared" si="68"/>
        <v>-</v>
      </c>
      <c r="AJ155" s="232" t="str">
        <f t="shared" si="69"/>
        <v>-</v>
      </c>
      <c r="AK155" s="233" t="str">
        <f t="shared" si="70"/>
        <v>-</v>
      </c>
      <c r="AL155" s="222" t="s">
        <v>12</v>
      </c>
      <c r="AM155" s="161" t="s">
        <v>85</v>
      </c>
      <c r="AN155" s="176" t="s">
        <v>85</v>
      </c>
      <c r="AO155" s="195" t="s">
        <v>85</v>
      </c>
      <c r="AP155" s="235" t="s">
        <v>12</v>
      </c>
      <c r="AQ155" s="234" t="s">
        <v>12</v>
      </c>
      <c r="AR155" s="234" t="s">
        <v>12</v>
      </c>
      <c r="AS155" s="234" t="s">
        <v>12</v>
      </c>
      <c r="AT155" s="227" t="s">
        <v>12</v>
      </c>
    </row>
    <row r="156" spans="1:16383" ht="29.25" hidden="1" customHeight="1">
      <c r="A156" s="13" t="str">
        <f t="shared" ref="A156:A164" si="85">B156&amp;"-"&amp;D156</f>
        <v>17-9</v>
      </c>
      <c r="B156" s="163">
        <v>17</v>
      </c>
      <c r="C156" s="278" t="str">
        <f>VLOOKUP(B156,プルダウン!$L$2:$M$28,2,FALSE)</f>
        <v>学校教育</v>
      </c>
      <c r="D156" s="163">
        <v>9</v>
      </c>
      <c r="E156" s="161" t="s">
        <v>85</v>
      </c>
      <c r="F156" s="175" t="s">
        <v>85</v>
      </c>
      <c r="G156" s="325" t="s">
        <v>85</v>
      </c>
      <c r="H156" s="177" t="s">
        <v>85</v>
      </c>
      <c r="I156" s="162" t="s">
        <v>85</v>
      </c>
      <c r="J156" s="161" t="s">
        <v>85</v>
      </c>
      <c r="K156" s="161" t="s">
        <v>85</v>
      </c>
      <c r="L156" s="161" t="s">
        <v>85</v>
      </c>
      <c r="M156" s="228" t="s">
        <v>85</v>
      </c>
      <c r="N156" s="225" t="s">
        <v>12</v>
      </c>
      <c r="O156" s="186" t="s">
        <v>12</v>
      </c>
      <c r="P156" s="186" t="s">
        <v>12</v>
      </c>
      <c r="Q156" s="186" t="s">
        <v>12</v>
      </c>
      <c r="R156" s="230" t="s">
        <v>12</v>
      </c>
      <c r="S156" s="235" t="s">
        <v>85</v>
      </c>
      <c r="T156" s="230" t="s">
        <v>85</v>
      </c>
      <c r="U156" s="228" t="s">
        <v>85</v>
      </c>
      <c r="V156" s="224" t="s">
        <v>85</v>
      </c>
      <c r="W156" s="225" t="s">
        <v>12</v>
      </c>
      <c r="X156" s="186" t="s">
        <v>12</v>
      </c>
      <c r="Y156" s="186" t="s">
        <v>12</v>
      </c>
      <c r="Z156" s="186" t="s">
        <v>12</v>
      </c>
      <c r="AA156" s="230" t="s">
        <v>12</v>
      </c>
      <c r="AB156" s="231" t="str">
        <f t="shared" si="61"/>
        <v>-</v>
      </c>
      <c r="AC156" s="232" t="str">
        <f t="shared" si="62"/>
        <v>-</v>
      </c>
      <c r="AD156" s="232" t="str">
        <f t="shared" si="63"/>
        <v>-</v>
      </c>
      <c r="AE156" s="232" t="str">
        <f t="shared" si="64"/>
        <v>-</v>
      </c>
      <c r="AF156" s="233" t="str">
        <f t="shared" si="65"/>
        <v>-</v>
      </c>
      <c r="AG156" s="231" t="str">
        <f t="shared" si="66"/>
        <v>-</v>
      </c>
      <c r="AH156" s="232" t="str">
        <f t="shared" si="67"/>
        <v>-</v>
      </c>
      <c r="AI156" s="232" t="str">
        <f t="shared" si="68"/>
        <v>-</v>
      </c>
      <c r="AJ156" s="232" t="str">
        <f t="shared" si="69"/>
        <v>-</v>
      </c>
      <c r="AK156" s="233" t="str">
        <f t="shared" si="70"/>
        <v>-</v>
      </c>
      <c r="AL156" s="222" t="s">
        <v>12</v>
      </c>
      <c r="AM156" s="161" t="s">
        <v>85</v>
      </c>
      <c r="AN156" s="176" t="s">
        <v>85</v>
      </c>
      <c r="AO156" s="195" t="s">
        <v>85</v>
      </c>
      <c r="AP156" s="235" t="s">
        <v>12</v>
      </c>
      <c r="AQ156" s="234" t="s">
        <v>12</v>
      </c>
      <c r="AR156" s="234" t="s">
        <v>12</v>
      </c>
      <c r="AS156" s="234" t="s">
        <v>12</v>
      </c>
      <c r="AT156" s="227" t="s">
        <v>12</v>
      </c>
    </row>
    <row r="157" spans="1:16383" ht="159.75" customHeight="1">
      <c r="A157" s="13" t="str">
        <f t="shared" si="85"/>
        <v>18-1</v>
      </c>
      <c r="B157" s="163">
        <v>18</v>
      </c>
      <c r="C157" s="278" t="str">
        <f>VLOOKUP(B157,[12]プルダウン!$L$2:$M$28,2,FALSE)</f>
        <v>生涯学習</v>
      </c>
      <c r="D157" s="163">
        <v>1</v>
      </c>
      <c r="E157" s="161" t="s">
        <v>580</v>
      </c>
      <c r="F157" s="175" t="s">
        <v>581</v>
      </c>
      <c r="G157" s="176" t="s">
        <v>572</v>
      </c>
      <c r="H157" s="177" t="s">
        <v>577</v>
      </c>
      <c r="I157" s="162" t="s">
        <v>582</v>
      </c>
      <c r="J157" s="161" t="s">
        <v>583</v>
      </c>
      <c r="K157" s="161" t="s">
        <v>584</v>
      </c>
      <c r="L157" s="161" t="s">
        <v>399</v>
      </c>
      <c r="M157" s="160" t="s">
        <v>403</v>
      </c>
      <c r="N157" s="225" t="s">
        <v>12</v>
      </c>
      <c r="O157" s="186">
        <v>2200</v>
      </c>
      <c r="P157" s="186">
        <v>2365</v>
      </c>
      <c r="Q157" s="186">
        <v>2530</v>
      </c>
      <c r="R157" s="230">
        <v>2695</v>
      </c>
      <c r="S157" s="235" t="s">
        <v>433</v>
      </c>
      <c r="T157" s="230">
        <v>2860</v>
      </c>
      <c r="U157" s="228" t="s">
        <v>419</v>
      </c>
      <c r="V157" s="224" t="s">
        <v>2866</v>
      </c>
      <c r="W157" s="225">
        <v>1812</v>
      </c>
      <c r="X157" s="186" t="s">
        <v>12</v>
      </c>
      <c r="Y157" s="186" t="s">
        <v>12</v>
      </c>
      <c r="Z157" s="186" t="s">
        <v>12</v>
      </c>
      <c r="AA157" s="230" t="s">
        <v>12</v>
      </c>
      <c r="AB157" s="231" t="str">
        <f t="shared" si="61"/>
        <v>-</v>
      </c>
      <c r="AC157" s="232" t="str">
        <f t="shared" si="61"/>
        <v>-</v>
      </c>
      <c r="AD157" s="232" t="str">
        <f t="shared" si="61"/>
        <v>-</v>
      </c>
      <c r="AE157" s="232" t="str">
        <f t="shared" si="61"/>
        <v>-</v>
      </c>
      <c r="AF157" s="233" t="str">
        <f t="shared" si="61"/>
        <v>-</v>
      </c>
      <c r="AG157" s="231">
        <f t="shared" si="66"/>
        <v>0.63356643356643361</v>
      </c>
      <c r="AH157" s="232" t="str">
        <f t="shared" si="66"/>
        <v>-</v>
      </c>
      <c r="AI157" s="232" t="str">
        <f t="shared" si="66"/>
        <v>-</v>
      </c>
      <c r="AJ157" s="232" t="str">
        <f t="shared" si="66"/>
        <v>-</v>
      </c>
      <c r="AK157" s="233" t="str">
        <f t="shared" si="66"/>
        <v>-</v>
      </c>
      <c r="AL157" s="222" t="s">
        <v>12</v>
      </c>
      <c r="AM157" s="149" t="s">
        <v>2141</v>
      </c>
      <c r="AN157" s="176" t="s">
        <v>759</v>
      </c>
      <c r="AO157" s="195" t="s">
        <v>763</v>
      </c>
      <c r="AP157" s="235" t="s">
        <v>12</v>
      </c>
      <c r="AQ157" s="234" t="s">
        <v>12</v>
      </c>
      <c r="AR157" s="234" t="s">
        <v>12</v>
      </c>
      <c r="AS157" s="234" t="s">
        <v>12</v>
      </c>
      <c r="AT157" s="227" t="s">
        <v>12</v>
      </c>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c r="CY157" s="119"/>
      <c r="CZ157" s="119"/>
      <c r="DA157" s="119"/>
      <c r="DB157" s="119"/>
      <c r="DC157" s="119"/>
      <c r="DD157" s="119"/>
      <c r="DE157" s="119"/>
      <c r="DF157" s="119"/>
      <c r="DG157" s="119"/>
      <c r="DH157" s="119"/>
      <c r="DI157" s="119"/>
      <c r="DJ157" s="119"/>
      <c r="DK157" s="119"/>
      <c r="DL157" s="119"/>
      <c r="DM157" s="119"/>
      <c r="DN157" s="119"/>
      <c r="DO157" s="119"/>
      <c r="DP157" s="119"/>
      <c r="DQ157" s="119"/>
      <c r="DR157" s="119"/>
      <c r="DS157" s="119"/>
      <c r="DT157" s="119"/>
      <c r="DU157" s="119"/>
      <c r="DV157" s="119"/>
      <c r="DW157" s="119"/>
      <c r="DX157" s="119"/>
      <c r="DY157" s="119"/>
      <c r="DZ157" s="119"/>
      <c r="EA157" s="119"/>
      <c r="EB157" s="119"/>
      <c r="EC157" s="119"/>
      <c r="ED157" s="119"/>
      <c r="EE157" s="119"/>
      <c r="EF157" s="119"/>
      <c r="EG157" s="119"/>
      <c r="EH157" s="119"/>
      <c r="EI157" s="119"/>
      <c r="EJ157" s="119"/>
      <c r="EK157" s="119"/>
      <c r="EL157" s="119"/>
      <c r="EM157" s="119"/>
      <c r="EN157" s="119"/>
      <c r="EO157" s="119"/>
      <c r="EP157" s="119"/>
      <c r="EQ157" s="119"/>
      <c r="ER157" s="119"/>
      <c r="ES157" s="119"/>
      <c r="ET157" s="119"/>
      <c r="EU157" s="119"/>
      <c r="EV157" s="119"/>
      <c r="EW157" s="119"/>
      <c r="EX157" s="119"/>
      <c r="EY157" s="119"/>
      <c r="EZ157" s="119"/>
      <c r="FA157" s="119"/>
      <c r="FB157" s="119"/>
      <c r="FC157" s="119"/>
      <c r="FD157" s="119"/>
      <c r="FE157" s="119"/>
      <c r="FF157" s="119"/>
      <c r="FG157" s="119"/>
      <c r="FH157" s="119"/>
      <c r="FI157" s="119"/>
      <c r="FJ157" s="119"/>
      <c r="FK157" s="119"/>
      <c r="FL157" s="119"/>
      <c r="FM157" s="119"/>
      <c r="FN157" s="119"/>
      <c r="FO157" s="119"/>
      <c r="FP157" s="119"/>
      <c r="FQ157" s="119"/>
      <c r="FR157" s="119"/>
      <c r="FS157" s="119"/>
      <c r="FT157" s="119"/>
      <c r="FU157" s="119"/>
      <c r="FV157" s="119"/>
      <c r="FW157" s="119"/>
      <c r="FX157" s="119"/>
      <c r="FY157" s="119"/>
      <c r="FZ157" s="119"/>
      <c r="GA157" s="119"/>
      <c r="GB157" s="119"/>
      <c r="GC157" s="119"/>
      <c r="GD157" s="119"/>
      <c r="GE157" s="119"/>
      <c r="GF157" s="119"/>
      <c r="GG157" s="119"/>
      <c r="GH157" s="119"/>
      <c r="GI157" s="119"/>
      <c r="GJ157" s="119"/>
      <c r="GK157" s="119"/>
      <c r="GL157" s="119"/>
      <c r="GM157" s="119"/>
      <c r="GN157" s="119"/>
      <c r="GO157" s="119"/>
      <c r="GP157" s="119"/>
      <c r="GQ157" s="119"/>
      <c r="GR157" s="119"/>
      <c r="GS157" s="119"/>
      <c r="GT157" s="119"/>
      <c r="GU157" s="119"/>
      <c r="GV157" s="119"/>
      <c r="GW157" s="119"/>
      <c r="GX157" s="119"/>
      <c r="GY157" s="119"/>
      <c r="GZ157" s="119"/>
      <c r="HA157" s="119"/>
      <c r="HB157" s="119"/>
      <c r="HC157" s="119"/>
      <c r="HD157" s="119"/>
      <c r="HE157" s="119"/>
      <c r="HF157" s="119"/>
      <c r="HG157" s="119"/>
      <c r="HH157" s="119"/>
      <c r="HI157" s="119"/>
      <c r="HJ157" s="119"/>
      <c r="HK157" s="119"/>
      <c r="HL157" s="119"/>
      <c r="HM157" s="119"/>
      <c r="HN157" s="119"/>
      <c r="HO157" s="119"/>
      <c r="HP157" s="119"/>
      <c r="HQ157" s="119"/>
      <c r="HR157" s="119"/>
      <c r="HS157" s="119"/>
      <c r="HT157" s="119"/>
      <c r="HU157" s="119"/>
      <c r="HV157" s="119"/>
      <c r="HW157" s="119"/>
      <c r="HX157" s="119"/>
      <c r="HY157" s="119"/>
      <c r="HZ157" s="119"/>
      <c r="IA157" s="119"/>
      <c r="IB157" s="119"/>
      <c r="IC157" s="119"/>
      <c r="ID157" s="119"/>
      <c r="IE157" s="119"/>
      <c r="IF157" s="119"/>
      <c r="IG157" s="119"/>
      <c r="IH157" s="119"/>
      <c r="II157" s="119"/>
      <c r="IJ157" s="119"/>
      <c r="IK157" s="119"/>
      <c r="IL157" s="119"/>
      <c r="IM157" s="119"/>
      <c r="IN157" s="119"/>
      <c r="IO157" s="119"/>
      <c r="IP157" s="119"/>
      <c r="IQ157" s="119"/>
      <c r="IR157" s="119"/>
      <c r="IS157" s="119"/>
      <c r="IT157" s="119"/>
      <c r="IU157" s="119"/>
      <c r="IV157" s="119"/>
      <c r="IW157" s="119"/>
      <c r="IX157" s="119"/>
      <c r="IY157" s="119"/>
      <c r="IZ157" s="119"/>
      <c r="JA157" s="119"/>
      <c r="JB157" s="119"/>
      <c r="JC157" s="119"/>
      <c r="JD157" s="119"/>
      <c r="JE157" s="119"/>
      <c r="JF157" s="119"/>
      <c r="JG157" s="119"/>
      <c r="JH157" s="119"/>
      <c r="JI157" s="119"/>
      <c r="JJ157" s="119"/>
      <c r="JK157" s="119"/>
      <c r="JL157" s="119"/>
      <c r="JM157" s="119"/>
      <c r="JN157" s="119"/>
      <c r="JO157" s="119"/>
      <c r="JP157" s="119"/>
      <c r="JQ157" s="119"/>
      <c r="JR157" s="119"/>
      <c r="JS157" s="119"/>
      <c r="JT157" s="119"/>
      <c r="JU157" s="119"/>
      <c r="JV157" s="119"/>
      <c r="JW157" s="119"/>
      <c r="JX157" s="119"/>
      <c r="JY157" s="119"/>
      <c r="JZ157" s="119"/>
      <c r="KA157" s="119"/>
      <c r="KB157" s="119"/>
      <c r="KC157" s="119"/>
      <c r="KD157" s="119"/>
      <c r="KE157" s="119"/>
      <c r="KF157" s="119"/>
      <c r="KG157" s="119"/>
      <c r="KH157" s="119"/>
      <c r="KI157" s="119"/>
      <c r="KJ157" s="119"/>
      <c r="KK157" s="119"/>
      <c r="KL157" s="119"/>
      <c r="KM157" s="119"/>
      <c r="KN157" s="119"/>
      <c r="KO157" s="119"/>
      <c r="KP157" s="119"/>
      <c r="KQ157" s="119"/>
      <c r="KR157" s="119"/>
      <c r="KS157" s="119"/>
      <c r="KT157" s="119"/>
      <c r="KU157" s="119"/>
      <c r="KV157" s="119"/>
      <c r="KW157" s="119"/>
      <c r="KX157" s="119"/>
      <c r="KY157" s="119"/>
      <c r="KZ157" s="119"/>
      <c r="LA157" s="119"/>
      <c r="LB157" s="119"/>
      <c r="LC157" s="119"/>
      <c r="LD157" s="119"/>
      <c r="LE157" s="119"/>
      <c r="LF157" s="119"/>
      <c r="LG157" s="119"/>
      <c r="LH157" s="119"/>
      <c r="LI157" s="119"/>
      <c r="LJ157" s="119"/>
      <c r="LK157" s="119"/>
      <c r="LL157" s="119"/>
      <c r="LM157" s="119"/>
      <c r="LN157" s="119"/>
      <c r="LO157" s="119"/>
      <c r="LP157" s="119"/>
      <c r="LQ157" s="119"/>
      <c r="LR157" s="119"/>
      <c r="LS157" s="119"/>
      <c r="LT157" s="119"/>
      <c r="LU157" s="119"/>
      <c r="LV157" s="119"/>
      <c r="LW157" s="119"/>
      <c r="LX157" s="119"/>
      <c r="LY157" s="119"/>
      <c r="LZ157" s="119"/>
      <c r="MA157" s="119"/>
      <c r="MB157" s="119"/>
      <c r="MC157" s="119"/>
      <c r="MD157" s="119"/>
      <c r="ME157" s="119"/>
      <c r="MF157" s="119"/>
      <c r="MG157" s="119"/>
      <c r="MH157" s="119"/>
      <c r="MI157" s="119"/>
      <c r="MJ157" s="119"/>
      <c r="MK157" s="119"/>
      <c r="ML157" s="119"/>
      <c r="MM157" s="119"/>
      <c r="MN157" s="119"/>
      <c r="MO157" s="119"/>
      <c r="MP157" s="119"/>
      <c r="MQ157" s="119"/>
      <c r="MR157" s="119"/>
      <c r="MS157" s="119"/>
      <c r="MT157" s="119"/>
      <c r="MU157" s="119"/>
      <c r="MV157" s="119"/>
      <c r="MW157" s="119"/>
      <c r="MX157" s="119"/>
      <c r="MY157" s="119"/>
      <c r="MZ157" s="119"/>
      <c r="NA157" s="119"/>
      <c r="NB157" s="119"/>
      <c r="NC157" s="119"/>
      <c r="ND157" s="119"/>
      <c r="NE157" s="119"/>
      <c r="NF157" s="119"/>
      <c r="NG157" s="119"/>
      <c r="NH157" s="119"/>
      <c r="NI157" s="119"/>
      <c r="NJ157" s="119"/>
      <c r="NK157" s="119"/>
      <c r="NL157" s="119"/>
      <c r="NM157" s="119"/>
      <c r="NN157" s="119"/>
      <c r="NO157" s="119"/>
      <c r="NP157" s="119"/>
      <c r="NQ157" s="119"/>
      <c r="NR157" s="119"/>
      <c r="NS157" s="119"/>
      <c r="NT157" s="119"/>
      <c r="NU157" s="119"/>
      <c r="NV157" s="119"/>
      <c r="NW157" s="119"/>
      <c r="NX157" s="119"/>
      <c r="NY157" s="119"/>
      <c r="NZ157" s="119"/>
      <c r="OA157" s="119"/>
      <c r="OB157" s="119"/>
      <c r="OC157" s="119"/>
      <c r="OD157" s="119"/>
      <c r="OE157" s="119"/>
      <c r="OF157" s="119"/>
      <c r="OG157" s="119"/>
      <c r="OH157" s="119"/>
      <c r="OI157" s="119"/>
      <c r="OJ157" s="119"/>
      <c r="OK157" s="119"/>
      <c r="OL157" s="119"/>
      <c r="OM157" s="119"/>
      <c r="ON157" s="119"/>
      <c r="OO157" s="119"/>
      <c r="OP157" s="119"/>
      <c r="OQ157" s="119"/>
      <c r="OR157" s="119"/>
      <c r="OS157" s="119"/>
      <c r="OT157" s="119"/>
      <c r="OU157" s="119"/>
      <c r="OV157" s="119"/>
      <c r="OW157" s="119"/>
      <c r="OX157" s="119"/>
      <c r="OY157" s="119"/>
      <c r="OZ157" s="119"/>
      <c r="PA157" s="119"/>
      <c r="PB157" s="119"/>
      <c r="PC157" s="119"/>
      <c r="PD157" s="119"/>
      <c r="PE157" s="119"/>
      <c r="PF157" s="119"/>
      <c r="PG157" s="119"/>
      <c r="PH157" s="119"/>
      <c r="PI157" s="119"/>
      <c r="PJ157" s="119"/>
      <c r="PK157" s="119"/>
      <c r="PL157" s="119"/>
      <c r="PM157" s="119"/>
      <c r="PN157" s="119"/>
      <c r="PO157" s="119"/>
      <c r="PP157" s="119"/>
      <c r="PQ157" s="119"/>
      <c r="PR157" s="119"/>
      <c r="PS157" s="119"/>
      <c r="PT157" s="119"/>
      <c r="PU157" s="119"/>
      <c r="PV157" s="119"/>
      <c r="PW157" s="119"/>
      <c r="PX157" s="119"/>
      <c r="PY157" s="119"/>
      <c r="PZ157" s="119"/>
      <c r="QA157" s="119"/>
      <c r="QB157" s="119"/>
      <c r="QC157" s="119"/>
      <c r="QD157" s="119"/>
      <c r="QE157" s="119"/>
      <c r="QF157" s="119"/>
      <c r="QG157" s="119"/>
      <c r="QH157" s="119"/>
      <c r="QI157" s="119"/>
      <c r="QJ157" s="119"/>
      <c r="QK157" s="119"/>
      <c r="QL157" s="119"/>
      <c r="QM157" s="119"/>
      <c r="QN157" s="119"/>
      <c r="QO157" s="119"/>
      <c r="QP157" s="119"/>
      <c r="QQ157" s="119"/>
      <c r="QR157" s="119"/>
      <c r="QS157" s="119"/>
      <c r="QT157" s="119"/>
      <c r="QU157" s="119"/>
      <c r="QV157" s="119"/>
      <c r="QW157" s="119"/>
      <c r="QX157" s="119"/>
      <c r="QY157" s="119"/>
      <c r="QZ157" s="119"/>
      <c r="RA157" s="119"/>
      <c r="RB157" s="119"/>
      <c r="RC157" s="119"/>
      <c r="RD157" s="119"/>
      <c r="RE157" s="119"/>
      <c r="RF157" s="119"/>
      <c r="RG157" s="119"/>
      <c r="RH157" s="119"/>
      <c r="RI157" s="119"/>
      <c r="RJ157" s="119"/>
      <c r="RK157" s="119"/>
      <c r="RL157" s="119"/>
      <c r="RM157" s="119"/>
      <c r="RN157" s="119"/>
      <c r="RO157" s="119"/>
      <c r="RP157" s="119"/>
      <c r="RQ157" s="119"/>
      <c r="RR157" s="119"/>
      <c r="RS157" s="119"/>
      <c r="RT157" s="119"/>
      <c r="RU157" s="119"/>
      <c r="RV157" s="119"/>
      <c r="RW157" s="119"/>
      <c r="RX157" s="119"/>
      <c r="RY157" s="119"/>
      <c r="RZ157" s="119"/>
      <c r="SA157" s="119"/>
      <c r="SB157" s="119"/>
      <c r="SC157" s="119"/>
      <c r="SD157" s="119"/>
      <c r="SE157" s="119"/>
      <c r="SF157" s="119"/>
      <c r="SG157" s="119"/>
      <c r="SH157" s="119"/>
      <c r="SI157" s="119"/>
      <c r="SJ157" s="119"/>
      <c r="SK157" s="119"/>
      <c r="SL157" s="119"/>
      <c r="SM157" s="119"/>
      <c r="SN157" s="119"/>
      <c r="SO157" s="119"/>
      <c r="SP157" s="119"/>
      <c r="SQ157" s="119"/>
      <c r="SR157" s="119"/>
      <c r="SS157" s="119"/>
      <c r="ST157" s="119"/>
      <c r="SU157" s="119"/>
      <c r="SV157" s="119"/>
      <c r="SW157" s="119"/>
      <c r="SX157" s="119"/>
      <c r="SY157" s="119"/>
      <c r="SZ157" s="119"/>
      <c r="TA157" s="119"/>
      <c r="TB157" s="119"/>
      <c r="TC157" s="119"/>
      <c r="TD157" s="119"/>
      <c r="TE157" s="119"/>
      <c r="TF157" s="119"/>
      <c r="TG157" s="119"/>
      <c r="TH157" s="119"/>
      <c r="TI157" s="119"/>
      <c r="TJ157" s="119"/>
      <c r="TK157" s="119"/>
      <c r="TL157" s="119"/>
      <c r="TM157" s="119"/>
      <c r="TN157" s="119"/>
      <c r="TO157" s="119"/>
      <c r="TP157" s="119"/>
      <c r="TQ157" s="119"/>
      <c r="TR157" s="119"/>
      <c r="TS157" s="119"/>
      <c r="TT157" s="119"/>
      <c r="TU157" s="119"/>
      <c r="TV157" s="119"/>
      <c r="TW157" s="119"/>
      <c r="TX157" s="119"/>
      <c r="TY157" s="119"/>
      <c r="TZ157" s="119"/>
      <c r="UA157" s="119"/>
      <c r="UB157" s="119"/>
      <c r="UC157" s="119"/>
      <c r="UD157" s="119"/>
      <c r="UE157" s="119"/>
      <c r="UF157" s="119"/>
      <c r="UG157" s="119"/>
      <c r="UH157" s="119"/>
      <c r="UI157" s="119"/>
      <c r="UJ157" s="119"/>
      <c r="UK157" s="119"/>
      <c r="UL157" s="119"/>
      <c r="UM157" s="119"/>
      <c r="UN157" s="119"/>
      <c r="UO157" s="119"/>
      <c r="UP157" s="119"/>
      <c r="UQ157" s="119"/>
      <c r="UR157" s="119"/>
      <c r="US157" s="119"/>
      <c r="UT157" s="119"/>
      <c r="UU157" s="119"/>
      <c r="UV157" s="119"/>
      <c r="UW157" s="119"/>
      <c r="UX157" s="119"/>
      <c r="UY157" s="119"/>
      <c r="UZ157" s="119"/>
      <c r="VA157" s="119"/>
      <c r="VB157" s="119"/>
      <c r="VC157" s="119"/>
      <c r="VD157" s="119"/>
      <c r="VE157" s="119"/>
      <c r="VF157" s="119"/>
      <c r="VG157" s="119"/>
      <c r="VH157" s="119"/>
      <c r="VI157" s="119"/>
      <c r="VJ157" s="119"/>
      <c r="VK157" s="119"/>
      <c r="VL157" s="119"/>
      <c r="VM157" s="119"/>
      <c r="VN157" s="119"/>
      <c r="VO157" s="119"/>
      <c r="VP157" s="119"/>
      <c r="VQ157" s="119"/>
      <c r="VR157" s="119"/>
      <c r="VS157" s="119"/>
      <c r="VT157" s="119"/>
      <c r="VU157" s="119"/>
      <c r="VV157" s="119"/>
      <c r="VW157" s="119"/>
      <c r="VX157" s="119"/>
      <c r="VY157" s="119"/>
      <c r="VZ157" s="119"/>
      <c r="WA157" s="119"/>
      <c r="WB157" s="119"/>
      <c r="WC157" s="119"/>
      <c r="WD157" s="119"/>
      <c r="WE157" s="119"/>
      <c r="WF157" s="119"/>
      <c r="WG157" s="119"/>
      <c r="WH157" s="119"/>
      <c r="WI157" s="119"/>
      <c r="WJ157" s="119"/>
      <c r="WK157" s="119"/>
      <c r="WL157" s="119"/>
      <c r="WM157" s="119"/>
      <c r="WN157" s="119"/>
      <c r="WO157" s="119"/>
      <c r="WP157" s="119"/>
      <c r="WQ157" s="119"/>
      <c r="WR157" s="119"/>
      <c r="WS157" s="119"/>
      <c r="WT157" s="119"/>
      <c r="WU157" s="119"/>
      <c r="WV157" s="119"/>
      <c r="WW157" s="119"/>
      <c r="WX157" s="119"/>
      <c r="WY157" s="119"/>
      <c r="WZ157" s="119"/>
      <c r="XA157" s="119"/>
      <c r="XB157" s="119"/>
      <c r="XC157" s="119"/>
      <c r="XD157" s="119"/>
      <c r="XE157" s="119"/>
      <c r="XF157" s="119"/>
      <c r="XG157" s="119"/>
      <c r="XH157" s="119"/>
      <c r="XI157" s="119"/>
      <c r="XJ157" s="119"/>
      <c r="XK157" s="119"/>
      <c r="XL157" s="119"/>
      <c r="XM157" s="119"/>
      <c r="XN157" s="119"/>
      <c r="XO157" s="119"/>
      <c r="XP157" s="119"/>
      <c r="XQ157" s="119"/>
      <c r="XR157" s="119"/>
      <c r="XS157" s="119"/>
      <c r="XT157" s="119"/>
      <c r="XU157" s="119"/>
      <c r="XV157" s="119"/>
      <c r="XW157" s="119"/>
      <c r="XX157" s="119"/>
      <c r="XY157" s="119"/>
      <c r="XZ157" s="119"/>
      <c r="YA157" s="119"/>
      <c r="YB157" s="119"/>
      <c r="YC157" s="119"/>
      <c r="YD157" s="119"/>
      <c r="YE157" s="119"/>
      <c r="YF157" s="119"/>
      <c r="YG157" s="119"/>
      <c r="YH157" s="119"/>
      <c r="YI157" s="119"/>
      <c r="YJ157" s="119"/>
      <c r="YK157" s="119"/>
      <c r="YL157" s="119"/>
      <c r="YM157" s="119"/>
      <c r="YN157" s="119"/>
      <c r="YO157" s="119"/>
      <c r="YP157" s="119"/>
      <c r="YQ157" s="119"/>
      <c r="YR157" s="119"/>
      <c r="YS157" s="119"/>
      <c r="YT157" s="119"/>
      <c r="YU157" s="119"/>
      <c r="YV157" s="119"/>
      <c r="YW157" s="119"/>
      <c r="YX157" s="119"/>
      <c r="YY157" s="119"/>
      <c r="YZ157" s="119"/>
      <c r="ZA157" s="119"/>
      <c r="ZB157" s="119"/>
      <c r="ZC157" s="119"/>
      <c r="ZD157" s="119"/>
      <c r="ZE157" s="119"/>
      <c r="ZF157" s="119"/>
      <c r="ZG157" s="119"/>
      <c r="ZH157" s="119"/>
      <c r="ZI157" s="119"/>
      <c r="ZJ157" s="119"/>
      <c r="ZK157" s="119"/>
      <c r="ZL157" s="119"/>
      <c r="ZM157" s="119"/>
      <c r="ZN157" s="119"/>
      <c r="ZO157" s="119"/>
      <c r="ZP157" s="119"/>
      <c r="ZQ157" s="119"/>
      <c r="ZR157" s="119"/>
      <c r="ZS157" s="119"/>
      <c r="ZT157" s="119"/>
      <c r="ZU157" s="119"/>
      <c r="ZV157" s="119"/>
      <c r="ZW157" s="119"/>
      <c r="ZX157" s="119"/>
      <c r="ZY157" s="119"/>
      <c r="ZZ157" s="119"/>
      <c r="AAA157" s="119"/>
      <c r="AAB157" s="119"/>
      <c r="AAC157" s="119"/>
      <c r="AAD157" s="119"/>
      <c r="AAE157" s="119"/>
      <c r="AAF157" s="119"/>
      <c r="AAG157" s="119"/>
      <c r="AAH157" s="119"/>
      <c r="AAI157" s="119"/>
      <c r="AAJ157" s="119"/>
      <c r="AAK157" s="119"/>
      <c r="AAL157" s="119"/>
      <c r="AAM157" s="119"/>
      <c r="AAN157" s="119"/>
      <c r="AAO157" s="119"/>
      <c r="AAP157" s="119"/>
      <c r="AAQ157" s="119"/>
      <c r="AAR157" s="119"/>
      <c r="AAS157" s="119"/>
      <c r="AAT157" s="119"/>
      <c r="AAU157" s="119"/>
      <c r="AAV157" s="119"/>
      <c r="AAW157" s="119"/>
      <c r="AAX157" s="119"/>
      <c r="AAY157" s="119"/>
      <c r="AAZ157" s="119"/>
      <c r="ABA157" s="119"/>
      <c r="ABB157" s="119"/>
      <c r="ABC157" s="119"/>
      <c r="ABD157" s="119"/>
      <c r="ABE157" s="119"/>
      <c r="ABF157" s="119"/>
      <c r="ABG157" s="119"/>
      <c r="ABH157" s="119"/>
      <c r="ABI157" s="119"/>
      <c r="ABJ157" s="119"/>
      <c r="ABK157" s="119"/>
      <c r="ABL157" s="119"/>
      <c r="ABM157" s="119"/>
      <c r="ABN157" s="119"/>
      <c r="ABO157" s="119"/>
      <c r="ABP157" s="119"/>
      <c r="ABQ157" s="119"/>
      <c r="ABR157" s="119"/>
      <c r="ABS157" s="119"/>
      <c r="ABT157" s="119"/>
      <c r="ABU157" s="119"/>
      <c r="ABV157" s="119"/>
      <c r="ABW157" s="119"/>
      <c r="ABX157" s="119"/>
      <c r="ABY157" s="119"/>
      <c r="ABZ157" s="119"/>
      <c r="ACA157" s="119"/>
      <c r="ACB157" s="119"/>
      <c r="ACC157" s="119"/>
      <c r="ACD157" s="119"/>
      <c r="ACE157" s="119"/>
      <c r="ACF157" s="119"/>
      <c r="ACG157" s="119"/>
      <c r="ACH157" s="119"/>
      <c r="ACI157" s="119"/>
      <c r="ACJ157" s="119"/>
      <c r="ACK157" s="119"/>
      <c r="ACL157" s="119"/>
      <c r="ACM157" s="119"/>
      <c r="ACN157" s="119"/>
      <c r="ACO157" s="119"/>
      <c r="ACP157" s="119"/>
      <c r="ACQ157" s="119"/>
      <c r="ACR157" s="119"/>
      <c r="ACS157" s="119"/>
      <c r="ACT157" s="119"/>
      <c r="ACU157" s="119"/>
      <c r="ACV157" s="119"/>
      <c r="ACW157" s="119"/>
      <c r="ACX157" s="119"/>
      <c r="ACY157" s="119"/>
      <c r="ACZ157" s="119"/>
      <c r="ADA157" s="119"/>
      <c r="ADB157" s="119"/>
      <c r="ADC157" s="119"/>
      <c r="ADD157" s="119"/>
      <c r="ADE157" s="119"/>
      <c r="ADF157" s="119"/>
      <c r="ADG157" s="119"/>
      <c r="ADH157" s="119"/>
      <c r="ADI157" s="119"/>
      <c r="ADJ157" s="119"/>
      <c r="ADK157" s="119"/>
      <c r="ADL157" s="119"/>
      <c r="ADM157" s="119"/>
      <c r="ADN157" s="119"/>
      <c r="ADO157" s="119"/>
      <c r="ADP157" s="119"/>
      <c r="ADQ157" s="119"/>
      <c r="ADR157" s="119"/>
      <c r="ADS157" s="119"/>
      <c r="ADT157" s="119"/>
      <c r="ADU157" s="119"/>
      <c r="ADV157" s="119"/>
      <c r="ADW157" s="119"/>
      <c r="ADX157" s="119"/>
      <c r="ADY157" s="119"/>
      <c r="ADZ157" s="119"/>
      <c r="AEA157" s="119"/>
      <c r="AEB157" s="119"/>
      <c r="AEC157" s="119"/>
      <c r="AED157" s="119"/>
      <c r="AEE157" s="119"/>
      <c r="AEF157" s="119"/>
      <c r="AEG157" s="119"/>
      <c r="AEH157" s="119"/>
      <c r="AEI157" s="119"/>
      <c r="AEJ157" s="119"/>
      <c r="AEK157" s="119"/>
      <c r="AEL157" s="119"/>
      <c r="AEM157" s="119"/>
      <c r="AEN157" s="119"/>
      <c r="AEO157" s="119"/>
      <c r="AEP157" s="119"/>
      <c r="AEQ157" s="119"/>
      <c r="AER157" s="119"/>
      <c r="AES157" s="119"/>
      <c r="AET157" s="119"/>
      <c r="AEU157" s="119"/>
      <c r="AEV157" s="119"/>
      <c r="AEW157" s="119"/>
      <c r="AEX157" s="119"/>
      <c r="AEY157" s="119"/>
      <c r="AEZ157" s="119"/>
      <c r="AFA157" s="119"/>
      <c r="AFB157" s="119"/>
      <c r="AFC157" s="119"/>
      <c r="AFD157" s="119"/>
      <c r="AFE157" s="119"/>
      <c r="AFF157" s="119"/>
      <c r="AFG157" s="119"/>
      <c r="AFH157" s="119"/>
      <c r="AFI157" s="119"/>
      <c r="AFJ157" s="119"/>
      <c r="AFK157" s="119"/>
      <c r="AFL157" s="119"/>
      <c r="AFM157" s="119"/>
      <c r="AFN157" s="119"/>
      <c r="AFO157" s="119"/>
      <c r="AFP157" s="119"/>
      <c r="AFQ157" s="119"/>
      <c r="AFR157" s="119"/>
      <c r="AFS157" s="119"/>
      <c r="AFT157" s="119"/>
      <c r="AFU157" s="119"/>
      <c r="AFV157" s="119"/>
      <c r="AFW157" s="119"/>
      <c r="AFX157" s="119"/>
      <c r="AFY157" s="119"/>
      <c r="AFZ157" s="119"/>
      <c r="AGA157" s="119"/>
      <c r="AGB157" s="119"/>
      <c r="AGC157" s="119"/>
      <c r="AGD157" s="119"/>
      <c r="AGE157" s="119"/>
      <c r="AGF157" s="119"/>
      <c r="AGG157" s="119"/>
      <c r="AGH157" s="119"/>
      <c r="AGI157" s="119"/>
      <c r="AGJ157" s="119"/>
      <c r="AGK157" s="119"/>
      <c r="AGL157" s="119"/>
      <c r="AGM157" s="119"/>
      <c r="AGN157" s="119"/>
      <c r="AGO157" s="119"/>
      <c r="AGP157" s="119"/>
      <c r="AGQ157" s="119"/>
      <c r="AGR157" s="119"/>
      <c r="AGS157" s="119"/>
      <c r="AGT157" s="119"/>
      <c r="AGU157" s="119"/>
      <c r="AGV157" s="119"/>
      <c r="AGW157" s="119"/>
      <c r="AGX157" s="119"/>
      <c r="AGY157" s="119"/>
      <c r="AGZ157" s="119"/>
      <c r="AHA157" s="119"/>
      <c r="AHB157" s="119"/>
      <c r="AHC157" s="119"/>
      <c r="AHD157" s="119"/>
      <c r="AHE157" s="119"/>
      <c r="AHF157" s="119"/>
      <c r="AHG157" s="119"/>
      <c r="AHH157" s="119"/>
      <c r="AHI157" s="119"/>
      <c r="AHJ157" s="119"/>
      <c r="AHK157" s="119"/>
      <c r="AHL157" s="119"/>
      <c r="AHM157" s="119"/>
      <c r="AHN157" s="119"/>
      <c r="AHO157" s="119"/>
      <c r="AHP157" s="119"/>
      <c r="AHQ157" s="119"/>
      <c r="AHR157" s="119"/>
      <c r="AHS157" s="119"/>
      <c r="AHT157" s="119"/>
      <c r="AHU157" s="119"/>
      <c r="AHV157" s="119"/>
      <c r="AHW157" s="119"/>
      <c r="AHX157" s="119"/>
      <c r="AHY157" s="119"/>
      <c r="AHZ157" s="119"/>
      <c r="AIA157" s="119"/>
      <c r="AIB157" s="119"/>
      <c r="AIC157" s="119"/>
      <c r="AID157" s="119"/>
      <c r="AIE157" s="119"/>
      <c r="AIF157" s="119"/>
      <c r="AIG157" s="119"/>
      <c r="AIH157" s="119"/>
      <c r="AII157" s="119"/>
      <c r="AIJ157" s="119"/>
      <c r="AIK157" s="119"/>
      <c r="AIL157" s="119"/>
      <c r="AIM157" s="119"/>
      <c r="AIN157" s="119"/>
      <c r="AIO157" s="119"/>
      <c r="AIP157" s="119"/>
      <c r="AIQ157" s="119"/>
      <c r="AIR157" s="119"/>
      <c r="AIS157" s="119"/>
      <c r="AIT157" s="119"/>
      <c r="AIU157" s="119"/>
      <c r="AIV157" s="119"/>
      <c r="AIW157" s="119"/>
      <c r="AIX157" s="119"/>
      <c r="AIY157" s="119"/>
      <c r="AIZ157" s="119"/>
      <c r="AJA157" s="119"/>
      <c r="AJB157" s="119"/>
      <c r="AJC157" s="119"/>
      <c r="AJD157" s="119"/>
      <c r="AJE157" s="119"/>
      <c r="AJF157" s="119"/>
      <c r="AJG157" s="119"/>
      <c r="AJH157" s="119"/>
      <c r="AJI157" s="119"/>
      <c r="AJJ157" s="119"/>
      <c r="AJK157" s="119"/>
      <c r="AJL157" s="119"/>
      <c r="AJM157" s="119"/>
      <c r="AJN157" s="119"/>
      <c r="AJO157" s="119"/>
      <c r="AJP157" s="119"/>
      <c r="AJQ157" s="119"/>
      <c r="AJR157" s="119"/>
      <c r="AJS157" s="119"/>
      <c r="AJT157" s="119"/>
      <c r="AJU157" s="119"/>
      <c r="AJV157" s="119"/>
      <c r="AJW157" s="119"/>
      <c r="AJX157" s="119"/>
      <c r="AJY157" s="119"/>
      <c r="AJZ157" s="119"/>
      <c r="AKA157" s="119"/>
      <c r="AKB157" s="119"/>
      <c r="AKC157" s="119"/>
      <c r="AKD157" s="119"/>
      <c r="AKE157" s="119"/>
      <c r="AKF157" s="119"/>
      <c r="AKG157" s="119"/>
      <c r="AKH157" s="119"/>
      <c r="AKI157" s="119"/>
      <c r="AKJ157" s="119"/>
      <c r="AKK157" s="119"/>
      <c r="AKL157" s="119"/>
      <c r="AKM157" s="119"/>
      <c r="AKN157" s="119"/>
      <c r="AKO157" s="119"/>
      <c r="AKP157" s="119"/>
      <c r="AKQ157" s="119"/>
      <c r="AKR157" s="119"/>
      <c r="AKS157" s="119"/>
      <c r="AKT157" s="119"/>
      <c r="AKU157" s="119"/>
      <c r="AKV157" s="119"/>
      <c r="AKW157" s="119"/>
      <c r="AKX157" s="119"/>
      <c r="AKY157" s="119"/>
      <c r="AKZ157" s="119"/>
      <c r="ALA157" s="119"/>
      <c r="ALB157" s="119"/>
      <c r="ALC157" s="119"/>
      <c r="ALD157" s="119"/>
      <c r="ALE157" s="119"/>
      <c r="ALF157" s="119"/>
      <c r="ALG157" s="119"/>
      <c r="ALH157" s="119"/>
      <c r="ALI157" s="119"/>
      <c r="ALJ157" s="119"/>
      <c r="ALK157" s="119"/>
      <c r="ALL157" s="119"/>
      <c r="ALM157" s="119"/>
      <c r="ALN157" s="119"/>
      <c r="ALO157" s="119"/>
      <c r="ALP157" s="119"/>
      <c r="ALQ157" s="119"/>
      <c r="ALR157" s="119"/>
      <c r="ALS157" s="119"/>
      <c r="ALT157" s="119"/>
      <c r="ALU157" s="119"/>
      <c r="ALV157" s="119"/>
      <c r="ALW157" s="119"/>
      <c r="ALX157" s="119"/>
      <c r="ALY157" s="119"/>
      <c r="ALZ157" s="119"/>
      <c r="AMA157" s="119"/>
      <c r="AMB157" s="119"/>
      <c r="AMC157" s="119"/>
      <c r="AMD157" s="119"/>
      <c r="AME157" s="119"/>
      <c r="AMF157" s="119"/>
      <c r="AMG157" s="119"/>
      <c r="AMH157" s="119"/>
      <c r="AMI157" s="119"/>
      <c r="AMJ157" s="119"/>
      <c r="AMK157" s="119"/>
      <c r="AML157" s="119"/>
      <c r="AMM157" s="119"/>
      <c r="AMN157" s="119"/>
      <c r="AMO157" s="119"/>
      <c r="AMP157" s="119"/>
      <c r="AMQ157" s="119"/>
      <c r="AMR157" s="119"/>
      <c r="AMS157" s="119"/>
      <c r="AMT157" s="119"/>
      <c r="AMU157" s="119"/>
      <c r="AMV157" s="119"/>
      <c r="AMW157" s="119"/>
      <c r="AMX157" s="119"/>
      <c r="AMY157" s="119"/>
      <c r="AMZ157" s="119"/>
      <c r="ANA157" s="119"/>
      <c r="ANB157" s="119"/>
      <c r="ANC157" s="119"/>
      <c r="AND157" s="119"/>
      <c r="ANE157" s="119"/>
      <c r="ANF157" s="119"/>
      <c r="ANG157" s="119"/>
      <c r="ANH157" s="119"/>
      <c r="ANI157" s="119"/>
      <c r="ANJ157" s="119"/>
      <c r="ANK157" s="119"/>
      <c r="ANL157" s="119"/>
      <c r="ANM157" s="119"/>
      <c r="ANN157" s="119"/>
      <c r="ANO157" s="119"/>
      <c r="ANP157" s="119"/>
      <c r="ANQ157" s="119"/>
      <c r="ANR157" s="119"/>
      <c r="ANS157" s="119"/>
      <c r="ANT157" s="119"/>
      <c r="ANU157" s="119"/>
      <c r="ANV157" s="119"/>
      <c r="ANW157" s="119"/>
      <c r="ANX157" s="119"/>
      <c r="ANY157" s="119"/>
      <c r="ANZ157" s="119"/>
      <c r="AOA157" s="119"/>
      <c r="AOB157" s="119"/>
      <c r="AOC157" s="119"/>
      <c r="AOD157" s="119"/>
      <c r="AOE157" s="119"/>
      <c r="AOF157" s="119"/>
      <c r="AOG157" s="119"/>
      <c r="AOH157" s="119"/>
      <c r="AOI157" s="119"/>
      <c r="AOJ157" s="119"/>
      <c r="AOK157" s="119"/>
      <c r="AOL157" s="119"/>
      <c r="AOM157" s="119"/>
      <c r="AON157" s="119"/>
      <c r="AOO157" s="119"/>
      <c r="AOP157" s="119"/>
      <c r="AOQ157" s="119"/>
      <c r="AOR157" s="119"/>
      <c r="AOS157" s="119"/>
      <c r="AOT157" s="119"/>
      <c r="AOU157" s="119"/>
      <c r="AOV157" s="119"/>
      <c r="AOW157" s="119"/>
      <c r="AOX157" s="119"/>
      <c r="AOY157" s="119"/>
      <c r="AOZ157" s="119"/>
      <c r="APA157" s="119"/>
      <c r="APB157" s="119"/>
      <c r="APC157" s="119"/>
      <c r="APD157" s="119"/>
      <c r="APE157" s="119"/>
      <c r="APF157" s="119"/>
      <c r="APG157" s="119"/>
      <c r="APH157" s="119"/>
      <c r="API157" s="119"/>
      <c r="APJ157" s="119"/>
      <c r="APK157" s="119"/>
      <c r="APL157" s="119"/>
      <c r="APM157" s="119"/>
      <c r="APN157" s="119"/>
      <c r="APO157" s="119"/>
      <c r="APP157" s="119"/>
      <c r="APQ157" s="119"/>
      <c r="APR157" s="119"/>
      <c r="APS157" s="119"/>
      <c r="APT157" s="119"/>
      <c r="APU157" s="119"/>
      <c r="APV157" s="119"/>
      <c r="APW157" s="119"/>
      <c r="APX157" s="119"/>
      <c r="APY157" s="119"/>
      <c r="APZ157" s="119"/>
      <c r="AQA157" s="119"/>
      <c r="AQB157" s="119"/>
      <c r="AQC157" s="119"/>
      <c r="AQD157" s="119"/>
      <c r="AQE157" s="119"/>
      <c r="AQF157" s="119"/>
      <c r="AQG157" s="119"/>
      <c r="AQH157" s="119"/>
      <c r="AQI157" s="119"/>
      <c r="AQJ157" s="119"/>
      <c r="AQK157" s="119"/>
      <c r="AQL157" s="119"/>
      <c r="AQM157" s="119"/>
      <c r="AQN157" s="119"/>
      <c r="AQO157" s="119"/>
      <c r="AQP157" s="119"/>
      <c r="AQQ157" s="119"/>
      <c r="AQR157" s="119"/>
      <c r="AQS157" s="119"/>
      <c r="AQT157" s="119"/>
      <c r="AQU157" s="119"/>
      <c r="AQV157" s="119"/>
      <c r="AQW157" s="119"/>
      <c r="AQX157" s="119"/>
      <c r="AQY157" s="119"/>
      <c r="AQZ157" s="119"/>
      <c r="ARA157" s="119"/>
      <c r="ARB157" s="119"/>
      <c r="ARC157" s="119"/>
      <c r="ARD157" s="119"/>
      <c r="ARE157" s="119"/>
      <c r="ARF157" s="119"/>
      <c r="ARG157" s="119"/>
      <c r="ARH157" s="119"/>
      <c r="ARI157" s="119"/>
      <c r="ARJ157" s="119"/>
      <c r="ARK157" s="119"/>
      <c r="ARL157" s="119"/>
      <c r="ARM157" s="119"/>
      <c r="ARN157" s="119"/>
      <c r="ARO157" s="119"/>
      <c r="ARP157" s="119"/>
      <c r="ARQ157" s="119"/>
      <c r="ARR157" s="119"/>
      <c r="ARS157" s="119"/>
      <c r="ART157" s="119"/>
      <c r="ARU157" s="119"/>
      <c r="ARV157" s="119"/>
      <c r="ARW157" s="119"/>
      <c r="ARX157" s="119"/>
      <c r="ARY157" s="119"/>
      <c r="ARZ157" s="119"/>
      <c r="ASA157" s="119"/>
      <c r="ASB157" s="119"/>
      <c r="ASC157" s="119"/>
      <c r="ASD157" s="119"/>
      <c r="ASE157" s="119"/>
      <c r="ASF157" s="119"/>
      <c r="ASG157" s="119"/>
      <c r="ASH157" s="119"/>
      <c r="ASI157" s="119"/>
      <c r="ASJ157" s="119"/>
      <c r="ASK157" s="119"/>
      <c r="ASL157" s="119"/>
      <c r="ASM157" s="119"/>
      <c r="ASN157" s="119"/>
      <c r="ASO157" s="119"/>
      <c r="ASP157" s="119"/>
      <c r="ASQ157" s="119"/>
      <c r="ASR157" s="119"/>
      <c r="ASS157" s="119"/>
      <c r="AST157" s="119"/>
      <c r="ASU157" s="119"/>
      <c r="ASV157" s="119"/>
      <c r="ASW157" s="119"/>
      <c r="ASX157" s="119"/>
      <c r="ASY157" s="119"/>
      <c r="ASZ157" s="119"/>
      <c r="ATA157" s="119"/>
      <c r="ATB157" s="119"/>
      <c r="ATC157" s="119"/>
      <c r="ATD157" s="119"/>
      <c r="ATE157" s="119"/>
      <c r="ATF157" s="119"/>
      <c r="ATG157" s="119"/>
      <c r="ATH157" s="119"/>
      <c r="ATI157" s="119"/>
      <c r="ATJ157" s="119"/>
      <c r="ATK157" s="119"/>
      <c r="ATL157" s="119"/>
      <c r="ATM157" s="119"/>
      <c r="ATN157" s="119"/>
      <c r="ATO157" s="119"/>
      <c r="ATP157" s="119"/>
      <c r="ATQ157" s="119"/>
      <c r="ATR157" s="119"/>
      <c r="ATS157" s="119"/>
      <c r="ATT157" s="119"/>
      <c r="ATU157" s="119"/>
      <c r="ATV157" s="119"/>
      <c r="ATW157" s="119"/>
      <c r="ATX157" s="119"/>
      <c r="ATY157" s="119"/>
      <c r="ATZ157" s="119"/>
      <c r="AUA157" s="119"/>
      <c r="AUB157" s="119"/>
      <c r="AUC157" s="119"/>
      <c r="AUD157" s="119"/>
      <c r="AUE157" s="119"/>
      <c r="AUF157" s="119"/>
      <c r="AUG157" s="119"/>
      <c r="AUH157" s="119"/>
      <c r="AUI157" s="119"/>
      <c r="AUJ157" s="119"/>
      <c r="AUK157" s="119"/>
      <c r="AUL157" s="119"/>
      <c r="AUM157" s="119"/>
      <c r="AUN157" s="119"/>
      <c r="AUO157" s="119"/>
      <c r="AUP157" s="119"/>
      <c r="AUQ157" s="119"/>
      <c r="AUR157" s="119"/>
      <c r="AUS157" s="119"/>
      <c r="AUT157" s="119"/>
      <c r="AUU157" s="119"/>
      <c r="AUV157" s="119"/>
      <c r="AUW157" s="119"/>
      <c r="AUX157" s="119"/>
      <c r="AUY157" s="119"/>
      <c r="AUZ157" s="119"/>
      <c r="AVA157" s="119"/>
      <c r="AVB157" s="119"/>
      <c r="AVC157" s="119"/>
      <c r="AVD157" s="119"/>
      <c r="AVE157" s="119"/>
      <c r="AVF157" s="119"/>
      <c r="AVG157" s="119"/>
      <c r="AVH157" s="119"/>
      <c r="AVI157" s="119"/>
      <c r="AVJ157" s="119"/>
      <c r="AVK157" s="119"/>
      <c r="AVL157" s="119"/>
      <c r="AVM157" s="119"/>
      <c r="AVN157" s="119"/>
      <c r="AVO157" s="119"/>
      <c r="AVP157" s="119"/>
      <c r="AVQ157" s="119"/>
      <c r="AVR157" s="119"/>
      <c r="AVS157" s="119"/>
      <c r="AVT157" s="119"/>
      <c r="AVU157" s="119"/>
      <c r="AVV157" s="119"/>
      <c r="AVW157" s="119"/>
      <c r="AVX157" s="119"/>
      <c r="AVY157" s="119"/>
      <c r="AVZ157" s="119"/>
      <c r="AWA157" s="119"/>
      <c r="AWB157" s="119"/>
      <c r="AWC157" s="119"/>
      <c r="AWD157" s="119"/>
      <c r="AWE157" s="119"/>
      <c r="AWF157" s="119"/>
      <c r="AWG157" s="119"/>
      <c r="AWH157" s="119"/>
      <c r="AWI157" s="119"/>
      <c r="AWJ157" s="119"/>
      <c r="AWK157" s="119"/>
      <c r="AWL157" s="119"/>
      <c r="AWM157" s="119"/>
      <c r="AWN157" s="119"/>
      <c r="AWO157" s="119"/>
      <c r="AWP157" s="119"/>
      <c r="AWQ157" s="119"/>
      <c r="AWR157" s="119"/>
      <c r="AWS157" s="119"/>
      <c r="AWT157" s="119"/>
      <c r="AWU157" s="119"/>
      <c r="AWV157" s="119"/>
      <c r="AWW157" s="119"/>
      <c r="AWX157" s="119"/>
      <c r="AWY157" s="119"/>
      <c r="AWZ157" s="119"/>
      <c r="AXA157" s="119"/>
      <c r="AXB157" s="119"/>
      <c r="AXC157" s="119"/>
      <c r="AXD157" s="119"/>
      <c r="AXE157" s="119"/>
      <c r="AXF157" s="119"/>
      <c r="AXG157" s="119"/>
      <c r="AXH157" s="119"/>
      <c r="AXI157" s="119"/>
      <c r="AXJ157" s="119"/>
      <c r="AXK157" s="119"/>
      <c r="AXL157" s="119"/>
      <c r="AXM157" s="119"/>
      <c r="AXN157" s="119"/>
      <c r="AXO157" s="119"/>
      <c r="AXP157" s="119"/>
      <c r="AXQ157" s="119"/>
      <c r="AXR157" s="119"/>
      <c r="AXS157" s="119"/>
      <c r="AXT157" s="119"/>
      <c r="AXU157" s="119"/>
      <c r="AXV157" s="119"/>
      <c r="AXW157" s="119"/>
      <c r="AXX157" s="119"/>
      <c r="AXY157" s="119"/>
      <c r="AXZ157" s="119"/>
      <c r="AYA157" s="119"/>
      <c r="AYB157" s="119"/>
      <c r="AYC157" s="119"/>
      <c r="AYD157" s="119"/>
      <c r="AYE157" s="119"/>
      <c r="AYF157" s="119"/>
      <c r="AYG157" s="119"/>
      <c r="AYH157" s="119"/>
      <c r="AYI157" s="119"/>
      <c r="AYJ157" s="119"/>
      <c r="AYK157" s="119"/>
      <c r="AYL157" s="119"/>
      <c r="AYM157" s="119"/>
      <c r="AYN157" s="119"/>
      <c r="AYO157" s="119"/>
      <c r="AYP157" s="119"/>
      <c r="AYQ157" s="119"/>
      <c r="AYR157" s="119"/>
      <c r="AYS157" s="119"/>
      <c r="AYT157" s="119"/>
      <c r="AYU157" s="119"/>
      <c r="AYV157" s="119"/>
      <c r="AYW157" s="119"/>
      <c r="AYX157" s="119"/>
      <c r="AYY157" s="119"/>
      <c r="AYZ157" s="119"/>
      <c r="AZA157" s="119"/>
      <c r="AZB157" s="119"/>
      <c r="AZC157" s="119"/>
      <c r="AZD157" s="119"/>
      <c r="AZE157" s="119"/>
      <c r="AZF157" s="119"/>
      <c r="AZG157" s="119"/>
      <c r="AZH157" s="119"/>
      <c r="AZI157" s="119"/>
      <c r="AZJ157" s="119"/>
      <c r="AZK157" s="119"/>
      <c r="AZL157" s="119"/>
      <c r="AZM157" s="119"/>
      <c r="AZN157" s="119"/>
      <c r="AZO157" s="119"/>
      <c r="AZP157" s="119"/>
      <c r="AZQ157" s="119"/>
      <c r="AZR157" s="119"/>
      <c r="AZS157" s="119"/>
      <c r="AZT157" s="119"/>
      <c r="AZU157" s="119"/>
      <c r="AZV157" s="119"/>
      <c r="AZW157" s="119"/>
      <c r="AZX157" s="119"/>
      <c r="AZY157" s="119"/>
      <c r="AZZ157" s="119"/>
      <c r="BAA157" s="119"/>
      <c r="BAB157" s="119"/>
      <c r="BAC157" s="119"/>
      <c r="BAD157" s="119"/>
      <c r="BAE157" s="119"/>
      <c r="BAF157" s="119"/>
      <c r="BAG157" s="119"/>
      <c r="BAH157" s="119"/>
      <c r="BAI157" s="119"/>
      <c r="BAJ157" s="119"/>
      <c r="BAK157" s="119"/>
      <c r="BAL157" s="119"/>
      <c r="BAM157" s="119"/>
      <c r="BAN157" s="119"/>
      <c r="BAO157" s="119"/>
      <c r="BAP157" s="119"/>
      <c r="BAQ157" s="119"/>
      <c r="BAR157" s="119"/>
      <c r="BAS157" s="119"/>
      <c r="BAT157" s="119"/>
      <c r="BAU157" s="119"/>
      <c r="BAV157" s="119"/>
      <c r="BAW157" s="119"/>
      <c r="BAX157" s="119"/>
      <c r="BAY157" s="119"/>
      <c r="BAZ157" s="119"/>
      <c r="BBA157" s="119"/>
      <c r="BBB157" s="119"/>
      <c r="BBC157" s="119"/>
      <c r="BBD157" s="119"/>
      <c r="BBE157" s="119"/>
      <c r="BBF157" s="119"/>
      <c r="BBG157" s="119"/>
      <c r="BBH157" s="119"/>
      <c r="BBI157" s="119"/>
      <c r="BBJ157" s="119"/>
      <c r="BBK157" s="119"/>
      <c r="BBL157" s="119"/>
      <c r="BBM157" s="119"/>
      <c r="BBN157" s="119"/>
      <c r="BBO157" s="119"/>
      <c r="BBP157" s="119"/>
      <c r="BBQ157" s="119"/>
      <c r="BBR157" s="119"/>
      <c r="BBS157" s="119"/>
      <c r="BBT157" s="119"/>
      <c r="BBU157" s="119"/>
      <c r="BBV157" s="119"/>
      <c r="BBW157" s="119"/>
      <c r="BBX157" s="119"/>
      <c r="BBY157" s="119"/>
      <c r="BBZ157" s="119"/>
      <c r="BCA157" s="119"/>
      <c r="BCB157" s="119"/>
      <c r="BCC157" s="119"/>
      <c r="BCD157" s="119"/>
      <c r="BCE157" s="119"/>
      <c r="BCF157" s="119"/>
      <c r="BCG157" s="119"/>
      <c r="BCH157" s="119"/>
      <c r="BCI157" s="119"/>
      <c r="BCJ157" s="119"/>
      <c r="BCK157" s="119"/>
      <c r="BCL157" s="119"/>
      <c r="BCM157" s="119"/>
      <c r="BCN157" s="119"/>
      <c r="BCO157" s="119"/>
      <c r="BCP157" s="119"/>
      <c r="BCQ157" s="119"/>
      <c r="BCR157" s="119"/>
      <c r="BCS157" s="119"/>
      <c r="BCT157" s="119"/>
      <c r="BCU157" s="119"/>
      <c r="BCV157" s="119"/>
      <c r="BCW157" s="119"/>
      <c r="BCX157" s="119"/>
      <c r="BCY157" s="119"/>
      <c r="BCZ157" s="119"/>
      <c r="BDA157" s="119"/>
      <c r="BDB157" s="119"/>
      <c r="BDC157" s="119"/>
      <c r="BDD157" s="119"/>
      <c r="BDE157" s="119"/>
      <c r="BDF157" s="119"/>
      <c r="BDG157" s="119"/>
      <c r="BDH157" s="119"/>
      <c r="BDI157" s="119"/>
      <c r="BDJ157" s="119"/>
      <c r="BDK157" s="119"/>
      <c r="BDL157" s="119"/>
      <c r="BDM157" s="119"/>
      <c r="BDN157" s="119"/>
      <c r="BDO157" s="119"/>
      <c r="BDP157" s="119"/>
      <c r="BDQ157" s="119"/>
      <c r="BDR157" s="119"/>
      <c r="BDS157" s="119"/>
      <c r="BDT157" s="119"/>
      <c r="BDU157" s="119"/>
      <c r="BDV157" s="119"/>
      <c r="BDW157" s="119"/>
      <c r="BDX157" s="119"/>
      <c r="BDY157" s="119"/>
      <c r="BDZ157" s="119"/>
      <c r="BEA157" s="119"/>
      <c r="BEB157" s="119"/>
      <c r="BEC157" s="119"/>
      <c r="BED157" s="119"/>
      <c r="BEE157" s="119"/>
      <c r="BEF157" s="119"/>
      <c r="BEG157" s="119"/>
      <c r="BEH157" s="119"/>
      <c r="BEI157" s="119"/>
      <c r="BEJ157" s="119"/>
      <c r="BEK157" s="119"/>
      <c r="BEL157" s="119"/>
      <c r="BEM157" s="119"/>
      <c r="BEN157" s="119"/>
      <c r="BEO157" s="119"/>
      <c r="BEP157" s="119"/>
      <c r="BEQ157" s="119"/>
      <c r="BER157" s="119"/>
      <c r="BES157" s="119"/>
      <c r="BET157" s="119"/>
      <c r="BEU157" s="119"/>
      <c r="BEV157" s="119"/>
      <c r="BEW157" s="119"/>
      <c r="BEX157" s="119"/>
      <c r="BEY157" s="119"/>
      <c r="BEZ157" s="119"/>
      <c r="BFA157" s="119"/>
      <c r="BFB157" s="119"/>
      <c r="BFC157" s="119"/>
      <c r="BFD157" s="119"/>
      <c r="BFE157" s="119"/>
      <c r="BFF157" s="119"/>
      <c r="BFG157" s="119"/>
      <c r="BFH157" s="119"/>
      <c r="BFI157" s="119"/>
      <c r="BFJ157" s="119"/>
      <c r="BFK157" s="119"/>
      <c r="BFL157" s="119"/>
      <c r="BFM157" s="119"/>
      <c r="BFN157" s="119"/>
      <c r="BFO157" s="119"/>
      <c r="BFP157" s="119"/>
      <c r="BFQ157" s="119"/>
      <c r="BFR157" s="119"/>
      <c r="BFS157" s="119"/>
      <c r="BFT157" s="119"/>
      <c r="BFU157" s="119"/>
      <c r="BFV157" s="119"/>
      <c r="BFW157" s="119"/>
      <c r="BFX157" s="119"/>
      <c r="BFY157" s="119"/>
      <c r="BFZ157" s="119"/>
      <c r="BGA157" s="119"/>
      <c r="BGB157" s="119"/>
      <c r="BGC157" s="119"/>
      <c r="BGD157" s="119"/>
      <c r="BGE157" s="119"/>
      <c r="BGF157" s="119"/>
      <c r="BGG157" s="119"/>
      <c r="BGH157" s="119"/>
      <c r="BGI157" s="119"/>
      <c r="BGJ157" s="119"/>
      <c r="BGK157" s="119"/>
      <c r="BGL157" s="119"/>
      <c r="BGM157" s="119"/>
      <c r="BGN157" s="119"/>
      <c r="BGO157" s="119"/>
      <c r="BGP157" s="119"/>
      <c r="BGQ157" s="119"/>
      <c r="BGR157" s="119"/>
      <c r="BGS157" s="119"/>
      <c r="BGT157" s="119"/>
      <c r="BGU157" s="119"/>
      <c r="BGV157" s="119"/>
      <c r="BGW157" s="119"/>
      <c r="BGX157" s="119"/>
      <c r="BGY157" s="119"/>
      <c r="BGZ157" s="119"/>
      <c r="BHA157" s="119"/>
      <c r="BHB157" s="119"/>
      <c r="BHC157" s="119"/>
      <c r="BHD157" s="119"/>
      <c r="BHE157" s="119"/>
      <c r="BHF157" s="119"/>
      <c r="BHG157" s="119"/>
      <c r="BHH157" s="119"/>
      <c r="BHI157" s="119"/>
      <c r="BHJ157" s="119"/>
      <c r="BHK157" s="119"/>
      <c r="BHL157" s="119"/>
      <c r="BHM157" s="119"/>
      <c r="BHN157" s="119"/>
      <c r="BHO157" s="119"/>
      <c r="BHP157" s="119"/>
      <c r="BHQ157" s="119"/>
      <c r="BHR157" s="119"/>
      <c r="BHS157" s="119"/>
      <c r="BHT157" s="119"/>
      <c r="BHU157" s="119"/>
      <c r="BHV157" s="119"/>
      <c r="BHW157" s="119"/>
      <c r="BHX157" s="119"/>
      <c r="BHY157" s="119"/>
      <c r="BHZ157" s="119"/>
      <c r="BIA157" s="119"/>
      <c r="BIB157" s="119"/>
      <c r="BIC157" s="119"/>
      <c r="BID157" s="119"/>
      <c r="BIE157" s="119"/>
      <c r="BIF157" s="119"/>
      <c r="BIG157" s="119"/>
      <c r="BIH157" s="119"/>
      <c r="BII157" s="119"/>
      <c r="BIJ157" s="119"/>
      <c r="BIK157" s="119"/>
      <c r="BIL157" s="119"/>
      <c r="BIM157" s="119"/>
      <c r="BIN157" s="119"/>
      <c r="BIO157" s="119"/>
      <c r="BIP157" s="119"/>
      <c r="BIQ157" s="119"/>
      <c r="BIR157" s="119"/>
      <c r="BIS157" s="119"/>
      <c r="BIT157" s="119"/>
      <c r="BIU157" s="119"/>
      <c r="BIV157" s="119"/>
      <c r="BIW157" s="119"/>
      <c r="BIX157" s="119"/>
      <c r="BIY157" s="119"/>
      <c r="BIZ157" s="119"/>
      <c r="BJA157" s="119"/>
      <c r="BJB157" s="119"/>
      <c r="BJC157" s="119"/>
      <c r="BJD157" s="119"/>
      <c r="BJE157" s="119"/>
      <c r="BJF157" s="119"/>
      <c r="BJG157" s="119"/>
      <c r="BJH157" s="119"/>
      <c r="BJI157" s="119"/>
      <c r="BJJ157" s="119"/>
      <c r="BJK157" s="119"/>
      <c r="BJL157" s="119"/>
      <c r="BJM157" s="119"/>
      <c r="BJN157" s="119"/>
      <c r="BJO157" s="119"/>
      <c r="BJP157" s="119"/>
      <c r="BJQ157" s="119"/>
      <c r="BJR157" s="119"/>
      <c r="BJS157" s="119"/>
      <c r="BJT157" s="119"/>
      <c r="BJU157" s="119"/>
      <c r="BJV157" s="119"/>
      <c r="BJW157" s="119"/>
      <c r="BJX157" s="119"/>
      <c r="BJY157" s="119"/>
      <c r="BJZ157" s="119"/>
      <c r="BKA157" s="119"/>
      <c r="BKB157" s="119"/>
      <c r="BKC157" s="119"/>
      <c r="BKD157" s="119"/>
      <c r="BKE157" s="119"/>
      <c r="BKF157" s="119"/>
      <c r="BKG157" s="119"/>
      <c r="BKH157" s="119"/>
      <c r="BKI157" s="119"/>
      <c r="BKJ157" s="119"/>
      <c r="BKK157" s="119"/>
      <c r="BKL157" s="119"/>
      <c r="BKM157" s="119"/>
      <c r="BKN157" s="119"/>
      <c r="BKO157" s="119"/>
      <c r="BKP157" s="119"/>
      <c r="BKQ157" s="119"/>
      <c r="BKR157" s="119"/>
      <c r="BKS157" s="119"/>
      <c r="BKT157" s="119"/>
      <c r="BKU157" s="119"/>
      <c r="BKV157" s="119"/>
      <c r="BKW157" s="119"/>
      <c r="BKX157" s="119"/>
      <c r="BKY157" s="119"/>
      <c r="BKZ157" s="119"/>
      <c r="BLA157" s="119"/>
      <c r="BLB157" s="119"/>
      <c r="BLC157" s="119"/>
      <c r="BLD157" s="119"/>
      <c r="BLE157" s="119"/>
      <c r="BLF157" s="119"/>
      <c r="BLG157" s="119"/>
      <c r="BLH157" s="119"/>
      <c r="BLI157" s="119"/>
      <c r="BLJ157" s="119"/>
      <c r="BLK157" s="119"/>
      <c r="BLL157" s="119"/>
      <c r="BLM157" s="119"/>
      <c r="BLN157" s="119"/>
      <c r="BLO157" s="119"/>
      <c r="BLP157" s="119"/>
      <c r="BLQ157" s="119"/>
      <c r="BLR157" s="119"/>
      <c r="BLS157" s="119"/>
      <c r="BLT157" s="119"/>
      <c r="BLU157" s="119"/>
      <c r="BLV157" s="119"/>
      <c r="BLW157" s="119"/>
      <c r="BLX157" s="119"/>
      <c r="BLY157" s="119"/>
      <c r="BLZ157" s="119"/>
      <c r="BMA157" s="119"/>
      <c r="BMB157" s="119"/>
      <c r="BMC157" s="119"/>
      <c r="BMD157" s="119"/>
      <c r="BME157" s="119"/>
      <c r="BMF157" s="119"/>
      <c r="BMG157" s="119"/>
      <c r="BMH157" s="119"/>
      <c r="BMI157" s="119"/>
      <c r="BMJ157" s="119"/>
      <c r="BMK157" s="119"/>
      <c r="BML157" s="119"/>
      <c r="BMM157" s="119"/>
      <c r="BMN157" s="119"/>
      <c r="BMO157" s="119"/>
      <c r="BMP157" s="119"/>
      <c r="BMQ157" s="119"/>
      <c r="BMR157" s="119"/>
      <c r="BMS157" s="119"/>
      <c r="BMT157" s="119"/>
      <c r="BMU157" s="119"/>
      <c r="BMV157" s="119"/>
      <c r="BMW157" s="119"/>
      <c r="BMX157" s="119"/>
      <c r="BMY157" s="119"/>
      <c r="BMZ157" s="119"/>
      <c r="BNA157" s="119"/>
      <c r="BNB157" s="119"/>
      <c r="BNC157" s="119"/>
      <c r="BND157" s="119"/>
      <c r="BNE157" s="119"/>
      <c r="BNF157" s="119"/>
      <c r="BNG157" s="119"/>
      <c r="BNH157" s="119"/>
      <c r="BNI157" s="119"/>
      <c r="BNJ157" s="119"/>
      <c r="BNK157" s="119"/>
      <c r="BNL157" s="119"/>
      <c r="BNM157" s="119"/>
      <c r="BNN157" s="119"/>
      <c r="BNO157" s="119"/>
      <c r="BNP157" s="119"/>
      <c r="BNQ157" s="119"/>
      <c r="BNR157" s="119"/>
      <c r="BNS157" s="119"/>
      <c r="BNT157" s="119"/>
      <c r="BNU157" s="119"/>
      <c r="BNV157" s="119"/>
      <c r="BNW157" s="119"/>
      <c r="BNX157" s="119"/>
      <c r="BNY157" s="119"/>
      <c r="BNZ157" s="119"/>
      <c r="BOA157" s="119"/>
      <c r="BOB157" s="119"/>
      <c r="BOC157" s="119"/>
      <c r="BOD157" s="119"/>
      <c r="BOE157" s="119"/>
      <c r="BOF157" s="119"/>
      <c r="BOG157" s="119"/>
      <c r="BOH157" s="119"/>
      <c r="BOI157" s="119"/>
      <c r="BOJ157" s="119"/>
      <c r="BOK157" s="119"/>
      <c r="BOL157" s="119"/>
      <c r="BOM157" s="119"/>
      <c r="BON157" s="119"/>
      <c r="BOO157" s="119"/>
      <c r="BOP157" s="119"/>
      <c r="BOQ157" s="119"/>
      <c r="BOR157" s="119"/>
      <c r="BOS157" s="119"/>
      <c r="BOT157" s="119"/>
      <c r="BOU157" s="119"/>
      <c r="BOV157" s="119"/>
      <c r="BOW157" s="119"/>
      <c r="BOX157" s="119"/>
      <c r="BOY157" s="119"/>
      <c r="BOZ157" s="119"/>
      <c r="BPA157" s="119"/>
      <c r="BPB157" s="119"/>
      <c r="BPC157" s="119"/>
      <c r="BPD157" s="119"/>
      <c r="BPE157" s="119"/>
      <c r="BPF157" s="119"/>
      <c r="BPG157" s="119"/>
      <c r="BPH157" s="119"/>
      <c r="BPI157" s="119"/>
      <c r="BPJ157" s="119"/>
      <c r="BPK157" s="119"/>
      <c r="BPL157" s="119"/>
      <c r="BPM157" s="119"/>
      <c r="BPN157" s="119"/>
      <c r="BPO157" s="119"/>
      <c r="BPP157" s="119"/>
      <c r="BPQ157" s="119"/>
      <c r="BPR157" s="119"/>
      <c r="BPS157" s="119"/>
      <c r="BPT157" s="119"/>
      <c r="BPU157" s="119"/>
      <c r="BPV157" s="119"/>
      <c r="BPW157" s="119"/>
      <c r="BPX157" s="119"/>
      <c r="BPY157" s="119"/>
      <c r="BPZ157" s="119"/>
      <c r="BQA157" s="119"/>
      <c r="BQB157" s="119"/>
      <c r="BQC157" s="119"/>
      <c r="BQD157" s="119"/>
      <c r="BQE157" s="119"/>
      <c r="BQF157" s="119"/>
      <c r="BQG157" s="119"/>
      <c r="BQH157" s="119"/>
      <c r="BQI157" s="119"/>
      <c r="BQJ157" s="119"/>
      <c r="BQK157" s="119"/>
      <c r="BQL157" s="119"/>
      <c r="BQM157" s="119"/>
      <c r="BQN157" s="119"/>
      <c r="BQO157" s="119"/>
      <c r="BQP157" s="119"/>
      <c r="BQQ157" s="119"/>
      <c r="BQR157" s="119"/>
      <c r="BQS157" s="119"/>
      <c r="BQT157" s="119"/>
      <c r="BQU157" s="119"/>
      <c r="BQV157" s="119"/>
      <c r="BQW157" s="119"/>
      <c r="BQX157" s="119"/>
      <c r="BQY157" s="119"/>
      <c r="BQZ157" s="119"/>
      <c r="BRA157" s="119"/>
      <c r="BRB157" s="119"/>
      <c r="BRC157" s="119"/>
      <c r="BRD157" s="119"/>
      <c r="BRE157" s="119"/>
      <c r="BRF157" s="119"/>
      <c r="BRG157" s="119"/>
      <c r="BRH157" s="119"/>
      <c r="BRI157" s="119"/>
      <c r="BRJ157" s="119"/>
      <c r="BRK157" s="119"/>
      <c r="BRL157" s="119"/>
      <c r="BRM157" s="119"/>
      <c r="BRN157" s="119"/>
      <c r="BRO157" s="119"/>
      <c r="BRP157" s="119"/>
      <c r="BRQ157" s="119"/>
      <c r="BRR157" s="119"/>
      <c r="BRS157" s="119"/>
      <c r="BRT157" s="119"/>
      <c r="BRU157" s="119"/>
      <c r="BRV157" s="119"/>
      <c r="BRW157" s="119"/>
      <c r="BRX157" s="119"/>
      <c r="BRY157" s="119"/>
      <c r="BRZ157" s="119"/>
      <c r="BSA157" s="119"/>
      <c r="BSB157" s="119"/>
      <c r="BSC157" s="119"/>
      <c r="BSD157" s="119"/>
      <c r="BSE157" s="119"/>
      <c r="BSF157" s="119"/>
      <c r="BSG157" s="119"/>
      <c r="BSH157" s="119"/>
      <c r="BSI157" s="119"/>
      <c r="BSJ157" s="119"/>
      <c r="BSK157" s="119"/>
      <c r="BSL157" s="119"/>
      <c r="BSM157" s="119"/>
      <c r="BSN157" s="119"/>
      <c r="BSO157" s="119"/>
      <c r="BSP157" s="119"/>
      <c r="BSQ157" s="119"/>
      <c r="BSR157" s="119"/>
      <c r="BSS157" s="119"/>
      <c r="BST157" s="119"/>
      <c r="BSU157" s="119"/>
      <c r="BSV157" s="119"/>
      <c r="BSW157" s="119"/>
      <c r="BSX157" s="119"/>
      <c r="BSY157" s="119"/>
      <c r="BSZ157" s="119"/>
      <c r="BTA157" s="119"/>
      <c r="BTB157" s="119"/>
      <c r="BTC157" s="119"/>
      <c r="BTD157" s="119"/>
      <c r="BTE157" s="119"/>
      <c r="BTF157" s="119"/>
      <c r="BTG157" s="119"/>
      <c r="BTH157" s="119"/>
      <c r="BTI157" s="119"/>
      <c r="BTJ157" s="119"/>
      <c r="BTK157" s="119"/>
      <c r="BTL157" s="119"/>
      <c r="BTM157" s="119"/>
      <c r="BTN157" s="119"/>
      <c r="BTO157" s="119"/>
      <c r="BTP157" s="119"/>
      <c r="BTQ157" s="119"/>
      <c r="BTR157" s="119"/>
      <c r="BTS157" s="119"/>
      <c r="BTT157" s="119"/>
      <c r="BTU157" s="119"/>
      <c r="BTV157" s="119"/>
      <c r="BTW157" s="119"/>
      <c r="BTX157" s="119"/>
      <c r="BTY157" s="119"/>
      <c r="BTZ157" s="119"/>
      <c r="BUA157" s="119"/>
      <c r="BUB157" s="119"/>
      <c r="BUC157" s="119"/>
      <c r="BUD157" s="119"/>
      <c r="BUE157" s="119"/>
      <c r="BUF157" s="119"/>
      <c r="BUG157" s="119"/>
      <c r="BUH157" s="119"/>
      <c r="BUI157" s="119"/>
      <c r="BUJ157" s="119"/>
      <c r="BUK157" s="119"/>
      <c r="BUL157" s="119"/>
      <c r="BUM157" s="119"/>
      <c r="BUN157" s="119"/>
      <c r="BUO157" s="119"/>
      <c r="BUP157" s="119"/>
      <c r="BUQ157" s="119"/>
      <c r="BUR157" s="119"/>
      <c r="BUS157" s="119"/>
      <c r="BUT157" s="119"/>
      <c r="BUU157" s="119"/>
      <c r="BUV157" s="119"/>
      <c r="BUW157" s="119"/>
      <c r="BUX157" s="119"/>
      <c r="BUY157" s="119"/>
      <c r="BUZ157" s="119"/>
      <c r="BVA157" s="119"/>
      <c r="BVB157" s="119"/>
      <c r="BVC157" s="119"/>
      <c r="BVD157" s="119"/>
      <c r="BVE157" s="119"/>
      <c r="BVF157" s="119"/>
      <c r="BVG157" s="119"/>
      <c r="BVH157" s="119"/>
      <c r="BVI157" s="119"/>
      <c r="BVJ157" s="119"/>
      <c r="BVK157" s="119"/>
      <c r="BVL157" s="119"/>
      <c r="BVM157" s="119"/>
      <c r="BVN157" s="119"/>
      <c r="BVO157" s="119"/>
      <c r="BVP157" s="119"/>
      <c r="BVQ157" s="119"/>
      <c r="BVR157" s="119"/>
      <c r="BVS157" s="119"/>
      <c r="BVT157" s="119"/>
      <c r="BVU157" s="119"/>
      <c r="BVV157" s="119"/>
      <c r="BVW157" s="119"/>
      <c r="BVX157" s="119"/>
      <c r="BVY157" s="119"/>
      <c r="BVZ157" s="119"/>
      <c r="BWA157" s="119"/>
      <c r="BWB157" s="119"/>
      <c r="BWC157" s="119"/>
      <c r="BWD157" s="119"/>
      <c r="BWE157" s="119"/>
      <c r="BWF157" s="119"/>
      <c r="BWG157" s="119"/>
      <c r="BWH157" s="119"/>
      <c r="BWI157" s="119"/>
      <c r="BWJ157" s="119"/>
      <c r="BWK157" s="119"/>
      <c r="BWL157" s="119"/>
      <c r="BWM157" s="119"/>
      <c r="BWN157" s="119"/>
      <c r="BWO157" s="119"/>
      <c r="BWP157" s="119"/>
      <c r="BWQ157" s="119"/>
      <c r="BWR157" s="119"/>
      <c r="BWS157" s="119"/>
      <c r="BWT157" s="119"/>
      <c r="BWU157" s="119"/>
      <c r="BWV157" s="119"/>
      <c r="BWW157" s="119"/>
      <c r="BWX157" s="119"/>
      <c r="BWY157" s="119"/>
      <c r="BWZ157" s="119"/>
      <c r="BXA157" s="119"/>
      <c r="BXB157" s="119"/>
      <c r="BXC157" s="119"/>
      <c r="BXD157" s="119"/>
      <c r="BXE157" s="119"/>
      <c r="BXF157" s="119"/>
      <c r="BXG157" s="119"/>
      <c r="BXH157" s="119"/>
      <c r="BXI157" s="119"/>
      <c r="BXJ157" s="119"/>
      <c r="BXK157" s="119"/>
      <c r="BXL157" s="119"/>
      <c r="BXM157" s="119"/>
      <c r="BXN157" s="119"/>
      <c r="BXO157" s="119"/>
      <c r="BXP157" s="119"/>
      <c r="BXQ157" s="119"/>
      <c r="BXR157" s="119"/>
      <c r="BXS157" s="119"/>
      <c r="BXT157" s="119"/>
      <c r="BXU157" s="119"/>
      <c r="BXV157" s="119"/>
      <c r="BXW157" s="119"/>
      <c r="BXX157" s="119"/>
      <c r="BXY157" s="119"/>
      <c r="BXZ157" s="119"/>
      <c r="BYA157" s="119"/>
      <c r="BYB157" s="119"/>
      <c r="BYC157" s="119"/>
      <c r="BYD157" s="119"/>
      <c r="BYE157" s="119"/>
      <c r="BYF157" s="119"/>
      <c r="BYG157" s="119"/>
      <c r="BYH157" s="119"/>
      <c r="BYI157" s="119"/>
      <c r="BYJ157" s="119"/>
      <c r="BYK157" s="119"/>
      <c r="BYL157" s="119"/>
      <c r="BYM157" s="119"/>
      <c r="BYN157" s="119"/>
      <c r="BYO157" s="119"/>
      <c r="BYP157" s="119"/>
      <c r="BYQ157" s="119"/>
      <c r="BYR157" s="119"/>
      <c r="BYS157" s="119"/>
      <c r="BYT157" s="119"/>
      <c r="BYU157" s="119"/>
      <c r="BYV157" s="119"/>
      <c r="BYW157" s="119"/>
      <c r="BYX157" s="119"/>
      <c r="BYY157" s="119"/>
      <c r="BYZ157" s="119"/>
      <c r="BZA157" s="119"/>
      <c r="BZB157" s="119"/>
      <c r="BZC157" s="119"/>
      <c r="BZD157" s="119"/>
      <c r="BZE157" s="119"/>
      <c r="BZF157" s="119"/>
      <c r="BZG157" s="119"/>
      <c r="BZH157" s="119"/>
      <c r="BZI157" s="119"/>
      <c r="BZJ157" s="119"/>
      <c r="BZK157" s="119"/>
      <c r="BZL157" s="119"/>
      <c r="BZM157" s="119"/>
      <c r="BZN157" s="119"/>
      <c r="BZO157" s="119"/>
      <c r="BZP157" s="119"/>
      <c r="BZQ157" s="119"/>
      <c r="BZR157" s="119"/>
      <c r="BZS157" s="119"/>
      <c r="BZT157" s="119"/>
      <c r="BZU157" s="119"/>
      <c r="BZV157" s="119"/>
      <c r="BZW157" s="119"/>
      <c r="BZX157" s="119"/>
      <c r="BZY157" s="119"/>
      <c r="BZZ157" s="119"/>
      <c r="CAA157" s="119"/>
      <c r="CAB157" s="119"/>
      <c r="CAC157" s="119"/>
      <c r="CAD157" s="119"/>
      <c r="CAE157" s="119"/>
      <c r="CAF157" s="119"/>
      <c r="CAG157" s="119"/>
      <c r="CAH157" s="119"/>
      <c r="CAI157" s="119"/>
      <c r="CAJ157" s="119"/>
      <c r="CAK157" s="119"/>
      <c r="CAL157" s="119"/>
      <c r="CAM157" s="119"/>
      <c r="CAN157" s="119"/>
      <c r="CAO157" s="119"/>
      <c r="CAP157" s="119"/>
      <c r="CAQ157" s="119"/>
      <c r="CAR157" s="119"/>
      <c r="CAS157" s="119"/>
      <c r="CAT157" s="119"/>
      <c r="CAU157" s="119"/>
      <c r="CAV157" s="119"/>
      <c r="CAW157" s="119"/>
      <c r="CAX157" s="119"/>
      <c r="CAY157" s="119"/>
      <c r="CAZ157" s="119"/>
      <c r="CBA157" s="119"/>
      <c r="CBB157" s="119"/>
      <c r="CBC157" s="119"/>
      <c r="CBD157" s="119"/>
      <c r="CBE157" s="119"/>
      <c r="CBF157" s="119"/>
      <c r="CBG157" s="119"/>
      <c r="CBH157" s="119"/>
      <c r="CBI157" s="119"/>
      <c r="CBJ157" s="119"/>
      <c r="CBK157" s="119"/>
      <c r="CBL157" s="119"/>
      <c r="CBM157" s="119"/>
      <c r="CBN157" s="119"/>
      <c r="CBO157" s="119"/>
      <c r="CBP157" s="119"/>
      <c r="CBQ157" s="119"/>
      <c r="CBR157" s="119"/>
      <c r="CBS157" s="119"/>
      <c r="CBT157" s="119"/>
      <c r="CBU157" s="119"/>
      <c r="CBV157" s="119"/>
      <c r="CBW157" s="119"/>
      <c r="CBX157" s="119"/>
      <c r="CBY157" s="119"/>
      <c r="CBZ157" s="119"/>
      <c r="CCA157" s="119"/>
      <c r="CCB157" s="119"/>
      <c r="CCC157" s="119"/>
      <c r="CCD157" s="119"/>
      <c r="CCE157" s="119"/>
      <c r="CCF157" s="119"/>
      <c r="CCG157" s="119"/>
      <c r="CCH157" s="119"/>
      <c r="CCI157" s="119"/>
      <c r="CCJ157" s="119"/>
      <c r="CCK157" s="119"/>
      <c r="CCL157" s="119"/>
      <c r="CCM157" s="119"/>
      <c r="CCN157" s="119"/>
      <c r="CCO157" s="119"/>
      <c r="CCP157" s="119"/>
      <c r="CCQ157" s="119"/>
      <c r="CCR157" s="119"/>
      <c r="CCS157" s="119"/>
      <c r="CCT157" s="119"/>
      <c r="CCU157" s="119"/>
      <c r="CCV157" s="119"/>
      <c r="CCW157" s="119"/>
      <c r="CCX157" s="119"/>
      <c r="CCY157" s="119"/>
      <c r="CCZ157" s="119"/>
      <c r="CDA157" s="119"/>
      <c r="CDB157" s="119"/>
      <c r="CDC157" s="119"/>
      <c r="CDD157" s="119"/>
      <c r="CDE157" s="119"/>
      <c r="CDF157" s="119"/>
      <c r="CDG157" s="119"/>
      <c r="CDH157" s="119"/>
      <c r="CDI157" s="119"/>
      <c r="CDJ157" s="119"/>
      <c r="CDK157" s="119"/>
      <c r="CDL157" s="119"/>
      <c r="CDM157" s="119"/>
      <c r="CDN157" s="119"/>
      <c r="CDO157" s="119"/>
      <c r="CDP157" s="119"/>
      <c r="CDQ157" s="119"/>
      <c r="CDR157" s="119"/>
      <c r="CDS157" s="119"/>
      <c r="CDT157" s="119"/>
      <c r="CDU157" s="119"/>
      <c r="CDV157" s="119"/>
      <c r="CDW157" s="119"/>
      <c r="CDX157" s="119"/>
      <c r="CDY157" s="119"/>
      <c r="CDZ157" s="119"/>
      <c r="CEA157" s="119"/>
      <c r="CEB157" s="119"/>
      <c r="CEC157" s="119"/>
      <c r="CED157" s="119"/>
      <c r="CEE157" s="119"/>
      <c r="CEF157" s="119"/>
      <c r="CEG157" s="119"/>
      <c r="CEH157" s="119"/>
      <c r="CEI157" s="119"/>
      <c r="CEJ157" s="119"/>
      <c r="CEK157" s="119"/>
      <c r="CEL157" s="119"/>
      <c r="CEM157" s="119"/>
      <c r="CEN157" s="119"/>
      <c r="CEO157" s="119"/>
      <c r="CEP157" s="119"/>
      <c r="CEQ157" s="119"/>
      <c r="CER157" s="119"/>
      <c r="CES157" s="119"/>
      <c r="CET157" s="119"/>
      <c r="CEU157" s="119"/>
      <c r="CEV157" s="119"/>
      <c r="CEW157" s="119"/>
      <c r="CEX157" s="119"/>
      <c r="CEY157" s="119"/>
      <c r="CEZ157" s="119"/>
      <c r="CFA157" s="119"/>
      <c r="CFB157" s="119"/>
      <c r="CFC157" s="119"/>
      <c r="CFD157" s="119"/>
      <c r="CFE157" s="119"/>
      <c r="CFF157" s="119"/>
      <c r="CFG157" s="119"/>
      <c r="CFH157" s="119"/>
      <c r="CFI157" s="119"/>
      <c r="CFJ157" s="119"/>
      <c r="CFK157" s="119"/>
      <c r="CFL157" s="119"/>
      <c r="CFM157" s="119"/>
      <c r="CFN157" s="119"/>
      <c r="CFO157" s="119"/>
      <c r="CFP157" s="119"/>
      <c r="CFQ157" s="119"/>
      <c r="CFR157" s="119"/>
      <c r="CFS157" s="119"/>
      <c r="CFT157" s="119"/>
      <c r="CFU157" s="119"/>
      <c r="CFV157" s="119"/>
      <c r="CFW157" s="119"/>
      <c r="CFX157" s="119"/>
      <c r="CFY157" s="119"/>
      <c r="CFZ157" s="119"/>
      <c r="CGA157" s="119"/>
      <c r="CGB157" s="119"/>
      <c r="CGC157" s="119"/>
      <c r="CGD157" s="119"/>
      <c r="CGE157" s="119"/>
      <c r="CGF157" s="119"/>
      <c r="CGG157" s="119"/>
      <c r="CGH157" s="119"/>
      <c r="CGI157" s="119"/>
      <c r="CGJ157" s="119"/>
      <c r="CGK157" s="119"/>
      <c r="CGL157" s="119"/>
      <c r="CGM157" s="119"/>
      <c r="CGN157" s="119"/>
      <c r="CGO157" s="119"/>
      <c r="CGP157" s="119"/>
      <c r="CGQ157" s="119"/>
      <c r="CGR157" s="119"/>
      <c r="CGS157" s="119"/>
      <c r="CGT157" s="119"/>
      <c r="CGU157" s="119"/>
      <c r="CGV157" s="119"/>
      <c r="CGW157" s="119"/>
      <c r="CGX157" s="119"/>
      <c r="CGY157" s="119"/>
      <c r="CGZ157" s="119"/>
      <c r="CHA157" s="119"/>
      <c r="CHB157" s="119"/>
      <c r="CHC157" s="119"/>
      <c r="CHD157" s="119"/>
      <c r="CHE157" s="119"/>
      <c r="CHF157" s="119"/>
      <c r="CHG157" s="119"/>
      <c r="CHH157" s="119"/>
      <c r="CHI157" s="119"/>
      <c r="CHJ157" s="119"/>
      <c r="CHK157" s="119"/>
      <c r="CHL157" s="119"/>
      <c r="CHM157" s="119"/>
      <c r="CHN157" s="119"/>
      <c r="CHO157" s="119"/>
      <c r="CHP157" s="119"/>
      <c r="CHQ157" s="119"/>
      <c r="CHR157" s="119"/>
      <c r="CHS157" s="119"/>
      <c r="CHT157" s="119"/>
      <c r="CHU157" s="119"/>
      <c r="CHV157" s="119"/>
      <c r="CHW157" s="119"/>
      <c r="CHX157" s="119"/>
      <c r="CHY157" s="119"/>
      <c r="CHZ157" s="119"/>
      <c r="CIA157" s="119"/>
      <c r="CIB157" s="119"/>
      <c r="CIC157" s="119"/>
      <c r="CID157" s="119"/>
      <c r="CIE157" s="119"/>
      <c r="CIF157" s="119"/>
      <c r="CIG157" s="119"/>
      <c r="CIH157" s="119"/>
      <c r="CII157" s="119"/>
      <c r="CIJ157" s="119"/>
      <c r="CIK157" s="119"/>
      <c r="CIL157" s="119"/>
      <c r="CIM157" s="119"/>
      <c r="CIN157" s="119"/>
      <c r="CIO157" s="119"/>
      <c r="CIP157" s="119"/>
      <c r="CIQ157" s="119"/>
      <c r="CIR157" s="119"/>
      <c r="CIS157" s="119"/>
      <c r="CIT157" s="119"/>
      <c r="CIU157" s="119"/>
      <c r="CIV157" s="119"/>
      <c r="CIW157" s="119"/>
      <c r="CIX157" s="119"/>
      <c r="CIY157" s="119"/>
      <c r="CIZ157" s="119"/>
      <c r="CJA157" s="119"/>
      <c r="CJB157" s="119"/>
      <c r="CJC157" s="119"/>
      <c r="CJD157" s="119"/>
      <c r="CJE157" s="119"/>
      <c r="CJF157" s="119"/>
      <c r="CJG157" s="119"/>
      <c r="CJH157" s="119"/>
      <c r="CJI157" s="119"/>
      <c r="CJJ157" s="119"/>
      <c r="CJK157" s="119"/>
      <c r="CJL157" s="119"/>
      <c r="CJM157" s="119"/>
      <c r="CJN157" s="119"/>
      <c r="CJO157" s="119"/>
      <c r="CJP157" s="119"/>
      <c r="CJQ157" s="119"/>
      <c r="CJR157" s="119"/>
      <c r="CJS157" s="119"/>
      <c r="CJT157" s="119"/>
      <c r="CJU157" s="119"/>
      <c r="CJV157" s="119"/>
      <c r="CJW157" s="119"/>
      <c r="CJX157" s="119"/>
      <c r="CJY157" s="119"/>
      <c r="CJZ157" s="119"/>
      <c r="CKA157" s="119"/>
      <c r="CKB157" s="119"/>
      <c r="CKC157" s="119"/>
      <c r="CKD157" s="119"/>
      <c r="CKE157" s="119"/>
      <c r="CKF157" s="119"/>
      <c r="CKG157" s="119"/>
      <c r="CKH157" s="119"/>
      <c r="CKI157" s="119"/>
      <c r="CKJ157" s="119"/>
      <c r="CKK157" s="119"/>
      <c r="CKL157" s="119"/>
      <c r="CKM157" s="119"/>
      <c r="CKN157" s="119"/>
      <c r="CKO157" s="119"/>
      <c r="CKP157" s="119"/>
      <c r="CKQ157" s="119"/>
      <c r="CKR157" s="119"/>
      <c r="CKS157" s="119"/>
      <c r="CKT157" s="119"/>
      <c r="CKU157" s="119"/>
      <c r="CKV157" s="119"/>
      <c r="CKW157" s="119"/>
      <c r="CKX157" s="119"/>
      <c r="CKY157" s="119"/>
      <c r="CKZ157" s="119"/>
      <c r="CLA157" s="119"/>
      <c r="CLB157" s="119"/>
      <c r="CLC157" s="119"/>
      <c r="CLD157" s="119"/>
      <c r="CLE157" s="119"/>
      <c r="CLF157" s="119"/>
      <c r="CLG157" s="119"/>
      <c r="CLH157" s="119"/>
      <c r="CLI157" s="119"/>
      <c r="CLJ157" s="119"/>
      <c r="CLK157" s="119"/>
      <c r="CLL157" s="119"/>
      <c r="CLM157" s="119"/>
      <c r="CLN157" s="119"/>
      <c r="CLO157" s="119"/>
      <c r="CLP157" s="119"/>
      <c r="CLQ157" s="119"/>
      <c r="CLR157" s="119"/>
      <c r="CLS157" s="119"/>
      <c r="CLT157" s="119"/>
      <c r="CLU157" s="119"/>
      <c r="CLV157" s="119"/>
      <c r="CLW157" s="119"/>
      <c r="CLX157" s="119"/>
      <c r="CLY157" s="119"/>
      <c r="CLZ157" s="119"/>
      <c r="CMA157" s="119"/>
      <c r="CMB157" s="119"/>
      <c r="CMC157" s="119"/>
      <c r="CMD157" s="119"/>
      <c r="CME157" s="119"/>
      <c r="CMF157" s="119"/>
      <c r="CMG157" s="119"/>
      <c r="CMH157" s="119"/>
      <c r="CMI157" s="119"/>
      <c r="CMJ157" s="119"/>
      <c r="CMK157" s="119"/>
      <c r="CML157" s="119"/>
      <c r="CMM157" s="119"/>
      <c r="CMN157" s="119"/>
      <c r="CMO157" s="119"/>
      <c r="CMP157" s="119"/>
      <c r="CMQ157" s="119"/>
      <c r="CMR157" s="119"/>
      <c r="CMS157" s="119"/>
      <c r="CMT157" s="119"/>
      <c r="CMU157" s="119"/>
      <c r="CMV157" s="119"/>
      <c r="CMW157" s="119"/>
      <c r="CMX157" s="119"/>
      <c r="CMY157" s="119"/>
      <c r="CMZ157" s="119"/>
      <c r="CNA157" s="119"/>
      <c r="CNB157" s="119"/>
      <c r="CNC157" s="119"/>
      <c r="CND157" s="119"/>
      <c r="CNE157" s="119"/>
      <c r="CNF157" s="119"/>
      <c r="CNG157" s="119"/>
      <c r="CNH157" s="119"/>
      <c r="CNI157" s="119"/>
      <c r="CNJ157" s="119"/>
      <c r="CNK157" s="119"/>
      <c r="CNL157" s="119"/>
      <c r="CNM157" s="119"/>
      <c r="CNN157" s="119"/>
      <c r="CNO157" s="119"/>
      <c r="CNP157" s="119"/>
      <c r="CNQ157" s="119"/>
      <c r="CNR157" s="119"/>
      <c r="CNS157" s="119"/>
      <c r="CNT157" s="119"/>
      <c r="CNU157" s="119"/>
      <c r="CNV157" s="119"/>
      <c r="CNW157" s="119"/>
      <c r="CNX157" s="119"/>
      <c r="CNY157" s="119"/>
      <c r="CNZ157" s="119"/>
      <c r="COA157" s="119"/>
      <c r="COB157" s="119"/>
      <c r="COC157" s="119"/>
      <c r="COD157" s="119"/>
      <c r="COE157" s="119"/>
      <c r="COF157" s="119"/>
      <c r="COG157" s="119"/>
      <c r="COH157" s="119"/>
      <c r="COI157" s="119"/>
      <c r="COJ157" s="119"/>
      <c r="COK157" s="119"/>
      <c r="COL157" s="119"/>
      <c r="COM157" s="119"/>
      <c r="CON157" s="119"/>
      <c r="COO157" s="119"/>
      <c r="COP157" s="119"/>
      <c r="COQ157" s="119"/>
      <c r="COR157" s="119"/>
      <c r="COS157" s="119"/>
      <c r="COT157" s="119"/>
      <c r="COU157" s="119"/>
      <c r="COV157" s="119"/>
      <c r="COW157" s="119"/>
      <c r="COX157" s="119"/>
      <c r="COY157" s="119"/>
      <c r="COZ157" s="119"/>
      <c r="CPA157" s="119"/>
      <c r="CPB157" s="119"/>
      <c r="CPC157" s="119"/>
      <c r="CPD157" s="119"/>
      <c r="CPE157" s="119"/>
      <c r="CPF157" s="119"/>
      <c r="CPG157" s="119"/>
      <c r="CPH157" s="119"/>
      <c r="CPI157" s="119"/>
      <c r="CPJ157" s="119"/>
      <c r="CPK157" s="119"/>
      <c r="CPL157" s="119"/>
      <c r="CPM157" s="119"/>
      <c r="CPN157" s="119"/>
      <c r="CPO157" s="119"/>
      <c r="CPP157" s="119"/>
      <c r="CPQ157" s="119"/>
      <c r="CPR157" s="119"/>
      <c r="CPS157" s="119"/>
      <c r="CPT157" s="119"/>
      <c r="CPU157" s="119"/>
      <c r="CPV157" s="119"/>
      <c r="CPW157" s="119"/>
      <c r="CPX157" s="119"/>
      <c r="CPY157" s="119"/>
      <c r="CPZ157" s="119"/>
      <c r="CQA157" s="119"/>
      <c r="CQB157" s="119"/>
      <c r="CQC157" s="119"/>
      <c r="CQD157" s="119"/>
      <c r="CQE157" s="119"/>
      <c r="CQF157" s="119"/>
      <c r="CQG157" s="119"/>
      <c r="CQH157" s="119"/>
      <c r="CQI157" s="119"/>
      <c r="CQJ157" s="119"/>
      <c r="CQK157" s="119"/>
      <c r="CQL157" s="119"/>
      <c r="CQM157" s="119"/>
      <c r="CQN157" s="119"/>
      <c r="CQO157" s="119"/>
      <c r="CQP157" s="119"/>
      <c r="CQQ157" s="119"/>
      <c r="CQR157" s="119"/>
      <c r="CQS157" s="119"/>
      <c r="CQT157" s="119"/>
      <c r="CQU157" s="119"/>
      <c r="CQV157" s="119"/>
      <c r="CQW157" s="119"/>
      <c r="CQX157" s="119"/>
      <c r="CQY157" s="119"/>
      <c r="CQZ157" s="119"/>
      <c r="CRA157" s="119"/>
      <c r="CRB157" s="119"/>
      <c r="CRC157" s="119"/>
      <c r="CRD157" s="119"/>
      <c r="CRE157" s="119"/>
      <c r="CRF157" s="119"/>
      <c r="CRG157" s="119"/>
      <c r="CRH157" s="119"/>
      <c r="CRI157" s="119"/>
      <c r="CRJ157" s="119"/>
      <c r="CRK157" s="119"/>
      <c r="CRL157" s="119"/>
      <c r="CRM157" s="119"/>
      <c r="CRN157" s="119"/>
      <c r="CRO157" s="119"/>
      <c r="CRP157" s="119"/>
      <c r="CRQ157" s="119"/>
      <c r="CRR157" s="119"/>
      <c r="CRS157" s="119"/>
      <c r="CRT157" s="119"/>
      <c r="CRU157" s="119"/>
      <c r="CRV157" s="119"/>
      <c r="CRW157" s="119"/>
      <c r="CRX157" s="119"/>
      <c r="CRY157" s="119"/>
      <c r="CRZ157" s="119"/>
      <c r="CSA157" s="119"/>
      <c r="CSB157" s="119"/>
      <c r="CSC157" s="119"/>
      <c r="CSD157" s="119"/>
      <c r="CSE157" s="119"/>
      <c r="CSF157" s="119"/>
      <c r="CSG157" s="119"/>
      <c r="CSH157" s="119"/>
      <c r="CSI157" s="119"/>
      <c r="CSJ157" s="119"/>
      <c r="CSK157" s="119"/>
      <c r="CSL157" s="119"/>
      <c r="CSM157" s="119"/>
      <c r="CSN157" s="119"/>
      <c r="CSO157" s="119"/>
      <c r="CSP157" s="119"/>
      <c r="CSQ157" s="119"/>
      <c r="CSR157" s="119"/>
      <c r="CSS157" s="119"/>
      <c r="CST157" s="119"/>
      <c r="CSU157" s="119"/>
      <c r="CSV157" s="119"/>
      <c r="CSW157" s="119"/>
      <c r="CSX157" s="119"/>
      <c r="CSY157" s="119"/>
      <c r="CSZ157" s="119"/>
      <c r="CTA157" s="119"/>
      <c r="CTB157" s="119"/>
      <c r="CTC157" s="119"/>
      <c r="CTD157" s="119"/>
      <c r="CTE157" s="119"/>
      <c r="CTF157" s="119"/>
      <c r="CTG157" s="119"/>
      <c r="CTH157" s="119"/>
      <c r="CTI157" s="119"/>
      <c r="CTJ157" s="119"/>
      <c r="CTK157" s="119"/>
      <c r="CTL157" s="119"/>
      <c r="CTM157" s="119"/>
      <c r="CTN157" s="119"/>
      <c r="CTO157" s="119"/>
      <c r="CTP157" s="119"/>
      <c r="CTQ157" s="119"/>
      <c r="CTR157" s="119"/>
      <c r="CTS157" s="119"/>
      <c r="CTT157" s="119"/>
      <c r="CTU157" s="119"/>
      <c r="CTV157" s="119"/>
      <c r="CTW157" s="119"/>
      <c r="CTX157" s="119"/>
      <c r="CTY157" s="119"/>
      <c r="CTZ157" s="119"/>
      <c r="CUA157" s="119"/>
      <c r="CUB157" s="119"/>
      <c r="CUC157" s="119"/>
      <c r="CUD157" s="119"/>
      <c r="CUE157" s="119"/>
      <c r="CUF157" s="119"/>
      <c r="CUG157" s="119"/>
      <c r="CUH157" s="119"/>
      <c r="CUI157" s="119"/>
      <c r="CUJ157" s="119"/>
      <c r="CUK157" s="119"/>
      <c r="CUL157" s="119"/>
      <c r="CUM157" s="119"/>
      <c r="CUN157" s="119"/>
      <c r="CUO157" s="119"/>
      <c r="CUP157" s="119"/>
      <c r="CUQ157" s="119"/>
      <c r="CUR157" s="119"/>
      <c r="CUS157" s="119"/>
      <c r="CUT157" s="119"/>
      <c r="CUU157" s="119"/>
      <c r="CUV157" s="119"/>
      <c r="CUW157" s="119"/>
      <c r="CUX157" s="119"/>
      <c r="CUY157" s="119"/>
      <c r="CUZ157" s="119"/>
      <c r="CVA157" s="119"/>
      <c r="CVB157" s="119"/>
      <c r="CVC157" s="119"/>
      <c r="CVD157" s="119"/>
      <c r="CVE157" s="119"/>
      <c r="CVF157" s="119"/>
      <c r="CVG157" s="119"/>
      <c r="CVH157" s="119"/>
      <c r="CVI157" s="119"/>
      <c r="CVJ157" s="119"/>
      <c r="CVK157" s="119"/>
      <c r="CVL157" s="119"/>
      <c r="CVM157" s="119"/>
      <c r="CVN157" s="119"/>
      <c r="CVO157" s="119"/>
      <c r="CVP157" s="119"/>
      <c r="CVQ157" s="119"/>
      <c r="CVR157" s="119"/>
      <c r="CVS157" s="119"/>
      <c r="CVT157" s="119"/>
      <c r="CVU157" s="119"/>
      <c r="CVV157" s="119"/>
      <c r="CVW157" s="119"/>
      <c r="CVX157" s="119"/>
      <c r="CVY157" s="119"/>
      <c r="CVZ157" s="119"/>
      <c r="CWA157" s="119"/>
      <c r="CWB157" s="119"/>
      <c r="CWC157" s="119"/>
      <c r="CWD157" s="119"/>
      <c r="CWE157" s="119"/>
      <c r="CWF157" s="119"/>
      <c r="CWG157" s="119"/>
      <c r="CWH157" s="119"/>
      <c r="CWI157" s="119"/>
      <c r="CWJ157" s="119"/>
      <c r="CWK157" s="119"/>
      <c r="CWL157" s="119"/>
      <c r="CWM157" s="119"/>
      <c r="CWN157" s="119"/>
      <c r="CWO157" s="119"/>
      <c r="CWP157" s="119"/>
      <c r="CWQ157" s="119"/>
      <c r="CWR157" s="119"/>
      <c r="CWS157" s="119"/>
      <c r="CWT157" s="119"/>
      <c r="CWU157" s="119"/>
      <c r="CWV157" s="119"/>
      <c r="CWW157" s="119"/>
      <c r="CWX157" s="119"/>
      <c r="CWY157" s="119"/>
      <c r="CWZ157" s="119"/>
      <c r="CXA157" s="119"/>
      <c r="CXB157" s="119"/>
      <c r="CXC157" s="119"/>
      <c r="CXD157" s="119"/>
      <c r="CXE157" s="119"/>
      <c r="CXF157" s="119"/>
      <c r="CXG157" s="119"/>
      <c r="CXH157" s="119"/>
      <c r="CXI157" s="119"/>
      <c r="CXJ157" s="119"/>
      <c r="CXK157" s="119"/>
      <c r="CXL157" s="119"/>
      <c r="CXM157" s="119"/>
      <c r="CXN157" s="119"/>
      <c r="CXO157" s="119"/>
      <c r="CXP157" s="119"/>
      <c r="CXQ157" s="119"/>
      <c r="CXR157" s="119"/>
      <c r="CXS157" s="119"/>
      <c r="CXT157" s="119"/>
      <c r="CXU157" s="119"/>
      <c r="CXV157" s="119"/>
      <c r="CXW157" s="119"/>
      <c r="CXX157" s="119"/>
      <c r="CXY157" s="119"/>
      <c r="CXZ157" s="119"/>
      <c r="CYA157" s="119"/>
      <c r="CYB157" s="119"/>
      <c r="CYC157" s="119"/>
      <c r="CYD157" s="119"/>
      <c r="CYE157" s="119"/>
      <c r="CYF157" s="119"/>
      <c r="CYG157" s="119"/>
      <c r="CYH157" s="119"/>
      <c r="CYI157" s="119"/>
      <c r="CYJ157" s="119"/>
      <c r="CYK157" s="119"/>
      <c r="CYL157" s="119"/>
      <c r="CYM157" s="119"/>
      <c r="CYN157" s="119"/>
      <c r="CYO157" s="119"/>
      <c r="CYP157" s="119"/>
      <c r="CYQ157" s="119"/>
      <c r="CYR157" s="119"/>
      <c r="CYS157" s="119"/>
      <c r="CYT157" s="119"/>
      <c r="CYU157" s="119"/>
      <c r="CYV157" s="119"/>
      <c r="CYW157" s="119"/>
      <c r="CYX157" s="119"/>
      <c r="CYY157" s="119"/>
      <c r="CYZ157" s="119"/>
      <c r="CZA157" s="119"/>
      <c r="CZB157" s="119"/>
      <c r="CZC157" s="119"/>
      <c r="CZD157" s="119"/>
      <c r="CZE157" s="119"/>
      <c r="CZF157" s="119"/>
      <c r="CZG157" s="119"/>
      <c r="CZH157" s="119"/>
      <c r="CZI157" s="119"/>
      <c r="CZJ157" s="119"/>
      <c r="CZK157" s="119"/>
      <c r="CZL157" s="119"/>
      <c r="CZM157" s="119"/>
      <c r="CZN157" s="119"/>
      <c r="CZO157" s="119"/>
      <c r="CZP157" s="119"/>
      <c r="CZQ157" s="119"/>
      <c r="CZR157" s="119"/>
      <c r="CZS157" s="119"/>
      <c r="CZT157" s="119"/>
      <c r="CZU157" s="119"/>
      <c r="CZV157" s="119"/>
      <c r="CZW157" s="119"/>
      <c r="CZX157" s="119"/>
      <c r="CZY157" s="119"/>
      <c r="CZZ157" s="119"/>
      <c r="DAA157" s="119"/>
      <c r="DAB157" s="119"/>
      <c r="DAC157" s="119"/>
      <c r="DAD157" s="119"/>
      <c r="DAE157" s="119"/>
      <c r="DAF157" s="119"/>
      <c r="DAG157" s="119"/>
      <c r="DAH157" s="119"/>
      <c r="DAI157" s="119"/>
      <c r="DAJ157" s="119"/>
      <c r="DAK157" s="119"/>
      <c r="DAL157" s="119"/>
      <c r="DAM157" s="119"/>
      <c r="DAN157" s="119"/>
      <c r="DAO157" s="119"/>
      <c r="DAP157" s="119"/>
      <c r="DAQ157" s="119"/>
      <c r="DAR157" s="119"/>
      <c r="DAS157" s="119"/>
      <c r="DAT157" s="119"/>
      <c r="DAU157" s="119"/>
      <c r="DAV157" s="119"/>
      <c r="DAW157" s="119"/>
      <c r="DAX157" s="119"/>
      <c r="DAY157" s="119"/>
      <c r="DAZ157" s="119"/>
      <c r="DBA157" s="119"/>
      <c r="DBB157" s="119"/>
      <c r="DBC157" s="119"/>
      <c r="DBD157" s="119"/>
      <c r="DBE157" s="119"/>
      <c r="DBF157" s="119"/>
      <c r="DBG157" s="119"/>
      <c r="DBH157" s="119"/>
      <c r="DBI157" s="119"/>
      <c r="DBJ157" s="119"/>
      <c r="DBK157" s="119"/>
      <c r="DBL157" s="119"/>
      <c r="DBM157" s="119"/>
      <c r="DBN157" s="119"/>
      <c r="DBO157" s="119"/>
      <c r="DBP157" s="119"/>
      <c r="DBQ157" s="119"/>
      <c r="DBR157" s="119"/>
      <c r="DBS157" s="119"/>
      <c r="DBT157" s="119"/>
      <c r="DBU157" s="119"/>
      <c r="DBV157" s="119"/>
      <c r="DBW157" s="119"/>
      <c r="DBX157" s="119"/>
      <c r="DBY157" s="119"/>
      <c r="DBZ157" s="119"/>
      <c r="DCA157" s="119"/>
      <c r="DCB157" s="119"/>
      <c r="DCC157" s="119"/>
      <c r="DCD157" s="119"/>
      <c r="DCE157" s="119"/>
      <c r="DCF157" s="119"/>
      <c r="DCG157" s="119"/>
      <c r="DCH157" s="119"/>
      <c r="DCI157" s="119"/>
      <c r="DCJ157" s="119"/>
      <c r="DCK157" s="119"/>
      <c r="DCL157" s="119"/>
      <c r="DCM157" s="119"/>
      <c r="DCN157" s="119"/>
      <c r="DCO157" s="119"/>
      <c r="DCP157" s="119"/>
      <c r="DCQ157" s="119"/>
      <c r="DCR157" s="119"/>
      <c r="DCS157" s="119"/>
      <c r="DCT157" s="119"/>
      <c r="DCU157" s="119"/>
      <c r="DCV157" s="119"/>
      <c r="DCW157" s="119"/>
      <c r="DCX157" s="119"/>
      <c r="DCY157" s="119"/>
      <c r="DCZ157" s="119"/>
      <c r="DDA157" s="119"/>
      <c r="DDB157" s="119"/>
      <c r="DDC157" s="119"/>
      <c r="DDD157" s="119"/>
      <c r="DDE157" s="119"/>
      <c r="DDF157" s="119"/>
      <c r="DDG157" s="119"/>
      <c r="DDH157" s="119"/>
      <c r="DDI157" s="119"/>
      <c r="DDJ157" s="119"/>
      <c r="DDK157" s="119"/>
      <c r="DDL157" s="119"/>
      <c r="DDM157" s="119"/>
      <c r="DDN157" s="119"/>
      <c r="DDO157" s="119"/>
      <c r="DDP157" s="119"/>
      <c r="DDQ157" s="119"/>
      <c r="DDR157" s="119"/>
      <c r="DDS157" s="119"/>
      <c r="DDT157" s="119"/>
      <c r="DDU157" s="119"/>
      <c r="DDV157" s="119"/>
      <c r="DDW157" s="119"/>
      <c r="DDX157" s="119"/>
      <c r="DDY157" s="119"/>
      <c r="DDZ157" s="119"/>
      <c r="DEA157" s="119"/>
      <c r="DEB157" s="119"/>
      <c r="DEC157" s="119"/>
      <c r="DED157" s="119"/>
      <c r="DEE157" s="119"/>
      <c r="DEF157" s="119"/>
      <c r="DEG157" s="119"/>
      <c r="DEH157" s="119"/>
      <c r="DEI157" s="119"/>
      <c r="DEJ157" s="119"/>
      <c r="DEK157" s="119"/>
      <c r="DEL157" s="119"/>
      <c r="DEM157" s="119"/>
      <c r="DEN157" s="119"/>
      <c r="DEO157" s="119"/>
      <c r="DEP157" s="119"/>
      <c r="DEQ157" s="119"/>
      <c r="DER157" s="119"/>
      <c r="DES157" s="119"/>
      <c r="DET157" s="119"/>
      <c r="DEU157" s="119"/>
      <c r="DEV157" s="119"/>
      <c r="DEW157" s="119"/>
      <c r="DEX157" s="119"/>
      <c r="DEY157" s="119"/>
      <c r="DEZ157" s="119"/>
      <c r="DFA157" s="119"/>
      <c r="DFB157" s="119"/>
      <c r="DFC157" s="119"/>
      <c r="DFD157" s="119"/>
      <c r="DFE157" s="119"/>
      <c r="DFF157" s="119"/>
      <c r="DFG157" s="119"/>
      <c r="DFH157" s="119"/>
      <c r="DFI157" s="119"/>
      <c r="DFJ157" s="119"/>
      <c r="DFK157" s="119"/>
      <c r="DFL157" s="119"/>
      <c r="DFM157" s="119"/>
      <c r="DFN157" s="119"/>
      <c r="DFO157" s="119"/>
      <c r="DFP157" s="119"/>
      <c r="DFQ157" s="119"/>
      <c r="DFR157" s="119"/>
      <c r="DFS157" s="119"/>
      <c r="DFT157" s="119"/>
      <c r="DFU157" s="119"/>
      <c r="DFV157" s="119"/>
      <c r="DFW157" s="119"/>
      <c r="DFX157" s="119"/>
      <c r="DFY157" s="119"/>
      <c r="DFZ157" s="119"/>
      <c r="DGA157" s="119"/>
      <c r="DGB157" s="119"/>
      <c r="DGC157" s="119"/>
      <c r="DGD157" s="119"/>
      <c r="DGE157" s="119"/>
      <c r="DGF157" s="119"/>
      <c r="DGG157" s="119"/>
      <c r="DGH157" s="119"/>
      <c r="DGI157" s="119"/>
      <c r="DGJ157" s="119"/>
      <c r="DGK157" s="119"/>
      <c r="DGL157" s="119"/>
      <c r="DGM157" s="119"/>
      <c r="DGN157" s="119"/>
      <c r="DGO157" s="119"/>
      <c r="DGP157" s="119"/>
      <c r="DGQ157" s="119"/>
      <c r="DGR157" s="119"/>
      <c r="DGS157" s="119"/>
      <c r="DGT157" s="119"/>
      <c r="DGU157" s="119"/>
      <c r="DGV157" s="119"/>
      <c r="DGW157" s="119"/>
      <c r="DGX157" s="119"/>
      <c r="DGY157" s="119"/>
      <c r="DGZ157" s="119"/>
      <c r="DHA157" s="119"/>
      <c r="DHB157" s="119"/>
      <c r="DHC157" s="119"/>
      <c r="DHD157" s="119"/>
      <c r="DHE157" s="119"/>
      <c r="DHF157" s="119"/>
      <c r="DHG157" s="119"/>
      <c r="DHH157" s="119"/>
      <c r="DHI157" s="119"/>
      <c r="DHJ157" s="119"/>
      <c r="DHK157" s="119"/>
      <c r="DHL157" s="119"/>
      <c r="DHM157" s="119"/>
      <c r="DHN157" s="119"/>
      <c r="DHO157" s="119"/>
      <c r="DHP157" s="119"/>
      <c r="DHQ157" s="119"/>
      <c r="DHR157" s="119"/>
      <c r="DHS157" s="119"/>
      <c r="DHT157" s="119"/>
      <c r="DHU157" s="119"/>
      <c r="DHV157" s="119"/>
      <c r="DHW157" s="119"/>
      <c r="DHX157" s="119"/>
      <c r="DHY157" s="119"/>
      <c r="DHZ157" s="119"/>
      <c r="DIA157" s="119"/>
      <c r="DIB157" s="119"/>
      <c r="DIC157" s="119"/>
      <c r="DID157" s="119"/>
      <c r="DIE157" s="119"/>
      <c r="DIF157" s="119"/>
      <c r="DIG157" s="119"/>
      <c r="DIH157" s="119"/>
      <c r="DII157" s="119"/>
      <c r="DIJ157" s="119"/>
      <c r="DIK157" s="119"/>
      <c r="DIL157" s="119"/>
      <c r="DIM157" s="119"/>
      <c r="DIN157" s="119"/>
      <c r="DIO157" s="119"/>
      <c r="DIP157" s="119"/>
      <c r="DIQ157" s="119"/>
      <c r="DIR157" s="119"/>
      <c r="DIS157" s="119"/>
      <c r="DIT157" s="119"/>
      <c r="DIU157" s="119"/>
      <c r="DIV157" s="119"/>
      <c r="DIW157" s="119"/>
      <c r="DIX157" s="119"/>
      <c r="DIY157" s="119"/>
      <c r="DIZ157" s="119"/>
      <c r="DJA157" s="119"/>
      <c r="DJB157" s="119"/>
      <c r="DJC157" s="119"/>
      <c r="DJD157" s="119"/>
      <c r="DJE157" s="119"/>
      <c r="DJF157" s="119"/>
      <c r="DJG157" s="119"/>
      <c r="DJH157" s="119"/>
      <c r="DJI157" s="119"/>
      <c r="DJJ157" s="119"/>
      <c r="DJK157" s="119"/>
      <c r="DJL157" s="119"/>
      <c r="DJM157" s="119"/>
      <c r="DJN157" s="119"/>
      <c r="DJO157" s="119"/>
      <c r="DJP157" s="119"/>
      <c r="DJQ157" s="119"/>
      <c r="DJR157" s="119"/>
      <c r="DJS157" s="119"/>
      <c r="DJT157" s="119"/>
      <c r="DJU157" s="119"/>
      <c r="DJV157" s="119"/>
      <c r="DJW157" s="119"/>
      <c r="DJX157" s="119"/>
      <c r="DJY157" s="119"/>
      <c r="DJZ157" s="119"/>
      <c r="DKA157" s="119"/>
      <c r="DKB157" s="119"/>
      <c r="DKC157" s="119"/>
      <c r="DKD157" s="119"/>
      <c r="DKE157" s="119"/>
      <c r="DKF157" s="119"/>
      <c r="DKG157" s="119"/>
      <c r="DKH157" s="119"/>
      <c r="DKI157" s="119"/>
      <c r="DKJ157" s="119"/>
      <c r="DKK157" s="119"/>
      <c r="DKL157" s="119"/>
      <c r="DKM157" s="119"/>
      <c r="DKN157" s="119"/>
      <c r="DKO157" s="119"/>
      <c r="DKP157" s="119"/>
      <c r="DKQ157" s="119"/>
      <c r="DKR157" s="119"/>
      <c r="DKS157" s="119"/>
      <c r="DKT157" s="119"/>
      <c r="DKU157" s="119"/>
      <c r="DKV157" s="119"/>
      <c r="DKW157" s="119"/>
      <c r="DKX157" s="119"/>
      <c r="DKY157" s="119"/>
      <c r="DKZ157" s="119"/>
      <c r="DLA157" s="119"/>
      <c r="DLB157" s="119"/>
      <c r="DLC157" s="119"/>
      <c r="DLD157" s="119"/>
      <c r="DLE157" s="119"/>
      <c r="DLF157" s="119"/>
      <c r="DLG157" s="119"/>
      <c r="DLH157" s="119"/>
      <c r="DLI157" s="119"/>
      <c r="DLJ157" s="119"/>
      <c r="DLK157" s="119"/>
      <c r="DLL157" s="119"/>
      <c r="DLM157" s="119"/>
      <c r="DLN157" s="119"/>
      <c r="DLO157" s="119"/>
      <c r="DLP157" s="119"/>
      <c r="DLQ157" s="119"/>
      <c r="DLR157" s="119"/>
      <c r="DLS157" s="119"/>
      <c r="DLT157" s="119"/>
      <c r="DLU157" s="119"/>
      <c r="DLV157" s="119"/>
      <c r="DLW157" s="119"/>
      <c r="DLX157" s="119"/>
      <c r="DLY157" s="119"/>
      <c r="DLZ157" s="119"/>
      <c r="DMA157" s="119"/>
      <c r="DMB157" s="119"/>
      <c r="DMC157" s="119"/>
      <c r="DMD157" s="119"/>
      <c r="DME157" s="119"/>
      <c r="DMF157" s="119"/>
      <c r="DMG157" s="119"/>
      <c r="DMH157" s="119"/>
      <c r="DMI157" s="119"/>
      <c r="DMJ157" s="119"/>
      <c r="DMK157" s="119"/>
      <c r="DML157" s="119"/>
      <c r="DMM157" s="119"/>
      <c r="DMN157" s="119"/>
      <c r="DMO157" s="119"/>
      <c r="DMP157" s="119"/>
      <c r="DMQ157" s="119"/>
      <c r="DMR157" s="119"/>
      <c r="DMS157" s="119"/>
      <c r="DMT157" s="119"/>
      <c r="DMU157" s="119"/>
      <c r="DMV157" s="119"/>
      <c r="DMW157" s="119"/>
      <c r="DMX157" s="119"/>
      <c r="DMY157" s="119"/>
      <c r="DMZ157" s="119"/>
      <c r="DNA157" s="119"/>
      <c r="DNB157" s="119"/>
      <c r="DNC157" s="119"/>
      <c r="DND157" s="119"/>
      <c r="DNE157" s="119"/>
      <c r="DNF157" s="119"/>
      <c r="DNG157" s="119"/>
      <c r="DNH157" s="119"/>
      <c r="DNI157" s="119"/>
      <c r="DNJ157" s="119"/>
      <c r="DNK157" s="119"/>
      <c r="DNL157" s="119"/>
      <c r="DNM157" s="119"/>
      <c r="DNN157" s="119"/>
      <c r="DNO157" s="119"/>
      <c r="DNP157" s="119"/>
      <c r="DNQ157" s="119"/>
      <c r="DNR157" s="119"/>
      <c r="DNS157" s="119"/>
      <c r="DNT157" s="119"/>
      <c r="DNU157" s="119"/>
      <c r="DNV157" s="119"/>
      <c r="DNW157" s="119"/>
      <c r="DNX157" s="119"/>
      <c r="DNY157" s="119"/>
      <c r="DNZ157" s="119"/>
      <c r="DOA157" s="119"/>
      <c r="DOB157" s="119"/>
      <c r="DOC157" s="119"/>
      <c r="DOD157" s="119"/>
      <c r="DOE157" s="119"/>
      <c r="DOF157" s="119"/>
      <c r="DOG157" s="119"/>
      <c r="DOH157" s="119"/>
      <c r="DOI157" s="119"/>
      <c r="DOJ157" s="119"/>
      <c r="DOK157" s="119"/>
      <c r="DOL157" s="119"/>
      <c r="DOM157" s="119"/>
      <c r="DON157" s="119"/>
      <c r="DOO157" s="119"/>
      <c r="DOP157" s="119"/>
      <c r="DOQ157" s="119"/>
      <c r="DOR157" s="119"/>
      <c r="DOS157" s="119"/>
      <c r="DOT157" s="119"/>
      <c r="DOU157" s="119"/>
      <c r="DOV157" s="119"/>
      <c r="DOW157" s="119"/>
      <c r="DOX157" s="119"/>
      <c r="DOY157" s="119"/>
      <c r="DOZ157" s="119"/>
      <c r="DPA157" s="119"/>
      <c r="DPB157" s="119"/>
      <c r="DPC157" s="119"/>
      <c r="DPD157" s="119"/>
      <c r="DPE157" s="119"/>
      <c r="DPF157" s="119"/>
      <c r="DPG157" s="119"/>
      <c r="DPH157" s="119"/>
      <c r="DPI157" s="119"/>
      <c r="DPJ157" s="119"/>
      <c r="DPK157" s="119"/>
      <c r="DPL157" s="119"/>
      <c r="DPM157" s="119"/>
      <c r="DPN157" s="119"/>
      <c r="DPO157" s="119"/>
      <c r="DPP157" s="119"/>
      <c r="DPQ157" s="119"/>
      <c r="DPR157" s="119"/>
      <c r="DPS157" s="119"/>
      <c r="DPT157" s="119"/>
      <c r="DPU157" s="119"/>
      <c r="DPV157" s="119"/>
      <c r="DPW157" s="119"/>
      <c r="DPX157" s="119"/>
      <c r="DPY157" s="119"/>
      <c r="DPZ157" s="119"/>
      <c r="DQA157" s="119"/>
      <c r="DQB157" s="119"/>
      <c r="DQC157" s="119"/>
      <c r="DQD157" s="119"/>
      <c r="DQE157" s="119"/>
      <c r="DQF157" s="119"/>
      <c r="DQG157" s="119"/>
      <c r="DQH157" s="119"/>
      <c r="DQI157" s="119"/>
      <c r="DQJ157" s="119"/>
      <c r="DQK157" s="119"/>
      <c r="DQL157" s="119"/>
      <c r="DQM157" s="119"/>
      <c r="DQN157" s="119"/>
      <c r="DQO157" s="119"/>
      <c r="DQP157" s="119"/>
      <c r="DQQ157" s="119"/>
      <c r="DQR157" s="119"/>
      <c r="DQS157" s="119"/>
      <c r="DQT157" s="119"/>
      <c r="DQU157" s="119"/>
      <c r="DQV157" s="119"/>
      <c r="DQW157" s="119"/>
      <c r="DQX157" s="119"/>
      <c r="DQY157" s="119"/>
      <c r="DQZ157" s="119"/>
      <c r="DRA157" s="119"/>
      <c r="DRB157" s="119"/>
      <c r="DRC157" s="119"/>
      <c r="DRD157" s="119"/>
      <c r="DRE157" s="119"/>
      <c r="DRF157" s="119"/>
      <c r="DRG157" s="119"/>
      <c r="DRH157" s="119"/>
      <c r="DRI157" s="119"/>
      <c r="DRJ157" s="119"/>
      <c r="DRK157" s="119"/>
      <c r="DRL157" s="119"/>
      <c r="DRM157" s="119"/>
      <c r="DRN157" s="119"/>
      <c r="DRO157" s="119"/>
      <c r="DRP157" s="119"/>
      <c r="DRQ157" s="119"/>
      <c r="DRR157" s="119"/>
      <c r="DRS157" s="119"/>
      <c r="DRT157" s="119"/>
      <c r="DRU157" s="119"/>
      <c r="DRV157" s="119"/>
      <c r="DRW157" s="119"/>
      <c r="DRX157" s="119"/>
      <c r="DRY157" s="119"/>
      <c r="DRZ157" s="119"/>
      <c r="DSA157" s="119"/>
      <c r="DSB157" s="119"/>
      <c r="DSC157" s="119"/>
      <c r="DSD157" s="119"/>
      <c r="DSE157" s="119"/>
      <c r="DSF157" s="119"/>
      <c r="DSG157" s="119"/>
      <c r="DSH157" s="119"/>
      <c r="DSI157" s="119"/>
      <c r="DSJ157" s="119"/>
      <c r="DSK157" s="119"/>
      <c r="DSL157" s="119"/>
      <c r="DSM157" s="119"/>
      <c r="DSN157" s="119"/>
      <c r="DSO157" s="119"/>
      <c r="DSP157" s="119"/>
      <c r="DSQ157" s="119"/>
      <c r="DSR157" s="119"/>
      <c r="DSS157" s="119"/>
      <c r="DST157" s="119"/>
      <c r="DSU157" s="119"/>
      <c r="DSV157" s="119"/>
      <c r="DSW157" s="119"/>
      <c r="DSX157" s="119"/>
      <c r="DSY157" s="119"/>
      <c r="DSZ157" s="119"/>
      <c r="DTA157" s="119"/>
      <c r="DTB157" s="119"/>
      <c r="DTC157" s="119"/>
      <c r="DTD157" s="119"/>
      <c r="DTE157" s="119"/>
      <c r="DTF157" s="119"/>
      <c r="DTG157" s="119"/>
      <c r="DTH157" s="119"/>
      <c r="DTI157" s="119"/>
      <c r="DTJ157" s="119"/>
      <c r="DTK157" s="119"/>
      <c r="DTL157" s="119"/>
      <c r="DTM157" s="119"/>
      <c r="DTN157" s="119"/>
      <c r="DTO157" s="119"/>
      <c r="DTP157" s="119"/>
      <c r="DTQ157" s="119"/>
      <c r="DTR157" s="119"/>
      <c r="DTS157" s="119"/>
      <c r="DTT157" s="119"/>
      <c r="DTU157" s="119"/>
      <c r="DTV157" s="119"/>
      <c r="DTW157" s="119"/>
      <c r="DTX157" s="119"/>
      <c r="DTY157" s="119"/>
      <c r="DTZ157" s="119"/>
      <c r="DUA157" s="119"/>
      <c r="DUB157" s="119"/>
      <c r="DUC157" s="119"/>
      <c r="DUD157" s="119"/>
      <c r="DUE157" s="119"/>
      <c r="DUF157" s="119"/>
      <c r="DUG157" s="119"/>
      <c r="DUH157" s="119"/>
      <c r="DUI157" s="119"/>
      <c r="DUJ157" s="119"/>
      <c r="DUK157" s="119"/>
      <c r="DUL157" s="119"/>
      <c r="DUM157" s="119"/>
      <c r="DUN157" s="119"/>
      <c r="DUO157" s="119"/>
      <c r="DUP157" s="119"/>
      <c r="DUQ157" s="119"/>
      <c r="DUR157" s="119"/>
      <c r="DUS157" s="119"/>
      <c r="DUT157" s="119"/>
      <c r="DUU157" s="119"/>
      <c r="DUV157" s="119"/>
      <c r="DUW157" s="119"/>
      <c r="DUX157" s="119"/>
      <c r="DUY157" s="119"/>
      <c r="DUZ157" s="119"/>
      <c r="DVA157" s="119"/>
      <c r="DVB157" s="119"/>
      <c r="DVC157" s="119"/>
      <c r="DVD157" s="119"/>
      <c r="DVE157" s="119"/>
      <c r="DVF157" s="119"/>
      <c r="DVG157" s="119"/>
      <c r="DVH157" s="119"/>
      <c r="DVI157" s="119"/>
      <c r="DVJ157" s="119"/>
      <c r="DVK157" s="119"/>
      <c r="DVL157" s="119"/>
      <c r="DVM157" s="119"/>
      <c r="DVN157" s="119"/>
      <c r="DVO157" s="119"/>
      <c r="DVP157" s="119"/>
      <c r="DVQ157" s="119"/>
      <c r="DVR157" s="119"/>
      <c r="DVS157" s="119"/>
      <c r="DVT157" s="119"/>
      <c r="DVU157" s="119"/>
      <c r="DVV157" s="119"/>
      <c r="DVW157" s="119"/>
      <c r="DVX157" s="119"/>
      <c r="DVY157" s="119"/>
      <c r="DVZ157" s="119"/>
      <c r="DWA157" s="119"/>
      <c r="DWB157" s="119"/>
      <c r="DWC157" s="119"/>
      <c r="DWD157" s="119"/>
      <c r="DWE157" s="119"/>
      <c r="DWF157" s="119"/>
      <c r="DWG157" s="119"/>
      <c r="DWH157" s="119"/>
      <c r="DWI157" s="119"/>
      <c r="DWJ157" s="119"/>
      <c r="DWK157" s="119"/>
      <c r="DWL157" s="119"/>
      <c r="DWM157" s="119"/>
      <c r="DWN157" s="119"/>
      <c r="DWO157" s="119"/>
      <c r="DWP157" s="119"/>
      <c r="DWQ157" s="119"/>
      <c r="DWR157" s="119"/>
      <c r="DWS157" s="119"/>
      <c r="DWT157" s="119"/>
      <c r="DWU157" s="119"/>
      <c r="DWV157" s="119"/>
      <c r="DWW157" s="119"/>
      <c r="DWX157" s="119"/>
      <c r="DWY157" s="119"/>
      <c r="DWZ157" s="119"/>
      <c r="DXA157" s="119"/>
      <c r="DXB157" s="119"/>
      <c r="DXC157" s="119"/>
      <c r="DXD157" s="119"/>
      <c r="DXE157" s="119"/>
      <c r="DXF157" s="119"/>
      <c r="DXG157" s="119"/>
      <c r="DXH157" s="119"/>
      <c r="DXI157" s="119"/>
      <c r="DXJ157" s="119"/>
      <c r="DXK157" s="119"/>
      <c r="DXL157" s="119"/>
      <c r="DXM157" s="119"/>
      <c r="DXN157" s="119"/>
      <c r="DXO157" s="119"/>
      <c r="DXP157" s="119"/>
      <c r="DXQ157" s="119"/>
      <c r="DXR157" s="119"/>
      <c r="DXS157" s="119"/>
      <c r="DXT157" s="119"/>
      <c r="DXU157" s="119"/>
      <c r="DXV157" s="119"/>
      <c r="DXW157" s="119"/>
      <c r="DXX157" s="119"/>
      <c r="DXY157" s="119"/>
      <c r="DXZ157" s="119"/>
      <c r="DYA157" s="119"/>
      <c r="DYB157" s="119"/>
      <c r="DYC157" s="119"/>
      <c r="DYD157" s="119"/>
      <c r="DYE157" s="119"/>
      <c r="DYF157" s="119"/>
      <c r="DYG157" s="119"/>
      <c r="DYH157" s="119"/>
      <c r="DYI157" s="119"/>
      <c r="DYJ157" s="119"/>
      <c r="DYK157" s="119"/>
      <c r="DYL157" s="119"/>
      <c r="DYM157" s="119"/>
      <c r="DYN157" s="119"/>
      <c r="DYO157" s="119"/>
      <c r="DYP157" s="119"/>
      <c r="DYQ157" s="119"/>
      <c r="DYR157" s="119"/>
      <c r="DYS157" s="119"/>
      <c r="DYT157" s="119"/>
      <c r="DYU157" s="119"/>
      <c r="DYV157" s="119"/>
      <c r="DYW157" s="119"/>
      <c r="DYX157" s="119"/>
      <c r="DYY157" s="119"/>
      <c r="DYZ157" s="119"/>
      <c r="DZA157" s="119"/>
      <c r="DZB157" s="119"/>
      <c r="DZC157" s="119"/>
      <c r="DZD157" s="119"/>
      <c r="DZE157" s="119"/>
      <c r="DZF157" s="119"/>
      <c r="DZG157" s="119"/>
      <c r="DZH157" s="119"/>
      <c r="DZI157" s="119"/>
      <c r="DZJ157" s="119"/>
      <c r="DZK157" s="119"/>
      <c r="DZL157" s="119"/>
      <c r="DZM157" s="119"/>
      <c r="DZN157" s="119"/>
      <c r="DZO157" s="119"/>
      <c r="DZP157" s="119"/>
      <c r="DZQ157" s="119"/>
      <c r="DZR157" s="119"/>
      <c r="DZS157" s="119"/>
      <c r="DZT157" s="119"/>
      <c r="DZU157" s="119"/>
      <c r="DZV157" s="119"/>
      <c r="DZW157" s="119"/>
      <c r="DZX157" s="119"/>
      <c r="DZY157" s="119"/>
      <c r="DZZ157" s="119"/>
      <c r="EAA157" s="119"/>
      <c r="EAB157" s="119"/>
      <c r="EAC157" s="119"/>
      <c r="EAD157" s="119"/>
      <c r="EAE157" s="119"/>
      <c r="EAF157" s="119"/>
      <c r="EAG157" s="119"/>
      <c r="EAH157" s="119"/>
      <c r="EAI157" s="119"/>
      <c r="EAJ157" s="119"/>
      <c r="EAK157" s="119"/>
      <c r="EAL157" s="119"/>
      <c r="EAM157" s="119"/>
      <c r="EAN157" s="119"/>
      <c r="EAO157" s="119"/>
      <c r="EAP157" s="119"/>
      <c r="EAQ157" s="119"/>
      <c r="EAR157" s="119"/>
      <c r="EAS157" s="119"/>
      <c r="EAT157" s="119"/>
      <c r="EAU157" s="119"/>
      <c r="EAV157" s="119"/>
      <c r="EAW157" s="119"/>
      <c r="EAX157" s="119"/>
      <c r="EAY157" s="119"/>
      <c r="EAZ157" s="119"/>
      <c r="EBA157" s="119"/>
      <c r="EBB157" s="119"/>
      <c r="EBC157" s="119"/>
      <c r="EBD157" s="119"/>
      <c r="EBE157" s="119"/>
      <c r="EBF157" s="119"/>
      <c r="EBG157" s="119"/>
      <c r="EBH157" s="119"/>
      <c r="EBI157" s="119"/>
      <c r="EBJ157" s="119"/>
      <c r="EBK157" s="119"/>
      <c r="EBL157" s="119"/>
      <c r="EBM157" s="119"/>
      <c r="EBN157" s="119"/>
      <c r="EBO157" s="119"/>
      <c r="EBP157" s="119"/>
      <c r="EBQ157" s="119"/>
      <c r="EBR157" s="119"/>
      <c r="EBS157" s="119"/>
      <c r="EBT157" s="119"/>
      <c r="EBU157" s="119"/>
      <c r="EBV157" s="119"/>
      <c r="EBW157" s="119"/>
      <c r="EBX157" s="119"/>
      <c r="EBY157" s="119"/>
      <c r="EBZ157" s="119"/>
      <c r="ECA157" s="119"/>
      <c r="ECB157" s="119"/>
      <c r="ECC157" s="119"/>
      <c r="ECD157" s="119"/>
      <c r="ECE157" s="119"/>
      <c r="ECF157" s="119"/>
      <c r="ECG157" s="119"/>
      <c r="ECH157" s="119"/>
      <c r="ECI157" s="119"/>
      <c r="ECJ157" s="119"/>
      <c r="ECK157" s="119"/>
      <c r="ECL157" s="119"/>
      <c r="ECM157" s="119"/>
      <c r="ECN157" s="119"/>
      <c r="ECO157" s="119"/>
      <c r="ECP157" s="119"/>
      <c r="ECQ157" s="119"/>
      <c r="ECR157" s="119"/>
      <c r="ECS157" s="119"/>
      <c r="ECT157" s="119"/>
      <c r="ECU157" s="119"/>
      <c r="ECV157" s="119"/>
      <c r="ECW157" s="119"/>
      <c r="ECX157" s="119"/>
      <c r="ECY157" s="119"/>
      <c r="ECZ157" s="119"/>
      <c r="EDA157" s="119"/>
      <c r="EDB157" s="119"/>
      <c r="EDC157" s="119"/>
      <c r="EDD157" s="119"/>
      <c r="EDE157" s="119"/>
      <c r="EDF157" s="119"/>
      <c r="EDG157" s="119"/>
      <c r="EDH157" s="119"/>
      <c r="EDI157" s="119"/>
      <c r="EDJ157" s="119"/>
      <c r="EDK157" s="119"/>
      <c r="EDL157" s="119"/>
      <c r="EDM157" s="119"/>
      <c r="EDN157" s="119"/>
      <c r="EDO157" s="119"/>
      <c r="EDP157" s="119"/>
      <c r="EDQ157" s="119"/>
      <c r="EDR157" s="119"/>
      <c r="EDS157" s="119"/>
      <c r="EDT157" s="119"/>
      <c r="EDU157" s="119"/>
      <c r="EDV157" s="119"/>
      <c r="EDW157" s="119"/>
      <c r="EDX157" s="119"/>
      <c r="EDY157" s="119"/>
      <c r="EDZ157" s="119"/>
      <c r="EEA157" s="119"/>
      <c r="EEB157" s="119"/>
      <c r="EEC157" s="119"/>
      <c r="EED157" s="119"/>
      <c r="EEE157" s="119"/>
      <c r="EEF157" s="119"/>
      <c r="EEG157" s="119"/>
      <c r="EEH157" s="119"/>
      <c r="EEI157" s="119"/>
      <c r="EEJ157" s="119"/>
      <c r="EEK157" s="119"/>
      <c r="EEL157" s="119"/>
      <c r="EEM157" s="119"/>
      <c r="EEN157" s="119"/>
      <c r="EEO157" s="119"/>
      <c r="EEP157" s="119"/>
      <c r="EEQ157" s="119"/>
      <c r="EER157" s="119"/>
      <c r="EES157" s="119"/>
      <c r="EET157" s="119"/>
      <c r="EEU157" s="119"/>
      <c r="EEV157" s="119"/>
      <c r="EEW157" s="119"/>
      <c r="EEX157" s="119"/>
      <c r="EEY157" s="119"/>
      <c r="EEZ157" s="119"/>
      <c r="EFA157" s="119"/>
      <c r="EFB157" s="119"/>
      <c r="EFC157" s="119"/>
      <c r="EFD157" s="119"/>
      <c r="EFE157" s="119"/>
      <c r="EFF157" s="119"/>
      <c r="EFG157" s="119"/>
      <c r="EFH157" s="119"/>
      <c r="EFI157" s="119"/>
      <c r="EFJ157" s="119"/>
      <c r="EFK157" s="119"/>
      <c r="EFL157" s="119"/>
      <c r="EFM157" s="119"/>
      <c r="EFN157" s="119"/>
      <c r="EFO157" s="119"/>
      <c r="EFP157" s="119"/>
      <c r="EFQ157" s="119"/>
      <c r="EFR157" s="119"/>
      <c r="EFS157" s="119"/>
      <c r="EFT157" s="119"/>
      <c r="EFU157" s="119"/>
      <c r="EFV157" s="119"/>
      <c r="EFW157" s="119"/>
      <c r="EFX157" s="119"/>
      <c r="EFY157" s="119"/>
      <c r="EFZ157" s="119"/>
      <c r="EGA157" s="119"/>
      <c r="EGB157" s="119"/>
      <c r="EGC157" s="119"/>
      <c r="EGD157" s="119"/>
      <c r="EGE157" s="119"/>
      <c r="EGF157" s="119"/>
      <c r="EGG157" s="119"/>
      <c r="EGH157" s="119"/>
      <c r="EGI157" s="119"/>
      <c r="EGJ157" s="119"/>
      <c r="EGK157" s="119"/>
      <c r="EGL157" s="119"/>
      <c r="EGM157" s="119"/>
      <c r="EGN157" s="119"/>
      <c r="EGO157" s="119"/>
      <c r="EGP157" s="119"/>
      <c r="EGQ157" s="119"/>
      <c r="EGR157" s="119"/>
      <c r="EGS157" s="119"/>
      <c r="EGT157" s="119"/>
      <c r="EGU157" s="119"/>
      <c r="EGV157" s="119"/>
      <c r="EGW157" s="119"/>
      <c r="EGX157" s="119"/>
      <c r="EGY157" s="119"/>
      <c r="EGZ157" s="119"/>
      <c r="EHA157" s="119"/>
      <c r="EHB157" s="119"/>
      <c r="EHC157" s="119"/>
      <c r="EHD157" s="119"/>
      <c r="EHE157" s="119"/>
      <c r="EHF157" s="119"/>
      <c r="EHG157" s="119"/>
      <c r="EHH157" s="119"/>
      <c r="EHI157" s="119"/>
      <c r="EHJ157" s="119"/>
      <c r="EHK157" s="119"/>
      <c r="EHL157" s="119"/>
      <c r="EHM157" s="119"/>
      <c r="EHN157" s="119"/>
      <c r="EHO157" s="119"/>
      <c r="EHP157" s="119"/>
      <c r="EHQ157" s="119"/>
      <c r="EHR157" s="119"/>
      <c r="EHS157" s="119"/>
      <c r="EHT157" s="119"/>
      <c r="EHU157" s="119"/>
      <c r="EHV157" s="119"/>
      <c r="EHW157" s="119"/>
      <c r="EHX157" s="119"/>
      <c r="EHY157" s="119"/>
      <c r="EHZ157" s="119"/>
      <c r="EIA157" s="119"/>
      <c r="EIB157" s="119"/>
      <c r="EIC157" s="119"/>
      <c r="EID157" s="119"/>
      <c r="EIE157" s="119"/>
      <c r="EIF157" s="119"/>
      <c r="EIG157" s="119"/>
      <c r="EIH157" s="119"/>
      <c r="EII157" s="119"/>
      <c r="EIJ157" s="119"/>
      <c r="EIK157" s="119"/>
      <c r="EIL157" s="119"/>
      <c r="EIM157" s="119"/>
      <c r="EIN157" s="119"/>
      <c r="EIO157" s="119"/>
      <c r="EIP157" s="119"/>
      <c r="EIQ157" s="119"/>
      <c r="EIR157" s="119"/>
      <c r="EIS157" s="119"/>
      <c r="EIT157" s="119"/>
      <c r="EIU157" s="119"/>
      <c r="EIV157" s="119"/>
      <c r="EIW157" s="119"/>
      <c r="EIX157" s="119"/>
      <c r="EIY157" s="119"/>
      <c r="EIZ157" s="119"/>
      <c r="EJA157" s="119"/>
      <c r="EJB157" s="119"/>
      <c r="EJC157" s="119"/>
      <c r="EJD157" s="119"/>
      <c r="EJE157" s="119"/>
      <c r="EJF157" s="119"/>
      <c r="EJG157" s="119"/>
      <c r="EJH157" s="119"/>
      <c r="EJI157" s="119"/>
      <c r="EJJ157" s="119"/>
      <c r="EJK157" s="119"/>
      <c r="EJL157" s="119"/>
      <c r="EJM157" s="119"/>
      <c r="EJN157" s="119"/>
      <c r="EJO157" s="119"/>
      <c r="EJP157" s="119"/>
      <c r="EJQ157" s="119"/>
      <c r="EJR157" s="119"/>
      <c r="EJS157" s="119"/>
      <c r="EJT157" s="119"/>
      <c r="EJU157" s="119"/>
      <c r="EJV157" s="119"/>
      <c r="EJW157" s="119"/>
      <c r="EJX157" s="119"/>
      <c r="EJY157" s="119"/>
      <c r="EJZ157" s="119"/>
      <c r="EKA157" s="119"/>
      <c r="EKB157" s="119"/>
      <c r="EKC157" s="119"/>
      <c r="EKD157" s="119"/>
      <c r="EKE157" s="119"/>
      <c r="EKF157" s="119"/>
      <c r="EKG157" s="119"/>
      <c r="EKH157" s="119"/>
      <c r="EKI157" s="119"/>
      <c r="EKJ157" s="119"/>
      <c r="EKK157" s="119"/>
      <c r="EKL157" s="119"/>
      <c r="EKM157" s="119"/>
      <c r="EKN157" s="119"/>
      <c r="EKO157" s="119"/>
      <c r="EKP157" s="119"/>
      <c r="EKQ157" s="119"/>
      <c r="EKR157" s="119"/>
      <c r="EKS157" s="119"/>
      <c r="EKT157" s="119"/>
      <c r="EKU157" s="119"/>
      <c r="EKV157" s="119"/>
      <c r="EKW157" s="119"/>
      <c r="EKX157" s="119"/>
      <c r="EKY157" s="119"/>
      <c r="EKZ157" s="119"/>
      <c r="ELA157" s="119"/>
      <c r="ELB157" s="119"/>
      <c r="ELC157" s="119"/>
      <c r="ELD157" s="119"/>
      <c r="ELE157" s="119"/>
      <c r="ELF157" s="119"/>
      <c r="ELG157" s="119"/>
      <c r="ELH157" s="119"/>
      <c r="ELI157" s="119"/>
      <c r="ELJ157" s="119"/>
      <c r="ELK157" s="119"/>
      <c r="ELL157" s="119"/>
      <c r="ELM157" s="119"/>
      <c r="ELN157" s="119"/>
      <c r="ELO157" s="119"/>
      <c r="ELP157" s="119"/>
      <c r="ELQ157" s="119"/>
      <c r="ELR157" s="119"/>
      <c r="ELS157" s="119"/>
      <c r="ELT157" s="119"/>
      <c r="ELU157" s="119"/>
      <c r="ELV157" s="119"/>
      <c r="ELW157" s="119"/>
      <c r="ELX157" s="119"/>
      <c r="ELY157" s="119"/>
      <c r="ELZ157" s="119"/>
      <c r="EMA157" s="119"/>
      <c r="EMB157" s="119"/>
      <c r="EMC157" s="119"/>
      <c r="EMD157" s="119"/>
      <c r="EME157" s="119"/>
      <c r="EMF157" s="119"/>
      <c r="EMG157" s="119"/>
      <c r="EMH157" s="119"/>
      <c r="EMI157" s="119"/>
      <c r="EMJ157" s="119"/>
      <c r="EMK157" s="119"/>
      <c r="EML157" s="119"/>
      <c r="EMM157" s="119"/>
      <c r="EMN157" s="119"/>
      <c r="EMO157" s="119"/>
      <c r="EMP157" s="119"/>
      <c r="EMQ157" s="119"/>
      <c r="EMR157" s="119"/>
      <c r="EMS157" s="119"/>
      <c r="EMT157" s="119"/>
      <c r="EMU157" s="119"/>
      <c r="EMV157" s="119"/>
      <c r="EMW157" s="119"/>
      <c r="EMX157" s="119"/>
      <c r="EMY157" s="119"/>
      <c r="EMZ157" s="119"/>
      <c r="ENA157" s="119"/>
      <c r="ENB157" s="119"/>
      <c r="ENC157" s="119"/>
      <c r="END157" s="119"/>
      <c r="ENE157" s="119"/>
      <c r="ENF157" s="119"/>
      <c r="ENG157" s="119"/>
      <c r="ENH157" s="119"/>
      <c r="ENI157" s="119"/>
      <c r="ENJ157" s="119"/>
      <c r="ENK157" s="119"/>
      <c r="ENL157" s="119"/>
      <c r="ENM157" s="119"/>
      <c r="ENN157" s="119"/>
      <c r="ENO157" s="119"/>
      <c r="ENP157" s="119"/>
      <c r="ENQ157" s="119"/>
      <c r="ENR157" s="119"/>
      <c r="ENS157" s="119"/>
      <c r="ENT157" s="119"/>
      <c r="ENU157" s="119"/>
      <c r="ENV157" s="119"/>
      <c r="ENW157" s="119"/>
      <c r="ENX157" s="119"/>
      <c r="ENY157" s="119"/>
      <c r="ENZ157" s="119"/>
      <c r="EOA157" s="119"/>
      <c r="EOB157" s="119"/>
      <c r="EOC157" s="119"/>
      <c r="EOD157" s="119"/>
      <c r="EOE157" s="119"/>
      <c r="EOF157" s="119"/>
      <c r="EOG157" s="119"/>
      <c r="EOH157" s="119"/>
      <c r="EOI157" s="119"/>
      <c r="EOJ157" s="119"/>
      <c r="EOK157" s="119"/>
      <c r="EOL157" s="119"/>
      <c r="EOM157" s="119"/>
      <c r="EON157" s="119"/>
      <c r="EOO157" s="119"/>
      <c r="EOP157" s="119"/>
      <c r="EOQ157" s="119"/>
      <c r="EOR157" s="119"/>
      <c r="EOS157" s="119"/>
      <c r="EOT157" s="119"/>
      <c r="EOU157" s="119"/>
      <c r="EOV157" s="119"/>
      <c r="EOW157" s="119"/>
      <c r="EOX157" s="119"/>
      <c r="EOY157" s="119"/>
      <c r="EOZ157" s="119"/>
      <c r="EPA157" s="119"/>
      <c r="EPB157" s="119"/>
      <c r="EPC157" s="119"/>
      <c r="EPD157" s="119"/>
      <c r="EPE157" s="119"/>
      <c r="EPF157" s="119"/>
      <c r="EPG157" s="119"/>
      <c r="EPH157" s="119"/>
      <c r="EPI157" s="119"/>
      <c r="EPJ157" s="119"/>
      <c r="EPK157" s="119"/>
      <c r="EPL157" s="119"/>
      <c r="EPM157" s="119"/>
      <c r="EPN157" s="119"/>
      <c r="EPO157" s="119"/>
      <c r="EPP157" s="119"/>
      <c r="EPQ157" s="119"/>
      <c r="EPR157" s="119"/>
      <c r="EPS157" s="119"/>
      <c r="EPT157" s="119"/>
      <c r="EPU157" s="119"/>
      <c r="EPV157" s="119"/>
      <c r="EPW157" s="119"/>
      <c r="EPX157" s="119"/>
      <c r="EPY157" s="119"/>
      <c r="EPZ157" s="119"/>
      <c r="EQA157" s="119"/>
      <c r="EQB157" s="119"/>
      <c r="EQC157" s="119"/>
      <c r="EQD157" s="119"/>
      <c r="EQE157" s="119"/>
      <c r="EQF157" s="119"/>
      <c r="EQG157" s="119"/>
      <c r="EQH157" s="119"/>
      <c r="EQI157" s="119"/>
      <c r="EQJ157" s="119"/>
      <c r="EQK157" s="119"/>
      <c r="EQL157" s="119"/>
      <c r="EQM157" s="119"/>
      <c r="EQN157" s="119"/>
      <c r="EQO157" s="119"/>
      <c r="EQP157" s="119"/>
      <c r="EQQ157" s="119"/>
      <c r="EQR157" s="119"/>
      <c r="EQS157" s="119"/>
      <c r="EQT157" s="119"/>
      <c r="EQU157" s="119"/>
      <c r="EQV157" s="119"/>
      <c r="EQW157" s="119"/>
      <c r="EQX157" s="119"/>
      <c r="EQY157" s="119"/>
      <c r="EQZ157" s="119"/>
      <c r="ERA157" s="119"/>
      <c r="ERB157" s="119"/>
      <c r="ERC157" s="119"/>
      <c r="ERD157" s="119"/>
      <c r="ERE157" s="119"/>
      <c r="ERF157" s="119"/>
      <c r="ERG157" s="119"/>
      <c r="ERH157" s="119"/>
      <c r="ERI157" s="119"/>
      <c r="ERJ157" s="119"/>
      <c r="ERK157" s="119"/>
      <c r="ERL157" s="119"/>
      <c r="ERM157" s="119"/>
      <c r="ERN157" s="119"/>
      <c r="ERO157" s="119"/>
      <c r="ERP157" s="119"/>
      <c r="ERQ157" s="119"/>
      <c r="ERR157" s="119"/>
      <c r="ERS157" s="119"/>
      <c r="ERT157" s="119"/>
      <c r="ERU157" s="119"/>
      <c r="ERV157" s="119"/>
      <c r="ERW157" s="119"/>
      <c r="ERX157" s="119"/>
      <c r="ERY157" s="119"/>
      <c r="ERZ157" s="119"/>
      <c r="ESA157" s="119"/>
      <c r="ESB157" s="119"/>
      <c r="ESC157" s="119"/>
      <c r="ESD157" s="119"/>
      <c r="ESE157" s="119"/>
      <c r="ESF157" s="119"/>
      <c r="ESG157" s="119"/>
      <c r="ESH157" s="119"/>
      <c r="ESI157" s="119"/>
      <c r="ESJ157" s="119"/>
      <c r="ESK157" s="119"/>
      <c r="ESL157" s="119"/>
      <c r="ESM157" s="119"/>
      <c r="ESN157" s="119"/>
      <c r="ESO157" s="119"/>
      <c r="ESP157" s="119"/>
      <c r="ESQ157" s="119"/>
      <c r="ESR157" s="119"/>
      <c r="ESS157" s="119"/>
      <c r="EST157" s="119"/>
      <c r="ESU157" s="119"/>
      <c r="ESV157" s="119"/>
      <c r="ESW157" s="119"/>
      <c r="ESX157" s="119"/>
      <c r="ESY157" s="119"/>
      <c r="ESZ157" s="119"/>
      <c r="ETA157" s="119"/>
      <c r="ETB157" s="119"/>
      <c r="ETC157" s="119"/>
      <c r="ETD157" s="119"/>
      <c r="ETE157" s="119"/>
      <c r="ETF157" s="119"/>
      <c r="ETG157" s="119"/>
      <c r="ETH157" s="119"/>
      <c r="ETI157" s="119"/>
      <c r="ETJ157" s="119"/>
      <c r="ETK157" s="119"/>
      <c r="ETL157" s="119"/>
      <c r="ETM157" s="119"/>
      <c r="ETN157" s="119"/>
      <c r="ETO157" s="119"/>
      <c r="ETP157" s="119"/>
      <c r="ETQ157" s="119"/>
      <c r="ETR157" s="119"/>
      <c r="ETS157" s="119"/>
      <c r="ETT157" s="119"/>
      <c r="ETU157" s="119"/>
      <c r="ETV157" s="119"/>
      <c r="ETW157" s="119"/>
      <c r="ETX157" s="119"/>
      <c r="ETY157" s="119"/>
      <c r="ETZ157" s="119"/>
      <c r="EUA157" s="119"/>
      <c r="EUB157" s="119"/>
      <c r="EUC157" s="119"/>
      <c r="EUD157" s="119"/>
      <c r="EUE157" s="119"/>
      <c r="EUF157" s="119"/>
      <c r="EUG157" s="119"/>
      <c r="EUH157" s="119"/>
      <c r="EUI157" s="119"/>
      <c r="EUJ157" s="119"/>
      <c r="EUK157" s="119"/>
      <c r="EUL157" s="119"/>
      <c r="EUM157" s="119"/>
      <c r="EUN157" s="119"/>
      <c r="EUO157" s="119"/>
      <c r="EUP157" s="119"/>
      <c r="EUQ157" s="119"/>
      <c r="EUR157" s="119"/>
      <c r="EUS157" s="119"/>
      <c r="EUT157" s="119"/>
      <c r="EUU157" s="119"/>
      <c r="EUV157" s="119"/>
      <c r="EUW157" s="119"/>
      <c r="EUX157" s="119"/>
      <c r="EUY157" s="119"/>
      <c r="EUZ157" s="119"/>
      <c r="EVA157" s="119"/>
      <c r="EVB157" s="119"/>
      <c r="EVC157" s="119"/>
      <c r="EVD157" s="119"/>
      <c r="EVE157" s="119"/>
      <c r="EVF157" s="119"/>
      <c r="EVG157" s="119"/>
      <c r="EVH157" s="119"/>
      <c r="EVI157" s="119"/>
      <c r="EVJ157" s="119"/>
      <c r="EVK157" s="119"/>
      <c r="EVL157" s="119"/>
      <c r="EVM157" s="119"/>
      <c r="EVN157" s="119"/>
      <c r="EVO157" s="119"/>
      <c r="EVP157" s="119"/>
      <c r="EVQ157" s="119"/>
      <c r="EVR157" s="119"/>
      <c r="EVS157" s="119"/>
      <c r="EVT157" s="119"/>
      <c r="EVU157" s="119"/>
      <c r="EVV157" s="119"/>
      <c r="EVW157" s="119"/>
      <c r="EVX157" s="119"/>
      <c r="EVY157" s="119"/>
      <c r="EVZ157" s="119"/>
      <c r="EWA157" s="119"/>
      <c r="EWB157" s="119"/>
      <c r="EWC157" s="119"/>
      <c r="EWD157" s="119"/>
      <c r="EWE157" s="119"/>
      <c r="EWF157" s="119"/>
      <c r="EWG157" s="119"/>
      <c r="EWH157" s="119"/>
      <c r="EWI157" s="119"/>
      <c r="EWJ157" s="119"/>
      <c r="EWK157" s="119"/>
      <c r="EWL157" s="119"/>
      <c r="EWM157" s="119"/>
      <c r="EWN157" s="119"/>
      <c r="EWO157" s="119"/>
      <c r="EWP157" s="119"/>
      <c r="EWQ157" s="119"/>
      <c r="EWR157" s="119"/>
      <c r="EWS157" s="119"/>
      <c r="EWT157" s="119"/>
      <c r="EWU157" s="119"/>
      <c r="EWV157" s="119"/>
      <c r="EWW157" s="119"/>
      <c r="EWX157" s="119"/>
      <c r="EWY157" s="119"/>
      <c r="EWZ157" s="119"/>
      <c r="EXA157" s="119"/>
      <c r="EXB157" s="119"/>
      <c r="EXC157" s="119"/>
      <c r="EXD157" s="119"/>
      <c r="EXE157" s="119"/>
      <c r="EXF157" s="119"/>
      <c r="EXG157" s="119"/>
      <c r="EXH157" s="119"/>
      <c r="EXI157" s="119"/>
      <c r="EXJ157" s="119"/>
      <c r="EXK157" s="119"/>
      <c r="EXL157" s="119"/>
      <c r="EXM157" s="119"/>
      <c r="EXN157" s="119"/>
      <c r="EXO157" s="119"/>
      <c r="EXP157" s="119"/>
      <c r="EXQ157" s="119"/>
      <c r="EXR157" s="119"/>
      <c r="EXS157" s="119"/>
      <c r="EXT157" s="119"/>
      <c r="EXU157" s="119"/>
      <c r="EXV157" s="119"/>
      <c r="EXW157" s="119"/>
      <c r="EXX157" s="119"/>
      <c r="EXY157" s="119"/>
      <c r="EXZ157" s="119"/>
      <c r="EYA157" s="119"/>
      <c r="EYB157" s="119"/>
      <c r="EYC157" s="119"/>
      <c r="EYD157" s="119"/>
      <c r="EYE157" s="119"/>
      <c r="EYF157" s="119"/>
      <c r="EYG157" s="119"/>
      <c r="EYH157" s="119"/>
      <c r="EYI157" s="119"/>
      <c r="EYJ157" s="119"/>
      <c r="EYK157" s="119"/>
      <c r="EYL157" s="119"/>
      <c r="EYM157" s="119"/>
      <c r="EYN157" s="119"/>
      <c r="EYO157" s="119"/>
      <c r="EYP157" s="119"/>
      <c r="EYQ157" s="119"/>
      <c r="EYR157" s="119"/>
      <c r="EYS157" s="119"/>
      <c r="EYT157" s="119"/>
      <c r="EYU157" s="119"/>
      <c r="EYV157" s="119"/>
      <c r="EYW157" s="119"/>
      <c r="EYX157" s="119"/>
      <c r="EYY157" s="119"/>
      <c r="EYZ157" s="119"/>
      <c r="EZA157" s="119"/>
      <c r="EZB157" s="119"/>
      <c r="EZC157" s="119"/>
      <c r="EZD157" s="119"/>
      <c r="EZE157" s="119"/>
      <c r="EZF157" s="119"/>
      <c r="EZG157" s="119"/>
      <c r="EZH157" s="119"/>
      <c r="EZI157" s="119"/>
      <c r="EZJ157" s="119"/>
      <c r="EZK157" s="119"/>
      <c r="EZL157" s="119"/>
      <c r="EZM157" s="119"/>
      <c r="EZN157" s="119"/>
      <c r="EZO157" s="119"/>
      <c r="EZP157" s="119"/>
      <c r="EZQ157" s="119"/>
      <c r="EZR157" s="119"/>
      <c r="EZS157" s="119"/>
      <c r="EZT157" s="119"/>
      <c r="EZU157" s="119"/>
      <c r="EZV157" s="119"/>
      <c r="EZW157" s="119"/>
      <c r="EZX157" s="119"/>
      <c r="EZY157" s="119"/>
      <c r="EZZ157" s="119"/>
      <c r="FAA157" s="119"/>
      <c r="FAB157" s="119"/>
      <c r="FAC157" s="119"/>
      <c r="FAD157" s="119"/>
      <c r="FAE157" s="119"/>
      <c r="FAF157" s="119"/>
      <c r="FAG157" s="119"/>
      <c r="FAH157" s="119"/>
      <c r="FAI157" s="119"/>
      <c r="FAJ157" s="119"/>
      <c r="FAK157" s="119"/>
      <c r="FAL157" s="119"/>
      <c r="FAM157" s="119"/>
      <c r="FAN157" s="119"/>
      <c r="FAO157" s="119"/>
      <c r="FAP157" s="119"/>
      <c r="FAQ157" s="119"/>
      <c r="FAR157" s="119"/>
      <c r="FAS157" s="119"/>
      <c r="FAT157" s="119"/>
      <c r="FAU157" s="119"/>
      <c r="FAV157" s="119"/>
      <c r="FAW157" s="119"/>
      <c r="FAX157" s="119"/>
      <c r="FAY157" s="119"/>
      <c r="FAZ157" s="119"/>
      <c r="FBA157" s="119"/>
      <c r="FBB157" s="119"/>
      <c r="FBC157" s="119"/>
      <c r="FBD157" s="119"/>
      <c r="FBE157" s="119"/>
      <c r="FBF157" s="119"/>
      <c r="FBG157" s="119"/>
      <c r="FBH157" s="119"/>
      <c r="FBI157" s="119"/>
      <c r="FBJ157" s="119"/>
      <c r="FBK157" s="119"/>
      <c r="FBL157" s="119"/>
      <c r="FBM157" s="119"/>
      <c r="FBN157" s="119"/>
      <c r="FBO157" s="119"/>
      <c r="FBP157" s="119"/>
      <c r="FBQ157" s="119"/>
      <c r="FBR157" s="119"/>
      <c r="FBS157" s="119"/>
      <c r="FBT157" s="119"/>
      <c r="FBU157" s="119"/>
      <c r="FBV157" s="119"/>
      <c r="FBW157" s="119"/>
      <c r="FBX157" s="119"/>
      <c r="FBY157" s="119"/>
      <c r="FBZ157" s="119"/>
      <c r="FCA157" s="119"/>
      <c r="FCB157" s="119"/>
      <c r="FCC157" s="119"/>
      <c r="FCD157" s="119"/>
      <c r="FCE157" s="119"/>
      <c r="FCF157" s="119"/>
      <c r="FCG157" s="119"/>
      <c r="FCH157" s="119"/>
      <c r="FCI157" s="119"/>
      <c r="FCJ157" s="119"/>
      <c r="FCK157" s="119"/>
      <c r="FCL157" s="119"/>
      <c r="FCM157" s="119"/>
      <c r="FCN157" s="119"/>
      <c r="FCO157" s="119"/>
      <c r="FCP157" s="119"/>
      <c r="FCQ157" s="119"/>
      <c r="FCR157" s="119"/>
      <c r="FCS157" s="119"/>
      <c r="FCT157" s="119"/>
      <c r="FCU157" s="119"/>
      <c r="FCV157" s="119"/>
      <c r="FCW157" s="119"/>
      <c r="FCX157" s="119"/>
      <c r="FCY157" s="119"/>
      <c r="FCZ157" s="119"/>
      <c r="FDA157" s="119"/>
      <c r="FDB157" s="119"/>
      <c r="FDC157" s="119"/>
      <c r="FDD157" s="119"/>
      <c r="FDE157" s="119"/>
      <c r="FDF157" s="119"/>
      <c r="FDG157" s="119"/>
      <c r="FDH157" s="119"/>
      <c r="FDI157" s="119"/>
      <c r="FDJ157" s="119"/>
      <c r="FDK157" s="119"/>
      <c r="FDL157" s="119"/>
      <c r="FDM157" s="119"/>
      <c r="FDN157" s="119"/>
      <c r="FDO157" s="119"/>
      <c r="FDP157" s="119"/>
      <c r="FDQ157" s="119"/>
      <c r="FDR157" s="119"/>
      <c r="FDS157" s="119"/>
      <c r="FDT157" s="119"/>
      <c r="FDU157" s="119"/>
      <c r="FDV157" s="119"/>
      <c r="FDW157" s="119"/>
      <c r="FDX157" s="119"/>
      <c r="FDY157" s="119"/>
      <c r="FDZ157" s="119"/>
      <c r="FEA157" s="119"/>
      <c r="FEB157" s="119"/>
      <c r="FEC157" s="119"/>
      <c r="FED157" s="119"/>
      <c r="FEE157" s="119"/>
      <c r="FEF157" s="119"/>
      <c r="FEG157" s="119"/>
      <c r="FEH157" s="119"/>
      <c r="FEI157" s="119"/>
      <c r="FEJ157" s="119"/>
      <c r="FEK157" s="119"/>
      <c r="FEL157" s="119"/>
      <c r="FEM157" s="119"/>
      <c r="FEN157" s="119"/>
      <c r="FEO157" s="119"/>
      <c r="FEP157" s="119"/>
      <c r="FEQ157" s="119"/>
      <c r="FER157" s="119"/>
      <c r="FES157" s="119"/>
      <c r="FET157" s="119"/>
      <c r="FEU157" s="119"/>
      <c r="FEV157" s="119"/>
      <c r="FEW157" s="119"/>
      <c r="FEX157" s="119"/>
      <c r="FEY157" s="119"/>
      <c r="FEZ157" s="119"/>
      <c r="FFA157" s="119"/>
      <c r="FFB157" s="119"/>
      <c r="FFC157" s="119"/>
      <c r="FFD157" s="119"/>
      <c r="FFE157" s="119"/>
      <c r="FFF157" s="119"/>
      <c r="FFG157" s="119"/>
      <c r="FFH157" s="119"/>
      <c r="FFI157" s="119"/>
      <c r="FFJ157" s="119"/>
      <c r="FFK157" s="119"/>
      <c r="FFL157" s="119"/>
      <c r="FFM157" s="119"/>
      <c r="FFN157" s="119"/>
      <c r="FFO157" s="119"/>
      <c r="FFP157" s="119"/>
      <c r="FFQ157" s="119"/>
      <c r="FFR157" s="119"/>
      <c r="FFS157" s="119"/>
      <c r="FFT157" s="119"/>
      <c r="FFU157" s="119"/>
      <c r="FFV157" s="119"/>
      <c r="FFW157" s="119"/>
      <c r="FFX157" s="119"/>
      <c r="FFY157" s="119"/>
      <c r="FFZ157" s="119"/>
      <c r="FGA157" s="119"/>
      <c r="FGB157" s="119"/>
      <c r="FGC157" s="119"/>
      <c r="FGD157" s="119"/>
      <c r="FGE157" s="119"/>
      <c r="FGF157" s="119"/>
      <c r="FGG157" s="119"/>
      <c r="FGH157" s="119"/>
      <c r="FGI157" s="119"/>
      <c r="FGJ157" s="119"/>
      <c r="FGK157" s="119"/>
      <c r="FGL157" s="119"/>
      <c r="FGM157" s="119"/>
      <c r="FGN157" s="119"/>
      <c r="FGO157" s="119"/>
      <c r="FGP157" s="119"/>
      <c r="FGQ157" s="119"/>
      <c r="FGR157" s="119"/>
      <c r="FGS157" s="119"/>
      <c r="FGT157" s="119"/>
      <c r="FGU157" s="119"/>
      <c r="FGV157" s="119"/>
      <c r="FGW157" s="119"/>
      <c r="FGX157" s="119"/>
      <c r="FGY157" s="119"/>
      <c r="FGZ157" s="119"/>
      <c r="FHA157" s="119"/>
      <c r="FHB157" s="119"/>
      <c r="FHC157" s="119"/>
      <c r="FHD157" s="119"/>
      <c r="FHE157" s="119"/>
      <c r="FHF157" s="119"/>
      <c r="FHG157" s="119"/>
      <c r="FHH157" s="119"/>
      <c r="FHI157" s="119"/>
      <c r="FHJ157" s="119"/>
      <c r="FHK157" s="119"/>
      <c r="FHL157" s="119"/>
      <c r="FHM157" s="119"/>
      <c r="FHN157" s="119"/>
      <c r="FHO157" s="119"/>
      <c r="FHP157" s="119"/>
      <c r="FHQ157" s="119"/>
      <c r="FHR157" s="119"/>
      <c r="FHS157" s="119"/>
      <c r="FHT157" s="119"/>
      <c r="FHU157" s="119"/>
      <c r="FHV157" s="119"/>
      <c r="FHW157" s="119"/>
      <c r="FHX157" s="119"/>
      <c r="FHY157" s="119"/>
      <c r="FHZ157" s="119"/>
      <c r="FIA157" s="119"/>
      <c r="FIB157" s="119"/>
      <c r="FIC157" s="119"/>
      <c r="FID157" s="119"/>
      <c r="FIE157" s="119"/>
      <c r="FIF157" s="119"/>
      <c r="FIG157" s="119"/>
      <c r="FIH157" s="119"/>
      <c r="FII157" s="119"/>
      <c r="FIJ157" s="119"/>
      <c r="FIK157" s="119"/>
      <c r="FIL157" s="119"/>
      <c r="FIM157" s="119"/>
      <c r="FIN157" s="119"/>
      <c r="FIO157" s="119"/>
      <c r="FIP157" s="119"/>
      <c r="FIQ157" s="119"/>
      <c r="FIR157" s="119"/>
      <c r="FIS157" s="119"/>
      <c r="FIT157" s="119"/>
      <c r="FIU157" s="119"/>
      <c r="FIV157" s="119"/>
      <c r="FIW157" s="119"/>
      <c r="FIX157" s="119"/>
      <c r="FIY157" s="119"/>
      <c r="FIZ157" s="119"/>
      <c r="FJA157" s="119"/>
      <c r="FJB157" s="119"/>
      <c r="FJC157" s="119"/>
      <c r="FJD157" s="119"/>
      <c r="FJE157" s="119"/>
      <c r="FJF157" s="119"/>
      <c r="FJG157" s="119"/>
      <c r="FJH157" s="119"/>
      <c r="FJI157" s="119"/>
      <c r="FJJ157" s="119"/>
      <c r="FJK157" s="119"/>
      <c r="FJL157" s="119"/>
      <c r="FJM157" s="119"/>
      <c r="FJN157" s="119"/>
      <c r="FJO157" s="119"/>
      <c r="FJP157" s="119"/>
      <c r="FJQ157" s="119"/>
      <c r="FJR157" s="119"/>
      <c r="FJS157" s="119"/>
      <c r="FJT157" s="119"/>
      <c r="FJU157" s="119"/>
      <c r="FJV157" s="119"/>
      <c r="FJW157" s="119"/>
      <c r="FJX157" s="119"/>
      <c r="FJY157" s="119"/>
      <c r="FJZ157" s="119"/>
      <c r="FKA157" s="119"/>
      <c r="FKB157" s="119"/>
      <c r="FKC157" s="119"/>
      <c r="FKD157" s="119"/>
      <c r="FKE157" s="119"/>
      <c r="FKF157" s="119"/>
      <c r="FKG157" s="119"/>
      <c r="FKH157" s="119"/>
      <c r="FKI157" s="119"/>
      <c r="FKJ157" s="119"/>
      <c r="FKK157" s="119"/>
      <c r="FKL157" s="119"/>
      <c r="FKM157" s="119"/>
      <c r="FKN157" s="119"/>
      <c r="FKO157" s="119"/>
      <c r="FKP157" s="119"/>
      <c r="FKQ157" s="119"/>
      <c r="FKR157" s="119"/>
      <c r="FKS157" s="119"/>
      <c r="FKT157" s="119"/>
      <c r="FKU157" s="119"/>
      <c r="FKV157" s="119"/>
      <c r="FKW157" s="119"/>
      <c r="FKX157" s="119"/>
      <c r="FKY157" s="119"/>
      <c r="FKZ157" s="119"/>
      <c r="FLA157" s="119"/>
      <c r="FLB157" s="119"/>
      <c r="FLC157" s="119"/>
      <c r="FLD157" s="119"/>
      <c r="FLE157" s="119"/>
      <c r="FLF157" s="119"/>
      <c r="FLG157" s="119"/>
      <c r="FLH157" s="119"/>
      <c r="FLI157" s="119"/>
      <c r="FLJ157" s="119"/>
      <c r="FLK157" s="119"/>
      <c r="FLL157" s="119"/>
      <c r="FLM157" s="119"/>
      <c r="FLN157" s="119"/>
      <c r="FLO157" s="119"/>
      <c r="FLP157" s="119"/>
      <c r="FLQ157" s="119"/>
      <c r="FLR157" s="119"/>
      <c r="FLS157" s="119"/>
      <c r="FLT157" s="119"/>
      <c r="FLU157" s="119"/>
      <c r="FLV157" s="119"/>
      <c r="FLW157" s="119"/>
      <c r="FLX157" s="119"/>
      <c r="FLY157" s="119"/>
      <c r="FLZ157" s="119"/>
      <c r="FMA157" s="119"/>
      <c r="FMB157" s="119"/>
      <c r="FMC157" s="119"/>
      <c r="FMD157" s="119"/>
      <c r="FME157" s="119"/>
      <c r="FMF157" s="119"/>
      <c r="FMG157" s="119"/>
      <c r="FMH157" s="119"/>
      <c r="FMI157" s="119"/>
      <c r="FMJ157" s="119"/>
      <c r="FMK157" s="119"/>
      <c r="FML157" s="119"/>
      <c r="FMM157" s="119"/>
      <c r="FMN157" s="119"/>
      <c r="FMO157" s="119"/>
      <c r="FMP157" s="119"/>
      <c r="FMQ157" s="119"/>
      <c r="FMR157" s="119"/>
      <c r="FMS157" s="119"/>
      <c r="FMT157" s="119"/>
      <c r="FMU157" s="119"/>
      <c r="FMV157" s="119"/>
      <c r="FMW157" s="119"/>
      <c r="FMX157" s="119"/>
      <c r="FMY157" s="119"/>
      <c r="FMZ157" s="119"/>
      <c r="FNA157" s="119"/>
      <c r="FNB157" s="119"/>
      <c r="FNC157" s="119"/>
      <c r="FND157" s="119"/>
      <c r="FNE157" s="119"/>
      <c r="FNF157" s="119"/>
      <c r="FNG157" s="119"/>
      <c r="FNH157" s="119"/>
      <c r="FNI157" s="119"/>
      <c r="FNJ157" s="119"/>
      <c r="FNK157" s="119"/>
      <c r="FNL157" s="119"/>
      <c r="FNM157" s="119"/>
      <c r="FNN157" s="119"/>
      <c r="FNO157" s="119"/>
      <c r="FNP157" s="119"/>
      <c r="FNQ157" s="119"/>
      <c r="FNR157" s="119"/>
      <c r="FNS157" s="119"/>
      <c r="FNT157" s="119"/>
      <c r="FNU157" s="119"/>
      <c r="FNV157" s="119"/>
      <c r="FNW157" s="119"/>
      <c r="FNX157" s="119"/>
      <c r="FNY157" s="119"/>
      <c r="FNZ157" s="119"/>
      <c r="FOA157" s="119"/>
      <c r="FOB157" s="119"/>
      <c r="FOC157" s="119"/>
      <c r="FOD157" s="119"/>
      <c r="FOE157" s="119"/>
      <c r="FOF157" s="119"/>
      <c r="FOG157" s="119"/>
      <c r="FOH157" s="119"/>
      <c r="FOI157" s="119"/>
      <c r="FOJ157" s="119"/>
      <c r="FOK157" s="119"/>
      <c r="FOL157" s="119"/>
      <c r="FOM157" s="119"/>
      <c r="FON157" s="119"/>
      <c r="FOO157" s="119"/>
      <c r="FOP157" s="119"/>
      <c r="FOQ157" s="119"/>
      <c r="FOR157" s="119"/>
      <c r="FOS157" s="119"/>
      <c r="FOT157" s="119"/>
      <c r="FOU157" s="119"/>
      <c r="FOV157" s="119"/>
      <c r="FOW157" s="119"/>
      <c r="FOX157" s="119"/>
      <c r="FOY157" s="119"/>
      <c r="FOZ157" s="119"/>
      <c r="FPA157" s="119"/>
      <c r="FPB157" s="119"/>
      <c r="FPC157" s="119"/>
      <c r="FPD157" s="119"/>
      <c r="FPE157" s="119"/>
      <c r="FPF157" s="119"/>
      <c r="FPG157" s="119"/>
      <c r="FPH157" s="119"/>
      <c r="FPI157" s="119"/>
      <c r="FPJ157" s="119"/>
      <c r="FPK157" s="119"/>
      <c r="FPL157" s="119"/>
      <c r="FPM157" s="119"/>
      <c r="FPN157" s="119"/>
      <c r="FPO157" s="119"/>
      <c r="FPP157" s="119"/>
      <c r="FPQ157" s="119"/>
      <c r="FPR157" s="119"/>
      <c r="FPS157" s="119"/>
      <c r="FPT157" s="119"/>
      <c r="FPU157" s="119"/>
      <c r="FPV157" s="119"/>
      <c r="FPW157" s="119"/>
      <c r="FPX157" s="119"/>
      <c r="FPY157" s="119"/>
      <c r="FPZ157" s="119"/>
      <c r="FQA157" s="119"/>
      <c r="FQB157" s="119"/>
      <c r="FQC157" s="119"/>
      <c r="FQD157" s="119"/>
      <c r="FQE157" s="119"/>
      <c r="FQF157" s="119"/>
      <c r="FQG157" s="119"/>
      <c r="FQH157" s="119"/>
      <c r="FQI157" s="119"/>
      <c r="FQJ157" s="119"/>
      <c r="FQK157" s="119"/>
      <c r="FQL157" s="119"/>
      <c r="FQM157" s="119"/>
      <c r="FQN157" s="119"/>
      <c r="FQO157" s="119"/>
      <c r="FQP157" s="119"/>
      <c r="FQQ157" s="119"/>
      <c r="FQR157" s="119"/>
      <c r="FQS157" s="119"/>
      <c r="FQT157" s="119"/>
      <c r="FQU157" s="119"/>
      <c r="FQV157" s="119"/>
      <c r="FQW157" s="119"/>
      <c r="FQX157" s="119"/>
      <c r="FQY157" s="119"/>
      <c r="FQZ157" s="119"/>
      <c r="FRA157" s="119"/>
      <c r="FRB157" s="119"/>
      <c r="FRC157" s="119"/>
      <c r="FRD157" s="119"/>
      <c r="FRE157" s="119"/>
      <c r="FRF157" s="119"/>
      <c r="FRG157" s="119"/>
      <c r="FRH157" s="119"/>
      <c r="FRI157" s="119"/>
      <c r="FRJ157" s="119"/>
      <c r="FRK157" s="119"/>
      <c r="FRL157" s="119"/>
      <c r="FRM157" s="119"/>
      <c r="FRN157" s="119"/>
      <c r="FRO157" s="119"/>
      <c r="FRP157" s="119"/>
      <c r="FRQ157" s="119"/>
      <c r="FRR157" s="119"/>
      <c r="FRS157" s="119"/>
      <c r="FRT157" s="119"/>
      <c r="FRU157" s="119"/>
      <c r="FRV157" s="119"/>
      <c r="FRW157" s="119"/>
      <c r="FRX157" s="119"/>
      <c r="FRY157" s="119"/>
      <c r="FRZ157" s="119"/>
      <c r="FSA157" s="119"/>
      <c r="FSB157" s="119"/>
      <c r="FSC157" s="119"/>
      <c r="FSD157" s="119"/>
      <c r="FSE157" s="119"/>
      <c r="FSF157" s="119"/>
      <c r="FSG157" s="119"/>
      <c r="FSH157" s="119"/>
      <c r="FSI157" s="119"/>
      <c r="FSJ157" s="119"/>
      <c r="FSK157" s="119"/>
      <c r="FSL157" s="119"/>
      <c r="FSM157" s="119"/>
      <c r="FSN157" s="119"/>
      <c r="FSO157" s="119"/>
      <c r="FSP157" s="119"/>
      <c r="FSQ157" s="119"/>
      <c r="FSR157" s="119"/>
      <c r="FSS157" s="119"/>
      <c r="FST157" s="119"/>
      <c r="FSU157" s="119"/>
      <c r="FSV157" s="119"/>
      <c r="FSW157" s="119"/>
      <c r="FSX157" s="119"/>
      <c r="FSY157" s="119"/>
      <c r="FSZ157" s="119"/>
      <c r="FTA157" s="119"/>
      <c r="FTB157" s="119"/>
      <c r="FTC157" s="119"/>
      <c r="FTD157" s="119"/>
      <c r="FTE157" s="119"/>
      <c r="FTF157" s="119"/>
      <c r="FTG157" s="119"/>
      <c r="FTH157" s="119"/>
      <c r="FTI157" s="119"/>
      <c r="FTJ157" s="119"/>
      <c r="FTK157" s="119"/>
      <c r="FTL157" s="119"/>
      <c r="FTM157" s="119"/>
      <c r="FTN157" s="119"/>
      <c r="FTO157" s="119"/>
      <c r="FTP157" s="119"/>
      <c r="FTQ157" s="119"/>
      <c r="FTR157" s="119"/>
      <c r="FTS157" s="119"/>
      <c r="FTT157" s="119"/>
      <c r="FTU157" s="119"/>
      <c r="FTV157" s="119"/>
      <c r="FTW157" s="119"/>
      <c r="FTX157" s="119"/>
      <c r="FTY157" s="119"/>
      <c r="FTZ157" s="119"/>
      <c r="FUA157" s="119"/>
      <c r="FUB157" s="119"/>
      <c r="FUC157" s="119"/>
      <c r="FUD157" s="119"/>
      <c r="FUE157" s="119"/>
      <c r="FUF157" s="119"/>
      <c r="FUG157" s="119"/>
      <c r="FUH157" s="119"/>
      <c r="FUI157" s="119"/>
      <c r="FUJ157" s="119"/>
      <c r="FUK157" s="119"/>
      <c r="FUL157" s="119"/>
      <c r="FUM157" s="119"/>
      <c r="FUN157" s="119"/>
      <c r="FUO157" s="119"/>
      <c r="FUP157" s="119"/>
      <c r="FUQ157" s="119"/>
      <c r="FUR157" s="119"/>
      <c r="FUS157" s="119"/>
      <c r="FUT157" s="119"/>
      <c r="FUU157" s="119"/>
      <c r="FUV157" s="119"/>
      <c r="FUW157" s="119"/>
      <c r="FUX157" s="119"/>
      <c r="FUY157" s="119"/>
      <c r="FUZ157" s="119"/>
      <c r="FVA157" s="119"/>
      <c r="FVB157" s="119"/>
      <c r="FVC157" s="119"/>
      <c r="FVD157" s="119"/>
      <c r="FVE157" s="119"/>
      <c r="FVF157" s="119"/>
      <c r="FVG157" s="119"/>
      <c r="FVH157" s="119"/>
      <c r="FVI157" s="119"/>
      <c r="FVJ157" s="119"/>
      <c r="FVK157" s="119"/>
      <c r="FVL157" s="119"/>
      <c r="FVM157" s="119"/>
      <c r="FVN157" s="119"/>
      <c r="FVO157" s="119"/>
      <c r="FVP157" s="119"/>
      <c r="FVQ157" s="119"/>
      <c r="FVR157" s="119"/>
      <c r="FVS157" s="119"/>
      <c r="FVT157" s="119"/>
      <c r="FVU157" s="119"/>
      <c r="FVV157" s="119"/>
      <c r="FVW157" s="119"/>
      <c r="FVX157" s="119"/>
      <c r="FVY157" s="119"/>
      <c r="FVZ157" s="119"/>
      <c r="FWA157" s="119"/>
      <c r="FWB157" s="119"/>
      <c r="FWC157" s="119"/>
      <c r="FWD157" s="119"/>
      <c r="FWE157" s="119"/>
      <c r="FWF157" s="119"/>
      <c r="FWG157" s="119"/>
      <c r="FWH157" s="119"/>
      <c r="FWI157" s="119"/>
      <c r="FWJ157" s="119"/>
      <c r="FWK157" s="119"/>
      <c r="FWL157" s="119"/>
      <c r="FWM157" s="119"/>
      <c r="FWN157" s="119"/>
      <c r="FWO157" s="119"/>
      <c r="FWP157" s="119"/>
      <c r="FWQ157" s="119"/>
      <c r="FWR157" s="119"/>
      <c r="FWS157" s="119"/>
      <c r="FWT157" s="119"/>
      <c r="FWU157" s="119"/>
      <c r="FWV157" s="119"/>
      <c r="FWW157" s="119"/>
      <c r="FWX157" s="119"/>
      <c r="FWY157" s="119"/>
      <c r="FWZ157" s="119"/>
      <c r="FXA157" s="119"/>
      <c r="FXB157" s="119"/>
      <c r="FXC157" s="119"/>
      <c r="FXD157" s="119"/>
      <c r="FXE157" s="119"/>
      <c r="FXF157" s="119"/>
      <c r="FXG157" s="119"/>
      <c r="FXH157" s="119"/>
      <c r="FXI157" s="119"/>
      <c r="FXJ157" s="119"/>
      <c r="FXK157" s="119"/>
      <c r="FXL157" s="119"/>
      <c r="FXM157" s="119"/>
      <c r="FXN157" s="119"/>
      <c r="FXO157" s="119"/>
      <c r="FXP157" s="119"/>
      <c r="FXQ157" s="119"/>
      <c r="FXR157" s="119"/>
      <c r="FXS157" s="119"/>
      <c r="FXT157" s="119"/>
      <c r="FXU157" s="119"/>
      <c r="FXV157" s="119"/>
      <c r="FXW157" s="119"/>
      <c r="FXX157" s="119"/>
      <c r="FXY157" s="119"/>
      <c r="FXZ157" s="119"/>
      <c r="FYA157" s="119"/>
      <c r="FYB157" s="119"/>
      <c r="FYC157" s="119"/>
      <c r="FYD157" s="119"/>
      <c r="FYE157" s="119"/>
      <c r="FYF157" s="119"/>
      <c r="FYG157" s="119"/>
      <c r="FYH157" s="119"/>
      <c r="FYI157" s="119"/>
      <c r="FYJ157" s="119"/>
      <c r="FYK157" s="119"/>
      <c r="FYL157" s="119"/>
      <c r="FYM157" s="119"/>
      <c r="FYN157" s="119"/>
      <c r="FYO157" s="119"/>
      <c r="FYP157" s="119"/>
      <c r="FYQ157" s="119"/>
      <c r="FYR157" s="119"/>
      <c r="FYS157" s="119"/>
      <c r="FYT157" s="119"/>
      <c r="FYU157" s="119"/>
      <c r="FYV157" s="119"/>
      <c r="FYW157" s="119"/>
      <c r="FYX157" s="119"/>
      <c r="FYY157" s="119"/>
      <c r="FYZ157" s="119"/>
      <c r="FZA157" s="119"/>
      <c r="FZB157" s="119"/>
      <c r="FZC157" s="119"/>
      <c r="FZD157" s="119"/>
      <c r="FZE157" s="119"/>
      <c r="FZF157" s="119"/>
      <c r="FZG157" s="119"/>
      <c r="FZH157" s="119"/>
      <c r="FZI157" s="119"/>
      <c r="FZJ157" s="119"/>
      <c r="FZK157" s="119"/>
      <c r="FZL157" s="119"/>
      <c r="FZM157" s="119"/>
      <c r="FZN157" s="119"/>
      <c r="FZO157" s="119"/>
      <c r="FZP157" s="119"/>
      <c r="FZQ157" s="119"/>
      <c r="FZR157" s="119"/>
      <c r="FZS157" s="119"/>
      <c r="FZT157" s="119"/>
      <c r="FZU157" s="119"/>
      <c r="FZV157" s="119"/>
      <c r="FZW157" s="119"/>
      <c r="FZX157" s="119"/>
      <c r="FZY157" s="119"/>
      <c r="FZZ157" s="119"/>
      <c r="GAA157" s="119"/>
      <c r="GAB157" s="119"/>
      <c r="GAC157" s="119"/>
      <c r="GAD157" s="119"/>
      <c r="GAE157" s="119"/>
      <c r="GAF157" s="119"/>
      <c r="GAG157" s="119"/>
      <c r="GAH157" s="119"/>
      <c r="GAI157" s="119"/>
      <c r="GAJ157" s="119"/>
      <c r="GAK157" s="119"/>
      <c r="GAL157" s="119"/>
      <c r="GAM157" s="119"/>
      <c r="GAN157" s="119"/>
      <c r="GAO157" s="119"/>
      <c r="GAP157" s="119"/>
      <c r="GAQ157" s="119"/>
      <c r="GAR157" s="119"/>
      <c r="GAS157" s="119"/>
      <c r="GAT157" s="119"/>
      <c r="GAU157" s="119"/>
      <c r="GAV157" s="119"/>
      <c r="GAW157" s="119"/>
      <c r="GAX157" s="119"/>
      <c r="GAY157" s="119"/>
      <c r="GAZ157" s="119"/>
      <c r="GBA157" s="119"/>
      <c r="GBB157" s="119"/>
      <c r="GBC157" s="119"/>
      <c r="GBD157" s="119"/>
      <c r="GBE157" s="119"/>
      <c r="GBF157" s="119"/>
      <c r="GBG157" s="119"/>
      <c r="GBH157" s="119"/>
      <c r="GBI157" s="119"/>
      <c r="GBJ157" s="119"/>
      <c r="GBK157" s="119"/>
      <c r="GBL157" s="119"/>
      <c r="GBM157" s="119"/>
      <c r="GBN157" s="119"/>
      <c r="GBO157" s="119"/>
      <c r="GBP157" s="119"/>
      <c r="GBQ157" s="119"/>
      <c r="GBR157" s="119"/>
      <c r="GBS157" s="119"/>
      <c r="GBT157" s="119"/>
      <c r="GBU157" s="119"/>
      <c r="GBV157" s="119"/>
      <c r="GBW157" s="119"/>
      <c r="GBX157" s="119"/>
      <c r="GBY157" s="119"/>
      <c r="GBZ157" s="119"/>
      <c r="GCA157" s="119"/>
      <c r="GCB157" s="119"/>
      <c r="GCC157" s="119"/>
      <c r="GCD157" s="119"/>
      <c r="GCE157" s="119"/>
      <c r="GCF157" s="119"/>
      <c r="GCG157" s="119"/>
      <c r="GCH157" s="119"/>
      <c r="GCI157" s="119"/>
      <c r="GCJ157" s="119"/>
      <c r="GCK157" s="119"/>
      <c r="GCL157" s="119"/>
      <c r="GCM157" s="119"/>
      <c r="GCN157" s="119"/>
      <c r="GCO157" s="119"/>
      <c r="GCP157" s="119"/>
      <c r="GCQ157" s="119"/>
      <c r="GCR157" s="119"/>
      <c r="GCS157" s="119"/>
      <c r="GCT157" s="119"/>
      <c r="GCU157" s="119"/>
      <c r="GCV157" s="119"/>
      <c r="GCW157" s="119"/>
      <c r="GCX157" s="119"/>
      <c r="GCY157" s="119"/>
      <c r="GCZ157" s="119"/>
      <c r="GDA157" s="119"/>
      <c r="GDB157" s="119"/>
      <c r="GDC157" s="119"/>
      <c r="GDD157" s="119"/>
      <c r="GDE157" s="119"/>
      <c r="GDF157" s="119"/>
      <c r="GDG157" s="119"/>
      <c r="GDH157" s="119"/>
      <c r="GDI157" s="119"/>
      <c r="GDJ157" s="119"/>
      <c r="GDK157" s="119"/>
      <c r="GDL157" s="119"/>
      <c r="GDM157" s="119"/>
      <c r="GDN157" s="119"/>
      <c r="GDO157" s="119"/>
      <c r="GDP157" s="119"/>
      <c r="GDQ157" s="119"/>
      <c r="GDR157" s="119"/>
      <c r="GDS157" s="119"/>
      <c r="GDT157" s="119"/>
      <c r="GDU157" s="119"/>
      <c r="GDV157" s="119"/>
      <c r="GDW157" s="119"/>
      <c r="GDX157" s="119"/>
      <c r="GDY157" s="119"/>
      <c r="GDZ157" s="119"/>
      <c r="GEA157" s="119"/>
      <c r="GEB157" s="119"/>
      <c r="GEC157" s="119"/>
      <c r="GED157" s="119"/>
      <c r="GEE157" s="119"/>
      <c r="GEF157" s="119"/>
      <c r="GEG157" s="119"/>
      <c r="GEH157" s="119"/>
      <c r="GEI157" s="119"/>
      <c r="GEJ157" s="119"/>
      <c r="GEK157" s="119"/>
      <c r="GEL157" s="119"/>
      <c r="GEM157" s="119"/>
      <c r="GEN157" s="119"/>
      <c r="GEO157" s="119"/>
      <c r="GEP157" s="119"/>
      <c r="GEQ157" s="119"/>
      <c r="GER157" s="119"/>
      <c r="GES157" s="119"/>
      <c r="GET157" s="119"/>
      <c r="GEU157" s="119"/>
      <c r="GEV157" s="119"/>
      <c r="GEW157" s="119"/>
      <c r="GEX157" s="119"/>
      <c r="GEY157" s="119"/>
      <c r="GEZ157" s="119"/>
      <c r="GFA157" s="119"/>
      <c r="GFB157" s="119"/>
      <c r="GFC157" s="119"/>
      <c r="GFD157" s="119"/>
      <c r="GFE157" s="119"/>
      <c r="GFF157" s="119"/>
      <c r="GFG157" s="119"/>
      <c r="GFH157" s="119"/>
      <c r="GFI157" s="119"/>
      <c r="GFJ157" s="119"/>
      <c r="GFK157" s="119"/>
      <c r="GFL157" s="119"/>
      <c r="GFM157" s="119"/>
      <c r="GFN157" s="119"/>
      <c r="GFO157" s="119"/>
      <c r="GFP157" s="119"/>
      <c r="GFQ157" s="119"/>
      <c r="GFR157" s="119"/>
      <c r="GFS157" s="119"/>
      <c r="GFT157" s="119"/>
      <c r="GFU157" s="119"/>
      <c r="GFV157" s="119"/>
      <c r="GFW157" s="119"/>
      <c r="GFX157" s="119"/>
      <c r="GFY157" s="119"/>
      <c r="GFZ157" s="119"/>
      <c r="GGA157" s="119"/>
      <c r="GGB157" s="119"/>
      <c r="GGC157" s="119"/>
      <c r="GGD157" s="119"/>
      <c r="GGE157" s="119"/>
      <c r="GGF157" s="119"/>
      <c r="GGG157" s="119"/>
      <c r="GGH157" s="119"/>
      <c r="GGI157" s="119"/>
      <c r="GGJ157" s="119"/>
      <c r="GGK157" s="119"/>
      <c r="GGL157" s="119"/>
      <c r="GGM157" s="119"/>
      <c r="GGN157" s="119"/>
      <c r="GGO157" s="119"/>
      <c r="GGP157" s="119"/>
      <c r="GGQ157" s="119"/>
      <c r="GGR157" s="119"/>
      <c r="GGS157" s="119"/>
      <c r="GGT157" s="119"/>
      <c r="GGU157" s="119"/>
      <c r="GGV157" s="119"/>
      <c r="GGW157" s="119"/>
      <c r="GGX157" s="119"/>
      <c r="GGY157" s="119"/>
      <c r="GGZ157" s="119"/>
      <c r="GHA157" s="119"/>
      <c r="GHB157" s="119"/>
      <c r="GHC157" s="119"/>
      <c r="GHD157" s="119"/>
      <c r="GHE157" s="119"/>
      <c r="GHF157" s="119"/>
      <c r="GHG157" s="119"/>
      <c r="GHH157" s="119"/>
      <c r="GHI157" s="119"/>
      <c r="GHJ157" s="119"/>
      <c r="GHK157" s="119"/>
      <c r="GHL157" s="119"/>
      <c r="GHM157" s="119"/>
      <c r="GHN157" s="119"/>
      <c r="GHO157" s="119"/>
      <c r="GHP157" s="119"/>
      <c r="GHQ157" s="119"/>
      <c r="GHR157" s="119"/>
      <c r="GHS157" s="119"/>
      <c r="GHT157" s="119"/>
      <c r="GHU157" s="119"/>
      <c r="GHV157" s="119"/>
      <c r="GHW157" s="119"/>
      <c r="GHX157" s="119"/>
      <c r="GHY157" s="119"/>
      <c r="GHZ157" s="119"/>
      <c r="GIA157" s="119"/>
      <c r="GIB157" s="119"/>
      <c r="GIC157" s="119"/>
      <c r="GID157" s="119"/>
      <c r="GIE157" s="119"/>
      <c r="GIF157" s="119"/>
      <c r="GIG157" s="119"/>
      <c r="GIH157" s="119"/>
      <c r="GII157" s="119"/>
      <c r="GIJ157" s="119"/>
      <c r="GIK157" s="119"/>
      <c r="GIL157" s="119"/>
      <c r="GIM157" s="119"/>
      <c r="GIN157" s="119"/>
      <c r="GIO157" s="119"/>
      <c r="GIP157" s="119"/>
      <c r="GIQ157" s="119"/>
      <c r="GIR157" s="119"/>
      <c r="GIS157" s="119"/>
      <c r="GIT157" s="119"/>
      <c r="GIU157" s="119"/>
      <c r="GIV157" s="119"/>
      <c r="GIW157" s="119"/>
      <c r="GIX157" s="119"/>
      <c r="GIY157" s="119"/>
      <c r="GIZ157" s="119"/>
      <c r="GJA157" s="119"/>
      <c r="GJB157" s="119"/>
      <c r="GJC157" s="119"/>
      <c r="GJD157" s="119"/>
      <c r="GJE157" s="119"/>
      <c r="GJF157" s="119"/>
      <c r="GJG157" s="119"/>
      <c r="GJH157" s="119"/>
      <c r="GJI157" s="119"/>
      <c r="GJJ157" s="119"/>
      <c r="GJK157" s="119"/>
      <c r="GJL157" s="119"/>
      <c r="GJM157" s="119"/>
      <c r="GJN157" s="119"/>
      <c r="GJO157" s="119"/>
      <c r="GJP157" s="119"/>
      <c r="GJQ157" s="119"/>
      <c r="GJR157" s="119"/>
      <c r="GJS157" s="119"/>
      <c r="GJT157" s="119"/>
      <c r="GJU157" s="119"/>
      <c r="GJV157" s="119"/>
      <c r="GJW157" s="119"/>
      <c r="GJX157" s="119"/>
      <c r="GJY157" s="119"/>
      <c r="GJZ157" s="119"/>
      <c r="GKA157" s="119"/>
      <c r="GKB157" s="119"/>
      <c r="GKC157" s="119"/>
      <c r="GKD157" s="119"/>
      <c r="GKE157" s="119"/>
      <c r="GKF157" s="119"/>
      <c r="GKG157" s="119"/>
      <c r="GKH157" s="119"/>
      <c r="GKI157" s="119"/>
      <c r="GKJ157" s="119"/>
      <c r="GKK157" s="119"/>
      <c r="GKL157" s="119"/>
      <c r="GKM157" s="119"/>
      <c r="GKN157" s="119"/>
      <c r="GKO157" s="119"/>
      <c r="GKP157" s="119"/>
      <c r="GKQ157" s="119"/>
      <c r="GKR157" s="119"/>
      <c r="GKS157" s="119"/>
      <c r="GKT157" s="119"/>
      <c r="GKU157" s="119"/>
      <c r="GKV157" s="119"/>
      <c r="GKW157" s="119"/>
      <c r="GKX157" s="119"/>
      <c r="GKY157" s="119"/>
      <c r="GKZ157" s="119"/>
      <c r="GLA157" s="119"/>
      <c r="GLB157" s="119"/>
      <c r="GLC157" s="119"/>
      <c r="GLD157" s="119"/>
      <c r="GLE157" s="119"/>
      <c r="GLF157" s="119"/>
      <c r="GLG157" s="119"/>
      <c r="GLH157" s="119"/>
      <c r="GLI157" s="119"/>
      <c r="GLJ157" s="119"/>
      <c r="GLK157" s="119"/>
      <c r="GLL157" s="119"/>
      <c r="GLM157" s="119"/>
      <c r="GLN157" s="119"/>
      <c r="GLO157" s="119"/>
      <c r="GLP157" s="119"/>
      <c r="GLQ157" s="119"/>
      <c r="GLR157" s="119"/>
      <c r="GLS157" s="119"/>
      <c r="GLT157" s="119"/>
      <c r="GLU157" s="119"/>
      <c r="GLV157" s="119"/>
      <c r="GLW157" s="119"/>
      <c r="GLX157" s="119"/>
      <c r="GLY157" s="119"/>
      <c r="GLZ157" s="119"/>
      <c r="GMA157" s="119"/>
      <c r="GMB157" s="119"/>
      <c r="GMC157" s="119"/>
      <c r="GMD157" s="119"/>
      <c r="GME157" s="119"/>
      <c r="GMF157" s="119"/>
      <c r="GMG157" s="119"/>
      <c r="GMH157" s="119"/>
      <c r="GMI157" s="119"/>
      <c r="GMJ157" s="119"/>
      <c r="GMK157" s="119"/>
      <c r="GML157" s="119"/>
      <c r="GMM157" s="119"/>
      <c r="GMN157" s="119"/>
      <c r="GMO157" s="119"/>
      <c r="GMP157" s="119"/>
      <c r="GMQ157" s="119"/>
      <c r="GMR157" s="119"/>
      <c r="GMS157" s="119"/>
      <c r="GMT157" s="119"/>
      <c r="GMU157" s="119"/>
      <c r="GMV157" s="119"/>
      <c r="GMW157" s="119"/>
      <c r="GMX157" s="119"/>
      <c r="GMY157" s="119"/>
      <c r="GMZ157" s="119"/>
      <c r="GNA157" s="119"/>
      <c r="GNB157" s="119"/>
      <c r="GNC157" s="119"/>
      <c r="GND157" s="119"/>
      <c r="GNE157" s="119"/>
      <c r="GNF157" s="119"/>
      <c r="GNG157" s="119"/>
      <c r="GNH157" s="119"/>
      <c r="GNI157" s="119"/>
      <c r="GNJ157" s="119"/>
      <c r="GNK157" s="119"/>
      <c r="GNL157" s="119"/>
      <c r="GNM157" s="119"/>
      <c r="GNN157" s="119"/>
      <c r="GNO157" s="119"/>
      <c r="GNP157" s="119"/>
      <c r="GNQ157" s="119"/>
      <c r="GNR157" s="119"/>
      <c r="GNS157" s="119"/>
      <c r="GNT157" s="119"/>
      <c r="GNU157" s="119"/>
      <c r="GNV157" s="119"/>
      <c r="GNW157" s="119"/>
      <c r="GNX157" s="119"/>
      <c r="GNY157" s="119"/>
      <c r="GNZ157" s="119"/>
      <c r="GOA157" s="119"/>
      <c r="GOB157" s="119"/>
      <c r="GOC157" s="119"/>
      <c r="GOD157" s="119"/>
      <c r="GOE157" s="119"/>
      <c r="GOF157" s="119"/>
      <c r="GOG157" s="119"/>
      <c r="GOH157" s="119"/>
      <c r="GOI157" s="119"/>
      <c r="GOJ157" s="119"/>
      <c r="GOK157" s="119"/>
      <c r="GOL157" s="119"/>
      <c r="GOM157" s="119"/>
      <c r="GON157" s="119"/>
      <c r="GOO157" s="119"/>
      <c r="GOP157" s="119"/>
      <c r="GOQ157" s="119"/>
      <c r="GOR157" s="119"/>
      <c r="GOS157" s="119"/>
      <c r="GOT157" s="119"/>
      <c r="GOU157" s="119"/>
      <c r="GOV157" s="119"/>
      <c r="GOW157" s="119"/>
      <c r="GOX157" s="119"/>
      <c r="GOY157" s="119"/>
      <c r="GOZ157" s="119"/>
      <c r="GPA157" s="119"/>
      <c r="GPB157" s="119"/>
      <c r="GPC157" s="119"/>
      <c r="GPD157" s="119"/>
      <c r="GPE157" s="119"/>
      <c r="GPF157" s="119"/>
      <c r="GPG157" s="119"/>
      <c r="GPH157" s="119"/>
      <c r="GPI157" s="119"/>
      <c r="GPJ157" s="119"/>
      <c r="GPK157" s="119"/>
      <c r="GPL157" s="119"/>
      <c r="GPM157" s="119"/>
      <c r="GPN157" s="119"/>
      <c r="GPO157" s="119"/>
      <c r="GPP157" s="119"/>
      <c r="GPQ157" s="119"/>
      <c r="GPR157" s="119"/>
      <c r="GPS157" s="119"/>
      <c r="GPT157" s="119"/>
      <c r="GPU157" s="119"/>
      <c r="GPV157" s="119"/>
      <c r="GPW157" s="119"/>
      <c r="GPX157" s="119"/>
      <c r="GPY157" s="119"/>
      <c r="GPZ157" s="119"/>
      <c r="GQA157" s="119"/>
      <c r="GQB157" s="119"/>
      <c r="GQC157" s="119"/>
      <c r="GQD157" s="119"/>
      <c r="GQE157" s="119"/>
      <c r="GQF157" s="119"/>
      <c r="GQG157" s="119"/>
      <c r="GQH157" s="119"/>
      <c r="GQI157" s="119"/>
      <c r="GQJ157" s="119"/>
      <c r="GQK157" s="119"/>
      <c r="GQL157" s="119"/>
      <c r="GQM157" s="119"/>
      <c r="GQN157" s="119"/>
      <c r="GQO157" s="119"/>
      <c r="GQP157" s="119"/>
      <c r="GQQ157" s="119"/>
      <c r="GQR157" s="119"/>
      <c r="GQS157" s="119"/>
      <c r="GQT157" s="119"/>
      <c r="GQU157" s="119"/>
      <c r="GQV157" s="119"/>
      <c r="GQW157" s="119"/>
      <c r="GQX157" s="119"/>
      <c r="GQY157" s="119"/>
      <c r="GQZ157" s="119"/>
      <c r="GRA157" s="119"/>
      <c r="GRB157" s="119"/>
      <c r="GRC157" s="119"/>
      <c r="GRD157" s="119"/>
      <c r="GRE157" s="119"/>
      <c r="GRF157" s="119"/>
      <c r="GRG157" s="119"/>
      <c r="GRH157" s="119"/>
      <c r="GRI157" s="119"/>
      <c r="GRJ157" s="119"/>
      <c r="GRK157" s="119"/>
      <c r="GRL157" s="119"/>
      <c r="GRM157" s="119"/>
      <c r="GRN157" s="119"/>
      <c r="GRO157" s="119"/>
      <c r="GRP157" s="119"/>
      <c r="GRQ157" s="119"/>
      <c r="GRR157" s="119"/>
      <c r="GRS157" s="119"/>
      <c r="GRT157" s="119"/>
      <c r="GRU157" s="119"/>
      <c r="GRV157" s="119"/>
      <c r="GRW157" s="119"/>
      <c r="GRX157" s="119"/>
      <c r="GRY157" s="119"/>
      <c r="GRZ157" s="119"/>
      <c r="GSA157" s="119"/>
      <c r="GSB157" s="119"/>
      <c r="GSC157" s="119"/>
      <c r="GSD157" s="119"/>
      <c r="GSE157" s="119"/>
      <c r="GSF157" s="119"/>
      <c r="GSG157" s="119"/>
      <c r="GSH157" s="119"/>
      <c r="GSI157" s="119"/>
      <c r="GSJ157" s="119"/>
      <c r="GSK157" s="119"/>
      <c r="GSL157" s="119"/>
      <c r="GSM157" s="119"/>
      <c r="GSN157" s="119"/>
      <c r="GSO157" s="119"/>
      <c r="GSP157" s="119"/>
      <c r="GSQ157" s="119"/>
      <c r="GSR157" s="119"/>
      <c r="GSS157" s="119"/>
      <c r="GST157" s="119"/>
      <c r="GSU157" s="119"/>
      <c r="GSV157" s="119"/>
      <c r="GSW157" s="119"/>
      <c r="GSX157" s="119"/>
      <c r="GSY157" s="119"/>
      <c r="GSZ157" s="119"/>
      <c r="GTA157" s="119"/>
      <c r="GTB157" s="119"/>
      <c r="GTC157" s="119"/>
      <c r="GTD157" s="119"/>
      <c r="GTE157" s="119"/>
      <c r="GTF157" s="119"/>
      <c r="GTG157" s="119"/>
      <c r="GTH157" s="119"/>
      <c r="GTI157" s="119"/>
      <c r="GTJ157" s="119"/>
      <c r="GTK157" s="119"/>
      <c r="GTL157" s="119"/>
      <c r="GTM157" s="119"/>
      <c r="GTN157" s="119"/>
      <c r="GTO157" s="119"/>
      <c r="GTP157" s="119"/>
      <c r="GTQ157" s="119"/>
      <c r="GTR157" s="119"/>
      <c r="GTS157" s="119"/>
      <c r="GTT157" s="119"/>
      <c r="GTU157" s="119"/>
      <c r="GTV157" s="119"/>
      <c r="GTW157" s="119"/>
      <c r="GTX157" s="119"/>
      <c r="GTY157" s="119"/>
      <c r="GTZ157" s="119"/>
      <c r="GUA157" s="119"/>
      <c r="GUB157" s="119"/>
      <c r="GUC157" s="119"/>
      <c r="GUD157" s="119"/>
      <c r="GUE157" s="119"/>
      <c r="GUF157" s="119"/>
      <c r="GUG157" s="119"/>
      <c r="GUH157" s="119"/>
      <c r="GUI157" s="119"/>
      <c r="GUJ157" s="119"/>
      <c r="GUK157" s="119"/>
      <c r="GUL157" s="119"/>
      <c r="GUM157" s="119"/>
      <c r="GUN157" s="119"/>
      <c r="GUO157" s="119"/>
      <c r="GUP157" s="119"/>
      <c r="GUQ157" s="119"/>
      <c r="GUR157" s="119"/>
      <c r="GUS157" s="119"/>
      <c r="GUT157" s="119"/>
      <c r="GUU157" s="119"/>
      <c r="GUV157" s="119"/>
      <c r="GUW157" s="119"/>
      <c r="GUX157" s="119"/>
      <c r="GUY157" s="119"/>
      <c r="GUZ157" s="119"/>
      <c r="GVA157" s="119"/>
      <c r="GVB157" s="119"/>
      <c r="GVC157" s="119"/>
      <c r="GVD157" s="119"/>
      <c r="GVE157" s="119"/>
      <c r="GVF157" s="119"/>
      <c r="GVG157" s="119"/>
      <c r="GVH157" s="119"/>
      <c r="GVI157" s="119"/>
      <c r="GVJ157" s="119"/>
      <c r="GVK157" s="119"/>
      <c r="GVL157" s="119"/>
      <c r="GVM157" s="119"/>
      <c r="GVN157" s="119"/>
      <c r="GVO157" s="119"/>
      <c r="GVP157" s="119"/>
      <c r="GVQ157" s="119"/>
      <c r="GVR157" s="119"/>
      <c r="GVS157" s="119"/>
      <c r="GVT157" s="119"/>
      <c r="GVU157" s="119"/>
      <c r="GVV157" s="119"/>
      <c r="GVW157" s="119"/>
      <c r="GVX157" s="119"/>
      <c r="GVY157" s="119"/>
      <c r="GVZ157" s="119"/>
      <c r="GWA157" s="119"/>
      <c r="GWB157" s="119"/>
      <c r="GWC157" s="119"/>
      <c r="GWD157" s="119"/>
      <c r="GWE157" s="119"/>
      <c r="GWF157" s="119"/>
      <c r="GWG157" s="119"/>
      <c r="GWH157" s="119"/>
      <c r="GWI157" s="119"/>
      <c r="GWJ157" s="119"/>
      <c r="GWK157" s="119"/>
      <c r="GWL157" s="119"/>
      <c r="GWM157" s="119"/>
      <c r="GWN157" s="119"/>
      <c r="GWO157" s="119"/>
      <c r="GWP157" s="119"/>
      <c r="GWQ157" s="119"/>
      <c r="GWR157" s="119"/>
      <c r="GWS157" s="119"/>
      <c r="GWT157" s="119"/>
      <c r="GWU157" s="119"/>
      <c r="GWV157" s="119"/>
      <c r="GWW157" s="119"/>
      <c r="GWX157" s="119"/>
      <c r="GWY157" s="119"/>
      <c r="GWZ157" s="119"/>
      <c r="GXA157" s="119"/>
      <c r="GXB157" s="119"/>
      <c r="GXC157" s="119"/>
      <c r="GXD157" s="119"/>
      <c r="GXE157" s="119"/>
      <c r="GXF157" s="119"/>
      <c r="GXG157" s="119"/>
      <c r="GXH157" s="119"/>
      <c r="GXI157" s="119"/>
      <c r="GXJ157" s="119"/>
      <c r="GXK157" s="119"/>
      <c r="GXL157" s="119"/>
      <c r="GXM157" s="119"/>
      <c r="GXN157" s="119"/>
      <c r="GXO157" s="119"/>
      <c r="GXP157" s="119"/>
      <c r="GXQ157" s="119"/>
      <c r="GXR157" s="119"/>
      <c r="GXS157" s="119"/>
      <c r="GXT157" s="119"/>
      <c r="GXU157" s="119"/>
      <c r="GXV157" s="119"/>
      <c r="GXW157" s="119"/>
      <c r="GXX157" s="119"/>
      <c r="GXY157" s="119"/>
      <c r="GXZ157" s="119"/>
      <c r="GYA157" s="119"/>
      <c r="GYB157" s="119"/>
      <c r="GYC157" s="119"/>
      <c r="GYD157" s="119"/>
      <c r="GYE157" s="119"/>
      <c r="GYF157" s="119"/>
      <c r="GYG157" s="119"/>
      <c r="GYH157" s="119"/>
      <c r="GYI157" s="119"/>
      <c r="GYJ157" s="119"/>
      <c r="GYK157" s="119"/>
      <c r="GYL157" s="119"/>
      <c r="GYM157" s="119"/>
      <c r="GYN157" s="119"/>
      <c r="GYO157" s="119"/>
      <c r="GYP157" s="119"/>
      <c r="GYQ157" s="119"/>
      <c r="GYR157" s="119"/>
      <c r="GYS157" s="119"/>
      <c r="GYT157" s="119"/>
      <c r="GYU157" s="119"/>
      <c r="GYV157" s="119"/>
      <c r="GYW157" s="119"/>
      <c r="GYX157" s="119"/>
      <c r="GYY157" s="119"/>
      <c r="GYZ157" s="119"/>
      <c r="GZA157" s="119"/>
      <c r="GZB157" s="119"/>
      <c r="GZC157" s="119"/>
      <c r="GZD157" s="119"/>
      <c r="GZE157" s="119"/>
      <c r="GZF157" s="119"/>
      <c r="GZG157" s="119"/>
      <c r="GZH157" s="119"/>
      <c r="GZI157" s="119"/>
      <c r="GZJ157" s="119"/>
      <c r="GZK157" s="119"/>
      <c r="GZL157" s="119"/>
      <c r="GZM157" s="119"/>
      <c r="GZN157" s="119"/>
      <c r="GZO157" s="119"/>
      <c r="GZP157" s="119"/>
      <c r="GZQ157" s="119"/>
      <c r="GZR157" s="119"/>
      <c r="GZS157" s="119"/>
      <c r="GZT157" s="119"/>
      <c r="GZU157" s="119"/>
      <c r="GZV157" s="119"/>
      <c r="GZW157" s="119"/>
      <c r="GZX157" s="119"/>
      <c r="GZY157" s="119"/>
      <c r="GZZ157" s="119"/>
      <c r="HAA157" s="119"/>
      <c r="HAB157" s="119"/>
      <c r="HAC157" s="119"/>
      <c r="HAD157" s="119"/>
      <c r="HAE157" s="119"/>
      <c r="HAF157" s="119"/>
      <c r="HAG157" s="119"/>
      <c r="HAH157" s="119"/>
      <c r="HAI157" s="119"/>
      <c r="HAJ157" s="119"/>
      <c r="HAK157" s="119"/>
      <c r="HAL157" s="119"/>
      <c r="HAM157" s="119"/>
      <c r="HAN157" s="119"/>
      <c r="HAO157" s="119"/>
      <c r="HAP157" s="119"/>
      <c r="HAQ157" s="119"/>
      <c r="HAR157" s="119"/>
      <c r="HAS157" s="119"/>
      <c r="HAT157" s="119"/>
      <c r="HAU157" s="119"/>
      <c r="HAV157" s="119"/>
      <c r="HAW157" s="119"/>
      <c r="HAX157" s="119"/>
      <c r="HAY157" s="119"/>
      <c r="HAZ157" s="119"/>
      <c r="HBA157" s="119"/>
      <c r="HBB157" s="119"/>
      <c r="HBC157" s="119"/>
      <c r="HBD157" s="119"/>
      <c r="HBE157" s="119"/>
      <c r="HBF157" s="119"/>
      <c r="HBG157" s="119"/>
      <c r="HBH157" s="119"/>
      <c r="HBI157" s="119"/>
      <c r="HBJ157" s="119"/>
      <c r="HBK157" s="119"/>
      <c r="HBL157" s="119"/>
      <c r="HBM157" s="119"/>
      <c r="HBN157" s="119"/>
      <c r="HBO157" s="119"/>
      <c r="HBP157" s="119"/>
      <c r="HBQ157" s="119"/>
      <c r="HBR157" s="119"/>
      <c r="HBS157" s="119"/>
      <c r="HBT157" s="119"/>
      <c r="HBU157" s="119"/>
      <c r="HBV157" s="119"/>
      <c r="HBW157" s="119"/>
      <c r="HBX157" s="119"/>
      <c r="HBY157" s="119"/>
      <c r="HBZ157" s="119"/>
      <c r="HCA157" s="119"/>
      <c r="HCB157" s="119"/>
      <c r="HCC157" s="119"/>
      <c r="HCD157" s="119"/>
      <c r="HCE157" s="119"/>
      <c r="HCF157" s="119"/>
      <c r="HCG157" s="119"/>
      <c r="HCH157" s="119"/>
      <c r="HCI157" s="119"/>
      <c r="HCJ157" s="119"/>
      <c r="HCK157" s="119"/>
      <c r="HCL157" s="119"/>
      <c r="HCM157" s="119"/>
      <c r="HCN157" s="119"/>
      <c r="HCO157" s="119"/>
      <c r="HCP157" s="119"/>
      <c r="HCQ157" s="119"/>
      <c r="HCR157" s="119"/>
      <c r="HCS157" s="119"/>
      <c r="HCT157" s="119"/>
      <c r="HCU157" s="119"/>
      <c r="HCV157" s="119"/>
      <c r="HCW157" s="119"/>
      <c r="HCX157" s="119"/>
      <c r="HCY157" s="119"/>
      <c r="HCZ157" s="119"/>
      <c r="HDA157" s="119"/>
      <c r="HDB157" s="119"/>
      <c r="HDC157" s="119"/>
      <c r="HDD157" s="119"/>
      <c r="HDE157" s="119"/>
      <c r="HDF157" s="119"/>
      <c r="HDG157" s="119"/>
      <c r="HDH157" s="119"/>
      <c r="HDI157" s="119"/>
      <c r="HDJ157" s="119"/>
      <c r="HDK157" s="119"/>
      <c r="HDL157" s="119"/>
      <c r="HDM157" s="119"/>
      <c r="HDN157" s="119"/>
      <c r="HDO157" s="119"/>
      <c r="HDP157" s="119"/>
      <c r="HDQ157" s="119"/>
      <c r="HDR157" s="119"/>
      <c r="HDS157" s="119"/>
      <c r="HDT157" s="119"/>
      <c r="HDU157" s="119"/>
      <c r="HDV157" s="119"/>
      <c r="HDW157" s="119"/>
      <c r="HDX157" s="119"/>
      <c r="HDY157" s="119"/>
      <c r="HDZ157" s="119"/>
      <c r="HEA157" s="119"/>
      <c r="HEB157" s="119"/>
      <c r="HEC157" s="119"/>
      <c r="HED157" s="119"/>
      <c r="HEE157" s="119"/>
      <c r="HEF157" s="119"/>
      <c r="HEG157" s="119"/>
      <c r="HEH157" s="119"/>
      <c r="HEI157" s="119"/>
      <c r="HEJ157" s="119"/>
      <c r="HEK157" s="119"/>
      <c r="HEL157" s="119"/>
      <c r="HEM157" s="119"/>
      <c r="HEN157" s="119"/>
      <c r="HEO157" s="119"/>
      <c r="HEP157" s="119"/>
      <c r="HEQ157" s="119"/>
      <c r="HER157" s="119"/>
      <c r="HES157" s="119"/>
      <c r="HET157" s="119"/>
      <c r="HEU157" s="119"/>
      <c r="HEV157" s="119"/>
      <c r="HEW157" s="119"/>
      <c r="HEX157" s="119"/>
      <c r="HEY157" s="119"/>
      <c r="HEZ157" s="119"/>
      <c r="HFA157" s="119"/>
      <c r="HFB157" s="119"/>
      <c r="HFC157" s="119"/>
      <c r="HFD157" s="119"/>
      <c r="HFE157" s="119"/>
      <c r="HFF157" s="119"/>
      <c r="HFG157" s="119"/>
      <c r="HFH157" s="119"/>
      <c r="HFI157" s="119"/>
      <c r="HFJ157" s="119"/>
      <c r="HFK157" s="119"/>
      <c r="HFL157" s="119"/>
      <c r="HFM157" s="119"/>
      <c r="HFN157" s="119"/>
      <c r="HFO157" s="119"/>
      <c r="HFP157" s="119"/>
      <c r="HFQ157" s="119"/>
      <c r="HFR157" s="119"/>
      <c r="HFS157" s="119"/>
      <c r="HFT157" s="119"/>
      <c r="HFU157" s="119"/>
      <c r="HFV157" s="119"/>
      <c r="HFW157" s="119"/>
      <c r="HFX157" s="119"/>
      <c r="HFY157" s="119"/>
      <c r="HFZ157" s="119"/>
      <c r="HGA157" s="119"/>
      <c r="HGB157" s="119"/>
      <c r="HGC157" s="119"/>
      <c r="HGD157" s="119"/>
      <c r="HGE157" s="119"/>
      <c r="HGF157" s="119"/>
      <c r="HGG157" s="119"/>
      <c r="HGH157" s="119"/>
      <c r="HGI157" s="119"/>
      <c r="HGJ157" s="119"/>
      <c r="HGK157" s="119"/>
      <c r="HGL157" s="119"/>
      <c r="HGM157" s="119"/>
      <c r="HGN157" s="119"/>
      <c r="HGO157" s="119"/>
      <c r="HGP157" s="119"/>
      <c r="HGQ157" s="119"/>
      <c r="HGR157" s="119"/>
      <c r="HGS157" s="119"/>
      <c r="HGT157" s="119"/>
      <c r="HGU157" s="119"/>
      <c r="HGV157" s="119"/>
      <c r="HGW157" s="119"/>
      <c r="HGX157" s="119"/>
      <c r="HGY157" s="119"/>
      <c r="HGZ157" s="119"/>
      <c r="HHA157" s="119"/>
      <c r="HHB157" s="119"/>
      <c r="HHC157" s="119"/>
      <c r="HHD157" s="119"/>
      <c r="HHE157" s="119"/>
      <c r="HHF157" s="119"/>
      <c r="HHG157" s="119"/>
      <c r="HHH157" s="119"/>
      <c r="HHI157" s="119"/>
      <c r="HHJ157" s="119"/>
      <c r="HHK157" s="119"/>
      <c r="HHL157" s="119"/>
      <c r="HHM157" s="119"/>
      <c r="HHN157" s="119"/>
      <c r="HHO157" s="119"/>
      <c r="HHP157" s="119"/>
      <c r="HHQ157" s="119"/>
      <c r="HHR157" s="119"/>
      <c r="HHS157" s="119"/>
      <c r="HHT157" s="119"/>
      <c r="HHU157" s="119"/>
      <c r="HHV157" s="119"/>
      <c r="HHW157" s="119"/>
      <c r="HHX157" s="119"/>
      <c r="HHY157" s="119"/>
      <c r="HHZ157" s="119"/>
      <c r="HIA157" s="119"/>
      <c r="HIB157" s="119"/>
      <c r="HIC157" s="119"/>
      <c r="HID157" s="119"/>
      <c r="HIE157" s="119"/>
      <c r="HIF157" s="119"/>
      <c r="HIG157" s="119"/>
      <c r="HIH157" s="119"/>
      <c r="HII157" s="119"/>
      <c r="HIJ157" s="119"/>
      <c r="HIK157" s="119"/>
      <c r="HIL157" s="119"/>
      <c r="HIM157" s="119"/>
      <c r="HIN157" s="119"/>
      <c r="HIO157" s="119"/>
      <c r="HIP157" s="119"/>
      <c r="HIQ157" s="119"/>
      <c r="HIR157" s="119"/>
      <c r="HIS157" s="119"/>
      <c r="HIT157" s="119"/>
      <c r="HIU157" s="119"/>
      <c r="HIV157" s="119"/>
      <c r="HIW157" s="119"/>
      <c r="HIX157" s="119"/>
      <c r="HIY157" s="119"/>
      <c r="HIZ157" s="119"/>
      <c r="HJA157" s="119"/>
      <c r="HJB157" s="119"/>
      <c r="HJC157" s="119"/>
      <c r="HJD157" s="119"/>
      <c r="HJE157" s="119"/>
      <c r="HJF157" s="119"/>
      <c r="HJG157" s="119"/>
      <c r="HJH157" s="119"/>
      <c r="HJI157" s="119"/>
      <c r="HJJ157" s="119"/>
      <c r="HJK157" s="119"/>
      <c r="HJL157" s="119"/>
      <c r="HJM157" s="119"/>
      <c r="HJN157" s="119"/>
      <c r="HJO157" s="119"/>
      <c r="HJP157" s="119"/>
      <c r="HJQ157" s="119"/>
      <c r="HJR157" s="119"/>
      <c r="HJS157" s="119"/>
      <c r="HJT157" s="119"/>
      <c r="HJU157" s="119"/>
      <c r="HJV157" s="119"/>
      <c r="HJW157" s="119"/>
      <c r="HJX157" s="119"/>
      <c r="HJY157" s="119"/>
      <c r="HJZ157" s="119"/>
      <c r="HKA157" s="119"/>
      <c r="HKB157" s="119"/>
      <c r="HKC157" s="119"/>
      <c r="HKD157" s="119"/>
      <c r="HKE157" s="119"/>
      <c r="HKF157" s="119"/>
      <c r="HKG157" s="119"/>
      <c r="HKH157" s="119"/>
      <c r="HKI157" s="119"/>
      <c r="HKJ157" s="119"/>
      <c r="HKK157" s="119"/>
      <c r="HKL157" s="119"/>
      <c r="HKM157" s="119"/>
      <c r="HKN157" s="119"/>
      <c r="HKO157" s="119"/>
      <c r="HKP157" s="119"/>
      <c r="HKQ157" s="119"/>
      <c r="HKR157" s="119"/>
      <c r="HKS157" s="119"/>
      <c r="HKT157" s="119"/>
      <c r="HKU157" s="119"/>
      <c r="HKV157" s="119"/>
      <c r="HKW157" s="119"/>
      <c r="HKX157" s="119"/>
      <c r="HKY157" s="119"/>
      <c r="HKZ157" s="119"/>
      <c r="HLA157" s="119"/>
      <c r="HLB157" s="119"/>
      <c r="HLC157" s="119"/>
      <c r="HLD157" s="119"/>
      <c r="HLE157" s="119"/>
      <c r="HLF157" s="119"/>
      <c r="HLG157" s="119"/>
      <c r="HLH157" s="119"/>
      <c r="HLI157" s="119"/>
      <c r="HLJ157" s="119"/>
      <c r="HLK157" s="119"/>
      <c r="HLL157" s="119"/>
      <c r="HLM157" s="119"/>
      <c r="HLN157" s="119"/>
      <c r="HLO157" s="119"/>
      <c r="HLP157" s="119"/>
      <c r="HLQ157" s="119"/>
      <c r="HLR157" s="119"/>
      <c r="HLS157" s="119"/>
      <c r="HLT157" s="119"/>
      <c r="HLU157" s="119"/>
      <c r="HLV157" s="119"/>
      <c r="HLW157" s="119"/>
      <c r="HLX157" s="119"/>
      <c r="HLY157" s="119"/>
      <c r="HLZ157" s="119"/>
      <c r="HMA157" s="119"/>
      <c r="HMB157" s="119"/>
      <c r="HMC157" s="119"/>
      <c r="HMD157" s="119"/>
      <c r="HME157" s="119"/>
      <c r="HMF157" s="119"/>
      <c r="HMG157" s="119"/>
      <c r="HMH157" s="119"/>
      <c r="HMI157" s="119"/>
      <c r="HMJ157" s="119"/>
      <c r="HMK157" s="119"/>
      <c r="HML157" s="119"/>
      <c r="HMM157" s="119"/>
      <c r="HMN157" s="119"/>
      <c r="HMO157" s="119"/>
      <c r="HMP157" s="119"/>
      <c r="HMQ157" s="119"/>
      <c r="HMR157" s="119"/>
      <c r="HMS157" s="119"/>
      <c r="HMT157" s="119"/>
      <c r="HMU157" s="119"/>
      <c r="HMV157" s="119"/>
      <c r="HMW157" s="119"/>
      <c r="HMX157" s="119"/>
      <c r="HMY157" s="119"/>
      <c r="HMZ157" s="119"/>
      <c r="HNA157" s="119"/>
      <c r="HNB157" s="119"/>
      <c r="HNC157" s="119"/>
      <c r="HND157" s="119"/>
      <c r="HNE157" s="119"/>
      <c r="HNF157" s="119"/>
      <c r="HNG157" s="119"/>
      <c r="HNH157" s="119"/>
      <c r="HNI157" s="119"/>
      <c r="HNJ157" s="119"/>
      <c r="HNK157" s="119"/>
      <c r="HNL157" s="119"/>
      <c r="HNM157" s="119"/>
      <c r="HNN157" s="119"/>
      <c r="HNO157" s="119"/>
      <c r="HNP157" s="119"/>
      <c r="HNQ157" s="119"/>
      <c r="HNR157" s="119"/>
      <c r="HNS157" s="119"/>
      <c r="HNT157" s="119"/>
      <c r="HNU157" s="119"/>
      <c r="HNV157" s="119"/>
      <c r="HNW157" s="119"/>
      <c r="HNX157" s="119"/>
      <c r="HNY157" s="119"/>
      <c r="HNZ157" s="119"/>
      <c r="HOA157" s="119"/>
      <c r="HOB157" s="119"/>
      <c r="HOC157" s="119"/>
      <c r="HOD157" s="119"/>
      <c r="HOE157" s="119"/>
      <c r="HOF157" s="119"/>
      <c r="HOG157" s="119"/>
      <c r="HOH157" s="119"/>
      <c r="HOI157" s="119"/>
      <c r="HOJ157" s="119"/>
      <c r="HOK157" s="119"/>
      <c r="HOL157" s="119"/>
      <c r="HOM157" s="119"/>
      <c r="HON157" s="119"/>
      <c r="HOO157" s="119"/>
      <c r="HOP157" s="119"/>
      <c r="HOQ157" s="119"/>
      <c r="HOR157" s="119"/>
      <c r="HOS157" s="119"/>
      <c r="HOT157" s="119"/>
      <c r="HOU157" s="119"/>
      <c r="HOV157" s="119"/>
      <c r="HOW157" s="119"/>
      <c r="HOX157" s="119"/>
      <c r="HOY157" s="119"/>
      <c r="HOZ157" s="119"/>
      <c r="HPA157" s="119"/>
      <c r="HPB157" s="119"/>
      <c r="HPC157" s="119"/>
      <c r="HPD157" s="119"/>
      <c r="HPE157" s="119"/>
      <c r="HPF157" s="119"/>
      <c r="HPG157" s="119"/>
      <c r="HPH157" s="119"/>
      <c r="HPI157" s="119"/>
      <c r="HPJ157" s="119"/>
      <c r="HPK157" s="119"/>
      <c r="HPL157" s="119"/>
      <c r="HPM157" s="119"/>
      <c r="HPN157" s="119"/>
      <c r="HPO157" s="119"/>
      <c r="HPP157" s="119"/>
      <c r="HPQ157" s="119"/>
      <c r="HPR157" s="119"/>
      <c r="HPS157" s="119"/>
      <c r="HPT157" s="119"/>
      <c r="HPU157" s="119"/>
      <c r="HPV157" s="119"/>
      <c r="HPW157" s="119"/>
      <c r="HPX157" s="119"/>
      <c r="HPY157" s="119"/>
      <c r="HPZ157" s="119"/>
      <c r="HQA157" s="119"/>
      <c r="HQB157" s="119"/>
      <c r="HQC157" s="119"/>
      <c r="HQD157" s="119"/>
      <c r="HQE157" s="119"/>
      <c r="HQF157" s="119"/>
      <c r="HQG157" s="119"/>
      <c r="HQH157" s="119"/>
      <c r="HQI157" s="119"/>
      <c r="HQJ157" s="119"/>
      <c r="HQK157" s="119"/>
      <c r="HQL157" s="119"/>
      <c r="HQM157" s="119"/>
      <c r="HQN157" s="119"/>
      <c r="HQO157" s="119"/>
      <c r="HQP157" s="119"/>
      <c r="HQQ157" s="119"/>
      <c r="HQR157" s="119"/>
      <c r="HQS157" s="119"/>
      <c r="HQT157" s="119"/>
      <c r="HQU157" s="119"/>
      <c r="HQV157" s="119"/>
      <c r="HQW157" s="119"/>
      <c r="HQX157" s="119"/>
      <c r="HQY157" s="119"/>
      <c r="HQZ157" s="119"/>
      <c r="HRA157" s="119"/>
      <c r="HRB157" s="119"/>
      <c r="HRC157" s="119"/>
      <c r="HRD157" s="119"/>
      <c r="HRE157" s="119"/>
      <c r="HRF157" s="119"/>
      <c r="HRG157" s="119"/>
      <c r="HRH157" s="119"/>
      <c r="HRI157" s="119"/>
      <c r="HRJ157" s="119"/>
      <c r="HRK157" s="119"/>
      <c r="HRL157" s="119"/>
      <c r="HRM157" s="119"/>
      <c r="HRN157" s="119"/>
      <c r="HRO157" s="119"/>
      <c r="HRP157" s="119"/>
      <c r="HRQ157" s="119"/>
      <c r="HRR157" s="119"/>
      <c r="HRS157" s="119"/>
      <c r="HRT157" s="119"/>
      <c r="HRU157" s="119"/>
      <c r="HRV157" s="119"/>
      <c r="HRW157" s="119"/>
      <c r="HRX157" s="119"/>
      <c r="HRY157" s="119"/>
      <c r="HRZ157" s="119"/>
      <c r="HSA157" s="119"/>
      <c r="HSB157" s="119"/>
      <c r="HSC157" s="119"/>
      <c r="HSD157" s="119"/>
      <c r="HSE157" s="119"/>
      <c r="HSF157" s="119"/>
      <c r="HSG157" s="119"/>
      <c r="HSH157" s="119"/>
      <c r="HSI157" s="119"/>
      <c r="HSJ157" s="119"/>
      <c r="HSK157" s="119"/>
      <c r="HSL157" s="119"/>
      <c r="HSM157" s="119"/>
      <c r="HSN157" s="119"/>
      <c r="HSO157" s="119"/>
      <c r="HSP157" s="119"/>
      <c r="HSQ157" s="119"/>
      <c r="HSR157" s="119"/>
      <c r="HSS157" s="119"/>
      <c r="HST157" s="119"/>
      <c r="HSU157" s="119"/>
      <c r="HSV157" s="119"/>
      <c r="HSW157" s="119"/>
      <c r="HSX157" s="119"/>
      <c r="HSY157" s="119"/>
      <c r="HSZ157" s="119"/>
      <c r="HTA157" s="119"/>
      <c r="HTB157" s="119"/>
      <c r="HTC157" s="119"/>
      <c r="HTD157" s="119"/>
      <c r="HTE157" s="119"/>
      <c r="HTF157" s="119"/>
      <c r="HTG157" s="119"/>
      <c r="HTH157" s="119"/>
      <c r="HTI157" s="119"/>
      <c r="HTJ157" s="119"/>
      <c r="HTK157" s="119"/>
      <c r="HTL157" s="119"/>
      <c r="HTM157" s="119"/>
      <c r="HTN157" s="119"/>
      <c r="HTO157" s="119"/>
      <c r="HTP157" s="119"/>
      <c r="HTQ157" s="119"/>
      <c r="HTR157" s="119"/>
      <c r="HTS157" s="119"/>
      <c r="HTT157" s="119"/>
      <c r="HTU157" s="119"/>
      <c r="HTV157" s="119"/>
      <c r="HTW157" s="119"/>
      <c r="HTX157" s="119"/>
      <c r="HTY157" s="119"/>
      <c r="HTZ157" s="119"/>
      <c r="HUA157" s="119"/>
      <c r="HUB157" s="119"/>
      <c r="HUC157" s="119"/>
      <c r="HUD157" s="119"/>
      <c r="HUE157" s="119"/>
      <c r="HUF157" s="119"/>
      <c r="HUG157" s="119"/>
      <c r="HUH157" s="119"/>
      <c r="HUI157" s="119"/>
      <c r="HUJ157" s="119"/>
      <c r="HUK157" s="119"/>
      <c r="HUL157" s="119"/>
      <c r="HUM157" s="119"/>
      <c r="HUN157" s="119"/>
      <c r="HUO157" s="119"/>
      <c r="HUP157" s="119"/>
      <c r="HUQ157" s="119"/>
      <c r="HUR157" s="119"/>
      <c r="HUS157" s="119"/>
      <c r="HUT157" s="119"/>
      <c r="HUU157" s="119"/>
      <c r="HUV157" s="119"/>
      <c r="HUW157" s="119"/>
      <c r="HUX157" s="119"/>
      <c r="HUY157" s="119"/>
      <c r="HUZ157" s="119"/>
      <c r="HVA157" s="119"/>
      <c r="HVB157" s="119"/>
      <c r="HVC157" s="119"/>
      <c r="HVD157" s="119"/>
      <c r="HVE157" s="119"/>
      <c r="HVF157" s="119"/>
      <c r="HVG157" s="119"/>
      <c r="HVH157" s="119"/>
      <c r="HVI157" s="119"/>
      <c r="HVJ157" s="119"/>
      <c r="HVK157" s="119"/>
      <c r="HVL157" s="119"/>
      <c r="HVM157" s="119"/>
      <c r="HVN157" s="119"/>
      <c r="HVO157" s="119"/>
      <c r="HVP157" s="119"/>
      <c r="HVQ157" s="119"/>
      <c r="HVR157" s="119"/>
      <c r="HVS157" s="119"/>
      <c r="HVT157" s="119"/>
      <c r="HVU157" s="119"/>
      <c r="HVV157" s="119"/>
      <c r="HVW157" s="119"/>
      <c r="HVX157" s="119"/>
      <c r="HVY157" s="119"/>
      <c r="HVZ157" s="119"/>
      <c r="HWA157" s="119"/>
      <c r="HWB157" s="119"/>
      <c r="HWC157" s="119"/>
      <c r="HWD157" s="119"/>
      <c r="HWE157" s="119"/>
      <c r="HWF157" s="119"/>
      <c r="HWG157" s="119"/>
      <c r="HWH157" s="119"/>
      <c r="HWI157" s="119"/>
      <c r="HWJ157" s="119"/>
      <c r="HWK157" s="119"/>
      <c r="HWL157" s="119"/>
      <c r="HWM157" s="119"/>
      <c r="HWN157" s="119"/>
      <c r="HWO157" s="119"/>
      <c r="HWP157" s="119"/>
      <c r="HWQ157" s="119"/>
      <c r="HWR157" s="119"/>
      <c r="HWS157" s="119"/>
      <c r="HWT157" s="119"/>
      <c r="HWU157" s="119"/>
      <c r="HWV157" s="119"/>
      <c r="HWW157" s="119"/>
      <c r="HWX157" s="119"/>
      <c r="HWY157" s="119"/>
      <c r="HWZ157" s="119"/>
      <c r="HXA157" s="119"/>
      <c r="HXB157" s="119"/>
      <c r="HXC157" s="119"/>
      <c r="HXD157" s="119"/>
      <c r="HXE157" s="119"/>
      <c r="HXF157" s="119"/>
      <c r="HXG157" s="119"/>
      <c r="HXH157" s="119"/>
      <c r="HXI157" s="119"/>
      <c r="HXJ157" s="119"/>
      <c r="HXK157" s="119"/>
      <c r="HXL157" s="119"/>
      <c r="HXM157" s="119"/>
      <c r="HXN157" s="119"/>
      <c r="HXO157" s="119"/>
      <c r="HXP157" s="119"/>
      <c r="HXQ157" s="119"/>
      <c r="HXR157" s="119"/>
      <c r="HXS157" s="119"/>
      <c r="HXT157" s="119"/>
      <c r="HXU157" s="119"/>
      <c r="HXV157" s="119"/>
      <c r="HXW157" s="119"/>
      <c r="HXX157" s="119"/>
      <c r="HXY157" s="119"/>
      <c r="HXZ157" s="119"/>
      <c r="HYA157" s="119"/>
      <c r="HYB157" s="119"/>
      <c r="HYC157" s="119"/>
      <c r="HYD157" s="119"/>
      <c r="HYE157" s="119"/>
      <c r="HYF157" s="119"/>
      <c r="HYG157" s="119"/>
      <c r="HYH157" s="119"/>
      <c r="HYI157" s="119"/>
      <c r="HYJ157" s="119"/>
      <c r="HYK157" s="119"/>
      <c r="HYL157" s="119"/>
      <c r="HYM157" s="119"/>
      <c r="HYN157" s="119"/>
      <c r="HYO157" s="119"/>
      <c r="HYP157" s="119"/>
      <c r="HYQ157" s="119"/>
      <c r="HYR157" s="119"/>
      <c r="HYS157" s="119"/>
      <c r="HYT157" s="119"/>
      <c r="HYU157" s="119"/>
      <c r="HYV157" s="119"/>
      <c r="HYW157" s="119"/>
      <c r="HYX157" s="119"/>
      <c r="HYY157" s="119"/>
      <c r="HYZ157" s="119"/>
      <c r="HZA157" s="119"/>
      <c r="HZB157" s="119"/>
      <c r="HZC157" s="119"/>
      <c r="HZD157" s="119"/>
      <c r="HZE157" s="119"/>
      <c r="HZF157" s="119"/>
      <c r="HZG157" s="119"/>
      <c r="HZH157" s="119"/>
      <c r="HZI157" s="119"/>
      <c r="HZJ157" s="119"/>
      <c r="HZK157" s="119"/>
      <c r="HZL157" s="119"/>
      <c r="HZM157" s="119"/>
      <c r="HZN157" s="119"/>
      <c r="HZO157" s="119"/>
      <c r="HZP157" s="119"/>
      <c r="HZQ157" s="119"/>
      <c r="HZR157" s="119"/>
      <c r="HZS157" s="119"/>
      <c r="HZT157" s="119"/>
      <c r="HZU157" s="119"/>
      <c r="HZV157" s="119"/>
      <c r="HZW157" s="119"/>
      <c r="HZX157" s="119"/>
      <c r="HZY157" s="119"/>
      <c r="HZZ157" s="119"/>
      <c r="IAA157" s="119"/>
      <c r="IAB157" s="119"/>
      <c r="IAC157" s="119"/>
      <c r="IAD157" s="119"/>
      <c r="IAE157" s="119"/>
      <c r="IAF157" s="119"/>
      <c r="IAG157" s="119"/>
      <c r="IAH157" s="119"/>
      <c r="IAI157" s="119"/>
      <c r="IAJ157" s="119"/>
      <c r="IAK157" s="119"/>
      <c r="IAL157" s="119"/>
      <c r="IAM157" s="119"/>
      <c r="IAN157" s="119"/>
      <c r="IAO157" s="119"/>
      <c r="IAP157" s="119"/>
      <c r="IAQ157" s="119"/>
      <c r="IAR157" s="119"/>
      <c r="IAS157" s="119"/>
      <c r="IAT157" s="119"/>
      <c r="IAU157" s="119"/>
      <c r="IAV157" s="119"/>
      <c r="IAW157" s="119"/>
      <c r="IAX157" s="119"/>
      <c r="IAY157" s="119"/>
      <c r="IAZ157" s="119"/>
      <c r="IBA157" s="119"/>
      <c r="IBB157" s="119"/>
      <c r="IBC157" s="119"/>
      <c r="IBD157" s="119"/>
      <c r="IBE157" s="119"/>
      <c r="IBF157" s="119"/>
      <c r="IBG157" s="119"/>
      <c r="IBH157" s="119"/>
      <c r="IBI157" s="119"/>
      <c r="IBJ157" s="119"/>
      <c r="IBK157" s="119"/>
      <c r="IBL157" s="119"/>
      <c r="IBM157" s="119"/>
      <c r="IBN157" s="119"/>
      <c r="IBO157" s="119"/>
      <c r="IBP157" s="119"/>
      <c r="IBQ157" s="119"/>
      <c r="IBR157" s="119"/>
      <c r="IBS157" s="119"/>
      <c r="IBT157" s="119"/>
      <c r="IBU157" s="119"/>
      <c r="IBV157" s="119"/>
      <c r="IBW157" s="119"/>
      <c r="IBX157" s="119"/>
      <c r="IBY157" s="119"/>
      <c r="IBZ157" s="119"/>
      <c r="ICA157" s="119"/>
      <c r="ICB157" s="119"/>
      <c r="ICC157" s="119"/>
      <c r="ICD157" s="119"/>
      <c r="ICE157" s="119"/>
      <c r="ICF157" s="119"/>
      <c r="ICG157" s="119"/>
      <c r="ICH157" s="119"/>
      <c r="ICI157" s="119"/>
      <c r="ICJ157" s="119"/>
      <c r="ICK157" s="119"/>
      <c r="ICL157" s="119"/>
      <c r="ICM157" s="119"/>
      <c r="ICN157" s="119"/>
      <c r="ICO157" s="119"/>
      <c r="ICP157" s="119"/>
      <c r="ICQ157" s="119"/>
      <c r="ICR157" s="119"/>
      <c r="ICS157" s="119"/>
      <c r="ICT157" s="119"/>
      <c r="ICU157" s="119"/>
      <c r="ICV157" s="119"/>
      <c r="ICW157" s="119"/>
      <c r="ICX157" s="119"/>
      <c r="ICY157" s="119"/>
      <c r="ICZ157" s="119"/>
      <c r="IDA157" s="119"/>
      <c r="IDB157" s="119"/>
      <c r="IDC157" s="119"/>
      <c r="IDD157" s="119"/>
      <c r="IDE157" s="119"/>
      <c r="IDF157" s="119"/>
      <c r="IDG157" s="119"/>
      <c r="IDH157" s="119"/>
      <c r="IDI157" s="119"/>
      <c r="IDJ157" s="119"/>
      <c r="IDK157" s="119"/>
      <c r="IDL157" s="119"/>
      <c r="IDM157" s="119"/>
      <c r="IDN157" s="119"/>
      <c r="IDO157" s="119"/>
      <c r="IDP157" s="119"/>
      <c r="IDQ157" s="119"/>
      <c r="IDR157" s="119"/>
      <c r="IDS157" s="119"/>
      <c r="IDT157" s="119"/>
      <c r="IDU157" s="119"/>
      <c r="IDV157" s="119"/>
      <c r="IDW157" s="119"/>
      <c r="IDX157" s="119"/>
      <c r="IDY157" s="119"/>
      <c r="IDZ157" s="119"/>
      <c r="IEA157" s="119"/>
      <c r="IEB157" s="119"/>
      <c r="IEC157" s="119"/>
      <c r="IED157" s="119"/>
      <c r="IEE157" s="119"/>
      <c r="IEF157" s="119"/>
      <c r="IEG157" s="119"/>
      <c r="IEH157" s="119"/>
      <c r="IEI157" s="119"/>
      <c r="IEJ157" s="119"/>
      <c r="IEK157" s="119"/>
      <c r="IEL157" s="119"/>
      <c r="IEM157" s="119"/>
      <c r="IEN157" s="119"/>
      <c r="IEO157" s="119"/>
      <c r="IEP157" s="119"/>
      <c r="IEQ157" s="119"/>
      <c r="IER157" s="119"/>
      <c r="IES157" s="119"/>
      <c r="IET157" s="119"/>
      <c r="IEU157" s="119"/>
      <c r="IEV157" s="119"/>
      <c r="IEW157" s="119"/>
      <c r="IEX157" s="119"/>
      <c r="IEY157" s="119"/>
      <c r="IEZ157" s="119"/>
      <c r="IFA157" s="119"/>
      <c r="IFB157" s="119"/>
      <c r="IFC157" s="119"/>
      <c r="IFD157" s="119"/>
      <c r="IFE157" s="119"/>
      <c r="IFF157" s="119"/>
      <c r="IFG157" s="119"/>
      <c r="IFH157" s="119"/>
      <c r="IFI157" s="119"/>
      <c r="IFJ157" s="119"/>
      <c r="IFK157" s="119"/>
      <c r="IFL157" s="119"/>
      <c r="IFM157" s="119"/>
      <c r="IFN157" s="119"/>
      <c r="IFO157" s="119"/>
      <c r="IFP157" s="119"/>
      <c r="IFQ157" s="119"/>
      <c r="IFR157" s="119"/>
      <c r="IFS157" s="119"/>
      <c r="IFT157" s="119"/>
      <c r="IFU157" s="119"/>
      <c r="IFV157" s="119"/>
      <c r="IFW157" s="119"/>
      <c r="IFX157" s="119"/>
      <c r="IFY157" s="119"/>
      <c r="IFZ157" s="119"/>
      <c r="IGA157" s="119"/>
      <c r="IGB157" s="119"/>
      <c r="IGC157" s="119"/>
      <c r="IGD157" s="119"/>
      <c r="IGE157" s="119"/>
      <c r="IGF157" s="119"/>
      <c r="IGG157" s="119"/>
      <c r="IGH157" s="119"/>
      <c r="IGI157" s="119"/>
      <c r="IGJ157" s="119"/>
      <c r="IGK157" s="119"/>
      <c r="IGL157" s="119"/>
      <c r="IGM157" s="119"/>
      <c r="IGN157" s="119"/>
      <c r="IGO157" s="119"/>
      <c r="IGP157" s="119"/>
      <c r="IGQ157" s="119"/>
      <c r="IGR157" s="119"/>
      <c r="IGS157" s="119"/>
      <c r="IGT157" s="119"/>
      <c r="IGU157" s="119"/>
      <c r="IGV157" s="119"/>
      <c r="IGW157" s="119"/>
      <c r="IGX157" s="119"/>
      <c r="IGY157" s="119"/>
      <c r="IGZ157" s="119"/>
      <c r="IHA157" s="119"/>
      <c r="IHB157" s="119"/>
      <c r="IHC157" s="119"/>
      <c r="IHD157" s="119"/>
      <c r="IHE157" s="119"/>
      <c r="IHF157" s="119"/>
      <c r="IHG157" s="119"/>
      <c r="IHH157" s="119"/>
      <c r="IHI157" s="119"/>
      <c r="IHJ157" s="119"/>
      <c r="IHK157" s="119"/>
      <c r="IHL157" s="119"/>
      <c r="IHM157" s="119"/>
      <c r="IHN157" s="119"/>
      <c r="IHO157" s="119"/>
      <c r="IHP157" s="119"/>
      <c r="IHQ157" s="119"/>
      <c r="IHR157" s="119"/>
      <c r="IHS157" s="119"/>
      <c r="IHT157" s="119"/>
      <c r="IHU157" s="119"/>
      <c r="IHV157" s="119"/>
      <c r="IHW157" s="119"/>
      <c r="IHX157" s="119"/>
      <c r="IHY157" s="119"/>
      <c r="IHZ157" s="119"/>
      <c r="IIA157" s="119"/>
      <c r="IIB157" s="119"/>
      <c r="IIC157" s="119"/>
      <c r="IID157" s="119"/>
      <c r="IIE157" s="119"/>
      <c r="IIF157" s="119"/>
      <c r="IIG157" s="119"/>
      <c r="IIH157" s="119"/>
      <c r="III157" s="119"/>
      <c r="IIJ157" s="119"/>
      <c r="IIK157" s="119"/>
      <c r="IIL157" s="119"/>
      <c r="IIM157" s="119"/>
      <c r="IIN157" s="119"/>
      <c r="IIO157" s="119"/>
      <c r="IIP157" s="119"/>
      <c r="IIQ157" s="119"/>
      <c r="IIR157" s="119"/>
      <c r="IIS157" s="119"/>
      <c r="IIT157" s="119"/>
      <c r="IIU157" s="119"/>
      <c r="IIV157" s="119"/>
      <c r="IIW157" s="119"/>
      <c r="IIX157" s="119"/>
      <c r="IIY157" s="119"/>
      <c r="IIZ157" s="119"/>
      <c r="IJA157" s="119"/>
      <c r="IJB157" s="119"/>
      <c r="IJC157" s="119"/>
      <c r="IJD157" s="119"/>
      <c r="IJE157" s="119"/>
      <c r="IJF157" s="119"/>
      <c r="IJG157" s="119"/>
      <c r="IJH157" s="119"/>
      <c r="IJI157" s="119"/>
      <c r="IJJ157" s="119"/>
      <c r="IJK157" s="119"/>
      <c r="IJL157" s="119"/>
      <c r="IJM157" s="119"/>
      <c r="IJN157" s="119"/>
      <c r="IJO157" s="119"/>
      <c r="IJP157" s="119"/>
      <c r="IJQ157" s="119"/>
      <c r="IJR157" s="119"/>
      <c r="IJS157" s="119"/>
      <c r="IJT157" s="119"/>
      <c r="IJU157" s="119"/>
      <c r="IJV157" s="119"/>
      <c r="IJW157" s="119"/>
      <c r="IJX157" s="119"/>
      <c r="IJY157" s="119"/>
      <c r="IJZ157" s="119"/>
      <c r="IKA157" s="119"/>
      <c r="IKB157" s="119"/>
      <c r="IKC157" s="119"/>
      <c r="IKD157" s="119"/>
      <c r="IKE157" s="119"/>
      <c r="IKF157" s="119"/>
      <c r="IKG157" s="119"/>
      <c r="IKH157" s="119"/>
      <c r="IKI157" s="119"/>
      <c r="IKJ157" s="119"/>
      <c r="IKK157" s="119"/>
      <c r="IKL157" s="119"/>
      <c r="IKM157" s="119"/>
      <c r="IKN157" s="119"/>
      <c r="IKO157" s="119"/>
      <c r="IKP157" s="119"/>
      <c r="IKQ157" s="119"/>
      <c r="IKR157" s="119"/>
      <c r="IKS157" s="119"/>
      <c r="IKT157" s="119"/>
      <c r="IKU157" s="119"/>
      <c r="IKV157" s="119"/>
      <c r="IKW157" s="119"/>
      <c r="IKX157" s="119"/>
      <c r="IKY157" s="119"/>
      <c r="IKZ157" s="119"/>
      <c r="ILA157" s="119"/>
      <c r="ILB157" s="119"/>
      <c r="ILC157" s="119"/>
      <c r="ILD157" s="119"/>
      <c r="ILE157" s="119"/>
      <c r="ILF157" s="119"/>
      <c r="ILG157" s="119"/>
      <c r="ILH157" s="119"/>
      <c r="ILI157" s="119"/>
      <c r="ILJ157" s="119"/>
      <c r="ILK157" s="119"/>
      <c r="ILL157" s="119"/>
      <c r="ILM157" s="119"/>
      <c r="ILN157" s="119"/>
      <c r="ILO157" s="119"/>
      <c r="ILP157" s="119"/>
      <c r="ILQ157" s="119"/>
      <c r="ILR157" s="119"/>
      <c r="ILS157" s="119"/>
      <c r="ILT157" s="119"/>
      <c r="ILU157" s="119"/>
      <c r="ILV157" s="119"/>
      <c r="ILW157" s="119"/>
      <c r="ILX157" s="119"/>
      <c r="ILY157" s="119"/>
      <c r="ILZ157" s="119"/>
      <c r="IMA157" s="119"/>
      <c r="IMB157" s="119"/>
      <c r="IMC157" s="119"/>
      <c r="IMD157" s="119"/>
      <c r="IME157" s="119"/>
      <c r="IMF157" s="119"/>
      <c r="IMG157" s="119"/>
      <c r="IMH157" s="119"/>
      <c r="IMI157" s="119"/>
      <c r="IMJ157" s="119"/>
      <c r="IMK157" s="119"/>
      <c r="IML157" s="119"/>
      <c r="IMM157" s="119"/>
      <c r="IMN157" s="119"/>
      <c r="IMO157" s="119"/>
      <c r="IMP157" s="119"/>
      <c r="IMQ157" s="119"/>
      <c r="IMR157" s="119"/>
      <c r="IMS157" s="119"/>
      <c r="IMT157" s="119"/>
      <c r="IMU157" s="119"/>
      <c r="IMV157" s="119"/>
      <c r="IMW157" s="119"/>
      <c r="IMX157" s="119"/>
      <c r="IMY157" s="119"/>
      <c r="IMZ157" s="119"/>
      <c r="INA157" s="119"/>
      <c r="INB157" s="119"/>
      <c r="INC157" s="119"/>
      <c r="IND157" s="119"/>
      <c r="INE157" s="119"/>
      <c r="INF157" s="119"/>
      <c r="ING157" s="119"/>
      <c r="INH157" s="119"/>
      <c r="INI157" s="119"/>
      <c r="INJ157" s="119"/>
      <c r="INK157" s="119"/>
      <c r="INL157" s="119"/>
      <c r="INM157" s="119"/>
      <c r="INN157" s="119"/>
      <c r="INO157" s="119"/>
      <c r="INP157" s="119"/>
      <c r="INQ157" s="119"/>
      <c r="INR157" s="119"/>
      <c r="INS157" s="119"/>
      <c r="INT157" s="119"/>
      <c r="INU157" s="119"/>
      <c r="INV157" s="119"/>
      <c r="INW157" s="119"/>
      <c r="INX157" s="119"/>
      <c r="INY157" s="119"/>
      <c r="INZ157" s="119"/>
      <c r="IOA157" s="119"/>
      <c r="IOB157" s="119"/>
      <c r="IOC157" s="119"/>
      <c r="IOD157" s="119"/>
      <c r="IOE157" s="119"/>
      <c r="IOF157" s="119"/>
      <c r="IOG157" s="119"/>
      <c r="IOH157" s="119"/>
      <c r="IOI157" s="119"/>
      <c r="IOJ157" s="119"/>
      <c r="IOK157" s="119"/>
      <c r="IOL157" s="119"/>
      <c r="IOM157" s="119"/>
      <c r="ION157" s="119"/>
      <c r="IOO157" s="119"/>
      <c r="IOP157" s="119"/>
      <c r="IOQ157" s="119"/>
      <c r="IOR157" s="119"/>
      <c r="IOS157" s="119"/>
      <c r="IOT157" s="119"/>
      <c r="IOU157" s="119"/>
      <c r="IOV157" s="119"/>
      <c r="IOW157" s="119"/>
      <c r="IOX157" s="119"/>
      <c r="IOY157" s="119"/>
      <c r="IOZ157" s="119"/>
      <c r="IPA157" s="119"/>
      <c r="IPB157" s="119"/>
      <c r="IPC157" s="119"/>
      <c r="IPD157" s="119"/>
      <c r="IPE157" s="119"/>
      <c r="IPF157" s="119"/>
      <c r="IPG157" s="119"/>
      <c r="IPH157" s="119"/>
      <c r="IPI157" s="119"/>
      <c r="IPJ157" s="119"/>
      <c r="IPK157" s="119"/>
      <c r="IPL157" s="119"/>
      <c r="IPM157" s="119"/>
      <c r="IPN157" s="119"/>
      <c r="IPO157" s="119"/>
      <c r="IPP157" s="119"/>
      <c r="IPQ157" s="119"/>
      <c r="IPR157" s="119"/>
      <c r="IPS157" s="119"/>
      <c r="IPT157" s="119"/>
      <c r="IPU157" s="119"/>
      <c r="IPV157" s="119"/>
      <c r="IPW157" s="119"/>
      <c r="IPX157" s="119"/>
      <c r="IPY157" s="119"/>
      <c r="IPZ157" s="119"/>
      <c r="IQA157" s="119"/>
      <c r="IQB157" s="119"/>
      <c r="IQC157" s="119"/>
      <c r="IQD157" s="119"/>
      <c r="IQE157" s="119"/>
      <c r="IQF157" s="119"/>
      <c r="IQG157" s="119"/>
      <c r="IQH157" s="119"/>
      <c r="IQI157" s="119"/>
      <c r="IQJ157" s="119"/>
      <c r="IQK157" s="119"/>
      <c r="IQL157" s="119"/>
      <c r="IQM157" s="119"/>
      <c r="IQN157" s="119"/>
      <c r="IQO157" s="119"/>
      <c r="IQP157" s="119"/>
      <c r="IQQ157" s="119"/>
      <c r="IQR157" s="119"/>
      <c r="IQS157" s="119"/>
      <c r="IQT157" s="119"/>
      <c r="IQU157" s="119"/>
      <c r="IQV157" s="119"/>
      <c r="IQW157" s="119"/>
      <c r="IQX157" s="119"/>
      <c r="IQY157" s="119"/>
      <c r="IQZ157" s="119"/>
      <c r="IRA157" s="119"/>
      <c r="IRB157" s="119"/>
      <c r="IRC157" s="119"/>
      <c r="IRD157" s="119"/>
      <c r="IRE157" s="119"/>
      <c r="IRF157" s="119"/>
      <c r="IRG157" s="119"/>
      <c r="IRH157" s="119"/>
      <c r="IRI157" s="119"/>
      <c r="IRJ157" s="119"/>
      <c r="IRK157" s="119"/>
      <c r="IRL157" s="119"/>
      <c r="IRM157" s="119"/>
      <c r="IRN157" s="119"/>
      <c r="IRO157" s="119"/>
      <c r="IRP157" s="119"/>
      <c r="IRQ157" s="119"/>
      <c r="IRR157" s="119"/>
      <c r="IRS157" s="119"/>
      <c r="IRT157" s="119"/>
      <c r="IRU157" s="119"/>
      <c r="IRV157" s="119"/>
      <c r="IRW157" s="119"/>
      <c r="IRX157" s="119"/>
      <c r="IRY157" s="119"/>
      <c r="IRZ157" s="119"/>
      <c r="ISA157" s="119"/>
      <c r="ISB157" s="119"/>
      <c r="ISC157" s="119"/>
      <c r="ISD157" s="119"/>
      <c r="ISE157" s="119"/>
      <c r="ISF157" s="119"/>
      <c r="ISG157" s="119"/>
      <c r="ISH157" s="119"/>
      <c r="ISI157" s="119"/>
      <c r="ISJ157" s="119"/>
      <c r="ISK157" s="119"/>
      <c r="ISL157" s="119"/>
      <c r="ISM157" s="119"/>
      <c r="ISN157" s="119"/>
      <c r="ISO157" s="119"/>
      <c r="ISP157" s="119"/>
      <c r="ISQ157" s="119"/>
      <c r="ISR157" s="119"/>
      <c r="ISS157" s="119"/>
      <c r="IST157" s="119"/>
      <c r="ISU157" s="119"/>
      <c r="ISV157" s="119"/>
      <c r="ISW157" s="119"/>
      <c r="ISX157" s="119"/>
      <c r="ISY157" s="119"/>
      <c r="ISZ157" s="119"/>
      <c r="ITA157" s="119"/>
      <c r="ITB157" s="119"/>
      <c r="ITC157" s="119"/>
      <c r="ITD157" s="119"/>
      <c r="ITE157" s="119"/>
      <c r="ITF157" s="119"/>
      <c r="ITG157" s="119"/>
      <c r="ITH157" s="119"/>
      <c r="ITI157" s="119"/>
      <c r="ITJ157" s="119"/>
      <c r="ITK157" s="119"/>
      <c r="ITL157" s="119"/>
      <c r="ITM157" s="119"/>
      <c r="ITN157" s="119"/>
      <c r="ITO157" s="119"/>
      <c r="ITP157" s="119"/>
      <c r="ITQ157" s="119"/>
      <c r="ITR157" s="119"/>
      <c r="ITS157" s="119"/>
      <c r="ITT157" s="119"/>
      <c r="ITU157" s="119"/>
      <c r="ITV157" s="119"/>
      <c r="ITW157" s="119"/>
      <c r="ITX157" s="119"/>
      <c r="ITY157" s="119"/>
      <c r="ITZ157" s="119"/>
      <c r="IUA157" s="119"/>
      <c r="IUB157" s="119"/>
      <c r="IUC157" s="119"/>
      <c r="IUD157" s="119"/>
      <c r="IUE157" s="119"/>
      <c r="IUF157" s="119"/>
      <c r="IUG157" s="119"/>
      <c r="IUH157" s="119"/>
      <c r="IUI157" s="119"/>
      <c r="IUJ157" s="119"/>
      <c r="IUK157" s="119"/>
      <c r="IUL157" s="119"/>
      <c r="IUM157" s="119"/>
      <c r="IUN157" s="119"/>
      <c r="IUO157" s="119"/>
      <c r="IUP157" s="119"/>
      <c r="IUQ157" s="119"/>
      <c r="IUR157" s="119"/>
      <c r="IUS157" s="119"/>
      <c r="IUT157" s="119"/>
      <c r="IUU157" s="119"/>
      <c r="IUV157" s="119"/>
      <c r="IUW157" s="119"/>
      <c r="IUX157" s="119"/>
      <c r="IUY157" s="119"/>
      <c r="IUZ157" s="119"/>
      <c r="IVA157" s="119"/>
      <c r="IVB157" s="119"/>
      <c r="IVC157" s="119"/>
      <c r="IVD157" s="119"/>
      <c r="IVE157" s="119"/>
      <c r="IVF157" s="119"/>
      <c r="IVG157" s="119"/>
      <c r="IVH157" s="119"/>
      <c r="IVI157" s="119"/>
      <c r="IVJ157" s="119"/>
      <c r="IVK157" s="119"/>
      <c r="IVL157" s="119"/>
      <c r="IVM157" s="119"/>
      <c r="IVN157" s="119"/>
      <c r="IVO157" s="119"/>
      <c r="IVP157" s="119"/>
      <c r="IVQ157" s="119"/>
      <c r="IVR157" s="119"/>
      <c r="IVS157" s="119"/>
      <c r="IVT157" s="119"/>
      <c r="IVU157" s="119"/>
      <c r="IVV157" s="119"/>
      <c r="IVW157" s="119"/>
      <c r="IVX157" s="119"/>
      <c r="IVY157" s="119"/>
      <c r="IVZ157" s="119"/>
      <c r="IWA157" s="119"/>
      <c r="IWB157" s="119"/>
      <c r="IWC157" s="119"/>
      <c r="IWD157" s="119"/>
      <c r="IWE157" s="119"/>
      <c r="IWF157" s="119"/>
      <c r="IWG157" s="119"/>
      <c r="IWH157" s="119"/>
      <c r="IWI157" s="119"/>
      <c r="IWJ157" s="119"/>
      <c r="IWK157" s="119"/>
      <c r="IWL157" s="119"/>
      <c r="IWM157" s="119"/>
      <c r="IWN157" s="119"/>
      <c r="IWO157" s="119"/>
      <c r="IWP157" s="119"/>
      <c r="IWQ157" s="119"/>
      <c r="IWR157" s="119"/>
      <c r="IWS157" s="119"/>
      <c r="IWT157" s="119"/>
      <c r="IWU157" s="119"/>
      <c r="IWV157" s="119"/>
      <c r="IWW157" s="119"/>
      <c r="IWX157" s="119"/>
      <c r="IWY157" s="119"/>
      <c r="IWZ157" s="119"/>
      <c r="IXA157" s="119"/>
      <c r="IXB157" s="119"/>
      <c r="IXC157" s="119"/>
      <c r="IXD157" s="119"/>
      <c r="IXE157" s="119"/>
      <c r="IXF157" s="119"/>
      <c r="IXG157" s="119"/>
      <c r="IXH157" s="119"/>
      <c r="IXI157" s="119"/>
      <c r="IXJ157" s="119"/>
      <c r="IXK157" s="119"/>
      <c r="IXL157" s="119"/>
      <c r="IXM157" s="119"/>
      <c r="IXN157" s="119"/>
      <c r="IXO157" s="119"/>
      <c r="IXP157" s="119"/>
      <c r="IXQ157" s="119"/>
      <c r="IXR157" s="119"/>
      <c r="IXS157" s="119"/>
      <c r="IXT157" s="119"/>
      <c r="IXU157" s="119"/>
      <c r="IXV157" s="119"/>
      <c r="IXW157" s="119"/>
      <c r="IXX157" s="119"/>
      <c r="IXY157" s="119"/>
      <c r="IXZ157" s="119"/>
      <c r="IYA157" s="119"/>
      <c r="IYB157" s="119"/>
      <c r="IYC157" s="119"/>
      <c r="IYD157" s="119"/>
      <c r="IYE157" s="119"/>
      <c r="IYF157" s="119"/>
      <c r="IYG157" s="119"/>
      <c r="IYH157" s="119"/>
      <c r="IYI157" s="119"/>
      <c r="IYJ157" s="119"/>
      <c r="IYK157" s="119"/>
      <c r="IYL157" s="119"/>
      <c r="IYM157" s="119"/>
      <c r="IYN157" s="119"/>
      <c r="IYO157" s="119"/>
      <c r="IYP157" s="119"/>
      <c r="IYQ157" s="119"/>
      <c r="IYR157" s="119"/>
      <c r="IYS157" s="119"/>
      <c r="IYT157" s="119"/>
      <c r="IYU157" s="119"/>
      <c r="IYV157" s="119"/>
      <c r="IYW157" s="119"/>
      <c r="IYX157" s="119"/>
      <c r="IYY157" s="119"/>
      <c r="IYZ157" s="119"/>
      <c r="IZA157" s="119"/>
      <c r="IZB157" s="119"/>
      <c r="IZC157" s="119"/>
      <c r="IZD157" s="119"/>
      <c r="IZE157" s="119"/>
      <c r="IZF157" s="119"/>
      <c r="IZG157" s="119"/>
      <c r="IZH157" s="119"/>
      <c r="IZI157" s="119"/>
      <c r="IZJ157" s="119"/>
      <c r="IZK157" s="119"/>
      <c r="IZL157" s="119"/>
      <c r="IZM157" s="119"/>
      <c r="IZN157" s="119"/>
      <c r="IZO157" s="119"/>
      <c r="IZP157" s="119"/>
      <c r="IZQ157" s="119"/>
      <c r="IZR157" s="119"/>
      <c r="IZS157" s="119"/>
      <c r="IZT157" s="119"/>
      <c r="IZU157" s="119"/>
      <c r="IZV157" s="119"/>
      <c r="IZW157" s="119"/>
      <c r="IZX157" s="119"/>
      <c r="IZY157" s="119"/>
      <c r="IZZ157" s="119"/>
      <c r="JAA157" s="119"/>
      <c r="JAB157" s="119"/>
      <c r="JAC157" s="119"/>
      <c r="JAD157" s="119"/>
      <c r="JAE157" s="119"/>
      <c r="JAF157" s="119"/>
      <c r="JAG157" s="119"/>
      <c r="JAH157" s="119"/>
      <c r="JAI157" s="119"/>
      <c r="JAJ157" s="119"/>
      <c r="JAK157" s="119"/>
      <c r="JAL157" s="119"/>
      <c r="JAM157" s="119"/>
      <c r="JAN157" s="119"/>
      <c r="JAO157" s="119"/>
      <c r="JAP157" s="119"/>
      <c r="JAQ157" s="119"/>
      <c r="JAR157" s="119"/>
      <c r="JAS157" s="119"/>
      <c r="JAT157" s="119"/>
      <c r="JAU157" s="119"/>
      <c r="JAV157" s="119"/>
      <c r="JAW157" s="119"/>
      <c r="JAX157" s="119"/>
      <c r="JAY157" s="119"/>
      <c r="JAZ157" s="119"/>
      <c r="JBA157" s="119"/>
      <c r="JBB157" s="119"/>
      <c r="JBC157" s="119"/>
      <c r="JBD157" s="119"/>
      <c r="JBE157" s="119"/>
      <c r="JBF157" s="119"/>
      <c r="JBG157" s="119"/>
      <c r="JBH157" s="119"/>
      <c r="JBI157" s="119"/>
      <c r="JBJ157" s="119"/>
      <c r="JBK157" s="119"/>
      <c r="JBL157" s="119"/>
      <c r="JBM157" s="119"/>
      <c r="JBN157" s="119"/>
      <c r="JBO157" s="119"/>
      <c r="JBP157" s="119"/>
      <c r="JBQ157" s="119"/>
      <c r="JBR157" s="119"/>
      <c r="JBS157" s="119"/>
      <c r="JBT157" s="119"/>
      <c r="JBU157" s="119"/>
      <c r="JBV157" s="119"/>
      <c r="JBW157" s="119"/>
      <c r="JBX157" s="119"/>
      <c r="JBY157" s="119"/>
      <c r="JBZ157" s="119"/>
      <c r="JCA157" s="119"/>
      <c r="JCB157" s="119"/>
      <c r="JCC157" s="119"/>
      <c r="JCD157" s="119"/>
      <c r="JCE157" s="119"/>
      <c r="JCF157" s="119"/>
      <c r="JCG157" s="119"/>
      <c r="JCH157" s="119"/>
      <c r="JCI157" s="119"/>
      <c r="JCJ157" s="119"/>
      <c r="JCK157" s="119"/>
      <c r="JCL157" s="119"/>
      <c r="JCM157" s="119"/>
      <c r="JCN157" s="119"/>
      <c r="JCO157" s="119"/>
      <c r="JCP157" s="119"/>
      <c r="JCQ157" s="119"/>
      <c r="JCR157" s="119"/>
      <c r="JCS157" s="119"/>
      <c r="JCT157" s="119"/>
      <c r="JCU157" s="119"/>
      <c r="JCV157" s="119"/>
      <c r="JCW157" s="119"/>
      <c r="JCX157" s="119"/>
      <c r="JCY157" s="119"/>
      <c r="JCZ157" s="119"/>
      <c r="JDA157" s="119"/>
      <c r="JDB157" s="119"/>
      <c r="JDC157" s="119"/>
      <c r="JDD157" s="119"/>
      <c r="JDE157" s="119"/>
      <c r="JDF157" s="119"/>
      <c r="JDG157" s="119"/>
      <c r="JDH157" s="119"/>
      <c r="JDI157" s="119"/>
      <c r="JDJ157" s="119"/>
      <c r="JDK157" s="119"/>
      <c r="JDL157" s="119"/>
      <c r="JDM157" s="119"/>
      <c r="JDN157" s="119"/>
      <c r="JDO157" s="119"/>
      <c r="JDP157" s="119"/>
      <c r="JDQ157" s="119"/>
      <c r="JDR157" s="119"/>
      <c r="JDS157" s="119"/>
      <c r="JDT157" s="119"/>
      <c r="JDU157" s="119"/>
      <c r="JDV157" s="119"/>
      <c r="JDW157" s="119"/>
      <c r="JDX157" s="119"/>
      <c r="JDY157" s="119"/>
      <c r="JDZ157" s="119"/>
      <c r="JEA157" s="119"/>
      <c r="JEB157" s="119"/>
      <c r="JEC157" s="119"/>
      <c r="JED157" s="119"/>
      <c r="JEE157" s="119"/>
      <c r="JEF157" s="119"/>
      <c r="JEG157" s="119"/>
      <c r="JEH157" s="119"/>
      <c r="JEI157" s="119"/>
      <c r="JEJ157" s="119"/>
      <c r="JEK157" s="119"/>
      <c r="JEL157" s="119"/>
      <c r="JEM157" s="119"/>
      <c r="JEN157" s="119"/>
      <c r="JEO157" s="119"/>
      <c r="JEP157" s="119"/>
      <c r="JEQ157" s="119"/>
      <c r="JER157" s="119"/>
      <c r="JES157" s="119"/>
      <c r="JET157" s="119"/>
      <c r="JEU157" s="119"/>
      <c r="JEV157" s="119"/>
      <c r="JEW157" s="119"/>
      <c r="JEX157" s="119"/>
      <c r="JEY157" s="119"/>
      <c r="JEZ157" s="119"/>
      <c r="JFA157" s="119"/>
      <c r="JFB157" s="119"/>
      <c r="JFC157" s="119"/>
      <c r="JFD157" s="119"/>
      <c r="JFE157" s="119"/>
      <c r="JFF157" s="119"/>
      <c r="JFG157" s="119"/>
      <c r="JFH157" s="119"/>
      <c r="JFI157" s="119"/>
      <c r="JFJ157" s="119"/>
      <c r="JFK157" s="119"/>
      <c r="JFL157" s="119"/>
      <c r="JFM157" s="119"/>
      <c r="JFN157" s="119"/>
      <c r="JFO157" s="119"/>
      <c r="JFP157" s="119"/>
      <c r="JFQ157" s="119"/>
      <c r="JFR157" s="119"/>
      <c r="JFS157" s="119"/>
      <c r="JFT157" s="119"/>
      <c r="JFU157" s="119"/>
      <c r="JFV157" s="119"/>
      <c r="JFW157" s="119"/>
      <c r="JFX157" s="119"/>
      <c r="JFY157" s="119"/>
      <c r="JFZ157" s="119"/>
      <c r="JGA157" s="119"/>
      <c r="JGB157" s="119"/>
      <c r="JGC157" s="119"/>
      <c r="JGD157" s="119"/>
      <c r="JGE157" s="119"/>
      <c r="JGF157" s="119"/>
      <c r="JGG157" s="119"/>
      <c r="JGH157" s="119"/>
      <c r="JGI157" s="119"/>
      <c r="JGJ157" s="119"/>
      <c r="JGK157" s="119"/>
      <c r="JGL157" s="119"/>
      <c r="JGM157" s="119"/>
      <c r="JGN157" s="119"/>
      <c r="JGO157" s="119"/>
      <c r="JGP157" s="119"/>
      <c r="JGQ157" s="119"/>
      <c r="JGR157" s="119"/>
      <c r="JGS157" s="119"/>
      <c r="JGT157" s="119"/>
      <c r="JGU157" s="119"/>
      <c r="JGV157" s="119"/>
      <c r="JGW157" s="119"/>
      <c r="JGX157" s="119"/>
      <c r="JGY157" s="119"/>
      <c r="JGZ157" s="119"/>
      <c r="JHA157" s="119"/>
      <c r="JHB157" s="119"/>
      <c r="JHC157" s="119"/>
      <c r="JHD157" s="119"/>
      <c r="JHE157" s="119"/>
      <c r="JHF157" s="119"/>
      <c r="JHG157" s="119"/>
      <c r="JHH157" s="119"/>
      <c r="JHI157" s="119"/>
      <c r="JHJ157" s="119"/>
      <c r="JHK157" s="119"/>
      <c r="JHL157" s="119"/>
      <c r="JHM157" s="119"/>
      <c r="JHN157" s="119"/>
      <c r="JHO157" s="119"/>
      <c r="JHP157" s="119"/>
      <c r="JHQ157" s="119"/>
      <c r="JHR157" s="119"/>
      <c r="JHS157" s="119"/>
      <c r="JHT157" s="119"/>
      <c r="JHU157" s="119"/>
      <c r="JHV157" s="119"/>
      <c r="JHW157" s="119"/>
      <c r="JHX157" s="119"/>
      <c r="JHY157" s="119"/>
      <c r="JHZ157" s="119"/>
      <c r="JIA157" s="119"/>
      <c r="JIB157" s="119"/>
      <c r="JIC157" s="119"/>
      <c r="JID157" s="119"/>
      <c r="JIE157" s="119"/>
      <c r="JIF157" s="119"/>
      <c r="JIG157" s="119"/>
      <c r="JIH157" s="119"/>
      <c r="JII157" s="119"/>
      <c r="JIJ157" s="119"/>
      <c r="JIK157" s="119"/>
      <c r="JIL157" s="119"/>
      <c r="JIM157" s="119"/>
      <c r="JIN157" s="119"/>
      <c r="JIO157" s="119"/>
      <c r="JIP157" s="119"/>
      <c r="JIQ157" s="119"/>
      <c r="JIR157" s="119"/>
      <c r="JIS157" s="119"/>
      <c r="JIT157" s="119"/>
      <c r="JIU157" s="119"/>
      <c r="JIV157" s="119"/>
      <c r="JIW157" s="119"/>
      <c r="JIX157" s="119"/>
      <c r="JIY157" s="119"/>
      <c r="JIZ157" s="119"/>
      <c r="JJA157" s="119"/>
      <c r="JJB157" s="119"/>
      <c r="JJC157" s="119"/>
      <c r="JJD157" s="119"/>
      <c r="JJE157" s="119"/>
      <c r="JJF157" s="119"/>
      <c r="JJG157" s="119"/>
      <c r="JJH157" s="119"/>
      <c r="JJI157" s="119"/>
      <c r="JJJ157" s="119"/>
      <c r="JJK157" s="119"/>
      <c r="JJL157" s="119"/>
      <c r="JJM157" s="119"/>
      <c r="JJN157" s="119"/>
      <c r="JJO157" s="119"/>
      <c r="JJP157" s="119"/>
      <c r="JJQ157" s="119"/>
      <c r="JJR157" s="119"/>
      <c r="JJS157" s="119"/>
      <c r="JJT157" s="119"/>
      <c r="JJU157" s="119"/>
      <c r="JJV157" s="119"/>
      <c r="JJW157" s="119"/>
      <c r="JJX157" s="119"/>
      <c r="JJY157" s="119"/>
      <c r="JJZ157" s="119"/>
      <c r="JKA157" s="119"/>
      <c r="JKB157" s="119"/>
      <c r="JKC157" s="119"/>
      <c r="JKD157" s="119"/>
      <c r="JKE157" s="119"/>
      <c r="JKF157" s="119"/>
      <c r="JKG157" s="119"/>
      <c r="JKH157" s="119"/>
      <c r="JKI157" s="119"/>
      <c r="JKJ157" s="119"/>
      <c r="JKK157" s="119"/>
      <c r="JKL157" s="119"/>
      <c r="JKM157" s="119"/>
      <c r="JKN157" s="119"/>
      <c r="JKO157" s="119"/>
      <c r="JKP157" s="119"/>
      <c r="JKQ157" s="119"/>
      <c r="JKR157" s="119"/>
      <c r="JKS157" s="119"/>
      <c r="JKT157" s="119"/>
      <c r="JKU157" s="119"/>
      <c r="JKV157" s="119"/>
      <c r="JKW157" s="119"/>
      <c r="JKX157" s="119"/>
      <c r="JKY157" s="119"/>
      <c r="JKZ157" s="119"/>
      <c r="JLA157" s="119"/>
      <c r="JLB157" s="119"/>
      <c r="JLC157" s="119"/>
      <c r="JLD157" s="119"/>
      <c r="JLE157" s="119"/>
      <c r="JLF157" s="119"/>
      <c r="JLG157" s="119"/>
      <c r="JLH157" s="119"/>
      <c r="JLI157" s="119"/>
      <c r="JLJ157" s="119"/>
      <c r="JLK157" s="119"/>
      <c r="JLL157" s="119"/>
      <c r="JLM157" s="119"/>
      <c r="JLN157" s="119"/>
      <c r="JLO157" s="119"/>
      <c r="JLP157" s="119"/>
      <c r="JLQ157" s="119"/>
      <c r="JLR157" s="119"/>
      <c r="JLS157" s="119"/>
      <c r="JLT157" s="119"/>
      <c r="JLU157" s="119"/>
      <c r="JLV157" s="119"/>
      <c r="JLW157" s="119"/>
      <c r="JLX157" s="119"/>
      <c r="JLY157" s="119"/>
      <c r="JLZ157" s="119"/>
      <c r="JMA157" s="119"/>
      <c r="JMB157" s="119"/>
      <c r="JMC157" s="119"/>
      <c r="JMD157" s="119"/>
      <c r="JME157" s="119"/>
      <c r="JMF157" s="119"/>
      <c r="JMG157" s="119"/>
      <c r="JMH157" s="119"/>
      <c r="JMI157" s="119"/>
      <c r="JMJ157" s="119"/>
      <c r="JMK157" s="119"/>
      <c r="JML157" s="119"/>
      <c r="JMM157" s="119"/>
      <c r="JMN157" s="119"/>
      <c r="JMO157" s="119"/>
      <c r="JMP157" s="119"/>
      <c r="JMQ157" s="119"/>
      <c r="JMR157" s="119"/>
      <c r="JMS157" s="119"/>
      <c r="JMT157" s="119"/>
      <c r="JMU157" s="119"/>
      <c r="JMV157" s="119"/>
      <c r="JMW157" s="119"/>
      <c r="JMX157" s="119"/>
      <c r="JMY157" s="119"/>
      <c r="JMZ157" s="119"/>
      <c r="JNA157" s="119"/>
      <c r="JNB157" s="119"/>
      <c r="JNC157" s="119"/>
      <c r="JND157" s="119"/>
      <c r="JNE157" s="119"/>
      <c r="JNF157" s="119"/>
      <c r="JNG157" s="119"/>
      <c r="JNH157" s="119"/>
      <c r="JNI157" s="119"/>
      <c r="JNJ157" s="119"/>
      <c r="JNK157" s="119"/>
      <c r="JNL157" s="119"/>
      <c r="JNM157" s="119"/>
      <c r="JNN157" s="119"/>
      <c r="JNO157" s="119"/>
      <c r="JNP157" s="119"/>
      <c r="JNQ157" s="119"/>
      <c r="JNR157" s="119"/>
      <c r="JNS157" s="119"/>
      <c r="JNT157" s="119"/>
      <c r="JNU157" s="119"/>
      <c r="JNV157" s="119"/>
      <c r="JNW157" s="119"/>
      <c r="JNX157" s="119"/>
      <c r="JNY157" s="119"/>
      <c r="JNZ157" s="119"/>
      <c r="JOA157" s="119"/>
      <c r="JOB157" s="119"/>
      <c r="JOC157" s="119"/>
      <c r="JOD157" s="119"/>
      <c r="JOE157" s="119"/>
      <c r="JOF157" s="119"/>
      <c r="JOG157" s="119"/>
      <c r="JOH157" s="119"/>
      <c r="JOI157" s="119"/>
      <c r="JOJ157" s="119"/>
      <c r="JOK157" s="119"/>
      <c r="JOL157" s="119"/>
      <c r="JOM157" s="119"/>
      <c r="JON157" s="119"/>
      <c r="JOO157" s="119"/>
      <c r="JOP157" s="119"/>
      <c r="JOQ157" s="119"/>
      <c r="JOR157" s="119"/>
      <c r="JOS157" s="119"/>
      <c r="JOT157" s="119"/>
      <c r="JOU157" s="119"/>
      <c r="JOV157" s="119"/>
      <c r="JOW157" s="119"/>
      <c r="JOX157" s="119"/>
      <c r="JOY157" s="119"/>
      <c r="JOZ157" s="119"/>
      <c r="JPA157" s="119"/>
      <c r="JPB157" s="119"/>
      <c r="JPC157" s="119"/>
      <c r="JPD157" s="119"/>
      <c r="JPE157" s="119"/>
      <c r="JPF157" s="119"/>
      <c r="JPG157" s="119"/>
      <c r="JPH157" s="119"/>
      <c r="JPI157" s="119"/>
      <c r="JPJ157" s="119"/>
      <c r="JPK157" s="119"/>
      <c r="JPL157" s="119"/>
      <c r="JPM157" s="119"/>
      <c r="JPN157" s="119"/>
      <c r="JPO157" s="119"/>
      <c r="JPP157" s="119"/>
      <c r="JPQ157" s="119"/>
      <c r="JPR157" s="119"/>
      <c r="JPS157" s="119"/>
      <c r="JPT157" s="119"/>
      <c r="JPU157" s="119"/>
      <c r="JPV157" s="119"/>
      <c r="JPW157" s="119"/>
      <c r="JPX157" s="119"/>
      <c r="JPY157" s="119"/>
      <c r="JPZ157" s="119"/>
      <c r="JQA157" s="119"/>
      <c r="JQB157" s="119"/>
      <c r="JQC157" s="119"/>
      <c r="JQD157" s="119"/>
      <c r="JQE157" s="119"/>
      <c r="JQF157" s="119"/>
      <c r="JQG157" s="119"/>
      <c r="JQH157" s="119"/>
      <c r="JQI157" s="119"/>
      <c r="JQJ157" s="119"/>
      <c r="JQK157" s="119"/>
      <c r="JQL157" s="119"/>
      <c r="JQM157" s="119"/>
      <c r="JQN157" s="119"/>
      <c r="JQO157" s="119"/>
      <c r="JQP157" s="119"/>
      <c r="JQQ157" s="119"/>
      <c r="JQR157" s="119"/>
      <c r="JQS157" s="119"/>
      <c r="JQT157" s="119"/>
      <c r="JQU157" s="119"/>
      <c r="JQV157" s="119"/>
      <c r="JQW157" s="119"/>
      <c r="JQX157" s="119"/>
      <c r="JQY157" s="119"/>
      <c r="JQZ157" s="119"/>
      <c r="JRA157" s="119"/>
      <c r="JRB157" s="119"/>
      <c r="JRC157" s="119"/>
      <c r="JRD157" s="119"/>
      <c r="JRE157" s="119"/>
      <c r="JRF157" s="119"/>
      <c r="JRG157" s="119"/>
      <c r="JRH157" s="119"/>
      <c r="JRI157" s="119"/>
      <c r="JRJ157" s="119"/>
      <c r="JRK157" s="119"/>
      <c r="JRL157" s="119"/>
      <c r="JRM157" s="119"/>
      <c r="JRN157" s="119"/>
      <c r="JRO157" s="119"/>
      <c r="JRP157" s="119"/>
      <c r="JRQ157" s="119"/>
      <c r="JRR157" s="119"/>
      <c r="JRS157" s="119"/>
      <c r="JRT157" s="119"/>
      <c r="JRU157" s="119"/>
      <c r="JRV157" s="119"/>
      <c r="JRW157" s="119"/>
      <c r="JRX157" s="119"/>
      <c r="JRY157" s="119"/>
      <c r="JRZ157" s="119"/>
      <c r="JSA157" s="119"/>
      <c r="JSB157" s="119"/>
      <c r="JSC157" s="119"/>
      <c r="JSD157" s="119"/>
      <c r="JSE157" s="119"/>
      <c r="JSF157" s="119"/>
      <c r="JSG157" s="119"/>
      <c r="JSH157" s="119"/>
      <c r="JSI157" s="119"/>
      <c r="JSJ157" s="119"/>
      <c r="JSK157" s="119"/>
      <c r="JSL157" s="119"/>
      <c r="JSM157" s="119"/>
      <c r="JSN157" s="119"/>
      <c r="JSO157" s="119"/>
      <c r="JSP157" s="119"/>
      <c r="JSQ157" s="119"/>
      <c r="JSR157" s="119"/>
      <c r="JSS157" s="119"/>
      <c r="JST157" s="119"/>
      <c r="JSU157" s="119"/>
      <c r="JSV157" s="119"/>
      <c r="JSW157" s="119"/>
      <c r="JSX157" s="119"/>
      <c r="JSY157" s="119"/>
      <c r="JSZ157" s="119"/>
      <c r="JTA157" s="119"/>
      <c r="JTB157" s="119"/>
      <c r="JTC157" s="119"/>
      <c r="JTD157" s="119"/>
      <c r="JTE157" s="119"/>
      <c r="JTF157" s="119"/>
      <c r="JTG157" s="119"/>
      <c r="JTH157" s="119"/>
      <c r="JTI157" s="119"/>
      <c r="JTJ157" s="119"/>
      <c r="JTK157" s="119"/>
      <c r="JTL157" s="119"/>
      <c r="JTM157" s="119"/>
      <c r="JTN157" s="119"/>
      <c r="JTO157" s="119"/>
      <c r="JTP157" s="119"/>
      <c r="JTQ157" s="119"/>
      <c r="JTR157" s="119"/>
      <c r="JTS157" s="119"/>
      <c r="JTT157" s="119"/>
      <c r="JTU157" s="119"/>
      <c r="JTV157" s="119"/>
      <c r="JTW157" s="119"/>
      <c r="JTX157" s="119"/>
      <c r="JTY157" s="119"/>
      <c r="JTZ157" s="119"/>
      <c r="JUA157" s="119"/>
      <c r="JUB157" s="119"/>
      <c r="JUC157" s="119"/>
      <c r="JUD157" s="119"/>
      <c r="JUE157" s="119"/>
      <c r="JUF157" s="119"/>
      <c r="JUG157" s="119"/>
      <c r="JUH157" s="119"/>
      <c r="JUI157" s="119"/>
      <c r="JUJ157" s="119"/>
      <c r="JUK157" s="119"/>
      <c r="JUL157" s="119"/>
      <c r="JUM157" s="119"/>
      <c r="JUN157" s="119"/>
      <c r="JUO157" s="119"/>
      <c r="JUP157" s="119"/>
      <c r="JUQ157" s="119"/>
      <c r="JUR157" s="119"/>
      <c r="JUS157" s="119"/>
      <c r="JUT157" s="119"/>
      <c r="JUU157" s="119"/>
      <c r="JUV157" s="119"/>
      <c r="JUW157" s="119"/>
      <c r="JUX157" s="119"/>
      <c r="JUY157" s="119"/>
      <c r="JUZ157" s="119"/>
      <c r="JVA157" s="119"/>
      <c r="JVB157" s="119"/>
      <c r="JVC157" s="119"/>
      <c r="JVD157" s="119"/>
      <c r="JVE157" s="119"/>
      <c r="JVF157" s="119"/>
      <c r="JVG157" s="119"/>
      <c r="JVH157" s="119"/>
      <c r="JVI157" s="119"/>
      <c r="JVJ157" s="119"/>
      <c r="JVK157" s="119"/>
      <c r="JVL157" s="119"/>
      <c r="JVM157" s="119"/>
      <c r="JVN157" s="119"/>
      <c r="JVO157" s="119"/>
      <c r="JVP157" s="119"/>
      <c r="JVQ157" s="119"/>
      <c r="JVR157" s="119"/>
      <c r="JVS157" s="119"/>
      <c r="JVT157" s="119"/>
      <c r="JVU157" s="119"/>
      <c r="JVV157" s="119"/>
      <c r="JVW157" s="119"/>
      <c r="JVX157" s="119"/>
      <c r="JVY157" s="119"/>
      <c r="JVZ157" s="119"/>
      <c r="JWA157" s="119"/>
      <c r="JWB157" s="119"/>
      <c r="JWC157" s="119"/>
      <c r="JWD157" s="119"/>
      <c r="JWE157" s="119"/>
      <c r="JWF157" s="119"/>
      <c r="JWG157" s="119"/>
      <c r="JWH157" s="119"/>
      <c r="JWI157" s="119"/>
      <c r="JWJ157" s="119"/>
      <c r="JWK157" s="119"/>
      <c r="JWL157" s="119"/>
      <c r="JWM157" s="119"/>
      <c r="JWN157" s="119"/>
      <c r="JWO157" s="119"/>
      <c r="JWP157" s="119"/>
      <c r="JWQ157" s="119"/>
      <c r="JWR157" s="119"/>
      <c r="JWS157" s="119"/>
      <c r="JWT157" s="119"/>
      <c r="JWU157" s="119"/>
      <c r="JWV157" s="119"/>
      <c r="JWW157" s="119"/>
      <c r="JWX157" s="119"/>
      <c r="JWY157" s="119"/>
      <c r="JWZ157" s="119"/>
      <c r="JXA157" s="119"/>
      <c r="JXB157" s="119"/>
      <c r="JXC157" s="119"/>
      <c r="JXD157" s="119"/>
      <c r="JXE157" s="119"/>
      <c r="JXF157" s="119"/>
      <c r="JXG157" s="119"/>
      <c r="JXH157" s="119"/>
      <c r="JXI157" s="119"/>
      <c r="JXJ157" s="119"/>
      <c r="JXK157" s="119"/>
      <c r="JXL157" s="119"/>
      <c r="JXM157" s="119"/>
      <c r="JXN157" s="119"/>
      <c r="JXO157" s="119"/>
      <c r="JXP157" s="119"/>
      <c r="JXQ157" s="119"/>
      <c r="JXR157" s="119"/>
      <c r="JXS157" s="119"/>
      <c r="JXT157" s="119"/>
      <c r="JXU157" s="119"/>
      <c r="JXV157" s="119"/>
      <c r="JXW157" s="119"/>
      <c r="JXX157" s="119"/>
      <c r="JXY157" s="119"/>
      <c r="JXZ157" s="119"/>
      <c r="JYA157" s="119"/>
      <c r="JYB157" s="119"/>
      <c r="JYC157" s="119"/>
      <c r="JYD157" s="119"/>
      <c r="JYE157" s="119"/>
      <c r="JYF157" s="119"/>
      <c r="JYG157" s="119"/>
      <c r="JYH157" s="119"/>
      <c r="JYI157" s="119"/>
      <c r="JYJ157" s="119"/>
      <c r="JYK157" s="119"/>
      <c r="JYL157" s="119"/>
      <c r="JYM157" s="119"/>
      <c r="JYN157" s="119"/>
      <c r="JYO157" s="119"/>
      <c r="JYP157" s="119"/>
      <c r="JYQ157" s="119"/>
      <c r="JYR157" s="119"/>
      <c r="JYS157" s="119"/>
      <c r="JYT157" s="119"/>
      <c r="JYU157" s="119"/>
      <c r="JYV157" s="119"/>
      <c r="JYW157" s="119"/>
      <c r="JYX157" s="119"/>
      <c r="JYY157" s="119"/>
      <c r="JYZ157" s="119"/>
      <c r="JZA157" s="119"/>
      <c r="JZB157" s="119"/>
      <c r="JZC157" s="119"/>
      <c r="JZD157" s="119"/>
      <c r="JZE157" s="119"/>
      <c r="JZF157" s="119"/>
      <c r="JZG157" s="119"/>
      <c r="JZH157" s="119"/>
      <c r="JZI157" s="119"/>
      <c r="JZJ157" s="119"/>
      <c r="JZK157" s="119"/>
      <c r="JZL157" s="119"/>
      <c r="JZM157" s="119"/>
      <c r="JZN157" s="119"/>
      <c r="JZO157" s="119"/>
      <c r="JZP157" s="119"/>
      <c r="JZQ157" s="119"/>
      <c r="JZR157" s="119"/>
      <c r="JZS157" s="119"/>
      <c r="JZT157" s="119"/>
      <c r="JZU157" s="119"/>
      <c r="JZV157" s="119"/>
      <c r="JZW157" s="119"/>
      <c r="JZX157" s="119"/>
      <c r="JZY157" s="119"/>
      <c r="JZZ157" s="119"/>
      <c r="KAA157" s="119"/>
      <c r="KAB157" s="119"/>
      <c r="KAC157" s="119"/>
      <c r="KAD157" s="119"/>
      <c r="KAE157" s="119"/>
      <c r="KAF157" s="119"/>
      <c r="KAG157" s="119"/>
      <c r="KAH157" s="119"/>
      <c r="KAI157" s="119"/>
      <c r="KAJ157" s="119"/>
      <c r="KAK157" s="119"/>
      <c r="KAL157" s="119"/>
      <c r="KAM157" s="119"/>
      <c r="KAN157" s="119"/>
      <c r="KAO157" s="119"/>
      <c r="KAP157" s="119"/>
      <c r="KAQ157" s="119"/>
      <c r="KAR157" s="119"/>
      <c r="KAS157" s="119"/>
      <c r="KAT157" s="119"/>
      <c r="KAU157" s="119"/>
      <c r="KAV157" s="119"/>
      <c r="KAW157" s="119"/>
      <c r="KAX157" s="119"/>
      <c r="KAY157" s="119"/>
      <c r="KAZ157" s="119"/>
      <c r="KBA157" s="119"/>
      <c r="KBB157" s="119"/>
      <c r="KBC157" s="119"/>
      <c r="KBD157" s="119"/>
      <c r="KBE157" s="119"/>
      <c r="KBF157" s="119"/>
      <c r="KBG157" s="119"/>
      <c r="KBH157" s="119"/>
      <c r="KBI157" s="119"/>
      <c r="KBJ157" s="119"/>
      <c r="KBK157" s="119"/>
      <c r="KBL157" s="119"/>
      <c r="KBM157" s="119"/>
      <c r="KBN157" s="119"/>
      <c r="KBO157" s="119"/>
      <c r="KBP157" s="119"/>
      <c r="KBQ157" s="119"/>
      <c r="KBR157" s="119"/>
      <c r="KBS157" s="119"/>
      <c r="KBT157" s="119"/>
      <c r="KBU157" s="119"/>
      <c r="KBV157" s="119"/>
      <c r="KBW157" s="119"/>
      <c r="KBX157" s="119"/>
      <c r="KBY157" s="119"/>
      <c r="KBZ157" s="119"/>
      <c r="KCA157" s="119"/>
      <c r="KCB157" s="119"/>
      <c r="KCC157" s="119"/>
      <c r="KCD157" s="119"/>
      <c r="KCE157" s="119"/>
      <c r="KCF157" s="119"/>
      <c r="KCG157" s="119"/>
      <c r="KCH157" s="119"/>
      <c r="KCI157" s="119"/>
      <c r="KCJ157" s="119"/>
      <c r="KCK157" s="119"/>
      <c r="KCL157" s="119"/>
      <c r="KCM157" s="119"/>
      <c r="KCN157" s="119"/>
      <c r="KCO157" s="119"/>
      <c r="KCP157" s="119"/>
      <c r="KCQ157" s="119"/>
      <c r="KCR157" s="119"/>
      <c r="KCS157" s="119"/>
      <c r="KCT157" s="119"/>
      <c r="KCU157" s="119"/>
      <c r="KCV157" s="119"/>
      <c r="KCW157" s="119"/>
      <c r="KCX157" s="119"/>
      <c r="KCY157" s="119"/>
      <c r="KCZ157" s="119"/>
      <c r="KDA157" s="119"/>
      <c r="KDB157" s="119"/>
      <c r="KDC157" s="119"/>
      <c r="KDD157" s="119"/>
      <c r="KDE157" s="119"/>
      <c r="KDF157" s="119"/>
      <c r="KDG157" s="119"/>
      <c r="KDH157" s="119"/>
      <c r="KDI157" s="119"/>
      <c r="KDJ157" s="119"/>
      <c r="KDK157" s="119"/>
      <c r="KDL157" s="119"/>
      <c r="KDM157" s="119"/>
      <c r="KDN157" s="119"/>
      <c r="KDO157" s="119"/>
      <c r="KDP157" s="119"/>
      <c r="KDQ157" s="119"/>
      <c r="KDR157" s="119"/>
      <c r="KDS157" s="119"/>
      <c r="KDT157" s="119"/>
      <c r="KDU157" s="119"/>
      <c r="KDV157" s="119"/>
      <c r="KDW157" s="119"/>
      <c r="KDX157" s="119"/>
      <c r="KDY157" s="119"/>
      <c r="KDZ157" s="119"/>
      <c r="KEA157" s="119"/>
      <c r="KEB157" s="119"/>
      <c r="KEC157" s="119"/>
      <c r="KED157" s="119"/>
      <c r="KEE157" s="119"/>
      <c r="KEF157" s="119"/>
      <c r="KEG157" s="119"/>
      <c r="KEH157" s="119"/>
      <c r="KEI157" s="119"/>
      <c r="KEJ157" s="119"/>
      <c r="KEK157" s="119"/>
      <c r="KEL157" s="119"/>
      <c r="KEM157" s="119"/>
      <c r="KEN157" s="119"/>
      <c r="KEO157" s="119"/>
      <c r="KEP157" s="119"/>
      <c r="KEQ157" s="119"/>
      <c r="KER157" s="119"/>
      <c r="KES157" s="119"/>
      <c r="KET157" s="119"/>
      <c r="KEU157" s="119"/>
      <c r="KEV157" s="119"/>
      <c r="KEW157" s="119"/>
      <c r="KEX157" s="119"/>
      <c r="KEY157" s="119"/>
      <c r="KEZ157" s="119"/>
      <c r="KFA157" s="119"/>
      <c r="KFB157" s="119"/>
      <c r="KFC157" s="119"/>
      <c r="KFD157" s="119"/>
      <c r="KFE157" s="119"/>
      <c r="KFF157" s="119"/>
      <c r="KFG157" s="119"/>
      <c r="KFH157" s="119"/>
      <c r="KFI157" s="119"/>
      <c r="KFJ157" s="119"/>
      <c r="KFK157" s="119"/>
      <c r="KFL157" s="119"/>
      <c r="KFM157" s="119"/>
      <c r="KFN157" s="119"/>
      <c r="KFO157" s="119"/>
      <c r="KFP157" s="119"/>
      <c r="KFQ157" s="119"/>
      <c r="KFR157" s="119"/>
      <c r="KFS157" s="119"/>
      <c r="KFT157" s="119"/>
      <c r="KFU157" s="119"/>
      <c r="KFV157" s="119"/>
      <c r="KFW157" s="119"/>
      <c r="KFX157" s="119"/>
      <c r="KFY157" s="119"/>
      <c r="KFZ157" s="119"/>
      <c r="KGA157" s="119"/>
      <c r="KGB157" s="119"/>
      <c r="KGC157" s="119"/>
      <c r="KGD157" s="119"/>
      <c r="KGE157" s="119"/>
      <c r="KGF157" s="119"/>
      <c r="KGG157" s="119"/>
      <c r="KGH157" s="119"/>
      <c r="KGI157" s="119"/>
      <c r="KGJ157" s="119"/>
      <c r="KGK157" s="119"/>
      <c r="KGL157" s="119"/>
      <c r="KGM157" s="119"/>
      <c r="KGN157" s="119"/>
      <c r="KGO157" s="119"/>
      <c r="KGP157" s="119"/>
      <c r="KGQ157" s="119"/>
      <c r="KGR157" s="119"/>
      <c r="KGS157" s="119"/>
      <c r="KGT157" s="119"/>
      <c r="KGU157" s="119"/>
      <c r="KGV157" s="119"/>
      <c r="KGW157" s="119"/>
      <c r="KGX157" s="119"/>
      <c r="KGY157" s="119"/>
      <c r="KGZ157" s="119"/>
      <c r="KHA157" s="119"/>
      <c r="KHB157" s="119"/>
      <c r="KHC157" s="119"/>
      <c r="KHD157" s="119"/>
      <c r="KHE157" s="119"/>
      <c r="KHF157" s="119"/>
      <c r="KHG157" s="119"/>
      <c r="KHH157" s="119"/>
      <c r="KHI157" s="119"/>
      <c r="KHJ157" s="119"/>
      <c r="KHK157" s="119"/>
      <c r="KHL157" s="119"/>
      <c r="KHM157" s="119"/>
      <c r="KHN157" s="119"/>
      <c r="KHO157" s="119"/>
      <c r="KHP157" s="119"/>
      <c r="KHQ157" s="119"/>
      <c r="KHR157" s="119"/>
      <c r="KHS157" s="119"/>
      <c r="KHT157" s="119"/>
      <c r="KHU157" s="119"/>
      <c r="KHV157" s="119"/>
      <c r="KHW157" s="119"/>
      <c r="KHX157" s="119"/>
      <c r="KHY157" s="119"/>
      <c r="KHZ157" s="119"/>
      <c r="KIA157" s="119"/>
      <c r="KIB157" s="119"/>
      <c r="KIC157" s="119"/>
      <c r="KID157" s="119"/>
      <c r="KIE157" s="119"/>
      <c r="KIF157" s="119"/>
      <c r="KIG157" s="119"/>
      <c r="KIH157" s="119"/>
      <c r="KII157" s="119"/>
      <c r="KIJ157" s="119"/>
      <c r="KIK157" s="119"/>
      <c r="KIL157" s="119"/>
      <c r="KIM157" s="119"/>
      <c r="KIN157" s="119"/>
      <c r="KIO157" s="119"/>
      <c r="KIP157" s="119"/>
      <c r="KIQ157" s="119"/>
      <c r="KIR157" s="119"/>
      <c r="KIS157" s="119"/>
      <c r="KIT157" s="119"/>
      <c r="KIU157" s="119"/>
      <c r="KIV157" s="119"/>
      <c r="KIW157" s="119"/>
      <c r="KIX157" s="119"/>
      <c r="KIY157" s="119"/>
      <c r="KIZ157" s="119"/>
      <c r="KJA157" s="119"/>
      <c r="KJB157" s="119"/>
      <c r="KJC157" s="119"/>
      <c r="KJD157" s="119"/>
      <c r="KJE157" s="119"/>
      <c r="KJF157" s="119"/>
      <c r="KJG157" s="119"/>
      <c r="KJH157" s="119"/>
      <c r="KJI157" s="119"/>
      <c r="KJJ157" s="119"/>
      <c r="KJK157" s="119"/>
      <c r="KJL157" s="119"/>
      <c r="KJM157" s="119"/>
      <c r="KJN157" s="119"/>
      <c r="KJO157" s="119"/>
      <c r="KJP157" s="119"/>
      <c r="KJQ157" s="119"/>
      <c r="KJR157" s="119"/>
      <c r="KJS157" s="119"/>
      <c r="KJT157" s="119"/>
      <c r="KJU157" s="119"/>
      <c r="KJV157" s="119"/>
      <c r="KJW157" s="119"/>
      <c r="KJX157" s="119"/>
      <c r="KJY157" s="119"/>
      <c r="KJZ157" s="119"/>
      <c r="KKA157" s="119"/>
      <c r="KKB157" s="119"/>
      <c r="KKC157" s="119"/>
      <c r="KKD157" s="119"/>
      <c r="KKE157" s="119"/>
      <c r="KKF157" s="119"/>
      <c r="KKG157" s="119"/>
      <c r="KKH157" s="119"/>
      <c r="KKI157" s="119"/>
      <c r="KKJ157" s="119"/>
      <c r="KKK157" s="119"/>
      <c r="KKL157" s="119"/>
      <c r="KKM157" s="119"/>
      <c r="KKN157" s="119"/>
      <c r="KKO157" s="119"/>
      <c r="KKP157" s="119"/>
      <c r="KKQ157" s="119"/>
      <c r="KKR157" s="119"/>
      <c r="KKS157" s="119"/>
      <c r="KKT157" s="119"/>
      <c r="KKU157" s="119"/>
      <c r="KKV157" s="119"/>
      <c r="KKW157" s="119"/>
      <c r="KKX157" s="119"/>
      <c r="KKY157" s="119"/>
      <c r="KKZ157" s="119"/>
      <c r="KLA157" s="119"/>
      <c r="KLB157" s="119"/>
      <c r="KLC157" s="119"/>
      <c r="KLD157" s="119"/>
      <c r="KLE157" s="119"/>
      <c r="KLF157" s="119"/>
      <c r="KLG157" s="119"/>
      <c r="KLH157" s="119"/>
      <c r="KLI157" s="119"/>
      <c r="KLJ157" s="119"/>
      <c r="KLK157" s="119"/>
      <c r="KLL157" s="119"/>
      <c r="KLM157" s="119"/>
      <c r="KLN157" s="119"/>
      <c r="KLO157" s="119"/>
      <c r="KLP157" s="119"/>
      <c r="KLQ157" s="119"/>
      <c r="KLR157" s="119"/>
      <c r="KLS157" s="119"/>
      <c r="KLT157" s="119"/>
      <c r="KLU157" s="119"/>
      <c r="KLV157" s="119"/>
      <c r="KLW157" s="119"/>
      <c r="KLX157" s="119"/>
      <c r="KLY157" s="119"/>
      <c r="KLZ157" s="119"/>
      <c r="KMA157" s="119"/>
      <c r="KMB157" s="119"/>
      <c r="KMC157" s="119"/>
      <c r="KMD157" s="119"/>
      <c r="KME157" s="119"/>
      <c r="KMF157" s="119"/>
      <c r="KMG157" s="119"/>
      <c r="KMH157" s="119"/>
      <c r="KMI157" s="119"/>
      <c r="KMJ157" s="119"/>
      <c r="KMK157" s="119"/>
      <c r="KML157" s="119"/>
      <c r="KMM157" s="119"/>
      <c r="KMN157" s="119"/>
      <c r="KMO157" s="119"/>
      <c r="KMP157" s="119"/>
      <c r="KMQ157" s="119"/>
      <c r="KMR157" s="119"/>
      <c r="KMS157" s="119"/>
      <c r="KMT157" s="119"/>
      <c r="KMU157" s="119"/>
      <c r="KMV157" s="119"/>
      <c r="KMW157" s="119"/>
      <c r="KMX157" s="119"/>
      <c r="KMY157" s="119"/>
      <c r="KMZ157" s="119"/>
      <c r="KNA157" s="119"/>
      <c r="KNB157" s="119"/>
      <c r="KNC157" s="119"/>
      <c r="KND157" s="119"/>
      <c r="KNE157" s="119"/>
      <c r="KNF157" s="119"/>
      <c r="KNG157" s="119"/>
      <c r="KNH157" s="119"/>
      <c r="KNI157" s="119"/>
      <c r="KNJ157" s="119"/>
      <c r="KNK157" s="119"/>
      <c r="KNL157" s="119"/>
      <c r="KNM157" s="119"/>
      <c r="KNN157" s="119"/>
      <c r="KNO157" s="119"/>
      <c r="KNP157" s="119"/>
      <c r="KNQ157" s="119"/>
      <c r="KNR157" s="119"/>
      <c r="KNS157" s="119"/>
      <c r="KNT157" s="119"/>
      <c r="KNU157" s="119"/>
      <c r="KNV157" s="119"/>
      <c r="KNW157" s="119"/>
      <c r="KNX157" s="119"/>
      <c r="KNY157" s="119"/>
      <c r="KNZ157" s="119"/>
      <c r="KOA157" s="119"/>
      <c r="KOB157" s="119"/>
      <c r="KOC157" s="119"/>
      <c r="KOD157" s="119"/>
      <c r="KOE157" s="119"/>
      <c r="KOF157" s="119"/>
      <c r="KOG157" s="119"/>
      <c r="KOH157" s="119"/>
      <c r="KOI157" s="119"/>
      <c r="KOJ157" s="119"/>
      <c r="KOK157" s="119"/>
      <c r="KOL157" s="119"/>
      <c r="KOM157" s="119"/>
      <c r="KON157" s="119"/>
      <c r="KOO157" s="119"/>
      <c r="KOP157" s="119"/>
      <c r="KOQ157" s="119"/>
      <c r="KOR157" s="119"/>
      <c r="KOS157" s="119"/>
      <c r="KOT157" s="119"/>
      <c r="KOU157" s="119"/>
      <c r="KOV157" s="119"/>
      <c r="KOW157" s="119"/>
      <c r="KOX157" s="119"/>
      <c r="KOY157" s="119"/>
      <c r="KOZ157" s="119"/>
      <c r="KPA157" s="119"/>
      <c r="KPB157" s="119"/>
      <c r="KPC157" s="119"/>
      <c r="KPD157" s="119"/>
      <c r="KPE157" s="119"/>
      <c r="KPF157" s="119"/>
      <c r="KPG157" s="119"/>
      <c r="KPH157" s="119"/>
      <c r="KPI157" s="119"/>
      <c r="KPJ157" s="119"/>
      <c r="KPK157" s="119"/>
      <c r="KPL157" s="119"/>
      <c r="KPM157" s="119"/>
      <c r="KPN157" s="119"/>
      <c r="KPO157" s="119"/>
      <c r="KPP157" s="119"/>
      <c r="KPQ157" s="119"/>
      <c r="KPR157" s="119"/>
      <c r="KPS157" s="119"/>
      <c r="KPT157" s="119"/>
      <c r="KPU157" s="119"/>
      <c r="KPV157" s="119"/>
      <c r="KPW157" s="119"/>
      <c r="KPX157" s="119"/>
      <c r="KPY157" s="119"/>
      <c r="KPZ157" s="119"/>
      <c r="KQA157" s="119"/>
      <c r="KQB157" s="119"/>
      <c r="KQC157" s="119"/>
      <c r="KQD157" s="119"/>
      <c r="KQE157" s="119"/>
      <c r="KQF157" s="119"/>
      <c r="KQG157" s="119"/>
      <c r="KQH157" s="119"/>
      <c r="KQI157" s="119"/>
      <c r="KQJ157" s="119"/>
      <c r="KQK157" s="119"/>
      <c r="KQL157" s="119"/>
      <c r="KQM157" s="119"/>
      <c r="KQN157" s="119"/>
      <c r="KQO157" s="119"/>
      <c r="KQP157" s="119"/>
      <c r="KQQ157" s="119"/>
      <c r="KQR157" s="119"/>
      <c r="KQS157" s="119"/>
      <c r="KQT157" s="119"/>
      <c r="KQU157" s="119"/>
      <c r="KQV157" s="119"/>
      <c r="KQW157" s="119"/>
      <c r="KQX157" s="119"/>
      <c r="KQY157" s="119"/>
      <c r="KQZ157" s="119"/>
      <c r="KRA157" s="119"/>
      <c r="KRB157" s="119"/>
      <c r="KRC157" s="119"/>
      <c r="KRD157" s="119"/>
      <c r="KRE157" s="119"/>
      <c r="KRF157" s="119"/>
      <c r="KRG157" s="119"/>
      <c r="KRH157" s="119"/>
      <c r="KRI157" s="119"/>
      <c r="KRJ157" s="119"/>
      <c r="KRK157" s="119"/>
      <c r="KRL157" s="119"/>
      <c r="KRM157" s="119"/>
      <c r="KRN157" s="119"/>
      <c r="KRO157" s="119"/>
      <c r="KRP157" s="119"/>
      <c r="KRQ157" s="119"/>
      <c r="KRR157" s="119"/>
      <c r="KRS157" s="119"/>
      <c r="KRT157" s="119"/>
      <c r="KRU157" s="119"/>
      <c r="KRV157" s="119"/>
      <c r="KRW157" s="119"/>
      <c r="KRX157" s="119"/>
      <c r="KRY157" s="119"/>
      <c r="KRZ157" s="119"/>
      <c r="KSA157" s="119"/>
      <c r="KSB157" s="119"/>
      <c r="KSC157" s="119"/>
      <c r="KSD157" s="119"/>
      <c r="KSE157" s="119"/>
      <c r="KSF157" s="119"/>
      <c r="KSG157" s="119"/>
      <c r="KSH157" s="119"/>
      <c r="KSI157" s="119"/>
      <c r="KSJ157" s="119"/>
      <c r="KSK157" s="119"/>
      <c r="KSL157" s="119"/>
      <c r="KSM157" s="119"/>
      <c r="KSN157" s="119"/>
      <c r="KSO157" s="119"/>
      <c r="KSP157" s="119"/>
      <c r="KSQ157" s="119"/>
      <c r="KSR157" s="119"/>
      <c r="KSS157" s="119"/>
      <c r="KST157" s="119"/>
      <c r="KSU157" s="119"/>
      <c r="KSV157" s="119"/>
      <c r="KSW157" s="119"/>
      <c r="KSX157" s="119"/>
      <c r="KSY157" s="119"/>
      <c r="KSZ157" s="119"/>
      <c r="KTA157" s="119"/>
      <c r="KTB157" s="119"/>
      <c r="KTC157" s="119"/>
      <c r="KTD157" s="119"/>
      <c r="KTE157" s="119"/>
      <c r="KTF157" s="119"/>
      <c r="KTG157" s="119"/>
      <c r="KTH157" s="119"/>
      <c r="KTI157" s="119"/>
      <c r="KTJ157" s="119"/>
      <c r="KTK157" s="119"/>
      <c r="KTL157" s="119"/>
      <c r="KTM157" s="119"/>
      <c r="KTN157" s="119"/>
      <c r="KTO157" s="119"/>
      <c r="KTP157" s="119"/>
      <c r="KTQ157" s="119"/>
      <c r="KTR157" s="119"/>
      <c r="KTS157" s="119"/>
      <c r="KTT157" s="119"/>
      <c r="KTU157" s="119"/>
      <c r="KTV157" s="119"/>
      <c r="KTW157" s="119"/>
      <c r="KTX157" s="119"/>
      <c r="KTY157" s="119"/>
      <c r="KTZ157" s="119"/>
      <c r="KUA157" s="119"/>
      <c r="KUB157" s="119"/>
      <c r="KUC157" s="119"/>
      <c r="KUD157" s="119"/>
      <c r="KUE157" s="119"/>
      <c r="KUF157" s="119"/>
      <c r="KUG157" s="119"/>
      <c r="KUH157" s="119"/>
      <c r="KUI157" s="119"/>
      <c r="KUJ157" s="119"/>
      <c r="KUK157" s="119"/>
      <c r="KUL157" s="119"/>
      <c r="KUM157" s="119"/>
      <c r="KUN157" s="119"/>
      <c r="KUO157" s="119"/>
      <c r="KUP157" s="119"/>
      <c r="KUQ157" s="119"/>
      <c r="KUR157" s="119"/>
      <c r="KUS157" s="119"/>
      <c r="KUT157" s="119"/>
      <c r="KUU157" s="119"/>
      <c r="KUV157" s="119"/>
      <c r="KUW157" s="119"/>
      <c r="KUX157" s="119"/>
      <c r="KUY157" s="119"/>
      <c r="KUZ157" s="119"/>
      <c r="KVA157" s="119"/>
      <c r="KVB157" s="119"/>
      <c r="KVC157" s="119"/>
      <c r="KVD157" s="119"/>
      <c r="KVE157" s="119"/>
      <c r="KVF157" s="119"/>
      <c r="KVG157" s="119"/>
      <c r="KVH157" s="119"/>
      <c r="KVI157" s="119"/>
      <c r="KVJ157" s="119"/>
      <c r="KVK157" s="119"/>
      <c r="KVL157" s="119"/>
      <c r="KVM157" s="119"/>
      <c r="KVN157" s="119"/>
      <c r="KVO157" s="119"/>
      <c r="KVP157" s="119"/>
      <c r="KVQ157" s="119"/>
      <c r="KVR157" s="119"/>
      <c r="KVS157" s="119"/>
      <c r="KVT157" s="119"/>
      <c r="KVU157" s="119"/>
      <c r="KVV157" s="119"/>
      <c r="KVW157" s="119"/>
      <c r="KVX157" s="119"/>
      <c r="KVY157" s="119"/>
      <c r="KVZ157" s="119"/>
      <c r="KWA157" s="119"/>
      <c r="KWB157" s="119"/>
      <c r="KWC157" s="119"/>
      <c r="KWD157" s="119"/>
      <c r="KWE157" s="119"/>
      <c r="KWF157" s="119"/>
      <c r="KWG157" s="119"/>
      <c r="KWH157" s="119"/>
      <c r="KWI157" s="119"/>
      <c r="KWJ157" s="119"/>
      <c r="KWK157" s="119"/>
      <c r="KWL157" s="119"/>
      <c r="KWM157" s="119"/>
      <c r="KWN157" s="119"/>
      <c r="KWO157" s="119"/>
      <c r="KWP157" s="119"/>
      <c r="KWQ157" s="119"/>
      <c r="KWR157" s="119"/>
      <c r="KWS157" s="119"/>
      <c r="KWT157" s="119"/>
      <c r="KWU157" s="119"/>
      <c r="KWV157" s="119"/>
      <c r="KWW157" s="119"/>
      <c r="KWX157" s="119"/>
      <c r="KWY157" s="119"/>
      <c r="KWZ157" s="119"/>
      <c r="KXA157" s="119"/>
      <c r="KXB157" s="119"/>
      <c r="KXC157" s="119"/>
      <c r="KXD157" s="119"/>
      <c r="KXE157" s="119"/>
      <c r="KXF157" s="119"/>
      <c r="KXG157" s="119"/>
      <c r="KXH157" s="119"/>
      <c r="KXI157" s="119"/>
      <c r="KXJ157" s="119"/>
      <c r="KXK157" s="119"/>
      <c r="KXL157" s="119"/>
      <c r="KXM157" s="119"/>
      <c r="KXN157" s="119"/>
      <c r="KXO157" s="119"/>
      <c r="KXP157" s="119"/>
      <c r="KXQ157" s="119"/>
      <c r="KXR157" s="119"/>
      <c r="KXS157" s="119"/>
      <c r="KXT157" s="119"/>
      <c r="KXU157" s="119"/>
      <c r="KXV157" s="119"/>
      <c r="KXW157" s="119"/>
      <c r="KXX157" s="119"/>
      <c r="KXY157" s="119"/>
      <c r="KXZ157" s="119"/>
      <c r="KYA157" s="119"/>
      <c r="KYB157" s="119"/>
      <c r="KYC157" s="119"/>
      <c r="KYD157" s="119"/>
      <c r="KYE157" s="119"/>
      <c r="KYF157" s="119"/>
      <c r="KYG157" s="119"/>
      <c r="KYH157" s="119"/>
      <c r="KYI157" s="119"/>
      <c r="KYJ157" s="119"/>
      <c r="KYK157" s="119"/>
      <c r="KYL157" s="119"/>
      <c r="KYM157" s="119"/>
      <c r="KYN157" s="119"/>
      <c r="KYO157" s="119"/>
      <c r="KYP157" s="119"/>
      <c r="KYQ157" s="119"/>
      <c r="KYR157" s="119"/>
      <c r="KYS157" s="119"/>
      <c r="KYT157" s="119"/>
      <c r="KYU157" s="119"/>
      <c r="KYV157" s="119"/>
      <c r="KYW157" s="119"/>
      <c r="KYX157" s="119"/>
      <c r="KYY157" s="119"/>
      <c r="KYZ157" s="119"/>
      <c r="KZA157" s="119"/>
      <c r="KZB157" s="119"/>
      <c r="KZC157" s="119"/>
      <c r="KZD157" s="119"/>
      <c r="KZE157" s="119"/>
      <c r="KZF157" s="119"/>
      <c r="KZG157" s="119"/>
      <c r="KZH157" s="119"/>
      <c r="KZI157" s="119"/>
      <c r="KZJ157" s="119"/>
      <c r="KZK157" s="119"/>
      <c r="KZL157" s="119"/>
      <c r="KZM157" s="119"/>
      <c r="KZN157" s="119"/>
      <c r="KZO157" s="119"/>
      <c r="KZP157" s="119"/>
      <c r="KZQ157" s="119"/>
      <c r="KZR157" s="119"/>
      <c r="KZS157" s="119"/>
      <c r="KZT157" s="119"/>
      <c r="KZU157" s="119"/>
      <c r="KZV157" s="119"/>
      <c r="KZW157" s="119"/>
      <c r="KZX157" s="119"/>
      <c r="KZY157" s="119"/>
      <c r="KZZ157" s="119"/>
      <c r="LAA157" s="119"/>
      <c r="LAB157" s="119"/>
      <c r="LAC157" s="119"/>
      <c r="LAD157" s="119"/>
      <c r="LAE157" s="119"/>
      <c r="LAF157" s="119"/>
      <c r="LAG157" s="119"/>
      <c r="LAH157" s="119"/>
      <c r="LAI157" s="119"/>
      <c r="LAJ157" s="119"/>
      <c r="LAK157" s="119"/>
      <c r="LAL157" s="119"/>
      <c r="LAM157" s="119"/>
      <c r="LAN157" s="119"/>
      <c r="LAO157" s="119"/>
      <c r="LAP157" s="119"/>
      <c r="LAQ157" s="119"/>
      <c r="LAR157" s="119"/>
      <c r="LAS157" s="119"/>
      <c r="LAT157" s="119"/>
      <c r="LAU157" s="119"/>
      <c r="LAV157" s="119"/>
      <c r="LAW157" s="119"/>
      <c r="LAX157" s="119"/>
      <c r="LAY157" s="119"/>
      <c r="LAZ157" s="119"/>
      <c r="LBA157" s="119"/>
      <c r="LBB157" s="119"/>
      <c r="LBC157" s="119"/>
      <c r="LBD157" s="119"/>
      <c r="LBE157" s="119"/>
      <c r="LBF157" s="119"/>
      <c r="LBG157" s="119"/>
      <c r="LBH157" s="119"/>
      <c r="LBI157" s="119"/>
      <c r="LBJ157" s="119"/>
      <c r="LBK157" s="119"/>
      <c r="LBL157" s="119"/>
      <c r="LBM157" s="119"/>
      <c r="LBN157" s="119"/>
      <c r="LBO157" s="119"/>
      <c r="LBP157" s="119"/>
      <c r="LBQ157" s="119"/>
      <c r="LBR157" s="119"/>
      <c r="LBS157" s="119"/>
      <c r="LBT157" s="119"/>
      <c r="LBU157" s="119"/>
      <c r="LBV157" s="119"/>
      <c r="LBW157" s="119"/>
      <c r="LBX157" s="119"/>
      <c r="LBY157" s="119"/>
      <c r="LBZ157" s="119"/>
      <c r="LCA157" s="119"/>
      <c r="LCB157" s="119"/>
      <c r="LCC157" s="119"/>
      <c r="LCD157" s="119"/>
      <c r="LCE157" s="119"/>
      <c r="LCF157" s="119"/>
      <c r="LCG157" s="119"/>
      <c r="LCH157" s="119"/>
      <c r="LCI157" s="119"/>
      <c r="LCJ157" s="119"/>
      <c r="LCK157" s="119"/>
      <c r="LCL157" s="119"/>
      <c r="LCM157" s="119"/>
      <c r="LCN157" s="119"/>
      <c r="LCO157" s="119"/>
      <c r="LCP157" s="119"/>
      <c r="LCQ157" s="119"/>
      <c r="LCR157" s="119"/>
      <c r="LCS157" s="119"/>
      <c r="LCT157" s="119"/>
      <c r="LCU157" s="119"/>
      <c r="LCV157" s="119"/>
      <c r="LCW157" s="119"/>
      <c r="LCX157" s="119"/>
      <c r="LCY157" s="119"/>
      <c r="LCZ157" s="119"/>
      <c r="LDA157" s="119"/>
      <c r="LDB157" s="119"/>
      <c r="LDC157" s="119"/>
      <c r="LDD157" s="119"/>
      <c r="LDE157" s="119"/>
      <c r="LDF157" s="119"/>
      <c r="LDG157" s="119"/>
      <c r="LDH157" s="119"/>
      <c r="LDI157" s="119"/>
      <c r="LDJ157" s="119"/>
      <c r="LDK157" s="119"/>
      <c r="LDL157" s="119"/>
      <c r="LDM157" s="119"/>
      <c r="LDN157" s="119"/>
      <c r="LDO157" s="119"/>
      <c r="LDP157" s="119"/>
      <c r="LDQ157" s="119"/>
      <c r="LDR157" s="119"/>
      <c r="LDS157" s="119"/>
      <c r="LDT157" s="119"/>
      <c r="LDU157" s="119"/>
      <c r="LDV157" s="119"/>
      <c r="LDW157" s="119"/>
      <c r="LDX157" s="119"/>
      <c r="LDY157" s="119"/>
      <c r="LDZ157" s="119"/>
      <c r="LEA157" s="119"/>
      <c r="LEB157" s="119"/>
      <c r="LEC157" s="119"/>
      <c r="LED157" s="119"/>
      <c r="LEE157" s="119"/>
      <c r="LEF157" s="119"/>
      <c r="LEG157" s="119"/>
      <c r="LEH157" s="119"/>
      <c r="LEI157" s="119"/>
      <c r="LEJ157" s="119"/>
      <c r="LEK157" s="119"/>
      <c r="LEL157" s="119"/>
      <c r="LEM157" s="119"/>
      <c r="LEN157" s="119"/>
      <c r="LEO157" s="119"/>
      <c r="LEP157" s="119"/>
      <c r="LEQ157" s="119"/>
      <c r="LER157" s="119"/>
      <c r="LES157" s="119"/>
      <c r="LET157" s="119"/>
      <c r="LEU157" s="119"/>
      <c r="LEV157" s="119"/>
      <c r="LEW157" s="119"/>
      <c r="LEX157" s="119"/>
      <c r="LEY157" s="119"/>
      <c r="LEZ157" s="119"/>
      <c r="LFA157" s="119"/>
      <c r="LFB157" s="119"/>
      <c r="LFC157" s="119"/>
      <c r="LFD157" s="119"/>
      <c r="LFE157" s="119"/>
      <c r="LFF157" s="119"/>
      <c r="LFG157" s="119"/>
      <c r="LFH157" s="119"/>
      <c r="LFI157" s="119"/>
      <c r="LFJ157" s="119"/>
      <c r="LFK157" s="119"/>
      <c r="LFL157" s="119"/>
      <c r="LFM157" s="119"/>
      <c r="LFN157" s="119"/>
      <c r="LFO157" s="119"/>
      <c r="LFP157" s="119"/>
      <c r="LFQ157" s="119"/>
      <c r="LFR157" s="119"/>
      <c r="LFS157" s="119"/>
      <c r="LFT157" s="119"/>
      <c r="LFU157" s="119"/>
      <c r="LFV157" s="119"/>
      <c r="LFW157" s="119"/>
      <c r="LFX157" s="119"/>
      <c r="LFY157" s="119"/>
      <c r="LFZ157" s="119"/>
      <c r="LGA157" s="119"/>
      <c r="LGB157" s="119"/>
      <c r="LGC157" s="119"/>
      <c r="LGD157" s="119"/>
      <c r="LGE157" s="119"/>
      <c r="LGF157" s="119"/>
      <c r="LGG157" s="119"/>
      <c r="LGH157" s="119"/>
      <c r="LGI157" s="119"/>
      <c r="LGJ157" s="119"/>
      <c r="LGK157" s="119"/>
      <c r="LGL157" s="119"/>
      <c r="LGM157" s="119"/>
      <c r="LGN157" s="119"/>
      <c r="LGO157" s="119"/>
      <c r="LGP157" s="119"/>
      <c r="LGQ157" s="119"/>
      <c r="LGR157" s="119"/>
      <c r="LGS157" s="119"/>
      <c r="LGT157" s="119"/>
      <c r="LGU157" s="119"/>
      <c r="LGV157" s="119"/>
      <c r="LGW157" s="119"/>
      <c r="LGX157" s="119"/>
      <c r="LGY157" s="119"/>
      <c r="LGZ157" s="119"/>
      <c r="LHA157" s="119"/>
      <c r="LHB157" s="119"/>
      <c r="LHC157" s="119"/>
      <c r="LHD157" s="119"/>
      <c r="LHE157" s="119"/>
      <c r="LHF157" s="119"/>
      <c r="LHG157" s="119"/>
      <c r="LHH157" s="119"/>
      <c r="LHI157" s="119"/>
      <c r="LHJ157" s="119"/>
      <c r="LHK157" s="119"/>
      <c r="LHL157" s="119"/>
      <c r="LHM157" s="119"/>
      <c r="LHN157" s="119"/>
      <c r="LHO157" s="119"/>
      <c r="LHP157" s="119"/>
      <c r="LHQ157" s="119"/>
      <c r="LHR157" s="119"/>
      <c r="LHS157" s="119"/>
      <c r="LHT157" s="119"/>
      <c r="LHU157" s="119"/>
      <c r="LHV157" s="119"/>
      <c r="LHW157" s="119"/>
      <c r="LHX157" s="119"/>
      <c r="LHY157" s="119"/>
      <c r="LHZ157" s="119"/>
      <c r="LIA157" s="119"/>
      <c r="LIB157" s="119"/>
      <c r="LIC157" s="119"/>
      <c r="LID157" s="119"/>
      <c r="LIE157" s="119"/>
      <c r="LIF157" s="119"/>
      <c r="LIG157" s="119"/>
      <c r="LIH157" s="119"/>
      <c r="LII157" s="119"/>
      <c r="LIJ157" s="119"/>
      <c r="LIK157" s="119"/>
      <c r="LIL157" s="119"/>
      <c r="LIM157" s="119"/>
      <c r="LIN157" s="119"/>
      <c r="LIO157" s="119"/>
      <c r="LIP157" s="119"/>
      <c r="LIQ157" s="119"/>
      <c r="LIR157" s="119"/>
      <c r="LIS157" s="119"/>
      <c r="LIT157" s="119"/>
      <c r="LIU157" s="119"/>
      <c r="LIV157" s="119"/>
      <c r="LIW157" s="119"/>
      <c r="LIX157" s="119"/>
      <c r="LIY157" s="119"/>
      <c r="LIZ157" s="119"/>
      <c r="LJA157" s="119"/>
      <c r="LJB157" s="119"/>
      <c r="LJC157" s="119"/>
      <c r="LJD157" s="119"/>
      <c r="LJE157" s="119"/>
      <c r="LJF157" s="119"/>
      <c r="LJG157" s="119"/>
      <c r="LJH157" s="119"/>
      <c r="LJI157" s="119"/>
      <c r="LJJ157" s="119"/>
      <c r="LJK157" s="119"/>
      <c r="LJL157" s="119"/>
      <c r="LJM157" s="119"/>
      <c r="LJN157" s="119"/>
      <c r="LJO157" s="119"/>
      <c r="LJP157" s="119"/>
      <c r="LJQ157" s="119"/>
      <c r="LJR157" s="119"/>
      <c r="LJS157" s="119"/>
      <c r="LJT157" s="119"/>
      <c r="LJU157" s="119"/>
      <c r="LJV157" s="119"/>
      <c r="LJW157" s="119"/>
      <c r="LJX157" s="119"/>
      <c r="LJY157" s="119"/>
      <c r="LJZ157" s="119"/>
      <c r="LKA157" s="119"/>
      <c r="LKB157" s="119"/>
      <c r="LKC157" s="119"/>
      <c r="LKD157" s="119"/>
      <c r="LKE157" s="119"/>
      <c r="LKF157" s="119"/>
      <c r="LKG157" s="119"/>
      <c r="LKH157" s="119"/>
      <c r="LKI157" s="119"/>
      <c r="LKJ157" s="119"/>
      <c r="LKK157" s="119"/>
      <c r="LKL157" s="119"/>
      <c r="LKM157" s="119"/>
      <c r="LKN157" s="119"/>
      <c r="LKO157" s="119"/>
      <c r="LKP157" s="119"/>
      <c r="LKQ157" s="119"/>
      <c r="LKR157" s="119"/>
      <c r="LKS157" s="119"/>
      <c r="LKT157" s="119"/>
      <c r="LKU157" s="119"/>
      <c r="LKV157" s="119"/>
      <c r="LKW157" s="119"/>
      <c r="LKX157" s="119"/>
      <c r="LKY157" s="119"/>
      <c r="LKZ157" s="119"/>
      <c r="LLA157" s="119"/>
      <c r="LLB157" s="119"/>
      <c r="LLC157" s="119"/>
      <c r="LLD157" s="119"/>
      <c r="LLE157" s="119"/>
      <c r="LLF157" s="119"/>
      <c r="LLG157" s="119"/>
      <c r="LLH157" s="119"/>
      <c r="LLI157" s="119"/>
      <c r="LLJ157" s="119"/>
      <c r="LLK157" s="119"/>
      <c r="LLL157" s="119"/>
      <c r="LLM157" s="119"/>
      <c r="LLN157" s="119"/>
      <c r="LLO157" s="119"/>
      <c r="LLP157" s="119"/>
      <c r="LLQ157" s="119"/>
      <c r="LLR157" s="119"/>
      <c r="LLS157" s="119"/>
      <c r="LLT157" s="119"/>
      <c r="LLU157" s="119"/>
      <c r="LLV157" s="119"/>
      <c r="LLW157" s="119"/>
      <c r="LLX157" s="119"/>
      <c r="LLY157" s="119"/>
      <c r="LLZ157" s="119"/>
      <c r="LMA157" s="119"/>
      <c r="LMB157" s="119"/>
      <c r="LMC157" s="119"/>
      <c r="LMD157" s="119"/>
      <c r="LME157" s="119"/>
      <c r="LMF157" s="119"/>
      <c r="LMG157" s="119"/>
      <c r="LMH157" s="119"/>
      <c r="LMI157" s="119"/>
      <c r="LMJ157" s="119"/>
      <c r="LMK157" s="119"/>
      <c r="LML157" s="119"/>
      <c r="LMM157" s="119"/>
      <c r="LMN157" s="119"/>
      <c r="LMO157" s="119"/>
      <c r="LMP157" s="119"/>
      <c r="LMQ157" s="119"/>
      <c r="LMR157" s="119"/>
      <c r="LMS157" s="119"/>
      <c r="LMT157" s="119"/>
      <c r="LMU157" s="119"/>
      <c r="LMV157" s="119"/>
      <c r="LMW157" s="119"/>
      <c r="LMX157" s="119"/>
      <c r="LMY157" s="119"/>
      <c r="LMZ157" s="119"/>
      <c r="LNA157" s="119"/>
      <c r="LNB157" s="119"/>
      <c r="LNC157" s="119"/>
      <c r="LND157" s="119"/>
      <c r="LNE157" s="119"/>
      <c r="LNF157" s="119"/>
      <c r="LNG157" s="119"/>
      <c r="LNH157" s="119"/>
      <c r="LNI157" s="119"/>
      <c r="LNJ157" s="119"/>
      <c r="LNK157" s="119"/>
      <c r="LNL157" s="119"/>
      <c r="LNM157" s="119"/>
      <c r="LNN157" s="119"/>
      <c r="LNO157" s="119"/>
      <c r="LNP157" s="119"/>
      <c r="LNQ157" s="119"/>
      <c r="LNR157" s="119"/>
      <c r="LNS157" s="119"/>
      <c r="LNT157" s="119"/>
      <c r="LNU157" s="119"/>
      <c r="LNV157" s="119"/>
      <c r="LNW157" s="119"/>
      <c r="LNX157" s="119"/>
      <c r="LNY157" s="119"/>
      <c r="LNZ157" s="119"/>
      <c r="LOA157" s="119"/>
      <c r="LOB157" s="119"/>
      <c r="LOC157" s="119"/>
      <c r="LOD157" s="119"/>
      <c r="LOE157" s="119"/>
      <c r="LOF157" s="119"/>
      <c r="LOG157" s="119"/>
      <c r="LOH157" s="119"/>
      <c r="LOI157" s="119"/>
      <c r="LOJ157" s="119"/>
      <c r="LOK157" s="119"/>
      <c r="LOL157" s="119"/>
      <c r="LOM157" s="119"/>
      <c r="LON157" s="119"/>
      <c r="LOO157" s="119"/>
      <c r="LOP157" s="119"/>
      <c r="LOQ157" s="119"/>
      <c r="LOR157" s="119"/>
      <c r="LOS157" s="119"/>
      <c r="LOT157" s="119"/>
      <c r="LOU157" s="119"/>
      <c r="LOV157" s="119"/>
      <c r="LOW157" s="119"/>
      <c r="LOX157" s="119"/>
      <c r="LOY157" s="119"/>
      <c r="LOZ157" s="119"/>
      <c r="LPA157" s="119"/>
      <c r="LPB157" s="119"/>
      <c r="LPC157" s="119"/>
      <c r="LPD157" s="119"/>
      <c r="LPE157" s="119"/>
      <c r="LPF157" s="119"/>
      <c r="LPG157" s="119"/>
      <c r="LPH157" s="119"/>
      <c r="LPI157" s="119"/>
      <c r="LPJ157" s="119"/>
      <c r="LPK157" s="119"/>
      <c r="LPL157" s="119"/>
      <c r="LPM157" s="119"/>
      <c r="LPN157" s="119"/>
      <c r="LPO157" s="119"/>
      <c r="LPP157" s="119"/>
      <c r="LPQ157" s="119"/>
      <c r="LPR157" s="119"/>
      <c r="LPS157" s="119"/>
      <c r="LPT157" s="119"/>
      <c r="LPU157" s="119"/>
      <c r="LPV157" s="119"/>
      <c r="LPW157" s="119"/>
      <c r="LPX157" s="119"/>
      <c r="LPY157" s="119"/>
      <c r="LPZ157" s="119"/>
      <c r="LQA157" s="119"/>
      <c r="LQB157" s="119"/>
      <c r="LQC157" s="119"/>
      <c r="LQD157" s="119"/>
      <c r="LQE157" s="119"/>
      <c r="LQF157" s="119"/>
      <c r="LQG157" s="119"/>
      <c r="LQH157" s="119"/>
      <c r="LQI157" s="119"/>
      <c r="LQJ157" s="119"/>
      <c r="LQK157" s="119"/>
      <c r="LQL157" s="119"/>
      <c r="LQM157" s="119"/>
      <c r="LQN157" s="119"/>
      <c r="LQO157" s="119"/>
      <c r="LQP157" s="119"/>
      <c r="LQQ157" s="119"/>
      <c r="LQR157" s="119"/>
      <c r="LQS157" s="119"/>
      <c r="LQT157" s="119"/>
      <c r="LQU157" s="119"/>
      <c r="LQV157" s="119"/>
      <c r="LQW157" s="119"/>
      <c r="LQX157" s="119"/>
      <c r="LQY157" s="119"/>
      <c r="LQZ157" s="119"/>
      <c r="LRA157" s="119"/>
      <c r="LRB157" s="119"/>
      <c r="LRC157" s="119"/>
      <c r="LRD157" s="119"/>
      <c r="LRE157" s="119"/>
      <c r="LRF157" s="119"/>
      <c r="LRG157" s="119"/>
      <c r="LRH157" s="119"/>
      <c r="LRI157" s="119"/>
      <c r="LRJ157" s="119"/>
      <c r="LRK157" s="119"/>
      <c r="LRL157" s="119"/>
      <c r="LRM157" s="119"/>
      <c r="LRN157" s="119"/>
      <c r="LRO157" s="119"/>
      <c r="LRP157" s="119"/>
      <c r="LRQ157" s="119"/>
      <c r="LRR157" s="119"/>
      <c r="LRS157" s="119"/>
      <c r="LRT157" s="119"/>
      <c r="LRU157" s="119"/>
      <c r="LRV157" s="119"/>
      <c r="LRW157" s="119"/>
      <c r="LRX157" s="119"/>
      <c r="LRY157" s="119"/>
      <c r="LRZ157" s="119"/>
      <c r="LSA157" s="119"/>
      <c r="LSB157" s="119"/>
      <c r="LSC157" s="119"/>
      <c r="LSD157" s="119"/>
      <c r="LSE157" s="119"/>
      <c r="LSF157" s="119"/>
      <c r="LSG157" s="119"/>
      <c r="LSH157" s="119"/>
      <c r="LSI157" s="119"/>
      <c r="LSJ157" s="119"/>
      <c r="LSK157" s="119"/>
      <c r="LSL157" s="119"/>
      <c r="LSM157" s="119"/>
      <c r="LSN157" s="119"/>
      <c r="LSO157" s="119"/>
      <c r="LSP157" s="119"/>
      <c r="LSQ157" s="119"/>
      <c r="LSR157" s="119"/>
      <c r="LSS157" s="119"/>
      <c r="LST157" s="119"/>
      <c r="LSU157" s="119"/>
      <c r="LSV157" s="119"/>
      <c r="LSW157" s="119"/>
      <c r="LSX157" s="119"/>
      <c r="LSY157" s="119"/>
      <c r="LSZ157" s="119"/>
      <c r="LTA157" s="119"/>
      <c r="LTB157" s="119"/>
      <c r="LTC157" s="119"/>
      <c r="LTD157" s="119"/>
      <c r="LTE157" s="119"/>
      <c r="LTF157" s="119"/>
      <c r="LTG157" s="119"/>
      <c r="LTH157" s="119"/>
      <c r="LTI157" s="119"/>
      <c r="LTJ157" s="119"/>
      <c r="LTK157" s="119"/>
      <c r="LTL157" s="119"/>
      <c r="LTM157" s="119"/>
      <c r="LTN157" s="119"/>
      <c r="LTO157" s="119"/>
      <c r="LTP157" s="119"/>
      <c r="LTQ157" s="119"/>
      <c r="LTR157" s="119"/>
      <c r="LTS157" s="119"/>
      <c r="LTT157" s="119"/>
      <c r="LTU157" s="119"/>
      <c r="LTV157" s="119"/>
      <c r="LTW157" s="119"/>
      <c r="LTX157" s="119"/>
      <c r="LTY157" s="119"/>
      <c r="LTZ157" s="119"/>
      <c r="LUA157" s="119"/>
      <c r="LUB157" s="119"/>
      <c r="LUC157" s="119"/>
      <c r="LUD157" s="119"/>
      <c r="LUE157" s="119"/>
      <c r="LUF157" s="119"/>
      <c r="LUG157" s="119"/>
      <c r="LUH157" s="119"/>
      <c r="LUI157" s="119"/>
      <c r="LUJ157" s="119"/>
      <c r="LUK157" s="119"/>
      <c r="LUL157" s="119"/>
      <c r="LUM157" s="119"/>
      <c r="LUN157" s="119"/>
      <c r="LUO157" s="119"/>
      <c r="LUP157" s="119"/>
      <c r="LUQ157" s="119"/>
      <c r="LUR157" s="119"/>
      <c r="LUS157" s="119"/>
      <c r="LUT157" s="119"/>
      <c r="LUU157" s="119"/>
      <c r="LUV157" s="119"/>
      <c r="LUW157" s="119"/>
      <c r="LUX157" s="119"/>
      <c r="LUY157" s="119"/>
      <c r="LUZ157" s="119"/>
      <c r="LVA157" s="119"/>
      <c r="LVB157" s="119"/>
      <c r="LVC157" s="119"/>
      <c r="LVD157" s="119"/>
      <c r="LVE157" s="119"/>
      <c r="LVF157" s="119"/>
      <c r="LVG157" s="119"/>
      <c r="LVH157" s="119"/>
      <c r="LVI157" s="119"/>
      <c r="LVJ157" s="119"/>
      <c r="LVK157" s="119"/>
      <c r="LVL157" s="119"/>
      <c r="LVM157" s="119"/>
      <c r="LVN157" s="119"/>
      <c r="LVO157" s="119"/>
      <c r="LVP157" s="119"/>
      <c r="LVQ157" s="119"/>
      <c r="LVR157" s="119"/>
      <c r="LVS157" s="119"/>
      <c r="LVT157" s="119"/>
      <c r="LVU157" s="119"/>
      <c r="LVV157" s="119"/>
      <c r="LVW157" s="119"/>
      <c r="LVX157" s="119"/>
      <c r="LVY157" s="119"/>
      <c r="LVZ157" s="119"/>
      <c r="LWA157" s="119"/>
      <c r="LWB157" s="119"/>
      <c r="LWC157" s="119"/>
      <c r="LWD157" s="119"/>
      <c r="LWE157" s="119"/>
      <c r="LWF157" s="119"/>
      <c r="LWG157" s="119"/>
      <c r="LWH157" s="119"/>
      <c r="LWI157" s="119"/>
      <c r="LWJ157" s="119"/>
      <c r="LWK157" s="119"/>
      <c r="LWL157" s="119"/>
      <c r="LWM157" s="119"/>
      <c r="LWN157" s="119"/>
      <c r="LWO157" s="119"/>
      <c r="LWP157" s="119"/>
      <c r="LWQ157" s="119"/>
      <c r="LWR157" s="119"/>
      <c r="LWS157" s="119"/>
      <c r="LWT157" s="119"/>
      <c r="LWU157" s="119"/>
      <c r="LWV157" s="119"/>
      <c r="LWW157" s="119"/>
      <c r="LWX157" s="119"/>
      <c r="LWY157" s="119"/>
      <c r="LWZ157" s="119"/>
      <c r="LXA157" s="119"/>
      <c r="LXB157" s="119"/>
      <c r="LXC157" s="119"/>
      <c r="LXD157" s="119"/>
      <c r="LXE157" s="119"/>
      <c r="LXF157" s="119"/>
      <c r="LXG157" s="119"/>
      <c r="LXH157" s="119"/>
      <c r="LXI157" s="119"/>
      <c r="LXJ157" s="119"/>
      <c r="LXK157" s="119"/>
      <c r="LXL157" s="119"/>
      <c r="LXM157" s="119"/>
      <c r="LXN157" s="119"/>
      <c r="LXO157" s="119"/>
      <c r="LXP157" s="119"/>
      <c r="LXQ157" s="119"/>
      <c r="LXR157" s="119"/>
      <c r="LXS157" s="119"/>
      <c r="LXT157" s="119"/>
      <c r="LXU157" s="119"/>
      <c r="LXV157" s="119"/>
      <c r="LXW157" s="119"/>
      <c r="LXX157" s="119"/>
      <c r="LXY157" s="119"/>
      <c r="LXZ157" s="119"/>
      <c r="LYA157" s="119"/>
      <c r="LYB157" s="119"/>
      <c r="LYC157" s="119"/>
      <c r="LYD157" s="119"/>
      <c r="LYE157" s="119"/>
      <c r="LYF157" s="119"/>
      <c r="LYG157" s="119"/>
      <c r="LYH157" s="119"/>
      <c r="LYI157" s="119"/>
      <c r="LYJ157" s="119"/>
      <c r="LYK157" s="119"/>
      <c r="LYL157" s="119"/>
      <c r="LYM157" s="119"/>
      <c r="LYN157" s="119"/>
      <c r="LYO157" s="119"/>
      <c r="LYP157" s="119"/>
      <c r="LYQ157" s="119"/>
      <c r="LYR157" s="119"/>
      <c r="LYS157" s="119"/>
      <c r="LYT157" s="119"/>
      <c r="LYU157" s="119"/>
      <c r="LYV157" s="119"/>
      <c r="LYW157" s="119"/>
      <c r="LYX157" s="119"/>
      <c r="LYY157" s="119"/>
      <c r="LYZ157" s="119"/>
      <c r="LZA157" s="119"/>
      <c r="LZB157" s="119"/>
      <c r="LZC157" s="119"/>
      <c r="LZD157" s="119"/>
      <c r="LZE157" s="119"/>
      <c r="LZF157" s="119"/>
      <c r="LZG157" s="119"/>
      <c r="LZH157" s="119"/>
      <c r="LZI157" s="119"/>
      <c r="LZJ157" s="119"/>
      <c r="LZK157" s="119"/>
      <c r="LZL157" s="119"/>
      <c r="LZM157" s="119"/>
      <c r="LZN157" s="119"/>
      <c r="LZO157" s="119"/>
      <c r="LZP157" s="119"/>
      <c r="LZQ157" s="119"/>
      <c r="LZR157" s="119"/>
      <c r="LZS157" s="119"/>
      <c r="LZT157" s="119"/>
      <c r="LZU157" s="119"/>
      <c r="LZV157" s="119"/>
      <c r="LZW157" s="119"/>
      <c r="LZX157" s="119"/>
      <c r="LZY157" s="119"/>
      <c r="LZZ157" s="119"/>
      <c r="MAA157" s="119"/>
      <c r="MAB157" s="119"/>
      <c r="MAC157" s="119"/>
      <c r="MAD157" s="119"/>
      <c r="MAE157" s="119"/>
      <c r="MAF157" s="119"/>
      <c r="MAG157" s="119"/>
      <c r="MAH157" s="119"/>
      <c r="MAI157" s="119"/>
      <c r="MAJ157" s="119"/>
      <c r="MAK157" s="119"/>
      <c r="MAL157" s="119"/>
      <c r="MAM157" s="119"/>
      <c r="MAN157" s="119"/>
      <c r="MAO157" s="119"/>
      <c r="MAP157" s="119"/>
      <c r="MAQ157" s="119"/>
      <c r="MAR157" s="119"/>
      <c r="MAS157" s="119"/>
      <c r="MAT157" s="119"/>
      <c r="MAU157" s="119"/>
      <c r="MAV157" s="119"/>
      <c r="MAW157" s="119"/>
      <c r="MAX157" s="119"/>
      <c r="MAY157" s="119"/>
      <c r="MAZ157" s="119"/>
      <c r="MBA157" s="119"/>
      <c r="MBB157" s="119"/>
      <c r="MBC157" s="119"/>
      <c r="MBD157" s="119"/>
      <c r="MBE157" s="119"/>
      <c r="MBF157" s="119"/>
      <c r="MBG157" s="119"/>
      <c r="MBH157" s="119"/>
      <c r="MBI157" s="119"/>
      <c r="MBJ157" s="119"/>
      <c r="MBK157" s="119"/>
      <c r="MBL157" s="119"/>
      <c r="MBM157" s="119"/>
      <c r="MBN157" s="119"/>
      <c r="MBO157" s="119"/>
      <c r="MBP157" s="119"/>
      <c r="MBQ157" s="119"/>
      <c r="MBR157" s="119"/>
      <c r="MBS157" s="119"/>
      <c r="MBT157" s="119"/>
      <c r="MBU157" s="119"/>
      <c r="MBV157" s="119"/>
      <c r="MBW157" s="119"/>
      <c r="MBX157" s="119"/>
      <c r="MBY157" s="119"/>
      <c r="MBZ157" s="119"/>
      <c r="MCA157" s="119"/>
      <c r="MCB157" s="119"/>
      <c r="MCC157" s="119"/>
      <c r="MCD157" s="119"/>
      <c r="MCE157" s="119"/>
      <c r="MCF157" s="119"/>
      <c r="MCG157" s="119"/>
      <c r="MCH157" s="119"/>
      <c r="MCI157" s="119"/>
      <c r="MCJ157" s="119"/>
      <c r="MCK157" s="119"/>
      <c r="MCL157" s="119"/>
      <c r="MCM157" s="119"/>
      <c r="MCN157" s="119"/>
      <c r="MCO157" s="119"/>
      <c r="MCP157" s="119"/>
      <c r="MCQ157" s="119"/>
      <c r="MCR157" s="119"/>
      <c r="MCS157" s="119"/>
      <c r="MCT157" s="119"/>
      <c r="MCU157" s="119"/>
      <c r="MCV157" s="119"/>
      <c r="MCW157" s="119"/>
      <c r="MCX157" s="119"/>
      <c r="MCY157" s="119"/>
      <c r="MCZ157" s="119"/>
      <c r="MDA157" s="119"/>
      <c r="MDB157" s="119"/>
      <c r="MDC157" s="119"/>
      <c r="MDD157" s="119"/>
      <c r="MDE157" s="119"/>
      <c r="MDF157" s="119"/>
      <c r="MDG157" s="119"/>
      <c r="MDH157" s="119"/>
      <c r="MDI157" s="119"/>
      <c r="MDJ157" s="119"/>
      <c r="MDK157" s="119"/>
      <c r="MDL157" s="119"/>
      <c r="MDM157" s="119"/>
      <c r="MDN157" s="119"/>
      <c r="MDO157" s="119"/>
      <c r="MDP157" s="119"/>
      <c r="MDQ157" s="119"/>
      <c r="MDR157" s="119"/>
      <c r="MDS157" s="119"/>
      <c r="MDT157" s="119"/>
      <c r="MDU157" s="119"/>
      <c r="MDV157" s="119"/>
      <c r="MDW157" s="119"/>
      <c r="MDX157" s="119"/>
      <c r="MDY157" s="119"/>
      <c r="MDZ157" s="119"/>
      <c r="MEA157" s="119"/>
      <c r="MEB157" s="119"/>
      <c r="MEC157" s="119"/>
      <c r="MED157" s="119"/>
      <c r="MEE157" s="119"/>
      <c r="MEF157" s="119"/>
      <c r="MEG157" s="119"/>
      <c r="MEH157" s="119"/>
      <c r="MEI157" s="119"/>
      <c r="MEJ157" s="119"/>
      <c r="MEK157" s="119"/>
      <c r="MEL157" s="119"/>
      <c r="MEM157" s="119"/>
      <c r="MEN157" s="119"/>
      <c r="MEO157" s="119"/>
      <c r="MEP157" s="119"/>
      <c r="MEQ157" s="119"/>
      <c r="MER157" s="119"/>
      <c r="MES157" s="119"/>
      <c r="MET157" s="119"/>
      <c r="MEU157" s="119"/>
      <c r="MEV157" s="119"/>
      <c r="MEW157" s="119"/>
      <c r="MEX157" s="119"/>
      <c r="MEY157" s="119"/>
      <c r="MEZ157" s="119"/>
      <c r="MFA157" s="119"/>
      <c r="MFB157" s="119"/>
      <c r="MFC157" s="119"/>
      <c r="MFD157" s="119"/>
      <c r="MFE157" s="119"/>
      <c r="MFF157" s="119"/>
      <c r="MFG157" s="119"/>
      <c r="MFH157" s="119"/>
      <c r="MFI157" s="119"/>
      <c r="MFJ157" s="119"/>
      <c r="MFK157" s="119"/>
      <c r="MFL157" s="119"/>
      <c r="MFM157" s="119"/>
      <c r="MFN157" s="119"/>
      <c r="MFO157" s="119"/>
      <c r="MFP157" s="119"/>
      <c r="MFQ157" s="119"/>
      <c r="MFR157" s="119"/>
      <c r="MFS157" s="119"/>
      <c r="MFT157" s="119"/>
      <c r="MFU157" s="119"/>
      <c r="MFV157" s="119"/>
      <c r="MFW157" s="119"/>
      <c r="MFX157" s="119"/>
      <c r="MFY157" s="119"/>
      <c r="MFZ157" s="119"/>
      <c r="MGA157" s="119"/>
      <c r="MGB157" s="119"/>
      <c r="MGC157" s="119"/>
      <c r="MGD157" s="119"/>
      <c r="MGE157" s="119"/>
      <c r="MGF157" s="119"/>
      <c r="MGG157" s="119"/>
      <c r="MGH157" s="119"/>
      <c r="MGI157" s="119"/>
      <c r="MGJ157" s="119"/>
      <c r="MGK157" s="119"/>
      <c r="MGL157" s="119"/>
      <c r="MGM157" s="119"/>
      <c r="MGN157" s="119"/>
      <c r="MGO157" s="119"/>
      <c r="MGP157" s="119"/>
      <c r="MGQ157" s="119"/>
      <c r="MGR157" s="119"/>
      <c r="MGS157" s="119"/>
      <c r="MGT157" s="119"/>
      <c r="MGU157" s="119"/>
      <c r="MGV157" s="119"/>
      <c r="MGW157" s="119"/>
      <c r="MGX157" s="119"/>
      <c r="MGY157" s="119"/>
      <c r="MGZ157" s="119"/>
      <c r="MHA157" s="119"/>
      <c r="MHB157" s="119"/>
      <c r="MHC157" s="119"/>
      <c r="MHD157" s="119"/>
      <c r="MHE157" s="119"/>
      <c r="MHF157" s="119"/>
      <c r="MHG157" s="119"/>
      <c r="MHH157" s="119"/>
      <c r="MHI157" s="119"/>
      <c r="MHJ157" s="119"/>
      <c r="MHK157" s="119"/>
      <c r="MHL157" s="119"/>
      <c r="MHM157" s="119"/>
      <c r="MHN157" s="119"/>
      <c r="MHO157" s="119"/>
      <c r="MHP157" s="119"/>
      <c r="MHQ157" s="119"/>
      <c r="MHR157" s="119"/>
      <c r="MHS157" s="119"/>
      <c r="MHT157" s="119"/>
      <c r="MHU157" s="119"/>
      <c r="MHV157" s="119"/>
      <c r="MHW157" s="119"/>
      <c r="MHX157" s="119"/>
      <c r="MHY157" s="119"/>
      <c r="MHZ157" s="119"/>
      <c r="MIA157" s="119"/>
      <c r="MIB157" s="119"/>
      <c r="MIC157" s="119"/>
      <c r="MID157" s="119"/>
      <c r="MIE157" s="119"/>
      <c r="MIF157" s="119"/>
      <c r="MIG157" s="119"/>
      <c r="MIH157" s="119"/>
      <c r="MII157" s="119"/>
      <c r="MIJ157" s="119"/>
      <c r="MIK157" s="119"/>
      <c r="MIL157" s="119"/>
      <c r="MIM157" s="119"/>
      <c r="MIN157" s="119"/>
      <c r="MIO157" s="119"/>
      <c r="MIP157" s="119"/>
      <c r="MIQ157" s="119"/>
      <c r="MIR157" s="119"/>
      <c r="MIS157" s="119"/>
      <c r="MIT157" s="119"/>
      <c r="MIU157" s="119"/>
      <c r="MIV157" s="119"/>
      <c r="MIW157" s="119"/>
      <c r="MIX157" s="119"/>
      <c r="MIY157" s="119"/>
      <c r="MIZ157" s="119"/>
      <c r="MJA157" s="119"/>
      <c r="MJB157" s="119"/>
      <c r="MJC157" s="119"/>
      <c r="MJD157" s="119"/>
      <c r="MJE157" s="119"/>
      <c r="MJF157" s="119"/>
      <c r="MJG157" s="119"/>
      <c r="MJH157" s="119"/>
      <c r="MJI157" s="119"/>
      <c r="MJJ157" s="119"/>
      <c r="MJK157" s="119"/>
      <c r="MJL157" s="119"/>
      <c r="MJM157" s="119"/>
      <c r="MJN157" s="119"/>
      <c r="MJO157" s="119"/>
      <c r="MJP157" s="119"/>
      <c r="MJQ157" s="119"/>
      <c r="MJR157" s="119"/>
      <c r="MJS157" s="119"/>
      <c r="MJT157" s="119"/>
      <c r="MJU157" s="119"/>
      <c r="MJV157" s="119"/>
      <c r="MJW157" s="119"/>
      <c r="MJX157" s="119"/>
      <c r="MJY157" s="119"/>
      <c r="MJZ157" s="119"/>
      <c r="MKA157" s="119"/>
      <c r="MKB157" s="119"/>
      <c r="MKC157" s="119"/>
      <c r="MKD157" s="119"/>
      <c r="MKE157" s="119"/>
      <c r="MKF157" s="119"/>
      <c r="MKG157" s="119"/>
      <c r="MKH157" s="119"/>
      <c r="MKI157" s="119"/>
      <c r="MKJ157" s="119"/>
      <c r="MKK157" s="119"/>
      <c r="MKL157" s="119"/>
      <c r="MKM157" s="119"/>
      <c r="MKN157" s="119"/>
      <c r="MKO157" s="119"/>
      <c r="MKP157" s="119"/>
      <c r="MKQ157" s="119"/>
      <c r="MKR157" s="119"/>
      <c r="MKS157" s="119"/>
      <c r="MKT157" s="119"/>
      <c r="MKU157" s="119"/>
      <c r="MKV157" s="119"/>
      <c r="MKW157" s="119"/>
      <c r="MKX157" s="119"/>
      <c r="MKY157" s="119"/>
      <c r="MKZ157" s="119"/>
      <c r="MLA157" s="119"/>
      <c r="MLB157" s="119"/>
      <c r="MLC157" s="119"/>
      <c r="MLD157" s="119"/>
      <c r="MLE157" s="119"/>
      <c r="MLF157" s="119"/>
      <c r="MLG157" s="119"/>
      <c r="MLH157" s="119"/>
      <c r="MLI157" s="119"/>
      <c r="MLJ157" s="119"/>
      <c r="MLK157" s="119"/>
      <c r="MLL157" s="119"/>
      <c r="MLM157" s="119"/>
      <c r="MLN157" s="119"/>
      <c r="MLO157" s="119"/>
      <c r="MLP157" s="119"/>
      <c r="MLQ157" s="119"/>
      <c r="MLR157" s="119"/>
      <c r="MLS157" s="119"/>
      <c r="MLT157" s="119"/>
      <c r="MLU157" s="119"/>
      <c r="MLV157" s="119"/>
      <c r="MLW157" s="119"/>
      <c r="MLX157" s="119"/>
      <c r="MLY157" s="119"/>
      <c r="MLZ157" s="119"/>
      <c r="MMA157" s="119"/>
      <c r="MMB157" s="119"/>
      <c r="MMC157" s="119"/>
      <c r="MMD157" s="119"/>
      <c r="MME157" s="119"/>
      <c r="MMF157" s="119"/>
      <c r="MMG157" s="119"/>
      <c r="MMH157" s="119"/>
      <c r="MMI157" s="119"/>
      <c r="MMJ157" s="119"/>
      <c r="MMK157" s="119"/>
      <c r="MML157" s="119"/>
      <c r="MMM157" s="119"/>
      <c r="MMN157" s="119"/>
      <c r="MMO157" s="119"/>
      <c r="MMP157" s="119"/>
      <c r="MMQ157" s="119"/>
      <c r="MMR157" s="119"/>
      <c r="MMS157" s="119"/>
      <c r="MMT157" s="119"/>
      <c r="MMU157" s="119"/>
      <c r="MMV157" s="119"/>
      <c r="MMW157" s="119"/>
      <c r="MMX157" s="119"/>
      <c r="MMY157" s="119"/>
      <c r="MMZ157" s="119"/>
      <c r="MNA157" s="119"/>
      <c r="MNB157" s="119"/>
      <c r="MNC157" s="119"/>
      <c r="MND157" s="119"/>
      <c r="MNE157" s="119"/>
      <c r="MNF157" s="119"/>
      <c r="MNG157" s="119"/>
      <c r="MNH157" s="119"/>
      <c r="MNI157" s="119"/>
      <c r="MNJ157" s="119"/>
      <c r="MNK157" s="119"/>
      <c r="MNL157" s="119"/>
      <c r="MNM157" s="119"/>
      <c r="MNN157" s="119"/>
      <c r="MNO157" s="119"/>
      <c r="MNP157" s="119"/>
      <c r="MNQ157" s="119"/>
      <c r="MNR157" s="119"/>
      <c r="MNS157" s="119"/>
      <c r="MNT157" s="119"/>
      <c r="MNU157" s="119"/>
      <c r="MNV157" s="119"/>
      <c r="MNW157" s="119"/>
      <c r="MNX157" s="119"/>
      <c r="MNY157" s="119"/>
      <c r="MNZ157" s="119"/>
      <c r="MOA157" s="119"/>
      <c r="MOB157" s="119"/>
      <c r="MOC157" s="119"/>
      <c r="MOD157" s="119"/>
      <c r="MOE157" s="119"/>
      <c r="MOF157" s="119"/>
      <c r="MOG157" s="119"/>
      <c r="MOH157" s="119"/>
      <c r="MOI157" s="119"/>
      <c r="MOJ157" s="119"/>
      <c r="MOK157" s="119"/>
      <c r="MOL157" s="119"/>
      <c r="MOM157" s="119"/>
      <c r="MON157" s="119"/>
      <c r="MOO157" s="119"/>
      <c r="MOP157" s="119"/>
      <c r="MOQ157" s="119"/>
      <c r="MOR157" s="119"/>
      <c r="MOS157" s="119"/>
      <c r="MOT157" s="119"/>
      <c r="MOU157" s="119"/>
      <c r="MOV157" s="119"/>
      <c r="MOW157" s="119"/>
      <c r="MOX157" s="119"/>
      <c r="MOY157" s="119"/>
      <c r="MOZ157" s="119"/>
      <c r="MPA157" s="119"/>
      <c r="MPB157" s="119"/>
      <c r="MPC157" s="119"/>
      <c r="MPD157" s="119"/>
      <c r="MPE157" s="119"/>
      <c r="MPF157" s="119"/>
      <c r="MPG157" s="119"/>
      <c r="MPH157" s="119"/>
      <c r="MPI157" s="119"/>
      <c r="MPJ157" s="119"/>
      <c r="MPK157" s="119"/>
      <c r="MPL157" s="119"/>
      <c r="MPM157" s="119"/>
      <c r="MPN157" s="119"/>
      <c r="MPO157" s="119"/>
      <c r="MPP157" s="119"/>
      <c r="MPQ157" s="119"/>
      <c r="MPR157" s="119"/>
      <c r="MPS157" s="119"/>
      <c r="MPT157" s="119"/>
      <c r="MPU157" s="119"/>
      <c r="MPV157" s="119"/>
      <c r="MPW157" s="119"/>
      <c r="MPX157" s="119"/>
      <c r="MPY157" s="119"/>
      <c r="MPZ157" s="119"/>
      <c r="MQA157" s="119"/>
      <c r="MQB157" s="119"/>
      <c r="MQC157" s="119"/>
      <c r="MQD157" s="119"/>
      <c r="MQE157" s="119"/>
      <c r="MQF157" s="119"/>
      <c r="MQG157" s="119"/>
      <c r="MQH157" s="119"/>
      <c r="MQI157" s="119"/>
      <c r="MQJ157" s="119"/>
      <c r="MQK157" s="119"/>
      <c r="MQL157" s="119"/>
      <c r="MQM157" s="119"/>
      <c r="MQN157" s="119"/>
      <c r="MQO157" s="119"/>
      <c r="MQP157" s="119"/>
      <c r="MQQ157" s="119"/>
      <c r="MQR157" s="119"/>
      <c r="MQS157" s="119"/>
      <c r="MQT157" s="119"/>
      <c r="MQU157" s="119"/>
      <c r="MQV157" s="119"/>
      <c r="MQW157" s="119"/>
      <c r="MQX157" s="119"/>
      <c r="MQY157" s="119"/>
      <c r="MQZ157" s="119"/>
      <c r="MRA157" s="119"/>
      <c r="MRB157" s="119"/>
      <c r="MRC157" s="119"/>
      <c r="MRD157" s="119"/>
      <c r="MRE157" s="119"/>
      <c r="MRF157" s="119"/>
      <c r="MRG157" s="119"/>
      <c r="MRH157" s="119"/>
      <c r="MRI157" s="119"/>
      <c r="MRJ157" s="119"/>
      <c r="MRK157" s="119"/>
      <c r="MRL157" s="119"/>
      <c r="MRM157" s="119"/>
      <c r="MRN157" s="119"/>
      <c r="MRO157" s="119"/>
      <c r="MRP157" s="119"/>
      <c r="MRQ157" s="119"/>
      <c r="MRR157" s="119"/>
      <c r="MRS157" s="119"/>
      <c r="MRT157" s="119"/>
      <c r="MRU157" s="119"/>
      <c r="MRV157" s="119"/>
      <c r="MRW157" s="119"/>
      <c r="MRX157" s="119"/>
      <c r="MRY157" s="119"/>
      <c r="MRZ157" s="119"/>
      <c r="MSA157" s="119"/>
      <c r="MSB157" s="119"/>
      <c r="MSC157" s="119"/>
      <c r="MSD157" s="119"/>
      <c r="MSE157" s="119"/>
      <c r="MSF157" s="119"/>
      <c r="MSG157" s="119"/>
      <c r="MSH157" s="119"/>
      <c r="MSI157" s="119"/>
      <c r="MSJ157" s="119"/>
      <c r="MSK157" s="119"/>
      <c r="MSL157" s="119"/>
      <c r="MSM157" s="119"/>
      <c r="MSN157" s="119"/>
      <c r="MSO157" s="119"/>
      <c r="MSP157" s="119"/>
      <c r="MSQ157" s="119"/>
      <c r="MSR157" s="119"/>
      <c r="MSS157" s="119"/>
      <c r="MST157" s="119"/>
      <c r="MSU157" s="119"/>
      <c r="MSV157" s="119"/>
      <c r="MSW157" s="119"/>
      <c r="MSX157" s="119"/>
      <c r="MSY157" s="119"/>
      <c r="MSZ157" s="119"/>
      <c r="MTA157" s="119"/>
      <c r="MTB157" s="119"/>
      <c r="MTC157" s="119"/>
      <c r="MTD157" s="119"/>
      <c r="MTE157" s="119"/>
      <c r="MTF157" s="119"/>
      <c r="MTG157" s="119"/>
      <c r="MTH157" s="119"/>
      <c r="MTI157" s="119"/>
      <c r="MTJ157" s="119"/>
      <c r="MTK157" s="119"/>
      <c r="MTL157" s="119"/>
      <c r="MTM157" s="119"/>
      <c r="MTN157" s="119"/>
      <c r="MTO157" s="119"/>
      <c r="MTP157" s="119"/>
      <c r="MTQ157" s="119"/>
      <c r="MTR157" s="119"/>
      <c r="MTS157" s="119"/>
      <c r="MTT157" s="119"/>
      <c r="MTU157" s="119"/>
      <c r="MTV157" s="119"/>
      <c r="MTW157" s="119"/>
      <c r="MTX157" s="119"/>
      <c r="MTY157" s="119"/>
      <c r="MTZ157" s="119"/>
      <c r="MUA157" s="119"/>
      <c r="MUB157" s="119"/>
      <c r="MUC157" s="119"/>
      <c r="MUD157" s="119"/>
      <c r="MUE157" s="119"/>
      <c r="MUF157" s="119"/>
      <c r="MUG157" s="119"/>
      <c r="MUH157" s="119"/>
      <c r="MUI157" s="119"/>
      <c r="MUJ157" s="119"/>
      <c r="MUK157" s="119"/>
      <c r="MUL157" s="119"/>
      <c r="MUM157" s="119"/>
      <c r="MUN157" s="119"/>
      <c r="MUO157" s="119"/>
      <c r="MUP157" s="119"/>
      <c r="MUQ157" s="119"/>
      <c r="MUR157" s="119"/>
      <c r="MUS157" s="119"/>
      <c r="MUT157" s="119"/>
      <c r="MUU157" s="119"/>
      <c r="MUV157" s="119"/>
      <c r="MUW157" s="119"/>
      <c r="MUX157" s="119"/>
      <c r="MUY157" s="119"/>
      <c r="MUZ157" s="119"/>
      <c r="MVA157" s="119"/>
      <c r="MVB157" s="119"/>
      <c r="MVC157" s="119"/>
      <c r="MVD157" s="119"/>
      <c r="MVE157" s="119"/>
      <c r="MVF157" s="119"/>
      <c r="MVG157" s="119"/>
      <c r="MVH157" s="119"/>
      <c r="MVI157" s="119"/>
      <c r="MVJ157" s="119"/>
      <c r="MVK157" s="119"/>
      <c r="MVL157" s="119"/>
      <c r="MVM157" s="119"/>
      <c r="MVN157" s="119"/>
      <c r="MVO157" s="119"/>
      <c r="MVP157" s="119"/>
      <c r="MVQ157" s="119"/>
      <c r="MVR157" s="119"/>
      <c r="MVS157" s="119"/>
      <c r="MVT157" s="119"/>
      <c r="MVU157" s="119"/>
      <c r="MVV157" s="119"/>
      <c r="MVW157" s="119"/>
      <c r="MVX157" s="119"/>
      <c r="MVY157" s="119"/>
      <c r="MVZ157" s="119"/>
      <c r="MWA157" s="119"/>
      <c r="MWB157" s="119"/>
      <c r="MWC157" s="119"/>
      <c r="MWD157" s="119"/>
      <c r="MWE157" s="119"/>
      <c r="MWF157" s="119"/>
      <c r="MWG157" s="119"/>
      <c r="MWH157" s="119"/>
      <c r="MWI157" s="119"/>
      <c r="MWJ157" s="119"/>
      <c r="MWK157" s="119"/>
      <c r="MWL157" s="119"/>
      <c r="MWM157" s="119"/>
      <c r="MWN157" s="119"/>
      <c r="MWO157" s="119"/>
      <c r="MWP157" s="119"/>
      <c r="MWQ157" s="119"/>
      <c r="MWR157" s="119"/>
      <c r="MWS157" s="119"/>
      <c r="MWT157" s="119"/>
      <c r="MWU157" s="119"/>
      <c r="MWV157" s="119"/>
      <c r="MWW157" s="119"/>
      <c r="MWX157" s="119"/>
      <c r="MWY157" s="119"/>
      <c r="MWZ157" s="119"/>
      <c r="MXA157" s="119"/>
      <c r="MXB157" s="119"/>
      <c r="MXC157" s="119"/>
      <c r="MXD157" s="119"/>
      <c r="MXE157" s="119"/>
      <c r="MXF157" s="119"/>
      <c r="MXG157" s="119"/>
      <c r="MXH157" s="119"/>
      <c r="MXI157" s="119"/>
      <c r="MXJ157" s="119"/>
      <c r="MXK157" s="119"/>
      <c r="MXL157" s="119"/>
      <c r="MXM157" s="119"/>
      <c r="MXN157" s="119"/>
      <c r="MXO157" s="119"/>
      <c r="MXP157" s="119"/>
      <c r="MXQ157" s="119"/>
      <c r="MXR157" s="119"/>
      <c r="MXS157" s="119"/>
      <c r="MXT157" s="119"/>
      <c r="MXU157" s="119"/>
      <c r="MXV157" s="119"/>
      <c r="MXW157" s="119"/>
      <c r="MXX157" s="119"/>
      <c r="MXY157" s="119"/>
      <c r="MXZ157" s="119"/>
      <c r="MYA157" s="119"/>
      <c r="MYB157" s="119"/>
      <c r="MYC157" s="119"/>
      <c r="MYD157" s="119"/>
      <c r="MYE157" s="119"/>
      <c r="MYF157" s="119"/>
      <c r="MYG157" s="119"/>
      <c r="MYH157" s="119"/>
      <c r="MYI157" s="119"/>
      <c r="MYJ157" s="119"/>
      <c r="MYK157" s="119"/>
      <c r="MYL157" s="119"/>
      <c r="MYM157" s="119"/>
      <c r="MYN157" s="119"/>
      <c r="MYO157" s="119"/>
      <c r="MYP157" s="119"/>
      <c r="MYQ157" s="119"/>
      <c r="MYR157" s="119"/>
      <c r="MYS157" s="119"/>
      <c r="MYT157" s="119"/>
      <c r="MYU157" s="119"/>
      <c r="MYV157" s="119"/>
      <c r="MYW157" s="119"/>
      <c r="MYX157" s="119"/>
      <c r="MYY157" s="119"/>
      <c r="MYZ157" s="119"/>
      <c r="MZA157" s="119"/>
      <c r="MZB157" s="119"/>
      <c r="MZC157" s="119"/>
      <c r="MZD157" s="119"/>
      <c r="MZE157" s="119"/>
      <c r="MZF157" s="119"/>
      <c r="MZG157" s="119"/>
      <c r="MZH157" s="119"/>
      <c r="MZI157" s="119"/>
      <c r="MZJ157" s="119"/>
      <c r="MZK157" s="119"/>
      <c r="MZL157" s="119"/>
      <c r="MZM157" s="119"/>
      <c r="MZN157" s="119"/>
      <c r="MZO157" s="119"/>
      <c r="MZP157" s="119"/>
      <c r="MZQ157" s="119"/>
      <c r="MZR157" s="119"/>
      <c r="MZS157" s="119"/>
      <c r="MZT157" s="119"/>
      <c r="MZU157" s="119"/>
      <c r="MZV157" s="119"/>
      <c r="MZW157" s="119"/>
      <c r="MZX157" s="119"/>
      <c r="MZY157" s="119"/>
      <c r="MZZ157" s="119"/>
      <c r="NAA157" s="119"/>
      <c r="NAB157" s="119"/>
      <c r="NAC157" s="119"/>
      <c r="NAD157" s="119"/>
      <c r="NAE157" s="119"/>
      <c r="NAF157" s="119"/>
      <c r="NAG157" s="119"/>
      <c r="NAH157" s="119"/>
      <c r="NAI157" s="119"/>
      <c r="NAJ157" s="119"/>
      <c r="NAK157" s="119"/>
      <c r="NAL157" s="119"/>
      <c r="NAM157" s="119"/>
      <c r="NAN157" s="119"/>
      <c r="NAO157" s="119"/>
      <c r="NAP157" s="119"/>
      <c r="NAQ157" s="119"/>
      <c r="NAR157" s="119"/>
      <c r="NAS157" s="119"/>
      <c r="NAT157" s="119"/>
      <c r="NAU157" s="119"/>
      <c r="NAV157" s="119"/>
      <c r="NAW157" s="119"/>
      <c r="NAX157" s="119"/>
      <c r="NAY157" s="119"/>
      <c r="NAZ157" s="119"/>
      <c r="NBA157" s="119"/>
      <c r="NBB157" s="119"/>
      <c r="NBC157" s="119"/>
      <c r="NBD157" s="119"/>
      <c r="NBE157" s="119"/>
      <c r="NBF157" s="119"/>
      <c r="NBG157" s="119"/>
      <c r="NBH157" s="119"/>
      <c r="NBI157" s="119"/>
      <c r="NBJ157" s="119"/>
      <c r="NBK157" s="119"/>
      <c r="NBL157" s="119"/>
      <c r="NBM157" s="119"/>
      <c r="NBN157" s="119"/>
      <c r="NBO157" s="119"/>
      <c r="NBP157" s="119"/>
      <c r="NBQ157" s="119"/>
      <c r="NBR157" s="119"/>
      <c r="NBS157" s="119"/>
      <c r="NBT157" s="119"/>
      <c r="NBU157" s="119"/>
      <c r="NBV157" s="119"/>
      <c r="NBW157" s="119"/>
      <c r="NBX157" s="119"/>
      <c r="NBY157" s="119"/>
      <c r="NBZ157" s="119"/>
      <c r="NCA157" s="119"/>
      <c r="NCB157" s="119"/>
      <c r="NCC157" s="119"/>
      <c r="NCD157" s="119"/>
      <c r="NCE157" s="119"/>
      <c r="NCF157" s="119"/>
      <c r="NCG157" s="119"/>
      <c r="NCH157" s="119"/>
      <c r="NCI157" s="119"/>
      <c r="NCJ157" s="119"/>
      <c r="NCK157" s="119"/>
      <c r="NCL157" s="119"/>
      <c r="NCM157" s="119"/>
      <c r="NCN157" s="119"/>
      <c r="NCO157" s="119"/>
      <c r="NCP157" s="119"/>
      <c r="NCQ157" s="119"/>
      <c r="NCR157" s="119"/>
      <c r="NCS157" s="119"/>
      <c r="NCT157" s="119"/>
      <c r="NCU157" s="119"/>
      <c r="NCV157" s="119"/>
      <c r="NCW157" s="119"/>
      <c r="NCX157" s="119"/>
      <c r="NCY157" s="119"/>
      <c r="NCZ157" s="119"/>
      <c r="NDA157" s="119"/>
      <c r="NDB157" s="119"/>
      <c r="NDC157" s="119"/>
      <c r="NDD157" s="119"/>
      <c r="NDE157" s="119"/>
      <c r="NDF157" s="119"/>
      <c r="NDG157" s="119"/>
      <c r="NDH157" s="119"/>
      <c r="NDI157" s="119"/>
      <c r="NDJ157" s="119"/>
      <c r="NDK157" s="119"/>
      <c r="NDL157" s="119"/>
      <c r="NDM157" s="119"/>
      <c r="NDN157" s="119"/>
      <c r="NDO157" s="119"/>
      <c r="NDP157" s="119"/>
      <c r="NDQ157" s="119"/>
      <c r="NDR157" s="119"/>
      <c r="NDS157" s="119"/>
      <c r="NDT157" s="119"/>
      <c r="NDU157" s="119"/>
      <c r="NDV157" s="119"/>
      <c r="NDW157" s="119"/>
      <c r="NDX157" s="119"/>
      <c r="NDY157" s="119"/>
      <c r="NDZ157" s="119"/>
      <c r="NEA157" s="119"/>
      <c r="NEB157" s="119"/>
      <c r="NEC157" s="119"/>
      <c r="NED157" s="119"/>
      <c r="NEE157" s="119"/>
      <c r="NEF157" s="119"/>
      <c r="NEG157" s="119"/>
      <c r="NEH157" s="119"/>
      <c r="NEI157" s="119"/>
      <c r="NEJ157" s="119"/>
      <c r="NEK157" s="119"/>
      <c r="NEL157" s="119"/>
      <c r="NEM157" s="119"/>
      <c r="NEN157" s="119"/>
      <c r="NEO157" s="119"/>
      <c r="NEP157" s="119"/>
      <c r="NEQ157" s="119"/>
      <c r="NER157" s="119"/>
      <c r="NES157" s="119"/>
      <c r="NET157" s="119"/>
      <c r="NEU157" s="119"/>
      <c r="NEV157" s="119"/>
      <c r="NEW157" s="119"/>
      <c r="NEX157" s="119"/>
      <c r="NEY157" s="119"/>
      <c r="NEZ157" s="119"/>
      <c r="NFA157" s="119"/>
      <c r="NFB157" s="119"/>
      <c r="NFC157" s="119"/>
      <c r="NFD157" s="119"/>
      <c r="NFE157" s="119"/>
      <c r="NFF157" s="119"/>
      <c r="NFG157" s="119"/>
      <c r="NFH157" s="119"/>
      <c r="NFI157" s="119"/>
      <c r="NFJ157" s="119"/>
      <c r="NFK157" s="119"/>
      <c r="NFL157" s="119"/>
      <c r="NFM157" s="119"/>
      <c r="NFN157" s="119"/>
      <c r="NFO157" s="119"/>
      <c r="NFP157" s="119"/>
      <c r="NFQ157" s="119"/>
      <c r="NFR157" s="119"/>
      <c r="NFS157" s="119"/>
      <c r="NFT157" s="119"/>
      <c r="NFU157" s="119"/>
      <c r="NFV157" s="119"/>
      <c r="NFW157" s="119"/>
      <c r="NFX157" s="119"/>
      <c r="NFY157" s="119"/>
      <c r="NFZ157" s="119"/>
      <c r="NGA157" s="119"/>
      <c r="NGB157" s="119"/>
      <c r="NGC157" s="119"/>
      <c r="NGD157" s="119"/>
      <c r="NGE157" s="119"/>
      <c r="NGF157" s="119"/>
      <c r="NGG157" s="119"/>
      <c r="NGH157" s="119"/>
      <c r="NGI157" s="119"/>
      <c r="NGJ157" s="119"/>
      <c r="NGK157" s="119"/>
      <c r="NGL157" s="119"/>
      <c r="NGM157" s="119"/>
      <c r="NGN157" s="119"/>
      <c r="NGO157" s="119"/>
      <c r="NGP157" s="119"/>
      <c r="NGQ157" s="119"/>
      <c r="NGR157" s="119"/>
      <c r="NGS157" s="119"/>
      <c r="NGT157" s="119"/>
      <c r="NGU157" s="119"/>
      <c r="NGV157" s="119"/>
      <c r="NGW157" s="119"/>
      <c r="NGX157" s="119"/>
      <c r="NGY157" s="119"/>
      <c r="NGZ157" s="119"/>
      <c r="NHA157" s="119"/>
      <c r="NHB157" s="119"/>
      <c r="NHC157" s="119"/>
      <c r="NHD157" s="119"/>
      <c r="NHE157" s="119"/>
      <c r="NHF157" s="119"/>
      <c r="NHG157" s="119"/>
      <c r="NHH157" s="119"/>
      <c r="NHI157" s="119"/>
      <c r="NHJ157" s="119"/>
      <c r="NHK157" s="119"/>
      <c r="NHL157" s="119"/>
      <c r="NHM157" s="119"/>
      <c r="NHN157" s="119"/>
      <c r="NHO157" s="119"/>
      <c r="NHP157" s="119"/>
      <c r="NHQ157" s="119"/>
      <c r="NHR157" s="119"/>
      <c r="NHS157" s="119"/>
      <c r="NHT157" s="119"/>
      <c r="NHU157" s="119"/>
      <c r="NHV157" s="119"/>
      <c r="NHW157" s="119"/>
      <c r="NHX157" s="119"/>
      <c r="NHY157" s="119"/>
      <c r="NHZ157" s="119"/>
      <c r="NIA157" s="119"/>
      <c r="NIB157" s="119"/>
      <c r="NIC157" s="119"/>
      <c r="NID157" s="119"/>
      <c r="NIE157" s="119"/>
      <c r="NIF157" s="119"/>
      <c r="NIG157" s="119"/>
      <c r="NIH157" s="119"/>
      <c r="NII157" s="119"/>
      <c r="NIJ157" s="119"/>
      <c r="NIK157" s="119"/>
      <c r="NIL157" s="119"/>
      <c r="NIM157" s="119"/>
      <c r="NIN157" s="119"/>
      <c r="NIO157" s="119"/>
      <c r="NIP157" s="119"/>
      <c r="NIQ157" s="119"/>
      <c r="NIR157" s="119"/>
      <c r="NIS157" s="119"/>
      <c r="NIT157" s="119"/>
      <c r="NIU157" s="119"/>
      <c r="NIV157" s="119"/>
      <c r="NIW157" s="119"/>
      <c r="NIX157" s="119"/>
      <c r="NIY157" s="119"/>
      <c r="NIZ157" s="119"/>
      <c r="NJA157" s="119"/>
      <c r="NJB157" s="119"/>
      <c r="NJC157" s="119"/>
      <c r="NJD157" s="119"/>
      <c r="NJE157" s="119"/>
      <c r="NJF157" s="119"/>
      <c r="NJG157" s="119"/>
      <c r="NJH157" s="119"/>
      <c r="NJI157" s="119"/>
      <c r="NJJ157" s="119"/>
      <c r="NJK157" s="119"/>
      <c r="NJL157" s="119"/>
      <c r="NJM157" s="119"/>
      <c r="NJN157" s="119"/>
      <c r="NJO157" s="119"/>
      <c r="NJP157" s="119"/>
      <c r="NJQ157" s="119"/>
      <c r="NJR157" s="119"/>
      <c r="NJS157" s="119"/>
      <c r="NJT157" s="119"/>
      <c r="NJU157" s="119"/>
      <c r="NJV157" s="119"/>
      <c r="NJW157" s="119"/>
      <c r="NJX157" s="119"/>
      <c r="NJY157" s="119"/>
      <c r="NJZ157" s="119"/>
      <c r="NKA157" s="119"/>
      <c r="NKB157" s="119"/>
      <c r="NKC157" s="119"/>
      <c r="NKD157" s="119"/>
      <c r="NKE157" s="119"/>
      <c r="NKF157" s="119"/>
      <c r="NKG157" s="119"/>
      <c r="NKH157" s="119"/>
      <c r="NKI157" s="119"/>
      <c r="NKJ157" s="119"/>
      <c r="NKK157" s="119"/>
      <c r="NKL157" s="119"/>
      <c r="NKM157" s="119"/>
      <c r="NKN157" s="119"/>
      <c r="NKO157" s="119"/>
      <c r="NKP157" s="119"/>
      <c r="NKQ157" s="119"/>
      <c r="NKR157" s="119"/>
      <c r="NKS157" s="119"/>
      <c r="NKT157" s="119"/>
      <c r="NKU157" s="119"/>
      <c r="NKV157" s="119"/>
      <c r="NKW157" s="119"/>
      <c r="NKX157" s="119"/>
      <c r="NKY157" s="119"/>
      <c r="NKZ157" s="119"/>
      <c r="NLA157" s="119"/>
      <c r="NLB157" s="119"/>
      <c r="NLC157" s="119"/>
      <c r="NLD157" s="119"/>
      <c r="NLE157" s="119"/>
      <c r="NLF157" s="119"/>
      <c r="NLG157" s="119"/>
      <c r="NLH157" s="119"/>
      <c r="NLI157" s="119"/>
      <c r="NLJ157" s="119"/>
      <c r="NLK157" s="119"/>
      <c r="NLL157" s="119"/>
      <c r="NLM157" s="119"/>
      <c r="NLN157" s="119"/>
      <c r="NLO157" s="119"/>
      <c r="NLP157" s="119"/>
      <c r="NLQ157" s="119"/>
      <c r="NLR157" s="119"/>
      <c r="NLS157" s="119"/>
      <c r="NLT157" s="119"/>
      <c r="NLU157" s="119"/>
      <c r="NLV157" s="119"/>
      <c r="NLW157" s="119"/>
      <c r="NLX157" s="119"/>
      <c r="NLY157" s="119"/>
      <c r="NLZ157" s="119"/>
      <c r="NMA157" s="119"/>
      <c r="NMB157" s="119"/>
      <c r="NMC157" s="119"/>
      <c r="NMD157" s="119"/>
      <c r="NME157" s="119"/>
      <c r="NMF157" s="119"/>
      <c r="NMG157" s="119"/>
      <c r="NMH157" s="119"/>
      <c r="NMI157" s="119"/>
      <c r="NMJ157" s="119"/>
      <c r="NMK157" s="119"/>
      <c r="NML157" s="119"/>
      <c r="NMM157" s="119"/>
      <c r="NMN157" s="119"/>
      <c r="NMO157" s="119"/>
      <c r="NMP157" s="119"/>
      <c r="NMQ157" s="119"/>
      <c r="NMR157" s="119"/>
      <c r="NMS157" s="119"/>
      <c r="NMT157" s="119"/>
      <c r="NMU157" s="119"/>
      <c r="NMV157" s="119"/>
      <c r="NMW157" s="119"/>
      <c r="NMX157" s="119"/>
      <c r="NMY157" s="119"/>
      <c r="NMZ157" s="119"/>
      <c r="NNA157" s="119"/>
      <c r="NNB157" s="119"/>
      <c r="NNC157" s="119"/>
      <c r="NND157" s="119"/>
      <c r="NNE157" s="119"/>
      <c r="NNF157" s="119"/>
      <c r="NNG157" s="119"/>
      <c r="NNH157" s="119"/>
      <c r="NNI157" s="119"/>
      <c r="NNJ157" s="119"/>
      <c r="NNK157" s="119"/>
      <c r="NNL157" s="119"/>
      <c r="NNM157" s="119"/>
      <c r="NNN157" s="119"/>
      <c r="NNO157" s="119"/>
      <c r="NNP157" s="119"/>
      <c r="NNQ157" s="119"/>
      <c r="NNR157" s="119"/>
      <c r="NNS157" s="119"/>
      <c r="NNT157" s="119"/>
      <c r="NNU157" s="119"/>
      <c r="NNV157" s="119"/>
      <c r="NNW157" s="119"/>
      <c r="NNX157" s="119"/>
      <c r="NNY157" s="119"/>
      <c r="NNZ157" s="119"/>
      <c r="NOA157" s="119"/>
      <c r="NOB157" s="119"/>
      <c r="NOC157" s="119"/>
      <c r="NOD157" s="119"/>
      <c r="NOE157" s="119"/>
      <c r="NOF157" s="119"/>
      <c r="NOG157" s="119"/>
      <c r="NOH157" s="119"/>
      <c r="NOI157" s="119"/>
      <c r="NOJ157" s="119"/>
      <c r="NOK157" s="119"/>
      <c r="NOL157" s="119"/>
      <c r="NOM157" s="119"/>
      <c r="NON157" s="119"/>
      <c r="NOO157" s="119"/>
      <c r="NOP157" s="119"/>
      <c r="NOQ157" s="119"/>
      <c r="NOR157" s="119"/>
      <c r="NOS157" s="119"/>
      <c r="NOT157" s="119"/>
      <c r="NOU157" s="119"/>
      <c r="NOV157" s="119"/>
      <c r="NOW157" s="119"/>
      <c r="NOX157" s="119"/>
      <c r="NOY157" s="119"/>
      <c r="NOZ157" s="119"/>
      <c r="NPA157" s="119"/>
      <c r="NPB157" s="119"/>
      <c r="NPC157" s="119"/>
      <c r="NPD157" s="119"/>
      <c r="NPE157" s="119"/>
      <c r="NPF157" s="119"/>
      <c r="NPG157" s="119"/>
      <c r="NPH157" s="119"/>
      <c r="NPI157" s="119"/>
      <c r="NPJ157" s="119"/>
      <c r="NPK157" s="119"/>
      <c r="NPL157" s="119"/>
      <c r="NPM157" s="119"/>
      <c r="NPN157" s="119"/>
      <c r="NPO157" s="119"/>
      <c r="NPP157" s="119"/>
      <c r="NPQ157" s="119"/>
      <c r="NPR157" s="119"/>
      <c r="NPS157" s="119"/>
      <c r="NPT157" s="119"/>
      <c r="NPU157" s="119"/>
      <c r="NPV157" s="119"/>
      <c r="NPW157" s="119"/>
      <c r="NPX157" s="119"/>
      <c r="NPY157" s="119"/>
      <c r="NPZ157" s="119"/>
      <c r="NQA157" s="119"/>
      <c r="NQB157" s="119"/>
      <c r="NQC157" s="119"/>
      <c r="NQD157" s="119"/>
      <c r="NQE157" s="119"/>
      <c r="NQF157" s="119"/>
      <c r="NQG157" s="119"/>
      <c r="NQH157" s="119"/>
      <c r="NQI157" s="119"/>
      <c r="NQJ157" s="119"/>
      <c r="NQK157" s="119"/>
      <c r="NQL157" s="119"/>
      <c r="NQM157" s="119"/>
      <c r="NQN157" s="119"/>
      <c r="NQO157" s="119"/>
      <c r="NQP157" s="119"/>
      <c r="NQQ157" s="119"/>
      <c r="NQR157" s="119"/>
      <c r="NQS157" s="119"/>
      <c r="NQT157" s="119"/>
      <c r="NQU157" s="119"/>
      <c r="NQV157" s="119"/>
      <c r="NQW157" s="119"/>
      <c r="NQX157" s="119"/>
      <c r="NQY157" s="119"/>
      <c r="NQZ157" s="119"/>
      <c r="NRA157" s="119"/>
      <c r="NRB157" s="119"/>
      <c r="NRC157" s="119"/>
      <c r="NRD157" s="119"/>
      <c r="NRE157" s="119"/>
      <c r="NRF157" s="119"/>
      <c r="NRG157" s="119"/>
      <c r="NRH157" s="119"/>
      <c r="NRI157" s="119"/>
      <c r="NRJ157" s="119"/>
      <c r="NRK157" s="119"/>
      <c r="NRL157" s="119"/>
      <c r="NRM157" s="119"/>
      <c r="NRN157" s="119"/>
      <c r="NRO157" s="119"/>
      <c r="NRP157" s="119"/>
      <c r="NRQ157" s="119"/>
      <c r="NRR157" s="119"/>
      <c r="NRS157" s="119"/>
      <c r="NRT157" s="119"/>
      <c r="NRU157" s="119"/>
      <c r="NRV157" s="119"/>
      <c r="NRW157" s="119"/>
      <c r="NRX157" s="119"/>
      <c r="NRY157" s="119"/>
      <c r="NRZ157" s="119"/>
      <c r="NSA157" s="119"/>
      <c r="NSB157" s="119"/>
      <c r="NSC157" s="119"/>
      <c r="NSD157" s="119"/>
      <c r="NSE157" s="119"/>
      <c r="NSF157" s="119"/>
      <c r="NSG157" s="119"/>
      <c r="NSH157" s="119"/>
      <c r="NSI157" s="119"/>
      <c r="NSJ157" s="119"/>
      <c r="NSK157" s="119"/>
      <c r="NSL157" s="119"/>
      <c r="NSM157" s="119"/>
      <c r="NSN157" s="119"/>
      <c r="NSO157" s="119"/>
      <c r="NSP157" s="119"/>
      <c r="NSQ157" s="119"/>
      <c r="NSR157" s="119"/>
      <c r="NSS157" s="119"/>
      <c r="NST157" s="119"/>
      <c r="NSU157" s="119"/>
      <c r="NSV157" s="119"/>
      <c r="NSW157" s="119"/>
      <c r="NSX157" s="119"/>
      <c r="NSY157" s="119"/>
      <c r="NSZ157" s="119"/>
      <c r="NTA157" s="119"/>
      <c r="NTB157" s="119"/>
      <c r="NTC157" s="119"/>
      <c r="NTD157" s="119"/>
      <c r="NTE157" s="119"/>
      <c r="NTF157" s="119"/>
      <c r="NTG157" s="119"/>
      <c r="NTH157" s="119"/>
      <c r="NTI157" s="119"/>
      <c r="NTJ157" s="119"/>
      <c r="NTK157" s="119"/>
      <c r="NTL157" s="119"/>
      <c r="NTM157" s="119"/>
      <c r="NTN157" s="119"/>
      <c r="NTO157" s="119"/>
      <c r="NTP157" s="119"/>
      <c r="NTQ157" s="119"/>
      <c r="NTR157" s="119"/>
      <c r="NTS157" s="119"/>
      <c r="NTT157" s="119"/>
      <c r="NTU157" s="119"/>
      <c r="NTV157" s="119"/>
      <c r="NTW157" s="119"/>
      <c r="NTX157" s="119"/>
      <c r="NTY157" s="119"/>
      <c r="NTZ157" s="119"/>
      <c r="NUA157" s="119"/>
      <c r="NUB157" s="119"/>
      <c r="NUC157" s="119"/>
      <c r="NUD157" s="119"/>
      <c r="NUE157" s="119"/>
      <c r="NUF157" s="119"/>
      <c r="NUG157" s="119"/>
      <c r="NUH157" s="119"/>
      <c r="NUI157" s="119"/>
      <c r="NUJ157" s="119"/>
      <c r="NUK157" s="119"/>
      <c r="NUL157" s="119"/>
      <c r="NUM157" s="119"/>
      <c r="NUN157" s="119"/>
      <c r="NUO157" s="119"/>
      <c r="NUP157" s="119"/>
      <c r="NUQ157" s="119"/>
      <c r="NUR157" s="119"/>
      <c r="NUS157" s="119"/>
      <c r="NUT157" s="119"/>
      <c r="NUU157" s="119"/>
      <c r="NUV157" s="119"/>
      <c r="NUW157" s="119"/>
      <c r="NUX157" s="119"/>
      <c r="NUY157" s="119"/>
      <c r="NUZ157" s="119"/>
      <c r="NVA157" s="119"/>
      <c r="NVB157" s="119"/>
      <c r="NVC157" s="119"/>
      <c r="NVD157" s="119"/>
      <c r="NVE157" s="119"/>
      <c r="NVF157" s="119"/>
      <c r="NVG157" s="119"/>
      <c r="NVH157" s="119"/>
      <c r="NVI157" s="119"/>
      <c r="NVJ157" s="119"/>
      <c r="NVK157" s="119"/>
      <c r="NVL157" s="119"/>
      <c r="NVM157" s="119"/>
      <c r="NVN157" s="119"/>
      <c r="NVO157" s="119"/>
      <c r="NVP157" s="119"/>
      <c r="NVQ157" s="119"/>
      <c r="NVR157" s="119"/>
      <c r="NVS157" s="119"/>
      <c r="NVT157" s="119"/>
      <c r="NVU157" s="119"/>
      <c r="NVV157" s="119"/>
      <c r="NVW157" s="119"/>
      <c r="NVX157" s="119"/>
      <c r="NVY157" s="119"/>
      <c r="NVZ157" s="119"/>
      <c r="NWA157" s="119"/>
      <c r="NWB157" s="119"/>
      <c r="NWC157" s="119"/>
      <c r="NWD157" s="119"/>
      <c r="NWE157" s="119"/>
      <c r="NWF157" s="119"/>
      <c r="NWG157" s="119"/>
      <c r="NWH157" s="119"/>
      <c r="NWI157" s="119"/>
      <c r="NWJ157" s="119"/>
      <c r="NWK157" s="119"/>
      <c r="NWL157" s="119"/>
      <c r="NWM157" s="119"/>
      <c r="NWN157" s="119"/>
      <c r="NWO157" s="119"/>
      <c r="NWP157" s="119"/>
      <c r="NWQ157" s="119"/>
      <c r="NWR157" s="119"/>
      <c r="NWS157" s="119"/>
      <c r="NWT157" s="119"/>
      <c r="NWU157" s="119"/>
      <c r="NWV157" s="119"/>
      <c r="NWW157" s="119"/>
      <c r="NWX157" s="119"/>
      <c r="NWY157" s="119"/>
      <c r="NWZ157" s="119"/>
      <c r="NXA157" s="119"/>
      <c r="NXB157" s="119"/>
      <c r="NXC157" s="119"/>
      <c r="NXD157" s="119"/>
      <c r="NXE157" s="119"/>
      <c r="NXF157" s="119"/>
      <c r="NXG157" s="119"/>
      <c r="NXH157" s="119"/>
      <c r="NXI157" s="119"/>
      <c r="NXJ157" s="119"/>
      <c r="NXK157" s="119"/>
      <c r="NXL157" s="119"/>
      <c r="NXM157" s="119"/>
      <c r="NXN157" s="119"/>
      <c r="NXO157" s="119"/>
      <c r="NXP157" s="119"/>
      <c r="NXQ157" s="119"/>
      <c r="NXR157" s="119"/>
      <c r="NXS157" s="119"/>
      <c r="NXT157" s="119"/>
      <c r="NXU157" s="119"/>
      <c r="NXV157" s="119"/>
      <c r="NXW157" s="119"/>
      <c r="NXX157" s="119"/>
      <c r="NXY157" s="119"/>
      <c r="NXZ157" s="119"/>
      <c r="NYA157" s="119"/>
      <c r="NYB157" s="119"/>
      <c r="NYC157" s="119"/>
      <c r="NYD157" s="119"/>
      <c r="NYE157" s="119"/>
      <c r="NYF157" s="119"/>
      <c r="NYG157" s="119"/>
      <c r="NYH157" s="119"/>
      <c r="NYI157" s="119"/>
      <c r="NYJ157" s="119"/>
      <c r="NYK157" s="119"/>
      <c r="NYL157" s="119"/>
      <c r="NYM157" s="119"/>
      <c r="NYN157" s="119"/>
      <c r="NYO157" s="119"/>
      <c r="NYP157" s="119"/>
      <c r="NYQ157" s="119"/>
      <c r="NYR157" s="119"/>
      <c r="NYS157" s="119"/>
      <c r="NYT157" s="119"/>
      <c r="NYU157" s="119"/>
      <c r="NYV157" s="119"/>
      <c r="NYW157" s="119"/>
      <c r="NYX157" s="119"/>
      <c r="NYY157" s="119"/>
      <c r="NYZ157" s="119"/>
      <c r="NZA157" s="119"/>
      <c r="NZB157" s="119"/>
      <c r="NZC157" s="119"/>
      <c r="NZD157" s="119"/>
      <c r="NZE157" s="119"/>
      <c r="NZF157" s="119"/>
      <c r="NZG157" s="119"/>
      <c r="NZH157" s="119"/>
      <c r="NZI157" s="119"/>
      <c r="NZJ157" s="119"/>
      <c r="NZK157" s="119"/>
      <c r="NZL157" s="119"/>
      <c r="NZM157" s="119"/>
      <c r="NZN157" s="119"/>
      <c r="NZO157" s="119"/>
      <c r="NZP157" s="119"/>
      <c r="NZQ157" s="119"/>
      <c r="NZR157" s="119"/>
      <c r="NZS157" s="119"/>
      <c r="NZT157" s="119"/>
      <c r="NZU157" s="119"/>
      <c r="NZV157" s="119"/>
      <c r="NZW157" s="119"/>
      <c r="NZX157" s="119"/>
      <c r="NZY157" s="119"/>
      <c r="NZZ157" s="119"/>
      <c r="OAA157" s="119"/>
      <c r="OAB157" s="119"/>
      <c r="OAC157" s="119"/>
      <c r="OAD157" s="119"/>
      <c r="OAE157" s="119"/>
      <c r="OAF157" s="119"/>
      <c r="OAG157" s="119"/>
      <c r="OAH157" s="119"/>
      <c r="OAI157" s="119"/>
      <c r="OAJ157" s="119"/>
      <c r="OAK157" s="119"/>
      <c r="OAL157" s="119"/>
      <c r="OAM157" s="119"/>
      <c r="OAN157" s="119"/>
      <c r="OAO157" s="119"/>
      <c r="OAP157" s="119"/>
      <c r="OAQ157" s="119"/>
      <c r="OAR157" s="119"/>
      <c r="OAS157" s="119"/>
      <c r="OAT157" s="119"/>
      <c r="OAU157" s="119"/>
      <c r="OAV157" s="119"/>
      <c r="OAW157" s="119"/>
      <c r="OAX157" s="119"/>
      <c r="OAY157" s="119"/>
      <c r="OAZ157" s="119"/>
      <c r="OBA157" s="119"/>
      <c r="OBB157" s="119"/>
      <c r="OBC157" s="119"/>
      <c r="OBD157" s="119"/>
      <c r="OBE157" s="119"/>
      <c r="OBF157" s="119"/>
      <c r="OBG157" s="119"/>
      <c r="OBH157" s="119"/>
      <c r="OBI157" s="119"/>
      <c r="OBJ157" s="119"/>
      <c r="OBK157" s="119"/>
      <c r="OBL157" s="119"/>
      <c r="OBM157" s="119"/>
      <c r="OBN157" s="119"/>
      <c r="OBO157" s="119"/>
      <c r="OBP157" s="119"/>
      <c r="OBQ157" s="119"/>
      <c r="OBR157" s="119"/>
      <c r="OBS157" s="119"/>
      <c r="OBT157" s="119"/>
      <c r="OBU157" s="119"/>
      <c r="OBV157" s="119"/>
      <c r="OBW157" s="119"/>
      <c r="OBX157" s="119"/>
      <c r="OBY157" s="119"/>
      <c r="OBZ157" s="119"/>
      <c r="OCA157" s="119"/>
      <c r="OCB157" s="119"/>
      <c r="OCC157" s="119"/>
      <c r="OCD157" s="119"/>
      <c r="OCE157" s="119"/>
      <c r="OCF157" s="119"/>
      <c r="OCG157" s="119"/>
      <c r="OCH157" s="119"/>
      <c r="OCI157" s="119"/>
      <c r="OCJ157" s="119"/>
      <c r="OCK157" s="119"/>
      <c r="OCL157" s="119"/>
      <c r="OCM157" s="119"/>
      <c r="OCN157" s="119"/>
      <c r="OCO157" s="119"/>
      <c r="OCP157" s="119"/>
      <c r="OCQ157" s="119"/>
      <c r="OCR157" s="119"/>
      <c r="OCS157" s="119"/>
      <c r="OCT157" s="119"/>
      <c r="OCU157" s="119"/>
      <c r="OCV157" s="119"/>
      <c r="OCW157" s="119"/>
      <c r="OCX157" s="119"/>
      <c r="OCY157" s="119"/>
      <c r="OCZ157" s="119"/>
      <c r="ODA157" s="119"/>
      <c r="ODB157" s="119"/>
      <c r="ODC157" s="119"/>
      <c r="ODD157" s="119"/>
      <c r="ODE157" s="119"/>
      <c r="ODF157" s="119"/>
      <c r="ODG157" s="119"/>
      <c r="ODH157" s="119"/>
      <c r="ODI157" s="119"/>
      <c r="ODJ157" s="119"/>
      <c r="ODK157" s="119"/>
      <c r="ODL157" s="119"/>
      <c r="ODM157" s="119"/>
      <c r="ODN157" s="119"/>
      <c r="ODO157" s="119"/>
      <c r="ODP157" s="119"/>
      <c r="ODQ157" s="119"/>
      <c r="ODR157" s="119"/>
      <c r="ODS157" s="119"/>
      <c r="ODT157" s="119"/>
      <c r="ODU157" s="119"/>
      <c r="ODV157" s="119"/>
      <c r="ODW157" s="119"/>
      <c r="ODX157" s="119"/>
      <c r="ODY157" s="119"/>
      <c r="ODZ157" s="119"/>
      <c r="OEA157" s="119"/>
      <c r="OEB157" s="119"/>
      <c r="OEC157" s="119"/>
      <c r="OED157" s="119"/>
      <c r="OEE157" s="119"/>
      <c r="OEF157" s="119"/>
      <c r="OEG157" s="119"/>
      <c r="OEH157" s="119"/>
      <c r="OEI157" s="119"/>
      <c r="OEJ157" s="119"/>
      <c r="OEK157" s="119"/>
      <c r="OEL157" s="119"/>
      <c r="OEM157" s="119"/>
      <c r="OEN157" s="119"/>
      <c r="OEO157" s="119"/>
      <c r="OEP157" s="119"/>
      <c r="OEQ157" s="119"/>
      <c r="OER157" s="119"/>
      <c r="OES157" s="119"/>
      <c r="OET157" s="119"/>
      <c r="OEU157" s="119"/>
      <c r="OEV157" s="119"/>
      <c r="OEW157" s="119"/>
      <c r="OEX157" s="119"/>
      <c r="OEY157" s="119"/>
      <c r="OEZ157" s="119"/>
      <c r="OFA157" s="119"/>
      <c r="OFB157" s="119"/>
      <c r="OFC157" s="119"/>
      <c r="OFD157" s="119"/>
      <c r="OFE157" s="119"/>
      <c r="OFF157" s="119"/>
      <c r="OFG157" s="119"/>
      <c r="OFH157" s="119"/>
      <c r="OFI157" s="119"/>
      <c r="OFJ157" s="119"/>
      <c r="OFK157" s="119"/>
      <c r="OFL157" s="119"/>
      <c r="OFM157" s="119"/>
      <c r="OFN157" s="119"/>
      <c r="OFO157" s="119"/>
      <c r="OFP157" s="119"/>
      <c r="OFQ157" s="119"/>
      <c r="OFR157" s="119"/>
      <c r="OFS157" s="119"/>
      <c r="OFT157" s="119"/>
      <c r="OFU157" s="119"/>
      <c r="OFV157" s="119"/>
      <c r="OFW157" s="119"/>
      <c r="OFX157" s="119"/>
      <c r="OFY157" s="119"/>
      <c r="OFZ157" s="119"/>
      <c r="OGA157" s="119"/>
      <c r="OGB157" s="119"/>
      <c r="OGC157" s="119"/>
      <c r="OGD157" s="119"/>
      <c r="OGE157" s="119"/>
      <c r="OGF157" s="119"/>
      <c r="OGG157" s="119"/>
      <c r="OGH157" s="119"/>
      <c r="OGI157" s="119"/>
      <c r="OGJ157" s="119"/>
      <c r="OGK157" s="119"/>
      <c r="OGL157" s="119"/>
      <c r="OGM157" s="119"/>
      <c r="OGN157" s="119"/>
      <c r="OGO157" s="119"/>
      <c r="OGP157" s="119"/>
      <c r="OGQ157" s="119"/>
      <c r="OGR157" s="119"/>
      <c r="OGS157" s="119"/>
      <c r="OGT157" s="119"/>
      <c r="OGU157" s="119"/>
      <c r="OGV157" s="119"/>
      <c r="OGW157" s="119"/>
      <c r="OGX157" s="119"/>
      <c r="OGY157" s="119"/>
      <c r="OGZ157" s="119"/>
      <c r="OHA157" s="119"/>
      <c r="OHB157" s="119"/>
      <c r="OHC157" s="119"/>
      <c r="OHD157" s="119"/>
      <c r="OHE157" s="119"/>
      <c r="OHF157" s="119"/>
      <c r="OHG157" s="119"/>
      <c r="OHH157" s="119"/>
      <c r="OHI157" s="119"/>
      <c r="OHJ157" s="119"/>
      <c r="OHK157" s="119"/>
      <c r="OHL157" s="119"/>
      <c r="OHM157" s="119"/>
      <c r="OHN157" s="119"/>
      <c r="OHO157" s="119"/>
      <c r="OHP157" s="119"/>
      <c r="OHQ157" s="119"/>
      <c r="OHR157" s="119"/>
      <c r="OHS157" s="119"/>
      <c r="OHT157" s="119"/>
      <c r="OHU157" s="119"/>
      <c r="OHV157" s="119"/>
      <c r="OHW157" s="119"/>
      <c r="OHX157" s="119"/>
      <c r="OHY157" s="119"/>
      <c r="OHZ157" s="119"/>
      <c r="OIA157" s="119"/>
      <c r="OIB157" s="119"/>
      <c r="OIC157" s="119"/>
      <c r="OID157" s="119"/>
      <c r="OIE157" s="119"/>
      <c r="OIF157" s="119"/>
      <c r="OIG157" s="119"/>
      <c r="OIH157" s="119"/>
      <c r="OII157" s="119"/>
      <c r="OIJ157" s="119"/>
      <c r="OIK157" s="119"/>
      <c r="OIL157" s="119"/>
      <c r="OIM157" s="119"/>
      <c r="OIN157" s="119"/>
      <c r="OIO157" s="119"/>
      <c r="OIP157" s="119"/>
      <c r="OIQ157" s="119"/>
      <c r="OIR157" s="119"/>
      <c r="OIS157" s="119"/>
      <c r="OIT157" s="119"/>
      <c r="OIU157" s="119"/>
      <c r="OIV157" s="119"/>
      <c r="OIW157" s="119"/>
      <c r="OIX157" s="119"/>
      <c r="OIY157" s="119"/>
      <c r="OIZ157" s="119"/>
      <c r="OJA157" s="119"/>
      <c r="OJB157" s="119"/>
      <c r="OJC157" s="119"/>
      <c r="OJD157" s="119"/>
      <c r="OJE157" s="119"/>
      <c r="OJF157" s="119"/>
      <c r="OJG157" s="119"/>
      <c r="OJH157" s="119"/>
      <c r="OJI157" s="119"/>
      <c r="OJJ157" s="119"/>
      <c r="OJK157" s="119"/>
      <c r="OJL157" s="119"/>
      <c r="OJM157" s="119"/>
      <c r="OJN157" s="119"/>
      <c r="OJO157" s="119"/>
      <c r="OJP157" s="119"/>
      <c r="OJQ157" s="119"/>
      <c r="OJR157" s="119"/>
      <c r="OJS157" s="119"/>
      <c r="OJT157" s="119"/>
      <c r="OJU157" s="119"/>
      <c r="OJV157" s="119"/>
      <c r="OJW157" s="119"/>
      <c r="OJX157" s="119"/>
      <c r="OJY157" s="119"/>
      <c r="OJZ157" s="119"/>
      <c r="OKA157" s="119"/>
      <c r="OKB157" s="119"/>
      <c r="OKC157" s="119"/>
      <c r="OKD157" s="119"/>
      <c r="OKE157" s="119"/>
      <c r="OKF157" s="119"/>
      <c r="OKG157" s="119"/>
      <c r="OKH157" s="119"/>
      <c r="OKI157" s="119"/>
      <c r="OKJ157" s="119"/>
      <c r="OKK157" s="119"/>
      <c r="OKL157" s="119"/>
      <c r="OKM157" s="119"/>
      <c r="OKN157" s="119"/>
      <c r="OKO157" s="119"/>
      <c r="OKP157" s="119"/>
      <c r="OKQ157" s="119"/>
      <c r="OKR157" s="119"/>
      <c r="OKS157" s="119"/>
      <c r="OKT157" s="119"/>
      <c r="OKU157" s="119"/>
      <c r="OKV157" s="119"/>
      <c r="OKW157" s="119"/>
      <c r="OKX157" s="119"/>
      <c r="OKY157" s="119"/>
      <c r="OKZ157" s="119"/>
      <c r="OLA157" s="119"/>
      <c r="OLB157" s="119"/>
      <c r="OLC157" s="119"/>
      <c r="OLD157" s="119"/>
      <c r="OLE157" s="119"/>
      <c r="OLF157" s="119"/>
      <c r="OLG157" s="119"/>
      <c r="OLH157" s="119"/>
      <c r="OLI157" s="119"/>
      <c r="OLJ157" s="119"/>
      <c r="OLK157" s="119"/>
      <c r="OLL157" s="119"/>
      <c r="OLM157" s="119"/>
      <c r="OLN157" s="119"/>
      <c r="OLO157" s="119"/>
      <c r="OLP157" s="119"/>
      <c r="OLQ157" s="119"/>
      <c r="OLR157" s="119"/>
      <c r="OLS157" s="119"/>
      <c r="OLT157" s="119"/>
      <c r="OLU157" s="119"/>
      <c r="OLV157" s="119"/>
      <c r="OLW157" s="119"/>
      <c r="OLX157" s="119"/>
      <c r="OLY157" s="119"/>
      <c r="OLZ157" s="119"/>
      <c r="OMA157" s="119"/>
      <c r="OMB157" s="119"/>
      <c r="OMC157" s="119"/>
      <c r="OMD157" s="119"/>
      <c r="OME157" s="119"/>
      <c r="OMF157" s="119"/>
      <c r="OMG157" s="119"/>
      <c r="OMH157" s="119"/>
      <c r="OMI157" s="119"/>
      <c r="OMJ157" s="119"/>
      <c r="OMK157" s="119"/>
      <c r="OML157" s="119"/>
      <c r="OMM157" s="119"/>
      <c r="OMN157" s="119"/>
      <c r="OMO157" s="119"/>
      <c r="OMP157" s="119"/>
      <c r="OMQ157" s="119"/>
      <c r="OMR157" s="119"/>
      <c r="OMS157" s="119"/>
      <c r="OMT157" s="119"/>
      <c r="OMU157" s="119"/>
      <c r="OMV157" s="119"/>
      <c r="OMW157" s="119"/>
      <c r="OMX157" s="119"/>
      <c r="OMY157" s="119"/>
      <c r="OMZ157" s="119"/>
      <c r="ONA157" s="119"/>
      <c r="ONB157" s="119"/>
      <c r="ONC157" s="119"/>
      <c r="OND157" s="119"/>
      <c r="ONE157" s="119"/>
      <c r="ONF157" s="119"/>
      <c r="ONG157" s="119"/>
      <c r="ONH157" s="119"/>
      <c r="ONI157" s="119"/>
      <c r="ONJ157" s="119"/>
      <c r="ONK157" s="119"/>
      <c r="ONL157" s="119"/>
      <c r="ONM157" s="119"/>
      <c r="ONN157" s="119"/>
      <c r="ONO157" s="119"/>
      <c r="ONP157" s="119"/>
      <c r="ONQ157" s="119"/>
      <c r="ONR157" s="119"/>
      <c r="ONS157" s="119"/>
      <c r="ONT157" s="119"/>
      <c r="ONU157" s="119"/>
      <c r="ONV157" s="119"/>
      <c r="ONW157" s="119"/>
      <c r="ONX157" s="119"/>
      <c r="ONY157" s="119"/>
      <c r="ONZ157" s="119"/>
      <c r="OOA157" s="119"/>
      <c r="OOB157" s="119"/>
      <c r="OOC157" s="119"/>
      <c r="OOD157" s="119"/>
      <c r="OOE157" s="119"/>
      <c r="OOF157" s="119"/>
      <c r="OOG157" s="119"/>
      <c r="OOH157" s="119"/>
      <c r="OOI157" s="119"/>
      <c r="OOJ157" s="119"/>
      <c r="OOK157" s="119"/>
      <c r="OOL157" s="119"/>
      <c r="OOM157" s="119"/>
      <c r="OON157" s="119"/>
      <c r="OOO157" s="119"/>
      <c r="OOP157" s="119"/>
      <c r="OOQ157" s="119"/>
      <c r="OOR157" s="119"/>
      <c r="OOS157" s="119"/>
      <c r="OOT157" s="119"/>
      <c r="OOU157" s="119"/>
      <c r="OOV157" s="119"/>
      <c r="OOW157" s="119"/>
      <c r="OOX157" s="119"/>
      <c r="OOY157" s="119"/>
      <c r="OOZ157" s="119"/>
      <c r="OPA157" s="119"/>
      <c r="OPB157" s="119"/>
      <c r="OPC157" s="119"/>
      <c r="OPD157" s="119"/>
      <c r="OPE157" s="119"/>
      <c r="OPF157" s="119"/>
      <c r="OPG157" s="119"/>
      <c r="OPH157" s="119"/>
      <c r="OPI157" s="119"/>
      <c r="OPJ157" s="119"/>
      <c r="OPK157" s="119"/>
      <c r="OPL157" s="119"/>
      <c r="OPM157" s="119"/>
      <c r="OPN157" s="119"/>
      <c r="OPO157" s="119"/>
      <c r="OPP157" s="119"/>
      <c r="OPQ157" s="119"/>
      <c r="OPR157" s="119"/>
      <c r="OPS157" s="119"/>
      <c r="OPT157" s="119"/>
      <c r="OPU157" s="119"/>
      <c r="OPV157" s="119"/>
      <c r="OPW157" s="119"/>
      <c r="OPX157" s="119"/>
      <c r="OPY157" s="119"/>
      <c r="OPZ157" s="119"/>
      <c r="OQA157" s="119"/>
      <c r="OQB157" s="119"/>
      <c r="OQC157" s="119"/>
      <c r="OQD157" s="119"/>
      <c r="OQE157" s="119"/>
      <c r="OQF157" s="119"/>
      <c r="OQG157" s="119"/>
      <c r="OQH157" s="119"/>
      <c r="OQI157" s="119"/>
      <c r="OQJ157" s="119"/>
      <c r="OQK157" s="119"/>
      <c r="OQL157" s="119"/>
      <c r="OQM157" s="119"/>
      <c r="OQN157" s="119"/>
      <c r="OQO157" s="119"/>
      <c r="OQP157" s="119"/>
      <c r="OQQ157" s="119"/>
      <c r="OQR157" s="119"/>
      <c r="OQS157" s="119"/>
      <c r="OQT157" s="119"/>
      <c r="OQU157" s="119"/>
      <c r="OQV157" s="119"/>
      <c r="OQW157" s="119"/>
      <c r="OQX157" s="119"/>
      <c r="OQY157" s="119"/>
      <c r="OQZ157" s="119"/>
      <c r="ORA157" s="119"/>
      <c r="ORB157" s="119"/>
      <c r="ORC157" s="119"/>
      <c r="ORD157" s="119"/>
      <c r="ORE157" s="119"/>
      <c r="ORF157" s="119"/>
      <c r="ORG157" s="119"/>
      <c r="ORH157" s="119"/>
      <c r="ORI157" s="119"/>
      <c r="ORJ157" s="119"/>
      <c r="ORK157" s="119"/>
      <c r="ORL157" s="119"/>
      <c r="ORM157" s="119"/>
      <c r="ORN157" s="119"/>
      <c r="ORO157" s="119"/>
      <c r="ORP157" s="119"/>
      <c r="ORQ157" s="119"/>
      <c r="ORR157" s="119"/>
      <c r="ORS157" s="119"/>
      <c r="ORT157" s="119"/>
      <c r="ORU157" s="119"/>
      <c r="ORV157" s="119"/>
      <c r="ORW157" s="119"/>
      <c r="ORX157" s="119"/>
      <c r="ORY157" s="119"/>
      <c r="ORZ157" s="119"/>
      <c r="OSA157" s="119"/>
      <c r="OSB157" s="119"/>
      <c r="OSC157" s="119"/>
      <c r="OSD157" s="119"/>
      <c r="OSE157" s="119"/>
      <c r="OSF157" s="119"/>
      <c r="OSG157" s="119"/>
      <c r="OSH157" s="119"/>
      <c r="OSI157" s="119"/>
      <c r="OSJ157" s="119"/>
      <c r="OSK157" s="119"/>
      <c r="OSL157" s="119"/>
      <c r="OSM157" s="119"/>
      <c r="OSN157" s="119"/>
      <c r="OSO157" s="119"/>
      <c r="OSP157" s="119"/>
      <c r="OSQ157" s="119"/>
      <c r="OSR157" s="119"/>
      <c r="OSS157" s="119"/>
      <c r="OST157" s="119"/>
      <c r="OSU157" s="119"/>
      <c r="OSV157" s="119"/>
      <c r="OSW157" s="119"/>
      <c r="OSX157" s="119"/>
      <c r="OSY157" s="119"/>
      <c r="OSZ157" s="119"/>
      <c r="OTA157" s="119"/>
      <c r="OTB157" s="119"/>
      <c r="OTC157" s="119"/>
      <c r="OTD157" s="119"/>
      <c r="OTE157" s="119"/>
      <c r="OTF157" s="119"/>
      <c r="OTG157" s="119"/>
      <c r="OTH157" s="119"/>
      <c r="OTI157" s="119"/>
      <c r="OTJ157" s="119"/>
      <c r="OTK157" s="119"/>
      <c r="OTL157" s="119"/>
      <c r="OTM157" s="119"/>
      <c r="OTN157" s="119"/>
      <c r="OTO157" s="119"/>
      <c r="OTP157" s="119"/>
      <c r="OTQ157" s="119"/>
      <c r="OTR157" s="119"/>
      <c r="OTS157" s="119"/>
      <c r="OTT157" s="119"/>
      <c r="OTU157" s="119"/>
      <c r="OTV157" s="119"/>
      <c r="OTW157" s="119"/>
      <c r="OTX157" s="119"/>
      <c r="OTY157" s="119"/>
      <c r="OTZ157" s="119"/>
      <c r="OUA157" s="119"/>
      <c r="OUB157" s="119"/>
      <c r="OUC157" s="119"/>
      <c r="OUD157" s="119"/>
      <c r="OUE157" s="119"/>
      <c r="OUF157" s="119"/>
      <c r="OUG157" s="119"/>
      <c r="OUH157" s="119"/>
      <c r="OUI157" s="119"/>
      <c r="OUJ157" s="119"/>
      <c r="OUK157" s="119"/>
      <c r="OUL157" s="119"/>
      <c r="OUM157" s="119"/>
      <c r="OUN157" s="119"/>
      <c r="OUO157" s="119"/>
      <c r="OUP157" s="119"/>
      <c r="OUQ157" s="119"/>
      <c r="OUR157" s="119"/>
      <c r="OUS157" s="119"/>
      <c r="OUT157" s="119"/>
      <c r="OUU157" s="119"/>
      <c r="OUV157" s="119"/>
      <c r="OUW157" s="119"/>
      <c r="OUX157" s="119"/>
      <c r="OUY157" s="119"/>
      <c r="OUZ157" s="119"/>
      <c r="OVA157" s="119"/>
      <c r="OVB157" s="119"/>
      <c r="OVC157" s="119"/>
      <c r="OVD157" s="119"/>
      <c r="OVE157" s="119"/>
      <c r="OVF157" s="119"/>
      <c r="OVG157" s="119"/>
      <c r="OVH157" s="119"/>
      <c r="OVI157" s="119"/>
      <c r="OVJ157" s="119"/>
      <c r="OVK157" s="119"/>
      <c r="OVL157" s="119"/>
      <c r="OVM157" s="119"/>
      <c r="OVN157" s="119"/>
      <c r="OVO157" s="119"/>
      <c r="OVP157" s="119"/>
      <c r="OVQ157" s="119"/>
      <c r="OVR157" s="119"/>
      <c r="OVS157" s="119"/>
      <c r="OVT157" s="119"/>
      <c r="OVU157" s="119"/>
      <c r="OVV157" s="119"/>
      <c r="OVW157" s="119"/>
      <c r="OVX157" s="119"/>
      <c r="OVY157" s="119"/>
      <c r="OVZ157" s="119"/>
      <c r="OWA157" s="119"/>
      <c r="OWB157" s="119"/>
      <c r="OWC157" s="119"/>
      <c r="OWD157" s="119"/>
      <c r="OWE157" s="119"/>
      <c r="OWF157" s="119"/>
      <c r="OWG157" s="119"/>
      <c r="OWH157" s="119"/>
      <c r="OWI157" s="119"/>
      <c r="OWJ157" s="119"/>
      <c r="OWK157" s="119"/>
      <c r="OWL157" s="119"/>
      <c r="OWM157" s="119"/>
      <c r="OWN157" s="119"/>
      <c r="OWO157" s="119"/>
      <c r="OWP157" s="119"/>
      <c r="OWQ157" s="119"/>
      <c r="OWR157" s="119"/>
      <c r="OWS157" s="119"/>
      <c r="OWT157" s="119"/>
      <c r="OWU157" s="119"/>
      <c r="OWV157" s="119"/>
      <c r="OWW157" s="119"/>
      <c r="OWX157" s="119"/>
      <c r="OWY157" s="119"/>
      <c r="OWZ157" s="119"/>
      <c r="OXA157" s="119"/>
      <c r="OXB157" s="119"/>
      <c r="OXC157" s="119"/>
      <c r="OXD157" s="119"/>
      <c r="OXE157" s="119"/>
      <c r="OXF157" s="119"/>
      <c r="OXG157" s="119"/>
      <c r="OXH157" s="119"/>
      <c r="OXI157" s="119"/>
      <c r="OXJ157" s="119"/>
      <c r="OXK157" s="119"/>
      <c r="OXL157" s="119"/>
      <c r="OXM157" s="119"/>
      <c r="OXN157" s="119"/>
      <c r="OXO157" s="119"/>
      <c r="OXP157" s="119"/>
      <c r="OXQ157" s="119"/>
      <c r="OXR157" s="119"/>
      <c r="OXS157" s="119"/>
      <c r="OXT157" s="119"/>
      <c r="OXU157" s="119"/>
      <c r="OXV157" s="119"/>
      <c r="OXW157" s="119"/>
      <c r="OXX157" s="119"/>
      <c r="OXY157" s="119"/>
      <c r="OXZ157" s="119"/>
      <c r="OYA157" s="119"/>
      <c r="OYB157" s="119"/>
      <c r="OYC157" s="119"/>
      <c r="OYD157" s="119"/>
      <c r="OYE157" s="119"/>
      <c r="OYF157" s="119"/>
      <c r="OYG157" s="119"/>
      <c r="OYH157" s="119"/>
      <c r="OYI157" s="119"/>
      <c r="OYJ157" s="119"/>
      <c r="OYK157" s="119"/>
      <c r="OYL157" s="119"/>
      <c r="OYM157" s="119"/>
      <c r="OYN157" s="119"/>
      <c r="OYO157" s="119"/>
      <c r="OYP157" s="119"/>
      <c r="OYQ157" s="119"/>
      <c r="OYR157" s="119"/>
      <c r="OYS157" s="119"/>
      <c r="OYT157" s="119"/>
      <c r="OYU157" s="119"/>
      <c r="OYV157" s="119"/>
      <c r="OYW157" s="119"/>
      <c r="OYX157" s="119"/>
      <c r="OYY157" s="119"/>
      <c r="OYZ157" s="119"/>
      <c r="OZA157" s="119"/>
      <c r="OZB157" s="119"/>
      <c r="OZC157" s="119"/>
      <c r="OZD157" s="119"/>
      <c r="OZE157" s="119"/>
      <c r="OZF157" s="119"/>
      <c r="OZG157" s="119"/>
      <c r="OZH157" s="119"/>
      <c r="OZI157" s="119"/>
      <c r="OZJ157" s="119"/>
      <c r="OZK157" s="119"/>
      <c r="OZL157" s="119"/>
      <c r="OZM157" s="119"/>
      <c r="OZN157" s="119"/>
      <c r="OZO157" s="119"/>
      <c r="OZP157" s="119"/>
      <c r="OZQ157" s="119"/>
      <c r="OZR157" s="119"/>
      <c r="OZS157" s="119"/>
      <c r="OZT157" s="119"/>
      <c r="OZU157" s="119"/>
      <c r="OZV157" s="119"/>
      <c r="OZW157" s="119"/>
      <c r="OZX157" s="119"/>
      <c r="OZY157" s="119"/>
      <c r="OZZ157" s="119"/>
      <c r="PAA157" s="119"/>
      <c r="PAB157" s="119"/>
      <c r="PAC157" s="119"/>
      <c r="PAD157" s="119"/>
      <c r="PAE157" s="119"/>
      <c r="PAF157" s="119"/>
      <c r="PAG157" s="119"/>
      <c r="PAH157" s="119"/>
      <c r="PAI157" s="119"/>
      <c r="PAJ157" s="119"/>
      <c r="PAK157" s="119"/>
      <c r="PAL157" s="119"/>
      <c r="PAM157" s="119"/>
      <c r="PAN157" s="119"/>
      <c r="PAO157" s="119"/>
      <c r="PAP157" s="119"/>
      <c r="PAQ157" s="119"/>
      <c r="PAR157" s="119"/>
      <c r="PAS157" s="119"/>
      <c r="PAT157" s="119"/>
      <c r="PAU157" s="119"/>
      <c r="PAV157" s="119"/>
      <c r="PAW157" s="119"/>
      <c r="PAX157" s="119"/>
      <c r="PAY157" s="119"/>
      <c r="PAZ157" s="119"/>
      <c r="PBA157" s="119"/>
      <c r="PBB157" s="119"/>
      <c r="PBC157" s="119"/>
      <c r="PBD157" s="119"/>
      <c r="PBE157" s="119"/>
      <c r="PBF157" s="119"/>
      <c r="PBG157" s="119"/>
      <c r="PBH157" s="119"/>
      <c r="PBI157" s="119"/>
      <c r="PBJ157" s="119"/>
      <c r="PBK157" s="119"/>
      <c r="PBL157" s="119"/>
      <c r="PBM157" s="119"/>
      <c r="PBN157" s="119"/>
      <c r="PBO157" s="119"/>
      <c r="PBP157" s="119"/>
      <c r="PBQ157" s="119"/>
      <c r="PBR157" s="119"/>
      <c r="PBS157" s="119"/>
      <c r="PBT157" s="119"/>
      <c r="PBU157" s="119"/>
      <c r="PBV157" s="119"/>
      <c r="PBW157" s="119"/>
      <c r="PBX157" s="119"/>
      <c r="PBY157" s="119"/>
      <c r="PBZ157" s="119"/>
      <c r="PCA157" s="119"/>
      <c r="PCB157" s="119"/>
      <c r="PCC157" s="119"/>
      <c r="PCD157" s="119"/>
      <c r="PCE157" s="119"/>
      <c r="PCF157" s="119"/>
      <c r="PCG157" s="119"/>
      <c r="PCH157" s="119"/>
      <c r="PCI157" s="119"/>
      <c r="PCJ157" s="119"/>
      <c r="PCK157" s="119"/>
      <c r="PCL157" s="119"/>
      <c r="PCM157" s="119"/>
      <c r="PCN157" s="119"/>
      <c r="PCO157" s="119"/>
      <c r="PCP157" s="119"/>
      <c r="PCQ157" s="119"/>
      <c r="PCR157" s="119"/>
      <c r="PCS157" s="119"/>
      <c r="PCT157" s="119"/>
      <c r="PCU157" s="119"/>
      <c r="PCV157" s="119"/>
      <c r="PCW157" s="119"/>
      <c r="PCX157" s="119"/>
      <c r="PCY157" s="119"/>
      <c r="PCZ157" s="119"/>
      <c r="PDA157" s="119"/>
      <c r="PDB157" s="119"/>
      <c r="PDC157" s="119"/>
      <c r="PDD157" s="119"/>
      <c r="PDE157" s="119"/>
      <c r="PDF157" s="119"/>
      <c r="PDG157" s="119"/>
      <c r="PDH157" s="119"/>
      <c r="PDI157" s="119"/>
      <c r="PDJ157" s="119"/>
      <c r="PDK157" s="119"/>
      <c r="PDL157" s="119"/>
      <c r="PDM157" s="119"/>
      <c r="PDN157" s="119"/>
      <c r="PDO157" s="119"/>
      <c r="PDP157" s="119"/>
      <c r="PDQ157" s="119"/>
      <c r="PDR157" s="119"/>
      <c r="PDS157" s="119"/>
      <c r="PDT157" s="119"/>
      <c r="PDU157" s="119"/>
      <c r="PDV157" s="119"/>
      <c r="PDW157" s="119"/>
      <c r="PDX157" s="119"/>
      <c r="PDY157" s="119"/>
      <c r="PDZ157" s="119"/>
      <c r="PEA157" s="119"/>
      <c r="PEB157" s="119"/>
      <c r="PEC157" s="119"/>
      <c r="PED157" s="119"/>
      <c r="PEE157" s="119"/>
      <c r="PEF157" s="119"/>
      <c r="PEG157" s="119"/>
      <c r="PEH157" s="119"/>
      <c r="PEI157" s="119"/>
      <c r="PEJ157" s="119"/>
      <c r="PEK157" s="119"/>
      <c r="PEL157" s="119"/>
      <c r="PEM157" s="119"/>
      <c r="PEN157" s="119"/>
      <c r="PEO157" s="119"/>
      <c r="PEP157" s="119"/>
      <c r="PEQ157" s="119"/>
      <c r="PER157" s="119"/>
      <c r="PES157" s="119"/>
      <c r="PET157" s="119"/>
      <c r="PEU157" s="119"/>
      <c r="PEV157" s="119"/>
      <c r="PEW157" s="119"/>
      <c r="PEX157" s="119"/>
      <c r="PEY157" s="119"/>
      <c r="PEZ157" s="119"/>
      <c r="PFA157" s="119"/>
      <c r="PFB157" s="119"/>
      <c r="PFC157" s="119"/>
      <c r="PFD157" s="119"/>
      <c r="PFE157" s="119"/>
      <c r="PFF157" s="119"/>
      <c r="PFG157" s="119"/>
      <c r="PFH157" s="119"/>
      <c r="PFI157" s="119"/>
      <c r="PFJ157" s="119"/>
      <c r="PFK157" s="119"/>
      <c r="PFL157" s="119"/>
      <c r="PFM157" s="119"/>
      <c r="PFN157" s="119"/>
      <c r="PFO157" s="119"/>
      <c r="PFP157" s="119"/>
      <c r="PFQ157" s="119"/>
      <c r="PFR157" s="119"/>
      <c r="PFS157" s="119"/>
      <c r="PFT157" s="119"/>
      <c r="PFU157" s="119"/>
      <c r="PFV157" s="119"/>
      <c r="PFW157" s="119"/>
      <c r="PFX157" s="119"/>
      <c r="PFY157" s="119"/>
      <c r="PFZ157" s="119"/>
      <c r="PGA157" s="119"/>
      <c r="PGB157" s="119"/>
      <c r="PGC157" s="119"/>
      <c r="PGD157" s="119"/>
      <c r="PGE157" s="119"/>
      <c r="PGF157" s="119"/>
      <c r="PGG157" s="119"/>
      <c r="PGH157" s="119"/>
      <c r="PGI157" s="119"/>
      <c r="PGJ157" s="119"/>
      <c r="PGK157" s="119"/>
      <c r="PGL157" s="119"/>
      <c r="PGM157" s="119"/>
      <c r="PGN157" s="119"/>
      <c r="PGO157" s="119"/>
      <c r="PGP157" s="119"/>
      <c r="PGQ157" s="119"/>
      <c r="PGR157" s="119"/>
      <c r="PGS157" s="119"/>
      <c r="PGT157" s="119"/>
      <c r="PGU157" s="119"/>
      <c r="PGV157" s="119"/>
      <c r="PGW157" s="119"/>
      <c r="PGX157" s="119"/>
      <c r="PGY157" s="119"/>
      <c r="PGZ157" s="119"/>
      <c r="PHA157" s="119"/>
      <c r="PHB157" s="119"/>
      <c r="PHC157" s="119"/>
      <c r="PHD157" s="119"/>
      <c r="PHE157" s="119"/>
      <c r="PHF157" s="119"/>
      <c r="PHG157" s="119"/>
      <c r="PHH157" s="119"/>
      <c r="PHI157" s="119"/>
      <c r="PHJ157" s="119"/>
      <c r="PHK157" s="119"/>
      <c r="PHL157" s="119"/>
      <c r="PHM157" s="119"/>
      <c r="PHN157" s="119"/>
      <c r="PHO157" s="119"/>
      <c r="PHP157" s="119"/>
      <c r="PHQ157" s="119"/>
      <c r="PHR157" s="119"/>
      <c r="PHS157" s="119"/>
      <c r="PHT157" s="119"/>
      <c r="PHU157" s="119"/>
      <c r="PHV157" s="119"/>
      <c r="PHW157" s="119"/>
      <c r="PHX157" s="119"/>
      <c r="PHY157" s="119"/>
      <c r="PHZ157" s="119"/>
      <c r="PIA157" s="119"/>
      <c r="PIB157" s="119"/>
      <c r="PIC157" s="119"/>
      <c r="PID157" s="119"/>
      <c r="PIE157" s="119"/>
      <c r="PIF157" s="119"/>
      <c r="PIG157" s="119"/>
      <c r="PIH157" s="119"/>
      <c r="PII157" s="119"/>
      <c r="PIJ157" s="119"/>
      <c r="PIK157" s="119"/>
      <c r="PIL157" s="119"/>
      <c r="PIM157" s="119"/>
      <c r="PIN157" s="119"/>
      <c r="PIO157" s="119"/>
      <c r="PIP157" s="119"/>
      <c r="PIQ157" s="119"/>
      <c r="PIR157" s="119"/>
      <c r="PIS157" s="119"/>
      <c r="PIT157" s="119"/>
      <c r="PIU157" s="119"/>
      <c r="PIV157" s="119"/>
      <c r="PIW157" s="119"/>
      <c r="PIX157" s="119"/>
      <c r="PIY157" s="119"/>
      <c r="PIZ157" s="119"/>
      <c r="PJA157" s="119"/>
      <c r="PJB157" s="119"/>
      <c r="PJC157" s="119"/>
      <c r="PJD157" s="119"/>
      <c r="PJE157" s="119"/>
      <c r="PJF157" s="119"/>
      <c r="PJG157" s="119"/>
      <c r="PJH157" s="119"/>
      <c r="PJI157" s="119"/>
      <c r="PJJ157" s="119"/>
      <c r="PJK157" s="119"/>
      <c r="PJL157" s="119"/>
      <c r="PJM157" s="119"/>
      <c r="PJN157" s="119"/>
      <c r="PJO157" s="119"/>
      <c r="PJP157" s="119"/>
      <c r="PJQ157" s="119"/>
      <c r="PJR157" s="119"/>
      <c r="PJS157" s="119"/>
      <c r="PJT157" s="119"/>
      <c r="PJU157" s="119"/>
      <c r="PJV157" s="119"/>
      <c r="PJW157" s="119"/>
      <c r="PJX157" s="119"/>
      <c r="PJY157" s="119"/>
      <c r="PJZ157" s="119"/>
      <c r="PKA157" s="119"/>
      <c r="PKB157" s="119"/>
      <c r="PKC157" s="119"/>
      <c r="PKD157" s="119"/>
      <c r="PKE157" s="119"/>
      <c r="PKF157" s="119"/>
      <c r="PKG157" s="119"/>
      <c r="PKH157" s="119"/>
      <c r="PKI157" s="119"/>
      <c r="PKJ157" s="119"/>
      <c r="PKK157" s="119"/>
      <c r="PKL157" s="119"/>
      <c r="PKM157" s="119"/>
      <c r="PKN157" s="119"/>
      <c r="PKO157" s="119"/>
      <c r="PKP157" s="119"/>
      <c r="PKQ157" s="119"/>
      <c r="PKR157" s="119"/>
      <c r="PKS157" s="119"/>
      <c r="PKT157" s="119"/>
      <c r="PKU157" s="119"/>
      <c r="PKV157" s="119"/>
      <c r="PKW157" s="119"/>
      <c r="PKX157" s="119"/>
      <c r="PKY157" s="119"/>
      <c r="PKZ157" s="119"/>
      <c r="PLA157" s="119"/>
      <c r="PLB157" s="119"/>
      <c r="PLC157" s="119"/>
      <c r="PLD157" s="119"/>
      <c r="PLE157" s="119"/>
      <c r="PLF157" s="119"/>
      <c r="PLG157" s="119"/>
      <c r="PLH157" s="119"/>
      <c r="PLI157" s="119"/>
      <c r="PLJ157" s="119"/>
      <c r="PLK157" s="119"/>
      <c r="PLL157" s="119"/>
      <c r="PLM157" s="119"/>
      <c r="PLN157" s="119"/>
      <c r="PLO157" s="119"/>
      <c r="PLP157" s="119"/>
      <c r="PLQ157" s="119"/>
      <c r="PLR157" s="119"/>
      <c r="PLS157" s="119"/>
      <c r="PLT157" s="119"/>
      <c r="PLU157" s="119"/>
      <c r="PLV157" s="119"/>
      <c r="PLW157" s="119"/>
      <c r="PLX157" s="119"/>
      <c r="PLY157" s="119"/>
      <c r="PLZ157" s="119"/>
      <c r="PMA157" s="119"/>
      <c r="PMB157" s="119"/>
      <c r="PMC157" s="119"/>
      <c r="PMD157" s="119"/>
      <c r="PME157" s="119"/>
      <c r="PMF157" s="119"/>
      <c r="PMG157" s="119"/>
      <c r="PMH157" s="119"/>
      <c r="PMI157" s="119"/>
      <c r="PMJ157" s="119"/>
      <c r="PMK157" s="119"/>
      <c r="PML157" s="119"/>
      <c r="PMM157" s="119"/>
      <c r="PMN157" s="119"/>
      <c r="PMO157" s="119"/>
      <c r="PMP157" s="119"/>
      <c r="PMQ157" s="119"/>
      <c r="PMR157" s="119"/>
      <c r="PMS157" s="119"/>
      <c r="PMT157" s="119"/>
      <c r="PMU157" s="119"/>
      <c r="PMV157" s="119"/>
      <c r="PMW157" s="119"/>
      <c r="PMX157" s="119"/>
      <c r="PMY157" s="119"/>
      <c r="PMZ157" s="119"/>
      <c r="PNA157" s="119"/>
      <c r="PNB157" s="119"/>
      <c r="PNC157" s="119"/>
      <c r="PND157" s="119"/>
      <c r="PNE157" s="119"/>
      <c r="PNF157" s="119"/>
      <c r="PNG157" s="119"/>
      <c r="PNH157" s="119"/>
      <c r="PNI157" s="119"/>
      <c r="PNJ157" s="119"/>
      <c r="PNK157" s="119"/>
      <c r="PNL157" s="119"/>
      <c r="PNM157" s="119"/>
      <c r="PNN157" s="119"/>
      <c r="PNO157" s="119"/>
      <c r="PNP157" s="119"/>
      <c r="PNQ157" s="119"/>
      <c r="PNR157" s="119"/>
      <c r="PNS157" s="119"/>
      <c r="PNT157" s="119"/>
      <c r="PNU157" s="119"/>
      <c r="PNV157" s="119"/>
      <c r="PNW157" s="119"/>
      <c r="PNX157" s="119"/>
      <c r="PNY157" s="119"/>
      <c r="PNZ157" s="119"/>
      <c r="POA157" s="119"/>
      <c r="POB157" s="119"/>
      <c r="POC157" s="119"/>
      <c r="POD157" s="119"/>
      <c r="POE157" s="119"/>
      <c r="POF157" s="119"/>
      <c r="POG157" s="119"/>
      <c r="POH157" s="119"/>
      <c r="POI157" s="119"/>
      <c r="POJ157" s="119"/>
      <c r="POK157" s="119"/>
      <c r="POL157" s="119"/>
      <c r="POM157" s="119"/>
      <c r="PON157" s="119"/>
      <c r="POO157" s="119"/>
      <c r="POP157" s="119"/>
      <c r="POQ157" s="119"/>
      <c r="POR157" s="119"/>
      <c r="POS157" s="119"/>
      <c r="POT157" s="119"/>
      <c r="POU157" s="119"/>
      <c r="POV157" s="119"/>
      <c r="POW157" s="119"/>
      <c r="POX157" s="119"/>
      <c r="POY157" s="119"/>
      <c r="POZ157" s="119"/>
      <c r="PPA157" s="119"/>
      <c r="PPB157" s="119"/>
      <c r="PPC157" s="119"/>
      <c r="PPD157" s="119"/>
      <c r="PPE157" s="119"/>
      <c r="PPF157" s="119"/>
      <c r="PPG157" s="119"/>
      <c r="PPH157" s="119"/>
      <c r="PPI157" s="119"/>
      <c r="PPJ157" s="119"/>
      <c r="PPK157" s="119"/>
      <c r="PPL157" s="119"/>
      <c r="PPM157" s="119"/>
      <c r="PPN157" s="119"/>
      <c r="PPO157" s="119"/>
      <c r="PPP157" s="119"/>
      <c r="PPQ157" s="119"/>
      <c r="PPR157" s="119"/>
      <c r="PPS157" s="119"/>
      <c r="PPT157" s="119"/>
      <c r="PPU157" s="119"/>
      <c r="PPV157" s="119"/>
      <c r="PPW157" s="119"/>
      <c r="PPX157" s="119"/>
      <c r="PPY157" s="119"/>
      <c r="PPZ157" s="119"/>
      <c r="PQA157" s="119"/>
      <c r="PQB157" s="119"/>
      <c r="PQC157" s="119"/>
      <c r="PQD157" s="119"/>
      <c r="PQE157" s="119"/>
      <c r="PQF157" s="119"/>
      <c r="PQG157" s="119"/>
      <c r="PQH157" s="119"/>
      <c r="PQI157" s="119"/>
      <c r="PQJ157" s="119"/>
      <c r="PQK157" s="119"/>
      <c r="PQL157" s="119"/>
      <c r="PQM157" s="119"/>
      <c r="PQN157" s="119"/>
      <c r="PQO157" s="119"/>
      <c r="PQP157" s="119"/>
      <c r="PQQ157" s="119"/>
      <c r="PQR157" s="119"/>
      <c r="PQS157" s="119"/>
      <c r="PQT157" s="119"/>
      <c r="PQU157" s="119"/>
      <c r="PQV157" s="119"/>
      <c r="PQW157" s="119"/>
      <c r="PQX157" s="119"/>
      <c r="PQY157" s="119"/>
      <c r="PQZ157" s="119"/>
      <c r="PRA157" s="119"/>
      <c r="PRB157" s="119"/>
      <c r="PRC157" s="119"/>
      <c r="PRD157" s="119"/>
      <c r="PRE157" s="119"/>
      <c r="PRF157" s="119"/>
      <c r="PRG157" s="119"/>
      <c r="PRH157" s="119"/>
      <c r="PRI157" s="119"/>
      <c r="PRJ157" s="119"/>
      <c r="PRK157" s="119"/>
      <c r="PRL157" s="119"/>
      <c r="PRM157" s="119"/>
      <c r="PRN157" s="119"/>
      <c r="PRO157" s="119"/>
      <c r="PRP157" s="119"/>
      <c r="PRQ157" s="119"/>
      <c r="PRR157" s="119"/>
      <c r="PRS157" s="119"/>
      <c r="PRT157" s="119"/>
      <c r="PRU157" s="119"/>
      <c r="PRV157" s="119"/>
      <c r="PRW157" s="119"/>
      <c r="PRX157" s="119"/>
      <c r="PRY157" s="119"/>
      <c r="PRZ157" s="119"/>
      <c r="PSA157" s="119"/>
      <c r="PSB157" s="119"/>
      <c r="PSC157" s="119"/>
      <c r="PSD157" s="119"/>
      <c r="PSE157" s="119"/>
      <c r="PSF157" s="119"/>
      <c r="PSG157" s="119"/>
      <c r="PSH157" s="119"/>
      <c r="PSI157" s="119"/>
      <c r="PSJ157" s="119"/>
      <c r="PSK157" s="119"/>
      <c r="PSL157" s="119"/>
      <c r="PSM157" s="119"/>
      <c r="PSN157" s="119"/>
      <c r="PSO157" s="119"/>
      <c r="PSP157" s="119"/>
      <c r="PSQ157" s="119"/>
      <c r="PSR157" s="119"/>
      <c r="PSS157" s="119"/>
      <c r="PST157" s="119"/>
      <c r="PSU157" s="119"/>
      <c r="PSV157" s="119"/>
      <c r="PSW157" s="119"/>
      <c r="PSX157" s="119"/>
      <c r="PSY157" s="119"/>
      <c r="PSZ157" s="119"/>
      <c r="PTA157" s="119"/>
      <c r="PTB157" s="119"/>
      <c r="PTC157" s="119"/>
      <c r="PTD157" s="119"/>
      <c r="PTE157" s="119"/>
      <c r="PTF157" s="119"/>
      <c r="PTG157" s="119"/>
      <c r="PTH157" s="119"/>
      <c r="PTI157" s="119"/>
      <c r="PTJ157" s="119"/>
      <c r="PTK157" s="119"/>
      <c r="PTL157" s="119"/>
      <c r="PTM157" s="119"/>
      <c r="PTN157" s="119"/>
      <c r="PTO157" s="119"/>
      <c r="PTP157" s="119"/>
      <c r="PTQ157" s="119"/>
      <c r="PTR157" s="119"/>
      <c r="PTS157" s="119"/>
      <c r="PTT157" s="119"/>
      <c r="PTU157" s="119"/>
      <c r="PTV157" s="119"/>
      <c r="PTW157" s="119"/>
      <c r="PTX157" s="119"/>
      <c r="PTY157" s="119"/>
      <c r="PTZ157" s="119"/>
      <c r="PUA157" s="119"/>
      <c r="PUB157" s="119"/>
      <c r="PUC157" s="119"/>
      <c r="PUD157" s="119"/>
      <c r="PUE157" s="119"/>
      <c r="PUF157" s="119"/>
      <c r="PUG157" s="119"/>
      <c r="PUH157" s="119"/>
      <c r="PUI157" s="119"/>
      <c r="PUJ157" s="119"/>
      <c r="PUK157" s="119"/>
      <c r="PUL157" s="119"/>
      <c r="PUM157" s="119"/>
      <c r="PUN157" s="119"/>
      <c r="PUO157" s="119"/>
      <c r="PUP157" s="119"/>
      <c r="PUQ157" s="119"/>
      <c r="PUR157" s="119"/>
      <c r="PUS157" s="119"/>
      <c r="PUT157" s="119"/>
      <c r="PUU157" s="119"/>
      <c r="PUV157" s="119"/>
      <c r="PUW157" s="119"/>
      <c r="PUX157" s="119"/>
      <c r="PUY157" s="119"/>
      <c r="PUZ157" s="119"/>
      <c r="PVA157" s="119"/>
      <c r="PVB157" s="119"/>
      <c r="PVC157" s="119"/>
      <c r="PVD157" s="119"/>
      <c r="PVE157" s="119"/>
      <c r="PVF157" s="119"/>
      <c r="PVG157" s="119"/>
      <c r="PVH157" s="119"/>
      <c r="PVI157" s="119"/>
      <c r="PVJ157" s="119"/>
      <c r="PVK157" s="119"/>
      <c r="PVL157" s="119"/>
      <c r="PVM157" s="119"/>
      <c r="PVN157" s="119"/>
      <c r="PVO157" s="119"/>
      <c r="PVP157" s="119"/>
      <c r="PVQ157" s="119"/>
      <c r="PVR157" s="119"/>
      <c r="PVS157" s="119"/>
      <c r="PVT157" s="119"/>
      <c r="PVU157" s="119"/>
      <c r="PVV157" s="119"/>
      <c r="PVW157" s="119"/>
      <c r="PVX157" s="119"/>
      <c r="PVY157" s="119"/>
      <c r="PVZ157" s="119"/>
      <c r="PWA157" s="119"/>
      <c r="PWB157" s="119"/>
      <c r="PWC157" s="119"/>
      <c r="PWD157" s="119"/>
      <c r="PWE157" s="119"/>
      <c r="PWF157" s="119"/>
      <c r="PWG157" s="119"/>
      <c r="PWH157" s="119"/>
      <c r="PWI157" s="119"/>
      <c r="PWJ157" s="119"/>
      <c r="PWK157" s="119"/>
      <c r="PWL157" s="119"/>
      <c r="PWM157" s="119"/>
      <c r="PWN157" s="119"/>
      <c r="PWO157" s="119"/>
      <c r="PWP157" s="119"/>
      <c r="PWQ157" s="119"/>
      <c r="PWR157" s="119"/>
      <c r="PWS157" s="119"/>
      <c r="PWT157" s="119"/>
      <c r="PWU157" s="119"/>
      <c r="PWV157" s="119"/>
      <c r="PWW157" s="119"/>
      <c r="PWX157" s="119"/>
      <c r="PWY157" s="119"/>
      <c r="PWZ157" s="119"/>
      <c r="PXA157" s="119"/>
      <c r="PXB157" s="119"/>
      <c r="PXC157" s="119"/>
      <c r="PXD157" s="119"/>
      <c r="PXE157" s="119"/>
      <c r="PXF157" s="119"/>
      <c r="PXG157" s="119"/>
      <c r="PXH157" s="119"/>
      <c r="PXI157" s="119"/>
      <c r="PXJ157" s="119"/>
      <c r="PXK157" s="119"/>
      <c r="PXL157" s="119"/>
      <c r="PXM157" s="119"/>
      <c r="PXN157" s="119"/>
      <c r="PXO157" s="119"/>
      <c r="PXP157" s="119"/>
      <c r="PXQ157" s="119"/>
      <c r="PXR157" s="119"/>
      <c r="PXS157" s="119"/>
      <c r="PXT157" s="119"/>
      <c r="PXU157" s="119"/>
      <c r="PXV157" s="119"/>
      <c r="PXW157" s="119"/>
      <c r="PXX157" s="119"/>
      <c r="PXY157" s="119"/>
      <c r="PXZ157" s="119"/>
      <c r="PYA157" s="119"/>
      <c r="PYB157" s="119"/>
      <c r="PYC157" s="119"/>
      <c r="PYD157" s="119"/>
      <c r="PYE157" s="119"/>
      <c r="PYF157" s="119"/>
      <c r="PYG157" s="119"/>
      <c r="PYH157" s="119"/>
      <c r="PYI157" s="119"/>
      <c r="PYJ157" s="119"/>
      <c r="PYK157" s="119"/>
      <c r="PYL157" s="119"/>
      <c r="PYM157" s="119"/>
      <c r="PYN157" s="119"/>
      <c r="PYO157" s="119"/>
      <c r="PYP157" s="119"/>
      <c r="PYQ157" s="119"/>
      <c r="PYR157" s="119"/>
      <c r="PYS157" s="119"/>
      <c r="PYT157" s="119"/>
      <c r="PYU157" s="119"/>
      <c r="PYV157" s="119"/>
      <c r="PYW157" s="119"/>
      <c r="PYX157" s="119"/>
      <c r="PYY157" s="119"/>
      <c r="PYZ157" s="119"/>
      <c r="PZA157" s="119"/>
      <c r="PZB157" s="119"/>
      <c r="PZC157" s="119"/>
      <c r="PZD157" s="119"/>
      <c r="PZE157" s="119"/>
      <c r="PZF157" s="119"/>
      <c r="PZG157" s="119"/>
      <c r="PZH157" s="119"/>
      <c r="PZI157" s="119"/>
      <c r="PZJ157" s="119"/>
      <c r="PZK157" s="119"/>
      <c r="PZL157" s="119"/>
      <c r="PZM157" s="119"/>
      <c r="PZN157" s="119"/>
      <c r="PZO157" s="119"/>
      <c r="PZP157" s="119"/>
      <c r="PZQ157" s="119"/>
      <c r="PZR157" s="119"/>
      <c r="PZS157" s="119"/>
      <c r="PZT157" s="119"/>
      <c r="PZU157" s="119"/>
      <c r="PZV157" s="119"/>
      <c r="PZW157" s="119"/>
      <c r="PZX157" s="119"/>
      <c r="PZY157" s="119"/>
      <c r="PZZ157" s="119"/>
      <c r="QAA157" s="119"/>
      <c r="QAB157" s="119"/>
      <c r="QAC157" s="119"/>
      <c r="QAD157" s="119"/>
      <c r="QAE157" s="119"/>
      <c r="QAF157" s="119"/>
      <c r="QAG157" s="119"/>
      <c r="QAH157" s="119"/>
      <c r="QAI157" s="119"/>
      <c r="QAJ157" s="119"/>
      <c r="QAK157" s="119"/>
      <c r="QAL157" s="119"/>
      <c r="QAM157" s="119"/>
      <c r="QAN157" s="119"/>
      <c r="QAO157" s="119"/>
      <c r="QAP157" s="119"/>
      <c r="QAQ157" s="119"/>
      <c r="QAR157" s="119"/>
      <c r="QAS157" s="119"/>
      <c r="QAT157" s="119"/>
      <c r="QAU157" s="119"/>
      <c r="QAV157" s="119"/>
      <c r="QAW157" s="119"/>
      <c r="QAX157" s="119"/>
      <c r="QAY157" s="119"/>
      <c r="QAZ157" s="119"/>
      <c r="QBA157" s="119"/>
      <c r="QBB157" s="119"/>
      <c r="QBC157" s="119"/>
      <c r="QBD157" s="119"/>
      <c r="QBE157" s="119"/>
      <c r="QBF157" s="119"/>
      <c r="QBG157" s="119"/>
      <c r="QBH157" s="119"/>
      <c r="QBI157" s="119"/>
      <c r="QBJ157" s="119"/>
      <c r="QBK157" s="119"/>
      <c r="QBL157" s="119"/>
      <c r="QBM157" s="119"/>
      <c r="QBN157" s="119"/>
      <c r="QBO157" s="119"/>
      <c r="QBP157" s="119"/>
      <c r="QBQ157" s="119"/>
      <c r="QBR157" s="119"/>
      <c r="QBS157" s="119"/>
      <c r="QBT157" s="119"/>
      <c r="QBU157" s="119"/>
      <c r="QBV157" s="119"/>
      <c r="QBW157" s="119"/>
      <c r="QBX157" s="119"/>
      <c r="QBY157" s="119"/>
      <c r="QBZ157" s="119"/>
      <c r="QCA157" s="119"/>
      <c r="QCB157" s="119"/>
      <c r="QCC157" s="119"/>
      <c r="QCD157" s="119"/>
      <c r="QCE157" s="119"/>
      <c r="QCF157" s="119"/>
      <c r="QCG157" s="119"/>
      <c r="QCH157" s="119"/>
      <c r="QCI157" s="119"/>
      <c r="QCJ157" s="119"/>
      <c r="QCK157" s="119"/>
      <c r="QCL157" s="119"/>
      <c r="QCM157" s="119"/>
      <c r="QCN157" s="119"/>
      <c r="QCO157" s="119"/>
      <c r="QCP157" s="119"/>
      <c r="QCQ157" s="119"/>
      <c r="QCR157" s="119"/>
      <c r="QCS157" s="119"/>
      <c r="QCT157" s="119"/>
      <c r="QCU157" s="119"/>
      <c r="QCV157" s="119"/>
      <c r="QCW157" s="119"/>
      <c r="QCX157" s="119"/>
      <c r="QCY157" s="119"/>
      <c r="QCZ157" s="119"/>
      <c r="QDA157" s="119"/>
      <c r="QDB157" s="119"/>
      <c r="QDC157" s="119"/>
      <c r="QDD157" s="119"/>
      <c r="QDE157" s="119"/>
      <c r="QDF157" s="119"/>
      <c r="QDG157" s="119"/>
      <c r="QDH157" s="119"/>
      <c r="QDI157" s="119"/>
      <c r="QDJ157" s="119"/>
      <c r="QDK157" s="119"/>
      <c r="QDL157" s="119"/>
      <c r="QDM157" s="119"/>
      <c r="QDN157" s="119"/>
      <c r="QDO157" s="119"/>
      <c r="QDP157" s="119"/>
      <c r="QDQ157" s="119"/>
      <c r="QDR157" s="119"/>
      <c r="QDS157" s="119"/>
      <c r="QDT157" s="119"/>
      <c r="QDU157" s="119"/>
      <c r="QDV157" s="119"/>
      <c r="QDW157" s="119"/>
      <c r="QDX157" s="119"/>
      <c r="QDY157" s="119"/>
      <c r="QDZ157" s="119"/>
      <c r="QEA157" s="119"/>
      <c r="QEB157" s="119"/>
      <c r="QEC157" s="119"/>
      <c r="QED157" s="119"/>
      <c r="QEE157" s="119"/>
      <c r="QEF157" s="119"/>
      <c r="QEG157" s="119"/>
      <c r="QEH157" s="119"/>
      <c r="QEI157" s="119"/>
      <c r="QEJ157" s="119"/>
      <c r="QEK157" s="119"/>
      <c r="QEL157" s="119"/>
      <c r="QEM157" s="119"/>
      <c r="QEN157" s="119"/>
      <c r="QEO157" s="119"/>
      <c r="QEP157" s="119"/>
      <c r="QEQ157" s="119"/>
      <c r="QER157" s="119"/>
      <c r="QES157" s="119"/>
      <c r="QET157" s="119"/>
      <c r="QEU157" s="119"/>
      <c r="QEV157" s="119"/>
      <c r="QEW157" s="119"/>
      <c r="QEX157" s="119"/>
      <c r="QEY157" s="119"/>
      <c r="QEZ157" s="119"/>
      <c r="QFA157" s="119"/>
      <c r="QFB157" s="119"/>
      <c r="QFC157" s="119"/>
      <c r="QFD157" s="119"/>
      <c r="QFE157" s="119"/>
      <c r="QFF157" s="119"/>
      <c r="QFG157" s="119"/>
      <c r="QFH157" s="119"/>
      <c r="QFI157" s="119"/>
      <c r="QFJ157" s="119"/>
      <c r="QFK157" s="119"/>
      <c r="QFL157" s="119"/>
      <c r="QFM157" s="119"/>
      <c r="QFN157" s="119"/>
      <c r="QFO157" s="119"/>
      <c r="QFP157" s="119"/>
      <c r="QFQ157" s="119"/>
      <c r="QFR157" s="119"/>
      <c r="QFS157" s="119"/>
      <c r="QFT157" s="119"/>
      <c r="QFU157" s="119"/>
      <c r="QFV157" s="119"/>
      <c r="QFW157" s="119"/>
      <c r="QFX157" s="119"/>
      <c r="QFY157" s="119"/>
      <c r="QFZ157" s="119"/>
      <c r="QGA157" s="119"/>
      <c r="QGB157" s="119"/>
      <c r="QGC157" s="119"/>
      <c r="QGD157" s="119"/>
      <c r="QGE157" s="119"/>
      <c r="QGF157" s="119"/>
      <c r="QGG157" s="119"/>
      <c r="QGH157" s="119"/>
      <c r="QGI157" s="119"/>
      <c r="QGJ157" s="119"/>
      <c r="QGK157" s="119"/>
      <c r="QGL157" s="119"/>
      <c r="QGM157" s="119"/>
      <c r="QGN157" s="119"/>
      <c r="QGO157" s="119"/>
      <c r="QGP157" s="119"/>
      <c r="QGQ157" s="119"/>
      <c r="QGR157" s="119"/>
      <c r="QGS157" s="119"/>
      <c r="QGT157" s="119"/>
      <c r="QGU157" s="119"/>
      <c r="QGV157" s="119"/>
      <c r="QGW157" s="119"/>
      <c r="QGX157" s="119"/>
      <c r="QGY157" s="119"/>
      <c r="QGZ157" s="119"/>
      <c r="QHA157" s="119"/>
      <c r="QHB157" s="119"/>
      <c r="QHC157" s="119"/>
      <c r="QHD157" s="119"/>
      <c r="QHE157" s="119"/>
      <c r="QHF157" s="119"/>
      <c r="QHG157" s="119"/>
      <c r="QHH157" s="119"/>
      <c r="QHI157" s="119"/>
      <c r="QHJ157" s="119"/>
      <c r="QHK157" s="119"/>
      <c r="QHL157" s="119"/>
      <c r="QHM157" s="119"/>
      <c r="QHN157" s="119"/>
      <c r="QHO157" s="119"/>
      <c r="QHP157" s="119"/>
      <c r="QHQ157" s="119"/>
      <c r="QHR157" s="119"/>
      <c r="QHS157" s="119"/>
      <c r="QHT157" s="119"/>
      <c r="QHU157" s="119"/>
      <c r="QHV157" s="119"/>
      <c r="QHW157" s="119"/>
      <c r="QHX157" s="119"/>
      <c r="QHY157" s="119"/>
      <c r="QHZ157" s="119"/>
      <c r="QIA157" s="119"/>
      <c r="QIB157" s="119"/>
      <c r="QIC157" s="119"/>
      <c r="QID157" s="119"/>
      <c r="QIE157" s="119"/>
      <c r="QIF157" s="119"/>
      <c r="QIG157" s="119"/>
      <c r="QIH157" s="119"/>
      <c r="QII157" s="119"/>
      <c r="QIJ157" s="119"/>
      <c r="QIK157" s="119"/>
      <c r="QIL157" s="119"/>
      <c r="QIM157" s="119"/>
      <c r="QIN157" s="119"/>
      <c r="QIO157" s="119"/>
      <c r="QIP157" s="119"/>
      <c r="QIQ157" s="119"/>
      <c r="QIR157" s="119"/>
      <c r="QIS157" s="119"/>
      <c r="QIT157" s="119"/>
      <c r="QIU157" s="119"/>
      <c r="QIV157" s="119"/>
      <c r="QIW157" s="119"/>
      <c r="QIX157" s="119"/>
      <c r="QIY157" s="119"/>
      <c r="QIZ157" s="119"/>
      <c r="QJA157" s="119"/>
      <c r="QJB157" s="119"/>
      <c r="QJC157" s="119"/>
      <c r="QJD157" s="119"/>
      <c r="QJE157" s="119"/>
      <c r="QJF157" s="119"/>
      <c r="QJG157" s="119"/>
      <c r="QJH157" s="119"/>
      <c r="QJI157" s="119"/>
      <c r="QJJ157" s="119"/>
      <c r="QJK157" s="119"/>
      <c r="QJL157" s="119"/>
      <c r="QJM157" s="119"/>
      <c r="QJN157" s="119"/>
      <c r="QJO157" s="119"/>
      <c r="QJP157" s="119"/>
      <c r="QJQ157" s="119"/>
      <c r="QJR157" s="119"/>
      <c r="QJS157" s="119"/>
      <c r="QJT157" s="119"/>
      <c r="QJU157" s="119"/>
      <c r="QJV157" s="119"/>
      <c r="QJW157" s="119"/>
      <c r="QJX157" s="119"/>
      <c r="QJY157" s="119"/>
      <c r="QJZ157" s="119"/>
      <c r="QKA157" s="119"/>
      <c r="QKB157" s="119"/>
      <c r="QKC157" s="119"/>
      <c r="QKD157" s="119"/>
      <c r="QKE157" s="119"/>
      <c r="QKF157" s="119"/>
      <c r="QKG157" s="119"/>
      <c r="QKH157" s="119"/>
      <c r="QKI157" s="119"/>
      <c r="QKJ157" s="119"/>
      <c r="QKK157" s="119"/>
      <c r="QKL157" s="119"/>
      <c r="QKM157" s="119"/>
      <c r="QKN157" s="119"/>
      <c r="QKO157" s="119"/>
      <c r="QKP157" s="119"/>
      <c r="QKQ157" s="119"/>
      <c r="QKR157" s="119"/>
      <c r="QKS157" s="119"/>
      <c r="QKT157" s="119"/>
      <c r="QKU157" s="119"/>
      <c r="QKV157" s="119"/>
      <c r="QKW157" s="119"/>
      <c r="QKX157" s="119"/>
      <c r="QKY157" s="119"/>
      <c r="QKZ157" s="119"/>
      <c r="QLA157" s="119"/>
      <c r="QLB157" s="119"/>
      <c r="QLC157" s="119"/>
      <c r="QLD157" s="119"/>
      <c r="QLE157" s="119"/>
      <c r="QLF157" s="119"/>
      <c r="QLG157" s="119"/>
      <c r="QLH157" s="119"/>
      <c r="QLI157" s="119"/>
      <c r="QLJ157" s="119"/>
      <c r="QLK157" s="119"/>
      <c r="QLL157" s="119"/>
      <c r="QLM157" s="119"/>
      <c r="QLN157" s="119"/>
      <c r="QLO157" s="119"/>
      <c r="QLP157" s="119"/>
      <c r="QLQ157" s="119"/>
      <c r="QLR157" s="119"/>
      <c r="QLS157" s="119"/>
      <c r="QLT157" s="119"/>
      <c r="QLU157" s="119"/>
      <c r="QLV157" s="119"/>
      <c r="QLW157" s="119"/>
      <c r="QLX157" s="119"/>
      <c r="QLY157" s="119"/>
      <c r="QLZ157" s="119"/>
      <c r="QMA157" s="119"/>
      <c r="QMB157" s="119"/>
      <c r="QMC157" s="119"/>
      <c r="QMD157" s="119"/>
      <c r="QME157" s="119"/>
      <c r="QMF157" s="119"/>
      <c r="QMG157" s="119"/>
      <c r="QMH157" s="119"/>
      <c r="QMI157" s="119"/>
      <c r="QMJ157" s="119"/>
      <c r="QMK157" s="119"/>
      <c r="QML157" s="119"/>
      <c r="QMM157" s="119"/>
      <c r="QMN157" s="119"/>
      <c r="QMO157" s="119"/>
      <c r="QMP157" s="119"/>
      <c r="QMQ157" s="119"/>
      <c r="QMR157" s="119"/>
      <c r="QMS157" s="119"/>
      <c r="QMT157" s="119"/>
      <c r="QMU157" s="119"/>
      <c r="QMV157" s="119"/>
      <c r="QMW157" s="119"/>
      <c r="QMX157" s="119"/>
      <c r="QMY157" s="119"/>
      <c r="QMZ157" s="119"/>
      <c r="QNA157" s="119"/>
      <c r="QNB157" s="119"/>
      <c r="QNC157" s="119"/>
      <c r="QND157" s="119"/>
      <c r="QNE157" s="119"/>
      <c r="QNF157" s="119"/>
      <c r="QNG157" s="119"/>
      <c r="QNH157" s="119"/>
      <c r="QNI157" s="119"/>
      <c r="QNJ157" s="119"/>
      <c r="QNK157" s="119"/>
      <c r="QNL157" s="119"/>
      <c r="QNM157" s="119"/>
      <c r="QNN157" s="119"/>
      <c r="QNO157" s="119"/>
      <c r="QNP157" s="119"/>
      <c r="QNQ157" s="119"/>
      <c r="QNR157" s="119"/>
      <c r="QNS157" s="119"/>
      <c r="QNT157" s="119"/>
      <c r="QNU157" s="119"/>
      <c r="QNV157" s="119"/>
      <c r="QNW157" s="119"/>
      <c r="QNX157" s="119"/>
      <c r="QNY157" s="119"/>
      <c r="QNZ157" s="119"/>
      <c r="QOA157" s="119"/>
      <c r="QOB157" s="119"/>
      <c r="QOC157" s="119"/>
      <c r="QOD157" s="119"/>
      <c r="QOE157" s="119"/>
      <c r="QOF157" s="119"/>
      <c r="QOG157" s="119"/>
      <c r="QOH157" s="119"/>
      <c r="QOI157" s="119"/>
      <c r="QOJ157" s="119"/>
      <c r="QOK157" s="119"/>
      <c r="QOL157" s="119"/>
      <c r="QOM157" s="119"/>
      <c r="QON157" s="119"/>
      <c r="QOO157" s="119"/>
      <c r="QOP157" s="119"/>
      <c r="QOQ157" s="119"/>
      <c r="QOR157" s="119"/>
      <c r="QOS157" s="119"/>
      <c r="QOT157" s="119"/>
      <c r="QOU157" s="119"/>
      <c r="QOV157" s="119"/>
      <c r="QOW157" s="119"/>
      <c r="QOX157" s="119"/>
      <c r="QOY157" s="119"/>
      <c r="QOZ157" s="119"/>
      <c r="QPA157" s="119"/>
      <c r="QPB157" s="119"/>
      <c r="QPC157" s="119"/>
      <c r="QPD157" s="119"/>
      <c r="QPE157" s="119"/>
      <c r="QPF157" s="119"/>
      <c r="QPG157" s="119"/>
      <c r="QPH157" s="119"/>
      <c r="QPI157" s="119"/>
      <c r="QPJ157" s="119"/>
      <c r="QPK157" s="119"/>
      <c r="QPL157" s="119"/>
      <c r="QPM157" s="119"/>
      <c r="QPN157" s="119"/>
      <c r="QPO157" s="119"/>
      <c r="QPP157" s="119"/>
      <c r="QPQ157" s="119"/>
      <c r="QPR157" s="119"/>
      <c r="QPS157" s="119"/>
      <c r="QPT157" s="119"/>
      <c r="QPU157" s="119"/>
      <c r="QPV157" s="119"/>
      <c r="QPW157" s="119"/>
      <c r="QPX157" s="119"/>
      <c r="QPY157" s="119"/>
      <c r="QPZ157" s="119"/>
      <c r="QQA157" s="119"/>
      <c r="QQB157" s="119"/>
      <c r="QQC157" s="119"/>
      <c r="QQD157" s="119"/>
      <c r="QQE157" s="119"/>
      <c r="QQF157" s="119"/>
      <c r="QQG157" s="119"/>
      <c r="QQH157" s="119"/>
      <c r="QQI157" s="119"/>
      <c r="QQJ157" s="119"/>
      <c r="QQK157" s="119"/>
      <c r="QQL157" s="119"/>
      <c r="QQM157" s="119"/>
      <c r="QQN157" s="119"/>
      <c r="QQO157" s="119"/>
      <c r="QQP157" s="119"/>
      <c r="QQQ157" s="119"/>
      <c r="QQR157" s="119"/>
      <c r="QQS157" s="119"/>
      <c r="QQT157" s="119"/>
      <c r="QQU157" s="119"/>
      <c r="QQV157" s="119"/>
      <c r="QQW157" s="119"/>
      <c r="QQX157" s="119"/>
      <c r="QQY157" s="119"/>
      <c r="QQZ157" s="119"/>
      <c r="QRA157" s="119"/>
      <c r="QRB157" s="119"/>
      <c r="QRC157" s="119"/>
      <c r="QRD157" s="119"/>
      <c r="QRE157" s="119"/>
      <c r="QRF157" s="119"/>
      <c r="QRG157" s="119"/>
      <c r="QRH157" s="119"/>
      <c r="QRI157" s="119"/>
      <c r="QRJ157" s="119"/>
      <c r="QRK157" s="119"/>
      <c r="QRL157" s="119"/>
      <c r="QRM157" s="119"/>
      <c r="QRN157" s="119"/>
      <c r="QRO157" s="119"/>
      <c r="QRP157" s="119"/>
      <c r="QRQ157" s="119"/>
      <c r="QRR157" s="119"/>
      <c r="QRS157" s="119"/>
      <c r="QRT157" s="119"/>
      <c r="QRU157" s="119"/>
      <c r="QRV157" s="119"/>
      <c r="QRW157" s="119"/>
      <c r="QRX157" s="119"/>
      <c r="QRY157" s="119"/>
      <c r="QRZ157" s="119"/>
      <c r="QSA157" s="119"/>
      <c r="QSB157" s="119"/>
      <c r="QSC157" s="119"/>
      <c r="QSD157" s="119"/>
      <c r="QSE157" s="119"/>
      <c r="QSF157" s="119"/>
      <c r="QSG157" s="119"/>
      <c r="QSH157" s="119"/>
      <c r="QSI157" s="119"/>
      <c r="QSJ157" s="119"/>
      <c r="QSK157" s="119"/>
      <c r="QSL157" s="119"/>
      <c r="QSM157" s="119"/>
      <c r="QSN157" s="119"/>
      <c r="QSO157" s="119"/>
      <c r="QSP157" s="119"/>
      <c r="QSQ157" s="119"/>
      <c r="QSR157" s="119"/>
      <c r="QSS157" s="119"/>
      <c r="QST157" s="119"/>
      <c r="QSU157" s="119"/>
      <c r="QSV157" s="119"/>
      <c r="QSW157" s="119"/>
      <c r="QSX157" s="119"/>
      <c r="QSY157" s="119"/>
      <c r="QSZ157" s="119"/>
      <c r="QTA157" s="119"/>
      <c r="QTB157" s="119"/>
      <c r="QTC157" s="119"/>
      <c r="QTD157" s="119"/>
      <c r="QTE157" s="119"/>
      <c r="QTF157" s="119"/>
      <c r="QTG157" s="119"/>
      <c r="QTH157" s="119"/>
      <c r="QTI157" s="119"/>
      <c r="QTJ157" s="119"/>
      <c r="QTK157" s="119"/>
      <c r="QTL157" s="119"/>
      <c r="QTM157" s="119"/>
      <c r="QTN157" s="119"/>
      <c r="QTO157" s="119"/>
      <c r="QTP157" s="119"/>
      <c r="QTQ157" s="119"/>
      <c r="QTR157" s="119"/>
      <c r="QTS157" s="119"/>
      <c r="QTT157" s="119"/>
      <c r="QTU157" s="119"/>
      <c r="QTV157" s="119"/>
      <c r="QTW157" s="119"/>
      <c r="QTX157" s="119"/>
      <c r="QTY157" s="119"/>
      <c r="QTZ157" s="119"/>
      <c r="QUA157" s="119"/>
      <c r="QUB157" s="119"/>
      <c r="QUC157" s="119"/>
      <c r="QUD157" s="119"/>
      <c r="QUE157" s="119"/>
      <c r="QUF157" s="119"/>
      <c r="QUG157" s="119"/>
      <c r="QUH157" s="119"/>
      <c r="QUI157" s="119"/>
      <c r="QUJ157" s="119"/>
      <c r="QUK157" s="119"/>
      <c r="QUL157" s="119"/>
      <c r="QUM157" s="119"/>
      <c r="QUN157" s="119"/>
      <c r="QUO157" s="119"/>
      <c r="QUP157" s="119"/>
      <c r="QUQ157" s="119"/>
      <c r="QUR157" s="119"/>
      <c r="QUS157" s="119"/>
      <c r="QUT157" s="119"/>
      <c r="QUU157" s="119"/>
      <c r="QUV157" s="119"/>
      <c r="QUW157" s="119"/>
      <c r="QUX157" s="119"/>
      <c r="QUY157" s="119"/>
      <c r="QUZ157" s="119"/>
      <c r="QVA157" s="119"/>
      <c r="QVB157" s="119"/>
      <c r="QVC157" s="119"/>
      <c r="QVD157" s="119"/>
      <c r="QVE157" s="119"/>
      <c r="QVF157" s="119"/>
      <c r="QVG157" s="119"/>
      <c r="QVH157" s="119"/>
      <c r="QVI157" s="119"/>
      <c r="QVJ157" s="119"/>
      <c r="QVK157" s="119"/>
      <c r="QVL157" s="119"/>
      <c r="QVM157" s="119"/>
      <c r="QVN157" s="119"/>
      <c r="QVO157" s="119"/>
      <c r="QVP157" s="119"/>
      <c r="QVQ157" s="119"/>
      <c r="QVR157" s="119"/>
      <c r="QVS157" s="119"/>
      <c r="QVT157" s="119"/>
      <c r="QVU157" s="119"/>
      <c r="QVV157" s="119"/>
      <c r="QVW157" s="119"/>
      <c r="QVX157" s="119"/>
      <c r="QVY157" s="119"/>
      <c r="QVZ157" s="119"/>
      <c r="QWA157" s="119"/>
      <c r="QWB157" s="119"/>
      <c r="QWC157" s="119"/>
      <c r="QWD157" s="119"/>
      <c r="QWE157" s="119"/>
      <c r="QWF157" s="119"/>
      <c r="QWG157" s="119"/>
      <c r="QWH157" s="119"/>
      <c r="QWI157" s="119"/>
      <c r="QWJ157" s="119"/>
      <c r="QWK157" s="119"/>
      <c r="QWL157" s="119"/>
      <c r="QWM157" s="119"/>
      <c r="QWN157" s="119"/>
      <c r="QWO157" s="119"/>
      <c r="QWP157" s="119"/>
      <c r="QWQ157" s="119"/>
      <c r="QWR157" s="119"/>
      <c r="QWS157" s="119"/>
      <c r="QWT157" s="119"/>
      <c r="QWU157" s="119"/>
      <c r="QWV157" s="119"/>
      <c r="QWW157" s="119"/>
      <c r="QWX157" s="119"/>
      <c r="QWY157" s="119"/>
      <c r="QWZ157" s="119"/>
      <c r="QXA157" s="119"/>
      <c r="QXB157" s="119"/>
      <c r="QXC157" s="119"/>
      <c r="QXD157" s="119"/>
      <c r="QXE157" s="119"/>
      <c r="QXF157" s="119"/>
      <c r="QXG157" s="119"/>
      <c r="QXH157" s="119"/>
      <c r="QXI157" s="119"/>
      <c r="QXJ157" s="119"/>
      <c r="QXK157" s="119"/>
      <c r="QXL157" s="119"/>
      <c r="QXM157" s="119"/>
      <c r="QXN157" s="119"/>
      <c r="QXO157" s="119"/>
      <c r="QXP157" s="119"/>
      <c r="QXQ157" s="119"/>
      <c r="QXR157" s="119"/>
      <c r="QXS157" s="119"/>
      <c r="QXT157" s="119"/>
      <c r="QXU157" s="119"/>
      <c r="QXV157" s="119"/>
      <c r="QXW157" s="119"/>
      <c r="QXX157" s="119"/>
      <c r="QXY157" s="119"/>
      <c r="QXZ157" s="119"/>
      <c r="QYA157" s="119"/>
      <c r="QYB157" s="119"/>
      <c r="QYC157" s="119"/>
      <c r="QYD157" s="119"/>
      <c r="QYE157" s="119"/>
      <c r="QYF157" s="119"/>
      <c r="QYG157" s="119"/>
      <c r="QYH157" s="119"/>
      <c r="QYI157" s="119"/>
      <c r="QYJ157" s="119"/>
      <c r="QYK157" s="119"/>
      <c r="QYL157" s="119"/>
      <c r="QYM157" s="119"/>
      <c r="QYN157" s="119"/>
      <c r="QYO157" s="119"/>
      <c r="QYP157" s="119"/>
      <c r="QYQ157" s="119"/>
      <c r="QYR157" s="119"/>
      <c r="QYS157" s="119"/>
      <c r="QYT157" s="119"/>
      <c r="QYU157" s="119"/>
      <c r="QYV157" s="119"/>
      <c r="QYW157" s="119"/>
      <c r="QYX157" s="119"/>
      <c r="QYY157" s="119"/>
      <c r="QYZ157" s="119"/>
      <c r="QZA157" s="119"/>
      <c r="QZB157" s="119"/>
      <c r="QZC157" s="119"/>
      <c r="QZD157" s="119"/>
      <c r="QZE157" s="119"/>
      <c r="QZF157" s="119"/>
      <c r="QZG157" s="119"/>
      <c r="QZH157" s="119"/>
      <c r="QZI157" s="119"/>
      <c r="QZJ157" s="119"/>
      <c r="QZK157" s="119"/>
      <c r="QZL157" s="119"/>
      <c r="QZM157" s="119"/>
      <c r="QZN157" s="119"/>
      <c r="QZO157" s="119"/>
      <c r="QZP157" s="119"/>
      <c r="QZQ157" s="119"/>
      <c r="QZR157" s="119"/>
      <c r="QZS157" s="119"/>
      <c r="QZT157" s="119"/>
      <c r="QZU157" s="119"/>
      <c r="QZV157" s="119"/>
      <c r="QZW157" s="119"/>
      <c r="QZX157" s="119"/>
      <c r="QZY157" s="119"/>
      <c r="QZZ157" s="119"/>
      <c r="RAA157" s="119"/>
      <c r="RAB157" s="119"/>
      <c r="RAC157" s="119"/>
      <c r="RAD157" s="119"/>
      <c r="RAE157" s="119"/>
      <c r="RAF157" s="119"/>
      <c r="RAG157" s="119"/>
      <c r="RAH157" s="119"/>
      <c r="RAI157" s="119"/>
      <c r="RAJ157" s="119"/>
      <c r="RAK157" s="119"/>
      <c r="RAL157" s="119"/>
      <c r="RAM157" s="119"/>
      <c r="RAN157" s="119"/>
      <c r="RAO157" s="119"/>
      <c r="RAP157" s="119"/>
      <c r="RAQ157" s="119"/>
      <c r="RAR157" s="119"/>
      <c r="RAS157" s="119"/>
      <c r="RAT157" s="119"/>
      <c r="RAU157" s="119"/>
      <c r="RAV157" s="119"/>
      <c r="RAW157" s="119"/>
      <c r="RAX157" s="119"/>
      <c r="RAY157" s="119"/>
      <c r="RAZ157" s="119"/>
      <c r="RBA157" s="119"/>
      <c r="RBB157" s="119"/>
      <c r="RBC157" s="119"/>
      <c r="RBD157" s="119"/>
      <c r="RBE157" s="119"/>
      <c r="RBF157" s="119"/>
      <c r="RBG157" s="119"/>
      <c r="RBH157" s="119"/>
      <c r="RBI157" s="119"/>
      <c r="RBJ157" s="119"/>
      <c r="RBK157" s="119"/>
      <c r="RBL157" s="119"/>
      <c r="RBM157" s="119"/>
      <c r="RBN157" s="119"/>
      <c r="RBO157" s="119"/>
      <c r="RBP157" s="119"/>
      <c r="RBQ157" s="119"/>
      <c r="RBR157" s="119"/>
      <c r="RBS157" s="119"/>
      <c r="RBT157" s="119"/>
      <c r="RBU157" s="119"/>
      <c r="RBV157" s="119"/>
      <c r="RBW157" s="119"/>
      <c r="RBX157" s="119"/>
      <c r="RBY157" s="119"/>
      <c r="RBZ157" s="119"/>
      <c r="RCA157" s="119"/>
      <c r="RCB157" s="119"/>
      <c r="RCC157" s="119"/>
      <c r="RCD157" s="119"/>
      <c r="RCE157" s="119"/>
      <c r="RCF157" s="119"/>
      <c r="RCG157" s="119"/>
      <c r="RCH157" s="119"/>
      <c r="RCI157" s="119"/>
      <c r="RCJ157" s="119"/>
      <c r="RCK157" s="119"/>
      <c r="RCL157" s="119"/>
      <c r="RCM157" s="119"/>
      <c r="RCN157" s="119"/>
      <c r="RCO157" s="119"/>
      <c r="RCP157" s="119"/>
      <c r="RCQ157" s="119"/>
      <c r="RCR157" s="119"/>
      <c r="RCS157" s="119"/>
      <c r="RCT157" s="119"/>
      <c r="RCU157" s="119"/>
      <c r="RCV157" s="119"/>
      <c r="RCW157" s="119"/>
      <c r="RCX157" s="119"/>
      <c r="RCY157" s="119"/>
      <c r="RCZ157" s="119"/>
      <c r="RDA157" s="119"/>
      <c r="RDB157" s="119"/>
      <c r="RDC157" s="119"/>
      <c r="RDD157" s="119"/>
      <c r="RDE157" s="119"/>
      <c r="RDF157" s="119"/>
      <c r="RDG157" s="119"/>
      <c r="RDH157" s="119"/>
      <c r="RDI157" s="119"/>
      <c r="RDJ157" s="119"/>
      <c r="RDK157" s="119"/>
      <c r="RDL157" s="119"/>
      <c r="RDM157" s="119"/>
      <c r="RDN157" s="119"/>
      <c r="RDO157" s="119"/>
      <c r="RDP157" s="119"/>
      <c r="RDQ157" s="119"/>
      <c r="RDR157" s="119"/>
      <c r="RDS157" s="119"/>
      <c r="RDT157" s="119"/>
      <c r="RDU157" s="119"/>
      <c r="RDV157" s="119"/>
      <c r="RDW157" s="119"/>
      <c r="RDX157" s="119"/>
      <c r="RDY157" s="119"/>
      <c r="RDZ157" s="119"/>
      <c r="REA157" s="119"/>
      <c r="REB157" s="119"/>
      <c r="REC157" s="119"/>
      <c r="RED157" s="119"/>
      <c r="REE157" s="119"/>
      <c r="REF157" s="119"/>
      <c r="REG157" s="119"/>
      <c r="REH157" s="119"/>
      <c r="REI157" s="119"/>
      <c r="REJ157" s="119"/>
      <c r="REK157" s="119"/>
      <c r="REL157" s="119"/>
      <c r="REM157" s="119"/>
      <c r="REN157" s="119"/>
      <c r="REO157" s="119"/>
      <c r="REP157" s="119"/>
      <c r="REQ157" s="119"/>
      <c r="RER157" s="119"/>
      <c r="RES157" s="119"/>
      <c r="RET157" s="119"/>
      <c r="REU157" s="119"/>
      <c r="REV157" s="119"/>
      <c r="REW157" s="119"/>
      <c r="REX157" s="119"/>
      <c r="REY157" s="119"/>
      <c r="REZ157" s="119"/>
      <c r="RFA157" s="119"/>
      <c r="RFB157" s="119"/>
      <c r="RFC157" s="119"/>
      <c r="RFD157" s="119"/>
      <c r="RFE157" s="119"/>
      <c r="RFF157" s="119"/>
      <c r="RFG157" s="119"/>
      <c r="RFH157" s="119"/>
      <c r="RFI157" s="119"/>
      <c r="RFJ157" s="119"/>
      <c r="RFK157" s="119"/>
      <c r="RFL157" s="119"/>
      <c r="RFM157" s="119"/>
      <c r="RFN157" s="119"/>
      <c r="RFO157" s="119"/>
      <c r="RFP157" s="119"/>
      <c r="RFQ157" s="119"/>
      <c r="RFR157" s="119"/>
      <c r="RFS157" s="119"/>
      <c r="RFT157" s="119"/>
      <c r="RFU157" s="119"/>
      <c r="RFV157" s="119"/>
      <c r="RFW157" s="119"/>
      <c r="RFX157" s="119"/>
      <c r="RFY157" s="119"/>
      <c r="RFZ157" s="119"/>
      <c r="RGA157" s="119"/>
      <c r="RGB157" s="119"/>
      <c r="RGC157" s="119"/>
      <c r="RGD157" s="119"/>
      <c r="RGE157" s="119"/>
      <c r="RGF157" s="119"/>
      <c r="RGG157" s="119"/>
      <c r="RGH157" s="119"/>
      <c r="RGI157" s="119"/>
      <c r="RGJ157" s="119"/>
      <c r="RGK157" s="119"/>
      <c r="RGL157" s="119"/>
      <c r="RGM157" s="119"/>
      <c r="RGN157" s="119"/>
      <c r="RGO157" s="119"/>
      <c r="RGP157" s="119"/>
      <c r="RGQ157" s="119"/>
      <c r="RGR157" s="119"/>
      <c r="RGS157" s="119"/>
      <c r="RGT157" s="119"/>
      <c r="RGU157" s="119"/>
      <c r="RGV157" s="119"/>
      <c r="RGW157" s="119"/>
      <c r="RGX157" s="119"/>
      <c r="RGY157" s="119"/>
      <c r="RGZ157" s="119"/>
      <c r="RHA157" s="119"/>
      <c r="RHB157" s="119"/>
      <c r="RHC157" s="119"/>
      <c r="RHD157" s="119"/>
      <c r="RHE157" s="119"/>
      <c r="RHF157" s="119"/>
      <c r="RHG157" s="119"/>
      <c r="RHH157" s="119"/>
      <c r="RHI157" s="119"/>
      <c r="RHJ157" s="119"/>
      <c r="RHK157" s="119"/>
      <c r="RHL157" s="119"/>
      <c r="RHM157" s="119"/>
      <c r="RHN157" s="119"/>
      <c r="RHO157" s="119"/>
      <c r="RHP157" s="119"/>
      <c r="RHQ157" s="119"/>
      <c r="RHR157" s="119"/>
      <c r="RHS157" s="119"/>
      <c r="RHT157" s="119"/>
      <c r="RHU157" s="119"/>
      <c r="RHV157" s="119"/>
      <c r="RHW157" s="119"/>
      <c r="RHX157" s="119"/>
      <c r="RHY157" s="119"/>
      <c r="RHZ157" s="119"/>
      <c r="RIA157" s="119"/>
      <c r="RIB157" s="119"/>
      <c r="RIC157" s="119"/>
      <c r="RID157" s="119"/>
      <c r="RIE157" s="119"/>
      <c r="RIF157" s="119"/>
      <c r="RIG157" s="119"/>
      <c r="RIH157" s="119"/>
      <c r="RII157" s="119"/>
      <c r="RIJ157" s="119"/>
      <c r="RIK157" s="119"/>
      <c r="RIL157" s="119"/>
      <c r="RIM157" s="119"/>
      <c r="RIN157" s="119"/>
      <c r="RIO157" s="119"/>
      <c r="RIP157" s="119"/>
      <c r="RIQ157" s="119"/>
      <c r="RIR157" s="119"/>
      <c r="RIS157" s="119"/>
      <c r="RIT157" s="119"/>
      <c r="RIU157" s="119"/>
      <c r="RIV157" s="119"/>
      <c r="RIW157" s="119"/>
      <c r="RIX157" s="119"/>
      <c r="RIY157" s="119"/>
      <c r="RIZ157" s="119"/>
      <c r="RJA157" s="119"/>
      <c r="RJB157" s="119"/>
      <c r="RJC157" s="119"/>
      <c r="RJD157" s="119"/>
      <c r="RJE157" s="119"/>
      <c r="RJF157" s="119"/>
      <c r="RJG157" s="119"/>
      <c r="RJH157" s="119"/>
      <c r="RJI157" s="119"/>
      <c r="RJJ157" s="119"/>
      <c r="RJK157" s="119"/>
      <c r="RJL157" s="119"/>
      <c r="RJM157" s="119"/>
      <c r="RJN157" s="119"/>
      <c r="RJO157" s="119"/>
      <c r="RJP157" s="119"/>
      <c r="RJQ157" s="119"/>
      <c r="RJR157" s="119"/>
      <c r="RJS157" s="119"/>
      <c r="RJT157" s="119"/>
      <c r="RJU157" s="119"/>
      <c r="RJV157" s="119"/>
      <c r="RJW157" s="119"/>
      <c r="RJX157" s="119"/>
      <c r="RJY157" s="119"/>
      <c r="RJZ157" s="119"/>
      <c r="RKA157" s="119"/>
      <c r="RKB157" s="119"/>
      <c r="RKC157" s="119"/>
      <c r="RKD157" s="119"/>
      <c r="RKE157" s="119"/>
      <c r="RKF157" s="119"/>
      <c r="RKG157" s="119"/>
      <c r="RKH157" s="119"/>
      <c r="RKI157" s="119"/>
      <c r="RKJ157" s="119"/>
      <c r="RKK157" s="119"/>
      <c r="RKL157" s="119"/>
      <c r="RKM157" s="119"/>
      <c r="RKN157" s="119"/>
      <c r="RKO157" s="119"/>
      <c r="RKP157" s="119"/>
      <c r="RKQ157" s="119"/>
      <c r="RKR157" s="119"/>
      <c r="RKS157" s="119"/>
      <c r="RKT157" s="119"/>
      <c r="RKU157" s="119"/>
      <c r="RKV157" s="119"/>
      <c r="RKW157" s="119"/>
      <c r="RKX157" s="119"/>
      <c r="RKY157" s="119"/>
      <c r="RKZ157" s="119"/>
      <c r="RLA157" s="119"/>
      <c r="RLB157" s="119"/>
      <c r="RLC157" s="119"/>
      <c r="RLD157" s="119"/>
      <c r="RLE157" s="119"/>
      <c r="RLF157" s="119"/>
      <c r="RLG157" s="119"/>
      <c r="RLH157" s="119"/>
      <c r="RLI157" s="119"/>
      <c r="RLJ157" s="119"/>
      <c r="RLK157" s="119"/>
      <c r="RLL157" s="119"/>
      <c r="RLM157" s="119"/>
      <c r="RLN157" s="119"/>
      <c r="RLO157" s="119"/>
      <c r="RLP157" s="119"/>
      <c r="RLQ157" s="119"/>
      <c r="RLR157" s="119"/>
      <c r="RLS157" s="119"/>
      <c r="RLT157" s="119"/>
      <c r="RLU157" s="119"/>
      <c r="RLV157" s="119"/>
      <c r="RLW157" s="119"/>
      <c r="RLX157" s="119"/>
      <c r="RLY157" s="119"/>
      <c r="RLZ157" s="119"/>
      <c r="RMA157" s="119"/>
      <c r="RMB157" s="119"/>
      <c r="RMC157" s="119"/>
      <c r="RMD157" s="119"/>
      <c r="RME157" s="119"/>
      <c r="RMF157" s="119"/>
      <c r="RMG157" s="119"/>
      <c r="RMH157" s="119"/>
      <c r="RMI157" s="119"/>
      <c r="RMJ157" s="119"/>
      <c r="RMK157" s="119"/>
      <c r="RML157" s="119"/>
      <c r="RMM157" s="119"/>
      <c r="RMN157" s="119"/>
      <c r="RMO157" s="119"/>
      <c r="RMP157" s="119"/>
      <c r="RMQ157" s="119"/>
      <c r="RMR157" s="119"/>
      <c r="RMS157" s="119"/>
      <c r="RMT157" s="119"/>
      <c r="RMU157" s="119"/>
      <c r="RMV157" s="119"/>
      <c r="RMW157" s="119"/>
      <c r="RMX157" s="119"/>
      <c r="RMY157" s="119"/>
      <c r="RMZ157" s="119"/>
      <c r="RNA157" s="119"/>
      <c r="RNB157" s="119"/>
      <c r="RNC157" s="119"/>
      <c r="RND157" s="119"/>
      <c r="RNE157" s="119"/>
      <c r="RNF157" s="119"/>
      <c r="RNG157" s="119"/>
      <c r="RNH157" s="119"/>
      <c r="RNI157" s="119"/>
      <c r="RNJ157" s="119"/>
      <c r="RNK157" s="119"/>
      <c r="RNL157" s="119"/>
      <c r="RNM157" s="119"/>
      <c r="RNN157" s="119"/>
      <c r="RNO157" s="119"/>
      <c r="RNP157" s="119"/>
      <c r="RNQ157" s="119"/>
      <c r="RNR157" s="119"/>
      <c r="RNS157" s="119"/>
      <c r="RNT157" s="119"/>
      <c r="RNU157" s="119"/>
      <c r="RNV157" s="119"/>
      <c r="RNW157" s="119"/>
      <c r="RNX157" s="119"/>
      <c r="RNY157" s="119"/>
      <c r="RNZ157" s="119"/>
      <c r="ROA157" s="119"/>
      <c r="ROB157" s="119"/>
      <c r="ROC157" s="119"/>
      <c r="ROD157" s="119"/>
      <c r="ROE157" s="119"/>
      <c r="ROF157" s="119"/>
      <c r="ROG157" s="119"/>
      <c r="ROH157" s="119"/>
      <c r="ROI157" s="119"/>
      <c r="ROJ157" s="119"/>
      <c r="ROK157" s="119"/>
      <c r="ROL157" s="119"/>
      <c r="ROM157" s="119"/>
      <c r="RON157" s="119"/>
      <c r="ROO157" s="119"/>
      <c r="ROP157" s="119"/>
      <c r="ROQ157" s="119"/>
      <c r="ROR157" s="119"/>
      <c r="ROS157" s="119"/>
      <c r="ROT157" s="119"/>
      <c r="ROU157" s="119"/>
      <c r="ROV157" s="119"/>
      <c r="ROW157" s="119"/>
      <c r="ROX157" s="119"/>
      <c r="ROY157" s="119"/>
      <c r="ROZ157" s="119"/>
      <c r="RPA157" s="119"/>
      <c r="RPB157" s="119"/>
      <c r="RPC157" s="119"/>
      <c r="RPD157" s="119"/>
      <c r="RPE157" s="119"/>
      <c r="RPF157" s="119"/>
      <c r="RPG157" s="119"/>
      <c r="RPH157" s="119"/>
      <c r="RPI157" s="119"/>
      <c r="RPJ157" s="119"/>
      <c r="RPK157" s="119"/>
      <c r="RPL157" s="119"/>
      <c r="RPM157" s="119"/>
      <c r="RPN157" s="119"/>
      <c r="RPO157" s="119"/>
      <c r="RPP157" s="119"/>
      <c r="RPQ157" s="119"/>
      <c r="RPR157" s="119"/>
      <c r="RPS157" s="119"/>
      <c r="RPT157" s="119"/>
      <c r="RPU157" s="119"/>
      <c r="RPV157" s="119"/>
      <c r="RPW157" s="119"/>
      <c r="RPX157" s="119"/>
      <c r="RPY157" s="119"/>
      <c r="RPZ157" s="119"/>
      <c r="RQA157" s="119"/>
      <c r="RQB157" s="119"/>
      <c r="RQC157" s="119"/>
      <c r="RQD157" s="119"/>
      <c r="RQE157" s="119"/>
      <c r="RQF157" s="119"/>
      <c r="RQG157" s="119"/>
      <c r="RQH157" s="119"/>
      <c r="RQI157" s="119"/>
      <c r="RQJ157" s="119"/>
      <c r="RQK157" s="119"/>
      <c r="RQL157" s="119"/>
      <c r="RQM157" s="119"/>
      <c r="RQN157" s="119"/>
      <c r="RQO157" s="119"/>
      <c r="RQP157" s="119"/>
      <c r="RQQ157" s="119"/>
      <c r="RQR157" s="119"/>
      <c r="RQS157" s="119"/>
      <c r="RQT157" s="119"/>
      <c r="RQU157" s="119"/>
      <c r="RQV157" s="119"/>
      <c r="RQW157" s="119"/>
      <c r="RQX157" s="119"/>
      <c r="RQY157" s="119"/>
      <c r="RQZ157" s="119"/>
      <c r="RRA157" s="119"/>
      <c r="RRB157" s="119"/>
      <c r="RRC157" s="119"/>
      <c r="RRD157" s="119"/>
      <c r="RRE157" s="119"/>
      <c r="RRF157" s="119"/>
      <c r="RRG157" s="119"/>
      <c r="RRH157" s="119"/>
      <c r="RRI157" s="119"/>
      <c r="RRJ157" s="119"/>
      <c r="RRK157" s="119"/>
      <c r="RRL157" s="119"/>
      <c r="RRM157" s="119"/>
      <c r="RRN157" s="119"/>
      <c r="RRO157" s="119"/>
      <c r="RRP157" s="119"/>
      <c r="RRQ157" s="119"/>
      <c r="RRR157" s="119"/>
      <c r="RRS157" s="119"/>
      <c r="RRT157" s="119"/>
      <c r="RRU157" s="119"/>
      <c r="RRV157" s="119"/>
      <c r="RRW157" s="119"/>
      <c r="RRX157" s="119"/>
      <c r="RRY157" s="119"/>
      <c r="RRZ157" s="119"/>
      <c r="RSA157" s="119"/>
      <c r="RSB157" s="119"/>
      <c r="RSC157" s="119"/>
      <c r="RSD157" s="119"/>
      <c r="RSE157" s="119"/>
      <c r="RSF157" s="119"/>
      <c r="RSG157" s="119"/>
      <c r="RSH157" s="119"/>
      <c r="RSI157" s="119"/>
      <c r="RSJ157" s="119"/>
      <c r="RSK157" s="119"/>
      <c r="RSL157" s="119"/>
      <c r="RSM157" s="119"/>
      <c r="RSN157" s="119"/>
      <c r="RSO157" s="119"/>
      <c r="RSP157" s="119"/>
      <c r="RSQ157" s="119"/>
      <c r="RSR157" s="119"/>
      <c r="RSS157" s="119"/>
      <c r="RST157" s="119"/>
      <c r="RSU157" s="119"/>
      <c r="RSV157" s="119"/>
      <c r="RSW157" s="119"/>
      <c r="RSX157" s="119"/>
      <c r="RSY157" s="119"/>
      <c r="RSZ157" s="119"/>
      <c r="RTA157" s="119"/>
      <c r="RTB157" s="119"/>
      <c r="RTC157" s="119"/>
      <c r="RTD157" s="119"/>
      <c r="RTE157" s="119"/>
      <c r="RTF157" s="119"/>
      <c r="RTG157" s="119"/>
      <c r="RTH157" s="119"/>
      <c r="RTI157" s="119"/>
      <c r="RTJ157" s="119"/>
      <c r="RTK157" s="119"/>
      <c r="RTL157" s="119"/>
      <c r="RTM157" s="119"/>
      <c r="RTN157" s="119"/>
      <c r="RTO157" s="119"/>
      <c r="RTP157" s="119"/>
      <c r="RTQ157" s="119"/>
      <c r="RTR157" s="119"/>
      <c r="RTS157" s="119"/>
      <c r="RTT157" s="119"/>
      <c r="RTU157" s="119"/>
      <c r="RTV157" s="119"/>
      <c r="RTW157" s="119"/>
      <c r="RTX157" s="119"/>
      <c r="RTY157" s="119"/>
      <c r="RTZ157" s="119"/>
      <c r="RUA157" s="119"/>
      <c r="RUB157" s="119"/>
      <c r="RUC157" s="119"/>
      <c r="RUD157" s="119"/>
      <c r="RUE157" s="119"/>
      <c r="RUF157" s="119"/>
      <c r="RUG157" s="119"/>
      <c r="RUH157" s="119"/>
      <c r="RUI157" s="119"/>
      <c r="RUJ157" s="119"/>
      <c r="RUK157" s="119"/>
      <c r="RUL157" s="119"/>
      <c r="RUM157" s="119"/>
      <c r="RUN157" s="119"/>
      <c r="RUO157" s="119"/>
      <c r="RUP157" s="119"/>
      <c r="RUQ157" s="119"/>
      <c r="RUR157" s="119"/>
      <c r="RUS157" s="119"/>
      <c r="RUT157" s="119"/>
      <c r="RUU157" s="119"/>
      <c r="RUV157" s="119"/>
      <c r="RUW157" s="119"/>
      <c r="RUX157" s="119"/>
      <c r="RUY157" s="119"/>
      <c r="RUZ157" s="119"/>
      <c r="RVA157" s="119"/>
      <c r="RVB157" s="119"/>
      <c r="RVC157" s="119"/>
      <c r="RVD157" s="119"/>
      <c r="RVE157" s="119"/>
      <c r="RVF157" s="119"/>
      <c r="RVG157" s="119"/>
      <c r="RVH157" s="119"/>
      <c r="RVI157" s="119"/>
      <c r="RVJ157" s="119"/>
      <c r="RVK157" s="119"/>
      <c r="RVL157" s="119"/>
      <c r="RVM157" s="119"/>
      <c r="RVN157" s="119"/>
      <c r="RVO157" s="119"/>
      <c r="RVP157" s="119"/>
      <c r="RVQ157" s="119"/>
      <c r="RVR157" s="119"/>
      <c r="RVS157" s="119"/>
      <c r="RVT157" s="119"/>
      <c r="RVU157" s="119"/>
      <c r="RVV157" s="119"/>
      <c r="RVW157" s="119"/>
      <c r="RVX157" s="119"/>
      <c r="RVY157" s="119"/>
      <c r="RVZ157" s="119"/>
      <c r="RWA157" s="119"/>
      <c r="RWB157" s="119"/>
      <c r="RWC157" s="119"/>
      <c r="RWD157" s="119"/>
      <c r="RWE157" s="119"/>
      <c r="RWF157" s="119"/>
      <c r="RWG157" s="119"/>
      <c r="RWH157" s="119"/>
      <c r="RWI157" s="119"/>
      <c r="RWJ157" s="119"/>
      <c r="RWK157" s="119"/>
      <c r="RWL157" s="119"/>
      <c r="RWM157" s="119"/>
      <c r="RWN157" s="119"/>
      <c r="RWO157" s="119"/>
      <c r="RWP157" s="119"/>
      <c r="RWQ157" s="119"/>
      <c r="RWR157" s="119"/>
      <c r="RWS157" s="119"/>
      <c r="RWT157" s="119"/>
      <c r="RWU157" s="119"/>
      <c r="RWV157" s="119"/>
      <c r="RWW157" s="119"/>
      <c r="RWX157" s="119"/>
      <c r="RWY157" s="119"/>
      <c r="RWZ157" s="119"/>
      <c r="RXA157" s="119"/>
      <c r="RXB157" s="119"/>
      <c r="RXC157" s="119"/>
      <c r="RXD157" s="119"/>
      <c r="RXE157" s="119"/>
      <c r="RXF157" s="119"/>
      <c r="RXG157" s="119"/>
      <c r="RXH157" s="119"/>
      <c r="RXI157" s="119"/>
      <c r="RXJ157" s="119"/>
      <c r="RXK157" s="119"/>
      <c r="RXL157" s="119"/>
      <c r="RXM157" s="119"/>
      <c r="RXN157" s="119"/>
      <c r="RXO157" s="119"/>
      <c r="RXP157" s="119"/>
      <c r="RXQ157" s="119"/>
      <c r="RXR157" s="119"/>
      <c r="RXS157" s="119"/>
      <c r="RXT157" s="119"/>
      <c r="RXU157" s="119"/>
      <c r="RXV157" s="119"/>
      <c r="RXW157" s="119"/>
      <c r="RXX157" s="119"/>
      <c r="RXY157" s="119"/>
      <c r="RXZ157" s="119"/>
      <c r="RYA157" s="119"/>
      <c r="RYB157" s="119"/>
      <c r="RYC157" s="119"/>
      <c r="RYD157" s="119"/>
      <c r="RYE157" s="119"/>
      <c r="RYF157" s="119"/>
      <c r="RYG157" s="119"/>
      <c r="RYH157" s="119"/>
      <c r="RYI157" s="119"/>
      <c r="RYJ157" s="119"/>
      <c r="RYK157" s="119"/>
      <c r="RYL157" s="119"/>
      <c r="RYM157" s="119"/>
      <c r="RYN157" s="119"/>
      <c r="RYO157" s="119"/>
      <c r="RYP157" s="119"/>
      <c r="RYQ157" s="119"/>
      <c r="RYR157" s="119"/>
      <c r="RYS157" s="119"/>
      <c r="RYT157" s="119"/>
      <c r="RYU157" s="119"/>
      <c r="RYV157" s="119"/>
      <c r="RYW157" s="119"/>
      <c r="RYX157" s="119"/>
      <c r="RYY157" s="119"/>
      <c r="RYZ157" s="119"/>
      <c r="RZA157" s="119"/>
      <c r="RZB157" s="119"/>
      <c r="RZC157" s="119"/>
      <c r="RZD157" s="119"/>
      <c r="RZE157" s="119"/>
      <c r="RZF157" s="119"/>
      <c r="RZG157" s="119"/>
      <c r="RZH157" s="119"/>
      <c r="RZI157" s="119"/>
      <c r="RZJ157" s="119"/>
      <c r="RZK157" s="119"/>
      <c r="RZL157" s="119"/>
      <c r="RZM157" s="119"/>
      <c r="RZN157" s="119"/>
      <c r="RZO157" s="119"/>
      <c r="RZP157" s="119"/>
      <c r="RZQ157" s="119"/>
      <c r="RZR157" s="119"/>
      <c r="RZS157" s="119"/>
      <c r="RZT157" s="119"/>
      <c r="RZU157" s="119"/>
      <c r="RZV157" s="119"/>
      <c r="RZW157" s="119"/>
      <c r="RZX157" s="119"/>
      <c r="RZY157" s="119"/>
      <c r="RZZ157" s="119"/>
      <c r="SAA157" s="119"/>
      <c r="SAB157" s="119"/>
      <c r="SAC157" s="119"/>
      <c r="SAD157" s="119"/>
      <c r="SAE157" s="119"/>
      <c r="SAF157" s="119"/>
      <c r="SAG157" s="119"/>
      <c r="SAH157" s="119"/>
      <c r="SAI157" s="119"/>
      <c r="SAJ157" s="119"/>
      <c r="SAK157" s="119"/>
      <c r="SAL157" s="119"/>
      <c r="SAM157" s="119"/>
      <c r="SAN157" s="119"/>
      <c r="SAO157" s="119"/>
      <c r="SAP157" s="119"/>
      <c r="SAQ157" s="119"/>
      <c r="SAR157" s="119"/>
      <c r="SAS157" s="119"/>
      <c r="SAT157" s="119"/>
      <c r="SAU157" s="119"/>
      <c r="SAV157" s="119"/>
      <c r="SAW157" s="119"/>
      <c r="SAX157" s="119"/>
      <c r="SAY157" s="119"/>
      <c r="SAZ157" s="119"/>
      <c r="SBA157" s="119"/>
      <c r="SBB157" s="119"/>
      <c r="SBC157" s="119"/>
      <c r="SBD157" s="119"/>
      <c r="SBE157" s="119"/>
      <c r="SBF157" s="119"/>
      <c r="SBG157" s="119"/>
      <c r="SBH157" s="119"/>
      <c r="SBI157" s="119"/>
      <c r="SBJ157" s="119"/>
      <c r="SBK157" s="119"/>
      <c r="SBL157" s="119"/>
      <c r="SBM157" s="119"/>
      <c r="SBN157" s="119"/>
      <c r="SBO157" s="119"/>
      <c r="SBP157" s="119"/>
      <c r="SBQ157" s="119"/>
      <c r="SBR157" s="119"/>
      <c r="SBS157" s="119"/>
      <c r="SBT157" s="119"/>
      <c r="SBU157" s="119"/>
      <c r="SBV157" s="119"/>
      <c r="SBW157" s="119"/>
      <c r="SBX157" s="119"/>
      <c r="SBY157" s="119"/>
      <c r="SBZ157" s="119"/>
      <c r="SCA157" s="119"/>
      <c r="SCB157" s="119"/>
      <c r="SCC157" s="119"/>
      <c r="SCD157" s="119"/>
      <c r="SCE157" s="119"/>
      <c r="SCF157" s="119"/>
      <c r="SCG157" s="119"/>
      <c r="SCH157" s="119"/>
      <c r="SCI157" s="119"/>
      <c r="SCJ157" s="119"/>
      <c r="SCK157" s="119"/>
      <c r="SCL157" s="119"/>
      <c r="SCM157" s="119"/>
      <c r="SCN157" s="119"/>
      <c r="SCO157" s="119"/>
      <c r="SCP157" s="119"/>
      <c r="SCQ157" s="119"/>
      <c r="SCR157" s="119"/>
      <c r="SCS157" s="119"/>
      <c r="SCT157" s="119"/>
      <c r="SCU157" s="119"/>
      <c r="SCV157" s="119"/>
      <c r="SCW157" s="119"/>
      <c r="SCX157" s="119"/>
      <c r="SCY157" s="119"/>
      <c r="SCZ157" s="119"/>
      <c r="SDA157" s="119"/>
      <c r="SDB157" s="119"/>
      <c r="SDC157" s="119"/>
      <c r="SDD157" s="119"/>
      <c r="SDE157" s="119"/>
      <c r="SDF157" s="119"/>
      <c r="SDG157" s="119"/>
      <c r="SDH157" s="119"/>
      <c r="SDI157" s="119"/>
      <c r="SDJ157" s="119"/>
      <c r="SDK157" s="119"/>
      <c r="SDL157" s="119"/>
      <c r="SDM157" s="119"/>
      <c r="SDN157" s="119"/>
      <c r="SDO157" s="119"/>
      <c r="SDP157" s="119"/>
      <c r="SDQ157" s="119"/>
      <c r="SDR157" s="119"/>
      <c r="SDS157" s="119"/>
      <c r="SDT157" s="119"/>
      <c r="SDU157" s="119"/>
      <c r="SDV157" s="119"/>
      <c r="SDW157" s="119"/>
      <c r="SDX157" s="119"/>
      <c r="SDY157" s="119"/>
      <c r="SDZ157" s="119"/>
      <c r="SEA157" s="119"/>
      <c r="SEB157" s="119"/>
      <c r="SEC157" s="119"/>
      <c r="SED157" s="119"/>
      <c r="SEE157" s="119"/>
      <c r="SEF157" s="119"/>
      <c r="SEG157" s="119"/>
      <c r="SEH157" s="119"/>
      <c r="SEI157" s="119"/>
      <c r="SEJ157" s="119"/>
      <c r="SEK157" s="119"/>
      <c r="SEL157" s="119"/>
      <c r="SEM157" s="119"/>
      <c r="SEN157" s="119"/>
      <c r="SEO157" s="119"/>
      <c r="SEP157" s="119"/>
      <c r="SEQ157" s="119"/>
      <c r="SER157" s="119"/>
      <c r="SES157" s="119"/>
      <c r="SET157" s="119"/>
      <c r="SEU157" s="119"/>
      <c r="SEV157" s="119"/>
      <c r="SEW157" s="119"/>
      <c r="SEX157" s="119"/>
      <c r="SEY157" s="119"/>
      <c r="SEZ157" s="119"/>
      <c r="SFA157" s="119"/>
      <c r="SFB157" s="119"/>
      <c r="SFC157" s="119"/>
      <c r="SFD157" s="119"/>
      <c r="SFE157" s="119"/>
      <c r="SFF157" s="119"/>
      <c r="SFG157" s="119"/>
      <c r="SFH157" s="119"/>
      <c r="SFI157" s="119"/>
      <c r="SFJ157" s="119"/>
      <c r="SFK157" s="119"/>
      <c r="SFL157" s="119"/>
      <c r="SFM157" s="119"/>
      <c r="SFN157" s="119"/>
      <c r="SFO157" s="119"/>
      <c r="SFP157" s="119"/>
      <c r="SFQ157" s="119"/>
      <c r="SFR157" s="119"/>
      <c r="SFS157" s="119"/>
      <c r="SFT157" s="119"/>
      <c r="SFU157" s="119"/>
      <c r="SFV157" s="119"/>
      <c r="SFW157" s="119"/>
      <c r="SFX157" s="119"/>
      <c r="SFY157" s="119"/>
      <c r="SFZ157" s="119"/>
      <c r="SGA157" s="119"/>
      <c r="SGB157" s="119"/>
      <c r="SGC157" s="119"/>
      <c r="SGD157" s="119"/>
      <c r="SGE157" s="119"/>
      <c r="SGF157" s="119"/>
      <c r="SGG157" s="119"/>
      <c r="SGH157" s="119"/>
      <c r="SGI157" s="119"/>
      <c r="SGJ157" s="119"/>
      <c r="SGK157" s="119"/>
      <c r="SGL157" s="119"/>
      <c r="SGM157" s="119"/>
      <c r="SGN157" s="119"/>
      <c r="SGO157" s="119"/>
      <c r="SGP157" s="119"/>
      <c r="SGQ157" s="119"/>
      <c r="SGR157" s="119"/>
      <c r="SGS157" s="119"/>
      <c r="SGT157" s="119"/>
      <c r="SGU157" s="119"/>
      <c r="SGV157" s="119"/>
      <c r="SGW157" s="119"/>
      <c r="SGX157" s="119"/>
      <c r="SGY157" s="119"/>
      <c r="SGZ157" s="119"/>
      <c r="SHA157" s="119"/>
      <c r="SHB157" s="119"/>
      <c r="SHC157" s="119"/>
      <c r="SHD157" s="119"/>
      <c r="SHE157" s="119"/>
      <c r="SHF157" s="119"/>
      <c r="SHG157" s="119"/>
      <c r="SHH157" s="119"/>
      <c r="SHI157" s="119"/>
      <c r="SHJ157" s="119"/>
      <c r="SHK157" s="119"/>
      <c r="SHL157" s="119"/>
      <c r="SHM157" s="119"/>
      <c r="SHN157" s="119"/>
      <c r="SHO157" s="119"/>
      <c r="SHP157" s="119"/>
      <c r="SHQ157" s="119"/>
      <c r="SHR157" s="119"/>
      <c r="SHS157" s="119"/>
      <c r="SHT157" s="119"/>
      <c r="SHU157" s="119"/>
      <c r="SHV157" s="119"/>
      <c r="SHW157" s="119"/>
      <c r="SHX157" s="119"/>
      <c r="SHY157" s="119"/>
      <c r="SHZ157" s="119"/>
      <c r="SIA157" s="119"/>
      <c r="SIB157" s="119"/>
      <c r="SIC157" s="119"/>
      <c r="SID157" s="119"/>
      <c r="SIE157" s="119"/>
      <c r="SIF157" s="119"/>
      <c r="SIG157" s="119"/>
      <c r="SIH157" s="119"/>
      <c r="SII157" s="119"/>
      <c r="SIJ157" s="119"/>
      <c r="SIK157" s="119"/>
      <c r="SIL157" s="119"/>
      <c r="SIM157" s="119"/>
      <c r="SIN157" s="119"/>
      <c r="SIO157" s="119"/>
      <c r="SIP157" s="119"/>
      <c r="SIQ157" s="119"/>
      <c r="SIR157" s="119"/>
      <c r="SIS157" s="119"/>
      <c r="SIT157" s="119"/>
      <c r="SIU157" s="119"/>
      <c r="SIV157" s="119"/>
      <c r="SIW157" s="119"/>
      <c r="SIX157" s="119"/>
      <c r="SIY157" s="119"/>
      <c r="SIZ157" s="119"/>
      <c r="SJA157" s="119"/>
      <c r="SJB157" s="119"/>
      <c r="SJC157" s="119"/>
      <c r="SJD157" s="119"/>
      <c r="SJE157" s="119"/>
      <c r="SJF157" s="119"/>
      <c r="SJG157" s="119"/>
      <c r="SJH157" s="119"/>
      <c r="SJI157" s="119"/>
      <c r="SJJ157" s="119"/>
      <c r="SJK157" s="119"/>
      <c r="SJL157" s="119"/>
      <c r="SJM157" s="119"/>
      <c r="SJN157" s="119"/>
      <c r="SJO157" s="119"/>
      <c r="SJP157" s="119"/>
      <c r="SJQ157" s="119"/>
      <c r="SJR157" s="119"/>
      <c r="SJS157" s="119"/>
      <c r="SJT157" s="119"/>
      <c r="SJU157" s="119"/>
      <c r="SJV157" s="119"/>
      <c r="SJW157" s="119"/>
      <c r="SJX157" s="119"/>
      <c r="SJY157" s="119"/>
      <c r="SJZ157" s="119"/>
      <c r="SKA157" s="119"/>
      <c r="SKB157" s="119"/>
      <c r="SKC157" s="119"/>
      <c r="SKD157" s="119"/>
      <c r="SKE157" s="119"/>
      <c r="SKF157" s="119"/>
      <c r="SKG157" s="119"/>
      <c r="SKH157" s="119"/>
      <c r="SKI157" s="119"/>
      <c r="SKJ157" s="119"/>
      <c r="SKK157" s="119"/>
      <c r="SKL157" s="119"/>
      <c r="SKM157" s="119"/>
      <c r="SKN157" s="119"/>
      <c r="SKO157" s="119"/>
      <c r="SKP157" s="119"/>
      <c r="SKQ157" s="119"/>
      <c r="SKR157" s="119"/>
      <c r="SKS157" s="119"/>
      <c r="SKT157" s="119"/>
      <c r="SKU157" s="119"/>
      <c r="SKV157" s="119"/>
      <c r="SKW157" s="119"/>
      <c r="SKX157" s="119"/>
      <c r="SKY157" s="119"/>
      <c r="SKZ157" s="119"/>
      <c r="SLA157" s="119"/>
      <c r="SLB157" s="119"/>
      <c r="SLC157" s="119"/>
      <c r="SLD157" s="119"/>
      <c r="SLE157" s="119"/>
      <c r="SLF157" s="119"/>
      <c r="SLG157" s="119"/>
      <c r="SLH157" s="119"/>
      <c r="SLI157" s="119"/>
      <c r="SLJ157" s="119"/>
      <c r="SLK157" s="119"/>
      <c r="SLL157" s="119"/>
      <c r="SLM157" s="119"/>
      <c r="SLN157" s="119"/>
      <c r="SLO157" s="119"/>
      <c r="SLP157" s="119"/>
      <c r="SLQ157" s="119"/>
      <c r="SLR157" s="119"/>
      <c r="SLS157" s="119"/>
      <c r="SLT157" s="119"/>
      <c r="SLU157" s="119"/>
      <c r="SLV157" s="119"/>
      <c r="SLW157" s="119"/>
      <c r="SLX157" s="119"/>
      <c r="SLY157" s="119"/>
      <c r="SLZ157" s="119"/>
      <c r="SMA157" s="119"/>
      <c r="SMB157" s="119"/>
      <c r="SMC157" s="119"/>
      <c r="SMD157" s="119"/>
      <c r="SME157" s="119"/>
      <c r="SMF157" s="119"/>
      <c r="SMG157" s="119"/>
      <c r="SMH157" s="119"/>
      <c r="SMI157" s="119"/>
      <c r="SMJ157" s="119"/>
      <c r="SMK157" s="119"/>
      <c r="SML157" s="119"/>
      <c r="SMM157" s="119"/>
      <c r="SMN157" s="119"/>
      <c r="SMO157" s="119"/>
      <c r="SMP157" s="119"/>
      <c r="SMQ157" s="119"/>
      <c r="SMR157" s="119"/>
      <c r="SMS157" s="119"/>
      <c r="SMT157" s="119"/>
      <c r="SMU157" s="119"/>
      <c r="SMV157" s="119"/>
      <c r="SMW157" s="119"/>
      <c r="SMX157" s="119"/>
      <c r="SMY157" s="119"/>
      <c r="SMZ157" s="119"/>
      <c r="SNA157" s="119"/>
      <c r="SNB157" s="119"/>
      <c r="SNC157" s="119"/>
      <c r="SND157" s="119"/>
      <c r="SNE157" s="119"/>
      <c r="SNF157" s="119"/>
      <c r="SNG157" s="119"/>
      <c r="SNH157" s="119"/>
      <c r="SNI157" s="119"/>
      <c r="SNJ157" s="119"/>
      <c r="SNK157" s="119"/>
      <c r="SNL157" s="119"/>
      <c r="SNM157" s="119"/>
      <c r="SNN157" s="119"/>
      <c r="SNO157" s="119"/>
      <c r="SNP157" s="119"/>
      <c r="SNQ157" s="119"/>
      <c r="SNR157" s="119"/>
      <c r="SNS157" s="119"/>
      <c r="SNT157" s="119"/>
      <c r="SNU157" s="119"/>
      <c r="SNV157" s="119"/>
      <c r="SNW157" s="119"/>
      <c r="SNX157" s="119"/>
      <c r="SNY157" s="119"/>
      <c r="SNZ157" s="119"/>
      <c r="SOA157" s="119"/>
      <c r="SOB157" s="119"/>
      <c r="SOC157" s="119"/>
      <c r="SOD157" s="119"/>
      <c r="SOE157" s="119"/>
      <c r="SOF157" s="119"/>
      <c r="SOG157" s="119"/>
      <c r="SOH157" s="119"/>
      <c r="SOI157" s="119"/>
      <c r="SOJ157" s="119"/>
      <c r="SOK157" s="119"/>
      <c r="SOL157" s="119"/>
      <c r="SOM157" s="119"/>
      <c r="SON157" s="119"/>
      <c r="SOO157" s="119"/>
      <c r="SOP157" s="119"/>
      <c r="SOQ157" s="119"/>
      <c r="SOR157" s="119"/>
      <c r="SOS157" s="119"/>
      <c r="SOT157" s="119"/>
      <c r="SOU157" s="119"/>
      <c r="SOV157" s="119"/>
      <c r="SOW157" s="119"/>
      <c r="SOX157" s="119"/>
      <c r="SOY157" s="119"/>
      <c r="SOZ157" s="119"/>
      <c r="SPA157" s="119"/>
      <c r="SPB157" s="119"/>
      <c r="SPC157" s="119"/>
      <c r="SPD157" s="119"/>
      <c r="SPE157" s="119"/>
      <c r="SPF157" s="119"/>
      <c r="SPG157" s="119"/>
      <c r="SPH157" s="119"/>
      <c r="SPI157" s="119"/>
      <c r="SPJ157" s="119"/>
      <c r="SPK157" s="119"/>
      <c r="SPL157" s="119"/>
      <c r="SPM157" s="119"/>
      <c r="SPN157" s="119"/>
      <c r="SPO157" s="119"/>
      <c r="SPP157" s="119"/>
      <c r="SPQ157" s="119"/>
      <c r="SPR157" s="119"/>
      <c r="SPS157" s="119"/>
      <c r="SPT157" s="119"/>
      <c r="SPU157" s="119"/>
      <c r="SPV157" s="119"/>
      <c r="SPW157" s="119"/>
      <c r="SPX157" s="119"/>
      <c r="SPY157" s="119"/>
      <c r="SPZ157" s="119"/>
      <c r="SQA157" s="119"/>
      <c r="SQB157" s="119"/>
      <c r="SQC157" s="119"/>
      <c r="SQD157" s="119"/>
      <c r="SQE157" s="119"/>
      <c r="SQF157" s="119"/>
      <c r="SQG157" s="119"/>
      <c r="SQH157" s="119"/>
      <c r="SQI157" s="119"/>
      <c r="SQJ157" s="119"/>
      <c r="SQK157" s="119"/>
      <c r="SQL157" s="119"/>
      <c r="SQM157" s="119"/>
      <c r="SQN157" s="119"/>
      <c r="SQO157" s="119"/>
      <c r="SQP157" s="119"/>
      <c r="SQQ157" s="119"/>
      <c r="SQR157" s="119"/>
      <c r="SQS157" s="119"/>
      <c r="SQT157" s="119"/>
      <c r="SQU157" s="119"/>
      <c r="SQV157" s="119"/>
      <c r="SQW157" s="119"/>
      <c r="SQX157" s="119"/>
      <c r="SQY157" s="119"/>
      <c r="SQZ157" s="119"/>
      <c r="SRA157" s="119"/>
      <c r="SRB157" s="119"/>
      <c r="SRC157" s="119"/>
      <c r="SRD157" s="119"/>
      <c r="SRE157" s="119"/>
      <c r="SRF157" s="119"/>
      <c r="SRG157" s="119"/>
      <c r="SRH157" s="119"/>
      <c r="SRI157" s="119"/>
      <c r="SRJ157" s="119"/>
      <c r="SRK157" s="119"/>
      <c r="SRL157" s="119"/>
      <c r="SRM157" s="119"/>
      <c r="SRN157" s="119"/>
      <c r="SRO157" s="119"/>
      <c r="SRP157" s="119"/>
      <c r="SRQ157" s="119"/>
      <c r="SRR157" s="119"/>
      <c r="SRS157" s="119"/>
      <c r="SRT157" s="119"/>
      <c r="SRU157" s="119"/>
      <c r="SRV157" s="119"/>
      <c r="SRW157" s="119"/>
      <c r="SRX157" s="119"/>
      <c r="SRY157" s="119"/>
      <c r="SRZ157" s="119"/>
      <c r="SSA157" s="119"/>
      <c r="SSB157" s="119"/>
      <c r="SSC157" s="119"/>
      <c r="SSD157" s="119"/>
      <c r="SSE157" s="119"/>
      <c r="SSF157" s="119"/>
      <c r="SSG157" s="119"/>
      <c r="SSH157" s="119"/>
      <c r="SSI157" s="119"/>
      <c r="SSJ157" s="119"/>
      <c r="SSK157" s="119"/>
      <c r="SSL157" s="119"/>
      <c r="SSM157" s="119"/>
      <c r="SSN157" s="119"/>
      <c r="SSO157" s="119"/>
      <c r="SSP157" s="119"/>
      <c r="SSQ157" s="119"/>
      <c r="SSR157" s="119"/>
      <c r="SSS157" s="119"/>
      <c r="SST157" s="119"/>
      <c r="SSU157" s="119"/>
      <c r="SSV157" s="119"/>
      <c r="SSW157" s="119"/>
      <c r="SSX157" s="119"/>
      <c r="SSY157" s="119"/>
      <c r="SSZ157" s="119"/>
      <c r="STA157" s="119"/>
      <c r="STB157" s="119"/>
      <c r="STC157" s="119"/>
      <c r="STD157" s="119"/>
      <c r="STE157" s="119"/>
      <c r="STF157" s="119"/>
      <c r="STG157" s="119"/>
      <c r="STH157" s="119"/>
      <c r="STI157" s="119"/>
      <c r="STJ157" s="119"/>
      <c r="STK157" s="119"/>
      <c r="STL157" s="119"/>
      <c r="STM157" s="119"/>
      <c r="STN157" s="119"/>
      <c r="STO157" s="119"/>
      <c r="STP157" s="119"/>
      <c r="STQ157" s="119"/>
      <c r="STR157" s="119"/>
      <c r="STS157" s="119"/>
      <c r="STT157" s="119"/>
      <c r="STU157" s="119"/>
      <c r="STV157" s="119"/>
      <c r="STW157" s="119"/>
      <c r="STX157" s="119"/>
      <c r="STY157" s="119"/>
      <c r="STZ157" s="119"/>
      <c r="SUA157" s="119"/>
      <c r="SUB157" s="119"/>
      <c r="SUC157" s="119"/>
      <c r="SUD157" s="119"/>
      <c r="SUE157" s="119"/>
      <c r="SUF157" s="119"/>
      <c r="SUG157" s="119"/>
      <c r="SUH157" s="119"/>
      <c r="SUI157" s="119"/>
      <c r="SUJ157" s="119"/>
      <c r="SUK157" s="119"/>
      <c r="SUL157" s="119"/>
      <c r="SUM157" s="119"/>
      <c r="SUN157" s="119"/>
      <c r="SUO157" s="119"/>
      <c r="SUP157" s="119"/>
      <c r="SUQ157" s="119"/>
      <c r="SUR157" s="119"/>
      <c r="SUS157" s="119"/>
      <c r="SUT157" s="119"/>
      <c r="SUU157" s="119"/>
      <c r="SUV157" s="119"/>
      <c r="SUW157" s="119"/>
      <c r="SUX157" s="119"/>
      <c r="SUY157" s="119"/>
      <c r="SUZ157" s="119"/>
      <c r="SVA157" s="119"/>
      <c r="SVB157" s="119"/>
      <c r="SVC157" s="119"/>
      <c r="SVD157" s="119"/>
      <c r="SVE157" s="119"/>
      <c r="SVF157" s="119"/>
      <c r="SVG157" s="119"/>
      <c r="SVH157" s="119"/>
      <c r="SVI157" s="119"/>
      <c r="SVJ157" s="119"/>
      <c r="SVK157" s="119"/>
      <c r="SVL157" s="119"/>
      <c r="SVM157" s="119"/>
      <c r="SVN157" s="119"/>
      <c r="SVO157" s="119"/>
      <c r="SVP157" s="119"/>
      <c r="SVQ157" s="119"/>
      <c r="SVR157" s="119"/>
      <c r="SVS157" s="119"/>
      <c r="SVT157" s="119"/>
      <c r="SVU157" s="119"/>
      <c r="SVV157" s="119"/>
      <c r="SVW157" s="119"/>
      <c r="SVX157" s="119"/>
      <c r="SVY157" s="119"/>
      <c r="SVZ157" s="119"/>
      <c r="SWA157" s="119"/>
      <c r="SWB157" s="119"/>
      <c r="SWC157" s="119"/>
      <c r="SWD157" s="119"/>
      <c r="SWE157" s="119"/>
      <c r="SWF157" s="119"/>
      <c r="SWG157" s="119"/>
      <c r="SWH157" s="119"/>
      <c r="SWI157" s="119"/>
      <c r="SWJ157" s="119"/>
      <c r="SWK157" s="119"/>
      <c r="SWL157" s="119"/>
      <c r="SWM157" s="119"/>
      <c r="SWN157" s="119"/>
      <c r="SWO157" s="119"/>
      <c r="SWP157" s="119"/>
      <c r="SWQ157" s="119"/>
      <c r="SWR157" s="119"/>
      <c r="SWS157" s="119"/>
      <c r="SWT157" s="119"/>
      <c r="SWU157" s="119"/>
      <c r="SWV157" s="119"/>
      <c r="SWW157" s="119"/>
      <c r="SWX157" s="119"/>
      <c r="SWY157" s="119"/>
      <c r="SWZ157" s="119"/>
      <c r="SXA157" s="119"/>
      <c r="SXB157" s="119"/>
      <c r="SXC157" s="119"/>
      <c r="SXD157" s="119"/>
      <c r="SXE157" s="119"/>
      <c r="SXF157" s="119"/>
      <c r="SXG157" s="119"/>
      <c r="SXH157" s="119"/>
      <c r="SXI157" s="119"/>
      <c r="SXJ157" s="119"/>
      <c r="SXK157" s="119"/>
      <c r="SXL157" s="119"/>
      <c r="SXM157" s="119"/>
      <c r="SXN157" s="119"/>
      <c r="SXO157" s="119"/>
      <c r="SXP157" s="119"/>
      <c r="SXQ157" s="119"/>
      <c r="SXR157" s="119"/>
      <c r="SXS157" s="119"/>
      <c r="SXT157" s="119"/>
      <c r="SXU157" s="119"/>
      <c r="SXV157" s="119"/>
      <c r="SXW157" s="119"/>
      <c r="SXX157" s="119"/>
      <c r="SXY157" s="119"/>
      <c r="SXZ157" s="119"/>
      <c r="SYA157" s="119"/>
      <c r="SYB157" s="119"/>
      <c r="SYC157" s="119"/>
      <c r="SYD157" s="119"/>
      <c r="SYE157" s="119"/>
      <c r="SYF157" s="119"/>
      <c r="SYG157" s="119"/>
      <c r="SYH157" s="119"/>
      <c r="SYI157" s="119"/>
      <c r="SYJ157" s="119"/>
      <c r="SYK157" s="119"/>
      <c r="SYL157" s="119"/>
      <c r="SYM157" s="119"/>
      <c r="SYN157" s="119"/>
      <c r="SYO157" s="119"/>
      <c r="SYP157" s="119"/>
      <c r="SYQ157" s="119"/>
      <c r="SYR157" s="119"/>
      <c r="SYS157" s="119"/>
      <c r="SYT157" s="119"/>
      <c r="SYU157" s="119"/>
      <c r="SYV157" s="119"/>
      <c r="SYW157" s="119"/>
      <c r="SYX157" s="119"/>
      <c r="SYY157" s="119"/>
      <c r="SYZ157" s="119"/>
      <c r="SZA157" s="119"/>
      <c r="SZB157" s="119"/>
      <c r="SZC157" s="119"/>
      <c r="SZD157" s="119"/>
      <c r="SZE157" s="119"/>
      <c r="SZF157" s="119"/>
      <c r="SZG157" s="119"/>
      <c r="SZH157" s="119"/>
      <c r="SZI157" s="119"/>
      <c r="SZJ157" s="119"/>
      <c r="SZK157" s="119"/>
      <c r="SZL157" s="119"/>
      <c r="SZM157" s="119"/>
      <c r="SZN157" s="119"/>
      <c r="SZO157" s="119"/>
      <c r="SZP157" s="119"/>
      <c r="SZQ157" s="119"/>
      <c r="SZR157" s="119"/>
      <c r="SZS157" s="119"/>
      <c r="SZT157" s="119"/>
      <c r="SZU157" s="119"/>
      <c r="SZV157" s="119"/>
      <c r="SZW157" s="119"/>
      <c r="SZX157" s="119"/>
      <c r="SZY157" s="119"/>
      <c r="SZZ157" s="119"/>
      <c r="TAA157" s="119"/>
      <c r="TAB157" s="119"/>
      <c r="TAC157" s="119"/>
      <c r="TAD157" s="119"/>
      <c r="TAE157" s="119"/>
      <c r="TAF157" s="119"/>
      <c r="TAG157" s="119"/>
      <c r="TAH157" s="119"/>
      <c r="TAI157" s="119"/>
      <c r="TAJ157" s="119"/>
      <c r="TAK157" s="119"/>
      <c r="TAL157" s="119"/>
      <c r="TAM157" s="119"/>
      <c r="TAN157" s="119"/>
      <c r="TAO157" s="119"/>
      <c r="TAP157" s="119"/>
      <c r="TAQ157" s="119"/>
      <c r="TAR157" s="119"/>
      <c r="TAS157" s="119"/>
      <c r="TAT157" s="119"/>
      <c r="TAU157" s="119"/>
      <c r="TAV157" s="119"/>
      <c r="TAW157" s="119"/>
      <c r="TAX157" s="119"/>
      <c r="TAY157" s="119"/>
      <c r="TAZ157" s="119"/>
      <c r="TBA157" s="119"/>
      <c r="TBB157" s="119"/>
      <c r="TBC157" s="119"/>
      <c r="TBD157" s="119"/>
      <c r="TBE157" s="119"/>
      <c r="TBF157" s="119"/>
      <c r="TBG157" s="119"/>
      <c r="TBH157" s="119"/>
      <c r="TBI157" s="119"/>
      <c r="TBJ157" s="119"/>
      <c r="TBK157" s="119"/>
      <c r="TBL157" s="119"/>
      <c r="TBM157" s="119"/>
      <c r="TBN157" s="119"/>
      <c r="TBO157" s="119"/>
      <c r="TBP157" s="119"/>
      <c r="TBQ157" s="119"/>
      <c r="TBR157" s="119"/>
      <c r="TBS157" s="119"/>
      <c r="TBT157" s="119"/>
      <c r="TBU157" s="119"/>
      <c r="TBV157" s="119"/>
      <c r="TBW157" s="119"/>
      <c r="TBX157" s="119"/>
      <c r="TBY157" s="119"/>
      <c r="TBZ157" s="119"/>
      <c r="TCA157" s="119"/>
      <c r="TCB157" s="119"/>
      <c r="TCC157" s="119"/>
      <c r="TCD157" s="119"/>
      <c r="TCE157" s="119"/>
      <c r="TCF157" s="119"/>
      <c r="TCG157" s="119"/>
      <c r="TCH157" s="119"/>
      <c r="TCI157" s="119"/>
      <c r="TCJ157" s="119"/>
      <c r="TCK157" s="119"/>
      <c r="TCL157" s="119"/>
      <c r="TCM157" s="119"/>
      <c r="TCN157" s="119"/>
      <c r="TCO157" s="119"/>
      <c r="TCP157" s="119"/>
      <c r="TCQ157" s="119"/>
      <c r="TCR157" s="119"/>
      <c r="TCS157" s="119"/>
      <c r="TCT157" s="119"/>
      <c r="TCU157" s="119"/>
      <c r="TCV157" s="119"/>
      <c r="TCW157" s="119"/>
      <c r="TCX157" s="119"/>
      <c r="TCY157" s="119"/>
      <c r="TCZ157" s="119"/>
      <c r="TDA157" s="119"/>
      <c r="TDB157" s="119"/>
      <c r="TDC157" s="119"/>
      <c r="TDD157" s="119"/>
      <c r="TDE157" s="119"/>
      <c r="TDF157" s="119"/>
      <c r="TDG157" s="119"/>
      <c r="TDH157" s="119"/>
      <c r="TDI157" s="119"/>
      <c r="TDJ157" s="119"/>
      <c r="TDK157" s="119"/>
      <c r="TDL157" s="119"/>
      <c r="TDM157" s="119"/>
      <c r="TDN157" s="119"/>
      <c r="TDO157" s="119"/>
      <c r="TDP157" s="119"/>
      <c r="TDQ157" s="119"/>
      <c r="TDR157" s="119"/>
      <c r="TDS157" s="119"/>
      <c r="TDT157" s="119"/>
      <c r="TDU157" s="119"/>
      <c r="TDV157" s="119"/>
      <c r="TDW157" s="119"/>
      <c r="TDX157" s="119"/>
      <c r="TDY157" s="119"/>
      <c r="TDZ157" s="119"/>
      <c r="TEA157" s="119"/>
      <c r="TEB157" s="119"/>
      <c r="TEC157" s="119"/>
      <c r="TED157" s="119"/>
      <c r="TEE157" s="119"/>
      <c r="TEF157" s="119"/>
      <c r="TEG157" s="119"/>
      <c r="TEH157" s="119"/>
      <c r="TEI157" s="119"/>
      <c r="TEJ157" s="119"/>
      <c r="TEK157" s="119"/>
      <c r="TEL157" s="119"/>
      <c r="TEM157" s="119"/>
      <c r="TEN157" s="119"/>
      <c r="TEO157" s="119"/>
      <c r="TEP157" s="119"/>
      <c r="TEQ157" s="119"/>
      <c r="TER157" s="119"/>
      <c r="TES157" s="119"/>
      <c r="TET157" s="119"/>
      <c r="TEU157" s="119"/>
      <c r="TEV157" s="119"/>
      <c r="TEW157" s="119"/>
      <c r="TEX157" s="119"/>
      <c r="TEY157" s="119"/>
      <c r="TEZ157" s="119"/>
      <c r="TFA157" s="119"/>
      <c r="TFB157" s="119"/>
      <c r="TFC157" s="119"/>
      <c r="TFD157" s="119"/>
      <c r="TFE157" s="119"/>
      <c r="TFF157" s="119"/>
      <c r="TFG157" s="119"/>
      <c r="TFH157" s="119"/>
      <c r="TFI157" s="119"/>
      <c r="TFJ157" s="119"/>
      <c r="TFK157" s="119"/>
      <c r="TFL157" s="119"/>
      <c r="TFM157" s="119"/>
      <c r="TFN157" s="119"/>
      <c r="TFO157" s="119"/>
      <c r="TFP157" s="119"/>
      <c r="TFQ157" s="119"/>
      <c r="TFR157" s="119"/>
      <c r="TFS157" s="119"/>
      <c r="TFT157" s="119"/>
      <c r="TFU157" s="119"/>
      <c r="TFV157" s="119"/>
      <c r="TFW157" s="119"/>
      <c r="TFX157" s="119"/>
      <c r="TFY157" s="119"/>
      <c r="TFZ157" s="119"/>
      <c r="TGA157" s="119"/>
      <c r="TGB157" s="119"/>
      <c r="TGC157" s="119"/>
      <c r="TGD157" s="119"/>
      <c r="TGE157" s="119"/>
      <c r="TGF157" s="119"/>
      <c r="TGG157" s="119"/>
      <c r="TGH157" s="119"/>
      <c r="TGI157" s="119"/>
      <c r="TGJ157" s="119"/>
      <c r="TGK157" s="119"/>
      <c r="TGL157" s="119"/>
      <c r="TGM157" s="119"/>
      <c r="TGN157" s="119"/>
      <c r="TGO157" s="119"/>
      <c r="TGP157" s="119"/>
      <c r="TGQ157" s="119"/>
      <c r="TGR157" s="119"/>
      <c r="TGS157" s="119"/>
      <c r="TGT157" s="119"/>
      <c r="TGU157" s="119"/>
      <c r="TGV157" s="119"/>
      <c r="TGW157" s="119"/>
      <c r="TGX157" s="119"/>
      <c r="TGY157" s="119"/>
      <c r="TGZ157" s="119"/>
      <c r="THA157" s="119"/>
      <c r="THB157" s="119"/>
      <c r="THC157" s="119"/>
      <c r="THD157" s="119"/>
      <c r="THE157" s="119"/>
      <c r="THF157" s="119"/>
      <c r="THG157" s="119"/>
      <c r="THH157" s="119"/>
      <c r="THI157" s="119"/>
      <c r="THJ157" s="119"/>
      <c r="THK157" s="119"/>
      <c r="THL157" s="119"/>
      <c r="THM157" s="119"/>
      <c r="THN157" s="119"/>
      <c r="THO157" s="119"/>
      <c r="THP157" s="119"/>
      <c r="THQ157" s="119"/>
      <c r="THR157" s="119"/>
      <c r="THS157" s="119"/>
      <c r="THT157" s="119"/>
      <c r="THU157" s="119"/>
      <c r="THV157" s="119"/>
      <c r="THW157" s="119"/>
      <c r="THX157" s="119"/>
      <c r="THY157" s="119"/>
      <c r="THZ157" s="119"/>
      <c r="TIA157" s="119"/>
      <c r="TIB157" s="119"/>
      <c r="TIC157" s="119"/>
      <c r="TID157" s="119"/>
      <c r="TIE157" s="119"/>
      <c r="TIF157" s="119"/>
      <c r="TIG157" s="119"/>
      <c r="TIH157" s="119"/>
      <c r="TII157" s="119"/>
      <c r="TIJ157" s="119"/>
      <c r="TIK157" s="119"/>
      <c r="TIL157" s="119"/>
      <c r="TIM157" s="119"/>
      <c r="TIN157" s="119"/>
      <c r="TIO157" s="119"/>
      <c r="TIP157" s="119"/>
      <c r="TIQ157" s="119"/>
      <c r="TIR157" s="119"/>
      <c r="TIS157" s="119"/>
      <c r="TIT157" s="119"/>
      <c r="TIU157" s="119"/>
      <c r="TIV157" s="119"/>
      <c r="TIW157" s="119"/>
      <c r="TIX157" s="119"/>
      <c r="TIY157" s="119"/>
      <c r="TIZ157" s="119"/>
      <c r="TJA157" s="119"/>
      <c r="TJB157" s="119"/>
      <c r="TJC157" s="119"/>
      <c r="TJD157" s="119"/>
      <c r="TJE157" s="119"/>
      <c r="TJF157" s="119"/>
      <c r="TJG157" s="119"/>
      <c r="TJH157" s="119"/>
      <c r="TJI157" s="119"/>
      <c r="TJJ157" s="119"/>
      <c r="TJK157" s="119"/>
      <c r="TJL157" s="119"/>
      <c r="TJM157" s="119"/>
      <c r="TJN157" s="119"/>
      <c r="TJO157" s="119"/>
      <c r="TJP157" s="119"/>
      <c r="TJQ157" s="119"/>
      <c r="TJR157" s="119"/>
      <c r="TJS157" s="119"/>
      <c r="TJT157" s="119"/>
      <c r="TJU157" s="119"/>
      <c r="TJV157" s="119"/>
      <c r="TJW157" s="119"/>
      <c r="TJX157" s="119"/>
      <c r="TJY157" s="119"/>
      <c r="TJZ157" s="119"/>
      <c r="TKA157" s="119"/>
      <c r="TKB157" s="119"/>
      <c r="TKC157" s="119"/>
      <c r="TKD157" s="119"/>
      <c r="TKE157" s="119"/>
      <c r="TKF157" s="119"/>
      <c r="TKG157" s="119"/>
      <c r="TKH157" s="119"/>
      <c r="TKI157" s="119"/>
      <c r="TKJ157" s="119"/>
      <c r="TKK157" s="119"/>
      <c r="TKL157" s="119"/>
      <c r="TKM157" s="119"/>
      <c r="TKN157" s="119"/>
      <c r="TKO157" s="119"/>
      <c r="TKP157" s="119"/>
      <c r="TKQ157" s="119"/>
      <c r="TKR157" s="119"/>
      <c r="TKS157" s="119"/>
      <c r="TKT157" s="119"/>
      <c r="TKU157" s="119"/>
      <c r="TKV157" s="119"/>
      <c r="TKW157" s="119"/>
      <c r="TKX157" s="119"/>
      <c r="TKY157" s="119"/>
      <c r="TKZ157" s="119"/>
      <c r="TLA157" s="119"/>
      <c r="TLB157" s="119"/>
      <c r="TLC157" s="119"/>
      <c r="TLD157" s="119"/>
      <c r="TLE157" s="119"/>
      <c r="TLF157" s="119"/>
      <c r="TLG157" s="119"/>
      <c r="TLH157" s="119"/>
      <c r="TLI157" s="119"/>
      <c r="TLJ157" s="119"/>
      <c r="TLK157" s="119"/>
      <c r="TLL157" s="119"/>
      <c r="TLM157" s="119"/>
      <c r="TLN157" s="119"/>
      <c r="TLO157" s="119"/>
      <c r="TLP157" s="119"/>
      <c r="TLQ157" s="119"/>
      <c r="TLR157" s="119"/>
      <c r="TLS157" s="119"/>
      <c r="TLT157" s="119"/>
      <c r="TLU157" s="119"/>
      <c r="TLV157" s="119"/>
      <c r="TLW157" s="119"/>
      <c r="TLX157" s="119"/>
      <c r="TLY157" s="119"/>
      <c r="TLZ157" s="119"/>
      <c r="TMA157" s="119"/>
      <c r="TMB157" s="119"/>
      <c r="TMC157" s="119"/>
      <c r="TMD157" s="119"/>
      <c r="TME157" s="119"/>
      <c r="TMF157" s="119"/>
      <c r="TMG157" s="119"/>
      <c r="TMH157" s="119"/>
      <c r="TMI157" s="119"/>
      <c r="TMJ157" s="119"/>
      <c r="TMK157" s="119"/>
      <c r="TML157" s="119"/>
      <c r="TMM157" s="119"/>
      <c r="TMN157" s="119"/>
      <c r="TMO157" s="119"/>
      <c r="TMP157" s="119"/>
      <c r="TMQ157" s="119"/>
      <c r="TMR157" s="119"/>
      <c r="TMS157" s="119"/>
      <c r="TMT157" s="119"/>
      <c r="TMU157" s="119"/>
      <c r="TMV157" s="119"/>
      <c r="TMW157" s="119"/>
      <c r="TMX157" s="119"/>
      <c r="TMY157" s="119"/>
      <c r="TMZ157" s="119"/>
      <c r="TNA157" s="119"/>
      <c r="TNB157" s="119"/>
      <c r="TNC157" s="119"/>
      <c r="TND157" s="119"/>
      <c r="TNE157" s="119"/>
      <c r="TNF157" s="119"/>
      <c r="TNG157" s="119"/>
      <c r="TNH157" s="119"/>
      <c r="TNI157" s="119"/>
      <c r="TNJ157" s="119"/>
      <c r="TNK157" s="119"/>
      <c r="TNL157" s="119"/>
      <c r="TNM157" s="119"/>
      <c r="TNN157" s="119"/>
      <c r="TNO157" s="119"/>
      <c r="TNP157" s="119"/>
      <c r="TNQ157" s="119"/>
      <c r="TNR157" s="119"/>
      <c r="TNS157" s="119"/>
      <c r="TNT157" s="119"/>
      <c r="TNU157" s="119"/>
      <c r="TNV157" s="119"/>
      <c r="TNW157" s="119"/>
      <c r="TNX157" s="119"/>
      <c r="TNY157" s="119"/>
      <c r="TNZ157" s="119"/>
      <c r="TOA157" s="119"/>
      <c r="TOB157" s="119"/>
      <c r="TOC157" s="119"/>
      <c r="TOD157" s="119"/>
      <c r="TOE157" s="119"/>
      <c r="TOF157" s="119"/>
      <c r="TOG157" s="119"/>
      <c r="TOH157" s="119"/>
      <c r="TOI157" s="119"/>
      <c r="TOJ157" s="119"/>
      <c r="TOK157" s="119"/>
      <c r="TOL157" s="119"/>
      <c r="TOM157" s="119"/>
      <c r="TON157" s="119"/>
      <c r="TOO157" s="119"/>
      <c r="TOP157" s="119"/>
      <c r="TOQ157" s="119"/>
      <c r="TOR157" s="119"/>
      <c r="TOS157" s="119"/>
      <c r="TOT157" s="119"/>
      <c r="TOU157" s="119"/>
      <c r="TOV157" s="119"/>
      <c r="TOW157" s="119"/>
      <c r="TOX157" s="119"/>
      <c r="TOY157" s="119"/>
      <c r="TOZ157" s="119"/>
      <c r="TPA157" s="119"/>
      <c r="TPB157" s="119"/>
      <c r="TPC157" s="119"/>
      <c r="TPD157" s="119"/>
      <c r="TPE157" s="119"/>
      <c r="TPF157" s="119"/>
      <c r="TPG157" s="119"/>
      <c r="TPH157" s="119"/>
      <c r="TPI157" s="119"/>
      <c r="TPJ157" s="119"/>
      <c r="TPK157" s="119"/>
      <c r="TPL157" s="119"/>
      <c r="TPM157" s="119"/>
      <c r="TPN157" s="119"/>
      <c r="TPO157" s="119"/>
      <c r="TPP157" s="119"/>
      <c r="TPQ157" s="119"/>
      <c r="TPR157" s="119"/>
      <c r="TPS157" s="119"/>
      <c r="TPT157" s="119"/>
      <c r="TPU157" s="119"/>
      <c r="TPV157" s="119"/>
      <c r="TPW157" s="119"/>
      <c r="TPX157" s="119"/>
      <c r="TPY157" s="119"/>
      <c r="TPZ157" s="119"/>
      <c r="TQA157" s="119"/>
      <c r="TQB157" s="119"/>
      <c r="TQC157" s="119"/>
      <c r="TQD157" s="119"/>
      <c r="TQE157" s="119"/>
      <c r="TQF157" s="119"/>
      <c r="TQG157" s="119"/>
      <c r="TQH157" s="119"/>
      <c r="TQI157" s="119"/>
      <c r="TQJ157" s="119"/>
      <c r="TQK157" s="119"/>
      <c r="TQL157" s="119"/>
      <c r="TQM157" s="119"/>
      <c r="TQN157" s="119"/>
      <c r="TQO157" s="119"/>
      <c r="TQP157" s="119"/>
      <c r="TQQ157" s="119"/>
      <c r="TQR157" s="119"/>
      <c r="TQS157" s="119"/>
      <c r="TQT157" s="119"/>
      <c r="TQU157" s="119"/>
      <c r="TQV157" s="119"/>
      <c r="TQW157" s="119"/>
      <c r="TQX157" s="119"/>
      <c r="TQY157" s="119"/>
      <c r="TQZ157" s="119"/>
      <c r="TRA157" s="119"/>
      <c r="TRB157" s="119"/>
      <c r="TRC157" s="119"/>
      <c r="TRD157" s="119"/>
      <c r="TRE157" s="119"/>
      <c r="TRF157" s="119"/>
      <c r="TRG157" s="119"/>
      <c r="TRH157" s="119"/>
      <c r="TRI157" s="119"/>
      <c r="TRJ157" s="119"/>
      <c r="TRK157" s="119"/>
      <c r="TRL157" s="119"/>
      <c r="TRM157" s="119"/>
      <c r="TRN157" s="119"/>
      <c r="TRO157" s="119"/>
      <c r="TRP157" s="119"/>
      <c r="TRQ157" s="119"/>
      <c r="TRR157" s="119"/>
      <c r="TRS157" s="119"/>
      <c r="TRT157" s="119"/>
      <c r="TRU157" s="119"/>
      <c r="TRV157" s="119"/>
      <c r="TRW157" s="119"/>
      <c r="TRX157" s="119"/>
      <c r="TRY157" s="119"/>
      <c r="TRZ157" s="119"/>
      <c r="TSA157" s="119"/>
      <c r="TSB157" s="119"/>
      <c r="TSC157" s="119"/>
      <c r="TSD157" s="119"/>
      <c r="TSE157" s="119"/>
      <c r="TSF157" s="119"/>
      <c r="TSG157" s="119"/>
      <c r="TSH157" s="119"/>
      <c r="TSI157" s="119"/>
      <c r="TSJ157" s="119"/>
      <c r="TSK157" s="119"/>
      <c r="TSL157" s="119"/>
      <c r="TSM157" s="119"/>
      <c r="TSN157" s="119"/>
      <c r="TSO157" s="119"/>
      <c r="TSP157" s="119"/>
      <c r="TSQ157" s="119"/>
      <c r="TSR157" s="119"/>
      <c r="TSS157" s="119"/>
      <c r="TST157" s="119"/>
      <c r="TSU157" s="119"/>
      <c r="TSV157" s="119"/>
      <c r="TSW157" s="119"/>
      <c r="TSX157" s="119"/>
      <c r="TSY157" s="119"/>
      <c r="TSZ157" s="119"/>
      <c r="TTA157" s="119"/>
      <c r="TTB157" s="119"/>
      <c r="TTC157" s="119"/>
      <c r="TTD157" s="119"/>
      <c r="TTE157" s="119"/>
      <c r="TTF157" s="119"/>
      <c r="TTG157" s="119"/>
      <c r="TTH157" s="119"/>
      <c r="TTI157" s="119"/>
      <c r="TTJ157" s="119"/>
      <c r="TTK157" s="119"/>
      <c r="TTL157" s="119"/>
      <c r="TTM157" s="119"/>
      <c r="TTN157" s="119"/>
      <c r="TTO157" s="119"/>
      <c r="TTP157" s="119"/>
      <c r="TTQ157" s="119"/>
      <c r="TTR157" s="119"/>
      <c r="TTS157" s="119"/>
      <c r="TTT157" s="119"/>
      <c r="TTU157" s="119"/>
      <c r="TTV157" s="119"/>
      <c r="TTW157" s="119"/>
      <c r="TTX157" s="119"/>
      <c r="TTY157" s="119"/>
      <c r="TTZ157" s="119"/>
      <c r="TUA157" s="119"/>
      <c r="TUB157" s="119"/>
      <c r="TUC157" s="119"/>
      <c r="TUD157" s="119"/>
      <c r="TUE157" s="119"/>
      <c r="TUF157" s="119"/>
      <c r="TUG157" s="119"/>
      <c r="TUH157" s="119"/>
      <c r="TUI157" s="119"/>
      <c r="TUJ157" s="119"/>
      <c r="TUK157" s="119"/>
      <c r="TUL157" s="119"/>
      <c r="TUM157" s="119"/>
      <c r="TUN157" s="119"/>
      <c r="TUO157" s="119"/>
      <c r="TUP157" s="119"/>
      <c r="TUQ157" s="119"/>
      <c r="TUR157" s="119"/>
      <c r="TUS157" s="119"/>
      <c r="TUT157" s="119"/>
      <c r="TUU157" s="119"/>
      <c r="TUV157" s="119"/>
      <c r="TUW157" s="119"/>
      <c r="TUX157" s="119"/>
      <c r="TUY157" s="119"/>
      <c r="TUZ157" s="119"/>
      <c r="TVA157" s="119"/>
      <c r="TVB157" s="119"/>
      <c r="TVC157" s="119"/>
      <c r="TVD157" s="119"/>
      <c r="TVE157" s="119"/>
      <c r="TVF157" s="119"/>
      <c r="TVG157" s="119"/>
      <c r="TVH157" s="119"/>
      <c r="TVI157" s="119"/>
      <c r="TVJ157" s="119"/>
      <c r="TVK157" s="119"/>
      <c r="TVL157" s="119"/>
      <c r="TVM157" s="119"/>
      <c r="TVN157" s="119"/>
      <c r="TVO157" s="119"/>
      <c r="TVP157" s="119"/>
      <c r="TVQ157" s="119"/>
      <c r="TVR157" s="119"/>
      <c r="TVS157" s="119"/>
      <c r="TVT157" s="119"/>
      <c r="TVU157" s="119"/>
      <c r="TVV157" s="119"/>
      <c r="TVW157" s="119"/>
      <c r="TVX157" s="119"/>
      <c r="TVY157" s="119"/>
      <c r="TVZ157" s="119"/>
      <c r="TWA157" s="119"/>
      <c r="TWB157" s="119"/>
      <c r="TWC157" s="119"/>
      <c r="TWD157" s="119"/>
      <c r="TWE157" s="119"/>
      <c r="TWF157" s="119"/>
      <c r="TWG157" s="119"/>
      <c r="TWH157" s="119"/>
      <c r="TWI157" s="119"/>
      <c r="TWJ157" s="119"/>
      <c r="TWK157" s="119"/>
      <c r="TWL157" s="119"/>
      <c r="TWM157" s="119"/>
      <c r="TWN157" s="119"/>
      <c r="TWO157" s="119"/>
      <c r="TWP157" s="119"/>
      <c r="TWQ157" s="119"/>
      <c r="TWR157" s="119"/>
      <c r="TWS157" s="119"/>
      <c r="TWT157" s="119"/>
      <c r="TWU157" s="119"/>
      <c r="TWV157" s="119"/>
      <c r="TWW157" s="119"/>
      <c r="TWX157" s="119"/>
      <c r="TWY157" s="119"/>
      <c r="TWZ157" s="119"/>
      <c r="TXA157" s="119"/>
      <c r="TXB157" s="119"/>
      <c r="TXC157" s="119"/>
      <c r="TXD157" s="119"/>
      <c r="TXE157" s="119"/>
      <c r="TXF157" s="119"/>
      <c r="TXG157" s="119"/>
      <c r="TXH157" s="119"/>
      <c r="TXI157" s="119"/>
      <c r="TXJ157" s="119"/>
      <c r="TXK157" s="119"/>
      <c r="TXL157" s="119"/>
      <c r="TXM157" s="119"/>
      <c r="TXN157" s="119"/>
      <c r="TXO157" s="119"/>
      <c r="TXP157" s="119"/>
      <c r="TXQ157" s="119"/>
      <c r="TXR157" s="119"/>
      <c r="TXS157" s="119"/>
      <c r="TXT157" s="119"/>
      <c r="TXU157" s="119"/>
      <c r="TXV157" s="119"/>
      <c r="TXW157" s="119"/>
      <c r="TXX157" s="119"/>
      <c r="TXY157" s="119"/>
      <c r="TXZ157" s="119"/>
      <c r="TYA157" s="119"/>
      <c r="TYB157" s="119"/>
      <c r="TYC157" s="119"/>
      <c r="TYD157" s="119"/>
      <c r="TYE157" s="119"/>
      <c r="TYF157" s="119"/>
      <c r="TYG157" s="119"/>
      <c r="TYH157" s="119"/>
      <c r="TYI157" s="119"/>
      <c r="TYJ157" s="119"/>
      <c r="TYK157" s="119"/>
      <c r="TYL157" s="119"/>
      <c r="TYM157" s="119"/>
      <c r="TYN157" s="119"/>
      <c r="TYO157" s="119"/>
      <c r="TYP157" s="119"/>
      <c r="TYQ157" s="119"/>
      <c r="TYR157" s="119"/>
      <c r="TYS157" s="119"/>
      <c r="TYT157" s="119"/>
      <c r="TYU157" s="119"/>
      <c r="TYV157" s="119"/>
      <c r="TYW157" s="119"/>
      <c r="TYX157" s="119"/>
      <c r="TYY157" s="119"/>
      <c r="TYZ157" s="119"/>
      <c r="TZA157" s="119"/>
      <c r="TZB157" s="119"/>
      <c r="TZC157" s="119"/>
      <c r="TZD157" s="119"/>
      <c r="TZE157" s="119"/>
      <c r="TZF157" s="119"/>
      <c r="TZG157" s="119"/>
      <c r="TZH157" s="119"/>
      <c r="TZI157" s="119"/>
      <c r="TZJ157" s="119"/>
      <c r="TZK157" s="119"/>
      <c r="TZL157" s="119"/>
      <c r="TZM157" s="119"/>
      <c r="TZN157" s="119"/>
      <c r="TZO157" s="119"/>
      <c r="TZP157" s="119"/>
      <c r="TZQ157" s="119"/>
      <c r="TZR157" s="119"/>
      <c r="TZS157" s="119"/>
      <c r="TZT157" s="119"/>
      <c r="TZU157" s="119"/>
      <c r="TZV157" s="119"/>
      <c r="TZW157" s="119"/>
      <c r="TZX157" s="119"/>
      <c r="TZY157" s="119"/>
      <c r="TZZ157" s="119"/>
      <c r="UAA157" s="119"/>
      <c r="UAB157" s="119"/>
      <c r="UAC157" s="119"/>
      <c r="UAD157" s="119"/>
      <c r="UAE157" s="119"/>
      <c r="UAF157" s="119"/>
      <c r="UAG157" s="119"/>
      <c r="UAH157" s="119"/>
      <c r="UAI157" s="119"/>
      <c r="UAJ157" s="119"/>
      <c r="UAK157" s="119"/>
      <c r="UAL157" s="119"/>
      <c r="UAM157" s="119"/>
      <c r="UAN157" s="119"/>
      <c r="UAO157" s="119"/>
      <c r="UAP157" s="119"/>
      <c r="UAQ157" s="119"/>
      <c r="UAR157" s="119"/>
      <c r="UAS157" s="119"/>
      <c r="UAT157" s="119"/>
      <c r="UAU157" s="119"/>
      <c r="UAV157" s="119"/>
      <c r="UAW157" s="119"/>
      <c r="UAX157" s="119"/>
      <c r="UAY157" s="119"/>
      <c r="UAZ157" s="119"/>
      <c r="UBA157" s="119"/>
      <c r="UBB157" s="119"/>
      <c r="UBC157" s="119"/>
      <c r="UBD157" s="119"/>
      <c r="UBE157" s="119"/>
      <c r="UBF157" s="119"/>
      <c r="UBG157" s="119"/>
      <c r="UBH157" s="119"/>
      <c r="UBI157" s="119"/>
      <c r="UBJ157" s="119"/>
      <c r="UBK157" s="119"/>
      <c r="UBL157" s="119"/>
      <c r="UBM157" s="119"/>
      <c r="UBN157" s="119"/>
      <c r="UBO157" s="119"/>
      <c r="UBP157" s="119"/>
      <c r="UBQ157" s="119"/>
      <c r="UBR157" s="119"/>
      <c r="UBS157" s="119"/>
      <c r="UBT157" s="119"/>
      <c r="UBU157" s="119"/>
      <c r="UBV157" s="119"/>
      <c r="UBW157" s="119"/>
      <c r="UBX157" s="119"/>
      <c r="UBY157" s="119"/>
      <c r="UBZ157" s="119"/>
      <c r="UCA157" s="119"/>
      <c r="UCB157" s="119"/>
      <c r="UCC157" s="119"/>
      <c r="UCD157" s="119"/>
      <c r="UCE157" s="119"/>
      <c r="UCF157" s="119"/>
      <c r="UCG157" s="119"/>
      <c r="UCH157" s="119"/>
      <c r="UCI157" s="119"/>
      <c r="UCJ157" s="119"/>
      <c r="UCK157" s="119"/>
      <c r="UCL157" s="119"/>
      <c r="UCM157" s="119"/>
      <c r="UCN157" s="119"/>
      <c r="UCO157" s="119"/>
      <c r="UCP157" s="119"/>
      <c r="UCQ157" s="119"/>
      <c r="UCR157" s="119"/>
      <c r="UCS157" s="119"/>
      <c r="UCT157" s="119"/>
      <c r="UCU157" s="119"/>
      <c r="UCV157" s="119"/>
      <c r="UCW157" s="119"/>
      <c r="UCX157" s="119"/>
      <c r="UCY157" s="119"/>
      <c r="UCZ157" s="119"/>
      <c r="UDA157" s="119"/>
      <c r="UDB157" s="119"/>
      <c r="UDC157" s="119"/>
      <c r="UDD157" s="119"/>
      <c r="UDE157" s="119"/>
      <c r="UDF157" s="119"/>
      <c r="UDG157" s="119"/>
      <c r="UDH157" s="119"/>
      <c r="UDI157" s="119"/>
      <c r="UDJ157" s="119"/>
      <c r="UDK157" s="119"/>
      <c r="UDL157" s="119"/>
      <c r="UDM157" s="119"/>
      <c r="UDN157" s="119"/>
      <c r="UDO157" s="119"/>
      <c r="UDP157" s="119"/>
      <c r="UDQ157" s="119"/>
      <c r="UDR157" s="119"/>
      <c r="UDS157" s="119"/>
      <c r="UDT157" s="119"/>
      <c r="UDU157" s="119"/>
      <c r="UDV157" s="119"/>
      <c r="UDW157" s="119"/>
      <c r="UDX157" s="119"/>
      <c r="UDY157" s="119"/>
      <c r="UDZ157" s="119"/>
      <c r="UEA157" s="119"/>
      <c r="UEB157" s="119"/>
      <c r="UEC157" s="119"/>
      <c r="UED157" s="119"/>
      <c r="UEE157" s="119"/>
      <c r="UEF157" s="119"/>
      <c r="UEG157" s="119"/>
      <c r="UEH157" s="119"/>
      <c r="UEI157" s="119"/>
      <c r="UEJ157" s="119"/>
      <c r="UEK157" s="119"/>
      <c r="UEL157" s="119"/>
      <c r="UEM157" s="119"/>
      <c r="UEN157" s="119"/>
      <c r="UEO157" s="119"/>
      <c r="UEP157" s="119"/>
      <c r="UEQ157" s="119"/>
      <c r="UER157" s="119"/>
      <c r="UES157" s="119"/>
      <c r="UET157" s="119"/>
      <c r="UEU157" s="119"/>
      <c r="UEV157" s="119"/>
      <c r="UEW157" s="119"/>
      <c r="UEX157" s="119"/>
      <c r="UEY157" s="119"/>
      <c r="UEZ157" s="119"/>
      <c r="UFA157" s="119"/>
      <c r="UFB157" s="119"/>
      <c r="UFC157" s="119"/>
      <c r="UFD157" s="119"/>
      <c r="UFE157" s="119"/>
      <c r="UFF157" s="119"/>
      <c r="UFG157" s="119"/>
      <c r="UFH157" s="119"/>
      <c r="UFI157" s="119"/>
      <c r="UFJ157" s="119"/>
      <c r="UFK157" s="119"/>
      <c r="UFL157" s="119"/>
      <c r="UFM157" s="119"/>
      <c r="UFN157" s="119"/>
      <c r="UFO157" s="119"/>
      <c r="UFP157" s="119"/>
      <c r="UFQ157" s="119"/>
      <c r="UFR157" s="119"/>
      <c r="UFS157" s="119"/>
      <c r="UFT157" s="119"/>
      <c r="UFU157" s="119"/>
      <c r="UFV157" s="119"/>
      <c r="UFW157" s="119"/>
      <c r="UFX157" s="119"/>
      <c r="UFY157" s="119"/>
      <c r="UFZ157" s="119"/>
      <c r="UGA157" s="119"/>
      <c r="UGB157" s="119"/>
      <c r="UGC157" s="119"/>
      <c r="UGD157" s="119"/>
      <c r="UGE157" s="119"/>
      <c r="UGF157" s="119"/>
      <c r="UGG157" s="119"/>
      <c r="UGH157" s="119"/>
      <c r="UGI157" s="119"/>
      <c r="UGJ157" s="119"/>
      <c r="UGK157" s="119"/>
      <c r="UGL157" s="119"/>
      <c r="UGM157" s="119"/>
      <c r="UGN157" s="119"/>
      <c r="UGO157" s="119"/>
      <c r="UGP157" s="119"/>
      <c r="UGQ157" s="119"/>
      <c r="UGR157" s="119"/>
      <c r="UGS157" s="119"/>
      <c r="UGT157" s="119"/>
      <c r="UGU157" s="119"/>
      <c r="UGV157" s="119"/>
      <c r="UGW157" s="119"/>
      <c r="UGX157" s="119"/>
      <c r="UGY157" s="119"/>
      <c r="UGZ157" s="119"/>
      <c r="UHA157" s="119"/>
      <c r="UHB157" s="119"/>
      <c r="UHC157" s="119"/>
      <c r="UHD157" s="119"/>
      <c r="UHE157" s="119"/>
      <c r="UHF157" s="119"/>
      <c r="UHG157" s="119"/>
      <c r="UHH157" s="119"/>
      <c r="UHI157" s="119"/>
      <c r="UHJ157" s="119"/>
      <c r="UHK157" s="119"/>
      <c r="UHL157" s="119"/>
      <c r="UHM157" s="119"/>
      <c r="UHN157" s="119"/>
      <c r="UHO157" s="119"/>
      <c r="UHP157" s="119"/>
      <c r="UHQ157" s="119"/>
      <c r="UHR157" s="119"/>
      <c r="UHS157" s="119"/>
      <c r="UHT157" s="119"/>
      <c r="UHU157" s="119"/>
      <c r="UHV157" s="119"/>
      <c r="UHW157" s="119"/>
      <c r="UHX157" s="119"/>
      <c r="UHY157" s="119"/>
      <c r="UHZ157" s="119"/>
      <c r="UIA157" s="119"/>
      <c r="UIB157" s="119"/>
      <c r="UIC157" s="119"/>
      <c r="UID157" s="119"/>
      <c r="UIE157" s="119"/>
      <c r="UIF157" s="119"/>
      <c r="UIG157" s="119"/>
      <c r="UIH157" s="119"/>
      <c r="UII157" s="119"/>
      <c r="UIJ157" s="119"/>
      <c r="UIK157" s="119"/>
      <c r="UIL157" s="119"/>
      <c r="UIM157" s="119"/>
      <c r="UIN157" s="119"/>
      <c r="UIO157" s="119"/>
      <c r="UIP157" s="119"/>
      <c r="UIQ157" s="119"/>
      <c r="UIR157" s="119"/>
      <c r="UIS157" s="119"/>
      <c r="UIT157" s="119"/>
      <c r="UIU157" s="119"/>
      <c r="UIV157" s="119"/>
      <c r="UIW157" s="119"/>
      <c r="UIX157" s="119"/>
      <c r="UIY157" s="119"/>
      <c r="UIZ157" s="119"/>
      <c r="UJA157" s="119"/>
      <c r="UJB157" s="119"/>
      <c r="UJC157" s="119"/>
      <c r="UJD157" s="119"/>
      <c r="UJE157" s="119"/>
      <c r="UJF157" s="119"/>
      <c r="UJG157" s="119"/>
      <c r="UJH157" s="119"/>
      <c r="UJI157" s="119"/>
      <c r="UJJ157" s="119"/>
      <c r="UJK157" s="119"/>
      <c r="UJL157" s="119"/>
      <c r="UJM157" s="119"/>
      <c r="UJN157" s="119"/>
      <c r="UJO157" s="119"/>
      <c r="UJP157" s="119"/>
      <c r="UJQ157" s="119"/>
      <c r="UJR157" s="119"/>
      <c r="UJS157" s="119"/>
      <c r="UJT157" s="119"/>
      <c r="UJU157" s="119"/>
      <c r="UJV157" s="119"/>
      <c r="UJW157" s="119"/>
      <c r="UJX157" s="119"/>
      <c r="UJY157" s="119"/>
      <c r="UJZ157" s="119"/>
      <c r="UKA157" s="119"/>
      <c r="UKB157" s="119"/>
      <c r="UKC157" s="119"/>
      <c r="UKD157" s="119"/>
      <c r="UKE157" s="119"/>
      <c r="UKF157" s="119"/>
      <c r="UKG157" s="119"/>
      <c r="UKH157" s="119"/>
      <c r="UKI157" s="119"/>
      <c r="UKJ157" s="119"/>
      <c r="UKK157" s="119"/>
      <c r="UKL157" s="119"/>
      <c r="UKM157" s="119"/>
      <c r="UKN157" s="119"/>
      <c r="UKO157" s="119"/>
      <c r="UKP157" s="119"/>
      <c r="UKQ157" s="119"/>
      <c r="UKR157" s="119"/>
      <c r="UKS157" s="119"/>
      <c r="UKT157" s="119"/>
      <c r="UKU157" s="119"/>
      <c r="UKV157" s="119"/>
      <c r="UKW157" s="119"/>
      <c r="UKX157" s="119"/>
      <c r="UKY157" s="119"/>
      <c r="UKZ157" s="119"/>
      <c r="ULA157" s="119"/>
      <c r="ULB157" s="119"/>
      <c r="ULC157" s="119"/>
      <c r="ULD157" s="119"/>
      <c r="ULE157" s="119"/>
      <c r="ULF157" s="119"/>
      <c r="ULG157" s="119"/>
      <c r="ULH157" s="119"/>
      <c r="ULI157" s="119"/>
      <c r="ULJ157" s="119"/>
      <c r="ULK157" s="119"/>
      <c r="ULL157" s="119"/>
      <c r="ULM157" s="119"/>
      <c r="ULN157" s="119"/>
      <c r="ULO157" s="119"/>
      <c r="ULP157" s="119"/>
      <c r="ULQ157" s="119"/>
      <c r="ULR157" s="119"/>
      <c r="ULS157" s="119"/>
      <c r="ULT157" s="119"/>
      <c r="ULU157" s="119"/>
      <c r="ULV157" s="119"/>
      <c r="ULW157" s="119"/>
      <c r="ULX157" s="119"/>
      <c r="ULY157" s="119"/>
      <c r="ULZ157" s="119"/>
      <c r="UMA157" s="119"/>
      <c r="UMB157" s="119"/>
      <c r="UMC157" s="119"/>
      <c r="UMD157" s="119"/>
      <c r="UME157" s="119"/>
      <c r="UMF157" s="119"/>
      <c r="UMG157" s="119"/>
      <c r="UMH157" s="119"/>
      <c r="UMI157" s="119"/>
      <c r="UMJ157" s="119"/>
      <c r="UMK157" s="119"/>
      <c r="UML157" s="119"/>
      <c r="UMM157" s="119"/>
      <c r="UMN157" s="119"/>
      <c r="UMO157" s="119"/>
      <c r="UMP157" s="119"/>
      <c r="UMQ157" s="119"/>
      <c r="UMR157" s="119"/>
      <c r="UMS157" s="119"/>
      <c r="UMT157" s="119"/>
      <c r="UMU157" s="119"/>
      <c r="UMV157" s="119"/>
      <c r="UMW157" s="119"/>
      <c r="UMX157" s="119"/>
      <c r="UMY157" s="119"/>
      <c r="UMZ157" s="119"/>
      <c r="UNA157" s="119"/>
      <c r="UNB157" s="119"/>
      <c r="UNC157" s="119"/>
      <c r="UND157" s="119"/>
      <c r="UNE157" s="119"/>
      <c r="UNF157" s="119"/>
      <c r="UNG157" s="119"/>
      <c r="UNH157" s="119"/>
      <c r="UNI157" s="119"/>
      <c r="UNJ157" s="119"/>
      <c r="UNK157" s="119"/>
      <c r="UNL157" s="119"/>
      <c r="UNM157" s="119"/>
      <c r="UNN157" s="119"/>
      <c r="UNO157" s="119"/>
      <c r="UNP157" s="119"/>
      <c r="UNQ157" s="119"/>
      <c r="UNR157" s="119"/>
      <c r="UNS157" s="119"/>
      <c r="UNT157" s="119"/>
      <c r="UNU157" s="119"/>
      <c r="UNV157" s="119"/>
      <c r="UNW157" s="119"/>
      <c r="UNX157" s="119"/>
      <c r="UNY157" s="119"/>
      <c r="UNZ157" s="119"/>
      <c r="UOA157" s="119"/>
      <c r="UOB157" s="119"/>
      <c r="UOC157" s="119"/>
      <c r="UOD157" s="119"/>
      <c r="UOE157" s="119"/>
      <c r="UOF157" s="119"/>
      <c r="UOG157" s="119"/>
      <c r="UOH157" s="119"/>
      <c r="UOI157" s="119"/>
      <c r="UOJ157" s="119"/>
      <c r="UOK157" s="119"/>
      <c r="UOL157" s="119"/>
      <c r="UOM157" s="119"/>
      <c r="UON157" s="119"/>
      <c r="UOO157" s="119"/>
      <c r="UOP157" s="119"/>
      <c r="UOQ157" s="119"/>
      <c r="UOR157" s="119"/>
      <c r="UOS157" s="119"/>
      <c r="UOT157" s="119"/>
      <c r="UOU157" s="119"/>
      <c r="UOV157" s="119"/>
      <c r="UOW157" s="119"/>
      <c r="UOX157" s="119"/>
      <c r="UOY157" s="119"/>
      <c r="UOZ157" s="119"/>
      <c r="UPA157" s="119"/>
      <c r="UPB157" s="119"/>
      <c r="UPC157" s="119"/>
      <c r="UPD157" s="119"/>
      <c r="UPE157" s="119"/>
      <c r="UPF157" s="119"/>
      <c r="UPG157" s="119"/>
      <c r="UPH157" s="119"/>
      <c r="UPI157" s="119"/>
      <c r="UPJ157" s="119"/>
      <c r="UPK157" s="119"/>
      <c r="UPL157" s="119"/>
      <c r="UPM157" s="119"/>
      <c r="UPN157" s="119"/>
      <c r="UPO157" s="119"/>
      <c r="UPP157" s="119"/>
      <c r="UPQ157" s="119"/>
      <c r="UPR157" s="119"/>
      <c r="UPS157" s="119"/>
      <c r="UPT157" s="119"/>
      <c r="UPU157" s="119"/>
      <c r="UPV157" s="119"/>
      <c r="UPW157" s="119"/>
      <c r="UPX157" s="119"/>
      <c r="UPY157" s="119"/>
      <c r="UPZ157" s="119"/>
      <c r="UQA157" s="119"/>
      <c r="UQB157" s="119"/>
      <c r="UQC157" s="119"/>
      <c r="UQD157" s="119"/>
      <c r="UQE157" s="119"/>
      <c r="UQF157" s="119"/>
      <c r="UQG157" s="119"/>
      <c r="UQH157" s="119"/>
      <c r="UQI157" s="119"/>
      <c r="UQJ157" s="119"/>
      <c r="UQK157" s="119"/>
      <c r="UQL157" s="119"/>
      <c r="UQM157" s="119"/>
      <c r="UQN157" s="119"/>
      <c r="UQO157" s="119"/>
      <c r="UQP157" s="119"/>
      <c r="UQQ157" s="119"/>
      <c r="UQR157" s="119"/>
      <c r="UQS157" s="119"/>
      <c r="UQT157" s="119"/>
      <c r="UQU157" s="119"/>
      <c r="UQV157" s="119"/>
      <c r="UQW157" s="119"/>
      <c r="UQX157" s="119"/>
      <c r="UQY157" s="119"/>
      <c r="UQZ157" s="119"/>
      <c r="URA157" s="119"/>
      <c r="URB157" s="119"/>
      <c r="URC157" s="119"/>
      <c r="URD157" s="119"/>
      <c r="URE157" s="119"/>
      <c r="URF157" s="119"/>
      <c r="URG157" s="119"/>
      <c r="URH157" s="119"/>
      <c r="URI157" s="119"/>
      <c r="URJ157" s="119"/>
      <c r="URK157" s="119"/>
      <c r="URL157" s="119"/>
      <c r="URM157" s="119"/>
      <c r="URN157" s="119"/>
      <c r="URO157" s="119"/>
      <c r="URP157" s="119"/>
      <c r="URQ157" s="119"/>
      <c r="URR157" s="119"/>
      <c r="URS157" s="119"/>
      <c r="URT157" s="119"/>
      <c r="URU157" s="119"/>
      <c r="URV157" s="119"/>
      <c r="URW157" s="119"/>
      <c r="URX157" s="119"/>
      <c r="URY157" s="119"/>
      <c r="URZ157" s="119"/>
      <c r="USA157" s="119"/>
      <c r="USB157" s="119"/>
      <c r="USC157" s="119"/>
      <c r="USD157" s="119"/>
      <c r="USE157" s="119"/>
      <c r="USF157" s="119"/>
      <c r="USG157" s="119"/>
      <c r="USH157" s="119"/>
      <c r="USI157" s="119"/>
      <c r="USJ157" s="119"/>
      <c r="USK157" s="119"/>
      <c r="USL157" s="119"/>
      <c r="USM157" s="119"/>
      <c r="USN157" s="119"/>
      <c r="USO157" s="119"/>
      <c r="USP157" s="119"/>
      <c r="USQ157" s="119"/>
      <c r="USR157" s="119"/>
      <c r="USS157" s="119"/>
      <c r="UST157" s="119"/>
      <c r="USU157" s="119"/>
      <c r="USV157" s="119"/>
      <c r="USW157" s="119"/>
      <c r="USX157" s="119"/>
      <c r="USY157" s="119"/>
      <c r="USZ157" s="119"/>
      <c r="UTA157" s="119"/>
      <c r="UTB157" s="119"/>
      <c r="UTC157" s="119"/>
      <c r="UTD157" s="119"/>
      <c r="UTE157" s="119"/>
      <c r="UTF157" s="119"/>
      <c r="UTG157" s="119"/>
      <c r="UTH157" s="119"/>
      <c r="UTI157" s="119"/>
      <c r="UTJ157" s="119"/>
      <c r="UTK157" s="119"/>
      <c r="UTL157" s="119"/>
      <c r="UTM157" s="119"/>
      <c r="UTN157" s="119"/>
      <c r="UTO157" s="119"/>
      <c r="UTP157" s="119"/>
      <c r="UTQ157" s="119"/>
      <c r="UTR157" s="119"/>
      <c r="UTS157" s="119"/>
      <c r="UTT157" s="119"/>
      <c r="UTU157" s="119"/>
      <c r="UTV157" s="119"/>
      <c r="UTW157" s="119"/>
      <c r="UTX157" s="119"/>
      <c r="UTY157" s="119"/>
      <c r="UTZ157" s="119"/>
      <c r="UUA157" s="119"/>
      <c r="UUB157" s="119"/>
      <c r="UUC157" s="119"/>
      <c r="UUD157" s="119"/>
      <c r="UUE157" s="119"/>
      <c r="UUF157" s="119"/>
      <c r="UUG157" s="119"/>
      <c r="UUH157" s="119"/>
      <c r="UUI157" s="119"/>
      <c r="UUJ157" s="119"/>
      <c r="UUK157" s="119"/>
      <c r="UUL157" s="119"/>
      <c r="UUM157" s="119"/>
      <c r="UUN157" s="119"/>
      <c r="UUO157" s="119"/>
      <c r="UUP157" s="119"/>
      <c r="UUQ157" s="119"/>
      <c r="UUR157" s="119"/>
      <c r="UUS157" s="119"/>
      <c r="UUT157" s="119"/>
      <c r="UUU157" s="119"/>
      <c r="UUV157" s="119"/>
      <c r="UUW157" s="119"/>
      <c r="UUX157" s="119"/>
      <c r="UUY157" s="119"/>
      <c r="UUZ157" s="119"/>
      <c r="UVA157" s="119"/>
      <c r="UVB157" s="119"/>
      <c r="UVC157" s="119"/>
      <c r="UVD157" s="119"/>
      <c r="UVE157" s="119"/>
      <c r="UVF157" s="119"/>
      <c r="UVG157" s="119"/>
      <c r="UVH157" s="119"/>
      <c r="UVI157" s="119"/>
      <c r="UVJ157" s="119"/>
      <c r="UVK157" s="119"/>
      <c r="UVL157" s="119"/>
      <c r="UVM157" s="119"/>
      <c r="UVN157" s="119"/>
      <c r="UVO157" s="119"/>
      <c r="UVP157" s="119"/>
      <c r="UVQ157" s="119"/>
      <c r="UVR157" s="119"/>
      <c r="UVS157" s="119"/>
      <c r="UVT157" s="119"/>
      <c r="UVU157" s="119"/>
      <c r="UVV157" s="119"/>
      <c r="UVW157" s="119"/>
      <c r="UVX157" s="119"/>
      <c r="UVY157" s="119"/>
      <c r="UVZ157" s="119"/>
      <c r="UWA157" s="119"/>
      <c r="UWB157" s="119"/>
      <c r="UWC157" s="119"/>
      <c r="UWD157" s="119"/>
      <c r="UWE157" s="119"/>
      <c r="UWF157" s="119"/>
      <c r="UWG157" s="119"/>
      <c r="UWH157" s="119"/>
      <c r="UWI157" s="119"/>
      <c r="UWJ157" s="119"/>
      <c r="UWK157" s="119"/>
      <c r="UWL157" s="119"/>
      <c r="UWM157" s="119"/>
      <c r="UWN157" s="119"/>
      <c r="UWO157" s="119"/>
      <c r="UWP157" s="119"/>
      <c r="UWQ157" s="119"/>
      <c r="UWR157" s="119"/>
      <c r="UWS157" s="119"/>
      <c r="UWT157" s="119"/>
      <c r="UWU157" s="119"/>
      <c r="UWV157" s="119"/>
      <c r="UWW157" s="119"/>
      <c r="UWX157" s="119"/>
      <c r="UWY157" s="119"/>
      <c r="UWZ157" s="119"/>
      <c r="UXA157" s="119"/>
      <c r="UXB157" s="119"/>
      <c r="UXC157" s="119"/>
      <c r="UXD157" s="119"/>
      <c r="UXE157" s="119"/>
      <c r="UXF157" s="119"/>
      <c r="UXG157" s="119"/>
      <c r="UXH157" s="119"/>
      <c r="UXI157" s="119"/>
      <c r="UXJ157" s="119"/>
      <c r="UXK157" s="119"/>
      <c r="UXL157" s="119"/>
      <c r="UXM157" s="119"/>
      <c r="UXN157" s="119"/>
      <c r="UXO157" s="119"/>
      <c r="UXP157" s="119"/>
      <c r="UXQ157" s="119"/>
      <c r="UXR157" s="119"/>
      <c r="UXS157" s="119"/>
      <c r="UXT157" s="119"/>
      <c r="UXU157" s="119"/>
      <c r="UXV157" s="119"/>
      <c r="UXW157" s="119"/>
      <c r="UXX157" s="119"/>
      <c r="UXY157" s="119"/>
      <c r="UXZ157" s="119"/>
      <c r="UYA157" s="119"/>
      <c r="UYB157" s="119"/>
      <c r="UYC157" s="119"/>
      <c r="UYD157" s="119"/>
      <c r="UYE157" s="119"/>
      <c r="UYF157" s="119"/>
      <c r="UYG157" s="119"/>
      <c r="UYH157" s="119"/>
      <c r="UYI157" s="119"/>
      <c r="UYJ157" s="119"/>
      <c r="UYK157" s="119"/>
      <c r="UYL157" s="119"/>
      <c r="UYM157" s="119"/>
      <c r="UYN157" s="119"/>
      <c r="UYO157" s="119"/>
      <c r="UYP157" s="119"/>
      <c r="UYQ157" s="119"/>
      <c r="UYR157" s="119"/>
      <c r="UYS157" s="119"/>
      <c r="UYT157" s="119"/>
      <c r="UYU157" s="119"/>
      <c r="UYV157" s="119"/>
      <c r="UYW157" s="119"/>
      <c r="UYX157" s="119"/>
      <c r="UYY157" s="119"/>
      <c r="UYZ157" s="119"/>
      <c r="UZA157" s="119"/>
      <c r="UZB157" s="119"/>
      <c r="UZC157" s="119"/>
      <c r="UZD157" s="119"/>
      <c r="UZE157" s="119"/>
      <c r="UZF157" s="119"/>
      <c r="UZG157" s="119"/>
      <c r="UZH157" s="119"/>
      <c r="UZI157" s="119"/>
      <c r="UZJ157" s="119"/>
      <c r="UZK157" s="119"/>
      <c r="UZL157" s="119"/>
      <c r="UZM157" s="119"/>
      <c r="UZN157" s="119"/>
      <c r="UZO157" s="119"/>
      <c r="UZP157" s="119"/>
      <c r="UZQ157" s="119"/>
      <c r="UZR157" s="119"/>
      <c r="UZS157" s="119"/>
      <c r="UZT157" s="119"/>
      <c r="UZU157" s="119"/>
      <c r="UZV157" s="119"/>
      <c r="UZW157" s="119"/>
      <c r="UZX157" s="119"/>
      <c r="UZY157" s="119"/>
      <c r="UZZ157" s="119"/>
      <c r="VAA157" s="119"/>
      <c r="VAB157" s="119"/>
      <c r="VAC157" s="119"/>
      <c r="VAD157" s="119"/>
      <c r="VAE157" s="119"/>
      <c r="VAF157" s="119"/>
      <c r="VAG157" s="119"/>
      <c r="VAH157" s="119"/>
      <c r="VAI157" s="119"/>
      <c r="VAJ157" s="119"/>
      <c r="VAK157" s="119"/>
      <c r="VAL157" s="119"/>
      <c r="VAM157" s="119"/>
      <c r="VAN157" s="119"/>
      <c r="VAO157" s="119"/>
      <c r="VAP157" s="119"/>
      <c r="VAQ157" s="119"/>
      <c r="VAR157" s="119"/>
      <c r="VAS157" s="119"/>
      <c r="VAT157" s="119"/>
      <c r="VAU157" s="119"/>
      <c r="VAV157" s="119"/>
      <c r="VAW157" s="119"/>
      <c r="VAX157" s="119"/>
      <c r="VAY157" s="119"/>
      <c r="VAZ157" s="119"/>
      <c r="VBA157" s="119"/>
      <c r="VBB157" s="119"/>
      <c r="VBC157" s="119"/>
      <c r="VBD157" s="119"/>
      <c r="VBE157" s="119"/>
      <c r="VBF157" s="119"/>
      <c r="VBG157" s="119"/>
      <c r="VBH157" s="119"/>
      <c r="VBI157" s="119"/>
      <c r="VBJ157" s="119"/>
      <c r="VBK157" s="119"/>
      <c r="VBL157" s="119"/>
      <c r="VBM157" s="119"/>
      <c r="VBN157" s="119"/>
      <c r="VBO157" s="119"/>
      <c r="VBP157" s="119"/>
      <c r="VBQ157" s="119"/>
      <c r="VBR157" s="119"/>
      <c r="VBS157" s="119"/>
      <c r="VBT157" s="119"/>
      <c r="VBU157" s="119"/>
      <c r="VBV157" s="119"/>
      <c r="VBW157" s="119"/>
      <c r="VBX157" s="119"/>
      <c r="VBY157" s="119"/>
      <c r="VBZ157" s="119"/>
      <c r="VCA157" s="119"/>
      <c r="VCB157" s="119"/>
      <c r="VCC157" s="119"/>
      <c r="VCD157" s="119"/>
      <c r="VCE157" s="119"/>
      <c r="VCF157" s="119"/>
      <c r="VCG157" s="119"/>
      <c r="VCH157" s="119"/>
      <c r="VCI157" s="119"/>
      <c r="VCJ157" s="119"/>
      <c r="VCK157" s="119"/>
      <c r="VCL157" s="119"/>
      <c r="VCM157" s="119"/>
      <c r="VCN157" s="119"/>
      <c r="VCO157" s="119"/>
      <c r="VCP157" s="119"/>
      <c r="VCQ157" s="119"/>
      <c r="VCR157" s="119"/>
      <c r="VCS157" s="119"/>
      <c r="VCT157" s="119"/>
      <c r="VCU157" s="119"/>
      <c r="VCV157" s="119"/>
      <c r="VCW157" s="119"/>
      <c r="VCX157" s="119"/>
      <c r="VCY157" s="119"/>
      <c r="VCZ157" s="119"/>
      <c r="VDA157" s="119"/>
      <c r="VDB157" s="119"/>
      <c r="VDC157" s="119"/>
      <c r="VDD157" s="119"/>
      <c r="VDE157" s="119"/>
      <c r="VDF157" s="119"/>
      <c r="VDG157" s="119"/>
      <c r="VDH157" s="119"/>
      <c r="VDI157" s="119"/>
      <c r="VDJ157" s="119"/>
      <c r="VDK157" s="119"/>
      <c r="VDL157" s="119"/>
      <c r="VDM157" s="119"/>
      <c r="VDN157" s="119"/>
      <c r="VDO157" s="119"/>
      <c r="VDP157" s="119"/>
      <c r="VDQ157" s="119"/>
      <c r="VDR157" s="119"/>
      <c r="VDS157" s="119"/>
      <c r="VDT157" s="119"/>
      <c r="VDU157" s="119"/>
      <c r="VDV157" s="119"/>
      <c r="VDW157" s="119"/>
      <c r="VDX157" s="119"/>
      <c r="VDY157" s="119"/>
      <c r="VDZ157" s="119"/>
      <c r="VEA157" s="119"/>
      <c r="VEB157" s="119"/>
      <c r="VEC157" s="119"/>
      <c r="VED157" s="119"/>
      <c r="VEE157" s="119"/>
      <c r="VEF157" s="119"/>
      <c r="VEG157" s="119"/>
      <c r="VEH157" s="119"/>
      <c r="VEI157" s="119"/>
      <c r="VEJ157" s="119"/>
      <c r="VEK157" s="119"/>
      <c r="VEL157" s="119"/>
      <c r="VEM157" s="119"/>
      <c r="VEN157" s="119"/>
      <c r="VEO157" s="119"/>
      <c r="VEP157" s="119"/>
      <c r="VEQ157" s="119"/>
      <c r="VER157" s="119"/>
      <c r="VES157" s="119"/>
      <c r="VET157" s="119"/>
      <c r="VEU157" s="119"/>
      <c r="VEV157" s="119"/>
      <c r="VEW157" s="119"/>
      <c r="VEX157" s="119"/>
      <c r="VEY157" s="119"/>
      <c r="VEZ157" s="119"/>
      <c r="VFA157" s="119"/>
      <c r="VFB157" s="119"/>
      <c r="VFC157" s="119"/>
      <c r="VFD157" s="119"/>
      <c r="VFE157" s="119"/>
      <c r="VFF157" s="119"/>
      <c r="VFG157" s="119"/>
      <c r="VFH157" s="119"/>
      <c r="VFI157" s="119"/>
      <c r="VFJ157" s="119"/>
      <c r="VFK157" s="119"/>
      <c r="VFL157" s="119"/>
      <c r="VFM157" s="119"/>
      <c r="VFN157" s="119"/>
      <c r="VFO157" s="119"/>
      <c r="VFP157" s="119"/>
      <c r="VFQ157" s="119"/>
      <c r="VFR157" s="119"/>
      <c r="VFS157" s="119"/>
      <c r="VFT157" s="119"/>
      <c r="VFU157" s="119"/>
      <c r="VFV157" s="119"/>
      <c r="VFW157" s="119"/>
      <c r="VFX157" s="119"/>
      <c r="VFY157" s="119"/>
      <c r="VFZ157" s="119"/>
      <c r="VGA157" s="119"/>
      <c r="VGB157" s="119"/>
      <c r="VGC157" s="119"/>
      <c r="VGD157" s="119"/>
      <c r="VGE157" s="119"/>
      <c r="VGF157" s="119"/>
      <c r="VGG157" s="119"/>
      <c r="VGH157" s="119"/>
      <c r="VGI157" s="119"/>
      <c r="VGJ157" s="119"/>
      <c r="VGK157" s="119"/>
      <c r="VGL157" s="119"/>
      <c r="VGM157" s="119"/>
      <c r="VGN157" s="119"/>
      <c r="VGO157" s="119"/>
      <c r="VGP157" s="119"/>
      <c r="VGQ157" s="119"/>
      <c r="VGR157" s="119"/>
      <c r="VGS157" s="119"/>
      <c r="VGT157" s="119"/>
      <c r="VGU157" s="119"/>
      <c r="VGV157" s="119"/>
      <c r="VGW157" s="119"/>
      <c r="VGX157" s="119"/>
      <c r="VGY157" s="119"/>
      <c r="VGZ157" s="119"/>
      <c r="VHA157" s="119"/>
      <c r="VHB157" s="119"/>
      <c r="VHC157" s="119"/>
      <c r="VHD157" s="119"/>
      <c r="VHE157" s="119"/>
      <c r="VHF157" s="119"/>
      <c r="VHG157" s="119"/>
      <c r="VHH157" s="119"/>
      <c r="VHI157" s="119"/>
      <c r="VHJ157" s="119"/>
      <c r="VHK157" s="119"/>
      <c r="VHL157" s="119"/>
      <c r="VHM157" s="119"/>
      <c r="VHN157" s="119"/>
      <c r="VHO157" s="119"/>
      <c r="VHP157" s="119"/>
      <c r="VHQ157" s="119"/>
      <c r="VHR157" s="119"/>
      <c r="VHS157" s="119"/>
      <c r="VHT157" s="119"/>
      <c r="VHU157" s="119"/>
      <c r="VHV157" s="119"/>
      <c r="VHW157" s="119"/>
      <c r="VHX157" s="119"/>
      <c r="VHY157" s="119"/>
      <c r="VHZ157" s="119"/>
      <c r="VIA157" s="119"/>
      <c r="VIB157" s="119"/>
      <c r="VIC157" s="119"/>
      <c r="VID157" s="119"/>
      <c r="VIE157" s="119"/>
      <c r="VIF157" s="119"/>
      <c r="VIG157" s="119"/>
      <c r="VIH157" s="119"/>
      <c r="VII157" s="119"/>
      <c r="VIJ157" s="119"/>
      <c r="VIK157" s="119"/>
      <c r="VIL157" s="119"/>
      <c r="VIM157" s="119"/>
      <c r="VIN157" s="119"/>
      <c r="VIO157" s="119"/>
      <c r="VIP157" s="119"/>
      <c r="VIQ157" s="119"/>
      <c r="VIR157" s="119"/>
      <c r="VIS157" s="119"/>
      <c r="VIT157" s="119"/>
      <c r="VIU157" s="119"/>
      <c r="VIV157" s="119"/>
      <c r="VIW157" s="119"/>
      <c r="VIX157" s="119"/>
      <c r="VIY157" s="119"/>
      <c r="VIZ157" s="119"/>
      <c r="VJA157" s="119"/>
      <c r="VJB157" s="119"/>
      <c r="VJC157" s="119"/>
      <c r="VJD157" s="119"/>
      <c r="VJE157" s="119"/>
      <c r="VJF157" s="119"/>
      <c r="VJG157" s="119"/>
      <c r="VJH157" s="119"/>
      <c r="VJI157" s="119"/>
      <c r="VJJ157" s="119"/>
      <c r="VJK157" s="119"/>
      <c r="VJL157" s="119"/>
      <c r="VJM157" s="119"/>
      <c r="VJN157" s="119"/>
      <c r="VJO157" s="119"/>
      <c r="VJP157" s="119"/>
      <c r="VJQ157" s="119"/>
      <c r="VJR157" s="119"/>
      <c r="VJS157" s="119"/>
      <c r="VJT157" s="119"/>
      <c r="VJU157" s="119"/>
      <c r="VJV157" s="119"/>
      <c r="VJW157" s="119"/>
      <c r="VJX157" s="119"/>
      <c r="VJY157" s="119"/>
      <c r="VJZ157" s="119"/>
      <c r="VKA157" s="119"/>
      <c r="VKB157" s="119"/>
      <c r="VKC157" s="119"/>
      <c r="VKD157" s="119"/>
      <c r="VKE157" s="119"/>
      <c r="VKF157" s="119"/>
      <c r="VKG157" s="119"/>
      <c r="VKH157" s="119"/>
      <c r="VKI157" s="119"/>
      <c r="VKJ157" s="119"/>
      <c r="VKK157" s="119"/>
      <c r="VKL157" s="119"/>
      <c r="VKM157" s="119"/>
      <c r="VKN157" s="119"/>
      <c r="VKO157" s="119"/>
      <c r="VKP157" s="119"/>
      <c r="VKQ157" s="119"/>
      <c r="VKR157" s="119"/>
      <c r="VKS157" s="119"/>
      <c r="VKT157" s="119"/>
      <c r="VKU157" s="119"/>
      <c r="VKV157" s="119"/>
      <c r="VKW157" s="119"/>
      <c r="VKX157" s="119"/>
      <c r="VKY157" s="119"/>
      <c r="VKZ157" s="119"/>
      <c r="VLA157" s="119"/>
      <c r="VLB157" s="119"/>
      <c r="VLC157" s="119"/>
      <c r="VLD157" s="119"/>
      <c r="VLE157" s="119"/>
      <c r="VLF157" s="119"/>
      <c r="VLG157" s="119"/>
      <c r="VLH157" s="119"/>
      <c r="VLI157" s="119"/>
      <c r="VLJ157" s="119"/>
      <c r="VLK157" s="119"/>
      <c r="VLL157" s="119"/>
      <c r="VLM157" s="119"/>
      <c r="VLN157" s="119"/>
      <c r="VLO157" s="119"/>
      <c r="VLP157" s="119"/>
      <c r="VLQ157" s="119"/>
      <c r="VLR157" s="119"/>
      <c r="VLS157" s="119"/>
      <c r="VLT157" s="119"/>
      <c r="VLU157" s="119"/>
      <c r="VLV157" s="119"/>
      <c r="VLW157" s="119"/>
      <c r="VLX157" s="119"/>
      <c r="VLY157" s="119"/>
      <c r="VLZ157" s="119"/>
      <c r="VMA157" s="119"/>
      <c r="VMB157" s="119"/>
      <c r="VMC157" s="119"/>
      <c r="VMD157" s="119"/>
      <c r="VME157" s="119"/>
      <c r="VMF157" s="119"/>
      <c r="VMG157" s="119"/>
      <c r="VMH157" s="119"/>
      <c r="VMI157" s="119"/>
      <c r="VMJ157" s="119"/>
      <c r="VMK157" s="119"/>
      <c r="VML157" s="119"/>
      <c r="VMM157" s="119"/>
      <c r="VMN157" s="119"/>
      <c r="VMO157" s="119"/>
      <c r="VMP157" s="119"/>
      <c r="VMQ157" s="119"/>
      <c r="VMR157" s="119"/>
      <c r="VMS157" s="119"/>
      <c r="VMT157" s="119"/>
      <c r="VMU157" s="119"/>
      <c r="VMV157" s="119"/>
      <c r="VMW157" s="119"/>
      <c r="VMX157" s="119"/>
      <c r="VMY157" s="119"/>
      <c r="VMZ157" s="119"/>
      <c r="VNA157" s="119"/>
      <c r="VNB157" s="119"/>
      <c r="VNC157" s="119"/>
      <c r="VND157" s="119"/>
      <c r="VNE157" s="119"/>
      <c r="VNF157" s="119"/>
      <c r="VNG157" s="119"/>
      <c r="VNH157" s="119"/>
      <c r="VNI157" s="119"/>
      <c r="VNJ157" s="119"/>
      <c r="VNK157" s="119"/>
      <c r="VNL157" s="119"/>
      <c r="VNM157" s="119"/>
      <c r="VNN157" s="119"/>
      <c r="VNO157" s="119"/>
      <c r="VNP157" s="119"/>
      <c r="VNQ157" s="119"/>
      <c r="VNR157" s="119"/>
      <c r="VNS157" s="119"/>
      <c r="VNT157" s="119"/>
      <c r="VNU157" s="119"/>
      <c r="VNV157" s="119"/>
      <c r="VNW157" s="119"/>
      <c r="VNX157" s="119"/>
      <c r="VNY157" s="119"/>
      <c r="VNZ157" s="119"/>
      <c r="VOA157" s="119"/>
      <c r="VOB157" s="119"/>
      <c r="VOC157" s="119"/>
      <c r="VOD157" s="119"/>
      <c r="VOE157" s="119"/>
      <c r="VOF157" s="119"/>
      <c r="VOG157" s="119"/>
      <c r="VOH157" s="119"/>
      <c r="VOI157" s="119"/>
      <c r="VOJ157" s="119"/>
      <c r="VOK157" s="119"/>
      <c r="VOL157" s="119"/>
      <c r="VOM157" s="119"/>
      <c r="VON157" s="119"/>
      <c r="VOO157" s="119"/>
      <c r="VOP157" s="119"/>
      <c r="VOQ157" s="119"/>
      <c r="VOR157" s="119"/>
      <c r="VOS157" s="119"/>
      <c r="VOT157" s="119"/>
      <c r="VOU157" s="119"/>
      <c r="VOV157" s="119"/>
      <c r="VOW157" s="119"/>
      <c r="VOX157" s="119"/>
      <c r="VOY157" s="119"/>
      <c r="VOZ157" s="119"/>
      <c r="VPA157" s="119"/>
      <c r="VPB157" s="119"/>
      <c r="VPC157" s="119"/>
      <c r="VPD157" s="119"/>
      <c r="VPE157" s="119"/>
      <c r="VPF157" s="119"/>
      <c r="VPG157" s="119"/>
      <c r="VPH157" s="119"/>
      <c r="VPI157" s="119"/>
      <c r="VPJ157" s="119"/>
      <c r="VPK157" s="119"/>
      <c r="VPL157" s="119"/>
      <c r="VPM157" s="119"/>
      <c r="VPN157" s="119"/>
      <c r="VPO157" s="119"/>
      <c r="VPP157" s="119"/>
      <c r="VPQ157" s="119"/>
      <c r="VPR157" s="119"/>
      <c r="VPS157" s="119"/>
      <c r="VPT157" s="119"/>
      <c r="VPU157" s="119"/>
      <c r="VPV157" s="119"/>
      <c r="VPW157" s="119"/>
      <c r="VPX157" s="119"/>
      <c r="VPY157" s="119"/>
      <c r="VPZ157" s="119"/>
      <c r="VQA157" s="119"/>
      <c r="VQB157" s="119"/>
      <c r="VQC157" s="119"/>
      <c r="VQD157" s="119"/>
      <c r="VQE157" s="119"/>
      <c r="VQF157" s="119"/>
      <c r="VQG157" s="119"/>
      <c r="VQH157" s="119"/>
      <c r="VQI157" s="119"/>
      <c r="VQJ157" s="119"/>
      <c r="VQK157" s="119"/>
      <c r="VQL157" s="119"/>
      <c r="VQM157" s="119"/>
      <c r="VQN157" s="119"/>
      <c r="VQO157" s="119"/>
      <c r="VQP157" s="119"/>
      <c r="VQQ157" s="119"/>
      <c r="VQR157" s="119"/>
      <c r="VQS157" s="119"/>
      <c r="VQT157" s="119"/>
      <c r="VQU157" s="119"/>
      <c r="VQV157" s="119"/>
      <c r="VQW157" s="119"/>
      <c r="VQX157" s="119"/>
      <c r="VQY157" s="119"/>
      <c r="VQZ157" s="119"/>
      <c r="VRA157" s="119"/>
      <c r="VRB157" s="119"/>
      <c r="VRC157" s="119"/>
      <c r="VRD157" s="119"/>
      <c r="VRE157" s="119"/>
      <c r="VRF157" s="119"/>
      <c r="VRG157" s="119"/>
      <c r="VRH157" s="119"/>
      <c r="VRI157" s="119"/>
      <c r="VRJ157" s="119"/>
      <c r="VRK157" s="119"/>
      <c r="VRL157" s="119"/>
      <c r="VRM157" s="119"/>
      <c r="VRN157" s="119"/>
      <c r="VRO157" s="119"/>
      <c r="VRP157" s="119"/>
      <c r="VRQ157" s="119"/>
      <c r="VRR157" s="119"/>
      <c r="VRS157" s="119"/>
      <c r="VRT157" s="119"/>
      <c r="VRU157" s="119"/>
      <c r="VRV157" s="119"/>
      <c r="VRW157" s="119"/>
      <c r="VRX157" s="119"/>
      <c r="VRY157" s="119"/>
      <c r="VRZ157" s="119"/>
      <c r="VSA157" s="119"/>
      <c r="VSB157" s="119"/>
      <c r="VSC157" s="119"/>
      <c r="VSD157" s="119"/>
      <c r="VSE157" s="119"/>
      <c r="VSF157" s="119"/>
      <c r="VSG157" s="119"/>
      <c r="VSH157" s="119"/>
      <c r="VSI157" s="119"/>
      <c r="VSJ157" s="119"/>
      <c r="VSK157" s="119"/>
      <c r="VSL157" s="119"/>
      <c r="VSM157" s="119"/>
      <c r="VSN157" s="119"/>
      <c r="VSO157" s="119"/>
      <c r="VSP157" s="119"/>
      <c r="VSQ157" s="119"/>
      <c r="VSR157" s="119"/>
      <c r="VSS157" s="119"/>
      <c r="VST157" s="119"/>
      <c r="VSU157" s="119"/>
      <c r="VSV157" s="119"/>
      <c r="VSW157" s="119"/>
      <c r="VSX157" s="119"/>
      <c r="VSY157" s="119"/>
      <c r="VSZ157" s="119"/>
      <c r="VTA157" s="119"/>
      <c r="VTB157" s="119"/>
      <c r="VTC157" s="119"/>
      <c r="VTD157" s="119"/>
      <c r="VTE157" s="119"/>
      <c r="VTF157" s="119"/>
      <c r="VTG157" s="119"/>
      <c r="VTH157" s="119"/>
      <c r="VTI157" s="119"/>
      <c r="VTJ157" s="119"/>
      <c r="VTK157" s="119"/>
      <c r="VTL157" s="119"/>
      <c r="VTM157" s="119"/>
      <c r="VTN157" s="119"/>
      <c r="VTO157" s="119"/>
      <c r="VTP157" s="119"/>
      <c r="VTQ157" s="119"/>
      <c r="VTR157" s="119"/>
      <c r="VTS157" s="119"/>
      <c r="VTT157" s="119"/>
      <c r="VTU157" s="119"/>
      <c r="VTV157" s="119"/>
      <c r="VTW157" s="119"/>
      <c r="VTX157" s="119"/>
      <c r="VTY157" s="119"/>
      <c r="VTZ157" s="119"/>
      <c r="VUA157" s="119"/>
      <c r="VUB157" s="119"/>
      <c r="VUC157" s="119"/>
      <c r="VUD157" s="119"/>
      <c r="VUE157" s="119"/>
      <c r="VUF157" s="119"/>
      <c r="VUG157" s="119"/>
      <c r="VUH157" s="119"/>
      <c r="VUI157" s="119"/>
      <c r="VUJ157" s="119"/>
      <c r="VUK157" s="119"/>
      <c r="VUL157" s="119"/>
      <c r="VUM157" s="119"/>
      <c r="VUN157" s="119"/>
      <c r="VUO157" s="119"/>
      <c r="VUP157" s="119"/>
      <c r="VUQ157" s="119"/>
      <c r="VUR157" s="119"/>
      <c r="VUS157" s="119"/>
      <c r="VUT157" s="119"/>
      <c r="VUU157" s="119"/>
      <c r="VUV157" s="119"/>
      <c r="VUW157" s="119"/>
      <c r="VUX157" s="119"/>
      <c r="VUY157" s="119"/>
      <c r="VUZ157" s="119"/>
      <c r="VVA157" s="119"/>
      <c r="VVB157" s="119"/>
      <c r="VVC157" s="119"/>
      <c r="VVD157" s="119"/>
      <c r="VVE157" s="119"/>
      <c r="VVF157" s="119"/>
      <c r="VVG157" s="119"/>
      <c r="VVH157" s="119"/>
      <c r="VVI157" s="119"/>
      <c r="VVJ157" s="119"/>
      <c r="VVK157" s="119"/>
      <c r="VVL157" s="119"/>
      <c r="VVM157" s="119"/>
      <c r="VVN157" s="119"/>
      <c r="VVO157" s="119"/>
      <c r="VVP157" s="119"/>
      <c r="VVQ157" s="119"/>
      <c r="VVR157" s="119"/>
      <c r="VVS157" s="119"/>
      <c r="VVT157" s="119"/>
      <c r="VVU157" s="119"/>
      <c r="VVV157" s="119"/>
      <c r="VVW157" s="119"/>
      <c r="VVX157" s="119"/>
      <c r="VVY157" s="119"/>
      <c r="VVZ157" s="119"/>
      <c r="VWA157" s="119"/>
      <c r="VWB157" s="119"/>
      <c r="VWC157" s="119"/>
      <c r="VWD157" s="119"/>
      <c r="VWE157" s="119"/>
      <c r="VWF157" s="119"/>
      <c r="VWG157" s="119"/>
      <c r="VWH157" s="119"/>
      <c r="VWI157" s="119"/>
      <c r="VWJ157" s="119"/>
      <c r="VWK157" s="119"/>
      <c r="VWL157" s="119"/>
      <c r="VWM157" s="119"/>
      <c r="VWN157" s="119"/>
      <c r="VWO157" s="119"/>
      <c r="VWP157" s="119"/>
      <c r="VWQ157" s="119"/>
      <c r="VWR157" s="119"/>
      <c r="VWS157" s="119"/>
      <c r="VWT157" s="119"/>
      <c r="VWU157" s="119"/>
      <c r="VWV157" s="119"/>
      <c r="VWW157" s="119"/>
      <c r="VWX157" s="119"/>
      <c r="VWY157" s="119"/>
      <c r="VWZ157" s="119"/>
      <c r="VXA157" s="119"/>
      <c r="VXB157" s="119"/>
      <c r="VXC157" s="119"/>
      <c r="VXD157" s="119"/>
      <c r="VXE157" s="119"/>
      <c r="VXF157" s="119"/>
      <c r="VXG157" s="119"/>
      <c r="VXH157" s="119"/>
      <c r="VXI157" s="119"/>
      <c r="VXJ157" s="119"/>
      <c r="VXK157" s="119"/>
      <c r="VXL157" s="119"/>
      <c r="VXM157" s="119"/>
      <c r="VXN157" s="119"/>
      <c r="VXO157" s="119"/>
      <c r="VXP157" s="119"/>
      <c r="VXQ157" s="119"/>
      <c r="VXR157" s="119"/>
      <c r="VXS157" s="119"/>
      <c r="VXT157" s="119"/>
      <c r="VXU157" s="119"/>
      <c r="VXV157" s="119"/>
      <c r="VXW157" s="119"/>
      <c r="VXX157" s="119"/>
      <c r="VXY157" s="119"/>
      <c r="VXZ157" s="119"/>
      <c r="VYA157" s="119"/>
      <c r="VYB157" s="119"/>
      <c r="VYC157" s="119"/>
      <c r="VYD157" s="119"/>
      <c r="VYE157" s="119"/>
      <c r="VYF157" s="119"/>
      <c r="VYG157" s="119"/>
      <c r="VYH157" s="119"/>
      <c r="VYI157" s="119"/>
      <c r="VYJ157" s="119"/>
      <c r="VYK157" s="119"/>
      <c r="VYL157" s="119"/>
      <c r="VYM157" s="119"/>
      <c r="VYN157" s="119"/>
      <c r="VYO157" s="119"/>
      <c r="VYP157" s="119"/>
      <c r="VYQ157" s="119"/>
      <c r="VYR157" s="119"/>
      <c r="VYS157" s="119"/>
      <c r="VYT157" s="119"/>
      <c r="VYU157" s="119"/>
      <c r="VYV157" s="119"/>
      <c r="VYW157" s="119"/>
      <c r="VYX157" s="119"/>
      <c r="VYY157" s="119"/>
      <c r="VYZ157" s="119"/>
      <c r="VZA157" s="119"/>
      <c r="VZB157" s="119"/>
      <c r="VZC157" s="119"/>
      <c r="VZD157" s="119"/>
      <c r="VZE157" s="119"/>
      <c r="VZF157" s="119"/>
      <c r="VZG157" s="119"/>
      <c r="VZH157" s="119"/>
      <c r="VZI157" s="119"/>
      <c r="VZJ157" s="119"/>
      <c r="VZK157" s="119"/>
      <c r="VZL157" s="119"/>
      <c r="VZM157" s="119"/>
      <c r="VZN157" s="119"/>
      <c r="VZO157" s="119"/>
      <c r="VZP157" s="119"/>
      <c r="VZQ157" s="119"/>
      <c r="VZR157" s="119"/>
      <c r="VZS157" s="119"/>
      <c r="VZT157" s="119"/>
      <c r="VZU157" s="119"/>
      <c r="VZV157" s="119"/>
      <c r="VZW157" s="119"/>
      <c r="VZX157" s="119"/>
      <c r="VZY157" s="119"/>
      <c r="VZZ157" s="119"/>
      <c r="WAA157" s="119"/>
      <c r="WAB157" s="119"/>
      <c r="WAC157" s="119"/>
      <c r="WAD157" s="119"/>
      <c r="WAE157" s="119"/>
      <c r="WAF157" s="119"/>
      <c r="WAG157" s="119"/>
      <c r="WAH157" s="119"/>
      <c r="WAI157" s="119"/>
      <c r="WAJ157" s="119"/>
      <c r="WAK157" s="119"/>
      <c r="WAL157" s="119"/>
      <c r="WAM157" s="119"/>
      <c r="WAN157" s="119"/>
      <c r="WAO157" s="119"/>
      <c r="WAP157" s="119"/>
      <c r="WAQ157" s="119"/>
      <c r="WAR157" s="119"/>
      <c r="WAS157" s="119"/>
      <c r="WAT157" s="119"/>
      <c r="WAU157" s="119"/>
      <c r="WAV157" s="119"/>
      <c r="WAW157" s="119"/>
      <c r="WAX157" s="119"/>
      <c r="WAY157" s="119"/>
      <c r="WAZ157" s="119"/>
      <c r="WBA157" s="119"/>
      <c r="WBB157" s="119"/>
      <c r="WBC157" s="119"/>
      <c r="WBD157" s="119"/>
      <c r="WBE157" s="119"/>
      <c r="WBF157" s="119"/>
      <c r="WBG157" s="119"/>
      <c r="WBH157" s="119"/>
      <c r="WBI157" s="119"/>
      <c r="WBJ157" s="119"/>
      <c r="WBK157" s="119"/>
      <c r="WBL157" s="119"/>
      <c r="WBM157" s="119"/>
      <c r="WBN157" s="119"/>
      <c r="WBO157" s="119"/>
      <c r="WBP157" s="119"/>
      <c r="WBQ157" s="119"/>
      <c r="WBR157" s="119"/>
      <c r="WBS157" s="119"/>
      <c r="WBT157" s="119"/>
      <c r="WBU157" s="119"/>
      <c r="WBV157" s="119"/>
      <c r="WBW157" s="119"/>
      <c r="WBX157" s="119"/>
      <c r="WBY157" s="119"/>
      <c r="WBZ157" s="119"/>
      <c r="WCA157" s="119"/>
      <c r="WCB157" s="119"/>
      <c r="WCC157" s="119"/>
      <c r="WCD157" s="119"/>
      <c r="WCE157" s="119"/>
      <c r="WCF157" s="119"/>
      <c r="WCG157" s="119"/>
      <c r="WCH157" s="119"/>
      <c r="WCI157" s="119"/>
      <c r="WCJ157" s="119"/>
      <c r="WCK157" s="119"/>
      <c r="WCL157" s="119"/>
      <c r="WCM157" s="119"/>
      <c r="WCN157" s="119"/>
      <c r="WCO157" s="119"/>
      <c r="WCP157" s="119"/>
      <c r="WCQ157" s="119"/>
      <c r="WCR157" s="119"/>
      <c r="WCS157" s="119"/>
      <c r="WCT157" s="119"/>
      <c r="WCU157" s="119"/>
      <c r="WCV157" s="119"/>
      <c r="WCW157" s="119"/>
      <c r="WCX157" s="119"/>
      <c r="WCY157" s="119"/>
      <c r="WCZ157" s="119"/>
      <c r="WDA157" s="119"/>
      <c r="WDB157" s="119"/>
      <c r="WDC157" s="119"/>
      <c r="WDD157" s="119"/>
      <c r="WDE157" s="119"/>
      <c r="WDF157" s="119"/>
      <c r="WDG157" s="119"/>
      <c r="WDH157" s="119"/>
      <c r="WDI157" s="119"/>
      <c r="WDJ157" s="119"/>
      <c r="WDK157" s="119"/>
      <c r="WDL157" s="119"/>
      <c r="WDM157" s="119"/>
      <c r="WDN157" s="119"/>
      <c r="WDO157" s="119"/>
      <c r="WDP157" s="119"/>
      <c r="WDQ157" s="119"/>
      <c r="WDR157" s="119"/>
      <c r="WDS157" s="119"/>
      <c r="WDT157" s="119"/>
      <c r="WDU157" s="119"/>
      <c r="WDV157" s="119"/>
      <c r="WDW157" s="119"/>
      <c r="WDX157" s="119"/>
      <c r="WDY157" s="119"/>
      <c r="WDZ157" s="119"/>
      <c r="WEA157" s="119"/>
      <c r="WEB157" s="119"/>
      <c r="WEC157" s="119"/>
      <c r="WED157" s="119"/>
      <c r="WEE157" s="119"/>
      <c r="WEF157" s="119"/>
      <c r="WEG157" s="119"/>
      <c r="WEH157" s="119"/>
      <c r="WEI157" s="119"/>
      <c r="WEJ157" s="119"/>
      <c r="WEK157" s="119"/>
      <c r="WEL157" s="119"/>
      <c r="WEM157" s="119"/>
      <c r="WEN157" s="119"/>
      <c r="WEO157" s="119"/>
      <c r="WEP157" s="119"/>
      <c r="WEQ157" s="119"/>
      <c r="WER157" s="119"/>
      <c r="WES157" s="119"/>
      <c r="WET157" s="119"/>
      <c r="WEU157" s="119"/>
      <c r="WEV157" s="119"/>
      <c r="WEW157" s="119"/>
      <c r="WEX157" s="119"/>
      <c r="WEY157" s="119"/>
      <c r="WEZ157" s="119"/>
      <c r="WFA157" s="119"/>
      <c r="WFB157" s="119"/>
      <c r="WFC157" s="119"/>
      <c r="WFD157" s="119"/>
      <c r="WFE157" s="119"/>
      <c r="WFF157" s="119"/>
      <c r="WFG157" s="119"/>
      <c r="WFH157" s="119"/>
      <c r="WFI157" s="119"/>
      <c r="WFJ157" s="119"/>
      <c r="WFK157" s="119"/>
      <c r="WFL157" s="119"/>
      <c r="WFM157" s="119"/>
      <c r="WFN157" s="119"/>
      <c r="WFO157" s="119"/>
      <c r="WFP157" s="119"/>
      <c r="WFQ157" s="119"/>
      <c r="WFR157" s="119"/>
      <c r="WFS157" s="119"/>
      <c r="WFT157" s="119"/>
      <c r="WFU157" s="119"/>
      <c r="WFV157" s="119"/>
      <c r="WFW157" s="119"/>
      <c r="WFX157" s="119"/>
      <c r="WFY157" s="119"/>
      <c r="WFZ157" s="119"/>
      <c r="WGA157" s="119"/>
      <c r="WGB157" s="119"/>
      <c r="WGC157" s="119"/>
      <c r="WGD157" s="119"/>
      <c r="WGE157" s="119"/>
      <c r="WGF157" s="119"/>
      <c r="WGG157" s="119"/>
      <c r="WGH157" s="119"/>
      <c r="WGI157" s="119"/>
      <c r="WGJ157" s="119"/>
      <c r="WGK157" s="119"/>
      <c r="WGL157" s="119"/>
      <c r="WGM157" s="119"/>
      <c r="WGN157" s="119"/>
      <c r="WGO157" s="119"/>
      <c r="WGP157" s="119"/>
      <c r="WGQ157" s="119"/>
      <c r="WGR157" s="119"/>
      <c r="WGS157" s="119"/>
      <c r="WGT157" s="119"/>
      <c r="WGU157" s="119"/>
      <c r="WGV157" s="119"/>
      <c r="WGW157" s="119"/>
      <c r="WGX157" s="119"/>
      <c r="WGY157" s="119"/>
      <c r="WGZ157" s="119"/>
      <c r="WHA157" s="119"/>
      <c r="WHB157" s="119"/>
      <c r="WHC157" s="119"/>
      <c r="WHD157" s="119"/>
      <c r="WHE157" s="119"/>
      <c r="WHF157" s="119"/>
      <c r="WHG157" s="119"/>
      <c r="WHH157" s="119"/>
      <c r="WHI157" s="119"/>
      <c r="WHJ157" s="119"/>
      <c r="WHK157" s="119"/>
      <c r="WHL157" s="119"/>
      <c r="WHM157" s="119"/>
      <c r="WHN157" s="119"/>
      <c r="WHO157" s="119"/>
      <c r="WHP157" s="119"/>
      <c r="WHQ157" s="119"/>
      <c r="WHR157" s="119"/>
      <c r="WHS157" s="119"/>
      <c r="WHT157" s="119"/>
      <c r="WHU157" s="119"/>
      <c r="WHV157" s="119"/>
      <c r="WHW157" s="119"/>
      <c r="WHX157" s="119"/>
      <c r="WHY157" s="119"/>
      <c r="WHZ157" s="119"/>
      <c r="WIA157" s="119"/>
      <c r="WIB157" s="119"/>
      <c r="WIC157" s="119"/>
      <c r="WID157" s="119"/>
      <c r="WIE157" s="119"/>
      <c r="WIF157" s="119"/>
      <c r="WIG157" s="119"/>
      <c r="WIH157" s="119"/>
      <c r="WII157" s="119"/>
      <c r="WIJ157" s="119"/>
      <c r="WIK157" s="119"/>
      <c r="WIL157" s="119"/>
      <c r="WIM157" s="119"/>
      <c r="WIN157" s="119"/>
      <c r="WIO157" s="119"/>
      <c r="WIP157" s="119"/>
      <c r="WIQ157" s="119"/>
      <c r="WIR157" s="119"/>
      <c r="WIS157" s="119"/>
      <c r="WIT157" s="119"/>
      <c r="WIU157" s="119"/>
      <c r="WIV157" s="119"/>
      <c r="WIW157" s="119"/>
      <c r="WIX157" s="119"/>
      <c r="WIY157" s="119"/>
      <c r="WIZ157" s="119"/>
      <c r="WJA157" s="119"/>
      <c r="WJB157" s="119"/>
      <c r="WJC157" s="119"/>
      <c r="WJD157" s="119"/>
      <c r="WJE157" s="119"/>
      <c r="WJF157" s="119"/>
      <c r="WJG157" s="119"/>
      <c r="WJH157" s="119"/>
      <c r="WJI157" s="119"/>
      <c r="WJJ157" s="119"/>
      <c r="WJK157" s="119"/>
      <c r="WJL157" s="119"/>
      <c r="WJM157" s="119"/>
      <c r="WJN157" s="119"/>
      <c r="WJO157" s="119"/>
      <c r="WJP157" s="119"/>
      <c r="WJQ157" s="119"/>
      <c r="WJR157" s="119"/>
      <c r="WJS157" s="119"/>
      <c r="WJT157" s="119"/>
      <c r="WJU157" s="119"/>
      <c r="WJV157" s="119"/>
      <c r="WJW157" s="119"/>
      <c r="WJX157" s="119"/>
      <c r="WJY157" s="119"/>
      <c r="WJZ157" s="119"/>
      <c r="WKA157" s="119"/>
      <c r="WKB157" s="119"/>
      <c r="WKC157" s="119"/>
      <c r="WKD157" s="119"/>
      <c r="WKE157" s="119"/>
      <c r="WKF157" s="119"/>
      <c r="WKG157" s="119"/>
      <c r="WKH157" s="119"/>
      <c r="WKI157" s="119"/>
      <c r="WKJ157" s="119"/>
      <c r="WKK157" s="119"/>
      <c r="WKL157" s="119"/>
      <c r="WKM157" s="119"/>
      <c r="WKN157" s="119"/>
      <c r="WKO157" s="119"/>
      <c r="WKP157" s="119"/>
      <c r="WKQ157" s="119"/>
      <c r="WKR157" s="119"/>
      <c r="WKS157" s="119"/>
      <c r="WKT157" s="119"/>
      <c r="WKU157" s="119"/>
      <c r="WKV157" s="119"/>
      <c r="WKW157" s="119"/>
      <c r="WKX157" s="119"/>
      <c r="WKY157" s="119"/>
      <c r="WKZ157" s="119"/>
      <c r="WLA157" s="119"/>
      <c r="WLB157" s="119"/>
      <c r="WLC157" s="119"/>
      <c r="WLD157" s="119"/>
      <c r="WLE157" s="119"/>
      <c r="WLF157" s="119"/>
      <c r="WLG157" s="119"/>
      <c r="WLH157" s="119"/>
      <c r="WLI157" s="119"/>
      <c r="WLJ157" s="119"/>
      <c r="WLK157" s="119"/>
      <c r="WLL157" s="119"/>
      <c r="WLM157" s="119"/>
      <c r="WLN157" s="119"/>
      <c r="WLO157" s="119"/>
      <c r="WLP157" s="119"/>
      <c r="WLQ157" s="119"/>
      <c r="WLR157" s="119"/>
      <c r="WLS157" s="119"/>
      <c r="WLT157" s="119"/>
      <c r="WLU157" s="119"/>
      <c r="WLV157" s="119"/>
      <c r="WLW157" s="119"/>
      <c r="WLX157" s="119"/>
      <c r="WLY157" s="119"/>
      <c r="WLZ157" s="119"/>
      <c r="WMA157" s="119"/>
      <c r="WMB157" s="119"/>
      <c r="WMC157" s="119"/>
      <c r="WMD157" s="119"/>
      <c r="WME157" s="119"/>
      <c r="WMF157" s="119"/>
      <c r="WMG157" s="119"/>
      <c r="WMH157" s="119"/>
      <c r="WMI157" s="119"/>
      <c r="WMJ157" s="119"/>
      <c r="WMK157" s="119"/>
      <c r="WML157" s="119"/>
      <c r="WMM157" s="119"/>
      <c r="WMN157" s="119"/>
      <c r="WMO157" s="119"/>
      <c r="WMP157" s="119"/>
      <c r="WMQ157" s="119"/>
      <c r="WMR157" s="119"/>
      <c r="WMS157" s="119"/>
      <c r="WMT157" s="119"/>
      <c r="WMU157" s="119"/>
      <c r="WMV157" s="119"/>
      <c r="WMW157" s="119"/>
      <c r="WMX157" s="119"/>
      <c r="WMY157" s="119"/>
      <c r="WMZ157" s="119"/>
      <c r="WNA157" s="119"/>
      <c r="WNB157" s="119"/>
      <c r="WNC157" s="119"/>
      <c r="WND157" s="119"/>
      <c r="WNE157" s="119"/>
      <c r="WNF157" s="119"/>
      <c r="WNG157" s="119"/>
      <c r="WNH157" s="119"/>
      <c r="WNI157" s="119"/>
      <c r="WNJ157" s="119"/>
      <c r="WNK157" s="119"/>
      <c r="WNL157" s="119"/>
      <c r="WNM157" s="119"/>
      <c r="WNN157" s="119"/>
      <c r="WNO157" s="119"/>
      <c r="WNP157" s="119"/>
      <c r="WNQ157" s="119"/>
      <c r="WNR157" s="119"/>
      <c r="WNS157" s="119"/>
      <c r="WNT157" s="119"/>
      <c r="WNU157" s="119"/>
      <c r="WNV157" s="119"/>
      <c r="WNW157" s="119"/>
      <c r="WNX157" s="119"/>
      <c r="WNY157" s="119"/>
      <c r="WNZ157" s="119"/>
      <c r="WOA157" s="119"/>
      <c r="WOB157" s="119"/>
      <c r="WOC157" s="119"/>
      <c r="WOD157" s="119"/>
      <c r="WOE157" s="119"/>
      <c r="WOF157" s="119"/>
      <c r="WOG157" s="119"/>
      <c r="WOH157" s="119"/>
      <c r="WOI157" s="119"/>
      <c r="WOJ157" s="119"/>
      <c r="WOK157" s="119"/>
      <c r="WOL157" s="119"/>
      <c r="WOM157" s="119"/>
      <c r="WON157" s="119"/>
      <c r="WOO157" s="119"/>
      <c r="WOP157" s="119"/>
      <c r="WOQ157" s="119"/>
      <c r="WOR157" s="119"/>
      <c r="WOS157" s="119"/>
      <c r="WOT157" s="119"/>
      <c r="WOU157" s="119"/>
      <c r="WOV157" s="119"/>
      <c r="WOW157" s="119"/>
      <c r="WOX157" s="119"/>
      <c r="WOY157" s="119"/>
      <c r="WOZ157" s="119"/>
      <c r="WPA157" s="119"/>
      <c r="WPB157" s="119"/>
      <c r="WPC157" s="119"/>
      <c r="WPD157" s="119"/>
      <c r="WPE157" s="119"/>
      <c r="WPF157" s="119"/>
      <c r="WPG157" s="119"/>
      <c r="WPH157" s="119"/>
      <c r="WPI157" s="119"/>
      <c r="WPJ157" s="119"/>
      <c r="WPK157" s="119"/>
      <c r="WPL157" s="119"/>
      <c r="WPM157" s="119"/>
      <c r="WPN157" s="119"/>
      <c r="WPO157" s="119"/>
      <c r="WPP157" s="119"/>
      <c r="WPQ157" s="119"/>
      <c r="WPR157" s="119"/>
      <c r="WPS157" s="119"/>
      <c r="WPT157" s="119"/>
      <c r="WPU157" s="119"/>
      <c r="WPV157" s="119"/>
      <c r="WPW157" s="119"/>
      <c r="WPX157" s="119"/>
      <c r="WPY157" s="119"/>
      <c r="WPZ157" s="119"/>
      <c r="WQA157" s="119"/>
      <c r="WQB157" s="119"/>
      <c r="WQC157" s="119"/>
      <c r="WQD157" s="119"/>
      <c r="WQE157" s="119"/>
      <c r="WQF157" s="119"/>
      <c r="WQG157" s="119"/>
      <c r="WQH157" s="119"/>
      <c r="WQI157" s="119"/>
      <c r="WQJ157" s="119"/>
      <c r="WQK157" s="119"/>
      <c r="WQL157" s="119"/>
      <c r="WQM157" s="119"/>
      <c r="WQN157" s="119"/>
      <c r="WQO157" s="119"/>
      <c r="WQP157" s="119"/>
      <c r="WQQ157" s="119"/>
      <c r="WQR157" s="119"/>
      <c r="WQS157" s="119"/>
      <c r="WQT157" s="119"/>
      <c r="WQU157" s="119"/>
      <c r="WQV157" s="119"/>
      <c r="WQW157" s="119"/>
      <c r="WQX157" s="119"/>
      <c r="WQY157" s="119"/>
      <c r="WQZ157" s="119"/>
      <c r="WRA157" s="119"/>
      <c r="WRB157" s="119"/>
      <c r="WRC157" s="119"/>
      <c r="WRD157" s="119"/>
      <c r="WRE157" s="119"/>
      <c r="WRF157" s="119"/>
      <c r="WRG157" s="119"/>
      <c r="WRH157" s="119"/>
      <c r="WRI157" s="119"/>
      <c r="WRJ157" s="119"/>
      <c r="WRK157" s="119"/>
      <c r="WRL157" s="119"/>
      <c r="WRM157" s="119"/>
      <c r="WRN157" s="119"/>
      <c r="WRO157" s="119"/>
      <c r="WRP157" s="119"/>
      <c r="WRQ157" s="119"/>
      <c r="WRR157" s="119"/>
      <c r="WRS157" s="119"/>
      <c r="WRT157" s="119"/>
      <c r="WRU157" s="119"/>
      <c r="WRV157" s="119"/>
      <c r="WRW157" s="119"/>
      <c r="WRX157" s="119"/>
      <c r="WRY157" s="119"/>
      <c r="WRZ157" s="119"/>
      <c r="WSA157" s="119"/>
      <c r="WSB157" s="119"/>
      <c r="WSC157" s="119"/>
      <c r="WSD157" s="119"/>
      <c r="WSE157" s="119"/>
      <c r="WSF157" s="119"/>
      <c r="WSG157" s="119"/>
      <c r="WSH157" s="119"/>
      <c r="WSI157" s="119"/>
      <c r="WSJ157" s="119"/>
      <c r="WSK157" s="119"/>
      <c r="WSL157" s="119"/>
      <c r="WSM157" s="119"/>
      <c r="WSN157" s="119"/>
      <c r="WSO157" s="119"/>
      <c r="WSP157" s="119"/>
      <c r="WSQ157" s="119"/>
      <c r="WSR157" s="119"/>
      <c r="WSS157" s="119"/>
      <c r="WST157" s="119"/>
      <c r="WSU157" s="119"/>
      <c r="WSV157" s="119"/>
      <c r="WSW157" s="119"/>
      <c r="WSX157" s="119"/>
      <c r="WSY157" s="119"/>
      <c r="WSZ157" s="119"/>
      <c r="WTA157" s="119"/>
      <c r="WTB157" s="119"/>
      <c r="WTC157" s="119"/>
      <c r="WTD157" s="119"/>
      <c r="WTE157" s="119"/>
      <c r="WTF157" s="119"/>
      <c r="WTG157" s="119"/>
      <c r="WTH157" s="119"/>
      <c r="WTI157" s="119"/>
      <c r="WTJ157" s="119"/>
      <c r="WTK157" s="119"/>
      <c r="WTL157" s="119"/>
      <c r="WTM157" s="119"/>
      <c r="WTN157" s="119"/>
      <c r="WTO157" s="119"/>
      <c r="WTP157" s="119"/>
      <c r="WTQ157" s="119"/>
      <c r="WTR157" s="119"/>
      <c r="WTS157" s="119"/>
      <c r="WTT157" s="119"/>
      <c r="WTU157" s="119"/>
      <c r="WTV157" s="119"/>
      <c r="WTW157" s="119"/>
      <c r="WTX157" s="119"/>
      <c r="WTY157" s="119"/>
      <c r="WTZ157" s="119"/>
      <c r="WUA157" s="119"/>
      <c r="WUB157" s="119"/>
      <c r="WUC157" s="119"/>
      <c r="WUD157" s="119"/>
      <c r="WUE157" s="119"/>
      <c r="WUF157" s="119"/>
      <c r="WUG157" s="119"/>
      <c r="WUH157" s="119"/>
      <c r="WUI157" s="119"/>
      <c r="WUJ157" s="119"/>
      <c r="WUK157" s="119"/>
      <c r="WUL157" s="119"/>
      <c r="WUM157" s="119"/>
      <c r="WUN157" s="119"/>
      <c r="WUO157" s="119"/>
      <c r="WUP157" s="119"/>
      <c r="WUQ157" s="119"/>
      <c r="WUR157" s="119"/>
      <c r="WUS157" s="119"/>
      <c r="WUT157" s="119"/>
      <c r="WUU157" s="119"/>
      <c r="WUV157" s="119"/>
      <c r="WUW157" s="119"/>
      <c r="WUX157" s="119"/>
      <c r="WUY157" s="119"/>
      <c r="WUZ157" s="119"/>
      <c r="WVA157" s="119"/>
      <c r="WVB157" s="119"/>
      <c r="WVC157" s="119"/>
      <c r="WVD157" s="119"/>
      <c r="WVE157" s="119"/>
      <c r="WVF157" s="119"/>
      <c r="WVG157" s="119"/>
      <c r="WVH157" s="119"/>
      <c r="WVI157" s="119"/>
      <c r="WVJ157" s="119"/>
      <c r="WVK157" s="119"/>
      <c r="WVL157" s="119"/>
      <c r="WVM157" s="119"/>
      <c r="WVN157" s="119"/>
      <c r="WVO157" s="119"/>
      <c r="WVP157" s="119"/>
      <c r="WVQ157" s="119"/>
      <c r="WVR157" s="119"/>
      <c r="WVS157" s="119"/>
      <c r="WVT157" s="119"/>
      <c r="WVU157" s="119"/>
      <c r="WVV157" s="119"/>
      <c r="WVW157" s="119"/>
      <c r="WVX157" s="119"/>
      <c r="WVY157" s="119"/>
      <c r="WVZ157" s="119"/>
      <c r="WWA157" s="119"/>
      <c r="WWB157" s="119"/>
      <c r="WWC157" s="119"/>
      <c r="WWD157" s="119"/>
      <c r="WWE157" s="119"/>
      <c r="WWF157" s="119"/>
      <c r="WWG157" s="119"/>
      <c r="WWH157" s="119"/>
      <c r="WWI157" s="119"/>
      <c r="WWJ157" s="119"/>
      <c r="WWK157" s="119"/>
      <c r="WWL157" s="119"/>
      <c r="WWM157" s="119"/>
      <c r="WWN157" s="119"/>
      <c r="WWO157" s="119"/>
      <c r="WWP157" s="119"/>
      <c r="WWQ157" s="119"/>
      <c r="WWR157" s="119"/>
      <c r="WWS157" s="119"/>
      <c r="WWT157" s="119"/>
      <c r="WWU157" s="119"/>
      <c r="WWV157" s="119"/>
      <c r="WWW157" s="119"/>
      <c r="WWX157" s="119"/>
      <c r="WWY157" s="119"/>
      <c r="WWZ157" s="119"/>
      <c r="WXA157" s="119"/>
      <c r="WXB157" s="119"/>
      <c r="WXC157" s="119"/>
      <c r="WXD157" s="119"/>
      <c r="WXE157" s="119"/>
      <c r="WXF157" s="119"/>
      <c r="WXG157" s="119"/>
      <c r="WXH157" s="119"/>
      <c r="WXI157" s="119"/>
      <c r="WXJ157" s="119"/>
      <c r="WXK157" s="119"/>
      <c r="WXL157" s="119"/>
      <c r="WXM157" s="119"/>
      <c r="WXN157" s="119"/>
      <c r="WXO157" s="119"/>
      <c r="WXP157" s="119"/>
      <c r="WXQ157" s="119"/>
      <c r="WXR157" s="119"/>
      <c r="WXS157" s="119"/>
      <c r="WXT157" s="119"/>
      <c r="WXU157" s="119"/>
      <c r="WXV157" s="119"/>
      <c r="WXW157" s="119"/>
      <c r="WXX157" s="119"/>
      <c r="WXY157" s="119"/>
      <c r="WXZ157" s="119"/>
      <c r="WYA157" s="119"/>
      <c r="WYB157" s="119"/>
      <c r="WYC157" s="119"/>
      <c r="WYD157" s="119"/>
      <c r="WYE157" s="119"/>
      <c r="WYF157" s="119"/>
      <c r="WYG157" s="119"/>
      <c r="WYH157" s="119"/>
      <c r="WYI157" s="119"/>
      <c r="WYJ157" s="119"/>
      <c r="WYK157" s="119"/>
      <c r="WYL157" s="119"/>
      <c r="WYM157" s="119"/>
      <c r="WYN157" s="119"/>
      <c r="WYO157" s="119"/>
      <c r="WYP157" s="119"/>
      <c r="WYQ157" s="119"/>
      <c r="WYR157" s="119"/>
      <c r="WYS157" s="119"/>
      <c r="WYT157" s="119"/>
      <c r="WYU157" s="119"/>
      <c r="WYV157" s="119"/>
      <c r="WYW157" s="119"/>
      <c r="WYX157" s="119"/>
      <c r="WYY157" s="119"/>
      <c r="WYZ157" s="119"/>
      <c r="WZA157" s="119"/>
      <c r="WZB157" s="119"/>
      <c r="WZC157" s="119"/>
      <c r="WZD157" s="119"/>
      <c r="WZE157" s="119"/>
      <c r="WZF157" s="119"/>
      <c r="WZG157" s="119"/>
      <c r="WZH157" s="119"/>
      <c r="WZI157" s="119"/>
      <c r="WZJ157" s="119"/>
      <c r="WZK157" s="119"/>
      <c r="WZL157" s="119"/>
      <c r="WZM157" s="119"/>
      <c r="WZN157" s="119"/>
      <c r="WZO157" s="119"/>
      <c r="WZP157" s="119"/>
      <c r="WZQ157" s="119"/>
      <c r="WZR157" s="119"/>
      <c r="WZS157" s="119"/>
      <c r="WZT157" s="119"/>
      <c r="WZU157" s="119"/>
      <c r="WZV157" s="119"/>
      <c r="WZW157" s="119"/>
      <c r="WZX157" s="119"/>
      <c r="WZY157" s="119"/>
      <c r="WZZ157" s="119"/>
      <c r="XAA157" s="119"/>
      <c r="XAB157" s="119"/>
      <c r="XAC157" s="119"/>
      <c r="XAD157" s="119"/>
      <c r="XAE157" s="119"/>
      <c r="XAF157" s="119"/>
      <c r="XAG157" s="119"/>
      <c r="XAH157" s="119"/>
      <c r="XAI157" s="119"/>
      <c r="XAJ157" s="119"/>
      <c r="XAK157" s="119"/>
      <c r="XAL157" s="119"/>
      <c r="XAM157" s="119"/>
      <c r="XAN157" s="119"/>
      <c r="XAO157" s="119"/>
      <c r="XAP157" s="119"/>
      <c r="XAQ157" s="119"/>
      <c r="XAR157" s="119"/>
      <c r="XAS157" s="119"/>
      <c r="XAT157" s="119"/>
      <c r="XAU157" s="119"/>
      <c r="XAV157" s="119"/>
      <c r="XAW157" s="119"/>
      <c r="XAX157" s="119"/>
      <c r="XAY157" s="119"/>
      <c r="XAZ157" s="119"/>
      <c r="XBA157" s="119"/>
      <c r="XBB157" s="119"/>
      <c r="XBC157" s="119"/>
      <c r="XBD157" s="119"/>
      <c r="XBE157" s="119"/>
      <c r="XBF157" s="119"/>
      <c r="XBG157" s="119"/>
      <c r="XBH157" s="119"/>
      <c r="XBI157" s="119"/>
      <c r="XBJ157" s="119"/>
      <c r="XBK157" s="119"/>
      <c r="XBL157" s="119"/>
      <c r="XBM157" s="119"/>
      <c r="XBN157" s="119"/>
      <c r="XBO157" s="119"/>
      <c r="XBP157" s="119"/>
      <c r="XBQ157" s="119"/>
      <c r="XBR157" s="119"/>
      <c r="XBS157" s="119"/>
      <c r="XBT157" s="119"/>
      <c r="XBU157" s="119"/>
      <c r="XBV157" s="119"/>
      <c r="XBW157" s="119"/>
      <c r="XBX157" s="119"/>
      <c r="XBY157" s="119"/>
      <c r="XBZ157" s="119"/>
      <c r="XCA157" s="119"/>
      <c r="XCB157" s="119"/>
      <c r="XCC157" s="119"/>
      <c r="XCD157" s="119"/>
      <c r="XCE157" s="119"/>
      <c r="XCF157" s="119"/>
      <c r="XCG157" s="119"/>
      <c r="XCH157" s="119"/>
      <c r="XCI157" s="119"/>
      <c r="XCJ157" s="119"/>
      <c r="XCK157" s="119"/>
      <c r="XCL157" s="119"/>
      <c r="XCM157" s="119"/>
      <c r="XCN157" s="119"/>
      <c r="XCO157" s="119"/>
      <c r="XCP157" s="119"/>
      <c r="XCQ157" s="119"/>
      <c r="XCR157" s="119"/>
      <c r="XCS157" s="119"/>
      <c r="XCT157" s="119"/>
      <c r="XCU157" s="119"/>
      <c r="XCV157" s="119"/>
      <c r="XCW157" s="119"/>
      <c r="XCX157" s="119"/>
      <c r="XCY157" s="119"/>
      <c r="XCZ157" s="119"/>
      <c r="XDA157" s="119"/>
      <c r="XDB157" s="119"/>
      <c r="XDC157" s="119"/>
      <c r="XDD157" s="119"/>
      <c r="XDE157" s="119"/>
      <c r="XDF157" s="119"/>
      <c r="XDG157" s="119"/>
      <c r="XDH157" s="119"/>
      <c r="XDI157" s="119"/>
      <c r="XDJ157" s="119"/>
      <c r="XDK157" s="119"/>
      <c r="XDL157" s="119"/>
      <c r="XDM157" s="119"/>
      <c r="XDN157" s="119"/>
      <c r="XDO157" s="119"/>
      <c r="XDP157" s="119"/>
      <c r="XDQ157" s="119"/>
      <c r="XDR157" s="119"/>
      <c r="XDS157" s="119"/>
      <c r="XDT157" s="119"/>
      <c r="XDU157" s="119"/>
      <c r="XDV157" s="119"/>
      <c r="XDW157" s="119"/>
      <c r="XDX157" s="119"/>
      <c r="XDY157" s="119"/>
      <c r="XDZ157" s="119"/>
      <c r="XEA157" s="119"/>
      <c r="XEB157" s="119"/>
      <c r="XEC157" s="119"/>
      <c r="XED157" s="119"/>
      <c r="XEE157" s="119"/>
      <c r="XEF157" s="119"/>
      <c r="XEG157" s="119"/>
      <c r="XEH157" s="119"/>
      <c r="XEI157" s="119"/>
      <c r="XEJ157" s="119"/>
      <c r="XEK157" s="119"/>
      <c r="XEL157" s="119"/>
      <c r="XEM157" s="119"/>
      <c r="XEN157" s="119"/>
      <c r="XEO157" s="119"/>
      <c r="XEP157" s="119"/>
      <c r="XEQ157" s="119"/>
      <c r="XER157" s="119"/>
      <c r="XES157" s="119"/>
      <c r="XET157" s="119"/>
      <c r="XEU157" s="119"/>
      <c r="XEV157" s="119"/>
      <c r="XEW157" s="119"/>
      <c r="XEX157" s="119"/>
      <c r="XEY157" s="119"/>
      <c r="XEZ157" s="119"/>
      <c r="XFA157" s="119"/>
      <c r="XFB157" s="119"/>
      <c r="XFC157" s="119"/>
    </row>
    <row r="158" spans="1:16383" ht="158.25" customHeight="1">
      <c r="A158" s="13" t="str">
        <f t="shared" si="85"/>
        <v>18-2</v>
      </c>
      <c r="B158" s="163">
        <v>18</v>
      </c>
      <c r="C158" s="278" t="str">
        <f>VLOOKUP(B158,[12]プルダウン!$L$2:$M$28,2,FALSE)</f>
        <v>生涯学習</v>
      </c>
      <c r="D158" s="163">
        <v>2</v>
      </c>
      <c r="E158" s="161" t="s">
        <v>585</v>
      </c>
      <c r="F158" s="175" t="s">
        <v>393</v>
      </c>
      <c r="G158" s="176" t="s">
        <v>572</v>
      </c>
      <c r="H158" s="177" t="s">
        <v>577</v>
      </c>
      <c r="I158" s="162" t="s">
        <v>586</v>
      </c>
      <c r="J158" s="161" t="s">
        <v>587</v>
      </c>
      <c r="K158" s="161" t="s">
        <v>588</v>
      </c>
      <c r="L158" s="161" t="s">
        <v>589</v>
      </c>
      <c r="M158" s="160" t="s">
        <v>403</v>
      </c>
      <c r="N158" s="225">
        <v>28.9</v>
      </c>
      <c r="O158" s="186">
        <v>29.3</v>
      </c>
      <c r="P158" s="186">
        <v>29.8</v>
      </c>
      <c r="Q158" s="186">
        <v>30.3</v>
      </c>
      <c r="R158" s="230">
        <v>30.8</v>
      </c>
      <c r="S158" s="235" t="s">
        <v>433</v>
      </c>
      <c r="T158" s="230">
        <v>31.4</v>
      </c>
      <c r="U158" s="228" t="s">
        <v>419</v>
      </c>
      <c r="V158" s="224" t="s">
        <v>590</v>
      </c>
      <c r="W158" s="225">
        <v>28.7</v>
      </c>
      <c r="X158" s="186" t="s">
        <v>12</v>
      </c>
      <c r="Y158" s="186" t="s">
        <v>12</v>
      </c>
      <c r="Z158" s="186" t="s">
        <v>12</v>
      </c>
      <c r="AA158" s="230" t="s">
        <v>12</v>
      </c>
      <c r="AB158" s="231">
        <f t="shared" si="61"/>
        <v>0.99307958477508651</v>
      </c>
      <c r="AC158" s="232" t="str">
        <f t="shared" si="61"/>
        <v>-</v>
      </c>
      <c r="AD158" s="232" t="str">
        <f t="shared" si="61"/>
        <v>-</v>
      </c>
      <c r="AE158" s="232" t="str">
        <f t="shared" si="61"/>
        <v>-</v>
      </c>
      <c r="AF158" s="233" t="str">
        <f t="shared" si="61"/>
        <v>-</v>
      </c>
      <c r="AG158" s="231">
        <f t="shared" si="66"/>
        <v>0.9140127388535032</v>
      </c>
      <c r="AH158" s="232" t="str">
        <f t="shared" si="66"/>
        <v>-</v>
      </c>
      <c r="AI158" s="232" t="str">
        <f t="shared" si="66"/>
        <v>-</v>
      </c>
      <c r="AJ158" s="232" t="str">
        <f t="shared" si="66"/>
        <v>-</v>
      </c>
      <c r="AK158" s="233" t="str">
        <f t="shared" si="66"/>
        <v>-</v>
      </c>
      <c r="AL158" s="222" t="s">
        <v>12</v>
      </c>
      <c r="AM158" s="161" t="s">
        <v>85</v>
      </c>
      <c r="AN158" s="176" t="s">
        <v>759</v>
      </c>
      <c r="AO158" s="195" t="s">
        <v>763</v>
      </c>
      <c r="AP158" s="235" t="s">
        <v>55</v>
      </c>
      <c r="AQ158" s="234" t="s">
        <v>12</v>
      </c>
      <c r="AR158" s="234" t="s">
        <v>12</v>
      </c>
      <c r="AS158" s="234" t="s">
        <v>12</v>
      </c>
      <c r="AT158" s="227" t="s">
        <v>12</v>
      </c>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c r="BX158" s="119"/>
      <c r="BY158" s="119"/>
      <c r="BZ158" s="119"/>
      <c r="CA158" s="119"/>
      <c r="CB158" s="119"/>
      <c r="CC158" s="119"/>
      <c r="CD158" s="119"/>
      <c r="CE158" s="119"/>
      <c r="CF158" s="119"/>
      <c r="CG158" s="119"/>
      <c r="CH158" s="119"/>
      <c r="CI158" s="119"/>
      <c r="CJ158" s="119"/>
      <c r="CK158" s="119"/>
      <c r="CL158" s="119"/>
      <c r="CM158" s="119"/>
      <c r="CN158" s="119"/>
      <c r="CO158" s="119"/>
      <c r="CP158" s="119"/>
      <c r="CQ158" s="119"/>
      <c r="CR158" s="119"/>
      <c r="CS158" s="119"/>
      <c r="CT158" s="119"/>
      <c r="CU158" s="119"/>
      <c r="CV158" s="119"/>
      <c r="CW158" s="119"/>
      <c r="CX158" s="119"/>
      <c r="CY158" s="119"/>
      <c r="CZ158" s="119"/>
      <c r="DA158" s="119"/>
      <c r="DB158" s="119"/>
      <c r="DC158" s="119"/>
      <c r="DD158" s="119"/>
      <c r="DE158" s="119"/>
      <c r="DF158" s="119"/>
      <c r="DG158" s="119"/>
      <c r="DH158" s="119"/>
      <c r="DI158" s="119"/>
      <c r="DJ158" s="119"/>
      <c r="DK158" s="119"/>
      <c r="DL158" s="119"/>
      <c r="DM158" s="119"/>
      <c r="DN158" s="119"/>
      <c r="DO158" s="119"/>
      <c r="DP158" s="119"/>
      <c r="DQ158" s="119"/>
      <c r="DR158" s="119"/>
      <c r="DS158" s="119"/>
      <c r="DT158" s="119"/>
      <c r="DU158" s="119"/>
      <c r="DV158" s="119"/>
      <c r="DW158" s="119"/>
      <c r="DX158" s="119"/>
      <c r="DY158" s="119"/>
      <c r="DZ158" s="119"/>
      <c r="EA158" s="119"/>
      <c r="EB158" s="119"/>
      <c r="EC158" s="119"/>
      <c r="ED158" s="119"/>
      <c r="EE158" s="119"/>
      <c r="EF158" s="119"/>
      <c r="EG158" s="119"/>
      <c r="EH158" s="119"/>
      <c r="EI158" s="119"/>
      <c r="EJ158" s="119"/>
      <c r="EK158" s="119"/>
      <c r="EL158" s="119"/>
      <c r="EM158" s="119"/>
      <c r="EN158" s="119"/>
      <c r="EO158" s="119"/>
      <c r="EP158" s="119"/>
      <c r="EQ158" s="119"/>
      <c r="ER158" s="119"/>
      <c r="ES158" s="119"/>
      <c r="ET158" s="119"/>
      <c r="EU158" s="119"/>
      <c r="EV158" s="119"/>
      <c r="EW158" s="119"/>
      <c r="EX158" s="119"/>
      <c r="EY158" s="119"/>
      <c r="EZ158" s="119"/>
      <c r="FA158" s="119"/>
      <c r="FB158" s="119"/>
      <c r="FC158" s="119"/>
      <c r="FD158" s="119"/>
      <c r="FE158" s="119"/>
      <c r="FF158" s="119"/>
      <c r="FG158" s="119"/>
      <c r="FH158" s="119"/>
      <c r="FI158" s="119"/>
      <c r="FJ158" s="119"/>
      <c r="FK158" s="119"/>
      <c r="FL158" s="119"/>
      <c r="FM158" s="119"/>
      <c r="FN158" s="119"/>
      <c r="FO158" s="119"/>
      <c r="FP158" s="119"/>
      <c r="FQ158" s="119"/>
      <c r="FR158" s="119"/>
      <c r="FS158" s="119"/>
      <c r="FT158" s="119"/>
      <c r="FU158" s="119"/>
      <c r="FV158" s="119"/>
      <c r="FW158" s="119"/>
      <c r="FX158" s="119"/>
      <c r="FY158" s="119"/>
      <c r="FZ158" s="119"/>
      <c r="GA158" s="119"/>
      <c r="GB158" s="119"/>
      <c r="GC158" s="119"/>
      <c r="GD158" s="119"/>
      <c r="GE158" s="119"/>
      <c r="GF158" s="119"/>
      <c r="GG158" s="119"/>
      <c r="GH158" s="119"/>
      <c r="GI158" s="119"/>
      <c r="GJ158" s="119"/>
      <c r="GK158" s="119"/>
      <c r="GL158" s="119"/>
      <c r="GM158" s="119"/>
      <c r="GN158" s="119"/>
      <c r="GO158" s="119"/>
      <c r="GP158" s="119"/>
      <c r="GQ158" s="119"/>
      <c r="GR158" s="119"/>
      <c r="GS158" s="119"/>
      <c r="GT158" s="119"/>
      <c r="GU158" s="119"/>
      <c r="GV158" s="119"/>
      <c r="GW158" s="119"/>
      <c r="GX158" s="119"/>
      <c r="GY158" s="119"/>
      <c r="GZ158" s="119"/>
      <c r="HA158" s="119"/>
      <c r="HB158" s="119"/>
      <c r="HC158" s="119"/>
      <c r="HD158" s="119"/>
      <c r="HE158" s="119"/>
      <c r="HF158" s="119"/>
      <c r="HG158" s="119"/>
      <c r="HH158" s="119"/>
      <c r="HI158" s="119"/>
      <c r="HJ158" s="119"/>
      <c r="HK158" s="119"/>
      <c r="HL158" s="119"/>
      <c r="HM158" s="119"/>
      <c r="HN158" s="119"/>
      <c r="HO158" s="119"/>
      <c r="HP158" s="119"/>
      <c r="HQ158" s="119"/>
      <c r="HR158" s="119"/>
      <c r="HS158" s="119"/>
      <c r="HT158" s="119"/>
      <c r="HU158" s="119"/>
      <c r="HV158" s="119"/>
      <c r="HW158" s="119"/>
      <c r="HX158" s="119"/>
      <c r="HY158" s="119"/>
      <c r="HZ158" s="119"/>
      <c r="IA158" s="119"/>
      <c r="IB158" s="119"/>
      <c r="IC158" s="119"/>
      <c r="ID158" s="119"/>
      <c r="IE158" s="119"/>
      <c r="IF158" s="119"/>
      <c r="IG158" s="119"/>
      <c r="IH158" s="119"/>
      <c r="II158" s="119"/>
      <c r="IJ158" s="119"/>
      <c r="IK158" s="119"/>
      <c r="IL158" s="119"/>
      <c r="IM158" s="119"/>
      <c r="IN158" s="119"/>
      <c r="IO158" s="119"/>
      <c r="IP158" s="119"/>
      <c r="IQ158" s="119"/>
      <c r="IR158" s="119"/>
      <c r="IS158" s="119"/>
      <c r="IT158" s="119"/>
      <c r="IU158" s="119"/>
      <c r="IV158" s="119"/>
      <c r="IW158" s="119"/>
      <c r="IX158" s="119"/>
      <c r="IY158" s="119"/>
      <c r="IZ158" s="119"/>
      <c r="JA158" s="119"/>
      <c r="JB158" s="119"/>
      <c r="JC158" s="119"/>
      <c r="JD158" s="119"/>
      <c r="JE158" s="119"/>
      <c r="JF158" s="119"/>
      <c r="JG158" s="119"/>
      <c r="JH158" s="119"/>
      <c r="JI158" s="119"/>
      <c r="JJ158" s="119"/>
      <c r="JK158" s="119"/>
      <c r="JL158" s="119"/>
      <c r="JM158" s="119"/>
      <c r="JN158" s="119"/>
      <c r="JO158" s="119"/>
      <c r="JP158" s="119"/>
      <c r="JQ158" s="119"/>
      <c r="JR158" s="119"/>
      <c r="JS158" s="119"/>
      <c r="JT158" s="119"/>
      <c r="JU158" s="119"/>
      <c r="JV158" s="119"/>
      <c r="JW158" s="119"/>
      <c r="JX158" s="119"/>
      <c r="JY158" s="119"/>
      <c r="JZ158" s="119"/>
      <c r="KA158" s="119"/>
      <c r="KB158" s="119"/>
      <c r="KC158" s="119"/>
      <c r="KD158" s="119"/>
      <c r="KE158" s="119"/>
      <c r="KF158" s="119"/>
      <c r="KG158" s="119"/>
      <c r="KH158" s="119"/>
      <c r="KI158" s="119"/>
      <c r="KJ158" s="119"/>
      <c r="KK158" s="119"/>
      <c r="KL158" s="119"/>
      <c r="KM158" s="119"/>
      <c r="KN158" s="119"/>
      <c r="KO158" s="119"/>
      <c r="KP158" s="119"/>
      <c r="KQ158" s="119"/>
      <c r="KR158" s="119"/>
      <c r="KS158" s="119"/>
      <c r="KT158" s="119"/>
      <c r="KU158" s="119"/>
      <c r="KV158" s="119"/>
      <c r="KW158" s="119"/>
      <c r="KX158" s="119"/>
      <c r="KY158" s="119"/>
      <c r="KZ158" s="119"/>
      <c r="LA158" s="119"/>
      <c r="LB158" s="119"/>
      <c r="LC158" s="119"/>
      <c r="LD158" s="119"/>
      <c r="LE158" s="119"/>
      <c r="LF158" s="119"/>
      <c r="LG158" s="119"/>
      <c r="LH158" s="119"/>
      <c r="LI158" s="119"/>
      <c r="LJ158" s="119"/>
      <c r="LK158" s="119"/>
      <c r="LL158" s="119"/>
      <c r="LM158" s="119"/>
      <c r="LN158" s="119"/>
      <c r="LO158" s="119"/>
      <c r="LP158" s="119"/>
      <c r="LQ158" s="119"/>
      <c r="LR158" s="119"/>
      <c r="LS158" s="119"/>
      <c r="LT158" s="119"/>
      <c r="LU158" s="119"/>
      <c r="LV158" s="119"/>
      <c r="LW158" s="119"/>
      <c r="LX158" s="119"/>
      <c r="LY158" s="119"/>
      <c r="LZ158" s="119"/>
      <c r="MA158" s="119"/>
      <c r="MB158" s="119"/>
      <c r="MC158" s="119"/>
      <c r="MD158" s="119"/>
      <c r="ME158" s="119"/>
      <c r="MF158" s="119"/>
      <c r="MG158" s="119"/>
      <c r="MH158" s="119"/>
      <c r="MI158" s="119"/>
      <c r="MJ158" s="119"/>
      <c r="MK158" s="119"/>
      <c r="ML158" s="119"/>
      <c r="MM158" s="119"/>
      <c r="MN158" s="119"/>
      <c r="MO158" s="119"/>
      <c r="MP158" s="119"/>
      <c r="MQ158" s="119"/>
      <c r="MR158" s="119"/>
      <c r="MS158" s="119"/>
      <c r="MT158" s="119"/>
      <c r="MU158" s="119"/>
      <c r="MV158" s="119"/>
      <c r="MW158" s="119"/>
      <c r="MX158" s="119"/>
      <c r="MY158" s="119"/>
      <c r="MZ158" s="119"/>
      <c r="NA158" s="119"/>
      <c r="NB158" s="119"/>
      <c r="NC158" s="119"/>
      <c r="ND158" s="119"/>
      <c r="NE158" s="119"/>
      <c r="NF158" s="119"/>
      <c r="NG158" s="119"/>
      <c r="NH158" s="119"/>
      <c r="NI158" s="119"/>
      <c r="NJ158" s="119"/>
      <c r="NK158" s="119"/>
      <c r="NL158" s="119"/>
      <c r="NM158" s="119"/>
      <c r="NN158" s="119"/>
      <c r="NO158" s="119"/>
      <c r="NP158" s="119"/>
      <c r="NQ158" s="119"/>
      <c r="NR158" s="119"/>
      <c r="NS158" s="119"/>
      <c r="NT158" s="119"/>
      <c r="NU158" s="119"/>
      <c r="NV158" s="119"/>
      <c r="NW158" s="119"/>
      <c r="NX158" s="119"/>
      <c r="NY158" s="119"/>
      <c r="NZ158" s="119"/>
      <c r="OA158" s="119"/>
      <c r="OB158" s="119"/>
      <c r="OC158" s="119"/>
      <c r="OD158" s="119"/>
      <c r="OE158" s="119"/>
      <c r="OF158" s="119"/>
      <c r="OG158" s="119"/>
      <c r="OH158" s="119"/>
      <c r="OI158" s="119"/>
      <c r="OJ158" s="119"/>
      <c r="OK158" s="119"/>
      <c r="OL158" s="119"/>
      <c r="OM158" s="119"/>
      <c r="ON158" s="119"/>
      <c r="OO158" s="119"/>
      <c r="OP158" s="119"/>
      <c r="OQ158" s="119"/>
      <c r="OR158" s="119"/>
      <c r="OS158" s="119"/>
      <c r="OT158" s="119"/>
      <c r="OU158" s="119"/>
      <c r="OV158" s="119"/>
      <c r="OW158" s="119"/>
      <c r="OX158" s="119"/>
      <c r="OY158" s="119"/>
      <c r="OZ158" s="119"/>
      <c r="PA158" s="119"/>
      <c r="PB158" s="119"/>
      <c r="PC158" s="119"/>
      <c r="PD158" s="119"/>
      <c r="PE158" s="119"/>
      <c r="PF158" s="119"/>
      <c r="PG158" s="119"/>
      <c r="PH158" s="119"/>
      <c r="PI158" s="119"/>
      <c r="PJ158" s="119"/>
      <c r="PK158" s="119"/>
      <c r="PL158" s="119"/>
      <c r="PM158" s="119"/>
      <c r="PN158" s="119"/>
      <c r="PO158" s="119"/>
      <c r="PP158" s="119"/>
      <c r="PQ158" s="119"/>
      <c r="PR158" s="119"/>
      <c r="PS158" s="119"/>
      <c r="PT158" s="119"/>
      <c r="PU158" s="119"/>
      <c r="PV158" s="119"/>
      <c r="PW158" s="119"/>
      <c r="PX158" s="119"/>
      <c r="PY158" s="119"/>
      <c r="PZ158" s="119"/>
      <c r="QA158" s="119"/>
      <c r="QB158" s="119"/>
      <c r="QC158" s="119"/>
      <c r="QD158" s="119"/>
      <c r="QE158" s="119"/>
      <c r="QF158" s="119"/>
      <c r="QG158" s="119"/>
      <c r="QH158" s="119"/>
      <c r="QI158" s="119"/>
      <c r="QJ158" s="119"/>
      <c r="QK158" s="119"/>
      <c r="QL158" s="119"/>
      <c r="QM158" s="119"/>
      <c r="QN158" s="119"/>
      <c r="QO158" s="119"/>
      <c r="QP158" s="119"/>
      <c r="QQ158" s="119"/>
      <c r="QR158" s="119"/>
      <c r="QS158" s="119"/>
      <c r="QT158" s="119"/>
      <c r="QU158" s="119"/>
      <c r="QV158" s="119"/>
      <c r="QW158" s="119"/>
      <c r="QX158" s="119"/>
      <c r="QY158" s="119"/>
      <c r="QZ158" s="119"/>
      <c r="RA158" s="119"/>
      <c r="RB158" s="119"/>
      <c r="RC158" s="119"/>
      <c r="RD158" s="119"/>
      <c r="RE158" s="119"/>
      <c r="RF158" s="119"/>
      <c r="RG158" s="119"/>
      <c r="RH158" s="119"/>
      <c r="RI158" s="119"/>
      <c r="RJ158" s="119"/>
      <c r="RK158" s="119"/>
      <c r="RL158" s="119"/>
      <c r="RM158" s="119"/>
      <c r="RN158" s="119"/>
      <c r="RO158" s="119"/>
      <c r="RP158" s="119"/>
      <c r="RQ158" s="119"/>
      <c r="RR158" s="119"/>
      <c r="RS158" s="119"/>
      <c r="RT158" s="119"/>
      <c r="RU158" s="119"/>
      <c r="RV158" s="119"/>
      <c r="RW158" s="119"/>
      <c r="RX158" s="119"/>
      <c r="RY158" s="119"/>
      <c r="RZ158" s="119"/>
      <c r="SA158" s="119"/>
      <c r="SB158" s="119"/>
      <c r="SC158" s="119"/>
      <c r="SD158" s="119"/>
      <c r="SE158" s="119"/>
      <c r="SF158" s="119"/>
      <c r="SG158" s="119"/>
      <c r="SH158" s="119"/>
      <c r="SI158" s="119"/>
      <c r="SJ158" s="119"/>
      <c r="SK158" s="119"/>
      <c r="SL158" s="119"/>
      <c r="SM158" s="119"/>
      <c r="SN158" s="119"/>
      <c r="SO158" s="119"/>
      <c r="SP158" s="119"/>
      <c r="SQ158" s="119"/>
      <c r="SR158" s="119"/>
      <c r="SS158" s="119"/>
      <c r="ST158" s="119"/>
      <c r="SU158" s="119"/>
      <c r="SV158" s="119"/>
      <c r="SW158" s="119"/>
      <c r="SX158" s="119"/>
      <c r="SY158" s="119"/>
      <c r="SZ158" s="119"/>
      <c r="TA158" s="119"/>
      <c r="TB158" s="119"/>
      <c r="TC158" s="119"/>
      <c r="TD158" s="119"/>
      <c r="TE158" s="119"/>
      <c r="TF158" s="119"/>
      <c r="TG158" s="119"/>
      <c r="TH158" s="119"/>
      <c r="TI158" s="119"/>
      <c r="TJ158" s="119"/>
      <c r="TK158" s="119"/>
      <c r="TL158" s="119"/>
      <c r="TM158" s="119"/>
      <c r="TN158" s="119"/>
      <c r="TO158" s="119"/>
      <c r="TP158" s="119"/>
      <c r="TQ158" s="119"/>
      <c r="TR158" s="119"/>
      <c r="TS158" s="119"/>
      <c r="TT158" s="119"/>
      <c r="TU158" s="119"/>
      <c r="TV158" s="119"/>
      <c r="TW158" s="119"/>
      <c r="TX158" s="119"/>
      <c r="TY158" s="119"/>
      <c r="TZ158" s="119"/>
      <c r="UA158" s="119"/>
      <c r="UB158" s="119"/>
      <c r="UC158" s="119"/>
      <c r="UD158" s="119"/>
      <c r="UE158" s="119"/>
      <c r="UF158" s="119"/>
      <c r="UG158" s="119"/>
      <c r="UH158" s="119"/>
      <c r="UI158" s="119"/>
      <c r="UJ158" s="119"/>
      <c r="UK158" s="119"/>
      <c r="UL158" s="119"/>
      <c r="UM158" s="119"/>
      <c r="UN158" s="119"/>
      <c r="UO158" s="119"/>
      <c r="UP158" s="119"/>
      <c r="UQ158" s="119"/>
      <c r="UR158" s="119"/>
      <c r="US158" s="119"/>
      <c r="UT158" s="119"/>
      <c r="UU158" s="119"/>
      <c r="UV158" s="119"/>
      <c r="UW158" s="119"/>
      <c r="UX158" s="119"/>
      <c r="UY158" s="119"/>
      <c r="UZ158" s="119"/>
      <c r="VA158" s="119"/>
      <c r="VB158" s="119"/>
      <c r="VC158" s="119"/>
      <c r="VD158" s="119"/>
      <c r="VE158" s="119"/>
      <c r="VF158" s="119"/>
      <c r="VG158" s="119"/>
      <c r="VH158" s="119"/>
      <c r="VI158" s="119"/>
      <c r="VJ158" s="119"/>
      <c r="VK158" s="119"/>
      <c r="VL158" s="119"/>
      <c r="VM158" s="119"/>
      <c r="VN158" s="119"/>
      <c r="VO158" s="119"/>
      <c r="VP158" s="119"/>
      <c r="VQ158" s="119"/>
      <c r="VR158" s="119"/>
      <c r="VS158" s="119"/>
      <c r="VT158" s="119"/>
      <c r="VU158" s="119"/>
      <c r="VV158" s="119"/>
      <c r="VW158" s="119"/>
      <c r="VX158" s="119"/>
      <c r="VY158" s="119"/>
      <c r="VZ158" s="119"/>
      <c r="WA158" s="119"/>
      <c r="WB158" s="119"/>
      <c r="WC158" s="119"/>
      <c r="WD158" s="119"/>
      <c r="WE158" s="119"/>
      <c r="WF158" s="119"/>
      <c r="WG158" s="119"/>
      <c r="WH158" s="119"/>
      <c r="WI158" s="119"/>
      <c r="WJ158" s="119"/>
      <c r="WK158" s="119"/>
      <c r="WL158" s="119"/>
      <c r="WM158" s="119"/>
      <c r="WN158" s="119"/>
      <c r="WO158" s="119"/>
      <c r="WP158" s="119"/>
      <c r="WQ158" s="119"/>
      <c r="WR158" s="119"/>
      <c r="WS158" s="119"/>
      <c r="WT158" s="119"/>
      <c r="WU158" s="119"/>
      <c r="WV158" s="119"/>
      <c r="WW158" s="119"/>
      <c r="WX158" s="119"/>
      <c r="WY158" s="119"/>
      <c r="WZ158" s="119"/>
      <c r="XA158" s="119"/>
      <c r="XB158" s="119"/>
      <c r="XC158" s="119"/>
      <c r="XD158" s="119"/>
      <c r="XE158" s="119"/>
      <c r="XF158" s="119"/>
      <c r="XG158" s="119"/>
      <c r="XH158" s="119"/>
      <c r="XI158" s="119"/>
      <c r="XJ158" s="119"/>
      <c r="XK158" s="119"/>
      <c r="XL158" s="119"/>
      <c r="XM158" s="119"/>
      <c r="XN158" s="119"/>
      <c r="XO158" s="119"/>
      <c r="XP158" s="119"/>
      <c r="XQ158" s="119"/>
      <c r="XR158" s="119"/>
      <c r="XS158" s="119"/>
      <c r="XT158" s="119"/>
      <c r="XU158" s="119"/>
      <c r="XV158" s="119"/>
      <c r="XW158" s="119"/>
      <c r="XX158" s="119"/>
      <c r="XY158" s="119"/>
      <c r="XZ158" s="119"/>
      <c r="YA158" s="119"/>
      <c r="YB158" s="119"/>
      <c r="YC158" s="119"/>
      <c r="YD158" s="119"/>
      <c r="YE158" s="119"/>
      <c r="YF158" s="119"/>
      <c r="YG158" s="119"/>
      <c r="YH158" s="119"/>
      <c r="YI158" s="119"/>
      <c r="YJ158" s="119"/>
      <c r="YK158" s="119"/>
      <c r="YL158" s="119"/>
      <c r="YM158" s="119"/>
      <c r="YN158" s="119"/>
      <c r="YO158" s="119"/>
      <c r="YP158" s="119"/>
      <c r="YQ158" s="119"/>
      <c r="YR158" s="119"/>
      <c r="YS158" s="119"/>
      <c r="YT158" s="119"/>
      <c r="YU158" s="119"/>
      <c r="YV158" s="119"/>
      <c r="YW158" s="119"/>
      <c r="YX158" s="119"/>
      <c r="YY158" s="119"/>
      <c r="YZ158" s="119"/>
      <c r="ZA158" s="119"/>
      <c r="ZB158" s="119"/>
      <c r="ZC158" s="119"/>
      <c r="ZD158" s="119"/>
      <c r="ZE158" s="119"/>
      <c r="ZF158" s="119"/>
      <c r="ZG158" s="119"/>
      <c r="ZH158" s="119"/>
      <c r="ZI158" s="119"/>
      <c r="ZJ158" s="119"/>
      <c r="ZK158" s="119"/>
      <c r="ZL158" s="119"/>
      <c r="ZM158" s="119"/>
      <c r="ZN158" s="119"/>
      <c r="ZO158" s="119"/>
      <c r="ZP158" s="119"/>
      <c r="ZQ158" s="119"/>
      <c r="ZR158" s="119"/>
      <c r="ZS158" s="119"/>
      <c r="ZT158" s="119"/>
      <c r="ZU158" s="119"/>
      <c r="ZV158" s="119"/>
      <c r="ZW158" s="119"/>
      <c r="ZX158" s="119"/>
      <c r="ZY158" s="119"/>
      <c r="ZZ158" s="119"/>
      <c r="AAA158" s="119"/>
      <c r="AAB158" s="119"/>
      <c r="AAC158" s="119"/>
      <c r="AAD158" s="119"/>
      <c r="AAE158" s="119"/>
      <c r="AAF158" s="119"/>
      <c r="AAG158" s="119"/>
      <c r="AAH158" s="119"/>
      <c r="AAI158" s="119"/>
      <c r="AAJ158" s="119"/>
      <c r="AAK158" s="119"/>
      <c r="AAL158" s="119"/>
      <c r="AAM158" s="119"/>
      <c r="AAN158" s="119"/>
      <c r="AAO158" s="119"/>
      <c r="AAP158" s="119"/>
      <c r="AAQ158" s="119"/>
      <c r="AAR158" s="119"/>
      <c r="AAS158" s="119"/>
      <c r="AAT158" s="119"/>
      <c r="AAU158" s="119"/>
      <c r="AAV158" s="119"/>
      <c r="AAW158" s="119"/>
      <c r="AAX158" s="119"/>
      <c r="AAY158" s="119"/>
      <c r="AAZ158" s="119"/>
      <c r="ABA158" s="119"/>
      <c r="ABB158" s="119"/>
      <c r="ABC158" s="119"/>
      <c r="ABD158" s="119"/>
      <c r="ABE158" s="119"/>
      <c r="ABF158" s="119"/>
      <c r="ABG158" s="119"/>
      <c r="ABH158" s="119"/>
      <c r="ABI158" s="119"/>
      <c r="ABJ158" s="119"/>
      <c r="ABK158" s="119"/>
      <c r="ABL158" s="119"/>
      <c r="ABM158" s="119"/>
      <c r="ABN158" s="119"/>
      <c r="ABO158" s="119"/>
      <c r="ABP158" s="119"/>
      <c r="ABQ158" s="119"/>
      <c r="ABR158" s="119"/>
      <c r="ABS158" s="119"/>
      <c r="ABT158" s="119"/>
      <c r="ABU158" s="119"/>
      <c r="ABV158" s="119"/>
      <c r="ABW158" s="119"/>
      <c r="ABX158" s="119"/>
      <c r="ABY158" s="119"/>
      <c r="ABZ158" s="119"/>
      <c r="ACA158" s="119"/>
      <c r="ACB158" s="119"/>
      <c r="ACC158" s="119"/>
      <c r="ACD158" s="119"/>
      <c r="ACE158" s="119"/>
      <c r="ACF158" s="119"/>
      <c r="ACG158" s="119"/>
      <c r="ACH158" s="119"/>
      <c r="ACI158" s="119"/>
      <c r="ACJ158" s="119"/>
      <c r="ACK158" s="119"/>
      <c r="ACL158" s="119"/>
      <c r="ACM158" s="119"/>
      <c r="ACN158" s="119"/>
      <c r="ACO158" s="119"/>
      <c r="ACP158" s="119"/>
      <c r="ACQ158" s="119"/>
      <c r="ACR158" s="119"/>
      <c r="ACS158" s="119"/>
      <c r="ACT158" s="119"/>
      <c r="ACU158" s="119"/>
      <c r="ACV158" s="119"/>
      <c r="ACW158" s="119"/>
      <c r="ACX158" s="119"/>
      <c r="ACY158" s="119"/>
      <c r="ACZ158" s="119"/>
      <c r="ADA158" s="119"/>
      <c r="ADB158" s="119"/>
      <c r="ADC158" s="119"/>
      <c r="ADD158" s="119"/>
      <c r="ADE158" s="119"/>
      <c r="ADF158" s="119"/>
      <c r="ADG158" s="119"/>
      <c r="ADH158" s="119"/>
      <c r="ADI158" s="119"/>
      <c r="ADJ158" s="119"/>
      <c r="ADK158" s="119"/>
      <c r="ADL158" s="119"/>
      <c r="ADM158" s="119"/>
      <c r="ADN158" s="119"/>
      <c r="ADO158" s="119"/>
      <c r="ADP158" s="119"/>
      <c r="ADQ158" s="119"/>
      <c r="ADR158" s="119"/>
      <c r="ADS158" s="119"/>
      <c r="ADT158" s="119"/>
      <c r="ADU158" s="119"/>
      <c r="ADV158" s="119"/>
      <c r="ADW158" s="119"/>
      <c r="ADX158" s="119"/>
      <c r="ADY158" s="119"/>
      <c r="ADZ158" s="119"/>
      <c r="AEA158" s="119"/>
      <c r="AEB158" s="119"/>
      <c r="AEC158" s="119"/>
      <c r="AED158" s="119"/>
      <c r="AEE158" s="119"/>
      <c r="AEF158" s="119"/>
      <c r="AEG158" s="119"/>
      <c r="AEH158" s="119"/>
      <c r="AEI158" s="119"/>
      <c r="AEJ158" s="119"/>
      <c r="AEK158" s="119"/>
      <c r="AEL158" s="119"/>
      <c r="AEM158" s="119"/>
      <c r="AEN158" s="119"/>
      <c r="AEO158" s="119"/>
      <c r="AEP158" s="119"/>
      <c r="AEQ158" s="119"/>
      <c r="AER158" s="119"/>
      <c r="AES158" s="119"/>
      <c r="AET158" s="119"/>
      <c r="AEU158" s="119"/>
      <c r="AEV158" s="119"/>
      <c r="AEW158" s="119"/>
      <c r="AEX158" s="119"/>
      <c r="AEY158" s="119"/>
      <c r="AEZ158" s="119"/>
      <c r="AFA158" s="119"/>
      <c r="AFB158" s="119"/>
      <c r="AFC158" s="119"/>
      <c r="AFD158" s="119"/>
      <c r="AFE158" s="119"/>
      <c r="AFF158" s="119"/>
      <c r="AFG158" s="119"/>
      <c r="AFH158" s="119"/>
      <c r="AFI158" s="119"/>
      <c r="AFJ158" s="119"/>
      <c r="AFK158" s="119"/>
      <c r="AFL158" s="119"/>
      <c r="AFM158" s="119"/>
      <c r="AFN158" s="119"/>
      <c r="AFO158" s="119"/>
      <c r="AFP158" s="119"/>
      <c r="AFQ158" s="119"/>
      <c r="AFR158" s="119"/>
      <c r="AFS158" s="119"/>
      <c r="AFT158" s="119"/>
      <c r="AFU158" s="119"/>
      <c r="AFV158" s="119"/>
      <c r="AFW158" s="119"/>
      <c r="AFX158" s="119"/>
      <c r="AFY158" s="119"/>
      <c r="AFZ158" s="119"/>
      <c r="AGA158" s="119"/>
      <c r="AGB158" s="119"/>
      <c r="AGC158" s="119"/>
      <c r="AGD158" s="119"/>
      <c r="AGE158" s="119"/>
      <c r="AGF158" s="119"/>
      <c r="AGG158" s="119"/>
      <c r="AGH158" s="119"/>
      <c r="AGI158" s="119"/>
      <c r="AGJ158" s="119"/>
      <c r="AGK158" s="119"/>
      <c r="AGL158" s="119"/>
      <c r="AGM158" s="119"/>
      <c r="AGN158" s="119"/>
      <c r="AGO158" s="119"/>
      <c r="AGP158" s="119"/>
      <c r="AGQ158" s="119"/>
      <c r="AGR158" s="119"/>
      <c r="AGS158" s="119"/>
      <c r="AGT158" s="119"/>
      <c r="AGU158" s="119"/>
      <c r="AGV158" s="119"/>
      <c r="AGW158" s="119"/>
      <c r="AGX158" s="119"/>
      <c r="AGY158" s="119"/>
      <c r="AGZ158" s="119"/>
      <c r="AHA158" s="119"/>
      <c r="AHB158" s="119"/>
      <c r="AHC158" s="119"/>
      <c r="AHD158" s="119"/>
      <c r="AHE158" s="119"/>
      <c r="AHF158" s="119"/>
      <c r="AHG158" s="119"/>
      <c r="AHH158" s="119"/>
      <c r="AHI158" s="119"/>
      <c r="AHJ158" s="119"/>
      <c r="AHK158" s="119"/>
      <c r="AHL158" s="119"/>
      <c r="AHM158" s="119"/>
      <c r="AHN158" s="119"/>
      <c r="AHO158" s="119"/>
      <c r="AHP158" s="119"/>
      <c r="AHQ158" s="119"/>
      <c r="AHR158" s="119"/>
      <c r="AHS158" s="119"/>
      <c r="AHT158" s="119"/>
      <c r="AHU158" s="119"/>
      <c r="AHV158" s="119"/>
      <c r="AHW158" s="119"/>
      <c r="AHX158" s="119"/>
      <c r="AHY158" s="119"/>
      <c r="AHZ158" s="119"/>
      <c r="AIA158" s="119"/>
      <c r="AIB158" s="119"/>
      <c r="AIC158" s="119"/>
      <c r="AID158" s="119"/>
      <c r="AIE158" s="119"/>
      <c r="AIF158" s="119"/>
      <c r="AIG158" s="119"/>
      <c r="AIH158" s="119"/>
      <c r="AII158" s="119"/>
      <c r="AIJ158" s="119"/>
      <c r="AIK158" s="119"/>
      <c r="AIL158" s="119"/>
      <c r="AIM158" s="119"/>
      <c r="AIN158" s="119"/>
      <c r="AIO158" s="119"/>
      <c r="AIP158" s="119"/>
      <c r="AIQ158" s="119"/>
      <c r="AIR158" s="119"/>
      <c r="AIS158" s="119"/>
      <c r="AIT158" s="119"/>
      <c r="AIU158" s="119"/>
      <c r="AIV158" s="119"/>
      <c r="AIW158" s="119"/>
      <c r="AIX158" s="119"/>
      <c r="AIY158" s="119"/>
      <c r="AIZ158" s="119"/>
      <c r="AJA158" s="119"/>
      <c r="AJB158" s="119"/>
      <c r="AJC158" s="119"/>
      <c r="AJD158" s="119"/>
      <c r="AJE158" s="119"/>
      <c r="AJF158" s="119"/>
      <c r="AJG158" s="119"/>
      <c r="AJH158" s="119"/>
      <c r="AJI158" s="119"/>
      <c r="AJJ158" s="119"/>
      <c r="AJK158" s="119"/>
      <c r="AJL158" s="119"/>
      <c r="AJM158" s="119"/>
      <c r="AJN158" s="119"/>
      <c r="AJO158" s="119"/>
      <c r="AJP158" s="119"/>
      <c r="AJQ158" s="119"/>
      <c r="AJR158" s="119"/>
      <c r="AJS158" s="119"/>
      <c r="AJT158" s="119"/>
      <c r="AJU158" s="119"/>
      <c r="AJV158" s="119"/>
      <c r="AJW158" s="119"/>
      <c r="AJX158" s="119"/>
      <c r="AJY158" s="119"/>
      <c r="AJZ158" s="119"/>
      <c r="AKA158" s="119"/>
      <c r="AKB158" s="119"/>
      <c r="AKC158" s="119"/>
      <c r="AKD158" s="119"/>
      <c r="AKE158" s="119"/>
      <c r="AKF158" s="119"/>
      <c r="AKG158" s="119"/>
      <c r="AKH158" s="119"/>
      <c r="AKI158" s="119"/>
      <c r="AKJ158" s="119"/>
      <c r="AKK158" s="119"/>
      <c r="AKL158" s="119"/>
      <c r="AKM158" s="119"/>
      <c r="AKN158" s="119"/>
      <c r="AKO158" s="119"/>
      <c r="AKP158" s="119"/>
      <c r="AKQ158" s="119"/>
      <c r="AKR158" s="119"/>
      <c r="AKS158" s="119"/>
      <c r="AKT158" s="119"/>
      <c r="AKU158" s="119"/>
      <c r="AKV158" s="119"/>
      <c r="AKW158" s="119"/>
      <c r="AKX158" s="119"/>
      <c r="AKY158" s="119"/>
      <c r="AKZ158" s="119"/>
      <c r="ALA158" s="119"/>
      <c r="ALB158" s="119"/>
      <c r="ALC158" s="119"/>
      <c r="ALD158" s="119"/>
      <c r="ALE158" s="119"/>
      <c r="ALF158" s="119"/>
      <c r="ALG158" s="119"/>
      <c r="ALH158" s="119"/>
      <c r="ALI158" s="119"/>
      <c r="ALJ158" s="119"/>
      <c r="ALK158" s="119"/>
      <c r="ALL158" s="119"/>
      <c r="ALM158" s="119"/>
      <c r="ALN158" s="119"/>
      <c r="ALO158" s="119"/>
      <c r="ALP158" s="119"/>
      <c r="ALQ158" s="119"/>
      <c r="ALR158" s="119"/>
      <c r="ALS158" s="119"/>
      <c r="ALT158" s="119"/>
      <c r="ALU158" s="119"/>
      <c r="ALV158" s="119"/>
      <c r="ALW158" s="119"/>
      <c r="ALX158" s="119"/>
      <c r="ALY158" s="119"/>
      <c r="ALZ158" s="119"/>
      <c r="AMA158" s="119"/>
      <c r="AMB158" s="119"/>
      <c r="AMC158" s="119"/>
      <c r="AMD158" s="119"/>
      <c r="AME158" s="119"/>
      <c r="AMF158" s="119"/>
      <c r="AMG158" s="119"/>
      <c r="AMH158" s="119"/>
      <c r="AMI158" s="119"/>
      <c r="AMJ158" s="119"/>
      <c r="AMK158" s="119"/>
      <c r="AML158" s="119"/>
      <c r="AMM158" s="119"/>
      <c r="AMN158" s="119"/>
      <c r="AMO158" s="119"/>
      <c r="AMP158" s="119"/>
      <c r="AMQ158" s="119"/>
      <c r="AMR158" s="119"/>
      <c r="AMS158" s="119"/>
      <c r="AMT158" s="119"/>
      <c r="AMU158" s="119"/>
      <c r="AMV158" s="119"/>
      <c r="AMW158" s="119"/>
      <c r="AMX158" s="119"/>
      <c r="AMY158" s="119"/>
      <c r="AMZ158" s="119"/>
      <c r="ANA158" s="119"/>
      <c r="ANB158" s="119"/>
      <c r="ANC158" s="119"/>
      <c r="AND158" s="119"/>
      <c r="ANE158" s="119"/>
      <c r="ANF158" s="119"/>
      <c r="ANG158" s="119"/>
      <c r="ANH158" s="119"/>
      <c r="ANI158" s="119"/>
      <c r="ANJ158" s="119"/>
      <c r="ANK158" s="119"/>
      <c r="ANL158" s="119"/>
      <c r="ANM158" s="119"/>
      <c r="ANN158" s="119"/>
      <c r="ANO158" s="119"/>
      <c r="ANP158" s="119"/>
      <c r="ANQ158" s="119"/>
      <c r="ANR158" s="119"/>
      <c r="ANS158" s="119"/>
      <c r="ANT158" s="119"/>
      <c r="ANU158" s="119"/>
      <c r="ANV158" s="119"/>
      <c r="ANW158" s="119"/>
      <c r="ANX158" s="119"/>
      <c r="ANY158" s="119"/>
      <c r="ANZ158" s="119"/>
      <c r="AOA158" s="119"/>
      <c r="AOB158" s="119"/>
      <c r="AOC158" s="119"/>
      <c r="AOD158" s="119"/>
      <c r="AOE158" s="119"/>
      <c r="AOF158" s="119"/>
      <c r="AOG158" s="119"/>
      <c r="AOH158" s="119"/>
      <c r="AOI158" s="119"/>
      <c r="AOJ158" s="119"/>
      <c r="AOK158" s="119"/>
      <c r="AOL158" s="119"/>
      <c r="AOM158" s="119"/>
      <c r="AON158" s="119"/>
      <c r="AOO158" s="119"/>
      <c r="AOP158" s="119"/>
      <c r="AOQ158" s="119"/>
      <c r="AOR158" s="119"/>
      <c r="AOS158" s="119"/>
      <c r="AOT158" s="119"/>
      <c r="AOU158" s="119"/>
      <c r="AOV158" s="119"/>
      <c r="AOW158" s="119"/>
      <c r="AOX158" s="119"/>
      <c r="AOY158" s="119"/>
      <c r="AOZ158" s="119"/>
      <c r="APA158" s="119"/>
      <c r="APB158" s="119"/>
      <c r="APC158" s="119"/>
      <c r="APD158" s="119"/>
      <c r="APE158" s="119"/>
      <c r="APF158" s="119"/>
      <c r="APG158" s="119"/>
      <c r="APH158" s="119"/>
      <c r="API158" s="119"/>
      <c r="APJ158" s="119"/>
      <c r="APK158" s="119"/>
      <c r="APL158" s="119"/>
      <c r="APM158" s="119"/>
      <c r="APN158" s="119"/>
      <c r="APO158" s="119"/>
      <c r="APP158" s="119"/>
      <c r="APQ158" s="119"/>
      <c r="APR158" s="119"/>
      <c r="APS158" s="119"/>
      <c r="APT158" s="119"/>
      <c r="APU158" s="119"/>
      <c r="APV158" s="119"/>
      <c r="APW158" s="119"/>
      <c r="APX158" s="119"/>
      <c r="APY158" s="119"/>
      <c r="APZ158" s="119"/>
      <c r="AQA158" s="119"/>
      <c r="AQB158" s="119"/>
      <c r="AQC158" s="119"/>
      <c r="AQD158" s="119"/>
      <c r="AQE158" s="119"/>
      <c r="AQF158" s="119"/>
      <c r="AQG158" s="119"/>
      <c r="AQH158" s="119"/>
      <c r="AQI158" s="119"/>
      <c r="AQJ158" s="119"/>
      <c r="AQK158" s="119"/>
      <c r="AQL158" s="119"/>
      <c r="AQM158" s="119"/>
      <c r="AQN158" s="119"/>
      <c r="AQO158" s="119"/>
      <c r="AQP158" s="119"/>
      <c r="AQQ158" s="119"/>
      <c r="AQR158" s="119"/>
      <c r="AQS158" s="119"/>
      <c r="AQT158" s="119"/>
      <c r="AQU158" s="119"/>
      <c r="AQV158" s="119"/>
      <c r="AQW158" s="119"/>
      <c r="AQX158" s="119"/>
      <c r="AQY158" s="119"/>
      <c r="AQZ158" s="119"/>
      <c r="ARA158" s="119"/>
      <c r="ARB158" s="119"/>
      <c r="ARC158" s="119"/>
      <c r="ARD158" s="119"/>
      <c r="ARE158" s="119"/>
      <c r="ARF158" s="119"/>
      <c r="ARG158" s="119"/>
      <c r="ARH158" s="119"/>
      <c r="ARI158" s="119"/>
      <c r="ARJ158" s="119"/>
      <c r="ARK158" s="119"/>
      <c r="ARL158" s="119"/>
      <c r="ARM158" s="119"/>
      <c r="ARN158" s="119"/>
      <c r="ARO158" s="119"/>
      <c r="ARP158" s="119"/>
      <c r="ARQ158" s="119"/>
      <c r="ARR158" s="119"/>
      <c r="ARS158" s="119"/>
      <c r="ART158" s="119"/>
      <c r="ARU158" s="119"/>
      <c r="ARV158" s="119"/>
      <c r="ARW158" s="119"/>
      <c r="ARX158" s="119"/>
      <c r="ARY158" s="119"/>
      <c r="ARZ158" s="119"/>
      <c r="ASA158" s="119"/>
      <c r="ASB158" s="119"/>
      <c r="ASC158" s="119"/>
      <c r="ASD158" s="119"/>
      <c r="ASE158" s="119"/>
      <c r="ASF158" s="119"/>
      <c r="ASG158" s="119"/>
      <c r="ASH158" s="119"/>
      <c r="ASI158" s="119"/>
      <c r="ASJ158" s="119"/>
      <c r="ASK158" s="119"/>
      <c r="ASL158" s="119"/>
      <c r="ASM158" s="119"/>
      <c r="ASN158" s="119"/>
      <c r="ASO158" s="119"/>
      <c r="ASP158" s="119"/>
      <c r="ASQ158" s="119"/>
      <c r="ASR158" s="119"/>
      <c r="ASS158" s="119"/>
      <c r="AST158" s="119"/>
      <c r="ASU158" s="119"/>
      <c r="ASV158" s="119"/>
      <c r="ASW158" s="119"/>
      <c r="ASX158" s="119"/>
      <c r="ASY158" s="119"/>
      <c r="ASZ158" s="119"/>
      <c r="ATA158" s="119"/>
      <c r="ATB158" s="119"/>
      <c r="ATC158" s="119"/>
      <c r="ATD158" s="119"/>
      <c r="ATE158" s="119"/>
      <c r="ATF158" s="119"/>
      <c r="ATG158" s="119"/>
      <c r="ATH158" s="119"/>
      <c r="ATI158" s="119"/>
      <c r="ATJ158" s="119"/>
      <c r="ATK158" s="119"/>
      <c r="ATL158" s="119"/>
      <c r="ATM158" s="119"/>
      <c r="ATN158" s="119"/>
      <c r="ATO158" s="119"/>
      <c r="ATP158" s="119"/>
      <c r="ATQ158" s="119"/>
      <c r="ATR158" s="119"/>
      <c r="ATS158" s="119"/>
      <c r="ATT158" s="119"/>
      <c r="ATU158" s="119"/>
      <c r="ATV158" s="119"/>
      <c r="ATW158" s="119"/>
      <c r="ATX158" s="119"/>
      <c r="ATY158" s="119"/>
      <c r="ATZ158" s="119"/>
      <c r="AUA158" s="119"/>
      <c r="AUB158" s="119"/>
      <c r="AUC158" s="119"/>
      <c r="AUD158" s="119"/>
      <c r="AUE158" s="119"/>
      <c r="AUF158" s="119"/>
      <c r="AUG158" s="119"/>
      <c r="AUH158" s="119"/>
      <c r="AUI158" s="119"/>
      <c r="AUJ158" s="119"/>
      <c r="AUK158" s="119"/>
      <c r="AUL158" s="119"/>
      <c r="AUM158" s="119"/>
      <c r="AUN158" s="119"/>
      <c r="AUO158" s="119"/>
      <c r="AUP158" s="119"/>
      <c r="AUQ158" s="119"/>
      <c r="AUR158" s="119"/>
      <c r="AUS158" s="119"/>
      <c r="AUT158" s="119"/>
      <c r="AUU158" s="119"/>
      <c r="AUV158" s="119"/>
      <c r="AUW158" s="119"/>
      <c r="AUX158" s="119"/>
      <c r="AUY158" s="119"/>
      <c r="AUZ158" s="119"/>
      <c r="AVA158" s="119"/>
      <c r="AVB158" s="119"/>
      <c r="AVC158" s="119"/>
      <c r="AVD158" s="119"/>
      <c r="AVE158" s="119"/>
      <c r="AVF158" s="119"/>
      <c r="AVG158" s="119"/>
      <c r="AVH158" s="119"/>
      <c r="AVI158" s="119"/>
      <c r="AVJ158" s="119"/>
      <c r="AVK158" s="119"/>
      <c r="AVL158" s="119"/>
      <c r="AVM158" s="119"/>
      <c r="AVN158" s="119"/>
      <c r="AVO158" s="119"/>
      <c r="AVP158" s="119"/>
      <c r="AVQ158" s="119"/>
      <c r="AVR158" s="119"/>
      <c r="AVS158" s="119"/>
      <c r="AVT158" s="119"/>
      <c r="AVU158" s="119"/>
      <c r="AVV158" s="119"/>
      <c r="AVW158" s="119"/>
      <c r="AVX158" s="119"/>
      <c r="AVY158" s="119"/>
      <c r="AVZ158" s="119"/>
      <c r="AWA158" s="119"/>
      <c r="AWB158" s="119"/>
      <c r="AWC158" s="119"/>
      <c r="AWD158" s="119"/>
      <c r="AWE158" s="119"/>
      <c r="AWF158" s="119"/>
      <c r="AWG158" s="119"/>
      <c r="AWH158" s="119"/>
      <c r="AWI158" s="119"/>
      <c r="AWJ158" s="119"/>
      <c r="AWK158" s="119"/>
      <c r="AWL158" s="119"/>
      <c r="AWM158" s="119"/>
      <c r="AWN158" s="119"/>
      <c r="AWO158" s="119"/>
      <c r="AWP158" s="119"/>
      <c r="AWQ158" s="119"/>
      <c r="AWR158" s="119"/>
      <c r="AWS158" s="119"/>
      <c r="AWT158" s="119"/>
      <c r="AWU158" s="119"/>
      <c r="AWV158" s="119"/>
      <c r="AWW158" s="119"/>
      <c r="AWX158" s="119"/>
      <c r="AWY158" s="119"/>
      <c r="AWZ158" s="119"/>
      <c r="AXA158" s="119"/>
      <c r="AXB158" s="119"/>
      <c r="AXC158" s="119"/>
      <c r="AXD158" s="119"/>
      <c r="AXE158" s="119"/>
      <c r="AXF158" s="119"/>
      <c r="AXG158" s="119"/>
      <c r="AXH158" s="119"/>
      <c r="AXI158" s="119"/>
      <c r="AXJ158" s="119"/>
      <c r="AXK158" s="119"/>
      <c r="AXL158" s="119"/>
      <c r="AXM158" s="119"/>
      <c r="AXN158" s="119"/>
      <c r="AXO158" s="119"/>
      <c r="AXP158" s="119"/>
      <c r="AXQ158" s="119"/>
      <c r="AXR158" s="119"/>
      <c r="AXS158" s="119"/>
      <c r="AXT158" s="119"/>
      <c r="AXU158" s="119"/>
      <c r="AXV158" s="119"/>
      <c r="AXW158" s="119"/>
      <c r="AXX158" s="119"/>
      <c r="AXY158" s="119"/>
      <c r="AXZ158" s="119"/>
      <c r="AYA158" s="119"/>
      <c r="AYB158" s="119"/>
      <c r="AYC158" s="119"/>
      <c r="AYD158" s="119"/>
      <c r="AYE158" s="119"/>
      <c r="AYF158" s="119"/>
      <c r="AYG158" s="119"/>
      <c r="AYH158" s="119"/>
      <c r="AYI158" s="119"/>
      <c r="AYJ158" s="119"/>
      <c r="AYK158" s="119"/>
      <c r="AYL158" s="119"/>
      <c r="AYM158" s="119"/>
      <c r="AYN158" s="119"/>
      <c r="AYO158" s="119"/>
      <c r="AYP158" s="119"/>
      <c r="AYQ158" s="119"/>
      <c r="AYR158" s="119"/>
      <c r="AYS158" s="119"/>
      <c r="AYT158" s="119"/>
      <c r="AYU158" s="119"/>
      <c r="AYV158" s="119"/>
      <c r="AYW158" s="119"/>
      <c r="AYX158" s="119"/>
      <c r="AYY158" s="119"/>
      <c r="AYZ158" s="119"/>
      <c r="AZA158" s="119"/>
      <c r="AZB158" s="119"/>
      <c r="AZC158" s="119"/>
      <c r="AZD158" s="119"/>
      <c r="AZE158" s="119"/>
      <c r="AZF158" s="119"/>
      <c r="AZG158" s="119"/>
      <c r="AZH158" s="119"/>
      <c r="AZI158" s="119"/>
      <c r="AZJ158" s="119"/>
      <c r="AZK158" s="119"/>
      <c r="AZL158" s="119"/>
      <c r="AZM158" s="119"/>
      <c r="AZN158" s="119"/>
      <c r="AZO158" s="119"/>
      <c r="AZP158" s="119"/>
      <c r="AZQ158" s="119"/>
      <c r="AZR158" s="119"/>
      <c r="AZS158" s="119"/>
      <c r="AZT158" s="119"/>
      <c r="AZU158" s="119"/>
      <c r="AZV158" s="119"/>
      <c r="AZW158" s="119"/>
      <c r="AZX158" s="119"/>
      <c r="AZY158" s="119"/>
      <c r="AZZ158" s="119"/>
      <c r="BAA158" s="119"/>
      <c r="BAB158" s="119"/>
      <c r="BAC158" s="119"/>
      <c r="BAD158" s="119"/>
      <c r="BAE158" s="119"/>
      <c r="BAF158" s="119"/>
      <c r="BAG158" s="119"/>
      <c r="BAH158" s="119"/>
      <c r="BAI158" s="119"/>
      <c r="BAJ158" s="119"/>
      <c r="BAK158" s="119"/>
      <c r="BAL158" s="119"/>
      <c r="BAM158" s="119"/>
      <c r="BAN158" s="119"/>
      <c r="BAO158" s="119"/>
      <c r="BAP158" s="119"/>
      <c r="BAQ158" s="119"/>
      <c r="BAR158" s="119"/>
      <c r="BAS158" s="119"/>
      <c r="BAT158" s="119"/>
      <c r="BAU158" s="119"/>
      <c r="BAV158" s="119"/>
      <c r="BAW158" s="119"/>
      <c r="BAX158" s="119"/>
      <c r="BAY158" s="119"/>
      <c r="BAZ158" s="119"/>
      <c r="BBA158" s="119"/>
      <c r="BBB158" s="119"/>
      <c r="BBC158" s="119"/>
      <c r="BBD158" s="119"/>
      <c r="BBE158" s="119"/>
      <c r="BBF158" s="119"/>
      <c r="BBG158" s="119"/>
      <c r="BBH158" s="119"/>
      <c r="BBI158" s="119"/>
      <c r="BBJ158" s="119"/>
      <c r="BBK158" s="119"/>
      <c r="BBL158" s="119"/>
      <c r="BBM158" s="119"/>
      <c r="BBN158" s="119"/>
      <c r="BBO158" s="119"/>
      <c r="BBP158" s="119"/>
      <c r="BBQ158" s="119"/>
      <c r="BBR158" s="119"/>
      <c r="BBS158" s="119"/>
      <c r="BBT158" s="119"/>
      <c r="BBU158" s="119"/>
      <c r="BBV158" s="119"/>
      <c r="BBW158" s="119"/>
      <c r="BBX158" s="119"/>
      <c r="BBY158" s="119"/>
      <c r="BBZ158" s="119"/>
      <c r="BCA158" s="119"/>
      <c r="BCB158" s="119"/>
      <c r="BCC158" s="119"/>
      <c r="BCD158" s="119"/>
      <c r="BCE158" s="119"/>
      <c r="BCF158" s="119"/>
      <c r="BCG158" s="119"/>
      <c r="BCH158" s="119"/>
      <c r="BCI158" s="119"/>
      <c r="BCJ158" s="119"/>
      <c r="BCK158" s="119"/>
      <c r="BCL158" s="119"/>
      <c r="BCM158" s="119"/>
      <c r="BCN158" s="119"/>
      <c r="BCO158" s="119"/>
      <c r="BCP158" s="119"/>
      <c r="BCQ158" s="119"/>
      <c r="BCR158" s="119"/>
      <c r="BCS158" s="119"/>
      <c r="BCT158" s="119"/>
      <c r="BCU158" s="119"/>
      <c r="BCV158" s="119"/>
      <c r="BCW158" s="119"/>
      <c r="BCX158" s="119"/>
      <c r="BCY158" s="119"/>
      <c r="BCZ158" s="119"/>
      <c r="BDA158" s="119"/>
      <c r="BDB158" s="119"/>
      <c r="BDC158" s="119"/>
      <c r="BDD158" s="119"/>
      <c r="BDE158" s="119"/>
      <c r="BDF158" s="119"/>
      <c r="BDG158" s="119"/>
      <c r="BDH158" s="119"/>
      <c r="BDI158" s="119"/>
      <c r="BDJ158" s="119"/>
      <c r="BDK158" s="119"/>
      <c r="BDL158" s="119"/>
      <c r="BDM158" s="119"/>
      <c r="BDN158" s="119"/>
      <c r="BDO158" s="119"/>
      <c r="BDP158" s="119"/>
      <c r="BDQ158" s="119"/>
      <c r="BDR158" s="119"/>
      <c r="BDS158" s="119"/>
      <c r="BDT158" s="119"/>
      <c r="BDU158" s="119"/>
      <c r="BDV158" s="119"/>
      <c r="BDW158" s="119"/>
      <c r="BDX158" s="119"/>
      <c r="BDY158" s="119"/>
      <c r="BDZ158" s="119"/>
      <c r="BEA158" s="119"/>
      <c r="BEB158" s="119"/>
      <c r="BEC158" s="119"/>
      <c r="BED158" s="119"/>
      <c r="BEE158" s="119"/>
      <c r="BEF158" s="119"/>
      <c r="BEG158" s="119"/>
      <c r="BEH158" s="119"/>
      <c r="BEI158" s="119"/>
      <c r="BEJ158" s="119"/>
      <c r="BEK158" s="119"/>
      <c r="BEL158" s="119"/>
      <c r="BEM158" s="119"/>
      <c r="BEN158" s="119"/>
      <c r="BEO158" s="119"/>
      <c r="BEP158" s="119"/>
      <c r="BEQ158" s="119"/>
      <c r="BER158" s="119"/>
      <c r="BES158" s="119"/>
      <c r="BET158" s="119"/>
      <c r="BEU158" s="119"/>
      <c r="BEV158" s="119"/>
      <c r="BEW158" s="119"/>
      <c r="BEX158" s="119"/>
      <c r="BEY158" s="119"/>
      <c r="BEZ158" s="119"/>
      <c r="BFA158" s="119"/>
      <c r="BFB158" s="119"/>
      <c r="BFC158" s="119"/>
      <c r="BFD158" s="119"/>
      <c r="BFE158" s="119"/>
      <c r="BFF158" s="119"/>
      <c r="BFG158" s="119"/>
      <c r="BFH158" s="119"/>
      <c r="BFI158" s="119"/>
      <c r="BFJ158" s="119"/>
      <c r="BFK158" s="119"/>
      <c r="BFL158" s="119"/>
      <c r="BFM158" s="119"/>
      <c r="BFN158" s="119"/>
      <c r="BFO158" s="119"/>
      <c r="BFP158" s="119"/>
      <c r="BFQ158" s="119"/>
      <c r="BFR158" s="119"/>
      <c r="BFS158" s="119"/>
      <c r="BFT158" s="119"/>
      <c r="BFU158" s="119"/>
      <c r="BFV158" s="119"/>
      <c r="BFW158" s="119"/>
      <c r="BFX158" s="119"/>
      <c r="BFY158" s="119"/>
      <c r="BFZ158" s="119"/>
      <c r="BGA158" s="119"/>
      <c r="BGB158" s="119"/>
      <c r="BGC158" s="119"/>
      <c r="BGD158" s="119"/>
      <c r="BGE158" s="119"/>
      <c r="BGF158" s="119"/>
      <c r="BGG158" s="119"/>
      <c r="BGH158" s="119"/>
      <c r="BGI158" s="119"/>
      <c r="BGJ158" s="119"/>
      <c r="BGK158" s="119"/>
      <c r="BGL158" s="119"/>
      <c r="BGM158" s="119"/>
      <c r="BGN158" s="119"/>
      <c r="BGO158" s="119"/>
      <c r="BGP158" s="119"/>
      <c r="BGQ158" s="119"/>
      <c r="BGR158" s="119"/>
      <c r="BGS158" s="119"/>
      <c r="BGT158" s="119"/>
      <c r="BGU158" s="119"/>
      <c r="BGV158" s="119"/>
      <c r="BGW158" s="119"/>
      <c r="BGX158" s="119"/>
      <c r="BGY158" s="119"/>
      <c r="BGZ158" s="119"/>
      <c r="BHA158" s="119"/>
      <c r="BHB158" s="119"/>
      <c r="BHC158" s="119"/>
      <c r="BHD158" s="119"/>
      <c r="BHE158" s="119"/>
      <c r="BHF158" s="119"/>
      <c r="BHG158" s="119"/>
      <c r="BHH158" s="119"/>
      <c r="BHI158" s="119"/>
      <c r="BHJ158" s="119"/>
      <c r="BHK158" s="119"/>
      <c r="BHL158" s="119"/>
      <c r="BHM158" s="119"/>
      <c r="BHN158" s="119"/>
      <c r="BHO158" s="119"/>
      <c r="BHP158" s="119"/>
      <c r="BHQ158" s="119"/>
      <c r="BHR158" s="119"/>
      <c r="BHS158" s="119"/>
      <c r="BHT158" s="119"/>
      <c r="BHU158" s="119"/>
      <c r="BHV158" s="119"/>
      <c r="BHW158" s="119"/>
      <c r="BHX158" s="119"/>
      <c r="BHY158" s="119"/>
      <c r="BHZ158" s="119"/>
      <c r="BIA158" s="119"/>
      <c r="BIB158" s="119"/>
      <c r="BIC158" s="119"/>
      <c r="BID158" s="119"/>
      <c r="BIE158" s="119"/>
      <c r="BIF158" s="119"/>
      <c r="BIG158" s="119"/>
      <c r="BIH158" s="119"/>
      <c r="BII158" s="119"/>
      <c r="BIJ158" s="119"/>
      <c r="BIK158" s="119"/>
      <c r="BIL158" s="119"/>
      <c r="BIM158" s="119"/>
      <c r="BIN158" s="119"/>
      <c r="BIO158" s="119"/>
      <c r="BIP158" s="119"/>
      <c r="BIQ158" s="119"/>
      <c r="BIR158" s="119"/>
      <c r="BIS158" s="119"/>
      <c r="BIT158" s="119"/>
      <c r="BIU158" s="119"/>
      <c r="BIV158" s="119"/>
      <c r="BIW158" s="119"/>
      <c r="BIX158" s="119"/>
      <c r="BIY158" s="119"/>
      <c r="BIZ158" s="119"/>
      <c r="BJA158" s="119"/>
      <c r="BJB158" s="119"/>
      <c r="BJC158" s="119"/>
      <c r="BJD158" s="119"/>
      <c r="BJE158" s="119"/>
      <c r="BJF158" s="119"/>
      <c r="BJG158" s="119"/>
      <c r="BJH158" s="119"/>
      <c r="BJI158" s="119"/>
      <c r="BJJ158" s="119"/>
      <c r="BJK158" s="119"/>
      <c r="BJL158" s="119"/>
      <c r="BJM158" s="119"/>
      <c r="BJN158" s="119"/>
      <c r="BJO158" s="119"/>
      <c r="BJP158" s="119"/>
      <c r="BJQ158" s="119"/>
      <c r="BJR158" s="119"/>
      <c r="BJS158" s="119"/>
      <c r="BJT158" s="119"/>
      <c r="BJU158" s="119"/>
      <c r="BJV158" s="119"/>
      <c r="BJW158" s="119"/>
      <c r="BJX158" s="119"/>
      <c r="BJY158" s="119"/>
      <c r="BJZ158" s="119"/>
      <c r="BKA158" s="119"/>
      <c r="BKB158" s="119"/>
      <c r="BKC158" s="119"/>
      <c r="BKD158" s="119"/>
      <c r="BKE158" s="119"/>
      <c r="BKF158" s="119"/>
      <c r="BKG158" s="119"/>
      <c r="BKH158" s="119"/>
      <c r="BKI158" s="119"/>
      <c r="BKJ158" s="119"/>
      <c r="BKK158" s="119"/>
      <c r="BKL158" s="119"/>
      <c r="BKM158" s="119"/>
      <c r="BKN158" s="119"/>
      <c r="BKO158" s="119"/>
      <c r="BKP158" s="119"/>
      <c r="BKQ158" s="119"/>
      <c r="BKR158" s="119"/>
      <c r="BKS158" s="119"/>
      <c r="BKT158" s="119"/>
      <c r="BKU158" s="119"/>
      <c r="BKV158" s="119"/>
      <c r="BKW158" s="119"/>
      <c r="BKX158" s="119"/>
      <c r="BKY158" s="119"/>
      <c r="BKZ158" s="119"/>
      <c r="BLA158" s="119"/>
      <c r="BLB158" s="119"/>
      <c r="BLC158" s="119"/>
      <c r="BLD158" s="119"/>
      <c r="BLE158" s="119"/>
      <c r="BLF158" s="119"/>
      <c r="BLG158" s="119"/>
      <c r="BLH158" s="119"/>
      <c r="BLI158" s="119"/>
      <c r="BLJ158" s="119"/>
      <c r="BLK158" s="119"/>
      <c r="BLL158" s="119"/>
      <c r="BLM158" s="119"/>
      <c r="BLN158" s="119"/>
      <c r="BLO158" s="119"/>
      <c r="BLP158" s="119"/>
      <c r="BLQ158" s="119"/>
      <c r="BLR158" s="119"/>
      <c r="BLS158" s="119"/>
      <c r="BLT158" s="119"/>
      <c r="BLU158" s="119"/>
      <c r="BLV158" s="119"/>
      <c r="BLW158" s="119"/>
      <c r="BLX158" s="119"/>
      <c r="BLY158" s="119"/>
      <c r="BLZ158" s="119"/>
      <c r="BMA158" s="119"/>
      <c r="BMB158" s="119"/>
      <c r="BMC158" s="119"/>
      <c r="BMD158" s="119"/>
      <c r="BME158" s="119"/>
      <c r="BMF158" s="119"/>
      <c r="BMG158" s="119"/>
      <c r="BMH158" s="119"/>
      <c r="BMI158" s="119"/>
      <c r="BMJ158" s="119"/>
      <c r="BMK158" s="119"/>
      <c r="BML158" s="119"/>
      <c r="BMM158" s="119"/>
      <c r="BMN158" s="119"/>
      <c r="BMO158" s="119"/>
      <c r="BMP158" s="119"/>
      <c r="BMQ158" s="119"/>
      <c r="BMR158" s="119"/>
      <c r="BMS158" s="119"/>
      <c r="BMT158" s="119"/>
      <c r="BMU158" s="119"/>
      <c r="BMV158" s="119"/>
      <c r="BMW158" s="119"/>
      <c r="BMX158" s="119"/>
      <c r="BMY158" s="119"/>
      <c r="BMZ158" s="119"/>
      <c r="BNA158" s="119"/>
      <c r="BNB158" s="119"/>
      <c r="BNC158" s="119"/>
      <c r="BND158" s="119"/>
      <c r="BNE158" s="119"/>
      <c r="BNF158" s="119"/>
      <c r="BNG158" s="119"/>
      <c r="BNH158" s="119"/>
      <c r="BNI158" s="119"/>
      <c r="BNJ158" s="119"/>
      <c r="BNK158" s="119"/>
      <c r="BNL158" s="119"/>
      <c r="BNM158" s="119"/>
      <c r="BNN158" s="119"/>
      <c r="BNO158" s="119"/>
      <c r="BNP158" s="119"/>
      <c r="BNQ158" s="119"/>
      <c r="BNR158" s="119"/>
      <c r="BNS158" s="119"/>
      <c r="BNT158" s="119"/>
      <c r="BNU158" s="119"/>
      <c r="BNV158" s="119"/>
      <c r="BNW158" s="119"/>
      <c r="BNX158" s="119"/>
      <c r="BNY158" s="119"/>
      <c r="BNZ158" s="119"/>
      <c r="BOA158" s="119"/>
      <c r="BOB158" s="119"/>
      <c r="BOC158" s="119"/>
      <c r="BOD158" s="119"/>
      <c r="BOE158" s="119"/>
      <c r="BOF158" s="119"/>
      <c r="BOG158" s="119"/>
      <c r="BOH158" s="119"/>
      <c r="BOI158" s="119"/>
      <c r="BOJ158" s="119"/>
      <c r="BOK158" s="119"/>
      <c r="BOL158" s="119"/>
      <c r="BOM158" s="119"/>
      <c r="BON158" s="119"/>
      <c r="BOO158" s="119"/>
      <c r="BOP158" s="119"/>
      <c r="BOQ158" s="119"/>
      <c r="BOR158" s="119"/>
      <c r="BOS158" s="119"/>
      <c r="BOT158" s="119"/>
      <c r="BOU158" s="119"/>
      <c r="BOV158" s="119"/>
      <c r="BOW158" s="119"/>
      <c r="BOX158" s="119"/>
      <c r="BOY158" s="119"/>
      <c r="BOZ158" s="119"/>
      <c r="BPA158" s="119"/>
      <c r="BPB158" s="119"/>
      <c r="BPC158" s="119"/>
      <c r="BPD158" s="119"/>
      <c r="BPE158" s="119"/>
      <c r="BPF158" s="119"/>
      <c r="BPG158" s="119"/>
      <c r="BPH158" s="119"/>
      <c r="BPI158" s="119"/>
      <c r="BPJ158" s="119"/>
      <c r="BPK158" s="119"/>
      <c r="BPL158" s="119"/>
      <c r="BPM158" s="119"/>
      <c r="BPN158" s="119"/>
      <c r="BPO158" s="119"/>
      <c r="BPP158" s="119"/>
      <c r="BPQ158" s="119"/>
      <c r="BPR158" s="119"/>
      <c r="BPS158" s="119"/>
      <c r="BPT158" s="119"/>
      <c r="BPU158" s="119"/>
      <c r="BPV158" s="119"/>
      <c r="BPW158" s="119"/>
      <c r="BPX158" s="119"/>
      <c r="BPY158" s="119"/>
      <c r="BPZ158" s="119"/>
      <c r="BQA158" s="119"/>
      <c r="BQB158" s="119"/>
      <c r="BQC158" s="119"/>
      <c r="BQD158" s="119"/>
      <c r="BQE158" s="119"/>
      <c r="BQF158" s="119"/>
      <c r="BQG158" s="119"/>
      <c r="BQH158" s="119"/>
      <c r="BQI158" s="119"/>
      <c r="BQJ158" s="119"/>
      <c r="BQK158" s="119"/>
      <c r="BQL158" s="119"/>
      <c r="BQM158" s="119"/>
      <c r="BQN158" s="119"/>
      <c r="BQO158" s="119"/>
      <c r="BQP158" s="119"/>
      <c r="BQQ158" s="119"/>
      <c r="BQR158" s="119"/>
      <c r="BQS158" s="119"/>
      <c r="BQT158" s="119"/>
      <c r="BQU158" s="119"/>
      <c r="BQV158" s="119"/>
      <c r="BQW158" s="119"/>
      <c r="BQX158" s="119"/>
      <c r="BQY158" s="119"/>
      <c r="BQZ158" s="119"/>
      <c r="BRA158" s="119"/>
      <c r="BRB158" s="119"/>
      <c r="BRC158" s="119"/>
      <c r="BRD158" s="119"/>
      <c r="BRE158" s="119"/>
      <c r="BRF158" s="119"/>
      <c r="BRG158" s="119"/>
      <c r="BRH158" s="119"/>
      <c r="BRI158" s="119"/>
      <c r="BRJ158" s="119"/>
      <c r="BRK158" s="119"/>
      <c r="BRL158" s="119"/>
      <c r="BRM158" s="119"/>
      <c r="BRN158" s="119"/>
      <c r="BRO158" s="119"/>
      <c r="BRP158" s="119"/>
      <c r="BRQ158" s="119"/>
      <c r="BRR158" s="119"/>
      <c r="BRS158" s="119"/>
      <c r="BRT158" s="119"/>
      <c r="BRU158" s="119"/>
      <c r="BRV158" s="119"/>
      <c r="BRW158" s="119"/>
      <c r="BRX158" s="119"/>
      <c r="BRY158" s="119"/>
      <c r="BRZ158" s="119"/>
      <c r="BSA158" s="119"/>
      <c r="BSB158" s="119"/>
      <c r="BSC158" s="119"/>
      <c r="BSD158" s="119"/>
      <c r="BSE158" s="119"/>
      <c r="BSF158" s="119"/>
      <c r="BSG158" s="119"/>
      <c r="BSH158" s="119"/>
      <c r="BSI158" s="119"/>
      <c r="BSJ158" s="119"/>
      <c r="BSK158" s="119"/>
      <c r="BSL158" s="119"/>
      <c r="BSM158" s="119"/>
      <c r="BSN158" s="119"/>
      <c r="BSO158" s="119"/>
      <c r="BSP158" s="119"/>
      <c r="BSQ158" s="119"/>
      <c r="BSR158" s="119"/>
      <c r="BSS158" s="119"/>
      <c r="BST158" s="119"/>
      <c r="BSU158" s="119"/>
      <c r="BSV158" s="119"/>
      <c r="BSW158" s="119"/>
      <c r="BSX158" s="119"/>
      <c r="BSY158" s="119"/>
      <c r="BSZ158" s="119"/>
      <c r="BTA158" s="119"/>
      <c r="BTB158" s="119"/>
      <c r="BTC158" s="119"/>
      <c r="BTD158" s="119"/>
      <c r="BTE158" s="119"/>
      <c r="BTF158" s="119"/>
      <c r="BTG158" s="119"/>
      <c r="BTH158" s="119"/>
      <c r="BTI158" s="119"/>
      <c r="BTJ158" s="119"/>
      <c r="BTK158" s="119"/>
      <c r="BTL158" s="119"/>
      <c r="BTM158" s="119"/>
      <c r="BTN158" s="119"/>
      <c r="BTO158" s="119"/>
      <c r="BTP158" s="119"/>
      <c r="BTQ158" s="119"/>
      <c r="BTR158" s="119"/>
      <c r="BTS158" s="119"/>
      <c r="BTT158" s="119"/>
      <c r="BTU158" s="119"/>
      <c r="BTV158" s="119"/>
      <c r="BTW158" s="119"/>
      <c r="BTX158" s="119"/>
      <c r="BTY158" s="119"/>
      <c r="BTZ158" s="119"/>
      <c r="BUA158" s="119"/>
      <c r="BUB158" s="119"/>
      <c r="BUC158" s="119"/>
      <c r="BUD158" s="119"/>
      <c r="BUE158" s="119"/>
      <c r="BUF158" s="119"/>
      <c r="BUG158" s="119"/>
      <c r="BUH158" s="119"/>
      <c r="BUI158" s="119"/>
      <c r="BUJ158" s="119"/>
      <c r="BUK158" s="119"/>
      <c r="BUL158" s="119"/>
      <c r="BUM158" s="119"/>
      <c r="BUN158" s="119"/>
      <c r="BUO158" s="119"/>
      <c r="BUP158" s="119"/>
      <c r="BUQ158" s="119"/>
      <c r="BUR158" s="119"/>
      <c r="BUS158" s="119"/>
      <c r="BUT158" s="119"/>
      <c r="BUU158" s="119"/>
      <c r="BUV158" s="119"/>
      <c r="BUW158" s="119"/>
      <c r="BUX158" s="119"/>
      <c r="BUY158" s="119"/>
      <c r="BUZ158" s="119"/>
      <c r="BVA158" s="119"/>
      <c r="BVB158" s="119"/>
      <c r="BVC158" s="119"/>
      <c r="BVD158" s="119"/>
      <c r="BVE158" s="119"/>
      <c r="BVF158" s="119"/>
      <c r="BVG158" s="119"/>
      <c r="BVH158" s="119"/>
      <c r="BVI158" s="119"/>
      <c r="BVJ158" s="119"/>
      <c r="BVK158" s="119"/>
      <c r="BVL158" s="119"/>
      <c r="BVM158" s="119"/>
      <c r="BVN158" s="119"/>
      <c r="BVO158" s="119"/>
      <c r="BVP158" s="119"/>
      <c r="BVQ158" s="119"/>
      <c r="BVR158" s="119"/>
      <c r="BVS158" s="119"/>
      <c r="BVT158" s="119"/>
      <c r="BVU158" s="119"/>
      <c r="BVV158" s="119"/>
      <c r="BVW158" s="119"/>
      <c r="BVX158" s="119"/>
      <c r="BVY158" s="119"/>
      <c r="BVZ158" s="119"/>
      <c r="BWA158" s="119"/>
      <c r="BWB158" s="119"/>
      <c r="BWC158" s="119"/>
      <c r="BWD158" s="119"/>
      <c r="BWE158" s="119"/>
      <c r="BWF158" s="119"/>
      <c r="BWG158" s="119"/>
      <c r="BWH158" s="119"/>
      <c r="BWI158" s="119"/>
      <c r="BWJ158" s="119"/>
      <c r="BWK158" s="119"/>
      <c r="BWL158" s="119"/>
      <c r="BWM158" s="119"/>
      <c r="BWN158" s="119"/>
      <c r="BWO158" s="119"/>
      <c r="BWP158" s="119"/>
      <c r="BWQ158" s="119"/>
      <c r="BWR158" s="119"/>
      <c r="BWS158" s="119"/>
      <c r="BWT158" s="119"/>
      <c r="BWU158" s="119"/>
      <c r="BWV158" s="119"/>
      <c r="BWW158" s="119"/>
      <c r="BWX158" s="119"/>
      <c r="BWY158" s="119"/>
      <c r="BWZ158" s="119"/>
      <c r="BXA158" s="119"/>
      <c r="BXB158" s="119"/>
      <c r="BXC158" s="119"/>
      <c r="BXD158" s="119"/>
      <c r="BXE158" s="119"/>
      <c r="BXF158" s="119"/>
      <c r="BXG158" s="119"/>
      <c r="BXH158" s="119"/>
      <c r="BXI158" s="119"/>
      <c r="BXJ158" s="119"/>
      <c r="BXK158" s="119"/>
      <c r="BXL158" s="119"/>
      <c r="BXM158" s="119"/>
      <c r="BXN158" s="119"/>
      <c r="BXO158" s="119"/>
      <c r="BXP158" s="119"/>
      <c r="BXQ158" s="119"/>
      <c r="BXR158" s="119"/>
      <c r="BXS158" s="119"/>
      <c r="BXT158" s="119"/>
      <c r="BXU158" s="119"/>
      <c r="BXV158" s="119"/>
      <c r="BXW158" s="119"/>
      <c r="BXX158" s="119"/>
      <c r="BXY158" s="119"/>
      <c r="BXZ158" s="119"/>
      <c r="BYA158" s="119"/>
      <c r="BYB158" s="119"/>
      <c r="BYC158" s="119"/>
      <c r="BYD158" s="119"/>
      <c r="BYE158" s="119"/>
      <c r="BYF158" s="119"/>
      <c r="BYG158" s="119"/>
      <c r="BYH158" s="119"/>
      <c r="BYI158" s="119"/>
      <c r="BYJ158" s="119"/>
      <c r="BYK158" s="119"/>
      <c r="BYL158" s="119"/>
      <c r="BYM158" s="119"/>
      <c r="BYN158" s="119"/>
      <c r="BYO158" s="119"/>
      <c r="BYP158" s="119"/>
      <c r="BYQ158" s="119"/>
      <c r="BYR158" s="119"/>
      <c r="BYS158" s="119"/>
      <c r="BYT158" s="119"/>
      <c r="BYU158" s="119"/>
      <c r="BYV158" s="119"/>
      <c r="BYW158" s="119"/>
      <c r="BYX158" s="119"/>
      <c r="BYY158" s="119"/>
      <c r="BYZ158" s="119"/>
      <c r="BZA158" s="119"/>
      <c r="BZB158" s="119"/>
      <c r="BZC158" s="119"/>
      <c r="BZD158" s="119"/>
      <c r="BZE158" s="119"/>
      <c r="BZF158" s="119"/>
      <c r="BZG158" s="119"/>
      <c r="BZH158" s="119"/>
      <c r="BZI158" s="119"/>
      <c r="BZJ158" s="119"/>
      <c r="BZK158" s="119"/>
      <c r="BZL158" s="119"/>
      <c r="BZM158" s="119"/>
      <c r="BZN158" s="119"/>
      <c r="BZO158" s="119"/>
      <c r="BZP158" s="119"/>
      <c r="BZQ158" s="119"/>
      <c r="BZR158" s="119"/>
      <c r="BZS158" s="119"/>
      <c r="BZT158" s="119"/>
      <c r="BZU158" s="119"/>
      <c r="BZV158" s="119"/>
      <c r="BZW158" s="119"/>
      <c r="BZX158" s="119"/>
      <c r="BZY158" s="119"/>
      <c r="BZZ158" s="119"/>
      <c r="CAA158" s="119"/>
      <c r="CAB158" s="119"/>
      <c r="CAC158" s="119"/>
      <c r="CAD158" s="119"/>
      <c r="CAE158" s="119"/>
      <c r="CAF158" s="119"/>
      <c r="CAG158" s="119"/>
      <c r="CAH158" s="119"/>
      <c r="CAI158" s="119"/>
      <c r="CAJ158" s="119"/>
      <c r="CAK158" s="119"/>
      <c r="CAL158" s="119"/>
      <c r="CAM158" s="119"/>
      <c r="CAN158" s="119"/>
      <c r="CAO158" s="119"/>
      <c r="CAP158" s="119"/>
      <c r="CAQ158" s="119"/>
      <c r="CAR158" s="119"/>
      <c r="CAS158" s="119"/>
      <c r="CAT158" s="119"/>
      <c r="CAU158" s="119"/>
      <c r="CAV158" s="119"/>
      <c r="CAW158" s="119"/>
      <c r="CAX158" s="119"/>
      <c r="CAY158" s="119"/>
      <c r="CAZ158" s="119"/>
      <c r="CBA158" s="119"/>
      <c r="CBB158" s="119"/>
      <c r="CBC158" s="119"/>
      <c r="CBD158" s="119"/>
      <c r="CBE158" s="119"/>
      <c r="CBF158" s="119"/>
      <c r="CBG158" s="119"/>
      <c r="CBH158" s="119"/>
      <c r="CBI158" s="119"/>
      <c r="CBJ158" s="119"/>
      <c r="CBK158" s="119"/>
      <c r="CBL158" s="119"/>
      <c r="CBM158" s="119"/>
      <c r="CBN158" s="119"/>
      <c r="CBO158" s="119"/>
      <c r="CBP158" s="119"/>
      <c r="CBQ158" s="119"/>
      <c r="CBR158" s="119"/>
      <c r="CBS158" s="119"/>
      <c r="CBT158" s="119"/>
      <c r="CBU158" s="119"/>
      <c r="CBV158" s="119"/>
      <c r="CBW158" s="119"/>
      <c r="CBX158" s="119"/>
      <c r="CBY158" s="119"/>
      <c r="CBZ158" s="119"/>
      <c r="CCA158" s="119"/>
      <c r="CCB158" s="119"/>
      <c r="CCC158" s="119"/>
      <c r="CCD158" s="119"/>
      <c r="CCE158" s="119"/>
      <c r="CCF158" s="119"/>
      <c r="CCG158" s="119"/>
      <c r="CCH158" s="119"/>
      <c r="CCI158" s="119"/>
      <c r="CCJ158" s="119"/>
      <c r="CCK158" s="119"/>
      <c r="CCL158" s="119"/>
      <c r="CCM158" s="119"/>
      <c r="CCN158" s="119"/>
      <c r="CCO158" s="119"/>
      <c r="CCP158" s="119"/>
      <c r="CCQ158" s="119"/>
      <c r="CCR158" s="119"/>
      <c r="CCS158" s="119"/>
      <c r="CCT158" s="119"/>
      <c r="CCU158" s="119"/>
      <c r="CCV158" s="119"/>
      <c r="CCW158" s="119"/>
      <c r="CCX158" s="119"/>
      <c r="CCY158" s="119"/>
      <c r="CCZ158" s="119"/>
      <c r="CDA158" s="119"/>
      <c r="CDB158" s="119"/>
      <c r="CDC158" s="119"/>
      <c r="CDD158" s="119"/>
      <c r="CDE158" s="119"/>
      <c r="CDF158" s="119"/>
      <c r="CDG158" s="119"/>
      <c r="CDH158" s="119"/>
      <c r="CDI158" s="119"/>
      <c r="CDJ158" s="119"/>
      <c r="CDK158" s="119"/>
      <c r="CDL158" s="119"/>
      <c r="CDM158" s="119"/>
      <c r="CDN158" s="119"/>
      <c r="CDO158" s="119"/>
      <c r="CDP158" s="119"/>
      <c r="CDQ158" s="119"/>
      <c r="CDR158" s="119"/>
      <c r="CDS158" s="119"/>
      <c r="CDT158" s="119"/>
      <c r="CDU158" s="119"/>
      <c r="CDV158" s="119"/>
      <c r="CDW158" s="119"/>
      <c r="CDX158" s="119"/>
      <c r="CDY158" s="119"/>
      <c r="CDZ158" s="119"/>
      <c r="CEA158" s="119"/>
      <c r="CEB158" s="119"/>
      <c r="CEC158" s="119"/>
      <c r="CED158" s="119"/>
      <c r="CEE158" s="119"/>
      <c r="CEF158" s="119"/>
      <c r="CEG158" s="119"/>
      <c r="CEH158" s="119"/>
      <c r="CEI158" s="119"/>
      <c r="CEJ158" s="119"/>
      <c r="CEK158" s="119"/>
      <c r="CEL158" s="119"/>
      <c r="CEM158" s="119"/>
      <c r="CEN158" s="119"/>
      <c r="CEO158" s="119"/>
      <c r="CEP158" s="119"/>
      <c r="CEQ158" s="119"/>
      <c r="CER158" s="119"/>
      <c r="CES158" s="119"/>
      <c r="CET158" s="119"/>
      <c r="CEU158" s="119"/>
      <c r="CEV158" s="119"/>
      <c r="CEW158" s="119"/>
      <c r="CEX158" s="119"/>
      <c r="CEY158" s="119"/>
      <c r="CEZ158" s="119"/>
      <c r="CFA158" s="119"/>
      <c r="CFB158" s="119"/>
      <c r="CFC158" s="119"/>
      <c r="CFD158" s="119"/>
      <c r="CFE158" s="119"/>
      <c r="CFF158" s="119"/>
      <c r="CFG158" s="119"/>
      <c r="CFH158" s="119"/>
      <c r="CFI158" s="119"/>
      <c r="CFJ158" s="119"/>
      <c r="CFK158" s="119"/>
      <c r="CFL158" s="119"/>
      <c r="CFM158" s="119"/>
      <c r="CFN158" s="119"/>
      <c r="CFO158" s="119"/>
      <c r="CFP158" s="119"/>
      <c r="CFQ158" s="119"/>
      <c r="CFR158" s="119"/>
      <c r="CFS158" s="119"/>
      <c r="CFT158" s="119"/>
      <c r="CFU158" s="119"/>
      <c r="CFV158" s="119"/>
      <c r="CFW158" s="119"/>
      <c r="CFX158" s="119"/>
      <c r="CFY158" s="119"/>
      <c r="CFZ158" s="119"/>
      <c r="CGA158" s="119"/>
      <c r="CGB158" s="119"/>
      <c r="CGC158" s="119"/>
      <c r="CGD158" s="119"/>
      <c r="CGE158" s="119"/>
      <c r="CGF158" s="119"/>
      <c r="CGG158" s="119"/>
      <c r="CGH158" s="119"/>
      <c r="CGI158" s="119"/>
      <c r="CGJ158" s="119"/>
      <c r="CGK158" s="119"/>
      <c r="CGL158" s="119"/>
      <c r="CGM158" s="119"/>
      <c r="CGN158" s="119"/>
      <c r="CGO158" s="119"/>
      <c r="CGP158" s="119"/>
      <c r="CGQ158" s="119"/>
      <c r="CGR158" s="119"/>
      <c r="CGS158" s="119"/>
      <c r="CGT158" s="119"/>
      <c r="CGU158" s="119"/>
      <c r="CGV158" s="119"/>
      <c r="CGW158" s="119"/>
      <c r="CGX158" s="119"/>
      <c r="CGY158" s="119"/>
      <c r="CGZ158" s="119"/>
      <c r="CHA158" s="119"/>
      <c r="CHB158" s="119"/>
      <c r="CHC158" s="119"/>
      <c r="CHD158" s="119"/>
      <c r="CHE158" s="119"/>
      <c r="CHF158" s="119"/>
      <c r="CHG158" s="119"/>
      <c r="CHH158" s="119"/>
      <c r="CHI158" s="119"/>
      <c r="CHJ158" s="119"/>
      <c r="CHK158" s="119"/>
      <c r="CHL158" s="119"/>
      <c r="CHM158" s="119"/>
      <c r="CHN158" s="119"/>
      <c r="CHO158" s="119"/>
      <c r="CHP158" s="119"/>
      <c r="CHQ158" s="119"/>
      <c r="CHR158" s="119"/>
      <c r="CHS158" s="119"/>
      <c r="CHT158" s="119"/>
      <c r="CHU158" s="119"/>
      <c r="CHV158" s="119"/>
      <c r="CHW158" s="119"/>
      <c r="CHX158" s="119"/>
      <c r="CHY158" s="119"/>
      <c r="CHZ158" s="119"/>
      <c r="CIA158" s="119"/>
      <c r="CIB158" s="119"/>
      <c r="CIC158" s="119"/>
      <c r="CID158" s="119"/>
      <c r="CIE158" s="119"/>
      <c r="CIF158" s="119"/>
      <c r="CIG158" s="119"/>
      <c r="CIH158" s="119"/>
      <c r="CII158" s="119"/>
      <c r="CIJ158" s="119"/>
      <c r="CIK158" s="119"/>
      <c r="CIL158" s="119"/>
      <c r="CIM158" s="119"/>
      <c r="CIN158" s="119"/>
      <c r="CIO158" s="119"/>
      <c r="CIP158" s="119"/>
      <c r="CIQ158" s="119"/>
      <c r="CIR158" s="119"/>
      <c r="CIS158" s="119"/>
      <c r="CIT158" s="119"/>
      <c r="CIU158" s="119"/>
      <c r="CIV158" s="119"/>
      <c r="CIW158" s="119"/>
      <c r="CIX158" s="119"/>
      <c r="CIY158" s="119"/>
      <c r="CIZ158" s="119"/>
      <c r="CJA158" s="119"/>
      <c r="CJB158" s="119"/>
      <c r="CJC158" s="119"/>
      <c r="CJD158" s="119"/>
      <c r="CJE158" s="119"/>
      <c r="CJF158" s="119"/>
      <c r="CJG158" s="119"/>
      <c r="CJH158" s="119"/>
      <c r="CJI158" s="119"/>
      <c r="CJJ158" s="119"/>
      <c r="CJK158" s="119"/>
      <c r="CJL158" s="119"/>
      <c r="CJM158" s="119"/>
      <c r="CJN158" s="119"/>
      <c r="CJO158" s="119"/>
      <c r="CJP158" s="119"/>
      <c r="CJQ158" s="119"/>
      <c r="CJR158" s="119"/>
      <c r="CJS158" s="119"/>
      <c r="CJT158" s="119"/>
      <c r="CJU158" s="119"/>
      <c r="CJV158" s="119"/>
      <c r="CJW158" s="119"/>
      <c r="CJX158" s="119"/>
      <c r="CJY158" s="119"/>
      <c r="CJZ158" s="119"/>
      <c r="CKA158" s="119"/>
      <c r="CKB158" s="119"/>
      <c r="CKC158" s="119"/>
      <c r="CKD158" s="119"/>
      <c r="CKE158" s="119"/>
      <c r="CKF158" s="119"/>
      <c r="CKG158" s="119"/>
      <c r="CKH158" s="119"/>
      <c r="CKI158" s="119"/>
      <c r="CKJ158" s="119"/>
      <c r="CKK158" s="119"/>
      <c r="CKL158" s="119"/>
      <c r="CKM158" s="119"/>
      <c r="CKN158" s="119"/>
      <c r="CKO158" s="119"/>
      <c r="CKP158" s="119"/>
      <c r="CKQ158" s="119"/>
      <c r="CKR158" s="119"/>
      <c r="CKS158" s="119"/>
      <c r="CKT158" s="119"/>
      <c r="CKU158" s="119"/>
      <c r="CKV158" s="119"/>
      <c r="CKW158" s="119"/>
      <c r="CKX158" s="119"/>
      <c r="CKY158" s="119"/>
      <c r="CKZ158" s="119"/>
      <c r="CLA158" s="119"/>
      <c r="CLB158" s="119"/>
      <c r="CLC158" s="119"/>
      <c r="CLD158" s="119"/>
      <c r="CLE158" s="119"/>
      <c r="CLF158" s="119"/>
      <c r="CLG158" s="119"/>
      <c r="CLH158" s="119"/>
      <c r="CLI158" s="119"/>
      <c r="CLJ158" s="119"/>
      <c r="CLK158" s="119"/>
      <c r="CLL158" s="119"/>
      <c r="CLM158" s="119"/>
      <c r="CLN158" s="119"/>
      <c r="CLO158" s="119"/>
      <c r="CLP158" s="119"/>
      <c r="CLQ158" s="119"/>
      <c r="CLR158" s="119"/>
      <c r="CLS158" s="119"/>
      <c r="CLT158" s="119"/>
      <c r="CLU158" s="119"/>
      <c r="CLV158" s="119"/>
      <c r="CLW158" s="119"/>
      <c r="CLX158" s="119"/>
      <c r="CLY158" s="119"/>
      <c r="CLZ158" s="119"/>
      <c r="CMA158" s="119"/>
      <c r="CMB158" s="119"/>
      <c r="CMC158" s="119"/>
      <c r="CMD158" s="119"/>
      <c r="CME158" s="119"/>
      <c r="CMF158" s="119"/>
      <c r="CMG158" s="119"/>
      <c r="CMH158" s="119"/>
      <c r="CMI158" s="119"/>
      <c r="CMJ158" s="119"/>
      <c r="CMK158" s="119"/>
      <c r="CML158" s="119"/>
      <c r="CMM158" s="119"/>
      <c r="CMN158" s="119"/>
      <c r="CMO158" s="119"/>
      <c r="CMP158" s="119"/>
      <c r="CMQ158" s="119"/>
      <c r="CMR158" s="119"/>
      <c r="CMS158" s="119"/>
      <c r="CMT158" s="119"/>
      <c r="CMU158" s="119"/>
      <c r="CMV158" s="119"/>
      <c r="CMW158" s="119"/>
      <c r="CMX158" s="119"/>
      <c r="CMY158" s="119"/>
      <c r="CMZ158" s="119"/>
      <c r="CNA158" s="119"/>
      <c r="CNB158" s="119"/>
      <c r="CNC158" s="119"/>
      <c r="CND158" s="119"/>
      <c r="CNE158" s="119"/>
      <c r="CNF158" s="119"/>
      <c r="CNG158" s="119"/>
      <c r="CNH158" s="119"/>
      <c r="CNI158" s="119"/>
      <c r="CNJ158" s="119"/>
      <c r="CNK158" s="119"/>
      <c r="CNL158" s="119"/>
      <c r="CNM158" s="119"/>
      <c r="CNN158" s="119"/>
      <c r="CNO158" s="119"/>
      <c r="CNP158" s="119"/>
      <c r="CNQ158" s="119"/>
      <c r="CNR158" s="119"/>
      <c r="CNS158" s="119"/>
      <c r="CNT158" s="119"/>
      <c r="CNU158" s="119"/>
      <c r="CNV158" s="119"/>
      <c r="CNW158" s="119"/>
      <c r="CNX158" s="119"/>
      <c r="CNY158" s="119"/>
      <c r="CNZ158" s="119"/>
      <c r="COA158" s="119"/>
      <c r="COB158" s="119"/>
      <c r="COC158" s="119"/>
      <c r="COD158" s="119"/>
      <c r="COE158" s="119"/>
      <c r="COF158" s="119"/>
      <c r="COG158" s="119"/>
      <c r="COH158" s="119"/>
      <c r="COI158" s="119"/>
      <c r="COJ158" s="119"/>
      <c r="COK158" s="119"/>
      <c r="COL158" s="119"/>
      <c r="COM158" s="119"/>
      <c r="CON158" s="119"/>
      <c r="COO158" s="119"/>
      <c r="COP158" s="119"/>
      <c r="COQ158" s="119"/>
      <c r="COR158" s="119"/>
      <c r="COS158" s="119"/>
      <c r="COT158" s="119"/>
      <c r="COU158" s="119"/>
      <c r="COV158" s="119"/>
      <c r="COW158" s="119"/>
      <c r="COX158" s="119"/>
      <c r="COY158" s="119"/>
      <c r="COZ158" s="119"/>
      <c r="CPA158" s="119"/>
      <c r="CPB158" s="119"/>
      <c r="CPC158" s="119"/>
      <c r="CPD158" s="119"/>
      <c r="CPE158" s="119"/>
      <c r="CPF158" s="119"/>
      <c r="CPG158" s="119"/>
      <c r="CPH158" s="119"/>
      <c r="CPI158" s="119"/>
      <c r="CPJ158" s="119"/>
      <c r="CPK158" s="119"/>
      <c r="CPL158" s="119"/>
      <c r="CPM158" s="119"/>
      <c r="CPN158" s="119"/>
      <c r="CPO158" s="119"/>
      <c r="CPP158" s="119"/>
      <c r="CPQ158" s="119"/>
      <c r="CPR158" s="119"/>
      <c r="CPS158" s="119"/>
      <c r="CPT158" s="119"/>
      <c r="CPU158" s="119"/>
      <c r="CPV158" s="119"/>
      <c r="CPW158" s="119"/>
      <c r="CPX158" s="119"/>
      <c r="CPY158" s="119"/>
      <c r="CPZ158" s="119"/>
      <c r="CQA158" s="119"/>
      <c r="CQB158" s="119"/>
      <c r="CQC158" s="119"/>
      <c r="CQD158" s="119"/>
      <c r="CQE158" s="119"/>
      <c r="CQF158" s="119"/>
      <c r="CQG158" s="119"/>
      <c r="CQH158" s="119"/>
      <c r="CQI158" s="119"/>
      <c r="CQJ158" s="119"/>
      <c r="CQK158" s="119"/>
      <c r="CQL158" s="119"/>
      <c r="CQM158" s="119"/>
      <c r="CQN158" s="119"/>
      <c r="CQO158" s="119"/>
      <c r="CQP158" s="119"/>
      <c r="CQQ158" s="119"/>
      <c r="CQR158" s="119"/>
      <c r="CQS158" s="119"/>
      <c r="CQT158" s="119"/>
      <c r="CQU158" s="119"/>
      <c r="CQV158" s="119"/>
      <c r="CQW158" s="119"/>
      <c r="CQX158" s="119"/>
      <c r="CQY158" s="119"/>
      <c r="CQZ158" s="119"/>
      <c r="CRA158" s="119"/>
      <c r="CRB158" s="119"/>
      <c r="CRC158" s="119"/>
      <c r="CRD158" s="119"/>
      <c r="CRE158" s="119"/>
      <c r="CRF158" s="119"/>
      <c r="CRG158" s="119"/>
      <c r="CRH158" s="119"/>
      <c r="CRI158" s="119"/>
      <c r="CRJ158" s="119"/>
      <c r="CRK158" s="119"/>
      <c r="CRL158" s="119"/>
      <c r="CRM158" s="119"/>
      <c r="CRN158" s="119"/>
      <c r="CRO158" s="119"/>
      <c r="CRP158" s="119"/>
      <c r="CRQ158" s="119"/>
      <c r="CRR158" s="119"/>
      <c r="CRS158" s="119"/>
      <c r="CRT158" s="119"/>
      <c r="CRU158" s="119"/>
      <c r="CRV158" s="119"/>
      <c r="CRW158" s="119"/>
      <c r="CRX158" s="119"/>
      <c r="CRY158" s="119"/>
      <c r="CRZ158" s="119"/>
      <c r="CSA158" s="119"/>
      <c r="CSB158" s="119"/>
      <c r="CSC158" s="119"/>
      <c r="CSD158" s="119"/>
      <c r="CSE158" s="119"/>
      <c r="CSF158" s="119"/>
      <c r="CSG158" s="119"/>
      <c r="CSH158" s="119"/>
      <c r="CSI158" s="119"/>
      <c r="CSJ158" s="119"/>
      <c r="CSK158" s="119"/>
      <c r="CSL158" s="119"/>
      <c r="CSM158" s="119"/>
      <c r="CSN158" s="119"/>
      <c r="CSO158" s="119"/>
      <c r="CSP158" s="119"/>
      <c r="CSQ158" s="119"/>
      <c r="CSR158" s="119"/>
      <c r="CSS158" s="119"/>
      <c r="CST158" s="119"/>
      <c r="CSU158" s="119"/>
      <c r="CSV158" s="119"/>
      <c r="CSW158" s="119"/>
      <c r="CSX158" s="119"/>
      <c r="CSY158" s="119"/>
      <c r="CSZ158" s="119"/>
      <c r="CTA158" s="119"/>
      <c r="CTB158" s="119"/>
      <c r="CTC158" s="119"/>
      <c r="CTD158" s="119"/>
      <c r="CTE158" s="119"/>
      <c r="CTF158" s="119"/>
      <c r="CTG158" s="119"/>
      <c r="CTH158" s="119"/>
      <c r="CTI158" s="119"/>
      <c r="CTJ158" s="119"/>
      <c r="CTK158" s="119"/>
      <c r="CTL158" s="119"/>
      <c r="CTM158" s="119"/>
      <c r="CTN158" s="119"/>
      <c r="CTO158" s="119"/>
      <c r="CTP158" s="119"/>
      <c r="CTQ158" s="119"/>
      <c r="CTR158" s="119"/>
      <c r="CTS158" s="119"/>
      <c r="CTT158" s="119"/>
      <c r="CTU158" s="119"/>
      <c r="CTV158" s="119"/>
      <c r="CTW158" s="119"/>
      <c r="CTX158" s="119"/>
      <c r="CTY158" s="119"/>
      <c r="CTZ158" s="119"/>
      <c r="CUA158" s="119"/>
      <c r="CUB158" s="119"/>
      <c r="CUC158" s="119"/>
      <c r="CUD158" s="119"/>
      <c r="CUE158" s="119"/>
      <c r="CUF158" s="119"/>
      <c r="CUG158" s="119"/>
      <c r="CUH158" s="119"/>
      <c r="CUI158" s="119"/>
      <c r="CUJ158" s="119"/>
      <c r="CUK158" s="119"/>
      <c r="CUL158" s="119"/>
      <c r="CUM158" s="119"/>
      <c r="CUN158" s="119"/>
      <c r="CUO158" s="119"/>
      <c r="CUP158" s="119"/>
      <c r="CUQ158" s="119"/>
      <c r="CUR158" s="119"/>
      <c r="CUS158" s="119"/>
      <c r="CUT158" s="119"/>
      <c r="CUU158" s="119"/>
      <c r="CUV158" s="119"/>
      <c r="CUW158" s="119"/>
      <c r="CUX158" s="119"/>
      <c r="CUY158" s="119"/>
      <c r="CUZ158" s="119"/>
      <c r="CVA158" s="119"/>
      <c r="CVB158" s="119"/>
      <c r="CVC158" s="119"/>
      <c r="CVD158" s="119"/>
      <c r="CVE158" s="119"/>
      <c r="CVF158" s="119"/>
      <c r="CVG158" s="119"/>
      <c r="CVH158" s="119"/>
      <c r="CVI158" s="119"/>
      <c r="CVJ158" s="119"/>
      <c r="CVK158" s="119"/>
      <c r="CVL158" s="119"/>
      <c r="CVM158" s="119"/>
      <c r="CVN158" s="119"/>
      <c r="CVO158" s="119"/>
      <c r="CVP158" s="119"/>
      <c r="CVQ158" s="119"/>
      <c r="CVR158" s="119"/>
      <c r="CVS158" s="119"/>
      <c r="CVT158" s="119"/>
      <c r="CVU158" s="119"/>
      <c r="CVV158" s="119"/>
      <c r="CVW158" s="119"/>
      <c r="CVX158" s="119"/>
      <c r="CVY158" s="119"/>
      <c r="CVZ158" s="119"/>
      <c r="CWA158" s="119"/>
      <c r="CWB158" s="119"/>
      <c r="CWC158" s="119"/>
      <c r="CWD158" s="119"/>
      <c r="CWE158" s="119"/>
      <c r="CWF158" s="119"/>
      <c r="CWG158" s="119"/>
      <c r="CWH158" s="119"/>
      <c r="CWI158" s="119"/>
      <c r="CWJ158" s="119"/>
      <c r="CWK158" s="119"/>
      <c r="CWL158" s="119"/>
      <c r="CWM158" s="119"/>
      <c r="CWN158" s="119"/>
      <c r="CWO158" s="119"/>
      <c r="CWP158" s="119"/>
      <c r="CWQ158" s="119"/>
      <c r="CWR158" s="119"/>
      <c r="CWS158" s="119"/>
      <c r="CWT158" s="119"/>
      <c r="CWU158" s="119"/>
      <c r="CWV158" s="119"/>
      <c r="CWW158" s="119"/>
      <c r="CWX158" s="119"/>
      <c r="CWY158" s="119"/>
      <c r="CWZ158" s="119"/>
      <c r="CXA158" s="119"/>
      <c r="CXB158" s="119"/>
      <c r="CXC158" s="119"/>
      <c r="CXD158" s="119"/>
      <c r="CXE158" s="119"/>
      <c r="CXF158" s="119"/>
      <c r="CXG158" s="119"/>
      <c r="CXH158" s="119"/>
      <c r="CXI158" s="119"/>
      <c r="CXJ158" s="119"/>
      <c r="CXK158" s="119"/>
      <c r="CXL158" s="119"/>
      <c r="CXM158" s="119"/>
      <c r="CXN158" s="119"/>
      <c r="CXO158" s="119"/>
      <c r="CXP158" s="119"/>
      <c r="CXQ158" s="119"/>
      <c r="CXR158" s="119"/>
      <c r="CXS158" s="119"/>
      <c r="CXT158" s="119"/>
      <c r="CXU158" s="119"/>
      <c r="CXV158" s="119"/>
      <c r="CXW158" s="119"/>
      <c r="CXX158" s="119"/>
      <c r="CXY158" s="119"/>
      <c r="CXZ158" s="119"/>
      <c r="CYA158" s="119"/>
      <c r="CYB158" s="119"/>
      <c r="CYC158" s="119"/>
      <c r="CYD158" s="119"/>
      <c r="CYE158" s="119"/>
      <c r="CYF158" s="119"/>
      <c r="CYG158" s="119"/>
      <c r="CYH158" s="119"/>
      <c r="CYI158" s="119"/>
      <c r="CYJ158" s="119"/>
      <c r="CYK158" s="119"/>
      <c r="CYL158" s="119"/>
      <c r="CYM158" s="119"/>
      <c r="CYN158" s="119"/>
      <c r="CYO158" s="119"/>
      <c r="CYP158" s="119"/>
      <c r="CYQ158" s="119"/>
      <c r="CYR158" s="119"/>
      <c r="CYS158" s="119"/>
      <c r="CYT158" s="119"/>
      <c r="CYU158" s="119"/>
      <c r="CYV158" s="119"/>
      <c r="CYW158" s="119"/>
      <c r="CYX158" s="119"/>
      <c r="CYY158" s="119"/>
      <c r="CYZ158" s="119"/>
      <c r="CZA158" s="119"/>
      <c r="CZB158" s="119"/>
      <c r="CZC158" s="119"/>
      <c r="CZD158" s="119"/>
      <c r="CZE158" s="119"/>
      <c r="CZF158" s="119"/>
      <c r="CZG158" s="119"/>
      <c r="CZH158" s="119"/>
      <c r="CZI158" s="119"/>
      <c r="CZJ158" s="119"/>
      <c r="CZK158" s="119"/>
      <c r="CZL158" s="119"/>
      <c r="CZM158" s="119"/>
      <c r="CZN158" s="119"/>
      <c r="CZO158" s="119"/>
      <c r="CZP158" s="119"/>
      <c r="CZQ158" s="119"/>
      <c r="CZR158" s="119"/>
      <c r="CZS158" s="119"/>
      <c r="CZT158" s="119"/>
      <c r="CZU158" s="119"/>
      <c r="CZV158" s="119"/>
      <c r="CZW158" s="119"/>
      <c r="CZX158" s="119"/>
      <c r="CZY158" s="119"/>
      <c r="CZZ158" s="119"/>
      <c r="DAA158" s="119"/>
      <c r="DAB158" s="119"/>
      <c r="DAC158" s="119"/>
      <c r="DAD158" s="119"/>
      <c r="DAE158" s="119"/>
      <c r="DAF158" s="119"/>
      <c r="DAG158" s="119"/>
      <c r="DAH158" s="119"/>
      <c r="DAI158" s="119"/>
      <c r="DAJ158" s="119"/>
      <c r="DAK158" s="119"/>
      <c r="DAL158" s="119"/>
      <c r="DAM158" s="119"/>
      <c r="DAN158" s="119"/>
      <c r="DAO158" s="119"/>
      <c r="DAP158" s="119"/>
      <c r="DAQ158" s="119"/>
      <c r="DAR158" s="119"/>
      <c r="DAS158" s="119"/>
      <c r="DAT158" s="119"/>
      <c r="DAU158" s="119"/>
      <c r="DAV158" s="119"/>
      <c r="DAW158" s="119"/>
      <c r="DAX158" s="119"/>
      <c r="DAY158" s="119"/>
      <c r="DAZ158" s="119"/>
      <c r="DBA158" s="119"/>
      <c r="DBB158" s="119"/>
      <c r="DBC158" s="119"/>
      <c r="DBD158" s="119"/>
      <c r="DBE158" s="119"/>
      <c r="DBF158" s="119"/>
      <c r="DBG158" s="119"/>
      <c r="DBH158" s="119"/>
      <c r="DBI158" s="119"/>
      <c r="DBJ158" s="119"/>
      <c r="DBK158" s="119"/>
      <c r="DBL158" s="119"/>
      <c r="DBM158" s="119"/>
      <c r="DBN158" s="119"/>
      <c r="DBO158" s="119"/>
      <c r="DBP158" s="119"/>
      <c r="DBQ158" s="119"/>
      <c r="DBR158" s="119"/>
      <c r="DBS158" s="119"/>
      <c r="DBT158" s="119"/>
      <c r="DBU158" s="119"/>
      <c r="DBV158" s="119"/>
      <c r="DBW158" s="119"/>
      <c r="DBX158" s="119"/>
      <c r="DBY158" s="119"/>
      <c r="DBZ158" s="119"/>
      <c r="DCA158" s="119"/>
      <c r="DCB158" s="119"/>
      <c r="DCC158" s="119"/>
      <c r="DCD158" s="119"/>
      <c r="DCE158" s="119"/>
      <c r="DCF158" s="119"/>
      <c r="DCG158" s="119"/>
      <c r="DCH158" s="119"/>
      <c r="DCI158" s="119"/>
      <c r="DCJ158" s="119"/>
      <c r="DCK158" s="119"/>
      <c r="DCL158" s="119"/>
      <c r="DCM158" s="119"/>
      <c r="DCN158" s="119"/>
      <c r="DCO158" s="119"/>
      <c r="DCP158" s="119"/>
      <c r="DCQ158" s="119"/>
      <c r="DCR158" s="119"/>
      <c r="DCS158" s="119"/>
      <c r="DCT158" s="119"/>
      <c r="DCU158" s="119"/>
      <c r="DCV158" s="119"/>
      <c r="DCW158" s="119"/>
      <c r="DCX158" s="119"/>
      <c r="DCY158" s="119"/>
      <c r="DCZ158" s="119"/>
      <c r="DDA158" s="119"/>
      <c r="DDB158" s="119"/>
      <c r="DDC158" s="119"/>
      <c r="DDD158" s="119"/>
      <c r="DDE158" s="119"/>
      <c r="DDF158" s="119"/>
      <c r="DDG158" s="119"/>
      <c r="DDH158" s="119"/>
      <c r="DDI158" s="119"/>
      <c r="DDJ158" s="119"/>
      <c r="DDK158" s="119"/>
      <c r="DDL158" s="119"/>
      <c r="DDM158" s="119"/>
      <c r="DDN158" s="119"/>
      <c r="DDO158" s="119"/>
      <c r="DDP158" s="119"/>
      <c r="DDQ158" s="119"/>
      <c r="DDR158" s="119"/>
      <c r="DDS158" s="119"/>
      <c r="DDT158" s="119"/>
      <c r="DDU158" s="119"/>
      <c r="DDV158" s="119"/>
      <c r="DDW158" s="119"/>
      <c r="DDX158" s="119"/>
      <c r="DDY158" s="119"/>
      <c r="DDZ158" s="119"/>
      <c r="DEA158" s="119"/>
      <c r="DEB158" s="119"/>
      <c r="DEC158" s="119"/>
      <c r="DED158" s="119"/>
      <c r="DEE158" s="119"/>
      <c r="DEF158" s="119"/>
      <c r="DEG158" s="119"/>
      <c r="DEH158" s="119"/>
      <c r="DEI158" s="119"/>
      <c r="DEJ158" s="119"/>
      <c r="DEK158" s="119"/>
      <c r="DEL158" s="119"/>
      <c r="DEM158" s="119"/>
      <c r="DEN158" s="119"/>
      <c r="DEO158" s="119"/>
      <c r="DEP158" s="119"/>
      <c r="DEQ158" s="119"/>
      <c r="DER158" s="119"/>
      <c r="DES158" s="119"/>
      <c r="DET158" s="119"/>
      <c r="DEU158" s="119"/>
      <c r="DEV158" s="119"/>
      <c r="DEW158" s="119"/>
      <c r="DEX158" s="119"/>
      <c r="DEY158" s="119"/>
      <c r="DEZ158" s="119"/>
      <c r="DFA158" s="119"/>
      <c r="DFB158" s="119"/>
      <c r="DFC158" s="119"/>
      <c r="DFD158" s="119"/>
      <c r="DFE158" s="119"/>
      <c r="DFF158" s="119"/>
      <c r="DFG158" s="119"/>
      <c r="DFH158" s="119"/>
      <c r="DFI158" s="119"/>
      <c r="DFJ158" s="119"/>
      <c r="DFK158" s="119"/>
      <c r="DFL158" s="119"/>
      <c r="DFM158" s="119"/>
      <c r="DFN158" s="119"/>
      <c r="DFO158" s="119"/>
      <c r="DFP158" s="119"/>
      <c r="DFQ158" s="119"/>
      <c r="DFR158" s="119"/>
      <c r="DFS158" s="119"/>
      <c r="DFT158" s="119"/>
      <c r="DFU158" s="119"/>
      <c r="DFV158" s="119"/>
      <c r="DFW158" s="119"/>
      <c r="DFX158" s="119"/>
      <c r="DFY158" s="119"/>
      <c r="DFZ158" s="119"/>
      <c r="DGA158" s="119"/>
      <c r="DGB158" s="119"/>
      <c r="DGC158" s="119"/>
      <c r="DGD158" s="119"/>
      <c r="DGE158" s="119"/>
      <c r="DGF158" s="119"/>
      <c r="DGG158" s="119"/>
      <c r="DGH158" s="119"/>
      <c r="DGI158" s="119"/>
      <c r="DGJ158" s="119"/>
      <c r="DGK158" s="119"/>
      <c r="DGL158" s="119"/>
      <c r="DGM158" s="119"/>
      <c r="DGN158" s="119"/>
      <c r="DGO158" s="119"/>
      <c r="DGP158" s="119"/>
      <c r="DGQ158" s="119"/>
      <c r="DGR158" s="119"/>
      <c r="DGS158" s="119"/>
      <c r="DGT158" s="119"/>
      <c r="DGU158" s="119"/>
      <c r="DGV158" s="119"/>
      <c r="DGW158" s="119"/>
      <c r="DGX158" s="119"/>
      <c r="DGY158" s="119"/>
      <c r="DGZ158" s="119"/>
      <c r="DHA158" s="119"/>
      <c r="DHB158" s="119"/>
      <c r="DHC158" s="119"/>
      <c r="DHD158" s="119"/>
      <c r="DHE158" s="119"/>
      <c r="DHF158" s="119"/>
      <c r="DHG158" s="119"/>
      <c r="DHH158" s="119"/>
      <c r="DHI158" s="119"/>
      <c r="DHJ158" s="119"/>
      <c r="DHK158" s="119"/>
      <c r="DHL158" s="119"/>
      <c r="DHM158" s="119"/>
      <c r="DHN158" s="119"/>
      <c r="DHO158" s="119"/>
      <c r="DHP158" s="119"/>
      <c r="DHQ158" s="119"/>
      <c r="DHR158" s="119"/>
      <c r="DHS158" s="119"/>
      <c r="DHT158" s="119"/>
      <c r="DHU158" s="119"/>
      <c r="DHV158" s="119"/>
      <c r="DHW158" s="119"/>
      <c r="DHX158" s="119"/>
      <c r="DHY158" s="119"/>
      <c r="DHZ158" s="119"/>
      <c r="DIA158" s="119"/>
      <c r="DIB158" s="119"/>
      <c r="DIC158" s="119"/>
      <c r="DID158" s="119"/>
      <c r="DIE158" s="119"/>
      <c r="DIF158" s="119"/>
      <c r="DIG158" s="119"/>
      <c r="DIH158" s="119"/>
      <c r="DII158" s="119"/>
      <c r="DIJ158" s="119"/>
      <c r="DIK158" s="119"/>
      <c r="DIL158" s="119"/>
      <c r="DIM158" s="119"/>
      <c r="DIN158" s="119"/>
      <c r="DIO158" s="119"/>
      <c r="DIP158" s="119"/>
      <c r="DIQ158" s="119"/>
      <c r="DIR158" s="119"/>
      <c r="DIS158" s="119"/>
      <c r="DIT158" s="119"/>
      <c r="DIU158" s="119"/>
      <c r="DIV158" s="119"/>
      <c r="DIW158" s="119"/>
      <c r="DIX158" s="119"/>
      <c r="DIY158" s="119"/>
      <c r="DIZ158" s="119"/>
      <c r="DJA158" s="119"/>
      <c r="DJB158" s="119"/>
      <c r="DJC158" s="119"/>
      <c r="DJD158" s="119"/>
      <c r="DJE158" s="119"/>
      <c r="DJF158" s="119"/>
      <c r="DJG158" s="119"/>
      <c r="DJH158" s="119"/>
      <c r="DJI158" s="119"/>
      <c r="DJJ158" s="119"/>
      <c r="DJK158" s="119"/>
      <c r="DJL158" s="119"/>
      <c r="DJM158" s="119"/>
      <c r="DJN158" s="119"/>
      <c r="DJO158" s="119"/>
      <c r="DJP158" s="119"/>
      <c r="DJQ158" s="119"/>
      <c r="DJR158" s="119"/>
      <c r="DJS158" s="119"/>
      <c r="DJT158" s="119"/>
      <c r="DJU158" s="119"/>
      <c r="DJV158" s="119"/>
      <c r="DJW158" s="119"/>
      <c r="DJX158" s="119"/>
      <c r="DJY158" s="119"/>
      <c r="DJZ158" s="119"/>
      <c r="DKA158" s="119"/>
      <c r="DKB158" s="119"/>
      <c r="DKC158" s="119"/>
      <c r="DKD158" s="119"/>
      <c r="DKE158" s="119"/>
      <c r="DKF158" s="119"/>
      <c r="DKG158" s="119"/>
      <c r="DKH158" s="119"/>
      <c r="DKI158" s="119"/>
      <c r="DKJ158" s="119"/>
      <c r="DKK158" s="119"/>
      <c r="DKL158" s="119"/>
      <c r="DKM158" s="119"/>
      <c r="DKN158" s="119"/>
      <c r="DKO158" s="119"/>
      <c r="DKP158" s="119"/>
      <c r="DKQ158" s="119"/>
      <c r="DKR158" s="119"/>
      <c r="DKS158" s="119"/>
      <c r="DKT158" s="119"/>
      <c r="DKU158" s="119"/>
      <c r="DKV158" s="119"/>
      <c r="DKW158" s="119"/>
      <c r="DKX158" s="119"/>
      <c r="DKY158" s="119"/>
      <c r="DKZ158" s="119"/>
      <c r="DLA158" s="119"/>
      <c r="DLB158" s="119"/>
      <c r="DLC158" s="119"/>
      <c r="DLD158" s="119"/>
      <c r="DLE158" s="119"/>
      <c r="DLF158" s="119"/>
      <c r="DLG158" s="119"/>
      <c r="DLH158" s="119"/>
      <c r="DLI158" s="119"/>
      <c r="DLJ158" s="119"/>
      <c r="DLK158" s="119"/>
      <c r="DLL158" s="119"/>
      <c r="DLM158" s="119"/>
      <c r="DLN158" s="119"/>
      <c r="DLO158" s="119"/>
      <c r="DLP158" s="119"/>
      <c r="DLQ158" s="119"/>
      <c r="DLR158" s="119"/>
      <c r="DLS158" s="119"/>
      <c r="DLT158" s="119"/>
      <c r="DLU158" s="119"/>
      <c r="DLV158" s="119"/>
      <c r="DLW158" s="119"/>
      <c r="DLX158" s="119"/>
      <c r="DLY158" s="119"/>
      <c r="DLZ158" s="119"/>
      <c r="DMA158" s="119"/>
      <c r="DMB158" s="119"/>
      <c r="DMC158" s="119"/>
      <c r="DMD158" s="119"/>
      <c r="DME158" s="119"/>
      <c r="DMF158" s="119"/>
      <c r="DMG158" s="119"/>
      <c r="DMH158" s="119"/>
      <c r="DMI158" s="119"/>
      <c r="DMJ158" s="119"/>
      <c r="DMK158" s="119"/>
      <c r="DML158" s="119"/>
      <c r="DMM158" s="119"/>
      <c r="DMN158" s="119"/>
      <c r="DMO158" s="119"/>
      <c r="DMP158" s="119"/>
      <c r="DMQ158" s="119"/>
      <c r="DMR158" s="119"/>
      <c r="DMS158" s="119"/>
      <c r="DMT158" s="119"/>
      <c r="DMU158" s="119"/>
      <c r="DMV158" s="119"/>
      <c r="DMW158" s="119"/>
      <c r="DMX158" s="119"/>
      <c r="DMY158" s="119"/>
      <c r="DMZ158" s="119"/>
      <c r="DNA158" s="119"/>
      <c r="DNB158" s="119"/>
      <c r="DNC158" s="119"/>
      <c r="DND158" s="119"/>
      <c r="DNE158" s="119"/>
      <c r="DNF158" s="119"/>
      <c r="DNG158" s="119"/>
      <c r="DNH158" s="119"/>
      <c r="DNI158" s="119"/>
      <c r="DNJ158" s="119"/>
      <c r="DNK158" s="119"/>
      <c r="DNL158" s="119"/>
      <c r="DNM158" s="119"/>
      <c r="DNN158" s="119"/>
      <c r="DNO158" s="119"/>
      <c r="DNP158" s="119"/>
      <c r="DNQ158" s="119"/>
      <c r="DNR158" s="119"/>
      <c r="DNS158" s="119"/>
      <c r="DNT158" s="119"/>
      <c r="DNU158" s="119"/>
      <c r="DNV158" s="119"/>
      <c r="DNW158" s="119"/>
      <c r="DNX158" s="119"/>
      <c r="DNY158" s="119"/>
      <c r="DNZ158" s="119"/>
      <c r="DOA158" s="119"/>
      <c r="DOB158" s="119"/>
      <c r="DOC158" s="119"/>
      <c r="DOD158" s="119"/>
      <c r="DOE158" s="119"/>
      <c r="DOF158" s="119"/>
      <c r="DOG158" s="119"/>
      <c r="DOH158" s="119"/>
      <c r="DOI158" s="119"/>
      <c r="DOJ158" s="119"/>
      <c r="DOK158" s="119"/>
      <c r="DOL158" s="119"/>
      <c r="DOM158" s="119"/>
      <c r="DON158" s="119"/>
      <c r="DOO158" s="119"/>
      <c r="DOP158" s="119"/>
      <c r="DOQ158" s="119"/>
      <c r="DOR158" s="119"/>
      <c r="DOS158" s="119"/>
      <c r="DOT158" s="119"/>
      <c r="DOU158" s="119"/>
      <c r="DOV158" s="119"/>
      <c r="DOW158" s="119"/>
      <c r="DOX158" s="119"/>
      <c r="DOY158" s="119"/>
      <c r="DOZ158" s="119"/>
      <c r="DPA158" s="119"/>
      <c r="DPB158" s="119"/>
      <c r="DPC158" s="119"/>
      <c r="DPD158" s="119"/>
      <c r="DPE158" s="119"/>
      <c r="DPF158" s="119"/>
      <c r="DPG158" s="119"/>
      <c r="DPH158" s="119"/>
      <c r="DPI158" s="119"/>
      <c r="DPJ158" s="119"/>
      <c r="DPK158" s="119"/>
      <c r="DPL158" s="119"/>
      <c r="DPM158" s="119"/>
      <c r="DPN158" s="119"/>
      <c r="DPO158" s="119"/>
      <c r="DPP158" s="119"/>
      <c r="DPQ158" s="119"/>
      <c r="DPR158" s="119"/>
      <c r="DPS158" s="119"/>
      <c r="DPT158" s="119"/>
      <c r="DPU158" s="119"/>
      <c r="DPV158" s="119"/>
      <c r="DPW158" s="119"/>
      <c r="DPX158" s="119"/>
      <c r="DPY158" s="119"/>
      <c r="DPZ158" s="119"/>
      <c r="DQA158" s="119"/>
      <c r="DQB158" s="119"/>
      <c r="DQC158" s="119"/>
      <c r="DQD158" s="119"/>
      <c r="DQE158" s="119"/>
      <c r="DQF158" s="119"/>
      <c r="DQG158" s="119"/>
      <c r="DQH158" s="119"/>
      <c r="DQI158" s="119"/>
      <c r="DQJ158" s="119"/>
      <c r="DQK158" s="119"/>
      <c r="DQL158" s="119"/>
      <c r="DQM158" s="119"/>
      <c r="DQN158" s="119"/>
      <c r="DQO158" s="119"/>
      <c r="DQP158" s="119"/>
      <c r="DQQ158" s="119"/>
      <c r="DQR158" s="119"/>
      <c r="DQS158" s="119"/>
      <c r="DQT158" s="119"/>
      <c r="DQU158" s="119"/>
      <c r="DQV158" s="119"/>
      <c r="DQW158" s="119"/>
      <c r="DQX158" s="119"/>
      <c r="DQY158" s="119"/>
      <c r="DQZ158" s="119"/>
      <c r="DRA158" s="119"/>
      <c r="DRB158" s="119"/>
      <c r="DRC158" s="119"/>
      <c r="DRD158" s="119"/>
      <c r="DRE158" s="119"/>
      <c r="DRF158" s="119"/>
      <c r="DRG158" s="119"/>
      <c r="DRH158" s="119"/>
      <c r="DRI158" s="119"/>
      <c r="DRJ158" s="119"/>
      <c r="DRK158" s="119"/>
      <c r="DRL158" s="119"/>
      <c r="DRM158" s="119"/>
      <c r="DRN158" s="119"/>
      <c r="DRO158" s="119"/>
      <c r="DRP158" s="119"/>
      <c r="DRQ158" s="119"/>
      <c r="DRR158" s="119"/>
      <c r="DRS158" s="119"/>
      <c r="DRT158" s="119"/>
      <c r="DRU158" s="119"/>
      <c r="DRV158" s="119"/>
      <c r="DRW158" s="119"/>
      <c r="DRX158" s="119"/>
      <c r="DRY158" s="119"/>
      <c r="DRZ158" s="119"/>
      <c r="DSA158" s="119"/>
      <c r="DSB158" s="119"/>
      <c r="DSC158" s="119"/>
      <c r="DSD158" s="119"/>
      <c r="DSE158" s="119"/>
      <c r="DSF158" s="119"/>
      <c r="DSG158" s="119"/>
      <c r="DSH158" s="119"/>
      <c r="DSI158" s="119"/>
      <c r="DSJ158" s="119"/>
      <c r="DSK158" s="119"/>
      <c r="DSL158" s="119"/>
      <c r="DSM158" s="119"/>
      <c r="DSN158" s="119"/>
      <c r="DSO158" s="119"/>
      <c r="DSP158" s="119"/>
      <c r="DSQ158" s="119"/>
      <c r="DSR158" s="119"/>
      <c r="DSS158" s="119"/>
      <c r="DST158" s="119"/>
      <c r="DSU158" s="119"/>
      <c r="DSV158" s="119"/>
      <c r="DSW158" s="119"/>
      <c r="DSX158" s="119"/>
      <c r="DSY158" s="119"/>
      <c r="DSZ158" s="119"/>
      <c r="DTA158" s="119"/>
      <c r="DTB158" s="119"/>
      <c r="DTC158" s="119"/>
      <c r="DTD158" s="119"/>
      <c r="DTE158" s="119"/>
      <c r="DTF158" s="119"/>
      <c r="DTG158" s="119"/>
      <c r="DTH158" s="119"/>
      <c r="DTI158" s="119"/>
      <c r="DTJ158" s="119"/>
      <c r="DTK158" s="119"/>
      <c r="DTL158" s="119"/>
      <c r="DTM158" s="119"/>
      <c r="DTN158" s="119"/>
      <c r="DTO158" s="119"/>
      <c r="DTP158" s="119"/>
      <c r="DTQ158" s="119"/>
      <c r="DTR158" s="119"/>
      <c r="DTS158" s="119"/>
      <c r="DTT158" s="119"/>
      <c r="DTU158" s="119"/>
      <c r="DTV158" s="119"/>
      <c r="DTW158" s="119"/>
      <c r="DTX158" s="119"/>
      <c r="DTY158" s="119"/>
      <c r="DTZ158" s="119"/>
      <c r="DUA158" s="119"/>
      <c r="DUB158" s="119"/>
      <c r="DUC158" s="119"/>
      <c r="DUD158" s="119"/>
      <c r="DUE158" s="119"/>
      <c r="DUF158" s="119"/>
      <c r="DUG158" s="119"/>
      <c r="DUH158" s="119"/>
      <c r="DUI158" s="119"/>
      <c r="DUJ158" s="119"/>
      <c r="DUK158" s="119"/>
      <c r="DUL158" s="119"/>
      <c r="DUM158" s="119"/>
      <c r="DUN158" s="119"/>
      <c r="DUO158" s="119"/>
      <c r="DUP158" s="119"/>
      <c r="DUQ158" s="119"/>
      <c r="DUR158" s="119"/>
      <c r="DUS158" s="119"/>
      <c r="DUT158" s="119"/>
      <c r="DUU158" s="119"/>
      <c r="DUV158" s="119"/>
      <c r="DUW158" s="119"/>
      <c r="DUX158" s="119"/>
      <c r="DUY158" s="119"/>
      <c r="DUZ158" s="119"/>
      <c r="DVA158" s="119"/>
      <c r="DVB158" s="119"/>
      <c r="DVC158" s="119"/>
      <c r="DVD158" s="119"/>
      <c r="DVE158" s="119"/>
      <c r="DVF158" s="119"/>
      <c r="DVG158" s="119"/>
      <c r="DVH158" s="119"/>
      <c r="DVI158" s="119"/>
      <c r="DVJ158" s="119"/>
      <c r="DVK158" s="119"/>
      <c r="DVL158" s="119"/>
      <c r="DVM158" s="119"/>
      <c r="DVN158" s="119"/>
      <c r="DVO158" s="119"/>
      <c r="DVP158" s="119"/>
      <c r="DVQ158" s="119"/>
      <c r="DVR158" s="119"/>
      <c r="DVS158" s="119"/>
      <c r="DVT158" s="119"/>
      <c r="DVU158" s="119"/>
      <c r="DVV158" s="119"/>
      <c r="DVW158" s="119"/>
      <c r="DVX158" s="119"/>
      <c r="DVY158" s="119"/>
      <c r="DVZ158" s="119"/>
      <c r="DWA158" s="119"/>
      <c r="DWB158" s="119"/>
      <c r="DWC158" s="119"/>
      <c r="DWD158" s="119"/>
      <c r="DWE158" s="119"/>
      <c r="DWF158" s="119"/>
      <c r="DWG158" s="119"/>
      <c r="DWH158" s="119"/>
      <c r="DWI158" s="119"/>
      <c r="DWJ158" s="119"/>
      <c r="DWK158" s="119"/>
      <c r="DWL158" s="119"/>
      <c r="DWM158" s="119"/>
      <c r="DWN158" s="119"/>
      <c r="DWO158" s="119"/>
      <c r="DWP158" s="119"/>
      <c r="DWQ158" s="119"/>
      <c r="DWR158" s="119"/>
      <c r="DWS158" s="119"/>
      <c r="DWT158" s="119"/>
      <c r="DWU158" s="119"/>
      <c r="DWV158" s="119"/>
      <c r="DWW158" s="119"/>
      <c r="DWX158" s="119"/>
      <c r="DWY158" s="119"/>
      <c r="DWZ158" s="119"/>
      <c r="DXA158" s="119"/>
      <c r="DXB158" s="119"/>
      <c r="DXC158" s="119"/>
      <c r="DXD158" s="119"/>
      <c r="DXE158" s="119"/>
      <c r="DXF158" s="119"/>
      <c r="DXG158" s="119"/>
      <c r="DXH158" s="119"/>
      <c r="DXI158" s="119"/>
      <c r="DXJ158" s="119"/>
      <c r="DXK158" s="119"/>
      <c r="DXL158" s="119"/>
      <c r="DXM158" s="119"/>
      <c r="DXN158" s="119"/>
      <c r="DXO158" s="119"/>
      <c r="DXP158" s="119"/>
      <c r="DXQ158" s="119"/>
      <c r="DXR158" s="119"/>
      <c r="DXS158" s="119"/>
      <c r="DXT158" s="119"/>
      <c r="DXU158" s="119"/>
      <c r="DXV158" s="119"/>
      <c r="DXW158" s="119"/>
      <c r="DXX158" s="119"/>
      <c r="DXY158" s="119"/>
      <c r="DXZ158" s="119"/>
      <c r="DYA158" s="119"/>
      <c r="DYB158" s="119"/>
      <c r="DYC158" s="119"/>
      <c r="DYD158" s="119"/>
      <c r="DYE158" s="119"/>
      <c r="DYF158" s="119"/>
      <c r="DYG158" s="119"/>
      <c r="DYH158" s="119"/>
      <c r="DYI158" s="119"/>
      <c r="DYJ158" s="119"/>
      <c r="DYK158" s="119"/>
      <c r="DYL158" s="119"/>
      <c r="DYM158" s="119"/>
      <c r="DYN158" s="119"/>
      <c r="DYO158" s="119"/>
      <c r="DYP158" s="119"/>
      <c r="DYQ158" s="119"/>
      <c r="DYR158" s="119"/>
      <c r="DYS158" s="119"/>
      <c r="DYT158" s="119"/>
      <c r="DYU158" s="119"/>
      <c r="DYV158" s="119"/>
      <c r="DYW158" s="119"/>
      <c r="DYX158" s="119"/>
      <c r="DYY158" s="119"/>
      <c r="DYZ158" s="119"/>
      <c r="DZA158" s="119"/>
      <c r="DZB158" s="119"/>
      <c r="DZC158" s="119"/>
      <c r="DZD158" s="119"/>
      <c r="DZE158" s="119"/>
      <c r="DZF158" s="119"/>
      <c r="DZG158" s="119"/>
      <c r="DZH158" s="119"/>
      <c r="DZI158" s="119"/>
      <c r="DZJ158" s="119"/>
      <c r="DZK158" s="119"/>
      <c r="DZL158" s="119"/>
      <c r="DZM158" s="119"/>
      <c r="DZN158" s="119"/>
      <c r="DZO158" s="119"/>
      <c r="DZP158" s="119"/>
      <c r="DZQ158" s="119"/>
      <c r="DZR158" s="119"/>
      <c r="DZS158" s="119"/>
      <c r="DZT158" s="119"/>
      <c r="DZU158" s="119"/>
      <c r="DZV158" s="119"/>
      <c r="DZW158" s="119"/>
      <c r="DZX158" s="119"/>
      <c r="DZY158" s="119"/>
      <c r="DZZ158" s="119"/>
      <c r="EAA158" s="119"/>
      <c r="EAB158" s="119"/>
      <c r="EAC158" s="119"/>
      <c r="EAD158" s="119"/>
      <c r="EAE158" s="119"/>
      <c r="EAF158" s="119"/>
      <c r="EAG158" s="119"/>
      <c r="EAH158" s="119"/>
      <c r="EAI158" s="119"/>
      <c r="EAJ158" s="119"/>
      <c r="EAK158" s="119"/>
      <c r="EAL158" s="119"/>
      <c r="EAM158" s="119"/>
      <c r="EAN158" s="119"/>
      <c r="EAO158" s="119"/>
      <c r="EAP158" s="119"/>
      <c r="EAQ158" s="119"/>
      <c r="EAR158" s="119"/>
      <c r="EAS158" s="119"/>
      <c r="EAT158" s="119"/>
      <c r="EAU158" s="119"/>
      <c r="EAV158" s="119"/>
      <c r="EAW158" s="119"/>
      <c r="EAX158" s="119"/>
      <c r="EAY158" s="119"/>
      <c r="EAZ158" s="119"/>
      <c r="EBA158" s="119"/>
      <c r="EBB158" s="119"/>
      <c r="EBC158" s="119"/>
      <c r="EBD158" s="119"/>
      <c r="EBE158" s="119"/>
      <c r="EBF158" s="119"/>
      <c r="EBG158" s="119"/>
      <c r="EBH158" s="119"/>
      <c r="EBI158" s="119"/>
      <c r="EBJ158" s="119"/>
      <c r="EBK158" s="119"/>
      <c r="EBL158" s="119"/>
      <c r="EBM158" s="119"/>
      <c r="EBN158" s="119"/>
      <c r="EBO158" s="119"/>
      <c r="EBP158" s="119"/>
      <c r="EBQ158" s="119"/>
      <c r="EBR158" s="119"/>
      <c r="EBS158" s="119"/>
      <c r="EBT158" s="119"/>
      <c r="EBU158" s="119"/>
      <c r="EBV158" s="119"/>
      <c r="EBW158" s="119"/>
      <c r="EBX158" s="119"/>
      <c r="EBY158" s="119"/>
      <c r="EBZ158" s="119"/>
      <c r="ECA158" s="119"/>
      <c r="ECB158" s="119"/>
      <c r="ECC158" s="119"/>
      <c r="ECD158" s="119"/>
      <c r="ECE158" s="119"/>
      <c r="ECF158" s="119"/>
      <c r="ECG158" s="119"/>
      <c r="ECH158" s="119"/>
      <c r="ECI158" s="119"/>
      <c r="ECJ158" s="119"/>
      <c r="ECK158" s="119"/>
      <c r="ECL158" s="119"/>
      <c r="ECM158" s="119"/>
      <c r="ECN158" s="119"/>
      <c r="ECO158" s="119"/>
      <c r="ECP158" s="119"/>
      <c r="ECQ158" s="119"/>
      <c r="ECR158" s="119"/>
      <c r="ECS158" s="119"/>
      <c r="ECT158" s="119"/>
      <c r="ECU158" s="119"/>
      <c r="ECV158" s="119"/>
      <c r="ECW158" s="119"/>
      <c r="ECX158" s="119"/>
      <c r="ECY158" s="119"/>
      <c r="ECZ158" s="119"/>
      <c r="EDA158" s="119"/>
      <c r="EDB158" s="119"/>
      <c r="EDC158" s="119"/>
      <c r="EDD158" s="119"/>
      <c r="EDE158" s="119"/>
      <c r="EDF158" s="119"/>
      <c r="EDG158" s="119"/>
      <c r="EDH158" s="119"/>
      <c r="EDI158" s="119"/>
      <c r="EDJ158" s="119"/>
      <c r="EDK158" s="119"/>
      <c r="EDL158" s="119"/>
      <c r="EDM158" s="119"/>
      <c r="EDN158" s="119"/>
      <c r="EDO158" s="119"/>
      <c r="EDP158" s="119"/>
      <c r="EDQ158" s="119"/>
      <c r="EDR158" s="119"/>
      <c r="EDS158" s="119"/>
      <c r="EDT158" s="119"/>
      <c r="EDU158" s="119"/>
      <c r="EDV158" s="119"/>
      <c r="EDW158" s="119"/>
      <c r="EDX158" s="119"/>
      <c r="EDY158" s="119"/>
      <c r="EDZ158" s="119"/>
      <c r="EEA158" s="119"/>
      <c r="EEB158" s="119"/>
      <c r="EEC158" s="119"/>
      <c r="EED158" s="119"/>
      <c r="EEE158" s="119"/>
      <c r="EEF158" s="119"/>
      <c r="EEG158" s="119"/>
      <c r="EEH158" s="119"/>
      <c r="EEI158" s="119"/>
      <c r="EEJ158" s="119"/>
      <c r="EEK158" s="119"/>
      <c r="EEL158" s="119"/>
      <c r="EEM158" s="119"/>
      <c r="EEN158" s="119"/>
      <c r="EEO158" s="119"/>
      <c r="EEP158" s="119"/>
      <c r="EEQ158" s="119"/>
      <c r="EER158" s="119"/>
      <c r="EES158" s="119"/>
      <c r="EET158" s="119"/>
      <c r="EEU158" s="119"/>
      <c r="EEV158" s="119"/>
      <c r="EEW158" s="119"/>
      <c r="EEX158" s="119"/>
      <c r="EEY158" s="119"/>
      <c r="EEZ158" s="119"/>
      <c r="EFA158" s="119"/>
      <c r="EFB158" s="119"/>
      <c r="EFC158" s="119"/>
      <c r="EFD158" s="119"/>
      <c r="EFE158" s="119"/>
      <c r="EFF158" s="119"/>
      <c r="EFG158" s="119"/>
      <c r="EFH158" s="119"/>
      <c r="EFI158" s="119"/>
      <c r="EFJ158" s="119"/>
      <c r="EFK158" s="119"/>
      <c r="EFL158" s="119"/>
      <c r="EFM158" s="119"/>
      <c r="EFN158" s="119"/>
      <c r="EFO158" s="119"/>
      <c r="EFP158" s="119"/>
      <c r="EFQ158" s="119"/>
      <c r="EFR158" s="119"/>
      <c r="EFS158" s="119"/>
      <c r="EFT158" s="119"/>
      <c r="EFU158" s="119"/>
      <c r="EFV158" s="119"/>
      <c r="EFW158" s="119"/>
      <c r="EFX158" s="119"/>
      <c r="EFY158" s="119"/>
      <c r="EFZ158" s="119"/>
      <c r="EGA158" s="119"/>
      <c r="EGB158" s="119"/>
      <c r="EGC158" s="119"/>
      <c r="EGD158" s="119"/>
      <c r="EGE158" s="119"/>
      <c r="EGF158" s="119"/>
      <c r="EGG158" s="119"/>
      <c r="EGH158" s="119"/>
      <c r="EGI158" s="119"/>
      <c r="EGJ158" s="119"/>
      <c r="EGK158" s="119"/>
      <c r="EGL158" s="119"/>
      <c r="EGM158" s="119"/>
      <c r="EGN158" s="119"/>
      <c r="EGO158" s="119"/>
      <c r="EGP158" s="119"/>
      <c r="EGQ158" s="119"/>
      <c r="EGR158" s="119"/>
      <c r="EGS158" s="119"/>
      <c r="EGT158" s="119"/>
      <c r="EGU158" s="119"/>
      <c r="EGV158" s="119"/>
      <c r="EGW158" s="119"/>
      <c r="EGX158" s="119"/>
      <c r="EGY158" s="119"/>
      <c r="EGZ158" s="119"/>
      <c r="EHA158" s="119"/>
      <c r="EHB158" s="119"/>
      <c r="EHC158" s="119"/>
      <c r="EHD158" s="119"/>
      <c r="EHE158" s="119"/>
      <c r="EHF158" s="119"/>
      <c r="EHG158" s="119"/>
      <c r="EHH158" s="119"/>
      <c r="EHI158" s="119"/>
      <c r="EHJ158" s="119"/>
      <c r="EHK158" s="119"/>
      <c r="EHL158" s="119"/>
      <c r="EHM158" s="119"/>
      <c r="EHN158" s="119"/>
      <c r="EHO158" s="119"/>
      <c r="EHP158" s="119"/>
      <c r="EHQ158" s="119"/>
      <c r="EHR158" s="119"/>
      <c r="EHS158" s="119"/>
      <c r="EHT158" s="119"/>
      <c r="EHU158" s="119"/>
      <c r="EHV158" s="119"/>
      <c r="EHW158" s="119"/>
      <c r="EHX158" s="119"/>
      <c r="EHY158" s="119"/>
      <c r="EHZ158" s="119"/>
      <c r="EIA158" s="119"/>
      <c r="EIB158" s="119"/>
      <c r="EIC158" s="119"/>
      <c r="EID158" s="119"/>
      <c r="EIE158" s="119"/>
      <c r="EIF158" s="119"/>
      <c r="EIG158" s="119"/>
      <c r="EIH158" s="119"/>
      <c r="EII158" s="119"/>
      <c r="EIJ158" s="119"/>
      <c r="EIK158" s="119"/>
      <c r="EIL158" s="119"/>
      <c r="EIM158" s="119"/>
      <c r="EIN158" s="119"/>
      <c r="EIO158" s="119"/>
      <c r="EIP158" s="119"/>
      <c r="EIQ158" s="119"/>
      <c r="EIR158" s="119"/>
      <c r="EIS158" s="119"/>
      <c r="EIT158" s="119"/>
      <c r="EIU158" s="119"/>
      <c r="EIV158" s="119"/>
      <c r="EIW158" s="119"/>
      <c r="EIX158" s="119"/>
      <c r="EIY158" s="119"/>
      <c r="EIZ158" s="119"/>
      <c r="EJA158" s="119"/>
      <c r="EJB158" s="119"/>
      <c r="EJC158" s="119"/>
      <c r="EJD158" s="119"/>
      <c r="EJE158" s="119"/>
      <c r="EJF158" s="119"/>
      <c r="EJG158" s="119"/>
      <c r="EJH158" s="119"/>
      <c r="EJI158" s="119"/>
      <c r="EJJ158" s="119"/>
      <c r="EJK158" s="119"/>
      <c r="EJL158" s="119"/>
      <c r="EJM158" s="119"/>
      <c r="EJN158" s="119"/>
      <c r="EJO158" s="119"/>
      <c r="EJP158" s="119"/>
      <c r="EJQ158" s="119"/>
      <c r="EJR158" s="119"/>
      <c r="EJS158" s="119"/>
      <c r="EJT158" s="119"/>
      <c r="EJU158" s="119"/>
      <c r="EJV158" s="119"/>
      <c r="EJW158" s="119"/>
      <c r="EJX158" s="119"/>
      <c r="EJY158" s="119"/>
      <c r="EJZ158" s="119"/>
      <c r="EKA158" s="119"/>
      <c r="EKB158" s="119"/>
      <c r="EKC158" s="119"/>
      <c r="EKD158" s="119"/>
      <c r="EKE158" s="119"/>
      <c r="EKF158" s="119"/>
      <c r="EKG158" s="119"/>
      <c r="EKH158" s="119"/>
      <c r="EKI158" s="119"/>
      <c r="EKJ158" s="119"/>
      <c r="EKK158" s="119"/>
      <c r="EKL158" s="119"/>
      <c r="EKM158" s="119"/>
      <c r="EKN158" s="119"/>
      <c r="EKO158" s="119"/>
      <c r="EKP158" s="119"/>
      <c r="EKQ158" s="119"/>
      <c r="EKR158" s="119"/>
      <c r="EKS158" s="119"/>
      <c r="EKT158" s="119"/>
      <c r="EKU158" s="119"/>
      <c r="EKV158" s="119"/>
      <c r="EKW158" s="119"/>
      <c r="EKX158" s="119"/>
      <c r="EKY158" s="119"/>
      <c r="EKZ158" s="119"/>
      <c r="ELA158" s="119"/>
      <c r="ELB158" s="119"/>
      <c r="ELC158" s="119"/>
      <c r="ELD158" s="119"/>
      <c r="ELE158" s="119"/>
      <c r="ELF158" s="119"/>
      <c r="ELG158" s="119"/>
      <c r="ELH158" s="119"/>
      <c r="ELI158" s="119"/>
      <c r="ELJ158" s="119"/>
      <c r="ELK158" s="119"/>
      <c r="ELL158" s="119"/>
      <c r="ELM158" s="119"/>
      <c r="ELN158" s="119"/>
      <c r="ELO158" s="119"/>
      <c r="ELP158" s="119"/>
      <c r="ELQ158" s="119"/>
      <c r="ELR158" s="119"/>
      <c r="ELS158" s="119"/>
      <c r="ELT158" s="119"/>
      <c r="ELU158" s="119"/>
      <c r="ELV158" s="119"/>
      <c r="ELW158" s="119"/>
      <c r="ELX158" s="119"/>
      <c r="ELY158" s="119"/>
      <c r="ELZ158" s="119"/>
      <c r="EMA158" s="119"/>
      <c r="EMB158" s="119"/>
      <c r="EMC158" s="119"/>
      <c r="EMD158" s="119"/>
      <c r="EME158" s="119"/>
      <c r="EMF158" s="119"/>
      <c r="EMG158" s="119"/>
      <c r="EMH158" s="119"/>
      <c r="EMI158" s="119"/>
      <c r="EMJ158" s="119"/>
      <c r="EMK158" s="119"/>
      <c r="EML158" s="119"/>
      <c r="EMM158" s="119"/>
      <c r="EMN158" s="119"/>
      <c r="EMO158" s="119"/>
      <c r="EMP158" s="119"/>
      <c r="EMQ158" s="119"/>
      <c r="EMR158" s="119"/>
      <c r="EMS158" s="119"/>
      <c r="EMT158" s="119"/>
      <c r="EMU158" s="119"/>
      <c r="EMV158" s="119"/>
      <c r="EMW158" s="119"/>
      <c r="EMX158" s="119"/>
      <c r="EMY158" s="119"/>
      <c r="EMZ158" s="119"/>
      <c r="ENA158" s="119"/>
      <c r="ENB158" s="119"/>
      <c r="ENC158" s="119"/>
      <c r="END158" s="119"/>
      <c r="ENE158" s="119"/>
      <c r="ENF158" s="119"/>
      <c r="ENG158" s="119"/>
      <c r="ENH158" s="119"/>
      <c r="ENI158" s="119"/>
      <c r="ENJ158" s="119"/>
      <c r="ENK158" s="119"/>
      <c r="ENL158" s="119"/>
      <c r="ENM158" s="119"/>
      <c r="ENN158" s="119"/>
      <c r="ENO158" s="119"/>
      <c r="ENP158" s="119"/>
      <c r="ENQ158" s="119"/>
      <c r="ENR158" s="119"/>
      <c r="ENS158" s="119"/>
      <c r="ENT158" s="119"/>
      <c r="ENU158" s="119"/>
      <c r="ENV158" s="119"/>
      <c r="ENW158" s="119"/>
      <c r="ENX158" s="119"/>
      <c r="ENY158" s="119"/>
      <c r="ENZ158" s="119"/>
      <c r="EOA158" s="119"/>
      <c r="EOB158" s="119"/>
      <c r="EOC158" s="119"/>
      <c r="EOD158" s="119"/>
      <c r="EOE158" s="119"/>
      <c r="EOF158" s="119"/>
      <c r="EOG158" s="119"/>
      <c r="EOH158" s="119"/>
      <c r="EOI158" s="119"/>
      <c r="EOJ158" s="119"/>
      <c r="EOK158" s="119"/>
      <c r="EOL158" s="119"/>
      <c r="EOM158" s="119"/>
      <c r="EON158" s="119"/>
      <c r="EOO158" s="119"/>
      <c r="EOP158" s="119"/>
      <c r="EOQ158" s="119"/>
      <c r="EOR158" s="119"/>
      <c r="EOS158" s="119"/>
      <c r="EOT158" s="119"/>
      <c r="EOU158" s="119"/>
      <c r="EOV158" s="119"/>
      <c r="EOW158" s="119"/>
      <c r="EOX158" s="119"/>
      <c r="EOY158" s="119"/>
      <c r="EOZ158" s="119"/>
      <c r="EPA158" s="119"/>
      <c r="EPB158" s="119"/>
      <c r="EPC158" s="119"/>
      <c r="EPD158" s="119"/>
      <c r="EPE158" s="119"/>
      <c r="EPF158" s="119"/>
      <c r="EPG158" s="119"/>
      <c r="EPH158" s="119"/>
      <c r="EPI158" s="119"/>
      <c r="EPJ158" s="119"/>
      <c r="EPK158" s="119"/>
      <c r="EPL158" s="119"/>
      <c r="EPM158" s="119"/>
      <c r="EPN158" s="119"/>
      <c r="EPO158" s="119"/>
      <c r="EPP158" s="119"/>
      <c r="EPQ158" s="119"/>
      <c r="EPR158" s="119"/>
      <c r="EPS158" s="119"/>
      <c r="EPT158" s="119"/>
      <c r="EPU158" s="119"/>
      <c r="EPV158" s="119"/>
      <c r="EPW158" s="119"/>
      <c r="EPX158" s="119"/>
      <c r="EPY158" s="119"/>
      <c r="EPZ158" s="119"/>
      <c r="EQA158" s="119"/>
      <c r="EQB158" s="119"/>
      <c r="EQC158" s="119"/>
      <c r="EQD158" s="119"/>
      <c r="EQE158" s="119"/>
      <c r="EQF158" s="119"/>
      <c r="EQG158" s="119"/>
      <c r="EQH158" s="119"/>
      <c r="EQI158" s="119"/>
      <c r="EQJ158" s="119"/>
      <c r="EQK158" s="119"/>
      <c r="EQL158" s="119"/>
      <c r="EQM158" s="119"/>
      <c r="EQN158" s="119"/>
      <c r="EQO158" s="119"/>
      <c r="EQP158" s="119"/>
      <c r="EQQ158" s="119"/>
      <c r="EQR158" s="119"/>
      <c r="EQS158" s="119"/>
      <c r="EQT158" s="119"/>
      <c r="EQU158" s="119"/>
      <c r="EQV158" s="119"/>
      <c r="EQW158" s="119"/>
      <c r="EQX158" s="119"/>
      <c r="EQY158" s="119"/>
      <c r="EQZ158" s="119"/>
      <c r="ERA158" s="119"/>
      <c r="ERB158" s="119"/>
      <c r="ERC158" s="119"/>
      <c r="ERD158" s="119"/>
      <c r="ERE158" s="119"/>
      <c r="ERF158" s="119"/>
      <c r="ERG158" s="119"/>
      <c r="ERH158" s="119"/>
      <c r="ERI158" s="119"/>
      <c r="ERJ158" s="119"/>
      <c r="ERK158" s="119"/>
      <c r="ERL158" s="119"/>
      <c r="ERM158" s="119"/>
      <c r="ERN158" s="119"/>
      <c r="ERO158" s="119"/>
      <c r="ERP158" s="119"/>
      <c r="ERQ158" s="119"/>
      <c r="ERR158" s="119"/>
      <c r="ERS158" s="119"/>
      <c r="ERT158" s="119"/>
      <c r="ERU158" s="119"/>
      <c r="ERV158" s="119"/>
      <c r="ERW158" s="119"/>
      <c r="ERX158" s="119"/>
      <c r="ERY158" s="119"/>
      <c r="ERZ158" s="119"/>
      <c r="ESA158" s="119"/>
      <c r="ESB158" s="119"/>
      <c r="ESC158" s="119"/>
      <c r="ESD158" s="119"/>
      <c r="ESE158" s="119"/>
      <c r="ESF158" s="119"/>
      <c r="ESG158" s="119"/>
      <c r="ESH158" s="119"/>
      <c r="ESI158" s="119"/>
      <c r="ESJ158" s="119"/>
      <c r="ESK158" s="119"/>
      <c r="ESL158" s="119"/>
      <c r="ESM158" s="119"/>
      <c r="ESN158" s="119"/>
      <c r="ESO158" s="119"/>
      <c r="ESP158" s="119"/>
      <c r="ESQ158" s="119"/>
      <c r="ESR158" s="119"/>
      <c r="ESS158" s="119"/>
      <c r="EST158" s="119"/>
      <c r="ESU158" s="119"/>
      <c r="ESV158" s="119"/>
      <c r="ESW158" s="119"/>
      <c r="ESX158" s="119"/>
      <c r="ESY158" s="119"/>
      <c r="ESZ158" s="119"/>
      <c r="ETA158" s="119"/>
      <c r="ETB158" s="119"/>
      <c r="ETC158" s="119"/>
      <c r="ETD158" s="119"/>
      <c r="ETE158" s="119"/>
      <c r="ETF158" s="119"/>
      <c r="ETG158" s="119"/>
      <c r="ETH158" s="119"/>
      <c r="ETI158" s="119"/>
      <c r="ETJ158" s="119"/>
      <c r="ETK158" s="119"/>
      <c r="ETL158" s="119"/>
      <c r="ETM158" s="119"/>
      <c r="ETN158" s="119"/>
      <c r="ETO158" s="119"/>
      <c r="ETP158" s="119"/>
      <c r="ETQ158" s="119"/>
      <c r="ETR158" s="119"/>
      <c r="ETS158" s="119"/>
      <c r="ETT158" s="119"/>
      <c r="ETU158" s="119"/>
      <c r="ETV158" s="119"/>
      <c r="ETW158" s="119"/>
      <c r="ETX158" s="119"/>
      <c r="ETY158" s="119"/>
      <c r="ETZ158" s="119"/>
      <c r="EUA158" s="119"/>
      <c r="EUB158" s="119"/>
      <c r="EUC158" s="119"/>
      <c r="EUD158" s="119"/>
      <c r="EUE158" s="119"/>
      <c r="EUF158" s="119"/>
      <c r="EUG158" s="119"/>
      <c r="EUH158" s="119"/>
      <c r="EUI158" s="119"/>
      <c r="EUJ158" s="119"/>
      <c r="EUK158" s="119"/>
      <c r="EUL158" s="119"/>
      <c r="EUM158" s="119"/>
      <c r="EUN158" s="119"/>
      <c r="EUO158" s="119"/>
      <c r="EUP158" s="119"/>
      <c r="EUQ158" s="119"/>
      <c r="EUR158" s="119"/>
      <c r="EUS158" s="119"/>
      <c r="EUT158" s="119"/>
      <c r="EUU158" s="119"/>
      <c r="EUV158" s="119"/>
      <c r="EUW158" s="119"/>
      <c r="EUX158" s="119"/>
      <c r="EUY158" s="119"/>
      <c r="EUZ158" s="119"/>
      <c r="EVA158" s="119"/>
      <c r="EVB158" s="119"/>
      <c r="EVC158" s="119"/>
      <c r="EVD158" s="119"/>
      <c r="EVE158" s="119"/>
      <c r="EVF158" s="119"/>
      <c r="EVG158" s="119"/>
      <c r="EVH158" s="119"/>
      <c r="EVI158" s="119"/>
      <c r="EVJ158" s="119"/>
      <c r="EVK158" s="119"/>
      <c r="EVL158" s="119"/>
      <c r="EVM158" s="119"/>
      <c r="EVN158" s="119"/>
      <c r="EVO158" s="119"/>
      <c r="EVP158" s="119"/>
      <c r="EVQ158" s="119"/>
      <c r="EVR158" s="119"/>
      <c r="EVS158" s="119"/>
      <c r="EVT158" s="119"/>
      <c r="EVU158" s="119"/>
      <c r="EVV158" s="119"/>
      <c r="EVW158" s="119"/>
      <c r="EVX158" s="119"/>
      <c r="EVY158" s="119"/>
      <c r="EVZ158" s="119"/>
      <c r="EWA158" s="119"/>
      <c r="EWB158" s="119"/>
      <c r="EWC158" s="119"/>
      <c r="EWD158" s="119"/>
      <c r="EWE158" s="119"/>
      <c r="EWF158" s="119"/>
      <c r="EWG158" s="119"/>
      <c r="EWH158" s="119"/>
      <c r="EWI158" s="119"/>
      <c r="EWJ158" s="119"/>
      <c r="EWK158" s="119"/>
      <c r="EWL158" s="119"/>
      <c r="EWM158" s="119"/>
      <c r="EWN158" s="119"/>
      <c r="EWO158" s="119"/>
      <c r="EWP158" s="119"/>
      <c r="EWQ158" s="119"/>
      <c r="EWR158" s="119"/>
      <c r="EWS158" s="119"/>
      <c r="EWT158" s="119"/>
      <c r="EWU158" s="119"/>
      <c r="EWV158" s="119"/>
      <c r="EWW158" s="119"/>
      <c r="EWX158" s="119"/>
      <c r="EWY158" s="119"/>
      <c r="EWZ158" s="119"/>
      <c r="EXA158" s="119"/>
      <c r="EXB158" s="119"/>
      <c r="EXC158" s="119"/>
      <c r="EXD158" s="119"/>
      <c r="EXE158" s="119"/>
      <c r="EXF158" s="119"/>
      <c r="EXG158" s="119"/>
      <c r="EXH158" s="119"/>
      <c r="EXI158" s="119"/>
      <c r="EXJ158" s="119"/>
      <c r="EXK158" s="119"/>
      <c r="EXL158" s="119"/>
      <c r="EXM158" s="119"/>
      <c r="EXN158" s="119"/>
      <c r="EXO158" s="119"/>
      <c r="EXP158" s="119"/>
      <c r="EXQ158" s="119"/>
      <c r="EXR158" s="119"/>
      <c r="EXS158" s="119"/>
      <c r="EXT158" s="119"/>
      <c r="EXU158" s="119"/>
      <c r="EXV158" s="119"/>
      <c r="EXW158" s="119"/>
      <c r="EXX158" s="119"/>
      <c r="EXY158" s="119"/>
      <c r="EXZ158" s="119"/>
      <c r="EYA158" s="119"/>
      <c r="EYB158" s="119"/>
      <c r="EYC158" s="119"/>
      <c r="EYD158" s="119"/>
      <c r="EYE158" s="119"/>
      <c r="EYF158" s="119"/>
      <c r="EYG158" s="119"/>
      <c r="EYH158" s="119"/>
      <c r="EYI158" s="119"/>
      <c r="EYJ158" s="119"/>
      <c r="EYK158" s="119"/>
      <c r="EYL158" s="119"/>
      <c r="EYM158" s="119"/>
      <c r="EYN158" s="119"/>
      <c r="EYO158" s="119"/>
      <c r="EYP158" s="119"/>
      <c r="EYQ158" s="119"/>
      <c r="EYR158" s="119"/>
      <c r="EYS158" s="119"/>
      <c r="EYT158" s="119"/>
      <c r="EYU158" s="119"/>
      <c r="EYV158" s="119"/>
      <c r="EYW158" s="119"/>
      <c r="EYX158" s="119"/>
      <c r="EYY158" s="119"/>
      <c r="EYZ158" s="119"/>
      <c r="EZA158" s="119"/>
      <c r="EZB158" s="119"/>
      <c r="EZC158" s="119"/>
      <c r="EZD158" s="119"/>
      <c r="EZE158" s="119"/>
      <c r="EZF158" s="119"/>
      <c r="EZG158" s="119"/>
      <c r="EZH158" s="119"/>
      <c r="EZI158" s="119"/>
      <c r="EZJ158" s="119"/>
      <c r="EZK158" s="119"/>
      <c r="EZL158" s="119"/>
      <c r="EZM158" s="119"/>
      <c r="EZN158" s="119"/>
      <c r="EZO158" s="119"/>
      <c r="EZP158" s="119"/>
      <c r="EZQ158" s="119"/>
      <c r="EZR158" s="119"/>
      <c r="EZS158" s="119"/>
      <c r="EZT158" s="119"/>
      <c r="EZU158" s="119"/>
      <c r="EZV158" s="119"/>
      <c r="EZW158" s="119"/>
      <c r="EZX158" s="119"/>
      <c r="EZY158" s="119"/>
      <c r="EZZ158" s="119"/>
      <c r="FAA158" s="119"/>
      <c r="FAB158" s="119"/>
      <c r="FAC158" s="119"/>
      <c r="FAD158" s="119"/>
      <c r="FAE158" s="119"/>
      <c r="FAF158" s="119"/>
      <c r="FAG158" s="119"/>
      <c r="FAH158" s="119"/>
      <c r="FAI158" s="119"/>
      <c r="FAJ158" s="119"/>
      <c r="FAK158" s="119"/>
      <c r="FAL158" s="119"/>
      <c r="FAM158" s="119"/>
      <c r="FAN158" s="119"/>
      <c r="FAO158" s="119"/>
      <c r="FAP158" s="119"/>
      <c r="FAQ158" s="119"/>
      <c r="FAR158" s="119"/>
      <c r="FAS158" s="119"/>
      <c r="FAT158" s="119"/>
      <c r="FAU158" s="119"/>
      <c r="FAV158" s="119"/>
      <c r="FAW158" s="119"/>
      <c r="FAX158" s="119"/>
      <c r="FAY158" s="119"/>
      <c r="FAZ158" s="119"/>
      <c r="FBA158" s="119"/>
      <c r="FBB158" s="119"/>
      <c r="FBC158" s="119"/>
      <c r="FBD158" s="119"/>
      <c r="FBE158" s="119"/>
      <c r="FBF158" s="119"/>
      <c r="FBG158" s="119"/>
      <c r="FBH158" s="119"/>
      <c r="FBI158" s="119"/>
      <c r="FBJ158" s="119"/>
      <c r="FBK158" s="119"/>
      <c r="FBL158" s="119"/>
      <c r="FBM158" s="119"/>
      <c r="FBN158" s="119"/>
      <c r="FBO158" s="119"/>
      <c r="FBP158" s="119"/>
      <c r="FBQ158" s="119"/>
      <c r="FBR158" s="119"/>
      <c r="FBS158" s="119"/>
      <c r="FBT158" s="119"/>
      <c r="FBU158" s="119"/>
      <c r="FBV158" s="119"/>
      <c r="FBW158" s="119"/>
      <c r="FBX158" s="119"/>
      <c r="FBY158" s="119"/>
      <c r="FBZ158" s="119"/>
      <c r="FCA158" s="119"/>
      <c r="FCB158" s="119"/>
      <c r="FCC158" s="119"/>
      <c r="FCD158" s="119"/>
      <c r="FCE158" s="119"/>
      <c r="FCF158" s="119"/>
      <c r="FCG158" s="119"/>
      <c r="FCH158" s="119"/>
      <c r="FCI158" s="119"/>
      <c r="FCJ158" s="119"/>
      <c r="FCK158" s="119"/>
      <c r="FCL158" s="119"/>
      <c r="FCM158" s="119"/>
      <c r="FCN158" s="119"/>
      <c r="FCO158" s="119"/>
      <c r="FCP158" s="119"/>
      <c r="FCQ158" s="119"/>
      <c r="FCR158" s="119"/>
      <c r="FCS158" s="119"/>
      <c r="FCT158" s="119"/>
      <c r="FCU158" s="119"/>
      <c r="FCV158" s="119"/>
      <c r="FCW158" s="119"/>
      <c r="FCX158" s="119"/>
      <c r="FCY158" s="119"/>
      <c r="FCZ158" s="119"/>
      <c r="FDA158" s="119"/>
      <c r="FDB158" s="119"/>
      <c r="FDC158" s="119"/>
      <c r="FDD158" s="119"/>
      <c r="FDE158" s="119"/>
      <c r="FDF158" s="119"/>
      <c r="FDG158" s="119"/>
      <c r="FDH158" s="119"/>
      <c r="FDI158" s="119"/>
      <c r="FDJ158" s="119"/>
      <c r="FDK158" s="119"/>
      <c r="FDL158" s="119"/>
      <c r="FDM158" s="119"/>
      <c r="FDN158" s="119"/>
      <c r="FDO158" s="119"/>
      <c r="FDP158" s="119"/>
      <c r="FDQ158" s="119"/>
      <c r="FDR158" s="119"/>
      <c r="FDS158" s="119"/>
      <c r="FDT158" s="119"/>
      <c r="FDU158" s="119"/>
      <c r="FDV158" s="119"/>
      <c r="FDW158" s="119"/>
      <c r="FDX158" s="119"/>
      <c r="FDY158" s="119"/>
      <c r="FDZ158" s="119"/>
      <c r="FEA158" s="119"/>
      <c r="FEB158" s="119"/>
      <c r="FEC158" s="119"/>
      <c r="FED158" s="119"/>
      <c r="FEE158" s="119"/>
      <c r="FEF158" s="119"/>
      <c r="FEG158" s="119"/>
      <c r="FEH158" s="119"/>
      <c r="FEI158" s="119"/>
      <c r="FEJ158" s="119"/>
      <c r="FEK158" s="119"/>
      <c r="FEL158" s="119"/>
      <c r="FEM158" s="119"/>
      <c r="FEN158" s="119"/>
      <c r="FEO158" s="119"/>
      <c r="FEP158" s="119"/>
      <c r="FEQ158" s="119"/>
      <c r="FER158" s="119"/>
      <c r="FES158" s="119"/>
      <c r="FET158" s="119"/>
      <c r="FEU158" s="119"/>
      <c r="FEV158" s="119"/>
      <c r="FEW158" s="119"/>
      <c r="FEX158" s="119"/>
      <c r="FEY158" s="119"/>
      <c r="FEZ158" s="119"/>
      <c r="FFA158" s="119"/>
      <c r="FFB158" s="119"/>
      <c r="FFC158" s="119"/>
      <c r="FFD158" s="119"/>
      <c r="FFE158" s="119"/>
      <c r="FFF158" s="119"/>
      <c r="FFG158" s="119"/>
      <c r="FFH158" s="119"/>
      <c r="FFI158" s="119"/>
      <c r="FFJ158" s="119"/>
      <c r="FFK158" s="119"/>
      <c r="FFL158" s="119"/>
      <c r="FFM158" s="119"/>
      <c r="FFN158" s="119"/>
      <c r="FFO158" s="119"/>
      <c r="FFP158" s="119"/>
      <c r="FFQ158" s="119"/>
      <c r="FFR158" s="119"/>
      <c r="FFS158" s="119"/>
      <c r="FFT158" s="119"/>
      <c r="FFU158" s="119"/>
      <c r="FFV158" s="119"/>
      <c r="FFW158" s="119"/>
      <c r="FFX158" s="119"/>
      <c r="FFY158" s="119"/>
      <c r="FFZ158" s="119"/>
      <c r="FGA158" s="119"/>
      <c r="FGB158" s="119"/>
      <c r="FGC158" s="119"/>
      <c r="FGD158" s="119"/>
      <c r="FGE158" s="119"/>
      <c r="FGF158" s="119"/>
      <c r="FGG158" s="119"/>
      <c r="FGH158" s="119"/>
      <c r="FGI158" s="119"/>
      <c r="FGJ158" s="119"/>
      <c r="FGK158" s="119"/>
      <c r="FGL158" s="119"/>
      <c r="FGM158" s="119"/>
      <c r="FGN158" s="119"/>
      <c r="FGO158" s="119"/>
      <c r="FGP158" s="119"/>
      <c r="FGQ158" s="119"/>
      <c r="FGR158" s="119"/>
      <c r="FGS158" s="119"/>
      <c r="FGT158" s="119"/>
      <c r="FGU158" s="119"/>
      <c r="FGV158" s="119"/>
      <c r="FGW158" s="119"/>
      <c r="FGX158" s="119"/>
      <c r="FGY158" s="119"/>
      <c r="FGZ158" s="119"/>
      <c r="FHA158" s="119"/>
      <c r="FHB158" s="119"/>
      <c r="FHC158" s="119"/>
      <c r="FHD158" s="119"/>
      <c r="FHE158" s="119"/>
      <c r="FHF158" s="119"/>
      <c r="FHG158" s="119"/>
      <c r="FHH158" s="119"/>
      <c r="FHI158" s="119"/>
      <c r="FHJ158" s="119"/>
      <c r="FHK158" s="119"/>
      <c r="FHL158" s="119"/>
      <c r="FHM158" s="119"/>
      <c r="FHN158" s="119"/>
      <c r="FHO158" s="119"/>
      <c r="FHP158" s="119"/>
      <c r="FHQ158" s="119"/>
      <c r="FHR158" s="119"/>
      <c r="FHS158" s="119"/>
      <c r="FHT158" s="119"/>
      <c r="FHU158" s="119"/>
      <c r="FHV158" s="119"/>
      <c r="FHW158" s="119"/>
      <c r="FHX158" s="119"/>
      <c r="FHY158" s="119"/>
      <c r="FHZ158" s="119"/>
      <c r="FIA158" s="119"/>
      <c r="FIB158" s="119"/>
      <c r="FIC158" s="119"/>
      <c r="FID158" s="119"/>
      <c r="FIE158" s="119"/>
      <c r="FIF158" s="119"/>
      <c r="FIG158" s="119"/>
      <c r="FIH158" s="119"/>
      <c r="FII158" s="119"/>
      <c r="FIJ158" s="119"/>
      <c r="FIK158" s="119"/>
      <c r="FIL158" s="119"/>
      <c r="FIM158" s="119"/>
      <c r="FIN158" s="119"/>
      <c r="FIO158" s="119"/>
      <c r="FIP158" s="119"/>
      <c r="FIQ158" s="119"/>
      <c r="FIR158" s="119"/>
      <c r="FIS158" s="119"/>
      <c r="FIT158" s="119"/>
      <c r="FIU158" s="119"/>
      <c r="FIV158" s="119"/>
      <c r="FIW158" s="119"/>
      <c r="FIX158" s="119"/>
      <c r="FIY158" s="119"/>
      <c r="FIZ158" s="119"/>
      <c r="FJA158" s="119"/>
      <c r="FJB158" s="119"/>
      <c r="FJC158" s="119"/>
      <c r="FJD158" s="119"/>
      <c r="FJE158" s="119"/>
      <c r="FJF158" s="119"/>
      <c r="FJG158" s="119"/>
      <c r="FJH158" s="119"/>
      <c r="FJI158" s="119"/>
      <c r="FJJ158" s="119"/>
      <c r="FJK158" s="119"/>
      <c r="FJL158" s="119"/>
      <c r="FJM158" s="119"/>
      <c r="FJN158" s="119"/>
      <c r="FJO158" s="119"/>
      <c r="FJP158" s="119"/>
      <c r="FJQ158" s="119"/>
      <c r="FJR158" s="119"/>
      <c r="FJS158" s="119"/>
      <c r="FJT158" s="119"/>
      <c r="FJU158" s="119"/>
      <c r="FJV158" s="119"/>
      <c r="FJW158" s="119"/>
      <c r="FJX158" s="119"/>
      <c r="FJY158" s="119"/>
      <c r="FJZ158" s="119"/>
      <c r="FKA158" s="119"/>
      <c r="FKB158" s="119"/>
      <c r="FKC158" s="119"/>
      <c r="FKD158" s="119"/>
      <c r="FKE158" s="119"/>
      <c r="FKF158" s="119"/>
      <c r="FKG158" s="119"/>
      <c r="FKH158" s="119"/>
      <c r="FKI158" s="119"/>
      <c r="FKJ158" s="119"/>
      <c r="FKK158" s="119"/>
      <c r="FKL158" s="119"/>
      <c r="FKM158" s="119"/>
      <c r="FKN158" s="119"/>
      <c r="FKO158" s="119"/>
      <c r="FKP158" s="119"/>
      <c r="FKQ158" s="119"/>
      <c r="FKR158" s="119"/>
      <c r="FKS158" s="119"/>
      <c r="FKT158" s="119"/>
      <c r="FKU158" s="119"/>
      <c r="FKV158" s="119"/>
      <c r="FKW158" s="119"/>
      <c r="FKX158" s="119"/>
      <c r="FKY158" s="119"/>
      <c r="FKZ158" s="119"/>
      <c r="FLA158" s="119"/>
      <c r="FLB158" s="119"/>
      <c r="FLC158" s="119"/>
      <c r="FLD158" s="119"/>
      <c r="FLE158" s="119"/>
      <c r="FLF158" s="119"/>
      <c r="FLG158" s="119"/>
      <c r="FLH158" s="119"/>
      <c r="FLI158" s="119"/>
      <c r="FLJ158" s="119"/>
      <c r="FLK158" s="119"/>
      <c r="FLL158" s="119"/>
      <c r="FLM158" s="119"/>
      <c r="FLN158" s="119"/>
      <c r="FLO158" s="119"/>
      <c r="FLP158" s="119"/>
      <c r="FLQ158" s="119"/>
      <c r="FLR158" s="119"/>
      <c r="FLS158" s="119"/>
      <c r="FLT158" s="119"/>
      <c r="FLU158" s="119"/>
      <c r="FLV158" s="119"/>
      <c r="FLW158" s="119"/>
      <c r="FLX158" s="119"/>
      <c r="FLY158" s="119"/>
      <c r="FLZ158" s="119"/>
      <c r="FMA158" s="119"/>
      <c r="FMB158" s="119"/>
      <c r="FMC158" s="119"/>
      <c r="FMD158" s="119"/>
      <c r="FME158" s="119"/>
      <c r="FMF158" s="119"/>
      <c r="FMG158" s="119"/>
      <c r="FMH158" s="119"/>
      <c r="FMI158" s="119"/>
      <c r="FMJ158" s="119"/>
      <c r="FMK158" s="119"/>
      <c r="FML158" s="119"/>
      <c r="FMM158" s="119"/>
      <c r="FMN158" s="119"/>
      <c r="FMO158" s="119"/>
      <c r="FMP158" s="119"/>
      <c r="FMQ158" s="119"/>
      <c r="FMR158" s="119"/>
      <c r="FMS158" s="119"/>
      <c r="FMT158" s="119"/>
      <c r="FMU158" s="119"/>
      <c r="FMV158" s="119"/>
      <c r="FMW158" s="119"/>
      <c r="FMX158" s="119"/>
      <c r="FMY158" s="119"/>
      <c r="FMZ158" s="119"/>
      <c r="FNA158" s="119"/>
      <c r="FNB158" s="119"/>
      <c r="FNC158" s="119"/>
      <c r="FND158" s="119"/>
      <c r="FNE158" s="119"/>
      <c r="FNF158" s="119"/>
      <c r="FNG158" s="119"/>
      <c r="FNH158" s="119"/>
      <c r="FNI158" s="119"/>
      <c r="FNJ158" s="119"/>
      <c r="FNK158" s="119"/>
      <c r="FNL158" s="119"/>
      <c r="FNM158" s="119"/>
      <c r="FNN158" s="119"/>
      <c r="FNO158" s="119"/>
      <c r="FNP158" s="119"/>
      <c r="FNQ158" s="119"/>
      <c r="FNR158" s="119"/>
      <c r="FNS158" s="119"/>
      <c r="FNT158" s="119"/>
      <c r="FNU158" s="119"/>
      <c r="FNV158" s="119"/>
      <c r="FNW158" s="119"/>
      <c r="FNX158" s="119"/>
      <c r="FNY158" s="119"/>
      <c r="FNZ158" s="119"/>
      <c r="FOA158" s="119"/>
      <c r="FOB158" s="119"/>
      <c r="FOC158" s="119"/>
      <c r="FOD158" s="119"/>
      <c r="FOE158" s="119"/>
      <c r="FOF158" s="119"/>
      <c r="FOG158" s="119"/>
      <c r="FOH158" s="119"/>
      <c r="FOI158" s="119"/>
      <c r="FOJ158" s="119"/>
      <c r="FOK158" s="119"/>
      <c r="FOL158" s="119"/>
      <c r="FOM158" s="119"/>
      <c r="FON158" s="119"/>
      <c r="FOO158" s="119"/>
      <c r="FOP158" s="119"/>
      <c r="FOQ158" s="119"/>
      <c r="FOR158" s="119"/>
      <c r="FOS158" s="119"/>
      <c r="FOT158" s="119"/>
      <c r="FOU158" s="119"/>
      <c r="FOV158" s="119"/>
      <c r="FOW158" s="119"/>
      <c r="FOX158" s="119"/>
      <c r="FOY158" s="119"/>
      <c r="FOZ158" s="119"/>
      <c r="FPA158" s="119"/>
      <c r="FPB158" s="119"/>
      <c r="FPC158" s="119"/>
      <c r="FPD158" s="119"/>
      <c r="FPE158" s="119"/>
      <c r="FPF158" s="119"/>
      <c r="FPG158" s="119"/>
      <c r="FPH158" s="119"/>
      <c r="FPI158" s="119"/>
      <c r="FPJ158" s="119"/>
      <c r="FPK158" s="119"/>
      <c r="FPL158" s="119"/>
      <c r="FPM158" s="119"/>
      <c r="FPN158" s="119"/>
      <c r="FPO158" s="119"/>
      <c r="FPP158" s="119"/>
      <c r="FPQ158" s="119"/>
      <c r="FPR158" s="119"/>
      <c r="FPS158" s="119"/>
      <c r="FPT158" s="119"/>
      <c r="FPU158" s="119"/>
      <c r="FPV158" s="119"/>
      <c r="FPW158" s="119"/>
      <c r="FPX158" s="119"/>
      <c r="FPY158" s="119"/>
      <c r="FPZ158" s="119"/>
      <c r="FQA158" s="119"/>
      <c r="FQB158" s="119"/>
      <c r="FQC158" s="119"/>
      <c r="FQD158" s="119"/>
      <c r="FQE158" s="119"/>
      <c r="FQF158" s="119"/>
      <c r="FQG158" s="119"/>
      <c r="FQH158" s="119"/>
      <c r="FQI158" s="119"/>
      <c r="FQJ158" s="119"/>
      <c r="FQK158" s="119"/>
      <c r="FQL158" s="119"/>
      <c r="FQM158" s="119"/>
      <c r="FQN158" s="119"/>
      <c r="FQO158" s="119"/>
      <c r="FQP158" s="119"/>
      <c r="FQQ158" s="119"/>
      <c r="FQR158" s="119"/>
      <c r="FQS158" s="119"/>
      <c r="FQT158" s="119"/>
      <c r="FQU158" s="119"/>
      <c r="FQV158" s="119"/>
      <c r="FQW158" s="119"/>
      <c r="FQX158" s="119"/>
      <c r="FQY158" s="119"/>
      <c r="FQZ158" s="119"/>
      <c r="FRA158" s="119"/>
      <c r="FRB158" s="119"/>
      <c r="FRC158" s="119"/>
      <c r="FRD158" s="119"/>
      <c r="FRE158" s="119"/>
      <c r="FRF158" s="119"/>
      <c r="FRG158" s="119"/>
      <c r="FRH158" s="119"/>
      <c r="FRI158" s="119"/>
      <c r="FRJ158" s="119"/>
      <c r="FRK158" s="119"/>
      <c r="FRL158" s="119"/>
      <c r="FRM158" s="119"/>
      <c r="FRN158" s="119"/>
      <c r="FRO158" s="119"/>
      <c r="FRP158" s="119"/>
      <c r="FRQ158" s="119"/>
      <c r="FRR158" s="119"/>
      <c r="FRS158" s="119"/>
      <c r="FRT158" s="119"/>
      <c r="FRU158" s="119"/>
      <c r="FRV158" s="119"/>
      <c r="FRW158" s="119"/>
      <c r="FRX158" s="119"/>
      <c r="FRY158" s="119"/>
      <c r="FRZ158" s="119"/>
      <c r="FSA158" s="119"/>
      <c r="FSB158" s="119"/>
      <c r="FSC158" s="119"/>
      <c r="FSD158" s="119"/>
      <c r="FSE158" s="119"/>
      <c r="FSF158" s="119"/>
      <c r="FSG158" s="119"/>
      <c r="FSH158" s="119"/>
      <c r="FSI158" s="119"/>
      <c r="FSJ158" s="119"/>
      <c r="FSK158" s="119"/>
      <c r="FSL158" s="119"/>
      <c r="FSM158" s="119"/>
      <c r="FSN158" s="119"/>
      <c r="FSO158" s="119"/>
      <c r="FSP158" s="119"/>
      <c r="FSQ158" s="119"/>
      <c r="FSR158" s="119"/>
      <c r="FSS158" s="119"/>
      <c r="FST158" s="119"/>
      <c r="FSU158" s="119"/>
      <c r="FSV158" s="119"/>
      <c r="FSW158" s="119"/>
      <c r="FSX158" s="119"/>
      <c r="FSY158" s="119"/>
      <c r="FSZ158" s="119"/>
      <c r="FTA158" s="119"/>
      <c r="FTB158" s="119"/>
      <c r="FTC158" s="119"/>
      <c r="FTD158" s="119"/>
      <c r="FTE158" s="119"/>
      <c r="FTF158" s="119"/>
      <c r="FTG158" s="119"/>
      <c r="FTH158" s="119"/>
      <c r="FTI158" s="119"/>
      <c r="FTJ158" s="119"/>
      <c r="FTK158" s="119"/>
      <c r="FTL158" s="119"/>
      <c r="FTM158" s="119"/>
      <c r="FTN158" s="119"/>
      <c r="FTO158" s="119"/>
      <c r="FTP158" s="119"/>
      <c r="FTQ158" s="119"/>
      <c r="FTR158" s="119"/>
      <c r="FTS158" s="119"/>
      <c r="FTT158" s="119"/>
      <c r="FTU158" s="119"/>
      <c r="FTV158" s="119"/>
      <c r="FTW158" s="119"/>
      <c r="FTX158" s="119"/>
      <c r="FTY158" s="119"/>
      <c r="FTZ158" s="119"/>
      <c r="FUA158" s="119"/>
      <c r="FUB158" s="119"/>
      <c r="FUC158" s="119"/>
      <c r="FUD158" s="119"/>
      <c r="FUE158" s="119"/>
      <c r="FUF158" s="119"/>
      <c r="FUG158" s="119"/>
      <c r="FUH158" s="119"/>
      <c r="FUI158" s="119"/>
      <c r="FUJ158" s="119"/>
      <c r="FUK158" s="119"/>
      <c r="FUL158" s="119"/>
      <c r="FUM158" s="119"/>
      <c r="FUN158" s="119"/>
      <c r="FUO158" s="119"/>
      <c r="FUP158" s="119"/>
      <c r="FUQ158" s="119"/>
      <c r="FUR158" s="119"/>
      <c r="FUS158" s="119"/>
      <c r="FUT158" s="119"/>
      <c r="FUU158" s="119"/>
      <c r="FUV158" s="119"/>
      <c r="FUW158" s="119"/>
      <c r="FUX158" s="119"/>
      <c r="FUY158" s="119"/>
      <c r="FUZ158" s="119"/>
      <c r="FVA158" s="119"/>
      <c r="FVB158" s="119"/>
      <c r="FVC158" s="119"/>
      <c r="FVD158" s="119"/>
      <c r="FVE158" s="119"/>
      <c r="FVF158" s="119"/>
      <c r="FVG158" s="119"/>
      <c r="FVH158" s="119"/>
      <c r="FVI158" s="119"/>
      <c r="FVJ158" s="119"/>
      <c r="FVK158" s="119"/>
      <c r="FVL158" s="119"/>
      <c r="FVM158" s="119"/>
      <c r="FVN158" s="119"/>
      <c r="FVO158" s="119"/>
      <c r="FVP158" s="119"/>
      <c r="FVQ158" s="119"/>
      <c r="FVR158" s="119"/>
      <c r="FVS158" s="119"/>
      <c r="FVT158" s="119"/>
      <c r="FVU158" s="119"/>
      <c r="FVV158" s="119"/>
      <c r="FVW158" s="119"/>
      <c r="FVX158" s="119"/>
      <c r="FVY158" s="119"/>
      <c r="FVZ158" s="119"/>
      <c r="FWA158" s="119"/>
      <c r="FWB158" s="119"/>
      <c r="FWC158" s="119"/>
      <c r="FWD158" s="119"/>
      <c r="FWE158" s="119"/>
      <c r="FWF158" s="119"/>
      <c r="FWG158" s="119"/>
      <c r="FWH158" s="119"/>
      <c r="FWI158" s="119"/>
      <c r="FWJ158" s="119"/>
      <c r="FWK158" s="119"/>
      <c r="FWL158" s="119"/>
      <c r="FWM158" s="119"/>
      <c r="FWN158" s="119"/>
      <c r="FWO158" s="119"/>
      <c r="FWP158" s="119"/>
      <c r="FWQ158" s="119"/>
      <c r="FWR158" s="119"/>
      <c r="FWS158" s="119"/>
      <c r="FWT158" s="119"/>
      <c r="FWU158" s="119"/>
      <c r="FWV158" s="119"/>
      <c r="FWW158" s="119"/>
      <c r="FWX158" s="119"/>
      <c r="FWY158" s="119"/>
      <c r="FWZ158" s="119"/>
      <c r="FXA158" s="119"/>
      <c r="FXB158" s="119"/>
      <c r="FXC158" s="119"/>
      <c r="FXD158" s="119"/>
      <c r="FXE158" s="119"/>
      <c r="FXF158" s="119"/>
      <c r="FXG158" s="119"/>
      <c r="FXH158" s="119"/>
      <c r="FXI158" s="119"/>
      <c r="FXJ158" s="119"/>
      <c r="FXK158" s="119"/>
      <c r="FXL158" s="119"/>
      <c r="FXM158" s="119"/>
      <c r="FXN158" s="119"/>
      <c r="FXO158" s="119"/>
      <c r="FXP158" s="119"/>
      <c r="FXQ158" s="119"/>
      <c r="FXR158" s="119"/>
      <c r="FXS158" s="119"/>
      <c r="FXT158" s="119"/>
      <c r="FXU158" s="119"/>
      <c r="FXV158" s="119"/>
      <c r="FXW158" s="119"/>
      <c r="FXX158" s="119"/>
      <c r="FXY158" s="119"/>
      <c r="FXZ158" s="119"/>
      <c r="FYA158" s="119"/>
      <c r="FYB158" s="119"/>
      <c r="FYC158" s="119"/>
      <c r="FYD158" s="119"/>
      <c r="FYE158" s="119"/>
      <c r="FYF158" s="119"/>
      <c r="FYG158" s="119"/>
      <c r="FYH158" s="119"/>
      <c r="FYI158" s="119"/>
      <c r="FYJ158" s="119"/>
      <c r="FYK158" s="119"/>
      <c r="FYL158" s="119"/>
      <c r="FYM158" s="119"/>
      <c r="FYN158" s="119"/>
      <c r="FYO158" s="119"/>
      <c r="FYP158" s="119"/>
      <c r="FYQ158" s="119"/>
      <c r="FYR158" s="119"/>
      <c r="FYS158" s="119"/>
      <c r="FYT158" s="119"/>
      <c r="FYU158" s="119"/>
      <c r="FYV158" s="119"/>
      <c r="FYW158" s="119"/>
      <c r="FYX158" s="119"/>
      <c r="FYY158" s="119"/>
      <c r="FYZ158" s="119"/>
      <c r="FZA158" s="119"/>
      <c r="FZB158" s="119"/>
      <c r="FZC158" s="119"/>
      <c r="FZD158" s="119"/>
      <c r="FZE158" s="119"/>
      <c r="FZF158" s="119"/>
      <c r="FZG158" s="119"/>
      <c r="FZH158" s="119"/>
      <c r="FZI158" s="119"/>
      <c r="FZJ158" s="119"/>
      <c r="FZK158" s="119"/>
      <c r="FZL158" s="119"/>
      <c r="FZM158" s="119"/>
      <c r="FZN158" s="119"/>
      <c r="FZO158" s="119"/>
      <c r="FZP158" s="119"/>
      <c r="FZQ158" s="119"/>
      <c r="FZR158" s="119"/>
      <c r="FZS158" s="119"/>
      <c r="FZT158" s="119"/>
      <c r="FZU158" s="119"/>
      <c r="FZV158" s="119"/>
      <c r="FZW158" s="119"/>
      <c r="FZX158" s="119"/>
      <c r="FZY158" s="119"/>
      <c r="FZZ158" s="119"/>
      <c r="GAA158" s="119"/>
      <c r="GAB158" s="119"/>
      <c r="GAC158" s="119"/>
      <c r="GAD158" s="119"/>
      <c r="GAE158" s="119"/>
      <c r="GAF158" s="119"/>
      <c r="GAG158" s="119"/>
      <c r="GAH158" s="119"/>
      <c r="GAI158" s="119"/>
      <c r="GAJ158" s="119"/>
      <c r="GAK158" s="119"/>
      <c r="GAL158" s="119"/>
      <c r="GAM158" s="119"/>
      <c r="GAN158" s="119"/>
      <c r="GAO158" s="119"/>
      <c r="GAP158" s="119"/>
      <c r="GAQ158" s="119"/>
      <c r="GAR158" s="119"/>
      <c r="GAS158" s="119"/>
      <c r="GAT158" s="119"/>
      <c r="GAU158" s="119"/>
      <c r="GAV158" s="119"/>
      <c r="GAW158" s="119"/>
      <c r="GAX158" s="119"/>
      <c r="GAY158" s="119"/>
      <c r="GAZ158" s="119"/>
      <c r="GBA158" s="119"/>
      <c r="GBB158" s="119"/>
      <c r="GBC158" s="119"/>
      <c r="GBD158" s="119"/>
      <c r="GBE158" s="119"/>
      <c r="GBF158" s="119"/>
      <c r="GBG158" s="119"/>
      <c r="GBH158" s="119"/>
      <c r="GBI158" s="119"/>
      <c r="GBJ158" s="119"/>
      <c r="GBK158" s="119"/>
      <c r="GBL158" s="119"/>
      <c r="GBM158" s="119"/>
      <c r="GBN158" s="119"/>
      <c r="GBO158" s="119"/>
      <c r="GBP158" s="119"/>
      <c r="GBQ158" s="119"/>
      <c r="GBR158" s="119"/>
      <c r="GBS158" s="119"/>
      <c r="GBT158" s="119"/>
      <c r="GBU158" s="119"/>
      <c r="GBV158" s="119"/>
      <c r="GBW158" s="119"/>
      <c r="GBX158" s="119"/>
      <c r="GBY158" s="119"/>
      <c r="GBZ158" s="119"/>
      <c r="GCA158" s="119"/>
      <c r="GCB158" s="119"/>
      <c r="GCC158" s="119"/>
      <c r="GCD158" s="119"/>
      <c r="GCE158" s="119"/>
      <c r="GCF158" s="119"/>
      <c r="GCG158" s="119"/>
      <c r="GCH158" s="119"/>
      <c r="GCI158" s="119"/>
      <c r="GCJ158" s="119"/>
      <c r="GCK158" s="119"/>
      <c r="GCL158" s="119"/>
      <c r="GCM158" s="119"/>
      <c r="GCN158" s="119"/>
      <c r="GCO158" s="119"/>
      <c r="GCP158" s="119"/>
      <c r="GCQ158" s="119"/>
      <c r="GCR158" s="119"/>
      <c r="GCS158" s="119"/>
      <c r="GCT158" s="119"/>
      <c r="GCU158" s="119"/>
      <c r="GCV158" s="119"/>
      <c r="GCW158" s="119"/>
      <c r="GCX158" s="119"/>
      <c r="GCY158" s="119"/>
      <c r="GCZ158" s="119"/>
      <c r="GDA158" s="119"/>
      <c r="GDB158" s="119"/>
      <c r="GDC158" s="119"/>
      <c r="GDD158" s="119"/>
      <c r="GDE158" s="119"/>
      <c r="GDF158" s="119"/>
      <c r="GDG158" s="119"/>
      <c r="GDH158" s="119"/>
      <c r="GDI158" s="119"/>
      <c r="GDJ158" s="119"/>
      <c r="GDK158" s="119"/>
      <c r="GDL158" s="119"/>
      <c r="GDM158" s="119"/>
      <c r="GDN158" s="119"/>
      <c r="GDO158" s="119"/>
      <c r="GDP158" s="119"/>
      <c r="GDQ158" s="119"/>
      <c r="GDR158" s="119"/>
      <c r="GDS158" s="119"/>
      <c r="GDT158" s="119"/>
      <c r="GDU158" s="119"/>
      <c r="GDV158" s="119"/>
      <c r="GDW158" s="119"/>
      <c r="GDX158" s="119"/>
      <c r="GDY158" s="119"/>
      <c r="GDZ158" s="119"/>
      <c r="GEA158" s="119"/>
      <c r="GEB158" s="119"/>
      <c r="GEC158" s="119"/>
      <c r="GED158" s="119"/>
      <c r="GEE158" s="119"/>
      <c r="GEF158" s="119"/>
      <c r="GEG158" s="119"/>
      <c r="GEH158" s="119"/>
      <c r="GEI158" s="119"/>
      <c r="GEJ158" s="119"/>
      <c r="GEK158" s="119"/>
      <c r="GEL158" s="119"/>
      <c r="GEM158" s="119"/>
      <c r="GEN158" s="119"/>
      <c r="GEO158" s="119"/>
      <c r="GEP158" s="119"/>
      <c r="GEQ158" s="119"/>
      <c r="GER158" s="119"/>
      <c r="GES158" s="119"/>
      <c r="GET158" s="119"/>
      <c r="GEU158" s="119"/>
      <c r="GEV158" s="119"/>
      <c r="GEW158" s="119"/>
      <c r="GEX158" s="119"/>
      <c r="GEY158" s="119"/>
      <c r="GEZ158" s="119"/>
      <c r="GFA158" s="119"/>
      <c r="GFB158" s="119"/>
      <c r="GFC158" s="119"/>
      <c r="GFD158" s="119"/>
      <c r="GFE158" s="119"/>
      <c r="GFF158" s="119"/>
      <c r="GFG158" s="119"/>
      <c r="GFH158" s="119"/>
      <c r="GFI158" s="119"/>
      <c r="GFJ158" s="119"/>
      <c r="GFK158" s="119"/>
      <c r="GFL158" s="119"/>
      <c r="GFM158" s="119"/>
      <c r="GFN158" s="119"/>
      <c r="GFO158" s="119"/>
      <c r="GFP158" s="119"/>
      <c r="GFQ158" s="119"/>
      <c r="GFR158" s="119"/>
      <c r="GFS158" s="119"/>
      <c r="GFT158" s="119"/>
      <c r="GFU158" s="119"/>
      <c r="GFV158" s="119"/>
      <c r="GFW158" s="119"/>
      <c r="GFX158" s="119"/>
      <c r="GFY158" s="119"/>
      <c r="GFZ158" s="119"/>
      <c r="GGA158" s="119"/>
      <c r="GGB158" s="119"/>
      <c r="GGC158" s="119"/>
      <c r="GGD158" s="119"/>
      <c r="GGE158" s="119"/>
      <c r="GGF158" s="119"/>
      <c r="GGG158" s="119"/>
      <c r="GGH158" s="119"/>
      <c r="GGI158" s="119"/>
      <c r="GGJ158" s="119"/>
      <c r="GGK158" s="119"/>
      <c r="GGL158" s="119"/>
      <c r="GGM158" s="119"/>
      <c r="GGN158" s="119"/>
      <c r="GGO158" s="119"/>
      <c r="GGP158" s="119"/>
      <c r="GGQ158" s="119"/>
      <c r="GGR158" s="119"/>
      <c r="GGS158" s="119"/>
      <c r="GGT158" s="119"/>
      <c r="GGU158" s="119"/>
      <c r="GGV158" s="119"/>
      <c r="GGW158" s="119"/>
      <c r="GGX158" s="119"/>
      <c r="GGY158" s="119"/>
      <c r="GGZ158" s="119"/>
      <c r="GHA158" s="119"/>
      <c r="GHB158" s="119"/>
      <c r="GHC158" s="119"/>
      <c r="GHD158" s="119"/>
      <c r="GHE158" s="119"/>
      <c r="GHF158" s="119"/>
      <c r="GHG158" s="119"/>
      <c r="GHH158" s="119"/>
      <c r="GHI158" s="119"/>
      <c r="GHJ158" s="119"/>
      <c r="GHK158" s="119"/>
      <c r="GHL158" s="119"/>
      <c r="GHM158" s="119"/>
      <c r="GHN158" s="119"/>
      <c r="GHO158" s="119"/>
      <c r="GHP158" s="119"/>
      <c r="GHQ158" s="119"/>
      <c r="GHR158" s="119"/>
      <c r="GHS158" s="119"/>
      <c r="GHT158" s="119"/>
      <c r="GHU158" s="119"/>
      <c r="GHV158" s="119"/>
      <c r="GHW158" s="119"/>
      <c r="GHX158" s="119"/>
      <c r="GHY158" s="119"/>
      <c r="GHZ158" s="119"/>
      <c r="GIA158" s="119"/>
      <c r="GIB158" s="119"/>
      <c r="GIC158" s="119"/>
      <c r="GID158" s="119"/>
      <c r="GIE158" s="119"/>
      <c r="GIF158" s="119"/>
      <c r="GIG158" s="119"/>
      <c r="GIH158" s="119"/>
      <c r="GII158" s="119"/>
      <c r="GIJ158" s="119"/>
      <c r="GIK158" s="119"/>
      <c r="GIL158" s="119"/>
      <c r="GIM158" s="119"/>
      <c r="GIN158" s="119"/>
      <c r="GIO158" s="119"/>
      <c r="GIP158" s="119"/>
      <c r="GIQ158" s="119"/>
      <c r="GIR158" s="119"/>
      <c r="GIS158" s="119"/>
      <c r="GIT158" s="119"/>
      <c r="GIU158" s="119"/>
      <c r="GIV158" s="119"/>
      <c r="GIW158" s="119"/>
      <c r="GIX158" s="119"/>
      <c r="GIY158" s="119"/>
      <c r="GIZ158" s="119"/>
      <c r="GJA158" s="119"/>
      <c r="GJB158" s="119"/>
      <c r="GJC158" s="119"/>
      <c r="GJD158" s="119"/>
      <c r="GJE158" s="119"/>
      <c r="GJF158" s="119"/>
      <c r="GJG158" s="119"/>
      <c r="GJH158" s="119"/>
      <c r="GJI158" s="119"/>
      <c r="GJJ158" s="119"/>
      <c r="GJK158" s="119"/>
      <c r="GJL158" s="119"/>
      <c r="GJM158" s="119"/>
      <c r="GJN158" s="119"/>
      <c r="GJO158" s="119"/>
      <c r="GJP158" s="119"/>
      <c r="GJQ158" s="119"/>
      <c r="GJR158" s="119"/>
      <c r="GJS158" s="119"/>
      <c r="GJT158" s="119"/>
      <c r="GJU158" s="119"/>
      <c r="GJV158" s="119"/>
      <c r="GJW158" s="119"/>
      <c r="GJX158" s="119"/>
      <c r="GJY158" s="119"/>
      <c r="GJZ158" s="119"/>
      <c r="GKA158" s="119"/>
      <c r="GKB158" s="119"/>
      <c r="GKC158" s="119"/>
      <c r="GKD158" s="119"/>
      <c r="GKE158" s="119"/>
      <c r="GKF158" s="119"/>
      <c r="GKG158" s="119"/>
      <c r="GKH158" s="119"/>
      <c r="GKI158" s="119"/>
      <c r="GKJ158" s="119"/>
      <c r="GKK158" s="119"/>
      <c r="GKL158" s="119"/>
      <c r="GKM158" s="119"/>
      <c r="GKN158" s="119"/>
      <c r="GKO158" s="119"/>
      <c r="GKP158" s="119"/>
      <c r="GKQ158" s="119"/>
      <c r="GKR158" s="119"/>
      <c r="GKS158" s="119"/>
      <c r="GKT158" s="119"/>
      <c r="GKU158" s="119"/>
      <c r="GKV158" s="119"/>
      <c r="GKW158" s="119"/>
      <c r="GKX158" s="119"/>
      <c r="GKY158" s="119"/>
      <c r="GKZ158" s="119"/>
      <c r="GLA158" s="119"/>
      <c r="GLB158" s="119"/>
      <c r="GLC158" s="119"/>
      <c r="GLD158" s="119"/>
      <c r="GLE158" s="119"/>
      <c r="GLF158" s="119"/>
      <c r="GLG158" s="119"/>
      <c r="GLH158" s="119"/>
      <c r="GLI158" s="119"/>
      <c r="GLJ158" s="119"/>
      <c r="GLK158" s="119"/>
      <c r="GLL158" s="119"/>
      <c r="GLM158" s="119"/>
      <c r="GLN158" s="119"/>
      <c r="GLO158" s="119"/>
      <c r="GLP158" s="119"/>
      <c r="GLQ158" s="119"/>
      <c r="GLR158" s="119"/>
      <c r="GLS158" s="119"/>
      <c r="GLT158" s="119"/>
      <c r="GLU158" s="119"/>
      <c r="GLV158" s="119"/>
      <c r="GLW158" s="119"/>
      <c r="GLX158" s="119"/>
      <c r="GLY158" s="119"/>
      <c r="GLZ158" s="119"/>
      <c r="GMA158" s="119"/>
      <c r="GMB158" s="119"/>
      <c r="GMC158" s="119"/>
      <c r="GMD158" s="119"/>
      <c r="GME158" s="119"/>
      <c r="GMF158" s="119"/>
      <c r="GMG158" s="119"/>
      <c r="GMH158" s="119"/>
      <c r="GMI158" s="119"/>
      <c r="GMJ158" s="119"/>
      <c r="GMK158" s="119"/>
      <c r="GML158" s="119"/>
      <c r="GMM158" s="119"/>
      <c r="GMN158" s="119"/>
      <c r="GMO158" s="119"/>
      <c r="GMP158" s="119"/>
      <c r="GMQ158" s="119"/>
      <c r="GMR158" s="119"/>
      <c r="GMS158" s="119"/>
      <c r="GMT158" s="119"/>
      <c r="GMU158" s="119"/>
      <c r="GMV158" s="119"/>
      <c r="GMW158" s="119"/>
      <c r="GMX158" s="119"/>
      <c r="GMY158" s="119"/>
      <c r="GMZ158" s="119"/>
      <c r="GNA158" s="119"/>
      <c r="GNB158" s="119"/>
      <c r="GNC158" s="119"/>
      <c r="GND158" s="119"/>
      <c r="GNE158" s="119"/>
      <c r="GNF158" s="119"/>
      <c r="GNG158" s="119"/>
      <c r="GNH158" s="119"/>
      <c r="GNI158" s="119"/>
      <c r="GNJ158" s="119"/>
      <c r="GNK158" s="119"/>
      <c r="GNL158" s="119"/>
      <c r="GNM158" s="119"/>
      <c r="GNN158" s="119"/>
      <c r="GNO158" s="119"/>
      <c r="GNP158" s="119"/>
      <c r="GNQ158" s="119"/>
      <c r="GNR158" s="119"/>
      <c r="GNS158" s="119"/>
      <c r="GNT158" s="119"/>
      <c r="GNU158" s="119"/>
      <c r="GNV158" s="119"/>
      <c r="GNW158" s="119"/>
      <c r="GNX158" s="119"/>
      <c r="GNY158" s="119"/>
      <c r="GNZ158" s="119"/>
      <c r="GOA158" s="119"/>
      <c r="GOB158" s="119"/>
      <c r="GOC158" s="119"/>
      <c r="GOD158" s="119"/>
      <c r="GOE158" s="119"/>
      <c r="GOF158" s="119"/>
      <c r="GOG158" s="119"/>
      <c r="GOH158" s="119"/>
      <c r="GOI158" s="119"/>
      <c r="GOJ158" s="119"/>
      <c r="GOK158" s="119"/>
      <c r="GOL158" s="119"/>
      <c r="GOM158" s="119"/>
      <c r="GON158" s="119"/>
      <c r="GOO158" s="119"/>
      <c r="GOP158" s="119"/>
      <c r="GOQ158" s="119"/>
      <c r="GOR158" s="119"/>
      <c r="GOS158" s="119"/>
      <c r="GOT158" s="119"/>
      <c r="GOU158" s="119"/>
      <c r="GOV158" s="119"/>
      <c r="GOW158" s="119"/>
      <c r="GOX158" s="119"/>
      <c r="GOY158" s="119"/>
      <c r="GOZ158" s="119"/>
      <c r="GPA158" s="119"/>
      <c r="GPB158" s="119"/>
      <c r="GPC158" s="119"/>
      <c r="GPD158" s="119"/>
      <c r="GPE158" s="119"/>
      <c r="GPF158" s="119"/>
      <c r="GPG158" s="119"/>
      <c r="GPH158" s="119"/>
      <c r="GPI158" s="119"/>
      <c r="GPJ158" s="119"/>
      <c r="GPK158" s="119"/>
      <c r="GPL158" s="119"/>
      <c r="GPM158" s="119"/>
      <c r="GPN158" s="119"/>
      <c r="GPO158" s="119"/>
      <c r="GPP158" s="119"/>
      <c r="GPQ158" s="119"/>
      <c r="GPR158" s="119"/>
      <c r="GPS158" s="119"/>
      <c r="GPT158" s="119"/>
      <c r="GPU158" s="119"/>
      <c r="GPV158" s="119"/>
      <c r="GPW158" s="119"/>
      <c r="GPX158" s="119"/>
      <c r="GPY158" s="119"/>
      <c r="GPZ158" s="119"/>
      <c r="GQA158" s="119"/>
      <c r="GQB158" s="119"/>
      <c r="GQC158" s="119"/>
      <c r="GQD158" s="119"/>
      <c r="GQE158" s="119"/>
      <c r="GQF158" s="119"/>
      <c r="GQG158" s="119"/>
      <c r="GQH158" s="119"/>
      <c r="GQI158" s="119"/>
      <c r="GQJ158" s="119"/>
      <c r="GQK158" s="119"/>
      <c r="GQL158" s="119"/>
      <c r="GQM158" s="119"/>
      <c r="GQN158" s="119"/>
      <c r="GQO158" s="119"/>
      <c r="GQP158" s="119"/>
      <c r="GQQ158" s="119"/>
      <c r="GQR158" s="119"/>
      <c r="GQS158" s="119"/>
      <c r="GQT158" s="119"/>
      <c r="GQU158" s="119"/>
      <c r="GQV158" s="119"/>
      <c r="GQW158" s="119"/>
      <c r="GQX158" s="119"/>
      <c r="GQY158" s="119"/>
      <c r="GQZ158" s="119"/>
      <c r="GRA158" s="119"/>
      <c r="GRB158" s="119"/>
      <c r="GRC158" s="119"/>
      <c r="GRD158" s="119"/>
      <c r="GRE158" s="119"/>
      <c r="GRF158" s="119"/>
      <c r="GRG158" s="119"/>
      <c r="GRH158" s="119"/>
      <c r="GRI158" s="119"/>
      <c r="GRJ158" s="119"/>
      <c r="GRK158" s="119"/>
      <c r="GRL158" s="119"/>
      <c r="GRM158" s="119"/>
      <c r="GRN158" s="119"/>
      <c r="GRO158" s="119"/>
      <c r="GRP158" s="119"/>
      <c r="GRQ158" s="119"/>
      <c r="GRR158" s="119"/>
      <c r="GRS158" s="119"/>
      <c r="GRT158" s="119"/>
      <c r="GRU158" s="119"/>
      <c r="GRV158" s="119"/>
      <c r="GRW158" s="119"/>
      <c r="GRX158" s="119"/>
      <c r="GRY158" s="119"/>
      <c r="GRZ158" s="119"/>
      <c r="GSA158" s="119"/>
      <c r="GSB158" s="119"/>
      <c r="GSC158" s="119"/>
      <c r="GSD158" s="119"/>
      <c r="GSE158" s="119"/>
      <c r="GSF158" s="119"/>
      <c r="GSG158" s="119"/>
      <c r="GSH158" s="119"/>
      <c r="GSI158" s="119"/>
      <c r="GSJ158" s="119"/>
      <c r="GSK158" s="119"/>
      <c r="GSL158" s="119"/>
      <c r="GSM158" s="119"/>
      <c r="GSN158" s="119"/>
      <c r="GSO158" s="119"/>
      <c r="GSP158" s="119"/>
      <c r="GSQ158" s="119"/>
      <c r="GSR158" s="119"/>
      <c r="GSS158" s="119"/>
      <c r="GST158" s="119"/>
      <c r="GSU158" s="119"/>
      <c r="GSV158" s="119"/>
      <c r="GSW158" s="119"/>
      <c r="GSX158" s="119"/>
      <c r="GSY158" s="119"/>
      <c r="GSZ158" s="119"/>
      <c r="GTA158" s="119"/>
      <c r="GTB158" s="119"/>
      <c r="GTC158" s="119"/>
      <c r="GTD158" s="119"/>
      <c r="GTE158" s="119"/>
      <c r="GTF158" s="119"/>
      <c r="GTG158" s="119"/>
      <c r="GTH158" s="119"/>
      <c r="GTI158" s="119"/>
      <c r="GTJ158" s="119"/>
      <c r="GTK158" s="119"/>
      <c r="GTL158" s="119"/>
      <c r="GTM158" s="119"/>
      <c r="GTN158" s="119"/>
      <c r="GTO158" s="119"/>
      <c r="GTP158" s="119"/>
      <c r="GTQ158" s="119"/>
      <c r="GTR158" s="119"/>
      <c r="GTS158" s="119"/>
      <c r="GTT158" s="119"/>
      <c r="GTU158" s="119"/>
      <c r="GTV158" s="119"/>
      <c r="GTW158" s="119"/>
      <c r="GTX158" s="119"/>
      <c r="GTY158" s="119"/>
      <c r="GTZ158" s="119"/>
      <c r="GUA158" s="119"/>
      <c r="GUB158" s="119"/>
      <c r="GUC158" s="119"/>
      <c r="GUD158" s="119"/>
      <c r="GUE158" s="119"/>
      <c r="GUF158" s="119"/>
      <c r="GUG158" s="119"/>
      <c r="GUH158" s="119"/>
      <c r="GUI158" s="119"/>
      <c r="GUJ158" s="119"/>
      <c r="GUK158" s="119"/>
      <c r="GUL158" s="119"/>
      <c r="GUM158" s="119"/>
      <c r="GUN158" s="119"/>
      <c r="GUO158" s="119"/>
      <c r="GUP158" s="119"/>
      <c r="GUQ158" s="119"/>
      <c r="GUR158" s="119"/>
      <c r="GUS158" s="119"/>
      <c r="GUT158" s="119"/>
      <c r="GUU158" s="119"/>
      <c r="GUV158" s="119"/>
      <c r="GUW158" s="119"/>
      <c r="GUX158" s="119"/>
      <c r="GUY158" s="119"/>
      <c r="GUZ158" s="119"/>
      <c r="GVA158" s="119"/>
      <c r="GVB158" s="119"/>
      <c r="GVC158" s="119"/>
      <c r="GVD158" s="119"/>
      <c r="GVE158" s="119"/>
      <c r="GVF158" s="119"/>
      <c r="GVG158" s="119"/>
      <c r="GVH158" s="119"/>
      <c r="GVI158" s="119"/>
      <c r="GVJ158" s="119"/>
      <c r="GVK158" s="119"/>
      <c r="GVL158" s="119"/>
      <c r="GVM158" s="119"/>
      <c r="GVN158" s="119"/>
      <c r="GVO158" s="119"/>
      <c r="GVP158" s="119"/>
      <c r="GVQ158" s="119"/>
      <c r="GVR158" s="119"/>
      <c r="GVS158" s="119"/>
      <c r="GVT158" s="119"/>
      <c r="GVU158" s="119"/>
      <c r="GVV158" s="119"/>
      <c r="GVW158" s="119"/>
      <c r="GVX158" s="119"/>
      <c r="GVY158" s="119"/>
      <c r="GVZ158" s="119"/>
      <c r="GWA158" s="119"/>
      <c r="GWB158" s="119"/>
      <c r="GWC158" s="119"/>
      <c r="GWD158" s="119"/>
      <c r="GWE158" s="119"/>
      <c r="GWF158" s="119"/>
      <c r="GWG158" s="119"/>
      <c r="GWH158" s="119"/>
      <c r="GWI158" s="119"/>
      <c r="GWJ158" s="119"/>
      <c r="GWK158" s="119"/>
      <c r="GWL158" s="119"/>
      <c r="GWM158" s="119"/>
      <c r="GWN158" s="119"/>
      <c r="GWO158" s="119"/>
      <c r="GWP158" s="119"/>
      <c r="GWQ158" s="119"/>
      <c r="GWR158" s="119"/>
      <c r="GWS158" s="119"/>
      <c r="GWT158" s="119"/>
      <c r="GWU158" s="119"/>
      <c r="GWV158" s="119"/>
      <c r="GWW158" s="119"/>
      <c r="GWX158" s="119"/>
      <c r="GWY158" s="119"/>
      <c r="GWZ158" s="119"/>
      <c r="GXA158" s="119"/>
      <c r="GXB158" s="119"/>
      <c r="GXC158" s="119"/>
      <c r="GXD158" s="119"/>
      <c r="GXE158" s="119"/>
      <c r="GXF158" s="119"/>
      <c r="GXG158" s="119"/>
      <c r="GXH158" s="119"/>
      <c r="GXI158" s="119"/>
      <c r="GXJ158" s="119"/>
      <c r="GXK158" s="119"/>
      <c r="GXL158" s="119"/>
      <c r="GXM158" s="119"/>
      <c r="GXN158" s="119"/>
      <c r="GXO158" s="119"/>
      <c r="GXP158" s="119"/>
      <c r="GXQ158" s="119"/>
      <c r="GXR158" s="119"/>
      <c r="GXS158" s="119"/>
      <c r="GXT158" s="119"/>
      <c r="GXU158" s="119"/>
      <c r="GXV158" s="119"/>
      <c r="GXW158" s="119"/>
      <c r="GXX158" s="119"/>
      <c r="GXY158" s="119"/>
      <c r="GXZ158" s="119"/>
      <c r="GYA158" s="119"/>
      <c r="GYB158" s="119"/>
      <c r="GYC158" s="119"/>
      <c r="GYD158" s="119"/>
      <c r="GYE158" s="119"/>
      <c r="GYF158" s="119"/>
      <c r="GYG158" s="119"/>
      <c r="GYH158" s="119"/>
      <c r="GYI158" s="119"/>
      <c r="GYJ158" s="119"/>
      <c r="GYK158" s="119"/>
      <c r="GYL158" s="119"/>
      <c r="GYM158" s="119"/>
      <c r="GYN158" s="119"/>
      <c r="GYO158" s="119"/>
      <c r="GYP158" s="119"/>
      <c r="GYQ158" s="119"/>
      <c r="GYR158" s="119"/>
      <c r="GYS158" s="119"/>
      <c r="GYT158" s="119"/>
      <c r="GYU158" s="119"/>
      <c r="GYV158" s="119"/>
      <c r="GYW158" s="119"/>
      <c r="GYX158" s="119"/>
      <c r="GYY158" s="119"/>
      <c r="GYZ158" s="119"/>
      <c r="GZA158" s="119"/>
      <c r="GZB158" s="119"/>
      <c r="GZC158" s="119"/>
      <c r="GZD158" s="119"/>
      <c r="GZE158" s="119"/>
      <c r="GZF158" s="119"/>
      <c r="GZG158" s="119"/>
      <c r="GZH158" s="119"/>
      <c r="GZI158" s="119"/>
      <c r="GZJ158" s="119"/>
      <c r="GZK158" s="119"/>
      <c r="GZL158" s="119"/>
      <c r="GZM158" s="119"/>
      <c r="GZN158" s="119"/>
      <c r="GZO158" s="119"/>
      <c r="GZP158" s="119"/>
      <c r="GZQ158" s="119"/>
      <c r="GZR158" s="119"/>
      <c r="GZS158" s="119"/>
      <c r="GZT158" s="119"/>
      <c r="GZU158" s="119"/>
      <c r="GZV158" s="119"/>
      <c r="GZW158" s="119"/>
      <c r="GZX158" s="119"/>
      <c r="GZY158" s="119"/>
      <c r="GZZ158" s="119"/>
      <c r="HAA158" s="119"/>
      <c r="HAB158" s="119"/>
      <c r="HAC158" s="119"/>
      <c r="HAD158" s="119"/>
      <c r="HAE158" s="119"/>
      <c r="HAF158" s="119"/>
      <c r="HAG158" s="119"/>
      <c r="HAH158" s="119"/>
      <c r="HAI158" s="119"/>
      <c r="HAJ158" s="119"/>
      <c r="HAK158" s="119"/>
      <c r="HAL158" s="119"/>
      <c r="HAM158" s="119"/>
      <c r="HAN158" s="119"/>
      <c r="HAO158" s="119"/>
      <c r="HAP158" s="119"/>
      <c r="HAQ158" s="119"/>
      <c r="HAR158" s="119"/>
      <c r="HAS158" s="119"/>
      <c r="HAT158" s="119"/>
      <c r="HAU158" s="119"/>
      <c r="HAV158" s="119"/>
      <c r="HAW158" s="119"/>
      <c r="HAX158" s="119"/>
      <c r="HAY158" s="119"/>
      <c r="HAZ158" s="119"/>
      <c r="HBA158" s="119"/>
      <c r="HBB158" s="119"/>
      <c r="HBC158" s="119"/>
      <c r="HBD158" s="119"/>
      <c r="HBE158" s="119"/>
      <c r="HBF158" s="119"/>
      <c r="HBG158" s="119"/>
      <c r="HBH158" s="119"/>
      <c r="HBI158" s="119"/>
      <c r="HBJ158" s="119"/>
      <c r="HBK158" s="119"/>
      <c r="HBL158" s="119"/>
      <c r="HBM158" s="119"/>
      <c r="HBN158" s="119"/>
      <c r="HBO158" s="119"/>
      <c r="HBP158" s="119"/>
      <c r="HBQ158" s="119"/>
      <c r="HBR158" s="119"/>
      <c r="HBS158" s="119"/>
      <c r="HBT158" s="119"/>
      <c r="HBU158" s="119"/>
      <c r="HBV158" s="119"/>
      <c r="HBW158" s="119"/>
      <c r="HBX158" s="119"/>
      <c r="HBY158" s="119"/>
      <c r="HBZ158" s="119"/>
      <c r="HCA158" s="119"/>
      <c r="HCB158" s="119"/>
      <c r="HCC158" s="119"/>
      <c r="HCD158" s="119"/>
      <c r="HCE158" s="119"/>
      <c r="HCF158" s="119"/>
      <c r="HCG158" s="119"/>
      <c r="HCH158" s="119"/>
      <c r="HCI158" s="119"/>
      <c r="HCJ158" s="119"/>
      <c r="HCK158" s="119"/>
      <c r="HCL158" s="119"/>
      <c r="HCM158" s="119"/>
      <c r="HCN158" s="119"/>
      <c r="HCO158" s="119"/>
      <c r="HCP158" s="119"/>
      <c r="HCQ158" s="119"/>
      <c r="HCR158" s="119"/>
      <c r="HCS158" s="119"/>
      <c r="HCT158" s="119"/>
      <c r="HCU158" s="119"/>
      <c r="HCV158" s="119"/>
      <c r="HCW158" s="119"/>
      <c r="HCX158" s="119"/>
      <c r="HCY158" s="119"/>
      <c r="HCZ158" s="119"/>
      <c r="HDA158" s="119"/>
      <c r="HDB158" s="119"/>
      <c r="HDC158" s="119"/>
      <c r="HDD158" s="119"/>
      <c r="HDE158" s="119"/>
      <c r="HDF158" s="119"/>
      <c r="HDG158" s="119"/>
      <c r="HDH158" s="119"/>
      <c r="HDI158" s="119"/>
      <c r="HDJ158" s="119"/>
      <c r="HDK158" s="119"/>
      <c r="HDL158" s="119"/>
      <c r="HDM158" s="119"/>
      <c r="HDN158" s="119"/>
      <c r="HDO158" s="119"/>
      <c r="HDP158" s="119"/>
      <c r="HDQ158" s="119"/>
      <c r="HDR158" s="119"/>
      <c r="HDS158" s="119"/>
      <c r="HDT158" s="119"/>
      <c r="HDU158" s="119"/>
      <c r="HDV158" s="119"/>
      <c r="HDW158" s="119"/>
      <c r="HDX158" s="119"/>
      <c r="HDY158" s="119"/>
      <c r="HDZ158" s="119"/>
      <c r="HEA158" s="119"/>
      <c r="HEB158" s="119"/>
      <c r="HEC158" s="119"/>
      <c r="HED158" s="119"/>
      <c r="HEE158" s="119"/>
      <c r="HEF158" s="119"/>
      <c r="HEG158" s="119"/>
      <c r="HEH158" s="119"/>
      <c r="HEI158" s="119"/>
      <c r="HEJ158" s="119"/>
      <c r="HEK158" s="119"/>
      <c r="HEL158" s="119"/>
      <c r="HEM158" s="119"/>
      <c r="HEN158" s="119"/>
      <c r="HEO158" s="119"/>
      <c r="HEP158" s="119"/>
      <c r="HEQ158" s="119"/>
      <c r="HER158" s="119"/>
      <c r="HES158" s="119"/>
      <c r="HET158" s="119"/>
      <c r="HEU158" s="119"/>
      <c r="HEV158" s="119"/>
      <c r="HEW158" s="119"/>
      <c r="HEX158" s="119"/>
      <c r="HEY158" s="119"/>
      <c r="HEZ158" s="119"/>
      <c r="HFA158" s="119"/>
      <c r="HFB158" s="119"/>
      <c r="HFC158" s="119"/>
      <c r="HFD158" s="119"/>
      <c r="HFE158" s="119"/>
      <c r="HFF158" s="119"/>
      <c r="HFG158" s="119"/>
      <c r="HFH158" s="119"/>
      <c r="HFI158" s="119"/>
      <c r="HFJ158" s="119"/>
      <c r="HFK158" s="119"/>
      <c r="HFL158" s="119"/>
      <c r="HFM158" s="119"/>
      <c r="HFN158" s="119"/>
      <c r="HFO158" s="119"/>
      <c r="HFP158" s="119"/>
      <c r="HFQ158" s="119"/>
      <c r="HFR158" s="119"/>
      <c r="HFS158" s="119"/>
      <c r="HFT158" s="119"/>
      <c r="HFU158" s="119"/>
      <c r="HFV158" s="119"/>
      <c r="HFW158" s="119"/>
      <c r="HFX158" s="119"/>
      <c r="HFY158" s="119"/>
      <c r="HFZ158" s="119"/>
      <c r="HGA158" s="119"/>
      <c r="HGB158" s="119"/>
      <c r="HGC158" s="119"/>
      <c r="HGD158" s="119"/>
      <c r="HGE158" s="119"/>
      <c r="HGF158" s="119"/>
      <c r="HGG158" s="119"/>
      <c r="HGH158" s="119"/>
      <c r="HGI158" s="119"/>
      <c r="HGJ158" s="119"/>
      <c r="HGK158" s="119"/>
      <c r="HGL158" s="119"/>
      <c r="HGM158" s="119"/>
      <c r="HGN158" s="119"/>
      <c r="HGO158" s="119"/>
      <c r="HGP158" s="119"/>
      <c r="HGQ158" s="119"/>
      <c r="HGR158" s="119"/>
      <c r="HGS158" s="119"/>
      <c r="HGT158" s="119"/>
      <c r="HGU158" s="119"/>
      <c r="HGV158" s="119"/>
      <c r="HGW158" s="119"/>
      <c r="HGX158" s="119"/>
      <c r="HGY158" s="119"/>
      <c r="HGZ158" s="119"/>
      <c r="HHA158" s="119"/>
      <c r="HHB158" s="119"/>
      <c r="HHC158" s="119"/>
      <c r="HHD158" s="119"/>
      <c r="HHE158" s="119"/>
      <c r="HHF158" s="119"/>
      <c r="HHG158" s="119"/>
      <c r="HHH158" s="119"/>
      <c r="HHI158" s="119"/>
      <c r="HHJ158" s="119"/>
      <c r="HHK158" s="119"/>
      <c r="HHL158" s="119"/>
      <c r="HHM158" s="119"/>
      <c r="HHN158" s="119"/>
      <c r="HHO158" s="119"/>
      <c r="HHP158" s="119"/>
      <c r="HHQ158" s="119"/>
      <c r="HHR158" s="119"/>
      <c r="HHS158" s="119"/>
      <c r="HHT158" s="119"/>
      <c r="HHU158" s="119"/>
      <c r="HHV158" s="119"/>
      <c r="HHW158" s="119"/>
      <c r="HHX158" s="119"/>
      <c r="HHY158" s="119"/>
      <c r="HHZ158" s="119"/>
      <c r="HIA158" s="119"/>
      <c r="HIB158" s="119"/>
      <c r="HIC158" s="119"/>
      <c r="HID158" s="119"/>
      <c r="HIE158" s="119"/>
      <c r="HIF158" s="119"/>
      <c r="HIG158" s="119"/>
      <c r="HIH158" s="119"/>
      <c r="HII158" s="119"/>
      <c r="HIJ158" s="119"/>
      <c r="HIK158" s="119"/>
      <c r="HIL158" s="119"/>
      <c r="HIM158" s="119"/>
      <c r="HIN158" s="119"/>
      <c r="HIO158" s="119"/>
      <c r="HIP158" s="119"/>
      <c r="HIQ158" s="119"/>
      <c r="HIR158" s="119"/>
      <c r="HIS158" s="119"/>
      <c r="HIT158" s="119"/>
      <c r="HIU158" s="119"/>
      <c r="HIV158" s="119"/>
      <c r="HIW158" s="119"/>
      <c r="HIX158" s="119"/>
      <c r="HIY158" s="119"/>
      <c r="HIZ158" s="119"/>
      <c r="HJA158" s="119"/>
      <c r="HJB158" s="119"/>
      <c r="HJC158" s="119"/>
      <c r="HJD158" s="119"/>
      <c r="HJE158" s="119"/>
      <c r="HJF158" s="119"/>
      <c r="HJG158" s="119"/>
      <c r="HJH158" s="119"/>
      <c r="HJI158" s="119"/>
      <c r="HJJ158" s="119"/>
      <c r="HJK158" s="119"/>
      <c r="HJL158" s="119"/>
      <c r="HJM158" s="119"/>
      <c r="HJN158" s="119"/>
      <c r="HJO158" s="119"/>
      <c r="HJP158" s="119"/>
      <c r="HJQ158" s="119"/>
      <c r="HJR158" s="119"/>
      <c r="HJS158" s="119"/>
      <c r="HJT158" s="119"/>
      <c r="HJU158" s="119"/>
      <c r="HJV158" s="119"/>
      <c r="HJW158" s="119"/>
      <c r="HJX158" s="119"/>
      <c r="HJY158" s="119"/>
      <c r="HJZ158" s="119"/>
      <c r="HKA158" s="119"/>
      <c r="HKB158" s="119"/>
      <c r="HKC158" s="119"/>
      <c r="HKD158" s="119"/>
      <c r="HKE158" s="119"/>
      <c r="HKF158" s="119"/>
      <c r="HKG158" s="119"/>
      <c r="HKH158" s="119"/>
      <c r="HKI158" s="119"/>
      <c r="HKJ158" s="119"/>
      <c r="HKK158" s="119"/>
      <c r="HKL158" s="119"/>
      <c r="HKM158" s="119"/>
      <c r="HKN158" s="119"/>
      <c r="HKO158" s="119"/>
      <c r="HKP158" s="119"/>
      <c r="HKQ158" s="119"/>
      <c r="HKR158" s="119"/>
      <c r="HKS158" s="119"/>
      <c r="HKT158" s="119"/>
      <c r="HKU158" s="119"/>
      <c r="HKV158" s="119"/>
      <c r="HKW158" s="119"/>
      <c r="HKX158" s="119"/>
      <c r="HKY158" s="119"/>
      <c r="HKZ158" s="119"/>
      <c r="HLA158" s="119"/>
      <c r="HLB158" s="119"/>
      <c r="HLC158" s="119"/>
      <c r="HLD158" s="119"/>
      <c r="HLE158" s="119"/>
      <c r="HLF158" s="119"/>
      <c r="HLG158" s="119"/>
      <c r="HLH158" s="119"/>
      <c r="HLI158" s="119"/>
      <c r="HLJ158" s="119"/>
      <c r="HLK158" s="119"/>
      <c r="HLL158" s="119"/>
      <c r="HLM158" s="119"/>
      <c r="HLN158" s="119"/>
      <c r="HLO158" s="119"/>
      <c r="HLP158" s="119"/>
      <c r="HLQ158" s="119"/>
      <c r="HLR158" s="119"/>
      <c r="HLS158" s="119"/>
      <c r="HLT158" s="119"/>
      <c r="HLU158" s="119"/>
      <c r="HLV158" s="119"/>
      <c r="HLW158" s="119"/>
      <c r="HLX158" s="119"/>
      <c r="HLY158" s="119"/>
      <c r="HLZ158" s="119"/>
      <c r="HMA158" s="119"/>
      <c r="HMB158" s="119"/>
      <c r="HMC158" s="119"/>
      <c r="HMD158" s="119"/>
      <c r="HME158" s="119"/>
      <c r="HMF158" s="119"/>
      <c r="HMG158" s="119"/>
      <c r="HMH158" s="119"/>
      <c r="HMI158" s="119"/>
      <c r="HMJ158" s="119"/>
      <c r="HMK158" s="119"/>
      <c r="HML158" s="119"/>
      <c r="HMM158" s="119"/>
      <c r="HMN158" s="119"/>
      <c r="HMO158" s="119"/>
      <c r="HMP158" s="119"/>
      <c r="HMQ158" s="119"/>
      <c r="HMR158" s="119"/>
      <c r="HMS158" s="119"/>
      <c r="HMT158" s="119"/>
      <c r="HMU158" s="119"/>
      <c r="HMV158" s="119"/>
      <c r="HMW158" s="119"/>
      <c r="HMX158" s="119"/>
      <c r="HMY158" s="119"/>
      <c r="HMZ158" s="119"/>
      <c r="HNA158" s="119"/>
      <c r="HNB158" s="119"/>
      <c r="HNC158" s="119"/>
      <c r="HND158" s="119"/>
      <c r="HNE158" s="119"/>
      <c r="HNF158" s="119"/>
      <c r="HNG158" s="119"/>
      <c r="HNH158" s="119"/>
      <c r="HNI158" s="119"/>
      <c r="HNJ158" s="119"/>
      <c r="HNK158" s="119"/>
      <c r="HNL158" s="119"/>
      <c r="HNM158" s="119"/>
      <c r="HNN158" s="119"/>
      <c r="HNO158" s="119"/>
      <c r="HNP158" s="119"/>
      <c r="HNQ158" s="119"/>
      <c r="HNR158" s="119"/>
      <c r="HNS158" s="119"/>
      <c r="HNT158" s="119"/>
      <c r="HNU158" s="119"/>
      <c r="HNV158" s="119"/>
      <c r="HNW158" s="119"/>
      <c r="HNX158" s="119"/>
      <c r="HNY158" s="119"/>
      <c r="HNZ158" s="119"/>
      <c r="HOA158" s="119"/>
      <c r="HOB158" s="119"/>
      <c r="HOC158" s="119"/>
      <c r="HOD158" s="119"/>
      <c r="HOE158" s="119"/>
      <c r="HOF158" s="119"/>
      <c r="HOG158" s="119"/>
      <c r="HOH158" s="119"/>
      <c r="HOI158" s="119"/>
      <c r="HOJ158" s="119"/>
      <c r="HOK158" s="119"/>
      <c r="HOL158" s="119"/>
      <c r="HOM158" s="119"/>
      <c r="HON158" s="119"/>
      <c r="HOO158" s="119"/>
      <c r="HOP158" s="119"/>
      <c r="HOQ158" s="119"/>
      <c r="HOR158" s="119"/>
      <c r="HOS158" s="119"/>
      <c r="HOT158" s="119"/>
      <c r="HOU158" s="119"/>
      <c r="HOV158" s="119"/>
      <c r="HOW158" s="119"/>
      <c r="HOX158" s="119"/>
      <c r="HOY158" s="119"/>
      <c r="HOZ158" s="119"/>
      <c r="HPA158" s="119"/>
      <c r="HPB158" s="119"/>
      <c r="HPC158" s="119"/>
      <c r="HPD158" s="119"/>
      <c r="HPE158" s="119"/>
      <c r="HPF158" s="119"/>
      <c r="HPG158" s="119"/>
      <c r="HPH158" s="119"/>
      <c r="HPI158" s="119"/>
      <c r="HPJ158" s="119"/>
      <c r="HPK158" s="119"/>
      <c r="HPL158" s="119"/>
      <c r="HPM158" s="119"/>
      <c r="HPN158" s="119"/>
      <c r="HPO158" s="119"/>
      <c r="HPP158" s="119"/>
      <c r="HPQ158" s="119"/>
      <c r="HPR158" s="119"/>
      <c r="HPS158" s="119"/>
      <c r="HPT158" s="119"/>
      <c r="HPU158" s="119"/>
      <c r="HPV158" s="119"/>
      <c r="HPW158" s="119"/>
      <c r="HPX158" s="119"/>
      <c r="HPY158" s="119"/>
      <c r="HPZ158" s="119"/>
      <c r="HQA158" s="119"/>
      <c r="HQB158" s="119"/>
      <c r="HQC158" s="119"/>
      <c r="HQD158" s="119"/>
      <c r="HQE158" s="119"/>
      <c r="HQF158" s="119"/>
      <c r="HQG158" s="119"/>
      <c r="HQH158" s="119"/>
      <c r="HQI158" s="119"/>
      <c r="HQJ158" s="119"/>
      <c r="HQK158" s="119"/>
      <c r="HQL158" s="119"/>
      <c r="HQM158" s="119"/>
      <c r="HQN158" s="119"/>
      <c r="HQO158" s="119"/>
      <c r="HQP158" s="119"/>
      <c r="HQQ158" s="119"/>
      <c r="HQR158" s="119"/>
      <c r="HQS158" s="119"/>
      <c r="HQT158" s="119"/>
      <c r="HQU158" s="119"/>
      <c r="HQV158" s="119"/>
      <c r="HQW158" s="119"/>
      <c r="HQX158" s="119"/>
      <c r="HQY158" s="119"/>
      <c r="HQZ158" s="119"/>
      <c r="HRA158" s="119"/>
      <c r="HRB158" s="119"/>
      <c r="HRC158" s="119"/>
      <c r="HRD158" s="119"/>
      <c r="HRE158" s="119"/>
      <c r="HRF158" s="119"/>
      <c r="HRG158" s="119"/>
      <c r="HRH158" s="119"/>
      <c r="HRI158" s="119"/>
      <c r="HRJ158" s="119"/>
      <c r="HRK158" s="119"/>
      <c r="HRL158" s="119"/>
      <c r="HRM158" s="119"/>
      <c r="HRN158" s="119"/>
      <c r="HRO158" s="119"/>
      <c r="HRP158" s="119"/>
      <c r="HRQ158" s="119"/>
      <c r="HRR158" s="119"/>
      <c r="HRS158" s="119"/>
      <c r="HRT158" s="119"/>
      <c r="HRU158" s="119"/>
      <c r="HRV158" s="119"/>
      <c r="HRW158" s="119"/>
      <c r="HRX158" s="119"/>
      <c r="HRY158" s="119"/>
      <c r="HRZ158" s="119"/>
      <c r="HSA158" s="119"/>
      <c r="HSB158" s="119"/>
      <c r="HSC158" s="119"/>
      <c r="HSD158" s="119"/>
      <c r="HSE158" s="119"/>
      <c r="HSF158" s="119"/>
      <c r="HSG158" s="119"/>
      <c r="HSH158" s="119"/>
      <c r="HSI158" s="119"/>
      <c r="HSJ158" s="119"/>
      <c r="HSK158" s="119"/>
      <c r="HSL158" s="119"/>
      <c r="HSM158" s="119"/>
      <c r="HSN158" s="119"/>
      <c r="HSO158" s="119"/>
      <c r="HSP158" s="119"/>
      <c r="HSQ158" s="119"/>
      <c r="HSR158" s="119"/>
      <c r="HSS158" s="119"/>
      <c r="HST158" s="119"/>
      <c r="HSU158" s="119"/>
      <c r="HSV158" s="119"/>
      <c r="HSW158" s="119"/>
      <c r="HSX158" s="119"/>
      <c r="HSY158" s="119"/>
      <c r="HSZ158" s="119"/>
      <c r="HTA158" s="119"/>
      <c r="HTB158" s="119"/>
      <c r="HTC158" s="119"/>
      <c r="HTD158" s="119"/>
      <c r="HTE158" s="119"/>
      <c r="HTF158" s="119"/>
      <c r="HTG158" s="119"/>
      <c r="HTH158" s="119"/>
      <c r="HTI158" s="119"/>
      <c r="HTJ158" s="119"/>
      <c r="HTK158" s="119"/>
      <c r="HTL158" s="119"/>
      <c r="HTM158" s="119"/>
      <c r="HTN158" s="119"/>
      <c r="HTO158" s="119"/>
      <c r="HTP158" s="119"/>
      <c r="HTQ158" s="119"/>
      <c r="HTR158" s="119"/>
      <c r="HTS158" s="119"/>
      <c r="HTT158" s="119"/>
      <c r="HTU158" s="119"/>
      <c r="HTV158" s="119"/>
      <c r="HTW158" s="119"/>
      <c r="HTX158" s="119"/>
      <c r="HTY158" s="119"/>
      <c r="HTZ158" s="119"/>
      <c r="HUA158" s="119"/>
      <c r="HUB158" s="119"/>
      <c r="HUC158" s="119"/>
      <c r="HUD158" s="119"/>
      <c r="HUE158" s="119"/>
      <c r="HUF158" s="119"/>
      <c r="HUG158" s="119"/>
      <c r="HUH158" s="119"/>
      <c r="HUI158" s="119"/>
      <c r="HUJ158" s="119"/>
      <c r="HUK158" s="119"/>
      <c r="HUL158" s="119"/>
      <c r="HUM158" s="119"/>
      <c r="HUN158" s="119"/>
      <c r="HUO158" s="119"/>
      <c r="HUP158" s="119"/>
      <c r="HUQ158" s="119"/>
      <c r="HUR158" s="119"/>
      <c r="HUS158" s="119"/>
      <c r="HUT158" s="119"/>
      <c r="HUU158" s="119"/>
      <c r="HUV158" s="119"/>
      <c r="HUW158" s="119"/>
      <c r="HUX158" s="119"/>
      <c r="HUY158" s="119"/>
      <c r="HUZ158" s="119"/>
      <c r="HVA158" s="119"/>
      <c r="HVB158" s="119"/>
      <c r="HVC158" s="119"/>
      <c r="HVD158" s="119"/>
      <c r="HVE158" s="119"/>
      <c r="HVF158" s="119"/>
      <c r="HVG158" s="119"/>
      <c r="HVH158" s="119"/>
      <c r="HVI158" s="119"/>
      <c r="HVJ158" s="119"/>
      <c r="HVK158" s="119"/>
      <c r="HVL158" s="119"/>
      <c r="HVM158" s="119"/>
      <c r="HVN158" s="119"/>
      <c r="HVO158" s="119"/>
      <c r="HVP158" s="119"/>
      <c r="HVQ158" s="119"/>
      <c r="HVR158" s="119"/>
      <c r="HVS158" s="119"/>
      <c r="HVT158" s="119"/>
      <c r="HVU158" s="119"/>
      <c r="HVV158" s="119"/>
      <c r="HVW158" s="119"/>
      <c r="HVX158" s="119"/>
      <c r="HVY158" s="119"/>
      <c r="HVZ158" s="119"/>
      <c r="HWA158" s="119"/>
      <c r="HWB158" s="119"/>
      <c r="HWC158" s="119"/>
      <c r="HWD158" s="119"/>
      <c r="HWE158" s="119"/>
      <c r="HWF158" s="119"/>
      <c r="HWG158" s="119"/>
      <c r="HWH158" s="119"/>
      <c r="HWI158" s="119"/>
      <c r="HWJ158" s="119"/>
      <c r="HWK158" s="119"/>
      <c r="HWL158" s="119"/>
      <c r="HWM158" s="119"/>
      <c r="HWN158" s="119"/>
      <c r="HWO158" s="119"/>
      <c r="HWP158" s="119"/>
      <c r="HWQ158" s="119"/>
      <c r="HWR158" s="119"/>
      <c r="HWS158" s="119"/>
      <c r="HWT158" s="119"/>
      <c r="HWU158" s="119"/>
      <c r="HWV158" s="119"/>
      <c r="HWW158" s="119"/>
      <c r="HWX158" s="119"/>
      <c r="HWY158" s="119"/>
      <c r="HWZ158" s="119"/>
      <c r="HXA158" s="119"/>
      <c r="HXB158" s="119"/>
      <c r="HXC158" s="119"/>
      <c r="HXD158" s="119"/>
      <c r="HXE158" s="119"/>
      <c r="HXF158" s="119"/>
      <c r="HXG158" s="119"/>
      <c r="HXH158" s="119"/>
      <c r="HXI158" s="119"/>
      <c r="HXJ158" s="119"/>
      <c r="HXK158" s="119"/>
      <c r="HXL158" s="119"/>
      <c r="HXM158" s="119"/>
      <c r="HXN158" s="119"/>
      <c r="HXO158" s="119"/>
      <c r="HXP158" s="119"/>
      <c r="HXQ158" s="119"/>
      <c r="HXR158" s="119"/>
      <c r="HXS158" s="119"/>
      <c r="HXT158" s="119"/>
      <c r="HXU158" s="119"/>
      <c r="HXV158" s="119"/>
      <c r="HXW158" s="119"/>
      <c r="HXX158" s="119"/>
      <c r="HXY158" s="119"/>
      <c r="HXZ158" s="119"/>
      <c r="HYA158" s="119"/>
      <c r="HYB158" s="119"/>
      <c r="HYC158" s="119"/>
      <c r="HYD158" s="119"/>
      <c r="HYE158" s="119"/>
      <c r="HYF158" s="119"/>
      <c r="HYG158" s="119"/>
      <c r="HYH158" s="119"/>
      <c r="HYI158" s="119"/>
      <c r="HYJ158" s="119"/>
      <c r="HYK158" s="119"/>
      <c r="HYL158" s="119"/>
      <c r="HYM158" s="119"/>
      <c r="HYN158" s="119"/>
      <c r="HYO158" s="119"/>
      <c r="HYP158" s="119"/>
      <c r="HYQ158" s="119"/>
      <c r="HYR158" s="119"/>
      <c r="HYS158" s="119"/>
      <c r="HYT158" s="119"/>
      <c r="HYU158" s="119"/>
      <c r="HYV158" s="119"/>
      <c r="HYW158" s="119"/>
      <c r="HYX158" s="119"/>
      <c r="HYY158" s="119"/>
      <c r="HYZ158" s="119"/>
      <c r="HZA158" s="119"/>
      <c r="HZB158" s="119"/>
      <c r="HZC158" s="119"/>
      <c r="HZD158" s="119"/>
      <c r="HZE158" s="119"/>
      <c r="HZF158" s="119"/>
      <c r="HZG158" s="119"/>
      <c r="HZH158" s="119"/>
      <c r="HZI158" s="119"/>
      <c r="HZJ158" s="119"/>
      <c r="HZK158" s="119"/>
      <c r="HZL158" s="119"/>
      <c r="HZM158" s="119"/>
      <c r="HZN158" s="119"/>
      <c r="HZO158" s="119"/>
      <c r="HZP158" s="119"/>
      <c r="HZQ158" s="119"/>
      <c r="HZR158" s="119"/>
      <c r="HZS158" s="119"/>
      <c r="HZT158" s="119"/>
      <c r="HZU158" s="119"/>
      <c r="HZV158" s="119"/>
      <c r="HZW158" s="119"/>
      <c r="HZX158" s="119"/>
      <c r="HZY158" s="119"/>
      <c r="HZZ158" s="119"/>
      <c r="IAA158" s="119"/>
      <c r="IAB158" s="119"/>
      <c r="IAC158" s="119"/>
      <c r="IAD158" s="119"/>
      <c r="IAE158" s="119"/>
      <c r="IAF158" s="119"/>
      <c r="IAG158" s="119"/>
      <c r="IAH158" s="119"/>
      <c r="IAI158" s="119"/>
      <c r="IAJ158" s="119"/>
      <c r="IAK158" s="119"/>
      <c r="IAL158" s="119"/>
      <c r="IAM158" s="119"/>
      <c r="IAN158" s="119"/>
      <c r="IAO158" s="119"/>
      <c r="IAP158" s="119"/>
      <c r="IAQ158" s="119"/>
      <c r="IAR158" s="119"/>
      <c r="IAS158" s="119"/>
      <c r="IAT158" s="119"/>
      <c r="IAU158" s="119"/>
      <c r="IAV158" s="119"/>
      <c r="IAW158" s="119"/>
      <c r="IAX158" s="119"/>
      <c r="IAY158" s="119"/>
      <c r="IAZ158" s="119"/>
      <c r="IBA158" s="119"/>
      <c r="IBB158" s="119"/>
      <c r="IBC158" s="119"/>
      <c r="IBD158" s="119"/>
      <c r="IBE158" s="119"/>
      <c r="IBF158" s="119"/>
      <c r="IBG158" s="119"/>
      <c r="IBH158" s="119"/>
      <c r="IBI158" s="119"/>
      <c r="IBJ158" s="119"/>
      <c r="IBK158" s="119"/>
      <c r="IBL158" s="119"/>
      <c r="IBM158" s="119"/>
      <c r="IBN158" s="119"/>
      <c r="IBO158" s="119"/>
      <c r="IBP158" s="119"/>
      <c r="IBQ158" s="119"/>
      <c r="IBR158" s="119"/>
      <c r="IBS158" s="119"/>
      <c r="IBT158" s="119"/>
      <c r="IBU158" s="119"/>
      <c r="IBV158" s="119"/>
      <c r="IBW158" s="119"/>
      <c r="IBX158" s="119"/>
      <c r="IBY158" s="119"/>
      <c r="IBZ158" s="119"/>
      <c r="ICA158" s="119"/>
      <c r="ICB158" s="119"/>
      <c r="ICC158" s="119"/>
      <c r="ICD158" s="119"/>
      <c r="ICE158" s="119"/>
      <c r="ICF158" s="119"/>
      <c r="ICG158" s="119"/>
      <c r="ICH158" s="119"/>
      <c r="ICI158" s="119"/>
      <c r="ICJ158" s="119"/>
      <c r="ICK158" s="119"/>
      <c r="ICL158" s="119"/>
      <c r="ICM158" s="119"/>
      <c r="ICN158" s="119"/>
      <c r="ICO158" s="119"/>
      <c r="ICP158" s="119"/>
      <c r="ICQ158" s="119"/>
      <c r="ICR158" s="119"/>
      <c r="ICS158" s="119"/>
      <c r="ICT158" s="119"/>
      <c r="ICU158" s="119"/>
      <c r="ICV158" s="119"/>
      <c r="ICW158" s="119"/>
      <c r="ICX158" s="119"/>
      <c r="ICY158" s="119"/>
      <c r="ICZ158" s="119"/>
      <c r="IDA158" s="119"/>
      <c r="IDB158" s="119"/>
      <c r="IDC158" s="119"/>
      <c r="IDD158" s="119"/>
      <c r="IDE158" s="119"/>
      <c r="IDF158" s="119"/>
      <c r="IDG158" s="119"/>
      <c r="IDH158" s="119"/>
      <c r="IDI158" s="119"/>
      <c r="IDJ158" s="119"/>
      <c r="IDK158" s="119"/>
      <c r="IDL158" s="119"/>
      <c r="IDM158" s="119"/>
      <c r="IDN158" s="119"/>
      <c r="IDO158" s="119"/>
      <c r="IDP158" s="119"/>
      <c r="IDQ158" s="119"/>
      <c r="IDR158" s="119"/>
      <c r="IDS158" s="119"/>
      <c r="IDT158" s="119"/>
      <c r="IDU158" s="119"/>
      <c r="IDV158" s="119"/>
      <c r="IDW158" s="119"/>
      <c r="IDX158" s="119"/>
      <c r="IDY158" s="119"/>
      <c r="IDZ158" s="119"/>
      <c r="IEA158" s="119"/>
      <c r="IEB158" s="119"/>
      <c r="IEC158" s="119"/>
      <c r="IED158" s="119"/>
      <c r="IEE158" s="119"/>
      <c r="IEF158" s="119"/>
      <c r="IEG158" s="119"/>
      <c r="IEH158" s="119"/>
      <c r="IEI158" s="119"/>
      <c r="IEJ158" s="119"/>
      <c r="IEK158" s="119"/>
      <c r="IEL158" s="119"/>
      <c r="IEM158" s="119"/>
      <c r="IEN158" s="119"/>
      <c r="IEO158" s="119"/>
      <c r="IEP158" s="119"/>
      <c r="IEQ158" s="119"/>
      <c r="IER158" s="119"/>
      <c r="IES158" s="119"/>
      <c r="IET158" s="119"/>
      <c r="IEU158" s="119"/>
      <c r="IEV158" s="119"/>
      <c r="IEW158" s="119"/>
      <c r="IEX158" s="119"/>
      <c r="IEY158" s="119"/>
      <c r="IEZ158" s="119"/>
      <c r="IFA158" s="119"/>
      <c r="IFB158" s="119"/>
      <c r="IFC158" s="119"/>
      <c r="IFD158" s="119"/>
      <c r="IFE158" s="119"/>
      <c r="IFF158" s="119"/>
      <c r="IFG158" s="119"/>
      <c r="IFH158" s="119"/>
      <c r="IFI158" s="119"/>
      <c r="IFJ158" s="119"/>
      <c r="IFK158" s="119"/>
      <c r="IFL158" s="119"/>
      <c r="IFM158" s="119"/>
      <c r="IFN158" s="119"/>
      <c r="IFO158" s="119"/>
      <c r="IFP158" s="119"/>
      <c r="IFQ158" s="119"/>
      <c r="IFR158" s="119"/>
      <c r="IFS158" s="119"/>
      <c r="IFT158" s="119"/>
      <c r="IFU158" s="119"/>
      <c r="IFV158" s="119"/>
      <c r="IFW158" s="119"/>
      <c r="IFX158" s="119"/>
      <c r="IFY158" s="119"/>
      <c r="IFZ158" s="119"/>
      <c r="IGA158" s="119"/>
      <c r="IGB158" s="119"/>
      <c r="IGC158" s="119"/>
      <c r="IGD158" s="119"/>
      <c r="IGE158" s="119"/>
      <c r="IGF158" s="119"/>
      <c r="IGG158" s="119"/>
      <c r="IGH158" s="119"/>
      <c r="IGI158" s="119"/>
      <c r="IGJ158" s="119"/>
      <c r="IGK158" s="119"/>
      <c r="IGL158" s="119"/>
      <c r="IGM158" s="119"/>
      <c r="IGN158" s="119"/>
      <c r="IGO158" s="119"/>
      <c r="IGP158" s="119"/>
      <c r="IGQ158" s="119"/>
      <c r="IGR158" s="119"/>
      <c r="IGS158" s="119"/>
      <c r="IGT158" s="119"/>
      <c r="IGU158" s="119"/>
      <c r="IGV158" s="119"/>
      <c r="IGW158" s="119"/>
      <c r="IGX158" s="119"/>
      <c r="IGY158" s="119"/>
      <c r="IGZ158" s="119"/>
      <c r="IHA158" s="119"/>
      <c r="IHB158" s="119"/>
      <c r="IHC158" s="119"/>
      <c r="IHD158" s="119"/>
      <c r="IHE158" s="119"/>
      <c r="IHF158" s="119"/>
      <c r="IHG158" s="119"/>
      <c r="IHH158" s="119"/>
      <c r="IHI158" s="119"/>
      <c r="IHJ158" s="119"/>
      <c r="IHK158" s="119"/>
      <c r="IHL158" s="119"/>
      <c r="IHM158" s="119"/>
      <c r="IHN158" s="119"/>
      <c r="IHO158" s="119"/>
      <c r="IHP158" s="119"/>
      <c r="IHQ158" s="119"/>
      <c r="IHR158" s="119"/>
      <c r="IHS158" s="119"/>
      <c r="IHT158" s="119"/>
      <c r="IHU158" s="119"/>
      <c r="IHV158" s="119"/>
      <c r="IHW158" s="119"/>
      <c r="IHX158" s="119"/>
      <c r="IHY158" s="119"/>
      <c r="IHZ158" s="119"/>
      <c r="IIA158" s="119"/>
      <c r="IIB158" s="119"/>
      <c r="IIC158" s="119"/>
      <c r="IID158" s="119"/>
      <c r="IIE158" s="119"/>
      <c r="IIF158" s="119"/>
      <c r="IIG158" s="119"/>
      <c r="IIH158" s="119"/>
      <c r="III158" s="119"/>
      <c r="IIJ158" s="119"/>
      <c r="IIK158" s="119"/>
      <c r="IIL158" s="119"/>
      <c r="IIM158" s="119"/>
      <c r="IIN158" s="119"/>
      <c r="IIO158" s="119"/>
      <c r="IIP158" s="119"/>
      <c r="IIQ158" s="119"/>
      <c r="IIR158" s="119"/>
      <c r="IIS158" s="119"/>
      <c r="IIT158" s="119"/>
      <c r="IIU158" s="119"/>
      <c r="IIV158" s="119"/>
      <c r="IIW158" s="119"/>
      <c r="IIX158" s="119"/>
      <c r="IIY158" s="119"/>
      <c r="IIZ158" s="119"/>
      <c r="IJA158" s="119"/>
      <c r="IJB158" s="119"/>
      <c r="IJC158" s="119"/>
      <c r="IJD158" s="119"/>
      <c r="IJE158" s="119"/>
      <c r="IJF158" s="119"/>
      <c r="IJG158" s="119"/>
      <c r="IJH158" s="119"/>
      <c r="IJI158" s="119"/>
      <c r="IJJ158" s="119"/>
      <c r="IJK158" s="119"/>
      <c r="IJL158" s="119"/>
      <c r="IJM158" s="119"/>
      <c r="IJN158" s="119"/>
      <c r="IJO158" s="119"/>
      <c r="IJP158" s="119"/>
      <c r="IJQ158" s="119"/>
      <c r="IJR158" s="119"/>
      <c r="IJS158" s="119"/>
      <c r="IJT158" s="119"/>
      <c r="IJU158" s="119"/>
      <c r="IJV158" s="119"/>
      <c r="IJW158" s="119"/>
      <c r="IJX158" s="119"/>
      <c r="IJY158" s="119"/>
      <c r="IJZ158" s="119"/>
      <c r="IKA158" s="119"/>
      <c r="IKB158" s="119"/>
      <c r="IKC158" s="119"/>
      <c r="IKD158" s="119"/>
      <c r="IKE158" s="119"/>
      <c r="IKF158" s="119"/>
      <c r="IKG158" s="119"/>
      <c r="IKH158" s="119"/>
      <c r="IKI158" s="119"/>
      <c r="IKJ158" s="119"/>
      <c r="IKK158" s="119"/>
      <c r="IKL158" s="119"/>
      <c r="IKM158" s="119"/>
      <c r="IKN158" s="119"/>
      <c r="IKO158" s="119"/>
      <c r="IKP158" s="119"/>
      <c r="IKQ158" s="119"/>
      <c r="IKR158" s="119"/>
      <c r="IKS158" s="119"/>
      <c r="IKT158" s="119"/>
      <c r="IKU158" s="119"/>
      <c r="IKV158" s="119"/>
      <c r="IKW158" s="119"/>
      <c r="IKX158" s="119"/>
      <c r="IKY158" s="119"/>
      <c r="IKZ158" s="119"/>
      <c r="ILA158" s="119"/>
      <c r="ILB158" s="119"/>
      <c r="ILC158" s="119"/>
      <c r="ILD158" s="119"/>
      <c r="ILE158" s="119"/>
      <c r="ILF158" s="119"/>
      <c r="ILG158" s="119"/>
      <c r="ILH158" s="119"/>
      <c r="ILI158" s="119"/>
      <c r="ILJ158" s="119"/>
      <c r="ILK158" s="119"/>
      <c r="ILL158" s="119"/>
      <c r="ILM158" s="119"/>
      <c r="ILN158" s="119"/>
      <c r="ILO158" s="119"/>
      <c r="ILP158" s="119"/>
      <c r="ILQ158" s="119"/>
      <c r="ILR158" s="119"/>
      <c r="ILS158" s="119"/>
      <c r="ILT158" s="119"/>
      <c r="ILU158" s="119"/>
      <c r="ILV158" s="119"/>
      <c r="ILW158" s="119"/>
      <c r="ILX158" s="119"/>
      <c r="ILY158" s="119"/>
      <c r="ILZ158" s="119"/>
      <c r="IMA158" s="119"/>
      <c r="IMB158" s="119"/>
      <c r="IMC158" s="119"/>
      <c r="IMD158" s="119"/>
      <c r="IME158" s="119"/>
      <c r="IMF158" s="119"/>
      <c r="IMG158" s="119"/>
      <c r="IMH158" s="119"/>
      <c r="IMI158" s="119"/>
      <c r="IMJ158" s="119"/>
      <c r="IMK158" s="119"/>
      <c r="IML158" s="119"/>
      <c r="IMM158" s="119"/>
      <c r="IMN158" s="119"/>
      <c r="IMO158" s="119"/>
      <c r="IMP158" s="119"/>
      <c r="IMQ158" s="119"/>
      <c r="IMR158" s="119"/>
      <c r="IMS158" s="119"/>
      <c r="IMT158" s="119"/>
      <c r="IMU158" s="119"/>
      <c r="IMV158" s="119"/>
      <c r="IMW158" s="119"/>
      <c r="IMX158" s="119"/>
      <c r="IMY158" s="119"/>
      <c r="IMZ158" s="119"/>
      <c r="INA158" s="119"/>
      <c r="INB158" s="119"/>
      <c r="INC158" s="119"/>
      <c r="IND158" s="119"/>
      <c r="INE158" s="119"/>
      <c r="INF158" s="119"/>
      <c r="ING158" s="119"/>
      <c r="INH158" s="119"/>
      <c r="INI158" s="119"/>
      <c r="INJ158" s="119"/>
      <c r="INK158" s="119"/>
      <c r="INL158" s="119"/>
      <c r="INM158" s="119"/>
      <c r="INN158" s="119"/>
      <c r="INO158" s="119"/>
      <c r="INP158" s="119"/>
      <c r="INQ158" s="119"/>
      <c r="INR158" s="119"/>
      <c r="INS158" s="119"/>
      <c r="INT158" s="119"/>
      <c r="INU158" s="119"/>
      <c r="INV158" s="119"/>
      <c r="INW158" s="119"/>
      <c r="INX158" s="119"/>
      <c r="INY158" s="119"/>
      <c r="INZ158" s="119"/>
      <c r="IOA158" s="119"/>
      <c r="IOB158" s="119"/>
      <c r="IOC158" s="119"/>
      <c r="IOD158" s="119"/>
      <c r="IOE158" s="119"/>
      <c r="IOF158" s="119"/>
      <c r="IOG158" s="119"/>
      <c r="IOH158" s="119"/>
      <c r="IOI158" s="119"/>
      <c r="IOJ158" s="119"/>
      <c r="IOK158" s="119"/>
      <c r="IOL158" s="119"/>
      <c r="IOM158" s="119"/>
      <c r="ION158" s="119"/>
      <c r="IOO158" s="119"/>
      <c r="IOP158" s="119"/>
      <c r="IOQ158" s="119"/>
      <c r="IOR158" s="119"/>
      <c r="IOS158" s="119"/>
      <c r="IOT158" s="119"/>
      <c r="IOU158" s="119"/>
      <c r="IOV158" s="119"/>
      <c r="IOW158" s="119"/>
      <c r="IOX158" s="119"/>
      <c r="IOY158" s="119"/>
      <c r="IOZ158" s="119"/>
      <c r="IPA158" s="119"/>
      <c r="IPB158" s="119"/>
      <c r="IPC158" s="119"/>
      <c r="IPD158" s="119"/>
      <c r="IPE158" s="119"/>
      <c r="IPF158" s="119"/>
      <c r="IPG158" s="119"/>
      <c r="IPH158" s="119"/>
      <c r="IPI158" s="119"/>
      <c r="IPJ158" s="119"/>
      <c r="IPK158" s="119"/>
      <c r="IPL158" s="119"/>
      <c r="IPM158" s="119"/>
      <c r="IPN158" s="119"/>
      <c r="IPO158" s="119"/>
      <c r="IPP158" s="119"/>
      <c r="IPQ158" s="119"/>
      <c r="IPR158" s="119"/>
      <c r="IPS158" s="119"/>
      <c r="IPT158" s="119"/>
      <c r="IPU158" s="119"/>
      <c r="IPV158" s="119"/>
      <c r="IPW158" s="119"/>
      <c r="IPX158" s="119"/>
      <c r="IPY158" s="119"/>
      <c r="IPZ158" s="119"/>
      <c r="IQA158" s="119"/>
      <c r="IQB158" s="119"/>
      <c r="IQC158" s="119"/>
      <c r="IQD158" s="119"/>
      <c r="IQE158" s="119"/>
      <c r="IQF158" s="119"/>
      <c r="IQG158" s="119"/>
      <c r="IQH158" s="119"/>
      <c r="IQI158" s="119"/>
      <c r="IQJ158" s="119"/>
      <c r="IQK158" s="119"/>
      <c r="IQL158" s="119"/>
      <c r="IQM158" s="119"/>
      <c r="IQN158" s="119"/>
      <c r="IQO158" s="119"/>
      <c r="IQP158" s="119"/>
      <c r="IQQ158" s="119"/>
      <c r="IQR158" s="119"/>
      <c r="IQS158" s="119"/>
      <c r="IQT158" s="119"/>
      <c r="IQU158" s="119"/>
      <c r="IQV158" s="119"/>
      <c r="IQW158" s="119"/>
      <c r="IQX158" s="119"/>
      <c r="IQY158" s="119"/>
      <c r="IQZ158" s="119"/>
      <c r="IRA158" s="119"/>
      <c r="IRB158" s="119"/>
      <c r="IRC158" s="119"/>
      <c r="IRD158" s="119"/>
      <c r="IRE158" s="119"/>
      <c r="IRF158" s="119"/>
      <c r="IRG158" s="119"/>
      <c r="IRH158" s="119"/>
      <c r="IRI158" s="119"/>
      <c r="IRJ158" s="119"/>
      <c r="IRK158" s="119"/>
      <c r="IRL158" s="119"/>
      <c r="IRM158" s="119"/>
      <c r="IRN158" s="119"/>
      <c r="IRO158" s="119"/>
      <c r="IRP158" s="119"/>
      <c r="IRQ158" s="119"/>
      <c r="IRR158" s="119"/>
      <c r="IRS158" s="119"/>
      <c r="IRT158" s="119"/>
      <c r="IRU158" s="119"/>
      <c r="IRV158" s="119"/>
      <c r="IRW158" s="119"/>
      <c r="IRX158" s="119"/>
      <c r="IRY158" s="119"/>
      <c r="IRZ158" s="119"/>
      <c r="ISA158" s="119"/>
      <c r="ISB158" s="119"/>
      <c r="ISC158" s="119"/>
      <c r="ISD158" s="119"/>
      <c r="ISE158" s="119"/>
      <c r="ISF158" s="119"/>
      <c r="ISG158" s="119"/>
      <c r="ISH158" s="119"/>
      <c r="ISI158" s="119"/>
      <c r="ISJ158" s="119"/>
      <c r="ISK158" s="119"/>
      <c r="ISL158" s="119"/>
      <c r="ISM158" s="119"/>
      <c r="ISN158" s="119"/>
      <c r="ISO158" s="119"/>
      <c r="ISP158" s="119"/>
      <c r="ISQ158" s="119"/>
      <c r="ISR158" s="119"/>
      <c r="ISS158" s="119"/>
      <c r="IST158" s="119"/>
      <c r="ISU158" s="119"/>
      <c r="ISV158" s="119"/>
      <c r="ISW158" s="119"/>
      <c r="ISX158" s="119"/>
      <c r="ISY158" s="119"/>
      <c r="ISZ158" s="119"/>
      <c r="ITA158" s="119"/>
      <c r="ITB158" s="119"/>
      <c r="ITC158" s="119"/>
      <c r="ITD158" s="119"/>
      <c r="ITE158" s="119"/>
      <c r="ITF158" s="119"/>
      <c r="ITG158" s="119"/>
      <c r="ITH158" s="119"/>
      <c r="ITI158" s="119"/>
      <c r="ITJ158" s="119"/>
      <c r="ITK158" s="119"/>
      <c r="ITL158" s="119"/>
      <c r="ITM158" s="119"/>
      <c r="ITN158" s="119"/>
      <c r="ITO158" s="119"/>
      <c r="ITP158" s="119"/>
      <c r="ITQ158" s="119"/>
      <c r="ITR158" s="119"/>
      <c r="ITS158" s="119"/>
      <c r="ITT158" s="119"/>
      <c r="ITU158" s="119"/>
      <c r="ITV158" s="119"/>
      <c r="ITW158" s="119"/>
      <c r="ITX158" s="119"/>
      <c r="ITY158" s="119"/>
      <c r="ITZ158" s="119"/>
      <c r="IUA158" s="119"/>
      <c r="IUB158" s="119"/>
      <c r="IUC158" s="119"/>
      <c r="IUD158" s="119"/>
      <c r="IUE158" s="119"/>
      <c r="IUF158" s="119"/>
      <c r="IUG158" s="119"/>
      <c r="IUH158" s="119"/>
      <c r="IUI158" s="119"/>
      <c r="IUJ158" s="119"/>
      <c r="IUK158" s="119"/>
      <c r="IUL158" s="119"/>
      <c r="IUM158" s="119"/>
      <c r="IUN158" s="119"/>
      <c r="IUO158" s="119"/>
      <c r="IUP158" s="119"/>
      <c r="IUQ158" s="119"/>
      <c r="IUR158" s="119"/>
      <c r="IUS158" s="119"/>
      <c r="IUT158" s="119"/>
      <c r="IUU158" s="119"/>
      <c r="IUV158" s="119"/>
      <c r="IUW158" s="119"/>
      <c r="IUX158" s="119"/>
      <c r="IUY158" s="119"/>
      <c r="IUZ158" s="119"/>
      <c r="IVA158" s="119"/>
      <c r="IVB158" s="119"/>
      <c r="IVC158" s="119"/>
      <c r="IVD158" s="119"/>
      <c r="IVE158" s="119"/>
      <c r="IVF158" s="119"/>
      <c r="IVG158" s="119"/>
      <c r="IVH158" s="119"/>
      <c r="IVI158" s="119"/>
      <c r="IVJ158" s="119"/>
      <c r="IVK158" s="119"/>
      <c r="IVL158" s="119"/>
      <c r="IVM158" s="119"/>
      <c r="IVN158" s="119"/>
      <c r="IVO158" s="119"/>
      <c r="IVP158" s="119"/>
      <c r="IVQ158" s="119"/>
      <c r="IVR158" s="119"/>
      <c r="IVS158" s="119"/>
      <c r="IVT158" s="119"/>
      <c r="IVU158" s="119"/>
      <c r="IVV158" s="119"/>
      <c r="IVW158" s="119"/>
      <c r="IVX158" s="119"/>
      <c r="IVY158" s="119"/>
      <c r="IVZ158" s="119"/>
      <c r="IWA158" s="119"/>
      <c r="IWB158" s="119"/>
      <c r="IWC158" s="119"/>
      <c r="IWD158" s="119"/>
      <c r="IWE158" s="119"/>
      <c r="IWF158" s="119"/>
      <c r="IWG158" s="119"/>
      <c r="IWH158" s="119"/>
      <c r="IWI158" s="119"/>
      <c r="IWJ158" s="119"/>
      <c r="IWK158" s="119"/>
      <c r="IWL158" s="119"/>
      <c r="IWM158" s="119"/>
      <c r="IWN158" s="119"/>
      <c r="IWO158" s="119"/>
      <c r="IWP158" s="119"/>
      <c r="IWQ158" s="119"/>
      <c r="IWR158" s="119"/>
      <c r="IWS158" s="119"/>
      <c r="IWT158" s="119"/>
      <c r="IWU158" s="119"/>
      <c r="IWV158" s="119"/>
      <c r="IWW158" s="119"/>
      <c r="IWX158" s="119"/>
      <c r="IWY158" s="119"/>
      <c r="IWZ158" s="119"/>
      <c r="IXA158" s="119"/>
      <c r="IXB158" s="119"/>
      <c r="IXC158" s="119"/>
      <c r="IXD158" s="119"/>
      <c r="IXE158" s="119"/>
      <c r="IXF158" s="119"/>
      <c r="IXG158" s="119"/>
      <c r="IXH158" s="119"/>
      <c r="IXI158" s="119"/>
      <c r="IXJ158" s="119"/>
      <c r="IXK158" s="119"/>
      <c r="IXL158" s="119"/>
      <c r="IXM158" s="119"/>
      <c r="IXN158" s="119"/>
      <c r="IXO158" s="119"/>
      <c r="IXP158" s="119"/>
      <c r="IXQ158" s="119"/>
      <c r="IXR158" s="119"/>
      <c r="IXS158" s="119"/>
      <c r="IXT158" s="119"/>
      <c r="IXU158" s="119"/>
      <c r="IXV158" s="119"/>
      <c r="IXW158" s="119"/>
      <c r="IXX158" s="119"/>
      <c r="IXY158" s="119"/>
      <c r="IXZ158" s="119"/>
      <c r="IYA158" s="119"/>
      <c r="IYB158" s="119"/>
      <c r="IYC158" s="119"/>
      <c r="IYD158" s="119"/>
      <c r="IYE158" s="119"/>
      <c r="IYF158" s="119"/>
      <c r="IYG158" s="119"/>
      <c r="IYH158" s="119"/>
      <c r="IYI158" s="119"/>
      <c r="IYJ158" s="119"/>
      <c r="IYK158" s="119"/>
      <c r="IYL158" s="119"/>
      <c r="IYM158" s="119"/>
      <c r="IYN158" s="119"/>
      <c r="IYO158" s="119"/>
      <c r="IYP158" s="119"/>
      <c r="IYQ158" s="119"/>
      <c r="IYR158" s="119"/>
      <c r="IYS158" s="119"/>
      <c r="IYT158" s="119"/>
      <c r="IYU158" s="119"/>
      <c r="IYV158" s="119"/>
      <c r="IYW158" s="119"/>
      <c r="IYX158" s="119"/>
      <c r="IYY158" s="119"/>
      <c r="IYZ158" s="119"/>
      <c r="IZA158" s="119"/>
      <c r="IZB158" s="119"/>
      <c r="IZC158" s="119"/>
      <c r="IZD158" s="119"/>
      <c r="IZE158" s="119"/>
      <c r="IZF158" s="119"/>
      <c r="IZG158" s="119"/>
      <c r="IZH158" s="119"/>
      <c r="IZI158" s="119"/>
      <c r="IZJ158" s="119"/>
      <c r="IZK158" s="119"/>
      <c r="IZL158" s="119"/>
      <c r="IZM158" s="119"/>
      <c r="IZN158" s="119"/>
      <c r="IZO158" s="119"/>
      <c r="IZP158" s="119"/>
      <c r="IZQ158" s="119"/>
      <c r="IZR158" s="119"/>
      <c r="IZS158" s="119"/>
      <c r="IZT158" s="119"/>
      <c r="IZU158" s="119"/>
      <c r="IZV158" s="119"/>
      <c r="IZW158" s="119"/>
      <c r="IZX158" s="119"/>
      <c r="IZY158" s="119"/>
      <c r="IZZ158" s="119"/>
      <c r="JAA158" s="119"/>
      <c r="JAB158" s="119"/>
      <c r="JAC158" s="119"/>
      <c r="JAD158" s="119"/>
      <c r="JAE158" s="119"/>
      <c r="JAF158" s="119"/>
      <c r="JAG158" s="119"/>
      <c r="JAH158" s="119"/>
      <c r="JAI158" s="119"/>
      <c r="JAJ158" s="119"/>
      <c r="JAK158" s="119"/>
      <c r="JAL158" s="119"/>
      <c r="JAM158" s="119"/>
      <c r="JAN158" s="119"/>
      <c r="JAO158" s="119"/>
      <c r="JAP158" s="119"/>
      <c r="JAQ158" s="119"/>
      <c r="JAR158" s="119"/>
      <c r="JAS158" s="119"/>
      <c r="JAT158" s="119"/>
      <c r="JAU158" s="119"/>
      <c r="JAV158" s="119"/>
      <c r="JAW158" s="119"/>
      <c r="JAX158" s="119"/>
      <c r="JAY158" s="119"/>
      <c r="JAZ158" s="119"/>
      <c r="JBA158" s="119"/>
      <c r="JBB158" s="119"/>
      <c r="JBC158" s="119"/>
      <c r="JBD158" s="119"/>
      <c r="JBE158" s="119"/>
      <c r="JBF158" s="119"/>
      <c r="JBG158" s="119"/>
      <c r="JBH158" s="119"/>
      <c r="JBI158" s="119"/>
      <c r="JBJ158" s="119"/>
      <c r="JBK158" s="119"/>
      <c r="JBL158" s="119"/>
      <c r="JBM158" s="119"/>
      <c r="JBN158" s="119"/>
      <c r="JBO158" s="119"/>
      <c r="JBP158" s="119"/>
      <c r="JBQ158" s="119"/>
      <c r="JBR158" s="119"/>
      <c r="JBS158" s="119"/>
      <c r="JBT158" s="119"/>
      <c r="JBU158" s="119"/>
      <c r="JBV158" s="119"/>
      <c r="JBW158" s="119"/>
      <c r="JBX158" s="119"/>
      <c r="JBY158" s="119"/>
      <c r="JBZ158" s="119"/>
      <c r="JCA158" s="119"/>
      <c r="JCB158" s="119"/>
      <c r="JCC158" s="119"/>
      <c r="JCD158" s="119"/>
      <c r="JCE158" s="119"/>
      <c r="JCF158" s="119"/>
      <c r="JCG158" s="119"/>
      <c r="JCH158" s="119"/>
      <c r="JCI158" s="119"/>
      <c r="JCJ158" s="119"/>
      <c r="JCK158" s="119"/>
      <c r="JCL158" s="119"/>
      <c r="JCM158" s="119"/>
      <c r="JCN158" s="119"/>
      <c r="JCO158" s="119"/>
      <c r="JCP158" s="119"/>
      <c r="JCQ158" s="119"/>
      <c r="JCR158" s="119"/>
      <c r="JCS158" s="119"/>
      <c r="JCT158" s="119"/>
      <c r="JCU158" s="119"/>
      <c r="JCV158" s="119"/>
      <c r="JCW158" s="119"/>
      <c r="JCX158" s="119"/>
      <c r="JCY158" s="119"/>
      <c r="JCZ158" s="119"/>
      <c r="JDA158" s="119"/>
      <c r="JDB158" s="119"/>
      <c r="JDC158" s="119"/>
      <c r="JDD158" s="119"/>
      <c r="JDE158" s="119"/>
      <c r="JDF158" s="119"/>
      <c r="JDG158" s="119"/>
      <c r="JDH158" s="119"/>
      <c r="JDI158" s="119"/>
      <c r="JDJ158" s="119"/>
      <c r="JDK158" s="119"/>
      <c r="JDL158" s="119"/>
      <c r="JDM158" s="119"/>
      <c r="JDN158" s="119"/>
      <c r="JDO158" s="119"/>
      <c r="JDP158" s="119"/>
      <c r="JDQ158" s="119"/>
      <c r="JDR158" s="119"/>
      <c r="JDS158" s="119"/>
      <c r="JDT158" s="119"/>
      <c r="JDU158" s="119"/>
      <c r="JDV158" s="119"/>
      <c r="JDW158" s="119"/>
      <c r="JDX158" s="119"/>
      <c r="JDY158" s="119"/>
      <c r="JDZ158" s="119"/>
      <c r="JEA158" s="119"/>
      <c r="JEB158" s="119"/>
      <c r="JEC158" s="119"/>
      <c r="JED158" s="119"/>
      <c r="JEE158" s="119"/>
      <c r="JEF158" s="119"/>
      <c r="JEG158" s="119"/>
      <c r="JEH158" s="119"/>
      <c r="JEI158" s="119"/>
      <c r="JEJ158" s="119"/>
      <c r="JEK158" s="119"/>
      <c r="JEL158" s="119"/>
      <c r="JEM158" s="119"/>
      <c r="JEN158" s="119"/>
      <c r="JEO158" s="119"/>
      <c r="JEP158" s="119"/>
      <c r="JEQ158" s="119"/>
      <c r="JER158" s="119"/>
      <c r="JES158" s="119"/>
      <c r="JET158" s="119"/>
      <c r="JEU158" s="119"/>
      <c r="JEV158" s="119"/>
      <c r="JEW158" s="119"/>
      <c r="JEX158" s="119"/>
      <c r="JEY158" s="119"/>
      <c r="JEZ158" s="119"/>
      <c r="JFA158" s="119"/>
      <c r="JFB158" s="119"/>
      <c r="JFC158" s="119"/>
      <c r="JFD158" s="119"/>
      <c r="JFE158" s="119"/>
      <c r="JFF158" s="119"/>
      <c r="JFG158" s="119"/>
      <c r="JFH158" s="119"/>
      <c r="JFI158" s="119"/>
      <c r="JFJ158" s="119"/>
      <c r="JFK158" s="119"/>
      <c r="JFL158" s="119"/>
      <c r="JFM158" s="119"/>
      <c r="JFN158" s="119"/>
      <c r="JFO158" s="119"/>
      <c r="JFP158" s="119"/>
      <c r="JFQ158" s="119"/>
      <c r="JFR158" s="119"/>
      <c r="JFS158" s="119"/>
      <c r="JFT158" s="119"/>
      <c r="JFU158" s="119"/>
      <c r="JFV158" s="119"/>
      <c r="JFW158" s="119"/>
      <c r="JFX158" s="119"/>
      <c r="JFY158" s="119"/>
      <c r="JFZ158" s="119"/>
      <c r="JGA158" s="119"/>
      <c r="JGB158" s="119"/>
      <c r="JGC158" s="119"/>
      <c r="JGD158" s="119"/>
      <c r="JGE158" s="119"/>
      <c r="JGF158" s="119"/>
      <c r="JGG158" s="119"/>
      <c r="JGH158" s="119"/>
      <c r="JGI158" s="119"/>
      <c r="JGJ158" s="119"/>
      <c r="JGK158" s="119"/>
      <c r="JGL158" s="119"/>
      <c r="JGM158" s="119"/>
      <c r="JGN158" s="119"/>
      <c r="JGO158" s="119"/>
      <c r="JGP158" s="119"/>
      <c r="JGQ158" s="119"/>
      <c r="JGR158" s="119"/>
      <c r="JGS158" s="119"/>
      <c r="JGT158" s="119"/>
      <c r="JGU158" s="119"/>
      <c r="JGV158" s="119"/>
      <c r="JGW158" s="119"/>
      <c r="JGX158" s="119"/>
      <c r="JGY158" s="119"/>
      <c r="JGZ158" s="119"/>
      <c r="JHA158" s="119"/>
      <c r="JHB158" s="119"/>
      <c r="JHC158" s="119"/>
      <c r="JHD158" s="119"/>
      <c r="JHE158" s="119"/>
      <c r="JHF158" s="119"/>
      <c r="JHG158" s="119"/>
      <c r="JHH158" s="119"/>
      <c r="JHI158" s="119"/>
      <c r="JHJ158" s="119"/>
      <c r="JHK158" s="119"/>
      <c r="JHL158" s="119"/>
      <c r="JHM158" s="119"/>
      <c r="JHN158" s="119"/>
      <c r="JHO158" s="119"/>
      <c r="JHP158" s="119"/>
      <c r="JHQ158" s="119"/>
      <c r="JHR158" s="119"/>
      <c r="JHS158" s="119"/>
      <c r="JHT158" s="119"/>
      <c r="JHU158" s="119"/>
      <c r="JHV158" s="119"/>
      <c r="JHW158" s="119"/>
      <c r="JHX158" s="119"/>
      <c r="JHY158" s="119"/>
      <c r="JHZ158" s="119"/>
      <c r="JIA158" s="119"/>
      <c r="JIB158" s="119"/>
      <c r="JIC158" s="119"/>
      <c r="JID158" s="119"/>
      <c r="JIE158" s="119"/>
      <c r="JIF158" s="119"/>
      <c r="JIG158" s="119"/>
      <c r="JIH158" s="119"/>
      <c r="JII158" s="119"/>
      <c r="JIJ158" s="119"/>
      <c r="JIK158" s="119"/>
      <c r="JIL158" s="119"/>
      <c r="JIM158" s="119"/>
      <c r="JIN158" s="119"/>
      <c r="JIO158" s="119"/>
      <c r="JIP158" s="119"/>
      <c r="JIQ158" s="119"/>
      <c r="JIR158" s="119"/>
      <c r="JIS158" s="119"/>
      <c r="JIT158" s="119"/>
      <c r="JIU158" s="119"/>
      <c r="JIV158" s="119"/>
      <c r="JIW158" s="119"/>
      <c r="JIX158" s="119"/>
      <c r="JIY158" s="119"/>
      <c r="JIZ158" s="119"/>
      <c r="JJA158" s="119"/>
      <c r="JJB158" s="119"/>
      <c r="JJC158" s="119"/>
      <c r="JJD158" s="119"/>
      <c r="JJE158" s="119"/>
      <c r="JJF158" s="119"/>
      <c r="JJG158" s="119"/>
      <c r="JJH158" s="119"/>
      <c r="JJI158" s="119"/>
      <c r="JJJ158" s="119"/>
      <c r="JJK158" s="119"/>
      <c r="JJL158" s="119"/>
      <c r="JJM158" s="119"/>
      <c r="JJN158" s="119"/>
      <c r="JJO158" s="119"/>
      <c r="JJP158" s="119"/>
      <c r="JJQ158" s="119"/>
      <c r="JJR158" s="119"/>
      <c r="JJS158" s="119"/>
      <c r="JJT158" s="119"/>
      <c r="JJU158" s="119"/>
      <c r="JJV158" s="119"/>
      <c r="JJW158" s="119"/>
      <c r="JJX158" s="119"/>
      <c r="JJY158" s="119"/>
      <c r="JJZ158" s="119"/>
      <c r="JKA158" s="119"/>
      <c r="JKB158" s="119"/>
      <c r="JKC158" s="119"/>
      <c r="JKD158" s="119"/>
      <c r="JKE158" s="119"/>
      <c r="JKF158" s="119"/>
      <c r="JKG158" s="119"/>
      <c r="JKH158" s="119"/>
      <c r="JKI158" s="119"/>
      <c r="JKJ158" s="119"/>
      <c r="JKK158" s="119"/>
      <c r="JKL158" s="119"/>
      <c r="JKM158" s="119"/>
      <c r="JKN158" s="119"/>
      <c r="JKO158" s="119"/>
      <c r="JKP158" s="119"/>
      <c r="JKQ158" s="119"/>
      <c r="JKR158" s="119"/>
      <c r="JKS158" s="119"/>
      <c r="JKT158" s="119"/>
      <c r="JKU158" s="119"/>
      <c r="JKV158" s="119"/>
      <c r="JKW158" s="119"/>
      <c r="JKX158" s="119"/>
      <c r="JKY158" s="119"/>
      <c r="JKZ158" s="119"/>
      <c r="JLA158" s="119"/>
      <c r="JLB158" s="119"/>
      <c r="JLC158" s="119"/>
      <c r="JLD158" s="119"/>
      <c r="JLE158" s="119"/>
      <c r="JLF158" s="119"/>
      <c r="JLG158" s="119"/>
      <c r="JLH158" s="119"/>
      <c r="JLI158" s="119"/>
      <c r="JLJ158" s="119"/>
      <c r="JLK158" s="119"/>
      <c r="JLL158" s="119"/>
      <c r="JLM158" s="119"/>
      <c r="JLN158" s="119"/>
      <c r="JLO158" s="119"/>
      <c r="JLP158" s="119"/>
      <c r="JLQ158" s="119"/>
      <c r="JLR158" s="119"/>
      <c r="JLS158" s="119"/>
      <c r="JLT158" s="119"/>
      <c r="JLU158" s="119"/>
      <c r="JLV158" s="119"/>
      <c r="JLW158" s="119"/>
      <c r="JLX158" s="119"/>
      <c r="JLY158" s="119"/>
      <c r="JLZ158" s="119"/>
      <c r="JMA158" s="119"/>
      <c r="JMB158" s="119"/>
      <c r="JMC158" s="119"/>
      <c r="JMD158" s="119"/>
      <c r="JME158" s="119"/>
      <c r="JMF158" s="119"/>
      <c r="JMG158" s="119"/>
      <c r="JMH158" s="119"/>
      <c r="JMI158" s="119"/>
      <c r="JMJ158" s="119"/>
      <c r="JMK158" s="119"/>
      <c r="JML158" s="119"/>
      <c r="JMM158" s="119"/>
      <c r="JMN158" s="119"/>
      <c r="JMO158" s="119"/>
      <c r="JMP158" s="119"/>
      <c r="JMQ158" s="119"/>
      <c r="JMR158" s="119"/>
      <c r="JMS158" s="119"/>
      <c r="JMT158" s="119"/>
      <c r="JMU158" s="119"/>
      <c r="JMV158" s="119"/>
      <c r="JMW158" s="119"/>
      <c r="JMX158" s="119"/>
      <c r="JMY158" s="119"/>
      <c r="JMZ158" s="119"/>
      <c r="JNA158" s="119"/>
      <c r="JNB158" s="119"/>
      <c r="JNC158" s="119"/>
      <c r="JND158" s="119"/>
      <c r="JNE158" s="119"/>
      <c r="JNF158" s="119"/>
      <c r="JNG158" s="119"/>
      <c r="JNH158" s="119"/>
      <c r="JNI158" s="119"/>
      <c r="JNJ158" s="119"/>
      <c r="JNK158" s="119"/>
      <c r="JNL158" s="119"/>
      <c r="JNM158" s="119"/>
      <c r="JNN158" s="119"/>
      <c r="JNO158" s="119"/>
      <c r="JNP158" s="119"/>
      <c r="JNQ158" s="119"/>
      <c r="JNR158" s="119"/>
      <c r="JNS158" s="119"/>
      <c r="JNT158" s="119"/>
      <c r="JNU158" s="119"/>
      <c r="JNV158" s="119"/>
      <c r="JNW158" s="119"/>
      <c r="JNX158" s="119"/>
      <c r="JNY158" s="119"/>
      <c r="JNZ158" s="119"/>
      <c r="JOA158" s="119"/>
      <c r="JOB158" s="119"/>
      <c r="JOC158" s="119"/>
      <c r="JOD158" s="119"/>
      <c r="JOE158" s="119"/>
      <c r="JOF158" s="119"/>
      <c r="JOG158" s="119"/>
      <c r="JOH158" s="119"/>
      <c r="JOI158" s="119"/>
      <c r="JOJ158" s="119"/>
      <c r="JOK158" s="119"/>
      <c r="JOL158" s="119"/>
      <c r="JOM158" s="119"/>
      <c r="JON158" s="119"/>
      <c r="JOO158" s="119"/>
      <c r="JOP158" s="119"/>
      <c r="JOQ158" s="119"/>
      <c r="JOR158" s="119"/>
      <c r="JOS158" s="119"/>
      <c r="JOT158" s="119"/>
      <c r="JOU158" s="119"/>
      <c r="JOV158" s="119"/>
      <c r="JOW158" s="119"/>
      <c r="JOX158" s="119"/>
      <c r="JOY158" s="119"/>
      <c r="JOZ158" s="119"/>
      <c r="JPA158" s="119"/>
      <c r="JPB158" s="119"/>
      <c r="JPC158" s="119"/>
      <c r="JPD158" s="119"/>
      <c r="JPE158" s="119"/>
      <c r="JPF158" s="119"/>
      <c r="JPG158" s="119"/>
      <c r="JPH158" s="119"/>
      <c r="JPI158" s="119"/>
      <c r="JPJ158" s="119"/>
      <c r="JPK158" s="119"/>
      <c r="JPL158" s="119"/>
      <c r="JPM158" s="119"/>
      <c r="JPN158" s="119"/>
      <c r="JPO158" s="119"/>
      <c r="JPP158" s="119"/>
      <c r="JPQ158" s="119"/>
      <c r="JPR158" s="119"/>
      <c r="JPS158" s="119"/>
      <c r="JPT158" s="119"/>
      <c r="JPU158" s="119"/>
      <c r="JPV158" s="119"/>
      <c r="JPW158" s="119"/>
      <c r="JPX158" s="119"/>
      <c r="JPY158" s="119"/>
      <c r="JPZ158" s="119"/>
      <c r="JQA158" s="119"/>
      <c r="JQB158" s="119"/>
      <c r="JQC158" s="119"/>
      <c r="JQD158" s="119"/>
      <c r="JQE158" s="119"/>
      <c r="JQF158" s="119"/>
      <c r="JQG158" s="119"/>
      <c r="JQH158" s="119"/>
      <c r="JQI158" s="119"/>
      <c r="JQJ158" s="119"/>
      <c r="JQK158" s="119"/>
      <c r="JQL158" s="119"/>
      <c r="JQM158" s="119"/>
      <c r="JQN158" s="119"/>
      <c r="JQO158" s="119"/>
      <c r="JQP158" s="119"/>
      <c r="JQQ158" s="119"/>
      <c r="JQR158" s="119"/>
      <c r="JQS158" s="119"/>
      <c r="JQT158" s="119"/>
      <c r="JQU158" s="119"/>
      <c r="JQV158" s="119"/>
      <c r="JQW158" s="119"/>
      <c r="JQX158" s="119"/>
      <c r="JQY158" s="119"/>
      <c r="JQZ158" s="119"/>
      <c r="JRA158" s="119"/>
      <c r="JRB158" s="119"/>
      <c r="JRC158" s="119"/>
      <c r="JRD158" s="119"/>
      <c r="JRE158" s="119"/>
      <c r="JRF158" s="119"/>
      <c r="JRG158" s="119"/>
      <c r="JRH158" s="119"/>
      <c r="JRI158" s="119"/>
      <c r="JRJ158" s="119"/>
      <c r="JRK158" s="119"/>
      <c r="JRL158" s="119"/>
      <c r="JRM158" s="119"/>
      <c r="JRN158" s="119"/>
      <c r="JRO158" s="119"/>
      <c r="JRP158" s="119"/>
      <c r="JRQ158" s="119"/>
      <c r="JRR158" s="119"/>
      <c r="JRS158" s="119"/>
      <c r="JRT158" s="119"/>
      <c r="JRU158" s="119"/>
      <c r="JRV158" s="119"/>
      <c r="JRW158" s="119"/>
      <c r="JRX158" s="119"/>
      <c r="JRY158" s="119"/>
      <c r="JRZ158" s="119"/>
      <c r="JSA158" s="119"/>
      <c r="JSB158" s="119"/>
      <c r="JSC158" s="119"/>
      <c r="JSD158" s="119"/>
      <c r="JSE158" s="119"/>
      <c r="JSF158" s="119"/>
      <c r="JSG158" s="119"/>
      <c r="JSH158" s="119"/>
      <c r="JSI158" s="119"/>
      <c r="JSJ158" s="119"/>
      <c r="JSK158" s="119"/>
      <c r="JSL158" s="119"/>
      <c r="JSM158" s="119"/>
      <c r="JSN158" s="119"/>
      <c r="JSO158" s="119"/>
      <c r="JSP158" s="119"/>
      <c r="JSQ158" s="119"/>
      <c r="JSR158" s="119"/>
      <c r="JSS158" s="119"/>
      <c r="JST158" s="119"/>
      <c r="JSU158" s="119"/>
      <c r="JSV158" s="119"/>
      <c r="JSW158" s="119"/>
      <c r="JSX158" s="119"/>
      <c r="JSY158" s="119"/>
      <c r="JSZ158" s="119"/>
      <c r="JTA158" s="119"/>
      <c r="JTB158" s="119"/>
      <c r="JTC158" s="119"/>
      <c r="JTD158" s="119"/>
      <c r="JTE158" s="119"/>
      <c r="JTF158" s="119"/>
      <c r="JTG158" s="119"/>
      <c r="JTH158" s="119"/>
      <c r="JTI158" s="119"/>
      <c r="JTJ158" s="119"/>
      <c r="JTK158" s="119"/>
      <c r="JTL158" s="119"/>
      <c r="JTM158" s="119"/>
      <c r="JTN158" s="119"/>
      <c r="JTO158" s="119"/>
      <c r="JTP158" s="119"/>
      <c r="JTQ158" s="119"/>
      <c r="JTR158" s="119"/>
      <c r="JTS158" s="119"/>
      <c r="JTT158" s="119"/>
      <c r="JTU158" s="119"/>
      <c r="JTV158" s="119"/>
      <c r="JTW158" s="119"/>
      <c r="JTX158" s="119"/>
      <c r="JTY158" s="119"/>
      <c r="JTZ158" s="119"/>
      <c r="JUA158" s="119"/>
      <c r="JUB158" s="119"/>
      <c r="JUC158" s="119"/>
      <c r="JUD158" s="119"/>
      <c r="JUE158" s="119"/>
      <c r="JUF158" s="119"/>
      <c r="JUG158" s="119"/>
      <c r="JUH158" s="119"/>
      <c r="JUI158" s="119"/>
      <c r="JUJ158" s="119"/>
      <c r="JUK158" s="119"/>
      <c r="JUL158" s="119"/>
      <c r="JUM158" s="119"/>
      <c r="JUN158" s="119"/>
      <c r="JUO158" s="119"/>
      <c r="JUP158" s="119"/>
      <c r="JUQ158" s="119"/>
      <c r="JUR158" s="119"/>
      <c r="JUS158" s="119"/>
      <c r="JUT158" s="119"/>
      <c r="JUU158" s="119"/>
      <c r="JUV158" s="119"/>
      <c r="JUW158" s="119"/>
      <c r="JUX158" s="119"/>
      <c r="JUY158" s="119"/>
      <c r="JUZ158" s="119"/>
      <c r="JVA158" s="119"/>
      <c r="JVB158" s="119"/>
      <c r="JVC158" s="119"/>
      <c r="JVD158" s="119"/>
      <c r="JVE158" s="119"/>
      <c r="JVF158" s="119"/>
      <c r="JVG158" s="119"/>
      <c r="JVH158" s="119"/>
      <c r="JVI158" s="119"/>
      <c r="JVJ158" s="119"/>
      <c r="JVK158" s="119"/>
      <c r="JVL158" s="119"/>
      <c r="JVM158" s="119"/>
      <c r="JVN158" s="119"/>
      <c r="JVO158" s="119"/>
      <c r="JVP158" s="119"/>
      <c r="JVQ158" s="119"/>
      <c r="JVR158" s="119"/>
      <c r="JVS158" s="119"/>
      <c r="JVT158" s="119"/>
      <c r="JVU158" s="119"/>
      <c r="JVV158" s="119"/>
      <c r="JVW158" s="119"/>
      <c r="JVX158" s="119"/>
      <c r="JVY158" s="119"/>
      <c r="JVZ158" s="119"/>
      <c r="JWA158" s="119"/>
      <c r="JWB158" s="119"/>
      <c r="JWC158" s="119"/>
      <c r="JWD158" s="119"/>
      <c r="JWE158" s="119"/>
      <c r="JWF158" s="119"/>
      <c r="JWG158" s="119"/>
      <c r="JWH158" s="119"/>
      <c r="JWI158" s="119"/>
      <c r="JWJ158" s="119"/>
      <c r="JWK158" s="119"/>
      <c r="JWL158" s="119"/>
      <c r="JWM158" s="119"/>
      <c r="JWN158" s="119"/>
      <c r="JWO158" s="119"/>
      <c r="JWP158" s="119"/>
      <c r="JWQ158" s="119"/>
      <c r="JWR158" s="119"/>
      <c r="JWS158" s="119"/>
      <c r="JWT158" s="119"/>
      <c r="JWU158" s="119"/>
      <c r="JWV158" s="119"/>
      <c r="JWW158" s="119"/>
      <c r="JWX158" s="119"/>
      <c r="JWY158" s="119"/>
      <c r="JWZ158" s="119"/>
      <c r="JXA158" s="119"/>
      <c r="JXB158" s="119"/>
      <c r="JXC158" s="119"/>
      <c r="JXD158" s="119"/>
      <c r="JXE158" s="119"/>
      <c r="JXF158" s="119"/>
      <c r="JXG158" s="119"/>
      <c r="JXH158" s="119"/>
      <c r="JXI158" s="119"/>
      <c r="JXJ158" s="119"/>
      <c r="JXK158" s="119"/>
      <c r="JXL158" s="119"/>
      <c r="JXM158" s="119"/>
      <c r="JXN158" s="119"/>
      <c r="JXO158" s="119"/>
      <c r="JXP158" s="119"/>
      <c r="JXQ158" s="119"/>
      <c r="JXR158" s="119"/>
      <c r="JXS158" s="119"/>
      <c r="JXT158" s="119"/>
      <c r="JXU158" s="119"/>
      <c r="JXV158" s="119"/>
      <c r="JXW158" s="119"/>
      <c r="JXX158" s="119"/>
      <c r="JXY158" s="119"/>
      <c r="JXZ158" s="119"/>
      <c r="JYA158" s="119"/>
      <c r="JYB158" s="119"/>
      <c r="JYC158" s="119"/>
      <c r="JYD158" s="119"/>
      <c r="JYE158" s="119"/>
      <c r="JYF158" s="119"/>
      <c r="JYG158" s="119"/>
      <c r="JYH158" s="119"/>
      <c r="JYI158" s="119"/>
      <c r="JYJ158" s="119"/>
      <c r="JYK158" s="119"/>
      <c r="JYL158" s="119"/>
      <c r="JYM158" s="119"/>
      <c r="JYN158" s="119"/>
      <c r="JYO158" s="119"/>
      <c r="JYP158" s="119"/>
      <c r="JYQ158" s="119"/>
      <c r="JYR158" s="119"/>
      <c r="JYS158" s="119"/>
      <c r="JYT158" s="119"/>
      <c r="JYU158" s="119"/>
      <c r="JYV158" s="119"/>
      <c r="JYW158" s="119"/>
      <c r="JYX158" s="119"/>
      <c r="JYY158" s="119"/>
      <c r="JYZ158" s="119"/>
      <c r="JZA158" s="119"/>
      <c r="JZB158" s="119"/>
      <c r="JZC158" s="119"/>
      <c r="JZD158" s="119"/>
      <c r="JZE158" s="119"/>
      <c r="JZF158" s="119"/>
      <c r="JZG158" s="119"/>
      <c r="JZH158" s="119"/>
      <c r="JZI158" s="119"/>
      <c r="JZJ158" s="119"/>
      <c r="JZK158" s="119"/>
      <c r="JZL158" s="119"/>
      <c r="JZM158" s="119"/>
      <c r="JZN158" s="119"/>
      <c r="JZO158" s="119"/>
      <c r="JZP158" s="119"/>
      <c r="JZQ158" s="119"/>
      <c r="JZR158" s="119"/>
      <c r="JZS158" s="119"/>
      <c r="JZT158" s="119"/>
      <c r="JZU158" s="119"/>
      <c r="JZV158" s="119"/>
      <c r="JZW158" s="119"/>
      <c r="JZX158" s="119"/>
      <c r="JZY158" s="119"/>
      <c r="JZZ158" s="119"/>
      <c r="KAA158" s="119"/>
      <c r="KAB158" s="119"/>
      <c r="KAC158" s="119"/>
      <c r="KAD158" s="119"/>
      <c r="KAE158" s="119"/>
      <c r="KAF158" s="119"/>
      <c r="KAG158" s="119"/>
      <c r="KAH158" s="119"/>
      <c r="KAI158" s="119"/>
      <c r="KAJ158" s="119"/>
      <c r="KAK158" s="119"/>
      <c r="KAL158" s="119"/>
      <c r="KAM158" s="119"/>
      <c r="KAN158" s="119"/>
      <c r="KAO158" s="119"/>
      <c r="KAP158" s="119"/>
      <c r="KAQ158" s="119"/>
      <c r="KAR158" s="119"/>
      <c r="KAS158" s="119"/>
      <c r="KAT158" s="119"/>
      <c r="KAU158" s="119"/>
      <c r="KAV158" s="119"/>
      <c r="KAW158" s="119"/>
      <c r="KAX158" s="119"/>
      <c r="KAY158" s="119"/>
      <c r="KAZ158" s="119"/>
      <c r="KBA158" s="119"/>
      <c r="KBB158" s="119"/>
      <c r="KBC158" s="119"/>
      <c r="KBD158" s="119"/>
      <c r="KBE158" s="119"/>
      <c r="KBF158" s="119"/>
      <c r="KBG158" s="119"/>
      <c r="KBH158" s="119"/>
      <c r="KBI158" s="119"/>
      <c r="KBJ158" s="119"/>
      <c r="KBK158" s="119"/>
      <c r="KBL158" s="119"/>
      <c r="KBM158" s="119"/>
      <c r="KBN158" s="119"/>
      <c r="KBO158" s="119"/>
      <c r="KBP158" s="119"/>
      <c r="KBQ158" s="119"/>
      <c r="KBR158" s="119"/>
      <c r="KBS158" s="119"/>
      <c r="KBT158" s="119"/>
      <c r="KBU158" s="119"/>
      <c r="KBV158" s="119"/>
      <c r="KBW158" s="119"/>
      <c r="KBX158" s="119"/>
      <c r="KBY158" s="119"/>
      <c r="KBZ158" s="119"/>
      <c r="KCA158" s="119"/>
      <c r="KCB158" s="119"/>
      <c r="KCC158" s="119"/>
      <c r="KCD158" s="119"/>
      <c r="KCE158" s="119"/>
      <c r="KCF158" s="119"/>
      <c r="KCG158" s="119"/>
      <c r="KCH158" s="119"/>
      <c r="KCI158" s="119"/>
      <c r="KCJ158" s="119"/>
      <c r="KCK158" s="119"/>
      <c r="KCL158" s="119"/>
      <c r="KCM158" s="119"/>
      <c r="KCN158" s="119"/>
      <c r="KCO158" s="119"/>
      <c r="KCP158" s="119"/>
      <c r="KCQ158" s="119"/>
      <c r="KCR158" s="119"/>
      <c r="KCS158" s="119"/>
      <c r="KCT158" s="119"/>
      <c r="KCU158" s="119"/>
      <c r="KCV158" s="119"/>
      <c r="KCW158" s="119"/>
      <c r="KCX158" s="119"/>
      <c r="KCY158" s="119"/>
      <c r="KCZ158" s="119"/>
      <c r="KDA158" s="119"/>
      <c r="KDB158" s="119"/>
      <c r="KDC158" s="119"/>
      <c r="KDD158" s="119"/>
      <c r="KDE158" s="119"/>
      <c r="KDF158" s="119"/>
      <c r="KDG158" s="119"/>
      <c r="KDH158" s="119"/>
      <c r="KDI158" s="119"/>
      <c r="KDJ158" s="119"/>
      <c r="KDK158" s="119"/>
      <c r="KDL158" s="119"/>
      <c r="KDM158" s="119"/>
      <c r="KDN158" s="119"/>
      <c r="KDO158" s="119"/>
      <c r="KDP158" s="119"/>
      <c r="KDQ158" s="119"/>
      <c r="KDR158" s="119"/>
      <c r="KDS158" s="119"/>
      <c r="KDT158" s="119"/>
      <c r="KDU158" s="119"/>
      <c r="KDV158" s="119"/>
      <c r="KDW158" s="119"/>
      <c r="KDX158" s="119"/>
      <c r="KDY158" s="119"/>
      <c r="KDZ158" s="119"/>
      <c r="KEA158" s="119"/>
      <c r="KEB158" s="119"/>
      <c r="KEC158" s="119"/>
      <c r="KED158" s="119"/>
      <c r="KEE158" s="119"/>
      <c r="KEF158" s="119"/>
      <c r="KEG158" s="119"/>
      <c r="KEH158" s="119"/>
      <c r="KEI158" s="119"/>
      <c r="KEJ158" s="119"/>
      <c r="KEK158" s="119"/>
      <c r="KEL158" s="119"/>
      <c r="KEM158" s="119"/>
      <c r="KEN158" s="119"/>
      <c r="KEO158" s="119"/>
      <c r="KEP158" s="119"/>
      <c r="KEQ158" s="119"/>
      <c r="KER158" s="119"/>
      <c r="KES158" s="119"/>
      <c r="KET158" s="119"/>
      <c r="KEU158" s="119"/>
      <c r="KEV158" s="119"/>
      <c r="KEW158" s="119"/>
      <c r="KEX158" s="119"/>
      <c r="KEY158" s="119"/>
      <c r="KEZ158" s="119"/>
      <c r="KFA158" s="119"/>
      <c r="KFB158" s="119"/>
      <c r="KFC158" s="119"/>
      <c r="KFD158" s="119"/>
      <c r="KFE158" s="119"/>
      <c r="KFF158" s="119"/>
      <c r="KFG158" s="119"/>
      <c r="KFH158" s="119"/>
      <c r="KFI158" s="119"/>
      <c r="KFJ158" s="119"/>
      <c r="KFK158" s="119"/>
      <c r="KFL158" s="119"/>
      <c r="KFM158" s="119"/>
      <c r="KFN158" s="119"/>
      <c r="KFO158" s="119"/>
      <c r="KFP158" s="119"/>
      <c r="KFQ158" s="119"/>
      <c r="KFR158" s="119"/>
      <c r="KFS158" s="119"/>
      <c r="KFT158" s="119"/>
      <c r="KFU158" s="119"/>
      <c r="KFV158" s="119"/>
      <c r="KFW158" s="119"/>
      <c r="KFX158" s="119"/>
      <c r="KFY158" s="119"/>
      <c r="KFZ158" s="119"/>
      <c r="KGA158" s="119"/>
      <c r="KGB158" s="119"/>
      <c r="KGC158" s="119"/>
      <c r="KGD158" s="119"/>
      <c r="KGE158" s="119"/>
      <c r="KGF158" s="119"/>
      <c r="KGG158" s="119"/>
      <c r="KGH158" s="119"/>
      <c r="KGI158" s="119"/>
      <c r="KGJ158" s="119"/>
      <c r="KGK158" s="119"/>
      <c r="KGL158" s="119"/>
      <c r="KGM158" s="119"/>
      <c r="KGN158" s="119"/>
      <c r="KGO158" s="119"/>
      <c r="KGP158" s="119"/>
      <c r="KGQ158" s="119"/>
      <c r="KGR158" s="119"/>
      <c r="KGS158" s="119"/>
      <c r="KGT158" s="119"/>
      <c r="KGU158" s="119"/>
      <c r="KGV158" s="119"/>
      <c r="KGW158" s="119"/>
      <c r="KGX158" s="119"/>
      <c r="KGY158" s="119"/>
      <c r="KGZ158" s="119"/>
      <c r="KHA158" s="119"/>
      <c r="KHB158" s="119"/>
      <c r="KHC158" s="119"/>
      <c r="KHD158" s="119"/>
      <c r="KHE158" s="119"/>
      <c r="KHF158" s="119"/>
      <c r="KHG158" s="119"/>
      <c r="KHH158" s="119"/>
      <c r="KHI158" s="119"/>
      <c r="KHJ158" s="119"/>
      <c r="KHK158" s="119"/>
      <c r="KHL158" s="119"/>
      <c r="KHM158" s="119"/>
      <c r="KHN158" s="119"/>
      <c r="KHO158" s="119"/>
      <c r="KHP158" s="119"/>
      <c r="KHQ158" s="119"/>
      <c r="KHR158" s="119"/>
      <c r="KHS158" s="119"/>
      <c r="KHT158" s="119"/>
      <c r="KHU158" s="119"/>
      <c r="KHV158" s="119"/>
      <c r="KHW158" s="119"/>
      <c r="KHX158" s="119"/>
      <c r="KHY158" s="119"/>
      <c r="KHZ158" s="119"/>
      <c r="KIA158" s="119"/>
      <c r="KIB158" s="119"/>
      <c r="KIC158" s="119"/>
      <c r="KID158" s="119"/>
      <c r="KIE158" s="119"/>
      <c r="KIF158" s="119"/>
      <c r="KIG158" s="119"/>
      <c r="KIH158" s="119"/>
      <c r="KII158" s="119"/>
      <c r="KIJ158" s="119"/>
      <c r="KIK158" s="119"/>
      <c r="KIL158" s="119"/>
      <c r="KIM158" s="119"/>
      <c r="KIN158" s="119"/>
      <c r="KIO158" s="119"/>
      <c r="KIP158" s="119"/>
      <c r="KIQ158" s="119"/>
      <c r="KIR158" s="119"/>
      <c r="KIS158" s="119"/>
      <c r="KIT158" s="119"/>
      <c r="KIU158" s="119"/>
      <c r="KIV158" s="119"/>
      <c r="KIW158" s="119"/>
      <c r="KIX158" s="119"/>
      <c r="KIY158" s="119"/>
      <c r="KIZ158" s="119"/>
      <c r="KJA158" s="119"/>
      <c r="KJB158" s="119"/>
      <c r="KJC158" s="119"/>
      <c r="KJD158" s="119"/>
      <c r="KJE158" s="119"/>
      <c r="KJF158" s="119"/>
      <c r="KJG158" s="119"/>
      <c r="KJH158" s="119"/>
      <c r="KJI158" s="119"/>
      <c r="KJJ158" s="119"/>
      <c r="KJK158" s="119"/>
      <c r="KJL158" s="119"/>
      <c r="KJM158" s="119"/>
      <c r="KJN158" s="119"/>
      <c r="KJO158" s="119"/>
      <c r="KJP158" s="119"/>
      <c r="KJQ158" s="119"/>
      <c r="KJR158" s="119"/>
      <c r="KJS158" s="119"/>
      <c r="KJT158" s="119"/>
      <c r="KJU158" s="119"/>
      <c r="KJV158" s="119"/>
      <c r="KJW158" s="119"/>
      <c r="KJX158" s="119"/>
      <c r="KJY158" s="119"/>
      <c r="KJZ158" s="119"/>
      <c r="KKA158" s="119"/>
      <c r="KKB158" s="119"/>
      <c r="KKC158" s="119"/>
      <c r="KKD158" s="119"/>
      <c r="KKE158" s="119"/>
      <c r="KKF158" s="119"/>
      <c r="KKG158" s="119"/>
      <c r="KKH158" s="119"/>
      <c r="KKI158" s="119"/>
      <c r="KKJ158" s="119"/>
      <c r="KKK158" s="119"/>
      <c r="KKL158" s="119"/>
      <c r="KKM158" s="119"/>
      <c r="KKN158" s="119"/>
      <c r="KKO158" s="119"/>
      <c r="KKP158" s="119"/>
      <c r="KKQ158" s="119"/>
      <c r="KKR158" s="119"/>
      <c r="KKS158" s="119"/>
      <c r="KKT158" s="119"/>
      <c r="KKU158" s="119"/>
      <c r="KKV158" s="119"/>
      <c r="KKW158" s="119"/>
      <c r="KKX158" s="119"/>
      <c r="KKY158" s="119"/>
      <c r="KKZ158" s="119"/>
      <c r="KLA158" s="119"/>
      <c r="KLB158" s="119"/>
      <c r="KLC158" s="119"/>
      <c r="KLD158" s="119"/>
      <c r="KLE158" s="119"/>
      <c r="KLF158" s="119"/>
      <c r="KLG158" s="119"/>
      <c r="KLH158" s="119"/>
      <c r="KLI158" s="119"/>
      <c r="KLJ158" s="119"/>
      <c r="KLK158" s="119"/>
      <c r="KLL158" s="119"/>
      <c r="KLM158" s="119"/>
      <c r="KLN158" s="119"/>
      <c r="KLO158" s="119"/>
      <c r="KLP158" s="119"/>
      <c r="KLQ158" s="119"/>
      <c r="KLR158" s="119"/>
      <c r="KLS158" s="119"/>
      <c r="KLT158" s="119"/>
      <c r="KLU158" s="119"/>
      <c r="KLV158" s="119"/>
      <c r="KLW158" s="119"/>
      <c r="KLX158" s="119"/>
      <c r="KLY158" s="119"/>
      <c r="KLZ158" s="119"/>
      <c r="KMA158" s="119"/>
      <c r="KMB158" s="119"/>
      <c r="KMC158" s="119"/>
      <c r="KMD158" s="119"/>
      <c r="KME158" s="119"/>
      <c r="KMF158" s="119"/>
      <c r="KMG158" s="119"/>
      <c r="KMH158" s="119"/>
      <c r="KMI158" s="119"/>
      <c r="KMJ158" s="119"/>
      <c r="KMK158" s="119"/>
      <c r="KML158" s="119"/>
      <c r="KMM158" s="119"/>
      <c r="KMN158" s="119"/>
      <c r="KMO158" s="119"/>
      <c r="KMP158" s="119"/>
      <c r="KMQ158" s="119"/>
      <c r="KMR158" s="119"/>
      <c r="KMS158" s="119"/>
      <c r="KMT158" s="119"/>
      <c r="KMU158" s="119"/>
      <c r="KMV158" s="119"/>
      <c r="KMW158" s="119"/>
      <c r="KMX158" s="119"/>
      <c r="KMY158" s="119"/>
      <c r="KMZ158" s="119"/>
      <c r="KNA158" s="119"/>
      <c r="KNB158" s="119"/>
      <c r="KNC158" s="119"/>
      <c r="KND158" s="119"/>
      <c r="KNE158" s="119"/>
      <c r="KNF158" s="119"/>
      <c r="KNG158" s="119"/>
      <c r="KNH158" s="119"/>
      <c r="KNI158" s="119"/>
      <c r="KNJ158" s="119"/>
      <c r="KNK158" s="119"/>
      <c r="KNL158" s="119"/>
      <c r="KNM158" s="119"/>
      <c r="KNN158" s="119"/>
      <c r="KNO158" s="119"/>
      <c r="KNP158" s="119"/>
      <c r="KNQ158" s="119"/>
      <c r="KNR158" s="119"/>
      <c r="KNS158" s="119"/>
      <c r="KNT158" s="119"/>
      <c r="KNU158" s="119"/>
      <c r="KNV158" s="119"/>
      <c r="KNW158" s="119"/>
      <c r="KNX158" s="119"/>
      <c r="KNY158" s="119"/>
      <c r="KNZ158" s="119"/>
      <c r="KOA158" s="119"/>
      <c r="KOB158" s="119"/>
      <c r="KOC158" s="119"/>
      <c r="KOD158" s="119"/>
      <c r="KOE158" s="119"/>
      <c r="KOF158" s="119"/>
      <c r="KOG158" s="119"/>
      <c r="KOH158" s="119"/>
      <c r="KOI158" s="119"/>
      <c r="KOJ158" s="119"/>
      <c r="KOK158" s="119"/>
      <c r="KOL158" s="119"/>
      <c r="KOM158" s="119"/>
      <c r="KON158" s="119"/>
      <c r="KOO158" s="119"/>
      <c r="KOP158" s="119"/>
      <c r="KOQ158" s="119"/>
      <c r="KOR158" s="119"/>
      <c r="KOS158" s="119"/>
      <c r="KOT158" s="119"/>
      <c r="KOU158" s="119"/>
      <c r="KOV158" s="119"/>
      <c r="KOW158" s="119"/>
      <c r="KOX158" s="119"/>
      <c r="KOY158" s="119"/>
      <c r="KOZ158" s="119"/>
      <c r="KPA158" s="119"/>
      <c r="KPB158" s="119"/>
      <c r="KPC158" s="119"/>
      <c r="KPD158" s="119"/>
      <c r="KPE158" s="119"/>
      <c r="KPF158" s="119"/>
      <c r="KPG158" s="119"/>
      <c r="KPH158" s="119"/>
      <c r="KPI158" s="119"/>
      <c r="KPJ158" s="119"/>
      <c r="KPK158" s="119"/>
      <c r="KPL158" s="119"/>
      <c r="KPM158" s="119"/>
      <c r="KPN158" s="119"/>
      <c r="KPO158" s="119"/>
      <c r="KPP158" s="119"/>
      <c r="KPQ158" s="119"/>
      <c r="KPR158" s="119"/>
      <c r="KPS158" s="119"/>
      <c r="KPT158" s="119"/>
      <c r="KPU158" s="119"/>
      <c r="KPV158" s="119"/>
      <c r="KPW158" s="119"/>
      <c r="KPX158" s="119"/>
      <c r="KPY158" s="119"/>
      <c r="KPZ158" s="119"/>
      <c r="KQA158" s="119"/>
      <c r="KQB158" s="119"/>
      <c r="KQC158" s="119"/>
      <c r="KQD158" s="119"/>
      <c r="KQE158" s="119"/>
      <c r="KQF158" s="119"/>
      <c r="KQG158" s="119"/>
      <c r="KQH158" s="119"/>
      <c r="KQI158" s="119"/>
      <c r="KQJ158" s="119"/>
      <c r="KQK158" s="119"/>
      <c r="KQL158" s="119"/>
      <c r="KQM158" s="119"/>
      <c r="KQN158" s="119"/>
      <c r="KQO158" s="119"/>
      <c r="KQP158" s="119"/>
      <c r="KQQ158" s="119"/>
      <c r="KQR158" s="119"/>
      <c r="KQS158" s="119"/>
      <c r="KQT158" s="119"/>
      <c r="KQU158" s="119"/>
      <c r="KQV158" s="119"/>
      <c r="KQW158" s="119"/>
      <c r="KQX158" s="119"/>
      <c r="KQY158" s="119"/>
      <c r="KQZ158" s="119"/>
      <c r="KRA158" s="119"/>
      <c r="KRB158" s="119"/>
      <c r="KRC158" s="119"/>
      <c r="KRD158" s="119"/>
      <c r="KRE158" s="119"/>
      <c r="KRF158" s="119"/>
      <c r="KRG158" s="119"/>
      <c r="KRH158" s="119"/>
      <c r="KRI158" s="119"/>
      <c r="KRJ158" s="119"/>
      <c r="KRK158" s="119"/>
      <c r="KRL158" s="119"/>
      <c r="KRM158" s="119"/>
      <c r="KRN158" s="119"/>
      <c r="KRO158" s="119"/>
      <c r="KRP158" s="119"/>
      <c r="KRQ158" s="119"/>
      <c r="KRR158" s="119"/>
      <c r="KRS158" s="119"/>
      <c r="KRT158" s="119"/>
      <c r="KRU158" s="119"/>
      <c r="KRV158" s="119"/>
      <c r="KRW158" s="119"/>
      <c r="KRX158" s="119"/>
      <c r="KRY158" s="119"/>
      <c r="KRZ158" s="119"/>
      <c r="KSA158" s="119"/>
      <c r="KSB158" s="119"/>
      <c r="KSC158" s="119"/>
      <c r="KSD158" s="119"/>
      <c r="KSE158" s="119"/>
      <c r="KSF158" s="119"/>
      <c r="KSG158" s="119"/>
      <c r="KSH158" s="119"/>
      <c r="KSI158" s="119"/>
      <c r="KSJ158" s="119"/>
      <c r="KSK158" s="119"/>
      <c r="KSL158" s="119"/>
      <c r="KSM158" s="119"/>
      <c r="KSN158" s="119"/>
      <c r="KSO158" s="119"/>
      <c r="KSP158" s="119"/>
      <c r="KSQ158" s="119"/>
      <c r="KSR158" s="119"/>
      <c r="KSS158" s="119"/>
      <c r="KST158" s="119"/>
      <c r="KSU158" s="119"/>
      <c r="KSV158" s="119"/>
      <c r="KSW158" s="119"/>
      <c r="KSX158" s="119"/>
      <c r="KSY158" s="119"/>
      <c r="KSZ158" s="119"/>
      <c r="KTA158" s="119"/>
      <c r="KTB158" s="119"/>
      <c r="KTC158" s="119"/>
      <c r="KTD158" s="119"/>
      <c r="KTE158" s="119"/>
      <c r="KTF158" s="119"/>
      <c r="KTG158" s="119"/>
      <c r="KTH158" s="119"/>
      <c r="KTI158" s="119"/>
      <c r="KTJ158" s="119"/>
      <c r="KTK158" s="119"/>
      <c r="KTL158" s="119"/>
      <c r="KTM158" s="119"/>
      <c r="KTN158" s="119"/>
      <c r="KTO158" s="119"/>
      <c r="KTP158" s="119"/>
      <c r="KTQ158" s="119"/>
      <c r="KTR158" s="119"/>
      <c r="KTS158" s="119"/>
      <c r="KTT158" s="119"/>
      <c r="KTU158" s="119"/>
      <c r="KTV158" s="119"/>
      <c r="KTW158" s="119"/>
      <c r="KTX158" s="119"/>
      <c r="KTY158" s="119"/>
      <c r="KTZ158" s="119"/>
      <c r="KUA158" s="119"/>
      <c r="KUB158" s="119"/>
      <c r="KUC158" s="119"/>
      <c r="KUD158" s="119"/>
      <c r="KUE158" s="119"/>
      <c r="KUF158" s="119"/>
      <c r="KUG158" s="119"/>
      <c r="KUH158" s="119"/>
      <c r="KUI158" s="119"/>
      <c r="KUJ158" s="119"/>
      <c r="KUK158" s="119"/>
      <c r="KUL158" s="119"/>
      <c r="KUM158" s="119"/>
      <c r="KUN158" s="119"/>
      <c r="KUO158" s="119"/>
      <c r="KUP158" s="119"/>
      <c r="KUQ158" s="119"/>
      <c r="KUR158" s="119"/>
      <c r="KUS158" s="119"/>
      <c r="KUT158" s="119"/>
      <c r="KUU158" s="119"/>
      <c r="KUV158" s="119"/>
      <c r="KUW158" s="119"/>
      <c r="KUX158" s="119"/>
      <c r="KUY158" s="119"/>
      <c r="KUZ158" s="119"/>
      <c r="KVA158" s="119"/>
      <c r="KVB158" s="119"/>
      <c r="KVC158" s="119"/>
      <c r="KVD158" s="119"/>
      <c r="KVE158" s="119"/>
      <c r="KVF158" s="119"/>
      <c r="KVG158" s="119"/>
      <c r="KVH158" s="119"/>
      <c r="KVI158" s="119"/>
      <c r="KVJ158" s="119"/>
      <c r="KVK158" s="119"/>
      <c r="KVL158" s="119"/>
      <c r="KVM158" s="119"/>
      <c r="KVN158" s="119"/>
      <c r="KVO158" s="119"/>
      <c r="KVP158" s="119"/>
      <c r="KVQ158" s="119"/>
      <c r="KVR158" s="119"/>
      <c r="KVS158" s="119"/>
      <c r="KVT158" s="119"/>
      <c r="KVU158" s="119"/>
      <c r="KVV158" s="119"/>
      <c r="KVW158" s="119"/>
      <c r="KVX158" s="119"/>
      <c r="KVY158" s="119"/>
      <c r="KVZ158" s="119"/>
      <c r="KWA158" s="119"/>
      <c r="KWB158" s="119"/>
      <c r="KWC158" s="119"/>
      <c r="KWD158" s="119"/>
      <c r="KWE158" s="119"/>
      <c r="KWF158" s="119"/>
      <c r="KWG158" s="119"/>
      <c r="KWH158" s="119"/>
      <c r="KWI158" s="119"/>
      <c r="KWJ158" s="119"/>
      <c r="KWK158" s="119"/>
      <c r="KWL158" s="119"/>
      <c r="KWM158" s="119"/>
      <c r="KWN158" s="119"/>
      <c r="KWO158" s="119"/>
      <c r="KWP158" s="119"/>
      <c r="KWQ158" s="119"/>
      <c r="KWR158" s="119"/>
      <c r="KWS158" s="119"/>
      <c r="KWT158" s="119"/>
      <c r="KWU158" s="119"/>
      <c r="KWV158" s="119"/>
      <c r="KWW158" s="119"/>
      <c r="KWX158" s="119"/>
      <c r="KWY158" s="119"/>
      <c r="KWZ158" s="119"/>
      <c r="KXA158" s="119"/>
      <c r="KXB158" s="119"/>
      <c r="KXC158" s="119"/>
      <c r="KXD158" s="119"/>
      <c r="KXE158" s="119"/>
      <c r="KXF158" s="119"/>
      <c r="KXG158" s="119"/>
      <c r="KXH158" s="119"/>
      <c r="KXI158" s="119"/>
      <c r="KXJ158" s="119"/>
      <c r="KXK158" s="119"/>
      <c r="KXL158" s="119"/>
      <c r="KXM158" s="119"/>
      <c r="KXN158" s="119"/>
      <c r="KXO158" s="119"/>
      <c r="KXP158" s="119"/>
      <c r="KXQ158" s="119"/>
      <c r="KXR158" s="119"/>
      <c r="KXS158" s="119"/>
      <c r="KXT158" s="119"/>
      <c r="KXU158" s="119"/>
      <c r="KXV158" s="119"/>
      <c r="KXW158" s="119"/>
      <c r="KXX158" s="119"/>
      <c r="KXY158" s="119"/>
      <c r="KXZ158" s="119"/>
      <c r="KYA158" s="119"/>
      <c r="KYB158" s="119"/>
      <c r="KYC158" s="119"/>
      <c r="KYD158" s="119"/>
      <c r="KYE158" s="119"/>
      <c r="KYF158" s="119"/>
      <c r="KYG158" s="119"/>
      <c r="KYH158" s="119"/>
      <c r="KYI158" s="119"/>
      <c r="KYJ158" s="119"/>
      <c r="KYK158" s="119"/>
      <c r="KYL158" s="119"/>
      <c r="KYM158" s="119"/>
      <c r="KYN158" s="119"/>
      <c r="KYO158" s="119"/>
      <c r="KYP158" s="119"/>
      <c r="KYQ158" s="119"/>
      <c r="KYR158" s="119"/>
      <c r="KYS158" s="119"/>
      <c r="KYT158" s="119"/>
      <c r="KYU158" s="119"/>
      <c r="KYV158" s="119"/>
      <c r="KYW158" s="119"/>
      <c r="KYX158" s="119"/>
      <c r="KYY158" s="119"/>
      <c r="KYZ158" s="119"/>
      <c r="KZA158" s="119"/>
      <c r="KZB158" s="119"/>
      <c r="KZC158" s="119"/>
      <c r="KZD158" s="119"/>
      <c r="KZE158" s="119"/>
      <c r="KZF158" s="119"/>
      <c r="KZG158" s="119"/>
      <c r="KZH158" s="119"/>
      <c r="KZI158" s="119"/>
      <c r="KZJ158" s="119"/>
      <c r="KZK158" s="119"/>
      <c r="KZL158" s="119"/>
      <c r="KZM158" s="119"/>
      <c r="KZN158" s="119"/>
      <c r="KZO158" s="119"/>
      <c r="KZP158" s="119"/>
      <c r="KZQ158" s="119"/>
      <c r="KZR158" s="119"/>
      <c r="KZS158" s="119"/>
      <c r="KZT158" s="119"/>
      <c r="KZU158" s="119"/>
      <c r="KZV158" s="119"/>
      <c r="KZW158" s="119"/>
      <c r="KZX158" s="119"/>
      <c r="KZY158" s="119"/>
      <c r="KZZ158" s="119"/>
      <c r="LAA158" s="119"/>
      <c r="LAB158" s="119"/>
      <c r="LAC158" s="119"/>
      <c r="LAD158" s="119"/>
      <c r="LAE158" s="119"/>
      <c r="LAF158" s="119"/>
      <c r="LAG158" s="119"/>
      <c r="LAH158" s="119"/>
      <c r="LAI158" s="119"/>
      <c r="LAJ158" s="119"/>
      <c r="LAK158" s="119"/>
      <c r="LAL158" s="119"/>
      <c r="LAM158" s="119"/>
      <c r="LAN158" s="119"/>
      <c r="LAO158" s="119"/>
      <c r="LAP158" s="119"/>
      <c r="LAQ158" s="119"/>
      <c r="LAR158" s="119"/>
      <c r="LAS158" s="119"/>
      <c r="LAT158" s="119"/>
      <c r="LAU158" s="119"/>
      <c r="LAV158" s="119"/>
      <c r="LAW158" s="119"/>
      <c r="LAX158" s="119"/>
      <c r="LAY158" s="119"/>
      <c r="LAZ158" s="119"/>
      <c r="LBA158" s="119"/>
      <c r="LBB158" s="119"/>
      <c r="LBC158" s="119"/>
      <c r="LBD158" s="119"/>
      <c r="LBE158" s="119"/>
      <c r="LBF158" s="119"/>
      <c r="LBG158" s="119"/>
      <c r="LBH158" s="119"/>
      <c r="LBI158" s="119"/>
      <c r="LBJ158" s="119"/>
      <c r="LBK158" s="119"/>
      <c r="LBL158" s="119"/>
      <c r="LBM158" s="119"/>
      <c r="LBN158" s="119"/>
      <c r="LBO158" s="119"/>
      <c r="LBP158" s="119"/>
      <c r="LBQ158" s="119"/>
      <c r="LBR158" s="119"/>
      <c r="LBS158" s="119"/>
      <c r="LBT158" s="119"/>
      <c r="LBU158" s="119"/>
      <c r="LBV158" s="119"/>
      <c r="LBW158" s="119"/>
      <c r="LBX158" s="119"/>
      <c r="LBY158" s="119"/>
      <c r="LBZ158" s="119"/>
      <c r="LCA158" s="119"/>
      <c r="LCB158" s="119"/>
      <c r="LCC158" s="119"/>
      <c r="LCD158" s="119"/>
      <c r="LCE158" s="119"/>
      <c r="LCF158" s="119"/>
      <c r="LCG158" s="119"/>
      <c r="LCH158" s="119"/>
      <c r="LCI158" s="119"/>
      <c r="LCJ158" s="119"/>
      <c r="LCK158" s="119"/>
      <c r="LCL158" s="119"/>
      <c r="LCM158" s="119"/>
      <c r="LCN158" s="119"/>
      <c r="LCO158" s="119"/>
      <c r="LCP158" s="119"/>
      <c r="LCQ158" s="119"/>
      <c r="LCR158" s="119"/>
      <c r="LCS158" s="119"/>
      <c r="LCT158" s="119"/>
      <c r="LCU158" s="119"/>
      <c r="LCV158" s="119"/>
      <c r="LCW158" s="119"/>
      <c r="LCX158" s="119"/>
      <c r="LCY158" s="119"/>
      <c r="LCZ158" s="119"/>
      <c r="LDA158" s="119"/>
      <c r="LDB158" s="119"/>
      <c r="LDC158" s="119"/>
      <c r="LDD158" s="119"/>
      <c r="LDE158" s="119"/>
      <c r="LDF158" s="119"/>
      <c r="LDG158" s="119"/>
      <c r="LDH158" s="119"/>
      <c r="LDI158" s="119"/>
      <c r="LDJ158" s="119"/>
      <c r="LDK158" s="119"/>
      <c r="LDL158" s="119"/>
      <c r="LDM158" s="119"/>
      <c r="LDN158" s="119"/>
      <c r="LDO158" s="119"/>
      <c r="LDP158" s="119"/>
      <c r="LDQ158" s="119"/>
      <c r="LDR158" s="119"/>
      <c r="LDS158" s="119"/>
      <c r="LDT158" s="119"/>
      <c r="LDU158" s="119"/>
      <c r="LDV158" s="119"/>
      <c r="LDW158" s="119"/>
      <c r="LDX158" s="119"/>
      <c r="LDY158" s="119"/>
      <c r="LDZ158" s="119"/>
      <c r="LEA158" s="119"/>
      <c r="LEB158" s="119"/>
      <c r="LEC158" s="119"/>
      <c r="LED158" s="119"/>
      <c r="LEE158" s="119"/>
      <c r="LEF158" s="119"/>
      <c r="LEG158" s="119"/>
      <c r="LEH158" s="119"/>
      <c r="LEI158" s="119"/>
      <c r="LEJ158" s="119"/>
      <c r="LEK158" s="119"/>
      <c r="LEL158" s="119"/>
      <c r="LEM158" s="119"/>
      <c r="LEN158" s="119"/>
      <c r="LEO158" s="119"/>
      <c r="LEP158" s="119"/>
      <c r="LEQ158" s="119"/>
      <c r="LER158" s="119"/>
      <c r="LES158" s="119"/>
      <c r="LET158" s="119"/>
      <c r="LEU158" s="119"/>
      <c r="LEV158" s="119"/>
      <c r="LEW158" s="119"/>
      <c r="LEX158" s="119"/>
      <c r="LEY158" s="119"/>
      <c r="LEZ158" s="119"/>
      <c r="LFA158" s="119"/>
      <c r="LFB158" s="119"/>
      <c r="LFC158" s="119"/>
      <c r="LFD158" s="119"/>
      <c r="LFE158" s="119"/>
      <c r="LFF158" s="119"/>
      <c r="LFG158" s="119"/>
      <c r="LFH158" s="119"/>
      <c r="LFI158" s="119"/>
      <c r="LFJ158" s="119"/>
      <c r="LFK158" s="119"/>
      <c r="LFL158" s="119"/>
      <c r="LFM158" s="119"/>
      <c r="LFN158" s="119"/>
      <c r="LFO158" s="119"/>
      <c r="LFP158" s="119"/>
      <c r="LFQ158" s="119"/>
      <c r="LFR158" s="119"/>
      <c r="LFS158" s="119"/>
      <c r="LFT158" s="119"/>
      <c r="LFU158" s="119"/>
      <c r="LFV158" s="119"/>
      <c r="LFW158" s="119"/>
      <c r="LFX158" s="119"/>
      <c r="LFY158" s="119"/>
      <c r="LFZ158" s="119"/>
      <c r="LGA158" s="119"/>
      <c r="LGB158" s="119"/>
      <c r="LGC158" s="119"/>
      <c r="LGD158" s="119"/>
      <c r="LGE158" s="119"/>
      <c r="LGF158" s="119"/>
      <c r="LGG158" s="119"/>
      <c r="LGH158" s="119"/>
      <c r="LGI158" s="119"/>
      <c r="LGJ158" s="119"/>
      <c r="LGK158" s="119"/>
      <c r="LGL158" s="119"/>
      <c r="LGM158" s="119"/>
      <c r="LGN158" s="119"/>
      <c r="LGO158" s="119"/>
      <c r="LGP158" s="119"/>
      <c r="LGQ158" s="119"/>
      <c r="LGR158" s="119"/>
      <c r="LGS158" s="119"/>
      <c r="LGT158" s="119"/>
      <c r="LGU158" s="119"/>
      <c r="LGV158" s="119"/>
      <c r="LGW158" s="119"/>
      <c r="LGX158" s="119"/>
      <c r="LGY158" s="119"/>
      <c r="LGZ158" s="119"/>
      <c r="LHA158" s="119"/>
      <c r="LHB158" s="119"/>
      <c r="LHC158" s="119"/>
      <c r="LHD158" s="119"/>
      <c r="LHE158" s="119"/>
      <c r="LHF158" s="119"/>
      <c r="LHG158" s="119"/>
      <c r="LHH158" s="119"/>
      <c r="LHI158" s="119"/>
      <c r="LHJ158" s="119"/>
      <c r="LHK158" s="119"/>
      <c r="LHL158" s="119"/>
      <c r="LHM158" s="119"/>
      <c r="LHN158" s="119"/>
      <c r="LHO158" s="119"/>
      <c r="LHP158" s="119"/>
      <c r="LHQ158" s="119"/>
      <c r="LHR158" s="119"/>
      <c r="LHS158" s="119"/>
      <c r="LHT158" s="119"/>
      <c r="LHU158" s="119"/>
      <c r="LHV158" s="119"/>
      <c r="LHW158" s="119"/>
      <c r="LHX158" s="119"/>
      <c r="LHY158" s="119"/>
      <c r="LHZ158" s="119"/>
      <c r="LIA158" s="119"/>
      <c r="LIB158" s="119"/>
      <c r="LIC158" s="119"/>
      <c r="LID158" s="119"/>
      <c r="LIE158" s="119"/>
      <c r="LIF158" s="119"/>
      <c r="LIG158" s="119"/>
      <c r="LIH158" s="119"/>
      <c r="LII158" s="119"/>
      <c r="LIJ158" s="119"/>
      <c r="LIK158" s="119"/>
      <c r="LIL158" s="119"/>
      <c r="LIM158" s="119"/>
      <c r="LIN158" s="119"/>
      <c r="LIO158" s="119"/>
      <c r="LIP158" s="119"/>
      <c r="LIQ158" s="119"/>
      <c r="LIR158" s="119"/>
      <c r="LIS158" s="119"/>
      <c r="LIT158" s="119"/>
      <c r="LIU158" s="119"/>
      <c r="LIV158" s="119"/>
      <c r="LIW158" s="119"/>
      <c r="LIX158" s="119"/>
      <c r="LIY158" s="119"/>
      <c r="LIZ158" s="119"/>
      <c r="LJA158" s="119"/>
      <c r="LJB158" s="119"/>
      <c r="LJC158" s="119"/>
      <c r="LJD158" s="119"/>
      <c r="LJE158" s="119"/>
      <c r="LJF158" s="119"/>
      <c r="LJG158" s="119"/>
      <c r="LJH158" s="119"/>
      <c r="LJI158" s="119"/>
      <c r="LJJ158" s="119"/>
      <c r="LJK158" s="119"/>
      <c r="LJL158" s="119"/>
      <c r="LJM158" s="119"/>
      <c r="LJN158" s="119"/>
      <c r="LJO158" s="119"/>
      <c r="LJP158" s="119"/>
      <c r="LJQ158" s="119"/>
      <c r="LJR158" s="119"/>
      <c r="LJS158" s="119"/>
      <c r="LJT158" s="119"/>
      <c r="LJU158" s="119"/>
      <c r="LJV158" s="119"/>
      <c r="LJW158" s="119"/>
      <c r="LJX158" s="119"/>
      <c r="LJY158" s="119"/>
      <c r="LJZ158" s="119"/>
      <c r="LKA158" s="119"/>
      <c r="LKB158" s="119"/>
      <c r="LKC158" s="119"/>
      <c r="LKD158" s="119"/>
      <c r="LKE158" s="119"/>
      <c r="LKF158" s="119"/>
      <c r="LKG158" s="119"/>
      <c r="LKH158" s="119"/>
      <c r="LKI158" s="119"/>
      <c r="LKJ158" s="119"/>
      <c r="LKK158" s="119"/>
      <c r="LKL158" s="119"/>
      <c r="LKM158" s="119"/>
      <c r="LKN158" s="119"/>
      <c r="LKO158" s="119"/>
      <c r="LKP158" s="119"/>
      <c r="LKQ158" s="119"/>
      <c r="LKR158" s="119"/>
      <c r="LKS158" s="119"/>
      <c r="LKT158" s="119"/>
      <c r="LKU158" s="119"/>
      <c r="LKV158" s="119"/>
      <c r="LKW158" s="119"/>
      <c r="LKX158" s="119"/>
      <c r="LKY158" s="119"/>
      <c r="LKZ158" s="119"/>
      <c r="LLA158" s="119"/>
      <c r="LLB158" s="119"/>
      <c r="LLC158" s="119"/>
      <c r="LLD158" s="119"/>
      <c r="LLE158" s="119"/>
      <c r="LLF158" s="119"/>
      <c r="LLG158" s="119"/>
      <c r="LLH158" s="119"/>
      <c r="LLI158" s="119"/>
      <c r="LLJ158" s="119"/>
      <c r="LLK158" s="119"/>
      <c r="LLL158" s="119"/>
      <c r="LLM158" s="119"/>
      <c r="LLN158" s="119"/>
      <c r="LLO158" s="119"/>
      <c r="LLP158" s="119"/>
      <c r="LLQ158" s="119"/>
      <c r="LLR158" s="119"/>
      <c r="LLS158" s="119"/>
      <c r="LLT158" s="119"/>
      <c r="LLU158" s="119"/>
      <c r="LLV158" s="119"/>
      <c r="LLW158" s="119"/>
      <c r="LLX158" s="119"/>
      <c r="LLY158" s="119"/>
      <c r="LLZ158" s="119"/>
      <c r="LMA158" s="119"/>
      <c r="LMB158" s="119"/>
      <c r="LMC158" s="119"/>
      <c r="LMD158" s="119"/>
      <c r="LME158" s="119"/>
      <c r="LMF158" s="119"/>
      <c r="LMG158" s="119"/>
      <c r="LMH158" s="119"/>
      <c r="LMI158" s="119"/>
      <c r="LMJ158" s="119"/>
      <c r="LMK158" s="119"/>
      <c r="LML158" s="119"/>
      <c r="LMM158" s="119"/>
      <c r="LMN158" s="119"/>
      <c r="LMO158" s="119"/>
      <c r="LMP158" s="119"/>
      <c r="LMQ158" s="119"/>
      <c r="LMR158" s="119"/>
      <c r="LMS158" s="119"/>
      <c r="LMT158" s="119"/>
      <c r="LMU158" s="119"/>
      <c r="LMV158" s="119"/>
      <c r="LMW158" s="119"/>
      <c r="LMX158" s="119"/>
      <c r="LMY158" s="119"/>
      <c r="LMZ158" s="119"/>
      <c r="LNA158" s="119"/>
      <c r="LNB158" s="119"/>
      <c r="LNC158" s="119"/>
      <c r="LND158" s="119"/>
      <c r="LNE158" s="119"/>
      <c r="LNF158" s="119"/>
      <c r="LNG158" s="119"/>
      <c r="LNH158" s="119"/>
      <c r="LNI158" s="119"/>
      <c r="LNJ158" s="119"/>
      <c r="LNK158" s="119"/>
      <c r="LNL158" s="119"/>
      <c r="LNM158" s="119"/>
      <c r="LNN158" s="119"/>
      <c r="LNO158" s="119"/>
      <c r="LNP158" s="119"/>
      <c r="LNQ158" s="119"/>
      <c r="LNR158" s="119"/>
      <c r="LNS158" s="119"/>
      <c r="LNT158" s="119"/>
      <c r="LNU158" s="119"/>
      <c r="LNV158" s="119"/>
      <c r="LNW158" s="119"/>
      <c r="LNX158" s="119"/>
      <c r="LNY158" s="119"/>
      <c r="LNZ158" s="119"/>
      <c r="LOA158" s="119"/>
      <c r="LOB158" s="119"/>
      <c r="LOC158" s="119"/>
      <c r="LOD158" s="119"/>
      <c r="LOE158" s="119"/>
      <c r="LOF158" s="119"/>
      <c r="LOG158" s="119"/>
      <c r="LOH158" s="119"/>
      <c r="LOI158" s="119"/>
      <c r="LOJ158" s="119"/>
      <c r="LOK158" s="119"/>
      <c r="LOL158" s="119"/>
      <c r="LOM158" s="119"/>
      <c r="LON158" s="119"/>
      <c r="LOO158" s="119"/>
      <c r="LOP158" s="119"/>
      <c r="LOQ158" s="119"/>
      <c r="LOR158" s="119"/>
      <c r="LOS158" s="119"/>
      <c r="LOT158" s="119"/>
      <c r="LOU158" s="119"/>
      <c r="LOV158" s="119"/>
      <c r="LOW158" s="119"/>
      <c r="LOX158" s="119"/>
      <c r="LOY158" s="119"/>
      <c r="LOZ158" s="119"/>
      <c r="LPA158" s="119"/>
      <c r="LPB158" s="119"/>
      <c r="LPC158" s="119"/>
      <c r="LPD158" s="119"/>
      <c r="LPE158" s="119"/>
      <c r="LPF158" s="119"/>
      <c r="LPG158" s="119"/>
      <c r="LPH158" s="119"/>
      <c r="LPI158" s="119"/>
      <c r="LPJ158" s="119"/>
      <c r="LPK158" s="119"/>
      <c r="LPL158" s="119"/>
      <c r="LPM158" s="119"/>
      <c r="LPN158" s="119"/>
      <c r="LPO158" s="119"/>
      <c r="LPP158" s="119"/>
      <c r="LPQ158" s="119"/>
      <c r="LPR158" s="119"/>
      <c r="LPS158" s="119"/>
      <c r="LPT158" s="119"/>
      <c r="LPU158" s="119"/>
      <c r="LPV158" s="119"/>
      <c r="LPW158" s="119"/>
      <c r="LPX158" s="119"/>
      <c r="LPY158" s="119"/>
      <c r="LPZ158" s="119"/>
      <c r="LQA158" s="119"/>
      <c r="LQB158" s="119"/>
      <c r="LQC158" s="119"/>
      <c r="LQD158" s="119"/>
      <c r="LQE158" s="119"/>
      <c r="LQF158" s="119"/>
      <c r="LQG158" s="119"/>
      <c r="LQH158" s="119"/>
      <c r="LQI158" s="119"/>
      <c r="LQJ158" s="119"/>
      <c r="LQK158" s="119"/>
      <c r="LQL158" s="119"/>
      <c r="LQM158" s="119"/>
      <c r="LQN158" s="119"/>
      <c r="LQO158" s="119"/>
      <c r="LQP158" s="119"/>
      <c r="LQQ158" s="119"/>
      <c r="LQR158" s="119"/>
      <c r="LQS158" s="119"/>
      <c r="LQT158" s="119"/>
      <c r="LQU158" s="119"/>
      <c r="LQV158" s="119"/>
      <c r="LQW158" s="119"/>
      <c r="LQX158" s="119"/>
      <c r="LQY158" s="119"/>
      <c r="LQZ158" s="119"/>
      <c r="LRA158" s="119"/>
      <c r="LRB158" s="119"/>
      <c r="LRC158" s="119"/>
      <c r="LRD158" s="119"/>
      <c r="LRE158" s="119"/>
      <c r="LRF158" s="119"/>
      <c r="LRG158" s="119"/>
      <c r="LRH158" s="119"/>
      <c r="LRI158" s="119"/>
      <c r="LRJ158" s="119"/>
      <c r="LRK158" s="119"/>
      <c r="LRL158" s="119"/>
      <c r="LRM158" s="119"/>
      <c r="LRN158" s="119"/>
      <c r="LRO158" s="119"/>
      <c r="LRP158" s="119"/>
      <c r="LRQ158" s="119"/>
      <c r="LRR158" s="119"/>
      <c r="LRS158" s="119"/>
      <c r="LRT158" s="119"/>
      <c r="LRU158" s="119"/>
      <c r="LRV158" s="119"/>
      <c r="LRW158" s="119"/>
      <c r="LRX158" s="119"/>
      <c r="LRY158" s="119"/>
      <c r="LRZ158" s="119"/>
      <c r="LSA158" s="119"/>
      <c r="LSB158" s="119"/>
      <c r="LSC158" s="119"/>
      <c r="LSD158" s="119"/>
      <c r="LSE158" s="119"/>
      <c r="LSF158" s="119"/>
      <c r="LSG158" s="119"/>
      <c r="LSH158" s="119"/>
      <c r="LSI158" s="119"/>
      <c r="LSJ158" s="119"/>
      <c r="LSK158" s="119"/>
      <c r="LSL158" s="119"/>
      <c r="LSM158" s="119"/>
      <c r="LSN158" s="119"/>
      <c r="LSO158" s="119"/>
      <c r="LSP158" s="119"/>
      <c r="LSQ158" s="119"/>
      <c r="LSR158" s="119"/>
      <c r="LSS158" s="119"/>
      <c r="LST158" s="119"/>
      <c r="LSU158" s="119"/>
      <c r="LSV158" s="119"/>
      <c r="LSW158" s="119"/>
      <c r="LSX158" s="119"/>
      <c r="LSY158" s="119"/>
      <c r="LSZ158" s="119"/>
      <c r="LTA158" s="119"/>
      <c r="LTB158" s="119"/>
      <c r="LTC158" s="119"/>
      <c r="LTD158" s="119"/>
      <c r="LTE158" s="119"/>
      <c r="LTF158" s="119"/>
      <c r="LTG158" s="119"/>
      <c r="LTH158" s="119"/>
      <c r="LTI158" s="119"/>
      <c r="LTJ158" s="119"/>
      <c r="LTK158" s="119"/>
      <c r="LTL158" s="119"/>
      <c r="LTM158" s="119"/>
      <c r="LTN158" s="119"/>
      <c r="LTO158" s="119"/>
      <c r="LTP158" s="119"/>
      <c r="LTQ158" s="119"/>
      <c r="LTR158" s="119"/>
      <c r="LTS158" s="119"/>
      <c r="LTT158" s="119"/>
      <c r="LTU158" s="119"/>
      <c r="LTV158" s="119"/>
      <c r="LTW158" s="119"/>
      <c r="LTX158" s="119"/>
      <c r="LTY158" s="119"/>
      <c r="LTZ158" s="119"/>
      <c r="LUA158" s="119"/>
      <c r="LUB158" s="119"/>
      <c r="LUC158" s="119"/>
      <c r="LUD158" s="119"/>
      <c r="LUE158" s="119"/>
      <c r="LUF158" s="119"/>
      <c r="LUG158" s="119"/>
      <c r="LUH158" s="119"/>
      <c r="LUI158" s="119"/>
      <c r="LUJ158" s="119"/>
      <c r="LUK158" s="119"/>
      <c r="LUL158" s="119"/>
      <c r="LUM158" s="119"/>
      <c r="LUN158" s="119"/>
      <c r="LUO158" s="119"/>
      <c r="LUP158" s="119"/>
      <c r="LUQ158" s="119"/>
      <c r="LUR158" s="119"/>
      <c r="LUS158" s="119"/>
      <c r="LUT158" s="119"/>
      <c r="LUU158" s="119"/>
      <c r="LUV158" s="119"/>
      <c r="LUW158" s="119"/>
      <c r="LUX158" s="119"/>
      <c r="LUY158" s="119"/>
      <c r="LUZ158" s="119"/>
      <c r="LVA158" s="119"/>
      <c r="LVB158" s="119"/>
      <c r="LVC158" s="119"/>
      <c r="LVD158" s="119"/>
      <c r="LVE158" s="119"/>
      <c r="LVF158" s="119"/>
      <c r="LVG158" s="119"/>
      <c r="LVH158" s="119"/>
      <c r="LVI158" s="119"/>
      <c r="LVJ158" s="119"/>
      <c r="LVK158" s="119"/>
      <c r="LVL158" s="119"/>
      <c r="LVM158" s="119"/>
      <c r="LVN158" s="119"/>
      <c r="LVO158" s="119"/>
      <c r="LVP158" s="119"/>
      <c r="LVQ158" s="119"/>
      <c r="LVR158" s="119"/>
      <c r="LVS158" s="119"/>
      <c r="LVT158" s="119"/>
      <c r="LVU158" s="119"/>
      <c r="LVV158" s="119"/>
      <c r="LVW158" s="119"/>
      <c r="LVX158" s="119"/>
      <c r="LVY158" s="119"/>
      <c r="LVZ158" s="119"/>
      <c r="LWA158" s="119"/>
      <c r="LWB158" s="119"/>
      <c r="LWC158" s="119"/>
      <c r="LWD158" s="119"/>
      <c r="LWE158" s="119"/>
      <c r="LWF158" s="119"/>
      <c r="LWG158" s="119"/>
      <c r="LWH158" s="119"/>
      <c r="LWI158" s="119"/>
      <c r="LWJ158" s="119"/>
      <c r="LWK158" s="119"/>
      <c r="LWL158" s="119"/>
      <c r="LWM158" s="119"/>
      <c r="LWN158" s="119"/>
      <c r="LWO158" s="119"/>
      <c r="LWP158" s="119"/>
      <c r="LWQ158" s="119"/>
      <c r="LWR158" s="119"/>
      <c r="LWS158" s="119"/>
      <c r="LWT158" s="119"/>
      <c r="LWU158" s="119"/>
      <c r="LWV158" s="119"/>
      <c r="LWW158" s="119"/>
      <c r="LWX158" s="119"/>
      <c r="LWY158" s="119"/>
      <c r="LWZ158" s="119"/>
      <c r="LXA158" s="119"/>
      <c r="LXB158" s="119"/>
      <c r="LXC158" s="119"/>
      <c r="LXD158" s="119"/>
      <c r="LXE158" s="119"/>
      <c r="LXF158" s="119"/>
      <c r="LXG158" s="119"/>
      <c r="LXH158" s="119"/>
      <c r="LXI158" s="119"/>
      <c r="LXJ158" s="119"/>
      <c r="LXK158" s="119"/>
      <c r="LXL158" s="119"/>
      <c r="LXM158" s="119"/>
      <c r="LXN158" s="119"/>
      <c r="LXO158" s="119"/>
      <c r="LXP158" s="119"/>
      <c r="LXQ158" s="119"/>
      <c r="LXR158" s="119"/>
      <c r="LXS158" s="119"/>
      <c r="LXT158" s="119"/>
      <c r="LXU158" s="119"/>
      <c r="LXV158" s="119"/>
      <c r="LXW158" s="119"/>
      <c r="LXX158" s="119"/>
      <c r="LXY158" s="119"/>
      <c r="LXZ158" s="119"/>
      <c r="LYA158" s="119"/>
      <c r="LYB158" s="119"/>
      <c r="LYC158" s="119"/>
      <c r="LYD158" s="119"/>
      <c r="LYE158" s="119"/>
      <c r="LYF158" s="119"/>
      <c r="LYG158" s="119"/>
      <c r="LYH158" s="119"/>
      <c r="LYI158" s="119"/>
      <c r="LYJ158" s="119"/>
      <c r="LYK158" s="119"/>
      <c r="LYL158" s="119"/>
      <c r="LYM158" s="119"/>
      <c r="LYN158" s="119"/>
      <c r="LYO158" s="119"/>
      <c r="LYP158" s="119"/>
      <c r="LYQ158" s="119"/>
      <c r="LYR158" s="119"/>
      <c r="LYS158" s="119"/>
      <c r="LYT158" s="119"/>
      <c r="LYU158" s="119"/>
      <c r="LYV158" s="119"/>
      <c r="LYW158" s="119"/>
      <c r="LYX158" s="119"/>
      <c r="LYY158" s="119"/>
      <c r="LYZ158" s="119"/>
      <c r="LZA158" s="119"/>
      <c r="LZB158" s="119"/>
      <c r="LZC158" s="119"/>
      <c r="LZD158" s="119"/>
      <c r="LZE158" s="119"/>
      <c r="LZF158" s="119"/>
      <c r="LZG158" s="119"/>
      <c r="LZH158" s="119"/>
      <c r="LZI158" s="119"/>
      <c r="LZJ158" s="119"/>
      <c r="LZK158" s="119"/>
      <c r="LZL158" s="119"/>
      <c r="LZM158" s="119"/>
      <c r="LZN158" s="119"/>
      <c r="LZO158" s="119"/>
      <c r="LZP158" s="119"/>
      <c r="LZQ158" s="119"/>
      <c r="LZR158" s="119"/>
      <c r="LZS158" s="119"/>
      <c r="LZT158" s="119"/>
      <c r="LZU158" s="119"/>
      <c r="LZV158" s="119"/>
      <c r="LZW158" s="119"/>
      <c r="LZX158" s="119"/>
      <c r="LZY158" s="119"/>
      <c r="LZZ158" s="119"/>
      <c r="MAA158" s="119"/>
      <c r="MAB158" s="119"/>
      <c r="MAC158" s="119"/>
      <c r="MAD158" s="119"/>
      <c r="MAE158" s="119"/>
      <c r="MAF158" s="119"/>
      <c r="MAG158" s="119"/>
      <c r="MAH158" s="119"/>
      <c r="MAI158" s="119"/>
      <c r="MAJ158" s="119"/>
      <c r="MAK158" s="119"/>
      <c r="MAL158" s="119"/>
      <c r="MAM158" s="119"/>
      <c r="MAN158" s="119"/>
      <c r="MAO158" s="119"/>
      <c r="MAP158" s="119"/>
      <c r="MAQ158" s="119"/>
      <c r="MAR158" s="119"/>
      <c r="MAS158" s="119"/>
      <c r="MAT158" s="119"/>
      <c r="MAU158" s="119"/>
      <c r="MAV158" s="119"/>
      <c r="MAW158" s="119"/>
      <c r="MAX158" s="119"/>
      <c r="MAY158" s="119"/>
      <c r="MAZ158" s="119"/>
      <c r="MBA158" s="119"/>
      <c r="MBB158" s="119"/>
      <c r="MBC158" s="119"/>
      <c r="MBD158" s="119"/>
      <c r="MBE158" s="119"/>
      <c r="MBF158" s="119"/>
      <c r="MBG158" s="119"/>
      <c r="MBH158" s="119"/>
      <c r="MBI158" s="119"/>
      <c r="MBJ158" s="119"/>
      <c r="MBK158" s="119"/>
      <c r="MBL158" s="119"/>
      <c r="MBM158" s="119"/>
      <c r="MBN158" s="119"/>
      <c r="MBO158" s="119"/>
      <c r="MBP158" s="119"/>
      <c r="MBQ158" s="119"/>
      <c r="MBR158" s="119"/>
      <c r="MBS158" s="119"/>
      <c r="MBT158" s="119"/>
      <c r="MBU158" s="119"/>
      <c r="MBV158" s="119"/>
      <c r="MBW158" s="119"/>
      <c r="MBX158" s="119"/>
      <c r="MBY158" s="119"/>
      <c r="MBZ158" s="119"/>
      <c r="MCA158" s="119"/>
      <c r="MCB158" s="119"/>
      <c r="MCC158" s="119"/>
      <c r="MCD158" s="119"/>
      <c r="MCE158" s="119"/>
      <c r="MCF158" s="119"/>
      <c r="MCG158" s="119"/>
      <c r="MCH158" s="119"/>
      <c r="MCI158" s="119"/>
      <c r="MCJ158" s="119"/>
      <c r="MCK158" s="119"/>
      <c r="MCL158" s="119"/>
      <c r="MCM158" s="119"/>
      <c r="MCN158" s="119"/>
      <c r="MCO158" s="119"/>
      <c r="MCP158" s="119"/>
      <c r="MCQ158" s="119"/>
      <c r="MCR158" s="119"/>
      <c r="MCS158" s="119"/>
      <c r="MCT158" s="119"/>
      <c r="MCU158" s="119"/>
      <c r="MCV158" s="119"/>
      <c r="MCW158" s="119"/>
      <c r="MCX158" s="119"/>
      <c r="MCY158" s="119"/>
      <c r="MCZ158" s="119"/>
      <c r="MDA158" s="119"/>
      <c r="MDB158" s="119"/>
      <c r="MDC158" s="119"/>
      <c r="MDD158" s="119"/>
      <c r="MDE158" s="119"/>
      <c r="MDF158" s="119"/>
      <c r="MDG158" s="119"/>
      <c r="MDH158" s="119"/>
      <c r="MDI158" s="119"/>
      <c r="MDJ158" s="119"/>
      <c r="MDK158" s="119"/>
      <c r="MDL158" s="119"/>
      <c r="MDM158" s="119"/>
      <c r="MDN158" s="119"/>
      <c r="MDO158" s="119"/>
      <c r="MDP158" s="119"/>
      <c r="MDQ158" s="119"/>
      <c r="MDR158" s="119"/>
      <c r="MDS158" s="119"/>
      <c r="MDT158" s="119"/>
      <c r="MDU158" s="119"/>
      <c r="MDV158" s="119"/>
      <c r="MDW158" s="119"/>
      <c r="MDX158" s="119"/>
      <c r="MDY158" s="119"/>
      <c r="MDZ158" s="119"/>
      <c r="MEA158" s="119"/>
      <c r="MEB158" s="119"/>
      <c r="MEC158" s="119"/>
      <c r="MED158" s="119"/>
      <c r="MEE158" s="119"/>
      <c r="MEF158" s="119"/>
      <c r="MEG158" s="119"/>
      <c r="MEH158" s="119"/>
      <c r="MEI158" s="119"/>
      <c r="MEJ158" s="119"/>
      <c r="MEK158" s="119"/>
      <c r="MEL158" s="119"/>
      <c r="MEM158" s="119"/>
      <c r="MEN158" s="119"/>
      <c r="MEO158" s="119"/>
      <c r="MEP158" s="119"/>
      <c r="MEQ158" s="119"/>
      <c r="MER158" s="119"/>
      <c r="MES158" s="119"/>
      <c r="MET158" s="119"/>
      <c r="MEU158" s="119"/>
      <c r="MEV158" s="119"/>
      <c r="MEW158" s="119"/>
      <c r="MEX158" s="119"/>
      <c r="MEY158" s="119"/>
      <c r="MEZ158" s="119"/>
      <c r="MFA158" s="119"/>
      <c r="MFB158" s="119"/>
      <c r="MFC158" s="119"/>
      <c r="MFD158" s="119"/>
      <c r="MFE158" s="119"/>
      <c r="MFF158" s="119"/>
      <c r="MFG158" s="119"/>
      <c r="MFH158" s="119"/>
      <c r="MFI158" s="119"/>
      <c r="MFJ158" s="119"/>
      <c r="MFK158" s="119"/>
      <c r="MFL158" s="119"/>
      <c r="MFM158" s="119"/>
      <c r="MFN158" s="119"/>
      <c r="MFO158" s="119"/>
      <c r="MFP158" s="119"/>
      <c r="MFQ158" s="119"/>
      <c r="MFR158" s="119"/>
      <c r="MFS158" s="119"/>
      <c r="MFT158" s="119"/>
      <c r="MFU158" s="119"/>
      <c r="MFV158" s="119"/>
      <c r="MFW158" s="119"/>
      <c r="MFX158" s="119"/>
      <c r="MFY158" s="119"/>
      <c r="MFZ158" s="119"/>
      <c r="MGA158" s="119"/>
      <c r="MGB158" s="119"/>
      <c r="MGC158" s="119"/>
      <c r="MGD158" s="119"/>
      <c r="MGE158" s="119"/>
      <c r="MGF158" s="119"/>
      <c r="MGG158" s="119"/>
      <c r="MGH158" s="119"/>
      <c r="MGI158" s="119"/>
      <c r="MGJ158" s="119"/>
      <c r="MGK158" s="119"/>
      <c r="MGL158" s="119"/>
      <c r="MGM158" s="119"/>
      <c r="MGN158" s="119"/>
      <c r="MGO158" s="119"/>
      <c r="MGP158" s="119"/>
      <c r="MGQ158" s="119"/>
      <c r="MGR158" s="119"/>
      <c r="MGS158" s="119"/>
      <c r="MGT158" s="119"/>
      <c r="MGU158" s="119"/>
      <c r="MGV158" s="119"/>
      <c r="MGW158" s="119"/>
      <c r="MGX158" s="119"/>
      <c r="MGY158" s="119"/>
      <c r="MGZ158" s="119"/>
      <c r="MHA158" s="119"/>
      <c r="MHB158" s="119"/>
      <c r="MHC158" s="119"/>
      <c r="MHD158" s="119"/>
      <c r="MHE158" s="119"/>
      <c r="MHF158" s="119"/>
      <c r="MHG158" s="119"/>
      <c r="MHH158" s="119"/>
      <c r="MHI158" s="119"/>
      <c r="MHJ158" s="119"/>
      <c r="MHK158" s="119"/>
      <c r="MHL158" s="119"/>
      <c r="MHM158" s="119"/>
      <c r="MHN158" s="119"/>
      <c r="MHO158" s="119"/>
      <c r="MHP158" s="119"/>
      <c r="MHQ158" s="119"/>
      <c r="MHR158" s="119"/>
      <c r="MHS158" s="119"/>
      <c r="MHT158" s="119"/>
      <c r="MHU158" s="119"/>
      <c r="MHV158" s="119"/>
      <c r="MHW158" s="119"/>
      <c r="MHX158" s="119"/>
      <c r="MHY158" s="119"/>
      <c r="MHZ158" s="119"/>
      <c r="MIA158" s="119"/>
      <c r="MIB158" s="119"/>
      <c r="MIC158" s="119"/>
      <c r="MID158" s="119"/>
      <c r="MIE158" s="119"/>
      <c r="MIF158" s="119"/>
      <c r="MIG158" s="119"/>
      <c r="MIH158" s="119"/>
      <c r="MII158" s="119"/>
      <c r="MIJ158" s="119"/>
      <c r="MIK158" s="119"/>
      <c r="MIL158" s="119"/>
      <c r="MIM158" s="119"/>
      <c r="MIN158" s="119"/>
      <c r="MIO158" s="119"/>
      <c r="MIP158" s="119"/>
      <c r="MIQ158" s="119"/>
      <c r="MIR158" s="119"/>
      <c r="MIS158" s="119"/>
      <c r="MIT158" s="119"/>
      <c r="MIU158" s="119"/>
      <c r="MIV158" s="119"/>
      <c r="MIW158" s="119"/>
      <c r="MIX158" s="119"/>
      <c r="MIY158" s="119"/>
      <c r="MIZ158" s="119"/>
      <c r="MJA158" s="119"/>
      <c r="MJB158" s="119"/>
      <c r="MJC158" s="119"/>
      <c r="MJD158" s="119"/>
      <c r="MJE158" s="119"/>
      <c r="MJF158" s="119"/>
      <c r="MJG158" s="119"/>
      <c r="MJH158" s="119"/>
      <c r="MJI158" s="119"/>
      <c r="MJJ158" s="119"/>
      <c r="MJK158" s="119"/>
      <c r="MJL158" s="119"/>
      <c r="MJM158" s="119"/>
      <c r="MJN158" s="119"/>
      <c r="MJO158" s="119"/>
      <c r="MJP158" s="119"/>
      <c r="MJQ158" s="119"/>
      <c r="MJR158" s="119"/>
      <c r="MJS158" s="119"/>
      <c r="MJT158" s="119"/>
      <c r="MJU158" s="119"/>
      <c r="MJV158" s="119"/>
      <c r="MJW158" s="119"/>
      <c r="MJX158" s="119"/>
      <c r="MJY158" s="119"/>
      <c r="MJZ158" s="119"/>
      <c r="MKA158" s="119"/>
      <c r="MKB158" s="119"/>
      <c r="MKC158" s="119"/>
      <c r="MKD158" s="119"/>
      <c r="MKE158" s="119"/>
      <c r="MKF158" s="119"/>
      <c r="MKG158" s="119"/>
      <c r="MKH158" s="119"/>
      <c r="MKI158" s="119"/>
      <c r="MKJ158" s="119"/>
      <c r="MKK158" s="119"/>
      <c r="MKL158" s="119"/>
      <c r="MKM158" s="119"/>
      <c r="MKN158" s="119"/>
      <c r="MKO158" s="119"/>
      <c r="MKP158" s="119"/>
      <c r="MKQ158" s="119"/>
      <c r="MKR158" s="119"/>
      <c r="MKS158" s="119"/>
      <c r="MKT158" s="119"/>
      <c r="MKU158" s="119"/>
      <c r="MKV158" s="119"/>
      <c r="MKW158" s="119"/>
      <c r="MKX158" s="119"/>
      <c r="MKY158" s="119"/>
      <c r="MKZ158" s="119"/>
      <c r="MLA158" s="119"/>
      <c r="MLB158" s="119"/>
      <c r="MLC158" s="119"/>
      <c r="MLD158" s="119"/>
      <c r="MLE158" s="119"/>
      <c r="MLF158" s="119"/>
      <c r="MLG158" s="119"/>
      <c r="MLH158" s="119"/>
      <c r="MLI158" s="119"/>
      <c r="MLJ158" s="119"/>
      <c r="MLK158" s="119"/>
      <c r="MLL158" s="119"/>
      <c r="MLM158" s="119"/>
      <c r="MLN158" s="119"/>
      <c r="MLO158" s="119"/>
      <c r="MLP158" s="119"/>
      <c r="MLQ158" s="119"/>
      <c r="MLR158" s="119"/>
      <c r="MLS158" s="119"/>
      <c r="MLT158" s="119"/>
      <c r="MLU158" s="119"/>
      <c r="MLV158" s="119"/>
      <c r="MLW158" s="119"/>
      <c r="MLX158" s="119"/>
      <c r="MLY158" s="119"/>
      <c r="MLZ158" s="119"/>
      <c r="MMA158" s="119"/>
      <c r="MMB158" s="119"/>
      <c r="MMC158" s="119"/>
      <c r="MMD158" s="119"/>
      <c r="MME158" s="119"/>
      <c r="MMF158" s="119"/>
      <c r="MMG158" s="119"/>
      <c r="MMH158" s="119"/>
      <c r="MMI158" s="119"/>
      <c r="MMJ158" s="119"/>
      <c r="MMK158" s="119"/>
      <c r="MML158" s="119"/>
      <c r="MMM158" s="119"/>
      <c r="MMN158" s="119"/>
      <c r="MMO158" s="119"/>
      <c r="MMP158" s="119"/>
      <c r="MMQ158" s="119"/>
      <c r="MMR158" s="119"/>
      <c r="MMS158" s="119"/>
      <c r="MMT158" s="119"/>
      <c r="MMU158" s="119"/>
      <c r="MMV158" s="119"/>
      <c r="MMW158" s="119"/>
      <c r="MMX158" s="119"/>
      <c r="MMY158" s="119"/>
      <c r="MMZ158" s="119"/>
      <c r="MNA158" s="119"/>
      <c r="MNB158" s="119"/>
      <c r="MNC158" s="119"/>
      <c r="MND158" s="119"/>
      <c r="MNE158" s="119"/>
      <c r="MNF158" s="119"/>
      <c r="MNG158" s="119"/>
      <c r="MNH158" s="119"/>
      <c r="MNI158" s="119"/>
      <c r="MNJ158" s="119"/>
      <c r="MNK158" s="119"/>
      <c r="MNL158" s="119"/>
      <c r="MNM158" s="119"/>
      <c r="MNN158" s="119"/>
      <c r="MNO158" s="119"/>
      <c r="MNP158" s="119"/>
      <c r="MNQ158" s="119"/>
      <c r="MNR158" s="119"/>
      <c r="MNS158" s="119"/>
      <c r="MNT158" s="119"/>
      <c r="MNU158" s="119"/>
      <c r="MNV158" s="119"/>
      <c r="MNW158" s="119"/>
      <c r="MNX158" s="119"/>
      <c r="MNY158" s="119"/>
      <c r="MNZ158" s="119"/>
      <c r="MOA158" s="119"/>
      <c r="MOB158" s="119"/>
      <c r="MOC158" s="119"/>
      <c r="MOD158" s="119"/>
      <c r="MOE158" s="119"/>
      <c r="MOF158" s="119"/>
      <c r="MOG158" s="119"/>
      <c r="MOH158" s="119"/>
      <c r="MOI158" s="119"/>
      <c r="MOJ158" s="119"/>
      <c r="MOK158" s="119"/>
      <c r="MOL158" s="119"/>
      <c r="MOM158" s="119"/>
      <c r="MON158" s="119"/>
      <c r="MOO158" s="119"/>
      <c r="MOP158" s="119"/>
      <c r="MOQ158" s="119"/>
      <c r="MOR158" s="119"/>
      <c r="MOS158" s="119"/>
      <c r="MOT158" s="119"/>
      <c r="MOU158" s="119"/>
      <c r="MOV158" s="119"/>
      <c r="MOW158" s="119"/>
      <c r="MOX158" s="119"/>
      <c r="MOY158" s="119"/>
      <c r="MOZ158" s="119"/>
      <c r="MPA158" s="119"/>
      <c r="MPB158" s="119"/>
      <c r="MPC158" s="119"/>
      <c r="MPD158" s="119"/>
      <c r="MPE158" s="119"/>
      <c r="MPF158" s="119"/>
      <c r="MPG158" s="119"/>
      <c r="MPH158" s="119"/>
      <c r="MPI158" s="119"/>
      <c r="MPJ158" s="119"/>
      <c r="MPK158" s="119"/>
      <c r="MPL158" s="119"/>
      <c r="MPM158" s="119"/>
      <c r="MPN158" s="119"/>
      <c r="MPO158" s="119"/>
      <c r="MPP158" s="119"/>
      <c r="MPQ158" s="119"/>
      <c r="MPR158" s="119"/>
      <c r="MPS158" s="119"/>
      <c r="MPT158" s="119"/>
      <c r="MPU158" s="119"/>
      <c r="MPV158" s="119"/>
      <c r="MPW158" s="119"/>
      <c r="MPX158" s="119"/>
      <c r="MPY158" s="119"/>
      <c r="MPZ158" s="119"/>
      <c r="MQA158" s="119"/>
      <c r="MQB158" s="119"/>
      <c r="MQC158" s="119"/>
      <c r="MQD158" s="119"/>
      <c r="MQE158" s="119"/>
      <c r="MQF158" s="119"/>
      <c r="MQG158" s="119"/>
      <c r="MQH158" s="119"/>
      <c r="MQI158" s="119"/>
      <c r="MQJ158" s="119"/>
      <c r="MQK158" s="119"/>
      <c r="MQL158" s="119"/>
      <c r="MQM158" s="119"/>
      <c r="MQN158" s="119"/>
      <c r="MQO158" s="119"/>
      <c r="MQP158" s="119"/>
      <c r="MQQ158" s="119"/>
      <c r="MQR158" s="119"/>
      <c r="MQS158" s="119"/>
      <c r="MQT158" s="119"/>
      <c r="MQU158" s="119"/>
      <c r="MQV158" s="119"/>
      <c r="MQW158" s="119"/>
      <c r="MQX158" s="119"/>
      <c r="MQY158" s="119"/>
      <c r="MQZ158" s="119"/>
      <c r="MRA158" s="119"/>
      <c r="MRB158" s="119"/>
      <c r="MRC158" s="119"/>
      <c r="MRD158" s="119"/>
      <c r="MRE158" s="119"/>
      <c r="MRF158" s="119"/>
      <c r="MRG158" s="119"/>
      <c r="MRH158" s="119"/>
      <c r="MRI158" s="119"/>
      <c r="MRJ158" s="119"/>
      <c r="MRK158" s="119"/>
      <c r="MRL158" s="119"/>
      <c r="MRM158" s="119"/>
      <c r="MRN158" s="119"/>
      <c r="MRO158" s="119"/>
      <c r="MRP158" s="119"/>
      <c r="MRQ158" s="119"/>
      <c r="MRR158" s="119"/>
      <c r="MRS158" s="119"/>
      <c r="MRT158" s="119"/>
      <c r="MRU158" s="119"/>
      <c r="MRV158" s="119"/>
      <c r="MRW158" s="119"/>
      <c r="MRX158" s="119"/>
      <c r="MRY158" s="119"/>
      <c r="MRZ158" s="119"/>
      <c r="MSA158" s="119"/>
      <c r="MSB158" s="119"/>
      <c r="MSC158" s="119"/>
      <c r="MSD158" s="119"/>
      <c r="MSE158" s="119"/>
      <c r="MSF158" s="119"/>
      <c r="MSG158" s="119"/>
      <c r="MSH158" s="119"/>
      <c r="MSI158" s="119"/>
      <c r="MSJ158" s="119"/>
      <c r="MSK158" s="119"/>
      <c r="MSL158" s="119"/>
      <c r="MSM158" s="119"/>
      <c r="MSN158" s="119"/>
      <c r="MSO158" s="119"/>
      <c r="MSP158" s="119"/>
      <c r="MSQ158" s="119"/>
      <c r="MSR158" s="119"/>
      <c r="MSS158" s="119"/>
      <c r="MST158" s="119"/>
      <c r="MSU158" s="119"/>
      <c r="MSV158" s="119"/>
      <c r="MSW158" s="119"/>
      <c r="MSX158" s="119"/>
      <c r="MSY158" s="119"/>
      <c r="MSZ158" s="119"/>
      <c r="MTA158" s="119"/>
      <c r="MTB158" s="119"/>
      <c r="MTC158" s="119"/>
      <c r="MTD158" s="119"/>
      <c r="MTE158" s="119"/>
      <c r="MTF158" s="119"/>
      <c r="MTG158" s="119"/>
      <c r="MTH158" s="119"/>
      <c r="MTI158" s="119"/>
      <c r="MTJ158" s="119"/>
      <c r="MTK158" s="119"/>
      <c r="MTL158" s="119"/>
      <c r="MTM158" s="119"/>
      <c r="MTN158" s="119"/>
      <c r="MTO158" s="119"/>
      <c r="MTP158" s="119"/>
      <c r="MTQ158" s="119"/>
      <c r="MTR158" s="119"/>
      <c r="MTS158" s="119"/>
      <c r="MTT158" s="119"/>
      <c r="MTU158" s="119"/>
      <c r="MTV158" s="119"/>
      <c r="MTW158" s="119"/>
      <c r="MTX158" s="119"/>
      <c r="MTY158" s="119"/>
      <c r="MTZ158" s="119"/>
      <c r="MUA158" s="119"/>
      <c r="MUB158" s="119"/>
      <c r="MUC158" s="119"/>
      <c r="MUD158" s="119"/>
      <c r="MUE158" s="119"/>
      <c r="MUF158" s="119"/>
      <c r="MUG158" s="119"/>
      <c r="MUH158" s="119"/>
      <c r="MUI158" s="119"/>
      <c r="MUJ158" s="119"/>
      <c r="MUK158" s="119"/>
      <c r="MUL158" s="119"/>
      <c r="MUM158" s="119"/>
      <c r="MUN158" s="119"/>
      <c r="MUO158" s="119"/>
      <c r="MUP158" s="119"/>
      <c r="MUQ158" s="119"/>
      <c r="MUR158" s="119"/>
      <c r="MUS158" s="119"/>
      <c r="MUT158" s="119"/>
      <c r="MUU158" s="119"/>
      <c r="MUV158" s="119"/>
      <c r="MUW158" s="119"/>
      <c r="MUX158" s="119"/>
      <c r="MUY158" s="119"/>
      <c r="MUZ158" s="119"/>
      <c r="MVA158" s="119"/>
      <c r="MVB158" s="119"/>
      <c r="MVC158" s="119"/>
      <c r="MVD158" s="119"/>
      <c r="MVE158" s="119"/>
      <c r="MVF158" s="119"/>
      <c r="MVG158" s="119"/>
      <c r="MVH158" s="119"/>
      <c r="MVI158" s="119"/>
      <c r="MVJ158" s="119"/>
      <c r="MVK158" s="119"/>
      <c r="MVL158" s="119"/>
      <c r="MVM158" s="119"/>
      <c r="MVN158" s="119"/>
      <c r="MVO158" s="119"/>
      <c r="MVP158" s="119"/>
      <c r="MVQ158" s="119"/>
      <c r="MVR158" s="119"/>
      <c r="MVS158" s="119"/>
      <c r="MVT158" s="119"/>
      <c r="MVU158" s="119"/>
      <c r="MVV158" s="119"/>
      <c r="MVW158" s="119"/>
      <c r="MVX158" s="119"/>
      <c r="MVY158" s="119"/>
      <c r="MVZ158" s="119"/>
      <c r="MWA158" s="119"/>
      <c r="MWB158" s="119"/>
      <c r="MWC158" s="119"/>
      <c r="MWD158" s="119"/>
      <c r="MWE158" s="119"/>
      <c r="MWF158" s="119"/>
      <c r="MWG158" s="119"/>
      <c r="MWH158" s="119"/>
      <c r="MWI158" s="119"/>
      <c r="MWJ158" s="119"/>
      <c r="MWK158" s="119"/>
      <c r="MWL158" s="119"/>
      <c r="MWM158" s="119"/>
      <c r="MWN158" s="119"/>
      <c r="MWO158" s="119"/>
      <c r="MWP158" s="119"/>
      <c r="MWQ158" s="119"/>
      <c r="MWR158" s="119"/>
      <c r="MWS158" s="119"/>
      <c r="MWT158" s="119"/>
      <c r="MWU158" s="119"/>
      <c r="MWV158" s="119"/>
      <c r="MWW158" s="119"/>
      <c r="MWX158" s="119"/>
      <c r="MWY158" s="119"/>
      <c r="MWZ158" s="119"/>
      <c r="MXA158" s="119"/>
      <c r="MXB158" s="119"/>
      <c r="MXC158" s="119"/>
      <c r="MXD158" s="119"/>
      <c r="MXE158" s="119"/>
      <c r="MXF158" s="119"/>
      <c r="MXG158" s="119"/>
      <c r="MXH158" s="119"/>
      <c r="MXI158" s="119"/>
      <c r="MXJ158" s="119"/>
      <c r="MXK158" s="119"/>
      <c r="MXL158" s="119"/>
      <c r="MXM158" s="119"/>
      <c r="MXN158" s="119"/>
      <c r="MXO158" s="119"/>
      <c r="MXP158" s="119"/>
      <c r="MXQ158" s="119"/>
      <c r="MXR158" s="119"/>
      <c r="MXS158" s="119"/>
      <c r="MXT158" s="119"/>
      <c r="MXU158" s="119"/>
      <c r="MXV158" s="119"/>
      <c r="MXW158" s="119"/>
      <c r="MXX158" s="119"/>
      <c r="MXY158" s="119"/>
      <c r="MXZ158" s="119"/>
      <c r="MYA158" s="119"/>
      <c r="MYB158" s="119"/>
      <c r="MYC158" s="119"/>
      <c r="MYD158" s="119"/>
      <c r="MYE158" s="119"/>
      <c r="MYF158" s="119"/>
      <c r="MYG158" s="119"/>
      <c r="MYH158" s="119"/>
      <c r="MYI158" s="119"/>
      <c r="MYJ158" s="119"/>
      <c r="MYK158" s="119"/>
      <c r="MYL158" s="119"/>
      <c r="MYM158" s="119"/>
      <c r="MYN158" s="119"/>
      <c r="MYO158" s="119"/>
      <c r="MYP158" s="119"/>
      <c r="MYQ158" s="119"/>
      <c r="MYR158" s="119"/>
      <c r="MYS158" s="119"/>
      <c r="MYT158" s="119"/>
      <c r="MYU158" s="119"/>
      <c r="MYV158" s="119"/>
      <c r="MYW158" s="119"/>
      <c r="MYX158" s="119"/>
      <c r="MYY158" s="119"/>
      <c r="MYZ158" s="119"/>
      <c r="MZA158" s="119"/>
      <c r="MZB158" s="119"/>
      <c r="MZC158" s="119"/>
      <c r="MZD158" s="119"/>
      <c r="MZE158" s="119"/>
      <c r="MZF158" s="119"/>
      <c r="MZG158" s="119"/>
      <c r="MZH158" s="119"/>
      <c r="MZI158" s="119"/>
      <c r="MZJ158" s="119"/>
      <c r="MZK158" s="119"/>
      <c r="MZL158" s="119"/>
      <c r="MZM158" s="119"/>
      <c r="MZN158" s="119"/>
      <c r="MZO158" s="119"/>
      <c r="MZP158" s="119"/>
      <c r="MZQ158" s="119"/>
      <c r="MZR158" s="119"/>
      <c r="MZS158" s="119"/>
      <c r="MZT158" s="119"/>
      <c r="MZU158" s="119"/>
      <c r="MZV158" s="119"/>
      <c r="MZW158" s="119"/>
      <c r="MZX158" s="119"/>
      <c r="MZY158" s="119"/>
      <c r="MZZ158" s="119"/>
      <c r="NAA158" s="119"/>
      <c r="NAB158" s="119"/>
      <c r="NAC158" s="119"/>
      <c r="NAD158" s="119"/>
      <c r="NAE158" s="119"/>
      <c r="NAF158" s="119"/>
      <c r="NAG158" s="119"/>
      <c r="NAH158" s="119"/>
      <c r="NAI158" s="119"/>
      <c r="NAJ158" s="119"/>
      <c r="NAK158" s="119"/>
      <c r="NAL158" s="119"/>
      <c r="NAM158" s="119"/>
      <c r="NAN158" s="119"/>
      <c r="NAO158" s="119"/>
      <c r="NAP158" s="119"/>
      <c r="NAQ158" s="119"/>
      <c r="NAR158" s="119"/>
      <c r="NAS158" s="119"/>
      <c r="NAT158" s="119"/>
      <c r="NAU158" s="119"/>
      <c r="NAV158" s="119"/>
      <c r="NAW158" s="119"/>
      <c r="NAX158" s="119"/>
      <c r="NAY158" s="119"/>
      <c r="NAZ158" s="119"/>
      <c r="NBA158" s="119"/>
      <c r="NBB158" s="119"/>
      <c r="NBC158" s="119"/>
      <c r="NBD158" s="119"/>
      <c r="NBE158" s="119"/>
      <c r="NBF158" s="119"/>
      <c r="NBG158" s="119"/>
      <c r="NBH158" s="119"/>
      <c r="NBI158" s="119"/>
      <c r="NBJ158" s="119"/>
      <c r="NBK158" s="119"/>
      <c r="NBL158" s="119"/>
      <c r="NBM158" s="119"/>
      <c r="NBN158" s="119"/>
      <c r="NBO158" s="119"/>
      <c r="NBP158" s="119"/>
      <c r="NBQ158" s="119"/>
      <c r="NBR158" s="119"/>
      <c r="NBS158" s="119"/>
      <c r="NBT158" s="119"/>
      <c r="NBU158" s="119"/>
      <c r="NBV158" s="119"/>
      <c r="NBW158" s="119"/>
      <c r="NBX158" s="119"/>
      <c r="NBY158" s="119"/>
      <c r="NBZ158" s="119"/>
      <c r="NCA158" s="119"/>
      <c r="NCB158" s="119"/>
      <c r="NCC158" s="119"/>
      <c r="NCD158" s="119"/>
      <c r="NCE158" s="119"/>
      <c r="NCF158" s="119"/>
      <c r="NCG158" s="119"/>
      <c r="NCH158" s="119"/>
      <c r="NCI158" s="119"/>
      <c r="NCJ158" s="119"/>
      <c r="NCK158" s="119"/>
      <c r="NCL158" s="119"/>
      <c r="NCM158" s="119"/>
      <c r="NCN158" s="119"/>
      <c r="NCO158" s="119"/>
      <c r="NCP158" s="119"/>
      <c r="NCQ158" s="119"/>
      <c r="NCR158" s="119"/>
      <c r="NCS158" s="119"/>
      <c r="NCT158" s="119"/>
      <c r="NCU158" s="119"/>
      <c r="NCV158" s="119"/>
      <c r="NCW158" s="119"/>
      <c r="NCX158" s="119"/>
      <c r="NCY158" s="119"/>
      <c r="NCZ158" s="119"/>
      <c r="NDA158" s="119"/>
      <c r="NDB158" s="119"/>
      <c r="NDC158" s="119"/>
      <c r="NDD158" s="119"/>
      <c r="NDE158" s="119"/>
      <c r="NDF158" s="119"/>
      <c r="NDG158" s="119"/>
      <c r="NDH158" s="119"/>
      <c r="NDI158" s="119"/>
      <c r="NDJ158" s="119"/>
      <c r="NDK158" s="119"/>
      <c r="NDL158" s="119"/>
      <c r="NDM158" s="119"/>
      <c r="NDN158" s="119"/>
      <c r="NDO158" s="119"/>
      <c r="NDP158" s="119"/>
      <c r="NDQ158" s="119"/>
      <c r="NDR158" s="119"/>
      <c r="NDS158" s="119"/>
      <c r="NDT158" s="119"/>
      <c r="NDU158" s="119"/>
      <c r="NDV158" s="119"/>
      <c r="NDW158" s="119"/>
      <c r="NDX158" s="119"/>
      <c r="NDY158" s="119"/>
      <c r="NDZ158" s="119"/>
      <c r="NEA158" s="119"/>
      <c r="NEB158" s="119"/>
      <c r="NEC158" s="119"/>
      <c r="NED158" s="119"/>
      <c r="NEE158" s="119"/>
      <c r="NEF158" s="119"/>
      <c r="NEG158" s="119"/>
      <c r="NEH158" s="119"/>
      <c r="NEI158" s="119"/>
      <c r="NEJ158" s="119"/>
      <c r="NEK158" s="119"/>
      <c r="NEL158" s="119"/>
      <c r="NEM158" s="119"/>
      <c r="NEN158" s="119"/>
      <c r="NEO158" s="119"/>
      <c r="NEP158" s="119"/>
      <c r="NEQ158" s="119"/>
      <c r="NER158" s="119"/>
      <c r="NES158" s="119"/>
      <c r="NET158" s="119"/>
      <c r="NEU158" s="119"/>
      <c r="NEV158" s="119"/>
      <c r="NEW158" s="119"/>
      <c r="NEX158" s="119"/>
      <c r="NEY158" s="119"/>
      <c r="NEZ158" s="119"/>
      <c r="NFA158" s="119"/>
      <c r="NFB158" s="119"/>
      <c r="NFC158" s="119"/>
      <c r="NFD158" s="119"/>
      <c r="NFE158" s="119"/>
      <c r="NFF158" s="119"/>
      <c r="NFG158" s="119"/>
      <c r="NFH158" s="119"/>
      <c r="NFI158" s="119"/>
      <c r="NFJ158" s="119"/>
      <c r="NFK158" s="119"/>
      <c r="NFL158" s="119"/>
      <c r="NFM158" s="119"/>
      <c r="NFN158" s="119"/>
      <c r="NFO158" s="119"/>
      <c r="NFP158" s="119"/>
      <c r="NFQ158" s="119"/>
      <c r="NFR158" s="119"/>
      <c r="NFS158" s="119"/>
      <c r="NFT158" s="119"/>
      <c r="NFU158" s="119"/>
      <c r="NFV158" s="119"/>
      <c r="NFW158" s="119"/>
      <c r="NFX158" s="119"/>
      <c r="NFY158" s="119"/>
      <c r="NFZ158" s="119"/>
      <c r="NGA158" s="119"/>
      <c r="NGB158" s="119"/>
      <c r="NGC158" s="119"/>
      <c r="NGD158" s="119"/>
      <c r="NGE158" s="119"/>
      <c r="NGF158" s="119"/>
      <c r="NGG158" s="119"/>
      <c r="NGH158" s="119"/>
      <c r="NGI158" s="119"/>
      <c r="NGJ158" s="119"/>
      <c r="NGK158" s="119"/>
      <c r="NGL158" s="119"/>
      <c r="NGM158" s="119"/>
      <c r="NGN158" s="119"/>
      <c r="NGO158" s="119"/>
      <c r="NGP158" s="119"/>
      <c r="NGQ158" s="119"/>
      <c r="NGR158" s="119"/>
      <c r="NGS158" s="119"/>
      <c r="NGT158" s="119"/>
      <c r="NGU158" s="119"/>
      <c r="NGV158" s="119"/>
      <c r="NGW158" s="119"/>
      <c r="NGX158" s="119"/>
      <c r="NGY158" s="119"/>
      <c r="NGZ158" s="119"/>
      <c r="NHA158" s="119"/>
      <c r="NHB158" s="119"/>
      <c r="NHC158" s="119"/>
      <c r="NHD158" s="119"/>
      <c r="NHE158" s="119"/>
      <c r="NHF158" s="119"/>
      <c r="NHG158" s="119"/>
      <c r="NHH158" s="119"/>
      <c r="NHI158" s="119"/>
      <c r="NHJ158" s="119"/>
      <c r="NHK158" s="119"/>
      <c r="NHL158" s="119"/>
      <c r="NHM158" s="119"/>
      <c r="NHN158" s="119"/>
      <c r="NHO158" s="119"/>
      <c r="NHP158" s="119"/>
      <c r="NHQ158" s="119"/>
      <c r="NHR158" s="119"/>
      <c r="NHS158" s="119"/>
      <c r="NHT158" s="119"/>
      <c r="NHU158" s="119"/>
      <c r="NHV158" s="119"/>
      <c r="NHW158" s="119"/>
      <c r="NHX158" s="119"/>
      <c r="NHY158" s="119"/>
      <c r="NHZ158" s="119"/>
      <c r="NIA158" s="119"/>
      <c r="NIB158" s="119"/>
      <c r="NIC158" s="119"/>
      <c r="NID158" s="119"/>
      <c r="NIE158" s="119"/>
      <c r="NIF158" s="119"/>
      <c r="NIG158" s="119"/>
      <c r="NIH158" s="119"/>
      <c r="NII158" s="119"/>
      <c r="NIJ158" s="119"/>
      <c r="NIK158" s="119"/>
      <c r="NIL158" s="119"/>
      <c r="NIM158" s="119"/>
      <c r="NIN158" s="119"/>
      <c r="NIO158" s="119"/>
      <c r="NIP158" s="119"/>
      <c r="NIQ158" s="119"/>
      <c r="NIR158" s="119"/>
      <c r="NIS158" s="119"/>
      <c r="NIT158" s="119"/>
      <c r="NIU158" s="119"/>
      <c r="NIV158" s="119"/>
      <c r="NIW158" s="119"/>
      <c r="NIX158" s="119"/>
      <c r="NIY158" s="119"/>
      <c r="NIZ158" s="119"/>
      <c r="NJA158" s="119"/>
      <c r="NJB158" s="119"/>
      <c r="NJC158" s="119"/>
      <c r="NJD158" s="119"/>
      <c r="NJE158" s="119"/>
      <c r="NJF158" s="119"/>
      <c r="NJG158" s="119"/>
      <c r="NJH158" s="119"/>
      <c r="NJI158" s="119"/>
      <c r="NJJ158" s="119"/>
      <c r="NJK158" s="119"/>
      <c r="NJL158" s="119"/>
      <c r="NJM158" s="119"/>
      <c r="NJN158" s="119"/>
      <c r="NJO158" s="119"/>
      <c r="NJP158" s="119"/>
      <c r="NJQ158" s="119"/>
      <c r="NJR158" s="119"/>
      <c r="NJS158" s="119"/>
      <c r="NJT158" s="119"/>
      <c r="NJU158" s="119"/>
      <c r="NJV158" s="119"/>
      <c r="NJW158" s="119"/>
      <c r="NJX158" s="119"/>
      <c r="NJY158" s="119"/>
      <c r="NJZ158" s="119"/>
      <c r="NKA158" s="119"/>
      <c r="NKB158" s="119"/>
      <c r="NKC158" s="119"/>
      <c r="NKD158" s="119"/>
      <c r="NKE158" s="119"/>
      <c r="NKF158" s="119"/>
      <c r="NKG158" s="119"/>
      <c r="NKH158" s="119"/>
      <c r="NKI158" s="119"/>
      <c r="NKJ158" s="119"/>
      <c r="NKK158" s="119"/>
      <c r="NKL158" s="119"/>
      <c r="NKM158" s="119"/>
      <c r="NKN158" s="119"/>
      <c r="NKO158" s="119"/>
      <c r="NKP158" s="119"/>
      <c r="NKQ158" s="119"/>
      <c r="NKR158" s="119"/>
      <c r="NKS158" s="119"/>
      <c r="NKT158" s="119"/>
      <c r="NKU158" s="119"/>
      <c r="NKV158" s="119"/>
      <c r="NKW158" s="119"/>
      <c r="NKX158" s="119"/>
      <c r="NKY158" s="119"/>
      <c r="NKZ158" s="119"/>
      <c r="NLA158" s="119"/>
      <c r="NLB158" s="119"/>
      <c r="NLC158" s="119"/>
      <c r="NLD158" s="119"/>
      <c r="NLE158" s="119"/>
      <c r="NLF158" s="119"/>
      <c r="NLG158" s="119"/>
      <c r="NLH158" s="119"/>
      <c r="NLI158" s="119"/>
      <c r="NLJ158" s="119"/>
      <c r="NLK158" s="119"/>
      <c r="NLL158" s="119"/>
      <c r="NLM158" s="119"/>
      <c r="NLN158" s="119"/>
      <c r="NLO158" s="119"/>
      <c r="NLP158" s="119"/>
      <c r="NLQ158" s="119"/>
      <c r="NLR158" s="119"/>
      <c r="NLS158" s="119"/>
      <c r="NLT158" s="119"/>
      <c r="NLU158" s="119"/>
      <c r="NLV158" s="119"/>
      <c r="NLW158" s="119"/>
      <c r="NLX158" s="119"/>
      <c r="NLY158" s="119"/>
      <c r="NLZ158" s="119"/>
      <c r="NMA158" s="119"/>
      <c r="NMB158" s="119"/>
      <c r="NMC158" s="119"/>
      <c r="NMD158" s="119"/>
      <c r="NME158" s="119"/>
      <c r="NMF158" s="119"/>
      <c r="NMG158" s="119"/>
      <c r="NMH158" s="119"/>
      <c r="NMI158" s="119"/>
      <c r="NMJ158" s="119"/>
      <c r="NMK158" s="119"/>
      <c r="NML158" s="119"/>
      <c r="NMM158" s="119"/>
      <c r="NMN158" s="119"/>
      <c r="NMO158" s="119"/>
      <c r="NMP158" s="119"/>
      <c r="NMQ158" s="119"/>
      <c r="NMR158" s="119"/>
      <c r="NMS158" s="119"/>
      <c r="NMT158" s="119"/>
      <c r="NMU158" s="119"/>
      <c r="NMV158" s="119"/>
      <c r="NMW158" s="119"/>
      <c r="NMX158" s="119"/>
      <c r="NMY158" s="119"/>
      <c r="NMZ158" s="119"/>
      <c r="NNA158" s="119"/>
      <c r="NNB158" s="119"/>
      <c r="NNC158" s="119"/>
      <c r="NND158" s="119"/>
      <c r="NNE158" s="119"/>
      <c r="NNF158" s="119"/>
      <c r="NNG158" s="119"/>
      <c r="NNH158" s="119"/>
      <c r="NNI158" s="119"/>
      <c r="NNJ158" s="119"/>
      <c r="NNK158" s="119"/>
      <c r="NNL158" s="119"/>
      <c r="NNM158" s="119"/>
      <c r="NNN158" s="119"/>
      <c r="NNO158" s="119"/>
      <c r="NNP158" s="119"/>
      <c r="NNQ158" s="119"/>
      <c r="NNR158" s="119"/>
      <c r="NNS158" s="119"/>
      <c r="NNT158" s="119"/>
      <c r="NNU158" s="119"/>
      <c r="NNV158" s="119"/>
      <c r="NNW158" s="119"/>
      <c r="NNX158" s="119"/>
      <c r="NNY158" s="119"/>
      <c r="NNZ158" s="119"/>
      <c r="NOA158" s="119"/>
      <c r="NOB158" s="119"/>
      <c r="NOC158" s="119"/>
      <c r="NOD158" s="119"/>
      <c r="NOE158" s="119"/>
      <c r="NOF158" s="119"/>
      <c r="NOG158" s="119"/>
      <c r="NOH158" s="119"/>
      <c r="NOI158" s="119"/>
      <c r="NOJ158" s="119"/>
      <c r="NOK158" s="119"/>
      <c r="NOL158" s="119"/>
      <c r="NOM158" s="119"/>
      <c r="NON158" s="119"/>
      <c r="NOO158" s="119"/>
      <c r="NOP158" s="119"/>
      <c r="NOQ158" s="119"/>
      <c r="NOR158" s="119"/>
      <c r="NOS158" s="119"/>
      <c r="NOT158" s="119"/>
      <c r="NOU158" s="119"/>
      <c r="NOV158" s="119"/>
      <c r="NOW158" s="119"/>
      <c r="NOX158" s="119"/>
      <c r="NOY158" s="119"/>
      <c r="NOZ158" s="119"/>
      <c r="NPA158" s="119"/>
      <c r="NPB158" s="119"/>
      <c r="NPC158" s="119"/>
      <c r="NPD158" s="119"/>
      <c r="NPE158" s="119"/>
      <c r="NPF158" s="119"/>
      <c r="NPG158" s="119"/>
      <c r="NPH158" s="119"/>
      <c r="NPI158" s="119"/>
      <c r="NPJ158" s="119"/>
      <c r="NPK158" s="119"/>
      <c r="NPL158" s="119"/>
      <c r="NPM158" s="119"/>
      <c r="NPN158" s="119"/>
      <c r="NPO158" s="119"/>
      <c r="NPP158" s="119"/>
      <c r="NPQ158" s="119"/>
      <c r="NPR158" s="119"/>
      <c r="NPS158" s="119"/>
      <c r="NPT158" s="119"/>
      <c r="NPU158" s="119"/>
      <c r="NPV158" s="119"/>
      <c r="NPW158" s="119"/>
      <c r="NPX158" s="119"/>
      <c r="NPY158" s="119"/>
      <c r="NPZ158" s="119"/>
      <c r="NQA158" s="119"/>
      <c r="NQB158" s="119"/>
      <c r="NQC158" s="119"/>
      <c r="NQD158" s="119"/>
      <c r="NQE158" s="119"/>
      <c r="NQF158" s="119"/>
      <c r="NQG158" s="119"/>
      <c r="NQH158" s="119"/>
      <c r="NQI158" s="119"/>
      <c r="NQJ158" s="119"/>
      <c r="NQK158" s="119"/>
      <c r="NQL158" s="119"/>
      <c r="NQM158" s="119"/>
      <c r="NQN158" s="119"/>
      <c r="NQO158" s="119"/>
      <c r="NQP158" s="119"/>
      <c r="NQQ158" s="119"/>
      <c r="NQR158" s="119"/>
      <c r="NQS158" s="119"/>
      <c r="NQT158" s="119"/>
      <c r="NQU158" s="119"/>
      <c r="NQV158" s="119"/>
      <c r="NQW158" s="119"/>
      <c r="NQX158" s="119"/>
      <c r="NQY158" s="119"/>
      <c r="NQZ158" s="119"/>
      <c r="NRA158" s="119"/>
      <c r="NRB158" s="119"/>
      <c r="NRC158" s="119"/>
      <c r="NRD158" s="119"/>
      <c r="NRE158" s="119"/>
      <c r="NRF158" s="119"/>
      <c r="NRG158" s="119"/>
      <c r="NRH158" s="119"/>
      <c r="NRI158" s="119"/>
      <c r="NRJ158" s="119"/>
      <c r="NRK158" s="119"/>
      <c r="NRL158" s="119"/>
      <c r="NRM158" s="119"/>
      <c r="NRN158" s="119"/>
      <c r="NRO158" s="119"/>
      <c r="NRP158" s="119"/>
      <c r="NRQ158" s="119"/>
      <c r="NRR158" s="119"/>
      <c r="NRS158" s="119"/>
      <c r="NRT158" s="119"/>
      <c r="NRU158" s="119"/>
      <c r="NRV158" s="119"/>
      <c r="NRW158" s="119"/>
      <c r="NRX158" s="119"/>
      <c r="NRY158" s="119"/>
      <c r="NRZ158" s="119"/>
      <c r="NSA158" s="119"/>
      <c r="NSB158" s="119"/>
      <c r="NSC158" s="119"/>
      <c r="NSD158" s="119"/>
      <c r="NSE158" s="119"/>
      <c r="NSF158" s="119"/>
      <c r="NSG158" s="119"/>
      <c r="NSH158" s="119"/>
      <c r="NSI158" s="119"/>
      <c r="NSJ158" s="119"/>
      <c r="NSK158" s="119"/>
      <c r="NSL158" s="119"/>
      <c r="NSM158" s="119"/>
      <c r="NSN158" s="119"/>
      <c r="NSO158" s="119"/>
      <c r="NSP158" s="119"/>
      <c r="NSQ158" s="119"/>
      <c r="NSR158" s="119"/>
      <c r="NSS158" s="119"/>
      <c r="NST158" s="119"/>
      <c r="NSU158" s="119"/>
      <c r="NSV158" s="119"/>
      <c r="NSW158" s="119"/>
      <c r="NSX158" s="119"/>
      <c r="NSY158" s="119"/>
      <c r="NSZ158" s="119"/>
      <c r="NTA158" s="119"/>
      <c r="NTB158" s="119"/>
      <c r="NTC158" s="119"/>
      <c r="NTD158" s="119"/>
      <c r="NTE158" s="119"/>
      <c r="NTF158" s="119"/>
      <c r="NTG158" s="119"/>
      <c r="NTH158" s="119"/>
      <c r="NTI158" s="119"/>
      <c r="NTJ158" s="119"/>
      <c r="NTK158" s="119"/>
      <c r="NTL158" s="119"/>
      <c r="NTM158" s="119"/>
      <c r="NTN158" s="119"/>
      <c r="NTO158" s="119"/>
      <c r="NTP158" s="119"/>
      <c r="NTQ158" s="119"/>
      <c r="NTR158" s="119"/>
      <c r="NTS158" s="119"/>
      <c r="NTT158" s="119"/>
      <c r="NTU158" s="119"/>
      <c r="NTV158" s="119"/>
      <c r="NTW158" s="119"/>
      <c r="NTX158" s="119"/>
      <c r="NTY158" s="119"/>
      <c r="NTZ158" s="119"/>
      <c r="NUA158" s="119"/>
      <c r="NUB158" s="119"/>
      <c r="NUC158" s="119"/>
      <c r="NUD158" s="119"/>
      <c r="NUE158" s="119"/>
      <c r="NUF158" s="119"/>
      <c r="NUG158" s="119"/>
      <c r="NUH158" s="119"/>
      <c r="NUI158" s="119"/>
      <c r="NUJ158" s="119"/>
      <c r="NUK158" s="119"/>
      <c r="NUL158" s="119"/>
      <c r="NUM158" s="119"/>
      <c r="NUN158" s="119"/>
      <c r="NUO158" s="119"/>
      <c r="NUP158" s="119"/>
      <c r="NUQ158" s="119"/>
      <c r="NUR158" s="119"/>
      <c r="NUS158" s="119"/>
      <c r="NUT158" s="119"/>
      <c r="NUU158" s="119"/>
      <c r="NUV158" s="119"/>
      <c r="NUW158" s="119"/>
      <c r="NUX158" s="119"/>
      <c r="NUY158" s="119"/>
      <c r="NUZ158" s="119"/>
      <c r="NVA158" s="119"/>
      <c r="NVB158" s="119"/>
      <c r="NVC158" s="119"/>
      <c r="NVD158" s="119"/>
      <c r="NVE158" s="119"/>
      <c r="NVF158" s="119"/>
      <c r="NVG158" s="119"/>
      <c r="NVH158" s="119"/>
      <c r="NVI158" s="119"/>
      <c r="NVJ158" s="119"/>
      <c r="NVK158" s="119"/>
      <c r="NVL158" s="119"/>
      <c r="NVM158" s="119"/>
      <c r="NVN158" s="119"/>
      <c r="NVO158" s="119"/>
      <c r="NVP158" s="119"/>
      <c r="NVQ158" s="119"/>
      <c r="NVR158" s="119"/>
      <c r="NVS158" s="119"/>
      <c r="NVT158" s="119"/>
      <c r="NVU158" s="119"/>
      <c r="NVV158" s="119"/>
      <c r="NVW158" s="119"/>
      <c r="NVX158" s="119"/>
      <c r="NVY158" s="119"/>
      <c r="NVZ158" s="119"/>
      <c r="NWA158" s="119"/>
      <c r="NWB158" s="119"/>
      <c r="NWC158" s="119"/>
      <c r="NWD158" s="119"/>
      <c r="NWE158" s="119"/>
      <c r="NWF158" s="119"/>
      <c r="NWG158" s="119"/>
      <c r="NWH158" s="119"/>
      <c r="NWI158" s="119"/>
      <c r="NWJ158" s="119"/>
      <c r="NWK158" s="119"/>
      <c r="NWL158" s="119"/>
      <c r="NWM158" s="119"/>
      <c r="NWN158" s="119"/>
      <c r="NWO158" s="119"/>
      <c r="NWP158" s="119"/>
      <c r="NWQ158" s="119"/>
      <c r="NWR158" s="119"/>
      <c r="NWS158" s="119"/>
      <c r="NWT158" s="119"/>
      <c r="NWU158" s="119"/>
      <c r="NWV158" s="119"/>
      <c r="NWW158" s="119"/>
      <c r="NWX158" s="119"/>
      <c r="NWY158" s="119"/>
      <c r="NWZ158" s="119"/>
      <c r="NXA158" s="119"/>
      <c r="NXB158" s="119"/>
      <c r="NXC158" s="119"/>
      <c r="NXD158" s="119"/>
      <c r="NXE158" s="119"/>
      <c r="NXF158" s="119"/>
      <c r="NXG158" s="119"/>
      <c r="NXH158" s="119"/>
      <c r="NXI158" s="119"/>
      <c r="NXJ158" s="119"/>
      <c r="NXK158" s="119"/>
      <c r="NXL158" s="119"/>
      <c r="NXM158" s="119"/>
      <c r="NXN158" s="119"/>
      <c r="NXO158" s="119"/>
      <c r="NXP158" s="119"/>
      <c r="NXQ158" s="119"/>
      <c r="NXR158" s="119"/>
      <c r="NXS158" s="119"/>
      <c r="NXT158" s="119"/>
      <c r="NXU158" s="119"/>
      <c r="NXV158" s="119"/>
      <c r="NXW158" s="119"/>
      <c r="NXX158" s="119"/>
      <c r="NXY158" s="119"/>
      <c r="NXZ158" s="119"/>
      <c r="NYA158" s="119"/>
      <c r="NYB158" s="119"/>
      <c r="NYC158" s="119"/>
      <c r="NYD158" s="119"/>
      <c r="NYE158" s="119"/>
      <c r="NYF158" s="119"/>
      <c r="NYG158" s="119"/>
      <c r="NYH158" s="119"/>
      <c r="NYI158" s="119"/>
      <c r="NYJ158" s="119"/>
      <c r="NYK158" s="119"/>
      <c r="NYL158" s="119"/>
      <c r="NYM158" s="119"/>
      <c r="NYN158" s="119"/>
      <c r="NYO158" s="119"/>
      <c r="NYP158" s="119"/>
      <c r="NYQ158" s="119"/>
      <c r="NYR158" s="119"/>
      <c r="NYS158" s="119"/>
      <c r="NYT158" s="119"/>
      <c r="NYU158" s="119"/>
      <c r="NYV158" s="119"/>
      <c r="NYW158" s="119"/>
      <c r="NYX158" s="119"/>
      <c r="NYY158" s="119"/>
      <c r="NYZ158" s="119"/>
      <c r="NZA158" s="119"/>
      <c r="NZB158" s="119"/>
      <c r="NZC158" s="119"/>
      <c r="NZD158" s="119"/>
      <c r="NZE158" s="119"/>
      <c r="NZF158" s="119"/>
      <c r="NZG158" s="119"/>
      <c r="NZH158" s="119"/>
      <c r="NZI158" s="119"/>
      <c r="NZJ158" s="119"/>
      <c r="NZK158" s="119"/>
      <c r="NZL158" s="119"/>
      <c r="NZM158" s="119"/>
      <c r="NZN158" s="119"/>
      <c r="NZO158" s="119"/>
      <c r="NZP158" s="119"/>
      <c r="NZQ158" s="119"/>
      <c r="NZR158" s="119"/>
      <c r="NZS158" s="119"/>
      <c r="NZT158" s="119"/>
      <c r="NZU158" s="119"/>
      <c r="NZV158" s="119"/>
      <c r="NZW158" s="119"/>
      <c r="NZX158" s="119"/>
      <c r="NZY158" s="119"/>
      <c r="NZZ158" s="119"/>
      <c r="OAA158" s="119"/>
      <c r="OAB158" s="119"/>
      <c r="OAC158" s="119"/>
      <c r="OAD158" s="119"/>
      <c r="OAE158" s="119"/>
      <c r="OAF158" s="119"/>
      <c r="OAG158" s="119"/>
      <c r="OAH158" s="119"/>
      <c r="OAI158" s="119"/>
      <c r="OAJ158" s="119"/>
      <c r="OAK158" s="119"/>
      <c r="OAL158" s="119"/>
      <c r="OAM158" s="119"/>
      <c r="OAN158" s="119"/>
      <c r="OAO158" s="119"/>
      <c r="OAP158" s="119"/>
      <c r="OAQ158" s="119"/>
      <c r="OAR158" s="119"/>
      <c r="OAS158" s="119"/>
      <c r="OAT158" s="119"/>
      <c r="OAU158" s="119"/>
      <c r="OAV158" s="119"/>
      <c r="OAW158" s="119"/>
      <c r="OAX158" s="119"/>
      <c r="OAY158" s="119"/>
      <c r="OAZ158" s="119"/>
      <c r="OBA158" s="119"/>
      <c r="OBB158" s="119"/>
      <c r="OBC158" s="119"/>
      <c r="OBD158" s="119"/>
      <c r="OBE158" s="119"/>
      <c r="OBF158" s="119"/>
      <c r="OBG158" s="119"/>
      <c r="OBH158" s="119"/>
      <c r="OBI158" s="119"/>
      <c r="OBJ158" s="119"/>
      <c r="OBK158" s="119"/>
      <c r="OBL158" s="119"/>
      <c r="OBM158" s="119"/>
      <c r="OBN158" s="119"/>
      <c r="OBO158" s="119"/>
      <c r="OBP158" s="119"/>
      <c r="OBQ158" s="119"/>
      <c r="OBR158" s="119"/>
      <c r="OBS158" s="119"/>
      <c r="OBT158" s="119"/>
      <c r="OBU158" s="119"/>
      <c r="OBV158" s="119"/>
      <c r="OBW158" s="119"/>
      <c r="OBX158" s="119"/>
      <c r="OBY158" s="119"/>
      <c r="OBZ158" s="119"/>
      <c r="OCA158" s="119"/>
      <c r="OCB158" s="119"/>
      <c r="OCC158" s="119"/>
      <c r="OCD158" s="119"/>
      <c r="OCE158" s="119"/>
      <c r="OCF158" s="119"/>
      <c r="OCG158" s="119"/>
      <c r="OCH158" s="119"/>
      <c r="OCI158" s="119"/>
      <c r="OCJ158" s="119"/>
      <c r="OCK158" s="119"/>
      <c r="OCL158" s="119"/>
      <c r="OCM158" s="119"/>
      <c r="OCN158" s="119"/>
      <c r="OCO158" s="119"/>
      <c r="OCP158" s="119"/>
      <c r="OCQ158" s="119"/>
      <c r="OCR158" s="119"/>
      <c r="OCS158" s="119"/>
      <c r="OCT158" s="119"/>
      <c r="OCU158" s="119"/>
      <c r="OCV158" s="119"/>
      <c r="OCW158" s="119"/>
      <c r="OCX158" s="119"/>
      <c r="OCY158" s="119"/>
      <c r="OCZ158" s="119"/>
      <c r="ODA158" s="119"/>
      <c r="ODB158" s="119"/>
      <c r="ODC158" s="119"/>
      <c r="ODD158" s="119"/>
      <c r="ODE158" s="119"/>
      <c r="ODF158" s="119"/>
      <c r="ODG158" s="119"/>
      <c r="ODH158" s="119"/>
      <c r="ODI158" s="119"/>
      <c r="ODJ158" s="119"/>
      <c r="ODK158" s="119"/>
      <c r="ODL158" s="119"/>
      <c r="ODM158" s="119"/>
      <c r="ODN158" s="119"/>
      <c r="ODO158" s="119"/>
      <c r="ODP158" s="119"/>
      <c r="ODQ158" s="119"/>
      <c r="ODR158" s="119"/>
      <c r="ODS158" s="119"/>
      <c r="ODT158" s="119"/>
      <c r="ODU158" s="119"/>
      <c r="ODV158" s="119"/>
      <c r="ODW158" s="119"/>
      <c r="ODX158" s="119"/>
      <c r="ODY158" s="119"/>
      <c r="ODZ158" s="119"/>
      <c r="OEA158" s="119"/>
      <c r="OEB158" s="119"/>
      <c r="OEC158" s="119"/>
      <c r="OED158" s="119"/>
      <c r="OEE158" s="119"/>
      <c r="OEF158" s="119"/>
      <c r="OEG158" s="119"/>
      <c r="OEH158" s="119"/>
      <c r="OEI158" s="119"/>
      <c r="OEJ158" s="119"/>
      <c r="OEK158" s="119"/>
      <c r="OEL158" s="119"/>
      <c r="OEM158" s="119"/>
      <c r="OEN158" s="119"/>
      <c r="OEO158" s="119"/>
      <c r="OEP158" s="119"/>
      <c r="OEQ158" s="119"/>
      <c r="OER158" s="119"/>
      <c r="OES158" s="119"/>
      <c r="OET158" s="119"/>
      <c r="OEU158" s="119"/>
      <c r="OEV158" s="119"/>
      <c r="OEW158" s="119"/>
      <c r="OEX158" s="119"/>
      <c r="OEY158" s="119"/>
      <c r="OEZ158" s="119"/>
      <c r="OFA158" s="119"/>
      <c r="OFB158" s="119"/>
      <c r="OFC158" s="119"/>
      <c r="OFD158" s="119"/>
      <c r="OFE158" s="119"/>
      <c r="OFF158" s="119"/>
      <c r="OFG158" s="119"/>
      <c r="OFH158" s="119"/>
      <c r="OFI158" s="119"/>
      <c r="OFJ158" s="119"/>
      <c r="OFK158" s="119"/>
      <c r="OFL158" s="119"/>
      <c r="OFM158" s="119"/>
      <c r="OFN158" s="119"/>
      <c r="OFO158" s="119"/>
      <c r="OFP158" s="119"/>
      <c r="OFQ158" s="119"/>
      <c r="OFR158" s="119"/>
      <c r="OFS158" s="119"/>
      <c r="OFT158" s="119"/>
      <c r="OFU158" s="119"/>
      <c r="OFV158" s="119"/>
      <c r="OFW158" s="119"/>
      <c r="OFX158" s="119"/>
      <c r="OFY158" s="119"/>
      <c r="OFZ158" s="119"/>
      <c r="OGA158" s="119"/>
      <c r="OGB158" s="119"/>
      <c r="OGC158" s="119"/>
      <c r="OGD158" s="119"/>
      <c r="OGE158" s="119"/>
      <c r="OGF158" s="119"/>
      <c r="OGG158" s="119"/>
      <c r="OGH158" s="119"/>
      <c r="OGI158" s="119"/>
      <c r="OGJ158" s="119"/>
      <c r="OGK158" s="119"/>
      <c r="OGL158" s="119"/>
      <c r="OGM158" s="119"/>
      <c r="OGN158" s="119"/>
      <c r="OGO158" s="119"/>
      <c r="OGP158" s="119"/>
      <c r="OGQ158" s="119"/>
      <c r="OGR158" s="119"/>
      <c r="OGS158" s="119"/>
      <c r="OGT158" s="119"/>
      <c r="OGU158" s="119"/>
      <c r="OGV158" s="119"/>
      <c r="OGW158" s="119"/>
      <c r="OGX158" s="119"/>
      <c r="OGY158" s="119"/>
      <c r="OGZ158" s="119"/>
      <c r="OHA158" s="119"/>
      <c r="OHB158" s="119"/>
      <c r="OHC158" s="119"/>
      <c r="OHD158" s="119"/>
      <c r="OHE158" s="119"/>
      <c r="OHF158" s="119"/>
      <c r="OHG158" s="119"/>
      <c r="OHH158" s="119"/>
      <c r="OHI158" s="119"/>
      <c r="OHJ158" s="119"/>
      <c r="OHK158" s="119"/>
      <c r="OHL158" s="119"/>
      <c r="OHM158" s="119"/>
      <c r="OHN158" s="119"/>
      <c r="OHO158" s="119"/>
      <c r="OHP158" s="119"/>
      <c r="OHQ158" s="119"/>
      <c r="OHR158" s="119"/>
      <c r="OHS158" s="119"/>
      <c r="OHT158" s="119"/>
      <c r="OHU158" s="119"/>
      <c r="OHV158" s="119"/>
      <c r="OHW158" s="119"/>
      <c r="OHX158" s="119"/>
      <c r="OHY158" s="119"/>
      <c r="OHZ158" s="119"/>
      <c r="OIA158" s="119"/>
      <c r="OIB158" s="119"/>
      <c r="OIC158" s="119"/>
      <c r="OID158" s="119"/>
      <c r="OIE158" s="119"/>
      <c r="OIF158" s="119"/>
      <c r="OIG158" s="119"/>
      <c r="OIH158" s="119"/>
      <c r="OII158" s="119"/>
      <c r="OIJ158" s="119"/>
      <c r="OIK158" s="119"/>
      <c r="OIL158" s="119"/>
      <c r="OIM158" s="119"/>
      <c r="OIN158" s="119"/>
      <c r="OIO158" s="119"/>
      <c r="OIP158" s="119"/>
      <c r="OIQ158" s="119"/>
      <c r="OIR158" s="119"/>
      <c r="OIS158" s="119"/>
      <c r="OIT158" s="119"/>
      <c r="OIU158" s="119"/>
      <c r="OIV158" s="119"/>
      <c r="OIW158" s="119"/>
      <c r="OIX158" s="119"/>
      <c r="OIY158" s="119"/>
      <c r="OIZ158" s="119"/>
      <c r="OJA158" s="119"/>
      <c r="OJB158" s="119"/>
      <c r="OJC158" s="119"/>
      <c r="OJD158" s="119"/>
      <c r="OJE158" s="119"/>
      <c r="OJF158" s="119"/>
      <c r="OJG158" s="119"/>
      <c r="OJH158" s="119"/>
      <c r="OJI158" s="119"/>
      <c r="OJJ158" s="119"/>
      <c r="OJK158" s="119"/>
      <c r="OJL158" s="119"/>
      <c r="OJM158" s="119"/>
      <c r="OJN158" s="119"/>
      <c r="OJO158" s="119"/>
      <c r="OJP158" s="119"/>
      <c r="OJQ158" s="119"/>
      <c r="OJR158" s="119"/>
      <c r="OJS158" s="119"/>
      <c r="OJT158" s="119"/>
      <c r="OJU158" s="119"/>
      <c r="OJV158" s="119"/>
      <c r="OJW158" s="119"/>
      <c r="OJX158" s="119"/>
      <c r="OJY158" s="119"/>
      <c r="OJZ158" s="119"/>
      <c r="OKA158" s="119"/>
      <c r="OKB158" s="119"/>
      <c r="OKC158" s="119"/>
      <c r="OKD158" s="119"/>
      <c r="OKE158" s="119"/>
      <c r="OKF158" s="119"/>
      <c r="OKG158" s="119"/>
      <c r="OKH158" s="119"/>
      <c r="OKI158" s="119"/>
      <c r="OKJ158" s="119"/>
      <c r="OKK158" s="119"/>
      <c r="OKL158" s="119"/>
      <c r="OKM158" s="119"/>
      <c r="OKN158" s="119"/>
      <c r="OKO158" s="119"/>
      <c r="OKP158" s="119"/>
      <c r="OKQ158" s="119"/>
      <c r="OKR158" s="119"/>
      <c r="OKS158" s="119"/>
      <c r="OKT158" s="119"/>
      <c r="OKU158" s="119"/>
      <c r="OKV158" s="119"/>
      <c r="OKW158" s="119"/>
      <c r="OKX158" s="119"/>
      <c r="OKY158" s="119"/>
      <c r="OKZ158" s="119"/>
      <c r="OLA158" s="119"/>
      <c r="OLB158" s="119"/>
      <c r="OLC158" s="119"/>
      <c r="OLD158" s="119"/>
      <c r="OLE158" s="119"/>
      <c r="OLF158" s="119"/>
      <c r="OLG158" s="119"/>
      <c r="OLH158" s="119"/>
      <c r="OLI158" s="119"/>
      <c r="OLJ158" s="119"/>
      <c r="OLK158" s="119"/>
      <c r="OLL158" s="119"/>
      <c r="OLM158" s="119"/>
      <c r="OLN158" s="119"/>
      <c r="OLO158" s="119"/>
      <c r="OLP158" s="119"/>
      <c r="OLQ158" s="119"/>
      <c r="OLR158" s="119"/>
      <c r="OLS158" s="119"/>
      <c r="OLT158" s="119"/>
      <c r="OLU158" s="119"/>
      <c r="OLV158" s="119"/>
      <c r="OLW158" s="119"/>
      <c r="OLX158" s="119"/>
      <c r="OLY158" s="119"/>
      <c r="OLZ158" s="119"/>
      <c r="OMA158" s="119"/>
      <c r="OMB158" s="119"/>
      <c r="OMC158" s="119"/>
      <c r="OMD158" s="119"/>
      <c r="OME158" s="119"/>
      <c r="OMF158" s="119"/>
      <c r="OMG158" s="119"/>
      <c r="OMH158" s="119"/>
      <c r="OMI158" s="119"/>
      <c r="OMJ158" s="119"/>
      <c r="OMK158" s="119"/>
      <c r="OML158" s="119"/>
      <c r="OMM158" s="119"/>
      <c r="OMN158" s="119"/>
      <c r="OMO158" s="119"/>
      <c r="OMP158" s="119"/>
      <c r="OMQ158" s="119"/>
      <c r="OMR158" s="119"/>
      <c r="OMS158" s="119"/>
      <c r="OMT158" s="119"/>
      <c r="OMU158" s="119"/>
      <c r="OMV158" s="119"/>
      <c r="OMW158" s="119"/>
      <c r="OMX158" s="119"/>
      <c r="OMY158" s="119"/>
      <c r="OMZ158" s="119"/>
      <c r="ONA158" s="119"/>
      <c r="ONB158" s="119"/>
      <c r="ONC158" s="119"/>
      <c r="OND158" s="119"/>
      <c r="ONE158" s="119"/>
      <c r="ONF158" s="119"/>
      <c r="ONG158" s="119"/>
      <c r="ONH158" s="119"/>
      <c r="ONI158" s="119"/>
      <c r="ONJ158" s="119"/>
      <c r="ONK158" s="119"/>
      <c r="ONL158" s="119"/>
      <c r="ONM158" s="119"/>
      <c r="ONN158" s="119"/>
      <c r="ONO158" s="119"/>
      <c r="ONP158" s="119"/>
      <c r="ONQ158" s="119"/>
      <c r="ONR158" s="119"/>
      <c r="ONS158" s="119"/>
      <c r="ONT158" s="119"/>
      <c r="ONU158" s="119"/>
      <c r="ONV158" s="119"/>
      <c r="ONW158" s="119"/>
      <c r="ONX158" s="119"/>
      <c r="ONY158" s="119"/>
      <c r="ONZ158" s="119"/>
      <c r="OOA158" s="119"/>
      <c r="OOB158" s="119"/>
      <c r="OOC158" s="119"/>
      <c r="OOD158" s="119"/>
      <c r="OOE158" s="119"/>
      <c r="OOF158" s="119"/>
      <c r="OOG158" s="119"/>
      <c r="OOH158" s="119"/>
      <c r="OOI158" s="119"/>
      <c r="OOJ158" s="119"/>
      <c r="OOK158" s="119"/>
      <c r="OOL158" s="119"/>
      <c r="OOM158" s="119"/>
      <c r="OON158" s="119"/>
      <c r="OOO158" s="119"/>
      <c r="OOP158" s="119"/>
      <c r="OOQ158" s="119"/>
      <c r="OOR158" s="119"/>
      <c r="OOS158" s="119"/>
      <c r="OOT158" s="119"/>
      <c r="OOU158" s="119"/>
      <c r="OOV158" s="119"/>
      <c r="OOW158" s="119"/>
      <c r="OOX158" s="119"/>
      <c r="OOY158" s="119"/>
      <c r="OOZ158" s="119"/>
      <c r="OPA158" s="119"/>
      <c r="OPB158" s="119"/>
      <c r="OPC158" s="119"/>
      <c r="OPD158" s="119"/>
      <c r="OPE158" s="119"/>
      <c r="OPF158" s="119"/>
      <c r="OPG158" s="119"/>
      <c r="OPH158" s="119"/>
      <c r="OPI158" s="119"/>
      <c r="OPJ158" s="119"/>
      <c r="OPK158" s="119"/>
      <c r="OPL158" s="119"/>
      <c r="OPM158" s="119"/>
      <c r="OPN158" s="119"/>
      <c r="OPO158" s="119"/>
      <c r="OPP158" s="119"/>
      <c r="OPQ158" s="119"/>
      <c r="OPR158" s="119"/>
      <c r="OPS158" s="119"/>
      <c r="OPT158" s="119"/>
      <c r="OPU158" s="119"/>
      <c r="OPV158" s="119"/>
      <c r="OPW158" s="119"/>
      <c r="OPX158" s="119"/>
      <c r="OPY158" s="119"/>
      <c r="OPZ158" s="119"/>
      <c r="OQA158" s="119"/>
      <c r="OQB158" s="119"/>
      <c r="OQC158" s="119"/>
      <c r="OQD158" s="119"/>
      <c r="OQE158" s="119"/>
      <c r="OQF158" s="119"/>
      <c r="OQG158" s="119"/>
      <c r="OQH158" s="119"/>
      <c r="OQI158" s="119"/>
      <c r="OQJ158" s="119"/>
      <c r="OQK158" s="119"/>
      <c r="OQL158" s="119"/>
      <c r="OQM158" s="119"/>
      <c r="OQN158" s="119"/>
      <c r="OQO158" s="119"/>
      <c r="OQP158" s="119"/>
      <c r="OQQ158" s="119"/>
      <c r="OQR158" s="119"/>
      <c r="OQS158" s="119"/>
      <c r="OQT158" s="119"/>
      <c r="OQU158" s="119"/>
      <c r="OQV158" s="119"/>
      <c r="OQW158" s="119"/>
      <c r="OQX158" s="119"/>
      <c r="OQY158" s="119"/>
      <c r="OQZ158" s="119"/>
      <c r="ORA158" s="119"/>
      <c r="ORB158" s="119"/>
      <c r="ORC158" s="119"/>
      <c r="ORD158" s="119"/>
      <c r="ORE158" s="119"/>
      <c r="ORF158" s="119"/>
      <c r="ORG158" s="119"/>
      <c r="ORH158" s="119"/>
      <c r="ORI158" s="119"/>
      <c r="ORJ158" s="119"/>
      <c r="ORK158" s="119"/>
      <c r="ORL158" s="119"/>
      <c r="ORM158" s="119"/>
      <c r="ORN158" s="119"/>
      <c r="ORO158" s="119"/>
      <c r="ORP158" s="119"/>
      <c r="ORQ158" s="119"/>
      <c r="ORR158" s="119"/>
      <c r="ORS158" s="119"/>
      <c r="ORT158" s="119"/>
      <c r="ORU158" s="119"/>
      <c r="ORV158" s="119"/>
      <c r="ORW158" s="119"/>
      <c r="ORX158" s="119"/>
      <c r="ORY158" s="119"/>
      <c r="ORZ158" s="119"/>
      <c r="OSA158" s="119"/>
      <c r="OSB158" s="119"/>
      <c r="OSC158" s="119"/>
      <c r="OSD158" s="119"/>
      <c r="OSE158" s="119"/>
      <c r="OSF158" s="119"/>
      <c r="OSG158" s="119"/>
      <c r="OSH158" s="119"/>
      <c r="OSI158" s="119"/>
      <c r="OSJ158" s="119"/>
      <c r="OSK158" s="119"/>
      <c r="OSL158" s="119"/>
      <c r="OSM158" s="119"/>
      <c r="OSN158" s="119"/>
      <c r="OSO158" s="119"/>
      <c r="OSP158" s="119"/>
      <c r="OSQ158" s="119"/>
      <c r="OSR158" s="119"/>
      <c r="OSS158" s="119"/>
      <c r="OST158" s="119"/>
      <c r="OSU158" s="119"/>
      <c r="OSV158" s="119"/>
      <c r="OSW158" s="119"/>
      <c r="OSX158" s="119"/>
      <c r="OSY158" s="119"/>
      <c r="OSZ158" s="119"/>
      <c r="OTA158" s="119"/>
      <c r="OTB158" s="119"/>
      <c r="OTC158" s="119"/>
      <c r="OTD158" s="119"/>
      <c r="OTE158" s="119"/>
      <c r="OTF158" s="119"/>
      <c r="OTG158" s="119"/>
      <c r="OTH158" s="119"/>
      <c r="OTI158" s="119"/>
      <c r="OTJ158" s="119"/>
      <c r="OTK158" s="119"/>
      <c r="OTL158" s="119"/>
      <c r="OTM158" s="119"/>
      <c r="OTN158" s="119"/>
      <c r="OTO158" s="119"/>
      <c r="OTP158" s="119"/>
      <c r="OTQ158" s="119"/>
      <c r="OTR158" s="119"/>
      <c r="OTS158" s="119"/>
      <c r="OTT158" s="119"/>
      <c r="OTU158" s="119"/>
      <c r="OTV158" s="119"/>
      <c r="OTW158" s="119"/>
      <c r="OTX158" s="119"/>
      <c r="OTY158" s="119"/>
      <c r="OTZ158" s="119"/>
      <c r="OUA158" s="119"/>
      <c r="OUB158" s="119"/>
      <c r="OUC158" s="119"/>
      <c r="OUD158" s="119"/>
      <c r="OUE158" s="119"/>
      <c r="OUF158" s="119"/>
      <c r="OUG158" s="119"/>
      <c r="OUH158" s="119"/>
      <c r="OUI158" s="119"/>
      <c r="OUJ158" s="119"/>
      <c r="OUK158" s="119"/>
      <c r="OUL158" s="119"/>
      <c r="OUM158" s="119"/>
      <c r="OUN158" s="119"/>
      <c r="OUO158" s="119"/>
      <c r="OUP158" s="119"/>
      <c r="OUQ158" s="119"/>
      <c r="OUR158" s="119"/>
      <c r="OUS158" s="119"/>
      <c r="OUT158" s="119"/>
      <c r="OUU158" s="119"/>
      <c r="OUV158" s="119"/>
      <c r="OUW158" s="119"/>
      <c r="OUX158" s="119"/>
      <c r="OUY158" s="119"/>
      <c r="OUZ158" s="119"/>
      <c r="OVA158" s="119"/>
      <c r="OVB158" s="119"/>
      <c r="OVC158" s="119"/>
      <c r="OVD158" s="119"/>
      <c r="OVE158" s="119"/>
      <c r="OVF158" s="119"/>
      <c r="OVG158" s="119"/>
      <c r="OVH158" s="119"/>
      <c r="OVI158" s="119"/>
      <c r="OVJ158" s="119"/>
      <c r="OVK158" s="119"/>
      <c r="OVL158" s="119"/>
      <c r="OVM158" s="119"/>
      <c r="OVN158" s="119"/>
      <c r="OVO158" s="119"/>
      <c r="OVP158" s="119"/>
      <c r="OVQ158" s="119"/>
      <c r="OVR158" s="119"/>
      <c r="OVS158" s="119"/>
      <c r="OVT158" s="119"/>
      <c r="OVU158" s="119"/>
      <c r="OVV158" s="119"/>
      <c r="OVW158" s="119"/>
      <c r="OVX158" s="119"/>
      <c r="OVY158" s="119"/>
      <c r="OVZ158" s="119"/>
      <c r="OWA158" s="119"/>
      <c r="OWB158" s="119"/>
      <c r="OWC158" s="119"/>
      <c r="OWD158" s="119"/>
      <c r="OWE158" s="119"/>
      <c r="OWF158" s="119"/>
      <c r="OWG158" s="119"/>
      <c r="OWH158" s="119"/>
      <c r="OWI158" s="119"/>
      <c r="OWJ158" s="119"/>
      <c r="OWK158" s="119"/>
      <c r="OWL158" s="119"/>
      <c r="OWM158" s="119"/>
      <c r="OWN158" s="119"/>
      <c r="OWO158" s="119"/>
      <c r="OWP158" s="119"/>
      <c r="OWQ158" s="119"/>
      <c r="OWR158" s="119"/>
      <c r="OWS158" s="119"/>
      <c r="OWT158" s="119"/>
      <c r="OWU158" s="119"/>
      <c r="OWV158" s="119"/>
      <c r="OWW158" s="119"/>
      <c r="OWX158" s="119"/>
      <c r="OWY158" s="119"/>
      <c r="OWZ158" s="119"/>
      <c r="OXA158" s="119"/>
      <c r="OXB158" s="119"/>
      <c r="OXC158" s="119"/>
      <c r="OXD158" s="119"/>
      <c r="OXE158" s="119"/>
      <c r="OXF158" s="119"/>
      <c r="OXG158" s="119"/>
      <c r="OXH158" s="119"/>
      <c r="OXI158" s="119"/>
      <c r="OXJ158" s="119"/>
      <c r="OXK158" s="119"/>
      <c r="OXL158" s="119"/>
      <c r="OXM158" s="119"/>
      <c r="OXN158" s="119"/>
      <c r="OXO158" s="119"/>
      <c r="OXP158" s="119"/>
      <c r="OXQ158" s="119"/>
      <c r="OXR158" s="119"/>
      <c r="OXS158" s="119"/>
      <c r="OXT158" s="119"/>
      <c r="OXU158" s="119"/>
      <c r="OXV158" s="119"/>
      <c r="OXW158" s="119"/>
      <c r="OXX158" s="119"/>
      <c r="OXY158" s="119"/>
      <c r="OXZ158" s="119"/>
      <c r="OYA158" s="119"/>
      <c r="OYB158" s="119"/>
      <c r="OYC158" s="119"/>
      <c r="OYD158" s="119"/>
      <c r="OYE158" s="119"/>
      <c r="OYF158" s="119"/>
      <c r="OYG158" s="119"/>
      <c r="OYH158" s="119"/>
      <c r="OYI158" s="119"/>
      <c r="OYJ158" s="119"/>
      <c r="OYK158" s="119"/>
      <c r="OYL158" s="119"/>
      <c r="OYM158" s="119"/>
      <c r="OYN158" s="119"/>
      <c r="OYO158" s="119"/>
      <c r="OYP158" s="119"/>
      <c r="OYQ158" s="119"/>
      <c r="OYR158" s="119"/>
      <c r="OYS158" s="119"/>
      <c r="OYT158" s="119"/>
      <c r="OYU158" s="119"/>
      <c r="OYV158" s="119"/>
      <c r="OYW158" s="119"/>
      <c r="OYX158" s="119"/>
      <c r="OYY158" s="119"/>
      <c r="OYZ158" s="119"/>
      <c r="OZA158" s="119"/>
      <c r="OZB158" s="119"/>
      <c r="OZC158" s="119"/>
      <c r="OZD158" s="119"/>
      <c r="OZE158" s="119"/>
      <c r="OZF158" s="119"/>
      <c r="OZG158" s="119"/>
      <c r="OZH158" s="119"/>
      <c r="OZI158" s="119"/>
      <c r="OZJ158" s="119"/>
      <c r="OZK158" s="119"/>
      <c r="OZL158" s="119"/>
      <c r="OZM158" s="119"/>
      <c r="OZN158" s="119"/>
      <c r="OZO158" s="119"/>
      <c r="OZP158" s="119"/>
      <c r="OZQ158" s="119"/>
      <c r="OZR158" s="119"/>
      <c r="OZS158" s="119"/>
      <c r="OZT158" s="119"/>
      <c r="OZU158" s="119"/>
      <c r="OZV158" s="119"/>
      <c r="OZW158" s="119"/>
      <c r="OZX158" s="119"/>
      <c r="OZY158" s="119"/>
      <c r="OZZ158" s="119"/>
      <c r="PAA158" s="119"/>
      <c r="PAB158" s="119"/>
      <c r="PAC158" s="119"/>
      <c r="PAD158" s="119"/>
      <c r="PAE158" s="119"/>
      <c r="PAF158" s="119"/>
      <c r="PAG158" s="119"/>
      <c r="PAH158" s="119"/>
      <c r="PAI158" s="119"/>
      <c r="PAJ158" s="119"/>
      <c r="PAK158" s="119"/>
      <c r="PAL158" s="119"/>
      <c r="PAM158" s="119"/>
      <c r="PAN158" s="119"/>
      <c r="PAO158" s="119"/>
      <c r="PAP158" s="119"/>
      <c r="PAQ158" s="119"/>
      <c r="PAR158" s="119"/>
      <c r="PAS158" s="119"/>
      <c r="PAT158" s="119"/>
      <c r="PAU158" s="119"/>
      <c r="PAV158" s="119"/>
      <c r="PAW158" s="119"/>
      <c r="PAX158" s="119"/>
      <c r="PAY158" s="119"/>
      <c r="PAZ158" s="119"/>
      <c r="PBA158" s="119"/>
      <c r="PBB158" s="119"/>
      <c r="PBC158" s="119"/>
      <c r="PBD158" s="119"/>
      <c r="PBE158" s="119"/>
      <c r="PBF158" s="119"/>
      <c r="PBG158" s="119"/>
      <c r="PBH158" s="119"/>
      <c r="PBI158" s="119"/>
      <c r="PBJ158" s="119"/>
      <c r="PBK158" s="119"/>
      <c r="PBL158" s="119"/>
      <c r="PBM158" s="119"/>
      <c r="PBN158" s="119"/>
      <c r="PBO158" s="119"/>
      <c r="PBP158" s="119"/>
      <c r="PBQ158" s="119"/>
      <c r="PBR158" s="119"/>
      <c r="PBS158" s="119"/>
      <c r="PBT158" s="119"/>
      <c r="PBU158" s="119"/>
      <c r="PBV158" s="119"/>
      <c r="PBW158" s="119"/>
      <c r="PBX158" s="119"/>
      <c r="PBY158" s="119"/>
      <c r="PBZ158" s="119"/>
      <c r="PCA158" s="119"/>
      <c r="PCB158" s="119"/>
      <c r="PCC158" s="119"/>
      <c r="PCD158" s="119"/>
      <c r="PCE158" s="119"/>
      <c r="PCF158" s="119"/>
      <c r="PCG158" s="119"/>
      <c r="PCH158" s="119"/>
      <c r="PCI158" s="119"/>
      <c r="PCJ158" s="119"/>
      <c r="PCK158" s="119"/>
      <c r="PCL158" s="119"/>
      <c r="PCM158" s="119"/>
      <c r="PCN158" s="119"/>
      <c r="PCO158" s="119"/>
      <c r="PCP158" s="119"/>
      <c r="PCQ158" s="119"/>
      <c r="PCR158" s="119"/>
      <c r="PCS158" s="119"/>
      <c r="PCT158" s="119"/>
      <c r="PCU158" s="119"/>
      <c r="PCV158" s="119"/>
      <c r="PCW158" s="119"/>
      <c r="PCX158" s="119"/>
      <c r="PCY158" s="119"/>
      <c r="PCZ158" s="119"/>
      <c r="PDA158" s="119"/>
      <c r="PDB158" s="119"/>
      <c r="PDC158" s="119"/>
      <c r="PDD158" s="119"/>
      <c r="PDE158" s="119"/>
      <c r="PDF158" s="119"/>
      <c r="PDG158" s="119"/>
      <c r="PDH158" s="119"/>
      <c r="PDI158" s="119"/>
      <c r="PDJ158" s="119"/>
      <c r="PDK158" s="119"/>
      <c r="PDL158" s="119"/>
      <c r="PDM158" s="119"/>
      <c r="PDN158" s="119"/>
      <c r="PDO158" s="119"/>
      <c r="PDP158" s="119"/>
      <c r="PDQ158" s="119"/>
      <c r="PDR158" s="119"/>
      <c r="PDS158" s="119"/>
      <c r="PDT158" s="119"/>
      <c r="PDU158" s="119"/>
      <c r="PDV158" s="119"/>
      <c r="PDW158" s="119"/>
      <c r="PDX158" s="119"/>
      <c r="PDY158" s="119"/>
      <c r="PDZ158" s="119"/>
      <c r="PEA158" s="119"/>
      <c r="PEB158" s="119"/>
      <c r="PEC158" s="119"/>
      <c r="PED158" s="119"/>
      <c r="PEE158" s="119"/>
      <c r="PEF158" s="119"/>
      <c r="PEG158" s="119"/>
      <c r="PEH158" s="119"/>
      <c r="PEI158" s="119"/>
      <c r="PEJ158" s="119"/>
      <c r="PEK158" s="119"/>
      <c r="PEL158" s="119"/>
      <c r="PEM158" s="119"/>
      <c r="PEN158" s="119"/>
      <c r="PEO158" s="119"/>
      <c r="PEP158" s="119"/>
      <c r="PEQ158" s="119"/>
      <c r="PER158" s="119"/>
      <c r="PES158" s="119"/>
      <c r="PET158" s="119"/>
      <c r="PEU158" s="119"/>
      <c r="PEV158" s="119"/>
      <c r="PEW158" s="119"/>
      <c r="PEX158" s="119"/>
      <c r="PEY158" s="119"/>
      <c r="PEZ158" s="119"/>
      <c r="PFA158" s="119"/>
      <c r="PFB158" s="119"/>
      <c r="PFC158" s="119"/>
      <c r="PFD158" s="119"/>
      <c r="PFE158" s="119"/>
      <c r="PFF158" s="119"/>
      <c r="PFG158" s="119"/>
      <c r="PFH158" s="119"/>
      <c r="PFI158" s="119"/>
      <c r="PFJ158" s="119"/>
      <c r="PFK158" s="119"/>
      <c r="PFL158" s="119"/>
      <c r="PFM158" s="119"/>
      <c r="PFN158" s="119"/>
      <c r="PFO158" s="119"/>
      <c r="PFP158" s="119"/>
      <c r="PFQ158" s="119"/>
      <c r="PFR158" s="119"/>
      <c r="PFS158" s="119"/>
      <c r="PFT158" s="119"/>
      <c r="PFU158" s="119"/>
      <c r="PFV158" s="119"/>
      <c r="PFW158" s="119"/>
      <c r="PFX158" s="119"/>
      <c r="PFY158" s="119"/>
      <c r="PFZ158" s="119"/>
      <c r="PGA158" s="119"/>
      <c r="PGB158" s="119"/>
      <c r="PGC158" s="119"/>
      <c r="PGD158" s="119"/>
      <c r="PGE158" s="119"/>
      <c r="PGF158" s="119"/>
      <c r="PGG158" s="119"/>
      <c r="PGH158" s="119"/>
      <c r="PGI158" s="119"/>
      <c r="PGJ158" s="119"/>
      <c r="PGK158" s="119"/>
      <c r="PGL158" s="119"/>
      <c r="PGM158" s="119"/>
      <c r="PGN158" s="119"/>
      <c r="PGO158" s="119"/>
      <c r="PGP158" s="119"/>
      <c r="PGQ158" s="119"/>
      <c r="PGR158" s="119"/>
      <c r="PGS158" s="119"/>
      <c r="PGT158" s="119"/>
      <c r="PGU158" s="119"/>
      <c r="PGV158" s="119"/>
      <c r="PGW158" s="119"/>
      <c r="PGX158" s="119"/>
      <c r="PGY158" s="119"/>
      <c r="PGZ158" s="119"/>
      <c r="PHA158" s="119"/>
      <c r="PHB158" s="119"/>
      <c r="PHC158" s="119"/>
      <c r="PHD158" s="119"/>
      <c r="PHE158" s="119"/>
      <c r="PHF158" s="119"/>
      <c r="PHG158" s="119"/>
      <c r="PHH158" s="119"/>
      <c r="PHI158" s="119"/>
      <c r="PHJ158" s="119"/>
      <c r="PHK158" s="119"/>
      <c r="PHL158" s="119"/>
      <c r="PHM158" s="119"/>
      <c r="PHN158" s="119"/>
      <c r="PHO158" s="119"/>
      <c r="PHP158" s="119"/>
      <c r="PHQ158" s="119"/>
      <c r="PHR158" s="119"/>
      <c r="PHS158" s="119"/>
      <c r="PHT158" s="119"/>
      <c r="PHU158" s="119"/>
      <c r="PHV158" s="119"/>
      <c r="PHW158" s="119"/>
      <c r="PHX158" s="119"/>
      <c r="PHY158" s="119"/>
      <c r="PHZ158" s="119"/>
      <c r="PIA158" s="119"/>
      <c r="PIB158" s="119"/>
      <c r="PIC158" s="119"/>
      <c r="PID158" s="119"/>
      <c r="PIE158" s="119"/>
      <c r="PIF158" s="119"/>
      <c r="PIG158" s="119"/>
      <c r="PIH158" s="119"/>
      <c r="PII158" s="119"/>
      <c r="PIJ158" s="119"/>
      <c r="PIK158" s="119"/>
      <c r="PIL158" s="119"/>
      <c r="PIM158" s="119"/>
      <c r="PIN158" s="119"/>
      <c r="PIO158" s="119"/>
      <c r="PIP158" s="119"/>
      <c r="PIQ158" s="119"/>
      <c r="PIR158" s="119"/>
      <c r="PIS158" s="119"/>
      <c r="PIT158" s="119"/>
      <c r="PIU158" s="119"/>
      <c r="PIV158" s="119"/>
      <c r="PIW158" s="119"/>
      <c r="PIX158" s="119"/>
      <c r="PIY158" s="119"/>
      <c r="PIZ158" s="119"/>
      <c r="PJA158" s="119"/>
      <c r="PJB158" s="119"/>
      <c r="PJC158" s="119"/>
      <c r="PJD158" s="119"/>
      <c r="PJE158" s="119"/>
      <c r="PJF158" s="119"/>
      <c r="PJG158" s="119"/>
      <c r="PJH158" s="119"/>
      <c r="PJI158" s="119"/>
      <c r="PJJ158" s="119"/>
      <c r="PJK158" s="119"/>
      <c r="PJL158" s="119"/>
      <c r="PJM158" s="119"/>
      <c r="PJN158" s="119"/>
      <c r="PJO158" s="119"/>
      <c r="PJP158" s="119"/>
      <c r="PJQ158" s="119"/>
      <c r="PJR158" s="119"/>
      <c r="PJS158" s="119"/>
      <c r="PJT158" s="119"/>
      <c r="PJU158" s="119"/>
      <c r="PJV158" s="119"/>
      <c r="PJW158" s="119"/>
      <c r="PJX158" s="119"/>
      <c r="PJY158" s="119"/>
      <c r="PJZ158" s="119"/>
      <c r="PKA158" s="119"/>
      <c r="PKB158" s="119"/>
      <c r="PKC158" s="119"/>
      <c r="PKD158" s="119"/>
      <c r="PKE158" s="119"/>
      <c r="PKF158" s="119"/>
      <c r="PKG158" s="119"/>
      <c r="PKH158" s="119"/>
      <c r="PKI158" s="119"/>
      <c r="PKJ158" s="119"/>
      <c r="PKK158" s="119"/>
      <c r="PKL158" s="119"/>
      <c r="PKM158" s="119"/>
      <c r="PKN158" s="119"/>
      <c r="PKO158" s="119"/>
      <c r="PKP158" s="119"/>
      <c r="PKQ158" s="119"/>
      <c r="PKR158" s="119"/>
      <c r="PKS158" s="119"/>
      <c r="PKT158" s="119"/>
      <c r="PKU158" s="119"/>
      <c r="PKV158" s="119"/>
      <c r="PKW158" s="119"/>
      <c r="PKX158" s="119"/>
      <c r="PKY158" s="119"/>
      <c r="PKZ158" s="119"/>
      <c r="PLA158" s="119"/>
      <c r="PLB158" s="119"/>
      <c r="PLC158" s="119"/>
      <c r="PLD158" s="119"/>
      <c r="PLE158" s="119"/>
      <c r="PLF158" s="119"/>
      <c r="PLG158" s="119"/>
      <c r="PLH158" s="119"/>
      <c r="PLI158" s="119"/>
      <c r="PLJ158" s="119"/>
      <c r="PLK158" s="119"/>
      <c r="PLL158" s="119"/>
      <c r="PLM158" s="119"/>
      <c r="PLN158" s="119"/>
      <c r="PLO158" s="119"/>
      <c r="PLP158" s="119"/>
      <c r="PLQ158" s="119"/>
      <c r="PLR158" s="119"/>
      <c r="PLS158" s="119"/>
      <c r="PLT158" s="119"/>
      <c r="PLU158" s="119"/>
      <c r="PLV158" s="119"/>
      <c r="PLW158" s="119"/>
      <c r="PLX158" s="119"/>
      <c r="PLY158" s="119"/>
      <c r="PLZ158" s="119"/>
      <c r="PMA158" s="119"/>
      <c r="PMB158" s="119"/>
      <c r="PMC158" s="119"/>
      <c r="PMD158" s="119"/>
      <c r="PME158" s="119"/>
      <c r="PMF158" s="119"/>
      <c r="PMG158" s="119"/>
      <c r="PMH158" s="119"/>
      <c r="PMI158" s="119"/>
      <c r="PMJ158" s="119"/>
      <c r="PMK158" s="119"/>
      <c r="PML158" s="119"/>
      <c r="PMM158" s="119"/>
      <c r="PMN158" s="119"/>
      <c r="PMO158" s="119"/>
      <c r="PMP158" s="119"/>
      <c r="PMQ158" s="119"/>
      <c r="PMR158" s="119"/>
      <c r="PMS158" s="119"/>
      <c r="PMT158" s="119"/>
      <c r="PMU158" s="119"/>
      <c r="PMV158" s="119"/>
      <c r="PMW158" s="119"/>
      <c r="PMX158" s="119"/>
      <c r="PMY158" s="119"/>
      <c r="PMZ158" s="119"/>
      <c r="PNA158" s="119"/>
      <c r="PNB158" s="119"/>
      <c r="PNC158" s="119"/>
      <c r="PND158" s="119"/>
      <c r="PNE158" s="119"/>
      <c r="PNF158" s="119"/>
      <c r="PNG158" s="119"/>
      <c r="PNH158" s="119"/>
      <c r="PNI158" s="119"/>
      <c r="PNJ158" s="119"/>
      <c r="PNK158" s="119"/>
      <c r="PNL158" s="119"/>
      <c r="PNM158" s="119"/>
      <c r="PNN158" s="119"/>
      <c r="PNO158" s="119"/>
      <c r="PNP158" s="119"/>
      <c r="PNQ158" s="119"/>
      <c r="PNR158" s="119"/>
      <c r="PNS158" s="119"/>
      <c r="PNT158" s="119"/>
      <c r="PNU158" s="119"/>
      <c r="PNV158" s="119"/>
      <c r="PNW158" s="119"/>
      <c r="PNX158" s="119"/>
      <c r="PNY158" s="119"/>
      <c r="PNZ158" s="119"/>
      <c r="POA158" s="119"/>
      <c r="POB158" s="119"/>
      <c r="POC158" s="119"/>
      <c r="POD158" s="119"/>
      <c r="POE158" s="119"/>
      <c r="POF158" s="119"/>
      <c r="POG158" s="119"/>
      <c r="POH158" s="119"/>
      <c r="POI158" s="119"/>
      <c r="POJ158" s="119"/>
      <c r="POK158" s="119"/>
      <c r="POL158" s="119"/>
      <c r="POM158" s="119"/>
      <c r="PON158" s="119"/>
      <c r="POO158" s="119"/>
      <c r="POP158" s="119"/>
      <c r="POQ158" s="119"/>
      <c r="POR158" s="119"/>
      <c r="POS158" s="119"/>
      <c r="POT158" s="119"/>
      <c r="POU158" s="119"/>
      <c r="POV158" s="119"/>
      <c r="POW158" s="119"/>
      <c r="POX158" s="119"/>
      <c r="POY158" s="119"/>
      <c r="POZ158" s="119"/>
      <c r="PPA158" s="119"/>
      <c r="PPB158" s="119"/>
      <c r="PPC158" s="119"/>
      <c r="PPD158" s="119"/>
      <c r="PPE158" s="119"/>
      <c r="PPF158" s="119"/>
      <c r="PPG158" s="119"/>
      <c r="PPH158" s="119"/>
      <c r="PPI158" s="119"/>
      <c r="PPJ158" s="119"/>
      <c r="PPK158" s="119"/>
      <c r="PPL158" s="119"/>
      <c r="PPM158" s="119"/>
      <c r="PPN158" s="119"/>
      <c r="PPO158" s="119"/>
      <c r="PPP158" s="119"/>
      <c r="PPQ158" s="119"/>
      <c r="PPR158" s="119"/>
      <c r="PPS158" s="119"/>
      <c r="PPT158" s="119"/>
      <c r="PPU158" s="119"/>
      <c r="PPV158" s="119"/>
      <c r="PPW158" s="119"/>
      <c r="PPX158" s="119"/>
      <c r="PPY158" s="119"/>
      <c r="PPZ158" s="119"/>
      <c r="PQA158" s="119"/>
      <c r="PQB158" s="119"/>
      <c r="PQC158" s="119"/>
      <c r="PQD158" s="119"/>
      <c r="PQE158" s="119"/>
      <c r="PQF158" s="119"/>
      <c r="PQG158" s="119"/>
      <c r="PQH158" s="119"/>
      <c r="PQI158" s="119"/>
      <c r="PQJ158" s="119"/>
      <c r="PQK158" s="119"/>
      <c r="PQL158" s="119"/>
      <c r="PQM158" s="119"/>
      <c r="PQN158" s="119"/>
      <c r="PQO158" s="119"/>
      <c r="PQP158" s="119"/>
      <c r="PQQ158" s="119"/>
      <c r="PQR158" s="119"/>
      <c r="PQS158" s="119"/>
      <c r="PQT158" s="119"/>
      <c r="PQU158" s="119"/>
      <c r="PQV158" s="119"/>
      <c r="PQW158" s="119"/>
      <c r="PQX158" s="119"/>
      <c r="PQY158" s="119"/>
      <c r="PQZ158" s="119"/>
      <c r="PRA158" s="119"/>
      <c r="PRB158" s="119"/>
      <c r="PRC158" s="119"/>
      <c r="PRD158" s="119"/>
      <c r="PRE158" s="119"/>
      <c r="PRF158" s="119"/>
      <c r="PRG158" s="119"/>
      <c r="PRH158" s="119"/>
      <c r="PRI158" s="119"/>
      <c r="PRJ158" s="119"/>
      <c r="PRK158" s="119"/>
      <c r="PRL158" s="119"/>
      <c r="PRM158" s="119"/>
      <c r="PRN158" s="119"/>
      <c r="PRO158" s="119"/>
      <c r="PRP158" s="119"/>
      <c r="PRQ158" s="119"/>
      <c r="PRR158" s="119"/>
      <c r="PRS158" s="119"/>
      <c r="PRT158" s="119"/>
      <c r="PRU158" s="119"/>
      <c r="PRV158" s="119"/>
      <c r="PRW158" s="119"/>
      <c r="PRX158" s="119"/>
      <c r="PRY158" s="119"/>
      <c r="PRZ158" s="119"/>
      <c r="PSA158" s="119"/>
      <c r="PSB158" s="119"/>
      <c r="PSC158" s="119"/>
      <c r="PSD158" s="119"/>
      <c r="PSE158" s="119"/>
      <c r="PSF158" s="119"/>
      <c r="PSG158" s="119"/>
      <c r="PSH158" s="119"/>
      <c r="PSI158" s="119"/>
      <c r="PSJ158" s="119"/>
      <c r="PSK158" s="119"/>
      <c r="PSL158" s="119"/>
      <c r="PSM158" s="119"/>
      <c r="PSN158" s="119"/>
      <c r="PSO158" s="119"/>
      <c r="PSP158" s="119"/>
      <c r="PSQ158" s="119"/>
      <c r="PSR158" s="119"/>
      <c r="PSS158" s="119"/>
      <c r="PST158" s="119"/>
      <c r="PSU158" s="119"/>
      <c r="PSV158" s="119"/>
      <c r="PSW158" s="119"/>
      <c r="PSX158" s="119"/>
      <c r="PSY158" s="119"/>
      <c r="PSZ158" s="119"/>
      <c r="PTA158" s="119"/>
      <c r="PTB158" s="119"/>
      <c r="PTC158" s="119"/>
      <c r="PTD158" s="119"/>
      <c r="PTE158" s="119"/>
      <c r="PTF158" s="119"/>
      <c r="PTG158" s="119"/>
      <c r="PTH158" s="119"/>
      <c r="PTI158" s="119"/>
      <c r="PTJ158" s="119"/>
      <c r="PTK158" s="119"/>
      <c r="PTL158" s="119"/>
      <c r="PTM158" s="119"/>
      <c r="PTN158" s="119"/>
      <c r="PTO158" s="119"/>
      <c r="PTP158" s="119"/>
      <c r="PTQ158" s="119"/>
      <c r="PTR158" s="119"/>
      <c r="PTS158" s="119"/>
      <c r="PTT158" s="119"/>
      <c r="PTU158" s="119"/>
      <c r="PTV158" s="119"/>
      <c r="PTW158" s="119"/>
      <c r="PTX158" s="119"/>
      <c r="PTY158" s="119"/>
      <c r="PTZ158" s="119"/>
      <c r="PUA158" s="119"/>
      <c r="PUB158" s="119"/>
      <c r="PUC158" s="119"/>
      <c r="PUD158" s="119"/>
      <c r="PUE158" s="119"/>
      <c r="PUF158" s="119"/>
      <c r="PUG158" s="119"/>
      <c r="PUH158" s="119"/>
      <c r="PUI158" s="119"/>
      <c r="PUJ158" s="119"/>
      <c r="PUK158" s="119"/>
      <c r="PUL158" s="119"/>
      <c r="PUM158" s="119"/>
      <c r="PUN158" s="119"/>
      <c r="PUO158" s="119"/>
      <c r="PUP158" s="119"/>
      <c r="PUQ158" s="119"/>
      <c r="PUR158" s="119"/>
      <c r="PUS158" s="119"/>
      <c r="PUT158" s="119"/>
      <c r="PUU158" s="119"/>
      <c r="PUV158" s="119"/>
      <c r="PUW158" s="119"/>
      <c r="PUX158" s="119"/>
      <c r="PUY158" s="119"/>
      <c r="PUZ158" s="119"/>
      <c r="PVA158" s="119"/>
      <c r="PVB158" s="119"/>
      <c r="PVC158" s="119"/>
      <c r="PVD158" s="119"/>
      <c r="PVE158" s="119"/>
      <c r="PVF158" s="119"/>
      <c r="PVG158" s="119"/>
      <c r="PVH158" s="119"/>
      <c r="PVI158" s="119"/>
      <c r="PVJ158" s="119"/>
      <c r="PVK158" s="119"/>
      <c r="PVL158" s="119"/>
      <c r="PVM158" s="119"/>
      <c r="PVN158" s="119"/>
      <c r="PVO158" s="119"/>
      <c r="PVP158" s="119"/>
      <c r="PVQ158" s="119"/>
      <c r="PVR158" s="119"/>
      <c r="PVS158" s="119"/>
      <c r="PVT158" s="119"/>
      <c r="PVU158" s="119"/>
      <c r="PVV158" s="119"/>
      <c r="PVW158" s="119"/>
      <c r="PVX158" s="119"/>
      <c r="PVY158" s="119"/>
      <c r="PVZ158" s="119"/>
      <c r="PWA158" s="119"/>
      <c r="PWB158" s="119"/>
      <c r="PWC158" s="119"/>
      <c r="PWD158" s="119"/>
      <c r="PWE158" s="119"/>
      <c r="PWF158" s="119"/>
      <c r="PWG158" s="119"/>
      <c r="PWH158" s="119"/>
      <c r="PWI158" s="119"/>
      <c r="PWJ158" s="119"/>
      <c r="PWK158" s="119"/>
      <c r="PWL158" s="119"/>
      <c r="PWM158" s="119"/>
      <c r="PWN158" s="119"/>
      <c r="PWO158" s="119"/>
      <c r="PWP158" s="119"/>
      <c r="PWQ158" s="119"/>
      <c r="PWR158" s="119"/>
      <c r="PWS158" s="119"/>
      <c r="PWT158" s="119"/>
      <c r="PWU158" s="119"/>
      <c r="PWV158" s="119"/>
      <c r="PWW158" s="119"/>
      <c r="PWX158" s="119"/>
      <c r="PWY158" s="119"/>
      <c r="PWZ158" s="119"/>
      <c r="PXA158" s="119"/>
      <c r="PXB158" s="119"/>
      <c r="PXC158" s="119"/>
      <c r="PXD158" s="119"/>
      <c r="PXE158" s="119"/>
      <c r="PXF158" s="119"/>
      <c r="PXG158" s="119"/>
      <c r="PXH158" s="119"/>
      <c r="PXI158" s="119"/>
      <c r="PXJ158" s="119"/>
      <c r="PXK158" s="119"/>
      <c r="PXL158" s="119"/>
      <c r="PXM158" s="119"/>
      <c r="PXN158" s="119"/>
      <c r="PXO158" s="119"/>
      <c r="PXP158" s="119"/>
      <c r="PXQ158" s="119"/>
      <c r="PXR158" s="119"/>
      <c r="PXS158" s="119"/>
      <c r="PXT158" s="119"/>
      <c r="PXU158" s="119"/>
      <c r="PXV158" s="119"/>
      <c r="PXW158" s="119"/>
      <c r="PXX158" s="119"/>
      <c r="PXY158" s="119"/>
      <c r="PXZ158" s="119"/>
      <c r="PYA158" s="119"/>
      <c r="PYB158" s="119"/>
      <c r="PYC158" s="119"/>
      <c r="PYD158" s="119"/>
      <c r="PYE158" s="119"/>
      <c r="PYF158" s="119"/>
      <c r="PYG158" s="119"/>
      <c r="PYH158" s="119"/>
      <c r="PYI158" s="119"/>
      <c r="PYJ158" s="119"/>
      <c r="PYK158" s="119"/>
      <c r="PYL158" s="119"/>
      <c r="PYM158" s="119"/>
      <c r="PYN158" s="119"/>
      <c r="PYO158" s="119"/>
      <c r="PYP158" s="119"/>
      <c r="PYQ158" s="119"/>
      <c r="PYR158" s="119"/>
      <c r="PYS158" s="119"/>
      <c r="PYT158" s="119"/>
      <c r="PYU158" s="119"/>
      <c r="PYV158" s="119"/>
      <c r="PYW158" s="119"/>
      <c r="PYX158" s="119"/>
      <c r="PYY158" s="119"/>
      <c r="PYZ158" s="119"/>
      <c r="PZA158" s="119"/>
      <c r="PZB158" s="119"/>
      <c r="PZC158" s="119"/>
      <c r="PZD158" s="119"/>
      <c r="PZE158" s="119"/>
      <c r="PZF158" s="119"/>
      <c r="PZG158" s="119"/>
      <c r="PZH158" s="119"/>
      <c r="PZI158" s="119"/>
      <c r="PZJ158" s="119"/>
      <c r="PZK158" s="119"/>
      <c r="PZL158" s="119"/>
      <c r="PZM158" s="119"/>
      <c r="PZN158" s="119"/>
      <c r="PZO158" s="119"/>
      <c r="PZP158" s="119"/>
      <c r="PZQ158" s="119"/>
      <c r="PZR158" s="119"/>
      <c r="PZS158" s="119"/>
      <c r="PZT158" s="119"/>
      <c r="PZU158" s="119"/>
      <c r="PZV158" s="119"/>
      <c r="PZW158" s="119"/>
      <c r="PZX158" s="119"/>
      <c r="PZY158" s="119"/>
      <c r="PZZ158" s="119"/>
      <c r="QAA158" s="119"/>
      <c r="QAB158" s="119"/>
      <c r="QAC158" s="119"/>
      <c r="QAD158" s="119"/>
      <c r="QAE158" s="119"/>
      <c r="QAF158" s="119"/>
      <c r="QAG158" s="119"/>
      <c r="QAH158" s="119"/>
      <c r="QAI158" s="119"/>
      <c r="QAJ158" s="119"/>
      <c r="QAK158" s="119"/>
      <c r="QAL158" s="119"/>
      <c r="QAM158" s="119"/>
      <c r="QAN158" s="119"/>
      <c r="QAO158" s="119"/>
      <c r="QAP158" s="119"/>
      <c r="QAQ158" s="119"/>
      <c r="QAR158" s="119"/>
      <c r="QAS158" s="119"/>
      <c r="QAT158" s="119"/>
      <c r="QAU158" s="119"/>
      <c r="QAV158" s="119"/>
      <c r="QAW158" s="119"/>
      <c r="QAX158" s="119"/>
      <c r="QAY158" s="119"/>
      <c r="QAZ158" s="119"/>
      <c r="QBA158" s="119"/>
      <c r="QBB158" s="119"/>
      <c r="QBC158" s="119"/>
      <c r="QBD158" s="119"/>
      <c r="QBE158" s="119"/>
      <c r="QBF158" s="119"/>
      <c r="QBG158" s="119"/>
      <c r="QBH158" s="119"/>
      <c r="QBI158" s="119"/>
      <c r="QBJ158" s="119"/>
      <c r="QBK158" s="119"/>
      <c r="QBL158" s="119"/>
      <c r="QBM158" s="119"/>
      <c r="QBN158" s="119"/>
      <c r="QBO158" s="119"/>
      <c r="QBP158" s="119"/>
      <c r="QBQ158" s="119"/>
      <c r="QBR158" s="119"/>
      <c r="QBS158" s="119"/>
      <c r="QBT158" s="119"/>
      <c r="QBU158" s="119"/>
      <c r="QBV158" s="119"/>
      <c r="QBW158" s="119"/>
      <c r="QBX158" s="119"/>
      <c r="QBY158" s="119"/>
      <c r="QBZ158" s="119"/>
      <c r="QCA158" s="119"/>
      <c r="QCB158" s="119"/>
      <c r="QCC158" s="119"/>
      <c r="QCD158" s="119"/>
      <c r="QCE158" s="119"/>
      <c r="QCF158" s="119"/>
      <c r="QCG158" s="119"/>
      <c r="QCH158" s="119"/>
      <c r="QCI158" s="119"/>
      <c r="QCJ158" s="119"/>
      <c r="QCK158" s="119"/>
      <c r="QCL158" s="119"/>
      <c r="QCM158" s="119"/>
      <c r="QCN158" s="119"/>
      <c r="QCO158" s="119"/>
      <c r="QCP158" s="119"/>
      <c r="QCQ158" s="119"/>
      <c r="QCR158" s="119"/>
      <c r="QCS158" s="119"/>
      <c r="QCT158" s="119"/>
      <c r="QCU158" s="119"/>
      <c r="QCV158" s="119"/>
      <c r="QCW158" s="119"/>
      <c r="QCX158" s="119"/>
      <c r="QCY158" s="119"/>
      <c r="QCZ158" s="119"/>
      <c r="QDA158" s="119"/>
      <c r="QDB158" s="119"/>
      <c r="QDC158" s="119"/>
      <c r="QDD158" s="119"/>
      <c r="QDE158" s="119"/>
      <c r="QDF158" s="119"/>
      <c r="QDG158" s="119"/>
      <c r="QDH158" s="119"/>
      <c r="QDI158" s="119"/>
      <c r="QDJ158" s="119"/>
      <c r="QDK158" s="119"/>
      <c r="QDL158" s="119"/>
      <c r="QDM158" s="119"/>
      <c r="QDN158" s="119"/>
      <c r="QDO158" s="119"/>
      <c r="QDP158" s="119"/>
      <c r="QDQ158" s="119"/>
      <c r="QDR158" s="119"/>
      <c r="QDS158" s="119"/>
      <c r="QDT158" s="119"/>
      <c r="QDU158" s="119"/>
      <c r="QDV158" s="119"/>
      <c r="QDW158" s="119"/>
      <c r="QDX158" s="119"/>
      <c r="QDY158" s="119"/>
      <c r="QDZ158" s="119"/>
      <c r="QEA158" s="119"/>
      <c r="QEB158" s="119"/>
      <c r="QEC158" s="119"/>
      <c r="QED158" s="119"/>
      <c r="QEE158" s="119"/>
      <c r="QEF158" s="119"/>
      <c r="QEG158" s="119"/>
      <c r="QEH158" s="119"/>
      <c r="QEI158" s="119"/>
      <c r="QEJ158" s="119"/>
      <c r="QEK158" s="119"/>
      <c r="QEL158" s="119"/>
      <c r="QEM158" s="119"/>
      <c r="QEN158" s="119"/>
      <c r="QEO158" s="119"/>
      <c r="QEP158" s="119"/>
      <c r="QEQ158" s="119"/>
      <c r="QER158" s="119"/>
      <c r="QES158" s="119"/>
      <c r="QET158" s="119"/>
      <c r="QEU158" s="119"/>
      <c r="QEV158" s="119"/>
      <c r="QEW158" s="119"/>
      <c r="QEX158" s="119"/>
      <c r="QEY158" s="119"/>
      <c r="QEZ158" s="119"/>
      <c r="QFA158" s="119"/>
      <c r="QFB158" s="119"/>
      <c r="QFC158" s="119"/>
      <c r="QFD158" s="119"/>
      <c r="QFE158" s="119"/>
      <c r="QFF158" s="119"/>
      <c r="QFG158" s="119"/>
      <c r="QFH158" s="119"/>
      <c r="QFI158" s="119"/>
      <c r="QFJ158" s="119"/>
      <c r="QFK158" s="119"/>
      <c r="QFL158" s="119"/>
      <c r="QFM158" s="119"/>
      <c r="QFN158" s="119"/>
      <c r="QFO158" s="119"/>
      <c r="QFP158" s="119"/>
      <c r="QFQ158" s="119"/>
      <c r="QFR158" s="119"/>
      <c r="QFS158" s="119"/>
      <c r="QFT158" s="119"/>
      <c r="QFU158" s="119"/>
      <c r="QFV158" s="119"/>
      <c r="QFW158" s="119"/>
      <c r="QFX158" s="119"/>
      <c r="QFY158" s="119"/>
      <c r="QFZ158" s="119"/>
      <c r="QGA158" s="119"/>
      <c r="QGB158" s="119"/>
      <c r="QGC158" s="119"/>
      <c r="QGD158" s="119"/>
      <c r="QGE158" s="119"/>
      <c r="QGF158" s="119"/>
      <c r="QGG158" s="119"/>
      <c r="QGH158" s="119"/>
      <c r="QGI158" s="119"/>
      <c r="QGJ158" s="119"/>
      <c r="QGK158" s="119"/>
      <c r="QGL158" s="119"/>
      <c r="QGM158" s="119"/>
      <c r="QGN158" s="119"/>
      <c r="QGO158" s="119"/>
      <c r="QGP158" s="119"/>
      <c r="QGQ158" s="119"/>
      <c r="QGR158" s="119"/>
      <c r="QGS158" s="119"/>
      <c r="QGT158" s="119"/>
      <c r="QGU158" s="119"/>
      <c r="QGV158" s="119"/>
      <c r="QGW158" s="119"/>
      <c r="QGX158" s="119"/>
      <c r="QGY158" s="119"/>
      <c r="QGZ158" s="119"/>
      <c r="QHA158" s="119"/>
      <c r="QHB158" s="119"/>
      <c r="QHC158" s="119"/>
      <c r="QHD158" s="119"/>
      <c r="QHE158" s="119"/>
      <c r="QHF158" s="119"/>
      <c r="QHG158" s="119"/>
      <c r="QHH158" s="119"/>
      <c r="QHI158" s="119"/>
      <c r="QHJ158" s="119"/>
      <c r="QHK158" s="119"/>
      <c r="QHL158" s="119"/>
      <c r="QHM158" s="119"/>
      <c r="QHN158" s="119"/>
      <c r="QHO158" s="119"/>
      <c r="QHP158" s="119"/>
      <c r="QHQ158" s="119"/>
      <c r="QHR158" s="119"/>
      <c r="QHS158" s="119"/>
      <c r="QHT158" s="119"/>
      <c r="QHU158" s="119"/>
      <c r="QHV158" s="119"/>
      <c r="QHW158" s="119"/>
      <c r="QHX158" s="119"/>
      <c r="QHY158" s="119"/>
      <c r="QHZ158" s="119"/>
      <c r="QIA158" s="119"/>
      <c r="QIB158" s="119"/>
      <c r="QIC158" s="119"/>
      <c r="QID158" s="119"/>
      <c r="QIE158" s="119"/>
      <c r="QIF158" s="119"/>
      <c r="QIG158" s="119"/>
      <c r="QIH158" s="119"/>
      <c r="QII158" s="119"/>
      <c r="QIJ158" s="119"/>
      <c r="QIK158" s="119"/>
      <c r="QIL158" s="119"/>
      <c r="QIM158" s="119"/>
      <c r="QIN158" s="119"/>
      <c r="QIO158" s="119"/>
      <c r="QIP158" s="119"/>
      <c r="QIQ158" s="119"/>
      <c r="QIR158" s="119"/>
      <c r="QIS158" s="119"/>
      <c r="QIT158" s="119"/>
      <c r="QIU158" s="119"/>
      <c r="QIV158" s="119"/>
      <c r="QIW158" s="119"/>
      <c r="QIX158" s="119"/>
      <c r="QIY158" s="119"/>
      <c r="QIZ158" s="119"/>
      <c r="QJA158" s="119"/>
      <c r="QJB158" s="119"/>
      <c r="QJC158" s="119"/>
      <c r="QJD158" s="119"/>
      <c r="QJE158" s="119"/>
      <c r="QJF158" s="119"/>
      <c r="QJG158" s="119"/>
      <c r="QJH158" s="119"/>
      <c r="QJI158" s="119"/>
      <c r="QJJ158" s="119"/>
      <c r="QJK158" s="119"/>
      <c r="QJL158" s="119"/>
      <c r="QJM158" s="119"/>
      <c r="QJN158" s="119"/>
      <c r="QJO158" s="119"/>
      <c r="QJP158" s="119"/>
      <c r="QJQ158" s="119"/>
      <c r="QJR158" s="119"/>
      <c r="QJS158" s="119"/>
      <c r="QJT158" s="119"/>
      <c r="QJU158" s="119"/>
      <c r="QJV158" s="119"/>
      <c r="QJW158" s="119"/>
      <c r="QJX158" s="119"/>
      <c r="QJY158" s="119"/>
      <c r="QJZ158" s="119"/>
      <c r="QKA158" s="119"/>
      <c r="QKB158" s="119"/>
      <c r="QKC158" s="119"/>
      <c r="QKD158" s="119"/>
      <c r="QKE158" s="119"/>
      <c r="QKF158" s="119"/>
      <c r="QKG158" s="119"/>
      <c r="QKH158" s="119"/>
      <c r="QKI158" s="119"/>
      <c r="QKJ158" s="119"/>
      <c r="QKK158" s="119"/>
      <c r="QKL158" s="119"/>
      <c r="QKM158" s="119"/>
      <c r="QKN158" s="119"/>
      <c r="QKO158" s="119"/>
      <c r="QKP158" s="119"/>
      <c r="QKQ158" s="119"/>
      <c r="QKR158" s="119"/>
      <c r="QKS158" s="119"/>
      <c r="QKT158" s="119"/>
      <c r="QKU158" s="119"/>
      <c r="QKV158" s="119"/>
      <c r="QKW158" s="119"/>
      <c r="QKX158" s="119"/>
      <c r="QKY158" s="119"/>
      <c r="QKZ158" s="119"/>
      <c r="QLA158" s="119"/>
      <c r="QLB158" s="119"/>
      <c r="QLC158" s="119"/>
      <c r="QLD158" s="119"/>
      <c r="QLE158" s="119"/>
      <c r="QLF158" s="119"/>
      <c r="QLG158" s="119"/>
      <c r="QLH158" s="119"/>
      <c r="QLI158" s="119"/>
      <c r="QLJ158" s="119"/>
      <c r="QLK158" s="119"/>
      <c r="QLL158" s="119"/>
      <c r="QLM158" s="119"/>
      <c r="QLN158" s="119"/>
      <c r="QLO158" s="119"/>
      <c r="QLP158" s="119"/>
      <c r="QLQ158" s="119"/>
      <c r="QLR158" s="119"/>
      <c r="QLS158" s="119"/>
      <c r="QLT158" s="119"/>
      <c r="QLU158" s="119"/>
      <c r="QLV158" s="119"/>
      <c r="QLW158" s="119"/>
      <c r="QLX158" s="119"/>
      <c r="QLY158" s="119"/>
      <c r="QLZ158" s="119"/>
      <c r="QMA158" s="119"/>
      <c r="QMB158" s="119"/>
      <c r="QMC158" s="119"/>
      <c r="QMD158" s="119"/>
      <c r="QME158" s="119"/>
      <c r="QMF158" s="119"/>
      <c r="QMG158" s="119"/>
      <c r="QMH158" s="119"/>
      <c r="QMI158" s="119"/>
      <c r="QMJ158" s="119"/>
      <c r="QMK158" s="119"/>
      <c r="QML158" s="119"/>
      <c r="QMM158" s="119"/>
      <c r="QMN158" s="119"/>
      <c r="QMO158" s="119"/>
      <c r="QMP158" s="119"/>
      <c r="QMQ158" s="119"/>
      <c r="QMR158" s="119"/>
      <c r="QMS158" s="119"/>
      <c r="QMT158" s="119"/>
      <c r="QMU158" s="119"/>
      <c r="QMV158" s="119"/>
      <c r="QMW158" s="119"/>
      <c r="QMX158" s="119"/>
      <c r="QMY158" s="119"/>
      <c r="QMZ158" s="119"/>
      <c r="QNA158" s="119"/>
      <c r="QNB158" s="119"/>
      <c r="QNC158" s="119"/>
      <c r="QND158" s="119"/>
      <c r="QNE158" s="119"/>
      <c r="QNF158" s="119"/>
      <c r="QNG158" s="119"/>
      <c r="QNH158" s="119"/>
      <c r="QNI158" s="119"/>
      <c r="QNJ158" s="119"/>
      <c r="QNK158" s="119"/>
      <c r="QNL158" s="119"/>
      <c r="QNM158" s="119"/>
      <c r="QNN158" s="119"/>
      <c r="QNO158" s="119"/>
      <c r="QNP158" s="119"/>
      <c r="QNQ158" s="119"/>
      <c r="QNR158" s="119"/>
      <c r="QNS158" s="119"/>
      <c r="QNT158" s="119"/>
      <c r="QNU158" s="119"/>
      <c r="QNV158" s="119"/>
      <c r="QNW158" s="119"/>
      <c r="QNX158" s="119"/>
      <c r="QNY158" s="119"/>
      <c r="QNZ158" s="119"/>
      <c r="QOA158" s="119"/>
      <c r="QOB158" s="119"/>
      <c r="QOC158" s="119"/>
      <c r="QOD158" s="119"/>
      <c r="QOE158" s="119"/>
      <c r="QOF158" s="119"/>
      <c r="QOG158" s="119"/>
      <c r="QOH158" s="119"/>
      <c r="QOI158" s="119"/>
      <c r="QOJ158" s="119"/>
      <c r="QOK158" s="119"/>
      <c r="QOL158" s="119"/>
      <c r="QOM158" s="119"/>
      <c r="QON158" s="119"/>
      <c r="QOO158" s="119"/>
      <c r="QOP158" s="119"/>
      <c r="QOQ158" s="119"/>
      <c r="QOR158" s="119"/>
      <c r="QOS158" s="119"/>
      <c r="QOT158" s="119"/>
      <c r="QOU158" s="119"/>
      <c r="QOV158" s="119"/>
      <c r="QOW158" s="119"/>
      <c r="QOX158" s="119"/>
      <c r="QOY158" s="119"/>
      <c r="QOZ158" s="119"/>
      <c r="QPA158" s="119"/>
      <c r="QPB158" s="119"/>
      <c r="QPC158" s="119"/>
      <c r="QPD158" s="119"/>
      <c r="QPE158" s="119"/>
      <c r="QPF158" s="119"/>
      <c r="QPG158" s="119"/>
      <c r="QPH158" s="119"/>
      <c r="QPI158" s="119"/>
      <c r="QPJ158" s="119"/>
      <c r="QPK158" s="119"/>
      <c r="QPL158" s="119"/>
      <c r="QPM158" s="119"/>
      <c r="QPN158" s="119"/>
      <c r="QPO158" s="119"/>
      <c r="QPP158" s="119"/>
      <c r="QPQ158" s="119"/>
      <c r="QPR158" s="119"/>
      <c r="QPS158" s="119"/>
      <c r="QPT158" s="119"/>
      <c r="QPU158" s="119"/>
      <c r="QPV158" s="119"/>
      <c r="QPW158" s="119"/>
      <c r="QPX158" s="119"/>
      <c r="QPY158" s="119"/>
      <c r="QPZ158" s="119"/>
      <c r="QQA158" s="119"/>
      <c r="QQB158" s="119"/>
      <c r="QQC158" s="119"/>
      <c r="QQD158" s="119"/>
      <c r="QQE158" s="119"/>
      <c r="QQF158" s="119"/>
      <c r="QQG158" s="119"/>
      <c r="QQH158" s="119"/>
      <c r="QQI158" s="119"/>
      <c r="QQJ158" s="119"/>
      <c r="QQK158" s="119"/>
      <c r="QQL158" s="119"/>
      <c r="QQM158" s="119"/>
      <c r="QQN158" s="119"/>
      <c r="QQO158" s="119"/>
      <c r="QQP158" s="119"/>
      <c r="QQQ158" s="119"/>
      <c r="QQR158" s="119"/>
      <c r="QQS158" s="119"/>
      <c r="QQT158" s="119"/>
      <c r="QQU158" s="119"/>
      <c r="QQV158" s="119"/>
      <c r="QQW158" s="119"/>
      <c r="QQX158" s="119"/>
      <c r="QQY158" s="119"/>
      <c r="QQZ158" s="119"/>
      <c r="QRA158" s="119"/>
      <c r="QRB158" s="119"/>
      <c r="QRC158" s="119"/>
      <c r="QRD158" s="119"/>
      <c r="QRE158" s="119"/>
      <c r="QRF158" s="119"/>
      <c r="QRG158" s="119"/>
      <c r="QRH158" s="119"/>
      <c r="QRI158" s="119"/>
      <c r="QRJ158" s="119"/>
      <c r="QRK158" s="119"/>
      <c r="QRL158" s="119"/>
      <c r="QRM158" s="119"/>
      <c r="QRN158" s="119"/>
      <c r="QRO158" s="119"/>
      <c r="QRP158" s="119"/>
      <c r="QRQ158" s="119"/>
      <c r="QRR158" s="119"/>
      <c r="QRS158" s="119"/>
      <c r="QRT158" s="119"/>
      <c r="QRU158" s="119"/>
      <c r="QRV158" s="119"/>
      <c r="QRW158" s="119"/>
      <c r="QRX158" s="119"/>
      <c r="QRY158" s="119"/>
      <c r="QRZ158" s="119"/>
      <c r="QSA158" s="119"/>
      <c r="QSB158" s="119"/>
      <c r="QSC158" s="119"/>
      <c r="QSD158" s="119"/>
      <c r="QSE158" s="119"/>
      <c r="QSF158" s="119"/>
      <c r="QSG158" s="119"/>
      <c r="QSH158" s="119"/>
      <c r="QSI158" s="119"/>
      <c r="QSJ158" s="119"/>
      <c r="QSK158" s="119"/>
      <c r="QSL158" s="119"/>
      <c r="QSM158" s="119"/>
      <c r="QSN158" s="119"/>
      <c r="QSO158" s="119"/>
      <c r="QSP158" s="119"/>
      <c r="QSQ158" s="119"/>
      <c r="QSR158" s="119"/>
      <c r="QSS158" s="119"/>
      <c r="QST158" s="119"/>
      <c r="QSU158" s="119"/>
      <c r="QSV158" s="119"/>
      <c r="QSW158" s="119"/>
      <c r="QSX158" s="119"/>
      <c r="QSY158" s="119"/>
      <c r="QSZ158" s="119"/>
      <c r="QTA158" s="119"/>
      <c r="QTB158" s="119"/>
      <c r="QTC158" s="119"/>
      <c r="QTD158" s="119"/>
      <c r="QTE158" s="119"/>
      <c r="QTF158" s="119"/>
      <c r="QTG158" s="119"/>
      <c r="QTH158" s="119"/>
      <c r="QTI158" s="119"/>
      <c r="QTJ158" s="119"/>
      <c r="QTK158" s="119"/>
      <c r="QTL158" s="119"/>
      <c r="QTM158" s="119"/>
      <c r="QTN158" s="119"/>
      <c r="QTO158" s="119"/>
      <c r="QTP158" s="119"/>
      <c r="QTQ158" s="119"/>
      <c r="QTR158" s="119"/>
      <c r="QTS158" s="119"/>
      <c r="QTT158" s="119"/>
      <c r="QTU158" s="119"/>
      <c r="QTV158" s="119"/>
      <c r="QTW158" s="119"/>
      <c r="QTX158" s="119"/>
      <c r="QTY158" s="119"/>
      <c r="QTZ158" s="119"/>
      <c r="QUA158" s="119"/>
      <c r="QUB158" s="119"/>
      <c r="QUC158" s="119"/>
      <c r="QUD158" s="119"/>
      <c r="QUE158" s="119"/>
      <c r="QUF158" s="119"/>
      <c r="QUG158" s="119"/>
      <c r="QUH158" s="119"/>
      <c r="QUI158" s="119"/>
      <c r="QUJ158" s="119"/>
      <c r="QUK158" s="119"/>
      <c r="QUL158" s="119"/>
      <c r="QUM158" s="119"/>
      <c r="QUN158" s="119"/>
      <c r="QUO158" s="119"/>
      <c r="QUP158" s="119"/>
      <c r="QUQ158" s="119"/>
      <c r="QUR158" s="119"/>
      <c r="QUS158" s="119"/>
      <c r="QUT158" s="119"/>
      <c r="QUU158" s="119"/>
      <c r="QUV158" s="119"/>
      <c r="QUW158" s="119"/>
      <c r="QUX158" s="119"/>
      <c r="QUY158" s="119"/>
      <c r="QUZ158" s="119"/>
      <c r="QVA158" s="119"/>
      <c r="QVB158" s="119"/>
      <c r="QVC158" s="119"/>
      <c r="QVD158" s="119"/>
      <c r="QVE158" s="119"/>
      <c r="QVF158" s="119"/>
      <c r="QVG158" s="119"/>
      <c r="QVH158" s="119"/>
      <c r="QVI158" s="119"/>
      <c r="QVJ158" s="119"/>
      <c r="QVK158" s="119"/>
      <c r="QVL158" s="119"/>
      <c r="QVM158" s="119"/>
      <c r="QVN158" s="119"/>
      <c r="QVO158" s="119"/>
      <c r="QVP158" s="119"/>
      <c r="QVQ158" s="119"/>
      <c r="QVR158" s="119"/>
      <c r="QVS158" s="119"/>
      <c r="QVT158" s="119"/>
      <c r="QVU158" s="119"/>
      <c r="QVV158" s="119"/>
      <c r="QVW158" s="119"/>
      <c r="QVX158" s="119"/>
      <c r="QVY158" s="119"/>
      <c r="QVZ158" s="119"/>
      <c r="QWA158" s="119"/>
      <c r="QWB158" s="119"/>
      <c r="QWC158" s="119"/>
      <c r="QWD158" s="119"/>
      <c r="QWE158" s="119"/>
      <c r="QWF158" s="119"/>
      <c r="QWG158" s="119"/>
      <c r="QWH158" s="119"/>
      <c r="QWI158" s="119"/>
      <c r="QWJ158" s="119"/>
      <c r="QWK158" s="119"/>
      <c r="QWL158" s="119"/>
      <c r="QWM158" s="119"/>
      <c r="QWN158" s="119"/>
      <c r="QWO158" s="119"/>
      <c r="QWP158" s="119"/>
      <c r="QWQ158" s="119"/>
      <c r="QWR158" s="119"/>
      <c r="QWS158" s="119"/>
      <c r="QWT158" s="119"/>
      <c r="QWU158" s="119"/>
      <c r="QWV158" s="119"/>
      <c r="QWW158" s="119"/>
      <c r="QWX158" s="119"/>
      <c r="QWY158" s="119"/>
      <c r="QWZ158" s="119"/>
      <c r="QXA158" s="119"/>
      <c r="QXB158" s="119"/>
      <c r="QXC158" s="119"/>
      <c r="QXD158" s="119"/>
      <c r="QXE158" s="119"/>
      <c r="QXF158" s="119"/>
      <c r="QXG158" s="119"/>
      <c r="QXH158" s="119"/>
      <c r="QXI158" s="119"/>
      <c r="QXJ158" s="119"/>
      <c r="QXK158" s="119"/>
      <c r="QXL158" s="119"/>
      <c r="QXM158" s="119"/>
      <c r="QXN158" s="119"/>
      <c r="QXO158" s="119"/>
      <c r="QXP158" s="119"/>
      <c r="QXQ158" s="119"/>
      <c r="QXR158" s="119"/>
      <c r="QXS158" s="119"/>
      <c r="QXT158" s="119"/>
      <c r="QXU158" s="119"/>
      <c r="QXV158" s="119"/>
      <c r="QXW158" s="119"/>
      <c r="QXX158" s="119"/>
      <c r="QXY158" s="119"/>
      <c r="QXZ158" s="119"/>
      <c r="QYA158" s="119"/>
      <c r="QYB158" s="119"/>
      <c r="QYC158" s="119"/>
      <c r="QYD158" s="119"/>
      <c r="QYE158" s="119"/>
      <c r="QYF158" s="119"/>
      <c r="QYG158" s="119"/>
      <c r="QYH158" s="119"/>
      <c r="QYI158" s="119"/>
      <c r="QYJ158" s="119"/>
      <c r="QYK158" s="119"/>
      <c r="QYL158" s="119"/>
      <c r="QYM158" s="119"/>
      <c r="QYN158" s="119"/>
      <c r="QYO158" s="119"/>
      <c r="QYP158" s="119"/>
      <c r="QYQ158" s="119"/>
      <c r="QYR158" s="119"/>
      <c r="QYS158" s="119"/>
      <c r="QYT158" s="119"/>
      <c r="QYU158" s="119"/>
      <c r="QYV158" s="119"/>
      <c r="QYW158" s="119"/>
      <c r="QYX158" s="119"/>
      <c r="QYY158" s="119"/>
      <c r="QYZ158" s="119"/>
      <c r="QZA158" s="119"/>
      <c r="QZB158" s="119"/>
      <c r="QZC158" s="119"/>
      <c r="QZD158" s="119"/>
      <c r="QZE158" s="119"/>
      <c r="QZF158" s="119"/>
      <c r="QZG158" s="119"/>
      <c r="QZH158" s="119"/>
      <c r="QZI158" s="119"/>
      <c r="QZJ158" s="119"/>
      <c r="QZK158" s="119"/>
      <c r="QZL158" s="119"/>
      <c r="QZM158" s="119"/>
      <c r="QZN158" s="119"/>
      <c r="QZO158" s="119"/>
      <c r="QZP158" s="119"/>
      <c r="QZQ158" s="119"/>
      <c r="QZR158" s="119"/>
      <c r="QZS158" s="119"/>
      <c r="QZT158" s="119"/>
      <c r="QZU158" s="119"/>
      <c r="QZV158" s="119"/>
      <c r="QZW158" s="119"/>
      <c r="QZX158" s="119"/>
      <c r="QZY158" s="119"/>
      <c r="QZZ158" s="119"/>
      <c r="RAA158" s="119"/>
      <c r="RAB158" s="119"/>
      <c r="RAC158" s="119"/>
      <c r="RAD158" s="119"/>
      <c r="RAE158" s="119"/>
      <c r="RAF158" s="119"/>
      <c r="RAG158" s="119"/>
      <c r="RAH158" s="119"/>
      <c r="RAI158" s="119"/>
      <c r="RAJ158" s="119"/>
      <c r="RAK158" s="119"/>
      <c r="RAL158" s="119"/>
      <c r="RAM158" s="119"/>
      <c r="RAN158" s="119"/>
      <c r="RAO158" s="119"/>
      <c r="RAP158" s="119"/>
      <c r="RAQ158" s="119"/>
      <c r="RAR158" s="119"/>
      <c r="RAS158" s="119"/>
      <c r="RAT158" s="119"/>
      <c r="RAU158" s="119"/>
      <c r="RAV158" s="119"/>
      <c r="RAW158" s="119"/>
      <c r="RAX158" s="119"/>
      <c r="RAY158" s="119"/>
      <c r="RAZ158" s="119"/>
      <c r="RBA158" s="119"/>
      <c r="RBB158" s="119"/>
      <c r="RBC158" s="119"/>
      <c r="RBD158" s="119"/>
      <c r="RBE158" s="119"/>
      <c r="RBF158" s="119"/>
      <c r="RBG158" s="119"/>
      <c r="RBH158" s="119"/>
      <c r="RBI158" s="119"/>
      <c r="RBJ158" s="119"/>
      <c r="RBK158" s="119"/>
      <c r="RBL158" s="119"/>
      <c r="RBM158" s="119"/>
      <c r="RBN158" s="119"/>
      <c r="RBO158" s="119"/>
      <c r="RBP158" s="119"/>
      <c r="RBQ158" s="119"/>
      <c r="RBR158" s="119"/>
      <c r="RBS158" s="119"/>
      <c r="RBT158" s="119"/>
      <c r="RBU158" s="119"/>
      <c r="RBV158" s="119"/>
      <c r="RBW158" s="119"/>
      <c r="RBX158" s="119"/>
      <c r="RBY158" s="119"/>
      <c r="RBZ158" s="119"/>
      <c r="RCA158" s="119"/>
      <c r="RCB158" s="119"/>
      <c r="RCC158" s="119"/>
      <c r="RCD158" s="119"/>
      <c r="RCE158" s="119"/>
      <c r="RCF158" s="119"/>
      <c r="RCG158" s="119"/>
      <c r="RCH158" s="119"/>
      <c r="RCI158" s="119"/>
      <c r="RCJ158" s="119"/>
      <c r="RCK158" s="119"/>
      <c r="RCL158" s="119"/>
      <c r="RCM158" s="119"/>
      <c r="RCN158" s="119"/>
      <c r="RCO158" s="119"/>
      <c r="RCP158" s="119"/>
      <c r="RCQ158" s="119"/>
      <c r="RCR158" s="119"/>
      <c r="RCS158" s="119"/>
      <c r="RCT158" s="119"/>
      <c r="RCU158" s="119"/>
      <c r="RCV158" s="119"/>
      <c r="RCW158" s="119"/>
      <c r="RCX158" s="119"/>
      <c r="RCY158" s="119"/>
      <c r="RCZ158" s="119"/>
      <c r="RDA158" s="119"/>
      <c r="RDB158" s="119"/>
      <c r="RDC158" s="119"/>
      <c r="RDD158" s="119"/>
      <c r="RDE158" s="119"/>
      <c r="RDF158" s="119"/>
      <c r="RDG158" s="119"/>
      <c r="RDH158" s="119"/>
      <c r="RDI158" s="119"/>
      <c r="RDJ158" s="119"/>
      <c r="RDK158" s="119"/>
      <c r="RDL158" s="119"/>
      <c r="RDM158" s="119"/>
      <c r="RDN158" s="119"/>
      <c r="RDO158" s="119"/>
      <c r="RDP158" s="119"/>
      <c r="RDQ158" s="119"/>
      <c r="RDR158" s="119"/>
      <c r="RDS158" s="119"/>
      <c r="RDT158" s="119"/>
      <c r="RDU158" s="119"/>
      <c r="RDV158" s="119"/>
      <c r="RDW158" s="119"/>
      <c r="RDX158" s="119"/>
      <c r="RDY158" s="119"/>
      <c r="RDZ158" s="119"/>
      <c r="REA158" s="119"/>
      <c r="REB158" s="119"/>
      <c r="REC158" s="119"/>
      <c r="RED158" s="119"/>
      <c r="REE158" s="119"/>
      <c r="REF158" s="119"/>
      <c r="REG158" s="119"/>
      <c r="REH158" s="119"/>
      <c r="REI158" s="119"/>
      <c r="REJ158" s="119"/>
      <c r="REK158" s="119"/>
      <c r="REL158" s="119"/>
      <c r="REM158" s="119"/>
      <c r="REN158" s="119"/>
      <c r="REO158" s="119"/>
      <c r="REP158" s="119"/>
      <c r="REQ158" s="119"/>
      <c r="RER158" s="119"/>
      <c r="RES158" s="119"/>
      <c r="RET158" s="119"/>
      <c r="REU158" s="119"/>
      <c r="REV158" s="119"/>
      <c r="REW158" s="119"/>
      <c r="REX158" s="119"/>
      <c r="REY158" s="119"/>
      <c r="REZ158" s="119"/>
      <c r="RFA158" s="119"/>
      <c r="RFB158" s="119"/>
      <c r="RFC158" s="119"/>
      <c r="RFD158" s="119"/>
      <c r="RFE158" s="119"/>
      <c r="RFF158" s="119"/>
      <c r="RFG158" s="119"/>
      <c r="RFH158" s="119"/>
      <c r="RFI158" s="119"/>
      <c r="RFJ158" s="119"/>
      <c r="RFK158" s="119"/>
      <c r="RFL158" s="119"/>
      <c r="RFM158" s="119"/>
      <c r="RFN158" s="119"/>
      <c r="RFO158" s="119"/>
      <c r="RFP158" s="119"/>
      <c r="RFQ158" s="119"/>
      <c r="RFR158" s="119"/>
      <c r="RFS158" s="119"/>
      <c r="RFT158" s="119"/>
      <c r="RFU158" s="119"/>
      <c r="RFV158" s="119"/>
      <c r="RFW158" s="119"/>
      <c r="RFX158" s="119"/>
      <c r="RFY158" s="119"/>
      <c r="RFZ158" s="119"/>
      <c r="RGA158" s="119"/>
      <c r="RGB158" s="119"/>
      <c r="RGC158" s="119"/>
      <c r="RGD158" s="119"/>
      <c r="RGE158" s="119"/>
      <c r="RGF158" s="119"/>
      <c r="RGG158" s="119"/>
      <c r="RGH158" s="119"/>
      <c r="RGI158" s="119"/>
      <c r="RGJ158" s="119"/>
      <c r="RGK158" s="119"/>
      <c r="RGL158" s="119"/>
      <c r="RGM158" s="119"/>
      <c r="RGN158" s="119"/>
      <c r="RGO158" s="119"/>
      <c r="RGP158" s="119"/>
      <c r="RGQ158" s="119"/>
      <c r="RGR158" s="119"/>
      <c r="RGS158" s="119"/>
      <c r="RGT158" s="119"/>
      <c r="RGU158" s="119"/>
      <c r="RGV158" s="119"/>
      <c r="RGW158" s="119"/>
      <c r="RGX158" s="119"/>
      <c r="RGY158" s="119"/>
      <c r="RGZ158" s="119"/>
      <c r="RHA158" s="119"/>
      <c r="RHB158" s="119"/>
      <c r="RHC158" s="119"/>
      <c r="RHD158" s="119"/>
      <c r="RHE158" s="119"/>
      <c r="RHF158" s="119"/>
      <c r="RHG158" s="119"/>
      <c r="RHH158" s="119"/>
      <c r="RHI158" s="119"/>
      <c r="RHJ158" s="119"/>
      <c r="RHK158" s="119"/>
      <c r="RHL158" s="119"/>
      <c r="RHM158" s="119"/>
      <c r="RHN158" s="119"/>
      <c r="RHO158" s="119"/>
      <c r="RHP158" s="119"/>
      <c r="RHQ158" s="119"/>
      <c r="RHR158" s="119"/>
      <c r="RHS158" s="119"/>
      <c r="RHT158" s="119"/>
      <c r="RHU158" s="119"/>
      <c r="RHV158" s="119"/>
      <c r="RHW158" s="119"/>
      <c r="RHX158" s="119"/>
      <c r="RHY158" s="119"/>
      <c r="RHZ158" s="119"/>
      <c r="RIA158" s="119"/>
      <c r="RIB158" s="119"/>
      <c r="RIC158" s="119"/>
      <c r="RID158" s="119"/>
      <c r="RIE158" s="119"/>
      <c r="RIF158" s="119"/>
      <c r="RIG158" s="119"/>
      <c r="RIH158" s="119"/>
      <c r="RII158" s="119"/>
      <c r="RIJ158" s="119"/>
      <c r="RIK158" s="119"/>
      <c r="RIL158" s="119"/>
      <c r="RIM158" s="119"/>
      <c r="RIN158" s="119"/>
      <c r="RIO158" s="119"/>
      <c r="RIP158" s="119"/>
      <c r="RIQ158" s="119"/>
      <c r="RIR158" s="119"/>
      <c r="RIS158" s="119"/>
      <c r="RIT158" s="119"/>
      <c r="RIU158" s="119"/>
      <c r="RIV158" s="119"/>
      <c r="RIW158" s="119"/>
      <c r="RIX158" s="119"/>
      <c r="RIY158" s="119"/>
      <c r="RIZ158" s="119"/>
      <c r="RJA158" s="119"/>
      <c r="RJB158" s="119"/>
      <c r="RJC158" s="119"/>
      <c r="RJD158" s="119"/>
      <c r="RJE158" s="119"/>
      <c r="RJF158" s="119"/>
      <c r="RJG158" s="119"/>
      <c r="RJH158" s="119"/>
      <c r="RJI158" s="119"/>
      <c r="RJJ158" s="119"/>
      <c r="RJK158" s="119"/>
      <c r="RJL158" s="119"/>
      <c r="RJM158" s="119"/>
      <c r="RJN158" s="119"/>
      <c r="RJO158" s="119"/>
      <c r="RJP158" s="119"/>
      <c r="RJQ158" s="119"/>
      <c r="RJR158" s="119"/>
      <c r="RJS158" s="119"/>
      <c r="RJT158" s="119"/>
      <c r="RJU158" s="119"/>
      <c r="RJV158" s="119"/>
      <c r="RJW158" s="119"/>
      <c r="RJX158" s="119"/>
      <c r="RJY158" s="119"/>
      <c r="RJZ158" s="119"/>
      <c r="RKA158" s="119"/>
      <c r="RKB158" s="119"/>
      <c r="RKC158" s="119"/>
      <c r="RKD158" s="119"/>
      <c r="RKE158" s="119"/>
      <c r="RKF158" s="119"/>
      <c r="RKG158" s="119"/>
      <c r="RKH158" s="119"/>
      <c r="RKI158" s="119"/>
      <c r="RKJ158" s="119"/>
      <c r="RKK158" s="119"/>
      <c r="RKL158" s="119"/>
      <c r="RKM158" s="119"/>
      <c r="RKN158" s="119"/>
      <c r="RKO158" s="119"/>
      <c r="RKP158" s="119"/>
      <c r="RKQ158" s="119"/>
      <c r="RKR158" s="119"/>
      <c r="RKS158" s="119"/>
      <c r="RKT158" s="119"/>
      <c r="RKU158" s="119"/>
      <c r="RKV158" s="119"/>
      <c r="RKW158" s="119"/>
      <c r="RKX158" s="119"/>
      <c r="RKY158" s="119"/>
      <c r="RKZ158" s="119"/>
      <c r="RLA158" s="119"/>
      <c r="RLB158" s="119"/>
      <c r="RLC158" s="119"/>
      <c r="RLD158" s="119"/>
      <c r="RLE158" s="119"/>
      <c r="RLF158" s="119"/>
      <c r="RLG158" s="119"/>
      <c r="RLH158" s="119"/>
      <c r="RLI158" s="119"/>
      <c r="RLJ158" s="119"/>
      <c r="RLK158" s="119"/>
      <c r="RLL158" s="119"/>
      <c r="RLM158" s="119"/>
      <c r="RLN158" s="119"/>
      <c r="RLO158" s="119"/>
      <c r="RLP158" s="119"/>
      <c r="RLQ158" s="119"/>
      <c r="RLR158" s="119"/>
      <c r="RLS158" s="119"/>
      <c r="RLT158" s="119"/>
      <c r="RLU158" s="119"/>
      <c r="RLV158" s="119"/>
      <c r="RLW158" s="119"/>
      <c r="RLX158" s="119"/>
      <c r="RLY158" s="119"/>
      <c r="RLZ158" s="119"/>
      <c r="RMA158" s="119"/>
      <c r="RMB158" s="119"/>
      <c r="RMC158" s="119"/>
      <c r="RMD158" s="119"/>
      <c r="RME158" s="119"/>
      <c r="RMF158" s="119"/>
      <c r="RMG158" s="119"/>
      <c r="RMH158" s="119"/>
      <c r="RMI158" s="119"/>
      <c r="RMJ158" s="119"/>
      <c r="RMK158" s="119"/>
      <c r="RML158" s="119"/>
      <c r="RMM158" s="119"/>
      <c r="RMN158" s="119"/>
      <c r="RMO158" s="119"/>
      <c r="RMP158" s="119"/>
      <c r="RMQ158" s="119"/>
      <c r="RMR158" s="119"/>
      <c r="RMS158" s="119"/>
      <c r="RMT158" s="119"/>
      <c r="RMU158" s="119"/>
      <c r="RMV158" s="119"/>
      <c r="RMW158" s="119"/>
      <c r="RMX158" s="119"/>
      <c r="RMY158" s="119"/>
      <c r="RMZ158" s="119"/>
      <c r="RNA158" s="119"/>
      <c r="RNB158" s="119"/>
      <c r="RNC158" s="119"/>
      <c r="RND158" s="119"/>
      <c r="RNE158" s="119"/>
      <c r="RNF158" s="119"/>
      <c r="RNG158" s="119"/>
      <c r="RNH158" s="119"/>
      <c r="RNI158" s="119"/>
      <c r="RNJ158" s="119"/>
      <c r="RNK158" s="119"/>
      <c r="RNL158" s="119"/>
      <c r="RNM158" s="119"/>
      <c r="RNN158" s="119"/>
      <c r="RNO158" s="119"/>
      <c r="RNP158" s="119"/>
      <c r="RNQ158" s="119"/>
      <c r="RNR158" s="119"/>
      <c r="RNS158" s="119"/>
      <c r="RNT158" s="119"/>
      <c r="RNU158" s="119"/>
      <c r="RNV158" s="119"/>
      <c r="RNW158" s="119"/>
      <c r="RNX158" s="119"/>
      <c r="RNY158" s="119"/>
      <c r="RNZ158" s="119"/>
      <c r="ROA158" s="119"/>
      <c r="ROB158" s="119"/>
      <c r="ROC158" s="119"/>
      <c r="ROD158" s="119"/>
      <c r="ROE158" s="119"/>
      <c r="ROF158" s="119"/>
      <c r="ROG158" s="119"/>
      <c r="ROH158" s="119"/>
      <c r="ROI158" s="119"/>
      <c r="ROJ158" s="119"/>
      <c r="ROK158" s="119"/>
      <c r="ROL158" s="119"/>
      <c r="ROM158" s="119"/>
      <c r="RON158" s="119"/>
      <c r="ROO158" s="119"/>
      <c r="ROP158" s="119"/>
      <c r="ROQ158" s="119"/>
      <c r="ROR158" s="119"/>
      <c r="ROS158" s="119"/>
      <c r="ROT158" s="119"/>
      <c r="ROU158" s="119"/>
      <c r="ROV158" s="119"/>
      <c r="ROW158" s="119"/>
      <c r="ROX158" s="119"/>
      <c r="ROY158" s="119"/>
      <c r="ROZ158" s="119"/>
      <c r="RPA158" s="119"/>
      <c r="RPB158" s="119"/>
      <c r="RPC158" s="119"/>
      <c r="RPD158" s="119"/>
      <c r="RPE158" s="119"/>
      <c r="RPF158" s="119"/>
      <c r="RPG158" s="119"/>
      <c r="RPH158" s="119"/>
      <c r="RPI158" s="119"/>
      <c r="RPJ158" s="119"/>
      <c r="RPK158" s="119"/>
      <c r="RPL158" s="119"/>
      <c r="RPM158" s="119"/>
      <c r="RPN158" s="119"/>
      <c r="RPO158" s="119"/>
      <c r="RPP158" s="119"/>
      <c r="RPQ158" s="119"/>
      <c r="RPR158" s="119"/>
      <c r="RPS158" s="119"/>
      <c r="RPT158" s="119"/>
      <c r="RPU158" s="119"/>
      <c r="RPV158" s="119"/>
      <c r="RPW158" s="119"/>
      <c r="RPX158" s="119"/>
      <c r="RPY158" s="119"/>
      <c r="RPZ158" s="119"/>
      <c r="RQA158" s="119"/>
      <c r="RQB158" s="119"/>
      <c r="RQC158" s="119"/>
      <c r="RQD158" s="119"/>
      <c r="RQE158" s="119"/>
      <c r="RQF158" s="119"/>
      <c r="RQG158" s="119"/>
      <c r="RQH158" s="119"/>
      <c r="RQI158" s="119"/>
      <c r="RQJ158" s="119"/>
      <c r="RQK158" s="119"/>
      <c r="RQL158" s="119"/>
      <c r="RQM158" s="119"/>
      <c r="RQN158" s="119"/>
      <c r="RQO158" s="119"/>
      <c r="RQP158" s="119"/>
      <c r="RQQ158" s="119"/>
      <c r="RQR158" s="119"/>
      <c r="RQS158" s="119"/>
      <c r="RQT158" s="119"/>
      <c r="RQU158" s="119"/>
      <c r="RQV158" s="119"/>
      <c r="RQW158" s="119"/>
      <c r="RQX158" s="119"/>
      <c r="RQY158" s="119"/>
      <c r="RQZ158" s="119"/>
      <c r="RRA158" s="119"/>
      <c r="RRB158" s="119"/>
      <c r="RRC158" s="119"/>
      <c r="RRD158" s="119"/>
      <c r="RRE158" s="119"/>
      <c r="RRF158" s="119"/>
      <c r="RRG158" s="119"/>
      <c r="RRH158" s="119"/>
      <c r="RRI158" s="119"/>
      <c r="RRJ158" s="119"/>
      <c r="RRK158" s="119"/>
      <c r="RRL158" s="119"/>
      <c r="RRM158" s="119"/>
      <c r="RRN158" s="119"/>
      <c r="RRO158" s="119"/>
      <c r="RRP158" s="119"/>
      <c r="RRQ158" s="119"/>
      <c r="RRR158" s="119"/>
      <c r="RRS158" s="119"/>
      <c r="RRT158" s="119"/>
      <c r="RRU158" s="119"/>
      <c r="RRV158" s="119"/>
      <c r="RRW158" s="119"/>
      <c r="RRX158" s="119"/>
      <c r="RRY158" s="119"/>
      <c r="RRZ158" s="119"/>
      <c r="RSA158" s="119"/>
      <c r="RSB158" s="119"/>
      <c r="RSC158" s="119"/>
      <c r="RSD158" s="119"/>
      <c r="RSE158" s="119"/>
      <c r="RSF158" s="119"/>
      <c r="RSG158" s="119"/>
      <c r="RSH158" s="119"/>
      <c r="RSI158" s="119"/>
      <c r="RSJ158" s="119"/>
      <c r="RSK158" s="119"/>
      <c r="RSL158" s="119"/>
      <c r="RSM158" s="119"/>
      <c r="RSN158" s="119"/>
      <c r="RSO158" s="119"/>
      <c r="RSP158" s="119"/>
      <c r="RSQ158" s="119"/>
      <c r="RSR158" s="119"/>
      <c r="RSS158" s="119"/>
      <c r="RST158" s="119"/>
      <c r="RSU158" s="119"/>
      <c r="RSV158" s="119"/>
      <c r="RSW158" s="119"/>
      <c r="RSX158" s="119"/>
      <c r="RSY158" s="119"/>
      <c r="RSZ158" s="119"/>
      <c r="RTA158" s="119"/>
      <c r="RTB158" s="119"/>
      <c r="RTC158" s="119"/>
      <c r="RTD158" s="119"/>
      <c r="RTE158" s="119"/>
      <c r="RTF158" s="119"/>
      <c r="RTG158" s="119"/>
      <c r="RTH158" s="119"/>
      <c r="RTI158" s="119"/>
      <c r="RTJ158" s="119"/>
      <c r="RTK158" s="119"/>
      <c r="RTL158" s="119"/>
      <c r="RTM158" s="119"/>
      <c r="RTN158" s="119"/>
      <c r="RTO158" s="119"/>
      <c r="RTP158" s="119"/>
      <c r="RTQ158" s="119"/>
      <c r="RTR158" s="119"/>
      <c r="RTS158" s="119"/>
      <c r="RTT158" s="119"/>
      <c r="RTU158" s="119"/>
      <c r="RTV158" s="119"/>
      <c r="RTW158" s="119"/>
      <c r="RTX158" s="119"/>
      <c r="RTY158" s="119"/>
      <c r="RTZ158" s="119"/>
      <c r="RUA158" s="119"/>
      <c r="RUB158" s="119"/>
      <c r="RUC158" s="119"/>
      <c r="RUD158" s="119"/>
      <c r="RUE158" s="119"/>
      <c r="RUF158" s="119"/>
      <c r="RUG158" s="119"/>
      <c r="RUH158" s="119"/>
      <c r="RUI158" s="119"/>
      <c r="RUJ158" s="119"/>
      <c r="RUK158" s="119"/>
      <c r="RUL158" s="119"/>
      <c r="RUM158" s="119"/>
      <c r="RUN158" s="119"/>
      <c r="RUO158" s="119"/>
      <c r="RUP158" s="119"/>
      <c r="RUQ158" s="119"/>
      <c r="RUR158" s="119"/>
      <c r="RUS158" s="119"/>
      <c r="RUT158" s="119"/>
      <c r="RUU158" s="119"/>
      <c r="RUV158" s="119"/>
      <c r="RUW158" s="119"/>
      <c r="RUX158" s="119"/>
      <c r="RUY158" s="119"/>
      <c r="RUZ158" s="119"/>
      <c r="RVA158" s="119"/>
      <c r="RVB158" s="119"/>
      <c r="RVC158" s="119"/>
      <c r="RVD158" s="119"/>
      <c r="RVE158" s="119"/>
      <c r="RVF158" s="119"/>
      <c r="RVG158" s="119"/>
      <c r="RVH158" s="119"/>
      <c r="RVI158" s="119"/>
      <c r="RVJ158" s="119"/>
      <c r="RVK158" s="119"/>
      <c r="RVL158" s="119"/>
      <c r="RVM158" s="119"/>
      <c r="RVN158" s="119"/>
      <c r="RVO158" s="119"/>
      <c r="RVP158" s="119"/>
      <c r="RVQ158" s="119"/>
      <c r="RVR158" s="119"/>
      <c r="RVS158" s="119"/>
      <c r="RVT158" s="119"/>
      <c r="RVU158" s="119"/>
      <c r="RVV158" s="119"/>
      <c r="RVW158" s="119"/>
      <c r="RVX158" s="119"/>
      <c r="RVY158" s="119"/>
      <c r="RVZ158" s="119"/>
      <c r="RWA158" s="119"/>
      <c r="RWB158" s="119"/>
      <c r="RWC158" s="119"/>
      <c r="RWD158" s="119"/>
      <c r="RWE158" s="119"/>
      <c r="RWF158" s="119"/>
      <c r="RWG158" s="119"/>
      <c r="RWH158" s="119"/>
      <c r="RWI158" s="119"/>
      <c r="RWJ158" s="119"/>
      <c r="RWK158" s="119"/>
      <c r="RWL158" s="119"/>
      <c r="RWM158" s="119"/>
      <c r="RWN158" s="119"/>
      <c r="RWO158" s="119"/>
      <c r="RWP158" s="119"/>
      <c r="RWQ158" s="119"/>
      <c r="RWR158" s="119"/>
      <c r="RWS158" s="119"/>
      <c r="RWT158" s="119"/>
      <c r="RWU158" s="119"/>
      <c r="RWV158" s="119"/>
      <c r="RWW158" s="119"/>
      <c r="RWX158" s="119"/>
      <c r="RWY158" s="119"/>
      <c r="RWZ158" s="119"/>
      <c r="RXA158" s="119"/>
      <c r="RXB158" s="119"/>
      <c r="RXC158" s="119"/>
      <c r="RXD158" s="119"/>
      <c r="RXE158" s="119"/>
      <c r="RXF158" s="119"/>
      <c r="RXG158" s="119"/>
      <c r="RXH158" s="119"/>
      <c r="RXI158" s="119"/>
      <c r="RXJ158" s="119"/>
      <c r="RXK158" s="119"/>
      <c r="RXL158" s="119"/>
      <c r="RXM158" s="119"/>
      <c r="RXN158" s="119"/>
      <c r="RXO158" s="119"/>
      <c r="RXP158" s="119"/>
      <c r="RXQ158" s="119"/>
      <c r="RXR158" s="119"/>
      <c r="RXS158" s="119"/>
      <c r="RXT158" s="119"/>
      <c r="RXU158" s="119"/>
      <c r="RXV158" s="119"/>
      <c r="RXW158" s="119"/>
      <c r="RXX158" s="119"/>
      <c r="RXY158" s="119"/>
      <c r="RXZ158" s="119"/>
      <c r="RYA158" s="119"/>
      <c r="RYB158" s="119"/>
      <c r="RYC158" s="119"/>
      <c r="RYD158" s="119"/>
      <c r="RYE158" s="119"/>
      <c r="RYF158" s="119"/>
      <c r="RYG158" s="119"/>
      <c r="RYH158" s="119"/>
      <c r="RYI158" s="119"/>
      <c r="RYJ158" s="119"/>
      <c r="RYK158" s="119"/>
      <c r="RYL158" s="119"/>
      <c r="RYM158" s="119"/>
      <c r="RYN158" s="119"/>
      <c r="RYO158" s="119"/>
      <c r="RYP158" s="119"/>
      <c r="RYQ158" s="119"/>
      <c r="RYR158" s="119"/>
      <c r="RYS158" s="119"/>
      <c r="RYT158" s="119"/>
      <c r="RYU158" s="119"/>
      <c r="RYV158" s="119"/>
      <c r="RYW158" s="119"/>
      <c r="RYX158" s="119"/>
      <c r="RYY158" s="119"/>
      <c r="RYZ158" s="119"/>
      <c r="RZA158" s="119"/>
      <c r="RZB158" s="119"/>
      <c r="RZC158" s="119"/>
      <c r="RZD158" s="119"/>
      <c r="RZE158" s="119"/>
      <c r="RZF158" s="119"/>
      <c r="RZG158" s="119"/>
      <c r="RZH158" s="119"/>
      <c r="RZI158" s="119"/>
      <c r="RZJ158" s="119"/>
      <c r="RZK158" s="119"/>
      <c r="RZL158" s="119"/>
      <c r="RZM158" s="119"/>
      <c r="RZN158" s="119"/>
      <c r="RZO158" s="119"/>
      <c r="RZP158" s="119"/>
      <c r="RZQ158" s="119"/>
      <c r="RZR158" s="119"/>
      <c r="RZS158" s="119"/>
      <c r="RZT158" s="119"/>
      <c r="RZU158" s="119"/>
      <c r="RZV158" s="119"/>
      <c r="RZW158" s="119"/>
      <c r="RZX158" s="119"/>
      <c r="RZY158" s="119"/>
      <c r="RZZ158" s="119"/>
      <c r="SAA158" s="119"/>
      <c r="SAB158" s="119"/>
      <c r="SAC158" s="119"/>
      <c r="SAD158" s="119"/>
      <c r="SAE158" s="119"/>
      <c r="SAF158" s="119"/>
      <c r="SAG158" s="119"/>
      <c r="SAH158" s="119"/>
      <c r="SAI158" s="119"/>
      <c r="SAJ158" s="119"/>
      <c r="SAK158" s="119"/>
      <c r="SAL158" s="119"/>
      <c r="SAM158" s="119"/>
      <c r="SAN158" s="119"/>
      <c r="SAO158" s="119"/>
      <c r="SAP158" s="119"/>
      <c r="SAQ158" s="119"/>
      <c r="SAR158" s="119"/>
      <c r="SAS158" s="119"/>
      <c r="SAT158" s="119"/>
      <c r="SAU158" s="119"/>
      <c r="SAV158" s="119"/>
      <c r="SAW158" s="119"/>
      <c r="SAX158" s="119"/>
      <c r="SAY158" s="119"/>
      <c r="SAZ158" s="119"/>
      <c r="SBA158" s="119"/>
      <c r="SBB158" s="119"/>
      <c r="SBC158" s="119"/>
      <c r="SBD158" s="119"/>
      <c r="SBE158" s="119"/>
      <c r="SBF158" s="119"/>
      <c r="SBG158" s="119"/>
      <c r="SBH158" s="119"/>
      <c r="SBI158" s="119"/>
      <c r="SBJ158" s="119"/>
      <c r="SBK158" s="119"/>
      <c r="SBL158" s="119"/>
      <c r="SBM158" s="119"/>
      <c r="SBN158" s="119"/>
      <c r="SBO158" s="119"/>
      <c r="SBP158" s="119"/>
      <c r="SBQ158" s="119"/>
      <c r="SBR158" s="119"/>
      <c r="SBS158" s="119"/>
      <c r="SBT158" s="119"/>
      <c r="SBU158" s="119"/>
      <c r="SBV158" s="119"/>
      <c r="SBW158" s="119"/>
      <c r="SBX158" s="119"/>
      <c r="SBY158" s="119"/>
      <c r="SBZ158" s="119"/>
      <c r="SCA158" s="119"/>
      <c r="SCB158" s="119"/>
      <c r="SCC158" s="119"/>
      <c r="SCD158" s="119"/>
      <c r="SCE158" s="119"/>
      <c r="SCF158" s="119"/>
      <c r="SCG158" s="119"/>
      <c r="SCH158" s="119"/>
      <c r="SCI158" s="119"/>
      <c r="SCJ158" s="119"/>
      <c r="SCK158" s="119"/>
      <c r="SCL158" s="119"/>
      <c r="SCM158" s="119"/>
      <c r="SCN158" s="119"/>
      <c r="SCO158" s="119"/>
      <c r="SCP158" s="119"/>
      <c r="SCQ158" s="119"/>
      <c r="SCR158" s="119"/>
      <c r="SCS158" s="119"/>
      <c r="SCT158" s="119"/>
      <c r="SCU158" s="119"/>
      <c r="SCV158" s="119"/>
      <c r="SCW158" s="119"/>
      <c r="SCX158" s="119"/>
      <c r="SCY158" s="119"/>
      <c r="SCZ158" s="119"/>
      <c r="SDA158" s="119"/>
      <c r="SDB158" s="119"/>
      <c r="SDC158" s="119"/>
      <c r="SDD158" s="119"/>
      <c r="SDE158" s="119"/>
      <c r="SDF158" s="119"/>
      <c r="SDG158" s="119"/>
      <c r="SDH158" s="119"/>
      <c r="SDI158" s="119"/>
      <c r="SDJ158" s="119"/>
      <c r="SDK158" s="119"/>
      <c r="SDL158" s="119"/>
      <c r="SDM158" s="119"/>
      <c r="SDN158" s="119"/>
      <c r="SDO158" s="119"/>
      <c r="SDP158" s="119"/>
      <c r="SDQ158" s="119"/>
      <c r="SDR158" s="119"/>
      <c r="SDS158" s="119"/>
      <c r="SDT158" s="119"/>
      <c r="SDU158" s="119"/>
      <c r="SDV158" s="119"/>
      <c r="SDW158" s="119"/>
      <c r="SDX158" s="119"/>
      <c r="SDY158" s="119"/>
      <c r="SDZ158" s="119"/>
      <c r="SEA158" s="119"/>
      <c r="SEB158" s="119"/>
      <c r="SEC158" s="119"/>
      <c r="SED158" s="119"/>
      <c r="SEE158" s="119"/>
      <c r="SEF158" s="119"/>
      <c r="SEG158" s="119"/>
      <c r="SEH158" s="119"/>
      <c r="SEI158" s="119"/>
      <c r="SEJ158" s="119"/>
      <c r="SEK158" s="119"/>
      <c r="SEL158" s="119"/>
      <c r="SEM158" s="119"/>
      <c r="SEN158" s="119"/>
      <c r="SEO158" s="119"/>
      <c r="SEP158" s="119"/>
      <c r="SEQ158" s="119"/>
      <c r="SER158" s="119"/>
      <c r="SES158" s="119"/>
      <c r="SET158" s="119"/>
      <c r="SEU158" s="119"/>
      <c r="SEV158" s="119"/>
      <c r="SEW158" s="119"/>
      <c r="SEX158" s="119"/>
      <c r="SEY158" s="119"/>
      <c r="SEZ158" s="119"/>
      <c r="SFA158" s="119"/>
      <c r="SFB158" s="119"/>
      <c r="SFC158" s="119"/>
      <c r="SFD158" s="119"/>
      <c r="SFE158" s="119"/>
      <c r="SFF158" s="119"/>
      <c r="SFG158" s="119"/>
      <c r="SFH158" s="119"/>
      <c r="SFI158" s="119"/>
      <c r="SFJ158" s="119"/>
      <c r="SFK158" s="119"/>
      <c r="SFL158" s="119"/>
      <c r="SFM158" s="119"/>
      <c r="SFN158" s="119"/>
      <c r="SFO158" s="119"/>
      <c r="SFP158" s="119"/>
      <c r="SFQ158" s="119"/>
      <c r="SFR158" s="119"/>
      <c r="SFS158" s="119"/>
      <c r="SFT158" s="119"/>
      <c r="SFU158" s="119"/>
      <c r="SFV158" s="119"/>
      <c r="SFW158" s="119"/>
      <c r="SFX158" s="119"/>
      <c r="SFY158" s="119"/>
      <c r="SFZ158" s="119"/>
      <c r="SGA158" s="119"/>
      <c r="SGB158" s="119"/>
      <c r="SGC158" s="119"/>
      <c r="SGD158" s="119"/>
      <c r="SGE158" s="119"/>
      <c r="SGF158" s="119"/>
      <c r="SGG158" s="119"/>
      <c r="SGH158" s="119"/>
      <c r="SGI158" s="119"/>
      <c r="SGJ158" s="119"/>
      <c r="SGK158" s="119"/>
      <c r="SGL158" s="119"/>
      <c r="SGM158" s="119"/>
      <c r="SGN158" s="119"/>
      <c r="SGO158" s="119"/>
      <c r="SGP158" s="119"/>
      <c r="SGQ158" s="119"/>
      <c r="SGR158" s="119"/>
      <c r="SGS158" s="119"/>
      <c r="SGT158" s="119"/>
      <c r="SGU158" s="119"/>
      <c r="SGV158" s="119"/>
      <c r="SGW158" s="119"/>
      <c r="SGX158" s="119"/>
      <c r="SGY158" s="119"/>
      <c r="SGZ158" s="119"/>
      <c r="SHA158" s="119"/>
      <c r="SHB158" s="119"/>
      <c r="SHC158" s="119"/>
      <c r="SHD158" s="119"/>
      <c r="SHE158" s="119"/>
      <c r="SHF158" s="119"/>
      <c r="SHG158" s="119"/>
      <c r="SHH158" s="119"/>
      <c r="SHI158" s="119"/>
      <c r="SHJ158" s="119"/>
      <c r="SHK158" s="119"/>
      <c r="SHL158" s="119"/>
      <c r="SHM158" s="119"/>
      <c r="SHN158" s="119"/>
      <c r="SHO158" s="119"/>
      <c r="SHP158" s="119"/>
      <c r="SHQ158" s="119"/>
      <c r="SHR158" s="119"/>
      <c r="SHS158" s="119"/>
      <c r="SHT158" s="119"/>
      <c r="SHU158" s="119"/>
      <c r="SHV158" s="119"/>
      <c r="SHW158" s="119"/>
      <c r="SHX158" s="119"/>
      <c r="SHY158" s="119"/>
      <c r="SHZ158" s="119"/>
      <c r="SIA158" s="119"/>
      <c r="SIB158" s="119"/>
      <c r="SIC158" s="119"/>
      <c r="SID158" s="119"/>
      <c r="SIE158" s="119"/>
      <c r="SIF158" s="119"/>
      <c r="SIG158" s="119"/>
      <c r="SIH158" s="119"/>
      <c r="SII158" s="119"/>
      <c r="SIJ158" s="119"/>
      <c r="SIK158" s="119"/>
      <c r="SIL158" s="119"/>
      <c r="SIM158" s="119"/>
      <c r="SIN158" s="119"/>
      <c r="SIO158" s="119"/>
      <c r="SIP158" s="119"/>
      <c r="SIQ158" s="119"/>
      <c r="SIR158" s="119"/>
      <c r="SIS158" s="119"/>
      <c r="SIT158" s="119"/>
      <c r="SIU158" s="119"/>
      <c r="SIV158" s="119"/>
      <c r="SIW158" s="119"/>
      <c r="SIX158" s="119"/>
      <c r="SIY158" s="119"/>
      <c r="SIZ158" s="119"/>
      <c r="SJA158" s="119"/>
      <c r="SJB158" s="119"/>
      <c r="SJC158" s="119"/>
      <c r="SJD158" s="119"/>
      <c r="SJE158" s="119"/>
      <c r="SJF158" s="119"/>
      <c r="SJG158" s="119"/>
      <c r="SJH158" s="119"/>
      <c r="SJI158" s="119"/>
      <c r="SJJ158" s="119"/>
      <c r="SJK158" s="119"/>
      <c r="SJL158" s="119"/>
      <c r="SJM158" s="119"/>
      <c r="SJN158" s="119"/>
      <c r="SJO158" s="119"/>
      <c r="SJP158" s="119"/>
      <c r="SJQ158" s="119"/>
      <c r="SJR158" s="119"/>
      <c r="SJS158" s="119"/>
      <c r="SJT158" s="119"/>
      <c r="SJU158" s="119"/>
      <c r="SJV158" s="119"/>
      <c r="SJW158" s="119"/>
      <c r="SJX158" s="119"/>
      <c r="SJY158" s="119"/>
      <c r="SJZ158" s="119"/>
      <c r="SKA158" s="119"/>
      <c r="SKB158" s="119"/>
      <c r="SKC158" s="119"/>
      <c r="SKD158" s="119"/>
      <c r="SKE158" s="119"/>
      <c r="SKF158" s="119"/>
      <c r="SKG158" s="119"/>
      <c r="SKH158" s="119"/>
      <c r="SKI158" s="119"/>
      <c r="SKJ158" s="119"/>
      <c r="SKK158" s="119"/>
      <c r="SKL158" s="119"/>
      <c r="SKM158" s="119"/>
      <c r="SKN158" s="119"/>
      <c r="SKO158" s="119"/>
      <c r="SKP158" s="119"/>
      <c r="SKQ158" s="119"/>
      <c r="SKR158" s="119"/>
      <c r="SKS158" s="119"/>
      <c r="SKT158" s="119"/>
      <c r="SKU158" s="119"/>
      <c r="SKV158" s="119"/>
      <c r="SKW158" s="119"/>
      <c r="SKX158" s="119"/>
      <c r="SKY158" s="119"/>
      <c r="SKZ158" s="119"/>
      <c r="SLA158" s="119"/>
      <c r="SLB158" s="119"/>
      <c r="SLC158" s="119"/>
      <c r="SLD158" s="119"/>
      <c r="SLE158" s="119"/>
      <c r="SLF158" s="119"/>
      <c r="SLG158" s="119"/>
      <c r="SLH158" s="119"/>
      <c r="SLI158" s="119"/>
      <c r="SLJ158" s="119"/>
      <c r="SLK158" s="119"/>
      <c r="SLL158" s="119"/>
      <c r="SLM158" s="119"/>
      <c r="SLN158" s="119"/>
      <c r="SLO158" s="119"/>
      <c r="SLP158" s="119"/>
      <c r="SLQ158" s="119"/>
      <c r="SLR158" s="119"/>
      <c r="SLS158" s="119"/>
      <c r="SLT158" s="119"/>
      <c r="SLU158" s="119"/>
      <c r="SLV158" s="119"/>
      <c r="SLW158" s="119"/>
      <c r="SLX158" s="119"/>
      <c r="SLY158" s="119"/>
      <c r="SLZ158" s="119"/>
      <c r="SMA158" s="119"/>
      <c r="SMB158" s="119"/>
      <c r="SMC158" s="119"/>
      <c r="SMD158" s="119"/>
      <c r="SME158" s="119"/>
      <c r="SMF158" s="119"/>
      <c r="SMG158" s="119"/>
      <c r="SMH158" s="119"/>
      <c r="SMI158" s="119"/>
      <c r="SMJ158" s="119"/>
      <c r="SMK158" s="119"/>
      <c r="SML158" s="119"/>
      <c r="SMM158" s="119"/>
      <c r="SMN158" s="119"/>
      <c r="SMO158" s="119"/>
      <c r="SMP158" s="119"/>
      <c r="SMQ158" s="119"/>
      <c r="SMR158" s="119"/>
      <c r="SMS158" s="119"/>
      <c r="SMT158" s="119"/>
      <c r="SMU158" s="119"/>
      <c r="SMV158" s="119"/>
      <c r="SMW158" s="119"/>
      <c r="SMX158" s="119"/>
      <c r="SMY158" s="119"/>
      <c r="SMZ158" s="119"/>
      <c r="SNA158" s="119"/>
      <c r="SNB158" s="119"/>
      <c r="SNC158" s="119"/>
      <c r="SND158" s="119"/>
      <c r="SNE158" s="119"/>
      <c r="SNF158" s="119"/>
      <c r="SNG158" s="119"/>
      <c r="SNH158" s="119"/>
      <c r="SNI158" s="119"/>
      <c r="SNJ158" s="119"/>
      <c r="SNK158" s="119"/>
      <c r="SNL158" s="119"/>
      <c r="SNM158" s="119"/>
      <c r="SNN158" s="119"/>
      <c r="SNO158" s="119"/>
      <c r="SNP158" s="119"/>
      <c r="SNQ158" s="119"/>
      <c r="SNR158" s="119"/>
      <c r="SNS158" s="119"/>
      <c r="SNT158" s="119"/>
      <c r="SNU158" s="119"/>
      <c r="SNV158" s="119"/>
      <c r="SNW158" s="119"/>
      <c r="SNX158" s="119"/>
      <c r="SNY158" s="119"/>
      <c r="SNZ158" s="119"/>
      <c r="SOA158" s="119"/>
      <c r="SOB158" s="119"/>
      <c r="SOC158" s="119"/>
      <c r="SOD158" s="119"/>
      <c r="SOE158" s="119"/>
      <c r="SOF158" s="119"/>
      <c r="SOG158" s="119"/>
      <c r="SOH158" s="119"/>
      <c r="SOI158" s="119"/>
      <c r="SOJ158" s="119"/>
      <c r="SOK158" s="119"/>
      <c r="SOL158" s="119"/>
      <c r="SOM158" s="119"/>
      <c r="SON158" s="119"/>
      <c r="SOO158" s="119"/>
      <c r="SOP158" s="119"/>
      <c r="SOQ158" s="119"/>
      <c r="SOR158" s="119"/>
      <c r="SOS158" s="119"/>
      <c r="SOT158" s="119"/>
      <c r="SOU158" s="119"/>
      <c r="SOV158" s="119"/>
      <c r="SOW158" s="119"/>
      <c r="SOX158" s="119"/>
      <c r="SOY158" s="119"/>
      <c r="SOZ158" s="119"/>
      <c r="SPA158" s="119"/>
      <c r="SPB158" s="119"/>
      <c r="SPC158" s="119"/>
      <c r="SPD158" s="119"/>
      <c r="SPE158" s="119"/>
      <c r="SPF158" s="119"/>
      <c r="SPG158" s="119"/>
      <c r="SPH158" s="119"/>
      <c r="SPI158" s="119"/>
      <c r="SPJ158" s="119"/>
      <c r="SPK158" s="119"/>
      <c r="SPL158" s="119"/>
      <c r="SPM158" s="119"/>
      <c r="SPN158" s="119"/>
      <c r="SPO158" s="119"/>
      <c r="SPP158" s="119"/>
      <c r="SPQ158" s="119"/>
      <c r="SPR158" s="119"/>
      <c r="SPS158" s="119"/>
      <c r="SPT158" s="119"/>
      <c r="SPU158" s="119"/>
      <c r="SPV158" s="119"/>
      <c r="SPW158" s="119"/>
      <c r="SPX158" s="119"/>
      <c r="SPY158" s="119"/>
      <c r="SPZ158" s="119"/>
      <c r="SQA158" s="119"/>
      <c r="SQB158" s="119"/>
      <c r="SQC158" s="119"/>
      <c r="SQD158" s="119"/>
      <c r="SQE158" s="119"/>
      <c r="SQF158" s="119"/>
      <c r="SQG158" s="119"/>
      <c r="SQH158" s="119"/>
      <c r="SQI158" s="119"/>
      <c r="SQJ158" s="119"/>
      <c r="SQK158" s="119"/>
      <c r="SQL158" s="119"/>
      <c r="SQM158" s="119"/>
      <c r="SQN158" s="119"/>
      <c r="SQO158" s="119"/>
      <c r="SQP158" s="119"/>
      <c r="SQQ158" s="119"/>
      <c r="SQR158" s="119"/>
      <c r="SQS158" s="119"/>
      <c r="SQT158" s="119"/>
      <c r="SQU158" s="119"/>
      <c r="SQV158" s="119"/>
      <c r="SQW158" s="119"/>
      <c r="SQX158" s="119"/>
      <c r="SQY158" s="119"/>
      <c r="SQZ158" s="119"/>
      <c r="SRA158" s="119"/>
      <c r="SRB158" s="119"/>
      <c r="SRC158" s="119"/>
      <c r="SRD158" s="119"/>
      <c r="SRE158" s="119"/>
      <c r="SRF158" s="119"/>
      <c r="SRG158" s="119"/>
      <c r="SRH158" s="119"/>
      <c r="SRI158" s="119"/>
      <c r="SRJ158" s="119"/>
      <c r="SRK158" s="119"/>
      <c r="SRL158" s="119"/>
      <c r="SRM158" s="119"/>
      <c r="SRN158" s="119"/>
      <c r="SRO158" s="119"/>
      <c r="SRP158" s="119"/>
      <c r="SRQ158" s="119"/>
      <c r="SRR158" s="119"/>
      <c r="SRS158" s="119"/>
      <c r="SRT158" s="119"/>
      <c r="SRU158" s="119"/>
      <c r="SRV158" s="119"/>
      <c r="SRW158" s="119"/>
      <c r="SRX158" s="119"/>
      <c r="SRY158" s="119"/>
      <c r="SRZ158" s="119"/>
      <c r="SSA158" s="119"/>
      <c r="SSB158" s="119"/>
      <c r="SSC158" s="119"/>
      <c r="SSD158" s="119"/>
      <c r="SSE158" s="119"/>
      <c r="SSF158" s="119"/>
      <c r="SSG158" s="119"/>
      <c r="SSH158" s="119"/>
      <c r="SSI158" s="119"/>
      <c r="SSJ158" s="119"/>
      <c r="SSK158" s="119"/>
      <c r="SSL158" s="119"/>
      <c r="SSM158" s="119"/>
      <c r="SSN158" s="119"/>
      <c r="SSO158" s="119"/>
      <c r="SSP158" s="119"/>
      <c r="SSQ158" s="119"/>
      <c r="SSR158" s="119"/>
      <c r="SSS158" s="119"/>
      <c r="SST158" s="119"/>
      <c r="SSU158" s="119"/>
      <c r="SSV158" s="119"/>
      <c r="SSW158" s="119"/>
      <c r="SSX158" s="119"/>
      <c r="SSY158" s="119"/>
      <c r="SSZ158" s="119"/>
      <c r="STA158" s="119"/>
      <c r="STB158" s="119"/>
      <c r="STC158" s="119"/>
      <c r="STD158" s="119"/>
      <c r="STE158" s="119"/>
      <c r="STF158" s="119"/>
      <c r="STG158" s="119"/>
      <c r="STH158" s="119"/>
      <c r="STI158" s="119"/>
      <c r="STJ158" s="119"/>
      <c r="STK158" s="119"/>
      <c r="STL158" s="119"/>
      <c r="STM158" s="119"/>
      <c r="STN158" s="119"/>
      <c r="STO158" s="119"/>
      <c r="STP158" s="119"/>
      <c r="STQ158" s="119"/>
      <c r="STR158" s="119"/>
      <c r="STS158" s="119"/>
      <c r="STT158" s="119"/>
      <c r="STU158" s="119"/>
      <c r="STV158" s="119"/>
      <c r="STW158" s="119"/>
      <c r="STX158" s="119"/>
      <c r="STY158" s="119"/>
      <c r="STZ158" s="119"/>
      <c r="SUA158" s="119"/>
      <c r="SUB158" s="119"/>
      <c r="SUC158" s="119"/>
      <c r="SUD158" s="119"/>
      <c r="SUE158" s="119"/>
      <c r="SUF158" s="119"/>
      <c r="SUG158" s="119"/>
      <c r="SUH158" s="119"/>
      <c r="SUI158" s="119"/>
      <c r="SUJ158" s="119"/>
      <c r="SUK158" s="119"/>
      <c r="SUL158" s="119"/>
      <c r="SUM158" s="119"/>
      <c r="SUN158" s="119"/>
      <c r="SUO158" s="119"/>
      <c r="SUP158" s="119"/>
      <c r="SUQ158" s="119"/>
      <c r="SUR158" s="119"/>
      <c r="SUS158" s="119"/>
      <c r="SUT158" s="119"/>
      <c r="SUU158" s="119"/>
      <c r="SUV158" s="119"/>
      <c r="SUW158" s="119"/>
      <c r="SUX158" s="119"/>
      <c r="SUY158" s="119"/>
      <c r="SUZ158" s="119"/>
      <c r="SVA158" s="119"/>
      <c r="SVB158" s="119"/>
      <c r="SVC158" s="119"/>
      <c r="SVD158" s="119"/>
      <c r="SVE158" s="119"/>
      <c r="SVF158" s="119"/>
      <c r="SVG158" s="119"/>
      <c r="SVH158" s="119"/>
      <c r="SVI158" s="119"/>
      <c r="SVJ158" s="119"/>
      <c r="SVK158" s="119"/>
      <c r="SVL158" s="119"/>
      <c r="SVM158" s="119"/>
      <c r="SVN158" s="119"/>
      <c r="SVO158" s="119"/>
      <c r="SVP158" s="119"/>
      <c r="SVQ158" s="119"/>
      <c r="SVR158" s="119"/>
      <c r="SVS158" s="119"/>
      <c r="SVT158" s="119"/>
      <c r="SVU158" s="119"/>
      <c r="SVV158" s="119"/>
      <c r="SVW158" s="119"/>
      <c r="SVX158" s="119"/>
      <c r="SVY158" s="119"/>
      <c r="SVZ158" s="119"/>
      <c r="SWA158" s="119"/>
      <c r="SWB158" s="119"/>
      <c r="SWC158" s="119"/>
      <c r="SWD158" s="119"/>
      <c r="SWE158" s="119"/>
      <c r="SWF158" s="119"/>
      <c r="SWG158" s="119"/>
      <c r="SWH158" s="119"/>
      <c r="SWI158" s="119"/>
      <c r="SWJ158" s="119"/>
      <c r="SWK158" s="119"/>
      <c r="SWL158" s="119"/>
      <c r="SWM158" s="119"/>
      <c r="SWN158" s="119"/>
      <c r="SWO158" s="119"/>
      <c r="SWP158" s="119"/>
      <c r="SWQ158" s="119"/>
      <c r="SWR158" s="119"/>
      <c r="SWS158" s="119"/>
      <c r="SWT158" s="119"/>
      <c r="SWU158" s="119"/>
      <c r="SWV158" s="119"/>
      <c r="SWW158" s="119"/>
      <c r="SWX158" s="119"/>
      <c r="SWY158" s="119"/>
      <c r="SWZ158" s="119"/>
      <c r="SXA158" s="119"/>
      <c r="SXB158" s="119"/>
      <c r="SXC158" s="119"/>
      <c r="SXD158" s="119"/>
      <c r="SXE158" s="119"/>
      <c r="SXF158" s="119"/>
      <c r="SXG158" s="119"/>
      <c r="SXH158" s="119"/>
      <c r="SXI158" s="119"/>
      <c r="SXJ158" s="119"/>
      <c r="SXK158" s="119"/>
      <c r="SXL158" s="119"/>
      <c r="SXM158" s="119"/>
      <c r="SXN158" s="119"/>
      <c r="SXO158" s="119"/>
      <c r="SXP158" s="119"/>
      <c r="SXQ158" s="119"/>
      <c r="SXR158" s="119"/>
      <c r="SXS158" s="119"/>
      <c r="SXT158" s="119"/>
      <c r="SXU158" s="119"/>
      <c r="SXV158" s="119"/>
      <c r="SXW158" s="119"/>
      <c r="SXX158" s="119"/>
      <c r="SXY158" s="119"/>
      <c r="SXZ158" s="119"/>
      <c r="SYA158" s="119"/>
      <c r="SYB158" s="119"/>
      <c r="SYC158" s="119"/>
      <c r="SYD158" s="119"/>
      <c r="SYE158" s="119"/>
      <c r="SYF158" s="119"/>
      <c r="SYG158" s="119"/>
      <c r="SYH158" s="119"/>
      <c r="SYI158" s="119"/>
      <c r="SYJ158" s="119"/>
      <c r="SYK158" s="119"/>
      <c r="SYL158" s="119"/>
      <c r="SYM158" s="119"/>
      <c r="SYN158" s="119"/>
      <c r="SYO158" s="119"/>
      <c r="SYP158" s="119"/>
      <c r="SYQ158" s="119"/>
      <c r="SYR158" s="119"/>
      <c r="SYS158" s="119"/>
      <c r="SYT158" s="119"/>
      <c r="SYU158" s="119"/>
      <c r="SYV158" s="119"/>
      <c r="SYW158" s="119"/>
      <c r="SYX158" s="119"/>
      <c r="SYY158" s="119"/>
      <c r="SYZ158" s="119"/>
      <c r="SZA158" s="119"/>
      <c r="SZB158" s="119"/>
      <c r="SZC158" s="119"/>
      <c r="SZD158" s="119"/>
      <c r="SZE158" s="119"/>
      <c r="SZF158" s="119"/>
      <c r="SZG158" s="119"/>
      <c r="SZH158" s="119"/>
      <c r="SZI158" s="119"/>
      <c r="SZJ158" s="119"/>
      <c r="SZK158" s="119"/>
      <c r="SZL158" s="119"/>
      <c r="SZM158" s="119"/>
      <c r="SZN158" s="119"/>
      <c r="SZO158" s="119"/>
      <c r="SZP158" s="119"/>
      <c r="SZQ158" s="119"/>
      <c r="SZR158" s="119"/>
      <c r="SZS158" s="119"/>
      <c r="SZT158" s="119"/>
      <c r="SZU158" s="119"/>
      <c r="SZV158" s="119"/>
      <c r="SZW158" s="119"/>
      <c r="SZX158" s="119"/>
      <c r="SZY158" s="119"/>
      <c r="SZZ158" s="119"/>
      <c r="TAA158" s="119"/>
      <c r="TAB158" s="119"/>
      <c r="TAC158" s="119"/>
      <c r="TAD158" s="119"/>
      <c r="TAE158" s="119"/>
      <c r="TAF158" s="119"/>
      <c r="TAG158" s="119"/>
      <c r="TAH158" s="119"/>
      <c r="TAI158" s="119"/>
      <c r="TAJ158" s="119"/>
      <c r="TAK158" s="119"/>
      <c r="TAL158" s="119"/>
      <c r="TAM158" s="119"/>
      <c r="TAN158" s="119"/>
      <c r="TAO158" s="119"/>
      <c r="TAP158" s="119"/>
      <c r="TAQ158" s="119"/>
      <c r="TAR158" s="119"/>
      <c r="TAS158" s="119"/>
      <c r="TAT158" s="119"/>
      <c r="TAU158" s="119"/>
      <c r="TAV158" s="119"/>
      <c r="TAW158" s="119"/>
      <c r="TAX158" s="119"/>
      <c r="TAY158" s="119"/>
      <c r="TAZ158" s="119"/>
      <c r="TBA158" s="119"/>
      <c r="TBB158" s="119"/>
      <c r="TBC158" s="119"/>
      <c r="TBD158" s="119"/>
      <c r="TBE158" s="119"/>
      <c r="TBF158" s="119"/>
      <c r="TBG158" s="119"/>
      <c r="TBH158" s="119"/>
      <c r="TBI158" s="119"/>
      <c r="TBJ158" s="119"/>
      <c r="TBK158" s="119"/>
      <c r="TBL158" s="119"/>
      <c r="TBM158" s="119"/>
      <c r="TBN158" s="119"/>
      <c r="TBO158" s="119"/>
      <c r="TBP158" s="119"/>
      <c r="TBQ158" s="119"/>
      <c r="TBR158" s="119"/>
      <c r="TBS158" s="119"/>
      <c r="TBT158" s="119"/>
      <c r="TBU158" s="119"/>
      <c r="TBV158" s="119"/>
      <c r="TBW158" s="119"/>
      <c r="TBX158" s="119"/>
      <c r="TBY158" s="119"/>
      <c r="TBZ158" s="119"/>
      <c r="TCA158" s="119"/>
      <c r="TCB158" s="119"/>
      <c r="TCC158" s="119"/>
      <c r="TCD158" s="119"/>
      <c r="TCE158" s="119"/>
      <c r="TCF158" s="119"/>
      <c r="TCG158" s="119"/>
      <c r="TCH158" s="119"/>
      <c r="TCI158" s="119"/>
      <c r="TCJ158" s="119"/>
      <c r="TCK158" s="119"/>
      <c r="TCL158" s="119"/>
      <c r="TCM158" s="119"/>
      <c r="TCN158" s="119"/>
      <c r="TCO158" s="119"/>
      <c r="TCP158" s="119"/>
      <c r="TCQ158" s="119"/>
      <c r="TCR158" s="119"/>
      <c r="TCS158" s="119"/>
      <c r="TCT158" s="119"/>
      <c r="TCU158" s="119"/>
      <c r="TCV158" s="119"/>
      <c r="TCW158" s="119"/>
      <c r="TCX158" s="119"/>
      <c r="TCY158" s="119"/>
      <c r="TCZ158" s="119"/>
      <c r="TDA158" s="119"/>
      <c r="TDB158" s="119"/>
      <c r="TDC158" s="119"/>
      <c r="TDD158" s="119"/>
      <c r="TDE158" s="119"/>
      <c r="TDF158" s="119"/>
      <c r="TDG158" s="119"/>
      <c r="TDH158" s="119"/>
      <c r="TDI158" s="119"/>
      <c r="TDJ158" s="119"/>
      <c r="TDK158" s="119"/>
      <c r="TDL158" s="119"/>
      <c r="TDM158" s="119"/>
      <c r="TDN158" s="119"/>
      <c r="TDO158" s="119"/>
      <c r="TDP158" s="119"/>
      <c r="TDQ158" s="119"/>
      <c r="TDR158" s="119"/>
      <c r="TDS158" s="119"/>
      <c r="TDT158" s="119"/>
      <c r="TDU158" s="119"/>
      <c r="TDV158" s="119"/>
      <c r="TDW158" s="119"/>
      <c r="TDX158" s="119"/>
      <c r="TDY158" s="119"/>
      <c r="TDZ158" s="119"/>
      <c r="TEA158" s="119"/>
      <c r="TEB158" s="119"/>
      <c r="TEC158" s="119"/>
      <c r="TED158" s="119"/>
      <c r="TEE158" s="119"/>
      <c r="TEF158" s="119"/>
      <c r="TEG158" s="119"/>
      <c r="TEH158" s="119"/>
      <c r="TEI158" s="119"/>
      <c r="TEJ158" s="119"/>
      <c r="TEK158" s="119"/>
      <c r="TEL158" s="119"/>
      <c r="TEM158" s="119"/>
      <c r="TEN158" s="119"/>
      <c r="TEO158" s="119"/>
      <c r="TEP158" s="119"/>
      <c r="TEQ158" s="119"/>
      <c r="TER158" s="119"/>
      <c r="TES158" s="119"/>
      <c r="TET158" s="119"/>
      <c r="TEU158" s="119"/>
      <c r="TEV158" s="119"/>
      <c r="TEW158" s="119"/>
      <c r="TEX158" s="119"/>
      <c r="TEY158" s="119"/>
      <c r="TEZ158" s="119"/>
      <c r="TFA158" s="119"/>
      <c r="TFB158" s="119"/>
      <c r="TFC158" s="119"/>
      <c r="TFD158" s="119"/>
      <c r="TFE158" s="119"/>
      <c r="TFF158" s="119"/>
      <c r="TFG158" s="119"/>
      <c r="TFH158" s="119"/>
      <c r="TFI158" s="119"/>
      <c r="TFJ158" s="119"/>
      <c r="TFK158" s="119"/>
      <c r="TFL158" s="119"/>
      <c r="TFM158" s="119"/>
      <c r="TFN158" s="119"/>
      <c r="TFO158" s="119"/>
      <c r="TFP158" s="119"/>
      <c r="TFQ158" s="119"/>
      <c r="TFR158" s="119"/>
      <c r="TFS158" s="119"/>
      <c r="TFT158" s="119"/>
      <c r="TFU158" s="119"/>
      <c r="TFV158" s="119"/>
      <c r="TFW158" s="119"/>
      <c r="TFX158" s="119"/>
      <c r="TFY158" s="119"/>
      <c r="TFZ158" s="119"/>
      <c r="TGA158" s="119"/>
      <c r="TGB158" s="119"/>
      <c r="TGC158" s="119"/>
      <c r="TGD158" s="119"/>
      <c r="TGE158" s="119"/>
      <c r="TGF158" s="119"/>
      <c r="TGG158" s="119"/>
      <c r="TGH158" s="119"/>
      <c r="TGI158" s="119"/>
      <c r="TGJ158" s="119"/>
      <c r="TGK158" s="119"/>
      <c r="TGL158" s="119"/>
      <c r="TGM158" s="119"/>
      <c r="TGN158" s="119"/>
      <c r="TGO158" s="119"/>
      <c r="TGP158" s="119"/>
      <c r="TGQ158" s="119"/>
      <c r="TGR158" s="119"/>
      <c r="TGS158" s="119"/>
      <c r="TGT158" s="119"/>
      <c r="TGU158" s="119"/>
      <c r="TGV158" s="119"/>
      <c r="TGW158" s="119"/>
      <c r="TGX158" s="119"/>
      <c r="TGY158" s="119"/>
      <c r="TGZ158" s="119"/>
      <c r="THA158" s="119"/>
      <c r="THB158" s="119"/>
      <c r="THC158" s="119"/>
      <c r="THD158" s="119"/>
      <c r="THE158" s="119"/>
      <c r="THF158" s="119"/>
      <c r="THG158" s="119"/>
      <c r="THH158" s="119"/>
      <c r="THI158" s="119"/>
      <c r="THJ158" s="119"/>
      <c r="THK158" s="119"/>
      <c r="THL158" s="119"/>
      <c r="THM158" s="119"/>
      <c r="THN158" s="119"/>
      <c r="THO158" s="119"/>
      <c r="THP158" s="119"/>
      <c r="THQ158" s="119"/>
      <c r="THR158" s="119"/>
      <c r="THS158" s="119"/>
      <c r="THT158" s="119"/>
      <c r="THU158" s="119"/>
      <c r="THV158" s="119"/>
      <c r="THW158" s="119"/>
      <c r="THX158" s="119"/>
      <c r="THY158" s="119"/>
      <c r="THZ158" s="119"/>
      <c r="TIA158" s="119"/>
      <c r="TIB158" s="119"/>
      <c r="TIC158" s="119"/>
      <c r="TID158" s="119"/>
      <c r="TIE158" s="119"/>
      <c r="TIF158" s="119"/>
      <c r="TIG158" s="119"/>
      <c r="TIH158" s="119"/>
      <c r="TII158" s="119"/>
      <c r="TIJ158" s="119"/>
      <c r="TIK158" s="119"/>
      <c r="TIL158" s="119"/>
      <c r="TIM158" s="119"/>
      <c r="TIN158" s="119"/>
      <c r="TIO158" s="119"/>
      <c r="TIP158" s="119"/>
      <c r="TIQ158" s="119"/>
      <c r="TIR158" s="119"/>
      <c r="TIS158" s="119"/>
      <c r="TIT158" s="119"/>
      <c r="TIU158" s="119"/>
      <c r="TIV158" s="119"/>
      <c r="TIW158" s="119"/>
      <c r="TIX158" s="119"/>
      <c r="TIY158" s="119"/>
      <c r="TIZ158" s="119"/>
      <c r="TJA158" s="119"/>
      <c r="TJB158" s="119"/>
      <c r="TJC158" s="119"/>
      <c r="TJD158" s="119"/>
      <c r="TJE158" s="119"/>
      <c r="TJF158" s="119"/>
      <c r="TJG158" s="119"/>
      <c r="TJH158" s="119"/>
      <c r="TJI158" s="119"/>
      <c r="TJJ158" s="119"/>
      <c r="TJK158" s="119"/>
      <c r="TJL158" s="119"/>
      <c r="TJM158" s="119"/>
      <c r="TJN158" s="119"/>
      <c r="TJO158" s="119"/>
      <c r="TJP158" s="119"/>
      <c r="TJQ158" s="119"/>
      <c r="TJR158" s="119"/>
      <c r="TJS158" s="119"/>
      <c r="TJT158" s="119"/>
      <c r="TJU158" s="119"/>
      <c r="TJV158" s="119"/>
      <c r="TJW158" s="119"/>
      <c r="TJX158" s="119"/>
      <c r="TJY158" s="119"/>
      <c r="TJZ158" s="119"/>
      <c r="TKA158" s="119"/>
      <c r="TKB158" s="119"/>
      <c r="TKC158" s="119"/>
      <c r="TKD158" s="119"/>
      <c r="TKE158" s="119"/>
      <c r="TKF158" s="119"/>
      <c r="TKG158" s="119"/>
      <c r="TKH158" s="119"/>
      <c r="TKI158" s="119"/>
      <c r="TKJ158" s="119"/>
      <c r="TKK158" s="119"/>
      <c r="TKL158" s="119"/>
      <c r="TKM158" s="119"/>
      <c r="TKN158" s="119"/>
      <c r="TKO158" s="119"/>
      <c r="TKP158" s="119"/>
      <c r="TKQ158" s="119"/>
      <c r="TKR158" s="119"/>
      <c r="TKS158" s="119"/>
      <c r="TKT158" s="119"/>
      <c r="TKU158" s="119"/>
      <c r="TKV158" s="119"/>
      <c r="TKW158" s="119"/>
      <c r="TKX158" s="119"/>
      <c r="TKY158" s="119"/>
      <c r="TKZ158" s="119"/>
      <c r="TLA158" s="119"/>
      <c r="TLB158" s="119"/>
      <c r="TLC158" s="119"/>
      <c r="TLD158" s="119"/>
      <c r="TLE158" s="119"/>
      <c r="TLF158" s="119"/>
      <c r="TLG158" s="119"/>
      <c r="TLH158" s="119"/>
      <c r="TLI158" s="119"/>
      <c r="TLJ158" s="119"/>
      <c r="TLK158" s="119"/>
      <c r="TLL158" s="119"/>
      <c r="TLM158" s="119"/>
      <c r="TLN158" s="119"/>
      <c r="TLO158" s="119"/>
      <c r="TLP158" s="119"/>
      <c r="TLQ158" s="119"/>
      <c r="TLR158" s="119"/>
      <c r="TLS158" s="119"/>
      <c r="TLT158" s="119"/>
      <c r="TLU158" s="119"/>
      <c r="TLV158" s="119"/>
      <c r="TLW158" s="119"/>
      <c r="TLX158" s="119"/>
      <c r="TLY158" s="119"/>
      <c r="TLZ158" s="119"/>
      <c r="TMA158" s="119"/>
      <c r="TMB158" s="119"/>
      <c r="TMC158" s="119"/>
      <c r="TMD158" s="119"/>
      <c r="TME158" s="119"/>
      <c r="TMF158" s="119"/>
      <c r="TMG158" s="119"/>
      <c r="TMH158" s="119"/>
      <c r="TMI158" s="119"/>
      <c r="TMJ158" s="119"/>
      <c r="TMK158" s="119"/>
      <c r="TML158" s="119"/>
      <c r="TMM158" s="119"/>
      <c r="TMN158" s="119"/>
      <c r="TMO158" s="119"/>
      <c r="TMP158" s="119"/>
      <c r="TMQ158" s="119"/>
      <c r="TMR158" s="119"/>
      <c r="TMS158" s="119"/>
      <c r="TMT158" s="119"/>
      <c r="TMU158" s="119"/>
      <c r="TMV158" s="119"/>
      <c r="TMW158" s="119"/>
      <c r="TMX158" s="119"/>
      <c r="TMY158" s="119"/>
      <c r="TMZ158" s="119"/>
      <c r="TNA158" s="119"/>
      <c r="TNB158" s="119"/>
      <c r="TNC158" s="119"/>
      <c r="TND158" s="119"/>
      <c r="TNE158" s="119"/>
      <c r="TNF158" s="119"/>
      <c r="TNG158" s="119"/>
      <c r="TNH158" s="119"/>
      <c r="TNI158" s="119"/>
      <c r="TNJ158" s="119"/>
      <c r="TNK158" s="119"/>
      <c r="TNL158" s="119"/>
      <c r="TNM158" s="119"/>
      <c r="TNN158" s="119"/>
      <c r="TNO158" s="119"/>
      <c r="TNP158" s="119"/>
      <c r="TNQ158" s="119"/>
      <c r="TNR158" s="119"/>
      <c r="TNS158" s="119"/>
      <c r="TNT158" s="119"/>
      <c r="TNU158" s="119"/>
      <c r="TNV158" s="119"/>
      <c r="TNW158" s="119"/>
      <c r="TNX158" s="119"/>
      <c r="TNY158" s="119"/>
      <c r="TNZ158" s="119"/>
      <c r="TOA158" s="119"/>
      <c r="TOB158" s="119"/>
      <c r="TOC158" s="119"/>
      <c r="TOD158" s="119"/>
      <c r="TOE158" s="119"/>
      <c r="TOF158" s="119"/>
      <c r="TOG158" s="119"/>
      <c r="TOH158" s="119"/>
      <c r="TOI158" s="119"/>
      <c r="TOJ158" s="119"/>
      <c r="TOK158" s="119"/>
      <c r="TOL158" s="119"/>
      <c r="TOM158" s="119"/>
      <c r="TON158" s="119"/>
      <c r="TOO158" s="119"/>
      <c r="TOP158" s="119"/>
      <c r="TOQ158" s="119"/>
      <c r="TOR158" s="119"/>
      <c r="TOS158" s="119"/>
      <c r="TOT158" s="119"/>
      <c r="TOU158" s="119"/>
      <c r="TOV158" s="119"/>
      <c r="TOW158" s="119"/>
      <c r="TOX158" s="119"/>
      <c r="TOY158" s="119"/>
      <c r="TOZ158" s="119"/>
      <c r="TPA158" s="119"/>
      <c r="TPB158" s="119"/>
      <c r="TPC158" s="119"/>
      <c r="TPD158" s="119"/>
      <c r="TPE158" s="119"/>
      <c r="TPF158" s="119"/>
      <c r="TPG158" s="119"/>
      <c r="TPH158" s="119"/>
      <c r="TPI158" s="119"/>
      <c r="TPJ158" s="119"/>
      <c r="TPK158" s="119"/>
      <c r="TPL158" s="119"/>
      <c r="TPM158" s="119"/>
      <c r="TPN158" s="119"/>
      <c r="TPO158" s="119"/>
      <c r="TPP158" s="119"/>
      <c r="TPQ158" s="119"/>
      <c r="TPR158" s="119"/>
      <c r="TPS158" s="119"/>
      <c r="TPT158" s="119"/>
      <c r="TPU158" s="119"/>
      <c r="TPV158" s="119"/>
      <c r="TPW158" s="119"/>
      <c r="TPX158" s="119"/>
      <c r="TPY158" s="119"/>
      <c r="TPZ158" s="119"/>
      <c r="TQA158" s="119"/>
      <c r="TQB158" s="119"/>
      <c r="TQC158" s="119"/>
      <c r="TQD158" s="119"/>
      <c r="TQE158" s="119"/>
      <c r="TQF158" s="119"/>
      <c r="TQG158" s="119"/>
      <c r="TQH158" s="119"/>
      <c r="TQI158" s="119"/>
      <c r="TQJ158" s="119"/>
      <c r="TQK158" s="119"/>
      <c r="TQL158" s="119"/>
      <c r="TQM158" s="119"/>
      <c r="TQN158" s="119"/>
      <c r="TQO158" s="119"/>
      <c r="TQP158" s="119"/>
      <c r="TQQ158" s="119"/>
      <c r="TQR158" s="119"/>
      <c r="TQS158" s="119"/>
      <c r="TQT158" s="119"/>
      <c r="TQU158" s="119"/>
      <c r="TQV158" s="119"/>
      <c r="TQW158" s="119"/>
      <c r="TQX158" s="119"/>
      <c r="TQY158" s="119"/>
      <c r="TQZ158" s="119"/>
      <c r="TRA158" s="119"/>
      <c r="TRB158" s="119"/>
      <c r="TRC158" s="119"/>
      <c r="TRD158" s="119"/>
      <c r="TRE158" s="119"/>
      <c r="TRF158" s="119"/>
      <c r="TRG158" s="119"/>
      <c r="TRH158" s="119"/>
      <c r="TRI158" s="119"/>
      <c r="TRJ158" s="119"/>
      <c r="TRK158" s="119"/>
      <c r="TRL158" s="119"/>
      <c r="TRM158" s="119"/>
      <c r="TRN158" s="119"/>
      <c r="TRO158" s="119"/>
      <c r="TRP158" s="119"/>
      <c r="TRQ158" s="119"/>
      <c r="TRR158" s="119"/>
      <c r="TRS158" s="119"/>
      <c r="TRT158" s="119"/>
      <c r="TRU158" s="119"/>
      <c r="TRV158" s="119"/>
      <c r="TRW158" s="119"/>
      <c r="TRX158" s="119"/>
      <c r="TRY158" s="119"/>
      <c r="TRZ158" s="119"/>
      <c r="TSA158" s="119"/>
      <c r="TSB158" s="119"/>
      <c r="TSC158" s="119"/>
      <c r="TSD158" s="119"/>
      <c r="TSE158" s="119"/>
      <c r="TSF158" s="119"/>
      <c r="TSG158" s="119"/>
      <c r="TSH158" s="119"/>
      <c r="TSI158" s="119"/>
      <c r="TSJ158" s="119"/>
      <c r="TSK158" s="119"/>
      <c r="TSL158" s="119"/>
      <c r="TSM158" s="119"/>
      <c r="TSN158" s="119"/>
      <c r="TSO158" s="119"/>
      <c r="TSP158" s="119"/>
      <c r="TSQ158" s="119"/>
      <c r="TSR158" s="119"/>
      <c r="TSS158" s="119"/>
      <c r="TST158" s="119"/>
      <c r="TSU158" s="119"/>
      <c r="TSV158" s="119"/>
      <c r="TSW158" s="119"/>
      <c r="TSX158" s="119"/>
      <c r="TSY158" s="119"/>
      <c r="TSZ158" s="119"/>
      <c r="TTA158" s="119"/>
      <c r="TTB158" s="119"/>
      <c r="TTC158" s="119"/>
      <c r="TTD158" s="119"/>
      <c r="TTE158" s="119"/>
      <c r="TTF158" s="119"/>
      <c r="TTG158" s="119"/>
      <c r="TTH158" s="119"/>
      <c r="TTI158" s="119"/>
      <c r="TTJ158" s="119"/>
      <c r="TTK158" s="119"/>
      <c r="TTL158" s="119"/>
      <c r="TTM158" s="119"/>
      <c r="TTN158" s="119"/>
      <c r="TTO158" s="119"/>
      <c r="TTP158" s="119"/>
      <c r="TTQ158" s="119"/>
      <c r="TTR158" s="119"/>
      <c r="TTS158" s="119"/>
      <c r="TTT158" s="119"/>
      <c r="TTU158" s="119"/>
      <c r="TTV158" s="119"/>
      <c r="TTW158" s="119"/>
      <c r="TTX158" s="119"/>
      <c r="TTY158" s="119"/>
      <c r="TTZ158" s="119"/>
      <c r="TUA158" s="119"/>
      <c r="TUB158" s="119"/>
      <c r="TUC158" s="119"/>
      <c r="TUD158" s="119"/>
      <c r="TUE158" s="119"/>
      <c r="TUF158" s="119"/>
      <c r="TUG158" s="119"/>
      <c r="TUH158" s="119"/>
      <c r="TUI158" s="119"/>
      <c r="TUJ158" s="119"/>
      <c r="TUK158" s="119"/>
      <c r="TUL158" s="119"/>
      <c r="TUM158" s="119"/>
      <c r="TUN158" s="119"/>
      <c r="TUO158" s="119"/>
      <c r="TUP158" s="119"/>
      <c r="TUQ158" s="119"/>
      <c r="TUR158" s="119"/>
      <c r="TUS158" s="119"/>
      <c r="TUT158" s="119"/>
      <c r="TUU158" s="119"/>
      <c r="TUV158" s="119"/>
      <c r="TUW158" s="119"/>
      <c r="TUX158" s="119"/>
      <c r="TUY158" s="119"/>
      <c r="TUZ158" s="119"/>
      <c r="TVA158" s="119"/>
      <c r="TVB158" s="119"/>
      <c r="TVC158" s="119"/>
      <c r="TVD158" s="119"/>
      <c r="TVE158" s="119"/>
      <c r="TVF158" s="119"/>
      <c r="TVG158" s="119"/>
      <c r="TVH158" s="119"/>
      <c r="TVI158" s="119"/>
      <c r="TVJ158" s="119"/>
      <c r="TVK158" s="119"/>
      <c r="TVL158" s="119"/>
      <c r="TVM158" s="119"/>
      <c r="TVN158" s="119"/>
      <c r="TVO158" s="119"/>
      <c r="TVP158" s="119"/>
      <c r="TVQ158" s="119"/>
      <c r="TVR158" s="119"/>
      <c r="TVS158" s="119"/>
      <c r="TVT158" s="119"/>
      <c r="TVU158" s="119"/>
      <c r="TVV158" s="119"/>
      <c r="TVW158" s="119"/>
      <c r="TVX158" s="119"/>
      <c r="TVY158" s="119"/>
      <c r="TVZ158" s="119"/>
      <c r="TWA158" s="119"/>
      <c r="TWB158" s="119"/>
      <c r="TWC158" s="119"/>
      <c r="TWD158" s="119"/>
      <c r="TWE158" s="119"/>
      <c r="TWF158" s="119"/>
      <c r="TWG158" s="119"/>
      <c r="TWH158" s="119"/>
      <c r="TWI158" s="119"/>
      <c r="TWJ158" s="119"/>
      <c r="TWK158" s="119"/>
      <c r="TWL158" s="119"/>
      <c r="TWM158" s="119"/>
      <c r="TWN158" s="119"/>
      <c r="TWO158" s="119"/>
      <c r="TWP158" s="119"/>
      <c r="TWQ158" s="119"/>
      <c r="TWR158" s="119"/>
      <c r="TWS158" s="119"/>
      <c r="TWT158" s="119"/>
      <c r="TWU158" s="119"/>
      <c r="TWV158" s="119"/>
      <c r="TWW158" s="119"/>
      <c r="TWX158" s="119"/>
      <c r="TWY158" s="119"/>
      <c r="TWZ158" s="119"/>
      <c r="TXA158" s="119"/>
      <c r="TXB158" s="119"/>
      <c r="TXC158" s="119"/>
      <c r="TXD158" s="119"/>
      <c r="TXE158" s="119"/>
      <c r="TXF158" s="119"/>
      <c r="TXG158" s="119"/>
      <c r="TXH158" s="119"/>
      <c r="TXI158" s="119"/>
      <c r="TXJ158" s="119"/>
      <c r="TXK158" s="119"/>
      <c r="TXL158" s="119"/>
      <c r="TXM158" s="119"/>
      <c r="TXN158" s="119"/>
      <c r="TXO158" s="119"/>
      <c r="TXP158" s="119"/>
      <c r="TXQ158" s="119"/>
      <c r="TXR158" s="119"/>
      <c r="TXS158" s="119"/>
      <c r="TXT158" s="119"/>
      <c r="TXU158" s="119"/>
      <c r="TXV158" s="119"/>
      <c r="TXW158" s="119"/>
      <c r="TXX158" s="119"/>
      <c r="TXY158" s="119"/>
      <c r="TXZ158" s="119"/>
      <c r="TYA158" s="119"/>
      <c r="TYB158" s="119"/>
      <c r="TYC158" s="119"/>
      <c r="TYD158" s="119"/>
      <c r="TYE158" s="119"/>
      <c r="TYF158" s="119"/>
      <c r="TYG158" s="119"/>
      <c r="TYH158" s="119"/>
      <c r="TYI158" s="119"/>
      <c r="TYJ158" s="119"/>
      <c r="TYK158" s="119"/>
      <c r="TYL158" s="119"/>
      <c r="TYM158" s="119"/>
      <c r="TYN158" s="119"/>
      <c r="TYO158" s="119"/>
      <c r="TYP158" s="119"/>
      <c r="TYQ158" s="119"/>
      <c r="TYR158" s="119"/>
      <c r="TYS158" s="119"/>
      <c r="TYT158" s="119"/>
      <c r="TYU158" s="119"/>
      <c r="TYV158" s="119"/>
      <c r="TYW158" s="119"/>
      <c r="TYX158" s="119"/>
      <c r="TYY158" s="119"/>
      <c r="TYZ158" s="119"/>
      <c r="TZA158" s="119"/>
      <c r="TZB158" s="119"/>
      <c r="TZC158" s="119"/>
      <c r="TZD158" s="119"/>
      <c r="TZE158" s="119"/>
      <c r="TZF158" s="119"/>
      <c r="TZG158" s="119"/>
      <c r="TZH158" s="119"/>
      <c r="TZI158" s="119"/>
      <c r="TZJ158" s="119"/>
      <c r="TZK158" s="119"/>
      <c r="TZL158" s="119"/>
      <c r="TZM158" s="119"/>
      <c r="TZN158" s="119"/>
      <c r="TZO158" s="119"/>
      <c r="TZP158" s="119"/>
      <c r="TZQ158" s="119"/>
      <c r="TZR158" s="119"/>
      <c r="TZS158" s="119"/>
      <c r="TZT158" s="119"/>
      <c r="TZU158" s="119"/>
      <c r="TZV158" s="119"/>
      <c r="TZW158" s="119"/>
      <c r="TZX158" s="119"/>
      <c r="TZY158" s="119"/>
      <c r="TZZ158" s="119"/>
      <c r="UAA158" s="119"/>
      <c r="UAB158" s="119"/>
      <c r="UAC158" s="119"/>
      <c r="UAD158" s="119"/>
      <c r="UAE158" s="119"/>
      <c r="UAF158" s="119"/>
      <c r="UAG158" s="119"/>
      <c r="UAH158" s="119"/>
      <c r="UAI158" s="119"/>
      <c r="UAJ158" s="119"/>
      <c r="UAK158" s="119"/>
      <c r="UAL158" s="119"/>
      <c r="UAM158" s="119"/>
      <c r="UAN158" s="119"/>
      <c r="UAO158" s="119"/>
      <c r="UAP158" s="119"/>
      <c r="UAQ158" s="119"/>
      <c r="UAR158" s="119"/>
      <c r="UAS158" s="119"/>
      <c r="UAT158" s="119"/>
      <c r="UAU158" s="119"/>
      <c r="UAV158" s="119"/>
      <c r="UAW158" s="119"/>
      <c r="UAX158" s="119"/>
      <c r="UAY158" s="119"/>
      <c r="UAZ158" s="119"/>
      <c r="UBA158" s="119"/>
      <c r="UBB158" s="119"/>
      <c r="UBC158" s="119"/>
      <c r="UBD158" s="119"/>
      <c r="UBE158" s="119"/>
      <c r="UBF158" s="119"/>
      <c r="UBG158" s="119"/>
      <c r="UBH158" s="119"/>
      <c r="UBI158" s="119"/>
      <c r="UBJ158" s="119"/>
      <c r="UBK158" s="119"/>
      <c r="UBL158" s="119"/>
      <c r="UBM158" s="119"/>
      <c r="UBN158" s="119"/>
      <c r="UBO158" s="119"/>
      <c r="UBP158" s="119"/>
      <c r="UBQ158" s="119"/>
      <c r="UBR158" s="119"/>
      <c r="UBS158" s="119"/>
      <c r="UBT158" s="119"/>
      <c r="UBU158" s="119"/>
      <c r="UBV158" s="119"/>
      <c r="UBW158" s="119"/>
      <c r="UBX158" s="119"/>
      <c r="UBY158" s="119"/>
      <c r="UBZ158" s="119"/>
      <c r="UCA158" s="119"/>
      <c r="UCB158" s="119"/>
      <c r="UCC158" s="119"/>
      <c r="UCD158" s="119"/>
      <c r="UCE158" s="119"/>
      <c r="UCF158" s="119"/>
      <c r="UCG158" s="119"/>
      <c r="UCH158" s="119"/>
      <c r="UCI158" s="119"/>
      <c r="UCJ158" s="119"/>
      <c r="UCK158" s="119"/>
      <c r="UCL158" s="119"/>
      <c r="UCM158" s="119"/>
      <c r="UCN158" s="119"/>
      <c r="UCO158" s="119"/>
      <c r="UCP158" s="119"/>
      <c r="UCQ158" s="119"/>
      <c r="UCR158" s="119"/>
      <c r="UCS158" s="119"/>
      <c r="UCT158" s="119"/>
      <c r="UCU158" s="119"/>
      <c r="UCV158" s="119"/>
      <c r="UCW158" s="119"/>
      <c r="UCX158" s="119"/>
      <c r="UCY158" s="119"/>
      <c r="UCZ158" s="119"/>
      <c r="UDA158" s="119"/>
      <c r="UDB158" s="119"/>
      <c r="UDC158" s="119"/>
      <c r="UDD158" s="119"/>
      <c r="UDE158" s="119"/>
      <c r="UDF158" s="119"/>
      <c r="UDG158" s="119"/>
      <c r="UDH158" s="119"/>
      <c r="UDI158" s="119"/>
      <c r="UDJ158" s="119"/>
      <c r="UDK158" s="119"/>
      <c r="UDL158" s="119"/>
      <c r="UDM158" s="119"/>
      <c r="UDN158" s="119"/>
      <c r="UDO158" s="119"/>
      <c r="UDP158" s="119"/>
      <c r="UDQ158" s="119"/>
      <c r="UDR158" s="119"/>
      <c r="UDS158" s="119"/>
      <c r="UDT158" s="119"/>
      <c r="UDU158" s="119"/>
      <c r="UDV158" s="119"/>
      <c r="UDW158" s="119"/>
      <c r="UDX158" s="119"/>
      <c r="UDY158" s="119"/>
      <c r="UDZ158" s="119"/>
      <c r="UEA158" s="119"/>
      <c r="UEB158" s="119"/>
      <c r="UEC158" s="119"/>
      <c r="UED158" s="119"/>
      <c r="UEE158" s="119"/>
      <c r="UEF158" s="119"/>
      <c r="UEG158" s="119"/>
      <c r="UEH158" s="119"/>
      <c r="UEI158" s="119"/>
      <c r="UEJ158" s="119"/>
      <c r="UEK158" s="119"/>
      <c r="UEL158" s="119"/>
      <c r="UEM158" s="119"/>
      <c r="UEN158" s="119"/>
      <c r="UEO158" s="119"/>
      <c r="UEP158" s="119"/>
      <c r="UEQ158" s="119"/>
      <c r="UER158" s="119"/>
      <c r="UES158" s="119"/>
      <c r="UET158" s="119"/>
      <c r="UEU158" s="119"/>
      <c r="UEV158" s="119"/>
      <c r="UEW158" s="119"/>
      <c r="UEX158" s="119"/>
      <c r="UEY158" s="119"/>
      <c r="UEZ158" s="119"/>
      <c r="UFA158" s="119"/>
      <c r="UFB158" s="119"/>
      <c r="UFC158" s="119"/>
      <c r="UFD158" s="119"/>
      <c r="UFE158" s="119"/>
      <c r="UFF158" s="119"/>
      <c r="UFG158" s="119"/>
      <c r="UFH158" s="119"/>
      <c r="UFI158" s="119"/>
      <c r="UFJ158" s="119"/>
      <c r="UFK158" s="119"/>
      <c r="UFL158" s="119"/>
      <c r="UFM158" s="119"/>
      <c r="UFN158" s="119"/>
      <c r="UFO158" s="119"/>
      <c r="UFP158" s="119"/>
      <c r="UFQ158" s="119"/>
      <c r="UFR158" s="119"/>
      <c r="UFS158" s="119"/>
      <c r="UFT158" s="119"/>
      <c r="UFU158" s="119"/>
      <c r="UFV158" s="119"/>
      <c r="UFW158" s="119"/>
      <c r="UFX158" s="119"/>
      <c r="UFY158" s="119"/>
      <c r="UFZ158" s="119"/>
      <c r="UGA158" s="119"/>
      <c r="UGB158" s="119"/>
      <c r="UGC158" s="119"/>
      <c r="UGD158" s="119"/>
      <c r="UGE158" s="119"/>
      <c r="UGF158" s="119"/>
      <c r="UGG158" s="119"/>
      <c r="UGH158" s="119"/>
      <c r="UGI158" s="119"/>
      <c r="UGJ158" s="119"/>
      <c r="UGK158" s="119"/>
      <c r="UGL158" s="119"/>
      <c r="UGM158" s="119"/>
      <c r="UGN158" s="119"/>
      <c r="UGO158" s="119"/>
      <c r="UGP158" s="119"/>
      <c r="UGQ158" s="119"/>
      <c r="UGR158" s="119"/>
      <c r="UGS158" s="119"/>
      <c r="UGT158" s="119"/>
      <c r="UGU158" s="119"/>
      <c r="UGV158" s="119"/>
      <c r="UGW158" s="119"/>
      <c r="UGX158" s="119"/>
      <c r="UGY158" s="119"/>
      <c r="UGZ158" s="119"/>
      <c r="UHA158" s="119"/>
      <c r="UHB158" s="119"/>
      <c r="UHC158" s="119"/>
      <c r="UHD158" s="119"/>
      <c r="UHE158" s="119"/>
      <c r="UHF158" s="119"/>
      <c r="UHG158" s="119"/>
      <c r="UHH158" s="119"/>
      <c r="UHI158" s="119"/>
      <c r="UHJ158" s="119"/>
      <c r="UHK158" s="119"/>
      <c r="UHL158" s="119"/>
      <c r="UHM158" s="119"/>
      <c r="UHN158" s="119"/>
      <c r="UHO158" s="119"/>
      <c r="UHP158" s="119"/>
      <c r="UHQ158" s="119"/>
      <c r="UHR158" s="119"/>
      <c r="UHS158" s="119"/>
      <c r="UHT158" s="119"/>
      <c r="UHU158" s="119"/>
      <c r="UHV158" s="119"/>
      <c r="UHW158" s="119"/>
      <c r="UHX158" s="119"/>
      <c r="UHY158" s="119"/>
      <c r="UHZ158" s="119"/>
      <c r="UIA158" s="119"/>
      <c r="UIB158" s="119"/>
      <c r="UIC158" s="119"/>
      <c r="UID158" s="119"/>
      <c r="UIE158" s="119"/>
      <c r="UIF158" s="119"/>
      <c r="UIG158" s="119"/>
      <c r="UIH158" s="119"/>
      <c r="UII158" s="119"/>
      <c r="UIJ158" s="119"/>
      <c r="UIK158" s="119"/>
      <c r="UIL158" s="119"/>
      <c r="UIM158" s="119"/>
      <c r="UIN158" s="119"/>
      <c r="UIO158" s="119"/>
      <c r="UIP158" s="119"/>
      <c r="UIQ158" s="119"/>
      <c r="UIR158" s="119"/>
      <c r="UIS158" s="119"/>
      <c r="UIT158" s="119"/>
      <c r="UIU158" s="119"/>
      <c r="UIV158" s="119"/>
      <c r="UIW158" s="119"/>
      <c r="UIX158" s="119"/>
      <c r="UIY158" s="119"/>
      <c r="UIZ158" s="119"/>
      <c r="UJA158" s="119"/>
      <c r="UJB158" s="119"/>
      <c r="UJC158" s="119"/>
      <c r="UJD158" s="119"/>
      <c r="UJE158" s="119"/>
      <c r="UJF158" s="119"/>
      <c r="UJG158" s="119"/>
      <c r="UJH158" s="119"/>
      <c r="UJI158" s="119"/>
      <c r="UJJ158" s="119"/>
      <c r="UJK158" s="119"/>
      <c r="UJL158" s="119"/>
      <c r="UJM158" s="119"/>
      <c r="UJN158" s="119"/>
      <c r="UJO158" s="119"/>
      <c r="UJP158" s="119"/>
      <c r="UJQ158" s="119"/>
      <c r="UJR158" s="119"/>
      <c r="UJS158" s="119"/>
      <c r="UJT158" s="119"/>
      <c r="UJU158" s="119"/>
      <c r="UJV158" s="119"/>
      <c r="UJW158" s="119"/>
      <c r="UJX158" s="119"/>
      <c r="UJY158" s="119"/>
      <c r="UJZ158" s="119"/>
      <c r="UKA158" s="119"/>
      <c r="UKB158" s="119"/>
      <c r="UKC158" s="119"/>
      <c r="UKD158" s="119"/>
      <c r="UKE158" s="119"/>
      <c r="UKF158" s="119"/>
      <c r="UKG158" s="119"/>
      <c r="UKH158" s="119"/>
      <c r="UKI158" s="119"/>
      <c r="UKJ158" s="119"/>
      <c r="UKK158" s="119"/>
      <c r="UKL158" s="119"/>
      <c r="UKM158" s="119"/>
      <c r="UKN158" s="119"/>
      <c r="UKO158" s="119"/>
      <c r="UKP158" s="119"/>
      <c r="UKQ158" s="119"/>
      <c r="UKR158" s="119"/>
      <c r="UKS158" s="119"/>
      <c r="UKT158" s="119"/>
      <c r="UKU158" s="119"/>
      <c r="UKV158" s="119"/>
      <c r="UKW158" s="119"/>
      <c r="UKX158" s="119"/>
      <c r="UKY158" s="119"/>
      <c r="UKZ158" s="119"/>
      <c r="ULA158" s="119"/>
      <c r="ULB158" s="119"/>
      <c r="ULC158" s="119"/>
      <c r="ULD158" s="119"/>
      <c r="ULE158" s="119"/>
      <c r="ULF158" s="119"/>
      <c r="ULG158" s="119"/>
      <c r="ULH158" s="119"/>
      <c r="ULI158" s="119"/>
      <c r="ULJ158" s="119"/>
      <c r="ULK158" s="119"/>
      <c r="ULL158" s="119"/>
      <c r="ULM158" s="119"/>
      <c r="ULN158" s="119"/>
      <c r="ULO158" s="119"/>
      <c r="ULP158" s="119"/>
      <c r="ULQ158" s="119"/>
      <c r="ULR158" s="119"/>
      <c r="ULS158" s="119"/>
      <c r="ULT158" s="119"/>
      <c r="ULU158" s="119"/>
      <c r="ULV158" s="119"/>
      <c r="ULW158" s="119"/>
      <c r="ULX158" s="119"/>
      <c r="ULY158" s="119"/>
      <c r="ULZ158" s="119"/>
      <c r="UMA158" s="119"/>
      <c r="UMB158" s="119"/>
      <c r="UMC158" s="119"/>
      <c r="UMD158" s="119"/>
      <c r="UME158" s="119"/>
      <c r="UMF158" s="119"/>
      <c r="UMG158" s="119"/>
      <c r="UMH158" s="119"/>
      <c r="UMI158" s="119"/>
      <c r="UMJ158" s="119"/>
      <c r="UMK158" s="119"/>
      <c r="UML158" s="119"/>
      <c r="UMM158" s="119"/>
      <c r="UMN158" s="119"/>
      <c r="UMO158" s="119"/>
      <c r="UMP158" s="119"/>
      <c r="UMQ158" s="119"/>
      <c r="UMR158" s="119"/>
      <c r="UMS158" s="119"/>
      <c r="UMT158" s="119"/>
      <c r="UMU158" s="119"/>
      <c r="UMV158" s="119"/>
      <c r="UMW158" s="119"/>
      <c r="UMX158" s="119"/>
      <c r="UMY158" s="119"/>
      <c r="UMZ158" s="119"/>
      <c r="UNA158" s="119"/>
      <c r="UNB158" s="119"/>
      <c r="UNC158" s="119"/>
      <c r="UND158" s="119"/>
      <c r="UNE158" s="119"/>
      <c r="UNF158" s="119"/>
      <c r="UNG158" s="119"/>
      <c r="UNH158" s="119"/>
      <c r="UNI158" s="119"/>
      <c r="UNJ158" s="119"/>
      <c r="UNK158" s="119"/>
      <c r="UNL158" s="119"/>
      <c r="UNM158" s="119"/>
      <c r="UNN158" s="119"/>
      <c r="UNO158" s="119"/>
      <c r="UNP158" s="119"/>
      <c r="UNQ158" s="119"/>
      <c r="UNR158" s="119"/>
      <c r="UNS158" s="119"/>
      <c r="UNT158" s="119"/>
      <c r="UNU158" s="119"/>
      <c r="UNV158" s="119"/>
      <c r="UNW158" s="119"/>
      <c r="UNX158" s="119"/>
      <c r="UNY158" s="119"/>
      <c r="UNZ158" s="119"/>
      <c r="UOA158" s="119"/>
      <c r="UOB158" s="119"/>
      <c r="UOC158" s="119"/>
      <c r="UOD158" s="119"/>
      <c r="UOE158" s="119"/>
      <c r="UOF158" s="119"/>
      <c r="UOG158" s="119"/>
      <c r="UOH158" s="119"/>
      <c r="UOI158" s="119"/>
      <c r="UOJ158" s="119"/>
      <c r="UOK158" s="119"/>
      <c r="UOL158" s="119"/>
      <c r="UOM158" s="119"/>
      <c r="UON158" s="119"/>
      <c r="UOO158" s="119"/>
      <c r="UOP158" s="119"/>
      <c r="UOQ158" s="119"/>
      <c r="UOR158" s="119"/>
      <c r="UOS158" s="119"/>
      <c r="UOT158" s="119"/>
      <c r="UOU158" s="119"/>
      <c r="UOV158" s="119"/>
      <c r="UOW158" s="119"/>
      <c r="UOX158" s="119"/>
      <c r="UOY158" s="119"/>
      <c r="UOZ158" s="119"/>
      <c r="UPA158" s="119"/>
      <c r="UPB158" s="119"/>
      <c r="UPC158" s="119"/>
      <c r="UPD158" s="119"/>
      <c r="UPE158" s="119"/>
      <c r="UPF158" s="119"/>
      <c r="UPG158" s="119"/>
      <c r="UPH158" s="119"/>
      <c r="UPI158" s="119"/>
      <c r="UPJ158" s="119"/>
      <c r="UPK158" s="119"/>
      <c r="UPL158" s="119"/>
      <c r="UPM158" s="119"/>
      <c r="UPN158" s="119"/>
      <c r="UPO158" s="119"/>
      <c r="UPP158" s="119"/>
      <c r="UPQ158" s="119"/>
      <c r="UPR158" s="119"/>
      <c r="UPS158" s="119"/>
      <c r="UPT158" s="119"/>
      <c r="UPU158" s="119"/>
      <c r="UPV158" s="119"/>
      <c r="UPW158" s="119"/>
      <c r="UPX158" s="119"/>
      <c r="UPY158" s="119"/>
      <c r="UPZ158" s="119"/>
      <c r="UQA158" s="119"/>
      <c r="UQB158" s="119"/>
      <c r="UQC158" s="119"/>
      <c r="UQD158" s="119"/>
      <c r="UQE158" s="119"/>
      <c r="UQF158" s="119"/>
      <c r="UQG158" s="119"/>
      <c r="UQH158" s="119"/>
      <c r="UQI158" s="119"/>
      <c r="UQJ158" s="119"/>
      <c r="UQK158" s="119"/>
      <c r="UQL158" s="119"/>
      <c r="UQM158" s="119"/>
      <c r="UQN158" s="119"/>
      <c r="UQO158" s="119"/>
      <c r="UQP158" s="119"/>
      <c r="UQQ158" s="119"/>
      <c r="UQR158" s="119"/>
      <c r="UQS158" s="119"/>
      <c r="UQT158" s="119"/>
      <c r="UQU158" s="119"/>
      <c r="UQV158" s="119"/>
      <c r="UQW158" s="119"/>
      <c r="UQX158" s="119"/>
      <c r="UQY158" s="119"/>
      <c r="UQZ158" s="119"/>
      <c r="URA158" s="119"/>
      <c r="URB158" s="119"/>
      <c r="URC158" s="119"/>
      <c r="URD158" s="119"/>
      <c r="URE158" s="119"/>
      <c r="URF158" s="119"/>
      <c r="URG158" s="119"/>
      <c r="URH158" s="119"/>
      <c r="URI158" s="119"/>
      <c r="URJ158" s="119"/>
      <c r="URK158" s="119"/>
      <c r="URL158" s="119"/>
      <c r="URM158" s="119"/>
      <c r="URN158" s="119"/>
      <c r="URO158" s="119"/>
      <c r="URP158" s="119"/>
      <c r="URQ158" s="119"/>
      <c r="URR158" s="119"/>
      <c r="URS158" s="119"/>
      <c r="URT158" s="119"/>
      <c r="URU158" s="119"/>
      <c r="URV158" s="119"/>
      <c r="URW158" s="119"/>
      <c r="URX158" s="119"/>
      <c r="URY158" s="119"/>
      <c r="URZ158" s="119"/>
      <c r="USA158" s="119"/>
      <c r="USB158" s="119"/>
      <c r="USC158" s="119"/>
      <c r="USD158" s="119"/>
      <c r="USE158" s="119"/>
      <c r="USF158" s="119"/>
      <c r="USG158" s="119"/>
      <c r="USH158" s="119"/>
      <c r="USI158" s="119"/>
      <c r="USJ158" s="119"/>
      <c r="USK158" s="119"/>
      <c r="USL158" s="119"/>
      <c r="USM158" s="119"/>
      <c r="USN158" s="119"/>
      <c r="USO158" s="119"/>
      <c r="USP158" s="119"/>
      <c r="USQ158" s="119"/>
      <c r="USR158" s="119"/>
      <c r="USS158" s="119"/>
      <c r="UST158" s="119"/>
      <c r="USU158" s="119"/>
      <c r="USV158" s="119"/>
      <c r="USW158" s="119"/>
      <c r="USX158" s="119"/>
      <c r="USY158" s="119"/>
      <c r="USZ158" s="119"/>
      <c r="UTA158" s="119"/>
      <c r="UTB158" s="119"/>
      <c r="UTC158" s="119"/>
      <c r="UTD158" s="119"/>
      <c r="UTE158" s="119"/>
      <c r="UTF158" s="119"/>
      <c r="UTG158" s="119"/>
      <c r="UTH158" s="119"/>
      <c r="UTI158" s="119"/>
      <c r="UTJ158" s="119"/>
      <c r="UTK158" s="119"/>
      <c r="UTL158" s="119"/>
      <c r="UTM158" s="119"/>
      <c r="UTN158" s="119"/>
      <c r="UTO158" s="119"/>
      <c r="UTP158" s="119"/>
      <c r="UTQ158" s="119"/>
      <c r="UTR158" s="119"/>
      <c r="UTS158" s="119"/>
      <c r="UTT158" s="119"/>
      <c r="UTU158" s="119"/>
      <c r="UTV158" s="119"/>
      <c r="UTW158" s="119"/>
      <c r="UTX158" s="119"/>
      <c r="UTY158" s="119"/>
      <c r="UTZ158" s="119"/>
      <c r="UUA158" s="119"/>
      <c r="UUB158" s="119"/>
      <c r="UUC158" s="119"/>
      <c r="UUD158" s="119"/>
      <c r="UUE158" s="119"/>
      <c r="UUF158" s="119"/>
      <c r="UUG158" s="119"/>
      <c r="UUH158" s="119"/>
      <c r="UUI158" s="119"/>
      <c r="UUJ158" s="119"/>
      <c r="UUK158" s="119"/>
      <c r="UUL158" s="119"/>
      <c r="UUM158" s="119"/>
      <c r="UUN158" s="119"/>
      <c r="UUO158" s="119"/>
      <c r="UUP158" s="119"/>
      <c r="UUQ158" s="119"/>
      <c r="UUR158" s="119"/>
      <c r="UUS158" s="119"/>
      <c r="UUT158" s="119"/>
      <c r="UUU158" s="119"/>
      <c r="UUV158" s="119"/>
      <c r="UUW158" s="119"/>
      <c r="UUX158" s="119"/>
      <c r="UUY158" s="119"/>
      <c r="UUZ158" s="119"/>
      <c r="UVA158" s="119"/>
      <c r="UVB158" s="119"/>
      <c r="UVC158" s="119"/>
      <c r="UVD158" s="119"/>
      <c r="UVE158" s="119"/>
      <c r="UVF158" s="119"/>
      <c r="UVG158" s="119"/>
      <c r="UVH158" s="119"/>
      <c r="UVI158" s="119"/>
      <c r="UVJ158" s="119"/>
      <c r="UVK158" s="119"/>
      <c r="UVL158" s="119"/>
      <c r="UVM158" s="119"/>
      <c r="UVN158" s="119"/>
      <c r="UVO158" s="119"/>
      <c r="UVP158" s="119"/>
      <c r="UVQ158" s="119"/>
      <c r="UVR158" s="119"/>
      <c r="UVS158" s="119"/>
      <c r="UVT158" s="119"/>
      <c r="UVU158" s="119"/>
      <c r="UVV158" s="119"/>
      <c r="UVW158" s="119"/>
      <c r="UVX158" s="119"/>
      <c r="UVY158" s="119"/>
      <c r="UVZ158" s="119"/>
      <c r="UWA158" s="119"/>
      <c r="UWB158" s="119"/>
      <c r="UWC158" s="119"/>
      <c r="UWD158" s="119"/>
      <c r="UWE158" s="119"/>
      <c r="UWF158" s="119"/>
      <c r="UWG158" s="119"/>
      <c r="UWH158" s="119"/>
      <c r="UWI158" s="119"/>
      <c r="UWJ158" s="119"/>
      <c r="UWK158" s="119"/>
      <c r="UWL158" s="119"/>
      <c r="UWM158" s="119"/>
      <c r="UWN158" s="119"/>
      <c r="UWO158" s="119"/>
      <c r="UWP158" s="119"/>
      <c r="UWQ158" s="119"/>
      <c r="UWR158" s="119"/>
      <c r="UWS158" s="119"/>
      <c r="UWT158" s="119"/>
      <c r="UWU158" s="119"/>
      <c r="UWV158" s="119"/>
      <c r="UWW158" s="119"/>
      <c r="UWX158" s="119"/>
      <c r="UWY158" s="119"/>
      <c r="UWZ158" s="119"/>
      <c r="UXA158" s="119"/>
      <c r="UXB158" s="119"/>
      <c r="UXC158" s="119"/>
      <c r="UXD158" s="119"/>
      <c r="UXE158" s="119"/>
      <c r="UXF158" s="119"/>
      <c r="UXG158" s="119"/>
      <c r="UXH158" s="119"/>
      <c r="UXI158" s="119"/>
      <c r="UXJ158" s="119"/>
      <c r="UXK158" s="119"/>
      <c r="UXL158" s="119"/>
      <c r="UXM158" s="119"/>
      <c r="UXN158" s="119"/>
      <c r="UXO158" s="119"/>
      <c r="UXP158" s="119"/>
      <c r="UXQ158" s="119"/>
      <c r="UXR158" s="119"/>
      <c r="UXS158" s="119"/>
      <c r="UXT158" s="119"/>
      <c r="UXU158" s="119"/>
      <c r="UXV158" s="119"/>
      <c r="UXW158" s="119"/>
      <c r="UXX158" s="119"/>
      <c r="UXY158" s="119"/>
      <c r="UXZ158" s="119"/>
      <c r="UYA158" s="119"/>
      <c r="UYB158" s="119"/>
      <c r="UYC158" s="119"/>
      <c r="UYD158" s="119"/>
      <c r="UYE158" s="119"/>
      <c r="UYF158" s="119"/>
      <c r="UYG158" s="119"/>
      <c r="UYH158" s="119"/>
      <c r="UYI158" s="119"/>
      <c r="UYJ158" s="119"/>
      <c r="UYK158" s="119"/>
      <c r="UYL158" s="119"/>
      <c r="UYM158" s="119"/>
      <c r="UYN158" s="119"/>
      <c r="UYO158" s="119"/>
      <c r="UYP158" s="119"/>
      <c r="UYQ158" s="119"/>
      <c r="UYR158" s="119"/>
      <c r="UYS158" s="119"/>
      <c r="UYT158" s="119"/>
      <c r="UYU158" s="119"/>
      <c r="UYV158" s="119"/>
      <c r="UYW158" s="119"/>
      <c r="UYX158" s="119"/>
      <c r="UYY158" s="119"/>
      <c r="UYZ158" s="119"/>
      <c r="UZA158" s="119"/>
      <c r="UZB158" s="119"/>
      <c r="UZC158" s="119"/>
      <c r="UZD158" s="119"/>
      <c r="UZE158" s="119"/>
      <c r="UZF158" s="119"/>
      <c r="UZG158" s="119"/>
      <c r="UZH158" s="119"/>
      <c r="UZI158" s="119"/>
      <c r="UZJ158" s="119"/>
      <c r="UZK158" s="119"/>
      <c r="UZL158" s="119"/>
      <c r="UZM158" s="119"/>
      <c r="UZN158" s="119"/>
      <c r="UZO158" s="119"/>
      <c r="UZP158" s="119"/>
      <c r="UZQ158" s="119"/>
      <c r="UZR158" s="119"/>
      <c r="UZS158" s="119"/>
      <c r="UZT158" s="119"/>
      <c r="UZU158" s="119"/>
      <c r="UZV158" s="119"/>
      <c r="UZW158" s="119"/>
      <c r="UZX158" s="119"/>
      <c r="UZY158" s="119"/>
      <c r="UZZ158" s="119"/>
      <c r="VAA158" s="119"/>
      <c r="VAB158" s="119"/>
      <c r="VAC158" s="119"/>
      <c r="VAD158" s="119"/>
      <c r="VAE158" s="119"/>
      <c r="VAF158" s="119"/>
      <c r="VAG158" s="119"/>
      <c r="VAH158" s="119"/>
      <c r="VAI158" s="119"/>
      <c r="VAJ158" s="119"/>
      <c r="VAK158" s="119"/>
      <c r="VAL158" s="119"/>
      <c r="VAM158" s="119"/>
      <c r="VAN158" s="119"/>
      <c r="VAO158" s="119"/>
      <c r="VAP158" s="119"/>
      <c r="VAQ158" s="119"/>
      <c r="VAR158" s="119"/>
      <c r="VAS158" s="119"/>
      <c r="VAT158" s="119"/>
      <c r="VAU158" s="119"/>
      <c r="VAV158" s="119"/>
      <c r="VAW158" s="119"/>
      <c r="VAX158" s="119"/>
      <c r="VAY158" s="119"/>
      <c r="VAZ158" s="119"/>
      <c r="VBA158" s="119"/>
      <c r="VBB158" s="119"/>
      <c r="VBC158" s="119"/>
      <c r="VBD158" s="119"/>
      <c r="VBE158" s="119"/>
      <c r="VBF158" s="119"/>
      <c r="VBG158" s="119"/>
      <c r="VBH158" s="119"/>
      <c r="VBI158" s="119"/>
      <c r="VBJ158" s="119"/>
      <c r="VBK158" s="119"/>
      <c r="VBL158" s="119"/>
      <c r="VBM158" s="119"/>
      <c r="VBN158" s="119"/>
      <c r="VBO158" s="119"/>
      <c r="VBP158" s="119"/>
      <c r="VBQ158" s="119"/>
      <c r="VBR158" s="119"/>
      <c r="VBS158" s="119"/>
      <c r="VBT158" s="119"/>
      <c r="VBU158" s="119"/>
      <c r="VBV158" s="119"/>
      <c r="VBW158" s="119"/>
      <c r="VBX158" s="119"/>
      <c r="VBY158" s="119"/>
      <c r="VBZ158" s="119"/>
      <c r="VCA158" s="119"/>
      <c r="VCB158" s="119"/>
      <c r="VCC158" s="119"/>
      <c r="VCD158" s="119"/>
      <c r="VCE158" s="119"/>
      <c r="VCF158" s="119"/>
      <c r="VCG158" s="119"/>
      <c r="VCH158" s="119"/>
      <c r="VCI158" s="119"/>
      <c r="VCJ158" s="119"/>
      <c r="VCK158" s="119"/>
      <c r="VCL158" s="119"/>
      <c r="VCM158" s="119"/>
      <c r="VCN158" s="119"/>
      <c r="VCO158" s="119"/>
      <c r="VCP158" s="119"/>
      <c r="VCQ158" s="119"/>
      <c r="VCR158" s="119"/>
      <c r="VCS158" s="119"/>
      <c r="VCT158" s="119"/>
      <c r="VCU158" s="119"/>
      <c r="VCV158" s="119"/>
      <c r="VCW158" s="119"/>
      <c r="VCX158" s="119"/>
      <c r="VCY158" s="119"/>
      <c r="VCZ158" s="119"/>
      <c r="VDA158" s="119"/>
      <c r="VDB158" s="119"/>
      <c r="VDC158" s="119"/>
      <c r="VDD158" s="119"/>
      <c r="VDE158" s="119"/>
      <c r="VDF158" s="119"/>
      <c r="VDG158" s="119"/>
      <c r="VDH158" s="119"/>
      <c r="VDI158" s="119"/>
      <c r="VDJ158" s="119"/>
      <c r="VDK158" s="119"/>
      <c r="VDL158" s="119"/>
      <c r="VDM158" s="119"/>
      <c r="VDN158" s="119"/>
      <c r="VDO158" s="119"/>
      <c r="VDP158" s="119"/>
      <c r="VDQ158" s="119"/>
      <c r="VDR158" s="119"/>
      <c r="VDS158" s="119"/>
      <c r="VDT158" s="119"/>
      <c r="VDU158" s="119"/>
      <c r="VDV158" s="119"/>
      <c r="VDW158" s="119"/>
      <c r="VDX158" s="119"/>
      <c r="VDY158" s="119"/>
      <c r="VDZ158" s="119"/>
      <c r="VEA158" s="119"/>
      <c r="VEB158" s="119"/>
      <c r="VEC158" s="119"/>
      <c r="VED158" s="119"/>
      <c r="VEE158" s="119"/>
      <c r="VEF158" s="119"/>
      <c r="VEG158" s="119"/>
      <c r="VEH158" s="119"/>
      <c r="VEI158" s="119"/>
      <c r="VEJ158" s="119"/>
      <c r="VEK158" s="119"/>
      <c r="VEL158" s="119"/>
      <c r="VEM158" s="119"/>
      <c r="VEN158" s="119"/>
      <c r="VEO158" s="119"/>
      <c r="VEP158" s="119"/>
      <c r="VEQ158" s="119"/>
      <c r="VER158" s="119"/>
      <c r="VES158" s="119"/>
      <c r="VET158" s="119"/>
      <c r="VEU158" s="119"/>
      <c r="VEV158" s="119"/>
      <c r="VEW158" s="119"/>
      <c r="VEX158" s="119"/>
      <c r="VEY158" s="119"/>
      <c r="VEZ158" s="119"/>
      <c r="VFA158" s="119"/>
      <c r="VFB158" s="119"/>
      <c r="VFC158" s="119"/>
      <c r="VFD158" s="119"/>
      <c r="VFE158" s="119"/>
      <c r="VFF158" s="119"/>
      <c r="VFG158" s="119"/>
      <c r="VFH158" s="119"/>
      <c r="VFI158" s="119"/>
      <c r="VFJ158" s="119"/>
      <c r="VFK158" s="119"/>
      <c r="VFL158" s="119"/>
      <c r="VFM158" s="119"/>
      <c r="VFN158" s="119"/>
      <c r="VFO158" s="119"/>
      <c r="VFP158" s="119"/>
      <c r="VFQ158" s="119"/>
      <c r="VFR158" s="119"/>
      <c r="VFS158" s="119"/>
      <c r="VFT158" s="119"/>
      <c r="VFU158" s="119"/>
      <c r="VFV158" s="119"/>
      <c r="VFW158" s="119"/>
      <c r="VFX158" s="119"/>
      <c r="VFY158" s="119"/>
      <c r="VFZ158" s="119"/>
      <c r="VGA158" s="119"/>
      <c r="VGB158" s="119"/>
      <c r="VGC158" s="119"/>
      <c r="VGD158" s="119"/>
      <c r="VGE158" s="119"/>
      <c r="VGF158" s="119"/>
      <c r="VGG158" s="119"/>
      <c r="VGH158" s="119"/>
      <c r="VGI158" s="119"/>
      <c r="VGJ158" s="119"/>
      <c r="VGK158" s="119"/>
      <c r="VGL158" s="119"/>
      <c r="VGM158" s="119"/>
      <c r="VGN158" s="119"/>
      <c r="VGO158" s="119"/>
      <c r="VGP158" s="119"/>
      <c r="VGQ158" s="119"/>
      <c r="VGR158" s="119"/>
      <c r="VGS158" s="119"/>
      <c r="VGT158" s="119"/>
      <c r="VGU158" s="119"/>
      <c r="VGV158" s="119"/>
      <c r="VGW158" s="119"/>
      <c r="VGX158" s="119"/>
      <c r="VGY158" s="119"/>
      <c r="VGZ158" s="119"/>
      <c r="VHA158" s="119"/>
      <c r="VHB158" s="119"/>
      <c r="VHC158" s="119"/>
      <c r="VHD158" s="119"/>
      <c r="VHE158" s="119"/>
      <c r="VHF158" s="119"/>
      <c r="VHG158" s="119"/>
      <c r="VHH158" s="119"/>
      <c r="VHI158" s="119"/>
      <c r="VHJ158" s="119"/>
      <c r="VHK158" s="119"/>
      <c r="VHL158" s="119"/>
      <c r="VHM158" s="119"/>
      <c r="VHN158" s="119"/>
      <c r="VHO158" s="119"/>
      <c r="VHP158" s="119"/>
      <c r="VHQ158" s="119"/>
      <c r="VHR158" s="119"/>
      <c r="VHS158" s="119"/>
      <c r="VHT158" s="119"/>
      <c r="VHU158" s="119"/>
      <c r="VHV158" s="119"/>
      <c r="VHW158" s="119"/>
      <c r="VHX158" s="119"/>
      <c r="VHY158" s="119"/>
      <c r="VHZ158" s="119"/>
      <c r="VIA158" s="119"/>
      <c r="VIB158" s="119"/>
      <c r="VIC158" s="119"/>
      <c r="VID158" s="119"/>
      <c r="VIE158" s="119"/>
      <c r="VIF158" s="119"/>
      <c r="VIG158" s="119"/>
      <c r="VIH158" s="119"/>
      <c r="VII158" s="119"/>
      <c r="VIJ158" s="119"/>
      <c r="VIK158" s="119"/>
      <c r="VIL158" s="119"/>
      <c r="VIM158" s="119"/>
      <c r="VIN158" s="119"/>
      <c r="VIO158" s="119"/>
      <c r="VIP158" s="119"/>
      <c r="VIQ158" s="119"/>
      <c r="VIR158" s="119"/>
      <c r="VIS158" s="119"/>
      <c r="VIT158" s="119"/>
      <c r="VIU158" s="119"/>
      <c r="VIV158" s="119"/>
      <c r="VIW158" s="119"/>
      <c r="VIX158" s="119"/>
      <c r="VIY158" s="119"/>
      <c r="VIZ158" s="119"/>
      <c r="VJA158" s="119"/>
      <c r="VJB158" s="119"/>
      <c r="VJC158" s="119"/>
      <c r="VJD158" s="119"/>
      <c r="VJE158" s="119"/>
      <c r="VJF158" s="119"/>
      <c r="VJG158" s="119"/>
      <c r="VJH158" s="119"/>
      <c r="VJI158" s="119"/>
      <c r="VJJ158" s="119"/>
      <c r="VJK158" s="119"/>
      <c r="VJL158" s="119"/>
      <c r="VJM158" s="119"/>
      <c r="VJN158" s="119"/>
      <c r="VJO158" s="119"/>
      <c r="VJP158" s="119"/>
      <c r="VJQ158" s="119"/>
      <c r="VJR158" s="119"/>
      <c r="VJS158" s="119"/>
      <c r="VJT158" s="119"/>
      <c r="VJU158" s="119"/>
      <c r="VJV158" s="119"/>
      <c r="VJW158" s="119"/>
      <c r="VJX158" s="119"/>
      <c r="VJY158" s="119"/>
      <c r="VJZ158" s="119"/>
      <c r="VKA158" s="119"/>
      <c r="VKB158" s="119"/>
      <c r="VKC158" s="119"/>
      <c r="VKD158" s="119"/>
      <c r="VKE158" s="119"/>
      <c r="VKF158" s="119"/>
      <c r="VKG158" s="119"/>
      <c r="VKH158" s="119"/>
      <c r="VKI158" s="119"/>
      <c r="VKJ158" s="119"/>
      <c r="VKK158" s="119"/>
      <c r="VKL158" s="119"/>
      <c r="VKM158" s="119"/>
      <c r="VKN158" s="119"/>
      <c r="VKO158" s="119"/>
      <c r="VKP158" s="119"/>
      <c r="VKQ158" s="119"/>
      <c r="VKR158" s="119"/>
      <c r="VKS158" s="119"/>
      <c r="VKT158" s="119"/>
      <c r="VKU158" s="119"/>
      <c r="VKV158" s="119"/>
      <c r="VKW158" s="119"/>
      <c r="VKX158" s="119"/>
      <c r="VKY158" s="119"/>
      <c r="VKZ158" s="119"/>
      <c r="VLA158" s="119"/>
      <c r="VLB158" s="119"/>
      <c r="VLC158" s="119"/>
      <c r="VLD158" s="119"/>
      <c r="VLE158" s="119"/>
      <c r="VLF158" s="119"/>
      <c r="VLG158" s="119"/>
      <c r="VLH158" s="119"/>
      <c r="VLI158" s="119"/>
      <c r="VLJ158" s="119"/>
      <c r="VLK158" s="119"/>
      <c r="VLL158" s="119"/>
      <c r="VLM158" s="119"/>
      <c r="VLN158" s="119"/>
      <c r="VLO158" s="119"/>
      <c r="VLP158" s="119"/>
      <c r="VLQ158" s="119"/>
      <c r="VLR158" s="119"/>
      <c r="VLS158" s="119"/>
      <c r="VLT158" s="119"/>
      <c r="VLU158" s="119"/>
      <c r="VLV158" s="119"/>
      <c r="VLW158" s="119"/>
      <c r="VLX158" s="119"/>
      <c r="VLY158" s="119"/>
      <c r="VLZ158" s="119"/>
      <c r="VMA158" s="119"/>
      <c r="VMB158" s="119"/>
      <c r="VMC158" s="119"/>
      <c r="VMD158" s="119"/>
      <c r="VME158" s="119"/>
      <c r="VMF158" s="119"/>
      <c r="VMG158" s="119"/>
      <c r="VMH158" s="119"/>
      <c r="VMI158" s="119"/>
      <c r="VMJ158" s="119"/>
      <c r="VMK158" s="119"/>
      <c r="VML158" s="119"/>
      <c r="VMM158" s="119"/>
      <c r="VMN158" s="119"/>
      <c r="VMO158" s="119"/>
      <c r="VMP158" s="119"/>
      <c r="VMQ158" s="119"/>
      <c r="VMR158" s="119"/>
      <c r="VMS158" s="119"/>
      <c r="VMT158" s="119"/>
      <c r="VMU158" s="119"/>
      <c r="VMV158" s="119"/>
      <c r="VMW158" s="119"/>
      <c r="VMX158" s="119"/>
      <c r="VMY158" s="119"/>
      <c r="VMZ158" s="119"/>
      <c r="VNA158" s="119"/>
      <c r="VNB158" s="119"/>
      <c r="VNC158" s="119"/>
      <c r="VND158" s="119"/>
      <c r="VNE158" s="119"/>
      <c r="VNF158" s="119"/>
      <c r="VNG158" s="119"/>
      <c r="VNH158" s="119"/>
      <c r="VNI158" s="119"/>
      <c r="VNJ158" s="119"/>
      <c r="VNK158" s="119"/>
      <c r="VNL158" s="119"/>
      <c r="VNM158" s="119"/>
      <c r="VNN158" s="119"/>
      <c r="VNO158" s="119"/>
      <c r="VNP158" s="119"/>
      <c r="VNQ158" s="119"/>
      <c r="VNR158" s="119"/>
      <c r="VNS158" s="119"/>
      <c r="VNT158" s="119"/>
      <c r="VNU158" s="119"/>
      <c r="VNV158" s="119"/>
      <c r="VNW158" s="119"/>
      <c r="VNX158" s="119"/>
      <c r="VNY158" s="119"/>
      <c r="VNZ158" s="119"/>
      <c r="VOA158" s="119"/>
      <c r="VOB158" s="119"/>
      <c r="VOC158" s="119"/>
      <c r="VOD158" s="119"/>
      <c r="VOE158" s="119"/>
      <c r="VOF158" s="119"/>
      <c r="VOG158" s="119"/>
      <c r="VOH158" s="119"/>
      <c r="VOI158" s="119"/>
      <c r="VOJ158" s="119"/>
      <c r="VOK158" s="119"/>
      <c r="VOL158" s="119"/>
      <c r="VOM158" s="119"/>
      <c r="VON158" s="119"/>
      <c r="VOO158" s="119"/>
      <c r="VOP158" s="119"/>
      <c r="VOQ158" s="119"/>
      <c r="VOR158" s="119"/>
      <c r="VOS158" s="119"/>
      <c r="VOT158" s="119"/>
      <c r="VOU158" s="119"/>
      <c r="VOV158" s="119"/>
      <c r="VOW158" s="119"/>
      <c r="VOX158" s="119"/>
      <c r="VOY158" s="119"/>
      <c r="VOZ158" s="119"/>
      <c r="VPA158" s="119"/>
      <c r="VPB158" s="119"/>
      <c r="VPC158" s="119"/>
      <c r="VPD158" s="119"/>
      <c r="VPE158" s="119"/>
      <c r="VPF158" s="119"/>
      <c r="VPG158" s="119"/>
      <c r="VPH158" s="119"/>
      <c r="VPI158" s="119"/>
      <c r="VPJ158" s="119"/>
      <c r="VPK158" s="119"/>
      <c r="VPL158" s="119"/>
      <c r="VPM158" s="119"/>
      <c r="VPN158" s="119"/>
      <c r="VPO158" s="119"/>
      <c r="VPP158" s="119"/>
      <c r="VPQ158" s="119"/>
      <c r="VPR158" s="119"/>
      <c r="VPS158" s="119"/>
      <c r="VPT158" s="119"/>
      <c r="VPU158" s="119"/>
      <c r="VPV158" s="119"/>
      <c r="VPW158" s="119"/>
      <c r="VPX158" s="119"/>
      <c r="VPY158" s="119"/>
      <c r="VPZ158" s="119"/>
      <c r="VQA158" s="119"/>
      <c r="VQB158" s="119"/>
      <c r="VQC158" s="119"/>
      <c r="VQD158" s="119"/>
      <c r="VQE158" s="119"/>
      <c r="VQF158" s="119"/>
      <c r="VQG158" s="119"/>
      <c r="VQH158" s="119"/>
      <c r="VQI158" s="119"/>
      <c r="VQJ158" s="119"/>
      <c r="VQK158" s="119"/>
      <c r="VQL158" s="119"/>
      <c r="VQM158" s="119"/>
      <c r="VQN158" s="119"/>
      <c r="VQO158" s="119"/>
      <c r="VQP158" s="119"/>
      <c r="VQQ158" s="119"/>
      <c r="VQR158" s="119"/>
      <c r="VQS158" s="119"/>
      <c r="VQT158" s="119"/>
      <c r="VQU158" s="119"/>
      <c r="VQV158" s="119"/>
      <c r="VQW158" s="119"/>
      <c r="VQX158" s="119"/>
      <c r="VQY158" s="119"/>
      <c r="VQZ158" s="119"/>
      <c r="VRA158" s="119"/>
      <c r="VRB158" s="119"/>
      <c r="VRC158" s="119"/>
      <c r="VRD158" s="119"/>
      <c r="VRE158" s="119"/>
      <c r="VRF158" s="119"/>
      <c r="VRG158" s="119"/>
      <c r="VRH158" s="119"/>
      <c r="VRI158" s="119"/>
      <c r="VRJ158" s="119"/>
      <c r="VRK158" s="119"/>
      <c r="VRL158" s="119"/>
      <c r="VRM158" s="119"/>
      <c r="VRN158" s="119"/>
      <c r="VRO158" s="119"/>
      <c r="VRP158" s="119"/>
      <c r="VRQ158" s="119"/>
      <c r="VRR158" s="119"/>
      <c r="VRS158" s="119"/>
      <c r="VRT158" s="119"/>
      <c r="VRU158" s="119"/>
      <c r="VRV158" s="119"/>
      <c r="VRW158" s="119"/>
      <c r="VRX158" s="119"/>
      <c r="VRY158" s="119"/>
      <c r="VRZ158" s="119"/>
      <c r="VSA158" s="119"/>
      <c r="VSB158" s="119"/>
      <c r="VSC158" s="119"/>
      <c r="VSD158" s="119"/>
      <c r="VSE158" s="119"/>
      <c r="VSF158" s="119"/>
      <c r="VSG158" s="119"/>
      <c r="VSH158" s="119"/>
      <c r="VSI158" s="119"/>
      <c r="VSJ158" s="119"/>
      <c r="VSK158" s="119"/>
      <c r="VSL158" s="119"/>
      <c r="VSM158" s="119"/>
      <c r="VSN158" s="119"/>
      <c r="VSO158" s="119"/>
      <c r="VSP158" s="119"/>
      <c r="VSQ158" s="119"/>
      <c r="VSR158" s="119"/>
      <c r="VSS158" s="119"/>
      <c r="VST158" s="119"/>
      <c r="VSU158" s="119"/>
      <c r="VSV158" s="119"/>
      <c r="VSW158" s="119"/>
      <c r="VSX158" s="119"/>
      <c r="VSY158" s="119"/>
      <c r="VSZ158" s="119"/>
      <c r="VTA158" s="119"/>
      <c r="VTB158" s="119"/>
      <c r="VTC158" s="119"/>
      <c r="VTD158" s="119"/>
      <c r="VTE158" s="119"/>
      <c r="VTF158" s="119"/>
      <c r="VTG158" s="119"/>
      <c r="VTH158" s="119"/>
      <c r="VTI158" s="119"/>
      <c r="VTJ158" s="119"/>
      <c r="VTK158" s="119"/>
      <c r="VTL158" s="119"/>
      <c r="VTM158" s="119"/>
      <c r="VTN158" s="119"/>
      <c r="VTO158" s="119"/>
      <c r="VTP158" s="119"/>
      <c r="VTQ158" s="119"/>
      <c r="VTR158" s="119"/>
      <c r="VTS158" s="119"/>
      <c r="VTT158" s="119"/>
      <c r="VTU158" s="119"/>
      <c r="VTV158" s="119"/>
      <c r="VTW158" s="119"/>
      <c r="VTX158" s="119"/>
      <c r="VTY158" s="119"/>
      <c r="VTZ158" s="119"/>
      <c r="VUA158" s="119"/>
      <c r="VUB158" s="119"/>
      <c r="VUC158" s="119"/>
      <c r="VUD158" s="119"/>
      <c r="VUE158" s="119"/>
      <c r="VUF158" s="119"/>
      <c r="VUG158" s="119"/>
      <c r="VUH158" s="119"/>
      <c r="VUI158" s="119"/>
      <c r="VUJ158" s="119"/>
      <c r="VUK158" s="119"/>
      <c r="VUL158" s="119"/>
      <c r="VUM158" s="119"/>
      <c r="VUN158" s="119"/>
      <c r="VUO158" s="119"/>
      <c r="VUP158" s="119"/>
      <c r="VUQ158" s="119"/>
      <c r="VUR158" s="119"/>
      <c r="VUS158" s="119"/>
      <c r="VUT158" s="119"/>
      <c r="VUU158" s="119"/>
      <c r="VUV158" s="119"/>
      <c r="VUW158" s="119"/>
      <c r="VUX158" s="119"/>
      <c r="VUY158" s="119"/>
      <c r="VUZ158" s="119"/>
      <c r="VVA158" s="119"/>
      <c r="VVB158" s="119"/>
      <c r="VVC158" s="119"/>
      <c r="VVD158" s="119"/>
      <c r="VVE158" s="119"/>
      <c r="VVF158" s="119"/>
      <c r="VVG158" s="119"/>
      <c r="VVH158" s="119"/>
      <c r="VVI158" s="119"/>
      <c r="VVJ158" s="119"/>
      <c r="VVK158" s="119"/>
      <c r="VVL158" s="119"/>
      <c r="VVM158" s="119"/>
      <c r="VVN158" s="119"/>
      <c r="VVO158" s="119"/>
      <c r="VVP158" s="119"/>
      <c r="VVQ158" s="119"/>
      <c r="VVR158" s="119"/>
      <c r="VVS158" s="119"/>
      <c r="VVT158" s="119"/>
      <c r="VVU158" s="119"/>
      <c r="VVV158" s="119"/>
      <c r="VVW158" s="119"/>
      <c r="VVX158" s="119"/>
      <c r="VVY158" s="119"/>
      <c r="VVZ158" s="119"/>
      <c r="VWA158" s="119"/>
      <c r="VWB158" s="119"/>
      <c r="VWC158" s="119"/>
      <c r="VWD158" s="119"/>
      <c r="VWE158" s="119"/>
      <c r="VWF158" s="119"/>
      <c r="VWG158" s="119"/>
      <c r="VWH158" s="119"/>
      <c r="VWI158" s="119"/>
      <c r="VWJ158" s="119"/>
      <c r="VWK158" s="119"/>
      <c r="VWL158" s="119"/>
      <c r="VWM158" s="119"/>
      <c r="VWN158" s="119"/>
      <c r="VWO158" s="119"/>
      <c r="VWP158" s="119"/>
      <c r="VWQ158" s="119"/>
      <c r="VWR158" s="119"/>
      <c r="VWS158" s="119"/>
      <c r="VWT158" s="119"/>
      <c r="VWU158" s="119"/>
      <c r="VWV158" s="119"/>
      <c r="VWW158" s="119"/>
      <c r="VWX158" s="119"/>
      <c r="VWY158" s="119"/>
      <c r="VWZ158" s="119"/>
      <c r="VXA158" s="119"/>
      <c r="VXB158" s="119"/>
      <c r="VXC158" s="119"/>
      <c r="VXD158" s="119"/>
      <c r="VXE158" s="119"/>
      <c r="VXF158" s="119"/>
      <c r="VXG158" s="119"/>
      <c r="VXH158" s="119"/>
      <c r="VXI158" s="119"/>
      <c r="VXJ158" s="119"/>
      <c r="VXK158" s="119"/>
      <c r="VXL158" s="119"/>
      <c r="VXM158" s="119"/>
      <c r="VXN158" s="119"/>
      <c r="VXO158" s="119"/>
      <c r="VXP158" s="119"/>
      <c r="VXQ158" s="119"/>
      <c r="VXR158" s="119"/>
      <c r="VXS158" s="119"/>
      <c r="VXT158" s="119"/>
      <c r="VXU158" s="119"/>
      <c r="VXV158" s="119"/>
      <c r="VXW158" s="119"/>
      <c r="VXX158" s="119"/>
      <c r="VXY158" s="119"/>
      <c r="VXZ158" s="119"/>
      <c r="VYA158" s="119"/>
      <c r="VYB158" s="119"/>
      <c r="VYC158" s="119"/>
      <c r="VYD158" s="119"/>
      <c r="VYE158" s="119"/>
      <c r="VYF158" s="119"/>
      <c r="VYG158" s="119"/>
      <c r="VYH158" s="119"/>
      <c r="VYI158" s="119"/>
      <c r="VYJ158" s="119"/>
      <c r="VYK158" s="119"/>
      <c r="VYL158" s="119"/>
      <c r="VYM158" s="119"/>
      <c r="VYN158" s="119"/>
      <c r="VYO158" s="119"/>
      <c r="VYP158" s="119"/>
      <c r="VYQ158" s="119"/>
      <c r="VYR158" s="119"/>
      <c r="VYS158" s="119"/>
      <c r="VYT158" s="119"/>
      <c r="VYU158" s="119"/>
      <c r="VYV158" s="119"/>
      <c r="VYW158" s="119"/>
      <c r="VYX158" s="119"/>
      <c r="VYY158" s="119"/>
      <c r="VYZ158" s="119"/>
      <c r="VZA158" s="119"/>
      <c r="VZB158" s="119"/>
      <c r="VZC158" s="119"/>
      <c r="VZD158" s="119"/>
      <c r="VZE158" s="119"/>
      <c r="VZF158" s="119"/>
      <c r="VZG158" s="119"/>
      <c r="VZH158" s="119"/>
      <c r="VZI158" s="119"/>
      <c r="VZJ158" s="119"/>
      <c r="VZK158" s="119"/>
      <c r="VZL158" s="119"/>
      <c r="VZM158" s="119"/>
      <c r="VZN158" s="119"/>
      <c r="VZO158" s="119"/>
      <c r="VZP158" s="119"/>
      <c r="VZQ158" s="119"/>
      <c r="VZR158" s="119"/>
      <c r="VZS158" s="119"/>
      <c r="VZT158" s="119"/>
      <c r="VZU158" s="119"/>
      <c r="VZV158" s="119"/>
      <c r="VZW158" s="119"/>
      <c r="VZX158" s="119"/>
      <c r="VZY158" s="119"/>
      <c r="VZZ158" s="119"/>
      <c r="WAA158" s="119"/>
      <c r="WAB158" s="119"/>
      <c r="WAC158" s="119"/>
      <c r="WAD158" s="119"/>
      <c r="WAE158" s="119"/>
      <c r="WAF158" s="119"/>
      <c r="WAG158" s="119"/>
      <c r="WAH158" s="119"/>
      <c r="WAI158" s="119"/>
      <c r="WAJ158" s="119"/>
      <c r="WAK158" s="119"/>
      <c r="WAL158" s="119"/>
      <c r="WAM158" s="119"/>
      <c r="WAN158" s="119"/>
      <c r="WAO158" s="119"/>
      <c r="WAP158" s="119"/>
      <c r="WAQ158" s="119"/>
      <c r="WAR158" s="119"/>
      <c r="WAS158" s="119"/>
      <c r="WAT158" s="119"/>
      <c r="WAU158" s="119"/>
      <c r="WAV158" s="119"/>
      <c r="WAW158" s="119"/>
      <c r="WAX158" s="119"/>
      <c r="WAY158" s="119"/>
      <c r="WAZ158" s="119"/>
      <c r="WBA158" s="119"/>
      <c r="WBB158" s="119"/>
      <c r="WBC158" s="119"/>
      <c r="WBD158" s="119"/>
      <c r="WBE158" s="119"/>
      <c r="WBF158" s="119"/>
      <c r="WBG158" s="119"/>
      <c r="WBH158" s="119"/>
      <c r="WBI158" s="119"/>
      <c r="WBJ158" s="119"/>
      <c r="WBK158" s="119"/>
      <c r="WBL158" s="119"/>
      <c r="WBM158" s="119"/>
      <c r="WBN158" s="119"/>
      <c r="WBO158" s="119"/>
      <c r="WBP158" s="119"/>
      <c r="WBQ158" s="119"/>
      <c r="WBR158" s="119"/>
      <c r="WBS158" s="119"/>
      <c r="WBT158" s="119"/>
      <c r="WBU158" s="119"/>
      <c r="WBV158" s="119"/>
      <c r="WBW158" s="119"/>
      <c r="WBX158" s="119"/>
      <c r="WBY158" s="119"/>
      <c r="WBZ158" s="119"/>
      <c r="WCA158" s="119"/>
      <c r="WCB158" s="119"/>
      <c r="WCC158" s="119"/>
      <c r="WCD158" s="119"/>
      <c r="WCE158" s="119"/>
      <c r="WCF158" s="119"/>
      <c r="WCG158" s="119"/>
      <c r="WCH158" s="119"/>
      <c r="WCI158" s="119"/>
      <c r="WCJ158" s="119"/>
      <c r="WCK158" s="119"/>
      <c r="WCL158" s="119"/>
      <c r="WCM158" s="119"/>
      <c r="WCN158" s="119"/>
      <c r="WCO158" s="119"/>
      <c r="WCP158" s="119"/>
      <c r="WCQ158" s="119"/>
      <c r="WCR158" s="119"/>
      <c r="WCS158" s="119"/>
      <c r="WCT158" s="119"/>
      <c r="WCU158" s="119"/>
      <c r="WCV158" s="119"/>
      <c r="WCW158" s="119"/>
      <c r="WCX158" s="119"/>
      <c r="WCY158" s="119"/>
      <c r="WCZ158" s="119"/>
      <c r="WDA158" s="119"/>
      <c r="WDB158" s="119"/>
      <c r="WDC158" s="119"/>
      <c r="WDD158" s="119"/>
      <c r="WDE158" s="119"/>
      <c r="WDF158" s="119"/>
      <c r="WDG158" s="119"/>
      <c r="WDH158" s="119"/>
      <c r="WDI158" s="119"/>
      <c r="WDJ158" s="119"/>
      <c r="WDK158" s="119"/>
      <c r="WDL158" s="119"/>
      <c r="WDM158" s="119"/>
      <c r="WDN158" s="119"/>
      <c r="WDO158" s="119"/>
      <c r="WDP158" s="119"/>
      <c r="WDQ158" s="119"/>
      <c r="WDR158" s="119"/>
      <c r="WDS158" s="119"/>
      <c r="WDT158" s="119"/>
      <c r="WDU158" s="119"/>
      <c r="WDV158" s="119"/>
      <c r="WDW158" s="119"/>
      <c r="WDX158" s="119"/>
      <c r="WDY158" s="119"/>
      <c r="WDZ158" s="119"/>
      <c r="WEA158" s="119"/>
      <c r="WEB158" s="119"/>
      <c r="WEC158" s="119"/>
      <c r="WED158" s="119"/>
      <c r="WEE158" s="119"/>
      <c r="WEF158" s="119"/>
      <c r="WEG158" s="119"/>
      <c r="WEH158" s="119"/>
      <c r="WEI158" s="119"/>
      <c r="WEJ158" s="119"/>
      <c r="WEK158" s="119"/>
      <c r="WEL158" s="119"/>
      <c r="WEM158" s="119"/>
      <c r="WEN158" s="119"/>
      <c r="WEO158" s="119"/>
      <c r="WEP158" s="119"/>
      <c r="WEQ158" s="119"/>
      <c r="WER158" s="119"/>
      <c r="WES158" s="119"/>
      <c r="WET158" s="119"/>
      <c r="WEU158" s="119"/>
      <c r="WEV158" s="119"/>
      <c r="WEW158" s="119"/>
      <c r="WEX158" s="119"/>
      <c r="WEY158" s="119"/>
      <c r="WEZ158" s="119"/>
      <c r="WFA158" s="119"/>
      <c r="WFB158" s="119"/>
      <c r="WFC158" s="119"/>
      <c r="WFD158" s="119"/>
      <c r="WFE158" s="119"/>
      <c r="WFF158" s="119"/>
      <c r="WFG158" s="119"/>
      <c r="WFH158" s="119"/>
      <c r="WFI158" s="119"/>
      <c r="WFJ158" s="119"/>
      <c r="WFK158" s="119"/>
      <c r="WFL158" s="119"/>
      <c r="WFM158" s="119"/>
      <c r="WFN158" s="119"/>
      <c r="WFO158" s="119"/>
      <c r="WFP158" s="119"/>
      <c r="WFQ158" s="119"/>
      <c r="WFR158" s="119"/>
      <c r="WFS158" s="119"/>
      <c r="WFT158" s="119"/>
      <c r="WFU158" s="119"/>
      <c r="WFV158" s="119"/>
      <c r="WFW158" s="119"/>
      <c r="WFX158" s="119"/>
      <c r="WFY158" s="119"/>
      <c r="WFZ158" s="119"/>
      <c r="WGA158" s="119"/>
      <c r="WGB158" s="119"/>
      <c r="WGC158" s="119"/>
      <c r="WGD158" s="119"/>
      <c r="WGE158" s="119"/>
      <c r="WGF158" s="119"/>
      <c r="WGG158" s="119"/>
      <c r="WGH158" s="119"/>
      <c r="WGI158" s="119"/>
      <c r="WGJ158" s="119"/>
      <c r="WGK158" s="119"/>
      <c r="WGL158" s="119"/>
      <c r="WGM158" s="119"/>
      <c r="WGN158" s="119"/>
      <c r="WGO158" s="119"/>
      <c r="WGP158" s="119"/>
      <c r="WGQ158" s="119"/>
      <c r="WGR158" s="119"/>
      <c r="WGS158" s="119"/>
      <c r="WGT158" s="119"/>
      <c r="WGU158" s="119"/>
      <c r="WGV158" s="119"/>
      <c r="WGW158" s="119"/>
      <c r="WGX158" s="119"/>
      <c r="WGY158" s="119"/>
      <c r="WGZ158" s="119"/>
      <c r="WHA158" s="119"/>
      <c r="WHB158" s="119"/>
      <c r="WHC158" s="119"/>
      <c r="WHD158" s="119"/>
      <c r="WHE158" s="119"/>
      <c r="WHF158" s="119"/>
      <c r="WHG158" s="119"/>
      <c r="WHH158" s="119"/>
      <c r="WHI158" s="119"/>
      <c r="WHJ158" s="119"/>
      <c r="WHK158" s="119"/>
      <c r="WHL158" s="119"/>
      <c r="WHM158" s="119"/>
      <c r="WHN158" s="119"/>
      <c r="WHO158" s="119"/>
      <c r="WHP158" s="119"/>
      <c r="WHQ158" s="119"/>
      <c r="WHR158" s="119"/>
      <c r="WHS158" s="119"/>
      <c r="WHT158" s="119"/>
      <c r="WHU158" s="119"/>
      <c r="WHV158" s="119"/>
      <c r="WHW158" s="119"/>
      <c r="WHX158" s="119"/>
      <c r="WHY158" s="119"/>
      <c r="WHZ158" s="119"/>
      <c r="WIA158" s="119"/>
      <c r="WIB158" s="119"/>
      <c r="WIC158" s="119"/>
      <c r="WID158" s="119"/>
      <c r="WIE158" s="119"/>
      <c r="WIF158" s="119"/>
      <c r="WIG158" s="119"/>
      <c r="WIH158" s="119"/>
      <c r="WII158" s="119"/>
      <c r="WIJ158" s="119"/>
      <c r="WIK158" s="119"/>
      <c r="WIL158" s="119"/>
      <c r="WIM158" s="119"/>
      <c r="WIN158" s="119"/>
      <c r="WIO158" s="119"/>
      <c r="WIP158" s="119"/>
      <c r="WIQ158" s="119"/>
      <c r="WIR158" s="119"/>
      <c r="WIS158" s="119"/>
      <c r="WIT158" s="119"/>
      <c r="WIU158" s="119"/>
      <c r="WIV158" s="119"/>
      <c r="WIW158" s="119"/>
      <c r="WIX158" s="119"/>
      <c r="WIY158" s="119"/>
      <c r="WIZ158" s="119"/>
      <c r="WJA158" s="119"/>
      <c r="WJB158" s="119"/>
      <c r="WJC158" s="119"/>
      <c r="WJD158" s="119"/>
      <c r="WJE158" s="119"/>
      <c r="WJF158" s="119"/>
      <c r="WJG158" s="119"/>
      <c r="WJH158" s="119"/>
      <c r="WJI158" s="119"/>
      <c r="WJJ158" s="119"/>
      <c r="WJK158" s="119"/>
      <c r="WJL158" s="119"/>
      <c r="WJM158" s="119"/>
      <c r="WJN158" s="119"/>
      <c r="WJO158" s="119"/>
      <c r="WJP158" s="119"/>
      <c r="WJQ158" s="119"/>
      <c r="WJR158" s="119"/>
      <c r="WJS158" s="119"/>
      <c r="WJT158" s="119"/>
      <c r="WJU158" s="119"/>
      <c r="WJV158" s="119"/>
      <c r="WJW158" s="119"/>
      <c r="WJX158" s="119"/>
      <c r="WJY158" s="119"/>
      <c r="WJZ158" s="119"/>
      <c r="WKA158" s="119"/>
      <c r="WKB158" s="119"/>
      <c r="WKC158" s="119"/>
      <c r="WKD158" s="119"/>
      <c r="WKE158" s="119"/>
      <c r="WKF158" s="119"/>
      <c r="WKG158" s="119"/>
      <c r="WKH158" s="119"/>
      <c r="WKI158" s="119"/>
      <c r="WKJ158" s="119"/>
      <c r="WKK158" s="119"/>
      <c r="WKL158" s="119"/>
      <c r="WKM158" s="119"/>
      <c r="WKN158" s="119"/>
      <c r="WKO158" s="119"/>
      <c r="WKP158" s="119"/>
      <c r="WKQ158" s="119"/>
      <c r="WKR158" s="119"/>
      <c r="WKS158" s="119"/>
      <c r="WKT158" s="119"/>
      <c r="WKU158" s="119"/>
      <c r="WKV158" s="119"/>
      <c r="WKW158" s="119"/>
      <c r="WKX158" s="119"/>
      <c r="WKY158" s="119"/>
      <c r="WKZ158" s="119"/>
      <c r="WLA158" s="119"/>
      <c r="WLB158" s="119"/>
      <c r="WLC158" s="119"/>
      <c r="WLD158" s="119"/>
      <c r="WLE158" s="119"/>
      <c r="WLF158" s="119"/>
      <c r="WLG158" s="119"/>
      <c r="WLH158" s="119"/>
      <c r="WLI158" s="119"/>
      <c r="WLJ158" s="119"/>
      <c r="WLK158" s="119"/>
      <c r="WLL158" s="119"/>
      <c r="WLM158" s="119"/>
      <c r="WLN158" s="119"/>
      <c r="WLO158" s="119"/>
      <c r="WLP158" s="119"/>
      <c r="WLQ158" s="119"/>
      <c r="WLR158" s="119"/>
      <c r="WLS158" s="119"/>
      <c r="WLT158" s="119"/>
      <c r="WLU158" s="119"/>
      <c r="WLV158" s="119"/>
      <c r="WLW158" s="119"/>
      <c r="WLX158" s="119"/>
      <c r="WLY158" s="119"/>
      <c r="WLZ158" s="119"/>
      <c r="WMA158" s="119"/>
      <c r="WMB158" s="119"/>
      <c r="WMC158" s="119"/>
      <c r="WMD158" s="119"/>
      <c r="WME158" s="119"/>
      <c r="WMF158" s="119"/>
      <c r="WMG158" s="119"/>
      <c r="WMH158" s="119"/>
      <c r="WMI158" s="119"/>
      <c r="WMJ158" s="119"/>
      <c r="WMK158" s="119"/>
      <c r="WML158" s="119"/>
      <c r="WMM158" s="119"/>
      <c r="WMN158" s="119"/>
      <c r="WMO158" s="119"/>
      <c r="WMP158" s="119"/>
      <c r="WMQ158" s="119"/>
      <c r="WMR158" s="119"/>
      <c r="WMS158" s="119"/>
      <c r="WMT158" s="119"/>
      <c r="WMU158" s="119"/>
      <c r="WMV158" s="119"/>
      <c r="WMW158" s="119"/>
      <c r="WMX158" s="119"/>
      <c r="WMY158" s="119"/>
      <c r="WMZ158" s="119"/>
      <c r="WNA158" s="119"/>
      <c r="WNB158" s="119"/>
      <c r="WNC158" s="119"/>
      <c r="WND158" s="119"/>
      <c r="WNE158" s="119"/>
      <c r="WNF158" s="119"/>
      <c r="WNG158" s="119"/>
      <c r="WNH158" s="119"/>
      <c r="WNI158" s="119"/>
      <c r="WNJ158" s="119"/>
      <c r="WNK158" s="119"/>
      <c r="WNL158" s="119"/>
      <c r="WNM158" s="119"/>
      <c r="WNN158" s="119"/>
      <c r="WNO158" s="119"/>
      <c r="WNP158" s="119"/>
      <c r="WNQ158" s="119"/>
      <c r="WNR158" s="119"/>
      <c r="WNS158" s="119"/>
      <c r="WNT158" s="119"/>
      <c r="WNU158" s="119"/>
      <c r="WNV158" s="119"/>
      <c r="WNW158" s="119"/>
      <c r="WNX158" s="119"/>
      <c r="WNY158" s="119"/>
      <c r="WNZ158" s="119"/>
      <c r="WOA158" s="119"/>
      <c r="WOB158" s="119"/>
      <c r="WOC158" s="119"/>
      <c r="WOD158" s="119"/>
      <c r="WOE158" s="119"/>
      <c r="WOF158" s="119"/>
      <c r="WOG158" s="119"/>
      <c r="WOH158" s="119"/>
      <c r="WOI158" s="119"/>
      <c r="WOJ158" s="119"/>
      <c r="WOK158" s="119"/>
      <c r="WOL158" s="119"/>
      <c r="WOM158" s="119"/>
      <c r="WON158" s="119"/>
      <c r="WOO158" s="119"/>
      <c r="WOP158" s="119"/>
      <c r="WOQ158" s="119"/>
      <c r="WOR158" s="119"/>
      <c r="WOS158" s="119"/>
      <c r="WOT158" s="119"/>
      <c r="WOU158" s="119"/>
      <c r="WOV158" s="119"/>
      <c r="WOW158" s="119"/>
      <c r="WOX158" s="119"/>
      <c r="WOY158" s="119"/>
      <c r="WOZ158" s="119"/>
      <c r="WPA158" s="119"/>
      <c r="WPB158" s="119"/>
      <c r="WPC158" s="119"/>
      <c r="WPD158" s="119"/>
      <c r="WPE158" s="119"/>
      <c r="WPF158" s="119"/>
      <c r="WPG158" s="119"/>
      <c r="WPH158" s="119"/>
      <c r="WPI158" s="119"/>
      <c r="WPJ158" s="119"/>
      <c r="WPK158" s="119"/>
      <c r="WPL158" s="119"/>
      <c r="WPM158" s="119"/>
      <c r="WPN158" s="119"/>
      <c r="WPO158" s="119"/>
      <c r="WPP158" s="119"/>
      <c r="WPQ158" s="119"/>
      <c r="WPR158" s="119"/>
      <c r="WPS158" s="119"/>
      <c r="WPT158" s="119"/>
      <c r="WPU158" s="119"/>
      <c r="WPV158" s="119"/>
      <c r="WPW158" s="119"/>
      <c r="WPX158" s="119"/>
      <c r="WPY158" s="119"/>
      <c r="WPZ158" s="119"/>
      <c r="WQA158" s="119"/>
      <c r="WQB158" s="119"/>
      <c r="WQC158" s="119"/>
      <c r="WQD158" s="119"/>
      <c r="WQE158" s="119"/>
      <c r="WQF158" s="119"/>
      <c r="WQG158" s="119"/>
      <c r="WQH158" s="119"/>
      <c r="WQI158" s="119"/>
      <c r="WQJ158" s="119"/>
      <c r="WQK158" s="119"/>
      <c r="WQL158" s="119"/>
      <c r="WQM158" s="119"/>
      <c r="WQN158" s="119"/>
      <c r="WQO158" s="119"/>
      <c r="WQP158" s="119"/>
      <c r="WQQ158" s="119"/>
      <c r="WQR158" s="119"/>
      <c r="WQS158" s="119"/>
      <c r="WQT158" s="119"/>
      <c r="WQU158" s="119"/>
      <c r="WQV158" s="119"/>
      <c r="WQW158" s="119"/>
      <c r="WQX158" s="119"/>
      <c r="WQY158" s="119"/>
      <c r="WQZ158" s="119"/>
      <c r="WRA158" s="119"/>
      <c r="WRB158" s="119"/>
      <c r="WRC158" s="119"/>
      <c r="WRD158" s="119"/>
      <c r="WRE158" s="119"/>
      <c r="WRF158" s="119"/>
      <c r="WRG158" s="119"/>
      <c r="WRH158" s="119"/>
      <c r="WRI158" s="119"/>
      <c r="WRJ158" s="119"/>
      <c r="WRK158" s="119"/>
      <c r="WRL158" s="119"/>
      <c r="WRM158" s="119"/>
      <c r="WRN158" s="119"/>
      <c r="WRO158" s="119"/>
      <c r="WRP158" s="119"/>
      <c r="WRQ158" s="119"/>
      <c r="WRR158" s="119"/>
      <c r="WRS158" s="119"/>
      <c r="WRT158" s="119"/>
      <c r="WRU158" s="119"/>
      <c r="WRV158" s="119"/>
      <c r="WRW158" s="119"/>
      <c r="WRX158" s="119"/>
      <c r="WRY158" s="119"/>
      <c r="WRZ158" s="119"/>
      <c r="WSA158" s="119"/>
      <c r="WSB158" s="119"/>
      <c r="WSC158" s="119"/>
      <c r="WSD158" s="119"/>
      <c r="WSE158" s="119"/>
      <c r="WSF158" s="119"/>
      <c r="WSG158" s="119"/>
      <c r="WSH158" s="119"/>
      <c r="WSI158" s="119"/>
      <c r="WSJ158" s="119"/>
      <c r="WSK158" s="119"/>
      <c r="WSL158" s="119"/>
      <c r="WSM158" s="119"/>
      <c r="WSN158" s="119"/>
      <c r="WSO158" s="119"/>
      <c r="WSP158" s="119"/>
      <c r="WSQ158" s="119"/>
      <c r="WSR158" s="119"/>
      <c r="WSS158" s="119"/>
      <c r="WST158" s="119"/>
      <c r="WSU158" s="119"/>
      <c r="WSV158" s="119"/>
      <c r="WSW158" s="119"/>
      <c r="WSX158" s="119"/>
      <c r="WSY158" s="119"/>
      <c r="WSZ158" s="119"/>
      <c r="WTA158" s="119"/>
      <c r="WTB158" s="119"/>
      <c r="WTC158" s="119"/>
      <c r="WTD158" s="119"/>
      <c r="WTE158" s="119"/>
      <c r="WTF158" s="119"/>
      <c r="WTG158" s="119"/>
      <c r="WTH158" s="119"/>
      <c r="WTI158" s="119"/>
      <c r="WTJ158" s="119"/>
      <c r="WTK158" s="119"/>
      <c r="WTL158" s="119"/>
      <c r="WTM158" s="119"/>
      <c r="WTN158" s="119"/>
      <c r="WTO158" s="119"/>
      <c r="WTP158" s="119"/>
      <c r="WTQ158" s="119"/>
      <c r="WTR158" s="119"/>
      <c r="WTS158" s="119"/>
      <c r="WTT158" s="119"/>
      <c r="WTU158" s="119"/>
      <c r="WTV158" s="119"/>
      <c r="WTW158" s="119"/>
      <c r="WTX158" s="119"/>
      <c r="WTY158" s="119"/>
      <c r="WTZ158" s="119"/>
      <c r="WUA158" s="119"/>
      <c r="WUB158" s="119"/>
      <c r="WUC158" s="119"/>
      <c r="WUD158" s="119"/>
      <c r="WUE158" s="119"/>
      <c r="WUF158" s="119"/>
      <c r="WUG158" s="119"/>
      <c r="WUH158" s="119"/>
      <c r="WUI158" s="119"/>
      <c r="WUJ158" s="119"/>
      <c r="WUK158" s="119"/>
      <c r="WUL158" s="119"/>
      <c r="WUM158" s="119"/>
      <c r="WUN158" s="119"/>
      <c r="WUO158" s="119"/>
      <c r="WUP158" s="119"/>
      <c r="WUQ158" s="119"/>
      <c r="WUR158" s="119"/>
      <c r="WUS158" s="119"/>
      <c r="WUT158" s="119"/>
      <c r="WUU158" s="119"/>
      <c r="WUV158" s="119"/>
      <c r="WUW158" s="119"/>
      <c r="WUX158" s="119"/>
      <c r="WUY158" s="119"/>
      <c r="WUZ158" s="119"/>
      <c r="WVA158" s="119"/>
      <c r="WVB158" s="119"/>
      <c r="WVC158" s="119"/>
      <c r="WVD158" s="119"/>
      <c r="WVE158" s="119"/>
      <c r="WVF158" s="119"/>
      <c r="WVG158" s="119"/>
      <c r="WVH158" s="119"/>
      <c r="WVI158" s="119"/>
      <c r="WVJ158" s="119"/>
      <c r="WVK158" s="119"/>
      <c r="WVL158" s="119"/>
      <c r="WVM158" s="119"/>
      <c r="WVN158" s="119"/>
      <c r="WVO158" s="119"/>
      <c r="WVP158" s="119"/>
      <c r="WVQ158" s="119"/>
      <c r="WVR158" s="119"/>
      <c r="WVS158" s="119"/>
      <c r="WVT158" s="119"/>
      <c r="WVU158" s="119"/>
      <c r="WVV158" s="119"/>
      <c r="WVW158" s="119"/>
      <c r="WVX158" s="119"/>
      <c r="WVY158" s="119"/>
      <c r="WVZ158" s="119"/>
      <c r="WWA158" s="119"/>
      <c r="WWB158" s="119"/>
      <c r="WWC158" s="119"/>
      <c r="WWD158" s="119"/>
      <c r="WWE158" s="119"/>
      <c r="WWF158" s="119"/>
      <c r="WWG158" s="119"/>
      <c r="WWH158" s="119"/>
      <c r="WWI158" s="119"/>
      <c r="WWJ158" s="119"/>
      <c r="WWK158" s="119"/>
      <c r="WWL158" s="119"/>
      <c r="WWM158" s="119"/>
      <c r="WWN158" s="119"/>
      <c r="WWO158" s="119"/>
      <c r="WWP158" s="119"/>
      <c r="WWQ158" s="119"/>
      <c r="WWR158" s="119"/>
      <c r="WWS158" s="119"/>
      <c r="WWT158" s="119"/>
      <c r="WWU158" s="119"/>
      <c r="WWV158" s="119"/>
      <c r="WWW158" s="119"/>
      <c r="WWX158" s="119"/>
      <c r="WWY158" s="119"/>
      <c r="WWZ158" s="119"/>
      <c r="WXA158" s="119"/>
      <c r="WXB158" s="119"/>
      <c r="WXC158" s="119"/>
      <c r="WXD158" s="119"/>
      <c r="WXE158" s="119"/>
      <c r="WXF158" s="119"/>
      <c r="WXG158" s="119"/>
      <c r="WXH158" s="119"/>
      <c r="WXI158" s="119"/>
      <c r="WXJ158" s="119"/>
      <c r="WXK158" s="119"/>
      <c r="WXL158" s="119"/>
      <c r="WXM158" s="119"/>
      <c r="WXN158" s="119"/>
      <c r="WXO158" s="119"/>
      <c r="WXP158" s="119"/>
      <c r="WXQ158" s="119"/>
      <c r="WXR158" s="119"/>
      <c r="WXS158" s="119"/>
      <c r="WXT158" s="119"/>
      <c r="WXU158" s="119"/>
      <c r="WXV158" s="119"/>
      <c r="WXW158" s="119"/>
      <c r="WXX158" s="119"/>
      <c r="WXY158" s="119"/>
      <c r="WXZ158" s="119"/>
      <c r="WYA158" s="119"/>
      <c r="WYB158" s="119"/>
      <c r="WYC158" s="119"/>
      <c r="WYD158" s="119"/>
      <c r="WYE158" s="119"/>
      <c r="WYF158" s="119"/>
      <c r="WYG158" s="119"/>
      <c r="WYH158" s="119"/>
      <c r="WYI158" s="119"/>
      <c r="WYJ158" s="119"/>
      <c r="WYK158" s="119"/>
      <c r="WYL158" s="119"/>
      <c r="WYM158" s="119"/>
      <c r="WYN158" s="119"/>
      <c r="WYO158" s="119"/>
      <c r="WYP158" s="119"/>
      <c r="WYQ158" s="119"/>
      <c r="WYR158" s="119"/>
      <c r="WYS158" s="119"/>
      <c r="WYT158" s="119"/>
      <c r="WYU158" s="119"/>
      <c r="WYV158" s="119"/>
      <c r="WYW158" s="119"/>
      <c r="WYX158" s="119"/>
      <c r="WYY158" s="119"/>
      <c r="WYZ158" s="119"/>
      <c r="WZA158" s="119"/>
      <c r="WZB158" s="119"/>
      <c r="WZC158" s="119"/>
      <c r="WZD158" s="119"/>
      <c r="WZE158" s="119"/>
      <c r="WZF158" s="119"/>
      <c r="WZG158" s="119"/>
      <c r="WZH158" s="119"/>
      <c r="WZI158" s="119"/>
      <c r="WZJ158" s="119"/>
      <c r="WZK158" s="119"/>
      <c r="WZL158" s="119"/>
      <c r="WZM158" s="119"/>
      <c r="WZN158" s="119"/>
      <c r="WZO158" s="119"/>
      <c r="WZP158" s="119"/>
      <c r="WZQ158" s="119"/>
      <c r="WZR158" s="119"/>
      <c r="WZS158" s="119"/>
      <c r="WZT158" s="119"/>
      <c r="WZU158" s="119"/>
      <c r="WZV158" s="119"/>
      <c r="WZW158" s="119"/>
      <c r="WZX158" s="119"/>
      <c r="WZY158" s="119"/>
      <c r="WZZ158" s="119"/>
      <c r="XAA158" s="119"/>
      <c r="XAB158" s="119"/>
      <c r="XAC158" s="119"/>
      <c r="XAD158" s="119"/>
      <c r="XAE158" s="119"/>
      <c r="XAF158" s="119"/>
      <c r="XAG158" s="119"/>
      <c r="XAH158" s="119"/>
      <c r="XAI158" s="119"/>
      <c r="XAJ158" s="119"/>
      <c r="XAK158" s="119"/>
      <c r="XAL158" s="119"/>
      <c r="XAM158" s="119"/>
      <c r="XAN158" s="119"/>
      <c r="XAO158" s="119"/>
      <c r="XAP158" s="119"/>
      <c r="XAQ158" s="119"/>
      <c r="XAR158" s="119"/>
      <c r="XAS158" s="119"/>
      <c r="XAT158" s="119"/>
      <c r="XAU158" s="119"/>
      <c r="XAV158" s="119"/>
      <c r="XAW158" s="119"/>
      <c r="XAX158" s="119"/>
      <c r="XAY158" s="119"/>
      <c r="XAZ158" s="119"/>
      <c r="XBA158" s="119"/>
      <c r="XBB158" s="119"/>
      <c r="XBC158" s="119"/>
      <c r="XBD158" s="119"/>
      <c r="XBE158" s="119"/>
      <c r="XBF158" s="119"/>
      <c r="XBG158" s="119"/>
      <c r="XBH158" s="119"/>
      <c r="XBI158" s="119"/>
      <c r="XBJ158" s="119"/>
      <c r="XBK158" s="119"/>
      <c r="XBL158" s="119"/>
      <c r="XBM158" s="119"/>
      <c r="XBN158" s="119"/>
      <c r="XBO158" s="119"/>
      <c r="XBP158" s="119"/>
      <c r="XBQ158" s="119"/>
      <c r="XBR158" s="119"/>
      <c r="XBS158" s="119"/>
      <c r="XBT158" s="119"/>
      <c r="XBU158" s="119"/>
      <c r="XBV158" s="119"/>
      <c r="XBW158" s="119"/>
      <c r="XBX158" s="119"/>
      <c r="XBY158" s="119"/>
      <c r="XBZ158" s="119"/>
      <c r="XCA158" s="119"/>
      <c r="XCB158" s="119"/>
      <c r="XCC158" s="119"/>
      <c r="XCD158" s="119"/>
      <c r="XCE158" s="119"/>
      <c r="XCF158" s="119"/>
      <c r="XCG158" s="119"/>
      <c r="XCH158" s="119"/>
      <c r="XCI158" s="119"/>
      <c r="XCJ158" s="119"/>
      <c r="XCK158" s="119"/>
      <c r="XCL158" s="119"/>
      <c r="XCM158" s="119"/>
      <c r="XCN158" s="119"/>
      <c r="XCO158" s="119"/>
      <c r="XCP158" s="119"/>
      <c r="XCQ158" s="119"/>
      <c r="XCR158" s="119"/>
      <c r="XCS158" s="119"/>
      <c r="XCT158" s="119"/>
      <c r="XCU158" s="119"/>
      <c r="XCV158" s="119"/>
      <c r="XCW158" s="119"/>
      <c r="XCX158" s="119"/>
      <c r="XCY158" s="119"/>
      <c r="XCZ158" s="119"/>
      <c r="XDA158" s="119"/>
      <c r="XDB158" s="119"/>
      <c r="XDC158" s="119"/>
      <c r="XDD158" s="119"/>
      <c r="XDE158" s="119"/>
      <c r="XDF158" s="119"/>
      <c r="XDG158" s="119"/>
      <c r="XDH158" s="119"/>
      <c r="XDI158" s="119"/>
      <c r="XDJ158" s="119"/>
      <c r="XDK158" s="119"/>
      <c r="XDL158" s="119"/>
      <c r="XDM158" s="119"/>
      <c r="XDN158" s="119"/>
      <c r="XDO158" s="119"/>
      <c r="XDP158" s="119"/>
      <c r="XDQ158" s="119"/>
      <c r="XDR158" s="119"/>
      <c r="XDS158" s="119"/>
      <c r="XDT158" s="119"/>
      <c r="XDU158" s="119"/>
      <c r="XDV158" s="119"/>
      <c r="XDW158" s="119"/>
      <c r="XDX158" s="119"/>
      <c r="XDY158" s="119"/>
      <c r="XDZ158" s="119"/>
      <c r="XEA158" s="119"/>
      <c r="XEB158" s="119"/>
      <c r="XEC158" s="119"/>
      <c r="XED158" s="119"/>
      <c r="XEE158" s="119"/>
      <c r="XEF158" s="119"/>
      <c r="XEG158" s="119"/>
      <c r="XEH158" s="119"/>
      <c r="XEI158" s="119"/>
      <c r="XEJ158" s="119"/>
      <c r="XEK158" s="119"/>
      <c r="XEL158" s="119"/>
      <c r="XEM158" s="119"/>
      <c r="XEN158" s="119"/>
      <c r="XEO158" s="119"/>
      <c r="XEP158" s="119"/>
      <c r="XEQ158" s="119"/>
      <c r="XER158" s="119"/>
      <c r="XES158" s="119"/>
      <c r="XET158" s="119"/>
      <c r="XEU158" s="119"/>
      <c r="XEV158" s="119"/>
      <c r="XEW158" s="119"/>
      <c r="XEX158" s="119"/>
      <c r="XEY158" s="119"/>
      <c r="XEZ158" s="119"/>
      <c r="XFA158" s="119"/>
      <c r="XFB158" s="119"/>
      <c r="XFC158" s="119"/>
    </row>
    <row r="159" spans="1:16383" ht="29.25" hidden="1" customHeight="1">
      <c r="A159" s="13" t="str">
        <f t="shared" si="85"/>
        <v>18-3</v>
      </c>
      <c r="B159" s="163">
        <v>18</v>
      </c>
      <c r="C159" s="278" t="str">
        <f>VLOOKUP(B159,プルダウン!$L$2:$M$28,2,FALSE)</f>
        <v>生涯学習</v>
      </c>
      <c r="D159" s="163">
        <v>3</v>
      </c>
      <c r="E159" s="161" t="s">
        <v>85</v>
      </c>
      <c r="F159" s="175" t="s">
        <v>85</v>
      </c>
      <c r="G159" s="325" t="s">
        <v>85</v>
      </c>
      <c r="H159" s="177" t="s">
        <v>85</v>
      </c>
      <c r="I159" s="162" t="s">
        <v>85</v>
      </c>
      <c r="J159" s="161" t="s">
        <v>85</v>
      </c>
      <c r="K159" s="161" t="s">
        <v>85</v>
      </c>
      <c r="L159" s="161" t="s">
        <v>85</v>
      </c>
      <c r="M159" s="228" t="s">
        <v>85</v>
      </c>
      <c r="N159" s="225" t="s">
        <v>12</v>
      </c>
      <c r="O159" s="186" t="s">
        <v>12</v>
      </c>
      <c r="P159" s="186" t="s">
        <v>12</v>
      </c>
      <c r="Q159" s="186" t="s">
        <v>12</v>
      </c>
      <c r="R159" s="230" t="s">
        <v>12</v>
      </c>
      <c r="S159" s="235" t="s">
        <v>85</v>
      </c>
      <c r="T159" s="230" t="s">
        <v>85</v>
      </c>
      <c r="U159" s="228" t="s">
        <v>85</v>
      </c>
      <c r="V159" s="224" t="s">
        <v>85</v>
      </c>
      <c r="W159" s="225" t="s">
        <v>12</v>
      </c>
      <c r="X159" s="186" t="s">
        <v>12</v>
      </c>
      <c r="Y159" s="186" t="s">
        <v>12</v>
      </c>
      <c r="Z159" s="186" t="s">
        <v>12</v>
      </c>
      <c r="AA159" s="230" t="s">
        <v>12</v>
      </c>
      <c r="AB159" s="231" t="str">
        <f t="shared" si="61"/>
        <v>-</v>
      </c>
      <c r="AC159" s="232" t="str">
        <f t="shared" si="62"/>
        <v>-</v>
      </c>
      <c r="AD159" s="232" t="str">
        <f t="shared" si="63"/>
        <v>-</v>
      </c>
      <c r="AE159" s="232" t="str">
        <f t="shared" si="64"/>
        <v>-</v>
      </c>
      <c r="AF159" s="233" t="str">
        <f t="shared" si="65"/>
        <v>-</v>
      </c>
      <c r="AG159" s="231" t="str">
        <f t="shared" si="66"/>
        <v>-</v>
      </c>
      <c r="AH159" s="232" t="str">
        <f t="shared" si="67"/>
        <v>-</v>
      </c>
      <c r="AI159" s="232" t="str">
        <f t="shared" si="68"/>
        <v>-</v>
      </c>
      <c r="AJ159" s="232" t="str">
        <f t="shared" si="69"/>
        <v>-</v>
      </c>
      <c r="AK159" s="233" t="str">
        <f t="shared" si="70"/>
        <v>-</v>
      </c>
      <c r="AL159" s="222" t="s">
        <v>12</v>
      </c>
      <c r="AM159" s="161" t="s">
        <v>85</v>
      </c>
      <c r="AN159" s="176" t="s">
        <v>85</v>
      </c>
      <c r="AO159" s="195" t="s">
        <v>85</v>
      </c>
      <c r="AP159" s="235" t="s">
        <v>12</v>
      </c>
      <c r="AQ159" s="234" t="s">
        <v>12</v>
      </c>
      <c r="AR159" s="234" t="s">
        <v>12</v>
      </c>
      <c r="AS159" s="234" t="s">
        <v>12</v>
      </c>
      <c r="AT159" s="227" t="s">
        <v>12</v>
      </c>
    </row>
    <row r="160" spans="1:16383" ht="29.25" hidden="1" customHeight="1">
      <c r="A160" s="13" t="str">
        <f t="shared" si="85"/>
        <v>18-4</v>
      </c>
      <c r="B160" s="163">
        <v>18</v>
      </c>
      <c r="C160" s="278" t="str">
        <f>VLOOKUP(B160,プルダウン!$L$2:$M$28,2,FALSE)</f>
        <v>生涯学習</v>
      </c>
      <c r="D160" s="163">
        <v>4</v>
      </c>
      <c r="E160" s="161" t="s">
        <v>85</v>
      </c>
      <c r="F160" s="175" t="s">
        <v>85</v>
      </c>
      <c r="G160" s="325" t="s">
        <v>85</v>
      </c>
      <c r="H160" s="177" t="s">
        <v>85</v>
      </c>
      <c r="I160" s="162" t="s">
        <v>85</v>
      </c>
      <c r="J160" s="161" t="s">
        <v>85</v>
      </c>
      <c r="K160" s="161" t="s">
        <v>85</v>
      </c>
      <c r="L160" s="161" t="s">
        <v>85</v>
      </c>
      <c r="M160" s="228" t="s">
        <v>85</v>
      </c>
      <c r="N160" s="225" t="s">
        <v>12</v>
      </c>
      <c r="O160" s="186" t="s">
        <v>12</v>
      </c>
      <c r="P160" s="186" t="s">
        <v>12</v>
      </c>
      <c r="Q160" s="186" t="s">
        <v>12</v>
      </c>
      <c r="R160" s="230" t="s">
        <v>12</v>
      </c>
      <c r="S160" s="235" t="s">
        <v>85</v>
      </c>
      <c r="T160" s="230" t="s">
        <v>85</v>
      </c>
      <c r="U160" s="228" t="s">
        <v>85</v>
      </c>
      <c r="V160" s="224" t="s">
        <v>85</v>
      </c>
      <c r="W160" s="225" t="s">
        <v>12</v>
      </c>
      <c r="X160" s="186" t="s">
        <v>12</v>
      </c>
      <c r="Y160" s="186" t="s">
        <v>12</v>
      </c>
      <c r="Z160" s="186" t="s">
        <v>12</v>
      </c>
      <c r="AA160" s="230" t="s">
        <v>12</v>
      </c>
      <c r="AB160" s="231" t="str">
        <f t="shared" si="61"/>
        <v>-</v>
      </c>
      <c r="AC160" s="232" t="str">
        <f t="shared" si="62"/>
        <v>-</v>
      </c>
      <c r="AD160" s="232" t="str">
        <f t="shared" si="63"/>
        <v>-</v>
      </c>
      <c r="AE160" s="232" t="str">
        <f t="shared" si="64"/>
        <v>-</v>
      </c>
      <c r="AF160" s="233" t="str">
        <f t="shared" si="65"/>
        <v>-</v>
      </c>
      <c r="AG160" s="231" t="str">
        <f t="shared" si="66"/>
        <v>-</v>
      </c>
      <c r="AH160" s="232" t="str">
        <f t="shared" si="67"/>
        <v>-</v>
      </c>
      <c r="AI160" s="232" t="str">
        <f t="shared" si="68"/>
        <v>-</v>
      </c>
      <c r="AJ160" s="232" t="str">
        <f t="shared" si="69"/>
        <v>-</v>
      </c>
      <c r="AK160" s="233" t="str">
        <f t="shared" si="70"/>
        <v>-</v>
      </c>
      <c r="AL160" s="222" t="s">
        <v>12</v>
      </c>
      <c r="AM160" s="161" t="s">
        <v>85</v>
      </c>
      <c r="AN160" s="176" t="s">
        <v>85</v>
      </c>
      <c r="AO160" s="195" t="s">
        <v>85</v>
      </c>
      <c r="AP160" s="235" t="s">
        <v>12</v>
      </c>
      <c r="AQ160" s="234" t="s">
        <v>12</v>
      </c>
      <c r="AR160" s="234" t="s">
        <v>12</v>
      </c>
      <c r="AS160" s="234" t="s">
        <v>12</v>
      </c>
      <c r="AT160" s="227" t="s">
        <v>12</v>
      </c>
    </row>
    <row r="161" spans="1:46" ht="29.25" hidden="1" customHeight="1">
      <c r="A161" s="13" t="str">
        <f t="shared" si="85"/>
        <v>18-5</v>
      </c>
      <c r="B161" s="163">
        <v>18</v>
      </c>
      <c r="C161" s="278" t="str">
        <f>VLOOKUP(B161,プルダウン!$L$2:$M$28,2,FALSE)</f>
        <v>生涯学習</v>
      </c>
      <c r="D161" s="163">
        <v>5</v>
      </c>
      <c r="E161" s="161" t="s">
        <v>85</v>
      </c>
      <c r="F161" s="175" t="s">
        <v>85</v>
      </c>
      <c r="G161" s="325" t="s">
        <v>85</v>
      </c>
      <c r="H161" s="177" t="s">
        <v>85</v>
      </c>
      <c r="I161" s="162" t="s">
        <v>85</v>
      </c>
      <c r="J161" s="161" t="s">
        <v>85</v>
      </c>
      <c r="K161" s="161" t="s">
        <v>85</v>
      </c>
      <c r="L161" s="161" t="s">
        <v>85</v>
      </c>
      <c r="M161" s="228" t="s">
        <v>85</v>
      </c>
      <c r="N161" s="225" t="s">
        <v>12</v>
      </c>
      <c r="O161" s="186" t="s">
        <v>12</v>
      </c>
      <c r="P161" s="186" t="s">
        <v>12</v>
      </c>
      <c r="Q161" s="186" t="s">
        <v>12</v>
      </c>
      <c r="R161" s="230" t="s">
        <v>12</v>
      </c>
      <c r="S161" s="235" t="s">
        <v>85</v>
      </c>
      <c r="T161" s="230" t="s">
        <v>85</v>
      </c>
      <c r="U161" s="228" t="s">
        <v>85</v>
      </c>
      <c r="V161" s="224" t="s">
        <v>85</v>
      </c>
      <c r="W161" s="225" t="s">
        <v>12</v>
      </c>
      <c r="X161" s="186" t="s">
        <v>12</v>
      </c>
      <c r="Y161" s="186" t="s">
        <v>12</v>
      </c>
      <c r="Z161" s="186" t="s">
        <v>12</v>
      </c>
      <c r="AA161" s="230" t="s">
        <v>12</v>
      </c>
      <c r="AB161" s="231" t="str">
        <f t="shared" si="61"/>
        <v>-</v>
      </c>
      <c r="AC161" s="232" t="str">
        <f t="shared" si="62"/>
        <v>-</v>
      </c>
      <c r="AD161" s="232" t="str">
        <f t="shared" si="63"/>
        <v>-</v>
      </c>
      <c r="AE161" s="232" t="str">
        <f t="shared" si="64"/>
        <v>-</v>
      </c>
      <c r="AF161" s="233" t="str">
        <f t="shared" si="65"/>
        <v>-</v>
      </c>
      <c r="AG161" s="231" t="str">
        <f t="shared" si="66"/>
        <v>-</v>
      </c>
      <c r="AH161" s="232" t="str">
        <f t="shared" si="67"/>
        <v>-</v>
      </c>
      <c r="AI161" s="232" t="str">
        <f t="shared" si="68"/>
        <v>-</v>
      </c>
      <c r="AJ161" s="232" t="str">
        <f t="shared" si="69"/>
        <v>-</v>
      </c>
      <c r="AK161" s="233" t="str">
        <f t="shared" si="70"/>
        <v>-</v>
      </c>
      <c r="AL161" s="222" t="s">
        <v>12</v>
      </c>
      <c r="AM161" s="161" t="s">
        <v>85</v>
      </c>
      <c r="AN161" s="176" t="s">
        <v>85</v>
      </c>
      <c r="AO161" s="195" t="s">
        <v>85</v>
      </c>
      <c r="AP161" s="235" t="s">
        <v>12</v>
      </c>
      <c r="AQ161" s="234" t="s">
        <v>12</v>
      </c>
      <c r="AR161" s="234" t="s">
        <v>12</v>
      </c>
      <c r="AS161" s="234" t="s">
        <v>12</v>
      </c>
      <c r="AT161" s="227" t="s">
        <v>12</v>
      </c>
    </row>
    <row r="162" spans="1:46" ht="29.25" hidden="1" customHeight="1">
      <c r="A162" s="13" t="str">
        <f t="shared" si="85"/>
        <v>18-6</v>
      </c>
      <c r="B162" s="163">
        <v>18</v>
      </c>
      <c r="C162" s="278" t="str">
        <f>VLOOKUP(B162,プルダウン!$L$2:$M$28,2,FALSE)</f>
        <v>生涯学習</v>
      </c>
      <c r="D162" s="163">
        <v>6</v>
      </c>
      <c r="E162" s="161" t="s">
        <v>85</v>
      </c>
      <c r="F162" s="175" t="s">
        <v>85</v>
      </c>
      <c r="G162" s="325" t="s">
        <v>85</v>
      </c>
      <c r="H162" s="177" t="s">
        <v>85</v>
      </c>
      <c r="I162" s="162" t="s">
        <v>85</v>
      </c>
      <c r="J162" s="161" t="s">
        <v>85</v>
      </c>
      <c r="K162" s="161" t="s">
        <v>85</v>
      </c>
      <c r="L162" s="161" t="s">
        <v>85</v>
      </c>
      <c r="M162" s="228" t="s">
        <v>85</v>
      </c>
      <c r="N162" s="225" t="s">
        <v>12</v>
      </c>
      <c r="O162" s="186" t="s">
        <v>12</v>
      </c>
      <c r="P162" s="186" t="s">
        <v>12</v>
      </c>
      <c r="Q162" s="186" t="s">
        <v>12</v>
      </c>
      <c r="R162" s="230" t="s">
        <v>12</v>
      </c>
      <c r="S162" s="235" t="s">
        <v>85</v>
      </c>
      <c r="T162" s="230" t="s">
        <v>85</v>
      </c>
      <c r="U162" s="228" t="s">
        <v>85</v>
      </c>
      <c r="V162" s="224" t="s">
        <v>85</v>
      </c>
      <c r="W162" s="225" t="s">
        <v>12</v>
      </c>
      <c r="X162" s="186" t="s">
        <v>12</v>
      </c>
      <c r="Y162" s="186" t="s">
        <v>12</v>
      </c>
      <c r="Z162" s="186" t="s">
        <v>12</v>
      </c>
      <c r="AA162" s="230" t="s">
        <v>12</v>
      </c>
      <c r="AB162" s="231" t="str">
        <f t="shared" si="61"/>
        <v>-</v>
      </c>
      <c r="AC162" s="232" t="str">
        <f t="shared" si="62"/>
        <v>-</v>
      </c>
      <c r="AD162" s="232" t="str">
        <f t="shared" si="63"/>
        <v>-</v>
      </c>
      <c r="AE162" s="232" t="str">
        <f t="shared" si="64"/>
        <v>-</v>
      </c>
      <c r="AF162" s="233" t="str">
        <f t="shared" si="65"/>
        <v>-</v>
      </c>
      <c r="AG162" s="231" t="str">
        <f t="shared" si="66"/>
        <v>-</v>
      </c>
      <c r="AH162" s="232" t="str">
        <f t="shared" si="67"/>
        <v>-</v>
      </c>
      <c r="AI162" s="232" t="str">
        <f t="shared" si="68"/>
        <v>-</v>
      </c>
      <c r="AJ162" s="232" t="str">
        <f t="shared" si="69"/>
        <v>-</v>
      </c>
      <c r="AK162" s="233" t="str">
        <f t="shared" si="70"/>
        <v>-</v>
      </c>
      <c r="AL162" s="222" t="s">
        <v>12</v>
      </c>
      <c r="AM162" s="161" t="s">
        <v>85</v>
      </c>
      <c r="AN162" s="176" t="s">
        <v>85</v>
      </c>
      <c r="AO162" s="195" t="s">
        <v>85</v>
      </c>
      <c r="AP162" s="235" t="s">
        <v>12</v>
      </c>
      <c r="AQ162" s="234" t="s">
        <v>12</v>
      </c>
      <c r="AR162" s="234" t="s">
        <v>12</v>
      </c>
      <c r="AS162" s="234" t="s">
        <v>12</v>
      </c>
      <c r="AT162" s="227" t="s">
        <v>12</v>
      </c>
    </row>
    <row r="163" spans="1:46" ht="29.25" hidden="1" customHeight="1">
      <c r="A163" s="13" t="str">
        <f t="shared" si="85"/>
        <v>18-7</v>
      </c>
      <c r="B163" s="163">
        <v>18</v>
      </c>
      <c r="C163" s="278" t="str">
        <f>VLOOKUP(B163,プルダウン!$L$2:$M$28,2,FALSE)</f>
        <v>生涯学習</v>
      </c>
      <c r="D163" s="163">
        <v>7</v>
      </c>
      <c r="E163" s="161" t="s">
        <v>85</v>
      </c>
      <c r="F163" s="175" t="s">
        <v>85</v>
      </c>
      <c r="G163" s="325" t="s">
        <v>85</v>
      </c>
      <c r="H163" s="177" t="s">
        <v>85</v>
      </c>
      <c r="I163" s="162" t="s">
        <v>85</v>
      </c>
      <c r="J163" s="161" t="s">
        <v>85</v>
      </c>
      <c r="K163" s="161" t="s">
        <v>85</v>
      </c>
      <c r="L163" s="161" t="s">
        <v>85</v>
      </c>
      <c r="M163" s="228" t="s">
        <v>85</v>
      </c>
      <c r="N163" s="225" t="s">
        <v>12</v>
      </c>
      <c r="O163" s="186" t="s">
        <v>12</v>
      </c>
      <c r="P163" s="186" t="s">
        <v>12</v>
      </c>
      <c r="Q163" s="186" t="s">
        <v>12</v>
      </c>
      <c r="R163" s="230" t="s">
        <v>12</v>
      </c>
      <c r="S163" s="235" t="s">
        <v>85</v>
      </c>
      <c r="T163" s="230" t="s">
        <v>85</v>
      </c>
      <c r="U163" s="228" t="s">
        <v>85</v>
      </c>
      <c r="V163" s="224" t="s">
        <v>85</v>
      </c>
      <c r="W163" s="225" t="s">
        <v>12</v>
      </c>
      <c r="X163" s="186" t="s">
        <v>12</v>
      </c>
      <c r="Y163" s="186" t="s">
        <v>12</v>
      </c>
      <c r="Z163" s="186" t="s">
        <v>12</v>
      </c>
      <c r="AA163" s="230" t="s">
        <v>12</v>
      </c>
      <c r="AB163" s="231" t="str">
        <f t="shared" si="61"/>
        <v>-</v>
      </c>
      <c r="AC163" s="232" t="str">
        <f t="shared" si="62"/>
        <v>-</v>
      </c>
      <c r="AD163" s="232" t="str">
        <f t="shared" si="63"/>
        <v>-</v>
      </c>
      <c r="AE163" s="232" t="str">
        <f t="shared" si="64"/>
        <v>-</v>
      </c>
      <c r="AF163" s="233" t="str">
        <f t="shared" si="65"/>
        <v>-</v>
      </c>
      <c r="AG163" s="231" t="str">
        <f t="shared" si="66"/>
        <v>-</v>
      </c>
      <c r="AH163" s="232" t="str">
        <f t="shared" si="67"/>
        <v>-</v>
      </c>
      <c r="AI163" s="232" t="str">
        <f t="shared" si="68"/>
        <v>-</v>
      </c>
      <c r="AJ163" s="232" t="str">
        <f t="shared" si="69"/>
        <v>-</v>
      </c>
      <c r="AK163" s="233" t="str">
        <f t="shared" si="70"/>
        <v>-</v>
      </c>
      <c r="AL163" s="222" t="s">
        <v>12</v>
      </c>
      <c r="AM163" s="161" t="s">
        <v>85</v>
      </c>
      <c r="AN163" s="176" t="s">
        <v>85</v>
      </c>
      <c r="AO163" s="195" t="s">
        <v>85</v>
      </c>
      <c r="AP163" s="235" t="s">
        <v>12</v>
      </c>
      <c r="AQ163" s="234" t="s">
        <v>12</v>
      </c>
      <c r="AR163" s="234" t="s">
        <v>12</v>
      </c>
      <c r="AS163" s="234" t="s">
        <v>12</v>
      </c>
      <c r="AT163" s="227" t="s">
        <v>12</v>
      </c>
    </row>
    <row r="164" spans="1:46" ht="29.25" hidden="1" customHeight="1">
      <c r="A164" s="13" t="str">
        <f t="shared" si="85"/>
        <v>18-8</v>
      </c>
      <c r="B164" s="163">
        <v>18</v>
      </c>
      <c r="C164" s="278" t="str">
        <f>VLOOKUP(B164,プルダウン!$L$2:$M$28,2,FALSE)</f>
        <v>生涯学習</v>
      </c>
      <c r="D164" s="163">
        <v>8</v>
      </c>
      <c r="E164" s="161" t="s">
        <v>85</v>
      </c>
      <c r="F164" s="175" t="s">
        <v>85</v>
      </c>
      <c r="G164" s="325" t="s">
        <v>85</v>
      </c>
      <c r="H164" s="177" t="s">
        <v>85</v>
      </c>
      <c r="I164" s="162" t="s">
        <v>85</v>
      </c>
      <c r="J164" s="161" t="s">
        <v>85</v>
      </c>
      <c r="K164" s="161" t="s">
        <v>85</v>
      </c>
      <c r="L164" s="161" t="s">
        <v>85</v>
      </c>
      <c r="M164" s="228" t="s">
        <v>85</v>
      </c>
      <c r="N164" s="225" t="s">
        <v>12</v>
      </c>
      <c r="O164" s="186" t="s">
        <v>12</v>
      </c>
      <c r="P164" s="186" t="s">
        <v>12</v>
      </c>
      <c r="Q164" s="186" t="s">
        <v>12</v>
      </c>
      <c r="R164" s="230" t="s">
        <v>12</v>
      </c>
      <c r="S164" s="235" t="s">
        <v>85</v>
      </c>
      <c r="T164" s="230" t="s">
        <v>85</v>
      </c>
      <c r="U164" s="228" t="s">
        <v>85</v>
      </c>
      <c r="V164" s="224" t="s">
        <v>85</v>
      </c>
      <c r="W164" s="225" t="s">
        <v>12</v>
      </c>
      <c r="X164" s="186" t="s">
        <v>12</v>
      </c>
      <c r="Y164" s="186" t="s">
        <v>12</v>
      </c>
      <c r="Z164" s="186" t="s">
        <v>12</v>
      </c>
      <c r="AA164" s="230" t="s">
        <v>12</v>
      </c>
      <c r="AB164" s="231" t="str">
        <f t="shared" si="61"/>
        <v>-</v>
      </c>
      <c r="AC164" s="232" t="str">
        <f t="shared" si="62"/>
        <v>-</v>
      </c>
      <c r="AD164" s="232" t="str">
        <f t="shared" si="63"/>
        <v>-</v>
      </c>
      <c r="AE164" s="232" t="str">
        <f t="shared" si="64"/>
        <v>-</v>
      </c>
      <c r="AF164" s="233" t="str">
        <f t="shared" si="65"/>
        <v>-</v>
      </c>
      <c r="AG164" s="231" t="str">
        <f t="shared" si="66"/>
        <v>-</v>
      </c>
      <c r="AH164" s="232" t="str">
        <f t="shared" si="67"/>
        <v>-</v>
      </c>
      <c r="AI164" s="232" t="str">
        <f t="shared" si="68"/>
        <v>-</v>
      </c>
      <c r="AJ164" s="232" t="str">
        <f t="shared" si="69"/>
        <v>-</v>
      </c>
      <c r="AK164" s="233" t="str">
        <f t="shared" si="70"/>
        <v>-</v>
      </c>
      <c r="AL164" s="222" t="s">
        <v>12</v>
      </c>
      <c r="AM164" s="161" t="s">
        <v>85</v>
      </c>
      <c r="AN164" s="176" t="s">
        <v>85</v>
      </c>
      <c r="AO164" s="195" t="s">
        <v>85</v>
      </c>
      <c r="AP164" s="235" t="s">
        <v>12</v>
      </c>
      <c r="AQ164" s="234" t="s">
        <v>12</v>
      </c>
      <c r="AR164" s="234" t="s">
        <v>12</v>
      </c>
      <c r="AS164" s="234" t="s">
        <v>12</v>
      </c>
      <c r="AT164" s="227" t="s">
        <v>12</v>
      </c>
    </row>
    <row r="165" spans="1:46" ht="29.25" hidden="1" customHeight="1">
      <c r="A165" s="13" t="str">
        <f t="shared" ref="A165:A173" si="86">B165&amp;"-"&amp;D165</f>
        <v>18-9</v>
      </c>
      <c r="B165" s="163">
        <v>18</v>
      </c>
      <c r="C165" s="278" t="str">
        <f>VLOOKUP(B165,プルダウン!$L$2:$M$28,2,FALSE)</f>
        <v>生涯学習</v>
      </c>
      <c r="D165" s="163">
        <v>9</v>
      </c>
      <c r="E165" s="161" t="s">
        <v>85</v>
      </c>
      <c r="F165" s="175" t="s">
        <v>85</v>
      </c>
      <c r="G165" s="325" t="s">
        <v>85</v>
      </c>
      <c r="H165" s="177" t="s">
        <v>85</v>
      </c>
      <c r="I165" s="162" t="s">
        <v>85</v>
      </c>
      <c r="J165" s="161" t="s">
        <v>85</v>
      </c>
      <c r="K165" s="161" t="s">
        <v>85</v>
      </c>
      <c r="L165" s="161" t="s">
        <v>85</v>
      </c>
      <c r="M165" s="228" t="s">
        <v>85</v>
      </c>
      <c r="N165" s="225" t="s">
        <v>12</v>
      </c>
      <c r="O165" s="186" t="s">
        <v>12</v>
      </c>
      <c r="P165" s="186" t="s">
        <v>12</v>
      </c>
      <c r="Q165" s="186" t="s">
        <v>12</v>
      </c>
      <c r="R165" s="230" t="s">
        <v>12</v>
      </c>
      <c r="S165" s="235" t="s">
        <v>85</v>
      </c>
      <c r="T165" s="230" t="s">
        <v>85</v>
      </c>
      <c r="U165" s="228" t="s">
        <v>85</v>
      </c>
      <c r="V165" s="224" t="s">
        <v>85</v>
      </c>
      <c r="W165" s="225" t="s">
        <v>12</v>
      </c>
      <c r="X165" s="186" t="s">
        <v>12</v>
      </c>
      <c r="Y165" s="186" t="s">
        <v>12</v>
      </c>
      <c r="Z165" s="186" t="s">
        <v>12</v>
      </c>
      <c r="AA165" s="230" t="s">
        <v>12</v>
      </c>
      <c r="AB165" s="231" t="str">
        <f t="shared" si="61"/>
        <v>-</v>
      </c>
      <c r="AC165" s="232" t="str">
        <f t="shared" si="62"/>
        <v>-</v>
      </c>
      <c r="AD165" s="232" t="str">
        <f t="shared" si="63"/>
        <v>-</v>
      </c>
      <c r="AE165" s="232" t="str">
        <f t="shared" si="64"/>
        <v>-</v>
      </c>
      <c r="AF165" s="233" t="str">
        <f t="shared" si="65"/>
        <v>-</v>
      </c>
      <c r="AG165" s="231" t="str">
        <f t="shared" si="66"/>
        <v>-</v>
      </c>
      <c r="AH165" s="232" t="str">
        <f t="shared" si="67"/>
        <v>-</v>
      </c>
      <c r="AI165" s="232" t="str">
        <f t="shared" si="68"/>
        <v>-</v>
      </c>
      <c r="AJ165" s="232" t="str">
        <f t="shared" si="69"/>
        <v>-</v>
      </c>
      <c r="AK165" s="233" t="str">
        <f t="shared" si="70"/>
        <v>-</v>
      </c>
      <c r="AL165" s="222" t="s">
        <v>12</v>
      </c>
      <c r="AM165" s="161" t="s">
        <v>85</v>
      </c>
      <c r="AN165" s="176" t="s">
        <v>85</v>
      </c>
      <c r="AO165" s="195" t="s">
        <v>85</v>
      </c>
      <c r="AP165" s="235" t="s">
        <v>12</v>
      </c>
      <c r="AQ165" s="234" t="s">
        <v>12</v>
      </c>
      <c r="AR165" s="234" t="s">
        <v>12</v>
      </c>
      <c r="AS165" s="234" t="s">
        <v>12</v>
      </c>
      <c r="AT165" s="227" t="s">
        <v>12</v>
      </c>
    </row>
    <row r="166" spans="1:46" ht="213" customHeight="1">
      <c r="A166" s="13" t="str">
        <f t="shared" si="86"/>
        <v>19-1</v>
      </c>
      <c r="B166" s="163">
        <v>19</v>
      </c>
      <c r="C166" s="278" t="str">
        <f>VLOOKUP(B166,[22]プルダウン!$L$2:$M$28,2,FALSE)</f>
        <v>危機管理・防災・減災</v>
      </c>
      <c r="D166" s="163">
        <v>1</v>
      </c>
      <c r="E166" s="161" t="s">
        <v>591</v>
      </c>
      <c r="F166" s="175" t="s">
        <v>444</v>
      </c>
      <c r="G166" s="159" t="s">
        <v>592</v>
      </c>
      <c r="H166" s="177" t="s">
        <v>593</v>
      </c>
      <c r="I166" s="162" t="s">
        <v>594</v>
      </c>
      <c r="J166" s="161" t="s">
        <v>591</v>
      </c>
      <c r="K166" s="161" t="s">
        <v>2282</v>
      </c>
      <c r="L166" s="161" t="s">
        <v>595</v>
      </c>
      <c r="M166" s="160" t="s">
        <v>418</v>
      </c>
      <c r="N166" s="225">
        <v>0</v>
      </c>
      <c r="O166" s="186">
        <v>0</v>
      </c>
      <c r="P166" s="186">
        <v>0</v>
      </c>
      <c r="Q166" s="186">
        <v>0</v>
      </c>
      <c r="R166" s="230">
        <v>0</v>
      </c>
      <c r="S166" s="235" t="s">
        <v>40</v>
      </c>
      <c r="T166" s="230">
        <v>0</v>
      </c>
      <c r="U166" s="228" t="s">
        <v>419</v>
      </c>
      <c r="V166" s="224" t="s">
        <v>1616</v>
      </c>
      <c r="W166" s="225">
        <v>2</v>
      </c>
      <c r="X166" s="186" t="s">
        <v>12</v>
      </c>
      <c r="Y166" s="186" t="s">
        <v>12</v>
      </c>
      <c r="Z166" s="186" t="s">
        <v>12</v>
      </c>
      <c r="AA166" s="230" t="s">
        <v>12</v>
      </c>
      <c r="AB166" s="219" t="str">
        <f>IFERROR(IF($E166="-","-",1+(N166-W166)/N166),"-")</f>
        <v>-</v>
      </c>
      <c r="AC166" s="220" t="str">
        <f t="shared" ref="AC166:AF166" si="87">IFERROR(IF($E166="-","-",1+(O166-X166)/O166),"-")</f>
        <v>-</v>
      </c>
      <c r="AD166" s="220" t="str">
        <f t="shared" si="87"/>
        <v>-</v>
      </c>
      <c r="AE166" s="220" t="str">
        <f t="shared" si="87"/>
        <v>-</v>
      </c>
      <c r="AF166" s="221" t="str">
        <f t="shared" si="87"/>
        <v>-</v>
      </c>
      <c r="AG166" s="219" t="str">
        <f>IFERROR(IF($E166="-","-",IF($T166="-","-",1+($T166-W166)/$T166)),"-")</f>
        <v>-</v>
      </c>
      <c r="AH166" s="220" t="str">
        <f t="shared" ref="AH166:AK166" si="88">IFERROR(IF($E166="-","-",IF($T166="-","-",1+($T166-X166)/$T166)),"-")</f>
        <v>-</v>
      </c>
      <c r="AI166" s="220" t="str">
        <f t="shared" si="88"/>
        <v>-</v>
      </c>
      <c r="AJ166" s="220" t="str">
        <f t="shared" si="88"/>
        <v>-</v>
      </c>
      <c r="AK166" s="221" t="str">
        <f t="shared" si="88"/>
        <v>-</v>
      </c>
      <c r="AL166" s="222" t="s">
        <v>12</v>
      </c>
      <c r="AM166" s="161" t="s">
        <v>1617</v>
      </c>
      <c r="AN166" s="262" t="s">
        <v>2283</v>
      </c>
      <c r="AO166" s="240" t="s">
        <v>766</v>
      </c>
      <c r="AP166" s="235" t="s">
        <v>11</v>
      </c>
      <c r="AQ166" s="234" t="s">
        <v>12</v>
      </c>
      <c r="AR166" s="234" t="s">
        <v>12</v>
      </c>
      <c r="AS166" s="234" t="s">
        <v>12</v>
      </c>
      <c r="AT166" s="227" t="s">
        <v>12</v>
      </c>
    </row>
    <row r="167" spans="1:46" ht="29.25" hidden="1" customHeight="1">
      <c r="A167" s="13" t="str">
        <f t="shared" si="86"/>
        <v>19-2</v>
      </c>
      <c r="B167" s="163">
        <v>19</v>
      </c>
      <c r="C167" s="278" t="str">
        <f>VLOOKUP(B167,プルダウン!$L$2:$M$28,2,FALSE)</f>
        <v>危機管理・防災・減災</v>
      </c>
      <c r="D167" s="163">
        <v>2</v>
      </c>
      <c r="E167" s="161" t="s">
        <v>85</v>
      </c>
      <c r="F167" s="175" t="s">
        <v>85</v>
      </c>
      <c r="G167" s="325" t="s">
        <v>85</v>
      </c>
      <c r="H167" s="177" t="s">
        <v>85</v>
      </c>
      <c r="I167" s="162" t="s">
        <v>85</v>
      </c>
      <c r="J167" s="161" t="s">
        <v>85</v>
      </c>
      <c r="K167" s="161" t="s">
        <v>85</v>
      </c>
      <c r="L167" s="161" t="s">
        <v>85</v>
      </c>
      <c r="M167" s="228" t="s">
        <v>85</v>
      </c>
      <c r="N167" s="225" t="s">
        <v>12</v>
      </c>
      <c r="O167" s="186" t="s">
        <v>12</v>
      </c>
      <c r="P167" s="186" t="s">
        <v>12</v>
      </c>
      <c r="Q167" s="186" t="s">
        <v>12</v>
      </c>
      <c r="R167" s="230" t="s">
        <v>12</v>
      </c>
      <c r="S167" s="235" t="s">
        <v>85</v>
      </c>
      <c r="T167" s="230" t="s">
        <v>85</v>
      </c>
      <c r="U167" s="228" t="s">
        <v>85</v>
      </c>
      <c r="V167" s="224" t="s">
        <v>85</v>
      </c>
      <c r="W167" s="225" t="s">
        <v>12</v>
      </c>
      <c r="X167" s="186" t="s">
        <v>12</v>
      </c>
      <c r="Y167" s="186" t="s">
        <v>12</v>
      </c>
      <c r="Z167" s="186" t="s">
        <v>12</v>
      </c>
      <c r="AA167" s="230" t="s">
        <v>12</v>
      </c>
      <c r="AB167" s="231" t="str">
        <f t="shared" si="61"/>
        <v>-</v>
      </c>
      <c r="AC167" s="232" t="str">
        <f t="shared" si="62"/>
        <v>-</v>
      </c>
      <c r="AD167" s="232" t="str">
        <f t="shared" si="63"/>
        <v>-</v>
      </c>
      <c r="AE167" s="232" t="str">
        <f t="shared" si="64"/>
        <v>-</v>
      </c>
      <c r="AF167" s="233" t="str">
        <f t="shared" si="65"/>
        <v>-</v>
      </c>
      <c r="AG167" s="231" t="str">
        <f t="shared" si="66"/>
        <v>-</v>
      </c>
      <c r="AH167" s="232" t="str">
        <f t="shared" si="67"/>
        <v>-</v>
      </c>
      <c r="AI167" s="232" t="str">
        <f t="shared" si="68"/>
        <v>-</v>
      </c>
      <c r="AJ167" s="232" t="str">
        <f t="shared" si="69"/>
        <v>-</v>
      </c>
      <c r="AK167" s="233" t="str">
        <f t="shared" si="70"/>
        <v>-</v>
      </c>
      <c r="AL167" s="222" t="s">
        <v>12</v>
      </c>
      <c r="AM167" s="161" t="s">
        <v>85</v>
      </c>
      <c r="AN167" s="176" t="s">
        <v>85</v>
      </c>
      <c r="AO167" s="195" t="s">
        <v>85</v>
      </c>
      <c r="AP167" s="235" t="s">
        <v>12</v>
      </c>
      <c r="AQ167" s="234" t="s">
        <v>12</v>
      </c>
      <c r="AR167" s="234" t="s">
        <v>12</v>
      </c>
      <c r="AS167" s="234" t="s">
        <v>12</v>
      </c>
      <c r="AT167" s="227" t="s">
        <v>12</v>
      </c>
    </row>
    <row r="168" spans="1:46" ht="29.25" hidden="1" customHeight="1">
      <c r="A168" s="13" t="str">
        <f t="shared" si="86"/>
        <v>19-3</v>
      </c>
      <c r="B168" s="163">
        <v>19</v>
      </c>
      <c r="C168" s="278" t="str">
        <f>VLOOKUP(B168,プルダウン!$L$2:$M$28,2,FALSE)</f>
        <v>危機管理・防災・減災</v>
      </c>
      <c r="D168" s="163">
        <v>3</v>
      </c>
      <c r="E168" s="161" t="s">
        <v>85</v>
      </c>
      <c r="F168" s="175" t="s">
        <v>85</v>
      </c>
      <c r="G168" s="325" t="s">
        <v>85</v>
      </c>
      <c r="H168" s="177" t="s">
        <v>85</v>
      </c>
      <c r="I168" s="162" t="s">
        <v>85</v>
      </c>
      <c r="J168" s="161" t="s">
        <v>85</v>
      </c>
      <c r="K168" s="161" t="s">
        <v>85</v>
      </c>
      <c r="L168" s="161" t="s">
        <v>85</v>
      </c>
      <c r="M168" s="228" t="s">
        <v>85</v>
      </c>
      <c r="N168" s="225" t="s">
        <v>12</v>
      </c>
      <c r="O168" s="186" t="s">
        <v>12</v>
      </c>
      <c r="P168" s="186" t="s">
        <v>12</v>
      </c>
      <c r="Q168" s="186" t="s">
        <v>12</v>
      </c>
      <c r="R168" s="230" t="s">
        <v>12</v>
      </c>
      <c r="S168" s="235" t="s">
        <v>85</v>
      </c>
      <c r="T168" s="230" t="s">
        <v>85</v>
      </c>
      <c r="U168" s="228" t="s">
        <v>85</v>
      </c>
      <c r="V168" s="224" t="s">
        <v>85</v>
      </c>
      <c r="W168" s="225" t="s">
        <v>12</v>
      </c>
      <c r="X168" s="186" t="s">
        <v>12</v>
      </c>
      <c r="Y168" s="186" t="s">
        <v>12</v>
      </c>
      <c r="Z168" s="186" t="s">
        <v>12</v>
      </c>
      <c r="AA168" s="230" t="s">
        <v>12</v>
      </c>
      <c r="AB168" s="231" t="str">
        <f t="shared" si="61"/>
        <v>-</v>
      </c>
      <c r="AC168" s="232" t="str">
        <f t="shared" si="62"/>
        <v>-</v>
      </c>
      <c r="AD168" s="232" t="str">
        <f t="shared" si="63"/>
        <v>-</v>
      </c>
      <c r="AE168" s="232" t="str">
        <f t="shared" si="64"/>
        <v>-</v>
      </c>
      <c r="AF168" s="233" t="str">
        <f t="shared" si="65"/>
        <v>-</v>
      </c>
      <c r="AG168" s="231" t="str">
        <f t="shared" si="66"/>
        <v>-</v>
      </c>
      <c r="AH168" s="232" t="str">
        <f t="shared" si="67"/>
        <v>-</v>
      </c>
      <c r="AI168" s="232" t="str">
        <f t="shared" si="68"/>
        <v>-</v>
      </c>
      <c r="AJ168" s="232" t="str">
        <f t="shared" si="69"/>
        <v>-</v>
      </c>
      <c r="AK168" s="233" t="str">
        <f t="shared" si="70"/>
        <v>-</v>
      </c>
      <c r="AL168" s="222" t="s">
        <v>12</v>
      </c>
      <c r="AM168" s="161" t="s">
        <v>85</v>
      </c>
      <c r="AN168" s="176" t="s">
        <v>85</v>
      </c>
      <c r="AO168" s="195" t="s">
        <v>85</v>
      </c>
      <c r="AP168" s="235" t="s">
        <v>12</v>
      </c>
      <c r="AQ168" s="234" t="s">
        <v>12</v>
      </c>
      <c r="AR168" s="234" t="s">
        <v>12</v>
      </c>
      <c r="AS168" s="234" t="s">
        <v>12</v>
      </c>
      <c r="AT168" s="227" t="s">
        <v>12</v>
      </c>
    </row>
    <row r="169" spans="1:46" ht="29.25" hidden="1" customHeight="1">
      <c r="A169" s="13" t="str">
        <f t="shared" si="86"/>
        <v>19-4</v>
      </c>
      <c r="B169" s="163">
        <v>19</v>
      </c>
      <c r="C169" s="278" t="str">
        <f>VLOOKUP(B169,プルダウン!$L$2:$M$28,2,FALSE)</f>
        <v>危機管理・防災・減災</v>
      </c>
      <c r="D169" s="163">
        <v>4</v>
      </c>
      <c r="E169" s="161" t="s">
        <v>85</v>
      </c>
      <c r="F169" s="175" t="s">
        <v>85</v>
      </c>
      <c r="G169" s="325" t="s">
        <v>85</v>
      </c>
      <c r="H169" s="177" t="s">
        <v>85</v>
      </c>
      <c r="I169" s="162" t="s">
        <v>85</v>
      </c>
      <c r="J169" s="161" t="s">
        <v>85</v>
      </c>
      <c r="K169" s="161" t="s">
        <v>85</v>
      </c>
      <c r="L169" s="161" t="s">
        <v>85</v>
      </c>
      <c r="M169" s="228" t="s">
        <v>85</v>
      </c>
      <c r="N169" s="225" t="s">
        <v>12</v>
      </c>
      <c r="O169" s="186" t="s">
        <v>12</v>
      </c>
      <c r="P169" s="186" t="s">
        <v>12</v>
      </c>
      <c r="Q169" s="186" t="s">
        <v>12</v>
      </c>
      <c r="R169" s="230" t="s">
        <v>12</v>
      </c>
      <c r="S169" s="235" t="s">
        <v>85</v>
      </c>
      <c r="T169" s="230" t="s">
        <v>85</v>
      </c>
      <c r="U169" s="228" t="s">
        <v>85</v>
      </c>
      <c r="V169" s="224" t="s">
        <v>85</v>
      </c>
      <c r="W169" s="225" t="s">
        <v>12</v>
      </c>
      <c r="X169" s="186" t="s">
        <v>12</v>
      </c>
      <c r="Y169" s="186" t="s">
        <v>12</v>
      </c>
      <c r="Z169" s="186" t="s">
        <v>12</v>
      </c>
      <c r="AA169" s="230" t="s">
        <v>12</v>
      </c>
      <c r="AB169" s="231" t="str">
        <f t="shared" si="61"/>
        <v>-</v>
      </c>
      <c r="AC169" s="232" t="str">
        <f t="shared" si="62"/>
        <v>-</v>
      </c>
      <c r="AD169" s="232" t="str">
        <f t="shared" si="63"/>
        <v>-</v>
      </c>
      <c r="AE169" s="232" t="str">
        <f t="shared" si="64"/>
        <v>-</v>
      </c>
      <c r="AF169" s="233" t="str">
        <f t="shared" si="65"/>
        <v>-</v>
      </c>
      <c r="AG169" s="231" t="str">
        <f t="shared" si="66"/>
        <v>-</v>
      </c>
      <c r="AH169" s="232" t="str">
        <f t="shared" si="67"/>
        <v>-</v>
      </c>
      <c r="AI169" s="232" t="str">
        <f t="shared" si="68"/>
        <v>-</v>
      </c>
      <c r="AJ169" s="232" t="str">
        <f t="shared" si="69"/>
        <v>-</v>
      </c>
      <c r="AK169" s="233" t="str">
        <f t="shared" si="70"/>
        <v>-</v>
      </c>
      <c r="AL169" s="222" t="s">
        <v>12</v>
      </c>
      <c r="AM169" s="161" t="s">
        <v>85</v>
      </c>
      <c r="AN169" s="176" t="s">
        <v>85</v>
      </c>
      <c r="AO169" s="195" t="s">
        <v>85</v>
      </c>
      <c r="AP169" s="235" t="s">
        <v>12</v>
      </c>
      <c r="AQ169" s="234" t="s">
        <v>12</v>
      </c>
      <c r="AR169" s="234" t="s">
        <v>12</v>
      </c>
      <c r="AS169" s="234" t="s">
        <v>12</v>
      </c>
      <c r="AT169" s="227" t="s">
        <v>12</v>
      </c>
    </row>
    <row r="170" spans="1:46" ht="29.25" hidden="1" customHeight="1">
      <c r="A170" s="13" t="str">
        <f t="shared" si="86"/>
        <v>19-5</v>
      </c>
      <c r="B170" s="163">
        <v>19</v>
      </c>
      <c r="C170" s="278" t="str">
        <f>VLOOKUP(B170,プルダウン!$L$2:$M$28,2,FALSE)</f>
        <v>危機管理・防災・減災</v>
      </c>
      <c r="D170" s="163">
        <v>5</v>
      </c>
      <c r="E170" s="161" t="s">
        <v>85</v>
      </c>
      <c r="F170" s="175" t="s">
        <v>85</v>
      </c>
      <c r="G170" s="325" t="s">
        <v>85</v>
      </c>
      <c r="H170" s="177" t="s">
        <v>85</v>
      </c>
      <c r="I170" s="162" t="s">
        <v>85</v>
      </c>
      <c r="J170" s="161" t="s">
        <v>85</v>
      </c>
      <c r="K170" s="161" t="s">
        <v>85</v>
      </c>
      <c r="L170" s="161" t="s">
        <v>85</v>
      </c>
      <c r="M170" s="228" t="s">
        <v>85</v>
      </c>
      <c r="N170" s="225" t="s">
        <v>12</v>
      </c>
      <c r="O170" s="186" t="s">
        <v>12</v>
      </c>
      <c r="P170" s="186" t="s">
        <v>12</v>
      </c>
      <c r="Q170" s="186" t="s">
        <v>12</v>
      </c>
      <c r="R170" s="230" t="s">
        <v>12</v>
      </c>
      <c r="S170" s="235" t="s">
        <v>85</v>
      </c>
      <c r="T170" s="230" t="s">
        <v>85</v>
      </c>
      <c r="U170" s="228" t="s">
        <v>85</v>
      </c>
      <c r="V170" s="224" t="s">
        <v>85</v>
      </c>
      <c r="W170" s="225" t="s">
        <v>12</v>
      </c>
      <c r="X170" s="186" t="s">
        <v>12</v>
      </c>
      <c r="Y170" s="186" t="s">
        <v>12</v>
      </c>
      <c r="Z170" s="186" t="s">
        <v>12</v>
      </c>
      <c r="AA170" s="230" t="s">
        <v>12</v>
      </c>
      <c r="AB170" s="231" t="str">
        <f t="shared" si="61"/>
        <v>-</v>
      </c>
      <c r="AC170" s="232" t="str">
        <f t="shared" si="62"/>
        <v>-</v>
      </c>
      <c r="AD170" s="232" t="str">
        <f t="shared" si="63"/>
        <v>-</v>
      </c>
      <c r="AE170" s="232" t="str">
        <f t="shared" si="64"/>
        <v>-</v>
      </c>
      <c r="AF170" s="233" t="str">
        <f t="shared" si="65"/>
        <v>-</v>
      </c>
      <c r="AG170" s="231" t="str">
        <f t="shared" si="66"/>
        <v>-</v>
      </c>
      <c r="AH170" s="232" t="str">
        <f t="shared" si="67"/>
        <v>-</v>
      </c>
      <c r="AI170" s="232" t="str">
        <f t="shared" si="68"/>
        <v>-</v>
      </c>
      <c r="AJ170" s="232" t="str">
        <f t="shared" si="69"/>
        <v>-</v>
      </c>
      <c r="AK170" s="233" t="str">
        <f t="shared" si="70"/>
        <v>-</v>
      </c>
      <c r="AL170" s="222" t="s">
        <v>12</v>
      </c>
      <c r="AM170" s="161" t="s">
        <v>85</v>
      </c>
      <c r="AN170" s="176" t="s">
        <v>85</v>
      </c>
      <c r="AO170" s="195" t="s">
        <v>85</v>
      </c>
      <c r="AP170" s="235" t="s">
        <v>12</v>
      </c>
      <c r="AQ170" s="234" t="s">
        <v>12</v>
      </c>
      <c r="AR170" s="234" t="s">
        <v>12</v>
      </c>
      <c r="AS170" s="234" t="s">
        <v>12</v>
      </c>
      <c r="AT170" s="227" t="s">
        <v>12</v>
      </c>
    </row>
    <row r="171" spans="1:46" ht="29.25" hidden="1" customHeight="1">
      <c r="A171" s="13" t="str">
        <f t="shared" si="86"/>
        <v>19-6</v>
      </c>
      <c r="B171" s="163">
        <v>19</v>
      </c>
      <c r="C171" s="278" t="str">
        <f>VLOOKUP(B171,プルダウン!$L$2:$M$28,2,FALSE)</f>
        <v>危機管理・防災・減災</v>
      </c>
      <c r="D171" s="163">
        <v>6</v>
      </c>
      <c r="E171" s="161" t="s">
        <v>85</v>
      </c>
      <c r="F171" s="175" t="s">
        <v>85</v>
      </c>
      <c r="G171" s="325" t="s">
        <v>85</v>
      </c>
      <c r="H171" s="177" t="s">
        <v>85</v>
      </c>
      <c r="I171" s="162" t="s">
        <v>85</v>
      </c>
      <c r="J171" s="161" t="s">
        <v>85</v>
      </c>
      <c r="K171" s="161" t="s">
        <v>85</v>
      </c>
      <c r="L171" s="161" t="s">
        <v>85</v>
      </c>
      <c r="M171" s="228" t="s">
        <v>85</v>
      </c>
      <c r="N171" s="225" t="s">
        <v>12</v>
      </c>
      <c r="O171" s="186" t="s">
        <v>12</v>
      </c>
      <c r="P171" s="186" t="s">
        <v>12</v>
      </c>
      <c r="Q171" s="186" t="s">
        <v>12</v>
      </c>
      <c r="R171" s="230" t="s">
        <v>12</v>
      </c>
      <c r="S171" s="235" t="s">
        <v>85</v>
      </c>
      <c r="T171" s="230" t="s">
        <v>85</v>
      </c>
      <c r="U171" s="228" t="s">
        <v>85</v>
      </c>
      <c r="V171" s="224" t="s">
        <v>85</v>
      </c>
      <c r="W171" s="225" t="s">
        <v>12</v>
      </c>
      <c r="X171" s="186" t="s">
        <v>12</v>
      </c>
      <c r="Y171" s="186" t="s">
        <v>12</v>
      </c>
      <c r="Z171" s="186" t="s">
        <v>12</v>
      </c>
      <c r="AA171" s="230" t="s">
        <v>12</v>
      </c>
      <c r="AB171" s="231" t="str">
        <f t="shared" si="61"/>
        <v>-</v>
      </c>
      <c r="AC171" s="232" t="str">
        <f t="shared" si="62"/>
        <v>-</v>
      </c>
      <c r="AD171" s="232" t="str">
        <f t="shared" si="63"/>
        <v>-</v>
      </c>
      <c r="AE171" s="232" t="str">
        <f t="shared" si="64"/>
        <v>-</v>
      </c>
      <c r="AF171" s="233" t="str">
        <f t="shared" si="65"/>
        <v>-</v>
      </c>
      <c r="AG171" s="231" t="str">
        <f t="shared" si="66"/>
        <v>-</v>
      </c>
      <c r="AH171" s="232" t="str">
        <f t="shared" si="67"/>
        <v>-</v>
      </c>
      <c r="AI171" s="232" t="str">
        <f t="shared" si="68"/>
        <v>-</v>
      </c>
      <c r="AJ171" s="232" t="str">
        <f t="shared" si="69"/>
        <v>-</v>
      </c>
      <c r="AK171" s="233" t="str">
        <f t="shared" si="70"/>
        <v>-</v>
      </c>
      <c r="AL171" s="222" t="s">
        <v>12</v>
      </c>
      <c r="AM171" s="161" t="s">
        <v>85</v>
      </c>
      <c r="AN171" s="176" t="s">
        <v>85</v>
      </c>
      <c r="AO171" s="195" t="s">
        <v>85</v>
      </c>
      <c r="AP171" s="235" t="s">
        <v>12</v>
      </c>
      <c r="AQ171" s="234" t="s">
        <v>12</v>
      </c>
      <c r="AR171" s="234" t="s">
        <v>12</v>
      </c>
      <c r="AS171" s="234" t="s">
        <v>12</v>
      </c>
      <c r="AT171" s="227" t="s">
        <v>12</v>
      </c>
    </row>
    <row r="172" spans="1:46" ht="29.25" hidden="1" customHeight="1">
      <c r="A172" s="13" t="str">
        <f t="shared" si="86"/>
        <v>19-7</v>
      </c>
      <c r="B172" s="163">
        <v>19</v>
      </c>
      <c r="C172" s="278" t="str">
        <f>VLOOKUP(B172,プルダウン!$L$2:$M$28,2,FALSE)</f>
        <v>危機管理・防災・減災</v>
      </c>
      <c r="D172" s="163">
        <v>7</v>
      </c>
      <c r="E172" s="161" t="s">
        <v>85</v>
      </c>
      <c r="F172" s="175" t="s">
        <v>85</v>
      </c>
      <c r="G172" s="325" t="s">
        <v>85</v>
      </c>
      <c r="H172" s="177" t="s">
        <v>85</v>
      </c>
      <c r="I172" s="162" t="s">
        <v>85</v>
      </c>
      <c r="J172" s="161" t="s">
        <v>85</v>
      </c>
      <c r="K172" s="161" t="s">
        <v>85</v>
      </c>
      <c r="L172" s="161" t="s">
        <v>85</v>
      </c>
      <c r="M172" s="228" t="s">
        <v>85</v>
      </c>
      <c r="N172" s="225" t="s">
        <v>12</v>
      </c>
      <c r="O172" s="186" t="s">
        <v>12</v>
      </c>
      <c r="P172" s="186" t="s">
        <v>12</v>
      </c>
      <c r="Q172" s="186" t="s">
        <v>12</v>
      </c>
      <c r="R172" s="230" t="s">
        <v>12</v>
      </c>
      <c r="S172" s="235" t="s">
        <v>85</v>
      </c>
      <c r="T172" s="230" t="s">
        <v>85</v>
      </c>
      <c r="U172" s="228" t="s">
        <v>85</v>
      </c>
      <c r="V172" s="224" t="s">
        <v>85</v>
      </c>
      <c r="W172" s="225" t="s">
        <v>12</v>
      </c>
      <c r="X172" s="186" t="s">
        <v>12</v>
      </c>
      <c r="Y172" s="186" t="s">
        <v>12</v>
      </c>
      <c r="Z172" s="186" t="s">
        <v>12</v>
      </c>
      <c r="AA172" s="230" t="s">
        <v>12</v>
      </c>
      <c r="AB172" s="231" t="str">
        <f t="shared" si="61"/>
        <v>-</v>
      </c>
      <c r="AC172" s="232" t="str">
        <f t="shared" si="62"/>
        <v>-</v>
      </c>
      <c r="AD172" s="232" t="str">
        <f t="shared" si="63"/>
        <v>-</v>
      </c>
      <c r="AE172" s="232" t="str">
        <f t="shared" si="64"/>
        <v>-</v>
      </c>
      <c r="AF172" s="233" t="str">
        <f t="shared" si="65"/>
        <v>-</v>
      </c>
      <c r="AG172" s="231" t="str">
        <f t="shared" si="66"/>
        <v>-</v>
      </c>
      <c r="AH172" s="232" t="str">
        <f t="shared" si="67"/>
        <v>-</v>
      </c>
      <c r="AI172" s="232" t="str">
        <f t="shared" si="68"/>
        <v>-</v>
      </c>
      <c r="AJ172" s="232" t="str">
        <f t="shared" si="69"/>
        <v>-</v>
      </c>
      <c r="AK172" s="233" t="str">
        <f t="shared" si="70"/>
        <v>-</v>
      </c>
      <c r="AL172" s="222" t="s">
        <v>12</v>
      </c>
      <c r="AM172" s="161" t="s">
        <v>85</v>
      </c>
      <c r="AN172" s="176" t="s">
        <v>85</v>
      </c>
      <c r="AO172" s="195" t="s">
        <v>85</v>
      </c>
      <c r="AP172" s="235" t="s">
        <v>12</v>
      </c>
      <c r="AQ172" s="234" t="s">
        <v>12</v>
      </c>
      <c r="AR172" s="234" t="s">
        <v>12</v>
      </c>
      <c r="AS172" s="234" t="s">
        <v>12</v>
      </c>
      <c r="AT172" s="227" t="s">
        <v>12</v>
      </c>
    </row>
    <row r="173" spans="1:46" ht="29.25" hidden="1" customHeight="1">
      <c r="A173" s="13" t="str">
        <f t="shared" si="86"/>
        <v>19-8</v>
      </c>
      <c r="B173" s="163">
        <v>19</v>
      </c>
      <c r="C173" s="278" t="str">
        <f>VLOOKUP(B173,プルダウン!$L$2:$M$28,2,FALSE)</f>
        <v>危機管理・防災・減災</v>
      </c>
      <c r="D173" s="163">
        <v>8</v>
      </c>
      <c r="E173" s="161" t="s">
        <v>85</v>
      </c>
      <c r="F173" s="175" t="s">
        <v>85</v>
      </c>
      <c r="G173" s="325" t="s">
        <v>85</v>
      </c>
      <c r="H173" s="177" t="s">
        <v>85</v>
      </c>
      <c r="I173" s="162" t="s">
        <v>85</v>
      </c>
      <c r="J173" s="161" t="s">
        <v>85</v>
      </c>
      <c r="K173" s="161" t="s">
        <v>85</v>
      </c>
      <c r="L173" s="161" t="s">
        <v>85</v>
      </c>
      <c r="M173" s="228" t="s">
        <v>85</v>
      </c>
      <c r="N173" s="225" t="s">
        <v>12</v>
      </c>
      <c r="O173" s="186" t="s">
        <v>12</v>
      </c>
      <c r="P173" s="186" t="s">
        <v>12</v>
      </c>
      <c r="Q173" s="186" t="s">
        <v>12</v>
      </c>
      <c r="R173" s="230" t="s">
        <v>12</v>
      </c>
      <c r="S173" s="235" t="s">
        <v>85</v>
      </c>
      <c r="T173" s="230" t="s">
        <v>85</v>
      </c>
      <c r="U173" s="228" t="s">
        <v>85</v>
      </c>
      <c r="V173" s="224" t="s">
        <v>85</v>
      </c>
      <c r="W173" s="225" t="s">
        <v>12</v>
      </c>
      <c r="X173" s="186" t="s">
        <v>12</v>
      </c>
      <c r="Y173" s="186" t="s">
        <v>12</v>
      </c>
      <c r="Z173" s="186" t="s">
        <v>12</v>
      </c>
      <c r="AA173" s="230" t="s">
        <v>12</v>
      </c>
      <c r="AB173" s="231" t="str">
        <f t="shared" si="61"/>
        <v>-</v>
      </c>
      <c r="AC173" s="232" t="str">
        <f t="shared" si="62"/>
        <v>-</v>
      </c>
      <c r="AD173" s="232" t="str">
        <f t="shared" si="63"/>
        <v>-</v>
      </c>
      <c r="AE173" s="232" t="str">
        <f t="shared" si="64"/>
        <v>-</v>
      </c>
      <c r="AF173" s="233" t="str">
        <f t="shared" si="65"/>
        <v>-</v>
      </c>
      <c r="AG173" s="231" t="str">
        <f t="shared" si="66"/>
        <v>-</v>
      </c>
      <c r="AH173" s="232" t="str">
        <f t="shared" si="67"/>
        <v>-</v>
      </c>
      <c r="AI173" s="232" t="str">
        <f t="shared" si="68"/>
        <v>-</v>
      </c>
      <c r="AJ173" s="232" t="str">
        <f t="shared" si="69"/>
        <v>-</v>
      </c>
      <c r="AK173" s="233" t="str">
        <f t="shared" si="70"/>
        <v>-</v>
      </c>
      <c r="AL173" s="222" t="s">
        <v>12</v>
      </c>
      <c r="AM173" s="161" t="s">
        <v>85</v>
      </c>
      <c r="AN173" s="176" t="s">
        <v>85</v>
      </c>
      <c r="AO173" s="195" t="s">
        <v>85</v>
      </c>
      <c r="AP173" s="235" t="s">
        <v>12</v>
      </c>
      <c r="AQ173" s="234" t="s">
        <v>12</v>
      </c>
      <c r="AR173" s="234" t="s">
        <v>12</v>
      </c>
      <c r="AS173" s="234" t="s">
        <v>12</v>
      </c>
      <c r="AT173" s="227" t="s">
        <v>12</v>
      </c>
    </row>
    <row r="174" spans="1:46" ht="29.25" hidden="1" customHeight="1">
      <c r="A174" s="13" t="str">
        <f t="shared" ref="A174:A182" si="89">B174&amp;"-"&amp;D174</f>
        <v>19-9</v>
      </c>
      <c r="B174" s="163">
        <v>19</v>
      </c>
      <c r="C174" s="278" t="str">
        <f>VLOOKUP(B174,プルダウン!$L$2:$M$28,2,FALSE)</f>
        <v>危機管理・防災・減災</v>
      </c>
      <c r="D174" s="163">
        <v>9</v>
      </c>
      <c r="E174" s="161" t="s">
        <v>85</v>
      </c>
      <c r="F174" s="175" t="s">
        <v>85</v>
      </c>
      <c r="G174" s="325" t="s">
        <v>85</v>
      </c>
      <c r="H174" s="177" t="s">
        <v>85</v>
      </c>
      <c r="I174" s="162" t="s">
        <v>85</v>
      </c>
      <c r="J174" s="161" t="s">
        <v>85</v>
      </c>
      <c r="K174" s="161" t="s">
        <v>85</v>
      </c>
      <c r="L174" s="161" t="s">
        <v>85</v>
      </c>
      <c r="M174" s="228" t="s">
        <v>85</v>
      </c>
      <c r="N174" s="225" t="s">
        <v>12</v>
      </c>
      <c r="O174" s="186" t="s">
        <v>12</v>
      </c>
      <c r="P174" s="186" t="s">
        <v>12</v>
      </c>
      <c r="Q174" s="186" t="s">
        <v>12</v>
      </c>
      <c r="R174" s="230" t="s">
        <v>12</v>
      </c>
      <c r="S174" s="235" t="s">
        <v>85</v>
      </c>
      <c r="T174" s="230" t="s">
        <v>85</v>
      </c>
      <c r="U174" s="228" t="s">
        <v>85</v>
      </c>
      <c r="V174" s="224" t="s">
        <v>85</v>
      </c>
      <c r="W174" s="225" t="s">
        <v>12</v>
      </c>
      <c r="X174" s="186" t="s">
        <v>12</v>
      </c>
      <c r="Y174" s="186" t="s">
        <v>12</v>
      </c>
      <c r="Z174" s="186" t="s">
        <v>12</v>
      </c>
      <c r="AA174" s="230" t="s">
        <v>12</v>
      </c>
      <c r="AB174" s="231" t="str">
        <f t="shared" si="61"/>
        <v>-</v>
      </c>
      <c r="AC174" s="232" t="str">
        <f t="shared" si="62"/>
        <v>-</v>
      </c>
      <c r="AD174" s="232" t="str">
        <f t="shared" si="63"/>
        <v>-</v>
      </c>
      <c r="AE174" s="232" t="str">
        <f t="shared" si="64"/>
        <v>-</v>
      </c>
      <c r="AF174" s="233" t="str">
        <f t="shared" si="65"/>
        <v>-</v>
      </c>
      <c r="AG174" s="231" t="str">
        <f t="shared" si="66"/>
        <v>-</v>
      </c>
      <c r="AH174" s="232" t="str">
        <f t="shared" si="67"/>
        <v>-</v>
      </c>
      <c r="AI174" s="232" t="str">
        <f t="shared" si="68"/>
        <v>-</v>
      </c>
      <c r="AJ174" s="232" t="str">
        <f t="shared" si="69"/>
        <v>-</v>
      </c>
      <c r="AK174" s="233" t="str">
        <f t="shared" si="70"/>
        <v>-</v>
      </c>
      <c r="AL174" s="222" t="s">
        <v>12</v>
      </c>
      <c r="AM174" s="161" t="s">
        <v>85</v>
      </c>
      <c r="AN174" s="176" t="s">
        <v>85</v>
      </c>
      <c r="AO174" s="195" t="s">
        <v>85</v>
      </c>
      <c r="AP174" s="235" t="s">
        <v>12</v>
      </c>
      <c r="AQ174" s="234" t="s">
        <v>12</v>
      </c>
      <c r="AR174" s="234" t="s">
        <v>12</v>
      </c>
      <c r="AS174" s="234" t="s">
        <v>12</v>
      </c>
      <c r="AT174" s="227" t="s">
        <v>12</v>
      </c>
    </row>
    <row r="175" spans="1:46" ht="163.5" customHeight="1">
      <c r="A175" s="13" t="str">
        <f t="shared" si="89"/>
        <v>20-1</v>
      </c>
      <c r="B175" s="147">
        <v>20</v>
      </c>
      <c r="C175" s="169" t="str">
        <f>VLOOKUP(B175,[22]プルダウン!$L$2:$M$28,2,FALSE)</f>
        <v>歩くまち</v>
      </c>
      <c r="D175" s="147">
        <v>1</v>
      </c>
      <c r="E175" s="149" t="s">
        <v>1862</v>
      </c>
      <c r="F175" s="150" t="s">
        <v>1863</v>
      </c>
      <c r="G175" s="151" t="s">
        <v>1864</v>
      </c>
      <c r="H175" s="157" t="s">
        <v>1865</v>
      </c>
      <c r="I175" s="152" t="s">
        <v>1866</v>
      </c>
      <c r="J175" s="149" t="s">
        <v>1867</v>
      </c>
      <c r="K175" s="149" t="s">
        <v>1868</v>
      </c>
      <c r="L175" s="149" t="s">
        <v>1751</v>
      </c>
      <c r="M175" s="153" t="s">
        <v>403</v>
      </c>
      <c r="N175" s="247">
        <v>77.400000000000006</v>
      </c>
      <c r="O175" s="234" t="s">
        <v>85</v>
      </c>
      <c r="P175" s="234" t="s">
        <v>85</v>
      </c>
      <c r="Q175" s="234" t="s">
        <v>85</v>
      </c>
      <c r="R175" s="227" t="s">
        <v>85</v>
      </c>
      <c r="S175" s="235" t="s">
        <v>12</v>
      </c>
      <c r="T175" s="230">
        <v>80</v>
      </c>
      <c r="U175" s="228" t="s">
        <v>307</v>
      </c>
      <c r="V175" s="224" t="s">
        <v>2645</v>
      </c>
      <c r="W175" s="225" t="s">
        <v>12</v>
      </c>
      <c r="X175" s="186" t="s">
        <v>12</v>
      </c>
      <c r="Y175" s="186" t="s">
        <v>12</v>
      </c>
      <c r="Z175" s="186" t="s">
        <v>12</v>
      </c>
      <c r="AA175" s="230" t="s">
        <v>12</v>
      </c>
      <c r="AB175" s="231" t="str">
        <f t="shared" si="61"/>
        <v>-</v>
      </c>
      <c r="AC175" s="232" t="str">
        <f>IFERROR(IF($E175="-","-",X175/O175),"-")</f>
        <v>-</v>
      </c>
      <c r="AD175" s="232" t="str">
        <f>IFERROR(IF($E175="-","-",Y175/P175),"-")</f>
        <v>-</v>
      </c>
      <c r="AE175" s="232" t="str">
        <f>IFERROR(IF($E175="-","-",Z175/Q175),"-")</f>
        <v>-</v>
      </c>
      <c r="AF175" s="233" t="str">
        <f>IFERROR(IF($E175="-","-",AA175/R175),"-")</f>
        <v>-</v>
      </c>
      <c r="AG175" s="231" t="str">
        <f t="shared" si="66"/>
        <v>-</v>
      </c>
      <c r="AH175" s="232" t="str">
        <f>IFERROR(IF($E175="-","-",IF($T175="-","-",X175/$T175)),"-")</f>
        <v>-</v>
      </c>
      <c r="AI175" s="232" t="str">
        <f>IFERROR(IF($E175="-","-",IF($T175="-","-",Y175/$T175)),"-")</f>
        <v>-</v>
      </c>
      <c r="AJ175" s="232" t="str">
        <f>IFERROR(IF($E175="-","-",IF($T175="-","-",Z175/$T175)),"-")</f>
        <v>-</v>
      </c>
      <c r="AK175" s="233" t="str">
        <f>IFERROR(IF($E175="-","-",IF($T175="-","-",AA175/$T175)),"-")</f>
        <v>-</v>
      </c>
      <c r="AL175" s="222" t="s">
        <v>12</v>
      </c>
      <c r="AM175" s="161" t="s">
        <v>2646</v>
      </c>
      <c r="AN175" s="176" t="s">
        <v>777</v>
      </c>
      <c r="AO175" s="195" t="s">
        <v>2647</v>
      </c>
      <c r="AP175" s="218" t="s">
        <v>12</v>
      </c>
      <c r="AQ175" s="238" t="s">
        <v>12</v>
      </c>
      <c r="AR175" s="238" t="s">
        <v>12</v>
      </c>
      <c r="AS175" s="238" t="s">
        <v>12</v>
      </c>
      <c r="AT175" s="214" t="s">
        <v>12</v>
      </c>
    </row>
    <row r="176" spans="1:46" ht="29.25" hidden="1" customHeight="1">
      <c r="A176" s="13" t="str">
        <f t="shared" si="89"/>
        <v>20-2</v>
      </c>
      <c r="B176" s="163">
        <v>20</v>
      </c>
      <c r="C176" s="278" t="str">
        <f>VLOOKUP(B176,プルダウン!$L$2:$M$28,2,FALSE)</f>
        <v>歩くまち</v>
      </c>
      <c r="D176" s="163">
        <v>2</v>
      </c>
      <c r="E176" s="161" t="s">
        <v>85</v>
      </c>
      <c r="F176" s="175" t="s">
        <v>85</v>
      </c>
      <c r="G176" s="325" t="s">
        <v>85</v>
      </c>
      <c r="H176" s="177" t="s">
        <v>85</v>
      </c>
      <c r="I176" s="162" t="s">
        <v>85</v>
      </c>
      <c r="J176" s="161" t="s">
        <v>85</v>
      </c>
      <c r="K176" s="161" t="s">
        <v>85</v>
      </c>
      <c r="L176" s="161" t="s">
        <v>85</v>
      </c>
      <c r="M176" s="228" t="s">
        <v>85</v>
      </c>
      <c r="N176" s="225" t="s">
        <v>12</v>
      </c>
      <c r="O176" s="186" t="s">
        <v>12</v>
      </c>
      <c r="P176" s="186" t="s">
        <v>12</v>
      </c>
      <c r="Q176" s="186" t="s">
        <v>12</v>
      </c>
      <c r="R176" s="230" t="s">
        <v>12</v>
      </c>
      <c r="S176" s="235" t="s">
        <v>85</v>
      </c>
      <c r="T176" s="230" t="s">
        <v>85</v>
      </c>
      <c r="U176" s="228" t="s">
        <v>85</v>
      </c>
      <c r="V176" s="224" t="s">
        <v>85</v>
      </c>
      <c r="W176" s="225" t="s">
        <v>12</v>
      </c>
      <c r="X176" s="186" t="s">
        <v>12</v>
      </c>
      <c r="Y176" s="186" t="s">
        <v>12</v>
      </c>
      <c r="Z176" s="186" t="s">
        <v>12</v>
      </c>
      <c r="AA176" s="230" t="s">
        <v>12</v>
      </c>
      <c r="AB176" s="231" t="str">
        <f t="shared" si="61"/>
        <v>-</v>
      </c>
      <c r="AC176" s="232" t="str">
        <f t="shared" si="62"/>
        <v>-</v>
      </c>
      <c r="AD176" s="232" t="str">
        <f t="shared" si="63"/>
        <v>-</v>
      </c>
      <c r="AE176" s="232" t="str">
        <f t="shared" si="64"/>
        <v>-</v>
      </c>
      <c r="AF176" s="233" t="str">
        <f t="shared" si="65"/>
        <v>-</v>
      </c>
      <c r="AG176" s="231" t="str">
        <f t="shared" si="66"/>
        <v>-</v>
      </c>
      <c r="AH176" s="232" t="str">
        <f t="shared" si="67"/>
        <v>-</v>
      </c>
      <c r="AI176" s="232" t="str">
        <f t="shared" si="68"/>
        <v>-</v>
      </c>
      <c r="AJ176" s="232" t="str">
        <f t="shared" si="69"/>
        <v>-</v>
      </c>
      <c r="AK176" s="233" t="str">
        <f t="shared" si="70"/>
        <v>-</v>
      </c>
      <c r="AL176" s="222" t="s">
        <v>12</v>
      </c>
      <c r="AM176" s="161" t="s">
        <v>85</v>
      </c>
      <c r="AN176" s="176" t="s">
        <v>85</v>
      </c>
      <c r="AO176" s="195" t="s">
        <v>85</v>
      </c>
      <c r="AP176" s="235" t="s">
        <v>12</v>
      </c>
      <c r="AQ176" s="234" t="s">
        <v>12</v>
      </c>
      <c r="AR176" s="234" t="s">
        <v>12</v>
      </c>
      <c r="AS176" s="234" t="s">
        <v>12</v>
      </c>
      <c r="AT176" s="227" t="s">
        <v>12</v>
      </c>
    </row>
    <row r="177" spans="1:46" ht="29.25" hidden="1" customHeight="1">
      <c r="A177" s="13" t="str">
        <f t="shared" si="89"/>
        <v>20-3</v>
      </c>
      <c r="B177" s="163">
        <v>20</v>
      </c>
      <c r="C177" s="278" t="str">
        <f>VLOOKUP(B177,プルダウン!$L$2:$M$28,2,FALSE)</f>
        <v>歩くまち</v>
      </c>
      <c r="D177" s="163">
        <v>3</v>
      </c>
      <c r="E177" s="161" t="s">
        <v>85</v>
      </c>
      <c r="F177" s="175" t="s">
        <v>85</v>
      </c>
      <c r="G177" s="325" t="s">
        <v>85</v>
      </c>
      <c r="H177" s="177" t="s">
        <v>85</v>
      </c>
      <c r="I177" s="162" t="s">
        <v>85</v>
      </c>
      <c r="J177" s="161" t="s">
        <v>85</v>
      </c>
      <c r="K177" s="161" t="s">
        <v>85</v>
      </c>
      <c r="L177" s="161" t="s">
        <v>85</v>
      </c>
      <c r="M177" s="228" t="s">
        <v>85</v>
      </c>
      <c r="N177" s="225" t="s">
        <v>12</v>
      </c>
      <c r="O177" s="186" t="s">
        <v>12</v>
      </c>
      <c r="P177" s="186" t="s">
        <v>12</v>
      </c>
      <c r="Q177" s="186" t="s">
        <v>12</v>
      </c>
      <c r="R177" s="230" t="s">
        <v>12</v>
      </c>
      <c r="S177" s="235" t="s">
        <v>85</v>
      </c>
      <c r="T177" s="230" t="s">
        <v>85</v>
      </c>
      <c r="U177" s="228" t="s">
        <v>85</v>
      </c>
      <c r="V177" s="224" t="s">
        <v>85</v>
      </c>
      <c r="W177" s="225" t="s">
        <v>12</v>
      </c>
      <c r="X177" s="186" t="s">
        <v>12</v>
      </c>
      <c r="Y177" s="186" t="s">
        <v>12</v>
      </c>
      <c r="Z177" s="186" t="s">
        <v>12</v>
      </c>
      <c r="AA177" s="230" t="s">
        <v>12</v>
      </c>
      <c r="AB177" s="231" t="str">
        <f t="shared" si="61"/>
        <v>-</v>
      </c>
      <c r="AC177" s="232" t="str">
        <f t="shared" si="62"/>
        <v>-</v>
      </c>
      <c r="AD177" s="232" t="str">
        <f t="shared" si="63"/>
        <v>-</v>
      </c>
      <c r="AE177" s="232" t="str">
        <f t="shared" si="64"/>
        <v>-</v>
      </c>
      <c r="AF177" s="233" t="str">
        <f t="shared" si="65"/>
        <v>-</v>
      </c>
      <c r="AG177" s="231" t="str">
        <f t="shared" si="66"/>
        <v>-</v>
      </c>
      <c r="AH177" s="232" t="str">
        <f t="shared" si="67"/>
        <v>-</v>
      </c>
      <c r="AI177" s="232" t="str">
        <f t="shared" si="68"/>
        <v>-</v>
      </c>
      <c r="AJ177" s="232" t="str">
        <f t="shared" si="69"/>
        <v>-</v>
      </c>
      <c r="AK177" s="233" t="str">
        <f t="shared" si="70"/>
        <v>-</v>
      </c>
      <c r="AL177" s="222" t="s">
        <v>12</v>
      </c>
      <c r="AM177" s="161" t="s">
        <v>85</v>
      </c>
      <c r="AN177" s="176" t="s">
        <v>85</v>
      </c>
      <c r="AO177" s="195" t="s">
        <v>85</v>
      </c>
      <c r="AP177" s="235" t="s">
        <v>12</v>
      </c>
      <c r="AQ177" s="234" t="s">
        <v>12</v>
      </c>
      <c r="AR177" s="234" t="s">
        <v>12</v>
      </c>
      <c r="AS177" s="234" t="s">
        <v>12</v>
      </c>
      <c r="AT177" s="227" t="s">
        <v>12</v>
      </c>
    </row>
    <row r="178" spans="1:46" ht="29.25" hidden="1" customHeight="1">
      <c r="A178" s="13" t="str">
        <f t="shared" si="89"/>
        <v>20-4</v>
      </c>
      <c r="B178" s="163">
        <v>20</v>
      </c>
      <c r="C178" s="278" t="str">
        <f>VLOOKUP(B178,プルダウン!$L$2:$M$28,2,FALSE)</f>
        <v>歩くまち</v>
      </c>
      <c r="D178" s="163">
        <v>4</v>
      </c>
      <c r="E178" s="161" t="s">
        <v>85</v>
      </c>
      <c r="F178" s="175" t="s">
        <v>85</v>
      </c>
      <c r="G178" s="325" t="s">
        <v>85</v>
      </c>
      <c r="H178" s="177" t="s">
        <v>85</v>
      </c>
      <c r="I178" s="162" t="s">
        <v>85</v>
      </c>
      <c r="J178" s="161" t="s">
        <v>85</v>
      </c>
      <c r="K178" s="161" t="s">
        <v>85</v>
      </c>
      <c r="L178" s="161" t="s">
        <v>85</v>
      </c>
      <c r="M178" s="228" t="s">
        <v>85</v>
      </c>
      <c r="N178" s="225" t="s">
        <v>12</v>
      </c>
      <c r="O178" s="186" t="s">
        <v>12</v>
      </c>
      <c r="P178" s="186" t="s">
        <v>12</v>
      </c>
      <c r="Q178" s="186" t="s">
        <v>12</v>
      </c>
      <c r="R178" s="230" t="s">
        <v>12</v>
      </c>
      <c r="S178" s="235" t="s">
        <v>85</v>
      </c>
      <c r="T178" s="230" t="s">
        <v>85</v>
      </c>
      <c r="U178" s="228" t="s">
        <v>85</v>
      </c>
      <c r="V178" s="224" t="s">
        <v>85</v>
      </c>
      <c r="W178" s="225" t="s">
        <v>12</v>
      </c>
      <c r="X178" s="186" t="s">
        <v>12</v>
      </c>
      <c r="Y178" s="186" t="s">
        <v>12</v>
      </c>
      <c r="Z178" s="186" t="s">
        <v>12</v>
      </c>
      <c r="AA178" s="230" t="s">
        <v>12</v>
      </c>
      <c r="AB178" s="231" t="str">
        <f t="shared" si="61"/>
        <v>-</v>
      </c>
      <c r="AC178" s="232" t="str">
        <f t="shared" si="62"/>
        <v>-</v>
      </c>
      <c r="AD178" s="232" t="str">
        <f t="shared" si="63"/>
        <v>-</v>
      </c>
      <c r="AE178" s="232" t="str">
        <f t="shared" si="64"/>
        <v>-</v>
      </c>
      <c r="AF178" s="233" t="str">
        <f t="shared" si="65"/>
        <v>-</v>
      </c>
      <c r="AG178" s="231" t="str">
        <f t="shared" si="66"/>
        <v>-</v>
      </c>
      <c r="AH178" s="232" t="str">
        <f t="shared" si="67"/>
        <v>-</v>
      </c>
      <c r="AI178" s="232" t="str">
        <f t="shared" si="68"/>
        <v>-</v>
      </c>
      <c r="AJ178" s="232" t="str">
        <f t="shared" si="69"/>
        <v>-</v>
      </c>
      <c r="AK178" s="233" t="str">
        <f t="shared" si="70"/>
        <v>-</v>
      </c>
      <c r="AL178" s="222" t="s">
        <v>12</v>
      </c>
      <c r="AM178" s="161" t="s">
        <v>85</v>
      </c>
      <c r="AN178" s="176" t="s">
        <v>85</v>
      </c>
      <c r="AO178" s="195" t="s">
        <v>85</v>
      </c>
      <c r="AP178" s="235" t="s">
        <v>12</v>
      </c>
      <c r="AQ178" s="234" t="s">
        <v>12</v>
      </c>
      <c r="AR178" s="234" t="s">
        <v>12</v>
      </c>
      <c r="AS178" s="234" t="s">
        <v>12</v>
      </c>
      <c r="AT178" s="227" t="s">
        <v>12</v>
      </c>
    </row>
    <row r="179" spans="1:46" ht="29.25" hidden="1" customHeight="1">
      <c r="A179" s="13" t="str">
        <f t="shared" si="89"/>
        <v>20-5</v>
      </c>
      <c r="B179" s="163">
        <v>20</v>
      </c>
      <c r="C179" s="278" t="str">
        <f>VLOOKUP(B179,プルダウン!$L$2:$M$28,2,FALSE)</f>
        <v>歩くまち</v>
      </c>
      <c r="D179" s="163">
        <v>5</v>
      </c>
      <c r="E179" s="161" t="s">
        <v>85</v>
      </c>
      <c r="F179" s="175" t="s">
        <v>85</v>
      </c>
      <c r="G179" s="325" t="s">
        <v>85</v>
      </c>
      <c r="H179" s="177" t="s">
        <v>85</v>
      </c>
      <c r="I179" s="162" t="s">
        <v>85</v>
      </c>
      <c r="J179" s="161" t="s">
        <v>85</v>
      </c>
      <c r="K179" s="161" t="s">
        <v>85</v>
      </c>
      <c r="L179" s="161" t="s">
        <v>85</v>
      </c>
      <c r="M179" s="228" t="s">
        <v>85</v>
      </c>
      <c r="N179" s="225" t="s">
        <v>12</v>
      </c>
      <c r="O179" s="186" t="s">
        <v>12</v>
      </c>
      <c r="P179" s="186" t="s">
        <v>12</v>
      </c>
      <c r="Q179" s="186" t="s">
        <v>12</v>
      </c>
      <c r="R179" s="230" t="s">
        <v>12</v>
      </c>
      <c r="S179" s="235" t="s">
        <v>85</v>
      </c>
      <c r="T179" s="230" t="s">
        <v>85</v>
      </c>
      <c r="U179" s="228" t="s">
        <v>85</v>
      </c>
      <c r="V179" s="224" t="s">
        <v>85</v>
      </c>
      <c r="W179" s="225" t="s">
        <v>12</v>
      </c>
      <c r="X179" s="186" t="s">
        <v>12</v>
      </c>
      <c r="Y179" s="186" t="s">
        <v>12</v>
      </c>
      <c r="Z179" s="186" t="s">
        <v>12</v>
      </c>
      <c r="AA179" s="230" t="s">
        <v>12</v>
      </c>
      <c r="AB179" s="231" t="str">
        <f t="shared" si="61"/>
        <v>-</v>
      </c>
      <c r="AC179" s="232" t="str">
        <f t="shared" si="62"/>
        <v>-</v>
      </c>
      <c r="AD179" s="232" t="str">
        <f t="shared" si="63"/>
        <v>-</v>
      </c>
      <c r="AE179" s="232" t="str">
        <f t="shared" si="64"/>
        <v>-</v>
      </c>
      <c r="AF179" s="233" t="str">
        <f t="shared" si="65"/>
        <v>-</v>
      </c>
      <c r="AG179" s="231" t="str">
        <f t="shared" si="66"/>
        <v>-</v>
      </c>
      <c r="AH179" s="232" t="str">
        <f t="shared" si="67"/>
        <v>-</v>
      </c>
      <c r="AI179" s="232" t="str">
        <f t="shared" si="68"/>
        <v>-</v>
      </c>
      <c r="AJ179" s="232" t="str">
        <f t="shared" si="69"/>
        <v>-</v>
      </c>
      <c r="AK179" s="233" t="str">
        <f t="shared" si="70"/>
        <v>-</v>
      </c>
      <c r="AL179" s="222" t="s">
        <v>12</v>
      </c>
      <c r="AM179" s="161" t="s">
        <v>85</v>
      </c>
      <c r="AN179" s="176" t="s">
        <v>85</v>
      </c>
      <c r="AO179" s="195" t="s">
        <v>85</v>
      </c>
      <c r="AP179" s="235" t="s">
        <v>12</v>
      </c>
      <c r="AQ179" s="234" t="s">
        <v>12</v>
      </c>
      <c r="AR179" s="234" t="s">
        <v>12</v>
      </c>
      <c r="AS179" s="234" t="s">
        <v>12</v>
      </c>
      <c r="AT179" s="227" t="s">
        <v>12</v>
      </c>
    </row>
    <row r="180" spans="1:46" ht="29.25" hidden="1" customHeight="1">
      <c r="A180" s="13" t="str">
        <f t="shared" si="89"/>
        <v>20-6</v>
      </c>
      <c r="B180" s="163">
        <v>20</v>
      </c>
      <c r="C180" s="278" t="str">
        <f>VLOOKUP(B180,プルダウン!$L$2:$M$28,2,FALSE)</f>
        <v>歩くまち</v>
      </c>
      <c r="D180" s="163">
        <v>6</v>
      </c>
      <c r="E180" s="161" t="s">
        <v>85</v>
      </c>
      <c r="F180" s="175" t="s">
        <v>85</v>
      </c>
      <c r="G180" s="325" t="s">
        <v>85</v>
      </c>
      <c r="H180" s="177" t="s">
        <v>85</v>
      </c>
      <c r="I180" s="162" t="s">
        <v>85</v>
      </c>
      <c r="J180" s="161" t="s">
        <v>85</v>
      </c>
      <c r="K180" s="161" t="s">
        <v>85</v>
      </c>
      <c r="L180" s="161" t="s">
        <v>85</v>
      </c>
      <c r="M180" s="228" t="s">
        <v>85</v>
      </c>
      <c r="N180" s="225" t="s">
        <v>12</v>
      </c>
      <c r="O180" s="186" t="s">
        <v>12</v>
      </c>
      <c r="P180" s="186" t="s">
        <v>12</v>
      </c>
      <c r="Q180" s="186" t="s">
        <v>12</v>
      </c>
      <c r="R180" s="230" t="s">
        <v>12</v>
      </c>
      <c r="S180" s="235" t="s">
        <v>85</v>
      </c>
      <c r="T180" s="230" t="s">
        <v>85</v>
      </c>
      <c r="U180" s="228" t="s">
        <v>85</v>
      </c>
      <c r="V180" s="224" t="s">
        <v>85</v>
      </c>
      <c r="W180" s="225" t="s">
        <v>12</v>
      </c>
      <c r="X180" s="186" t="s">
        <v>12</v>
      </c>
      <c r="Y180" s="186" t="s">
        <v>12</v>
      </c>
      <c r="Z180" s="186" t="s">
        <v>12</v>
      </c>
      <c r="AA180" s="230" t="s">
        <v>12</v>
      </c>
      <c r="AB180" s="231" t="str">
        <f t="shared" si="61"/>
        <v>-</v>
      </c>
      <c r="AC180" s="232" t="str">
        <f t="shared" si="62"/>
        <v>-</v>
      </c>
      <c r="AD180" s="232" t="str">
        <f t="shared" si="63"/>
        <v>-</v>
      </c>
      <c r="AE180" s="232" t="str">
        <f t="shared" si="64"/>
        <v>-</v>
      </c>
      <c r="AF180" s="233" t="str">
        <f t="shared" si="65"/>
        <v>-</v>
      </c>
      <c r="AG180" s="231" t="str">
        <f t="shared" si="66"/>
        <v>-</v>
      </c>
      <c r="AH180" s="232" t="str">
        <f t="shared" si="67"/>
        <v>-</v>
      </c>
      <c r="AI180" s="232" t="str">
        <f t="shared" si="68"/>
        <v>-</v>
      </c>
      <c r="AJ180" s="232" t="str">
        <f t="shared" si="69"/>
        <v>-</v>
      </c>
      <c r="AK180" s="233" t="str">
        <f t="shared" si="70"/>
        <v>-</v>
      </c>
      <c r="AL180" s="222" t="s">
        <v>12</v>
      </c>
      <c r="AM180" s="161" t="s">
        <v>85</v>
      </c>
      <c r="AN180" s="176" t="s">
        <v>85</v>
      </c>
      <c r="AO180" s="195" t="s">
        <v>85</v>
      </c>
      <c r="AP180" s="235" t="s">
        <v>12</v>
      </c>
      <c r="AQ180" s="234" t="s">
        <v>12</v>
      </c>
      <c r="AR180" s="234" t="s">
        <v>12</v>
      </c>
      <c r="AS180" s="234" t="s">
        <v>12</v>
      </c>
      <c r="AT180" s="227" t="s">
        <v>12</v>
      </c>
    </row>
    <row r="181" spans="1:46" ht="29.25" hidden="1" customHeight="1">
      <c r="A181" s="13" t="str">
        <f t="shared" si="89"/>
        <v>20-7</v>
      </c>
      <c r="B181" s="163">
        <v>20</v>
      </c>
      <c r="C181" s="278" t="str">
        <f>VLOOKUP(B181,プルダウン!$L$2:$M$28,2,FALSE)</f>
        <v>歩くまち</v>
      </c>
      <c r="D181" s="163">
        <v>7</v>
      </c>
      <c r="E181" s="161" t="s">
        <v>85</v>
      </c>
      <c r="F181" s="175" t="s">
        <v>85</v>
      </c>
      <c r="G181" s="325" t="s">
        <v>85</v>
      </c>
      <c r="H181" s="177" t="s">
        <v>85</v>
      </c>
      <c r="I181" s="162" t="s">
        <v>85</v>
      </c>
      <c r="J181" s="161" t="s">
        <v>85</v>
      </c>
      <c r="K181" s="161" t="s">
        <v>85</v>
      </c>
      <c r="L181" s="161" t="s">
        <v>85</v>
      </c>
      <c r="M181" s="228" t="s">
        <v>85</v>
      </c>
      <c r="N181" s="225" t="s">
        <v>12</v>
      </c>
      <c r="O181" s="186" t="s">
        <v>12</v>
      </c>
      <c r="P181" s="186" t="s">
        <v>12</v>
      </c>
      <c r="Q181" s="186" t="s">
        <v>12</v>
      </c>
      <c r="R181" s="230" t="s">
        <v>12</v>
      </c>
      <c r="S181" s="235" t="s">
        <v>85</v>
      </c>
      <c r="T181" s="230" t="s">
        <v>85</v>
      </c>
      <c r="U181" s="228" t="s">
        <v>85</v>
      </c>
      <c r="V181" s="224" t="s">
        <v>85</v>
      </c>
      <c r="W181" s="225" t="s">
        <v>12</v>
      </c>
      <c r="X181" s="186" t="s">
        <v>12</v>
      </c>
      <c r="Y181" s="186" t="s">
        <v>12</v>
      </c>
      <c r="Z181" s="186" t="s">
        <v>12</v>
      </c>
      <c r="AA181" s="230" t="s">
        <v>12</v>
      </c>
      <c r="AB181" s="231" t="str">
        <f t="shared" si="61"/>
        <v>-</v>
      </c>
      <c r="AC181" s="232" t="str">
        <f t="shared" si="62"/>
        <v>-</v>
      </c>
      <c r="AD181" s="232" t="str">
        <f t="shared" si="63"/>
        <v>-</v>
      </c>
      <c r="AE181" s="232" t="str">
        <f t="shared" si="64"/>
        <v>-</v>
      </c>
      <c r="AF181" s="233" t="str">
        <f t="shared" si="65"/>
        <v>-</v>
      </c>
      <c r="AG181" s="231" t="str">
        <f t="shared" si="66"/>
        <v>-</v>
      </c>
      <c r="AH181" s="232" t="str">
        <f t="shared" si="67"/>
        <v>-</v>
      </c>
      <c r="AI181" s="232" t="str">
        <f t="shared" si="68"/>
        <v>-</v>
      </c>
      <c r="AJ181" s="232" t="str">
        <f t="shared" si="69"/>
        <v>-</v>
      </c>
      <c r="AK181" s="233" t="str">
        <f t="shared" si="70"/>
        <v>-</v>
      </c>
      <c r="AL181" s="222" t="s">
        <v>12</v>
      </c>
      <c r="AM181" s="161" t="s">
        <v>85</v>
      </c>
      <c r="AN181" s="176" t="s">
        <v>85</v>
      </c>
      <c r="AO181" s="195" t="s">
        <v>85</v>
      </c>
      <c r="AP181" s="235" t="s">
        <v>12</v>
      </c>
      <c r="AQ181" s="234" t="s">
        <v>12</v>
      </c>
      <c r="AR181" s="234" t="s">
        <v>12</v>
      </c>
      <c r="AS181" s="234" t="s">
        <v>12</v>
      </c>
      <c r="AT181" s="227" t="s">
        <v>12</v>
      </c>
    </row>
    <row r="182" spans="1:46" ht="29.25" hidden="1" customHeight="1">
      <c r="A182" s="13" t="str">
        <f t="shared" si="89"/>
        <v>20-8</v>
      </c>
      <c r="B182" s="163">
        <v>20</v>
      </c>
      <c r="C182" s="278" t="str">
        <f>VLOOKUP(B182,プルダウン!$L$2:$M$28,2,FALSE)</f>
        <v>歩くまち</v>
      </c>
      <c r="D182" s="163">
        <v>8</v>
      </c>
      <c r="E182" s="161" t="s">
        <v>85</v>
      </c>
      <c r="F182" s="175" t="s">
        <v>85</v>
      </c>
      <c r="G182" s="325" t="s">
        <v>85</v>
      </c>
      <c r="H182" s="177" t="s">
        <v>85</v>
      </c>
      <c r="I182" s="162" t="s">
        <v>85</v>
      </c>
      <c r="J182" s="161" t="s">
        <v>85</v>
      </c>
      <c r="K182" s="161" t="s">
        <v>85</v>
      </c>
      <c r="L182" s="161" t="s">
        <v>85</v>
      </c>
      <c r="M182" s="228" t="s">
        <v>85</v>
      </c>
      <c r="N182" s="225" t="s">
        <v>12</v>
      </c>
      <c r="O182" s="186" t="s">
        <v>12</v>
      </c>
      <c r="P182" s="186" t="s">
        <v>12</v>
      </c>
      <c r="Q182" s="186" t="s">
        <v>12</v>
      </c>
      <c r="R182" s="230" t="s">
        <v>12</v>
      </c>
      <c r="S182" s="235" t="s">
        <v>85</v>
      </c>
      <c r="T182" s="230" t="s">
        <v>85</v>
      </c>
      <c r="U182" s="228" t="s">
        <v>85</v>
      </c>
      <c r="V182" s="224" t="s">
        <v>85</v>
      </c>
      <c r="W182" s="225" t="s">
        <v>12</v>
      </c>
      <c r="X182" s="186" t="s">
        <v>12</v>
      </c>
      <c r="Y182" s="186" t="s">
        <v>12</v>
      </c>
      <c r="Z182" s="186" t="s">
        <v>12</v>
      </c>
      <c r="AA182" s="230" t="s">
        <v>12</v>
      </c>
      <c r="AB182" s="231" t="str">
        <f t="shared" si="61"/>
        <v>-</v>
      </c>
      <c r="AC182" s="232" t="str">
        <f t="shared" si="62"/>
        <v>-</v>
      </c>
      <c r="AD182" s="232" t="str">
        <f t="shared" si="63"/>
        <v>-</v>
      </c>
      <c r="AE182" s="232" t="str">
        <f t="shared" si="64"/>
        <v>-</v>
      </c>
      <c r="AF182" s="233" t="str">
        <f t="shared" si="65"/>
        <v>-</v>
      </c>
      <c r="AG182" s="231" t="str">
        <f t="shared" si="66"/>
        <v>-</v>
      </c>
      <c r="AH182" s="232" t="str">
        <f t="shared" si="67"/>
        <v>-</v>
      </c>
      <c r="AI182" s="232" t="str">
        <f t="shared" si="68"/>
        <v>-</v>
      </c>
      <c r="AJ182" s="232" t="str">
        <f t="shared" si="69"/>
        <v>-</v>
      </c>
      <c r="AK182" s="233" t="str">
        <f t="shared" si="70"/>
        <v>-</v>
      </c>
      <c r="AL182" s="222" t="s">
        <v>12</v>
      </c>
      <c r="AM182" s="161" t="s">
        <v>85</v>
      </c>
      <c r="AN182" s="176" t="s">
        <v>85</v>
      </c>
      <c r="AO182" s="195" t="s">
        <v>85</v>
      </c>
      <c r="AP182" s="235" t="s">
        <v>12</v>
      </c>
      <c r="AQ182" s="234" t="s">
        <v>12</v>
      </c>
      <c r="AR182" s="234" t="s">
        <v>12</v>
      </c>
      <c r="AS182" s="234" t="s">
        <v>12</v>
      </c>
      <c r="AT182" s="227" t="s">
        <v>12</v>
      </c>
    </row>
    <row r="183" spans="1:46" ht="29.25" hidden="1" customHeight="1">
      <c r="A183" s="13" t="str">
        <f t="shared" ref="A183:A191" si="90">B183&amp;"-"&amp;D183</f>
        <v>20-9</v>
      </c>
      <c r="B183" s="163">
        <v>20</v>
      </c>
      <c r="C183" s="278" t="str">
        <f>VLOOKUP(B183,プルダウン!$L$2:$M$28,2,FALSE)</f>
        <v>歩くまち</v>
      </c>
      <c r="D183" s="163">
        <v>9</v>
      </c>
      <c r="E183" s="161" t="s">
        <v>85</v>
      </c>
      <c r="F183" s="175" t="s">
        <v>85</v>
      </c>
      <c r="G183" s="325" t="s">
        <v>85</v>
      </c>
      <c r="H183" s="177" t="s">
        <v>85</v>
      </c>
      <c r="I183" s="162" t="s">
        <v>85</v>
      </c>
      <c r="J183" s="161" t="s">
        <v>85</v>
      </c>
      <c r="K183" s="161" t="s">
        <v>85</v>
      </c>
      <c r="L183" s="161" t="s">
        <v>85</v>
      </c>
      <c r="M183" s="228" t="s">
        <v>85</v>
      </c>
      <c r="N183" s="225" t="s">
        <v>12</v>
      </c>
      <c r="O183" s="186" t="s">
        <v>12</v>
      </c>
      <c r="P183" s="186" t="s">
        <v>12</v>
      </c>
      <c r="Q183" s="186" t="s">
        <v>12</v>
      </c>
      <c r="R183" s="230" t="s">
        <v>12</v>
      </c>
      <c r="S183" s="235" t="s">
        <v>85</v>
      </c>
      <c r="T183" s="230" t="s">
        <v>85</v>
      </c>
      <c r="U183" s="228" t="s">
        <v>85</v>
      </c>
      <c r="V183" s="224" t="s">
        <v>85</v>
      </c>
      <c r="W183" s="225" t="s">
        <v>12</v>
      </c>
      <c r="X183" s="186" t="s">
        <v>12</v>
      </c>
      <c r="Y183" s="186" t="s">
        <v>12</v>
      </c>
      <c r="Z183" s="186" t="s">
        <v>12</v>
      </c>
      <c r="AA183" s="230" t="s">
        <v>12</v>
      </c>
      <c r="AB183" s="231" t="str">
        <f t="shared" si="61"/>
        <v>-</v>
      </c>
      <c r="AC183" s="232" t="str">
        <f t="shared" si="62"/>
        <v>-</v>
      </c>
      <c r="AD183" s="232" t="str">
        <f t="shared" si="63"/>
        <v>-</v>
      </c>
      <c r="AE183" s="232" t="str">
        <f t="shared" si="64"/>
        <v>-</v>
      </c>
      <c r="AF183" s="233" t="str">
        <f t="shared" si="65"/>
        <v>-</v>
      </c>
      <c r="AG183" s="231" t="str">
        <f t="shared" si="66"/>
        <v>-</v>
      </c>
      <c r="AH183" s="232" t="str">
        <f t="shared" si="67"/>
        <v>-</v>
      </c>
      <c r="AI183" s="232" t="str">
        <f t="shared" si="68"/>
        <v>-</v>
      </c>
      <c r="AJ183" s="232" t="str">
        <f t="shared" si="69"/>
        <v>-</v>
      </c>
      <c r="AK183" s="233" t="str">
        <f t="shared" si="70"/>
        <v>-</v>
      </c>
      <c r="AL183" s="222" t="s">
        <v>12</v>
      </c>
      <c r="AM183" s="161" t="s">
        <v>85</v>
      </c>
      <c r="AN183" s="176" t="s">
        <v>85</v>
      </c>
      <c r="AO183" s="195" t="s">
        <v>85</v>
      </c>
      <c r="AP183" s="235" t="s">
        <v>12</v>
      </c>
      <c r="AQ183" s="234" t="s">
        <v>12</v>
      </c>
      <c r="AR183" s="234" t="s">
        <v>12</v>
      </c>
      <c r="AS183" s="234" t="s">
        <v>12</v>
      </c>
      <c r="AT183" s="227" t="s">
        <v>12</v>
      </c>
    </row>
    <row r="184" spans="1:46" ht="108" customHeight="1">
      <c r="A184" s="13" t="str">
        <f t="shared" si="90"/>
        <v>21-1</v>
      </c>
      <c r="B184" s="222">
        <v>21</v>
      </c>
      <c r="C184" s="301" t="s">
        <v>293</v>
      </c>
      <c r="D184" s="222">
        <v>1</v>
      </c>
      <c r="E184" s="224" t="s">
        <v>2604</v>
      </c>
      <c r="F184" s="299" t="s">
        <v>597</v>
      </c>
      <c r="G184" s="225" t="s">
        <v>598</v>
      </c>
      <c r="H184" s="282" t="s">
        <v>599</v>
      </c>
      <c r="I184" s="227" t="s">
        <v>600</v>
      </c>
      <c r="J184" s="224" t="s">
        <v>601</v>
      </c>
      <c r="K184" s="224" t="s">
        <v>2605</v>
      </c>
      <c r="L184" s="224" t="s">
        <v>399</v>
      </c>
      <c r="M184" s="228" t="s">
        <v>403</v>
      </c>
      <c r="N184" s="171">
        <v>51577</v>
      </c>
      <c r="O184" s="186" t="s">
        <v>85</v>
      </c>
      <c r="P184" s="186" t="s">
        <v>85</v>
      </c>
      <c r="Q184" s="186" t="s">
        <v>85</v>
      </c>
      <c r="R184" s="230" t="s">
        <v>85</v>
      </c>
      <c r="S184" s="229" t="s">
        <v>12</v>
      </c>
      <c r="T184" s="230" t="s">
        <v>12</v>
      </c>
      <c r="U184" s="228" t="s">
        <v>448</v>
      </c>
      <c r="V184" s="224" t="s">
        <v>2158</v>
      </c>
      <c r="W184" s="171">
        <v>52622</v>
      </c>
      <c r="X184" s="186" t="s">
        <v>85</v>
      </c>
      <c r="Y184" s="186" t="s">
        <v>85</v>
      </c>
      <c r="Z184" s="186" t="s">
        <v>85</v>
      </c>
      <c r="AA184" s="230" t="s">
        <v>85</v>
      </c>
      <c r="AB184" s="231">
        <v>1.020260969036586</v>
      </c>
      <c r="AC184" s="232" t="s">
        <v>85</v>
      </c>
      <c r="AD184" s="232" t="s">
        <v>85</v>
      </c>
      <c r="AE184" s="232" t="s">
        <v>85</v>
      </c>
      <c r="AF184" s="233" t="s">
        <v>85</v>
      </c>
      <c r="AG184" s="231">
        <v>1.020260969036586</v>
      </c>
      <c r="AH184" s="232" t="s">
        <v>85</v>
      </c>
      <c r="AI184" s="232" t="s">
        <v>85</v>
      </c>
      <c r="AJ184" s="232" t="s">
        <v>85</v>
      </c>
      <c r="AK184" s="233" t="s">
        <v>85</v>
      </c>
      <c r="AL184" s="222" t="s">
        <v>85</v>
      </c>
      <c r="AM184" s="224" t="s">
        <v>2159</v>
      </c>
      <c r="AN184" s="262" t="s">
        <v>767</v>
      </c>
      <c r="AO184" s="240" t="s">
        <v>2160</v>
      </c>
      <c r="AP184" s="235" t="s">
        <v>54</v>
      </c>
      <c r="AQ184" s="234" t="s">
        <v>85</v>
      </c>
      <c r="AR184" s="234" t="s">
        <v>85</v>
      </c>
      <c r="AS184" s="234" t="s">
        <v>85</v>
      </c>
      <c r="AT184" s="227" t="s">
        <v>85</v>
      </c>
    </row>
    <row r="185" spans="1:46" ht="108" customHeight="1">
      <c r="A185" s="13" t="str">
        <f t="shared" si="90"/>
        <v>21-2</v>
      </c>
      <c r="B185" s="222">
        <v>21</v>
      </c>
      <c r="C185" s="301" t="s">
        <v>293</v>
      </c>
      <c r="D185" s="222">
        <v>2</v>
      </c>
      <c r="E185" s="224" t="s">
        <v>2606</v>
      </c>
      <c r="F185" s="299" t="s">
        <v>597</v>
      </c>
      <c r="G185" s="225" t="s">
        <v>598</v>
      </c>
      <c r="H185" s="282" t="s">
        <v>599</v>
      </c>
      <c r="I185" s="227" t="s">
        <v>604</v>
      </c>
      <c r="J185" s="224" t="s">
        <v>605</v>
      </c>
      <c r="K185" s="224" t="s">
        <v>2607</v>
      </c>
      <c r="L185" s="224" t="s">
        <v>399</v>
      </c>
      <c r="M185" s="228" t="s">
        <v>403</v>
      </c>
      <c r="N185" s="171">
        <v>68255</v>
      </c>
      <c r="O185" s="186" t="s">
        <v>85</v>
      </c>
      <c r="P185" s="186" t="s">
        <v>85</v>
      </c>
      <c r="Q185" s="186" t="s">
        <v>85</v>
      </c>
      <c r="R185" s="230" t="s">
        <v>85</v>
      </c>
      <c r="S185" s="229" t="s">
        <v>12</v>
      </c>
      <c r="T185" s="230" t="s">
        <v>12</v>
      </c>
      <c r="U185" s="228" t="s">
        <v>448</v>
      </c>
      <c r="V185" s="224" t="s">
        <v>2158</v>
      </c>
      <c r="W185" s="171">
        <v>70183</v>
      </c>
      <c r="X185" s="186" t="s">
        <v>85</v>
      </c>
      <c r="Y185" s="186" t="s">
        <v>85</v>
      </c>
      <c r="Z185" s="186" t="s">
        <v>85</v>
      </c>
      <c r="AA185" s="230" t="s">
        <v>85</v>
      </c>
      <c r="AB185" s="231">
        <v>1.0282470148707055</v>
      </c>
      <c r="AC185" s="232" t="s">
        <v>85</v>
      </c>
      <c r="AD185" s="232" t="s">
        <v>85</v>
      </c>
      <c r="AE185" s="232" t="s">
        <v>85</v>
      </c>
      <c r="AF185" s="233" t="s">
        <v>85</v>
      </c>
      <c r="AG185" s="231">
        <v>1.0282470148707055</v>
      </c>
      <c r="AH185" s="232" t="s">
        <v>85</v>
      </c>
      <c r="AI185" s="232" t="s">
        <v>85</v>
      </c>
      <c r="AJ185" s="232" t="s">
        <v>85</v>
      </c>
      <c r="AK185" s="233" t="s">
        <v>85</v>
      </c>
      <c r="AL185" s="222" t="s">
        <v>85</v>
      </c>
      <c r="AM185" s="224" t="s">
        <v>2161</v>
      </c>
      <c r="AN185" s="262" t="s">
        <v>767</v>
      </c>
      <c r="AO185" s="240" t="s">
        <v>2160</v>
      </c>
      <c r="AP185" s="235" t="s">
        <v>54</v>
      </c>
      <c r="AQ185" s="234" t="s">
        <v>85</v>
      </c>
      <c r="AR185" s="234" t="s">
        <v>85</v>
      </c>
      <c r="AS185" s="234" t="s">
        <v>85</v>
      </c>
      <c r="AT185" s="227" t="s">
        <v>85</v>
      </c>
    </row>
    <row r="186" spans="1:46" ht="108" customHeight="1">
      <c r="A186" s="13" t="str">
        <f t="shared" si="90"/>
        <v>21-3</v>
      </c>
      <c r="B186" s="222">
        <v>21</v>
      </c>
      <c r="C186" s="301" t="s">
        <v>293</v>
      </c>
      <c r="D186" s="222">
        <v>3</v>
      </c>
      <c r="E186" s="224" t="s">
        <v>607</v>
      </c>
      <c r="F186" s="299" t="s">
        <v>393</v>
      </c>
      <c r="G186" s="225" t="s">
        <v>598</v>
      </c>
      <c r="H186" s="282" t="s">
        <v>608</v>
      </c>
      <c r="I186" s="227" t="s">
        <v>604</v>
      </c>
      <c r="J186" s="224" t="s">
        <v>609</v>
      </c>
      <c r="K186" s="224" t="s">
        <v>610</v>
      </c>
      <c r="L186" s="224" t="s">
        <v>611</v>
      </c>
      <c r="M186" s="228" t="s">
        <v>403</v>
      </c>
      <c r="N186" s="225">
        <v>70.599999999999994</v>
      </c>
      <c r="O186" s="186" t="s">
        <v>85</v>
      </c>
      <c r="P186" s="186" t="s">
        <v>85</v>
      </c>
      <c r="Q186" s="186" t="s">
        <v>85</v>
      </c>
      <c r="R186" s="230" t="s">
        <v>85</v>
      </c>
      <c r="S186" s="229" t="s">
        <v>12</v>
      </c>
      <c r="T186" s="230" t="s">
        <v>12</v>
      </c>
      <c r="U186" s="228" t="s">
        <v>448</v>
      </c>
      <c r="V186" s="224" t="s">
        <v>2608</v>
      </c>
      <c r="W186" s="225">
        <v>67.8</v>
      </c>
      <c r="X186" s="186" t="s">
        <v>85</v>
      </c>
      <c r="Y186" s="186" t="s">
        <v>85</v>
      </c>
      <c r="Z186" s="186" t="s">
        <v>85</v>
      </c>
      <c r="AA186" s="230" t="s">
        <v>85</v>
      </c>
      <c r="AB186" s="231">
        <v>0.96</v>
      </c>
      <c r="AC186" s="232" t="s">
        <v>85</v>
      </c>
      <c r="AD186" s="232" t="s">
        <v>85</v>
      </c>
      <c r="AE186" s="232" t="s">
        <v>85</v>
      </c>
      <c r="AF186" s="233" t="s">
        <v>85</v>
      </c>
      <c r="AG186" s="231">
        <v>0.96</v>
      </c>
      <c r="AH186" s="232" t="s">
        <v>85</v>
      </c>
      <c r="AI186" s="232" t="s">
        <v>85</v>
      </c>
      <c r="AJ186" s="232" t="s">
        <v>85</v>
      </c>
      <c r="AK186" s="233" t="s">
        <v>85</v>
      </c>
      <c r="AL186" s="222" t="s">
        <v>85</v>
      </c>
      <c r="AM186" s="224" t="s">
        <v>2609</v>
      </c>
      <c r="AN186" s="262" t="s">
        <v>768</v>
      </c>
      <c r="AO186" s="240" t="s">
        <v>2764</v>
      </c>
      <c r="AP186" s="235" t="s">
        <v>55</v>
      </c>
      <c r="AQ186" s="234" t="s">
        <v>85</v>
      </c>
      <c r="AR186" s="234" t="s">
        <v>85</v>
      </c>
      <c r="AS186" s="234" t="s">
        <v>85</v>
      </c>
      <c r="AT186" s="227" t="s">
        <v>85</v>
      </c>
    </row>
    <row r="187" spans="1:46" ht="108" customHeight="1">
      <c r="A187" s="13" t="str">
        <f t="shared" si="90"/>
        <v>21-4</v>
      </c>
      <c r="B187" s="222">
        <v>21</v>
      </c>
      <c r="C187" s="301" t="s">
        <v>293</v>
      </c>
      <c r="D187" s="222">
        <v>4</v>
      </c>
      <c r="E187" s="224" t="s">
        <v>612</v>
      </c>
      <c r="F187" s="299" t="s">
        <v>411</v>
      </c>
      <c r="G187" s="225" t="s">
        <v>598</v>
      </c>
      <c r="H187" s="282" t="s">
        <v>599</v>
      </c>
      <c r="I187" s="227" t="s">
        <v>604</v>
      </c>
      <c r="J187" s="224" t="s">
        <v>613</v>
      </c>
      <c r="K187" s="224" t="s">
        <v>614</v>
      </c>
      <c r="L187" s="224" t="s">
        <v>399</v>
      </c>
      <c r="M187" s="228" t="s">
        <v>403</v>
      </c>
      <c r="N187" s="225">
        <v>151</v>
      </c>
      <c r="O187" s="186">
        <v>155</v>
      </c>
      <c r="P187" s="186">
        <v>159</v>
      </c>
      <c r="Q187" s="186">
        <v>163</v>
      </c>
      <c r="R187" s="230">
        <v>167</v>
      </c>
      <c r="S187" s="235" t="s">
        <v>433</v>
      </c>
      <c r="T187" s="230">
        <v>170</v>
      </c>
      <c r="U187" s="228" t="s">
        <v>419</v>
      </c>
      <c r="V187" s="224" t="s">
        <v>615</v>
      </c>
      <c r="W187" s="225">
        <v>147</v>
      </c>
      <c r="X187" s="186" t="s">
        <v>85</v>
      </c>
      <c r="Y187" s="186" t="s">
        <v>85</v>
      </c>
      <c r="Z187" s="186" t="s">
        <v>85</v>
      </c>
      <c r="AA187" s="230" t="s">
        <v>85</v>
      </c>
      <c r="AB187" s="231">
        <v>0.97399999999999998</v>
      </c>
      <c r="AC187" s="232" t="s">
        <v>85</v>
      </c>
      <c r="AD187" s="232" t="s">
        <v>85</v>
      </c>
      <c r="AE187" s="232" t="s">
        <v>85</v>
      </c>
      <c r="AF187" s="233" t="s">
        <v>85</v>
      </c>
      <c r="AG187" s="231">
        <v>0.86499999999999999</v>
      </c>
      <c r="AH187" s="232" t="s">
        <v>85</v>
      </c>
      <c r="AI187" s="232" t="s">
        <v>85</v>
      </c>
      <c r="AJ187" s="232" t="s">
        <v>85</v>
      </c>
      <c r="AK187" s="233" t="s">
        <v>85</v>
      </c>
      <c r="AL187" s="222" t="s">
        <v>85</v>
      </c>
      <c r="AM187" s="224" t="s">
        <v>2610</v>
      </c>
      <c r="AN187" s="262" t="s">
        <v>769</v>
      </c>
      <c r="AO187" s="240" t="s">
        <v>770</v>
      </c>
      <c r="AP187" s="235" t="s">
        <v>58</v>
      </c>
      <c r="AQ187" s="234" t="s">
        <v>85</v>
      </c>
      <c r="AR187" s="234" t="s">
        <v>85</v>
      </c>
      <c r="AS187" s="234" t="s">
        <v>85</v>
      </c>
      <c r="AT187" s="227" t="s">
        <v>85</v>
      </c>
    </row>
    <row r="188" spans="1:46" ht="108" customHeight="1">
      <c r="A188" s="13" t="str">
        <f t="shared" si="90"/>
        <v>21-5</v>
      </c>
      <c r="B188" s="222">
        <v>21</v>
      </c>
      <c r="C188" s="301" t="s">
        <v>293</v>
      </c>
      <c r="D188" s="222">
        <v>5</v>
      </c>
      <c r="E188" s="224" t="s">
        <v>2611</v>
      </c>
      <c r="F188" s="299" t="s">
        <v>1759</v>
      </c>
      <c r="G188" s="225" t="s">
        <v>598</v>
      </c>
      <c r="H188" s="282" t="s">
        <v>2162</v>
      </c>
      <c r="I188" s="227" t="s">
        <v>1882</v>
      </c>
      <c r="J188" s="224" t="s">
        <v>2612</v>
      </c>
      <c r="K188" s="224" t="s">
        <v>2613</v>
      </c>
      <c r="L188" s="224" t="s">
        <v>1883</v>
      </c>
      <c r="M188" s="228" t="s">
        <v>403</v>
      </c>
      <c r="N188" s="225">
        <v>10</v>
      </c>
      <c r="O188" s="186">
        <v>10</v>
      </c>
      <c r="P188" s="186">
        <v>10</v>
      </c>
      <c r="Q188" s="186">
        <v>10</v>
      </c>
      <c r="R188" s="230">
        <v>10</v>
      </c>
      <c r="S188" s="235" t="s">
        <v>433</v>
      </c>
      <c r="T188" s="230">
        <v>10</v>
      </c>
      <c r="U188" s="228" t="s">
        <v>305</v>
      </c>
      <c r="V188" s="224" t="s">
        <v>2614</v>
      </c>
      <c r="W188" s="225">
        <v>10</v>
      </c>
      <c r="X188" s="186" t="s">
        <v>85</v>
      </c>
      <c r="Y188" s="186" t="s">
        <v>85</v>
      </c>
      <c r="Z188" s="186" t="s">
        <v>85</v>
      </c>
      <c r="AA188" s="230" t="s">
        <v>85</v>
      </c>
      <c r="AB188" s="231">
        <v>1</v>
      </c>
      <c r="AC188" s="232" t="s">
        <v>85</v>
      </c>
      <c r="AD188" s="232" t="s">
        <v>85</v>
      </c>
      <c r="AE188" s="232" t="s">
        <v>85</v>
      </c>
      <c r="AF188" s="233" t="s">
        <v>85</v>
      </c>
      <c r="AG188" s="231">
        <v>1</v>
      </c>
      <c r="AH188" s="232" t="s">
        <v>85</v>
      </c>
      <c r="AI188" s="232" t="s">
        <v>85</v>
      </c>
      <c r="AJ188" s="232" t="s">
        <v>85</v>
      </c>
      <c r="AK188" s="233" t="s">
        <v>85</v>
      </c>
      <c r="AL188" s="222" t="s">
        <v>85</v>
      </c>
      <c r="AM188" s="224" t="s">
        <v>12</v>
      </c>
      <c r="AN188" s="262" t="s">
        <v>2615</v>
      </c>
      <c r="AO188" s="240" t="s">
        <v>2616</v>
      </c>
      <c r="AP188" s="235" t="s">
        <v>54</v>
      </c>
      <c r="AQ188" s="234" t="s">
        <v>85</v>
      </c>
      <c r="AR188" s="234" t="s">
        <v>85</v>
      </c>
      <c r="AS188" s="234" t="s">
        <v>85</v>
      </c>
      <c r="AT188" s="227" t="s">
        <v>85</v>
      </c>
    </row>
    <row r="189" spans="1:46" ht="108" customHeight="1">
      <c r="A189" s="13" t="str">
        <f t="shared" si="90"/>
        <v>21-6</v>
      </c>
      <c r="B189" s="222">
        <v>21</v>
      </c>
      <c r="C189" s="301" t="s">
        <v>293</v>
      </c>
      <c r="D189" s="222">
        <v>6</v>
      </c>
      <c r="E189" s="224" t="s">
        <v>616</v>
      </c>
      <c r="F189" s="299" t="s">
        <v>411</v>
      </c>
      <c r="G189" s="225" t="s">
        <v>598</v>
      </c>
      <c r="H189" s="282" t="s">
        <v>608</v>
      </c>
      <c r="I189" s="227" t="s">
        <v>604</v>
      </c>
      <c r="J189" s="224" t="s">
        <v>617</v>
      </c>
      <c r="K189" s="224" t="s">
        <v>618</v>
      </c>
      <c r="L189" s="224" t="s">
        <v>399</v>
      </c>
      <c r="M189" s="228" t="s">
        <v>403</v>
      </c>
      <c r="N189" s="225">
        <v>930</v>
      </c>
      <c r="O189" s="186" t="s">
        <v>85</v>
      </c>
      <c r="P189" s="186" t="s">
        <v>85</v>
      </c>
      <c r="Q189" s="186" t="s">
        <v>85</v>
      </c>
      <c r="R189" s="230" t="s">
        <v>85</v>
      </c>
      <c r="S189" s="229" t="s">
        <v>12</v>
      </c>
      <c r="T189" s="230" t="s">
        <v>12</v>
      </c>
      <c r="U189" s="228" t="s">
        <v>448</v>
      </c>
      <c r="V189" s="224" t="s">
        <v>2163</v>
      </c>
      <c r="W189" s="225">
        <v>909</v>
      </c>
      <c r="X189" s="186" t="s">
        <v>85</v>
      </c>
      <c r="Y189" s="186" t="s">
        <v>85</v>
      </c>
      <c r="Z189" s="186" t="s">
        <v>85</v>
      </c>
      <c r="AA189" s="230" t="s">
        <v>85</v>
      </c>
      <c r="AB189" s="231">
        <v>0.97741935483870968</v>
      </c>
      <c r="AC189" s="232" t="s">
        <v>85</v>
      </c>
      <c r="AD189" s="232" t="s">
        <v>85</v>
      </c>
      <c r="AE189" s="232" t="s">
        <v>85</v>
      </c>
      <c r="AF189" s="233" t="s">
        <v>85</v>
      </c>
      <c r="AG189" s="231">
        <v>0.93518518518518523</v>
      </c>
      <c r="AH189" s="232" t="s">
        <v>85</v>
      </c>
      <c r="AI189" s="232" t="s">
        <v>85</v>
      </c>
      <c r="AJ189" s="232" t="s">
        <v>85</v>
      </c>
      <c r="AK189" s="233" t="s">
        <v>85</v>
      </c>
      <c r="AL189" s="222" t="s">
        <v>85</v>
      </c>
      <c r="AM189" s="224" t="s">
        <v>85</v>
      </c>
      <c r="AN189" s="262" t="s">
        <v>771</v>
      </c>
      <c r="AO189" s="240" t="s">
        <v>772</v>
      </c>
      <c r="AP189" s="235" t="s">
        <v>56</v>
      </c>
      <c r="AQ189" s="234" t="s">
        <v>85</v>
      </c>
      <c r="AR189" s="234" t="s">
        <v>85</v>
      </c>
      <c r="AS189" s="234" t="s">
        <v>85</v>
      </c>
      <c r="AT189" s="227" t="s">
        <v>85</v>
      </c>
    </row>
    <row r="190" spans="1:46" ht="29.25" hidden="1" customHeight="1">
      <c r="A190" s="13" t="str">
        <f t="shared" si="90"/>
        <v>21-7</v>
      </c>
      <c r="B190" s="163">
        <v>21</v>
      </c>
      <c r="C190" s="278" t="str">
        <f>VLOOKUP(B190,プルダウン!$L$2:$M$28,2,FALSE)</f>
        <v>土地・空間利用と都市機能配置</v>
      </c>
      <c r="D190" s="163">
        <v>7</v>
      </c>
      <c r="E190" s="161" t="s">
        <v>85</v>
      </c>
      <c r="F190" s="175" t="s">
        <v>85</v>
      </c>
      <c r="G190" s="325" t="s">
        <v>85</v>
      </c>
      <c r="H190" s="177" t="s">
        <v>85</v>
      </c>
      <c r="I190" s="162" t="s">
        <v>85</v>
      </c>
      <c r="J190" s="161" t="s">
        <v>85</v>
      </c>
      <c r="K190" s="161" t="s">
        <v>85</v>
      </c>
      <c r="L190" s="161" t="s">
        <v>85</v>
      </c>
      <c r="M190" s="228" t="s">
        <v>85</v>
      </c>
      <c r="N190" s="225" t="s">
        <v>12</v>
      </c>
      <c r="O190" s="186" t="s">
        <v>12</v>
      </c>
      <c r="P190" s="186" t="s">
        <v>12</v>
      </c>
      <c r="Q190" s="186" t="s">
        <v>12</v>
      </c>
      <c r="R190" s="230" t="s">
        <v>12</v>
      </c>
      <c r="S190" s="235" t="s">
        <v>85</v>
      </c>
      <c r="T190" s="230" t="s">
        <v>85</v>
      </c>
      <c r="U190" s="228" t="s">
        <v>85</v>
      </c>
      <c r="V190" s="224" t="s">
        <v>85</v>
      </c>
      <c r="W190" s="225" t="s">
        <v>12</v>
      </c>
      <c r="X190" s="186" t="s">
        <v>12</v>
      </c>
      <c r="Y190" s="186" t="s">
        <v>12</v>
      </c>
      <c r="Z190" s="186" t="s">
        <v>12</v>
      </c>
      <c r="AA190" s="230" t="s">
        <v>12</v>
      </c>
      <c r="AB190" s="231" t="str">
        <f t="shared" si="61"/>
        <v>-</v>
      </c>
      <c r="AC190" s="232" t="str">
        <f t="shared" si="62"/>
        <v>-</v>
      </c>
      <c r="AD190" s="232" t="str">
        <f t="shared" si="63"/>
        <v>-</v>
      </c>
      <c r="AE190" s="232" t="str">
        <f t="shared" si="64"/>
        <v>-</v>
      </c>
      <c r="AF190" s="233" t="str">
        <f t="shared" si="65"/>
        <v>-</v>
      </c>
      <c r="AG190" s="231" t="str">
        <f t="shared" si="66"/>
        <v>-</v>
      </c>
      <c r="AH190" s="232" t="str">
        <f t="shared" si="67"/>
        <v>-</v>
      </c>
      <c r="AI190" s="232" t="str">
        <f t="shared" si="68"/>
        <v>-</v>
      </c>
      <c r="AJ190" s="232" t="str">
        <f t="shared" si="69"/>
        <v>-</v>
      </c>
      <c r="AK190" s="233" t="str">
        <f t="shared" si="70"/>
        <v>-</v>
      </c>
      <c r="AL190" s="222" t="s">
        <v>12</v>
      </c>
      <c r="AM190" s="161" t="s">
        <v>85</v>
      </c>
      <c r="AN190" s="176" t="s">
        <v>85</v>
      </c>
      <c r="AO190" s="195" t="s">
        <v>85</v>
      </c>
      <c r="AP190" s="235" t="s">
        <v>12</v>
      </c>
      <c r="AQ190" s="234" t="s">
        <v>12</v>
      </c>
      <c r="AR190" s="234" t="s">
        <v>12</v>
      </c>
      <c r="AS190" s="234" t="s">
        <v>12</v>
      </c>
      <c r="AT190" s="227" t="s">
        <v>12</v>
      </c>
    </row>
    <row r="191" spans="1:46" ht="29.25" hidden="1" customHeight="1">
      <c r="A191" s="13" t="str">
        <f t="shared" si="90"/>
        <v>21-8</v>
      </c>
      <c r="B191" s="163">
        <v>21</v>
      </c>
      <c r="C191" s="278" t="str">
        <f>VLOOKUP(B191,プルダウン!$L$2:$M$28,2,FALSE)</f>
        <v>土地・空間利用と都市機能配置</v>
      </c>
      <c r="D191" s="163">
        <v>8</v>
      </c>
      <c r="E191" s="161" t="s">
        <v>85</v>
      </c>
      <c r="F191" s="175" t="s">
        <v>85</v>
      </c>
      <c r="G191" s="325" t="s">
        <v>85</v>
      </c>
      <c r="H191" s="177" t="s">
        <v>85</v>
      </c>
      <c r="I191" s="162" t="s">
        <v>85</v>
      </c>
      <c r="J191" s="161" t="s">
        <v>85</v>
      </c>
      <c r="K191" s="161" t="s">
        <v>85</v>
      </c>
      <c r="L191" s="161" t="s">
        <v>85</v>
      </c>
      <c r="M191" s="228" t="s">
        <v>85</v>
      </c>
      <c r="N191" s="225" t="s">
        <v>12</v>
      </c>
      <c r="O191" s="186" t="s">
        <v>12</v>
      </c>
      <c r="P191" s="186" t="s">
        <v>12</v>
      </c>
      <c r="Q191" s="186" t="s">
        <v>12</v>
      </c>
      <c r="R191" s="230" t="s">
        <v>12</v>
      </c>
      <c r="S191" s="235" t="s">
        <v>85</v>
      </c>
      <c r="T191" s="230" t="s">
        <v>85</v>
      </c>
      <c r="U191" s="228" t="s">
        <v>85</v>
      </c>
      <c r="V191" s="224" t="s">
        <v>85</v>
      </c>
      <c r="W191" s="225" t="s">
        <v>12</v>
      </c>
      <c r="X191" s="186" t="s">
        <v>12</v>
      </c>
      <c r="Y191" s="186" t="s">
        <v>12</v>
      </c>
      <c r="Z191" s="186" t="s">
        <v>12</v>
      </c>
      <c r="AA191" s="230" t="s">
        <v>12</v>
      </c>
      <c r="AB191" s="231" t="str">
        <f t="shared" si="61"/>
        <v>-</v>
      </c>
      <c r="AC191" s="232" t="str">
        <f t="shared" si="62"/>
        <v>-</v>
      </c>
      <c r="AD191" s="232" t="str">
        <f t="shared" si="63"/>
        <v>-</v>
      </c>
      <c r="AE191" s="232" t="str">
        <f t="shared" si="64"/>
        <v>-</v>
      </c>
      <c r="AF191" s="233" t="str">
        <f t="shared" si="65"/>
        <v>-</v>
      </c>
      <c r="AG191" s="231" t="str">
        <f t="shared" si="66"/>
        <v>-</v>
      </c>
      <c r="AH191" s="232" t="str">
        <f t="shared" si="67"/>
        <v>-</v>
      </c>
      <c r="AI191" s="232" t="str">
        <f t="shared" si="68"/>
        <v>-</v>
      </c>
      <c r="AJ191" s="232" t="str">
        <f t="shared" si="69"/>
        <v>-</v>
      </c>
      <c r="AK191" s="233" t="str">
        <f t="shared" si="70"/>
        <v>-</v>
      </c>
      <c r="AL191" s="222" t="s">
        <v>12</v>
      </c>
      <c r="AM191" s="161" t="s">
        <v>85</v>
      </c>
      <c r="AN191" s="176" t="s">
        <v>85</v>
      </c>
      <c r="AO191" s="195" t="s">
        <v>85</v>
      </c>
      <c r="AP191" s="235" t="s">
        <v>12</v>
      </c>
      <c r="AQ191" s="234" t="s">
        <v>12</v>
      </c>
      <c r="AR191" s="234" t="s">
        <v>12</v>
      </c>
      <c r="AS191" s="234" t="s">
        <v>12</v>
      </c>
      <c r="AT191" s="227" t="s">
        <v>12</v>
      </c>
    </row>
    <row r="192" spans="1:46" ht="29.25" hidden="1" customHeight="1">
      <c r="A192" s="13" t="str">
        <f t="shared" ref="A192:A200" si="91">B192&amp;"-"&amp;D192</f>
        <v>21-9</v>
      </c>
      <c r="B192" s="163">
        <v>21</v>
      </c>
      <c r="C192" s="278" t="str">
        <f>VLOOKUP(B192,プルダウン!$L$2:$M$28,2,FALSE)</f>
        <v>土地・空間利用と都市機能配置</v>
      </c>
      <c r="D192" s="163">
        <v>9</v>
      </c>
      <c r="E192" s="161" t="s">
        <v>85</v>
      </c>
      <c r="F192" s="175" t="s">
        <v>85</v>
      </c>
      <c r="G192" s="325" t="s">
        <v>85</v>
      </c>
      <c r="H192" s="177" t="s">
        <v>85</v>
      </c>
      <c r="I192" s="162" t="s">
        <v>85</v>
      </c>
      <c r="J192" s="161" t="s">
        <v>85</v>
      </c>
      <c r="K192" s="161" t="s">
        <v>85</v>
      </c>
      <c r="L192" s="161" t="s">
        <v>85</v>
      </c>
      <c r="M192" s="228" t="s">
        <v>85</v>
      </c>
      <c r="N192" s="225" t="s">
        <v>12</v>
      </c>
      <c r="O192" s="186" t="s">
        <v>12</v>
      </c>
      <c r="P192" s="186" t="s">
        <v>12</v>
      </c>
      <c r="Q192" s="186" t="s">
        <v>12</v>
      </c>
      <c r="R192" s="230" t="s">
        <v>12</v>
      </c>
      <c r="S192" s="235" t="s">
        <v>85</v>
      </c>
      <c r="T192" s="230" t="s">
        <v>85</v>
      </c>
      <c r="U192" s="228" t="s">
        <v>85</v>
      </c>
      <c r="V192" s="224" t="s">
        <v>85</v>
      </c>
      <c r="W192" s="225" t="s">
        <v>12</v>
      </c>
      <c r="X192" s="186" t="s">
        <v>12</v>
      </c>
      <c r="Y192" s="186" t="s">
        <v>12</v>
      </c>
      <c r="Z192" s="186" t="s">
        <v>12</v>
      </c>
      <c r="AA192" s="230" t="s">
        <v>12</v>
      </c>
      <c r="AB192" s="231" t="str">
        <f t="shared" si="61"/>
        <v>-</v>
      </c>
      <c r="AC192" s="232" t="str">
        <f t="shared" si="62"/>
        <v>-</v>
      </c>
      <c r="AD192" s="232" t="str">
        <f t="shared" si="63"/>
        <v>-</v>
      </c>
      <c r="AE192" s="232" t="str">
        <f t="shared" si="64"/>
        <v>-</v>
      </c>
      <c r="AF192" s="233" t="str">
        <f t="shared" si="65"/>
        <v>-</v>
      </c>
      <c r="AG192" s="231" t="str">
        <f t="shared" si="66"/>
        <v>-</v>
      </c>
      <c r="AH192" s="232" t="str">
        <f t="shared" si="67"/>
        <v>-</v>
      </c>
      <c r="AI192" s="232" t="str">
        <f t="shared" si="68"/>
        <v>-</v>
      </c>
      <c r="AJ192" s="232" t="str">
        <f t="shared" si="69"/>
        <v>-</v>
      </c>
      <c r="AK192" s="233" t="str">
        <f t="shared" si="70"/>
        <v>-</v>
      </c>
      <c r="AL192" s="222" t="s">
        <v>12</v>
      </c>
      <c r="AM192" s="161" t="s">
        <v>85</v>
      </c>
      <c r="AN192" s="176" t="s">
        <v>85</v>
      </c>
      <c r="AO192" s="195" t="s">
        <v>85</v>
      </c>
      <c r="AP192" s="235" t="s">
        <v>12</v>
      </c>
      <c r="AQ192" s="234" t="s">
        <v>12</v>
      </c>
      <c r="AR192" s="234" t="s">
        <v>12</v>
      </c>
      <c r="AS192" s="234" t="s">
        <v>12</v>
      </c>
      <c r="AT192" s="227" t="s">
        <v>12</v>
      </c>
    </row>
    <row r="193" spans="1:46" ht="137.25" customHeight="1">
      <c r="A193" s="13" t="str">
        <f t="shared" si="91"/>
        <v>22-1</v>
      </c>
      <c r="B193" s="163">
        <v>22</v>
      </c>
      <c r="C193" s="278" t="str">
        <f>VLOOKUP(B193,[22]プルダウン!$L$2:$M$28,2,FALSE)</f>
        <v>景観</v>
      </c>
      <c r="D193" s="163">
        <v>1</v>
      </c>
      <c r="E193" s="161" t="s">
        <v>2522</v>
      </c>
      <c r="F193" s="175" t="s">
        <v>2375</v>
      </c>
      <c r="G193" s="159" t="s">
        <v>598</v>
      </c>
      <c r="H193" s="177" t="s">
        <v>619</v>
      </c>
      <c r="I193" s="162" t="s">
        <v>2523</v>
      </c>
      <c r="J193" s="161" t="s">
        <v>2524</v>
      </c>
      <c r="K193" s="161" t="s">
        <v>2525</v>
      </c>
      <c r="L193" s="161" t="s">
        <v>399</v>
      </c>
      <c r="M193" s="160" t="s">
        <v>403</v>
      </c>
      <c r="N193" s="225">
        <v>6</v>
      </c>
      <c r="O193" s="186">
        <v>12</v>
      </c>
      <c r="P193" s="186">
        <v>18</v>
      </c>
      <c r="Q193" s="186">
        <v>24</v>
      </c>
      <c r="R193" s="230">
        <v>30</v>
      </c>
      <c r="S193" s="235" t="s">
        <v>433</v>
      </c>
      <c r="T193" s="230">
        <v>36</v>
      </c>
      <c r="U193" s="228" t="s">
        <v>419</v>
      </c>
      <c r="V193" s="224" t="s">
        <v>2526</v>
      </c>
      <c r="W193" s="225">
        <v>10</v>
      </c>
      <c r="X193" s="186" t="s">
        <v>85</v>
      </c>
      <c r="Y193" s="186" t="s">
        <v>85</v>
      </c>
      <c r="Z193" s="186" t="s">
        <v>85</v>
      </c>
      <c r="AA193" s="230" t="s">
        <v>85</v>
      </c>
      <c r="AB193" s="231">
        <v>1.6666666666666667</v>
      </c>
      <c r="AC193" s="232" t="s">
        <v>85</v>
      </c>
      <c r="AD193" s="232" t="s">
        <v>85</v>
      </c>
      <c r="AE193" s="232" t="s">
        <v>85</v>
      </c>
      <c r="AF193" s="233" t="s">
        <v>85</v>
      </c>
      <c r="AG193" s="231">
        <v>0.33333333333333331</v>
      </c>
      <c r="AH193" s="232" t="s">
        <v>85</v>
      </c>
      <c r="AI193" s="232" t="s">
        <v>85</v>
      </c>
      <c r="AJ193" s="232" t="s">
        <v>85</v>
      </c>
      <c r="AK193" s="233" t="s">
        <v>85</v>
      </c>
      <c r="AL193" s="222" t="s">
        <v>85</v>
      </c>
      <c r="AM193" s="161" t="s">
        <v>85</v>
      </c>
      <c r="AN193" s="176" t="s">
        <v>2878</v>
      </c>
      <c r="AO193" s="195" t="s">
        <v>2528</v>
      </c>
      <c r="AP193" s="235" t="s">
        <v>54</v>
      </c>
      <c r="AQ193" s="234" t="s">
        <v>85</v>
      </c>
      <c r="AR193" s="234" t="s">
        <v>85</v>
      </c>
      <c r="AS193" s="234" t="s">
        <v>85</v>
      </c>
      <c r="AT193" s="227" t="s">
        <v>85</v>
      </c>
    </row>
    <row r="194" spans="1:46" ht="170.25" customHeight="1">
      <c r="A194" s="13" t="str">
        <f t="shared" si="91"/>
        <v>22-2</v>
      </c>
      <c r="B194" s="163">
        <v>22</v>
      </c>
      <c r="C194" s="278" t="str">
        <f>VLOOKUP(B194,[22]プルダウン!$L$2:$M$28,2,FALSE)</f>
        <v>景観</v>
      </c>
      <c r="D194" s="163">
        <v>2</v>
      </c>
      <c r="E194" s="161" t="s">
        <v>2529</v>
      </c>
      <c r="F194" s="175" t="s">
        <v>393</v>
      </c>
      <c r="G194" s="159" t="s">
        <v>598</v>
      </c>
      <c r="H194" s="177" t="s">
        <v>619</v>
      </c>
      <c r="I194" s="162" t="s">
        <v>620</v>
      </c>
      <c r="J194" s="161" t="s">
        <v>621</v>
      </c>
      <c r="K194" s="161" t="s">
        <v>622</v>
      </c>
      <c r="L194" s="161" t="s">
        <v>623</v>
      </c>
      <c r="M194" s="160" t="s">
        <v>403</v>
      </c>
      <c r="N194" s="225">
        <v>80</v>
      </c>
      <c r="O194" s="186">
        <v>82</v>
      </c>
      <c r="P194" s="186">
        <v>84</v>
      </c>
      <c r="Q194" s="186">
        <v>86</v>
      </c>
      <c r="R194" s="230">
        <v>88</v>
      </c>
      <c r="S194" s="235" t="s">
        <v>433</v>
      </c>
      <c r="T194" s="230">
        <v>90</v>
      </c>
      <c r="U194" s="228" t="s">
        <v>308</v>
      </c>
      <c r="V194" s="224" t="s">
        <v>2530</v>
      </c>
      <c r="W194" s="225">
        <v>83.3</v>
      </c>
      <c r="X194" s="186" t="s">
        <v>12</v>
      </c>
      <c r="Y194" s="186" t="s">
        <v>12</v>
      </c>
      <c r="Z194" s="186" t="s">
        <v>12</v>
      </c>
      <c r="AA194" s="230" t="s">
        <v>12</v>
      </c>
      <c r="AB194" s="231">
        <f t="shared" ref="AB194:AF194" si="92">IFERROR(IF($E194="-","-",W194/N194),"-")</f>
        <v>1.04125</v>
      </c>
      <c r="AC194" s="232" t="str">
        <f t="shared" si="92"/>
        <v>-</v>
      </c>
      <c r="AD194" s="232" t="str">
        <f t="shared" si="92"/>
        <v>-</v>
      </c>
      <c r="AE194" s="232" t="str">
        <f t="shared" si="92"/>
        <v>-</v>
      </c>
      <c r="AF194" s="233" t="str">
        <f t="shared" si="92"/>
        <v>-</v>
      </c>
      <c r="AG194" s="231">
        <f t="shared" ref="AG194:AK194" si="93">IFERROR(IF($E194="-","-",IF($T194="-","-",W194/$T194)),"-")</f>
        <v>0.92555555555555558</v>
      </c>
      <c r="AH194" s="232" t="str">
        <f t="shared" si="93"/>
        <v>-</v>
      </c>
      <c r="AI194" s="232" t="str">
        <f t="shared" si="93"/>
        <v>-</v>
      </c>
      <c r="AJ194" s="232" t="str">
        <f t="shared" si="93"/>
        <v>-</v>
      </c>
      <c r="AK194" s="233" t="str">
        <f t="shared" si="93"/>
        <v>-</v>
      </c>
      <c r="AL194" s="222" t="s">
        <v>12</v>
      </c>
      <c r="AM194" s="161" t="s">
        <v>85</v>
      </c>
      <c r="AN194" s="176" t="s">
        <v>1869</v>
      </c>
      <c r="AO194" s="195" t="s">
        <v>1870</v>
      </c>
      <c r="AP194" s="235" t="s">
        <v>54</v>
      </c>
      <c r="AQ194" s="234" t="s">
        <v>12</v>
      </c>
      <c r="AR194" s="234" t="s">
        <v>12</v>
      </c>
      <c r="AS194" s="234" t="s">
        <v>12</v>
      </c>
      <c r="AT194" s="227" t="s">
        <v>12</v>
      </c>
    </row>
    <row r="195" spans="1:46" ht="137.25" customHeight="1">
      <c r="A195" s="13" t="str">
        <f t="shared" si="91"/>
        <v>22-3</v>
      </c>
      <c r="B195" s="163">
        <v>22</v>
      </c>
      <c r="C195" s="278" t="str">
        <f>VLOOKUP(B195,[22]プルダウン!$L$2:$M$28,2,FALSE)</f>
        <v>景観</v>
      </c>
      <c r="D195" s="163">
        <v>3</v>
      </c>
      <c r="E195" s="161" t="s">
        <v>1871</v>
      </c>
      <c r="F195" s="175" t="s">
        <v>411</v>
      </c>
      <c r="G195" s="159" t="s">
        <v>598</v>
      </c>
      <c r="H195" s="177" t="s">
        <v>619</v>
      </c>
      <c r="I195" s="162" t="s">
        <v>624</v>
      </c>
      <c r="J195" s="161" t="s">
        <v>625</v>
      </c>
      <c r="K195" s="224" t="s">
        <v>2761</v>
      </c>
      <c r="L195" s="161" t="s">
        <v>399</v>
      </c>
      <c r="M195" s="160" t="s">
        <v>403</v>
      </c>
      <c r="N195" s="225">
        <v>4952</v>
      </c>
      <c r="O195" s="186" t="s">
        <v>85</v>
      </c>
      <c r="P195" s="186" t="s">
        <v>85</v>
      </c>
      <c r="Q195" s="186" t="s">
        <v>85</v>
      </c>
      <c r="R195" s="230" t="s">
        <v>85</v>
      </c>
      <c r="S195" s="226" t="s">
        <v>85</v>
      </c>
      <c r="T195" s="469" t="s">
        <v>85</v>
      </c>
      <c r="U195" s="228" t="s">
        <v>419</v>
      </c>
      <c r="V195" s="224" t="s">
        <v>2164</v>
      </c>
      <c r="W195" s="225">
        <v>4921</v>
      </c>
      <c r="X195" s="186" t="s">
        <v>85</v>
      </c>
      <c r="Y195" s="186" t="s">
        <v>85</v>
      </c>
      <c r="Z195" s="186" t="s">
        <v>85</v>
      </c>
      <c r="AA195" s="230" t="s">
        <v>85</v>
      </c>
      <c r="AB195" s="231">
        <v>0.99373990306946691</v>
      </c>
      <c r="AC195" s="232" t="s">
        <v>85</v>
      </c>
      <c r="AD195" s="232" t="s">
        <v>85</v>
      </c>
      <c r="AE195" s="232" t="s">
        <v>85</v>
      </c>
      <c r="AF195" s="233" t="s">
        <v>85</v>
      </c>
      <c r="AG195" s="231" t="s">
        <v>85</v>
      </c>
      <c r="AH195" s="232" t="s">
        <v>85</v>
      </c>
      <c r="AI195" s="232" t="s">
        <v>85</v>
      </c>
      <c r="AJ195" s="232" t="s">
        <v>85</v>
      </c>
      <c r="AK195" s="233" t="s">
        <v>85</v>
      </c>
      <c r="AL195" s="222"/>
      <c r="AM195" s="161" t="s">
        <v>2165</v>
      </c>
      <c r="AN195" s="176" t="s">
        <v>2531</v>
      </c>
      <c r="AO195" s="195" t="s">
        <v>2532</v>
      </c>
      <c r="AP195" s="235" t="s">
        <v>55</v>
      </c>
      <c r="AQ195" s="234" t="s">
        <v>12</v>
      </c>
      <c r="AR195" s="234" t="s">
        <v>12</v>
      </c>
      <c r="AS195" s="234" t="s">
        <v>12</v>
      </c>
      <c r="AT195" s="227" t="s">
        <v>12</v>
      </c>
    </row>
    <row r="196" spans="1:46" ht="137.25" customHeight="1">
      <c r="A196" s="13" t="str">
        <f t="shared" si="91"/>
        <v>22-4</v>
      </c>
      <c r="B196" s="163">
        <v>22</v>
      </c>
      <c r="C196" s="278" t="str">
        <f>VLOOKUP(B196,[22]プルダウン!$L$2:$M$28,2,FALSE)</f>
        <v>景観</v>
      </c>
      <c r="D196" s="163">
        <v>4</v>
      </c>
      <c r="E196" s="161" t="s">
        <v>1872</v>
      </c>
      <c r="F196" s="175" t="s">
        <v>411</v>
      </c>
      <c r="G196" s="159" t="s">
        <v>598</v>
      </c>
      <c r="H196" s="177" t="s">
        <v>619</v>
      </c>
      <c r="I196" s="162" t="s">
        <v>627</v>
      </c>
      <c r="J196" s="161" t="s">
        <v>628</v>
      </c>
      <c r="K196" s="161" t="s">
        <v>629</v>
      </c>
      <c r="L196" s="161" t="s">
        <v>399</v>
      </c>
      <c r="M196" s="160" t="s">
        <v>403</v>
      </c>
      <c r="N196" s="225">
        <v>15</v>
      </c>
      <c r="O196" s="186">
        <v>30</v>
      </c>
      <c r="P196" s="186">
        <v>45</v>
      </c>
      <c r="Q196" s="186">
        <v>60</v>
      </c>
      <c r="R196" s="230">
        <v>75</v>
      </c>
      <c r="S196" s="235" t="s">
        <v>433</v>
      </c>
      <c r="T196" s="230">
        <v>90</v>
      </c>
      <c r="U196" s="228" t="s">
        <v>308</v>
      </c>
      <c r="V196" s="224" t="s">
        <v>2166</v>
      </c>
      <c r="W196" s="225">
        <v>29</v>
      </c>
      <c r="X196" s="186" t="s">
        <v>12</v>
      </c>
      <c r="Y196" s="186" t="s">
        <v>12</v>
      </c>
      <c r="Z196" s="186" t="s">
        <v>12</v>
      </c>
      <c r="AA196" s="230" t="s">
        <v>12</v>
      </c>
      <c r="AB196" s="231">
        <f t="shared" ref="AB196:AF197" si="94">IFERROR(IF($E196="-","-",W196/N196),"-")</f>
        <v>1.9333333333333333</v>
      </c>
      <c r="AC196" s="232" t="str">
        <f t="shared" si="94"/>
        <v>-</v>
      </c>
      <c r="AD196" s="232" t="str">
        <f t="shared" si="94"/>
        <v>-</v>
      </c>
      <c r="AE196" s="232" t="str">
        <f t="shared" si="94"/>
        <v>-</v>
      </c>
      <c r="AF196" s="233" t="str">
        <f t="shared" si="94"/>
        <v>-</v>
      </c>
      <c r="AG196" s="231">
        <f t="shared" ref="AG196:AK197" si="95">IFERROR(IF($E196="-","-",IF($T196="-","-",W196/$T196)),"-")</f>
        <v>0.32222222222222224</v>
      </c>
      <c r="AH196" s="232" t="str">
        <f t="shared" si="95"/>
        <v>-</v>
      </c>
      <c r="AI196" s="232" t="str">
        <f t="shared" si="95"/>
        <v>-</v>
      </c>
      <c r="AJ196" s="232" t="str">
        <f t="shared" si="95"/>
        <v>-</v>
      </c>
      <c r="AK196" s="233" t="str">
        <f t="shared" si="95"/>
        <v>-</v>
      </c>
      <c r="AL196" s="222" t="s">
        <v>12</v>
      </c>
      <c r="AM196" s="161" t="s">
        <v>85</v>
      </c>
      <c r="AN196" s="176" t="s">
        <v>751</v>
      </c>
      <c r="AO196" s="195" t="s">
        <v>774</v>
      </c>
      <c r="AP196" s="235" t="s">
        <v>15</v>
      </c>
      <c r="AQ196" s="234" t="s">
        <v>12</v>
      </c>
      <c r="AR196" s="234" t="s">
        <v>12</v>
      </c>
      <c r="AS196" s="234" t="s">
        <v>12</v>
      </c>
      <c r="AT196" s="227" t="s">
        <v>12</v>
      </c>
    </row>
    <row r="197" spans="1:46" ht="195.75" customHeight="1">
      <c r="A197" s="13" t="str">
        <f t="shared" si="91"/>
        <v>22-5</v>
      </c>
      <c r="B197" s="147">
        <v>22</v>
      </c>
      <c r="C197" s="169" t="str">
        <f>VLOOKUP(B197,[22]プルダウン!$L$2:$M$28,2,FALSE)</f>
        <v>景観</v>
      </c>
      <c r="D197" s="147">
        <v>5</v>
      </c>
      <c r="E197" s="161" t="s">
        <v>630</v>
      </c>
      <c r="F197" s="175" t="s">
        <v>393</v>
      </c>
      <c r="G197" s="159" t="s">
        <v>631</v>
      </c>
      <c r="H197" s="477" t="s">
        <v>632</v>
      </c>
      <c r="I197" s="162" t="s">
        <v>633</v>
      </c>
      <c r="J197" s="161" t="s">
        <v>634</v>
      </c>
      <c r="K197" s="161" t="s">
        <v>635</v>
      </c>
      <c r="L197" s="161" t="s">
        <v>636</v>
      </c>
      <c r="M197" s="160" t="s">
        <v>403</v>
      </c>
      <c r="N197" s="159">
        <v>17.399999999999999</v>
      </c>
      <c r="O197" s="478">
        <v>17.399999999999999</v>
      </c>
      <c r="P197" s="478">
        <v>17.399999999999999</v>
      </c>
      <c r="Q197" s="478">
        <v>17.399999999999999</v>
      </c>
      <c r="R197" s="479">
        <v>33.9</v>
      </c>
      <c r="S197" s="476" t="s">
        <v>637</v>
      </c>
      <c r="T197" s="479">
        <v>100</v>
      </c>
      <c r="U197" s="160" t="s">
        <v>405</v>
      </c>
      <c r="V197" s="161" t="s">
        <v>638</v>
      </c>
      <c r="W197" s="159">
        <v>17.399999999999999</v>
      </c>
      <c r="X197" s="478" t="s">
        <v>12</v>
      </c>
      <c r="Y197" s="478" t="s">
        <v>12</v>
      </c>
      <c r="Z197" s="478" t="s">
        <v>12</v>
      </c>
      <c r="AA197" s="479" t="s">
        <v>12</v>
      </c>
      <c r="AB197" s="480">
        <f t="shared" si="94"/>
        <v>1</v>
      </c>
      <c r="AC197" s="481" t="str">
        <f t="shared" si="94"/>
        <v>-</v>
      </c>
      <c r="AD197" s="481" t="str">
        <f t="shared" si="94"/>
        <v>-</v>
      </c>
      <c r="AE197" s="481" t="str">
        <f t="shared" si="94"/>
        <v>-</v>
      </c>
      <c r="AF197" s="482" t="str">
        <f t="shared" si="94"/>
        <v>-</v>
      </c>
      <c r="AG197" s="480">
        <f t="shared" si="95"/>
        <v>0.17399999999999999</v>
      </c>
      <c r="AH197" s="481" t="str">
        <f t="shared" si="95"/>
        <v>-</v>
      </c>
      <c r="AI197" s="481" t="str">
        <f t="shared" si="95"/>
        <v>-</v>
      </c>
      <c r="AJ197" s="481" t="str">
        <f t="shared" si="95"/>
        <v>-</v>
      </c>
      <c r="AK197" s="482" t="str">
        <f t="shared" si="95"/>
        <v>-</v>
      </c>
      <c r="AL197" s="163" t="s">
        <v>12</v>
      </c>
      <c r="AM197" s="161" t="s">
        <v>2505</v>
      </c>
      <c r="AN197" s="154" t="s">
        <v>775</v>
      </c>
      <c r="AO197" s="155" t="s">
        <v>776</v>
      </c>
      <c r="AP197" s="483" t="s">
        <v>15</v>
      </c>
      <c r="AQ197" s="484" t="s">
        <v>12</v>
      </c>
      <c r="AR197" s="484" t="s">
        <v>12</v>
      </c>
      <c r="AS197" s="484" t="s">
        <v>12</v>
      </c>
      <c r="AT197" s="485" t="s">
        <v>12</v>
      </c>
    </row>
    <row r="198" spans="1:46" ht="137.25" customHeight="1">
      <c r="A198" s="13" t="str">
        <f t="shared" si="91"/>
        <v>22-6</v>
      </c>
      <c r="B198" s="163">
        <v>22</v>
      </c>
      <c r="C198" s="278" t="str">
        <f>VLOOKUP(B198,[22]プルダウン!$L$2:$M$28,2,FALSE)</f>
        <v>景観</v>
      </c>
      <c r="D198" s="163">
        <v>6</v>
      </c>
      <c r="E198" s="161" t="s">
        <v>1873</v>
      </c>
      <c r="F198" s="175" t="s">
        <v>411</v>
      </c>
      <c r="G198" s="159" t="s">
        <v>598</v>
      </c>
      <c r="H198" s="177" t="s">
        <v>619</v>
      </c>
      <c r="I198" s="162" t="s">
        <v>627</v>
      </c>
      <c r="J198" s="161" t="s">
        <v>640</v>
      </c>
      <c r="K198" s="161" t="s">
        <v>641</v>
      </c>
      <c r="L198" s="161" t="s">
        <v>399</v>
      </c>
      <c r="M198" s="160" t="s">
        <v>403</v>
      </c>
      <c r="N198" s="225" t="s">
        <v>12</v>
      </c>
      <c r="O198" s="186">
        <v>13</v>
      </c>
      <c r="P198" s="186">
        <v>14</v>
      </c>
      <c r="Q198" s="186">
        <v>15</v>
      </c>
      <c r="R198" s="230">
        <v>16</v>
      </c>
      <c r="S198" s="235" t="s">
        <v>433</v>
      </c>
      <c r="T198" s="230">
        <v>17</v>
      </c>
      <c r="U198" s="228" t="s">
        <v>308</v>
      </c>
      <c r="V198" s="224" t="s">
        <v>642</v>
      </c>
      <c r="W198" s="225">
        <v>12</v>
      </c>
      <c r="X198" s="186" t="s">
        <v>12</v>
      </c>
      <c r="Y198" s="186" t="s">
        <v>12</v>
      </c>
      <c r="Z198" s="186" t="s">
        <v>12</v>
      </c>
      <c r="AA198" s="230" t="s">
        <v>12</v>
      </c>
      <c r="AB198" s="231" t="str">
        <f t="shared" ref="AB198:AF198" si="96">IFERROR(IF($E198="-","-",W198/N198),"-")</f>
        <v>-</v>
      </c>
      <c r="AC198" s="232" t="str">
        <f t="shared" si="96"/>
        <v>-</v>
      </c>
      <c r="AD198" s="232" t="str">
        <f t="shared" si="96"/>
        <v>-</v>
      </c>
      <c r="AE198" s="232" t="str">
        <f t="shared" si="96"/>
        <v>-</v>
      </c>
      <c r="AF198" s="233" t="str">
        <f t="shared" si="96"/>
        <v>-</v>
      </c>
      <c r="AG198" s="231">
        <f t="shared" ref="AG198:AK198" si="97">IFERROR(IF($E198="-","-",IF($T198="-","-",W198/$T198)),"-")</f>
        <v>0.70588235294117652</v>
      </c>
      <c r="AH198" s="232" t="str">
        <f t="shared" si="97"/>
        <v>-</v>
      </c>
      <c r="AI198" s="232" t="str">
        <f t="shared" si="97"/>
        <v>-</v>
      </c>
      <c r="AJ198" s="232" t="str">
        <f t="shared" si="97"/>
        <v>-</v>
      </c>
      <c r="AK198" s="233" t="str">
        <f t="shared" si="97"/>
        <v>-</v>
      </c>
      <c r="AL198" s="222" t="s">
        <v>12</v>
      </c>
      <c r="AM198" s="161" t="s">
        <v>2142</v>
      </c>
      <c r="AN198" s="176" t="s">
        <v>777</v>
      </c>
      <c r="AO198" s="195" t="s">
        <v>778</v>
      </c>
      <c r="AP198" s="235" t="s">
        <v>12</v>
      </c>
      <c r="AQ198" s="234" t="s">
        <v>12</v>
      </c>
      <c r="AR198" s="234" t="s">
        <v>12</v>
      </c>
      <c r="AS198" s="234" t="s">
        <v>12</v>
      </c>
      <c r="AT198" s="227" t="s">
        <v>12</v>
      </c>
    </row>
    <row r="199" spans="1:46" ht="29.25" hidden="1" customHeight="1">
      <c r="A199" s="13" t="str">
        <f t="shared" si="91"/>
        <v>22-7</v>
      </c>
      <c r="B199" s="163">
        <v>22</v>
      </c>
      <c r="C199" s="278" t="str">
        <f>VLOOKUP(B199,プルダウン!$L$2:$M$28,2,FALSE)</f>
        <v>景観</v>
      </c>
      <c r="D199" s="163">
        <v>7</v>
      </c>
      <c r="E199" s="161" t="s">
        <v>85</v>
      </c>
      <c r="F199" s="175" t="s">
        <v>85</v>
      </c>
      <c r="G199" s="325" t="s">
        <v>85</v>
      </c>
      <c r="H199" s="177" t="s">
        <v>85</v>
      </c>
      <c r="I199" s="162" t="s">
        <v>85</v>
      </c>
      <c r="J199" s="161" t="s">
        <v>85</v>
      </c>
      <c r="K199" s="161" t="s">
        <v>85</v>
      </c>
      <c r="L199" s="161" t="s">
        <v>85</v>
      </c>
      <c r="M199" s="228" t="s">
        <v>85</v>
      </c>
      <c r="N199" s="225" t="s">
        <v>12</v>
      </c>
      <c r="O199" s="186" t="s">
        <v>12</v>
      </c>
      <c r="P199" s="186" t="s">
        <v>12</v>
      </c>
      <c r="Q199" s="186" t="s">
        <v>12</v>
      </c>
      <c r="R199" s="230" t="s">
        <v>12</v>
      </c>
      <c r="S199" s="235" t="s">
        <v>85</v>
      </c>
      <c r="T199" s="230" t="s">
        <v>85</v>
      </c>
      <c r="U199" s="228" t="s">
        <v>85</v>
      </c>
      <c r="V199" s="224" t="s">
        <v>85</v>
      </c>
      <c r="W199" s="225" t="s">
        <v>12</v>
      </c>
      <c r="X199" s="186" t="s">
        <v>12</v>
      </c>
      <c r="Y199" s="186" t="s">
        <v>12</v>
      </c>
      <c r="Z199" s="186" t="s">
        <v>12</v>
      </c>
      <c r="AA199" s="230" t="s">
        <v>12</v>
      </c>
      <c r="AB199" s="231" t="str">
        <f t="shared" ref="AB199:AF246" si="98">IFERROR(IF($E199="-","-",W199/N199),"-")</f>
        <v>-</v>
      </c>
      <c r="AC199" s="232" t="str">
        <f t="shared" ref="AC199:AC246" si="99">IFERROR(IF($E199="-","-",X199/O199),"-")</f>
        <v>-</v>
      </c>
      <c r="AD199" s="232" t="str">
        <f t="shared" ref="AD199:AF246" si="100">IFERROR(IF($E199="-","-",Y199/P199),"-")</f>
        <v>-</v>
      </c>
      <c r="AE199" s="232" t="str">
        <f t="shared" ref="AE199:AE246" si="101">IFERROR(IF($E199="-","-",Z199/Q199),"-")</f>
        <v>-</v>
      </c>
      <c r="AF199" s="233" t="str">
        <f t="shared" ref="AF199:AF246" si="102">IFERROR(IF($E199="-","-",AA199/R199),"-")</f>
        <v>-</v>
      </c>
      <c r="AG199" s="231" t="str">
        <f t="shared" ref="AG199:AK246" si="103">IFERROR(IF($E199="-","-",IF($T199="-","-",W199/$T199)),"-")</f>
        <v>-</v>
      </c>
      <c r="AH199" s="232" t="str">
        <f t="shared" ref="AH199:AK246" si="104">IFERROR(IF($E199="-","-",IF($T199="-","-",X199/$T199)),"-")</f>
        <v>-</v>
      </c>
      <c r="AI199" s="232" t="str">
        <f t="shared" ref="AI199:AI246" si="105">IFERROR(IF($E199="-","-",IF($T199="-","-",Y199/$T199)),"-")</f>
        <v>-</v>
      </c>
      <c r="AJ199" s="232" t="str">
        <f t="shared" ref="AJ199:AJ246" si="106">IFERROR(IF($E199="-","-",IF($T199="-","-",Z199/$T199)),"-")</f>
        <v>-</v>
      </c>
      <c r="AK199" s="233" t="str">
        <f t="shared" ref="AK199:AK246" si="107">IFERROR(IF($E199="-","-",IF($T199="-","-",AA199/$T199)),"-")</f>
        <v>-</v>
      </c>
      <c r="AL199" s="222" t="s">
        <v>12</v>
      </c>
      <c r="AM199" s="161" t="s">
        <v>85</v>
      </c>
      <c r="AN199" s="176" t="s">
        <v>85</v>
      </c>
      <c r="AO199" s="195" t="s">
        <v>85</v>
      </c>
      <c r="AP199" s="235" t="s">
        <v>12</v>
      </c>
      <c r="AQ199" s="234" t="s">
        <v>12</v>
      </c>
      <c r="AR199" s="234" t="s">
        <v>12</v>
      </c>
      <c r="AS199" s="234" t="s">
        <v>12</v>
      </c>
      <c r="AT199" s="227" t="s">
        <v>12</v>
      </c>
    </row>
    <row r="200" spans="1:46" ht="29.25" hidden="1" customHeight="1">
      <c r="A200" s="13" t="str">
        <f t="shared" si="91"/>
        <v>22-8</v>
      </c>
      <c r="B200" s="163">
        <v>22</v>
      </c>
      <c r="C200" s="278" t="str">
        <f>VLOOKUP(B200,プルダウン!$L$2:$M$28,2,FALSE)</f>
        <v>景観</v>
      </c>
      <c r="D200" s="163">
        <v>8</v>
      </c>
      <c r="E200" s="161" t="s">
        <v>85</v>
      </c>
      <c r="F200" s="175" t="s">
        <v>85</v>
      </c>
      <c r="G200" s="325" t="s">
        <v>85</v>
      </c>
      <c r="H200" s="177" t="s">
        <v>85</v>
      </c>
      <c r="I200" s="162" t="s">
        <v>85</v>
      </c>
      <c r="J200" s="161" t="s">
        <v>85</v>
      </c>
      <c r="K200" s="161" t="s">
        <v>85</v>
      </c>
      <c r="L200" s="161" t="s">
        <v>85</v>
      </c>
      <c r="M200" s="228" t="s">
        <v>85</v>
      </c>
      <c r="N200" s="225" t="s">
        <v>12</v>
      </c>
      <c r="O200" s="186" t="s">
        <v>12</v>
      </c>
      <c r="P200" s="186" t="s">
        <v>12</v>
      </c>
      <c r="Q200" s="186" t="s">
        <v>12</v>
      </c>
      <c r="R200" s="230" t="s">
        <v>12</v>
      </c>
      <c r="S200" s="235" t="s">
        <v>85</v>
      </c>
      <c r="T200" s="230" t="s">
        <v>85</v>
      </c>
      <c r="U200" s="228" t="s">
        <v>85</v>
      </c>
      <c r="V200" s="224" t="s">
        <v>85</v>
      </c>
      <c r="W200" s="225" t="s">
        <v>12</v>
      </c>
      <c r="X200" s="186" t="s">
        <v>12</v>
      </c>
      <c r="Y200" s="186" t="s">
        <v>12</v>
      </c>
      <c r="Z200" s="186" t="s">
        <v>12</v>
      </c>
      <c r="AA200" s="230" t="s">
        <v>12</v>
      </c>
      <c r="AB200" s="231" t="str">
        <f t="shared" si="98"/>
        <v>-</v>
      </c>
      <c r="AC200" s="232" t="str">
        <f t="shared" si="99"/>
        <v>-</v>
      </c>
      <c r="AD200" s="232" t="str">
        <f t="shared" si="100"/>
        <v>-</v>
      </c>
      <c r="AE200" s="232" t="str">
        <f t="shared" si="101"/>
        <v>-</v>
      </c>
      <c r="AF200" s="233" t="str">
        <f t="shared" si="102"/>
        <v>-</v>
      </c>
      <c r="AG200" s="231" t="str">
        <f t="shared" si="103"/>
        <v>-</v>
      </c>
      <c r="AH200" s="232" t="str">
        <f t="shared" si="104"/>
        <v>-</v>
      </c>
      <c r="AI200" s="232" t="str">
        <f t="shared" si="105"/>
        <v>-</v>
      </c>
      <c r="AJ200" s="232" t="str">
        <f t="shared" si="106"/>
        <v>-</v>
      </c>
      <c r="AK200" s="233" t="str">
        <f t="shared" si="107"/>
        <v>-</v>
      </c>
      <c r="AL200" s="222" t="s">
        <v>12</v>
      </c>
      <c r="AM200" s="161" t="s">
        <v>85</v>
      </c>
      <c r="AN200" s="176" t="s">
        <v>85</v>
      </c>
      <c r="AO200" s="195" t="s">
        <v>85</v>
      </c>
      <c r="AP200" s="235" t="s">
        <v>12</v>
      </c>
      <c r="AQ200" s="234" t="s">
        <v>12</v>
      </c>
      <c r="AR200" s="234" t="s">
        <v>12</v>
      </c>
      <c r="AS200" s="234" t="s">
        <v>12</v>
      </c>
      <c r="AT200" s="227" t="s">
        <v>12</v>
      </c>
    </row>
    <row r="201" spans="1:46" ht="29.25" hidden="1" customHeight="1">
      <c r="A201" s="13" t="str">
        <f t="shared" ref="A201:A209" si="108">B201&amp;"-"&amp;D201</f>
        <v>22-9</v>
      </c>
      <c r="B201" s="163">
        <v>22</v>
      </c>
      <c r="C201" s="278" t="str">
        <f>VLOOKUP(B201,プルダウン!$L$2:$M$28,2,FALSE)</f>
        <v>景観</v>
      </c>
      <c r="D201" s="163">
        <v>9</v>
      </c>
      <c r="E201" s="161" t="s">
        <v>85</v>
      </c>
      <c r="F201" s="175" t="s">
        <v>85</v>
      </c>
      <c r="G201" s="325" t="s">
        <v>85</v>
      </c>
      <c r="H201" s="177" t="s">
        <v>85</v>
      </c>
      <c r="I201" s="162" t="s">
        <v>85</v>
      </c>
      <c r="J201" s="161" t="s">
        <v>85</v>
      </c>
      <c r="K201" s="161" t="s">
        <v>85</v>
      </c>
      <c r="L201" s="161" t="s">
        <v>85</v>
      </c>
      <c r="M201" s="228" t="s">
        <v>85</v>
      </c>
      <c r="N201" s="225" t="s">
        <v>12</v>
      </c>
      <c r="O201" s="186" t="s">
        <v>12</v>
      </c>
      <c r="P201" s="186" t="s">
        <v>12</v>
      </c>
      <c r="Q201" s="186" t="s">
        <v>12</v>
      </c>
      <c r="R201" s="230" t="s">
        <v>12</v>
      </c>
      <c r="S201" s="235" t="s">
        <v>85</v>
      </c>
      <c r="T201" s="230" t="s">
        <v>85</v>
      </c>
      <c r="U201" s="228" t="s">
        <v>85</v>
      </c>
      <c r="V201" s="224" t="s">
        <v>85</v>
      </c>
      <c r="W201" s="225" t="s">
        <v>12</v>
      </c>
      <c r="X201" s="186" t="s">
        <v>12</v>
      </c>
      <c r="Y201" s="186" t="s">
        <v>12</v>
      </c>
      <c r="Z201" s="186" t="s">
        <v>12</v>
      </c>
      <c r="AA201" s="230" t="s">
        <v>12</v>
      </c>
      <c r="AB201" s="231" t="str">
        <f t="shared" si="98"/>
        <v>-</v>
      </c>
      <c r="AC201" s="232" t="str">
        <f t="shared" si="99"/>
        <v>-</v>
      </c>
      <c r="AD201" s="232" t="str">
        <f t="shared" si="100"/>
        <v>-</v>
      </c>
      <c r="AE201" s="232" t="str">
        <f t="shared" si="101"/>
        <v>-</v>
      </c>
      <c r="AF201" s="233" t="str">
        <f t="shared" si="102"/>
        <v>-</v>
      </c>
      <c r="AG201" s="231" t="str">
        <f t="shared" si="103"/>
        <v>-</v>
      </c>
      <c r="AH201" s="232" t="str">
        <f t="shared" si="104"/>
        <v>-</v>
      </c>
      <c r="AI201" s="232" t="str">
        <f t="shared" si="105"/>
        <v>-</v>
      </c>
      <c r="AJ201" s="232" t="str">
        <f t="shared" si="106"/>
        <v>-</v>
      </c>
      <c r="AK201" s="233" t="str">
        <f t="shared" si="107"/>
        <v>-</v>
      </c>
      <c r="AL201" s="222" t="s">
        <v>12</v>
      </c>
      <c r="AM201" s="161" t="s">
        <v>85</v>
      </c>
      <c r="AN201" s="176" t="s">
        <v>85</v>
      </c>
      <c r="AO201" s="195" t="s">
        <v>85</v>
      </c>
      <c r="AP201" s="235" t="s">
        <v>12</v>
      </c>
      <c r="AQ201" s="234" t="s">
        <v>12</v>
      </c>
      <c r="AR201" s="234" t="s">
        <v>12</v>
      </c>
      <c r="AS201" s="234" t="s">
        <v>12</v>
      </c>
      <c r="AT201" s="227" t="s">
        <v>12</v>
      </c>
    </row>
    <row r="202" spans="1:46" ht="115.5" customHeight="1">
      <c r="A202" s="13" t="str">
        <f t="shared" si="108"/>
        <v>23-1</v>
      </c>
      <c r="B202" s="163">
        <v>23</v>
      </c>
      <c r="C202" s="278" t="str">
        <f>VLOOKUP(B202,[22]プルダウン!$L$2:$M$28,2,FALSE)</f>
        <v>建築物</v>
      </c>
      <c r="D202" s="163">
        <v>1</v>
      </c>
      <c r="E202" s="161" t="s">
        <v>643</v>
      </c>
      <c r="F202" s="175" t="s">
        <v>393</v>
      </c>
      <c r="G202" s="159" t="s">
        <v>598</v>
      </c>
      <c r="H202" s="177" t="s">
        <v>644</v>
      </c>
      <c r="I202" s="162" t="s">
        <v>645</v>
      </c>
      <c r="J202" s="161" t="s">
        <v>646</v>
      </c>
      <c r="K202" s="161" t="s">
        <v>647</v>
      </c>
      <c r="L202" s="161" t="s">
        <v>648</v>
      </c>
      <c r="M202" s="160" t="s">
        <v>403</v>
      </c>
      <c r="N202" s="225">
        <v>35</v>
      </c>
      <c r="O202" s="186">
        <v>55</v>
      </c>
      <c r="P202" s="186">
        <v>85</v>
      </c>
      <c r="Q202" s="186">
        <v>90</v>
      </c>
      <c r="R202" s="230">
        <v>95</v>
      </c>
      <c r="S202" s="235" t="s">
        <v>433</v>
      </c>
      <c r="T202" s="230">
        <v>100</v>
      </c>
      <c r="U202" s="228" t="s">
        <v>405</v>
      </c>
      <c r="V202" s="224" t="s">
        <v>1874</v>
      </c>
      <c r="W202" s="225">
        <v>32.6</v>
      </c>
      <c r="X202" s="186" t="s">
        <v>12</v>
      </c>
      <c r="Y202" s="186" t="s">
        <v>12</v>
      </c>
      <c r="Z202" s="186" t="s">
        <v>12</v>
      </c>
      <c r="AA202" s="230" t="s">
        <v>12</v>
      </c>
      <c r="AB202" s="231">
        <f t="shared" si="98"/>
        <v>0.93142857142857149</v>
      </c>
      <c r="AC202" s="232" t="str">
        <f t="shared" si="98"/>
        <v>-</v>
      </c>
      <c r="AD202" s="232" t="str">
        <f t="shared" si="98"/>
        <v>-</v>
      </c>
      <c r="AE202" s="232" t="str">
        <f t="shared" si="98"/>
        <v>-</v>
      </c>
      <c r="AF202" s="233" t="str">
        <f t="shared" si="98"/>
        <v>-</v>
      </c>
      <c r="AG202" s="231">
        <f t="shared" si="103"/>
        <v>0.32600000000000001</v>
      </c>
      <c r="AH202" s="232" t="str">
        <f t="shared" si="103"/>
        <v>-</v>
      </c>
      <c r="AI202" s="232" t="str">
        <f t="shared" si="103"/>
        <v>-</v>
      </c>
      <c r="AJ202" s="232" t="str">
        <f t="shared" si="103"/>
        <v>-</v>
      </c>
      <c r="AK202" s="233" t="str">
        <f t="shared" si="103"/>
        <v>-</v>
      </c>
      <c r="AL202" s="222" t="s">
        <v>12</v>
      </c>
      <c r="AM202" s="161" t="s">
        <v>779</v>
      </c>
      <c r="AN202" s="176" t="s">
        <v>780</v>
      </c>
      <c r="AO202" s="195" t="s">
        <v>781</v>
      </c>
      <c r="AP202" s="235" t="s">
        <v>15</v>
      </c>
      <c r="AQ202" s="234" t="s">
        <v>12</v>
      </c>
      <c r="AR202" s="234" t="s">
        <v>12</v>
      </c>
      <c r="AS202" s="234" t="s">
        <v>12</v>
      </c>
      <c r="AT202" s="227" t="s">
        <v>12</v>
      </c>
    </row>
    <row r="203" spans="1:46" ht="147" customHeight="1">
      <c r="A203" s="13" t="str">
        <f t="shared" si="108"/>
        <v>23-2</v>
      </c>
      <c r="B203" s="163">
        <v>23</v>
      </c>
      <c r="C203" s="278" t="str">
        <f>VLOOKUP(B203,[22]プルダウン!$L$2:$M$28,2,FALSE)</f>
        <v>建築物</v>
      </c>
      <c r="D203" s="163">
        <v>2</v>
      </c>
      <c r="E203" s="161" t="s">
        <v>649</v>
      </c>
      <c r="F203" s="175" t="s">
        <v>393</v>
      </c>
      <c r="G203" s="159" t="s">
        <v>598</v>
      </c>
      <c r="H203" s="177" t="s">
        <v>644</v>
      </c>
      <c r="I203" s="162" t="s">
        <v>650</v>
      </c>
      <c r="J203" s="161" t="s">
        <v>651</v>
      </c>
      <c r="K203" s="161" t="s">
        <v>652</v>
      </c>
      <c r="L203" s="161" t="s">
        <v>653</v>
      </c>
      <c r="M203" s="160" t="s">
        <v>403</v>
      </c>
      <c r="N203" s="225">
        <v>20</v>
      </c>
      <c r="O203" s="186">
        <v>20</v>
      </c>
      <c r="P203" s="186">
        <v>20</v>
      </c>
      <c r="Q203" s="186">
        <v>20</v>
      </c>
      <c r="R203" s="230">
        <v>20</v>
      </c>
      <c r="S203" s="235" t="s">
        <v>433</v>
      </c>
      <c r="T203" s="230">
        <v>20</v>
      </c>
      <c r="U203" s="228" t="s">
        <v>405</v>
      </c>
      <c r="V203" s="224" t="s">
        <v>1874</v>
      </c>
      <c r="W203" s="225">
        <v>8.4</v>
      </c>
      <c r="X203" s="186" t="s">
        <v>12</v>
      </c>
      <c r="Y203" s="186" t="s">
        <v>12</v>
      </c>
      <c r="Z203" s="186" t="s">
        <v>12</v>
      </c>
      <c r="AA203" s="230" t="s">
        <v>12</v>
      </c>
      <c r="AB203" s="231">
        <f t="shared" si="98"/>
        <v>0.42000000000000004</v>
      </c>
      <c r="AC203" s="232" t="str">
        <f t="shared" si="98"/>
        <v>-</v>
      </c>
      <c r="AD203" s="232" t="str">
        <f t="shared" si="98"/>
        <v>-</v>
      </c>
      <c r="AE203" s="232" t="str">
        <f t="shared" si="98"/>
        <v>-</v>
      </c>
      <c r="AF203" s="233" t="str">
        <f t="shared" si="98"/>
        <v>-</v>
      </c>
      <c r="AG203" s="231">
        <f t="shared" si="103"/>
        <v>0.42000000000000004</v>
      </c>
      <c r="AH203" s="232" t="str">
        <f t="shared" si="103"/>
        <v>-</v>
      </c>
      <c r="AI203" s="232" t="str">
        <f t="shared" si="103"/>
        <v>-</v>
      </c>
      <c r="AJ203" s="232" t="str">
        <f t="shared" si="103"/>
        <v>-</v>
      </c>
      <c r="AK203" s="233" t="str">
        <f t="shared" si="103"/>
        <v>-</v>
      </c>
      <c r="AL203" s="222" t="s">
        <v>12</v>
      </c>
      <c r="AM203" s="161" t="s">
        <v>782</v>
      </c>
      <c r="AN203" s="176" t="s">
        <v>783</v>
      </c>
      <c r="AO203" s="195" t="s">
        <v>784</v>
      </c>
      <c r="AP203" s="234" t="s">
        <v>50</v>
      </c>
      <c r="AQ203" s="234" t="s">
        <v>12</v>
      </c>
      <c r="AR203" s="234" t="s">
        <v>12</v>
      </c>
      <c r="AS203" s="234" t="s">
        <v>12</v>
      </c>
      <c r="AT203" s="227" t="s">
        <v>12</v>
      </c>
    </row>
    <row r="204" spans="1:46" ht="116.1" customHeight="1">
      <c r="A204" s="13" t="str">
        <f t="shared" si="108"/>
        <v>23-3</v>
      </c>
      <c r="B204" s="163">
        <v>23</v>
      </c>
      <c r="C204" s="278" t="str">
        <f>VLOOKUP(B204,[22]プルダウン!$L$2:$M$28,2,FALSE)</f>
        <v>建築物</v>
      </c>
      <c r="D204" s="163">
        <v>3</v>
      </c>
      <c r="E204" s="161" t="s">
        <v>654</v>
      </c>
      <c r="F204" s="175" t="s">
        <v>393</v>
      </c>
      <c r="G204" s="159" t="s">
        <v>598</v>
      </c>
      <c r="H204" s="177" t="s">
        <v>644</v>
      </c>
      <c r="I204" s="162" t="s">
        <v>645</v>
      </c>
      <c r="J204" s="161" t="s">
        <v>655</v>
      </c>
      <c r="K204" s="161" t="s">
        <v>656</v>
      </c>
      <c r="L204" s="161" t="s">
        <v>657</v>
      </c>
      <c r="M204" s="160" t="s">
        <v>403</v>
      </c>
      <c r="N204" s="225">
        <v>90</v>
      </c>
      <c r="O204" s="186" t="s">
        <v>12</v>
      </c>
      <c r="P204" s="186" t="s">
        <v>12</v>
      </c>
      <c r="Q204" s="186" t="s">
        <v>12</v>
      </c>
      <c r="R204" s="230" t="s">
        <v>12</v>
      </c>
      <c r="S204" s="235" t="s">
        <v>433</v>
      </c>
      <c r="T204" s="230">
        <v>95</v>
      </c>
      <c r="U204" s="228" t="s">
        <v>405</v>
      </c>
      <c r="V204" s="224" t="s">
        <v>658</v>
      </c>
      <c r="W204" s="225">
        <v>90.8</v>
      </c>
      <c r="X204" s="186" t="s">
        <v>12</v>
      </c>
      <c r="Y204" s="186" t="s">
        <v>12</v>
      </c>
      <c r="Z204" s="186" t="s">
        <v>12</v>
      </c>
      <c r="AA204" s="230" t="s">
        <v>12</v>
      </c>
      <c r="AB204" s="231">
        <f t="shared" si="98"/>
        <v>1.0088888888888889</v>
      </c>
      <c r="AC204" s="232" t="str">
        <f t="shared" si="98"/>
        <v>-</v>
      </c>
      <c r="AD204" s="232" t="str">
        <f t="shared" si="98"/>
        <v>-</v>
      </c>
      <c r="AE204" s="232" t="str">
        <f t="shared" si="98"/>
        <v>-</v>
      </c>
      <c r="AF204" s="233" t="str">
        <f t="shared" si="98"/>
        <v>-</v>
      </c>
      <c r="AG204" s="231">
        <f t="shared" si="103"/>
        <v>0.95578947368421052</v>
      </c>
      <c r="AH204" s="232" t="str">
        <f t="shared" si="103"/>
        <v>-</v>
      </c>
      <c r="AI204" s="232" t="str">
        <f t="shared" si="103"/>
        <v>-</v>
      </c>
      <c r="AJ204" s="232" t="str">
        <f t="shared" si="103"/>
        <v>-</v>
      </c>
      <c r="AK204" s="233" t="str">
        <f t="shared" si="103"/>
        <v>-</v>
      </c>
      <c r="AL204" s="222" t="s">
        <v>12</v>
      </c>
      <c r="AM204" s="161" t="s">
        <v>2167</v>
      </c>
      <c r="AN204" s="176" t="s">
        <v>786</v>
      </c>
      <c r="AO204" s="195" t="s">
        <v>787</v>
      </c>
      <c r="AP204" s="235" t="s">
        <v>15</v>
      </c>
      <c r="AQ204" s="234" t="s">
        <v>12</v>
      </c>
      <c r="AR204" s="234" t="s">
        <v>12</v>
      </c>
      <c r="AS204" s="234" t="s">
        <v>12</v>
      </c>
      <c r="AT204" s="227" t="s">
        <v>12</v>
      </c>
    </row>
    <row r="205" spans="1:46" ht="116.1" customHeight="1">
      <c r="A205" s="13" t="str">
        <f t="shared" si="108"/>
        <v>23-4</v>
      </c>
      <c r="B205" s="163">
        <v>23</v>
      </c>
      <c r="C205" s="278" t="str">
        <f>VLOOKUP(B205,[22]プルダウン!$L$2:$M$28,2,FALSE)</f>
        <v>建築物</v>
      </c>
      <c r="D205" s="163">
        <v>4</v>
      </c>
      <c r="E205" s="161" t="s">
        <v>659</v>
      </c>
      <c r="F205" s="175" t="s">
        <v>393</v>
      </c>
      <c r="G205" s="159" t="s">
        <v>598</v>
      </c>
      <c r="H205" s="177" t="s">
        <v>644</v>
      </c>
      <c r="I205" s="162" t="s">
        <v>645</v>
      </c>
      <c r="J205" s="161" t="s">
        <v>660</v>
      </c>
      <c r="K205" s="161" t="s">
        <v>656</v>
      </c>
      <c r="L205" s="161" t="s">
        <v>661</v>
      </c>
      <c r="M205" s="160" t="s">
        <v>403</v>
      </c>
      <c r="N205" s="225">
        <v>90</v>
      </c>
      <c r="O205" s="186" t="s">
        <v>12</v>
      </c>
      <c r="P205" s="186" t="s">
        <v>12</v>
      </c>
      <c r="Q205" s="186" t="s">
        <v>12</v>
      </c>
      <c r="R205" s="230" t="s">
        <v>12</v>
      </c>
      <c r="S205" s="235" t="s">
        <v>433</v>
      </c>
      <c r="T205" s="230">
        <v>95</v>
      </c>
      <c r="U205" s="228" t="s">
        <v>405</v>
      </c>
      <c r="V205" s="224" t="s">
        <v>658</v>
      </c>
      <c r="W205" s="225">
        <v>90</v>
      </c>
      <c r="X205" s="186" t="s">
        <v>12</v>
      </c>
      <c r="Y205" s="186" t="s">
        <v>12</v>
      </c>
      <c r="Z205" s="186" t="s">
        <v>12</v>
      </c>
      <c r="AA205" s="230" t="s">
        <v>12</v>
      </c>
      <c r="AB205" s="231">
        <f t="shared" si="98"/>
        <v>1</v>
      </c>
      <c r="AC205" s="232" t="str">
        <f t="shared" si="98"/>
        <v>-</v>
      </c>
      <c r="AD205" s="232" t="str">
        <f t="shared" si="98"/>
        <v>-</v>
      </c>
      <c r="AE205" s="232" t="str">
        <f t="shared" si="98"/>
        <v>-</v>
      </c>
      <c r="AF205" s="233" t="str">
        <f t="shared" si="98"/>
        <v>-</v>
      </c>
      <c r="AG205" s="231">
        <f t="shared" si="103"/>
        <v>0.94736842105263153</v>
      </c>
      <c r="AH205" s="232" t="str">
        <f t="shared" si="103"/>
        <v>-</v>
      </c>
      <c r="AI205" s="232" t="str">
        <f t="shared" si="103"/>
        <v>-</v>
      </c>
      <c r="AJ205" s="232" t="str">
        <f t="shared" si="103"/>
        <v>-</v>
      </c>
      <c r="AK205" s="233" t="str">
        <f t="shared" si="103"/>
        <v>-</v>
      </c>
      <c r="AL205" s="222" t="s">
        <v>12</v>
      </c>
      <c r="AM205" s="161" t="s">
        <v>2167</v>
      </c>
      <c r="AN205" s="176" t="s">
        <v>786</v>
      </c>
      <c r="AO205" s="195" t="s">
        <v>787</v>
      </c>
      <c r="AP205" s="235" t="s">
        <v>15</v>
      </c>
      <c r="AQ205" s="234" t="s">
        <v>12</v>
      </c>
      <c r="AR205" s="234" t="s">
        <v>12</v>
      </c>
      <c r="AS205" s="234" t="s">
        <v>12</v>
      </c>
      <c r="AT205" s="227" t="s">
        <v>12</v>
      </c>
    </row>
    <row r="206" spans="1:46" ht="29.25" hidden="1" customHeight="1">
      <c r="A206" s="13" t="str">
        <f t="shared" si="108"/>
        <v>23-5</v>
      </c>
      <c r="B206" s="163">
        <v>23</v>
      </c>
      <c r="C206" s="278" t="str">
        <f>VLOOKUP(B206,プルダウン!$L$2:$M$28,2,FALSE)</f>
        <v>建築物</v>
      </c>
      <c r="D206" s="163">
        <v>5</v>
      </c>
      <c r="E206" s="161" t="s">
        <v>85</v>
      </c>
      <c r="F206" s="175" t="s">
        <v>85</v>
      </c>
      <c r="G206" s="325" t="s">
        <v>85</v>
      </c>
      <c r="H206" s="177" t="s">
        <v>85</v>
      </c>
      <c r="I206" s="162" t="s">
        <v>85</v>
      </c>
      <c r="J206" s="161" t="s">
        <v>85</v>
      </c>
      <c r="K206" s="161" t="s">
        <v>85</v>
      </c>
      <c r="L206" s="161" t="s">
        <v>85</v>
      </c>
      <c r="M206" s="228" t="s">
        <v>85</v>
      </c>
      <c r="N206" s="225" t="s">
        <v>12</v>
      </c>
      <c r="O206" s="186" t="s">
        <v>12</v>
      </c>
      <c r="P206" s="186" t="s">
        <v>12</v>
      </c>
      <c r="Q206" s="186" t="s">
        <v>12</v>
      </c>
      <c r="R206" s="230" t="s">
        <v>12</v>
      </c>
      <c r="S206" s="235" t="s">
        <v>85</v>
      </c>
      <c r="T206" s="230" t="s">
        <v>85</v>
      </c>
      <c r="U206" s="228" t="s">
        <v>85</v>
      </c>
      <c r="V206" s="224" t="s">
        <v>85</v>
      </c>
      <c r="W206" s="225" t="s">
        <v>12</v>
      </c>
      <c r="X206" s="186" t="s">
        <v>12</v>
      </c>
      <c r="Y206" s="186" t="s">
        <v>12</v>
      </c>
      <c r="Z206" s="186" t="s">
        <v>12</v>
      </c>
      <c r="AA206" s="230" t="s">
        <v>12</v>
      </c>
      <c r="AB206" s="231" t="str">
        <f t="shared" si="98"/>
        <v>-</v>
      </c>
      <c r="AC206" s="232" t="str">
        <f t="shared" si="99"/>
        <v>-</v>
      </c>
      <c r="AD206" s="232" t="str">
        <f t="shared" si="100"/>
        <v>-</v>
      </c>
      <c r="AE206" s="232" t="str">
        <f t="shared" si="101"/>
        <v>-</v>
      </c>
      <c r="AF206" s="233" t="str">
        <f t="shared" si="102"/>
        <v>-</v>
      </c>
      <c r="AG206" s="231" t="str">
        <f t="shared" si="103"/>
        <v>-</v>
      </c>
      <c r="AH206" s="232" t="str">
        <f t="shared" si="104"/>
        <v>-</v>
      </c>
      <c r="AI206" s="232" t="str">
        <f t="shared" si="105"/>
        <v>-</v>
      </c>
      <c r="AJ206" s="232" t="str">
        <f t="shared" si="106"/>
        <v>-</v>
      </c>
      <c r="AK206" s="233" t="str">
        <f t="shared" si="107"/>
        <v>-</v>
      </c>
      <c r="AL206" s="222" t="s">
        <v>12</v>
      </c>
      <c r="AM206" s="161" t="s">
        <v>85</v>
      </c>
      <c r="AN206" s="176" t="s">
        <v>85</v>
      </c>
      <c r="AO206" s="195" t="s">
        <v>85</v>
      </c>
      <c r="AP206" s="235" t="s">
        <v>12</v>
      </c>
      <c r="AQ206" s="234" t="s">
        <v>12</v>
      </c>
      <c r="AR206" s="234" t="s">
        <v>12</v>
      </c>
      <c r="AS206" s="234" t="s">
        <v>12</v>
      </c>
      <c r="AT206" s="227" t="s">
        <v>12</v>
      </c>
    </row>
    <row r="207" spans="1:46" ht="29.25" hidden="1" customHeight="1">
      <c r="A207" s="13" t="str">
        <f t="shared" si="108"/>
        <v>23-6</v>
      </c>
      <c r="B207" s="163">
        <v>23</v>
      </c>
      <c r="C207" s="278" t="str">
        <f>VLOOKUP(B207,プルダウン!$L$2:$M$28,2,FALSE)</f>
        <v>建築物</v>
      </c>
      <c r="D207" s="163">
        <v>6</v>
      </c>
      <c r="E207" s="161" t="s">
        <v>85</v>
      </c>
      <c r="F207" s="175" t="s">
        <v>85</v>
      </c>
      <c r="G207" s="325" t="s">
        <v>85</v>
      </c>
      <c r="H207" s="177" t="s">
        <v>85</v>
      </c>
      <c r="I207" s="162" t="s">
        <v>85</v>
      </c>
      <c r="J207" s="161" t="s">
        <v>85</v>
      </c>
      <c r="K207" s="161" t="s">
        <v>85</v>
      </c>
      <c r="L207" s="161" t="s">
        <v>85</v>
      </c>
      <c r="M207" s="228" t="s">
        <v>85</v>
      </c>
      <c r="N207" s="225" t="s">
        <v>12</v>
      </c>
      <c r="O207" s="186" t="s">
        <v>12</v>
      </c>
      <c r="P207" s="186" t="s">
        <v>12</v>
      </c>
      <c r="Q207" s="186" t="s">
        <v>12</v>
      </c>
      <c r="R207" s="230" t="s">
        <v>12</v>
      </c>
      <c r="S207" s="235" t="s">
        <v>85</v>
      </c>
      <c r="T207" s="230" t="s">
        <v>85</v>
      </c>
      <c r="U207" s="228" t="s">
        <v>85</v>
      </c>
      <c r="V207" s="224" t="s">
        <v>85</v>
      </c>
      <c r="W207" s="225" t="s">
        <v>12</v>
      </c>
      <c r="X207" s="186" t="s">
        <v>12</v>
      </c>
      <c r="Y207" s="186" t="s">
        <v>12</v>
      </c>
      <c r="Z207" s="186" t="s">
        <v>12</v>
      </c>
      <c r="AA207" s="230" t="s">
        <v>12</v>
      </c>
      <c r="AB207" s="231" t="str">
        <f t="shared" si="98"/>
        <v>-</v>
      </c>
      <c r="AC207" s="232" t="str">
        <f t="shared" si="99"/>
        <v>-</v>
      </c>
      <c r="AD207" s="232" t="str">
        <f t="shared" si="100"/>
        <v>-</v>
      </c>
      <c r="AE207" s="232" t="str">
        <f t="shared" si="101"/>
        <v>-</v>
      </c>
      <c r="AF207" s="233" t="str">
        <f t="shared" si="102"/>
        <v>-</v>
      </c>
      <c r="AG207" s="231" t="str">
        <f t="shared" si="103"/>
        <v>-</v>
      </c>
      <c r="AH207" s="232" t="str">
        <f t="shared" si="104"/>
        <v>-</v>
      </c>
      <c r="AI207" s="232" t="str">
        <f t="shared" si="105"/>
        <v>-</v>
      </c>
      <c r="AJ207" s="232" t="str">
        <f t="shared" si="106"/>
        <v>-</v>
      </c>
      <c r="AK207" s="233" t="str">
        <f t="shared" si="107"/>
        <v>-</v>
      </c>
      <c r="AL207" s="222" t="s">
        <v>12</v>
      </c>
      <c r="AM207" s="161" t="s">
        <v>85</v>
      </c>
      <c r="AN207" s="176" t="s">
        <v>85</v>
      </c>
      <c r="AO207" s="195" t="s">
        <v>85</v>
      </c>
      <c r="AP207" s="235" t="s">
        <v>12</v>
      </c>
      <c r="AQ207" s="234" t="s">
        <v>12</v>
      </c>
      <c r="AR207" s="234" t="s">
        <v>12</v>
      </c>
      <c r="AS207" s="234" t="s">
        <v>12</v>
      </c>
      <c r="AT207" s="227" t="s">
        <v>12</v>
      </c>
    </row>
    <row r="208" spans="1:46" ht="29.25" hidden="1" customHeight="1">
      <c r="A208" s="13" t="str">
        <f t="shared" si="108"/>
        <v>23-7</v>
      </c>
      <c r="B208" s="163">
        <v>23</v>
      </c>
      <c r="C208" s="278" t="str">
        <f>VLOOKUP(B208,プルダウン!$L$2:$M$28,2,FALSE)</f>
        <v>建築物</v>
      </c>
      <c r="D208" s="163">
        <v>7</v>
      </c>
      <c r="E208" s="161" t="s">
        <v>85</v>
      </c>
      <c r="F208" s="175" t="s">
        <v>85</v>
      </c>
      <c r="G208" s="325" t="s">
        <v>85</v>
      </c>
      <c r="H208" s="177" t="s">
        <v>85</v>
      </c>
      <c r="I208" s="162" t="s">
        <v>85</v>
      </c>
      <c r="J208" s="161" t="s">
        <v>85</v>
      </c>
      <c r="K208" s="161" t="s">
        <v>85</v>
      </c>
      <c r="L208" s="161" t="s">
        <v>85</v>
      </c>
      <c r="M208" s="228" t="s">
        <v>85</v>
      </c>
      <c r="N208" s="225" t="s">
        <v>12</v>
      </c>
      <c r="O208" s="186" t="s">
        <v>12</v>
      </c>
      <c r="P208" s="186" t="s">
        <v>12</v>
      </c>
      <c r="Q208" s="186" t="s">
        <v>12</v>
      </c>
      <c r="R208" s="230" t="s">
        <v>12</v>
      </c>
      <c r="S208" s="235" t="s">
        <v>85</v>
      </c>
      <c r="T208" s="230" t="s">
        <v>85</v>
      </c>
      <c r="U208" s="228" t="s">
        <v>85</v>
      </c>
      <c r="V208" s="224" t="s">
        <v>85</v>
      </c>
      <c r="W208" s="225" t="s">
        <v>12</v>
      </c>
      <c r="X208" s="186" t="s">
        <v>12</v>
      </c>
      <c r="Y208" s="186" t="s">
        <v>12</v>
      </c>
      <c r="Z208" s="186" t="s">
        <v>12</v>
      </c>
      <c r="AA208" s="230" t="s">
        <v>12</v>
      </c>
      <c r="AB208" s="231" t="str">
        <f t="shared" si="98"/>
        <v>-</v>
      </c>
      <c r="AC208" s="232" t="str">
        <f t="shared" si="99"/>
        <v>-</v>
      </c>
      <c r="AD208" s="232" t="str">
        <f t="shared" si="100"/>
        <v>-</v>
      </c>
      <c r="AE208" s="232" t="str">
        <f t="shared" si="101"/>
        <v>-</v>
      </c>
      <c r="AF208" s="233" t="str">
        <f t="shared" si="102"/>
        <v>-</v>
      </c>
      <c r="AG208" s="231" t="str">
        <f t="shared" si="103"/>
        <v>-</v>
      </c>
      <c r="AH208" s="232" t="str">
        <f t="shared" si="104"/>
        <v>-</v>
      </c>
      <c r="AI208" s="232" t="str">
        <f t="shared" si="105"/>
        <v>-</v>
      </c>
      <c r="AJ208" s="232" t="str">
        <f t="shared" si="106"/>
        <v>-</v>
      </c>
      <c r="AK208" s="233" t="str">
        <f t="shared" si="107"/>
        <v>-</v>
      </c>
      <c r="AL208" s="222" t="s">
        <v>12</v>
      </c>
      <c r="AM208" s="161" t="s">
        <v>85</v>
      </c>
      <c r="AN208" s="176" t="s">
        <v>85</v>
      </c>
      <c r="AO208" s="195" t="s">
        <v>85</v>
      </c>
      <c r="AP208" s="235" t="s">
        <v>12</v>
      </c>
      <c r="AQ208" s="234" t="s">
        <v>12</v>
      </c>
      <c r="AR208" s="234" t="s">
        <v>12</v>
      </c>
      <c r="AS208" s="234" t="s">
        <v>12</v>
      </c>
      <c r="AT208" s="227" t="s">
        <v>12</v>
      </c>
    </row>
    <row r="209" spans="1:46" ht="29.25" hidden="1" customHeight="1">
      <c r="A209" s="13" t="str">
        <f t="shared" si="108"/>
        <v>23-8</v>
      </c>
      <c r="B209" s="163">
        <v>23</v>
      </c>
      <c r="C209" s="278" t="str">
        <f>VLOOKUP(B209,プルダウン!$L$2:$M$28,2,FALSE)</f>
        <v>建築物</v>
      </c>
      <c r="D209" s="163">
        <v>8</v>
      </c>
      <c r="E209" s="161" t="s">
        <v>85</v>
      </c>
      <c r="F209" s="175" t="s">
        <v>85</v>
      </c>
      <c r="G209" s="325" t="s">
        <v>85</v>
      </c>
      <c r="H209" s="177" t="s">
        <v>85</v>
      </c>
      <c r="I209" s="162" t="s">
        <v>85</v>
      </c>
      <c r="J209" s="161" t="s">
        <v>85</v>
      </c>
      <c r="K209" s="161" t="s">
        <v>85</v>
      </c>
      <c r="L209" s="161" t="s">
        <v>85</v>
      </c>
      <c r="M209" s="228" t="s">
        <v>85</v>
      </c>
      <c r="N209" s="225" t="s">
        <v>12</v>
      </c>
      <c r="O209" s="186" t="s">
        <v>12</v>
      </c>
      <c r="P209" s="186" t="s">
        <v>12</v>
      </c>
      <c r="Q209" s="186" t="s">
        <v>12</v>
      </c>
      <c r="R209" s="230" t="s">
        <v>12</v>
      </c>
      <c r="S209" s="235" t="s">
        <v>85</v>
      </c>
      <c r="T209" s="230" t="s">
        <v>85</v>
      </c>
      <c r="U209" s="228" t="s">
        <v>85</v>
      </c>
      <c r="V209" s="224" t="s">
        <v>85</v>
      </c>
      <c r="W209" s="225" t="s">
        <v>12</v>
      </c>
      <c r="X209" s="186" t="s">
        <v>12</v>
      </c>
      <c r="Y209" s="186" t="s">
        <v>12</v>
      </c>
      <c r="Z209" s="186" t="s">
        <v>12</v>
      </c>
      <c r="AA209" s="230" t="s">
        <v>12</v>
      </c>
      <c r="AB209" s="231" t="str">
        <f t="shared" si="98"/>
        <v>-</v>
      </c>
      <c r="AC209" s="232" t="str">
        <f t="shared" si="99"/>
        <v>-</v>
      </c>
      <c r="AD209" s="232" t="str">
        <f t="shared" si="100"/>
        <v>-</v>
      </c>
      <c r="AE209" s="232" t="str">
        <f t="shared" si="101"/>
        <v>-</v>
      </c>
      <c r="AF209" s="233" t="str">
        <f t="shared" si="102"/>
        <v>-</v>
      </c>
      <c r="AG209" s="231" t="str">
        <f t="shared" si="103"/>
        <v>-</v>
      </c>
      <c r="AH209" s="232" t="str">
        <f t="shared" si="104"/>
        <v>-</v>
      </c>
      <c r="AI209" s="232" t="str">
        <f t="shared" si="105"/>
        <v>-</v>
      </c>
      <c r="AJ209" s="232" t="str">
        <f t="shared" si="106"/>
        <v>-</v>
      </c>
      <c r="AK209" s="233" t="str">
        <f t="shared" si="107"/>
        <v>-</v>
      </c>
      <c r="AL209" s="222" t="s">
        <v>12</v>
      </c>
      <c r="AM209" s="161" t="s">
        <v>85</v>
      </c>
      <c r="AN209" s="176" t="s">
        <v>85</v>
      </c>
      <c r="AO209" s="195" t="s">
        <v>85</v>
      </c>
      <c r="AP209" s="235" t="s">
        <v>12</v>
      </c>
      <c r="AQ209" s="234" t="s">
        <v>12</v>
      </c>
      <c r="AR209" s="234" t="s">
        <v>12</v>
      </c>
      <c r="AS209" s="234" t="s">
        <v>12</v>
      </c>
      <c r="AT209" s="227" t="s">
        <v>12</v>
      </c>
    </row>
    <row r="210" spans="1:46" ht="29.25" hidden="1" customHeight="1">
      <c r="A210" s="13" t="str">
        <f t="shared" ref="A210:A218" si="109">B210&amp;"-"&amp;D210</f>
        <v>23-9</v>
      </c>
      <c r="B210" s="163">
        <v>23</v>
      </c>
      <c r="C210" s="278" t="str">
        <f>VLOOKUP(B210,プルダウン!$L$2:$M$28,2,FALSE)</f>
        <v>建築物</v>
      </c>
      <c r="D210" s="163">
        <v>9</v>
      </c>
      <c r="E210" s="161" t="s">
        <v>85</v>
      </c>
      <c r="F210" s="175" t="s">
        <v>85</v>
      </c>
      <c r="G210" s="325" t="s">
        <v>85</v>
      </c>
      <c r="H210" s="177" t="s">
        <v>85</v>
      </c>
      <c r="I210" s="162" t="s">
        <v>85</v>
      </c>
      <c r="J210" s="161" t="s">
        <v>85</v>
      </c>
      <c r="K210" s="161" t="s">
        <v>85</v>
      </c>
      <c r="L210" s="161" t="s">
        <v>85</v>
      </c>
      <c r="M210" s="228" t="s">
        <v>85</v>
      </c>
      <c r="N210" s="225" t="s">
        <v>12</v>
      </c>
      <c r="O210" s="186" t="s">
        <v>12</v>
      </c>
      <c r="P210" s="186" t="s">
        <v>12</v>
      </c>
      <c r="Q210" s="186" t="s">
        <v>12</v>
      </c>
      <c r="R210" s="230" t="s">
        <v>12</v>
      </c>
      <c r="S210" s="235" t="s">
        <v>85</v>
      </c>
      <c r="T210" s="230" t="s">
        <v>85</v>
      </c>
      <c r="U210" s="228" t="s">
        <v>85</v>
      </c>
      <c r="V210" s="224" t="s">
        <v>85</v>
      </c>
      <c r="W210" s="225" t="s">
        <v>12</v>
      </c>
      <c r="X210" s="186" t="s">
        <v>12</v>
      </c>
      <c r="Y210" s="186" t="s">
        <v>12</v>
      </c>
      <c r="Z210" s="186" t="s">
        <v>12</v>
      </c>
      <c r="AA210" s="230" t="s">
        <v>12</v>
      </c>
      <c r="AB210" s="231" t="str">
        <f t="shared" si="98"/>
        <v>-</v>
      </c>
      <c r="AC210" s="232" t="str">
        <f t="shared" si="99"/>
        <v>-</v>
      </c>
      <c r="AD210" s="232" t="str">
        <f t="shared" si="100"/>
        <v>-</v>
      </c>
      <c r="AE210" s="232" t="str">
        <f t="shared" si="101"/>
        <v>-</v>
      </c>
      <c r="AF210" s="233" t="str">
        <f t="shared" si="102"/>
        <v>-</v>
      </c>
      <c r="AG210" s="231" t="str">
        <f t="shared" si="103"/>
        <v>-</v>
      </c>
      <c r="AH210" s="232" t="str">
        <f t="shared" si="104"/>
        <v>-</v>
      </c>
      <c r="AI210" s="232" t="str">
        <f t="shared" si="105"/>
        <v>-</v>
      </c>
      <c r="AJ210" s="232" t="str">
        <f t="shared" si="106"/>
        <v>-</v>
      </c>
      <c r="AK210" s="233" t="str">
        <f t="shared" si="107"/>
        <v>-</v>
      </c>
      <c r="AL210" s="222" t="s">
        <v>12</v>
      </c>
      <c r="AM210" s="161" t="s">
        <v>85</v>
      </c>
      <c r="AN210" s="176" t="s">
        <v>85</v>
      </c>
      <c r="AO210" s="195" t="s">
        <v>85</v>
      </c>
      <c r="AP210" s="235" t="s">
        <v>12</v>
      </c>
      <c r="AQ210" s="234" t="s">
        <v>12</v>
      </c>
      <c r="AR210" s="234" t="s">
        <v>12</v>
      </c>
      <c r="AS210" s="234" t="s">
        <v>12</v>
      </c>
      <c r="AT210" s="227" t="s">
        <v>12</v>
      </c>
    </row>
    <row r="211" spans="1:46" ht="197.25" customHeight="1">
      <c r="A211" s="13" t="str">
        <f t="shared" si="109"/>
        <v>24-1</v>
      </c>
      <c r="B211" s="163">
        <v>24</v>
      </c>
      <c r="C211" s="301" t="str">
        <f>VLOOKUP(B211,[22]プルダウン!$L$2:$M$28,2,FALSE)</f>
        <v>住宅</v>
      </c>
      <c r="D211" s="163">
        <v>1</v>
      </c>
      <c r="E211" s="161" t="s">
        <v>2557</v>
      </c>
      <c r="F211" s="163" t="s">
        <v>2558</v>
      </c>
      <c r="G211" s="159" t="s">
        <v>598</v>
      </c>
      <c r="H211" s="177" t="s">
        <v>2559</v>
      </c>
      <c r="I211" s="162" t="s">
        <v>662</v>
      </c>
      <c r="J211" s="161" t="s">
        <v>2560</v>
      </c>
      <c r="K211" s="161" t="s">
        <v>2561</v>
      </c>
      <c r="L211" s="161" t="s">
        <v>2562</v>
      </c>
      <c r="M211" s="160" t="s">
        <v>403</v>
      </c>
      <c r="N211" s="225" t="s">
        <v>85</v>
      </c>
      <c r="O211" s="172">
        <v>400</v>
      </c>
      <c r="P211" s="172">
        <v>400</v>
      </c>
      <c r="Q211" s="172">
        <v>400</v>
      </c>
      <c r="R211" s="173">
        <v>400</v>
      </c>
      <c r="S211" s="196" t="s">
        <v>433</v>
      </c>
      <c r="T211" s="173">
        <v>400</v>
      </c>
      <c r="U211" s="302" t="s">
        <v>419</v>
      </c>
      <c r="V211" s="303" t="s">
        <v>2563</v>
      </c>
      <c r="W211" s="225" t="s">
        <v>12</v>
      </c>
      <c r="X211" s="186" t="s">
        <v>85</v>
      </c>
      <c r="Y211" s="186" t="s">
        <v>85</v>
      </c>
      <c r="Z211" s="186" t="s">
        <v>85</v>
      </c>
      <c r="AA211" s="230" t="s">
        <v>85</v>
      </c>
      <c r="AB211" s="231" t="str">
        <f t="shared" si="98"/>
        <v>-</v>
      </c>
      <c r="AC211" s="232" t="str">
        <f t="shared" si="99"/>
        <v>-</v>
      </c>
      <c r="AD211" s="232" t="str">
        <f t="shared" si="100"/>
        <v>-</v>
      </c>
      <c r="AE211" s="232" t="str">
        <f t="shared" si="100"/>
        <v>-</v>
      </c>
      <c r="AF211" s="233" t="str">
        <f t="shared" si="100"/>
        <v>-</v>
      </c>
      <c r="AG211" s="231" t="str">
        <f t="shared" si="103"/>
        <v>-</v>
      </c>
      <c r="AH211" s="232" t="str">
        <f t="shared" si="104"/>
        <v>-</v>
      </c>
      <c r="AI211" s="232" t="str">
        <f t="shared" si="104"/>
        <v>-</v>
      </c>
      <c r="AJ211" s="232" t="str">
        <f t="shared" si="104"/>
        <v>-</v>
      </c>
      <c r="AK211" s="233" t="str">
        <f t="shared" si="104"/>
        <v>-</v>
      </c>
      <c r="AL211" s="222" t="s">
        <v>85</v>
      </c>
      <c r="AM211" s="161" t="s">
        <v>2564</v>
      </c>
      <c r="AN211" s="176" t="s">
        <v>919</v>
      </c>
      <c r="AO211" s="195" t="s">
        <v>920</v>
      </c>
      <c r="AP211" s="235" t="s">
        <v>12</v>
      </c>
      <c r="AQ211" s="234" t="s">
        <v>12</v>
      </c>
      <c r="AR211" s="234" t="s">
        <v>12</v>
      </c>
      <c r="AS211" s="234" t="s">
        <v>12</v>
      </c>
      <c r="AT211" s="227" t="s">
        <v>12</v>
      </c>
    </row>
    <row r="212" spans="1:46" ht="150.75" customHeight="1">
      <c r="A212" s="13" t="str">
        <f t="shared" si="109"/>
        <v>24-2</v>
      </c>
      <c r="B212" s="163">
        <v>24</v>
      </c>
      <c r="C212" s="301" t="str">
        <f>VLOOKUP(B212,[22]プルダウン!$L$2:$M$28,2,FALSE)</f>
        <v>住宅</v>
      </c>
      <c r="D212" s="163">
        <v>2</v>
      </c>
      <c r="E212" s="161" t="s">
        <v>663</v>
      </c>
      <c r="F212" s="175" t="s">
        <v>393</v>
      </c>
      <c r="G212" s="159" t="s">
        <v>598</v>
      </c>
      <c r="H212" s="177" t="s">
        <v>2565</v>
      </c>
      <c r="I212" s="162" t="s">
        <v>662</v>
      </c>
      <c r="J212" s="161" t="s">
        <v>664</v>
      </c>
      <c r="K212" s="161" t="s">
        <v>665</v>
      </c>
      <c r="L212" s="161" t="s">
        <v>666</v>
      </c>
      <c r="M212" s="160" t="s">
        <v>403</v>
      </c>
      <c r="N212" s="225">
        <v>47</v>
      </c>
      <c r="O212" s="186">
        <v>48</v>
      </c>
      <c r="P212" s="186">
        <v>49</v>
      </c>
      <c r="Q212" s="186">
        <v>50</v>
      </c>
      <c r="R212" s="230">
        <v>51</v>
      </c>
      <c r="S212" s="235" t="s">
        <v>433</v>
      </c>
      <c r="T212" s="230">
        <v>52</v>
      </c>
      <c r="U212" s="228" t="s">
        <v>419</v>
      </c>
      <c r="V212" s="224" t="s">
        <v>1877</v>
      </c>
      <c r="W212" s="225">
        <v>45.2</v>
      </c>
      <c r="X212" s="186" t="s">
        <v>12</v>
      </c>
      <c r="Y212" s="186" t="s">
        <v>12</v>
      </c>
      <c r="Z212" s="186" t="s">
        <v>12</v>
      </c>
      <c r="AA212" s="230" t="s">
        <v>12</v>
      </c>
      <c r="AB212" s="231">
        <f t="shared" si="98"/>
        <v>0.96170212765957452</v>
      </c>
      <c r="AC212" s="232" t="str">
        <f t="shared" si="99"/>
        <v>-</v>
      </c>
      <c r="AD212" s="232" t="str">
        <f t="shared" si="100"/>
        <v>-</v>
      </c>
      <c r="AE212" s="232" t="str">
        <f t="shared" si="100"/>
        <v>-</v>
      </c>
      <c r="AF212" s="233" t="str">
        <f t="shared" si="100"/>
        <v>-</v>
      </c>
      <c r="AG212" s="231">
        <f t="shared" si="103"/>
        <v>0.86923076923076925</v>
      </c>
      <c r="AH212" s="232" t="str">
        <f t="shared" si="104"/>
        <v>-</v>
      </c>
      <c r="AI212" s="232" t="str">
        <f t="shared" si="104"/>
        <v>-</v>
      </c>
      <c r="AJ212" s="232" t="str">
        <f t="shared" si="104"/>
        <v>-</v>
      </c>
      <c r="AK212" s="233" t="str">
        <f t="shared" si="104"/>
        <v>-</v>
      </c>
      <c r="AL212" s="222" t="s">
        <v>12</v>
      </c>
      <c r="AM212" s="161" t="s">
        <v>2879</v>
      </c>
      <c r="AN212" s="176" t="s">
        <v>1875</v>
      </c>
      <c r="AO212" s="195" t="s">
        <v>1876</v>
      </c>
      <c r="AP212" s="235" t="s">
        <v>11</v>
      </c>
      <c r="AQ212" s="234" t="s">
        <v>12</v>
      </c>
      <c r="AR212" s="234" t="s">
        <v>12</v>
      </c>
      <c r="AS212" s="234" t="s">
        <v>12</v>
      </c>
      <c r="AT212" s="227" t="s">
        <v>12</v>
      </c>
    </row>
    <row r="213" spans="1:46" ht="105" customHeight="1">
      <c r="A213" s="13" t="str">
        <f t="shared" si="109"/>
        <v>24-3</v>
      </c>
      <c r="B213" s="163">
        <v>24</v>
      </c>
      <c r="C213" s="278" t="str">
        <f>VLOOKUP(B213,[18]プルダウン!$L$2:$M$28,2,FALSE)</f>
        <v>住宅</v>
      </c>
      <c r="D213" s="163">
        <v>3</v>
      </c>
      <c r="E213" s="161" t="s">
        <v>1889</v>
      </c>
      <c r="F213" s="175" t="s">
        <v>1759</v>
      </c>
      <c r="G213" s="159" t="s">
        <v>598</v>
      </c>
      <c r="H213" s="177" t="s">
        <v>2559</v>
      </c>
      <c r="I213" s="162" t="s">
        <v>662</v>
      </c>
      <c r="J213" s="161" t="s">
        <v>1890</v>
      </c>
      <c r="K213" s="161" t="s">
        <v>1891</v>
      </c>
      <c r="L213" s="161" t="s">
        <v>2566</v>
      </c>
      <c r="M213" s="160" t="s">
        <v>403</v>
      </c>
      <c r="N213" s="225">
        <v>9700</v>
      </c>
      <c r="O213" s="186">
        <v>15200</v>
      </c>
      <c r="P213" s="186">
        <v>15700</v>
      </c>
      <c r="Q213" s="186">
        <v>16200</v>
      </c>
      <c r="R213" s="230">
        <v>16700</v>
      </c>
      <c r="S213" s="235" t="s">
        <v>40</v>
      </c>
      <c r="T213" s="304">
        <v>17200</v>
      </c>
      <c r="U213" s="228" t="s">
        <v>419</v>
      </c>
      <c r="V213" s="224" t="s">
        <v>2567</v>
      </c>
      <c r="W213" s="274">
        <v>9799</v>
      </c>
      <c r="X213" s="186" t="s">
        <v>85</v>
      </c>
      <c r="Y213" s="186" t="s">
        <v>85</v>
      </c>
      <c r="Z213" s="186" t="s">
        <v>85</v>
      </c>
      <c r="AA213" s="230" t="s">
        <v>85</v>
      </c>
      <c r="AB213" s="231">
        <v>1.0043298969072165</v>
      </c>
      <c r="AC213" s="232" t="s">
        <v>85</v>
      </c>
      <c r="AD213" s="232" t="s">
        <v>85</v>
      </c>
      <c r="AE213" s="232" t="s">
        <v>85</v>
      </c>
      <c r="AF213" s="233" t="s">
        <v>85</v>
      </c>
      <c r="AG213" s="231">
        <v>0.60509316770186339</v>
      </c>
      <c r="AH213" s="232" t="s">
        <v>85</v>
      </c>
      <c r="AI213" s="232" t="s">
        <v>85</v>
      </c>
      <c r="AJ213" s="232" t="s">
        <v>85</v>
      </c>
      <c r="AK213" s="233" t="s">
        <v>85</v>
      </c>
      <c r="AL213" s="222" t="s">
        <v>85</v>
      </c>
      <c r="AM213" s="161"/>
      <c r="AN213" s="176" t="s">
        <v>2568</v>
      </c>
      <c r="AO213" s="195" t="s">
        <v>2569</v>
      </c>
      <c r="AP213" s="235" t="s">
        <v>54</v>
      </c>
      <c r="AQ213" s="234" t="s">
        <v>12</v>
      </c>
      <c r="AR213" s="234" t="s">
        <v>12</v>
      </c>
      <c r="AS213" s="234" t="s">
        <v>12</v>
      </c>
      <c r="AT213" s="227" t="s">
        <v>12</v>
      </c>
    </row>
    <row r="214" spans="1:46" ht="29.25" hidden="1" customHeight="1">
      <c r="A214" s="13" t="str">
        <f t="shared" si="109"/>
        <v>24-4</v>
      </c>
      <c r="B214" s="163">
        <v>24</v>
      </c>
      <c r="C214" s="278" t="str">
        <f>VLOOKUP(B214,プルダウン!$L$2:$M$28,2,FALSE)</f>
        <v>住宅</v>
      </c>
      <c r="D214" s="163">
        <v>4</v>
      </c>
      <c r="E214" s="161" t="s">
        <v>85</v>
      </c>
      <c r="F214" s="175" t="s">
        <v>85</v>
      </c>
      <c r="G214" s="325" t="s">
        <v>85</v>
      </c>
      <c r="H214" s="177" t="s">
        <v>85</v>
      </c>
      <c r="I214" s="162" t="s">
        <v>85</v>
      </c>
      <c r="J214" s="161" t="s">
        <v>85</v>
      </c>
      <c r="K214" s="161" t="s">
        <v>85</v>
      </c>
      <c r="L214" s="161" t="s">
        <v>85</v>
      </c>
      <c r="M214" s="228" t="s">
        <v>85</v>
      </c>
      <c r="N214" s="225" t="s">
        <v>12</v>
      </c>
      <c r="O214" s="186" t="s">
        <v>12</v>
      </c>
      <c r="P214" s="186" t="s">
        <v>12</v>
      </c>
      <c r="Q214" s="186" t="s">
        <v>12</v>
      </c>
      <c r="R214" s="230" t="s">
        <v>12</v>
      </c>
      <c r="S214" s="235" t="s">
        <v>85</v>
      </c>
      <c r="T214" s="230" t="s">
        <v>85</v>
      </c>
      <c r="U214" s="228" t="s">
        <v>85</v>
      </c>
      <c r="V214" s="224" t="s">
        <v>85</v>
      </c>
      <c r="W214" s="225" t="s">
        <v>12</v>
      </c>
      <c r="X214" s="186" t="s">
        <v>12</v>
      </c>
      <c r="Y214" s="186" t="s">
        <v>12</v>
      </c>
      <c r="Z214" s="186" t="s">
        <v>12</v>
      </c>
      <c r="AA214" s="230" t="s">
        <v>12</v>
      </c>
      <c r="AB214" s="231" t="str">
        <f t="shared" si="98"/>
        <v>-</v>
      </c>
      <c r="AC214" s="232" t="str">
        <f t="shared" si="99"/>
        <v>-</v>
      </c>
      <c r="AD214" s="232" t="str">
        <f t="shared" si="100"/>
        <v>-</v>
      </c>
      <c r="AE214" s="232" t="str">
        <f t="shared" si="101"/>
        <v>-</v>
      </c>
      <c r="AF214" s="233" t="str">
        <f t="shared" si="102"/>
        <v>-</v>
      </c>
      <c r="AG214" s="231" t="str">
        <f t="shared" si="103"/>
        <v>-</v>
      </c>
      <c r="AH214" s="232" t="str">
        <f t="shared" si="104"/>
        <v>-</v>
      </c>
      <c r="AI214" s="232" t="str">
        <f t="shared" si="105"/>
        <v>-</v>
      </c>
      <c r="AJ214" s="232" t="str">
        <f t="shared" si="106"/>
        <v>-</v>
      </c>
      <c r="AK214" s="233" t="str">
        <f t="shared" si="107"/>
        <v>-</v>
      </c>
      <c r="AL214" s="222" t="s">
        <v>12</v>
      </c>
      <c r="AM214" s="161" t="s">
        <v>85</v>
      </c>
      <c r="AN214" s="176" t="s">
        <v>85</v>
      </c>
      <c r="AO214" s="195" t="s">
        <v>85</v>
      </c>
      <c r="AP214" s="235" t="s">
        <v>12</v>
      </c>
      <c r="AQ214" s="234" t="s">
        <v>12</v>
      </c>
      <c r="AR214" s="234" t="s">
        <v>12</v>
      </c>
      <c r="AS214" s="234" t="s">
        <v>12</v>
      </c>
      <c r="AT214" s="227" t="s">
        <v>12</v>
      </c>
    </row>
    <row r="215" spans="1:46" ht="29.25" hidden="1" customHeight="1">
      <c r="A215" s="13" t="str">
        <f t="shared" si="109"/>
        <v>24-5</v>
      </c>
      <c r="B215" s="163">
        <v>24</v>
      </c>
      <c r="C215" s="278" t="str">
        <f>VLOOKUP(B215,プルダウン!$L$2:$M$28,2,FALSE)</f>
        <v>住宅</v>
      </c>
      <c r="D215" s="163">
        <v>5</v>
      </c>
      <c r="E215" s="161" t="s">
        <v>85</v>
      </c>
      <c r="F215" s="175" t="s">
        <v>85</v>
      </c>
      <c r="G215" s="325" t="s">
        <v>85</v>
      </c>
      <c r="H215" s="177" t="s">
        <v>85</v>
      </c>
      <c r="I215" s="162" t="s">
        <v>85</v>
      </c>
      <c r="J215" s="161" t="s">
        <v>85</v>
      </c>
      <c r="K215" s="161" t="s">
        <v>85</v>
      </c>
      <c r="L215" s="161" t="s">
        <v>85</v>
      </c>
      <c r="M215" s="228" t="s">
        <v>85</v>
      </c>
      <c r="N215" s="225" t="s">
        <v>12</v>
      </c>
      <c r="O215" s="186" t="s">
        <v>12</v>
      </c>
      <c r="P215" s="186" t="s">
        <v>12</v>
      </c>
      <c r="Q215" s="186" t="s">
        <v>12</v>
      </c>
      <c r="R215" s="230" t="s">
        <v>12</v>
      </c>
      <c r="S215" s="235" t="s">
        <v>85</v>
      </c>
      <c r="T215" s="230" t="s">
        <v>85</v>
      </c>
      <c r="U215" s="228" t="s">
        <v>85</v>
      </c>
      <c r="V215" s="224" t="s">
        <v>85</v>
      </c>
      <c r="W215" s="225" t="s">
        <v>12</v>
      </c>
      <c r="X215" s="186" t="s">
        <v>12</v>
      </c>
      <c r="Y215" s="186" t="s">
        <v>12</v>
      </c>
      <c r="Z215" s="186" t="s">
        <v>12</v>
      </c>
      <c r="AA215" s="230" t="s">
        <v>12</v>
      </c>
      <c r="AB215" s="231" t="str">
        <f t="shared" si="98"/>
        <v>-</v>
      </c>
      <c r="AC215" s="232" t="str">
        <f t="shared" si="99"/>
        <v>-</v>
      </c>
      <c r="AD215" s="232" t="str">
        <f t="shared" si="100"/>
        <v>-</v>
      </c>
      <c r="AE215" s="232" t="str">
        <f t="shared" si="101"/>
        <v>-</v>
      </c>
      <c r="AF215" s="233" t="str">
        <f t="shared" si="102"/>
        <v>-</v>
      </c>
      <c r="AG215" s="231" t="str">
        <f t="shared" si="103"/>
        <v>-</v>
      </c>
      <c r="AH215" s="232" t="str">
        <f t="shared" si="104"/>
        <v>-</v>
      </c>
      <c r="AI215" s="232" t="str">
        <f t="shared" si="105"/>
        <v>-</v>
      </c>
      <c r="AJ215" s="232" t="str">
        <f t="shared" si="106"/>
        <v>-</v>
      </c>
      <c r="AK215" s="233" t="str">
        <f t="shared" si="107"/>
        <v>-</v>
      </c>
      <c r="AL215" s="222" t="s">
        <v>12</v>
      </c>
      <c r="AM215" s="161" t="s">
        <v>85</v>
      </c>
      <c r="AN215" s="176" t="s">
        <v>85</v>
      </c>
      <c r="AO215" s="195" t="s">
        <v>85</v>
      </c>
      <c r="AP215" s="235" t="s">
        <v>12</v>
      </c>
      <c r="AQ215" s="234" t="s">
        <v>12</v>
      </c>
      <c r="AR215" s="234" t="s">
        <v>12</v>
      </c>
      <c r="AS215" s="234" t="s">
        <v>12</v>
      </c>
      <c r="AT215" s="227" t="s">
        <v>12</v>
      </c>
    </row>
    <row r="216" spans="1:46" ht="29.25" hidden="1" customHeight="1">
      <c r="A216" s="13" t="str">
        <f t="shared" si="109"/>
        <v>24-6</v>
      </c>
      <c r="B216" s="163">
        <v>24</v>
      </c>
      <c r="C216" s="278" t="str">
        <f>VLOOKUP(B216,プルダウン!$L$2:$M$28,2,FALSE)</f>
        <v>住宅</v>
      </c>
      <c r="D216" s="163">
        <v>6</v>
      </c>
      <c r="E216" s="161" t="s">
        <v>85</v>
      </c>
      <c r="F216" s="175" t="s">
        <v>85</v>
      </c>
      <c r="G216" s="325" t="s">
        <v>85</v>
      </c>
      <c r="H216" s="177" t="s">
        <v>85</v>
      </c>
      <c r="I216" s="162" t="s">
        <v>85</v>
      </c>
      <c r="J216" s="161" t="s">
        <v>85</v>
      </c>
      <c r="K216" s="161" t="s">
        <v>85</v>
      </c>
      <c r="L216" s="161" t="s">
        <v>85</v>
      </c>
      <c r="M216" s="228" t="s">
        <v>85</v>
      </c>
      <c r="N216" s="225" t="s">
        <v>12</v>
      </c>
      <c r="O216" s="186" t="s">
        <v>12</v>
      </c>
      <c r="P216" s="186" t="s">
        <v>12</v>
      </c>
      <c r="Q216" s="186" t="s">
        <v>12</v>
      </c>
      <c r="R216" s="230" t="s">
        <v>12</v>
      </c>
      <c r="S216" s="235" t="s">
        <v>85</v>
      </c>
      <c r="T216" s="230" t="s">
        <v>85</v>
      </c>
      <c r="U216" s="228" t="s">
        <v>85</v>
      </c>
      <c r="V216" s="224" t="s">
        <v>85</v>
      </c>
      <c r="W216" s="225" t="s">
        <v>12</v>
      </c>
      <c r="X216" s="186" t="s">
        <v>12</v>
      </c>
      <c r="Y216" s="186" t="s">
        <v>12</v>
      </c>
      <c r="Z216" s="186" t="s">
        <v>12</v>
      </c>
      <c r="AA216" s="230" t="s">
        <v>12</v>
      </c>
      <c r="AB216" s="231" t="str">
        <f t="shared" si="98"/>
        <v>-</v>
      </c>
      <c r="AC216" s="232" t="str">
        <f t="shared" si="99"/>
        <v>-</v>
      </c>
      <c r="AD216" s="232" t="str">
        <f t="shared" si="100"/>
        <v>-</v>
      </c>
      <c r="AE216" s="232" t="str">
        <f t="shared" si="101"/>
        <v>-</v>
      </c>
      <c r="AF216" s="233" t="str">
        <f t="shared" si="102"/>
        <v>-</v>
      </c>
      <c r="AG216" s="231" t="str">
        <f t="shared" si="103"/>
        <v>-</v>
      </c>
      <c r="AH216" s="232" t="str">
        <f t="shared" si="104"/>
        <v>-</v>
      </c>
      <c r="AI216" s="232" t="str">
        <f t="shared" si="105"/>
        <v>-</v>
      </c>
      <c r="AJ216" s="232" t="str">
        <f t="shared" si="106"/>
        <v>-</v>
      </c>
      <c r="AK216" s="233" t="str">
        <f t="shared" si="107"/>
        <v>-</v>
      </c>
      <c r="AL216" s="222" t="s">
        <v>12</v>
      </c>
      <c r="AM216" s="161" t="s">
        <v>85</v>
      </c>
      <c r="AN216" s="176" t="s">
        <v>85</v>
      </c>
      <c r="AO216" s="195" t="s">
        <v>85</v>
      </c>
      <c r="AP216" s="235" t="s">
        <v>12</v>
      </c>
      <c r="AQ216" s="234" t="s">
        <v>12</v>
      </c>
      <c r="AR216" s="234" t="s">
        <v>12</v>
      </c>
      <c r="AS216" s="234" t="s">
        <v>12</v>
      </c>
      <c r="AT216" s="227" t="s">
        <v>12</v>
      </c>
    </row>
    <row r="217" spans="1:46" ht="29.25" hidden="1" customHeight="1">
      <c r="A217" s="13" t="str">
        <f t="shared" si="109"/>
        <v>24-7</v>
      </c>
      <c r="B217" s="163">
        <v>24</v>
      </c>
      <c r="C217" s="278" t="str">
        <f>VLOOKUP(B217,プルダウン!$L$2:$M$28,2,FALSE)</f>
        <v>住宅</v>
      </c>
      <c r="D217" s="163">
        <v>7</v>
      </c>
      <c r="E217" s="161" t="s">
        <v>85</v>
      </c>
      <c r="F217" s="175" t="s">
        <v>85</v>
      </c>
      <c r="G217" s="325" t="s">
        <v>85</v>
      </c>
      <c r="H217" s="177" t="s">
        <v>85</v>
      </c>
      <c r="I217" s="162" t="s">
        <v>85</v>
      </c>
      <c r="J217" s="161" t="s">
        <v>85</v>
      </c>
      <c r="K217" s="161" t="s">
        <v>85</v>
      </c>
      <c r="L217" s="161" t="s">
        <v>85</v>
      </c>
      <c r="M217" s="228" t="s">
        <v>85</v>
      </c>
      <c r="N217" s="225" t="s">
        <v>12</v>
      </c>
      <c r="O217" s="186" t="s">
        <v>12</v>
      </c>
      <c r="P217" s="186" t="s">
        <v>12</v>
      </c>
      <c r="Q217" s="186" t="s">
        <v>12</v>
      </c>
      <c r="R217" s="230" t="s">
        <v>12</v>
      </c>
      <c r="S217" s="235" t="s">
        <v>85</v>
      </c>
      <c r="T217" s="230" t="s">
        <v>85</v>
      </c>
      <c r="U217" s="228" t="s">
        <v>85</v>
      </c>
      <c r="V217" s="224" t="s">
        <v>85</v>
      </c>
      <c r="W217" s="225" t="s">
        <v>12</v>
      </c>
      <c r="X217" s="186" t="s">
        <v>12</v>
      </c>
      <c r="Y217" s="186" t="s">
        <v>12</v>
      </c>
      <c r="Z217" s="186" t="s">
        <v>12</v>
      </c>
      <c r="AA217" s="230" t="s">
        <v>12</v>
      </c>
      <c r="AB217" s="231" t="str">
        <f t="shared" si="98"/>
        <v>-</v>
      </c>
      <c r="AC217" s="232" t="str">
        <f t="shared" si="99"/>
        <v>-</v>
      </c>
      <c r="AD217" s="232" t="str">
        <f t="shared" si="100"/>
        <v>-</v>
      </c>
      <c r="AE217" s="232" t="str">
        <f t="shared" si="101"/>
        <v>-</v>
      </c>
      <c r="AF217" s="233" t="str">
        <f t="shared" si="102"/>
        <v>-</v>
      </c>
      <c r="AG217" s="231" t="str">
        <f t="shared" si="103"/>
        <v>-</v>
      </c>
      <c r="AH217" s="232" t="str">
        <f t="shared" si="104"/>
        <v>-</v>
      </c>
      <c r="AI217" s="232" t="str">
        <f t="shared" si="105"/>
        <v>-</v>
      </c>
      <c r="AJ217" s="232" t="str">
        <f t="shared" si="106"/>
        <v>-</v>
      </c>
      <c r="AK217" s="233" t="str">
        <f t="shared" si="107"/>
        <v>-</v>
      </c>
      <c r="AL217" s="222" t="s">
        <v>12</v>
      </c>
      <c r="AM217" s="161" t="s">
        <v>85</v>
      </c>
      <c r="AN217" s="176" t="s">
        <v>85</v>
      </c>
      <c r="AO217" s="195" t="s">
        <v>85</v>
      </c>
      <c r="AP217" s="235" t="s">
        <v>12</v>
      </c>
      <c r="AQ217" s="234" t="s">
        <v>12</v>
      </c>
      <c r="AR217" s="234" t="s">
        <v>12</v>
      </c>
      <c r="AS217" s="234" t="s">
        <v>12</v>
      </c>
      <c r="AT217" s="227" t="s">
        <v>12</v>
      </c>
    </row>
    <row r="218" spans="1:46" ht="29.25" hidden="1" customHeight="1">
      <c r="A218" s="13" t="str">
        <f t="shared" si="109"/>
        <v>24-8</v>
      </c>
      <c r="B218" s="163">
        <v>24</v>
      </c>
      <c r="C218" s="278" t="str">
        <f>VLOOKUP(B218,プルダウン!$L$2:$M$28,2,FALSE)</f>
        <v>住宅</v>
      </c>
      <c r="D218" s="163">
        <v>8</v>
      </c>
      <c r="E218" s="161" t="s">
        <v>85</v>
      </c>
      <c r="F218" s="175" t="s">
        <v>85</v>
      </c>
      <c r="G218" s="325" t="s">
        <v>85</v>
      </c>
      <c r="H218" s="177" t="s">
        <v>85</v>
      </c>
      <c r="I218" s="162" t="s">
        <v>85</v>
      </c>
      <c r="J218" s="161" t="s">
        <v>85</v>
      </c>
      <c r="K218" s="161" t="s">
        <v>85</v>
      </c>
      <c r="L218" s="161" t="s">
        <v>85</v>
      </c>
      <c r="M218" s="228" t="s">
        <v>85</v>
      </c>
      <c r="N218" s="225" t="s">
        <v>12</v>
      </c>
      <c r="O218" s="186" t="s">
        <v>12</v>
      </c>
      <c r="P218" s="186" t="s">
        <v>12</v>
      </c>
      <c r="Q218" s="186" t="s">
        <v>12</v>
      </c>
      <c r="R218" s="230" t="s">
        <v>12</v>
      </c>
      <c r="S218" s="235" t="s">
        <v>85</v>
      </c>
      <c r="T218" s="230" t="s">
        <v>85</v>
      </c>
      <c r="U218" s="228" t="s">
        <v>85</v>
      </c>
      <c r="V218" s="224" t="s">
        <v>85</v>
      </c>
      <c r="W218" s="225" t="s">
        <v>12</v>
      </c>
      <c r="X218" s="186" t="s">
        <v>12</v>
      </c>
      <c r="Y218" s="186" t="s">
        <v>12</v>
      </c>
      <c r="Z218" s="186" t="s">
        <v>12</v>
      </c>
      <c r="AA218" s="230" t="s">
        <v>12</v>
      </c>
      <c r="AB218" s="231" t="str">
        <f t="shared" si="98"/>
        <v>-</v>
      </c>
      <c r="AC218" s="232" t="str">
        <f t="shared" si="99"/>
        <v>-</v>
      </c>
      <c r="AD218" s="232" t="str">
        <f t="shared" si="100"/>
        <v>-</v>
      </c>
      <c r="AE218" s="232" t="str">
        <f t="shared" si="101"/>
        <v>-</v>
      </c>
      <c r="AF218" s="233" t="str">
        <f t="shared" si="102"/>
        <v>-</v>
      </c>
      <c r="AG218" s="231" t="str">
        <f t="shared" si="103"/>
        <v>-</v>
      </c>
      <c r="AH218" s="232" t="str">
        <f t="shared" si="104"/>
        <v>-</v>
      </c>
      <c r="AI218" s="232" t="str">
        <f t="shared" si="105"/>
        <v>-</v>
      </c>
      <c r="AJ218" s="232" t="str">
        <f t="shared" si="106"/>
        <v>-</v>
      </c>
      <c r="AK218" s="233" t="str">
        <f t="shared" si="107"/>
        <v>-</v>
      </c>
      <c r="AL218" s="222" t="s">
        <v>12</v>
      </c>
      <c r="AM218" s="161" t="s">
        <v>85</v>
      </c>
      <c r="AN218" s="176" t="s">
        <v>85</v>
      </c>
      <c r="AO218" s="195" t="s">
        <v>85</v>
      </c>
      <c r="AP218" s="235" t="s">
        <v>12</v>
      </c>
      <c r="AQ218" s="234" t="s">
        <v>12</v>
      </c>
      <c r="AR218" s="234" t="s">
        <v>12</v>
      </c>
      <c r="AS218" s="234" t="s">
        <v>12</v>
      </c>
      <c r="AT218" s="227" t="s">
        <v>12</v>
      </c>
    </row>
    <row r="219" spans="1:46" ht="29.25" hidden="1" customHeight="1">
      <c r="A219" s="13" t="str">
        <f t="shared" ref="A219:A227" si="110">B219&amp;"-"&amp;D219</f>
        <v>24-9</v>
      </c>
      <c r="B219" s="163">
        <v>24</v>
      </c>
      <c r="C219" s="278" t="str">
        <f>VLOOKUP(B219,プルダウン!$L$2:$M$28,2,FALSE)</f>
        <v>住宅</v>
      </c>
      <c r="D219" s="163">
        <v>9</v>
      </c>
      <c r="E219" s="161" t="s">
        <v>85</v>
      </c>
      <c r="F219" s="175" t="s">
        <v>85</v>
      </c>
      <c r="G219" s="325" t="s">
        <v>85</v>
      </c>
      <c r="H219" s="177" t="s">
        <v>85</v>
      </c>
      <c r="I219" s="162" t="s">
        <v>85</v>
      </c>
      <c r="J219" s="161" t="s">
        <v>85</v>
      </c>
      <c r="K219" s="161" t="s">
        <v>85</v>
      </c>
      <c r="L219" s="161" t="s">
        <v>85</v>
      </c>
      <c r="M219" s="228" t="s">
        <v>85</v>
      </c>
      <c r="N219" s="225" t="s">
        <v>12</v>
      </c>
      <c r="O219" s="186" t="s">
        <v>12</v>
      </c>
      <c r="P219" s="186" t="s">
        <v>12</v>
      </c>
      <c r="Q219" s="186" t="s">
        <v>12</v>
      </c>
      <c r="R219" s="230" t="s">
        <v>12</v>
      </c>
      <c r="S219" s="235" t="s">
        <v>85</v>
      </c>
      <c r="T219" s="230" t="s">
        <v>85</v>
      </c>
      <c r="U219" s="228" t="s">
        <v>85</v>
      </c>
      <c r="V219" s="224" t="s">
        <v>85</v>
      </c>
      <c r="W219" s="225" t="s">
        <v>12</v>
      </c>
      <c r="X219" s="186" t="s">
        <v>12</v>
      </c>
      <c r="Y219" s="186" t="s">
        <v>12</v>
      </c>
      <c r="Z219" s="186" t="s">
        <v>12</v>
      </c>
      <c r="AA219" s="230" t="s">
        <v>12</v>
      </c>
      <c r="AB219" s="231" t="str">
        <f t="shared" si="98"/>
        <v>-</v>
      </c>
      <c r="AC219" s="232" t="str">
        <f t="shared" si="99"/>
        <v>-</v>
      </c>
      <c r="AD219" s="232" t="str">
        <f t="shared" si="100"/>
        <v>-</v>
      </c>
      <c r="AE219" s="232" t="str">
        <f t="shared" si="101"/>
        <v>-</v>
      </c>
      <c r="AF219" s="233" t="str">
        <f t="shared" si="102"/>
        <v>-</v>
      </c>
      <c r="AG219" s="231" t="str">
        <f t="shared" si="103"/>
        <v>-</v>
      </c>
      <c r="AH219" s="232" t="str">
        <f t="shared" si="104"/>
        <v>-</v>
      </c>
      <c r="AI219" s="232" t="str">
        <f t="shared" si="105"/>
        <v>-</v>
      </c>
      <c r="AJ219" s="232" t="str">
        <f t="shared" si="106"/>
        <v>-</v>
      </c>
      <c r="AK219" s="233" t="str">
        <f t="shared" si="107"/>
        <v>-</v>
      </c>
      <c r="AL219" s="222" t="s">
        <v>12</v>
      </c>
      <c r="AM219" s="161" t="s">
        <v>85</v>
      </c>
      <c r="AN219" s="176" t="s">
        <v>85</v>
      </c>
      <c r="AO219" s="195" t="s">
        <v>85</v>
      </c>
      <c r="AP219" s="235" t="s">
        <v>12</v>
      </c>
      <c r="AQ219" s="234" t="s">
        <v>12</v>
      </c>
      <c r="AR219" s="234" t="s">
        <v>12</v>
      </c>
      <c r="AS219" s="234" t="s">
        <v>12</v>
      </c>
      <c r="AT219" s="227" t="s">
        <v>12</v>
      </c>
    </row>
    <row r="220" spans="1:46" ht="119.25" customHeight="1">
      <c r="A220" s="13" t="str">
        <f t="shared" si="110"/>
        <v>25-1</v>
      </c>
      <c r="B220" s="147">
        <v>25</v>
      </c>
      <c r="C220" s="148" t="str">
        <f>VLOOKUP(B220,[22]プルダウン!$L$2:$M$28,2,FALSE)</f>
        <v>道と公園・緑</v>
      </c>
      <c r="D220" s="147">
        <v>1</v>
      </c>
      <c r="E220" s="161" t="s">
        <v>667</v>
      </c>
      <c r="F220" s="175" t="s">
        <v>668</v>
      </c>
      <c r="G220" s="159" t="s">
        <v>631</v>
      </c>
      <c r="H220" s="477" t="s">
        <v>632</v>
      </c>
      <c r="I220" s="162" t="s">
        <v>669</v>
      </c>
      <c r="J220" s="161" t="s">
        <v>670</v>
      </c>
      <c r="K220" s="161" t="s">
        <v>671</v>
      </c>
      <c r="L220" s="161" t="s">
        <v>672</v>
      </c>
      <c r="M220" s="160" t="s">
        <v>403</v>
      </c>
      <c r="N220" s="159">
        <v>6.4000000000000001E-2</v>
      </c>
      <c r="O220" s="478">
        <v>0.17399999999999999</v>
      </c>
      <c r="P220" s="478">
        <v>0.34100000000000003</v>
      </c>
      <c r="Q220" s="478">
        <v>0.46</v>
      </c>
      <c r="R220" s="479">
        <v>0.59</v>
      </c>
      <c r="S220" s="476" t="s">
        <v>433</v>
      </c>
      <c r="T220" s="479">
        <v>0.8</v>
      </c>
      <c r="U220" s="160" t="s">
        <v>448</v>
      </c>
      <c r="V220" s="161" t="s">
        <v>2520</v>
      </c>
      <c r="W220" s="159">
        <v>5.0999999999999997E-2</v>
      </c>
      <c r="X220" s="478" t="s">
        <v>12</v>
      </c>
      <c r="Y220" s="478" t="s">
        <v>12</v>
      </c>
      <c r="Z220" s="478" t="s">
        <v>12</v>
      </c>
      <c r="AA220" s="479" t="s">
        <v>12</v>
      </c>
      <c r="AB220" s="480">
        <f t="shared" si="98"/>
        <v>0.79687499999999989</v>
      </c>
      <c r="AC220" s="481" t="str">
        <f t="shared" si="98"/>
        <v>-</v>
      </c>
      <c r="AD220" s="481" t="str">
        <f t="shared" si="98"/>
        <v>-</v>
      </c>
      <c r="AE220" s="481" t="str">
        <f t="shared" si="98"/>
        <v>-</v>
      </c>
      <c r="AF220" s="482" t="str">
        <f t="shared" si="98"/>
        <v>-</v>
      </c>
      <c r="AG220" s="480">
        <f t="shared" si="103"/>
        <v>6.3749999999999987E-2</v>
      </c>
      <c r="AH220" s="481" t="str">
        <f t="shared" si="103"/>
        <v>-</v>
      </c>
      <c r="AI220" s="481" t="str">
        <f t="shared" si="103"/>
        <v>-</v>
      </c>
      <c r="AJ220" s="481" t="str">
        <f t="shared" si="103"/>
        <v>-</v>
      </c>
      <c r="AK220" s="482" t="str">
        <f t="shared" si="103"/>
        <v>-</v>
      </c>
      <c r="AL220" s="163" t="s">
        <v>12</v>
      </c>
      <c r="AM220" s="161" t="s">
        <v>85</v>
      </c>
      <c r="AN220" s="154" t="s">
        <v>775</v>
      </c>
      <c r="AO220" s="155" t="s">
        <v>788</v>
      </c>
      <c r="AP220" s="483" t="s">
        <v>11</v>
      </c>
      <c r="AQ220" s="484" t="s">
        <v>12</v>
      </c>
      <c r="AR220" s="484" t="s">
        <v>12</v>
      </c>
      <c r="AS220" s="484" t="s">
        <v>12</v>
      </c>
      <c r="AT220" s="485" t="s">
        <v>12</v>
      </c>
    </row>
    <row r="221" spans="1:46" ht="118.5" customHeight="1">
      <c r="A221" s="13" t="str">
        <f t="shared" si="110"/>
        <v>25-2</v>
      </c>
      <c r="B221" s="147">
        <v>25</v>
      </c>
      <c r="C221" s="148" t="str">
        <f>VLOOKUP(B221,[22]プルダウン!$L$2:$M$28,2,FALSE)</f>
        <v>道と公園・緑</v>
      </c>
      <c r="D221" s="147">
        <v>2</v>
      </c>
      <c r="E221" s="161" t="s">
        <v>2870</v>
      </c>
      <c r="F221" s="175" t="s">
        <v>547</v>
      </c>
      <c r="G221" s="159" t="s">
        <v>631</v>
      </c>
      <c r="H221" s="477" t="s">
        <v>673</v>
      </c>
      <c r="I221" s="162" t="s">
        <v>674</v>
      </c>
      <c r="J221" s="161" t="s">
        <v>2871</v>
      </c>
      <c r="K221" s="161" t="s">
        <v>1834</v>
      </c>
      <c r="L221" s="161" t="s">
        <v>675</v>
      </c>
      <c r="M221" s="160" t="s">
        <v>403</v>
      </c>
      <c r="N221" s="159" t="s">
        <v>85</v>
      </c>
      <c r="O221" s="478">
        <v>4</v>
      </c>
      <c r="P221" s="478">
        <v>7</v>
      </c>
      <c r="Q221" s="478">
        <v>10</v>
      </c>
      <c r="R221" s="479">
        <v>12</v>
      </c>
      <c r="S221" s="476" t="s">
        <v>433</v>
      </c>
      <c r="T221" s="479">
        <v>15</v>
      </c>
      <c r="U221" s="160" t="s">
        <v>448</v>
      </c>
      <c r="V221" s="161" t="s">
        <v>2872</v>
      </c>
      <c r="W221" s="159" t="s">
        <v>85</v>
      </c>
      <c r="X221" s="478" t="s">
        <v>85</v>
      </c>
      <c r="Y221" s="478" t="s">
        <v>85</v>
      </c>
      <c r="Z221" s="478" t="s">
        <v>85</v>
      </c>
      <c r="AA221" s="479" t="s">
        <v>85</v>
      </c>
      <c r="AB221" s="480" t="s">
        <v>85</v>
      </c>
      <c r="AC221" s="481" t="s">
        <v>85</v>
      </c>
      <c r="AD221" s="481" t="s">
        <v>85</v>
      </c>
      <c r="AE221" s="481" t="s">
        <v>85</v>
      </c>
      <c r="AF221" s="482" t="s">
        <v>85</v>
      </c>
      <c r="AG221" s="480" t="s">
        <v>85</v>
      </c>
      <c r="AH221" s="481" t="s">
        <v>85</v>
      </c>
      <c r="AI221" s="481" t="s">
        <v>85</v>
      </c>
      <c r="AJ221" s="481" t="s">
        <v>85</v>
      </c>
      <c r="AK221" s="482" t="s">
        <v>85</v>
      </c>
      <c r="AL221" s="163" t="s">
        <v>85</v>
      </c>
      <c r="AM221" s="161" t="s">
        <v>1835</v>
      </c>
      <c r="AN221" s="154" t="s">
        <v>789</v>
      </c>
      <c r="AO221" s="155" t="s">
        <v>790</v>
      </c>
      <c r="AP221" s="483" t="s">
        <v>85</v>
      </c>
      <c r="AQ221" s="484" t="s">
        <v>12</v>
      </c>
      <c r="AR221" s="484" t="s">
        <v>12</v>
      </c>
      <c r="AS221" s="484" t="s">
        <v>12</v>
      </c>
      <c r="AT221" s="485" t="s">
        <v>12</v>
      </c>
    </row>
    <row r="222" spans="1:46" ht="278.25" customHeight="1">
      <c r="A222" s="13" t="str">
        <f t="shared" si="110"/>
        <v>25-3</v>
      </c>
      <c r="B222" s="147">
        <v>25</v>
      </c>
      <c r="C222" s="148" t="str">
        <f>VLOOKUP(B222,[22]プルダウン!$L$2:$M$28,2,FALSE)</f>
        <v>道と公園・緑</v>
      </c>
      <c r="D222" s="147">
        <v>3</v>
      </c>
      <c r="E222" s="161" t="s">
        <v>676</v>
      </c>
      <c r="F222" s="175" t="s">
        <v>393</v>
      </c>
      <c r="G222" s="159" t="s">
        <v>631</v>
      </c>
      <c r="H222" s="477" t="s">
        <v>677</v>
      </c>
      <c r="I222" s="162" t="s">
        <v>678</v>
      </c>
      <c r="J222" s="161" t="s">
        <v>679</v>
      </c>
      <c r="K222" s="161" t="s">
        <v>680</v>
      </c>
      <c r="L222" s="161" t="s">
        <v>681</v>
      </c>
      <c r="M222" s="160" t="s">
        <v>403</v>
      </c>
      <c r="N222" s="159">
        <v>49.4</v>
      </c>
      <c r="O222" s="478">
        <v>57.5</v>
      </c>
      <c r="P222" s="478">
        <v>91.1</v>
      </c>
      <c r="Q222" s="478">
        <v>100</v>
      </c>
      <c r="R222" s="479">
        <v>100</v>
      </c>
      <c r="S222" s="476" t="s">
        <v>330</v>
      </c>
      <c r="T222" s="479">
        <v>100</v>
      </c>
      <c r="U222" s="160" t="s">
        <v>405</v>
      </c>
      <c r="V222" s="161" t="s">
        <v>2873</v>
      </c>
      <c r="W222" s="159">
        <v>50</v>
      </c>
      <c r="X222" s="478" t="s">
        <v>12</v>
      </c>
      <c r="Y222" s="478" t="s">
        <v>12</v>
      </c>
      <c r="Z222" s="478" t="s">
        <v>12</v>
      </c>
      <c r="AA222" s="479" t="s">
        <v>12</v>
      </c>
      <c r="AB222" s="480">
        <f t="shared" ref="AB222:AF222" si="111">IFERROR(IF($E222="-","-",W222/N222),"-")</f>
        <v>1.0121457489878543</v>
      </c>
      <c r="AC222" s="481" t="str">
        <f t="shared" si="111"/>
        <v>-</v>
      </c>
      <c r="AD222" s="481" t="str">
        <f t="shared" si="111"/>
        <v>-</v>
      </c>
      <c r="AE222" s="481" t="str">
        <f t="shared" si="111"/>
        <v>-</v>
      </c>
      <c r="AF222" s="482" t="str">
        <f t="shared" si="111"/>
        <v>-</v>
      </c>
      <c r="AG222" s="480">
        <f t="shared" ref="AG222:AK222" si="112">IFERROR(IF($E222="-","-",IF($T222="-","-",W222/$T222)),"-")</f>
        <v>0.5</v>
      </c>
      <c r="AH222" s="481" t="str">
        <f t="shared" si="112"/>
        <v>-</v>
      </c>
      <c r="AI222" s="481" t="str">
        <f t="shared" si="112"/>
        <v>-</v>
      </c>
      <c r="AJ222" s="481" t="str">
        <f t="shared" si="112"/>
        <v>-</v>
      </c>
      <c r="AK222" s="482" t="str">
        <f t="shared" si="112"/>
        <v>-</v>
      </c>
      <c r="AL222" s="163" t="s">
        <v>12</v>
      </c>
      <c r="AM222" s="161" t="s">
        <v>85</v>
      </c>
      <c r="AN222" s="154" t="s">
        <v>791</v>
      </c>
      <c r="AO222" s="155" t="s">
        <v>792</v>
      </c>
      <c r="AP222" s="483" t="s">
        <v>15</v>
      </c>
      <c r="AQ222" s="484" t="s">
        <v>12</v>
      </c>
      <c r="AR222" s="484" t="s">
        <v>12</v>
      </c>
      <c r="AS222" s="484" t="s">
        <v>12</v>
      </c>
      <c r="AT222" s="485" t="s">
        <v>12</v>
      </c>
    </row>
    <row r="223" spans="1:46" ht="118.5" customHeight="1">
      <c r="A223" s="13" t="str">
        <f t="shared" si="110"/>
        <v>25-4</v>
      </c>
      <c r="B223" s="147">
        <v>25</v>
      </c>
      <c r="C223" s="148" t="str">
        <f>VLOOKUP(B223,[22]プルダウン!$L$2:$M$28,2,FALSE)</f>
        <v>道と公園・緑</v>
      </c>
      <c r="D223" s="147">
        <v>4</v>
      </c>
      <c r="E223" s="161" t="s">
        <v>682</v>
      </c>
      <c r="F223" s="175" t="s">
        <v>393</v>
      </c>
      <c r="G223" s="159" t="s">
        <v>631</v>
      </c>
      <c r="H223" s="477" t="s">
        <v>683</v>
      </c>
      <c r="I223" s="162" t="s">
        <v>684</v>
      </c>
      <c r="J223" s="161" t="s">
        <v>685</v>
      </c>
      <c r="K223" s="161" t="s">
        <v>686</v>
      </c>
      <c r="L223" s="161" t="s">
        <v>687</v>
      </c>
      <c r="M223" s="160" t="s">
        <v>403</v>
      </c>
      <c r="N223" s="159">
        <v>72.8</v>
      </c>
      <c r="O223" s="478">
        <v>79.2</v>
      </c>
      <c r="P223" s="478">
        <v>81.2</v>
      </c>
      <c r="Q223" s="478">
        <v>82.7</v>
      </c>
      <c r="R223" s="479">
        <v>84.2</v>
      </c>
      <c r="S223" s="476" t="s">
        <v>433</v>
      </c>
      <c r="T223" s="479">
        <v>85.7</v>
      </c>
      <c r="U223" s="160" t="s">
        <v>448</v>
      </c>
      <c r="V223" s="161" t="s">
        <v>688</v>
      </c>
      <c r="W223" s="159">
        <v>73.900000000000006</v>
      </c>
      <c r="X223" s="478" t="s">
        <v>85</v>
      </c>
      <c r="Y223" s="478" t="s">
        <v>85</v>
      </c>
      <c r="Z223" s="478" t="s">
        <v>85</v>
      </c>
      <c r="AA223" s="479" t="s">
        <v>85</v>
      </c>
      <c r="AB223" s="480">
        <f>(W223-72)/(N223-72)</f>
        <v>2.3750000000000155</v>
      </c>
      <c r="AC223" s="481" t="s">
        <v>85</v>
      </c>
      <c r="AD223" s="481" t="s">
        <v>85</v>
      </c>
      <c r="AE223" s="481" t="s">
        <v>85</v>
      </c>
      <c r="AF223" s="482" t="s">
        <v>85</v>
      </c>
      <c r="AG223" s="480">
        <f>(W223-72)/((T223-72)/6)</f>
        <v>0.83211678832117031</v>
      </c>
      <c r="AH223" s="481" t="s">
        <v>85</v>
      </c>
      <c r="AI223" s="481" t="s">
        <v>85</v>
      </c>
      <c r="AJ223" s="481" t="s">
        <v>85</v>
      </c>
      <c r="AK223" s="482" t="s">
        <v>85</v>
      </c>
      <c r="AL223" s="163" t="s">
        <v>85</v>
      </c>
      <c r="AM223" s="161" t="s">
        <v>85</v>
      </c>
      <c r="AN223" s="154" t="s">
        <v>793</v>
      </c>
      <c r="AO223" s="155" t="s">
        <v>794</v>
      </c>
      <c r="AP223" s="483" t="s">
        <v>54</v>
      </c>
      <c r="AQ223" s="484" t="s">
        <v>12</v>
      </c>
      <c r="AR223" s="484" t="s">
        <v>12</v>
      </c>
      <c r="AS223" s="484" t="s">
        <v>12</v>
      </c>
      <c r="AT223" s="485" t="s">
        <v>12</v>
      </c>
    </row>
    <row r="224" spans="1:46" ht="29.25" hidden="1" customHeight="1">
      <c r="A224" s="13" t="str">
        <f t="shared" si="110"/>
        <v>25-5</v>
      </c>
      <c r="B224" s="163">
        <v>25</v>
      </c>
      <c r="C224" s="278" t="str">
        <f>VLOOKUP(B224,プルダウン!$L$2:$M$28,2,FALSE)</f>
        <v>道と公園・緑</v>
      </c>
      <c r="D224" s="163">
        <v>5</v>
      </c>
      <c r="E224" s="161" t="s">
        <v>85</v>
      </c>
      <c r="F224" s="175" t="s">
        <v>85</v>
      </c>
      <c r="G224" s="325" t="s">
        <v>85</v>
      </c>
      <c r="H224" s="177" t="s">
        <v>85</v>
      </c>
      <c r="I224" s="162" t="s">
        <v>85</v>
      </c>
      <c r="J224" s="161" t="s">
        <v>85</v>
      </c>
      <c r="K224" s="161" t="s">
        <v>85</v>
      </c>
      <c r="L224" s="161" t="s">
        <v>85</v>
      </c>
      <c r="M224" s="228" t="s">
        <v>85</v>
      </c>
      <c r="N224" s="225" t="s">
        <v>12</v>
      </c>
      <c r="O224" s="186" t="s">
        <v>12</v>
      </c>
      <c r="P224" s="186" t="s">
        <v>12</v>
      </c>
      <c r="Q224" s="186" t="s">
        <v>12</v>
      </c>
      <c r="R224" s="230" t="s">
        <v>12</v>
      </c>
      <c r="S224" s="235" t="s">
        <v>85</v>
      </c>
      <c r="T224" s="230" t="s">
        <v>85</v>
      </c>
      <c r="U224" s="228" t="s">
        <v>85</v>
      </c>
      <c r="V224" s="224" t="s">
        <v>85</v>
      </c>
      <c r="W224" s="225" t="s">
        <v>12</v>
      </c>
      <c r="X224" s="186" t="s">
        <v>12</v>
      </c>
      <c r="Y224" s="186" t="s">
        <v>12</v>
      </c>
      <c r="Z224" s="186" t="s">
        <v>12</v>
      </c>
      <c r="AA224" s="230" t="s">
        <v>12</v>
      </c>
      <c r="AB224" s="231" t="str">
        <f t="shared" si="98"/>
        <v>-</v>
      </c>
      <c r="AC224" s="232" t="str">
        <f t="shared" si="99"/>
        <v>-</v>
      </c>
      <c r="AD224" s="232" t="str">
        <f t="shared" si="100"/>
        <v>-</v>
      </c>
      <c r="AE224" s="232" t="str">
        <f t="shared" si="101"/>
        <v>-</v>
      </c>
      <c r="AF224" s="233" t="str">
        <f t="shared" si="102"/>
        <v>-</v>
      </c>
      <c r="AG224" s="231" t="str">
        <f t="shared" si="103"/>
        <v>-</v>
      </c>
      <c r="AH224" s="232" t="str">
        <f t="shared" si="104"/>
        <v>-</v>
      </c>
      <c r="AI224" s="232" t="str">
        <f t="shared" si="105"/>
        <v>-</v>
      </c>
      <c r="AJ224" s="232" t="str">
        <f t="shared" si="106"/>
        <v>-</v>
      </c>
      <c r="AK224" s="233" t="str">
        <f t="shared" si="107"/>
        <v>-</v>
      </c>
      <c r="AL224" s="222" t="s">
        <v>12</v>
      </c>
      <c r="AM224" s="161" t="s">
        <v>85</v>
      </c>
      <c r="AN224" s="176" t="s">
        <v>85</v>
      </c>
      <c r="AO224" s="195" t="s">
        <v>85</v>
      </c>
      <c r="AP224" s="235" t="s">
        <v>12</v>
      </c>
      <c r="AQ224" s="234" t="s">
        <v>12</v>
      </c>
      <c r="AR224" s="234" t="s">
        <v>12</v>
      </c>
      <c r="AS224" s="234" t="s">
        <v>12</v>
      </c>
      <c r="AT224" s="227" t="s">
        <v>12</v>
      </c>
    </row>
    <row r="225" spans="1:46" ht="29.25" hidden="1" customHeight="1">
      <c r="A225" s="13" t="str">
        <f t="shared" si="110"/>
        <v>25-6</v>
      </c>
      <c r="B225" s="163">
        <v>25</v>
      </c>
      <c r="C225" s="278" t="str">
        <f>VLOOKUP(B225,プルダウン!$L$2:$M$28,2,FALSE)</f>
        <v>道と公園・緑</v>
      </c>
      <c r="D225" s="163">
        <v>6</v>
      </c>
      <c r="E225" s="161" t="s">
        <v>85</v>
      </c>
      <c r="F225" s="175" t="s">
        <v>85</v>
      </c>
      <c r="G225" s="325" t="s">
        <v>85</v>
      </c>
      <c r="H225" s="177" t="s">
        <v>85</v>
      </c>
      <c r="I225" s="162" t="s">
        <v>85</v>
      </c>
      <c r="J225" s="161" t="s">
        <v>85</v>
      </c>
      <c r="K225" s="161" t="s">
        <v>85</v>
      </c>
      <c r="L225" s="161" t="s">
        <v>85</v>
      </c>
      <c r="M225" s="228" t="s">
        <v>85</v>
      </c>
      <c r="N225" s="225" t="s">
        <v>12</v>
      </c>
      <c r="O225" s="186" t="s">
        <v>12</v>
      </c>
      <c r="P225" s="186" t="s">
        <v>12</v>
      </c>
      <c r="Q225" s="186" t="s">
        <v>12</v>
      </c>
      <c r="R225" s="230" t="s">
        <v>12</v>
      </c>
      <c r="S225" s="235" t="s">
        <v>85</v>
      </c>
      <c r="T225" s="230" t="s">
        <v>85</v>
      </c>
      <c r="U225" s="228" t="s">
        <v>85</v>
      </c>
      <c r="V225" s="224" t="s">
        <v>85</v>
      </c>
      <c r="W225" s="225" t="s">
        <v>12</v>
      </c>
      <c r="X225" s="186" t="s">
        <v>12</v>
      </c>
      <c r="Y225" s="186" t="s">
        <v>12</v>
      </c>
      <c r="Z225" s="186" t="s">
        <v>12</v>
      </c>
      <c r="AA225" s="230" t="s">
        <v>12</v>
      </c>
      <c r="AB225" s="231" t="str">
        <f t="shared" si="98"/>
        <v>-</v>
      </c>
      <c r="AC225" s="232" t="str">
        <f t="shared" si="99"/>
        <v>-</v>
      </c>
      <c r="AD225" s="232" t="str">
        <f t="shared" si="100"/>
        <v>-</v>
      </c>
      <c r="AE225" s="232" t="str">
        <f t="shared" si="101"/>
        <v>-</v>
      </c>
      <c r="AF225" s="233" t="str">
        <f t="shared" si="102"/>
        <v>-</v>
      </c>
      <c r="AG225" s="231" t="str">
        <f t="shared" si="103"/>
        <v>-</v>
      </c>
      <c r="AH225" s="232" t="str">
        <f t="shared" si="104"/>
        <v>-</v>
      </c>
      <c r="AI225" s="232" t="str">
        <f t="shared" si="105"/>
        <v>-</v>
      </c>
      <c r="AJ225" s="232" t="str">
        <f t="shared" si="106"/>
        <v>-</v>
      </c>
      <c r="AK225" s="233" t="str">
        <f t="shared" si="107"/>
        <v>-</v>
      </c>
      <c r="AL225" s="222" t="s">
        <v>12</v>
      </c>
      <c r="AM225" s="161" t="s">
        <v>85</v>
      </c>
      <c r="AN225" s="176" t="s">
        <v>85</v>
      </c>
      <c r="AO225" s="195" t="s">
        <v>85</v>
      </c>
      <c r="AP225" s="235" t="s">
        <v>12</v>
      </c>
      <c r="AQ225" s="234" t="s">
        <v>12</v>
      </c>
      <c r="AR225" s="234" t="s">
        <v>12</v>
      </c>
      <c r="AS225" s="234" t="s">
        <v>12</v>
      </c>
      <c r="AT225" s="227" t="s">
        <v>12</v>
      </c>
    </row>
    <row r="226" spans="1:46" ht="29.25" hidden="1" customHeight="1">
      <c r="A226" s="13" t="str">
        <f t="shared" si="110"/>
        <v>25-7</v>
      </c>
      <c r="B226" s="163">
        <v>25</v>
      </c>
      <c r="C226" s="278" t="str">
        <f>VLOOKUP(B226,プルダウン!$L$2:$M$28,2,FALSE)</f>
        <v>道と公園・緑</v>
      </c>
      <c r="D226" s="163">
        <v>7</v>
      </c>
      <c r="E226" s="161" t="s">
        <v>85</v>
      </c>
      <c r="F226" s="175" t="s">
        <v>85</v>
      </c>
      <c r="G226" s="325" t="s">
        <v>85</v>
      </c>
      <c r="H226" s="177" t="s">
        <v>85</v>
      </c>
      <c r="I226" s="162" t="s">
        <v>85</v>
      </c>
      <c r="J226" s="161" t="s">
        <v>85</v>
      </c>
      <c r="K226" s="161" t="s">
        <v>85</v>
      </c>
      <c r="L226" s="161" t="s">
        <v>85</v>
      </c>
      <c r="M226" s="228" t="s">
        <v>85</v>
      </c>
      <c r="N226" s="225" t="s">
        <v>12</v>
      </c>
      <c r="O226" s="186" t="s">
        <v>12</v>
      </c>
      <c r="P226" s="186" t="s">
        <v>12</v>
      </c>
      <c r="Q226" s="186" t="s">
        <v>12</v>
      </c>
      <c r="R226" s="230" t="s">
        <v>12</v>
      </c>
      <c r="S226" s="235" t="s">
        <v>85</v>
      </c>
      <c r="T226" s="230" t="s">
        <v>85</v>
      </c>
      <c r="U226" s="228" t="s">
        <v>85</v>
      </c>
      <c r="V226" s="224" t="s">
        <v>85</v>
      </c>
      <c r="W226" s="225" t="s">
        <v>12</v>
      </c>
      <c r="X226" s="186" t="s">
        <v>12</v>
      </c>
      <c r="Y226" s="186" t="s">
        <v>12</v>
      </c>
      <c r="Z226" s="186" t="s">
        <v>12</v>
      </c>
      <c r="AA226" s="230" t="s">
        <v>12</v>
      </c>
      <c r="AB226" s="231" t="str">
        <f t="shared" si="98"/>
        <v>-</v>
      </c>
      <c r="AC226" s="232" t="str">
        <f t="shared" si="99"/>
        <v>-</v>
      </c>
      <c r="AD226" s="232" t="str">
        <f t="shared" si="100"/>
        <v>-</v>
      </c>
      <c r="AE226" s="232" t="str">
        <f t="shared" si="101"/>
        <v>-</v>
      </c>
      <c r="AF226" s="233" t="str">
        <f t="shared" si="102"/>
        <v>-</v>
      </c>
      <c r="AG226" s="231" t="str">
        <f t="shared" si="103"/>
        <v>-</v>
      </c>
      <c r="AH226" s="232" t="str">
        <f t="shared" si="104"/>
        <v>-</v>
      </c>
      <c r="AI226" s="232" t="str">
        <f t="shared" si="105"/>
        <v>-</v>
      </c>
      <c r="AJ226" s="232" t="str">
        <f t="shared" si="106"/>
        <v>-</v>
      </c>
      <c r="AK226" s="233" t="str">
        <f t="shared" si="107"/>
        <v>-</v>
      </c>
      <c r="AL226" s="222" t="s">
        <v>12</v>
      </c>
      <c r="AM226" s="161" t="s">
        <v>85</v>
      </c>
      <c r="AN226" s="176" t="s">
        <v>85</v>
      </c>
      <c r="AO226" s="195" t="s">
        <v>85</v>
      </c>
      <c r="AP226" s="235" t="s">
        <v>12</v>
      </c>
      <c r="AQ226" s="234" t="s">
        <v>12</v>
      </c>
      <c r="AR226" s="234" t="s">
        <v>12</v>
      </c>
      <c r="AS226" s="234" t="s">
        <v>12</v>
      </c>
      <c r="AT226" s="227" t="s">
        <v>12</v>
      </c>
    </row>
    <row r="227" spans="1:46" ht="29.25" hidden="1" customHeight="1">
      <c r="A227" s="13" t="str">
        <f t="shared" si="110"/>
        <v>25-8</v>
      </c>
      <c r="B227" s="163">
        <v>25</v>
      </c>
      <c r="C227" s="278" t="str">
        <f>VLOOKUP(B227,プルダウン!$L$2:$M$28,2,FALSE)</f>
        <v>道と公園・緑</v>
      </c>
      <c r="D227" s="163">
        <v>8</v>
      </c>
      <c r="E227" s="161" t="s">
        <v>85</v>
      </c>
      <c r="F227" s="175" t="s">
        <v>85</v>
      </c>
      <c r="G227" s="325" t="s">
        <v>85</v>
      </c>
      <c r="H227" s="177" t="s">
        <v>85</v>
      </c>
      <c r="I227" s="162" t="s">
        <v>85</v>
      </c>
      <c r="J227" s="161" t="s">
        <v>85</v>
      </c>
      <c r="K227" s="161" t="s">
        <v>85</v>
      </c>
      <c r="L227" s="161" t="s">
        <v>85</v>
      </c>
      <c r="M227" s="228" t="s">
        <v>85</v>
      </c>
      <c r="N227" s="225" t="s">
        <v>12</v>
      </c>
      <c r="O227" s="186" t="s">
        <v>12</v>
      </c>
      <c r="P227" s="186" t="s">
        <v>12</v>
      </c>
      <c r="Q227" s="186" t="s">
        <v>12</v>
      </c>
      <c r="R227" s="230" t="s">
        <v>12</v>
      </c>
      <c r="S227" s="235" t="s">
        <v>85</v>
      </c>
      <c r="T227" s="230" t="s">
        <v>85</v>
      </c>
      <c r="U227" s="228" t="s">
        <v>85</v>
      </c>
      <c r="V227" s="224" t="s">
        <v>85</v>
      </c>
      <c r="W227" s="225" t="s">
        <v>12</v>
      </c>
      <c r="X227" s="186" t="s">
        <v>12</v>
      </c>
      <c r="Y227" s="186" t="s">
        <v>12</v>
      </c>
      <c r="Z227" s="186" t="s">
        <v>12</v>
      </c>
      <c r="AA227" s="230" t="s">
        <v>12</v>
      </c>
      <c r="AB227" s="231" t="str">
        <f t="shared" si="98"/>
        <v>-</v>
      </c>
      <c r="AC227" s="232" t="str">
        <f t="shared" si="99"/>
        <v>-</v>
      </c>
      <c r="AD227" s="232" t="str">
        <f t="shared" si="100"/>
        <v>-</v>
      </c>
      <c r="AE227" s="232" t="str">
        <f t="shared" si="101"/>
        <v>-</v>
      </c>
      <c r="AF227" s="233" t="str">
        <f t="shared" si="102"/>
        <v>-</v>
      </c>
      <c r="AG227" s="231" t="str">
        <f t="shared" si="103"/>
        <v>-</v>
      </c>
      <c r="AH227" s="232" t="str">
        <f t="shared" si="104"/>
        <v>-</v>
      </c>
      <c r="AI227" s="232" t="str">
        <f t="shared" si="105"/>
        <v>-</v>
      </c>
      <c r="AJ227" s="232" t="str">
        <f t="shared" si="106"/>
        <v>-</v>
      </c>
      <c r="AK227" s="233" t="str">
        <f t="shared" si="107"/>
        <v>-</v>
      </c>
      <c r="AL227" s="222" t="s">
        <v>12</v>
      </c>
      <c r="AM227" s="161" t="s">
        <v>85</v>
      </c>
      <c r="AN227" s="176" t="s">
        <v>85</v>
      </c>
      <c r="AO227" s="195" t="s">
        <v>85</v>
      </c>
      <c r="AP227" s="235" t="s">
        <v>12</v>
      </c>
      <c r="AQ227" s="234" t="s">
        <v>12</v>
      </c>
      <c r="AR227" s="234" t="s">
        <v>12</v>
      </c>
      <c r="AS227" s="234" t="s">
        <v>12</v>
      </c>
      <c r="AT227" s="227" t="s">
        <v>12</v>
      </c>
    </row>
    <row r="228" spans="1:46" ht="29.25" hidden="1" customHeight="1">
      <c r="A228" s="13" t="str">
        <f t="shared" ref="A228:A236" si="113">B228&amp;"-"&amp;D228</f>
        <v>25-9</v>
      </c>
      <c r="B228" s="163">
        <v>25</v>
      </c>
      <c r="C228" s="278" t="str">
        <f>VLOOKUP(B228,プルダウン!$L$2:$M$28,2,FALSE)</f>
        <v>道と公園・緑</v>
      </c>
      <c r="D228" s="163">
        <v>9</v>
      </c>
      <c r="E228" s="161" t="s">
        <v>85</v>
      </c>
      <c r="F228" s="175" t="s">
        <v>85</v>
      </c>
      <c r="G228" s="325" t="s">
        <v>85</v>
      </c>
      <c r="H228" s="177" t="s">
        <v>85</v>
      </c>
      <c r="I228" s="162" t="s">
        <v>85</v>
      </c>
      <c r="J228" s="161" t="s">
        <v>85</v>
      </c>
      <c r="K228" s="161" t="s">
        <v>85</v>
      </c>
      <c r="L228" s="161" t="s">
        <v>85</v>
      </c>
      <c r="M228" s="228" t="s">
        <v>85</v>
      </c>
      <c r="N228" s="225" t="s">
        <v>12</v>
      </c>
      <c r="O228" s="186" t="s">
        <v>12</v>
      </c>
      <c r="P228" s="186" t="s">
        <v>12</v>
      </c>
      <c r="Q228" s="186" t="s">
        <v>12</v>
      </c>
      <c r="R228" s="230" t="s">
        <v>12</v>
      </c>
      <c r="S228" s="235" t="s">
        <v>85</v>
      </c>
      <c r="T228" s="230" t="s">
        <v>85</v>
      </c>
      <c r="U228" s="228" t="s">
        <v>85</v>
      </c>
      <c r="V228" s="224" t="s">
        <v>85</v>
      </c>
      <c r="W228" s="225" t="s">
        <v>12</v>
      </c>
      <c r="X228" s="186" t="s">
        <v>12</v>
      </c>
      <c r="Y228" s="186" t="s">
        <v>12</v>
      </c>
      <c r="Z228" s="186" t="s">
        <v>12</v>
      </c>
      <c r="AA228" s="230" t="s">
        <v>12</v>
      </c>
      <c r="AB228" s="231" t="str">
        <f t="shared" si="98"/>
        <v>-</v>
      </c>
      <c r="AC228" s="232" t="str">
        <f t="shared" si="99"/>
        <v>-</v>
      </c>
      <c r="AD228" s="232" t="str">
        <f t="shared" si="100"/>
        <v>-</v>
      </c>
      <c r="AE228" s="232" t="str">
        <f t="shared" si="101"/>
        <v>-</v>
      </c>
      <c r="AF228" s="233" t="str">
        <f t="shared" si="102"/>
        <v>-</v>
      </c>
      <c r="AG228" s="231" t="str">
        <f t="shared" si="103"/>
        <v>-</v>
      </c>
      <c r="AH228" s="232" t="str">
        <f t="shared" si="104"/>
        <v>-</v>
      </c>
      <c r="AI228" s="232" t="str">
        <f t="shared" si="105"/>
        <v>-</v>
      </c>
      <c r="AJ228" s="232" t="str">
        <f t="shared" si="106"/>
        <v>-</v>
      </c>
      <c r="AK228" s="233" t="str">
        <f t="shared" si="107"/>
        <v>-</v>
      </c>
      <c r="AL228" s="222" t="s">
        <v>12</v>
      </c>
      <c r="AM228" s="161" t="s">
        <v>85</v>
      </c>
      <c r="AN228" s="176" t="s">
        <v>85</v>
      </c>
      <c r="AO228" s="195" t="s">
        <v>85</v>
      </c>
      <c r="AP228" s="235" t="s">
        <v>12</v>
      </c>
      <c r="AQ228" s="234" t="s">
        <v>12</v>
      </c>
      <c r="AR228" s="234" t="s">
        <v>12</v>
      </c>
      <c r="AS228" s="234" t="s">
        <v>12</v>
      </c>
      <c r="AT228" s="227" t="s">
        <v>12</v>
      </c>
    </row>
    <row r="229" spans="1:46" ht="99.75" customHeight="1">
      <c r="A229" s="13" t="str">
        <f t="shared" si="113"/>
        <v>26-1</v>
      </c>
      <c r="B229" s="163">
        <v>26</v>
      </c>
      <c r="C229" s="278" t="str">
        <f>VLOOKUP(B229,[22]プルダウン!$L$2:$M$28,2,FALSE)</f>
        <v>消防・救急</v>
      </c>
      <c r="D229" s="163">
        <v>1</v>
      </c>
      <c r="E229" s="161" t="s">
        <v>689</v>
      </c>
      <c r="F229" s="175" t="s">
        <v>393</v>
      </c>
      <c r="G229" s="159" t="s">
        <v>690</v>
      </c>
      <c r="H229" s="177" t="s">
        <v>691</v>
      </c>
      <c r="I229" s="162" t="s">
        <v>692</v>
      </c>
      <c r="J229" s="161" t="s">
        <v>693</v>
      </c>
      <c r="K229" s="161" t="s">
        <v>694</v>
      </c>
      <c r="L229" s="161" t="s">
        <v>695</v>
      </c>
      <c r="M229" s="160" t="s">
        <v>418</v>
      </c>
      <c r="N229" s="225">
        <v>70</v>
      </c>
      <c r="O229" s="186">
        <v>70</v>
      </c>
      <c r="P229" s="186">
        <v>70</v>
      </c>
      <c r="Q229" s="186">
        <v>70</v>
      </c>
      <c r="R229" s="230">
        <v>70</v>
      </c>
      <c r="S229" s="235" t="s">
        <v>40</v>
      </c>
      <c r="T229" s="230">
        <v>70</v>
      </c>
      <c r="U229" s="228" t="s">
        <v>419</v>
      </c>
      <c r="V229" s="224" t="s">
        <v>1812</v>
      </c>
      <c r="W229" s="225">
        <v>80</v>
      </c>
      <c r="X229" s="186" t="s">
        <v>12</v>
      </c>
      <c r="Y229" s="186" t="s">
        <v>12</v>
      </c>
      <c r="Z229" s="186" t="s">
        <v>12</v>
      </c>
      <c r="AA229" s="230" t="s">
        <v>12</v>
      </c>
      <c r="AB229" s="219">
        <f>IFERROR(IF($E229="-","-",1+(N229-W229)/N229),"-")</f>
        <v>0.85714285714285721</v>
      </c>
      <c r="AC229" s="220" t="str">
        <f t="shared" ref="AC229:AF230" si="114">IFERROR(IF($E229="-","-",1+(O229-X229)/O229),"-")</f>
        <v>-</v>
      </c>
      <c r="AD229" s="220" t="str">
        <f t="shared" si="114"/>
        <v>-</v>
      </c>
      <c r="AE229" s="220" t="str">
        <f t="shared" si="114"/>
        <v>-</v>
      </c>
      <c r="AF229" s="221" t="str">
        <f t="shared" si="114"/>
        <v>-</v>
      </c>
      <c r="AG229" s="219">
        <f>IFERROR(IF($E229="-","-",IF($T229="-","-",1+($T229-W229)/$T229)),"-")</f>
        <v>0.85714285714285721</v>
      </c>
      <c r="AH229" s="220" t="str">
        <f t="shared" ref="AH229:AK230" si="115">IFERROR(IF($E229="-","-",IF($T229="-","-",1+($T229-X229)/$T229)),"-")</f>
        <v>-</v>
      </c>
      <c r="AI229" s="220" t="str">
        <f t="shared" si="115"/>
        <v>-</v>
      </c>
      <c r="AJ229" s="220" t="str">
        <f t="shared" si="115"/>
        <v>-</v>
      </c>
      <c r="AK229" s="221" t="str">
        <f t="shared" si="115"/>
        <v>-</v>
      </c>
      <c r="AL229" s="222" t="s">
        <v>12</v>
      </c>
      <c r="AM229" s="161" t="s">
        <v>85</v>
      </c>
      <c r="AN229" s="176" t="s">
        <v>1813</v>
      </c>
      <c r="AO229" s="195" t="s">
        <v>795</v>
      </c>
      <c r="AP229" s="235" t="s">
        <v>11</v>
      </c>
      <c r="AQ229" s="234" t="s">
        <v>12</v>
      </c>
      <c r="AR229" s="234" t="s">
        <v>12</v>
      </c>
      <c r="AS229" s="234" t="s">
        <v>12</v>
      </c>
      <c r="AT229" s="227" t="s">
        <v>12</v>
      </c>
    </row>
    <row r="230" spans="1:46" ht="107.25" customHeight="1">
      <c r="A230" s="13" t="str">
        <f t="shared" si="113"/>
        <v>26-2</v>
      </c>
      <c r="B230" s="163">
        <v>26</v>
      </c>
      <c r="C230" s="278" t="str">
        <f>VLOOKUP(B230,[22]プルダウン!$L$2:$M$28,2,FALSE)</f>
        <v>消防・救急</v>
      </c>
      <c r="D230" s="163">
        <v>2</v>
      </c>
      <c r="E230" s="161" t="s">
        <v>696</v>
      </c>
      <c r="F230" s="175" t="s">
        <v>697</v>
      </c>
      <c r="G230" s="159" t="s">
        <v>690</v>
      </c>
      <c r="H230" s="177" t="s">
        <v>698</v>
      </c>
      <c r="I230" s="162" t="s">
        <v>699</v>
      </c>
      <c r="J230" s="161" t="s">
        <v>696</v>
      </c>
      <c r="K230" s="161" t="s">
        <v>700</v>
      </c>
      <c r="L230" s="161" t="s">
        <v>399</v>
      </c>
      <c r="M230" s="160" t="s">
        <v>418</v>
      </c>
      <c r="N230" s="247" t="s">
        <v>1814</v>
      </c>
      <c r="O230" s="248" t="s">
        <v>1815</v>
      </c>
      <c r="P230" s="248" t="s">
        <v>1815</v>
      </c>
      <c r="Q230" s="248" t="s">
        <v>1815</v>
      </c>
      <c r="R230" s="249" t="s">
        <v>1815</v>
      </c>
      <c r="S230" s="235" t="s">
        <v>40</v>
      </c>
      <c r="T230" s="249" t="s">
        <v>1814</v>
      </c>
      <c r="U230" s="228" t="s">
        <v>448</v>
      </c>
      <c r="V230" s="212" t="s">
        <v>1816</v>
      </c>
      <c r="W230" s="247" t="s">
        <v>1817</v>
      </c>
      <c r="X230" s="186" t="s">
        <v>12</v>
      </c>
      <c r="Y230" s="186" t="s">
        <v>12</v>
      </c>
      <c r="Z230" s="186" t="s">
        <v>12</v>
      </c>
      <c r="AA230" s="230" t="s">
        <v>12</v>
      </c>
      <c r="AB230" s="219" t="str">
        <f>IFERROR(IF($E230="-","-",1+(N230-W230)/N230),"-")</f>
        <v>-</v>
      </c>
      <c r="AC230" s="220" t="str">
        <f t="shared" si="114"/>
        <v>-</v>
      </c>
      <c r="AD230" s="220" t="str">
        <f t="shared" si="114"/>
        <v>-</v>
      </c>
      <c r="AE230" s="220" t="str">
        <f t="shared" si="114"/>
        <v>-</v>
      </c>
      <c r="AF230" s="221" t="str">
        <f t="shared" si="114"/>
        <v>-</v>
      </c>
      <c r="AG230" s="219" t="str">
        <f>IFERROR(IF($E230="-","-",IF($T230="-","-",1+($T230-W230)/$T230)),"-")</f>
        <v>-</v>
      </c>
      <c r="AH230" s="220" t="str">
        <f t="shared" si="115"/>
        <v>-</v>
      </c>
      <c r="AI230" s="220" t="str">
        <f t="shared" si="115"/>
        <v>-</v>
      </c>
      <c r="AJ230" s="220" t="str">
        <f t="shared" si="115"/>
        <v>-</v>
      </c>
      <c r="AK230" s="221" t="str">
        <f t="shared" si="115"/>
        <v>-</v>
      </c>
      <c r="AL230" s="222" t="s">
        <v>12</v>
      </c>
      <c r="AM230" s="161" t="s">
        <v>1818</v>
      </c>
      <c r="AN230" s="176" t="s">
        <v>1819</v>
      </c>
      <c r="AO230" s="195" t="s">
        <v>796</v>
      </c>
      <c r="AP230" s="235" t="s">
        <v>15</v>
      </c>
      <c r="AQ230" s="234" t="s">
        <v>12</v>
      </c>
      <c r="AR230" s="234" t="s">
        <v>12</v>
      </c>
      <c r="AS230" s="234" t="s">
        <v>12</v>
      </c>
      <c r="AT230" s="227" t="s">
        <v>12</v>
      </c>
    </row>
    <row r="231" spans="1:46" ht="29.25" hidden="1" customHeight="1">
      <c r="A231" s="13" t="str">
        <f t="shared" si="113"/>
        <v>26-3</v>
      </c>
      <c r="B231" s="163">
        <v>26</v>
      </c>
      <c r="C231" s="278" t="str">
        <f>VLOOKUP(B231,プルダウン!$L$2:$M$28,2,FALSE)</f>
        <v>消防・救急</v>
      </c>
      <c r="D231" s="163">
        <v>3</v>
      </c>
      <c r="E231" s="161" t="s">
        <v>85</v>
      </c>
      <c r="F231" s="175" t="s">
        <v>85</v>
      </c>
      <c r="G231" s="325" t="s">
        <v>85</v>
      </c>
      <c r="H231" s="177" t="s">
        <v>85</v>
      </c>
      <c r="I231" s="162" t="s">
        <v>85</v>
      </c>
      <c r="J231" s="161" t="s">
        <v>85</v>
      </c>
      <c r="K231" s="161" t="s">
        <v>85</v>
      </c>
      <c r="L231" s="161" t="s">
        <v>85</v>
      </c>
      <c r="M231" s="228" t="s">
        <v>85</v>
      </c>
      <c r="N231" s="225" t="s">
        <v>12</v>
      </c>
      <c r="O231" s="186" t="s">
        <v>12</v>
      </c>
      <c r="P231" s="186" t="s">
        <v>12</v>
      </c>
      <c r="Q231" s="186" t="s">
        <v>12</v>
      </c>
      <c r="R231" s="230" t="s">
        <v>12</v>
      </c>
      <c r="S231" s="235" t="s">
        <v>85</v>
      </c>
      <c r="T231" s="230" t="s">
        <v>85</v>
      </c>
      <c r="U231" s="228" t="s">
        <v>85</v>
      </c>
      <c r="V231" s="224" t="s">
        <v>85</v>
      </c>
      <c r="W231" s="225" t="s">
        <v>12</v>
      </c>
      <c r="X231" s="186" t="s">
        <v>12</v>
      </c>
      <c r="Y231" s="186" t="s">
        <v>12</v>
      </c>
      <c r="Z231" s="186" t="s">
        <v>12</v>
      </c>
      <c r="AA231" s="230" t="s">
        <v>12</v>
      </c>
      <c r="AB231" s="231" t="str">
        <f t="shared" si="98"/>
        <v>-</v>
      </c>
      <c r="AC231" s="232" t="str">
        <f t="shared" si="99"/>
        <v>-</v>
      </c>
      <c r="AD231" s="232" t="str">
        <f t="shared" si="100"/>
        <v>-</v>
      </c>
      <c r="AE231" s="232" t="str">
        <f t="shared" si="101"/>
        <v>-</v>
      </c>
      <c r="AF231" s="233" t="str">
        <f t="shared" si="102"/>
        <v>-</v>
      </c>
      <c r="AG231" s="231" t="str">
        <f t="shared" si="103"/>
        <v>-</v>
      </c>
      <c r="AH231" s="232" t="str">
        <f t="shared" si="104"/>
        <v>-</v>
      </c>
      <c r="AI231" s="232" t="str">
        <f t="shared" si="105"/>
        <v>-</v>
      </c>
      <c r="AJ231" s="232" t="str">
        <f t="shared" si="106"/>
        <v>-</v>
      </c>
      <c r="AK231" s="233" t="str">
        <f t="shared" si="107"/>
        <v>-</v>
      </c>
      <c r="AL231" s="222" t="s">
        <v>12</v>
      </c>
      <c r="AM231" s="161" t="s">
        <v>85</v>
      </c>
      <c r="AN231" s="176" t="s">
        <v>85</v>
      </c>
      <c r="AO231" s="195" t="s">
        <v>85</v>
      </c>
      <c r="AP231" s="235" t="s">
        <v>12</v>
      </c>
      <c r="AQ231" s="234" t="s">
        <v>12</v>
      </c>
      <c r="AR231" s="234" t="s">
        <v>12</v>
      </c>
      <c r="AS231" s="234" t="s">
        <v>12</v>
      </c>
      <c r="AT231" s="227" t="s">
        <v>12</v>
      </c>
    </row>
    <row r="232" spans="1:46" ht="29.25" hidden="1" customHeight="1">
      <c r="A232" s="13" t="str">
        <f t="shared" si="113"/>
        <v>26-4</v>
      </c>
      <c r="B232" s="163">
        <v>26</v>
      </c>
      <c r="C232" s="278" t="str">
        <f>VLOOKUP(B232,プルダウン!$L$2:$M$28,2,FALSE)</f>
        <v>消防・救急</v>
      </c>
      <c r="D232" s="163">
        <v>4</v>
      </c>
      <c r="E232" s="161" t="s">
        <v>85</v>
      </c>
      <c r="F232" s="175" t="s">
        <v>85</v>
      </c>
      <c r="G232" s="325" t="s">
        <v>85</v>
      </c>
      <c r="H232" s="177" t="s">
        <v>85</v>
      </c>
      <c r="I232" s="162" t="s">
        <v>85</v>
      </c>
      <c r="J232" s="161" t="s">
        <v>85</v>
      </c>
      <c r="K232" s="161" t="s">
        <v>85</v>
      </c>
      <c r="L232" s="161" t="s">
        <v>85</v>
      </c>
      <c r="M232" s="228" t="s">
        <v>85</v>
      </c>
      <c r="N232" s="225" t="s">
        <v>12</v>
      </c>
      <c r="O232" s="186" t="s">
        <v>12</v>
      </c>
      <c r="P232" s="186" t="s">
        <v>12</v>
      </c>
      <c r="Q232" s="186" t="s">
        <v>12</v>
      </c>
      <c r="R232" s="230" t="s">
        <v>12</v>
      </c>
      <c r="S232" s="235" t="s">
        <v>85</v>
      </c>
      <c r="T232" s="230" t="s">
        <v>85</v>
      </c>
      <c r="U232" s="228" t="s">
        <v>85</v>
      </c>
      <c r="V232" s="224" t="s">
        <v>85</v>
      </c>
      <c r="W232" s="225" t="s">
        <v>12</v>
      </c>
      <c r="X232" s="186" t="s">
        <v>12</v>
      </c>
      <c r="Y232" s="186" t="s">
        <v>12</v>
      </c>
      <c r="Z232" s="186" t="s">
        <v>12</v>
      </c>
      <c r="AA232" s="230" t="s">
        <v>12</v>
      </c>
      <c r="AB232" s="231" t="str">
        <f t="shared" si="98"/>
        <v>-</v>
      </c>
      <c r="AC232" s="232" t="str">
        <f t="shared" si="99"/>
        <v>-</v>
      </c>
      <c r="AD232" s="232" t="str">
        <f t="shared" si="100"/>
        <v>-</v>
      </c>
      <c r="AE232" s="232" t="str">
        <f t="shared" si="101"/>
        <v>-</v>
      </c>
      <c r="AF232" s="233" t="str">
        <f t="shared" si="102"/>
        <v>-</v>
      </c>
      <c r="AG232" s="231" t="str">
        <f t="shared" si="103"/>
        <v>-</v>
      </c>
      <c r="AH232" s="232" t="str">
        <f t="shared" si="104"/>
        <v>-</v>
      </c>
      <c r="AI232" s="232" t="str">
        <f t="shared" si="105"/>
        <v>-</v>
      </c>
      <c r="AJ232" s="232" t="str">
        <f t="shared" si="106"/>
        <v>-</v>
      </c>
      <c r="AK232" s="233" t="str">
        <f t="shared" si="107"/>
        <v>-</v>
      </c>
      <c r="AL232" s="222" t="s">
        <v>12</v>
      </c>
      <c r="AM232" s="161" t="s">
        <v>85</v>
      </c>
      <c r="AN232" s="176" t="s">
        <v>85</v>
      </c>
      <c r="AO232" s="195" t="s">
        <v>85</v>
      </c>
      <c r="AP232" s="235" t="s">
        <v>12</v>
      </c>
      <c r="AQ232" s="234" t="s">
        <v>12</v>
      </c>
      <c r="AR232" s="234" t="s">
        <v>12</v>
      </c>
      <c r="AS232" s="234" t="s">
        <v>12</v>
      </c>
      <c r="AT232" s="227" t="s">
        <v>12</v>
      </c>
    </row>
    <row r="233" spans="1:46" ht="29.25" hidden="1" customHeight="1">
      <c r="A233" s="13" t="str">
        <f t="shared" si="113"/>
        <v>26-5</v>
      </c>
      <c r="B233" s="163">
        <v>26</v>
      </c>
      <c r="C233" s="278" t="str">
        <f>VLOOKUP(B233,プルダウン!$L$2:$M$28,2,FALSE)</f>
        <v>消防・救急</v>
      </c>
      <c r="D233" s="163">
        <v>5</v>
      </c>
      <c r="E233" s="161" t="s">
        <v>85</v>
      </c>
      <c r="F233" s="175" t="s">
        <v>85</v>
      </c>
      <c r="G233" s="325" t="s">
        <v>85</v>
      </c>
      <c r="H233" s="177" t="s">
        <v>85</v>
      </c>
      <c r="I233" s="162" t="s">
        <v>85</v>
      </c>
      <c r="J233" s="161" t="s">
        <v>85</v>
      </c>
      <c r="K233" s="161" t="s">
        <v>85</v>
      </c>
      <c r="L233" s="161" t="s">
        <v>85</v>
      </c>
      <c r="M233" s="228" t="s">
        <v>85</v>
      </c>
      <c r="N233" s="225" t="s">
        <v>12</v>
      </c>
      <c r="O233" s="186" t="s">
        <v>12</v>
      </c>
      <c r="P233" s="186" t="s">
        <v>12</v>
      </c>
      <c r="Q233" s="186" t="s">
        <v>12</v>
      </c>
      <c r="R233" s="230" t="s">
        <v>12</v>
      </c>
      <c r="S233" s="235" t="s">
        <v>85</v>
      </c>
      <c r="T233" s="230" t="s">
        <v>85</v>
      </c>
      <c r="U233" s="228" t="s">
        <v>85</v>
      </c>
      <c r="V233" s="224" t="s">
        <v>85</v>
      </c>
      <c r="W233" s="225" t="s">
        <v>12</v>
      </c>
      <c r="X233" s="186" t="s">
        <v>12</v>
      </c>
      <c r="Y233" s="186" t="s">
        <v>12</v>
      </c>
      <c r="Z233" s="186" t="s">
        <v>12</v>
      </c>
      <c r="AA233" s="230" t="s">
        <v>12</v>
      </c>
      <c r="AB233" s="231" t="str">
        <f t="shared" si="98"/>
        <v>-</v>
      </c>
      <c r="AC233" s="232" t="str">
        <f t="shared" si="99"/>
        <v>-</v>
      </c>
      <c r="AD233" s="232" t="str">
        <f t="shared" si="100"/>
        <v>-</v>
      </c>
      <c r="AE233" s="232" t="str">
        <f t="shared" si="101"/>
        <v>-</v>
      </c>
      <c r="AF233" s="233" t="str">
        <f t="shared" si="102"/>
        <v>-</v>
      </c>
      <c r="AG233" s="231" t="str">
        <f t="shared" si="103"/>
        <v>-</v>
      </c>
      <c r="AH233" s="232" t="str">
        <f t="shared" si="104"/>
        <v>-</v>
      </c>
      <c r="AI233" s="232" t="str">
        <f t="shared" si="105"/>
        <v>-</v>
      </c>
      <c r="AJ233" s="232" t="str">
        <f t="shared" si="106"/>
        <v>-</v>
      </c>
      <c r="AK233" s="233" t="str">
        <f t="shared" si="107"/>
        <v>-</v>
      </c>
      <c r="AL233" s="222" t="s">
        <v>12</v>
      </c>
      <c r="AM233" s="161" t="s">
        <v>85</v>
      </c>
      <c r="AN233" s="176" t="s">
        <v>85</v>
      </c>
      <c r="AO233" s="195" t="s">
        <v>85</v>
      </c>
      <c r="AP233" s="235" t="s">
        <v>12</v>
      </c>
      <c r="AQ233" s="234" t="s">
        <v>12</v>
      </c>
      <c r="AR233" s="234" t="s">
        <v>12</v>
      </c>
      <c r="AS233" s="234" t="s">
        <v>12</v>
      </c>
      <c r="AT233" s="227" t="s">
        <v>12</v>
      </c>
    </row>
    <row r="234" spans="1:46" ht="29.25" hidden="1" customHeight="1">
      <c r="A234" s="13" t="str">
        <f t="shared" si="113"/>
        <v>26-6</v>
      </c>
      <c r="B234" s="163">
        <v>26</v>
      </c>
      <c r="C234" s="278" t="str">
        <f>VLOOKUP(B234,プルダウン!$L$2:$M$28,2,FALSE)</f>
        <v>消防・救急</v>
      </c>
      <c r="D234" s="163">
        <v>6</v>
      </c>
      <c r="E234" s="161" t="s">
        <v>85</v>
      </c>
      <c r="F234" s="175" t="s">
        <v>85</v>
      </c>
      <c r="G234" s="325" t="s">
        <v>85</v>
      </c>
      <c r="H234" s="177" t="s">
        <v>85</v>
      </c>
      <c r="I234" s="162" t="s">
        <v>85</v>
      </c>
      <c r="J234" s="161" t="s">
        <v>85</v>
      </c>
      <c r="K234" s="161" t="s">
        <v>85</v>
      </c>
      <c r="L234" s="161" t="s">
        <v>85</v>
      </c>
      <c r="M234" s="228" t="s">
        <v>85</v>
      </c>
      <c r="N234" s="225" t="s">
        <v>12</v>
      </c>
      <c r="O234" s="186" t="s">
        <v>12</v>
      </c>
      <c r="P234" s="186" t="s">
        <v>12</v>
      </c>
      <c r="Q234" s="186" t="s">
        <v>12</v>
      </c>
      <c r="R234" s="230" t="s">
        <v>12</v>
      </c>
      <c r="S234" s="235" t="s">
        <v>85</v>
      </c>
      <c r="T234" s="230" t="s">
        <v>85</v>
      </c>
      <c r="U234" s="228" t="s">
        <v>85</v>
      </c>
      <c r="V234" s="224" t="s">
        <v>85</v>
      </c>
      <c r="W234" s="225" t="s">
        <v>12</v>
      </c>
      <c r="X234" s="186" t="s">
        <v>12</v>
      </c>
      <c r="Y234" s="186" t="s">
        <v>12</v>
      </c>
      <c r="Z234" s="186" t="s">
        <v>12</v>
      </c>
      <c r="AA234" s="230" t="s">
        <v>12</v>
      </c>
      <c r="AB234" s="231" t="str">
        <f t="shared" si="98"/>
        <v>-</v>
      </c>
      <c r="AC234" s="232" t="str">
        <f t="shared" si="99"/>
        <v>-</v>
      </c>
      <c r="AD234" s="232" t="str">
        <f t="shared" si="100"/>
        <v>-</v>
      </c>
      <c r="AE234" s="232" t="str">
        <f t="shared" si="101"/>
        <v>-</v>
      </c>
      <c r="AF234" s="233" t="str">
        <f t="shared" si="102"/>
        <v>-</v>
      </c>
      <c r="AG234" s="231" t="str">
        <f t="shared" si="103"/>
        <v>-</v>
      </c>
      <c r="AH234" s="232" t="str">
        <f t="shared" si="104"/>
        <v>-</v>
      </c>
      <c r="AI234" s="232" t="str">
        <f t="shared" si="105"/>
        <v>-</v>
      </c>
      <c r="AJ234" s="232" t="str">
        <f t="shared" si="106"/>
        <v>-</v>
      </c>
      <c r="AK234" s="233" t="str">
        <f t="shared" si="107"/>
        <v>-</v>
      </c>
      <c r="AL234" s="222" t="s">
        <v>12</v>
      </c>
      <c r="AM234" s="161" t="s">
        <v>85</v>
      </c>
      <c r="AN234" s="176" t="s">
        <v>85</v>
      </c>
      <c r="AO234" s="195" t="s">
        <v>85</v>
      </c>
      <c r="AP234" s="235" t="s">
        <v>12</v>
      </c>
      <c r="AQ234" s="234" t="s">
        <v>12</v>
      </c>
      <c r="AR234" s="234" t="s">
        <v>12</v>
      </c>
      <c r="AS234" s="234" t="s">
        <v>12</v>
      </c>
      <c r="AT234" s="227" t="s">
        <v>12</v>
      </c>
    </row>
    <row r="235" spans="1:46" ht="29.25" hidden="1" customHeight="1">
      <c r="A235" s="13" t="str">
        <f t="shared" si="113"/>
        <v>26-7</v>
      </c>
      <c r="B235" s="163">
        <v>26</v>
      </c>
      <c r="C235" s="278" t="str">
        <f>VLOOKUP(B235,プルダウン!$L$2:$M$28,2,FALSE)</f>
        <v>消防・救急</v>
      </c>
      <c r="D235" s="163">
        <v>7</v>
      </c>
      <c r="E235" s="161" t="s">
        <v>85</v>
      </c>
      <c r="F235" s="175" t="s">
        <v>85</v>
      </c>
      <c r="G235" s="325" t="s">
        <v>85</v>
      </c>
      <c r="H235" s="177" t="s">
        <v>85</v>
      </c>
      <c r="I235" s="162" t="s">
        <v>85</v>
      </c>
      <c r="J235" s="161" t="s">
        <v>85</v>
      </c>
      <c r="K235" s="161" t="s">
        <v>85</v>
      </c>
      <c r="L235" s="161" t="s">
        <v>85</v>
      </c>
      <c r="M235" s="228" t="s">
        <v>85</v>
      </c>
      <c r="N235" s="225" t="s">
        <v>12</v>
      </c>
      <c r="O235" s="186" t="s">
        <v>12</v>
      </c>
      <c r="P235" s="186" t="s">
        <v>12</v>
      </c>
      <c r="Q235" s="186" t="s">
        <v>12</v>
      </c>
      <c r="R235" s="230" t="s">
        <v>12</v>
      </c>
      <c r="S235" s="235" t="s">
        <v>85</v>
      </c>
      <c r="T235" s="230" t="s">
        <v>85</v>
      </c>
      <c r="U235" s="228" t="s">
        <v>85</v>
      </c>
      <c r="V235" s="224" t="s">
        <v>85</v>
      </c>
      <c r="W235" s="225" t="s">
        <v>12</v>
      </c>
      <c r="X235" s="186" t="s">
        <v>12</v>
      </c>
      <c r="Y235" s="186" t="s">
        <v>12</v>
      </c>
      <c r="Z235" s="186" t="s">
        <v>12</v>
      </c>
      <c r="AA235" s="230" t="s">
        <v>12</v>
      </c>
      <c r="AB235" s="231" t="str">
        <f t="shared" si="98"/>
        <v>-</v>
      </c>
      <c r="AC235" s="232" t="str">
        <f t="shared" si="99"/>
        <v>-</v>
      </c>
      <c r="AD235" s="232" t="str">
        <f t="shared" si="100"/>
        <v>-</v>
      </c>
      <c r="AE235" s="232" t="str">
        <f t="shared" si="101"/>
        <v>-</v>
      </c>
      <c r="AF235" s="233" t="str">
        <f t="shared" si="102"/>
        <v>-</v>
      </c>
      <c r="AG235" s="231" t="str">
        <f t="shared" si="103"/>
        <v>-</v>
      </c>
      <c r="AH235" s="232" t="str">
        <f t="shared" si="104"/>
        <v>-</v>
      </c>
      <c r="AI235" s="232" t="str">
        <f t="shared" si="105"/>
        <v>-</v>
      </c>
      <c r="AJ235" s="232" t="str">
        <f t="shared" si="106"/>
        <v>-</v>
      </c>
      <c r="AK235" s="233" t="str">
        <f t="shared" si="107"/>
        <v>-</v>
      </c>
      <c r="AL235" s="222" t="s">
        <v>12</v>
      </c>
      <c r="AM235" s="161" t="s">
        <v>85</v>
      </c>
      <c r="AN235" s="176" t="s">
        <v>85</v>
      </c>
      <c r="AO235" s="195" t="s">
        <v>85</v>
      </c>
      <c r="AP235" s="235" t="s">
        <v>12</v>
      </c>
      <c r="AQ235" s="234" t="s">
        <v>12</v>
      </c>
      <c r="AR235" s="234" t="s">
        <v>12</v>
      </c>
      <c r="AS235" s="234" t="s">
        <v>12</v>
      </c>
      <c r="AT235" s="227" t="s">
        <v>12</v>
      </c>
    </row>
    <row r="236" spans="1:46" ht="29.25" hidden="1" customHeight="1">
      <c r="A236" s="13" t="str">
        <f t="shared" si="113"/>
        <v>26-8</v>
      </c>
      <c r="B236" s="163">
        <v>26</v>
      </c>
      <c r="C236" s="278" t="str">
        <f>VLOOKUP(B236,プルダウン!$L$2:$M$28,2,FALSE)</f>
        <v>消防・救急</v>
      </c>
      <c r="D236" s="163">
        <v>8</v>
      </c>
      <c r="E236" s="161" t="s">
        <v>85</v>
      </c>
      <c r="F236" s="175" t="s">
        <v>85</v>
      </c>
      <c r="G236" s="325" t="s">
        <v>85</v>
      </c>
      <c r="H236" s="177" t="s">
        <v>85</v>
      </c>
      <c r="I236" s="162" t="s">
        <v>85</v>
      </c>
      <c r="J236" s="161" t="s">
        <v>85</v>
      </c>
      <c r="K236" s="161" t="s">
        <v>85</v>
      </c>
      <c r="L236" s="161" t="s">
        <v>85</v>
      </c>
      <c r="M236" s="228" t="s">
        <v>85</v>
      </c>
      <c r="N236" s="225" t="s">
        <v>12</v>
      </c>
      <c r="O236" s="186" t="s">
        <v>12</v>
      </c>
      <c r="P236" s="186" t="s">
        <v>12</v>
      </c>
      <c r="Q236" s="186" t="s">
        <v>12</v>
      </c>
      <c r="R236" s="230" t="s">
        <v>12</v>
      </c>
      <c r="S236" s="235" t="s">
        <v>85</v>
      </c>
      <c r="T236" s="230" t="s">
        <v>85</v>
      </c>
      <c r="U236" s="228" t="s">
        <v>85</v>
      </c>
      <c r="V236" s="224" t="s">
        <v>85</v>
      </c>
      <c r="W236" s="225" t="s">
        <v>12</v>
      </c>
      <c r="X236" s="186" t="s">
        <v>12</v>
      </c>
      <c r="Y236" s="186" t="s">
        <v>12</v>
      </c>
      <c r="Z236" s="186" t="s">
        <v>12</v>
      </c>
      <c r="AA236" s="230" t="s">
        <v>12</v>
      </c>
      <c r="AB236" s="231" t="str">
        <f t="shared" si="98"/>
        <v>-</v>
      </c>
      <c r="AC236" s="232" t="str">
        <f t="shared" si="99"/>
        <v>-</v>
      </c>
      <c r="AD236" s="232" t="str">
        <f t="shared" si="100"/>
        <v>-</v>
      </c>
      <c r="AE236" s="232" t="str">
        <f t="shared" si="101"/>
        <v>-</v>
      </c>
      <c r="AF236" s="233" t="str">
        <f t="shared" si="102"/>
        <v>-</v>
      </c>
      <c r="AG236" s="231" t="str">
        <f t="shared" si="103"/>
        <v>-</v>
      </c>
      <c r="AH236" s="232" t="str">
        <f t="shared" si="104"/>
        <v>-</v>
      </c>
      <c r="AI236" s="232" t="str">
        <f t="shared" si="105"/>
        <v>-</v>
      </c>
      <c r="AJ236" s="232" t="str">
        <f t="shared" si="106"/>
        <v>-</v>
      </c>
      <c r="AK236" s="233" t="str">
        <f t="shared" si="107"/>
        <v>-</v>
      </c>
      <c r="AL236" s="222" t="s">
        <v>12</v>
      </c>
      <c r="AM236" s="161" t="s">
        <v>85</v>
      </c>
      <c r="AN236" s="176" t="s">
        <v>85</v>
      </c>
      <c r="AO236" s="195" t="s">
        <v>85</v>
      </c>
      <c r="AP236" s="235" t="s">
        <v>12</v>
      </c>
      <c r="AQ236" s="234" t="s">
        <v>12</v>
      </c>
      <c r="AR236" s="234" t="s">
        <v>12</v>
      </c>
      <c r="AS236" s="234" t="s">
        <v>12</v>
      </c>
      <c r="AT236" s="227" t="s">
        <v>12</v>
      </c>
    </row>
    <row r="237" spans="1:46" ht="29.25" hidden="1" customHeight="1">
      <c r="A237" s="13" t="str">
        <f t="shared" ref="A237:A245" si="116">B237&amp;"-"&amp;D237</f>
        <v>26-9</v>
      </c>
      <c r="B237" s="163">
        <v>26</v>
      </c>
      <c r="C237" s="278" t="str">
        <f>VLOOKUP(B237,プルダウン!$L$2:$M$28,2,FALSE)</f>
        <v>消防・救急</v>
      </c>
      <c r="D237" s="163">
        <v>9</v>
      </c>
      <c r="E237" s="161" t="s">
        <v>85</v>
      </c>
      <c r="F237" s="175" t="s">
        <v>85</v>
      </c>
      <c r="G237" s="325" t="s">
        <v>85</v>
      </c>
      <c r="H237" s="177" t="s">
        <v>85</v>
      </c>
      <c r="I237" s="162" t="s">
        <v>85</v>
      </c>
      <c r="J237" s="161" t="s">
        <v>85</v>
      </c>
      <c r="K237" s="161" t="s">
        <v>85</v>
      </c>
      <c r="L237" s="161" t="s">
        <v>85</v>
      </c>
      <c r="M237" s="228" t="s">
        <v>85</v>
      </c>
      <c r="N237" s="225" t="s">
        <v>12</v>
      </c>
      <c r="O237" s="186" t="s">
        <v>12</v>
      </c>
      <c r="P237" s="186" t="s">
        <v>12</v>
      </c>
      <c r="Q237" s="186" t="s">
        <v>12</v>
      </c>
      <c r="R237" s="230" t="s">
        <v>12</v>
      </c>
      <c r="S237" s="235" t="s">
        <v>85</v>
      </c>
      <c r="T237" s="230" t="s">
        <v>85</v>
      </c>
      <c r="U237" s="228" t="s">
        <v>85</v>
      </c>
      <c r="V237" s="224" t="s">
        <v>85</v>
      </c>
      <c r="W237" s="225" t="s">
        <v>12</v>
      </c>
      <c r="X237" s="186" t="s">
        <v>12</v>
      </c>
      <c r="Y237" s="186" t="s">
        <v>12</v>
      </c>
      <c r="Z237" s="186" t="s">
        <v>12</v>
      </c>
      <c r="AA237" s="230" t="s">
        <v>12</v>
      </c>
      <c r="AB237" s="231" t="str">
        <f t="shared" si="98"/>
        <v>-</v>
      </c>
      <c r="AC237" s="232" t="str">
        <f t="shared" si="99"/>
        <v>-</v>
      </c>
      <c r="AD237" s="232" t="str">
        <f t="shared" si="100"/>
        <v>-</v>
      </c>
      <c r="AE237" s="232" t="str">
        <f t="shared" si="101"/>
        <v>-</v>
      </c>
      <c r="AF237" s="233" t="str">
        <f t="shared" si="102"/>
        <v>-</v>
      </c>
      <c r="AG237" s="231" t="str">
        <f t="shared" si="103"/>
        <v>-</v>
      </c>
      <c r="AH237" s="232" t="str">
        <f t="shared" si="104"/>
        <v>-</v>
      </c>
      <c r="AI237" s="232" t="str">
        <f t="shared" si="105"/>
        <v>-</v>
      </c>
      <c r="AJ237" s="232" t="str">
        <f t="shared" si="106"/>
        <v>-</v>
      </c>
      <c r="AK237" s="233" t="str">
        <f t="shared" si="107"/>
        <v>-</v>
      </c>
      <c r="AL237" s="222" t="s">
        <v>12</v>
      </c>
      <c r="AM237" s="161" t="s">
        <v>85</v>
      </c>
      <c r="AN237" s="176" t="s">
        <v>85</v>
      </c>
      <c r="AO237" s="195" t="s">
        <v>85</v>
      </c>
      <c r="AP237" s="235" t="s">
        <v>12</v>
      </c>
      <c r="AQ237" s="234" t="s">
        <v>12</v>
      </c>
      <c r="AR237" s="234" t="s">
        <v>12</v>
      </c>
      <c r="AS237" s="234" t="s">
        <v>12</v>
      </c>
      <c r="AT237" s="227" t="s">
        <v>12</v>
      </c>
    </row>
    <row r="238" spans="1:46" ht="107.25" customHeight="1">
      <c r="A238" s="13" t="str">
        <f t="shared" si="116"/>
        <v>27-1</v>
      </c>
      <c r="B238" s="163">
        <v>27</v>
      </c>
      <c r="C238" s="278" t="str">
        <f>VLOOKUP(B238,[22]プルダウン!$L$2:$M$28,2,FALSE)</f>
        <v>くらしの水</v>
      </c>
      <c r="D238" s="163">
        <v>1</v>
      </c>
      <c r="E238" s="161" t="s">
        <v>701</v>
      </c>
      <c r="F238" s="175" t="s">
        <v>393</v>
      </c>
      <c r="G238" s="159" t="s">
        <v>702</v>
      </c>
      <c r="H238" s="177" t="s">
        <v>703</v>
      </c>
      <c r="I238" s="162" t="s">
        <v>704</v>
      </c>
      <c r="J238" s="161" t="s">
        <v>705</v>
      </c>
      <c r="K238" s="161" t="s">
        <v>706</v>
      </c>
      <c r="L238" s="161" t="s">
        <v>707</v>
      </c>
      <c r="M238" s="160" t="s">
        <v>403</v>
      </c>
      <c r="N238" s="225">
        <v>79.7</v>
      </c>
      <c r="O238" s="186">
        <v>79.7</v>
      </c>
      <c r="P238" s="186" t="s">
        <v>12</v>
      </c>
      <c r="Q238" s="186" t="s">
        <v>12</v>
      </c>
      <c r="R238" s="230" t="s">
        <v>12</v>
      </c>
      <c r="S238" s="235" t="s">
        <v>329</v>
      </c>
      <c r="T238" s="230">
        <v>70</v>
      </c>
      <c r="U238" s="228" t="s">
        <v>405</v>
      </c>
      <c r="V238" s="224" t="s">
        <v>1789</v>
      </c>
      <c r="W238" s="225">
        <v>77.900000000000006</v>
      </c>
      <c r="X238" s="186" t="s">
        <v>12</v>
      </c>
      <c r="Y238" s="186" t="s">
        <v>12</v>
      </c>
      <c r="Z238" s="186" t="s">
        <v>12</v>
      </c>
      <c r="AA238" s="230" t="s">
        <v>12</v>
      </c>
      <c r="AB238" s="231">
        <f t="shared" si="98"/>
        <v>0.97741530740276039</v>
      </c>
      <c r="AC238" s="232" t="str">
        <f t="shared" si="98"/>
        <v>-</v>
      </c>
      <c r="AD238" s="232" t="str">
        <f t="shared" si="98"/>
        <v>-</v>
      </c>
      <c r="AE238" s="232" t="str">
        <f t="shared" si="98"/>
        <v>-</v>
      </c>
      <c r="AF238" s="233" t="str">
        <f t="shared" si="98"/>
        <v>-</v>
      </c>
      <c r="AG238" s="231">
        <f t="shared" si="103"/>
        <v>1.112857142857143</v>
      </c>
      <c r="AH238" s="232" t="str">
        <f t="shared" si="103"/>
        <v>-</v>
      </c>
      <c r="AI238" s="232" t="str">
        <f t="shared" si="103"/>
        <v>-</v>
      </c>
      <c r="AJ238" s="232" t="str">
        <f t="shared" si="103"/>
        <v>-</v>
      </c>
      <c r="AK238" s="233" t="str">
        <f t="shared" si="103"/>
        <v>-</v>
      </c>
      <c r="AL238" s="222" t="s">
        <v>12</v>
      </c>
      <c r="AM238" s="149" t="s">
        <v>1790</v>
      </c>
      <c r="AN238" s="176" t="s">
        <v>1791</v>
      </c>
      <c r="AO238" s="195" t="s">
        <v>1792</v>
      </c>
      <c r="AP238" s="235" t="s">
        <v>11</v>
      </c>
      <c r="AQ238" s="234" t="s">
        <v>12</v>
      </c>
      <c r="AR238" s="234" t="s">
        <v>12</v>
      </c>
      <c r="AS238" s="234" t="s">
        <v>12</v>
      </c>
      <c r="AT238" s="227" t="s">
        <v>12</v>
      </c>
    </row>
    <row r="239" spans="1:46" ht="150" customHeight="1">
      <c r="A239" s="13" t="str">
        <f t="shared" si="116"/>
        <v>27-2</v>
      </c>
      <c r="B239" s="163">
        <v>27</v>
      </c>
      <c r="C239" s="278" t="str">
        <f>VLOOKUP(B239,[22]プルダウン!$L$2:$M$28,2,FALSE)</f>
        <v>くらしの水</v>
      </c>
      <c r="D239" s="163">
        <v>2</v>
      </c>
      <c r="E239" s="161" t="s">
        <v>709</v>
      </c>
      <c r="F239" s="175" t="s">
        <v>393</v>
      </c>
      <c r="G239" s="159" t="s">
        <v>702</v>
      </c>
      <c r="H239" s="177" t="s">
        <v>710</v>
      </c>
      <c r="I239" s="162" t="s">
        <v>711</v>
      </c>
      <c r="J239" s="161" t="s">
        <v>712</v>
      </c>
      <c r="K239" s="161" t="s">
        <v>713</v>
      </c>
      <c r="L239" s="161" t="s">
        <v>714</v>
      </c>
      <c r="M239" s="160" t="s">
        <v>403</v>
      </c>
      <c r="N239" s="225">
        <v>55.5</v>
      </c>
      <c r="O239" s="186">
        <v>57</v>
      </c>
      <c r="P239" s="186">
        <v>58</v>
      </c>
      <c r="Q239" s="186" t="s">
        <v>12</v>
      </c>
      <c r="R239" s="230" t="s">
        <v>12</v>
      </c>
      <c r="S239" s="235" t="s">
        <v>329</v>
      </c>
      <c r="T239" s="230">
        <v>58</v>
      </c>
      <c r="U239" s="228" t="s">
        <v>405</v>
      </c>
      <c r="V239" s="224" t="s">
        <v>708</v>
      </c>
      <c r="W239" s="225">
        <v>56.1</v>
      </c>
      <c r="X239" s="186" t="s">
        <v>12</v>
      </c>
      <c r="Y239" s="186" t="s">
        <v>12</v>
      </c>
      <c r="Z239" s="186" t="s">
        <v>12</v>
      </c>
      <c r="AA239" s="230" t="s">
        <v>12</v>
      </c>
      <c r="AB239" s="231">
        <f>IFERROR(IF($E239="-","-",(W239-54.5)/(N239-54.5)),"-")</f>
        <v>1.6000000000000014</v>
      </c>
      <c r="AC239" s="232" t="str">
        <f>IFERROR(IF($E239="-","-",(X239-W239)/(O239-W239)),"-")</f>
        <v>-</v>
      </c>
      <c r="AD239" s="232" t="str">
        <f t="shared" ref="AD239:AF241" si="117">IFERROR(IF($E239="-","-",(Y239-X239)/(P239-X239)),"-")</f>
        <v>-</v>
      </c>
      <c r="AE239" s="232" t="str">
        <f t="shared" si="117"/>
        <v>-</v>
      </c>
      <c r="AF239" s="232" t="str">
        <f t="shared" si="117"/>
        <v>-</v>
      </c>
      <c r="AG239" s="231">
        <f>IFERROR(IF($E239="-","-",IF($T239="-","-",(W239-54.5)/($T239-54.5))),"-")</f>
        <v>0.45714285714285757</v>
      </c>
      <c r="AH239" s="232" t="str">
        <f>IFERROR(IF($E239="-","-",IF($T239="-","-",(X239-W239)/($T239-W239))),"-")</f>
        <v>-</v>
      </c>
      <c r="AI239" s="232" t="str">
        <f t="shared" ref="AI239:AK241" si="118">IFERROR(IF($E239="-","-",IF($T239="-","-",(Y239-X239)/($T239-X239))),"-")</f>
        <v>-</v>
      </c>
      <c r="AJ239" s="232" t="str">
        <f t="shared" si="118"/>
        <v>-</v>
      </c>
      <c r="AK239" s="232" t="str">
        <f t="shared" si="118"/>
        <v>-</v>
      </c>
      <c r="AL239" s="222" t="s">
        <v>12</v>
      </c>
      <c r="AM239" s="149" t="s">
        <v>1793</v>
      </c>
      <c r="AN239" s="176" t="s">
        <v>798</v>
      </c>
      <c r="AO239" s="195" t="s">
        <v>799</v>
      </c>
      <c r="AP239" s="235" t="s">
        <v>15</v>
      </c>
      <c r="AQ239" s="234" t="s">
        <v>12</v>
      </c>
      <c r="AR239" s="234" t="s">
        <v>12</v>
      </c>
      <c r="AS239" s="234" t="s">
        <v>12</v>
      </c>
      <c r="AT239" s="227" t="s">
        <v>12</v>
      </c>
    </row>
    <row r="240" spans="1:46" ht="151.5" customHeight="1">
      <c r="A240" s="13" t="str">
        <f t="shared" si="116"/>
        <v>27-3</v>
      </c>
      <c r="B240" s="163">
        <v>27</v>
      </c>
      <c r="C240" s="278" t="str">
        <f>VLOOKUP(B240,[22]プルダウン!$L$2:$M$28,2,FALSE)</f>
        <v>くらしの水</v>
      </c>
      <c r="D240" s="163">
        <v>3</v>
      </c>
      <c r="E240" s="161" t="s">
        <v>715</v>
      </c>
      <c r="F240" s="175" t="s">
        <v>393</v>
      </c>
      <c r="G240" s="159" t="s">
        <v>702</v>
      </c>
      <c r="H240" s="177" t="s">
        <v>716</v>
      </c>
      <c r="I240" s="162" t="s">
        <v>717</v>
      </c>
      <c r="J240" s="161" t="s">
        <v>718</v>
      </c>
      <c r="K240" s="161" t="s">
        <v>719</v>
      </c>
      <c r="L240" s="161" t="s">
        <v>720</v>
      </c>
      <c r="M240" s="160" t="s">
        <v>403</v>
      </c>
      <c r="N240" s="225">
        <v>29.3</v>
      </c>
      <c r="O240" s="186">
        <v>29.6</v>
      </c>
      <c r="P240" s="186">
        <v>33</v>
      </c>
      <c r="Q240" s="186" t="s">
        <v>12</v>
      </c>
      <c r="R240" s="230" t="s">
        <v>12</v>
      </c>
      <c r="S240" s="235" t="s">
        <v>329</v>
      </c>
      <c r="T240" s="230">
        <v>33</v>
      </c>
      <c r="U240" s="228" t="s">
        <v>405</v>
      </c>
      <c r="V240" s="224" t="s">
        <v>708</v>
      </c>
      <c r="W240" s="225">
        <v>29.3</v>
      </c>
      <c r="X240" s="186" t="s">
        <v>12</v>
      </c>
      <c r="Y240" s="186" t="s">
        <v>12</v>
      </c>
      <c r="Z240" s="186" t="s">
        <v>12</v>
      </c>
      <c r="AA240" s="230" t="s">
        <v>12</v>
      </c>
      <c r="AB240" s="231">
        <f>IFERROR(IF($E240="-","-",(W240-29.2)/(N240-29.2)),"-")</f>
        <v>1</v>
      </c>
      <c r="AC240" s="232" t="str">
        <f>IFERROR(IF($E240="-","-",(X240-W240)/(O240-W240)),"-")</f>
        <v>-</v>
      </c>
      <c r="AD240" s="232" t="str">
        <f t="shared" si="117"/>
        <v>-</v>
      </c>
      <c r="AE240" s="232" t="str">
        <f t="shared" si="117"/>
        <v>-</v>
      </c>
      <c r="AF240" s="232" t="str">
        <f t="shared" si="117"/>
        <v>-</v>
      </c>
      <c r="AG240" s="231">
        <f>IFERROR(IF($E240="-","-",IF($T240="-","-",(W240-29.2)/($T240-29.2))),"-")</f>
        <v>2.631578947368458E-2</v>
      </c>
      <c r="AH240" s="232" t="str">
        <f>IFERROR(IF($E240="-","-",IF($T240="-","-",(X240-W240)/($T240-W240))),"-")</f>
        <v>-</v>
      </c>
      <c r="AI240" s="232" t="str">
        <f t="shared" si="118"/>
        <v>-</v>
      </c>
      <c r="AJ240" s="232" t="str">
        <f t="shared" si="118"/>
        <v>-</v>
      </c>
      <c r="AK240" s="232" t="str">
        <f t="shared" si="118"/>
        <v>-</v>
      </c>
      <c r="AL240" s="222" t="s">
        <v>12</v>
      </c>
      <c r="AM240" s="149" t="s">
        <v>1793</v>
      </c>
      <c r="AN240" s="176" t="s">
        <v>798</v>
      </c>
      <c r="AO240" s="195" t="s">
        <v>799</v>
      </c>
      <c r="AP240" s="235" t="s">
        <v>15</v>
      </c>
      <c r="AQ240" s="234" t="s">
        <v>12</v>
      </c>
      <c r="AR240" s="234" t="s">
        <v>12</v>
      </c>
      <c r="AS240" s="234" t="s">
        <v>12</v>
      </c>
      <c r="AT240" s="227" t="s">
        <v>12</v>
      </c>
    </row>
    <row r="241" spans="1:46" ht="191.25" customHeight="1">
      <c r="A241" s="13" t="str">
        <f t="shared" si="116"/>
        <v>27-4</v>
      </c>
      <c r="B241" s="163">
        <v>27</v>
      </c>
      <c r="C241" s="278" t="str">
        <f>VLOOKUP(B241,[22]プルダウン!$L$2:$M$28,2,FALSE)</f>
        <v>くらしの水</v>
      </c>
      <c r="D241" s="163">
        <v>4</v>
      </c>
      <c r="E241" s="161" t="s">
        <v>721</v>
      </c>
      <c r="F241" s="175" t="s">
        <v>393</v>
      </c>
      <c r="G241" s="159" t="s">
        <v>702</v>
      </c>
      <c r="H241" s="177" t="s">
        <v>716</v>
      </c>
      <c r="I241" s="162" t="s">
        <v>717</v>
      </c>
      <c r="J241" s="161" t="s">
        <v>722</v>
      </c>
      <c r="K241" s="161" t="s">
        <v>723</v>
      </c>
      <c r="L241" s="161" t="s">
        <v>724</v>
      </c>
      <c r="M241" s="160" t="s">
        <v>403</v>
      </c>
      <c r="N241" s="225">
        <v>70</v>
      </c>
      <c r="O241" s="186">
        <v>75.900000000000006</v>
      </c>
      <c r="P241" s="186">
        <v>96</v>
      </c>
      <c r="Q241" s="186" t="s">
        <v>12</v>
      </c>
      <c r="R241" s="230" t="s">
        <v>12</v>
      </c>
      <c r="S241" s="235" t="s">
        <v>329</v>
      </c>
      <c r="T241" s="230">
        <v>96</v>
      </c>
      <c r="U241" s="228" t="s">
        <v>405</v>
      </c>
      <c r="V241" s="224" t="s">
        <v>708</v>
      </c>
      <c r="W241" s="225">
        <v>70</v>
      </c>
      <c r="X241" s="186" t="s">
        <v>12</v>
      </c>
      <c r="Y241" s="186" t="s">
        <v>12</v>
      </c>
      <c r="Z241" s="186" t="s">
        <v>12</v>
      </c>
      <c r="AA241" s="230" t="s">
        <v>12</v>
      </c>
      <c r="AB241" s="219">
        <f>IFERROR(IF($E241="-","-",(W241-66.2)/(N241-66.2)),"-")</f>
        <v>1</v>
      </c>
      <c r="AC241" s="232" t="str">
        <f>IFERROR(IF($E241="-","-",(X241-W241)/(O241-W241)),"-")</f>
        <v>-</v>
      </c>
      <c r="AD241" s="232" t="str">
        <f t="shared" si="117"/>
        <v>-</v>
      </c>
      <c r="AE241" s="232" t="str">
        <f t="shared" si="117"/>
        <v>-</v>
      </c>
      <c r="AF241" s="232" t="str">
        <f t="shared" si="117"/>
        <v>-</v>
      </c>
      <c r="AG241" s="231">
        <f>IFERROR(IF($E241="-","-",IF($T241="-","-",(W241-66.2)/($T241-66.2))),"-")</f>
        <v>0.12751677852348986</v>
      </c>
      <c r="AH241" s="232" t="str">
        <f>IFERROR(IF($E241="-","-",IF($T241="-","-",(X241-W241)/($T241-W241))),"-")</f>
        <v>-</v>
      </c>
      <c r="AI241" s="232" t="str">
        <f t="shared" si="118"/>
        <v>-</v>
      </c>
      <c r="AJ241" s="232" t="str">
        <f t="shared" si="118"/>
        <v>-</v>
      </c>
      <c r="AK241" s="232" t="str">
        <f t="shared" si="118"/>
        <v>-</v>
      </c>
      <c r="AL241" s="222" t="s">
        <v>12</v>
      </c>
      <c r="AM241" s="149" t="s">
        <v>1793</v>
      </c>
      <c r="AN241" s="176" t="s">
        <v>798</v>
      </c>
      <c r="AO241" s="195" t="s">
        <v>799</v>
      </c>
      <c r="AP241" s="235" t="s">
        <v>15</v>
      </c>
      <c r="AQ241" s="234" t="s">
        <v>12</v>
      </c>
      <c r="AR241" s="234" t="s">
        <v>12</v>
      </c>
      <c r="AS241" s="234" t="s">
        <v>12</v>
      </c>
      <c r="AT241" s="227" t="s">
        <v>12</v>
      </c>
    </row>
    <row r="242" spans="1:46" ht="165" customHeight="1">
      <c r="A242" s="13" t="str">
        <f t="shared" si="116"/>
        <v>27-5</v>
      </c>
      <c r="B242" s="147">
        <v>27</v>
      </c>
      <c r="C242" s="148" t="str">
        <f>VLOOKUP(B242,[22]プルダウン!$L$2:$M$28,2,FALSE)</f>
        <v>くらしの水</v>
      </c>
      <c r="D242" s="147">
        <v>5</v>
      </c>
      <c r="E242" s="161" t="s">
        <v>1836</v>
      </c>
      <c r="F242" s="175" t="s">
        <v>393</v>
      </c>
      <c r="G242" s="159" t="s">
        <v>631</v>
      </c>
      <c r="H242" s="477" t="s">
        <v>677</v>
      </c>
      <c r="I242" s="162" t="s">
        <v>726</v>
      </c>
      <c r="J242" s="161" t="s">
        <v>727</v>
      </c>
      <c r="K242" s="161" t="s">
        <v>728</v>
      </c>
      <c r="L242" s="161" t="s">
        <v>729</v>
      </c>
      <c r="M242" s="160" t="s">
        <v>403</v>
      </c>
      <c r="N242" s="159">
        <v>62.9</v>
      </c>
      <c r="O242" s="478">
        <v>63.1</v>
      </c>
      <c r="P242" s="478">
        <v>63.5</v>
      </c>
      <c r="Q242" s="478">
        <v>63.7</v>
      </c>
      <c r="R242" s="479">
        <v>63.9</v>
      </c>
      <c r="S242" s="476" t="s">
        <v>331</v>
      </c>
      <c r="T242" s="479">
        <v>63.9</v>
      </c>
      <c r="U242" s="160" t="s">
        <v>308</v>
      </c>
      <c r="V242" s="161" t="s">
        <v>1794</v>
      </c>
      <c r="W242" s="159">
        <v>63</v>
      </c>
      <c r="X242" s="478" t="s">
        <v>12</v>
      </c>
      <c r="Y242" s="478" t="s">
        <v>12</v>
      </c>
      <c r="Z242" s="478" t="s">
        <v>12</v>
      </c>
      <c r="AA242" s="479" t="s">
        <v>12</v>
      </c>
      <c r="AB242" s="480">
        <f t="shared" ref="AB242:AF243" si="119">IFERROR(IF($E242="-","-",W242/N242),"-")</f>
        <v>1.001589825119237</v>
      </c>
      <c r="AC242" s="481" t="str">
        <f t="shared" si="119"/>
        <v>-</v>
      </c>
      <c r="AD242" s="481" t="str">
        <f t="shared" si="119"/>
        <v>-</v>
      </c>
      <c r="AE242" s="481" t="str">
        <f t="shared" si="119"/>
        <v>-</v>
      </c>
      <c r="AF242" s="482" t="str">
        <f t="shared" si="119"/>
        <v>-</v>
      </c>
      <c r="AG242" s="480">
        <f t="shared" ref="AG242:AK243" si="120">IFERROR(IF($E242="-","-",IF($T242="-","-",W242/$T242)),"-")</f>
        <v>0.9859154929577465</v>
      </c>
      <c r="AH242" s="481" t="str">
        <f t="shared" si="120"/>
        <v>-</v>
      </c>
      <c r="AI242" s="481" t="str">
        <f t="shared" si="120"/>
        <v>-</v>
      </c>
      <c r="AJ242" s="481" t="str">
        <f t="shared" si="120"/>
        <v>-</v>
      </c>
      <c r="AK242" s="482" t="str">
        <f t="shared" si="120"/>
        <v>-</v>
      </c>
      <c r="AL242" s="163" t="s">
        <v>12</v>
      </c>
      <c r="AM242" s="161" t="s">
        <v>85</v>
      </c>
      <c r="AN242" s="154" t="s">
        <v>759</v>
      </c>
      <c r="AO242" s="155" t="s">
        <v>800</v>
      </c>
      <c r="AP242" s="483" t="s">
        <v>15</v>
      </c>
      <c r="AQ242" s="484" t="s">
        <v>12</v>
      </c>
      <c r="AR242" s="484" t="s">
        <v>12</v>
      </c>
      <c r="AS242" s="484" t="s">
        <v>12</v>
      </c>
      <c r="AT242" s="475" t="s">
        <v>12</v>
      </c>
    </row>
    <row r="243" spans="1:46" ht="108" customHeight="1">
      <c r="A243" s="13" t="str">
        <f t="shared" si="116"/>
        <v>27-6</v>
      </c>
      <c r="B243" s="147">
        <v>27</v>
      </c>
      <c r="C243" s="148" t="str">
        <f>VLOOKUP(B243,[22]プルダウン!$L$2:$M$28,2,FALSE)</f>
        <v>くらしの水</v>
      </c>
      <c r="D243" s="147">
        <v>6</v>
      </c>
      <c r="E243" s="161" t="s">
        <v>730</v>
      </c>
      <c r="F243" s="175" t="s">
        <v>393</v>
      </c>
      <c r="G243" s="159" t="s">
        <v>631</v>
      </c>
      <c r="H243" s="477" t="s">
        <v>677</v>
      </c>
      <c r="I243" s="162" t="s">
        <v>726</v>
      </c>
      <c r="J243" s="161" t="s">
        <v>731</v>
      </c>
      <c r="K243" s="161" t="s">
        <v>732</v>
      </c>
      <c r="L243" s="161" t="s">
        <v>1795</v>
      </c>
      <c r="M243" s="160" t="s">
        <v>403</v>
      </c>
      <c r="N243" s="486">
        <v>85</v>
      </c>
      <c r="O243" s="487">
        <v>85.3</v>
      </c>
      <c r="P243" s="487">
        <v>90.5</v>
      </c>
      <c r="Q243" s="487">
        <v>96</v>
      </c>
      <c r="R243" s="488">
        <v>99.1</v>
      </c>
      <c r="S243" s="476" t="s">
        <v>433</v>
      </c>
      <c r="T243" s="479">
        <v>100</v>
      </c>
      <c r="U243" s="160" t="s">
        <v>308</v>
      </c>
      <c r="V243" s="161" t="s">
        <v>1796</v>
      </c>
      <c r="W243" s="489">
        <v>85</v>
      </c>
      <c r="X243" s="478" t="s">
        <v>12</v>
      </c>
      <c r="Y243" s="478" t="s">
        <v>12</v>
      </c>
      <c r="Z243" s="478" t="s">
        <v>12</v>
      </c>
      <c r="AA243" s="479" t="s">
        <v>12</v>
      </c>
      <c r="AB243" s="480">
        <f t="shared" si="119"/>
        <v>1</v>
      </c>
      <c r="AC243" s="481" t="str">
        <f t="shared" si="119"/>
        <v>-</v>
      </c>
      <c r="AD243" s="481" t="str">
        <f t="shared" si="119"/>
        <v>-</v>
      </c>
      <c r="AE243" s="481" t="str">
        <f t="shared" si="119"/>
        <v>-</v>
      </c>
      <c r="AF243" s="482" t="str">
        <f t="shared" si="119"/>
        <v>-</v>
      </c>
      <c r="AG243" s="480">
        <f t="shared" si="120"/>
        <v>0.85</v>
      </c>
      <c r="AH243" s="481" t="str">
        <f t="shared" si="120"/>
        <v>-</v>
      </c>
      <c r="AI243" s="481" t="str">
        <f t="shared" si="120"/>
        <v>-</v>
      </c>
      <c r="AJ243" s="481" t="str">
        <f t="shared" si="120"/>
        <v>-</v>
      </c>
      <c r="AK243" s="482" t="str">
        <f t="shared" si="120"/>
        <v>-</v>
      </c>
      <c r="AL243" s="163" t="s">
        <v>12</v>
      </c>
      <c r="AM243" s="161" t="s">
        <v>85</v>
      </c>
      <c r="AN243" s="154" t="s">
        <v>759</v>
      </c>
      <c r="AO243" s="155" t="s">
        <v>800</v>
      </c>
      <c r="AP243" s="483" t="s">
        <v>15</v>
      </c>
      <c r="AQ243" s="484" t="s">
        <v>12</v>
      </c>
      <c r="AR243" s="484" t="s">
        <v>12</v>
      </c>
      <c r="AS243" s="484" t="s">
        <v>12</v>
      </c>
      <c r="AT243" s="475" t="s">
        <v>12</v>
      </c>
    </row>
    <row r="244" spans="1:46" ht="29.25" hidden="1" customHeight="1">
      <c r="A244" s="13" t="str">
        <f t="shared" si="116"/>
        <v>27-7</v>
      </c>
      <c r="B244" s="13">
        <v>27</v>
      </c>
      <c r="C244" s="118" t="str">
        <f>VLOOKUP(B244,プルダウン!$L$2:$M$28,2,FALSE)</f>
        <v>くらしの水</v>
      </c>
      <c r="D244" s="13">
        <v>7</v>
      </c>
      <c r="E244" s="5" t="s">
        <v>85</v>
      </c>
      <c r="F244" s="4" t="s">
        <v>85</v>
      </c>
      <c r="G244" s="39" t="s">
        <v>85</v>
      </c>
      <c r="H244" s="40" t="s">
        <v>85</v>
      </c>
      <c r="I244" s="8" t="s">
        <v>85</v>
      </c>
      <c r="J244" s="5" t="s">
        <v>85</v>
      </c>
      <c r="K244" s="5" t="s">
        <v>85</v>
      </c>
      <c r="L244" s="5" t="s">
        <v>85</v>
      </c>
      <c r="M244" s="50" t="s">
        <v>85</v>
      </c>
      <c r="N244" s="9" t="s">
        <v>12</v>
      </c>
      <c r="O244" s="15" t="s">
        <v>12</v>
      </c>
      <c r="P244" s="15" t="s">
        <v>12</v>
      </c>
      <c r="Q244" s="15" t="s">
        <v>12</v>
      </c>
      <c r="R244" s="10" t="s">
        <v>12</v>
      </c>
      <c r="S244" s="47" t="s">
        <v>85</v>
      </c>
      <c r="T244" s="10" t="s">
        <v>85</v>
      </c>
      <c r="U244" s="50" t="s">
        <v>85</v>
      </c>
      <c r="V244" s="5" t="s">
        <v>85</v>
      </c>
      <c r="W244" s="9" t="s">
        <v>12</v>
      </c>
      <c r="X244" s="15" t="s">
        <v>12</v>
      </c>
      <c r="Y244" s="15" t="s">
        <v>12</v>
      </c>
      <c r="Z244" s="15" t="s">
        <v>12</v>
      </c>
      <c r="AA244" s="10" t="s">
        <v>12</v>
      </c>
      <c r="AB244" s="27" t="str">
        <f t="shared" si="98"/>
        <v>-</v>
      </c>
      <c r="AC244" s="28" t="str">
        <f t="shared" si="99"/>
        <v>-</v>
      </c>
      <c r="AD244" s="28" t="str">
        <f t="shared" si="100"/>
        <v>-</v>
      </c>
      <c r="AE244" s="28" t="str">
        <f t="shared" si="101"/>
        <v>-</v>
      </c>
      <c r="AF244" s="29" t="str">
        <f t="shared" si="102"/>
        <v>-</v>
      </c>
      <c r="AG244" s="27" t="str">
        <f t="shared" si="103"/>
        <v>-</v>
      </c>
      <c r="AH244" s="28" t="str">
        <f t="shared" si="104"/>
        <v>-</v>
      </c>
      <c r="AI244" s="28" t="str">
        <f t="shared" si="105"/>
        <v>-</v>
      </c>
      <c r="AJ244" s="28" t="str">
        <f t="shared" si="106"/>
        <v>-</v>
      </c>
      <c r="AK244" s="29" t="str">
        <f t="shared" si="107"/>
        <v>-</v>
      </c>
      <c r="AL244" s="13" t="s">
        <v>12</v>
      </c>
      <c r="AM244" s="5" t="s">
        <v>85</v>
      </c>
      <c r="AN244" s="11" t="s">
        <v>85</v>
      </c>
      <c r="AO244" s="12" t="s">
        <v>85</v>
      </c>
      <c r="AP244" s="100" t="s">
        <v>12</v>
      </c>
      <c r="AQ244" s="101" t="s">
        <v>12</v>
      </c>
      <c r="AR244" s="101" t="s">
        <v>12</v>
      </c>
      <c r="AS244" s="101" t="s">
        <v>12</v>
      </c>
      <c r="AT244" s="102" t="s">
        <v>12</v>
      </c>
    </row>
    <row r="245" spans="1:46" ht="29.25" hidden="1" customHeight="1">
      <c r="A245" s="13" t="str">
        <f t="shared" si="116"/>
        <v>27-8</v>
      </c>
      <c r="B245" s="13">
        <v>27</v>
      </c>
      <c r="C245" s="118" t="str">
        <f>VLOOKUP(B245,プルダウン!$L$2:$M$28,2,FALSE)</f>
        <v>くらしの水</v>
      </c>
      <c r="D245" s="13">
        <v>8</v>
      </c>
      <c r="E245" s="5" t="s">
        <v>85</v>
      </c>
      <c r="F245" s="4" t="s">
        <v>85</v>
      </c>
      <c r="G245" s="39" t="s">
        <v>85</v>
      </c>
      <c r="H245" s="40" t="s">
        <v>85</v>
      </c>
      <c r="I245" s="8" t="s">
        <v>85</v>
      </c>
      <c r="J245" s="5" t="s">
        <v>85</v>
      </c>
      <c r="K245" s="5" t="s">
        <v>85</v>
      </c>
      <c r="L245" s="5" t="s">
        <v>85</v>
      </c>
      <c r="M245" s="50" t="s">
        <v>85</v>
      </c>
      <c r="N245" s="9" t="s">
        <v>12</v>
      </c>
      <c r="O245" s="15" t="s">
        <v>12</v>
      </c>
      <c r="P245" s="15" t="s">
        <v>12</v>
      </c>
      <c r="Q245" s="15" t="s">
        <v>12</v>
      </c>
      <c r="R245" s="10" t="s">
        <v>12</v>
      </c>
      <c r="S245" s="47" t="s">
        <v>85</v>
      </c>
      <c r="T245" s="10" t="s">
        <v>85</v>
      </c>
      <c r="U245" s="50" t="s">
        <v>85</v>
      </c>
      <c r="V245" s="5" t="s">
        <v>85</v>
      </c>
      <c r="W245" s="9" t="s">
        <v>12</v>
      </c>
      <c r="X245" s="15" t="s">
        <v>12</v>
      </c>
      <c r="Y245" s="15" t="s">
        <v>12</v>
      </c>
      <c r="Z245" s="15" t="s">
        <v>12</v>
      </c>
      <c r="AA245" s="10" t="s">
        <v>12</v>
      </c>
      <c r="AB245" s="27" t="str">
        <f t="shared" si="98"/>
        <v>-</v>
      </c>
      <c r="AC245" s="28" t="str">
        <f t="shared" si="99"/>
        <v>-</v>
      </c>
      <c r="AD245" s="28" t="str">
        <f t="shared" si="100"/>
        <v>-</v>
      </c>
      <c r="AE245" s="28" t="str">
        <f t="shared" si="101"/>
        <v>-</v>
      </c>
      <c r="AF245" s="29" t="str">
        <f t="shared" si="102"/>
        <v>-</v>
      </c>
      <c r="AG245" s="27" t="str">
        <f t="shared" si="103"/>
        <v>-</v>
      </c>
      <c r="AH245" s="28" t="str">
        <f t="shared" si="104"/>
        <v>-</v>
      </c>
      <c r="AI245" s="28" t="str">
        <f t="shared" si="105"/>
        <v>-</v>
      </c>
      <c r="AJ245" s="28" t="str">
        <f t="shared" si="106"/>
        <v>-</v>
      </c>
      <c r="AK245" s="29" t="str">
        <f t="shared" si="107"/>
        <v>-</v>
      </c>
      <c r="AL245" s="13" t="s">
        <v>12</v>
      </c>
      <c r="AM245" s="5" t="s">
        <v>85</v>
      </c>
      <c r="AN245" s="11" t="s">
        <v>85</v>
      </c>
      <c r="AO245" s="12" t="s">
        <v>85</v>
      </c>
      <c r="AP245" s="100" t="s">
        <v>12</v>
      </c>
      <c r="AQ245" s="101" t="s">
        <v>12</v>
      </c>
      <c r="AR245" s="101" t="s">
        <v>12</v>
      </c>
      <c r="AS245" s="101" t="s">
        <v>12</v>
      </c>
      <c r="AT245" s="102" t="s">
        <v>12</v>
      </c>
    </row>
    <row r="246" spans="1:46" ht="29.25" hidden="1" customHeight="1">
      <c r="A246" s="13" t="str">
        <f t="shared" ref="A246" si="121">B246&amp;"-"&amp;D246</f>
        <v>27-9</v>
      </c>
      <c r="B246" s="13">
        <v>27</v>
      </c>
      <c r="C246" s="118" t="str">
        <f>VLOOKUP(B246,プルダウン!$L$2:$M$28,2,FALSE)</f>
        <v>くらしの水</v>
      </c>
      <c r="D246" s="13">
        <v>9</v>
      </c>
      <c r="E246" s="5" t="s">
        <v>85</v>
      </c>
      <c r="F246" s="4" t="s">
        <v>85</v>
      </c>
      <c r="G246" s="39" t="s">
        <v>85</v>
      </c>
      <c r="H246" s="40" t="s">
        <v>85</v>
      </c>
      <c r="I246" s="8" t="s">
        <v>85</v>
      </c>
      <c r="J246" s="5" t="s">
        <v>85</v>
      </c>
      <c r="K246" s="5" t="s">
        <v>85</v>
      </c>
      <c r="L246" s="5" t="s">
        <v>85</v>
      </c>
      <c r="M246" s="50" t="s">
        <v>85</v>
      </c>
      <c r="N246" s="9" t="s">
        <v>12</v>
      </c>
      <c r="O246" s="15" t="s">
        <v>12</v>
      </c>
      <c r="P246" s="15" t="s">
        <v>12</v>
      </c>
      <c r="Q246" s="15" t="s">
        <v>12</v>
      </c>
      <c r="R246" s="10" t="s">
        <v>12</v>
      </c>
      <c r="S246" s="47" t="s">
        <v>85</v>
      </c>
      <c r="T246" s="10" t="s">
        <v>85</v>
      </c>
      <c r="U246" s="50" t="s">
        <v>85</v>
      </c>
      <c r="V246" s="5" t="s">
        <v>85</v>
      </c>
      <c r="W246" s="9" t="s">
        <v>12</v>
      </c>
      <c r="X246" s="15" t="s">
        <v>12</v>
      </c>
      <c r="Y246" s="15" t="s">
        <v>12</v>
      </c>
      <c r="Z246" s="15" t="s">
        <v>12</v>
      </c>
      <c r="AA246" s="10" t="s">
        <v>12</v>
      </c>
      <c r="AB246" s="27" t="str">
        <f t="shared" si="98"/>
        <v>-</v>
      </c>
      <c r="AC246" s="28" t="str">
        <f t="shared" si="99"/>
        <v>-</v>
      </c>
      <c r="AD246" s="28" t="str">
        <f t="shared" si="100"/>
        <v>-</v>
      </c>
      <c r="AE246" s="28" t="str">
        <f t="shared" si="101"/>
        <v>-</v>
      </c>
      <c r="AF246" s="29" t="str">
        <f t="shared" si="102"/>
        <v>-</v>
      </c>
      <c r="AG246" s="27" t="str">
        <f t="shared" si="103"/>
        <v>-</v>
      </c>
      <c r="AH246" s="28" t="str">
        <f t="shared" si="104"/>
        <v>-</v>
      </c>
      <c r="AI246" s="28" t="str">
        <f t="shared" si="105"/>
        <v>-</v>
      </c>
      <c r="AJ246" s="28" t="str">
        <f t="shared" si="106"/>
        <v>-</v>
      </c>
      <c r="AK246" s="29" t="str">
        <f t="shared" si="107"/>
        <v>-</v>
      </c>
      <c r="AL246" s="13" t="s">
        <v>12</v>
      </c>
      <c r="AM246" s="5" t="s">
        <v>85</v>
      </c>
      <c r="AN246" s="11" t="s">
        <v>85</v>
      </c>
      <c r="AO246" s="12" t="s">
        <v>85</v>
      </c>
      <c r="AP246" s="100" t="s">
        <v>12</v>
      </c>
      <c r="AQ246" s="101" t="s">
        <v>12</v>
      </c>
      <c r="AR246" s="101" t="s">
        <v>12</v>
      </c>
      <c r="AS246" s="101" t="s">
        <v>12</v>
      </c>
      <c r="AT246" s="102" t="s">
        <v>12</v>
      </c>
    </row>
  </sheetData>
  <autoFilter ref="A3:AT3" xr:uid="{0F00A363-C7C3-43BC-B3BD-57C72C311665}"/>
  <mergeCells count="39">
    <mergeCell ref="AP1:AT1"/>
    <mergeCell ref="AB2:AF2"/>
    <mergeCell ref="AG2:AK2"/>
    <mergeCell ref="AB1:AK1"/>
    <mergeCell ref="G2:G3"/>
    <mergeCell ref="H2:H3"/>
    <mergeCell ref="I2:I3"/>
    <mergeCell ref="G1:I1"/>
    <mergeCell ref="AP2:AP3"/>
    <mergeCell ref="AQ2:AQ3"/>
    <mergeCell ref="AR2:AR3"/>
    <mergeCell ref="AS2:AS3"/>
    <mergeCell ref="AT2:AT3"/>
    <mergeCell ref="AL1:AL3"/>
    <mergeCell ref="AN1:AO1"/>
    <mergeCell ref="AN2:AN3"/>
    <mergeCell ref="AO2:AO3"/>
    <mergeCell ref="L1:L3"/>
    <mergeCell ref="B1:B3"/>
    <mergeCell ref="C1:C3"/>
    <mergeCell ref="D1:D3"/>
    <mergeCell ref="E1:E3"/>
    <mergeCell ref="F1:F3"/>
    <mergeCell ref="J1:J3"/>
    <mergeCell ref="K1:K3"/>
    <mergeCell ref="N1:V1"/>
    <mergeCell ref="AM1:AM3"/>
    <mergeCell ref="Y2:Y3"/>
    <mergeCell ref="Z2:Z3"/>
    <mergeCell ref="AA2:AA3"/>
    <mergeCell ref="S2:T2"/>
    <mergeCell ref="N2:R2"/>
    <mergeCell ref="A1:A3"/>
    <mergeCell ref="W1:AA1"/>
    <mergeCell ref="W2:W3"/>
    <mergeCell ref="X2:X3"/>
    <mergeCell ref="M1:M3"/>
    <mergeCell ref="V2:V3"/>
    <mergeCell ref="U2:U3"/>
  </mergeCells>
  <phoneticPr fontId="5"/>
  <pageMargins left="0.70866141732283472" right="0.70866141732283472" top="0.74803149606299213" bottom="0.74803149606299213" header="0.31496062992125984" footer="0.31496062992125984"/>
  <pageSetup paperSize="8" scale="36" fitToHeight="0" orientation="landscape" cellComments="asDisplayed" r:id="rId1"/>
  <headerFooter>
    <oddHeader>&amp;L&amp;Aシート</oddHeader>
  </headerFooter>
  <ignoredErrors>
    <ignoredError sqref="AB166:AK166 AB13:AK13 AB59:AK67 AB113:AK113 AB140:AK140"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15B6744C-E114-4A55-A9F9-AB5CEAF62EC7}">
          <x14:formula1>
            <xm:f>プルダウン!$D$1:$D$6</xm:f>
          </x14:formula1>
          <xm:sqref>AP176:AT183 AP231:AT237 AP86:AT93 AP6:AT12 AP17:AT21 AP24:AT30 AP33:AT39 AP42:AT48 AP244:AT1048576 AP141:AT147 AP159:AT165 AP150:AT156 AP96:AT102 AP107:AT111 AP115:AT120 AP124:AT129 AP133:AT138 AP78:AT84 AP199:AT201 AP206:AT210 AP190:AT192 AP167:AT174 AP52:AT57 AP60:AT66 AP69:AT75 AP214:AT219 AP224:AT228</xm:sqref>
        </x14:dataValidation>
        <x14:dataValidation type="list" allowBlank="1" showInputMessage="1" showErrorMessage="1" xr:uid="{086264EF-D0E8-450F-8C2A-F317D6389D18}">
          <x14:formula1>
            <xm:f>プルダウン!$T$1:$T$3</xm:f>
          </x14:formula1>
          <xm:sqref>M176:M183 M231:M237 M86:M93 M6:M12 M17:M21 M24:M30 M33:M39 M42:M48 M244:M1048576 M141:M147 M159:M165 M150:M156 M96:M102 M107:M111 M115:M120 M124:M129 M133:M138 M78:M84 M199:M201 M206:M210 M190:M192 M167:M174 M52:M57 M60:M66 M69:M75 M214:M219 M224:M228</xm:sqref>
        </x14:dataValidation>
        <x14:dataValidation type="list" allowBlank="1" showInputMessage="1" showErrorMessage="1" xr:uid="{F2FE3C78-695D-439F-A243-238B49B10DF5}">
          <x14:formula1>
            <xm:f>プルダウン!$V$1:$V$5</xm:f>
          </x14:formula1>
          <xm:sqref>U1 U176:U183 U231:U237 U86:U93 U6:U12 U17:U21 U24:U30 U33:U39 U42:U48 U244:U1048576 U141:U147 U159:U165 U150:U156 U96:U102 U107:U111 U115:U120 U124:U129 U133:U138 U78:U84 U199:U201 U206:U210 U190:U192 U167:U174 U52:U57 U60:U66 U69:U75 U214:U219 U224:U228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7E850-DA1C-4622-831B-2B3AAFF8E149}">
  <sheetPr>
    <tabColor rgb="FFFFFF00"/>
    <pageSetUpPr fitToPage="1"/>
  </sheetPr>
  <dimension ref="A1:KL7"/>
  <sheetViews>
    <sheetView view="pageBreakPreview" zoomScale="90" zoomScaleNormal="70" zoomScaleSheetLayoutView="90" workbookViewId="0">
      <selection activeCell="A2" sqref="A2:A5"/>
    </sheetView>
  </sheetViews>
  <sheetFormatPr defaultRowHeight="13.5"/>
  <cols>
    <col min="1" max="1" width="9.5" style="19" bestFit="1" customWidth="1"/>
    <col min="2" max="2" width="25" style="2" customWidth="1"/>
    <col min="3" max="3" width="5.625" style="1" bestFit="1" customWidth="1"/>
    <col min="4" max="4" width="17.625" style="2" customWidth="1"/>
    <col min="5" max="5" width="25" hidden="1" customWidth="1"/>
    <col min="6" max="7" width="12.25" style="2" customWidth="1"/>
    <col min="8" max="9" width="12.25" customWidth="1"/>
    <col min="10" max="10" width="43.875" style="2" hidden="1" customWidth="1"/>
    <col min="11" max="18" width="4.625" style="1" customWidth="1"/>
    <col min="19" max="27" width="4.5" style="1" customWidth="1"/>
    <col min="28" max="28" width="6" style="1" customWidth="1"/>
    <col min="29" max="37" width="4.5" style="1" hidden="1" customWidth="1"/>
    <col min="38" max="38" width="3.25" style="1" hidden="1" customWidth="1"/>
    <col min="39" max="40" width="3.625" style="1" hidden="1" customWidth="1"/>
    <col min="41" max="41" width="8.5" style="1" hidden="1" customWidth="1"/>
    <col min="42" max="47" width="3.625" style="1" hidden="1" customWidth="1"/>
    <col min="48" max="48" width="8.5" style="1" hidden="1" customWidth="1"/>
    <col min="49" max="57" width="4.5" customWidth="1"/>
    <col min="58" max="65" width="4.5" style="1" hidden="1" customWidth="1"/>
    <col min="66" max="66" width="6.875" style="1" hidden="1" customWidth="1"/>
    <col min="67" max="67" width="9.5" bestFit="1" customWidth="1"/>
    <col min="68" max="68" width="31.875" customWidth="1"/>
    <col min="69" max="69" width="20" customWidth="1"/>
    <col min="70" max="70" width="25" customWidth="1"/>
    <col min="71" max="72" width="31.875" customWidth="1"/>
    <col min="73" max="73" width="77.125" customWidth="1"/>
    <col min="74" max="74" width="26.125" style="1" customWidth="1"/>
    <col min="75" max="103" width="4.5" style="1" hidden="1" customWidth="1"/>
    <col min="104" max="104" width="8.5" style="1" hidden="1" customWidth="1"/>
    <col min="105" max="113" width="4.5" hidden="1" customWidth="1"/>
    <col min="114" max="121" width="4.5" style="1" hidden="1" customWidth="1"/>
    <col min="122" max="122" width="6.875" style="1" hidden="1" customWidth="1"/>
    <col min="123" max="123" width="9.5" hidden="1" customWidth="1"/>
    <col min="124" max="124" width="31.875" hidden="1" customWidth="1"/>
    <col min="125" max="125" width="9" hidden="1" customWidth="1"/>
    <col min="126" max="126" width="25" hidden="1" customWidth="1"/>
    <col min="127" max="128" width="31.875" hidden="1" customWidth="1"/>
    <col min="129" max="129" width="11.625" style="1" hidden="1" customWidth="1"/>
    <col min="130" max="130" width="77.125" hidden="1" customWidth="1"/>
    <col min="131" max="159" width="4.5" style="1" hidden="1" customWidth="1"/>
    <col min="160" max="160" width="8.5" style="1" hidden="1" customWidth="1"/>
    <col min="161" max="169" width="4.5" hidden="1" customWidth="1"/>
    <col min="170" max="177" width="4.5" style="1" hidden="1" customWidth="1"/>
    <col min="178" max="178" width="6.875" style="1" hidden="1" customWidth="1"/>
    <col min="179" max="179" width="9.5" hidden="1" customWidth="1"/>
    <col min="180" max="180" width="31.875" hidden="1" customWidth="1"/>
    <col min="181" max="181" width="9" hidden="1" customWidth="1"/>
    <col min="182" max="182" width="25" hidden="1" customWidth="1"/>
    <col min="183" max="184" width="31.875" hidden="1" customWidth="1"/>
    <col min="185" max="185" width="11.625" style="1" hidden="1" customWidth="1"/>
    <col min="186" max="186" width="77.125" hidden="1" customWidth="1"/>
    <col min="187" max="215" width="4.5" style="1" hidden="1" customWidth="1"/>
    <col min="216" max="216" width="8.5" style="1" hidden="1" customWidth="1"/>
    <col min="217" max="225" width="4.5" hidden="1" customWidth="1"/>
    <col min="226" max="233" width="4.5" style="1" hidden="1" customWidth="1"/>
    <col min="234" max="234" width="6.875" style="1" hidden="1" customWidth="1"/>
    <col min="235" max="235" width="9.5" hidden="1" customWidth="1"/>
    <col min="236" max="236" width="31.875" hidden="1" customWidth="1"/>
    <col min="237" max="237" width="9" hidden="1" customWidth="1"/>
    <col min="238" max="238" width="25" hidden="1" customWidth="1"/>
    <col min="239" max="240" width="31.875" hidden="1" customWidth="1"/>
    <col min="241" max="241" width="11.625" style="1" hidden="1" customWidth="1"/>
    <col min="242" max="242" width="77.125" hidden="1" customWidth="1"/>
    <col min="243" max="271" width="4.5" style="1" hidden="1" customWidth="1"/>
    <col min="272" max="272" width="8.5" style="1" hidden="1" customWidth="1"/>
    <col min="273" max="281" width="4.5" hidden="1" customWidth="1"/>
    <col min="282" max="289" width="4.5" style="1" hidden="1" customWidth="1"/>
    <col min="290" max="290" width="6.875" style="1" hidden="1" customWidth="1"/>
    <col min="291" max="291" width="9.5" hidden="1" customWidth="1"/>
    <col min="292" max="292" width="31.875" hidden="1" customWidth="1"/>
    <col min="293" max="293" width="9" hidden="1" customWidth="1"/>
    <col min="294" max="294" width="25" hidden="1" customWidth="1"/>
    <col min="295" max="296" width="31.875" hidden="1" customWidth="1"/>
    <col min="297" max="297" width="11.625" style="1" hidden="1" customWidth="1"/>
    <col min="298" max="298" width="77.125" hidden="1" customWidth="1"/>
  </cols>
  <sheetData>
    <row r="1" spans="1:298" ht="68.25" customHeight="1">
      <c r="BV1"/>
    </row>
    <row r="2" spans="1:298" ht="24" customHeight="1">
      <c r="A2" s="696" t="s">
        <v>68</v>
      </c>
      <c r="B2" s="670" t="s">
        <v>69</v>
      </c>
      <c r="C2" s="680" t="s">
        <v>8</v>
      </c>
      <c r="D2" s="680"/>
      <c r="E2" s="680"/>
      <c r="F2" s="680"/>
      <c r="G2" s="680"/>
      <c r="H2" s="680"/>
      <c r="I2" s="680"/>
      <c r="J2" s="680"/>
      <c r="K2" s="680"/>
      <c r="L2" s="680"/>
      <c r="M2" s="680"/>
      <c r="N2" s="680"/>
      <c r="O2" s="680"/>
      <c r="P2" s="680"/>
      <c r="Q2" s="680"/>
      <c r="R2" s="680"/>
      <c r="S2" s="678" t="s">
        <v>53</v>
      </c>
      <c r="T2" s="700"/>
      <c r="U2" s="700"/>
      <c r="V2" s="700"/>
      <c r="W2" s="700"/>
      <c r="X2" s="700"/>
      <c r="Y2" s="700"/>
      <c r="Z2" s="700"/>
      <c r="AA2" s="700"/>
      <c r="AB2" s="700"/>
      <c r="AC2" s="700"/>
      <c r="AD2" s="700"/>
      <c r="AE2" s="700"/>
      <c r="AF2" s="700"/>
      <c r="AG2" s="700"/>
      <c r="AH2" s="700"/>
      <c r="AI2" s="700"/>
      <c r="AJ2" s="700"/>
      <c r="AK2" s="700"/>
      <c r="AL2" s="700"/>
      <c r="AM2" s="700"/>
      <c r="AN2" s="700"/>
      <c r="AO2" s="700"/>
      <c r="AP2" s="700"/>
      <c r="AQ2" s="700"/>
      <c r="AR2" s="700"/>
      <c r="AS2" s="700"/>
      <c r="AT2" s="700"/>
      <c r="AU2" s="700"/>
      <c r="AV2" s="700"/>
      <c r="AW2" s="700"/>
      <c r="AX2" s="700"/>
      <c r="AY2" s="700"/>
      <c r="AZ2" s="700"/>
      <c r="BA2" s="700"/>
      <c r="BB2" s="700"/>
      <c r="BC2" s="700"/>
      <c r="BD2" s="700"/>
      <c r="BE2" s="700"/>
      <c r="BF2" s="700"/>
      <c r="BG2" s="700"/>
      <c r="BH2" s="700"/>
      <c r="BI2" s="700"/>
      <c r="BJ2" s="700"/>
      <c r="BK2" s="700"/>
      <c r="BL2" s="700"/>
      <c r="BM2" s="700"/>
      <c r="BN2" s="700"/>
      <c r="BO2" s="700"/>
      <c r="BP2" s="700"/>
      <c r="BQ2" s="700"/>
      <c r="BR2" s="700"/>
      <c r="BS2" s="700"/>
      <c r="BT2" s="700"/>
      <c r="BU2" s="700"/>
      <c r="BV2" s="701"/>
      <c r="BW2" s="510"/>
      <c r="BX2" s="510"/>
      <c r="BY2" s="510"/>
      <c r="BZ2" s="510"/>
      <c r="CA2" s="510"/>
      <c r="CB2" s="510"/>
      <c r="CC2" s="510"/>
      <c r="CD2" s="510"/>
      <c r="CE2" s="510"/>
      <c r="CF2" s="510"/>
      <c r="CG2" s="510"/>
      <c r="CH2" s="510"/>
      <c r="CI2" s="510"/>
      <c r="CJ2" s="510"/>
      <c r="CK2" s="510"/>
      <c r="CL2" s="510"/>
      <c r="CM2" s="510"/>
      <c r="CN2" s="510"/>
      <c r="CO2" s="510"/>
      <c r="CP2" s="510"/>
      <c r="CQ2" s="510"/>
      <c r="CR2" s="510"/>
      <c r="CS2" s="510"/>
      <c r="CT2" s="510"/>
      <c r="CU2" s="510"/>
      <c r="CV2" s="510"/>
      <c r="CW2" s="510"/>
      <c r="CX2" s="510"/>
      <c r="CY2" s="510"/>
      <c r="CZ2" s="510"/>
      <c r="DA2" s="510"/>
      <c r="DB2" s="510"/>
      <c r="DC2" s="510"/>
      <c r="DD2" s="510"/>
      <c r="DE2" s="510"/>
      <c r="DF2" s="510"/>
      <c r="DG2" s="510"/>
      <c r="DH2" s="510"/>
      <c r="DI2" s="510"/>
      <c r="DJ2" s="510"/>
      <c r="DK2" s="510"/>
      <c r="DL2" s="510"/>
      <c r="DM2" s="510"/>
      <c r="DN2" s="510"/>
      <c r="DO2" s="510"/>
      <c r="DP2" s="510"/>
      <c r="DQ2" s="510"/>
      <c r="DR2" s="510"/>
      <c r="DS2" s="510"/>
      <c r="DT2" s="510"/>
      <c r="DU2" s="510"/>
      <c r="DV2" s="510"/>
      <c r="DW2" s="510"/>
      <c r="DX2" s="510"/>
      <c r="DY2" s="510"/>
      <c r="DZ2" s="510"/>
      <c r="EA2" s="510"/>
      <c r="EB2" s="510"/>
      <c r="EC2" s="510"/>
      <c r="ED2" s="510"/>
      <c r="EE2" s="510"/>
      <c r="EF2" s="510"/>
      <c r="EG2" s="510"/>
      <c r="EH2" s="510"/>
      <c r="EI2" s="510"/>
      <c r="EJ2" s="510"/>
      <c r="EK2" s="510"/>
      <c r="EL2" s="510"/>
      <c r="EM2" s="510"/>
      <c r="EN2" s="510"/>
      <c r="EO2" s="510"/>
      <c r="EP2" s="510"/>
      <c r="EQ2" s="510"/>
      <c r="ER2" s="510"/>
      <c r="ES2" s="510"/>
      <c r="ET2" s="510"/>
      <c r="EU2" s="510"/>
      <c r="EV2" s="510"/>
      <c r="EW2" s="510"/>
      <c r="EX2" s="510"/>
      <c r="EY2" s="510"/>
      <c r="EZ2" s="510"/>
      <c r="FA2" s="510"/>
      <c r="FB2" s="510"/>
      <c r="FC2" s="510"/>
      <c r="FD2" s="510"/>
      <c r="FE2" s="510"/>
      <c r="FF2" s="510"/>
      <c r="FG2" s="510"/>
      <c r="FH2" s="510"/>
      <c r="FI2" s="510"/>
      <c r="FJ2" s="510"/>
      <c r="FK2" s="510"/>
      <c r="FL2" s="510"/>
      <c r="FM2" s="510"/>
      <c r="FN2" s="510"/>
      <c r="FO2" s="510"/>
      <c r="FP2" s="510"/>
      <c r="FQ2" s="510"/>
      <c r="FR2" s="510"/>
      <c r="FS2" s="510"/>
      <c r="FT2" s="510"/>
      <c r="FU2" s="510"/>
      <c r="FV2" s="510"/>
      <c r="FW2" s="510"/>
      <c r="FX2" s="510"/>
      <c r="FY2" s="510"/>
      <c r="FZ2" s="510"/>
      <c r="GA2" s="510"/>
      <c r="GB2" s="510"/>
      <c r="GC2" s="510"/>
      <c r="GD2" s="510"/>
      <c r="GE2" s="510"/>
      <c r="GF2" s="510"/>
      <c r="GG2" s="510"/>
      <c r="GH2" s="510"/>
      <c r="GI2" s="510"/>
      <c r="GJ2" s="510"/>
      <c r="GK2" s="510"/>
      <c r="GL2" s="510"/>
      <c r="GM2" s="510"/>
      <c r="GN2" s="510"/>
      <c r="GO2" s="510"/>
      <c r="GP2" s="510"/>
      <c r="GQ2" s="510"/>
      <c r="GR2" s="510"/>
      <c r="GS2" s="510"/>
      <c r="GT2" s="510"/>
      <c r="GU2" s="510"/>
      <c r="GV2" s="510"/>
      <c r="GW2" s="510"/>
      <c r="GX2" s="510"/>
      <c r="GY2" s="510"/>
      <c r="GZ2" s="510"/>
      <c r="HA2" s="510"/>
      <c r="HB2" s="510"/>
      <c r="HC2" s="510"/>
      <c r="HD2" s="510"/>
      <c r="HE2" s="510"/>
      <c r="HF2" s="510"/>
      <c r="HG2" s="510"/>
      <c r="HH2" s="510"/>
      <c r="HI2" s="510"/>
      <c r="HJ2" s="510"/>
      <c r="HK2" s="510"/>
      <c r="HL2" s="510"/>
      <c r="HM2" s="510"/>
      <c r="HN2" s="510"/>
      <c r="HO2" s="510"/>
      <c r="HP2" s="510"/>
      <c r="HQ2" s="510"/>
      <c r="HR2" s="510"/>
      <c r="HS2" s="510"/>
      <c r="HT2" s="510"/>
      <c r="HU2" s="510"/>
      <c r="HV2" s="510"/>
      <c r="HW2" s="510"/>
      <c r="HX2" s="510"/>
      <c r="HY2" s="510"/>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row>
    <row r="3" spans="1:298" ht="24" customHeight="1">
      <c r="A3" s="697"/>
      <c r="B3" s="699"/>
      <c r="C3" s="680"/>
      <c r="D3" s="680"/>
      <c r="E3" s="680"/>
      <c r="F3" s="680"/>
      <c r="G3" s="680"/>
      <c r="H3" s="680"/>
      <c r="I3" s="680"/>
      <c r="J3" s="680"/>
      <c r="K3" s="680"/>
      <c r="L3" s="680"/>
      <c r="M3" s="680"/>
      <c r="N3" s="680"/>
      <c r="O3" s="680"/>
      <c r="P3" s="680"/>
      <c r="Q3" s="680"/>
      <c r="R3" s="680"/>
      <c r="S3" s="678" t="s">
        <v>77</v>
      </c>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79"/>
      <c r="BU3" s="689" t="s">
        <v>28</v>
      </c>
      <c r="BV3" s="702"/>
      <c r="BW3" s="682" t="s">
        <v>77</v>
      </c>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79"/>
      <c r="DY3" s="689" t="s">
        <v>28</v>
      </c>
      <c r="DZ3" s="695"/>
      <c r="EA3" s="682" t="s">
        <v>77</v>
      </c>
      <c r="EB3" s="683"/>
      <c r="EC3" s="683"/>
      <c r="ED3" s="683"/>
      <c r="EE3" s="683"/>
      <c r="EF3" s="683"/>
      <c r="EG3" s="683"/>
      <c r="EH3" s="683"/>
      <c r="EI3" s="683"/>
      <c r="EJ3" s="683"/>
      <c r="EK3" s="683"/>
      <c r="EL3" s="683"/>
      <c r="EM3" s="683"/>
      <c r="EN3" s="683"/>
      <c r="EO3" s="683"/>
      <c r="EP3" s="683"/>
      <c r="EQ3" s="683"/>
      <c r="ER3" s="683"/>
      <c r="ES3" s="683"/>
      <c r="ET3" s="683"/>
      <c r="EU3" s="683"/>
      <c r="EV3" s="683"/>
      <c r="EW3" s="683"/>
      <c r="EX3" s="683"/>
      <c r="EY3" s="683"/>
      <c r="EZ3" s="683"/>
      <c r="FA3" s="683"/>
      <c r="FB3" s="683"/>
      <c r="FC3" s="683"/>
      <c r="FD3" s="683"/>
      <c r="FE3" s="683"/>
      <c r="FF3" s="683"/>
      <c r="FG3" s="683"/>
      <c r="FH3" s="683"/>
      <c r="FI3" s="683"/>
      <c r="FJ3" s="683"/>
      <c r="FK3" s="683"/>
      <c r="FL3" s="683"/>
      <c r="FM3" s="683"/>
      <c r="FN3" s="683"/>
      <c r="FO3" s="683"/>
      <c r="FP3" s="683"/>
      <c r="FQ3" s="683"/>
      <c r="FR3" s="683"/>
      <c r="FS3" s="683"/>
      <c r="FT3" s="683"/>
      <c r="FU3" s="683"/>
      <c r="FV3" s="683"/>
      <c r="FW3" s="683"/>
      <c r="FX3" s="683"/>
      <c r="FY3" s="683"/>
      <c r="FZ3" s="683"/>
      <c r="GA3" s="683"/>
      <c r="GB3" s="679"/>
      <c r="GC3" s="689" t="s">
        <v>28</v>
      </c>
      <c r="GD3" s="695"/>
      <c r="GE3" s="682" t="s">
        <v>77</v>
      </c>
      <c r="GF3" s="683"/>
      <c r="GG3" s="683"/>
      <c r="GH3" s="683"/>
      <c r="GI3" s="683"/>
      <c r="GJ3" s="683"/>
      <c r="GK3" s="683"/>
      <c r="GL3" s="683"/>
      <c r="GM3" s="683"/>
      <c r="GN3" s="683"/>
      <c r="GO3" s="683"/>
      <c r="GP3" s="683"/>
      <c r="GQ3" s="683"/>
      <c r="GR3" s="683"/>
      <c r="GS3" s="683"/>
      <c r="GT3" s="683"/>
      <c r="GU3" s="683"/>
      <c r="GV3" s="683"/>
      <c r="GW3" s="683"/>
      <c r="GX3" s="683"/>
      <c r="GY3" s="683"/>
      <c r="GZ3" s="683"/>
      <c r="HA3" s="683"/>
      <c r="HB3" s="683"/>
      <c r="HC3" s="683"/>
      <c r="HD3" s="683"/>
      <c r="HE3" s="683"/>
      <c r="HF3" s="683"/>
      <c r="HG3" s="683"/>
      <c r="HH3" s="683"/>
      <c r="HI3" s="683"/>
      <c r="HJ3" s="683"/>
      <c r="HK3" s="683"/>
      <c r="HL3" s="683"/>
      <c r="HM3" s="683"/>
      <c r="HN3" s="683"/>
      <c r="HO3" s="683"/>
      <c r="HP3" s="683"/>
      <c r="HQ3" s="683"/>
      <c r="HR3" s="683"/>
      <c r="HS3" s="683"/>
      <c r="HT3" s="683"/>
      <c r="HU3" s="683"/>
      <c r="HV3" s="683"/>
      <c r="HW3" s="683"/>
      <c r="HX3" s="683"/>
      <c r="HY3" s="683"/>
      <c r="HZ3" s="683"/>
      <c r="IA3" s="683"/>
      <c r="IB3" s="683"/>
      <c r="IC3" s="683"/>
      <c r="ID3" s="683"/>
      <c r="IE3" s="683"/>
      <c r="IF3" s="679"/>
      <c r="IG3" s="689" t="s">
        <v>28</v>
      </c>
      <c r="IH3" s="695"/>
      <c r="II3" s="682" t="s">
        <v>77</v>
      </c>
      <c r="IJ3" s="683"/>
      <c r="IK3" s="683"/>
      <c r="IL3" s="683"/>
      <c r="IM3" s="683"/>
      <c r="IN3" s="683"/>
      <c r="IO3" s="683"/>
      <c r="IP3" s="683"/>
      <c r="IQ3" s="683"/>
      <c r="IR3" s="683"/>
      <c r="IS3" s="683"/>
      <c r="IT3" s="683"/>
      <c r="IU3" s="683"/>
      <c r="IV3" s="683"/>
      <c r="IW3" s="683"/>
      <c r="IX3" s="683"/>
      <c r="IY3" s="683"/>
      <c r="IZ3" s="683"/>
      <c r="JA3" s="683"/>
      <c r="JB3" s="683"/>
      <c r="JC3" s="683"/>
      <c r="JD3" s="683"/>
      <c r="JE3" s="683"/>
      <c r="JF3" s="683"/>
      <c r="JG3" s="683"/>
      <c r="JH3" s="683"/>
      <c r="JI3" s="683"/>
      <c r="JJ3" s="683"/>
      <c r="JK3" s="683"/>
      <c r="JL3" s="683"/>
      <c r="JM3" s="683"/>
      <c r="JN3" s="683"/>
      <c r="JO3" s="683"/>
      <c r="JP3" s="683"/>
      <c r="JQ3" s="683"/>
      <c r="JR3" s="683"/>
      <c r="JS3" s="683"/>
      <c r="JT3" s="683"/>
      <c r="JU3" s="683"/>
      <c r="JV3" s="683"/>
      <c r="JW3" s="683"/>
      <c r="JX3" s="683"/>
      <c r="JY3" s="683"/>
      <c r="JZ3" s="683"/>
      <c r="KA3" s="683"/>
      <c r="KB3" s="683"/>
      <c r="KC3" s="683"/>
      <c r="KD3" s="683"/>
      <c r="KE3" s="683"/>
      <c r="KF3" s="683"/>
      <c r="KG3" s="683"/>
      <c r="KH3" s="683"/>
      <c r="KI3" s="683"/>
      <c r="KJ3" s="679"/>
      <c r="KK3" s="689" t="s">
        <v>28</v>
      </c>
      <c r="KL3" s="690"/>
    </row>
    <row r="4" spans="1:298" ht="24" customHeight="1">
      <c r="A4" s="697"/>
      <c r="B4" s="699"/>
      <c r="C4" s="678" t="s">
        <v>75</v>
      </c>
      <c r="D4" s="679"/>
      <c r="E4" s="680" t="s">
        <v>70</v>
      </c>
      <c r="F4" s="689" t="s">
        <v>73</v>
      </c>
      <c r="G4" s="690"/>
      <c r="H4" s="689" t="s">
        <v>74</v>
      </c>
      <c r="I4" s="690"/>
      <c r="J4" s="691" t="s">
        <v>76</v>
      </c>
      <c r="K4" s="675" t="s">
        <v>115</v>
      </c>
      <c r="L4" s="676"/>
      <c r="M4" s="676"/>
      <c r="N4" s="676"/>
      <c r="O4" s="676"/>
      <c r="P4" s="676"/>
      <c r="Q4" s="676"/>
      <c r="R4" s="677"/>
      <c r="S4" s="692" t="s">
        <v>21</v>
      </c>
      <c r="T4" s="693"/>
      <c r="U4" s="693"/>
      <c r="V4" s="693"/>
      <c r="W4" s="693"/>
      <c r="X4" s="693"/>
      <c r="Y4" s="693"/>
      <c r="Z4" s="693"/>
      <c r="AA4" s="693"/>
      <c r="AB4" s="694"/>
      <c r="AC4" s="675" t="s">
        <v>310</v>
      </c>
      <c r="AD4" s="676"/>
      <c r="AE4" s="676"/>
      <c r="AF4" s="676"/>
      <c r="AG4" s="676"/>
      <c r="AH4" s="676"/>
      <c r="AI4" s="676"/>
      <c r="AJ4" s="676"/>
      <c r="AK4" s="681"/>
      <c r="AL4" s="677"/>
      <c r="AM4" s="675" t="s">
        <v>113</v>
      </c>
      <c r="AN4" s="676"/>
      <c r="AO4" s="676"/>
      <c r="AP4" s="676"/>
      <c r="AQ4" s="676"/>
      <c r="AR4" s="676"/>
      <c r="AS4" s="676"/>
      <c r="AT4" s="676"/>
      <c r="AU4" s="681"/>
      <c r="AV4" s="677"/>
      <c r="AW4" s="703" t="s">
        <v>16</v>
      </c>
      <c r="AX4" s="704"/>
      <c r="AY4" s="704"/>
      <c r="AZ4" s="704"/>
      <c r="BA4" s="704"/>
      <c r="BB4" s="704"/>
      <c r="BC4" s="704"/>
      <c r="BD4" s="704"/>
      <c r="BE4" s="705"/>
      <c r="BF4" s="675" t="s">
        <v>109</v>
      </c>
      <c r="BG4" s="676"/>
      <c r="BH4" s="676"/>
      <c r="BI4" s="676"/>
      <c r="BJ4" s="676"/>
      <c r="BK4" s="676"/>
      <c r="BL4" s="676"/>
      <c r="BM4" s="676"/>
      <c r="BN4" s="677"/>
      <c r="BO4" s="678" t="s">
        <v>80</v>
      </c>
      <c r="BP4" s="679"/>
      <c r="BQ4" s="686" t="s">
        <v>20</v>
      </c>
      <c r="BR4" s="686"/>
      <c r="BS4" s="680" t="s">
        <v>155</v>
      </c>
      <c r="BT4" s="680"/>
      <c r="BU4" s="672" t="s">
        <v>27</v>
      </c>
      <c r="BV4" s="687" t="s">
        <v>2157</v>
      </c>
      <c r="BW4" s="682" t="s">
        <v>21</v>
      </c>
      <c r="BX4" s="683"/>
      <c r="BY4" s="683"/>
      <c r="BZ4" s="683"/>
      <c r="CA4" s="683"/>
      <c r="CB4" s="683"/>
      <c r="CC4" s="683"/>
      <c r="CD4" s="683"/>
      <c r="CE4" s="683"/>
      <c r="CF4" s="679"/>
      <c r="CG4" s="675" t="s">
        <v>310</v>
      </c>
      <c r="CH4" s="676"/>
      <c r="CI4" s="676"/>
      <c r="CJ4" s="676"/>
      <c r="CK4" s="676"/>
      <c r="CL4" s="676"/>
      <c r="CM4" s="676"/>
      <c r="CN4" s="676"/>
      <c r="CO4" s="681"/>
      <c r="CP4" s="677"/>
      <c r="CQ4" s="641" t="s">
        <v>113</v>
      </c>
      <c r="CR4" s="642"/>
      <c r="CS4" s="642"/>
      <c r="CT4" s="642"/>
      <c r="CU4" s="642"/>
      <c r="CV4" s="642"/>
      <c r="CW4" s="642"/>
      <c r="CX4" s="642"/>
      <c r="CY4" s="674"/>
      <c r="CZ4" s="643"/>
      <c r="DA4" s="675" t="s">
        <v>16</v>
      </c>
      <c r="DB4" s="676"/>
      <c r="DC4" s="676"/>
      <c r="DD4" s="676"/>
      <c r="DE4" s="676"/>
      <c r="DF4" s="676"/>
      <c r="DG4" s="676"/>
      <c r="DH4" s="676"/>
      <c r="DI4" s="677"/>
      <c r="DJ4" s="641" t="s">
        <v>109</v>
      </c>
      <c r="DK4" s="642"/>
      <c r="DL4" s="642"/>
      <c r="DM4" s="642"/>
      <c r="DN4" s="642"/>
      <c r="DO4" s="642"/>
      <c r="DP4" s="642"/>
      <c r="DQ4" s="642"/>
      <c r="DR4" s="643"/>
      <c r="DS4" s="678" t="s">
        <v>80</v>
      </c>
      <c r="DT4" s="679"/>
      <c r="DU4" s="680" t="s">
        <v>20</v>
      </c>
      <c r="DV4" s="680"/>
      <c r="DW4" s="680" t="s">
        <v>155</v>
      </c>
      <c r="DX4" s="680"/>
      <c r="DY4" s="670" t="s">
        <v>82</v>
      </c>
      <c r="DZ4" s="684" t="s">
        <v>27</v>
      </c>
      <c r="EA4" s="682" t="s">
        <v>21</v>
      </c>
      <c r="EB4" s="683"/>
      <c r="EC4" s="683"/>
      <c r="ED4" s="683"/>
      <c r="EE4" s="683"/>
      <c r="EF4" s="683"/>
      <c r="EG4" s="683"/>
      <c r="EH4" s="683"/>
      <c r="EI4" s="683"/>
      <c r="EJ4" s="679"/>
      <c r="EK4" s="675" t="s">
        <v>310</v>
      </c>
      <c r="EL4" s="676"/>
      <c r="EM4" s="676"/>
      <c r="EN4" s="676"/>
      <c r="EO4" s="676"/>
      <c r="EP4" s="676"/>
      <c r="EQ4" s="676"/>
      <c r="ER4" s="676"/>
      <c r="ES4" s="681"/>
      <c r="ET4" s="677"/>
      <c r="EU4" s="641" t="s">
        <v>113</v>
      </c>
      <c r="EV4" s="642"/>
      <c r="EW4" s="642"/>
      <c r="EX4" s="642"/>
      <c r="EY4" s="642"/>
      <c r="EZ4" s="642"/>
      <c r="FA4" s="642"/>
      <c r="FB4" s="642"/>
      <c r="FC4" s="674"/>
      <c r="FD4" s="643"/>
      <c r="FE4" s="675" t="s">
        <v>16</v>
      </c>
      <c r="FF4" s="676"/>
      <c r="FG4" s="676"/>
      <c r="FH4" s="676"/>
      <c r="FI4" s="676"/>
      <c r="FJ4" s="676"/>
      <c r="FK4" s="676"/>
      <c r="FL4" s="676"/>
      <c r="FM4" s="677"/>
      <c r="FN4" s="641" t="s">
        <v>109</v>
      </c>
      <c r="FO4" s="642"/>
      <c r="FP4" s="642"/>
      <c r="FQ4" s="642"/>
      <c r="FR4" s="642"/>
      <c r="FS4" s="642"/>
      <c r="FT4" s="642"/>
      <c r="FU4" s="642"/>
      <c r="FV4" s="643"/>
      <c r="FW4" s="678" t="s">
        <v>80</v>
      </c>
      <c r="FX4" s="679"/>
      <c r="FY4" s="680" t="s">
        <v>20</v>
      </c>
      <c r="FZ4" s="680"/>
      <c r="GA4" s="680" t="s">
        <v>155</v>
      </c>
      <c r="GB4" s="680"/>
      <c r="GC4" s="670" t="s">
        <v>82</v>
      </c>
      <c r="GD4" s="684" t="s">
        <v>27</v>
      </c>
      <c r="GE4" s="682" t="s">
        <v>21</v>
      </c>
      <c r="GF4" s="683"/>
      <c r="GG4" s="683"/>
      <c r="GH4" s="683"/>
      <c r="GI4" s="683"/>
      <c r="GJ4" s="683"/>
      <c r="GK4" s="683"/>
      <c r="GL4" s="683"/>
      <c r="GM4" s="683"/>
      <c r="GN4" s="679"/>
      <c r="GO4" s="675" t="s">
        <v>310</v>
      </c>
      <c r="GP4" s="676"/>
      <c r="GQ4" s="676"/>
      <c r="GR4" s="676"/>
      <c r="GS4" s="676"/>
      <c r="GT4" s="676"/>
      <c r="GU4" s="676"/>
      <c r="GV4" s="676"/>
      <c r="GW4" s="681"/>
      <c r="GX4" s="677"/>
      <c r="GY4" s="641" t="s">
        <v>113</v>
      </c>
      <c r="GZ4" s="642"/>
      <c r="HA4" s="642"/>
      <c r="HB4" s="642"/>
      <c r="HC4" s="642"/>
      <c r="HD4" s="642"/>
      <c r="HE4" s="642"/>
      <c r="HF4" s="642"/>
      <c r="HG4" s="674"/>
      <c r="HH4" s="643"/>
      <c r="HI4" s="675" t="s">
        <v>16</v>
      </c>
      <c r="HJ4" s="676"/>
      <c r="HK4" s="676"/>
      <c r="HL4" s="676"/>
      <c r="HM4" s="676"/>
      <c r="HN4" s="676"/>
      <c r="HO4" s="676"/>
      <c r="HP4" s="676"/>
      <c r="HQ4" s="677"/>
      <c r="HR4" s="641" t="s">
        <v>109</v>
      </c>
      <c r="HS4" s="642"/>
      <c r="HT4" s="642"/>
      <c r="HU4" s="642"/>
      <c r="HV4" s="642"/>
      <c r="HW4" s="642"/>
      <c r="HX4" s="642"/>
      <c r="HY4" s="642"/>
      <c r="HZ4" s="643"/>
      <c r="IA4" s="678" t="s">
        <v>80</v>
      </c>
      <c r="IB4" s="679"/>
      <c r="IC4" s="680" t="s">
        <v>20</v>
      </c>
      <c r="ID4" s="680"/>
      <c r="IE4" s="680" t="s">
        <v>155</v>
      </c>
      <c r="IF4" s="680"/>
      <c r="IG4" s="670" t="s">
        <v>82</v>
      </c>
      <c r="IH4" s="684" t="s">
        <v>27</v>
      </c>
      <c r="II4" s="682" t="s">
        <v>21</v>
      </c>
      <c r="IJ4" s="683"/>
      <c r="IK4" s="683"/>
      <c r="IL4" s="683"/>
      <c r="IM4" s="683"/>
      <c r="IN4" s="683"/>
      <c r="IO4" s="683"/>
      <c r="IP4" s="683"/>
      <c r="IQ4" s="683"/>
      <c r="IR4" s="679"/>
      <c r="IS4" s="675" t="s">
        <v>310</v>
      </c>
      <c r="IT4" s="676"/>
      <c r="IU4" s="676"/>
      <c r="IV4" s="676"/>
      <c r="IW4" s="676"/>
      <c r="IX4" s="676"/>
      <c r="IY4" s="676"/>
      <c r="IZ4" s="676"/>
      <c r="JA4" s="681"/>
      <c r="JB4" s="677"/>
      <c r="JC4" s="641" t="s">
        <v>113</v>
      </c>
      <c r="JD4" s="642"/>
      <c r="JE4" s="642"/>
      <c r="JF4" s="642"/>
      <c r="JG4" s="642"/>
      <c r="JH4" s="642"/>
      <c r="JI4" s="642"/>
      <c r="JJ4" s="642"/>
      <c r="JK4" s="674"/>
      <c r="JL4" s="643"/>
      <c r="JM4" s="675" t="s">
        <v>16</v>
      </c>
      <c r="JN4" s="676"/>
      <c r="JO4" s="676"/>
      <c r="JP4" s="676"/>
      <c r="JQ4" s="676"/>
      <c r="JR4" s="676"/>
      <c r="JS4" s="676"/>
      <c r="JT4" s="676"/>
      <c r="JU4" s="677"/>
      <c r="JV4" s="641" t="s">
        <v>109</v>
      </c>
      <c r="JW4" s="642"/>
      <c r="JX4" s="642"/>
      <c r="JY4" s="642"/>
      <c r="JZ4" s="642"/>
      <c r="KA4" s="642"/>
      <c r="KB4" s="642"/>
      <c r="KC4" s="642"/>
      <c r="KD4" s="643"/>
      <c r="KE4" s="678" t="s">
        <v>80</v>
      </c>
      <c r="KF4" s="679"/>
      <c r="KG4" s="680" t="s">
        <v>20</v>
      </c>
      <c r="KH4" s="680"/>
      <c r="KI4" s="680" t="s">
        <v>155</v>
      </c>
      <c r="KJ4" s="680"/>
      <c r="KK4" s="670" t="s">
        <v>82</v>
      </c>
      <c r="KL4" s="672" t="s">
        <v>27</v>
      </c>
    </row>
    <row r="5" spans="1:298" ht="42">
      <c r="A5" s="698"/>
      <c r="B5" s="671"/>
      <c r="C5" s="62" t="s">
        <v>103</v>
      </c>
      <c r="D5" s="63" t="s">
        <v>0</v>
      </c>
      <c r="E5" s="680"/>
      <c r="F5" s="56" t="s">
        <v>71</v>
      </c>
      <c r="G5" s="506" t="s">
        <v>72</v>
      </c>
      <c r="H5" s="56" t="s">
        <v>71</v>
      </c>
      <c r="I5" s="506" t="s">
        <v>72</v>
      </c>
      <c r="J5" s="691"/>
      <c r="K5" s="69">
        <v>1</v>
      </c>
      <c r="L5" s="70">
        <v>2</v>
      </c>
      <c r="M5" s="70">
        <v>3</v>
      </c>
      <c r="N5" s="70">
        <v>4</v>
      </c>
      <c r="O5" s="70">
        <v>5</v>
      </c>
      <c r="P5" s="70">
        <v>6</v>
      </c>
      <c r="Q5" s="70">
        <v>7</v>
      </c>
      <c r="R5" s="71">
        <v>8</v>
      </c>
      <c r="S5" s="542">
        <v>1</v>
      </c>
      <c r="T5" s="543">
        <v>2</v>
      </c>
      <c r="U5" s="543">
        <v>3</v>
      </c>
      <c r="V5" s="543">
        <v>4</v>
      </c>
      <c r="W5" s="543">
        <v>5</v>
      </c>
      <c r="X5" s="543">
        <v>6</v>
      </c>
      <c r="Y5" s="543">
        <v>7</v>
      </c>
      <c r="Z5" s="543">
        <v>8</v>
      </c>
      <c r="AA5" s="544">
        <v>9</v>
      </c>
      <c r="AB5" s="545" t="s">
        <v>13</v>
      </c>
      <c r="AC5" s="66">
        <v>1</v>
      </c>
      <c r="AD5" s="67">
        <v>2</v>
      </c>
      <c r="AE5" s="67">
        <v>3</v>
      </c>
      <c r="AF5" s="67">
        <v>4</v>
      </c>
      <c r="AG5" s="67">
        <v>5</v>
      </c>
      <c r="AH5" s="67">
        <v>6</v>
      </c>
      <c r="AI5" s="67">
        <v>7</v>
      </c>
      <c r="AJ5" s="67">
        <v>8</v>
      </c>
      <c r="AK5" s="103">
        <v>9</v>
      </c>
      <c r="AL5" s="68" t="s">
        <v>311</v>
      </c>
      <c r="AM5" s="66">
        <v>1</v>
      </c>
      <c r="AN5" s="67">
        <v>2</v>
      </c>
      <c r="AO5" s="67">
        <v>3</v>
      </c>
      <c r="AP5" s="67">
        <v>4</v>
      </c>
      <c r="AQ5" s="67">
        <v>5</v>
      </c>
      <c r="AR5" s="67">
        <v>6</v>
      </c>
      <c r="AS5" s="67">
        <v>7</v>
      </c>
      <c r="AT5" s="67">
        <v>8</v>
      </c>
      <c r="AU5" s="103">
        <v>9</v>
      </c>
      <c r="AV5" s="254" t="s">
        <v>13</v>
      </c>
      <c r="AW5" s="574">
        <v>1</v>
      </c>
      <c r="AX5" s="575">
        <v>2</v>
      </c>
      <c r="AY5" s="575">
        <v>3</v>
      </c>
      <c r="AZ5" s="575">
        <v>4</v>
      </c>
      <c r="BA5" s="575">
        <v>5</v>
      </c>
      <c r="BB5" s="575">
        <v>6</v>
      </c>
      <c r="BC5" s="575">
        <v>7</v>
      </c>
      <c r="BD5" s="575">
        <v>8</v>
      </c>
      <c r="BE5" s="576" t="s">
        <v>13</v>
      </c>
      <c r="BF5" s="69">
        <v>1</v>
      </c>
      <c r="BG5" s="70">
        <v>2</v>
      </c>
      <c r="BH5" s="70">
        <v>3</v>
      </c>
      <c r="BI5" s="70">
        <v>4</v>
      </c>
      <c r="BJ5" s="70">
        <v>5</v>
      </c>
      <c r="BK5" s="70">
        <v>6</v>
      </c>
      <c r="BL5" s="70">
        <v>7</v>
      </c>
      <c r="BM5" s="70">
        <v>8</v>
      </c>
      <c r="BN5" s="64" t="s">
        <v>13</v>
      </c>
      <c r="BO5" s="511" t="s">
        <v>80</v>
      </c>
      <c r="BP5" s="509" t="s">
        <v>79</v>
      </c>
      <c r="BQ5" s="584" t="s">
        <v>62</v>
      </c>
      <c r="BR5" s="585" t="s">
        <v>26</v>
      </c>
      <c r="BS5" s="507" t="s">
        <v>21</v>
      </c>
      <c r="BT5" s="508" t="s">
        <v>22</v>
      </c>
      <c r="BU5" s="673"/>
      <c r="BV5" s="688"/>
      <c r="BW5" s="114">
        <v>1</v>
      </c>
      <c r="BX5" s="67">
        <v>2</v>
      </c>
      <c r="BY5" s="67">
        <v>3</v>
      </c>
      <c r="BZ5" s="67">
        <v>4</v>
      </c>
      <c r="CA5" s="67">
        <v>5</v>
      </c>
      <c r="CB5" s="67">
        <v>6</v>
      </c>
      <c r="CC5" s="67">
        <v>7</v>
      </c>
      <c r="CD5" s="67">
        <v>8</v>
      </c>
      <c r="CE5" s="103">
        <v>9</v>
      </c>
      <c r="CF5" s="64" t="s">
        <v>13</v>
      </c>
      <c r="CG5" s="66">
        <v>1</v>
      </c>
      <c r="CH5" s="67">
        <v>2</v>
      </c>
      <c r="CI5" s="67">
        <v>3</v>
      </c>
      <c r="CJ5" s="67">
        <v>4</v>
      </c>
      <c r="CK5" s="67">
        <v>5</v>
      </c>
      <c r="CL5" s="67">
        <v>6</v>
      </c>
      <c r="CM5" s="67">
        <v>7</v>
      </c>
      <c r="CN5" s="67">
        <v>8</v>
      </c>
      <c r="CO5" s="103">
        <v>9</v>
      </c>
      <c r="CP5" s="117" t="s">
        <v>311</v>
      </c>
      <c r="CQ5" s="77">
        <v>1</v>
      </c>
      <c r="CR5" s="78">
        <v>2</v>
      </c>
      <c r="CS5" s="78">
        <v>3</v>
      </c>
      <c r="CT5" s="78">
        <v>4</v>
      </c>
      <c r="CU5" s="78">
        <v>5</v>
      </c>
      <c r="CV5" s="78">
        <v>6</v>
      </c>
      <c r="CW5" s="78">
        <v>7</v>
      </c>
      <c r="CX5" s="78">
        <v>8</v>
      </c>
      <c r="CY5" s="104">
        <v>9</v>
      </c>
      <c r="CZ5" s="117" t="s">
        <v>13</v>
      </c>
      <c r="DA5" s="69">
        <v>1</v>
      </c>
      <c r="DB5" s="70">
        <v>2</v>
      </c>
      <c r="DC5" s="70">
        <v>3</v>
      </c>
      <c r="DD5" s="70">
        <v>4</v>
      </c>
      <c r="DE5" s="70">
        <v>5</v>
      </c>
      <c r="DF5" s="70">
        <v>6</v>
      </c>
      <c r="DG5" s="70">
        <v>7</v>
      </c>
      <c r="DH5" s="70">
        <v>8</v>
      </c>
      <c r="DI5" s="64" t="s">
        <v>13</v>
      </c>
      <c r="DJ5" s="79">
        <v>1</v>
      </c>
      <c r="DK5" s="80">
        <v>2</v>
      </c>
      <c r="DL5" s="80">
        <v>3</v>
      </c>
      <c r="DM5" s="80">
        <v>4</v>
      </c>
      <c r="DN5" s="80">
        <v>5</v>
      </c>
      <c r="DO5" s="80">
        <v>6</v>
      </c>
      <c r="DP5" s="80">
        <v>7</v>
      </c>
      <c r="DQ5" s="80">
        <v>8</v>
      </c>
      <c r="DR5" s="107" t="s">
        <v>13</v>
      </c>
      <c r="DS5" s="511" t="s">
        <v>80</v>
      </c>
      <c r="DT5" s="509" t="s">
        <v>79</v>
      </c>
      <c r="DU5" s="507" t="s">
        <v>62</v>
      </c>
      <c r="DV5" s="508" t="s">
        <v>26</v>
      </c>
      <c r="DW5" s="507" t="s">
        <v>21</v>
      </c>
      <c r="DX5" s="508" t="s">
        <v>22</v>
      </c>
      <c r="DY5" s="671"/>
      <c r="DZ5" s="685"/>
      <c r="EA5" s="114">
        <v>1</v>
      </c>
      <c r="EB5" s="67">
        <v>2</v>
      </c>
      <c r="EC5" s="67">
        <v>3</v>
      </c>
      <c r="ED5" s="67">
        <v>4</v>
      </c>
      <c r="EE5" s="67">
        <v>5</v>
      </c>
      <c r="EF5" s="67">
        <v>6</v>
      </c>
      <c r="EG5" s="67">
        <v>7</v>
      </c>
      <c r="EH5" s="67">
        <v>8</v>
      </c>
      <c r="EI5" s="103">
        <v>9</v>
      </c>
      <c r="EJ5" s="64" t="s">
        <v>13</v>
      </c>
      <c r="EK5" s="66">
        <v>1</v>
      </c>
      <c r="EL5" s="67">
        <v>2</v>
      </c>
      <c r="EM5" s="67">
        <v>3</v>
      </c>
      <c r="EN5" s="67">
        <v>4</v>
      </c>
      <c r="EO5" s="67">
        <v>5</v>
      </c>
      <c r="EP5" s="67">
        <v>6</v>
      </c>
      <c r="EQ5" s="67">
        <v>7</v>
      </c>
      <c r="ER5" s="67">
        <v>8</v>
      </c>
      <c r="ES5" s="103">
        <v>9</v>
      </c>
      <c r="ET5" s="117" t="s">
        <v>311</v>
      </c>
      <c r="EU5" s="77">
        <v>1</v>
      </c>
      <c r="EV5" s="78">
        <v>2</v>
      </c>
      <c r="EW5" s="78">
        <v>3</v>
      </c>
      <c r="EX5" s="78">
        <v>4</v>
      </c>
      <c r="EY5" s="78">
        <v>5</v>
      </c>
      <c r="EZ5" s="78">
        <v>6</v>
      </c>
      <c r="FA5" s="78">
        <v>7</v>
      </c>
      <c r="FB5" s="78">
        <v>8</v>
      </c>
      <c r="FC5" s="104">
        <v>9</v>
      </c>
      <c r="FD5" s="117" t="s">
        <v>13</v>
      </c>
      <c r="FE5" s="69">
        <v>1</v>
      </c>
      <c r="FF5" s="70">
        <v>2</v>
      </c>
      <c r="FG5" s="70">
        <v>3</v>
      </c>
      <c r="FH5" s="70">
        <v>4</v>
      </c>
      <c r="FI5" s="70">
        <v>5</v>
      </c>
      <c r="FJ5" s="70">
        <v>6</v>
      </c>
      <c r="FK5" s="70">
        <v>7</v>
      </c>
      <c r="FL5" s="70">
        <v>8</v>
      </c>
      <c r="FM5" s="64" t="s">
        <v>13</v>
      </c>
      <c r="FN5" s="79">
        <v>1</v>
      </c>
      <c r="FO5" s="80">
        <v>2</v>
      </c>
      <c r="FP5" s="80">
        <v>3</v>
      </c>
      <c r="FQ5" s="80">
        <v>4</v>
      </c>
      <c r="FR5" s="80">
        <v>5</v>
      </c>
      <c r="FS5" s="80">
        <v>6</v>
      </c>
      <c r="FT5" s="80">
        <v>7</v>
      </c>
      <c r="FU5" s="80">
        <v>8</v>
      </c>
      <c r="FV5" s="107" t="s">
        <v>13</v>
      </c>
      <c r="FW5" s="511" t="s">
        <v>80</v>
      </c>
      <c r="FX5" s="509" t="s">
        <v>79</v>
      </c>
      <c r="FY5" s="507" t="s">
        <v>62</v>
      </c>
      <c r="FZ5" s="508" t="s">
        <v>26</v>
      </c>
      <c r="GA5" s="507" t="s">
        <v>21</v>
      </c>
      <c r="GB5" s="508" t="s">
        <v>22</v>
      </c>
      <c r="GC5" s="671"/>
      <c r="GD5" s="685"/>
      <c r="GE5" s="114">
        <v>1</v>
      </c>
      <c r="GF5" s="67">
        <v>2</v>
      </c>
      <c r="GG5" s="67">
        <v>3</v>
      </c>
      <c r="GH5" s="67">
        <v>4</v>
      </c>
      <c r="GI5" s="67">
        <v>5</v>
      </c>
      <c r="GJ5" s="67">
        <v>6</v>
      </c>
      <c r="GK5" s="67">
        <v>7</v>
      </c>
      <c r="GL5" s="67">
        <v>8</v>
      </c>
      <c r="GM5" s="103">
        <v>9</v>
      </c>
      <c r="GN5" s="64" t="s">
        <v>13</v>
      </c>
      <c r="GO5" s="66">
        <v>1</v>
      </c>
      <c r="GP5" s="67">
        <v>2</v>
      </c>
      <c r="GQ5" s="67">
        <v>3</v>
      </c>
      <c r="GR5" s="67">
        <v>4</v>
      </c>
      <c r="GS5" s="67">
        <v>5</v>
      </c>
      <c r="GT5" s="67">
        <v>6</v>
      </c>
      <c r="GU5" s="67">
        <v>7</v>
      </c>
      <c r="GV5" s="67">
        <v>8</v>
      </c>
      <c r="GW5" s="103">
        <v>9</v>
      </c>
      <c r="GX5" s="117" t="s">
        <v>311</v>
      </c>
      <c r="GY5" s="77">
        <v>1</v>
      </c>
      <c r="GZ5" s="78">
        <v>2</v>
      </c>
      <c r="HA5" s="78">
        <v>3</v>
      </c>
      <c r="HB5" s="78">
        <v>4</v>
      </c>
      <c r="HC5" s="78">
        <v>5</v>
      </c>
      <c r="HD5" s="78">
        <v>6</v>
      </c>
      <c r="HE5" s="78">
        <v>7</v>
      </c>
      <c r="HF5" s="78">
        <v>8</v>
      </c>
      <c r="HG5" s="104">
        <v>9</v>
      </c>
      <c r="HH5" s="117" t="s">
        <v>13</v>
      </c>
      <c r="HI5" s="69">
        <v>1</v>
      </c>
      <c r="HJ5" s="70">
        <v>2</v>
      </c>
      <c r="HK5" s="70">
        <v>3</v>
      </c>
      <c r="HL5" s="70">
        <v>4</v>
      </c>
      <c r="HM5" s="70">
        <v>5</v>
      </c>
      <c r="HN5" s="70">
        <v>6</v>
      </c>
      <c r="HO5" s="70">
        <v>7</v>
      </c>
      <c r="HP5" s="70">
        <v>8</v>
      </c>
      <c r="HQ5" s="64" t="s">
        <v>13</v>
      </c>
      <c r="HR5" s="79">
        <v>1</v>
      </c>
      <c r="HS5" s="80">
        <v>2</v>
      </c>
      <c r="HT5" s="80">
        <v>3</v>
      </c>
      <c r="HU5" s="80">
        <v>4</v>
      </c>
      <c r="HV5" s="80">
        <v>5</v>
      </c>
      <c r="HW5" s="80">
        <v>6</v>
      </c>
      <c r="HX5" s="80">
        <v>7</v>
      </c>
      <c r="HY5" s="80">
        <v>8</v>
      </c>
      <c r="HZ5" s="107" t="s">
        <v>13</v>
      </c>
      <c r="IA5" s="511" t="s">
        <v>80</v>
      </c>
      <c r="IB5" s="509" t="s">
        <v>79</v>
      </c>
      <c r="IC5" s="507" t="s">
        <v>62</v>
      </c>
      <c r="ID5" s="508" t="s">
        <v>26</v>
      </c>
      <c r="IE5" s="507" t="s">
        <v>21</v>
      </c>
      <c r="IF5" s="508" t="s">
        <v>22</v>
      </c>
      <c r="IG5" s="671"/>
      <c r="IH5" s="685"/>
      <c r="II5" s="114">
        <v>1</v>
      </c>
      <c r="IJ5" s="67">
        <v>2</v>
      </c>
      <c r="IK5" s="67">
        <v>3</v>
      </c>
      <c r="IL5" s="67">
        <v>4</v>
      </c>
      <c r="IM5" s="67">
        <v>5</v>
      </c>
      <c r="IN5" s="67">
        <v>6</v>
      </c>
      <c r="IO5" s="67">
        <v>7</v>
      </c>
      <c r="IP5" s="67">
        <v>8</v>
      </c>
      <c r="IQ5" s="103">
        <v>9</v>
      </c>
      <c r="IR5" s="64" t="s">
        <v>13</v>
      </c>
      <c r="IS5" s="66">
        <v>1</v>
      </c>
      <c r="IT5" s="67">
        <v>2</v>
      </c>
      <c r="IU5" s="67">
        <v>3</v>
      </c>
      <c r="IV5" s="67">
        <v>4</v>
      </c>
      <c r="IW5" s="67">
        <v>5</v>
      </c>
      <c r="IX5" s="67">
        <v>6</v>
      </c>
      <c r="IY5" s="67">
        <v>7</v>
      </c>
      <c r="IZ5" s="67">
        <v>8</v>
      </c>
      <c r="JA5" s="103">
        <v>9</v>
      </c>
      <c r="JB5" s="117" t="s">
        <v>311</v>
      </c>
      <c r="JC5" s="77">
        <v>1</v>
      </c>
      <c r="JD5" s="78">
        <v>2</v>
      </c>
      <c r="JE5" s="78">
        <v>3</v>
      </c>
      <c r="JF5" s="78">
        <v>4</v>
      </c>
      <c r="JG5" s="78">
        <v>5</v>
      </c>
      <c r="JH5" s="78">
        <v>6</v>
      </c>
      <c r="JI5" s="78">
        <v>7</v>
      </c>
      <c r="JJ5" s="78">
        <v>8</v>
      </c>
      <c r="JK5" s="104">
        <v>9</v>
      </c>
      <c r="JL5" s="117" t="s">
        <v>13</v>
      </c>
      <c r="JM5" s="69">
        <v>1</v>
      </c>
      <c r="JN5" s="70">
        <v>2</v>
      </c>
      <c r="JO5" s="70">
        <v>3</v>
      </c>
      <c r="JP5" s="70">
        <v>4</v>
      </c>
      <c r="JQ5" s="70">
        <v>5</v>
      </c>
      <c r="JR5" s="70">
        <v>6</v>
      </c>
      <c r="JS5" s="70">
        <v>7</v>
      </c>
      <c r="JT5" s="70">
        <v>8</v>
      </c>
      <c r="JU5" s="64" t="s">
        <v>13</v>
      </c>
      <c r="JV5" s="79">
        <v>1</v>
      </c>
      <c r="JW5" s="80">
        <v>2</v>
      </c>
      <c r="JX5" s="80">
        <v>3</v>
      </c>
      <c r="JY5" s="80">
        <v>4</v>
      </c>
      <c r="JZ5" s="80">
        <v>5</v>
      </c>
      <c r="KA5" s="80">
        <v>6</v>
      </c>
      <c r="KB5" s="80">
        <v>7</v>
      </c>
      <c r="KC5" s="80">
        <v>8</v>
      </c>
      <c r="KD5" s="107" t="s">
        <v>13</v>
      </c>
      <c r="KE5" s="511" t="s">
        <v>80</v>
      </c>
      <c r="KF5" s="509" t="s">
        <v>79</v>
      </c>
      <c r="KG5" s="507" t="s">
        <v>62</v>
      </c>
      <c r="KH5" s="508" t="s">
        <v>26</v>
      </c>
      <c r="KI5" s="507" t="s">
        <v>21</v>
      </c>
      <c r="KJ5" s="508" t="s">
        <v>22</v>
      </c>
      <c r="KK5" s="671"/>
      <c r="KL5" s="673"/>
    </row>
    <row r="6" spans="1:298" ht="57.75" customHeight="1">
      <c r="A6" s="18">
        <v>101</v>
      </c>
      <c r="B6" s="5" t="s">
        <v>159</v>
      </c>
      <c r="C6" s="47">
        <f>ROUNDDOWN(A6/100,0)</f>
        <v>1</v>
      </c>
      <c r="D6" s="12" t="str">
        <f>IFERROR(VLOOKUP(C6,プルダウン!$L$2:$M$28,2,FALSE),"-")</f>
        <v>環境</v>
      </c>
      <c r="E6" s="5"/>
      <c r="F6" s="11" t="s">
        <v>2112</v>
      </c>
      <c r="G6" s="170" t="s">
        <v>2259</v>
      </c>
      <c r="H6" s="11"/>
      <c r="I6" s="20"/>
      <c r="J6" s="5"/>
      <c r="K6" s="42" t="s">
        <v>114</v>
      </c>
      <c r="L6" s="43" t="s">
        <v>85</v>
      </c>
      <c r="M6" s="43" t="s">
        <v>12</v>
      </c>
      <c r="N6" s="43" t="s">
        <v>12</v>
      </c>
      <c r="O6" s="43" t="s">
        <v>12</v>
      </c>
      <c r="P6" s="43" t="s">
        <v>12</v>
      </c>
      <c r="Q6" s="43" t="s">
        <v>12</v>
      </c>
      <c r="R6" s="41" t="s">
        <v>12</v>
      </c>
      <c r="S6" s="546" t="e">
        <f>VLOOKUP($A6&amp;"-"&amp;S$4,'04施策の客観指標'!$A$4:$AU$1029,COLUMN('04施策の客観指標'!$AP:$AP),FALSE)</f>
        <v>#N/A</v>
      </c>
      <c r="T6" s="528" t="e">
        <f>VLOOKUP($A6&amp;"-"&amp;T$4,'04施策の客観指標'!$A$4:$AU$1029,COLUMN('04施策の客観指標'!$AP:$AP),FALSE)</f>
        <v>#N/A</v>
      </c>
      <c r="U6" s="528" t="e">
        <f>VLOOKUP($A6&amp;"-"&amp;U$4,'04施策の客観指標'!$A$4:$AU$1029,COLUMN('04施策の客観指標'!$AP:$AP),FALSE)</f>
        <v>#N/A</v>
      </c>
      <c r="V6" s="528" t="e">
        <f>VLOOKUP($A6&amp;"-"&amp;V$4,'04施策の客観指標'!$A$4:$AU$1029,COLUMN('04施策の客観指標'!$AP:$AP),FALSE)</f>
        <v>#N/A</v>
      </c>
      <c r="W6" s="528" t="e">
        <f>VLOOKUP($A6&amp;"-"&amp;W$4,'04施策の客観指標'!$A$4:$AU$1029,COLUMN('04施策の客観指標'!$AP:$AP),FALSE)</f>
        <v>#N/A</v>
      </c>
      <c r="X6" s="528" t="e">
        <f>VLOOKUP($A6&amp;"-"&amp;X$4,'04施策の客観指標'!$A$4:$AU$1029,COLUMN('04施策の客観指標'!$AP:$AP),FALSE)</f>
        <v>#N/A</v>
      </c>
      <c r="Y6" s="528" t="e">
        <f>VLOOKUP($A6&amp;"-"&amp;Y$4,'04施策の客観指標'!$A$4:$AU$1029,COLUMN('04施策の客観指標'!$AP:$AP),FALSE)</f>
        <v>#N/A</v>
      </c>
      <c r="Z6" s="528" t="e">
        <f>VLOOKUP($A6&amp;"-"&amp;Z$4,'04施策の客観指標'!$A$4:$AU$1029,COLUMN('04施策の客観指標'!$AP:$AP),FALSE)</f>
        <v>#N/A</v>
      </c>
      <c r="AA6" s="529" t="e">
        <f>VLOOKUP($A6&amp;"-"&amp;AA$4,'04施策の客観指標'!$A$4:$AU$1029,COLUMN('04施策の客観指標'!$AP:$AP),FALSE)</f>
        <v>#N/A</v>
      </c>
      <c r="AB6" s="547" t="str">
        <f>_xlfn.IFS(AV6="-","-",AV6&gt;=0.8,"a",AV6&gt;=0.6,"b",AV6&gt;=0.4,"c",AV6&gt;=0.2,"d",AV6&lt;0.2,"e")</f>
        <v>-</v>
      </c>
      <c r="AC6" s="252" t="e">
        <f>VLOOKUP($A6&amp;"-"&amp;S$4,'04施策の客観指標'!$A$4:$AU$1029,COLUMN('04施策の客観指標'!$AU:$AU),FALSE)</f>
        <v>#N/A</v>
      </c>
      <c r="AD6" s="38" t="e">
        <f>VLOOKUP($A6&amp;"-"&amp;T$4,'04施策の客観指標'!$A$4:$AU$1029,COLUMN('04施策の客観指標'!$AU:$AU),FALSE)</f>
        <v>#N/A</v>
      </c>
      <c r="AE6" s="38" t="e">
        <f>VLOOKUP($A6&amp;"-"&amp;U$4,'04施策の客観指標'!$A$4:$AU$1029,COLUMN('04施策の客観指標'!$AU:$AU),FALSE)</f>
        <v>#N/A</v>
      </c>
      <c r="AF6" s="38" t="e">
        <f>VLOOKUP($A6&amp;"-"&amp;V$4,'04施策の客観指標'!$A$4:$AU$1029,COLUMN('04施策の客観指標'!$AU:$AU),FALSE)</f>
        <v>#N/A</v>
      </c>
      <c r="AG6" s="38" t="e">
        <f>VLOOKUP($A6&amp;"-"&amp;W$4,'04施策の客観指標'!$A$4:$AU$1029,COLUMN('04施策の客観指標'!$AU:$AU),FALSE)</f>
        <v>#N/A</v>
      </c>
      <c r="AH6" s="38" t="e">
        <f>VLOOKUP($A6&amp;"-"&amp;X$4,'04施策の客観指標'!$A$4:$AU$1029,COLUMN('04施策の客観指標'!$AU:$AU),FALSE)</f>
        <v>#N/A</v>
      </c>
      <c r="AI6" s="38" t="e">
        <f>VLOOKUP($A6&amp;"-"&amp;Y$4,'04施策の客観指標'!$A$4:$AU$1029,COLUMN('04施策の客観指標'!$AU:$AU),FALSE)</f>
        <v>#N/A</v>
      </c>
      <c r="AJ6" s="38" t="e">
        <f>VLOOKUP($A6&amp;"-"&amp;Z$4,'04施策の客観指標'!$A$4:$AU$1029,COLUMN('04施策の客観指標'!$AU:$AU),FALSE)</f>
        <v>#N/A</v>
      </c>
      <c r="AK6" s="38" t="e">
        <f>VLOOKUP($A6&amp;"-"&amp;AA$4,'04施策の客観指標'!$A$4:$AU$1029,COLUMN('04施策の客観指標'!$AU:$AU),FALSE)</f>
        <v>#N/A</v>
      </c>
      <c r="AL6" s="82" t="e">
        <f>SUM(AC6:AK6)</f>
        <v>#N/A</v>
      </c>
      <c r="AM6" s="37" t="e">
        <f t="shared" ref="AM6:AU7" si="0">_xlfn.SWITCH(S6,"a",4*AC6,"b",3*AC6,"c",2*AC6,"d",1*AC6,"e",0*AC6,"-","")</f>
        <v>#N/A</v>
      </c>
      <c r="AN6" s="38" t="e">
        <f t="shared" si="0"/>
        <v>#N/A</v>
      </c>
      <c r="AO6" s="38" t="e">
        <f t="shared" si="0"/>
        <v>#N/A</v>
      </c>
      <c r="AP6" s="38" t="e">
        <f t="shared" si="0"/>
        <v>#N/A</v>
      </c>
      <c r="AQ6" s="38" t="e">
        <f t="shared" si="0"/>
        <v>#N/A</v>
      </c>
      <c r="AR6" s="38" t="e">
        <f t="shared" si="0"/>
        <v>#N/A</v>
      </c>
      <c r="AS6" s="38" t="e">
        <f t="shared" si="0"/>
        <v>#N/A</v>
      </c>
      <c r="AT6" s="38" t="e">
        <f t="shared" si="0"/>
        <v>#N/A</v>
      </c>
      <c r="AU6" s="253" t="e">
        <f t="shared" si="0"/>
        <v>#N/A</v>
      </c>
      <c r="AV6" s="81" t="str">
        <f t="shared" ref="AV6:AV7" si="1">IF(COUNT(AM6:AU6)=0,"-",SUM(AM6:AU6)/AL6/4)</f>
        <v>-</v>
      </c>
      <c r="AW6" s="534" t="e">
        <f>IF($K6="○",VLOOKUP($C6&amp;"-"&amp;AW$4,'05市民生活実感調査'!$A$3:$BC$218,COLUMN('05市民生活実感調査'!$O:$O),FALSE),"-")</f>
        <v>#N/A</v>
      </c>
      <c r="AX6" s="572" t="str">
        <f>IF($L6="○",VLOOKUP($C6&amp;"-"&amp;AX$4,'05市民生活実感調査'!$A$3:$BC$218,COLUMN('05市民生活実感調査'!$O:$O),FALSE),"-")</f>
        <v>-</v>
      </c>
      <c r="AY6" s="572" t="str">
        <f>IF($M6="○",VLOOKUP($C6&amp;"-"&amp;AY$4,'05市民生活実感調査'!$A$3:$BC$218,COLUMN('05市民生活実感調査'!$O:$O),FALSE),"-")</f>
        <v>-</v>
      </c>
      <c r="AZ6" s="572" t="str">
        <f>IF($N6="○",VLOOKUP($C6&amp;"-"&amp;AZ$4,'05市民生活実感調査'!$A$3:$BC$218,COLUMN('05市民生活実感調査'!$O:$O),FALSE),"-")</f>
        <v>-</v>
      </c>
      <c r="BA6" s="572" t="str">
        <f>IF($O6="○",VLOOKUP($C6&amp;"-"&amp;BA$4,'05市民生活実感調査'!$A$3:$BC$218,COLUMN('05市民生活実感調査'!$O:$O),FALSE),"-")</f>
        <v>-</v>
      </c>
      <c r="BB6" s="572" t="str">
        <f>IF($P6="○",VLOOKUP($C6&amp;"-"&amp;BB$4,'05市民生活実感調査'!$A$3:$BC$218,COLUMN('05市民生活実感調査'!$O:$O),FALSE),"-")</f>
        <v>-</v>
      </c>
      <c r="BC6" s="572" t="str">
        <f>IF($Q6="○",VLOOKUP($C6&amp;"-"&amp;BC$4,'05市民生活実感調査'!$A$3:$BC$218,COLUMN('05市民生活実感調査'!$O:$O),FALSE),"-")</f>
        <v>-</v>
      </c>
      <c r="BD6" s="572" t="str">
        <f>IF($R6="○",VLOOKUP($C6&amp;"-"&amp;BD$4,'05市民生活実感調査'!$A$3:$BC$218,COLUMN('05市民生活実感調査'!$O:$O),FALSE),"-")</f>
        <v>-</v>
      </c>
      <c r="BE6" s="573" t="e">
        <f>_xlfn.IFS(BN6&gt;=0.8,"a",BN6&gt;=0.6,"b",BN6&gt;=0.4,"c",BN6&gt;=0.2,"d",BN6&lt;0.2,"e")</f>
        <v>#N/A</v>
      </c>
      <c r="BF6" s="37" t="e">
        <f>_xlfn.SWITCH(AW6,"a",4,"b",3,"c",2,"d",1,"e",0,"-","")</f>
        <v>#N/A</v>
      </c>
      <c r="BG6" s="38" t="str">
        <f t="shared" ref="BG6:BM7" si="2">_xlfn.SWITCH(AX6,"a",4,"b",3,"c",2,"d",1,"e",0,"-","")</f>
        <v/>
      </c>
      <c r="BH6" s="38" t="str">
        <f t="shared" si="2"/>
        <v/>
      </c>
      <c r="BI6" s="38" t="str">
        <f t="shared" si="2"/>
        <v/>
      </c>
      <c r="BJ6" s="38" t="str">
        <f t="shared" si="2"/>
        <v/>
      </c>
      <c r="BK6" s="38" t="str">
        <f t="shared" si="2"/>
        <v/>
      </c>
      <c r="BL6" s="38" t="str">
        <f t="shared" si="2"/>
        <v/>
      </c>
      <c r="BM6" s="38" t="str">
        <f t="shared" si="2"/>
        <v/>
      </c>
      <c r="BN6" s="41" t="e">
        <f>SUM(BF6:BM6)/COUNT(BF6:BM6)/4</f>
        <v>#N/A</v>
      </c>
      <c r="BO6" s="211" t="s">
        <v>125</v>
      </c>
      <c r="BP6" s="149" t="s">
        <v>2262</v>
      </c>
      <c r="BQ6" s="586" t="e">
        <f>VLOOKUP(AB6&amp;BE6&amp;BO6,[24]プルダウン!$AC$2:$AD$51,2,FALSE)</f>
        <v>#N/A</v>
      </c>
      <c r="BR6" s="587" t="e">
        <f>VLOOKUP(BQ6,[3]プルダウン!$A$1:$B$6,2,FALSE)</f>
        <v>#N/A</v>
      </c>
      <c r="BS6" s="259"/>
      <c r="BT6" s="331"/>
      <c r="BU6" s="168" t="s">
        <v>2263</v>
      </c>
      <c r="BV6" s="280" t="s">
        <v>2264</v>
      </c>
      <c r="BW6" s="115" t="str">
        <f>VLOOKUP($A6&amp;"-"&amp;BW$5,'[2]04施策の客観指標'!$A$4:$AU$1029,COLUMN('[2]04施策の客観指標'!$AQ:$AQ),FALSE)</f>
        <v>-</v>
      </c>
      <c r="BX6" s="7" t="str">
        <f>VLOOKUP($A6&amp;"-"&amp;BX$5,'[2]04施策の客観指標'!$A$4:$AU$1029,COLUMN('[2]04施策の客観指標'!$AQ:$AQ),FALSE)</f>
        <v>-</v>
      </c>
      <c r="BY6" s="7" t="str">
        <f>VLOOKUP($A6&amp;"-"&amp;BY$5,'[2]04施策の客観指標'!$A$4:$AU$1029,COLUMN('[2]04施策の客観指標'!$AQ:$AQ),FALSE)</f>
        <v>-</v>
      </c>
      <c r="BZ6" s="7" t="str">
        <f>VLOOKUP($A6&amp;"-"&amp;BZ$5,'[2]04施策の客観指標'!$A$4:$AU$1029,COLUMN('[2]04施策の客観指標'!$AQ:$AQ),FALSE)</f>
        <v>-</v>
      </c>
      <c r="CA6" s="7" t="str">
        <f>VLOOKUP($A6&amp;"-"&amp;CA$5,'[2]04施策の客観指標'!$A$4:$AU$1029,COLUMN('[2]04施策の客観指標'!$AQ:$AQ),FALSE)</f>
        <v>-</v>
      </c>
      <c r="CB6" s="7" t="str">
        <f>VLOOKUP($A6&amp;"-"&amp;CB$5,'[2]04施策の客観指標'!$A$4:$AU$1029,COLUMN('[2]04施策の客観指標'!$AQ:$AQ),FALSE)</f>
        <v>-</v>
      </c>
      <c r="CC6" s="7" t="str">
        <f>VLOOKUP($A6&amp;"-"&amp;CC$5,'[2]04施策の客観指標'!$A$4:$AU$1029,COLUMN('[2]04施策の客観指標'!$AQ:$AQ),FALSE)</f>
        <v>-</v>
      </c>
      <c r="CD6" s="7" t="str">
        <f>VLOOKUP($A6&amp;"-"&amp;CD$5,'[2]04施策の客観指標'!$A$4:$AU$1029,COLUMN('[2]04施策の客観指標'!$AQ:$AQ),FALSE)</f>
        <v>-</v>
      </c>
      <c r="CE6" s="7" t="str">
        <f>VLOOKUP($A6&amp;"-"&amp;CE$5,'[2]04施策の客観指標'!$A$4:$AU$1029,COLUMN('[2]04施策の客観指標'!$AQ:$AQ),FALSE)</f>
        <v>-</v>
      </c>
      <c r="CF6" s="505" t="str">
        <f>_xlfn.IFS(CZ6&gt;=0.8,"a",CZ6&gt;=0.6,"b",CZ6&gt;=0.4,"c",CZ6&gt;=0.2,"d",CZ6&lt;0.2,"e")</f>
        <v>e</v>
      </c>
      <c r="CG6" s="47">
        <f>VLOOKUP($A6&amp;"-"&amp;BW$5,'[2]04施策の客観指標'!$A$4:$AU$1029,COLUMN('[2]04施策の客観指標'!$AU:$AU),FALSE)</f>
        <v>1</v>
      </c>
      <c r="CH6" s="7">
        <f>VLOOKUP($A6&amp;"-"&amp;BX$5,'[2]04施策の客観指標'!$A$4:$AU$1029,COLUMN('[2]04施策の客観指標'!$AU:$AU),FALSE)</f>
        <v>1</v>
      </c>
      <c r="CI6" s="7">
        <f>VLOOKUP($A6&amp;"-"&amp;BY$5,'[2]04施策の客観指標'!$A$4:$AU$1029,COLUMN('[2]04施策の客観指標'!$AU:$AU),FALSE)</f>
        <v>1</v>
      </c>
      <c r="CJ6" s="7" t="str">
        <f>VLOOKUP($A6&amp;"-"&amp;BZ$5,'[2]04施策の客観指標'!$A$4:$AU$1029,COLUMN('[2]04施策の客観指標'!$AU:$AU),FALSE)</f>
        <v>-</v>
      </c>
      <c r="CK6" s="7" t="str">
        <f>VLOOKUP($A6&amp;"-"&amp;CA$5,'[2]04施策の客観指標'!$A$4:$AU$1029,COLUMN('[2]04施策の客観指標'!$AU:$AU),FALSE)</f>
        <v>-</v>
      </c>
      <c r="CL6" s="7" t="str">
        <f>VLOOKUP($A6&amp;"-"&amp;CB$5,'[2]04施策の客観指標'!$A$4:$AU$1029,COLUMN('[2]04施策の客観指標'!$AU:$AU),FALSE)</f>
        <v>-</v>
      </c>
      <c r="CM6" s="7" t="str">
        <f>VLOOKUP($A6&amp;"-"&amp;CC$5,'[2]04施策の客観指標'!$A$4:$AU$1029,COLUMN('[2]04施策の客観指標'!$AU:$AU),FALSE)</f>
        <v>-</v>
      </c>
      <c r="CN6" s="7" t="str">
        <f>VLOOKUP($A6&amp;"-"&amp;CD$5,'[2]04施策の客観指標'!$A$4:$AU$1029,COLUMN('[2]04施策の客観指標'!$AU:$AU),FALSE)</f>
        <v>-</v>
      </c>
      <c r="CO6" s="7" t="str">
        <f>VLOOKUP($A6&amp;"-"&amp;CE$5,'[2]04施策の客観指標'!$A$4:$AU$1029,COLUMN('[2]04施策の客観指標'!$AU:$AU),FALSE)</f>
        <v>-</v>
      </c>
      <c r="CP6" s="8">
        <f>SUM(CG6:CO6)</f>
        <v>3</v>
      </c>
      <c r="CQ6" s="47" t="str">
        <f>_xlfn.SWITCH(BW6,"a",4*CG6,"b",3*CG6,"c",2*CG6,"d",1*CG6,"e",0*CG6,"-","")</f>
        <v/>
      </c>
      <c r="CR6" s="7" t="str">
        <f t="shared" ref="CR6:CY7" si="3">_xlfn.SWITCH(BX6,"a",4*CH6,"b",3*CH6,"c",2*CH6,"d",1*CH6,"e",0*CH6,"-","")</f>
        <v/>
      </c>
      <c r="CS6" s="7" t="str">
        <f t="shared" si="3"/>
        <v/>
      </c>
      <c r="CT6" s="7" t="str">
        <f t="shared" si="3"/>
        <v/>
      </c>
      <c r="CU6" s="7" t="str">
        <f t="shared" si="3"/>
        <v/>
      </c>
      <c r="CV6" s="7" t="str">
        <f t="shared" si="3"/>
        <v/>
      </c>
      <c r="CW6" s="7" t="str">
        <f t="shared" si="3"/>
        <v/>
      </c>
      <c r="CX6" s="7" t="str">
        <f t="shared" si="3"/>
        <v/>
      </c>
      <c r="CY6" s="7" t="str">
        <f t="shared" si="3"/>
        <v/>
      </c>
      <c r="CZ6" s="595">
        <f>SUM(CQ6:CY6)/CP6/4</f>
        <v>0</v>
      </c>
      <c r="DA6" s="47" t="str">
        <f>IF($K6="○",VLOOKUP($C6&amp;"-"&amp;DA$5,'[2]05市民生活実感調査'!$A$3:$BC$218,COLUMN('[2]05市民生活実感調査'!$Y:$Y),FALSE),"-")</f>
        <v>-</v>
      </c>
      <c r="DB6" s="7" t="str">
        <f>IF($L6="○",VLOOKUP($C6&amp;"-"&amp;DB$5,'[2]05市民生活実感調査'!$A$3:$BC$218,COLUMN('[2]05市民生活実感調査'!$Y:$Y),FALSE),"-")</f>
        <v>-</v>
      </c>
      <c r="DC6" s="7" t="str">
        <f>IF($M6="○",VLOOKUP($C6&amp;"-"&amp;DC$5,'[2]05市民生活実感調査'!$A$3:$BC$218,COLUMN('[2]05市民生活実感調査'!$Y:$Y),FALSE),"-")</f>
        <v>-</v>
      </c>
      <c r="DD6" s="7" t="str">
        <f>IF($N6="○",VLOOKUP($C6&amp;"-"&amp;DD$5,'[2]05市民生活実感調査'!$A$3:$BC$218,COLUMN('[2]05市民生活実感調査'!$Y:$Y),FALSE),"-")</f>
        <v>-</v>
      </c>
      <c r="DE6" s="7" t="str">
        <f>IF($O6="○",VLOOKUP($C6&amp;"-"&amp;DE$5,'[2]05市民生活実感調査'!$A$3:$BC$218,COLUMN('[2]05市民生活実感調査'!$Y:$Y),FALSE),"-")</f>
        <v>-</v>
      </c>
      <c r="DF6" s="7" t="str">
        <f>IF($P6="○",VLOOKUP($C6&amp;"-"&amp;DF$5,'[2]05市民生活実感調査'!$A$3:$BC$218,COLUMN('[2]05市民生活実感調査'!$Y:$Y),FALSE),"-")</f>
        <v>-</v>
      </c>
      <c r="DG6" s="7" t="str">
        <f>IF($Q6="○",VLOOKUP($C6&amp;"-"&amp;DG$5,'[2]05市民生活実感調査'!$A$3:$BC$218,COLUMN('[2]05市民生活実感調査'!$Y:$Y),FALSE),"-")</f>
        <v>-</v>
      </c>
      <c r="DH6" s="7" t="str">
        <f>IF($R6="○",VLOOKUP($C6&amp;"-"&amp;DH$5,'[2]05市民生活実感調査'!$A$3:$BC$218,COLUMN('[2]05市民生活実感調査'!$Y:$Y),FALSE),"-")</f>
        <v>-</v>
      </c>
      <c r="DI6" s="505" t="e">
        <f>_xlfn.IFS(DR6&gt;=0.8,"a",DR6&gt;=0.6,"b",DR6&gt;=0.4,"c",DR6&gt;=0.2,"d",DR6&lt;0.2,"e")</f>
        <v>#DIV/0!</v>
      </c>
      <c r="DJ6" s="47" t="str">
        <f>_xlfn.SWITCH(DA6,"a",4,"b",3,"c",2,"d",1,"e",0,"-","")</f>
        <v/>
      </c>
      <c r="DK6" s="7" t="str">
        <f t="shared" ref="DK6:DQ7" si="4">_xlfn.SWITCH(DB6,"a",4,"b",3,"c",2,"d",1,"e",0,"-","")</f>
        <v/>
      </c>
      <c r="DL6" s="7" t="str">
        <f t="shared" si="4"/>
        <v/>
      </c>
      <c r="DM6" s="7" t="str">
        <f t="shared" si="4"/>
        <v/>
      </c>
      <c r="DN6" s="7" t="str">
        <f t="shared" si="4"/>
        <v/>
      </c>
      <c r="DO6" s="7" t="str">
        <f t="shared" si="4"/>
        <v/>
      </c>
      <c r="DP6" s="7" t="str">
        <f t="shared" si="4"/>
        <v/>
      </c>
      <c r="DQ6" s="7" t="str">
        <f t="shared" si="4"/>
        <v/>
      </c>
      <c r="DR6" s="595" t="e">
        <f>SUM(DJ6:DQ6)/COUNT(DJ6:DQ6)/4</f>
        <v>#DIV/0!</v>
      </c>
      <c r="DS6" s="13" t="str">
        <f>$BO6</f>
        <v>市民実感</v>
      </c>
      <c r="DT6" s="5" t="str">
        <f>$BP6</f>
        <v>市民の皆様や事業者の方々により展開されるエコドライブや環境に配慮した活動は，行政の取組だけでなく各々の意識啓発が大切であることから，市民の実感に重みを置く。</v>
      </c>
      <c r="DU6" s="504" t="e">
        <f>VLOOKUP(CF6&amp;DI6&amp;DS6,[2]プルダウン!$AC$2:$AD$51,2,FALSE)</f>
        <v>#DIV/0!</v>
      </c>
      <c r="DV6" s="12" t="e">
        <f>VLOOKUP(DU6,[2]プルダウン!$A$1:$B$6,2,FALSE)</f>
        <v>#DIV/0!</v>
      </c>
      <c r="DW6" s="11"/>
      <c r="DX6" s="12"/>
      <c r="DY6" s="22" t="s">
        <v>81</v>
      </c>
      <c r="DZ6" s="116"/>
      <c r="EA6" s="115" t="str">
        <f>VLOOKUP($A6&amp;"-"&amp;EA$5,'[2]04施策の客観指標'!$A$4:$AU$1029,COLUMN('[2]04施策の客観指標'!$AR:$AR),FALSE)</f>
        <v>-</v>
      </c>
      <c r="EB6" s="7" t="str">
        <f>VLOOKUP($A6&amp;"-"&amp;EB$5,'[2]04施策の客観指標'!$A$4:$AU$1029,COLUMN('[2]04施策の客観指標'!$AR:$AR),FALSE)</f>
        <v>-</v>
      </c>
      <c r="EC6" s="7" t="str">
        <f>VLOOKUP($A6&amp;"-"&amp;EC$5,'[2]04施策の客観指標'!$A$4:$AU$1029,COLUMN('[2]04施策の客観指標'!$AR:$AR),FALSE)</f>
        <v>-</v>
      </c>
      <c r="ED6" s="7" t="str">
        <f>VLOOKUP($A6&amp;"-"&amp;ED$5,'[2]04施策の客観指標'!$A$4:$AU$1029,COLUMN('[2]04施策の客観指標'!$AR:$AR),FALSE)</f>
        <v>-</v>
      </c>
      <c r="EE6" s="7" t="str">
        <f>VLOOKUP($A6&amp;"-"&amp;EE$5,'[2]04施策の客観指標'!$A$4:$AU$1029,COLUMN('[2]04施策の客観指標'!$AR:$AR),FALSE)</f>
        <v>-</v>
      </c>
      <c r="EF6" s="7" t="str">
        <f>VLOOKUP($A6&amp;"-"&amp;EF$5,'[2]04施策の客観指標'!$A$4:$AU$1029,COLUMN('[2]04施策の客観指標'!$AR:$AR),FALSE)</f>
        <v>-</v>
      </c>
      <c r="EG6" s="7" t="str">
        <f>VLOOKUP($A6&amp;"-"&amp;EG$5,'[2]04施策の客観指標'!$A$4:$AU$1029,COLUMN('[2]04施策の客観指標'!$AR:$AR),FALSE)</f>
        <v>-</v>
      </c>
      <c r="EH6" s="7" t="str">
        <f>VLOOKUP($A6&amp;"-"&amp;EH$5,'[2]04施策の客観指標'!$A$4:$AU$1029,COLUMN('[2]04施策の客観指標'!$AR:$AR),FALSE)</f>
        <v>-</v>
      </c>
      <c r="EI6" s="7" t="str">
        <f>VLOOKUP($A6&amp;"-"&amp;EI$5,'[2]04施策の客観指標'!$A$4:$AU$1029,COLUMN('[2]04施策の客観指標'!$AR:$AR),FALSE)</f>
        <v>-</v>
      </c>
      <c r="EJ6" s="505" t="str">
        <f>_xlfn.IFS(FD6&gt;=0.8,"a",FD6&gt;=0.6,"b",FD6&gt;=0.4,"c",FD6&gt;=0.2,"d",FD6&lt;0.2,"e")</f>
        <v>e</v>
      </c>
      <c r="EK6" s="47">
        <f>VLOOKUP($A6&amp;"-"&amp;EA$5,'[2]04施策の客観指標'!$A$4:$AU$1029,COLUMN('[2]04施策の客観指標'!$AU:$AU),FALSE)</f>
        <v>1</v>
      </c>
      <c r="EL6" s="7">
        <f>VLOOKUP($A6&amp;"-"&amp;EB$5,'[2]04施策の客観指標'!$A$4:$AU$1029,COLUMN('[2]04施策の客観指標'!$AU:$AU),FALSE)</f>
        <v>1</v>
      </c>
      <c r="EM6" s="7">
        <f>VLOOKUP($A6&amp;"-"&amp;EC$5,'[2]04施策の客観指標'!$A$4:$AU$1029,COLUMN('[2]04施策の客観指標'!$AU:$AU),FALSE)</f>
        <v>1</v>
      </c>
      <c r="EN6" s="7" t="str">
        <f>VLOOKUP($A6&amp;"-"&amp;ED$5,'[2]04施策の客観指標'!$A$4:$AU$1029,COLUMN('[2]04施策の客観指標'!$AU:$AU),FALSE)</f>
        <v>-</v>
      </c>
      <c r="EO6" s="7" t="str">
        <f>VLOOKUP($A6&amp;"-"&amp;EE$5,'[2]04施策の客観指標'!$A$4:$AU$1029,COLUMN('[2]04施策の客観指標'!$AU:$AU),FALSE)</f>
        <v>-</v>
      </c>
      <c r="EP6" s="7" t="str">
        <f>VLOOKUP($A6&amp;"-"&amp;EF$5,'[2]04施策の客観指標'!$A$4:$AU$1029,COLUMN('[2]04施策の客観指標'!$AU:$AU),FALSE)</f>
        <v>-</v>
      </c>
      <c r="EQ6" s="7" t="str">
        <f>VLOOKUP($A6&amp;"-"&amp;EG$5,'[2]04施策の客観指標'!$A$4:$AU$1029,COLUMN('[2]04施策の客観指標'!$AU:$AU),FALSE)</f>
        <v>-</v>
      </c>
      <c r="ER6" s="7" t="str">
        <f>VLOOKUP($A6&amp;"-"&amp;EH$5,'[2]04施策の客観指標'!$A$4:$AU$1029,COLUMN('[2]04施策の客観指標'!$AU:$AU),FALSE)</f>
        <v>-</v>
      </c>
      <c r="ES6" s="7" t="str">
        <f>VLOOKUP($A6&amp;"-"&amp;EI$5,'[2]04施策の客観指標'!$A$4:$AU$1029,COLUMN('[2]04施策の客観指標'!$AU:$AU),FALSE)</f>
        <v>-</v>
      </c>
      <c r="ET6" s="8">
        <f>SUM(EK6:ES6)</f>
        <v>3</v>
      </c>
      <c r="EU6" s="47" t="str">
        <f>_xlfn.SWITCH(EA6,"a",4*EK6,"b",3*EK6,"c",2*EK6,"d",1*EK6,"e",0*EK6,"-","")</f>
        <v/>
      </c>
      <c r="EV6" s="7" t="str">
        <f t="shared" ref="EV6:FC7" si="5">_xlfn.SWITCH(EB6,"a",4*EL6,"b",3*EL6,"c",2*EL6,"d",1*EL6,"e",0*EL6,"-","")</f>
        <v/>
      </c>
      <c r="EW6" s="7" t="str">
        <f t="shared" si="5"/>
        <v/>
      </c>
      <c r="EX6" s="7" t="str">
        <f t="shared" si="5"/>
        <v/>
      </c>
      <c r="EY6" s="7" t="str">
        <f t="shared" si="5"/>
        <v/>
      </c>
      <c r="EZ6" s="7" t="str">
        <f t="shared" si="5"/>
        <v/>
      </c>
      <c r="FA6" s="7" t="str">
        <f t="shared" si="5"/>
        <v/>
      </c>
      <c r="FB6" s="7" t="str">
        <f t="shared" si="5"/>
        <v/>
      </c>
      <c r="FC6" s="7" t="str">
        <f t="shared" si="5"/>
        <v/>
      </c>
      <c r="FD6" s="595">
        <f>SUM(EU6:FC6)/ET6/4</f>
        <v>0</v>
      </c>
      <c r="FE6" s="47" t="str">
        <f>IF($K6="○",VLOOKUP($C6&amp;"-"&amp;FE$5,'[2]05市民生活実感調査'!$A$3:$BC$218,COLUMN('[2]05市民生活実感調査'!$AI:$AI),FALSE),"-")</f>
        <v>-</v>
      </c>
      <c r="FF6" s="7" t="str">
        <f>IF($L6="○",VLOOKUP($C6&amp;"-"&amp;FF$5,'[2]05市民生活実感調査'!$A$3:$BC$218,COLUMN('[2]05市民生活実感調査'!$AI:$AI),FALSE),"-")</f>
        <v>-</v>
      </c>
      <c r="FG6" s="7" t="str">
        <f>IF($M6="○",VLOOKUP($C6&amp;"-"&amp;FG$5,'[2]05市民生活実感調査'!$A$3:$BC$218,COLUMN('[2]05市民生活実感調査'!$AI:$AI),FALSE),"-")</f>
        <v>-</v>
      </c>
      <c r="FH6" s="7" t="str">
        <f>IF($N6="○",VLOOKUP($C6&amp;"-"&amp;FH$5,'[2]05市民生活実感調査'!$A$3:$BC$218,COLUMN('[2]05市民生活実感調査'!$AI:$AI),FALSE),"-")</f>
        <v>-</v>
      </c>
      <c r="FI6" s="7" t="str">
        <f>IF($O6="○",VLOOKUP($C6&amp;"-"&amp;FI$5,'[2]05市民生活実感調査'!$A$3:$BC$218,COLUMN('[2]05市民生活実感調査'!$AI:$AI),FALSE),"-")</f>
        <v>-</v>
      </c>
      <c r="FJ6" s="7" t="str">
        <f>IF($P6="○",VLOOKUP($C6&amp;"-"&amp;FJ$5,'[2]05市民生活実感調査'!$A$3:$BC$218,COLUMN('[2]05市民生活実感調査'!$AI:$AI),FALSE),"-")</f>
        <v>-</v>
      </c>
      <c r="FK6" s="7" t="str">
        <f>IF($Q6="○",VLOOKUP($C6&amp;"-"&amp;FK$5,'[2]05市民生活実感調査'!$A$3:$BC$218,COLUMN('[2]05市民生活実感調査'!$AI:$AI),FALSE),"-")</f>
        <v>-</v>
      </c>
      <c r="FL6" s="7" t="str">
        <f>IF($R6="○",VLOOKUP($C6&amp;"-"&amp;FL$5,'[2]05市民生活実感調査'!$A$3:$BC$218,COLUMN('[2]05市民生活実感調査'!$AI:$AI),FALSE),"-")</f>
        <v>-</v>
      </c>
      <c r="FM6" s="505" t="e">
        <f>_xlfn.IFS(FV6&gt;=0.8,"a",FV6&gt;=0.6,"b",FV6&gt;=0.4,"c",FV6&gt;=0.2,"d",FV6&lt;0.2,"e")</f>
        <v>#DIV/0!</v>
      </c>
      <c r="FN6" s="47" t="str">
        <f>_xlfn.SWITCH(FE6,"a",4,"b",3,"c",2,"d",1,"e",0,"-","")</f>
        <v/>
      </c>
      <c r="FO6" s="7" t="str">
        <f t="shared" ref="FO6:FU7" si="6">_xlfn.SWITCH(FF6,"a",4,"b",3,"c",2,"d",1,"e",0,"-","")</f>
        <v/>
      </c>
      <c r="FP6" s="7" t="str">
        <f t="shared" si="6"/>
        <v/>
      </c>
      <c r="FQ6" s="7" t="str">
        <f t="shared" si="6"/>
        <v/>
      </c>
      <c r="FR6" s="7" t="str">
        <f t="shared" si="6"/>
        <v/>
      </c>
      <c r="FS6" s="7" t="str">
        <f t="shared" si="6"/>
        <v/>
      </c>
      <c r="FT6" s="7" t="str">
        <f t="shared" si="6"/>
        <v/>
      </c>
      <c r="FU6" s="7" t="str">
        <f t="shared" si="6"/>
        <v/>
      </c>
      <c r="FV6" s="595" t="e">
        <f>SUM(FN6:FU6)/COUNT(FN6:FU6)/4</f>
        <v>#DIV/0!</v>
      </c>
      <c r="FW6" s="13" t="str">
        <f>$BO6</f>
        <v>市民実感</v>
      </c>
      <c r="FX6" s="5" t="str">
        <f>$BP6</f>
        <v>市民の皆様や事業者の方々により展開されるエコドライブや環境に配慮した活動は，行政の取組だけでなく各々の意識啓発が大切であることから，市民の実感に重みを置く。</v>
      </c>
      <c r="FY6" s="504" t="e">
        <f>VLOOKUP(EJ6&amp;FM6&amp;FW6,[2]プルダウン!$AC$2:$AD$51,2,FALSE)</f>
        <v>#DIV/0!</v>
      </c>
      <c r="FZ6" s="12" t="e">
        <f>VLOOKUP(FY6,[2]プルダウン!$A$1:$B$6,2,FALSE)</f>
        <v>#DIV/0!</v>
      </c>
      <c r="GA6" s="11"/>
      <c r="GB6" s="12"/>
      <c r="GC6" s="22" t="s">
        <v>81</v>
      </c>
      <c r="GD6" s="116"/>
      <c r="GE6" s="115" t="str">
        <f>VLOOKUP($A6&amp;"-"&amp;GE$5,'[2]04施策の客観指標'!$A$4:$AU$1029,COLUMN('[2]04施策の客観指標'!$AS:$AS),FALSE)</f>
        <v>-</v>
      </c>
      <c r="GF6" s="7" t="str">
        <f>VLOOKUP($A6&amp;"-"&amp;GF$5,'[2]04施策の客観指標'!$A$4:$AU$1029,COLUMN('[2]04施策の客観指標'!$AS:$AS),FALSE)</f>
        <v>-</v>
      </c>
      <c r="GG6" s="7" t="str">
        <f>VLOOKUP($A6&amp;"-"&amp;GG$5,'[2]04施策の客観指標'!$A$4:$AU$1029,COLUMN('[2]04施策の客観指標'!$AS:$AS),FALSE)</f>
        <v>-</v>
      </c>
      <c r="GH6" s="7" t="str">
        <f>VLOOKUP($A6&amp;"-"&amp;GH$5,'[2]04施策の客観指標'!$A$4:$AU$1029,COLUMN('[2]04施策の客観指標'!$AS:$AS),FALSE)</f>
        <v>-</v>
      </c>
      <c r="GI6" s="7" t="str">
        <f>VLOOKUP($A6&amp;"-"&amp;GI$5,'[2]04施策の客観指標'!$A$4:$AU$1029,COLUMN('[2]04施策の客観指標'!$AS:$AS),FALSE)</f>
        <v>-</v>
      </c>
      <c r="GJ6" s="7" t="str">
        <f>VLOOKUP($A6&amp;"-"&amp;GJ$5,'[2]04施策の客観指標'!$A$4:$AU$1029,COLUMN('[2]04施策の客観指標'!$AS:$AS),FALSE)</f>
        <v>-</v>
      </c>
      <c r="GK6" s="7" t="str">
        <f>VLOOKUP($A6&amp;"-"&amp;GK$5,'[2]04施策の客観指標'!$A$4:$AU$1029,COLUMN('[2]04施策の客観指標'!$AS:$AS),FALSE)</f>
        <v>-</v>
      </c>
      <c r="GL6" s="7" t="str">
        <f>VLOOKUP($A6&amp;"-"&amp;GL$5,'[2]04施策の客観指標'!$A$4:$AU$1029,COLUMN('[2]04施策の客観指標'!$AS:$AS),FALSE)</f>
        <v>-</v>
      </c>
      <c r="GM6" s="7" t="str">
        <f>VLOOKUP($A6&amp;"-"&amp;GM$5,'[2]04施策の客観指標'!$A$4:$AU$1029,COLUMN('[2]04施策の客観指標'!$AS:$AS),FALSE)</f>
        <v>-</v>
      </c>
      <c r="GN6" s="505" t="str">
        <f>_xlfn.IFS(HH6&gt;=0.8,"a",HH6&gt;=0.6,"b",HH6&gt;=0.4,"c",HH6&gt;=0.2,"d",HH6&lt;0.2,"e")</f>
        <v>e</v>
      </c>
      <c r="GO6" s="47">
        <f>VLOOKUP($A6&amp;"-"&amp;GE$5,'[2]04施策の客観指標'!$A$4:$AU$1029,COLUMN('[2]04施策の客観指標'!$AU:$AU),FALSE)</f>
        <v>1</v>
      </c>
      <c r="GP6" s="7">
        <f>VLOOKUP($A6&amp;"-"&amp;GF$5,'[2]04施策の客観指標'!$A$4:$AU$1029,COLUMN('[2]04施策の客観指標'!$AU:$AU),FALSE)</f>
        <v>1</v>
      </c>
      <c r="GQ6" s="7">
        <f>VLOOKUP($A6&amp;"-"&amp;GG$5,'[2]04施策の客観指標'!$A$4:$AU$1029,COLUMN('[2]04施策の客観指標'!$AU:$AU),FALSE)</f>
        <v>1</v>
      </c>
      <c r="GR6" s="7" t="str">
        <f>VLOOKUP($A6&amp;"-"&amp;GH$5,'[2]04施策の客観指標'!$A$4:$AU$1029,COLUMN('[2]04施策の客観指標'!$AU:$AU),FALSE)</f>
        <v>-</v>
      </c>
      <c r="GS6" s="7" t="str">
        <f>VLOOKUP($A6&amp;"-"&amp;GI$5,'[2]04施策の客観指標'!$A$4:$AU$1029,COLUMN('[2]04施策の客観指標'!$AU:$AU),FALSE)</f>
        <v>-</v>
      </c>
      <c r="GT6" s="7" t="str">
        <f>VLOOKUP($A6&amp;"-"&amp;GJ$5,'[2]04施策の客観指標'!$A$4:$AU$1029,COLUMN('[2]04施策の客観指標'!$AU:$AU),FALSE)</f>
        <v>-</v>
      </c>
      <c r="GU6" s="7" t="str">
        <f>VLOOKUP($A6&amp;"-"&amp;GK$5,'[2]04施策の客観指標'!$A$4:$AU$1029,COLUMN('[2]04施策の客観指標'!$AU:$AU),FALSE)</f>
        <v>-</v>
      </c>
      <c r="GV6" s="7" t="str">
        <f>VLOOKUP($A6&amp;"-"&amp;GL$5,'[2]04施策の客観指標'!$A$4:$AU$1029,COLUMN('[2]04施策の客観指標'!$AU:$AU),FALSE)</f>
        <v>-</v>
      </c>
      <c r="GW6" s="7" t="str">
        <f>VLOOKUP($A6&amp;"-"&amp;GM$5,'[2]04施策の客観指標'!$A$4:$AU$1029,COLUMN('[2]04施策の客観指標'!$AU:$AU),FALSE)</f>
        <v>-</v>
      </c>
      <c r="GX6" s="8">
        <f>SUM(GO6:GW6)</f>
        <v>3</v>
      </c>
      <c r="GY6" s="47" t="str">
        <f>_xlfn.SWITCH(GE6,"a",4*GO6,"b",3*GO6,"c",2*GO6,"d",1*GO6,"e",0*GO6,"-","")</f>
        <v/>
      </c>
      <c r="GZ6" s="7" t="str">
        <f t="shared" ref="GZ6:HG7" si="7">_xlfn.SWITCH(GF6,"a",4*GP6,"b",3*GP6,"c",2*GP6,"d",1*GP6,"e",0*GP6,"-","")</f>
        <v/>
      </c>
      <c r="HA6" s="7" t="str">
        <f t="shared" si="7"/>
        <v/>
      </c>
      <c r="HB6" s="7" t="str">
        <f t="shared" si="7"/>
        <v/>
      </c>
      <c r="HC6" s="7" t="str">
        <f t="shared" si="7"/>
        <v/>
      </c>
      <c r="HD6" s="7" t="str">
        <f t="shared" si="7"/>
        <v/>
      </c>
      <c r="HE6" s="7" t="str">
        <f t="shared" si="7"/>
        <v/>
      </c>
      <c r="HF6" s="7" t="str">
        <f t="shared" si="7"/>
        <v/>
      </c>
      <c r="HG6" s="7" t="str">
        <f t="shared" si="7"/>
        <v/>
      </c>
      <c r="HH6" s="595">
        <f>SUM(GY6:HG6)/GX6/4</f>
        <v>0</v>
      </c>
      <c r="HI6" s="47" t="str">
        <f>IF($K6="○",VLOOKUP($C6&amp;"-"&amp;HI$5,'[2]05市民生活実感調査'!$A$3:$BC$218,COLUMN('[2]05市民生活実感調査'!$AS:$AS),FALSE),"-")</f>
        <v>-</v>
      </c>
      <c r="HJ6" s="7" t="str">
        <f>IF($L6="○",VLOOKUP($C6&amp;"-"&amp;HJ$5,'[2]05市民生活実感調査'!$A$3:$BC$218,COLUMN('[2]05市民生活実感調査'!$AS:$AS),FALSE),"-")</f>
        <v>-</v>
      </c>
      <c r="HK6" s="7" t="str">
        <f>IF($M6="○",VLOOKUP($C6&amp;"-"&amp;HK$5,'[2]05市民生活実感調査'!$A$3:$BC$218,COLUMN('[2]05市民生活実感調査'!$AS:$AS),FALSE),"-")</f>
        <v>-</v>
      </c>
      <c r="HL6" s="7" t="str">
        <f>IF($N6="○",VLOOKUP($C6&amp;"-"&amp;HL$5,'[2]05市民生活実感調査'!$A$3:$BC$218,COLUMN('[2]05市民生活実感調査'!$AS:$AS),FALSE),"-")</f>
        <v>-</v>
      </c>
      <c r="HM6" s="7" t="str">
        <f>IF($O6="○",VLOOKUP($C6&amp;"-"&amp;HM$5,'[2]05市民生活実感調査'!$A$3:$BC$218,COLUMN('[2]05市民生活実感調査'!$AS:$AS),FALSE),"-")</f>
        <v>-</v>
      </c>
      <c r="HN6" s="7" t="str">
        <f>IF($P6="○",VLOOKUP($C6&amp;"-"&amp;HN$5,'[2]05市民生活実感調査'!$A$3:$BC$218,COLUMN('[2]05市民生活実感調査'!$AS:$AS),FALSE),"-")</f>
        <v>-</v>
      </c>
      <c r="HO6" s="7" t="str">
        <f>IF($Q6="○",VLOOKUP($C6&amp;"-"&amp;HO$5,'[2]05市民生活実感調査'!$A$3:$BC$218,COLUMN('[2]05市民生活実感調査'!$AS:$AS),FALSE),"-")</f>
        <v>-</v>
      </c>
      <c r="HP6" s="7" t="str">
        <f>IF($R6="○",VLOOKUP($C6&amp;"-"&amp;HP$5,'[2]05市民生活実感調査'!$A$3:$BC$218,COLUMN('[2]05市民生活実感調査'!$AS:$AS),FALSE),"-")</f>
        <v>-</v>
      </c>
      <c r="HQ6" s="505" t="e">
        <f>_xlfn.IFS(HZ6&gt;=0.8,"a",HZ6&gt;=0.6,"b",HZ6&gt;=0.4,"c",HZ6&gt;=0.2,"d",HZ6&lt;0.2,"e")</f>
        <v>#DIV/0!</v>
      </c>
      <c r="HR6" s="47" t="str">
        <f>_xlfn.SWITCH(HI6,"a",4,"b",3,"c",2,"d",1,"e",0,"-","")</f>
        <v/>
      </c>
      <c r="HS6" s="7" t="str">
        <f t="shared" ref="HS6:HY7" si="8">_xlfn.SWITCH(HJ6,"a",4,"b",3,"c",2,"d",1,"e",0,"-","")</f>
        <v/>
      </c>
      <c r="HT6" s="7" t="str">
        <f t="shared" si="8"/>
        <v/>
      </c>
      <c r="HU6" s="7" t="str">
        <f t="shared" si="8"/>
        <v/>
      </c>
      <c r="HV6" s="7" t="str">
        <f t="shared" si="8"/>
        <v/>
      </c>
      <c r="HW6" s="7" t="str">
        <f t="shared" si="8"/>
        <v/>
      </c>
      <c r="HX6" s="7" t="str">
        <f t="shared" si="8"/>
        <v/>
      </c>
      <c r="HY6" s="7" t="str">
        <f t="shared" si="8"/>
        <v/>
      </c>
      <c r="HZ6" s="595" t="e">
        <f>SUM(HR6:HY6)/COUNT(HR6:HY6)/4</f>
        <v>#DIV/0!</v>
      </c>
      <c r="IA6" s="13" t="str">
        <f>$BO6</f>
        <v>市民実感</v>
      </c>
      <c r="IB6" s="5" t="str">
        <f>$BP6</f>
        <v>市民の皆様や事業者の方々により展開されるエコドライブや環境に配慮した活動は，行政の取組だけでなく各々の意識啓発が大切であることから，市民の実感に重みを置く。</v>
      </c>
      <c r="IC6" s="504" t="e">
        <f>VLOOKUP(GN6&amp;HQ6&amp;IA6,[2]プルダウン!$AC$2:$AD$51,2,FALSE)</f>
        <v>#DIV/0!</v>
      </c>
      <c r="ID6" s="12" t="e">
        <f>VLOOKUP(IC6,[2]プルダウン!$A$1:$B$6,2,FALSE)</f>
        <v>#DIV/0!</v>
      </c>
      <c r="IE6" s="11"/>
      <c r="IF6" s="12"/>
      <c r="IG6" s="22" t="s">
        <v>81</v>
      </c>
      <c r="IH6" s="116"/>
      <c r="II6" s="115" t="str">
        <f>VLOOKUP($A6&amp;"-"&amp;II$5,'[2]04施策の客観指標'!$A$4:$AU$1029,COLUMN('[2]04施策の客観指標'!$AT:$AT),FALSE)</f>
        <v>-</v>
      </c>
      <c r="IJ6" s="7" t="str">
        <f>VLOOKUP($A6&amp;"-"&amp;IJ$5,'[2]04施策の客観指標'!$A$4:$AU$1029,COLUMN('[2]04施策の客観指標'!$AT:$AT),FALSE)</f>
        <v>-</v>
      </c>
      <c r="IK6" s="7" t="str">
        <f>VLOOKUP($A6&amp;"-"&amp;IK$5,'[2]04施策の客観指標'!$A$4:$AU$1029,COLUMN('[2]04施策の客観指標'!$AT:$AT),FALSE)</f>
        <v>-</v>
      </c>
      <c r="IL6" s="7" t="str">
        <f>VLOOKUP($A6&amp;"-"&amp;IL$5,'[2]04施策の客観指標'!$A$4:$AU$1029,COLUMN('[2]04施策の客観指標'!$AT:$AT),FALSE)</f>
        <v>-</v>
      </c>
      <c r="IM6" s="7" t="str">
        <f>VLOOKUP($A6&amp;"-"&amp;IM$5,'[2]04施策の客観指標'!$A$4:$AU$1029,COLUMN('[2]04施策の客観指標'!$AT:$AT),FALSE)</f>
        <v>-</v>
      </c>
      <c r="IN6" s="7" t="str">
        <f>VLOOKUP($A6&amp;"-"&amp;IN$5,'[2]04施策の客観指標'!$A$4:$AU$1029,COLUMN('[2]04施策の客観指標'!$AT:$AT),FALSE)</f>
        <v>-</v>
      </c>
      <c r="IO6" s="7" t="str">
        <f>VLOOKUP($A6&amp;"-"&amp;IO$5,'[2]04施策の客観指標'!$A$4:$AU$1029,COLUMN('[2]04施策の客観指標'!$AT:$AT),FALSE)</f>
        <v>-</v>
      </c>
      <c r="IP6" s="7" t="str">
        <f>VLOOKUP($A6&amp;"-"&amp;IP$5,'[2]04施策の客観指標'!$A$4:$AU$1029,COLUMN('[2]04施策の客観指標'!$AT:$AT),FALSE)</f>
        <v>-</v>
      </c>
      <c r="IQ6" s="7" t="str">
        <f>VLOOKUP($A6&amp;"-"&amp;IQ$5,'[2]04施策の客観指標'!$A$4:$AU$1029,COLUMN('[2]04施策の客観指標'!$AT:$AT),FALSE)</f>
        <v>-</v>
      </c>
      <c r="IR6" s="505" t="str">
        <f>_xlfn.IFS(JL6&gt;=0.8,"a",JL6&gt;=0.6,"b",JL6&gt;=0.4,"c",JL6&gt;=0.2,"d",JL6&lt;0.2,"e")</f>
        <v>e</v>
      </c>
      <c r="IS6" s="47">
        <f>VLOOKUP($A6&amp;"-"&amp;II$5,'[2]04施策の客観指標'!$A$4:$AU$1029,COLUMN('[2]04施策の客観指標'!$AU:$AU),FALSE)</f>
        <v>1</v>
      </c>
      <c r="IT6" s="7">
        <f>VLOOKUP($A6&amp;"-"&amp;IJ$5,'[2]04施策の客観指標'!$A$4:$AU$1029,COLUMN('[2]04施策の客観指標'!$AU:$AU),FALSE)</f>
        <v>1</v>
      </c>
      <c r="IU6" s="7">
        <f>VLOOKUP($A6&amp;"-"&amp;IK$5,'[2]04施策の客観指標'!$A$4:$AU$1029,COLUMN('[2]04施策の客観指標'!$AU:$AU),FALSE)</f>
        <v>1</v>
      </c>
      <c r="IV6" s="7" t="str">
        <f>VLOOKUP($A6&amp;"-"&amp;IL$5,'[2]04施策の客観指標'!$A$4:$AU$1029,COLUMN('[2]04施策の客観指標'!$AU:$AU),FALSE)</f>
        <v>-</v>
      </c>
      <c r="IW6" s="7" t="str">
        <f>VLOOKUP($A6&amp;"-"&amp;IM$5,'[2]04施策の客観指標'!$A$4:$AU$1029,COLUMN('[2]04施策の客観指標'!$AU:$AU),FALSE)</f>
        <v>-</v>
      </c>
      <c r="IX6" s="7" t="str">
        <f>VLOOKUP($A6&amp;"-"&amp;IN$5,'[2]04施策の客観指標'!$A$4:$AU$1029,COLUMN('[2]04施策の客観指標'!$AU:$AU),FALSE)</f>
        <v>-</v>
      </c>
      <c r="IY6" s="7" t="str">
        <f>VLOOKUP($A6&amp;"-"&amp;IO$5,'[2]04施策の客観指標'!$A$4:$AU$1029,COLUMN('[2]04施策の客観指標'!$AU:$AU),FALSE)</f>
        <v>-</v>
      </c>
      <c r="IZ6" s="7" t="str">
        <f>VLOOKUP($A6&amp;"-"&amp;IP$5,'[2]04施策の客観指標'!$A$4:$AU$1029,COLUMN('[2]04施策の客観指標'!$AU:$AU),FALSE)</f>
        <v>-</v>
      </c>
      <c r="JA6" s="7" t="str">
        <f>VLOOKUP($A6&amp;"-"&amp;IQ$5,'[2]04施策の客観指標'!$A$4:$AU$1029,COLUMN('[2]04施策の客観指標'!$AU:$AU),FALSE)</f>
        <v>-</v>
      </c>
      <c r="JB6" s="8">
        <f>SUM(IS6:JA6)</f>
        <v>3</v>
      </c>
      <c r="JC6" s="47" t="str">
        <f>_xlfn.SWITCH(II6,"a",4*IS6,"b",3*IS6,"c",2*IS6,"d",1*IS6,"e",0*IS6,"-","")</f>
        <v/>
      </c>
      <c r="JD6" s="7" t="str">
        <f t="shared" ref="JD6:JK7" si="9">_xlfn.SWITCH(IJ6,"a",4*IT6,"b",3*IT6,"c",2*IT6,"d",1*IT6,"e",0*IT6,"-","")</f>
        <v/>
      </c>
      <c r="JE6" s="7" t="str">
        <f t="shared" si="9"/>
        <v/>
      </c>
      <c r="JF6" s="7" t="str">
        <f t="shared" si="9"/>
        <v/>
      </c>
      <c r="JG6" s="7" t="str">
        <f t="shared" si="9"/>
        <v/>
      </c>
      <c r="JH6" s="7" t="str">
        <f t="shared" si="9"/>
        <v/>
      </c>
      <c r="JI6" s="7" t="str">
        <f t="shared" si="9"/>
        <v/>
      </c>
      <c r="JJ6" s="7" t="str">
        <f t="shared" si="9"/>
        <v/>
      </c>
      <c r="JK6" s="7" t="str">
        <f t="shared" si="9"/>
        <v/>
      </c>
      <c r="JL6" s="595">
        <f>SUM(JC6:JK6)/JB6/4</f>
        <v>0</v>
      </c>
      <c r="JM6" s="47" t="str">
        <f>IF($K6="○",VLOOKUP($C6&amp;"-"&amp;JM$5,'[2]05市民生活実感調査'!$A$3:$BC$218,COLUMN('[2]05市民生活実感調査'!$BC:$BC),FALSE),"-")</f>
        <v>-</v>
      </c>
      <c r="JN6" s="7" t="str">
        <f>IF($L6="○",VLOOKUP($C6&amp;"-"&amp;JN$5,'[2]05市民生活実感調査'!$A$3:$BC$218,COLUMN('[2]05市民生活実感調査'!$BC:$BC),FALSE),"-")</f>
        <v>-</v>
      </c>
      <c r="JO6" s="7" t="str">
        <f>IF($M6="○",VLOOKUP($C6&amp;"-"&amp;JO$5,'[2]05市民生活実感調査'!$A$3:$BC$218,COLUMN('[2]05市民生活実感調査'!$BC:$BC),FALSE),"-")</f>
        <v>-</v>
      </c>
      <c r="JP6" s="7" t="str">
        <f>IF($N6="○",VLOOKUP($C6&amp;"-"&amp;JP$5,'[2]05市民生活実感調査'!$A$3:$BC$218,COLUMN('[2]05市民生活実感調査'!$BC:$BC),FALSE),"-")</f>
        <v>-</v>
      </c>
      <c r="JQ6" s="7" t="str">
        <f>IF($O6="○",VLOOKUP($C6&amp;"-"&amp;JQ$5,'[2]05市民生活実感調査'!$A$3:$BC$218,COLUMN('[2]05市民生活実感調査'!$BC:$BC),FALSE),"-")</f>
        <v>-</v>
      </c>
      <c r="JR6" s="7" t="str">
        <f>IF($P6="○",VLOOKUP($C6&amp;"-"&amp;JR$5,'[2]05市民生活実感調査'!$A$3:$BC$218,COLUMN('[2]05市民生活実感調査'!$BC:$BC),FALSE),"-")</f>
        <v>-</v>
      </c>
      <c r="JS6" s="7" t="str">
        <f>IF($Q6="○",VLOOKUP($C6&amp;"-"&amp;JS$5,'[2]05市民生活実感調査'!$A$3:$BC$218,COLUMN('[2]05市民生活実感調査'!$BC:$BC),FALSE),"-")</f>
        <v>-</v>
      </c>
      <c r="JT6" s="7" t="str">
        <f>IF($R6="○",VLOOKUP($C6&amp;"-"&amp;JT$5,'[2]05市民生活実感調査'!$A$3:$BC$218,COLUMN('[2]05市民生活実感調査'!$BC:$BC),FALSE),"-")</f>
        <v>-</v>
      </c>
      <c r="JU6" s="505" t="e">
        <f>_xlfn.IFS(KD6&gt;=0.8,"a",KD6&gt;=0.6,"b",KD6&gt;=0.4,"c",KD6&gt;=0.2,"d",KD6&lt;0.2,"e")</f>
        <v>#DIV/0!</v>
      </c>
      <c r="JV6" s="47" t="str">
        <f>_xlfn.SWITCH(JM6,"a",4,"b",3,"c",2,"d",1,"e",0,"-","")</f>
        <v/>
      </c>
      <c r="JW6" s="7" t="str">
        <f t="shared" ref="JW6:KC7" si="10">_xlfn.SWITCH(JN6,"a",4,"b",3,"c",2,"d",1,"e",0,"-","")</f>
        <v/>
      </c>
      <c r="JX6" s="7" t="str">
        <f t="shared" si="10"/>
        <v/>
      </c>
      <c r="JY6" s="7" t="str">
        <f t="shared" si="10"/>
        <v/>
      </c>
      <c r="JZ6" s="7" t="str">
        <f t="shared" si="10"/>
        <v/>
      </c>
      <c r="KA6" s="7" t="str">
        <f t="shared" si="10"/>
        <v/>
      </c>
      <c r="KB6" s="7" t="str">
        <f t="shared" si="10"/>
        <v/>
      </c>
      <c r="KC6" s="7" t="str">
        <f t="shared" si="10"/>
        <v/>
      </c>
      <c r="KD6" s="595" t="e">
        <f>SUM(JV6:KC6)/COUNT(JV6:KC6)/4</f>
        <v>#DIV/0!</v>
      </c>
      <c r="KE6" s="13" t="str">
        <f>$BO6</f>
        <v>市民実感</v>
      </c>
      <c r="KF6" s="5" t="str">
        <f>$BP6</f>
        <v>市民の皆様や事業者の方々により展開されるエコドライブや環境に配慮した活動は，行政の取組だけでなく各々の意識啓発が大切であることから，市民の実感に重みを置く。</v>
      </c>
      <c r="KG6" s="504" t="e">
        <f>VLOOKUP(IR6&amp;JU6&amp;KE6,[2]プルダウン!$AC$2:$AD$51,2,FALSE)</f>
        <v>#DIV/0!</v>
      </c>
      <c r="KH6" s="12" t="e">
        <f>VLOOKUP(KG6,[2]プルダウン!$A$1:$B$6,2,FALSE)</f>
        <v>#DIV/0!</v>
      </c>
      <c r="KI6" s="11"/>
      <c r="KJ6" s="12"/>
      <c r="KK6" s="22" t="s">
        <v>81</v>
      </c>
      <c r="KL6" s="5"/>
    </row>
    <row r="7" spans="1:298" ht="57.75" customHeight="1">
      <c r="A7" s="18">
        <v>102</v>
      </c>
      <c r="B7" s="5" t="s">
        <v>160</v>
      </c>
      <c r="C7" s="47">
        <f t="shared" ref="C7" si="11">ROUNDDOWN(A7/100,0)</f>
        <v>1</v>
      </c>
      <c r="D7" s="12" t="str">
        <f>IFERROR(VLOOKUP(C7,プルダウン!$L$2:$M$28,2,FALSE),"-")</f>
        <v>環境</v>
      </c>
      <c r="E7" s="5"/>
      <c r="F7" s="11" t="s">
        <v>2112</v>
      </c>
      <c r="G7" s="170" t="s">
        <v>2260</v>
      </c>
      <c r="H7" s="11"/>
      <c r="I7" s="20"/>
      <c r="J7" s="5"/>
      <c r="K7" s="42" t="s">
        <v>12</v>
      </c>
      <c r="L7" s="43" t="s">
        <v>392</v>
      </c>
      <c r="M7" s="43" t="s">
        <v>85</v>
      </c>
      <c r="N7" s="43" t="s">
        <v>85</v>
      </c>
      <c r="O7" s="43" t="s">
        <v>85</v>
      </c>
      <c r="P7" s="43" t="s">
        <v>12</v>
      </c>
      <c r="Q7" s="43" t="s">
        <v>12</v>
      </c>
      <c r="R7" s="41" t="s">
        <v>12</v>
      </c>
      <c r="S7" s="546" t="e">
        <f>VLOOKUP($A7&amp;"-"&amp;S$4,'04施策の客観指標'!$A$4:$AU$1029,COLUMN('04施策の客観指標'!$AP:$AP),FALSE)</f>
        <v>#N/A</v>
      </c>
      <c r="T7" s="528" t="e">
        <f>VLOOKUP($A7&amp;"-"&amp;T$4,'04施策の客観指標'!$A$4:$AU$1029,COLUMN('04施策の客観指標'!$AP:$AP),FALSE)</f>
        <v>#N/A</v>
      </c>
      <c r="U7" s="528" t="e">
        <f>VLOOKUP($A7&amp;"-"&amp;U$4,'04施策の客観指標'!$A$4:$AU$1029,COLUMN('04施策の客観指標'!$AP:$AP),FALSE)</f>
        <v>#N/A</v>
      </c>
      <c r="V7" s="528" t="e">
        <f>VLOOKUP($A7&amp;"-"&amp;V$4,'04施策の客観指標'!$A$4:$AU$1029,COLUMN('04施策の客観指標'!$AP:$AP),FALSE)</f>
        <v>#N/A</v>
      </c>
      <c r="W7" s="528" t="e">
        <f>VLOOKUP($A7&amp;"-"&amp;W$4,'04施策の客観指標'!$A$4:$AU$1029,COLUMN('04施策の客観指標'!$AP:$AP),FALSE)</f>
        <v>#N/A</v>
      </c>
      <c r="X7" s="528" t="e">
        <f>VLOOKUP($A7&amp;"-"&amp;X$4,'04施策の客観指標'!$A$4:$AU$1029,COLUMN('04施策の客観指標'!$AP:$AP),FALSE)</f>
        <v>#N/A</v>
      </c>
      <c r="Y7" s="528" t="e">
        <f>VLOOKUP($A7&amp;"-"&amp;Y$4,'04施策の客観指標'!$A$4:$AU$1029,COLUMN('04施策の客観指標'!$AP:$AP),FALSE)</f>
        <v>#N/A</v>
      </c>
      <c r="Z7" s="528" t="e">
        <f>VLOOKUP($A7&amp;"-"&amp;Z$4,'04施策の客観指標'!$A$4:$AU$1029,COLUMN('04施策の客観指標'!$AP:$AP),FALSE)</f>
        <v>#N/A</v>
      </c>
      <c r="AA7" s="529" t="e">
        <f>VLOOKUP($A7&amp;"-"&amp;AA$4,'04施策の客観指標'!$A$4:$AU$1029,COLUMN('04施策の客観指標'!$AP:$AP),FALSE)</f>
        <v>#N/A</v>
      </c>
      <c r="AB7" s="547" t="str">
        <f t="shared" ref="AB7" si="12">_xlfn.IFS(AV7="-","-",AV7&gt;=0.8,"a",AV7&gt;=0.6,"b",AV7&gt;=0.4,"c",AV7&gt;=0.2,"d",AV7&lt;0.2,"e")</f>
        <v>-</v>
      </c>
      <c r="AC7" s="252" t="e">
        <f>VLOOKUP($A7&amp;"-"&amp;S$4,'04施策の客観指標'!$A$4:$AU$1029,COLUMN('04施策の客観指標'!$AU:$AU),FALSE)</f>
        <v>#N/A</v>
      </c>
      <c r="AD7" s="38" t="e">
        <f>VLOOKUP($A7&amp;"-"&amp;T$4,'04施策の客観指標'!$A$4:$AU$1029,COLUMN('04施策の客観指標'!$AU:$AU),FALSE)</f>
        <v>#N/A</v>
      </c>
      <c r="AE7" s="38" t="e">
        <f>VLOOKUP($A7&amp;"-"&amp;U$4,'04施策の客観指標'!$A$4:$AU$1029,COLUMN('04施策の客観指標'!$AU:$AU),FALSE)</f>
        <v>#N/A</v>
      </c>
      <c r="AF7" s="38" t="e">
        <f>VLOOKUP($A7&amp;"-"&amp;V$4,'04施策の客観指標'!$A$4:$AU$1029,COLUMN('04施策の客観指標'!$AU:$AU),FALSE)</f>
        <v>#N/A</v>
      </c>
      <c r="AG7" s="38" t="e">
        <f>VLOOKUP($A7&amp;"-"&amp;W$4,'04施策の客観指標'!$A$4:$AU$1029,COLUMN('04施策の客観指標'!$AU:$AU),FALSE)</f>
        <v>#N/A</v>
      </c>
      <c r="AH7" s="38" t="e">
        <f>VLOOKUP($A7&amp;"-"&amp;X$4,'04施策の客観指標'!$A$4:$AU$1029,COLUMN('04施策の客観指標'!$AU:$AU),FALSE)</f>
        <v>#N/A</v>
      </c>
      <c r="AI7" s="38" t="e">
        <f>VLOOKUP($A7&amp;"-"&amp;Y$4,'04施策の客観指標'!$A$4:$AU$1029,COLUMN('04施策の客観指標'!$AU:$AU),FALSE)</f>
        <v>#N/A</v>
      </c>
      <c r="AJ7" s="38" t="e">
        <f>VLOOKUP($A7&amp;"-"&amp;Z$4,'04施策の客観指標'!$A$4:$AU$1029,COLUMN('04施策の客観指標'!$AU:$AU),FALSE)</f>
        <v>#N/A</v>
      </c>
      <c r="AK7" s="38" t="e">
        <f>VLOOKUP($A7&amp;"-"&amp;AA$4,'04施策の客観指標'!$A$4:$AU$1029,COLUMN('04施策の客観指標'!$AU:$AU),FALSE)</f>
        <v>#N/A</v>
      </c>
      <c r="AL7" s="82" t="e">
        <f t="shared" ref="AL7" si="13">SUM(AC7:AK7)</f>
        <v>#N/A</v>
      </c>
      <c r="AM7" s="37" t="e">
        <f t="shared" si="0"/>
        <v>#N/A</v>
      </c>
      <c r="AN7" s="38" t="e">
        <f t="shared" si="0"/>
        <v>#N/A</v>
      </c>
      <c r="AO7" s="38" t="e">
        <f t="shared" si="0"/>
        <v>#N/A</v>
      </c>
      <c r="AP7" s="38" t="e">
        <f t="shared" si="0"/>
        <v>#N/A</v>
      </c>
      <c r="AQ7" s="38" t="e">
        <f t="shared" si="0"/>
        <v>#N/A</v>
      </c>
      <c r="AR7" s="38" t="e">
        <f t="shared" si="0"/>
        <v>#N/A</v>
      </c>
      <c r="AS7" s="38" t="e">
        <f t="shared" si="0"/>
        <v>#N/A</v>
      </c>
      <c r="AT7" s="38" t="e">
        <f t="shared" si="0"/>
        <v>#N/A</v>
      </c>
      <c r="AU7" s="253" t="e">
        <f t="shared" si="0"/>
        <v>#N/A</v>
      </c>
      <c r="AV7" s="81" t="str">
        <f t="shared" si="1"/>
        <v>-</v>
      </c>
      <c r="AW7" s="534" t="str">
        <f>IF($K7="○",VLOOKUP($C7&amp;"-"&amp;AW$4,'05市民生活実感調査'!$A$3:$BC$218,COLUMN('05市民生活実感調査'!$O:$O),FALSE),"-")</f>
        <v>-</v>
      </c>
      <c r="AX7" s="572" t="e">
        <f>IF($L7="○",VLOOKUP($C7&amp;"-"&amp;AX$4,'05市民生活実感調査'!$A$3:$BC$218,COLUMN('05市民生活実感調査'!$O:$O),FALSE),"-")</f>
        <v>#N/A</v>
      </c>
      <c r="AY7" s="572" t="str">
        <f>IF($M7="○",VLOOKUP($C7&amp;"-"&amp;AY$4,'05市民生活実感調査'!$A$3:$BC$218,COLUMN('05市民生活実感調査'!$O:$O),FALSE),"-")</f>
        <v>-</v>
      </c>
      <c r="AZ7" s="572" t="str">
        <f>IF($N7="○",VLOOKUP($C7&amp;"-"&amp;AZ$4,'05市民生活実感調査'!$A$3:$BC$218,COLUMN('05市民生活実感調査'!$O:$O),FALSE),"-")</f>
        <v>-</v>
      </c>
      <c r="BA7" s="572" t="str">
        <f>IF($O7="○",VLOOKUP($C7&amp;"-"&amp;BA$4,'05市民生活実感調査'!$A$3:$BC$218,COLUMN('05市民生活実感調査'!$O:$O),FALSE),"-")</f>
        <v>-</v>
      </c>
      <c r="BB7" s="572" t="str">
        <f>IF($P7="○",VLOOKUP($C7&amp;"-"&amp;BB$4,'05市民生活実感調査'!$A$3:$BC$218,COLUMN('05市民生活実感調査'!$O:$O),FALSE),"-")</f>
        <v>-</v>
      </c>
      <c r="BC7" s="572" t="str">
        <f>IF($Q7="○",VLOOKUP($C7&amp;"-"&amp;BC$4,'05市民生活実感調査'!$A$3:$BC$218,COLUMN('05市民生活実感調査'!$O:$O),FALSE),"-")</f>
        <v>-</v>
      </c>
      <c r="BD7" s="572" t="str">
        <f>IF($R7="○",VLOOKUP($C7&amp;"-"&amp;BD$4,'05市民生活実感調査'!$A$3:$BC$218,COLUMN('05市民生活実感調査'!$O:$O),FALSE),"-")</f>
        <v>-</v>
      </c>
      <c r="BE7" s="573" t="e">
        <f t="shared" ref="BE7" si="14">_xlfn.IFS(BN7&gt;=0.8,"a",BN7&gt;=0.6,"b",BN7&gt;=0.4,"c",BN7&gt;=0.2,"d",BN7&lt;0.2,"e")</f>
        <v>#N/A</v>
      </c>
      <c r="BF7" s="37" t="str">
        <f t="shared" ref="BF7" si="15">_xlfn.SWITCH(AW7,"a",4,"b",3,"c",2,"d",1,"e",0,"-","")</f>
        <v/>
      </c>
      <c r="BG7" s="38" t="e">
        <f t="shared" si="2"/>
        <v>#N/A</v>
      </c>
      <c r="BH7" s="38" t="str">
        <f t="shared" si="2"/>
        <v/>
      </c>
      <c r="BI7" s="38" t="str">
        <f t="shared" si="2"/>
        <v/>
      </c>
      <c r="BJ7" s="38" t="str">
        <f t="shared" si="2"/>
        <v/>
      </c>
      <c r="BK7" s="38" t="str">
        <f t="shared" si="2"/>
        <v/>
      </c>
      <c r="BL7" s="38" t="str">
        <f t="shared" si="2"/>
        <v/>
      </c>
      <c r="BM7" s="38" t="str">
        <f t="shared" si="2"/>
        <v/>
      </c>
      <c r="BN7" s="41" t="e">
        <f t="shared" ref="BN7" si="16">SUM(BF7:BM7)/COUNT(BF7:BM7)/4</f>
        <v>#N/A</v>
      </c>
      <c r="BO7" s="211" t="s">
        <v>124</v>
      </c>
      <c r="BP7" s="149" t="s">
        <v>2265</v>
      </c>
      <c r="BQ7" s="586" t="e">
        <f>VLOOKUP(AB7&amp;BE7&amp;BO7,[3]プルダウン!$AC$2:$AD$51,2,FALSE)</f>
        <v>#N/A</v>
      </c>
      <c r="BR7" s="587" t="e">
        <f>VLOOKUP(BQ7,[3]プルダウン!$A$1:$B$6,2,FALSE)</f>
        <v>#N/A</v>
      </c>
      <c r="BS7" s="154"/>
      <c r="BT7" s="170"/>
      <c r="BU7" s="149" t="s">
        <v>2263</v>
      </c>
      <c r="BV7" s="280" t="s">
        <v>2725</v>
      </c>
      <c r="BW7" s="115" t="str">
        <f>VLOOKUP($A7&amp;"-"&amp;BW$5,'[2]04施策の客観指標'!$A$4:$AU$1029,COLUMN('[2]04施策の客観指標'!$AQ:$AQ),FALSE)</f>
        <v>-</v>
      </c>
      <c r="BX7" s="7" t="str">
        <f>VLOOKUP($A7&amp;"-"&amp;BX$5,'[2]04施策の客観指標'!$A$4:$AU$1029,COLUMN('[2]04施策の客観指標'!$AQ:$AQ),FALSE)</f>
        <v>-</v>
      </c>
      <c r="BY7" s="7" t="str">
        <f>VLOOKUP($A7&amp;"-"&amp;BY$5,'[2]04施策の客観指標'!$A$4:$AU$1029,COLUMN('[2]04施策の客観指標'!$AQ:$AQ),FALSE)</f>
        <v>-</v>
      </c>
      <c r="BZ7" s="7" t="str">
        <f>VLOOKUP($A7&amp;"-"&amp;BZ$5,'[2]04施策の客観指標'!$A$4:$AU$1029,COLUMN('[2]04施策の客観指標'!$AQ:$AQ),FALSE)</f>
        <v>-</v>
      </c>
      <c r="CA7" s="7" t="str">
        <f>VLOOKUP($A7&amp;"-"&amp;CA$5,'[2]04施策の客観指標'!$A$4:$AU$1029,COLUMN('[2]04施策の客観指標'!$AQ:$AQ),FALSE)</f>
        <v>-</v>
      </c>
      <c r="CB7" s="7" t="str">
        <f>VLOOKUP($A7&amp;"-"&amp;CB$5,'[2]04施策の客観指標'!$A$4:$AU$1029,COLUMN('[2]04施策の客観指標'!$AQ:$AQ),FALSE)</f>
        <v>-</v>
      </c>
      <c r="CC7" s="7" t="str">
        <f>VLOOKUP($A7&amp;"-"&amp;CC$5,'[2]04施策の客観指標'!$A$4:$AU$1029,COLUMN('[2]04施策の客観指標'!$AQ:$AQ),FALSE)</f>
        <v>-</v>
      </c>
      <c r="CD7" s="7" t="str">
        <f>VLOOKUP($A7&amp;"-"&amp;CD$5,'[2]04施策の客観指標'!$A$4:$AU$1029,COLUMN('[2]04施策の客観指標'!$AQ:$AQ),FALSE)</f>
        <v>-</v>
      </c>
      <c r="CE7" s="7" t="str">
        <f>VLOOKUP($A7&amp;"-"&amp;CE$5,'[2]04施策の客観指標'!$A$4:$AU$1029,COLUMN('[2]04施策の客観指標'!$AQ:$AQ),FALSE)</f>
        <v>-</v>
      </c>
      <c r="CF7" s="505" t="str">
        <f t="shared" ref="CF7" si="17">_xlfn.IFS(CZ7&gt;=0.8,"a",CZ7&gt;=0.6,"b",CZ7&gt;=0.4,"c",CZ7&gt;=0.2,"d",CZ7&lt;0.2,"e")</f>
        <v>e</v>
      </c>
      <c r="CG7" s="47">
        <f>VLOOKUP($A7&amp;"-"&amp;BW$5,'[2]04施策の客観指標'!$A$4:$AU$1029,COLUMN('[2]04施策の客観指標'!$AU:$AU),FALSE)</f>
        <v>1</v>
      </c>
      <c r="CH7" s="7">
        <f>VLOOKUP($A7&amp;"-"&amp;BX$5,'[2]04施策の客観指標'!$A$4:$AU$1029,COLUMN('[2]04施策の客観指標'!$AU:$AU),FALSE)</f>
        <v>1</v>
      </c>
      <c r="CI7" s="7">
        <f>VLOOKUP($A7&amp;"-"&amp;BY$5,'[2]04施策の客観指標'!$A$4:$AU$1029,COLUMN('[2]04施策の客観指標'!$AU:$AU),FALSE)</f>
        <v>1</v>
      </c>
      <c r="CJ7" s="7">
        <f>VLOOKUP($A7&amp;"-"&amp;BZ$5,'[2]04施策の客観指標'!$A$4:$AU$1029,COLUMN('[2]04施策の客観指標'!$AU:$AU),FALSE)</f>
        <v>1</v>
      </c>
      <c r="CK7" s="7" t="str">
        <f>VLOOKUP($A7&amp;"-"&amp;CA$5,'[2]04施策の客観指標'!$A$4:$AU$1029,COLUMN('[2]04施策の客観指標'!$AU:$AU),FALSE)</f>
        <v>-</v>
      </c>
      <c r="CL7" s="7" t="str">
        <f>VLOOKUP($A7&amp;"-"&amp;CB$5,'[2]04施策の客観指標'!$A$4:$AU$1029,COLUMN('[2]04施策の客観指標'!$AU:$AU),FALSE)</f>
        <v>-</v>
      </c>
      <c r="CM7" s="7" t="str">
        <f>VLOOKUP($A7&amp;"-"&amp;CC$5,'[2]04施策の客観指標'!$A$4:$AU$1029,COLUMN('[2]04施策の客観指標'!$AU:$AU),FALSE)</f>
        <v>-</v>
      </c>
      <c r="CN7" s="7" t="str">
        <f>VLOOKUP($A7&amp;"-"&amp;CD$5,'[2]04施策の客観指標'!$A$4:$AU$1029,COLUMN('[2]04施策の客観指標'!$AU:$AU),FALSE)</f>
        <v>-</v>
      </c>
      <c r="CO7" s="7" t="str">
        <f>VLOOKUP($A7&amp;"-"&amp;CE$5,'[2]04施策の客観指標'!$A$4:$AU$1029,COLUMN('[2]04施策の客観指標'!$AU:$AU),FALSE)</f>
        <v>-</v>
      </c>
      <c r="CP7" s="8">
        <f t="shared" ref="CP7" si="18">SUM(CG7:CO7)</f>
        <v>4</v>
      </c>
      <c r="CQ7" s="47" t="str">
        <f t="shared" ref="CQ7" si="19">_xlfn.SWITCH(BW7,"a",4*CG7,"b",3*CG7,"c",2*CG7,"d",1*CG7,"e",0*CG7,"-","")</f>
        <v/>
      </c>
      <c r="CR7" s="7" t="str">
        <f t="shared" si="3"/>
        <v/>
      </c>
      <c r="CS7" s="7" t="str">
        <f t="shared" si="3"/>
        <v/>
      </c>
      <c r="CT7" s="7" t="str">
        <f t="shared" si="3"/>
        <v/>
      </c>
      <c r="CU7" s="7" t="str">
        <f t="shared" si="3"/>
        <v/>
      </c>
      <c r="CV7" s="7" t="str">
        <f t="shared" si="3"/>
        <v/>
      </c>
      <c r="CW7" s="7" t="str">
        <f t="shared" si="3"/>
        <v/>
      </c>
      <c r="CX7" s="7" t="str">
        <f t="shared" si="3"/>
        <v/>
      </c>
      <c r="CY7" s="7" t="str">
        <f t="shared" si="3"/>
        <v/>
      </c>
      <c r="CZ7" s="595">
        <f t="shared" ref="CZ7" si="20">SUM(CQ7:CY7)/CP7/4</f>
        <v>0</v>
      </c>
      <c r="DA7" s="47" t="str">
        <f>IF($K7="○",VLOOKUP($C7&amp;"-"&amp;DA$5,'[2]05市民生活実感調査'!$A$3:$BC$218,COLUMN('[2]05市民生活実感調査'!$Y:$Y),FALSE),"-")</f>
        <v>-</v>
      </c>
      <c r="DB7" s="7" t="str">
        <f>IF($L7="○",VLOOKUP($C7&amp;"-"&amp;DB$5,'[2]05市民生活実感調査'!$A$3:$BC$218,COLUMN('[2]05市民生活実感調査'!$Y:$Y),FALSE),"-")</f>
        <v>-</v>
      </c>
      <c r="DC7" s="7" t="str">
        <f>IF($M7="○",VLOOKUP($C7&amp;"-"&amp;DC$5,'[2]05市民生活実感調査'!$A$3:$BC$218,COLUMN('[2]05市民生活実感調査'!$Y:$Y),FALSE),"-")</f>
        <v>-</v>
      </c>
      <c r="DD7" s="7" t="str">
        <f>IF($N7="○",VLOOKUP($C7&amp;"-"&amp;DD$5,'[2]05市民生活実感調査'!$A$3:$BC$218,COLUMN('[2]05市民生活実感調査'!$Y:$Y),FALSE),"-")</f>
        <v>-</v>
      </c>
      <c r="DE7" s="7" t="str">
        <f>IF($O7="○",VLOOKUP($C7&amp;"-"&amp;DE$5,'[2]05市民生活実感調査'!$A$3:$BC$218,COLUMN('[2]05市民生活実感調査'!$Y:$Y),FALSE),"-")</f>
        <v>-</v>
      </c>
      <c r="DF7" s="7" t="str">
        <f>IF($P7="○",VLOOKUP($C7&amp;"-"&amp;DF$5,'[2]05市民生活実感調査'!$A$3:$BC$218,COLUMN('[2]05市民生活実感調査'!$Y:$Y),FALSE),"-")</f>
        <v>-</v>
      </c>
      <c r="DG7" s="7" t="str">
        <f>IF($Q7="○",VLOOKUP($C7&amp;"-"&amp;DG$5,'[2]05市民生活実感調査'!$A$3:$BC$218,COLUMN('[2]05市民生活実感調査'!$Y:$Y),FALSE),"-")</f>
        <v>-</v>
      </c>
      <c r="DH7" s="7" t="str">
        <f>IF($R7="○",VLOOKUP($C7&amp;"-"&amp;DH$5,'[2]05市民生活実感調査'!$A$3:$BC$218,COLUMN('[2]05市民生活実感調査'!$Y:$Y),FALSE),"-")</f>
        <v>-</v>
      </c>
      <c r="DI7" s="505" t="e">
        <f t="shared" ref="DI7" si="21">_xlfn.IFS(DR7&gt;=0.8,"a",DR7&gt;=0.6,"b",DR7&gt;=0.4,"c",DR7&gt;=0.2,"d",DR7&lt;0.2,"e")</f>
        <v>#DIV/0!</v>
      </c>
      <c r="DJ7" s="47" t="str">
        <f t="shared" ref="DJ7" si="22">_xlfn.SWITCH(DA7,"a",4,"b",3,"c",2,"d",1,"e",0,"-","")</f>
        <v/>
      </c>
      <c r="DK7" s="7" t="str">
        <f t="shared" si="4"/>
        <v/>
      </c>
      <c r="DL7" s="7" t="str">
        <f t="shared" si="4"/>
        <v/>
      </c>
      <c r="DM7" s="7" t="str">
        <f t="shared" si="4"/>
        <v/>
      </c>
      <c r="DN7" s="7" t="str">
        <f t="shared" si="4"/>
        <v/>
      </c>
      <c r="DO7" s="7" t="str">
        <f t="shared" si="4"/>
        <v/>
      </c>
      <c r="DP7" s="7" t="str">
        <f t="shared" si="4"/>
        <v/>
      </c>
      <c r="DQ7" s="7" t="str">
        <f t="shared" si="4"/>
        <v/>
      </c>
      <c r="DR7" s="595" t="e">
        <f t="shared" ref="DR7" si="23">SUM(DJ7:DQ7)/COUNT(DJ7:DQ7)/4</f>
        <v>#DIV/0!</v>
      </c>
      <c r="DS7" s="13" t="str">
        <f t="shared" ref="DS7" si="24">$BO7</f>
        <v>客観指標</v>
      </c>
      <c r="DT7" s="5" t="str">
        <f t="shared" ref="DT7" si="25">$BP7</f>
        <v>生物多様性保全のためには，様々な主体が「自分ごと」として「行動」するこが重要であり，「行動」の指標となる客観指標に重みを置く。</v>
      </c>
      <c r="DU7" s="504" t="e">
        <f>VLOOKUP(CF7&amp;DI7&amp;DS7,[2]プルダウン!$AC$2:$AD$51,2,FALSE)</f>
        <v>#DIV/0!</v>
      </c>
      <c r="DV7" s="12" t="e">
        <f>VLOOKUP(DU7,[2]プルダウン!$A$1:$B$6,2,FALSE)</f>
        <v>#DIV/0!</v>
      </c>
      <c r="DW7" s="11"/>
      <c r="DX7" s="12"/>
      <c r="DY7" s="22" t="s">
        <v>81</v>
      </c>
      <c r="DZ7" s="116"/>
      <c r="EA7" s="115" t="str">
        <f>VLOOKUP($A7&amp;"-"&amp;EA$5,'[2]04施策の客観指標'!$A$4:$AU$1029,COLUMN('[2]04施策の客観指標'!$AR:$AR),FALSE)</f>
        <v>-</v>
      </c>
      <c r="EB7" s="7" t="str">
        <f>VLOOKUP($A7&amp;"-"&amp;EB$5,'[2]04施策の客観指標'!$A$4:$AU$1029,COLUMN('[2]04施策の客観指標'!$AR:$AR),FALSE)</f>
        <v>-</v>
      </c>
      <c r="EC7" s="7" t="str">
        <f>VLOOKUP($A7&amp;"-"&amp;EC$5,'[2]04施策の客観指標'!$A$4:$AU$1029,COLUMN('[2]04施策の客観指標'!$AR:$AR),FALSE)</f>
        <v>-</v>
      </c>
      <c r="ED7" s="7" t="str">
        <f>VLOOKUP($A7&amp;"-"&amp;ED$5,'[2]04施策の客観指標'!$A$4:$AU$1029,COLUMN('[2]04施策の客観指標'!$AR:$AR),FALSE)</f>
        <v>-</v>
      </c>
      <c r="EE7" s="7" t="str">
        <f>VLOOKUP($A7&amp;"-"&amp;EE$5,'[2]04施策の客観指標'!$A$4:$AU$1029,COLUMN('[2]04施策の客観指標'!$AR:$AR),FALSE)</f>
        <v>-</v>
      </c>
      <c r="EF7" s="7" t="str">
        <f>VLOOKUP($A7&amp;"-"&amp;EF$5,'[2]04施策の客観指標'!$A$4:$AU$1029,COLUMN('[2]04施策の客観指標'!$AR:$AR),FALSE)</f>
        <v>-</v>
      </c>
      <c r="EG7" s="7" t="str">
        <f>VLOOKUP($A7&amp;"-"&amp;EG$5,'[2]04施策の客観指標'!$A$4:$AU$1029,COLUMN('[2]04施策の客観指標'!$AR:$AR),FALSE)</f>
        <v>-</v>
      </c>
      <c r="EH7" s="7" t="str">
        <f>VLOOKUP($A7&amp;"-"&amp;EH$5,'[2]04施策の客観指標'!$A$4:$AU$1029,COLUMN('[2]04施策の客観指標'!$AR:$AR),FALSE)</f>
        <v>-</v>
      </c>
      <c r="EI7" s="7" t="str">
        <f>VLOOKUP($A7&amp;"-"&amp;EI$5,'[2]04施策の客観指標'!$A$4:$AU$1029,COLUMN('[2]04施策の客観指標'!$AR:$AR),FALSE)</f>
        <v>-</v>
      </c>
      <c r="EJ7" s="505" t="str">
        <f t="shared" ref="EJ7" si="26">_xlfn.IFS(FD7&gt;=0.8,"a",FD7&gt;=0.6,"b",FD7&gt;=0.4,"c",FD7&gt;=0.2,"d",FD7&lt;0.2,"e")</f>
        <v>e</v>
      </c>
      <c r="EK7" s="47">
        <f>VLOOKUP($A7&amp;"-"&amp;EA$5,'[2]04施策の客観指標'!$A$4:$AU$1029,COLUMN('[2]04施策の客観指標'!$AU:$AU),FALSE)</f>
        <v>1</v>
      </c>
      <c r="EL7" s="7">
        <f>VLOOKUP($A7&amp;"-"&amp;EB$5,'[2]04施策の客観指標'!$A$4:$AU$1029,COLUMN('[2]04施策の客観指標'!$AU:$AU),FALSE)</f>
        <v>1</v>
      </c>
      <c r="EM7" s="7">
        <f>VLOOKUP($A7&amp;"-"&amp;EC$5,'[2]04施策の客観指標'!$A$4:$AU$1029,COLUMN('[2]04施策の客観指標'!$AU:$AU),FALSE)</f>
        <v>1</v>
      </c>
      <c r="EN7" s="7">
        <f>VLOOKUP($A7&amp;"-"&amp;ED$5,'[2]04施策の客観指標'!$A$4:$AU$1029,COLUMN('[2]04施策の客観指標'!$AU:$AU),FALSE)</f>
        <v>1</v>
      </c>
      <c r="EO7" s="7" t="str">
        <f>VLOOKUP($A7&amp;"-"&amp;EE$5,'[2]04施策の客観指標'!$A$4:$AU$1029,COLUMN('[2]04施策の客観指標'!$AU:$AU),FALSE)</f>
        <v>-</v>
      </c>
      <c r="EP7" s="7" t="str">
        <f>VLOOKUP($A7&amp;"-"&amp;EF$5,'[2]04施策の客観指標'!$A$4:$AU$1029,COLUMN('[2]04施策の客観指標'!$AU:$AU),FALSE)</f>
        <v>-</v>
      </c>
      <c r="EQ7" s="7" t="str">
        <f>VLOOKUP($A7&amp;"-"&amp;EG$5,'[2]04施策の客観指標'!$A$4:$AU$1029,COLUMN('[2]04施策の客観指標'!$AU:$AU),FALSE)</f>
        <v>-</v>
      </c>
      <c r="ER7" s="7" t="str">
        <f>VLOOKUP($A7&amp;"-"&amp;EH$5,'[2]04施策の客観指標'!$A$4:$AU$1029,COLUMN('[2]04施策の客観指標'!$AU:$AU),FALSE)</f>
        <v>-</v>
      </c>
      <c r="ES7" s="7" t="str">
        <f>VLOOKUP($A7&amp;"-"&amp;EI$5,'[2]04施策の客観指標'!$A$4:$AU$1029,COLUMN('[2]04施策の客観指標'!$AU:$AU),FALSE)</f>
        <v>-</v>
      </c>
      <c r="ET7" s="8">
        <f t="shared" ref="ET7" si="27">SUM(EK7:ES7)</f>
        <v>4</v>
      </c>
      <c r="EU7" s="47" t="str">
        <f t="shared" ref="EU7" si="28">_xlfn.SWITCH(EA7,"a",4*EK7,"b",3*EK7,"c",2*EK7,"d",1*EK7,"e",0*EK7,"-","")</f>
        <v/>
      </c>
      <c r="EV7" s="7" t="str">
        <f t="shared" si="5"/>
        <v/>
      </c>
      <c r="EW7" s="7" t="str">
        <f t="shared" si="5"/>
        <v/>
      </c>
      <c r="EX7" s="7" t="str">
        <f t="shared" si="5"/>
        <v/>
      </c>
      <c r="EY7" s="7" t="str">
        <f t="shared" si="5"/>
        <v/>
      </c>
      <c r="EZ7" s="7" t="str">
        <f t="shared" si="5"/>
        <v/>
      </c>
      <c r="FA7" s="7" t="str">
        <f t="shared" si="5"/>
        <v/>
      </c>
      <c r="FB7" s="7" t="str">
        <f t="shared" si="5"/>
        <v/>
      </c>
      <c r="FC7" s="7" t="str">
        <f t="shared" si="5"/>
        <v/>
      </c>
      <c r="FD7" s="595">
        <f t="shared" ref="FD7" si="29">SUM(EU7:FC7)/ET7/4</f>
        <v>0</v>
      </c>
      <c r="FE7" s="47" t="str">
        <f>IF($K7="○",VLOOKUP($C7&amp;"-"&amp;FE$5,'[2]05市民生活実感調査'!$A$3:$BC$218,COLUMN('[2]05市民生活実感調査'!$AI:$AI),FALSE),"-")</f>
        <v>-</v>
      </c>
      <c r="FF7" s="7" t="str">
        <f>IF($L7="○",VLOOKUP($C7&amp;"-"&amp;FF$5,'[2]05市民生活実感調査'!$A$3:$BC$218,COLUMN('[2]05市民生活実感調査'!$AI:$AI),FALSE),"-")</f>
        <v>-</v>
      </c>
      <c r="FG7" s="7" t="str">
        <f>IF($M7="○",VLOOKUP($C7&amp;"-"&amp;FG$5,'[2]05市民生活実感調査'!$A$3:$BC$218,COLUMN('[2]05市民生活実感調査'!$AI:$AI),FALSE),"-")</f>
        <v>-</v>
      </c>
      <c r="FH7" s="7" t="str">
        <f>IF($N7="○",VLOOKUP($C7&amp;"-"&amp;FH$5,'[2]05市民生活実感調査'!$A$3:$BC$218,COLUMN('[2]05市民生活実感調査'!$AI:$AI),FALSE),"-")</f>
        <v>-</v>
      </c>
      <c r="FI7" s="7" t="str">
        <f>IF($O7="○",VLOOKUP($C7&amp;"-"&amp;FI$5,'[2]05市民生活実感調査'!$A$3:$BC$218,COLUMN('[2]05市民生活実感調査'!$AI:$AI),FALSE),"-")</f>
        <v>-</v>
      </c>
      <c r="FJ7" s="7" t="str">
        <f>IF($P7="○",VLOOKUP($C7&amp;"-"&amp;FJ$5,'[2]05市民生活実感調査'!$A$3:$BC$218,COLUMN('[2]05市民生活実感調査'!$AI:$AI),FALSE),"-")</f>
        <v>-</v>
      </c>
      <c r="FK7" s="7" t="str">
        <f>IF($Q7="○",VLOOKUP($C7&amp;"-"&amp;FK$5,'[2]05市民生活実感調査'!$A$3:$BC$218,COLUMN('[2]05市民生活実感調査'!$AI:$AI),FALSE),"-")</f>
        <v>-</v>
      </c>
      <c r="FL7" s="7" t="str">
        <f>IF($R7="○",VLOOKUP($C7&amp;"-"&amp;FL$5,'[2]05市民生活実感調査'!$A$3:$BC$218,COLUMN('[2]05市民生活実感調査'!$AI:$AI),FALSE),"-")</f>
        <v>-</v>
      </c>
      <c r="FM7" s="505" t="e">
        <f t="shared" ref="FM7" si="30">_xlfn.IFS(FV7&gt;=0.8,"a",FV7&gt;=0.6,"b",FV7&gt;=0.4,"c",FV7&gt;=0.2,"d",FV7&lt;0.2,"e")</f>
        <v>#DIV/0!</v>
      </c>
      <c r="FN7" s="47" t="str">
        <f t="shared" ref="FN7" si="31">_xlfn.SWITCH(FE7,"a",4,"b",3,"c",2,"d",1,"e",0,"-","")</f>
        <v/>
      </c>
      <c r="FO7" s="7" t="str">
        <f t="shared" si="6"/>
        <v/>
      </c>
      <c r="FP7" s="7" t="str">
        <f t="shared" si="6"/>
        <v/>
      </c>
      <c r="FQ7" s="7" t="str">
        <f t="shared" si="6"/>
        <v/>
      </c>
      <c r="FR7" s="7" t="str">
        <f t="shared" si="6"/>
        <v/>
      </c>
      <c r="FS7" s="7" t="str">
        <f t="shared" si="6"/>
        <v/>
      </c>
      <c r="FT7" s="7" t="str">
        <f t="shared" si="6"/>
        <v/>
      </c>
      <c r="FU7" s="7" t="str">
        <f t="shared" si="6"/>
        <v/>
      </c>
      <c r="FV7" s="595" t="e">
        <f t="shared" ref="FV7" si="32">SUM(FN7:FU7)/COUNT(FN7:FU7)/4</f>
        <v>#DIV/0!</v>
      </c>
      <c r="FW7" s="13" t="str">
        <f t="shared" ref="FW7" si="33">$BO7</f>
        <v>客観指標</v>
      </c>
      <c r="FX7" s="5" t="str">
        <f t="shared" ref="FX7" si="34">$BP7</f>
        <v>生物多様性保全のためには，様々な主体が「自分ごと」として「行動」するこが重要であり，「行動」の指標となる客観指標に重みを置く。</v>
      </c>
      <c r="FY7" s="504" t="e">
        <f>VLOOKUP(EJ7&amp;FM7&amp;FW7,[2]プルダウン!$AC$2:$AD$51,2,FALSE)</f>
        <v>#DIV/0!</v>
      </c>
      <c r="FZ7" s="12" t="e">
        <f>VLOOKUP(FY7,[2]プルダウン!$A$1:$B$6,2,FALSE)</f>
        <v>#DIV/0!</v>
      </c>
      <c r="GA7" s="11"/>
      <c r="GB7" s="12"/>
      <c r="GC7" s="22" t="s">
        <v>81</v>
      </c>
      <c r="GD7" s="116"/>
      <c r="GE7" s="115" t="str">
        <f>VLOOKUP($A7&amp;"-"&amp;GE$5,'[2]04施策の客観指標'!$A$4:$AU$1029,COLUMN('[2]04施策の客観指標'!$AS:$AS),FALSE)</f>
        <v>-</v>
      </c>
      <c r="GF7" s="7" t="str">
        <f>VLOOKUP($A7&amp;"-"&amp;GF$5,'[2]04施策の客観指標'!$A$4:$AU$1029,COLUMN('[2]04施策の客観指標'!$AS:$AS),FALSE)</f>
        <v>-</v>
      </c>
      <c r="GG7" s="7" t="str">
        <f>VLOOKUP($A7&amp;"-"&amp;GG$5,'[2]04施策の客観指標'!$A$4:$AU$1029,COLUMN('[2]04施策の客観指標'!$AS:$AS),FALSE)</f>
        <v>-</v>
      </c>
      <c r="GH7" s="7" t="str">
        <f>VLOOKUP($A7&amp;"-"&amp;GH$5,'[2]04施策の客観指標'!$A$4:$AU$1029,COLUMN('[2]04施策の客観指標'!$AS:$AS),FALSE)</f>
        <v>-</v>
      </c>
      <c r="GI7" s="7" t="str">
        <f>VLOOKUP($A7&amp;"-"&amp;GI$5,'[2]04施策の客観指標'!$A$4:$AU$1029,COLUMN('[2]04施策の客観指標'!$AS:$AS),FALSE)</f>
        <v>-</v>
      </c>
      <c r="GJ7" s="7" t="str">
        <f>VLOOKUP($A7&amp;"-"&amp;GJ$5,'[2]04施策の客観指標'!$A$4:$AU$1029,COLUMN('[2]04施策の客観指標'!$AS:$AS),FALSE)</f>
        <v>-</v>
      </c>
      <c r="GK7" s="7" t="str">
        <f>VLOOKUP($A7&amp;"-"&amp;GK$5,'[2]04施策の客観指標'!$A$4:$AU$1029,COLUMN('[2]04施策の客観指標'!$AS:$AS),FALSE)</f>
        <v>-</v>
      </c>
      <c r="GL7" s="7" t="str">
        <f>VLOOKUP($A7&amp;"-"&amp;GL$5,'[2]04施策の客観指標'!$A$4:$AU$1029,COLUMN('[2]04施策の客観指標'!$AS:$AS),FALSE)</f>
        <v>-</v>
      </c>
      <c r="GM7" s="7" t="str">
        <f>VLOOKUP($A7&amp;"-"&amp;GM$5,'[2]04施策の客観指標'!$A$4:$AU$1029,COLUMN('[2]04施策の客観指標'!$AS:$AS),FALSE)</f>
        <v>-</v>
      </c>
      <c r="GN7" s="505" t="str">
        <f t="shared" ref="GN7" si="35">_xlfn.IFS(HH7&gt;=0.8,"a",HH7&gt;=0.6,"b",HH7&gt;=0.4,"c",HH7&gt;=0.2,"d",HH7&lt;0.2,"e")</f>
        <v>e</v>
      </c>
      <c r="GO7" s="47">
        <f>VLOOKUP($A7&amp;"-"&amp;GE$5,'[2]04施策の客観指標'!$A$4:$AU$1029,COLUMN('[2]04施策の客観指標'!$AU:$AU),FALSE)</f>
        <v>1</v>
      </c>
      <c r="GP7" s="7">
        <f>VLOOKUP($A7&amp;"-"&amp;GF$5,'[2]04施策の客観指標'!$A$4:$AU$1029,COLUMN('[2]04施策の客観指標'!$AU:$AU),FALSE)</f>
        <v>1</v>
      </c>
      <c r="GQ7" s="7">
        <f>VLOOKUP($A7&amp;"-"&amp;GG$5,'[2]04施策の客観指標'!$A$4:$AU$1029,COLUMN('[2]04施策の客観指標'!$AU:$AU),FALSE)</f>
        <v>1</v>
      </c>
      <c r="GR7" s="7">
        <f>VLOOKUP($A7&amp;"-"&amp;GH$5,'[2]04施策の客観指標'!$A$4:$AU$1029,COLUMN('[2]04施策の客観指標'!$AU:$AU),FALSE)</f>
        <v>1</v>
      </c>
      <c r="GS7" s="7" t="str">
        <f>VLOOKUP($A7&amp;"-"&amp;GI$5,'[2]04施策の客観指標'!$A$4:$AU$1029,COLUMN('[2]04施策の客観指標'!$AU:$AU),FALSE)</f>
        <v>-</v>
      </c>
      <c r="GT7" s="7" t="str">
        <f>VLOOKUP($A7&amp;"-"&amp;GJ$5,'[2]04施策の客観指標'!$A$4:$AU$1029,COLUMN('[2]04施策の客観指標'!$AU:$AU),FALSE)</f>
        <v>-</v>
      </c>
      <c r="GU7" s="7" t="str">
        <f>VLOOKUP($A7&amp;"-"&amp;GK$5,'[2]04施策の客観指標'!$A$4:$AU$1029,COLUMN('[2]04施策の客観指標'!$AU:$AU),FALSE)</f>
        <v>-</v>
      </c>
      <c r="GV7" s="7" t="str">
        <f>VLOOKUP($A7&amp;"-"&amp;GL$5,'[2]04施策の客観指標'!$A$4:$AU$1029,COLUMN('[2]04施策の客観指標'!$AU:$AU),FALSE)</f>
        <v>-</v>
      </c>
      <c r="GW7" s="7" t="str">
        <f>VLOOKUP($A7&amp;"-"&amp;GM$5,'[2]04施策の客観指標'!$A$4:$AU$1029,COLUMN('[2]04施策の客観指標'!$AU:$AU),FALSE)</f>
        <v>-</v>
      </c>
      <c r="GX7" s="8">
        <f t="shared" ref="GX7" si="36">SUM(GO7:GW7)</f>
        <v>4</v>
      </c>
      <c r="GY7" s="47" t="str">
        <f t="shared" ref="GY7" si="37">_xlfn.SWITCH(GE7,"a",4*GO7,"b",3*GO7,"c",2*GO7,"d",1*GO7,"e",0*GO7,"-","")</f>
        <v/>
      </c>
      <c r="GZ7" s="7" t="str">
        <f t="shared" si="7"/>
        <v/>
      </c>
      <c r="HA7" s="7" t="str">
        <f t="shared" si="7"/>
        <v/>
      </c>
      <c r="HB7" s="7" t="str">
        <f t="shared" si="7"/>
        <v/>
      </c>
      <c r="HC7" s="7" t="str">
        <f t="shared" si="7"/>
        <v/>
      </c>
      <c r="HD7" s="7" t="str">
        <f t="shared" si="7"/>
        <v/>
      </c>
      <c r="HE7" s="7" t="str">
        <f t="shared" si="7"/>
        <v/>
      </c>
      <c r="HF7" s="7" t="str">
        <f t="shared" si="7"/>
        <v/>
      </c>
      <c r="HG7" s="7" t="str">
        <f t="shared" si="7"/>
        <v/>
      </c>
      <c r="HH7" s="595">
        <f t="shared" ref="HH7" si="38">SUM(GY7:HG7)/GX7/4</f>
        <v>0</v>
      </c>
      <c r="HI7" s="47" t="str">
        <f>IF($K7="○",VLOOKUP($C7&amp;"-"&amp;HI$5,'[2]05市民生活実感調査'!$A$3:$BC$218,COLUMN('[2]05市民生活実感調査'!$AS:$AS),FALSE),"-")</f>
        <v>-</v>
      </c>
      <c r="HJ7" s="7" t="str">
        <f>IF($L7="○",VLOOKUP($C7&amp;"-"&amp;HJ$5,'[2]05市民生活実感調査'!$A$3:$BC$218,COLUMN('[2]05市民生活実感調査'!$AS:$AS),FALSE),"-")</f>
        <v>-</v>
      </c>
      <c r="HK7" s="7" t="str">
        <f>IF($M7="○",VLOOKUP($C7&amp;"-"&amp;HK$5,'[2]05市民生活実感調査'!$A$3:$BC$218,COLUMN('[2]05市民生活実感調査'!$AS:$AS),FALSE),"-")</f>
        <v>-</v>
      </c>
      <c r="HL7" s="7" t="str">
        <f>IF($N7="○",VLOOKUP($C7&amp;"-"&amp;HL$5,'[2]05市民生活実感調査'!$A$3:$BC$218,COLUMN('[2]05市民生活実感調査'!$AS:$AS),FALSE),"-")</f>
        <v>-</v>
      </c>
      <c r="HM7" s="7" t="str">
        <f>IF($O7="○",VLOOKUP($C7&amp;"-"&amp;HM$5,'[2]05市民生活実感調査'!$A$3:$BC$218,COLUMN('[2]05市民生活実感調査'!$AS:$AS),FALSE),"-")</f>
        <v>-</v>
      </c>
      <c r="HN7" s="7" t="str">
        <f>IF($P7="○",VLOOKUP($C7&amp;"-"&amp;HN$5,'[2]05市民生活実感調査'!$A$3:$BC$218,COLUMN('[2]05市民生活実感調査'!$AS:$AS),FALSE),"-")</f>
        <v>-</v>
      </c>
      <c r="HO7" s="7" t="str">
        <f>IF($Q7="○",VLOOKUP($C7&amp;"-"&amp;HO$5,'[2]05市民生活実感調査'!$A$3:$BC$218,COLUMN('[2]05市民生活実感調査'!$AS:$AS),FALSE),"-")</f>
        <v>-</v>
      </c>
      <c r="HP7" s="7" t="str">
        <f>IF($R7="○",VLOOKUP($C7&amp;"-"&amp;HP$5,'[2]05市民生活実感調査'!$A$3:$BC$218,COLUMN('[2]05市民生活実感調査'!$AS:$AS),FALSE),"-")</f>
        <v>-</v>
      </c>
      <c r="HQ7" s="505" t="e">
        <f t="shared" ref="HQ7" si="39">_xlfn.IFS(HZ7&gt;=0.8,"a",HZ7&gt;=0.6,"b",HZ7&gt;=0.4,"c",HZ7&gt;=0.2,"d",HZ7&lt;0.2,"e")</f>
        <v>#DIV/0!</v>
      </c>
      <c r="HR7" s="47" t="str">
        <f t="shared" ref="HR7" si="40">_xlfn.SWITCH(HI7,"a",4,"b",3,"c",2,"d",1,"e",0,"-","")</f>
        <v/>
      </c>
      <c r="HS7" s="7" t="str">
        <f t="shared" si="8"/>
        <v/>
      </c>
      <c r="HT7" s="7" t="str">
        <f t="shared" si="8"/>
        <v/>
      </c>
      <c r="HU7" s="7" t="str">
        <f t="shared" si="8"/>
        <v/>
      </c>
      <c r="HV7" s="7" t="str">
        <f t="shared" si="8"/>
        <v/>
      </c>
      <c r="HW7" s="7" t="str">
        <f t="shared" si="8"/>
        <v/>
      </c>
      <c r="HX7" s="7" t="str">
        <f t="shared" si="8"/>
        <v/>
      </c>
      <c r="HY7" s="7" t="str">
        <f t="shared" si="8"/>
        <v/>
      </c>
      <c r="HZ7" s="595" t="e">
        <f t="shared" ref="HZ7" si="41">SUM(HR7:HY7)/COUNT(HR7:HY7)/4</f>
        <v>#DIV/0!</v>
      </c>
      <c r="IA7" s="13" t="str">
        <f t="shared" ref="IA7" si="42">$BO7</f>
        <v>客観指標</v>
      </c>
      <c r="IB7" s="5" t="str">
        <f t="shared" ref="IB7" si="43">$BP7</f>
        <v>生物多様性保全のためには，様々な主体が「自分ごと」として「行動」するこが重要であり，「行動」の指標となる客観指標に重みを置く。</v>
      </c>
      <c r="IC7" s="504" t="e">
        <f>VLOOKUP(GN7&amp;HQ7&amp;IA7,[2]プルダウン!$AC$2:$AD$51,2,FALSE)</f>
        <v>#DIV/0!</v>
      </c>
      <c r="ID7" s="12" t="e">
        <f>VLOOKUP(IC7,[2]プルダウン!$A$1:$B$6,2,FALSE)</f>
        <v>#DIV/0!</v>
      </c>
      <c r="IE7" s="11"/>
      <c r="IF7" s="12"/>
      <c r="IG7" s="22" t="s">
        <v>81</v>
      </c>
      <c r="IH7" s="116"/>
      <c r="II7" s="115" t="str">
        <f>VLOOKUP($A7&amp;"-"&amp;II$5,'[2]04施策の客観指標'!$A$4:$AU$1029,COLUMN('[2]04施策の客観指標'!$AT:$AT),FALSE)</f>
        <v>-</v>
      </c>
      <c r="IJ7" s="7" t="str">
        <f>VLOOKUP($A7&amp;"-"&amp;IJ$5,'[2]04施策の客観指標'!$A$4:$AU$1029,COLUMN('[2]04施策の客観指標'!$AT:$AT),FALSE)</f>
        <v>-</v>
      </c>
      <c r="IK7" s="7" t="str">
        <f>VLOOKUP($A7&amp;"-"&amp;IK$5,'[2]04施策の客観指標'!$A$4:$AU$1029,COLUMN('[2]04施策の客観指標'!$AT:$AT),FALSE)</f>
        <v>-</v>
      </c>
      <c r="IL7" s="7" t="str">
        <f>VLOOKUP($A7&amp;"-"&amp;IL$5,'[2]04施策の客観指標'!$A$4:$AU$1029,COLUMN('[2]04施策の客観指標'!$AT:$AT),FALSE)</f>
        <v>-</v>
      </c>
      <c r="IM7" s="7" t="str">
        <f>VLOOKUP($A7&amp;"-"&amp;IM$5,'[2]04施策の客観指標'!$A$4:$AU$1029,COLUMN('[2]04施策の客観指標'!$AT:$AT),FALSE)</f>
        <v>-</v>
      </c>
      <c r="IN7" s="7" t="str">
        <f>VLOOKUP($A7&amp;"-"&amp;IN$5,'[2]04施策の客観指標'!$A$4:$AU$1029,COLUMN('[2]04施策の客観指標'!$AT:$AT),FALSE)</f>
        <v>-</v>
      </c>
      <c r="IO7" s="7" t="str">
        <f>VLOOKUP($A7&amp;"-"&amp;IO$5,'[2]04施策の客観指標'!$A$4:$AU$1029,COLUMN('[2]04施策の客観指標'!$AT:$AT),FALSE)</f>
        <v>-</v>
      </c>
      <c r="IP7" s="7" t="str">
        <f>VLOOKUP($A7&amp;"-"&amp;IP$5,'[2]04施策の客観指標'!$A$4:$AU$1029,COLUMN('[2]04施策の客観指標'!$AT:$AT),FALSE)</f>
        <v>-</v>
      </c>
      <c r="IQ7" s="7" t="str">
        <f>VLOOKUP($A7&amp;"-"&amp;IQ$5,'[2]04施策の客観指標'!$A$4:$AU$1029,COLUMN('[2]04施策の客観指標'!$AT:$AT),FALSE)</f>
        <v>-</v>
      </c>
      <c r="IR7" s="505" t="str">
        <f t="shared" ref="IR7" si="44">_xlfn.IFS(JL7&gt;=0.8,"a",JL7&gt;=0.6,"b",JL7&gt;=0.4,"c",JL7&gt;=0.2,"d",JL7&lt;0.2,"e")</f>
        <v>e</v>
      </c>
      <c r="IS7" s="47">
        <f>VLOOKUP($A7&amp;"-"&amp;II$5,'[2]04施策の客観指標'!$A$4:$AU$1029,COLUMN('[2]04施策の客観指標'!$AU:$AU),FALSE)</f>
        <v>1</v>
      </c>
      <c r="IT7" s="7">
        <f>VLOOKUP($A7&amp;"-"&amp;IJ$5,'[2]04施策の客観指標'!$A$4:$AU$1029,COLUMN('[2]04施策の客観指標'!$AU:$AU),FALSE)</f>
        <v>1</v>
      </c>
      <c r="IU7" s="7">
        <f>VLOOKUP($A7&amp;"-"&amp;IK$5,'[2]04施策の客観指標'!$A$4:$AU$1029,COLUMN('[2]04施策の客観指標'!$AU:$AU),FALSE)</f>
        <v>1</v>
      </c>
      <c r="IV7" s="7">
        <f>VLOOKUP($A7&amp;"-"&amp;IL$5,'[2]04施策の客観指標'!$A$4:$AU$1029,COLUMN('[2]04施策の客観指標'!$AU:$AU),FALSE)</f>
        <v>1</v>
      </c>
      <c r="IW7" s="7" t="str">
        <f>VLOOKUP($A7&amp;"-"&amp;IM$5,'[2]04施策の客観指標'!$A$4:$AU$1029,COLUMN('[2]04施策の客観指標'!$AU:$AU),FALSE)</f>
        <v>-</v>
      </c>
      <c r="IX7" s="7" t="str">
        <f>VLOOKUP($A7&amp;"-"&amp;IN$5,'[2]04施策の客観指標'!$A$4:$AU$1029,COLUMN('[2]04施策の客観指標'!$AU:$AU),FALSE)</f>
        <v>-</v>
      </c>
      <c r="IY7" s="7" t="str">
        <f>VLOOKUP($A7&amp;"-"&amp;IO$5,'[2]04施策の客観指標'!$A$4:$AU$1029,COLUMN('[2]04施策の客観指標'!$AU:$AU),FALSE)</f>
        <v>-</v>
      </c>
      <c r="IZ7" s="7" t="str">
        <f>VLOOKUP($A7&amp;"-"&amp;IP$5,'[2]04施策の客観指標'!$A$4:$AU$1029,COLUMN('[2]04施策の客観指標'!$AU:$AU),FALSE)</f>
        <v>-</v>
      </c>
      <c r="JA7" s="7" t="str">
        <f>VLOOKUP($A7&amp;"-"&amp;IQ$5,'[2]04施策の客観指標'!$A$4:$AU$1029,COLUMN('[2]04施策の客観指標'!$AU:$AU),FALSE)</f>
        <v>-</v>
      </c>
      <c r="JB7" s="8">
        <f t="shared" ref="JB7" si="45">SUM(IS7:JA7)</f>
        <v>4</v>
      </c>
      <c r="JC7" s="47" t="str">
        <f t="shared" ref="JC7" si="46">_xlfn.SWITCH(II7,"a",4*IS7,"b",3*IS7,"c",2*IS7,"d",1*IS7,"e",0*IS7,"-","")</f>
        <v/>
      </c>
      <c r="JD7" s="7" t="str">
        <f t="shared" si="9"/>
        <v/>
      </c>
      <c r="JE7" s="7" t="str">
        <f t="shared" si="9"/>
        <v/>
      </c>
      <c r="JF7" s="7" t="str">
        <f t="shared" si="9"/>
        <v/>
      </c>
      <c r="JG7" s="7" t="str">
        <f t="shared" si="9"/>
        <v/>
      </c>
      <c r="JH7" s="7" t="str">
        <f t="shared" si="9"/>
        <v/>
      </c>
      <c r="JI7" s="7" t="str">
        <f t="shared" si="9"/>
        <v/>
      </c>
      <c r="JJ7" s="7" t="str">
        <f t="shared" si="9"/>
        <v/>
      </c>
      <c r="JK7" s="7" t="str">
        <f t="shared" si="9"/>
        <v/>
      </c>
      <c r="JL7" s="595">
        <f t="shared" ref="JL7" si="47">SUM(JC7:JK7)/JB7/4</f>
        <v>0</v>
      </c>
      <c r="JM7" s="47" t="str">
        <f>IF($K7="○",VLOOKUP($C7&amp;"-"&amp;JM$5,'[2]05市民生活実感調査'!$A$3:$BC$218,COLUMN('[2]05市民生活実感調査'!$BC:$BC),FALSE),"-")</f>
        <v>-</v>
      </c>
      <c r="JN7" s="7" t="str">
        <f>IF($L7="○",VLOOKUP($C7&amp;"-"&amp;JN$5,'[2]05市民生活実感調査'!$A$3:$BC$218,COLUMN('[2]05市民生活実感調査'!$BC:$BC),FALSE),"-")</f>
        <v>-</v>
      </c>
      <c r="JO7" s="7" t="str">
        <f>IF($M7="○",VLOOKUP($C7&amp;"-"&amp;JO$5,'[2]05市民生活実感調査'!$A$3:$BC$218,COLUMN('[2]05市民生活実感調査'!$BC:$BC),FALSE),"-")</f>
        <v>-</v>
      </c>
      <c r="JP7" s="7" t="str">
        <f>IF($N7="○",VLOOKUP($C7&amp;"-"&amp;JP$5,'[2]05市民生活実感調査'!$A$3:$BC$218,COLUMN('[2]05市民生活実感調査'!$BC:$BC),FALSE),"-")</f>
        <v>-</v>
      </c>
      <c r="JQ7" s="7" t="str">
        <f>IF($O7="○",VLOOKUP($C7&amp;"-"&amp;JQ$5,'[2]05市民生活実感調査'!$A$3:$BC$218,COLUMN('[2]05市民生活実感調査'!$BC:$BC),FALSE),"-")</f>
        <v>-</v>
      </c>
      <c r="JR7" s="7" t="str">
        <f>IF($P7="○",VLOOKUP($C7&amp;"-"&amp;JR$5,'[2]05市民生活実感調査'!$A$3:$BC$218,COLUMN('[2]05市民生活実感調査'!$BC:$BC),FALSE),"-")</f>
        <v>-</v>
      </c>
      <c r="JS7" s="7" t="str">
        <f>IF($Q7="○",VLOOKUP($C7&amp;"-"&amp;JS$5,'[2]05市民生活実感調査'!$A$3:$BC$218,COLUMN('[2]05市民生活実感調査'!$BC:$BC),FALSE),"-")</f>
        <v>-</v>
      </c>
      <c r="JT7" s="7" t="str">
        <f>IF($R7="○",VLOOKUP($C7&amp;"-"&amp;JT$5,'[2]05市民生活実感調査'!$A$3:$BC$218,COLUMN('[2]05市民生活実感調査'!$BC:$BC),FALSE),"-")</f>
        <v>-</v>
      </c>
      <c r="JU7" s="505" t="e">
        <f t="shared" ref="JU7" si="48">_xlfn.IFS(KD7&gt;=0.8,"a",KD7&gt;=0.6,"b",KD7&gt;=0.4,"c",KD7&gt;=0.2,"d",KD7&lt;0.2,"e")</f>
        <v>#DIV/0!</v>
      </c>
      <c r="JV7" s="47" t="str">
        <f t="shared" ref="JV7" si="49">_xlfn.SWITCH(JM7,"a",4,"b",3,"c",2,"d",1,"e",0,"-","")</f>
        <v/>
      </c>
      <c r="JW7" s="7" t="str">
        <f t="shared" si="10"/>
        <v/>
      </c>
      <c r="JX7" s="7" t="str">
        <f t="shared" si="10"/>
        <v/>
      </c>
      <c r="JY7" s="7" t="str">
        <f t="shared" si="10"/>
        <v/>
      </c>
      <c r="JZ7" s="7" t="str">
        <f t="shared" si="10"/>
        <v/>
      </c>
      <c r="KA7" s="7" t="str">
        <f t="shared" si="10"/>
        <v/>
      </c>
      <c r="KB7" s="7" t="str">
        <f t="shared" si="10"/>
        <v/>
      </c>
      <c r="KC7" s="7" t="str">
        <f t="shared" si="10"/>
        <v/>
      </c>
      <c r="KD7" s="595" t="e">
        <f t="shared" ref="KD7" si="50">SUM(JV7:KC7)/COUNT(JV7:KC7)/4</f>
        <v>#DIV/0!</v>
      </c>
      <c r="KE7" s="13" t="str">
        <f t="shared" ref="KE7" si="51">$BO7</f>
        <v>客観指標</v>
      </c>
      <c r="KF7" s="5" t="str">
        <f t="shared" ref="KF7" si="52">$BP7</f>
        <v>生物多様性保全のためには，様々な主体が「自分ごと」として「行動」するこが重要であり，「行動」の指標となる客観指標に重みを置く。</v>
      </c>
      <c r="KG7" s="504" t="e">
        <f>VLOOKUP(IR7&amp;JU7&amp;KE7,[2]プルダウン!$AC$2:$AD$51,2,FALSE)</f>
        <v>#DIV/0!</v>
      </c>
      <c r="KH7" s="12" t="e">
        <f>VLOOKUP(KG7,[2]プルダウン!$A$1:$B$6,2,FALSE)</f>
        <v>#DIV/0!</v>
      </c>
      <c r="KI7" s="11"/>
      <c r="KJ7" s="12"/>
      <c r="KK7" s="22" t="s">
        <v>81</v>
      </c>
      <c r="KL7" s="5"/>
    </row>
  </sheetData>
  <mergeCells count="70">
    <mergeCell ref="A2:A5"/>
    <mergeCell ref="B2:B5"/>
    <mergeCell ref="C2:R3"/>
    <mergeCell ref="S2:BV2"/>
    <mergeCell ref="S3:BT3"/>
    <mergeCell ref="BU3:BV3"/>
    <mergeCell ref="AM4:AV4"/>
    <mergeCell ref="AW4:BE4"/>
    <mergeCell ref="BF4:BN4"/>
    <mergeCell ref="BO4:BP4"/>
    <mergeCell ref="II3:KJ3"/>
    <mergeCell ref="KK3:KL3"/>
    <mergeCell ref="C4:D4"/>
    <mergeCell ref="E4:E5"/>
    <mergeCell ref="F4:G4"/>
    <mergeCell ref="H4:I4"/>
    <mergeCell ref="J4:J5"/>
    <mergeCell ref="K4:R4"/>
    <mergeCell ref="S4:AB4"/>
    <mergeCell ref="AC4:AL4"/>
    <mergeCell ref="BW3:DX3"/>
    <mergeCell ref="DY3:DZ3"/>
    <mergeCell ref="EA3:GB3"/>
    <mergeCell ref="GC3:GD3"/>
    <mergeCell ref="GE3:IF3"/>
    <mergeCell ref="IG3:IH3"/>
    <mergeCell ref="DW4:DX4"/>
    <mergeCell ref="BQ4:BR4"/>
    <mergeCell ref="BS4:BT4"/>
    <mergeCell ref="BU4:BU5"/>
    <mergeCell ref="BV4:BV5"/>
    <mergeCell ref="BW4:CF4"/>
    <mergeCell ref="CG4:CP4"/>
    <mergeCell ref="CQ4:CZ4"/>
    <mergeCell ref="DA4:DI4"/>
    <mergeCell ref="DJ4:DR4"/>
    <mergeCell ref="DS4:DT4"/>
    <mergeCell ref="DU4:DV4"/>
    <mergeCell ref="GD4:GD5"/>
    <mergeCell ref="DY4:DY5"/>
    <mergeCell ref="DZ4:DZ5"/>
    <mergeCell ref="EA4:EJ4"/>
    <mergeCell ref="EK4:ET4"/>
    <mergeCell ref="EU4:FD4"/>
    <mergeCell ref="FE4:FM4"/>
    <mergeCell ref="FN4:FV4"/>
    <mergeCell ref="FW4:FX4"/>
    <mergeCell ref="FY4:FZ4"/>
    <mergeCell ref="GA4:GB4"/>
    <mergeCell ref="GC4:GC5"/>
    <mergeCell ref="IS4:JB4"/>
    <mergeCell ref="GE4:GN4"/>
    <mergeCell ref="GO4:GX4"/>
    <mergeCell ref="GY4:HH4"/>
    <mergeCell ref="HI4:HQ4"/>
    <mergeCell ref="HR4:HZ4"/>
    <mergeCell ref="IA4:IB4"/>
    <mergeCell ref="IC4:ID4"/>
    <mergeCell ref="IE4:IF4"/>
    <mergeCell ref="IG4:IG5"/>
    <mergeCell ref="IH4:IH5"/>
    <mergeCell ref="II4:IR4"/>
    <mergeCell ref="KK4:KK5"/>
    <mergeCell ref="KL4:KL5"/>
    <mergeCell ref="JC4:JL4"/>
    <mergeCell ref="JM4:JU4"/>
    <mergeCell ref="JV4:KD4"/>
    <mergeCell ref="KE4:KF4"/>
    <mergeCell ref="KG4:KH4"/>
    <mergeCell ref="KI4:KJ4"/>
  </mergeCells>
  <phoneticPr fontId="5"/>
  <dataValidations count="1">
    <dataValidation type="list" allowBlank="1" showInputMessage="1" showErrorMessage="1" sqref="BU6:BU7" xr:uid="{E7E81220-E963-4C31-A941-A4B579F3F2D4}">
      <formula1>"分野別計画等の方針に基づき，引き続き施策の取組を進めていく。"</formula1>
    </dataValidation>
  </dataValidations>
  <pageMargins left="0.70866141732283472" right="0.70866141732283472" top="0.74803149606299213" bottom="0.74803149606299213" header="0.31496062992125984" footer="0.31496062992125984"/>
  <pageSetup paperSize="8" scale="40" fitToHeight="0" orientation="landscape" r:id="rId1"/>
  <headerFooter>
    <oddHeader>&amp;L&amp;Aシート</oddHeader>
  </headerFooter>
  <colBreaks count="1" manualBreakCount="1">
    <brk id="54" max="9"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A4C3CD9-69FF-4E97-AC49-408E0F57128C}">
          <x14:formula1>
            <xm:f>プルダウン!$H$1:$H$2</xm:f>
          </x14:formula1>
          <xm:sqref>K6:R7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CE4-299A-46A8-87E6-F878A77D6E10}">
  <sheetPr>
    <tabColor rgb="FFFFFF00"/>
    <pageSetUpPr fitToPage="1"/>
  </sheetPr>
  <dimension ref="A1:KP118"/>
  <sheetViews>
    <sheetView zoomScale="70" zoomScaleNormal="70" workbookViewId="0">
      <pane xSplit="2" ySplit="4" topLeftCell="BT20" activePane="bottomRight" state="frozen"/>
      <selection activeCell="E6" sqref="E6"/>
      <selection pane="topRight" activeCell="E6" sqref="E6"/>
      <selection pane="bottomLeft" activeCell="E6" sqref="E6"/>
      <selection pane="bottomRight" activeCell="BV21" sqref="BV21"/>
    </sheetView>
  </sheetViews>
  <sheetFormatPr defaultRowHeight="13.5"/>
  <cols>
    <col min="1" max="1" width="9.5" style="19" bestFit="1" customWidth="1"/>
    <col min="2" max="2" width="25" style="2" customWidth="1"/>
    <col min="3" max="3" width="5.625" style="1" bestFit="1" customWidth="1"/>
    <col min="4" max="4" width="17.625" style="2" customWidth="1"/>
    <col min="5" max="5" width="25" hidden="1" customWidth="1"/>
    <col min="6" max="7" width="12.25" style="2" customWidth="1"/>
    <col min="8" max="9" width="12.25" customWidth="1"/>
    <col min="10" max="10" width="43.875" style="2" hidden="1" customWidth="1"/>
    <col min="11" max="18" width="4.625" style="31" customWidth="1"/>
    <col min="19" max="27" width="4.5" style="1" customWidth="1"/>
    <col min="28" max="28" width="4.375" style="31" customWidth="1"/>
    <col min="29" max="37" width="4.5" style="31" hidden="1" customWidth="1"/>
    <col min="38" max="38" width="3.25" style="31" hidden="1" customWidth="1"/>
    <col min="39" max="40" width="3.625" style="31" hidden="1" customWidth="1"/>
    <col min="41" max="41" width="8.5" style="31" hidden="1" customWidth="1"/>
    <col min="42" max="47" width="3.625" style="31" hidden="1" customWidth="1"/>
    <col min="48" max="48" width="8.5" style="31" hidden="1" customWidth="1"/>
    <col min="49" max="56" width="4.5" style="32" customWidth="1"/>
    <col min="57" max="57" width="4.5" customWidth="1"/>
    <col min="58" max="65" width="4.5" style="31" hidden="1" customWidth="1"/>
    <col min="66" max="66" width="6.875" style="31" hidden="1" customWidth="1"/>
    <col min="67" max="67" width="9.5" bestFit="1" customWidth="1"/>
    <col min="68" max="68" width="31.875" customWidth="1"/>
    <col min="69" max="69" width="20" customWidth="1"/>
    <col min="70" max="70" width="25" customWidth="1"/>
    <col min="71" max="72" width="31.875" customWidth="1"/>
    <col min="73" max="73" width="77.125" customWidth="1"/>
    <col min="74" max="74" width="39.125" style="1" customWidth="1"/>
    <col min="75" max="83" width="4.5" style="1" hidden="1" customWidth="1"/>
    <col min="84" max="103" width="4.5" style="31" hidden="1" customWidth="1"/>
    <col min="104" max="104" width="8.5" style="31" hidden="1" customWidth="1"/>
    <col min="105" max="112" width="4.5" style="32" hidden="1" customWidth="1"/>
    <col min="113" max="113" width="4.5" hidden="1" customWidth="1"/>
    <col min="114" max="121" width="4.5" style="31" hidden="1" customWidth="1"/>
    <col min="122" max="122" width="6.875" style="31" hidden="1" customWidth="1"/>
    <col min="123" max="123" width="9.5" hidden="1" customWidth="1"/>
    <col min="124" max="124" width="31.875" hidden="1" customWidth="1"/>
    <col min="125" max="125" width="9" hidden="1" customWidth="1"/>
    <col min="126" max="126" width="25" hidden="1" customWidth="1"/>
    <col min="127" max="128" width="31.875" hidden="1" customWidth="1"/>
    <col min="129" max="129" width="11.625" style="1" hidden="1" customWidth="1"/>
    <col min="130" max="130" width="77.125" hidden="1" customWidth="1"/>
    <col min="131" max="139" width="4.5" style="1" hidden="1" customWidth="1"/>
    <col min="140" max="159" width="4.5" style="31" hidden="1" customWidth="1"/>
    <col min="160" max="160" width="8.5" style="31" hidden="1" customWidth="1"/>
    <col min="161" max="168" width="4.5" style="32" hidden="1" customWidth="1"/>
    <col min="169" max="169" width="4.5" hidden="1" customWidth="1"/>
    <col min="170" max="177" width="4.5" style="31" hidden="1" customWidth="1"/>
    <col min="178" max="178" width="6.875" style="31" hidden="1" customWidth="1"/>
    <col min="179" max="179" width="9.5" hidden="1" customWidth="1"/>
    <col min="180" max="180" width="31.875" hidden="1" customWidth="1"/>
    <col min="181" max="181" width="9" hidden="1" customWidth="1"/>
    <col min="182" max="182" width="25" hidden="1" customWidth="1"/>
    <col min="183" max="184" width="31.875" hidden="1" customWidth="1"/>
    <col min="185" max="185" width="11.625" style="1" hidden="1" customWidth="1"/>
    <col min="186" max="186" width="77.125" hidden="1" customWidth="1"/>
    <col min="187" max="195" width="4.5" style="1" hidden="1" customWidth="1"/>
    <col min="196" max="215" width="4.5" style="31" hidden="1" customWidth="1"/>
    <col min="216" max="216" width="8.5" style="31" hidden="1" customWidth="1"/>
    <col min="217" max="224" width="4.5" style="32" hidden="1" customWidth="1"/>
    <col min="225" max="225" width="4.5" hidden="1" customWidth="1"/>
    <col min="226" max="233" width="4.5" style="31" hidden="1" customWidth="1"/>
    <col min="234" max="234" width="6.875" style="31" hidden="1" customWidth="1"/>
    <col min="235" max="235" width="9.5" hidden="1" customWidth="1"/>
    <col min="236" max="236" width="31.875" hidden="1" customWidth="1"/>
    <col min="237" max="237" width="9" hidden="1" customWidth="1"/>
    <col min="238" max="238" width="25" hidden="1" customWidth="1"/>
    <col min="239" max="240" width="31.875" hidden="1" customWidth="1"/>
    <col min="241" max="241" width="11.625" style="1" hidden="1" customWidth="1"/>
    <col min="242" max="242" width="77.125" hidden="1" customWidth="1"/>
    <col min="243" max="251" width="4.5" style="1" hidden="1" customWidth="1"/>
    <col min="252" max="271" width="4.5" style="31" hidden="1" customWidth="1"/>
    <col min="272" max="272" width="8.5" style="31" hidden="1" customWidth="1"/>
    <col min="273" max="280" width="4.5" style="32" hidden="1" customWidth="1"/>
    <col min="281" max="281" width="4.5" hidden="1" customWidth="1"/>
    <col min="282" max="289" width="4.5" style="31" hidden="1" customWidth="1"/>
    <col min="290" max="290" width="6.875" style="31" hidden="1" customWidth="1"/>
    <col min="291" max="291" width="9.5" hidden="1" customWidth="1"/>
    <col min="292" max="292" width="31.875" hidden="1" customWidth="1"/>
    <col min="293" max="293" width="9" hidden="1" customWidth="1"/>
    <col min="294" max="294" width="25" hidden="1" customWidth="1"/>
    <col min="295" max="296" width="31.875" hidden="1" customWidth="1"/>
    <col min="297" max="297" width="11.625" style="1" hidden="1" customWidth="1"/>
    <col min="298" max="298" width="3" hidden="1" customWidth="1"/>
  </cols>
  <sheetData>
    <row r="1" spans="1:302" ht="24" customHeight="1">
      <c r="A1" s="696" t="s">
        <v>68</v>
      </c>
      <c r="B1" s="670" t="s">
        <v>69</v>
      </c>
      <c r="C1" s="680" t="s">
        <v>8</v>
      </c>
      <c r="D1" s="680"/>
      <c r="E1" s="680"/>
      <c r="F1" s="680"/>
      <c r="G1" s="680"/>
      <c r="H1" s="680"/>
      <c r="I1" s="680"/>
      <c r="J1" s="680"/>
      <c r="K1" s="680"/>
      <c r="L1" s="680"/>
      <c r="M1" s="680"/>
      <c r="N1" s="680"/>
      <c r="O1" s="680"/>
      <c r="P1" s="680"/>
      <c r="Q1" s="680"/>
      <c r="R1" s="680"/>
      <c r="S1" s="678" t="s">
        <v>156</v>
      </c>
      <c r="T1" s="700"/>
      <c r="U1" s="700"/>
      <c r="V1" s="700"/>
      <c r="W1" s="700"/>
      <c r="X1" s="700"/>
      <c r="Y1" s="700"/>
      <c r="Z1" s="700"/>
      <c r="AA1" s="700"/>
      <c r="AB1" s="700"/>
      <c r="AC1" s="700"/>
      <c r="AD1" s="700"/>
      <c r="AE1" s="700"/>
      <c r="AF1" s="700"/>
      <c r="AG1" s="700"/>
      <c r="AH1" s="700"/>
      <c r="AI1" s="700"/>
      <c r="AJ1" s="700"/>
      <c r="AK1" s="700"/>
      <c r="AL1" s="700"/>
      <c r="AM1" s="700"/>
      <c r="AN1" s="700"/>
      <c r="AO1" s="700"/>
      <c r="AP1" s="700"/>
      <c r="AQ1" s="700"/>
      <c r="AR1" s="700"/>
      <c r="AS1" s="700"/>
      <c r="AT1" s="700"/>
      <c r="AU1" s="700"/>
      <c r="AV1" s="700"/>
      <c r="AW1" s="700"/>
      <c r="AX1" s="700"/>
      <c r="AY1" s="700"/>
      <c r="AZ1" s="700"/>
      <c r="BA1" s="700"/>
      <c r="BB1" s="700"/>
      <c r="BC1" s="700"/>
      <c r="BD1" s="700"/>
      <c r="BE1" s="700"/>
      <c r="BF1" s="700"/>
      <c r="BG1" s="700"/>
      <c r="BH1" s="700"/>
      <c r="BI1" s="700"/>
      <c r="BJ1" s="700"/>
      <c r="BK1" s="700"/>
      <c r="BL1" s="700"/>
      <c r="BM1" s="700"/>
      <c r="BN1" s="700"/>
      <c r="BO1" s="700"/>
      <c r="BP1" s="700"/>
      <c r="BQ1" s="700"/>
      <c r="BR1" s="700"/>
      <c r="BS1" s="700"/>
      <c r="BT1" s="700"/>
      <c r="BU1" s="700"/>
      <c r="BV1" s="701"/>
      <c r="BW1" s="682" t="s">
        <v>64</v>
      </c>
      <c r="BX1" s="683"/>
      <c r="BY1" s="683"/>
      <c r="BZ1" s="683"/>
      <c r="CA1" s="683"/>
      <c r="CB1" s="683"/>
      <c r="CC1" s="683"/>
      <c r="CD1" s="683"/>
      <c r="CE1" s="683"/>
      <c r="CF1" s="683"/>
      <c r="CG1" s="683"/>
      <c r="CH1" s="683"/>
      <c r="CI1" s="683"/>
      <c r="CJ1" s="683"/>
      <c r="CK1" s="683"/>
      <c r="CL1" s="683"/>
      <c r="CM1" s="683"/>
      <c r="CN1" s="683"/>
      <c r="CO1" s="683"/>
      <c r="CP1" s="683"/>
      <c r="CQ1" s="683"/>
      <c r="CR1" s="683"/>
      <c r="CS1" s="683"/>
      <c r="CT1" s="683"/>
      <c r="CU1" s="683"/>
      <c r="CV1" s="683"/>
      <c r="CW1" s="683"/>
      <c r="CX1" s="683"/>
      <c r="CY1" s="683"/>
      <c r="CZ1" s="683"/>
      <c r="DA1" s="683"/>
      <c r="DB1" s="683"/>
      <c r="DC1" s="683"/>
      <c r="DD1" s="683"/>
      <c r="DE1" s="683"/>
      <c r="DF1" s="683"/>
      <c r="DG1" s="683"/>
      <c r="DH1" s="683"/>
      <c r="DI1" s="683"/>
      <c r="DJ1" s="683"/>
      <c r="DK1" s="683"/>
      <c r="DL1" s="683"/>
      <c r="DM1" s="683"/>
      <c r="DN1" s="683"/>
      <c r="DO1" s="683"/>
      <c r="DP1" s="683"/>
      <c r="DQ1" s="683"/>
      <c r="DR1" s="683"/>
      <c r="DS1" s="683"/>
      <c r="DT1" s="683"/>
      <c r="DU1" s="683"/>
      <c r="DV1" s="683"/>
      <c r="DW1" s="683"/>
      <c r="DX1" s="683"/>
      <c r="DY1" s="683"/>
      <c r="DZ1" s="706"/>
      <c r="EA1" s="682" t="s">
        <v>65</v>
      </c>
      <c r="EB1" s="683"/>
      <c r="EC1" s="683"/>
      <c r="ED1" s="683"/>
      <c r="EE1" s="683"/>
      <c r="EF1" s="683"/>
      <c r="EG1" s="683"/>
      <c r="EH1" s="683"/>
      <c r="EI1" s="683"/>
      <c r="EJ1" s="683"/>
      <c r="EK1" s="683"/>
      <c r="EL1" s="683"/>
      <c r="EM1" s="683"/>
      <c r="EN1" s="683"/>
      <c r="EO1" s="683"/>
      <c r="EP1" s="683"/>
      <c r="EQ1" s="683"/>
      <c r="ER1" s="683"/>
      <c r="ES1" s="683"/>
      <c r="ET1" s="683"/>
      <c r="EU1" s="683"/>
      <c r="EV1" s="683"/>
      <c r="EW1" s="683"/>
      <c r="EX1" s="683"/>
      <c r="EY1" s="683"/>
      <c r="EZ1" s="683"/>
      <c r="FA1" s="683"/>
      <c r="FB1" s="683"/>
      <c r="FC1" s="683"/>
      <c r="FD1" s="683"/>
      <c r="FE1" s="683"/>
      <c r="FF1" s="683"/>
      <c r="FG1" s="683"/>
      <c r="FH1" s="683"/>
      <c r="FI1" s="683"/>
      <c r="FJ1" s="683"/>
      <c r="FK1" s="683"/>
      <c r="FL1" s="683"/>
      <c r="FM1" s="683"/>
      <c r="FN1" s="683"/>
      <c r="FO1" s="683"/>
      <c r="FP1" s="683"/>
      <c r="FQ1" s="683"/>
      <c r="FR1" s="683"/>
      <c r="FS1" s="683"/>
      <c r="FT1" s="683"/>
      <c r="FU1" s="683"/>
      <c r="FV1" s="683"/>
      <c r="FW1" s="683"/>
      <c r="FX1" s="683"/>
      <c r="FY1" s="683"/>
      <c r="FZ1" s="683"/>
      <c r="GA1" s="683"/>
      <c r="GB1" s="683"/>
      <c r="GC1" s="683"/>
      <c r="GD1" s="706"/>
      <c r="GE1" s="682" t="s">
        <v>66</v>
      </c>
      <c r="GF1" s="683"/>
      <c r="GG1" s="683"/>
      <c r="GH1" s="683"/>
      <c r="GI1" s="683"/>
      <c r="GJ1" s="683"/>
      <c r="GK1" s="683"/>
      <c r="GL1" s="683"/>
      <c r="GM1" s="683"/>
      <c r="GN1" s="683"/>
      <c r="GO1" s="683"/>
      <c r="GP1" s="683"/>
      <c r="GQ1" s="683"/>
      <c r="GR1" s="683"/>
      <c r="GS1" s="683"/>
      <c r="GT1" s="683"/>
      <c r="GU1" s="683"/>
      <c r="GV1" s="683"/>
      <c r="GW1" s="683"/>
      <c r="GX1" s="683"/>
      <c r="GY1" s="683"/>
      <c r="GZ1" s="683"/>
      <c r="HA1" s="683"/>
      <c r="HB1" s="683"/>
      <c r="HC1" s="683"/>
      <c r="HD1" s="683"/>
      <c r="HE1" s="683"/>
      <c r="HF1" s="683"/>
      <c r="HG1" s="683"/>
      <c r="HH1" s="683"/>
      <c r="HI1" s="683"/>
      <c r="HJ1" s="683"/>
      <c r="HK1" s="683"/>
      <c r="HL1" s="683"/>
      <c r="HM1" s="683"/>
      <c r="HN1" s="683"/>
      <c r="HO1" s="683"/>
      <c r="HP1" s="683"/>
      <c r="HQ1" s="683"/>
      <c r="HR1" s="683"/>
      <c r="HS1" s="683"/>
      <c r="HT1" s="683"/>
      <c r="HU1" s="683"/>
      <c r="HV1" s="683"/>
      <c r="HW1" s="683"/>
      <c r="HX1" s="683"/>
      <c r="HY1" s="683"/>
      <c r="HZ1" s="683"/>
      <c r="IA1" s="683"/>
      <c r="IB1" s="683"/>
      <c r="IC1" s="683"/>
      <c r="ID1" s="683"/>
      <c r="IE1" s="683"/>
      <c r="IF1" s="683"/>
      <c r="IG1" s="683"/>
      <c r="IH1" s="706"/>
      <c r="II1" s="682" t="s">
        <v>67</v>
      </c>
      <c r="IJ1" s="683"/>
      <c r="IK1" s="683"/>
      <c r="IL1" s="683"/>
      <c r="IM1" s="683"/>
      <c r="IN1" s="683"/>
      <c r="IO1" s="683"/>
      <c r="IP1" s="683"/>
      <c r="IQ1" s="683"/>
      <c r="IR1" s="683"/>
      <c r="IS1" s="683"/>
      <c r="IT1" s="683"/>
      <c r="IU1" s="683"/>
      <c r="IV1" s="683"/>
      <c r="IW1" s="683"/>
      <c r="IX1" s="683"/>
      <c r="IY1" s="683"/>
      <c r="IZ1" s="683"/>
      <c r="JA1" s="683"/>
      <c r="JB1" s="683"/>
      <c r="JC1" s="683"/>
      <c r="JD1" s="683"/>
      <c r="JE1" s="683"/>
      <c r="JF1" s="683"/>
      <c r="JG1" s="683"/>
      <c r="JH1" s="683"/>
      <c r="JI1" s="683"/>
      <c r="JJ1" s="683"/>
      <c r="JK1" s="683"/>
      <c r="JL1" s="683"/>
      <c r="JM1" s="683"/>
      <c r="JN1" s="683"/>
      <c r="JO1" s="683"/>
      <c r="JP1" s="683"/>
      <c r="JQ1" s="683"/>
      <c r="JR1" s="683"/>
      <c r="JS1" s="683"/>
      <c r="JT1" s="683"/>
      <c r="JU1" s="683"/>
      <c r="JV1" s="683"/>
      <c r="JW1" s="683"/>
      <c r="JX1" s="683"/>
      <c r="JY1" s="683"/>
      <c r="JZ1" s="683"/>
      <c r="KA1" s="683"/>
      <c r="KB1" s="683"/>
      <c r="KC1" s="683"/>
      <c r="KD1" s="683"/>
      <c r="KE1" s="683"/>
      <c r="KF1" s="683"/>
      <c r="KG1" s="683"/>
      <c r="KH1" s="683"/>
      <c r="KI1" s="683"/>
      <c r="KJ1" s="683"/>
      <c r="KK1" s="683"/>
      <c r="KL1" s="679"/>
    </row>
    <row r="2" spans="1:302" ht="24" customHeight="1">
      <c r="A2" s="697"/>
      <c r="B2" s="699"/>
      <c r="C2" s="680"/>
      <c r="D2" s="680"/>
      <c r="E2" s="680"/>
      <c r="F2" s="680"/>
      <c r="G2" s="680"/>
      <c r="H2" s="680"/>
      <c r="I2" s="680"/>
      <c r="J2" s="680"/>
      <c r="K2" s="680"/>
      <c r="L2" s="680"/>
      <c r="M2" s="680"/>
      <c r="N2" s="680"/>
      <c r="O2" s="680"/>
      <c r="P2" s="680"/>
      <c r="Q2" s="680"/>
      <c r="R2" s="680"/>
      <c r="S2" s="678" t="s">
        <v>77</v>
      </c>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79"/>
      <c r="BU2" s="689" t="s">
        <v>28</v>
      </c>
      <c r="BV2" s="702"/>
      <c r="BW2" s="682" t="s">
        <v>77</v>
      </c>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79"/>
      <c r="DY2" s="689" t="s">
        <v>28</v>
      </c>
      <c r="DZ2" s="695"/>
      <c r="EA2" s="682" t="s">
        <v>77</v>
      </c>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79"/>
      <c r="GC2" s="689" t="s">
        <v>28</v>
      </c>
      <c r="GD2" s="695"/>
      <c r="GE2" s="682" t="s">
        <v>77</v>
      </c>
      <c r="GF2" s="683"/>
      <c r="GG2" s="683"/>
      <c r="GH2" s="683"/>
      <c r="GI2" s="683"/>
      <c r="GJ2" s="683"/>
      <c r="GK2" s="683"/>
      <c r="GL2" s="683"/>
      <c r="GM2" s="683"/>
      <c r="GN2" s="683"/>
      <c r="GO2" s="683"/>
      <c r="GP2" s="683"/>
      <c r="GQ2" s="683"/>
      <c r="GR2" s="683"/>
      <c r="GS2" s="683"/>
      <c r="GT2" s="683"/>
      <c r="GU2" s="683"/>
      <c r="GV2" s="683"/>
      <c r="GW2" s="683"/>
      <c r="GX2" s="683"/>
      <c r="GY2" s="683"/>
      <c r="GZ2" s="683"/>
      <c r="HA2" s="683"/>
      <c r="HB2" s="683"/>
      <c r="HC2" s="683"/>
      <c r="HD2" s="683"/>
      <c r="HE2" s="683"/>
      <c r="HF2" s="683"/>
      <c r="HG2" s="683"/>
      <c r="HH2" s="683"/>
      <c r="HI2" s="683"/>
      <c r="HJ2" s="683"/>
      <c r="HK2" s="683"/>
      <c r="HL2" s="683"/>
      <c r="HM2" s="683"/>
      <c r="HN2" s="683"/>
      <c r="HO2" s="683"/>
      <c r="HP2" s="683"/>
      <c r="HQ2" s="683"/>
      <c r="HR2" s="683"/>
      <c r="HS2" s="683"/>
      <c r="HT2" s="683"/>
      <c r="HU2" s="683"/>
      <c r="HV2" s="683"/>
      <c r="HW2" s="683"/>
      <c r="HX2" s="683"/>
      <c r="HY2" s="683"/>
      <c r="HZ2" s="683"/>
      <c r="IA2" s="683"/>
      <c r="IB2" s="683"/>
      <c r="IC2" s="683"/>
      <c r="ID2" s="683"/>
      <c r="IE2" s="683"/>
      <c r="IF2" s="679"/>
      <c r="IG2" s="689" t="s">
        <v>28</v>
      </c>
      <c r="IH2" s="695"/>
      <c r="II2" s="682" t="s">
        <v>77</v>
      </c>
      <c r="IJ2" s="683"/>
      <c r="IK2" s="683"/>
      <c r="IL2" s="683"/>
      <c r="IM2" s="683"/>
      <c r="IN2" s="683"/>
      <c r="IO2" s="683"/>
      <c r="IP2" s="683"/>
      <c r="IQ2" s="683"/>
      <c r="IR2" s="683"/>
      <c r="IS2" s="683"/>
      <c r="IT2" s="683"/>
      <c r="IU2" s="683"/>
      <c r="IV2" s="683"/>
      <c r="IW2" s="683"/>
      <c r="IX2" s="683"/>
      <c r="IY2" s="683"/>
      <c r="IZ2" s="683"/>
      <c r="JA2" s="683"/>
      <c r="JB2" s="683"/>
      <c r="JC2" s="683"/>
      <c r="JD2" s="683"/>
      <c r="JE2" s="683"/>
      <c r="JF2" s="683"/>
      <c r="JG2" s="683"/>
      <c r="JH2" s="683"/>
      <c r="JI2" s="683"/>
      <c r="JJ2" s="683"/>
      <c r="JK2" s="683"/>
      <c r="JL2" s="683"/>
      <c r="JM2" s="683"/>
      <c r="JN2" s="683"/>
      <c r="JO2" s="683"/>
      <c r="JP2" s="683"/>
      <c r="JQ2" s="683"/>
      <c r="JR2" s="683"/>
      <c r="JS2" s="683"/>
      <c r="JT2" s="683"/>
      <c r="JU2" s="683"/>
      <c r="JV2" s="683"/>
      <c r="JW2" s="683"/>
      <c r="JX2" s="683"/>
      <c r="JY2" s="683"/>
      <c r="JZ2" s="683"/>
      <c r="KA2" s="683"/>
      <c r="KB2" s="683"/>
      <c r="KC2" s="683"/>
      <c r="KD2" s="683"/>
      <c r="KE2" s="683"/>
      <c r="KF2" s="683"/>
      <c r="KG2" s="683"/>
      <c r="KH2" s="683"/>
      <c r="KI2" s="683"/>
      <c r="KJ2" s="679"/>
      <c r="KK2" s="689" t="s">
        <v>28</v>
      </c>
      <c r="KL2" s="690"/>
    </row>
    <row r="3" spans="1:302" ht="24" customHeight="1">
      <c r="A3" s="697"/>
      <c r="B3" s="699"/>
      <c r="C3" s="678" t="s">
        <v>75</v>
      </c>
      <c r="D3" s="679"/>
      <c r="E3" s="680" t="s">
        <v>70</v>
      </c>
      <c r="F3" s="689" t="s">
        <v>73</v>
      </c>
      <c r="G3" s="690"/>
      <c r="H3" s="689" t="s">
        <v>74</v>
      </c>
      <c r="I3" s="690"/>
      <c r="J3" s="691" t="s">
        <v>76</v>
      </c>
      <c r="K3" s="675" t="s">
        <v>115</v>
      </c>
      <c r="L3" s="676"/>
      <c r="M3" s="676"/>
      <c r="N3" s="676"/>
      <c r="O3" s="676"/>
      <c r="P3" s="676"/>
      <c r="Q3" s="676"/>
      <c r="R3" s="677"/>
      <c r="S3" s="692" t="s">
        <v>21</v>
      </c>
      <c r="T3" s="693"/>
      <c r="U3" s="693"/>
      <c r="V3" s="693"/>
      <c r="W3" s="693"/>
      <c r="X3" s="693"/>
      <c r="Y3" s="693"/>
      <c r="Z3" s="693"/>
      <c r="AA3" s="693"/>
      <c r="AB3" s="694"/>
      <c r="AC3" s="675" t="s">
        <v>310</v>
      </c>
      <c r="AD3" s="676"/>
      <c r="AE3" s="676"/>
      <c r="AF3" s="676"/>
      <c r="AG3" s="676"/>
      <c r="AH3" s="676"/>
      <c r="AI3" s="676"/>
      <c r="AJ3" s="676"/>
      <c r="AK3" s="681"/>
      <c r="AL3" s="677"/>
      <c r="AM3" s="675" t="s">
        <v>113</v>
      </c>
      <c r="AN3" s="676"/>
      <c r="AO3" s="676"/>
      <c r="AP3" s="676"/>
      <c r="AQ3" s="676"/>
      <c r="AR3" s="676"/>
      <c r="AS3" s="676"/>
      <c r="AT3" s="676"/>
      <c r="AU3" s="681"/>
      <c r="AV3" s="677"/>
      <c r="AW3" s="703" t="s">
        <v>16</v>
      </c>
      <c r="AX3" s="704"/>
      <c r="AY3" s="704"/>
      <c r="AZ3" s="704"/>
      <c r="BA3" s="704"/>
      <c r="BB3" s="704"/>
      <c r="BC3" s="704"/>
      <c r="BD3" s="704"/>
      <c r="BE3" s="705"/>
      <c r="BF3" s="675" t="s">
        <v>109</v>
      </c>
      <c r="BG3" s="676"/>
      <c r="BH3" s="676"/>
      <c r="BI3" s="676"/>
      <c r="BJ3" s="676"/>
      <c r="BK3" s="676"/>
      <c r="BL3" s="676"/>
      <c r="BM3" s="676"/>
      <c r="BN3" s="677"/>
      <c r="BO3" s="678" t="s">
        <v>80</v>
      </c>
      <c r="BP3" s="679"/>
      <c r="BQ3" s="686" t="s">
        <v>20</v>
      </c>
      <c r="BR3" s="686"/>
      <c r="BS3" s="680" t="s">
        <v>155</v>
      </c>
      <c r="BT3" s="680"/>
      <c r="BU3" s="672" t="s">
        <v>27</v>
      </c>
      <c r="BV3" s="687" t="s">
        <v>2157</v>
      </c>
      <c r="BW3" s="682" t="s">
        <v>21</v>
      </c>
      <c r="BX3" s="683"/>
      <c r="BY3" s="683"/>
      <c r="BZ3" s="683"/>
      <c r="CA3" s="683"/>
      <c r="CB3" s="683"/>
      <c r="CC3" s="683"/>
      <c r="CD3" s="683"/>
      <c r="CE3" s="683"/>
      <c r="CF3" s="679"/>
      <c r="CG3" s="675" t="s">
        <v>310</v>
      </c>
      <c r="CH3" s="676"/>
      <c r="CI3" s="676"/>
      <c r="CJ3" s="676"/>
      <c r="CK3" s="676"/>
      <c r="CL3" s="676"/>
      <c r="CM3" s="676"/>
      <c r="CN3" s="676"/>
      <c r="CO3" s="681"/>
      <c r="CP3" s="677"/>
      <c r="CQ3" s="641" t="s">
        <v>113</v>
      </c>
      <c r="CR3" s="642"/>
      <c r="CS3" s="642"/>
      <c r="CT3" s="642"/>
      <c r="CU3" s="642"/>
      <c r="CV3" s="642"/>
      <c r="CW3" s="642"/>
      <c r="CX3" s="642"/>
      <c r="CY3" s="674"/>
      <c r="CZ3" s="643"/>
      <c r="DA3" s="675" t="s">
        <v>16</v>
      </c>
      <c r="DB3" s="676"/>
      <c r="DC3" s="676"/>
      <c r="DD3" s="676"/>
      <c r="DE3" s="676"/>
      <c r="DF3" s="676"/>
      <c r="DG3" s="676"/>
      <c r="DH3" s="676"/>
      <c r="DI3" s="677"/>
      <c r="DJ3" s="641" t="s">
        <v>109</v>
      </c>
      <c r="DK3" s="642"/>
      <c r="DL3" s="642"/>
      <c r="DM3" s="642"/>
      <c r="DN3" s="642"/>
      <c r="DO3" s="642"/>
      <c r="DP3" s="642"/>
      <c r="DQ3" s="642"/>
      <c r="DR3" s="643"/>
      <c r="DS3" s="678" t="s">
        <v>80</v>
      </c>
      <c r="DT3" s="679"/>
      <c r="DU3" s="680" t="s">
        <v>20</v>
      </c>
      <c r="DV3" s="680"/>
      <c r="DW3" s="680" t="s">
        <v>155</v>
      </c>
      <c r="DX3" s="680"/>
      <c r="DY3" s="670" t="s">
        <v>82</v>
      </c>
      <c r="DZ3" s="684" t="s">
        <v>27</v>
      </c>
      <c r="EA3" s="682" t="s">
        <v>21</v>
      </c>
      <c r="EB3" s="683"/>
      <c r="EC3" s="683"/>
      <c r="ED3" s="683"/>
      <c r="EE3" s="683"/>
      <c r="EF3" s="683"/>
      <c r="EG3" s="683"/>
      <c r="EH3" s="683"/>
      <c r="EI3" s="683"/>
      <c r="EJ3" s="679"/>
      <c r="EK3" s="675" t="s">
        <v>310</v>
      </c>
      <c r="EL3" s="676"/>
      <c r="EM3" s="676"/>
      <c r="EN3" s="676"/>
      <c r="EO3" s="676"/>
      <c r="EP3" s="676"/>
      <c r="EQ3" s="676"/>
      <c r="ER3" s="676"/>
      <c r="ES3" s="681"/>
      <c r="ET3" s="677"/>
      <c r="EU3" s="641" t="s">
        <v>113</v>
      </c>
      <c r="EV3" s="642"/>
      <c r="EW3" s="642"/>
      <c r="EX3" s="642"/>
      <c r="EY3" s="642"/>
      <c r="EZ3" s="642"/>
      <c r="FA3" s="642"/>
      <c r="FB3" s="642"/>
      <c r="FC3" s="674"/>
      <c r="FD3" s="643"/>
      <c r="FE3" s="675" t="s">
        <v>16</v>
      </c>
      <c r="FF3" s="676"/>
      <c r="FG3" s="676"/>
      <c r="FH3" s="676"/>
      <c r="FI3" s="676"/>
      <c r="FJ3" s="676"/>
      <c r="FK3" s="676"/>
      <c r="FL3" s="676"/>
      <c r="FM3" s="677"/>
      <c r="FN3" s="641" t="s">
        <v>109</v>
      </c>
      <c r="FO3" s="642"/>
      <c r="FP3" s="642"/>
      <c r="FQ3" s="642"/>
      <c r="FR3" s="642"/>
      <c r="FS3" s="642"/>
      <c r="FT3" s="642"/>
      <c r="FU3" s="642"/>
      <c r="FV3" s="643"/>
      <c r="FW3" s="678" t="s">
        <v>80</v>
      </c>
      <c r="FX3" s="679"/>
      <c r="FY3" s="680" t="s">
        <v>20</v>
      </c>
      <c r="FZ3" s="680"/>
      <c r="GA3" s="680" t="s">
        <v>155</v>
      </c>
      <c r="GB3" s="680"/>
      <c r="GC3" s="670" t="s">
        <v>82</v>
      </c>
      <c r="GD3" s="684" t="s">
        <v>27</v>
      </c>
      <c r="GE3" s="682" t="s">
        <v>21</v>
      </c>
      <c r="GF3" s="683"/>
      <c r="GG3" s="683"/>
      <c r="GH3" s="683"/>
      <c r="GI3" s="683"/>
      <c r="GJ3" s="683"/>
      <c r="GK3" s="683"/>
      <c r="GL3" s="683"/>
      <c r="GM3" s="683"/>
      <c r="GN3" s="679"/>
      <c r="GO3" s="675" t="s">
        <v>310</v>
      </c>
      <c r="GP3" s="676"/>
      <c r="GQ3" s="676"/>
      <c r="GR3" s="676"/>
      <c r="GS3" s="676"/>
      <c r="GT3" s="676"/>
      <c r="GU3" s="676"/>
      <c r="GV3" s="676"/>
      <c r="GW3" s="681"/>
      <c r="GX3" s="677"/>
      <c r="GY3" s="641" t="s">
        <v>113</v>
      </c>
      <c r="GZ3" s="642"/>
      <c r="HA3" s="642"/>
      <c r="HB3" s="642"/>
      <c r="HC3" s="642"/>
      <c r="HD3" s="642"/>
      <c r="HE3" s="642"/>
      <c r="HF3" s="642"/>
      <c r="HG3" s="674"/>
      <c r="HH3" s="643"/>
      <c r="HI3" s="675" t="s">
        <v>16</v>
      </c>
      <c r="HJ3" s="676"/>
      <c r="HK3" s="676"/>
      <c r="HL3" s="676"/>
      <c r="HM3" s="676"/>
      <c r="HN3" s="676"/>
      <c r="HO3" s="676"/>
      <c r="HP3" s="676"/>
      <c r="HQ3" s="677"/>
      <c r="HR3" s="641" t="s">
        <v>109</v>
      </c>
      <c r="HS3" s="642"/>
      <c r="HT3" s="642"/>
      <c r="HU3" s="642"/>
      <c r="HV3" s="642"/>
      <c r="HW3" s="642"/>
      <c r="HX3" s="642"/>
      <c r="HY3" s="642"/>
      <c r="HZ3" s="643"/>
      <c r="IA3" s="678" t="s">
        <v>80</v>
      </c>
      <c r="IB3" s="679"/>
      <c r="IC3" s="680" t="s">
        <v>20</v>
      </c>
      <c r="ID3" s="680"/>
      <c r="IE3" s="680" t="s">
        <v>155</v>
      </c>
      <c r="IF3" s="680"/>
      <c r="IG3" s="670" t="s">
        <v>82</v>
      </c>
      <c r="IH3" s="684" t="s">
        <v>27</v>
      </c>
      <c r="II3" s="682" t="s">
        <v>21</v>
      </c>
      <c r="IJ3" s="683"/>
      <c r="IK3" s="683"/>
      <c r="IL3" s="683"/>
      <c r="IM3" s="683"/>
      <c r="IN3" s="683"/>
      <c r="IO3" s="683"/>
      <c r="IP3" s="683"/>
      <c r="IQ3" s="683"/>
      <c r="IR3" s="679"/>
      <c r="IS3" s="675" t="s">
        <v>310</v>
      </c>
      <c r="IT3" s="676"/>
      <c r="IU3" s="676"/>
      <c r="IV3" s="676"/>
      <c r="IW3" s="676"/>
      <c r="IX3" s="676"/>
      <c r="IY3" s="676"/>
      <c r="IZ3" s="676"/>
      <c r="JA3" s="681"/>
      <c r="JB3" s="677"/>
      <c r="JC3" s="641" t="s">
        <v>113</v>
      </c>
      <c r="JD3" s="642"/>
      <c r="JE3" s="642"/>
      <c r="JF3" s="642"/>
      <c r="JG3" s="642"/>
      <c r="JH3" s="642"/>
      <c r="JI3" s="642"/>
      <c r="JJ3" s="642"/>
      <c r="JK3" s="674"/>
      <c r="JL3" s="643"/>
      <c r="JM3" s="675" t="s">
        <v>16</v>
      </c>
      <c r="JN3" s="676"/>
      <c r="JO3" s="676"/>
      <c r="JP3" s="676"/>
      <c r="JQ3" s="676"/>
      <c r="JR3" s="676"/>
      <c r="JS3" s="676"/>
      <c r="JT3" s="676"/>
      <c r="JU3" s="677"/>
      <c r="JV3" s="641" t="s">
        <v>109</v>
      </c>
      <c r="JW3" s="642"/>
      <c r="JX3" s="642"/>
      <c r="JY3" s="642"/>
      <c r="JZ3" s="642"/>
      <c r="KA3" s="642"/>
      <c r="KB3" s="642"/>
      <c r="KC3" s="642"/>
      <c r="KD3" s="643"/>
      <c r="KE3" s="678" t="s">
        <v>80</v>
      </c>
      <c r="KF3" s="679"/>
      <c r="KG3" s="680" t="s">
        <v>20</v>
      </c>
      <c r="KH3" s="680"/>
      <c r="KI3" s="680" t="s">
        <v>155</v>
      </c>
      <c r="KJ3" s="680"/>
      <c r="KK3" s="670" t="s">
        <v>82</v>
      </c>
      <c r="KL3" s="672" t="s">
        <v>27</v>
      </c>
    </row>
    <row r="4" spans="1:302" ht="42">
      <c r="A4" s="698"/>
      <c r="B4" s="671"/>
      <c r="C4" s="62" t="s">
        <v>103</v>
      </c>
      <c r="D4" s="63" t="s">
        <v>0</v>
      </c>
      <c r="E4" s="680"/>
      <c r="F4" s="56" t="s">
        <v>71</v>
      </c>
      <c r="G4" s="194" t="s">
        <v>72</v>
      </c>
      <c r="H4" s="56" t="s">
        <v>71</v>
      </c>
      <c r="I4" s="65" t="s">
        <v>72</v>
      </c>
      <c r="J4" s="691"/>
      <c r="K4" s="69">
        <v>1</v>
      </c>
      <c r="L4" s="70">
        <v>2</v>
      </c>
      <c r="M4" s="70">
        <v>3</v>
      </c>
      <c r="N4" s="70">
        <v>4</v>
      </c>
      <c r="O4" s="70">
        <v>5</v>
      </c>
      <c r="P4" s="70">
        <v>6</v>
      </c>
      <c r="Q4" s="70">
        <v>7</v>
      </c>
      <c r="R4" s="71">
        <v>8</v>
      </c>
      <c r="S4" s="542">
        <v>1</v>
      </c>
      <c r="T4" s="543">
        <v>2</v>
      </c>
      <c r="U4" s="543">
        <v>3</v>
      </c>
      <c r="V4" s="543">
        <v>4</v>
      </c>
      <c r="W4" s="543">
        <v>5</v>
      </c>
      <c r="X4" s="543">
        <v>6</v>
      </c>
      <c r="Y4" s="543">
        <v>7</v>
      </c>
      <c r="Z4" s="543">
        <v>8</v>
      </c>
      <c r="AA4" s="544">
        <v>9</v>
      </c>
      <c r="AB4" s="545" t="s">
        <v>13</v>
      </c>
      <c r="AC4" s="66">
        <v>1</v>
      </c>
      <c r="AD4" s="67">
        <v>2</v>
      </c>
      <c r="AE4" s="67">
        <v>3</v>
      </c>
      <c r="AF4" s="67">
        <v>4</v>
      </c>
      <c r="AG4" s="67">
        <v>5</v>
      </c>
      <c r="AH4" s="67">
        <v>6</v>
      </c>
      <c r="AI4" s="67">
        <v>7</v>
      </c>
      <c r="AJ4" s="67">
        <v>8</v>
      </c>
      <c r="AK4" s="103">
        <v>9</v>
      </c>
      <c r="AL4" s="68" t="s">
        <v>311</v>
      </c>
      <c r="AM4" s="66">
        <v>1</v>
      </c>
      <c r="AN4" s="67">
        <v>2</v>
      </c>
      <c r="AO4" s="67">
        <v>3</v>
      </c>
      <c r="AP4" s="67">
        <v>4</v>
      </c>
      <c r="AQ4" s="67">
        <v>5</v>
      </c>
      <c r="AR4" s="67">
        <v>6</v>
      </c>
      <c r="AS4" s="67">
        <v>7</v>
      </c>
      <c r="AT4" s="67">
        <v>8</v>
      </c>
      <c r="AU4" s="103">
        <v>9</v>
      </c>
      <c r="AV4" s="254" t="s">
        <v>13</v>
      </c>
      <c r="AW4" s="574">
        <v>1</v>
      </c>
      <c r="AX4" s="575">
        <v>2</v>
      </c>
      <c r="AY4" s="575">
        <v>3</v>
      </c>
      <c r="AZ4" s="575">
        <v>4</v>
      </c>
      <c r="BA4" s="575">
        <v>5</v>
      </c>
      <c r="BB4" s="575">
        <v>6</v>
      </c>
      <c r="BC4" s="575">
        <v>7</v>
      </c>
      <c r="BD4" s="575">
        <v>8</v>
      </c>
      <c r="BE4" s="576" t="s">
        <v>13</v>
      </c>
      <c r="BF4" s="69">
        <v>1</v>
      </c>
      <c r="BG4" s="70">
        <v>2</v>
      </c>
      <c r="BH4" s="70">
        <v>3</v>
      </c>
      <c r="BI4" s="70">
        <v>4</v>
      </c>
      <c r="BJ4" s="70">
        <v>5</v>
      </c>
      <c r="BK4" s="70">
        <v>6</v>
      </c>
      <c r="BL4" s="70">
        <v>7</v>
      </c>
      <c r="BM4" s="70">
        <v>8</v>
      </c>
      <c r="BN4" s="64" t="s">
        <v>13</v>
      </c>
      <c r="BO4" s="72" t="s">
        <v>80</v>
      </c>
      <c r="BP4" s="57" t="s">
        <v>79</v>
      </c>
      <c r="BQ4" s="584" t="s">
        <v>62</v>
      </c>
      <c r="BR4" s="585" t="s">
        <v>26</v>
      </c>
      <c r="BS4" s="53" t="s">
        <v>21</v>
      </c>
      <c r="BT4" s="55" t="s">
        <v>22</v>
      </c>
      <c r="BU4" s="673"/>
      <c r="BV4" s="688"/>
      <c r="BW4" s="114">
        <v>1</v>
      </c>
      <c r="BX4" s="67">
        <v>2</v>
      </c>
      <c r="BY4" s="67">
        <v>3</v>
      </c>
      <c r="BZ4" s="67">
        <v>4</v>
      </c>
      <c r="CA4" s="67">
        <v>5</v>
      </c>
      <c r="CB4" s="67">
        <v>6</v>
      </c>
      <c r="CC4" s="67">
        <v>7</v>
      </c>
      <c r="CD4" s="67">
        <v>8</v>
      </c>
      <c r="CE4" s="103">
        <v>9</v>
      </c>
      <c r="CF4" s="64" t="s">
        <v>13</v>
      </c>
      <c r="CG4" s="66">
        <v>1</v>
      </c>
      <c r="CH4" s="67">
        <v>2</v>
      </c>
      <c r="CI4" s="67">
        <v>3</v>
      </c>
      <c r="CJ4" s="67">
        <v>4</v>
      </c>
      <c r="CK4" s="67">
        <v>5</v>
      </c>
      <c r="CL4" s="67">
        <v>6</v>
      </c>
      <c r="CM4" s="67">
        <v>7</v>
      </c>
      <c r="CN4" s="67">
        <v>8</v>
      </c>
      <c r="CO4" s="103">
        <v>9</v>
      </c>
      <c r="CP4" s="117" t="s">
        <v>311</v>
      </c>
      <c r="CQ4" s="77">
        <v>1</v>
      </c>
      <c r="CR4" s="78">
        <v>2</v>
      </c>
      <c r="CS4" s="78">
        <v>3</v>
      </c>
      <c r="CT4" s="78">
        <v>4</v>
      </c>
      <c r="CU4" s="78">
        <v>5</v>
      </c>
      <c r="CV4" s="78">
        <v>6</v>
      </c>
      <c r="CW4" s="78">
        <v>7</v>
      </c>
      <c r="CX4" s="78">
        <v>8</v>
      </c>
      <c r="CY4" s="104">
        <v>9</v>
      </c>
      <c r="CZ4" s="117" t="s">
        <v>13</v>
      </c>
      <c r="DA4" s="69">
        <v>1</v>
      </c>
      <c r="DB4" s="70">
        <v>2</v>
      </c>
      <c r="DC4" s="70">
        <v>3</v>
      </c>
      <c r="DD4" s="70">
        <v>4</v>
      </c>
      <c r="DE4" s="70">
        <v>5</v>
      </c>
      <c r="DF4" s="70">
        <v>6</v>
      </c>
      <c r="DG4" s="70">
        <v>7</v>
      </c>
      <c r="DH4" s="70">
        <v>8</v>
      </c>
      <c r="DI4" s="64" t="s">
        <v>13</v>
      </c>
      <c r="DJ4" s="79">
        <v>1</v>
      </c>
      <c r="DK4" s="80">
        <v>2</v>
      </c>
      <c r="DL4" s="80">
        <v>3</v>
      </c>
      <c r="DM4" s="80">
        <v>4</v>
      </c>
      <c r="DN4" s="80">
        <v>5</v>
      </c>
      <c r="DO4" s="80">
        <v>6</v>
      </c>
      <c r="DP4" s="80">
        <v>7</v>
      </c>
      <c r="DQ4" s="80">
        <v>8</v>
      </c>
      <c r="DR4" s="107" t="s">
        <v>13</v>
      </c>
      <c r="DS4" s="111" t="s">
        <v>80</v>
      </c>
      <c r="DT4" s="110" t="s">
        <v>79</v>
      </c>
      <c r="DU4" s="112" t="s">
        <v>62</v>
      </c>
      <c r="DV4" s="113" t="s">
        <v>26</v>
      </c>
      <c r="DW4" s="112" t="s">
        <v>21</v>
      </c>
      <c r="DX4" s="113" t="s">
        <v>22</v>
      </c>
      <c r="DY4" s="671"/>
      <c r="DZ4" s="685"/>
      <c r="EA4" s="114">
        <v>1</v>
      </c>
      <c r="EB4" s="67">
        <v>2</v>
      </c>
      <c r="EC4" s="67">
        <v>3</v>
      </c>
      <c r="ED4" s="67">
        <v>4</v>
      </c>
      <c r="EE4" s="67">
        <v>5</v>
      </c>
      <c r="EF4" s="67">
        <v>6</v>
      </c>
      <c r="EG4" s="67">
        <v>7</v>
      </c>
      <c r="EH4" s="67">
        <v>8</v>
      </c>
      <c r="EI4" s="103">
        <v>9</v>
      </c>
      <c r="EJ4" s="64" t="s">
        <v>13</v>
      </c>
      <c r="EK4" s="66">
        <v>1</v>
      </c>
      <c r="EL4" s="67">
        <v>2</v>
      </c>
      <c r="EM4" s="67">
        <v>3</v>
      </c>
      <c r="EN4" s="67">
        <v>4</v>
      </c>
      <c r="EO4" s="67">
        <v>5</v>
      </c>
      <c r="EP4" s="67">
        <v>6</v>
      </c>
      <c r="EQ4" s="67">
        <v>7</v>
      </c>
      <c r="ER4" s="67">
        <v>8</v>
      </c>
      <c r="ES4" s="103">
        <v>9</v>
      </c>
      <c r="ET4" s="117" t="s">
        <v>311</v>
      </c>
      <c r="EU4" s="77">
        <v>1</v>
      </c>
      <c r="EV4" s="78">
        <v>2</v>
      </c>
      <c r="EW4" s="78">
        <v>3</v>
      </c>
      <c r="EX4" s="78">
        <v>4</v>
      </c>
      <c r="EY4" s="78">
        <v>5</v>
      </c>
      <c r="EZ4" s="78">
        <v>6</v>
      </c>
      <c r="FA4" s="78">
        <v>7</v>
      </c>
      <c r="FB4" s="78">
        <v>8</v>
      </c>
      <c r="FC4" s="104">
        <v>9</v>
      </c>
      <c r="FD4" s="117" t="s">
        <v>13</v>
      </c>
      <c r="FE4" s="69">
        <v>1</v>
      </c>
      <c r="FF4" s="70">
        <v>2</v>
      </c>
      <c r="FG4" s="70">
        <v>3</v>
      </c>
      <c r="FH4" s="70">
        <v>4</v>
      </c>
      <c r="FI4" s="70">
        <v>5</v>
      </c>
      <c r="FJ4" s="70">
        <v>6</v>
      </c>
      <c r="FK4" s="70">
        <v>7</v>
      </c>
      <c r="FL4" s="70">
        <v>8</v>
      </c>
      <c r="FM4" s="64" t="s">
        <v>13</v>
      </c>
      <c r="FN4" s="79">
        <v>1</v>
      </c>
      <c r="FO4" s="80">
        <v>2</v>
      </c>
      <c r="FP4" s="80">
        <v>3</v>
      </c>
      <c r="FQ4" s="80">
        <v>4</v>
      </c>
      <c r="FR4" s="80">
        <v>5</v>
      </c>
      <c r="FS4" s="80">
        <v>6</v>
      </c>
      <c r="FT4" s="80">
        <v>7</v>
      </c>
      <c r="FU4" s="80">
        <v>8</v>
      </c>
      <c r="FV4" s="107" t="s">
        <v>13</v>
      </c>
      <c r="FW4" s="111" t="s">
        <v>80</v>
      </c>
      <c r="FX4" s="110" t="s">
        <v>79</v>
      </c>
      <c r="FY4" s="112" t="s">
        <v>62</v>
      </c>
      <c r="FZ4" s="113" t="s">
        <v>26</v>
      </c>
      <c r="GA4" s="112" t="s">
        <v>21</v>
      </c>
      <c r="GB4" s="113" t="s">
        <v>22</v>
      </c>
      <c r="GC4" s="671"/>
      <c r="GD4" s="685"/>
      <c r="GE4" s="114">
        <v>1</v>
      </c>
      <c r="GF4" s="67">
        <v>2</v>
      </c>
      <c r="GG4" s="67">
        <v>3</v>
      </c>
      <c r="GH4" s="67">
        <v>4</v>
      </c>
      <c r="GI4" s="67">
        <v>5</v>
      </c>
      <c r="GJ4" s="67">
        <v>6</v>
      </c>
      <c r="GK4" s="67">
        <v>7</v>
      </c>
      <c r="GL4" s="67">
        <v>8</v>
      </c>
      <c r="GM4" s="103">
        <v>9</v>
      </c>
      <c r="GN4" s="64" t="s">
        <v>13</v>
      </c>
      <c r="GO4" s="66">
        <v>1</v>
      </c>
      <c r="GP4" s="67">
        <v>2</v>
      </c>
      <c r="GQ4" s="67">
        <v>3</v>
      </c>
      <c r="GR4" s="67">
        <v>4</v>
      </c>
      <c r="GS4" s="67">
        <v>5</v>
      </c>
      <c r="GT4" s="67">
        <v>6</v>
      </c>
      <c r="GU4" s="67">
        <v>7</v>
      </c>
      <c r="GV4" s="67">
        <v>8</v>
      </c>
      <c r="GW4" s="103">
        <v>9</v>
      </c>
      <c r="GX4" s="117" t="s">
        <v>311</v>
      </c>
      <c r="GY4" s="77">
        <v>1</v>
      </c>
      <c r="GZ4" s="78">
        <v>2</v>
      </c>
      <c r="HA4" s="78">
        <v>3</v>
      </c>
      <c r="HB4" s="78">
        <v>4</v>
      </c>
      <c r="HC4" s="78">
        <v>5</v>
      </c>
      <c r="HD4" s="78">
        <v>6</v>
      </c>
      <c r="HE4" s="78">
        <v>7</v>
      </c>
      <c r="HF4" s="78">
        <v>8</v>
      </c>
      <c r="HG4" s="104">
        <v>9</v>
      </c>
      <c r="HH4" s="117" t="s">
        <v>13</v>
      </c>
      <c r="HI4" s="69">
        <v>1</v>
      </c>
      <c r="HJ4" s="70">
        <v>2</v>
      </c>
      <c r="HK4" s="70">
        <v>3</v>
      </c>
      <c r="HL4" s="70">
        <v>4</v>
      </c>
      <c r="HM4" s="70">
        <v>5</v>
      </c>
      <c r="HN4" s="70">
        <v>6</v>
      </c>
      <c r="HO4" s="70">
        <v>7</v>
      </c>
      <c r="HP4" s="70">
        <v>8</v>
      </c>
      <c r="HQ4" s="64" t="s">
        <v>13</v>
      </c>
      <c r="HR4" s="79">
        <v>1</v>
      </c>
      <c r="HS4" s="80">
        <v>2</v>
      </c>
      <c r="HT4" s="80">
        <v>3</v>
      </c>
      <c r="HU4" s="80">
        <v>4</v>
      </c>
      <c r="HV4" s="80">
        <v>5</v>
      </c>
      <c r="HW4" s="80">
        <v>6</v>
      </c>
      <c r="HX4" s="80">
        <v>7</v>
      </c>
      <c r="HY4" s="80">
        <v>8</v>
      </c>
      <c r="HZ4" s="107" t="s">
        <v>13</v>
      </c>
      <c r="IA4" s="111" t="s">
        <v>80</v>
      </c>
      <c r="IB4" s="110" t="s">
        <v>79</v>
      </c>
      <c r="IC4" s="112" t="s">
        <v>62</v>
      </c>
      <c r="ID4" s="113" t="s">
        <v>26</v>
      </c>
      <c r="IE4" s="112" t="s">
        <v>21</v>
      </c>
      <c r="IF4" s="113" t="s">
        <v>22</v>
      </c>
      <c r="IG4" s="671"/>
      <c r="IH4" s="685"/>
      <c r="II4" s="114">
        <v>1</v>
      </c>
      <c r="IJ4" s="67">
        <v>2</v>
      </c>
      <c r="IK4" s="67">
        <v>3</v>
      </c>
      <c r="IL4" s="67">
        <v>4</v>
      </c>
      <c r="IM4" s="67">
        <v>5</v>
      </c>
      <c r="IN4" s="67">
        <v>6</v>
      </c>
      <c r="IO4" s="67">
        <v>7</v>
      </c>
      <c r="IP4" s="67">
        <v>8</v>
      </c>
      <c r="IQ4" s="103">
        <v>9</v>
      </c>
      <c r="IR4" s="64" t="s">
        <v>13</v>
      </c>
      <c r="IS4" s="66">
        <v>1</v>
      </c>
      <c r="IT4" s="67">
        <v>2</v>
      </c>
      <c r="IU4" s="67">
        <v>3</v>
      </c>
      <c r="IV4" s="67">
        <v>4</v>
      </c>
      <c r="IW4" s="67">
        <v>5</v>
      </c>
      <c r="IX4" s="67">
        <v>6</v>
      </c>
      <c r="IY4" s="67">
        <v>7</v>
      </c>
      <c r="IZ4" s="67">
        <v>8</v>
      </c>
      <c r="JA4" s="103">
        <v>9</v>
      </c>
      <c r="JB4" s="117" t="s">
        <v>311</v>
      </c>
      <c r="JC4" s="77">
        <v>1</v>
      </c>
      <c r="JD4" s="78">
        <v>2</v>
      </c>
      <c r="JE4" s="78">
        <v>3</v>
      </c>
      <c r="JF4" s="78">
        <v>4</v>
      </c>
      <c r="JG4" s="78">
        <v>5</v>
      </c>
      <c r="JH4" s="78">
        <v>6</v>
      </c>
      <c r="JI4" s="78">
        <v>7</v>
      </c>
      <c r="JJ4" s="78">
        <v>8</v>
      </c>
      <c r="JK4" s="104">
        <v>9</v>
      </c>
      <c r="JL4" s="117" t="s">
        <v>13</v>
      </c>
      <c r="JM4" s="69">
        <v>1</v>
      </c>
      <c r="JN4" s="70">
        <v>2</v>
      </c>
      <c r="JO4" s="70">
        <v>3</v>
      </c>
      <c r="JP4" s="70">
        <v>4</v>
      </c>
      <c r="JQ4" s="70">
        <v>5</v>
      </c>
      <c r="JR4" s="70">
        <v>6</v>
      </c>
      <c r="JS4" s="70">
        <v>7</v>
      </c>
      <c r="JT4" s="70">
        <v>8</v>
      </c>
      <c r="JU4" s="64" t="s">
        <v>13</v>
      </c>
      <c r="JV4" s="79">
        <v>1</v>
      </c>
      <c r="JW4" s="80">
        <v>2</v>
      </c>
      <c r="JX4" s="80">
        <v>3</v>
      </c>
      <c r="JY4" s="80">
        <v>4</v>
      </c>
      <c r="JZ4" s="80">
        <v>5</v>
      </c>
      <c r="KA4" s="80">
        <v>6</v>
      </c>
      <c r="KB4" s="80">
        <v>7</v>
      </c>
      <c r="KC4" s="80">
        <v>8</v>
      </c>
      <c r="KD4" s="107" t="s">
        <v>13</v>
      </c>
      <c r="KE4" s="111" t="s">
        <v>80</v>
      </c>
      <c r="KF4" s="110" t="s">
        <v>79</v>
      </c>
      <c r="KG4" s="112" t="s">
        <v>62</v>
      </c>
      <c r="KH4" s="113" t="s">
        <v>26</v>
      </c>
      <c r="KI4" s="112" t="s">
        <v>21</v>
      </c>
      <c r="KJ4" s="113" t="s">
        <v>22</v>
      </c>
      <c r="KK4" s="671"/>
      <c r="KL4" s="673"/>
    </row>
    <row r="5" spans="1:302" ht="144" customHeight="1">
      <c r="A5" s="18">
        <v>101</v>
      </c>
      <c r="B5" s="5" t="s">
        <v>159</v>
      </c>
      <c r="C5" s="6">
        <f>ROUNDDOWN(A5/100,0)</f>
        <v>1</v>
      </c>
      <c r="D5" s="12" t="str">
        <f>IFERROR(VLOOKUP(C5,プルダウン!$L$2:$M$28,2,FALSE),"-")</f>
        <v>環境</v>
      </c>
      <c r="E5" s="5"/>
      <c r="F5" s="11" t="s">
        <v>2112</v>
      </c>
      <c r="G5" s="170" t="s">
        <v>2259</v>
      </c>
      <c r="H5" s="11"/>
      <c r="I5" s="20"/>
      <c r="J5" s="5"/>
      <c r="K5" s="42" t="s">
        <v>114</v>
      </c>
      <c r="L5" s="43" t="s">
        <v>85</v>
      </c>
      <c r="M5" s="43" t="s">
        <v>12</v>
      </c>
      <c r="N5" s="43" t="s">
        <v>12</v>
      </c>
      <c r="O5" s="43" t="s">
        <v>12</v>
      </c>
      <c r="P5" s="43" t="s">
        <v>12</v>
      </c>
      <c r="Q5" s="43" t="s">
        <v>12</v>
      </c>
      <c r="R5" s="41" t="s">
        <v>12</v>
      </c>
      <c r="S5" s="546" t="str">
        <f>VLOOKUP($A5&amp;"-"&amp;S$4,'04施策の客観指標'!$A$4:$AU$1029,COLUMN('04施策の客観指標'!$AP:$AP),FALSE)</f>
        <v>a</v>
      </c>
      <c r="T5" s="528" t="str">
        <f>VLOOKUP($A5&amp;"-"&amp;T$4,'04施策の客観指標'!$A$4:$AU$1029,COLUMN('04施策の客観指標'!$AP:$AP),FALSE)</f>
        <v>a</v>
      </c>
      <c r="U5" s="528" t="str">
        <f>VLOOKUP($A5&amp;"-"&amp;U$4,'04施策の客観指標'!$A$4:$AU$1029,COLUMN('04施策の客観指標'!$AP:$AP),FALSE)</f>
        <v>b</v>
      </c>
      <c r="V5" s="528" t="str">
        <f>VLOOKUP($A5&amp;"-"&amp;V$4,'04施策の客観指標'!$A$4:$AU$1029,COLUMN('04施策の客観指標'!$AP:$AP),FALSE)</f>
        <v>-</v>
      </c>
      <c r="W5" s="528" t="str">
        <f>VLOOKUP($A5&amp;"-"&amp;W$4,'04施策の客観指標'!$A$4:$AU$1029,COLUMN('04施策の客観指標'!$AP:$AP),FALSE)</f>
        <v>-</v>
      </c>
      <c r="X5" s="528" t="str">
        <f>VLOOKUP($A5&amp;"-"&amp;X$4,'04施策の客観指標'!$A$4:$AU$1029,COLUMN('04施策の客観指標'!$AP:$AP),FALSE)</f>
        <v>-</v>
      </c>
      <c r="Y5" s="528" t="str">
        <f>VLOOKUP($A5&amp;"-"&amp;Y$4,'04施策の客観指標'!$A$4:$AU$1029,COLUMN('04施策の客観指標'!$AP:$AP),FALSE)</f>
        <v>-</v>
      </c>
      <c r="Z5" s="528" t="str">
        <f>VLOOKUP($A5&amp;"-"&amp;Z$4,'04施策の客観指標'!$A$4:$AU$1029,COLUMN('04施策の客観指標'!$AP:$AP),FALSE)</f>
        <v>-</v>
      </c>
      <c r="AA5" s="529" t="str">
        <f>VLOOKUP($A5&amp;"-"&amp;AA$4,'04施策の客観指標'!$A$4:$AU$1029,COLUMN('04施策の客観指標'!$AP:$AP),FALSE)</f>
        <v>-</v>
      </c>
      <c r="AB5" s="547" t="str">
        <f>_xlfn.IFS(AV5="-","-",AV5&gt;=0.8,"a",AV5&gt;=0.6,"b",AV5&gt;=0.4,"c",AV5&gt;=0.2,"d",AV5&lt;0.2,"e")</f>
        <v>a</v>
      </c>
      <c r="AC5" s="252">
        <f>VLOOKUP($A5&amp;"-"&amp;S$4,'04施策の客観指標'!$A$4:$AU$1029,COLUMN('04施策の客観指標'!$AU:$AU),FALSE)</f>
        <v>1</v>
      </c>
      <c r="AD5" s="38">
        <f>VLOOKUP($A5&amp;"-"&amp;T$4,'04施策の客観指標'!$A$4:$AU$1029,COLUMN('04施策の客観指標'!$AU:$AU),FALSE)</f>
        <v>1</v>
      </c>
      <c r="AE5" s="38">
        <f>VLOOKUP($A5&amp;"-"&amp;U$4,'04施策の客観指標'!$A$4:$AU$1029,COLUMN('04施策の客観指標'!$AU:$AU),FALSE)</f>
        <v>1</v>
      </c>
      <c r="AF5" s="38" t="str">
        <f>VLOOKUP($A5&amp;"-"&amp;V$4,'04施策の客観指標'!$A$4:$AU$1029,COLUMN('04施策の客観指標'!$AU:$AU),FALSE)</f>
        <v>-</v>
      </c>
      <c r="AG5" s="38" t="str">
        <f>VLOOKUP($A5&amp;"-"&amp;W$4,'04施策の客観指標'!$A$4:$AU$1029,COLUMN('04施策の客観指標'!$AU:$AU),FALSE)</f>
        <v>-</v>
      </c>
      <c r="AH5" s="38" t="str">
        <f>VLOOKUP($A5&amp;"-"&amp;X$4,'04施策の客観指標'!$A$4:$AU$1029,COLUMN('04施策の客観指標'!$AU:$AU),FALSE)</f>
        <v>-</v>
      </c>
      <c r="AI5" s="38" t="str">
        <f>VLOOKUP($A5&amp;"-"&amp;Y$4,'04施策の客観指標'!$A$4:$AU$1029,COLUMN('04施策の客観指標'!$AU:$AU),FALSE)</f>
        <v>-</v>
      </c>
      <c r="AJ5" s="38" t="str">
        <f>VLOOKUP($A5&amp;"-"&amp;Z$4,'04施策の客観指標'!$A$4:$AU$1029,COLUMN('04施策の客観指標'!$AU:$AU),FALSE)</f>
        <v>-</v>
      </c>
      <c r="AK5" s="38" t="str">
        <f>VLOOKUP($A5&amp;"-"&amp;AA$4,'04施策の客観指標'!$A$4:$AU$1029,COLUMN('04施策の客観指標'!$AU:$AU),FALSE)</f>
        <v>-</v>
      </c>
      <c r="AL5" s="82">
        <f>SUM(AC5:AK5)</f>
        <v>3</v>
      </c>
      <c r="AM5" s="37">
        <f t="shared" ref="AM5:AU5" si="0">_xlfn.SWITCH(S5,"a",4*AC5,"b",3*AC5,"c",2*AC5,"d",1*AC5,"e",0*AC5,"-","")</f>
        <v>4</v>
      </c>
      <c r="AN5" s="38">
        <f t="shared" si="0"/>
        <v>4</v>
      </c>
      <c r="AO5" s="38">
        <f t="shared" si="0"/>
        <v>3</v>
      </c>
      <c r="AP5" s="38" t="str">
        <f t="shared" si="0"/>
        <v/>
      </c>
      <c r="AQ5" s="38" t="str">
        <f t="shared" si="0"/>
        <v/>
      </c>
      <c r="AR5" s="38" t="str">
        <f t="shared" si="0"/>
        <v/>
      </c>
      <c r="AS5" s="38" t="str">
        <f t="shared" si="0"/>
        <v/>
      </c>
      <c r="AT5" s="38" t="str">
        <f t="shared" si="0"/>
        <v/>
      </c>
      <c r="AU5" s="253" t="str">
        <f t="shared" si="0"/>
        <v/>
      </c>
      <c r="AV5" s="81">
        <f t="shared" ref="AV5:AV29" si="1">IF(COUNT(AM5:AU5)=0,"-",SUM(AM5:AU5)/AL5/4)</f>
        <v>0.91666666666666663</v>
      </c>
      <c r="AW5" s="534" t="str">
        <f>IF($K5="○",VLOOKUP($C5&amp;"-"&amp;AW$4,'05市民生活実感調査'!$A$3:$BC$218,COLUMN('05市民生活実感調査'!$O:$O),FALSE),"-")</f>
        <v>b</v>
      </c>
      <c r="AX5" s="535" t="str">
        <f>IF($L5="○",VLOOKUP($C5&amp;"-"&amp;AX$4,'05市民生活実感調査'!$A$3:$BC$218,COLUMN('05市民生活実感調査'!$O:$O),FALSE),"-")</f>
        <v>-</v>
      </c>
      <c r="AY5" s="535" t="str">
        <f>IF($M5="○",VLOOKUP($C5&amp;"-"&amp;AY$4,'05市民生活実感調査'!$A$3:$BC$218,COLUMN('05市民生活実感調査'!$O:$O),FALSE),"-")</f>
        <v>-</v>
      </c>
      <c r="AZ5" s="535" t="str">
        <f>IF($N5="○",VLOOKUP($C5&amp;"-"&amp;AZ$4,'05市民生活実感調査'!$A$3:$BC$218,COLUMN('05市民生活実感調査'!$O:$O),FALSE),"-")</f>
        <v>-</v>
      </c>
      <c r="BA5" s="535" t="str">
        <f>IF($O5="○",VLOOKUP($C5&amp;"-"&amp;BA$4,'05市民生活実感調査'!$A$3:$BC$218,COLUMN('05市民生活実感調査'!$O:$O),FALSE),"-")</f>
        <v>-</v>
      </c>
      <c r="BB5" s="535" t="str">
        <f>IF($P5="○",VLOOKUP($C5&amp;"-"&amp;BB$4,'05市民生活実感調査'!$A$3:$BC$218,COLUMN('05市民生活実感調査'!$O:$O),FALSE),"-")</f>
        <v>-</v>
      </c>
      <c r="BC5" s="535" t="str">
        <f>IF($Q5="○",VLOOKUP($C5&amp;"-"&amp;BC$4,'05市民生活実感調査'!$A$3:$BC$218,COLUMN('05市民生活実感調査'!$O:$O),FALSE),"-")</f>
        <v>-</v>
      </c>
      <c r="BD5" s="535" t="str">
        <f>IF($R5="○",VLOOKUP($C5&amp;"-"&amp;BD$4,'05市民生活実感調査'!$A$3:$BC$218,COLUMN('05市民生活実感調査'!$O:$O),FALSE),"-")</f>
        <v>-</v>
      </c>
      <c r="BE5" s="536" t="str">
        <f>_xlfn.IFS(BN5&gt;=0.8,"a",BN5&gt;=0.6,"b",BN5&gt;=0.4,"c",BN5&gt;=0.2,"d",BN5&lt;0.2,"e")</f>
        <v>b</v>
      </c>
      <c r="BF5" s="37">
        <f>_xlfn.SWITCH(AW5,"a",4,"b",3,"c",2,"d",1,"e",0,"-","")</f>
        <v>3</v>
      </c>
      <c r="BG5" s="38" t="str">
        <f t="shared" ref="BG5:BG11" si="2">_xlfn.SWITCH(AX5,"a",4,"b",3,"c",2,"d",1,"e",0,"-","")</f>
        <v/>
      </c>
      <c r="BH5" s="38" t="str">
        <f t="shared" ref="BH5:BH11" si="3">_xlfn.SWITCH(AY5,"a",4,"b",3,"c",2,"d",1,"e",0,"-","")</f>
        <v/>
      </c>
      <c r="BI5" s="38" t="str">
        <f t="shared" ref="BI5:BI11" si="4">_xlfn.SWITCH(AZ5,"a",4,"b",3,"c",2,"d",1,"e",0,"-","")</f>
        <v/>
      </c>
      <c r="BJ5" s="38" t="str">
        <f t="shared" ref="BJ5:BJ11" si="5">_xlfn.SWITCH(BA5,"a",4,"b",3,"c",2,"d",1,"e",0,"-","")</f>
        <v/>
      </c>
      <c r="BK5" s="38" t="str">
        <f t="shared" ref="BK5:BK11" si="6">_xlfn.SWITCH(BB5,"a",4,"b",3,"c",2,"d",1,"e",0,"-","")</f>
        <v/>
      </c>
      <c r="BL5" s="38" t="str">
        <f t="shared" ref="BL5:BL11" si="7">_xlfn.SWITCH(BC5,"a",4,"b",3,"c",2,"d",1,"e",0,"-","")</f>
        <v/>
      </c>
      <c r="BM5" s="38" t="str">
        <f t="shared" ref="BM5:BM11" si="8">_xlfn.SWITCH(BD5,"a",4,"b",3,"c",2,"d",1,"e",0,"-","")</f>
        <v/>
      </c>
      <c r="BN5" s="41">
        <f>SUM(BF5:BM5)/COUNT(BF5:BM5)/4</f>
        <v>0.75</v>
      </c>
      <c r="BO5" s="211" t="s">
        <v>125</v>
      </c>
      <c r="BP5" s="149" t="s">
        <v>2262</v>
      </c>
      <c r="BQ5" s="586" t="str">
        <f>VLOOKUP(AB5&amp;BE5&amp;BO5,[24]プルダウン!$AC$2:$AD$51,2,FALSE)</f>
        <v>B</v>
      </c>
      <c r="BR5" s="587" t="str">
        <f>VLOOKUP(BQ5,[3]プルダウン!$A$1:$B$6,2,FALSE)</f>
        <v>政策の目的がかなり達成されている</v>
      </c>
      <c r="BS5" s="259"/>
      <c r="BT5" s="331"/>
      <c r="BU5" s="168" t="s">
        <v>2263</v>
      </c>
      <c r="BV5" s="280" t="s">
        <v>2264</v>
      </c>
      <c r="BW5" s="115" t="str">
        <f>VLOOKUP($A5&amp;"-"&amp;BW$4,'04施策の客観指標'!$A$4:$AU$1029,COLUMN('04施策の客観指標'!$AQ:$AQ),FALSE)</f>
        <v>-</v>
      </c>
      <c r="BX5" s="7" t="str">
        <f>VLOOKUP($A5&amp;"-"&amp;BX$4,'04施策の客観指標'!$A$4:$AU$1029,COLUMN('04施策の客観指標'!$AQ:$AQ),FALSE)</f>
        <v>-</v>
      </c>
      <c r="BY5" s="7" t="str">
        <f>VLOOKUP($A5&amp;"-"&amp;BY$4,'04施策の客観指標'!$A$4:$AU$1029,COLUMN('04施策の客観指標'!$AQ:$AQ),FALSE)</f>
        <v>-</v>
      </c>
      <c r="BZ5" s="7" t="str">
        <f>VLOOKUP($A5&amp;"-"&amp;BZ$4,'04施策の客観指標'!$A$4:$AU$1029,COLUMN('04施策の客観指標'!$AQ:$AQ),FALSE)</f>
        <v>-</v>
      </c>
      <c r="CA5" s="7" t="str">
        <f>VLOOKUP($A5&amp;"-"&amp;CA$4,'04施策の客観指標'!$A$4:$AU$1029,COLUMN('04施策の客観指標'!$AQ:$AQ),FALSE)</f>
        <v>-</v>
      </c>
      <c r="CB5" s="7" t="str">
        <f>VLOOKUP($A5&amp;"-"&amp;CB$4,'04施策の客観指標'!$A$4:$AU$1029,COLUMN('04施策の客観指標'!$AQ:$AQ),FALSE)</f>
        <v>-</v>
      </c>
      <c r="CC5" s="7" t="str">
        <f>VLOOKUP($A5&amp;"-"&amp;CC$4,'04施策の客観指標'!$A$4:$AU$1029,COLUMN('04施策の客観指標'!$AQ:$AQ),FALSE)</f>
        <v>-</v>
      </c>
      <c r="CD5" s="7" t="str">
        <f>VLOOKUP($A5&amp;"-"&amp;CD$4,'04施策の客観指標'!$A$4:$AU$1029,COLUMN('04施策の客観指標'!$AQ:$AQ),FALSE)</f>
        <v>-</v>
      </c>
      <c r="CE5" s="7" t="str">
        <f>VLOOKUP($A5&amp;"-"&amp;CE$4,'04施策の客観指標'!$A$4:$AU$1029,COLUMN('04施策の客観指標'!$AQ:$AQ),FALSE)</f>
        <v>-</v>
      </c>
      <c r="CF5" s="109" t="str">
        <f>_xlfn.IFS(CZ5&gt;=0.8,"a",CZ5&gt;=0.6,"b",CZ5&gt;=0.4,"c",CZ5&gt;=0.2,"d",CZ5&lt;0.2,"e")</f>
        <v>e</v>
      </c>
      <c r="CG5" s="37">
        <f>VLOOKUP($A5&amp;"-"&amp;BW$4,'04施策の客観指標'!$A$4:$AU$1029,COLUMN('04施策の客観指標'!$AU:$AU),FALSE)</f>
        <v>1</v>
      </c>
      <c r="CH5" s="38">
        <f>VLOOKUP($A5&amp;"-"&amp;BX$4,'04施策の客観指標'!$A$4:$AU$1029,COLUMN('04施策の客観指標'!$AU:$AU),FALSE)</f>
        <v>1</v>
      </c>
      <c r="CI5" s="38">
        <f>VLOOKUP($A5&amp;"-"&amp;BY$4,'04施策の客観指標'!$A$4:$AU$1029,COLUMN('04施策の客観指標'!$AU:$AU),FALSE)</f>
        <v>1</v>
      </c>
      <c r="CJ5" s="38" t="str">
        <f>VLOOKUP($A5&amp;"-"&amp;BZ$4,'04施策の客観指標'!$A$4:$AU$1029,COLUMN('04施策の客観指標'!$AU:$AU),FALSE)</f>
        <v>-</v>
      </c>
      <c r="CK5" s="38" t="str">
        <f>VLOOKUP($A5&amp;"-"&amp;CA$4,'04施策の客観指標'!$A$4:$AU$1029,COLUMN('04施策の客観指標'!$AU:$AU),FALSE)</f>
        <v>-</v>
      </c>
      <c r="CL5" s="38" t="str">
        <f>VLOOKUP($A5&amp;"-"&amp;CB$4,'04施策の客観指標'!$A$4:$AU$1029,COLUMN('04施策の客観指標'!$AU:$AU),FALSE)</f>
        <v>-</v>
      </c>
      <c r="CM5" s="38" t="str">
        <f>VLOOKUP($A5&amp;"-"&amp;CC$4,'04施策の客観指標'!$A$4:$AU$1029,COLUMN('04施策の客観指標'!$AU:$AU),FALSE)</f>
        <v>-</v>
      </c>
      <c r="CN5" s="38" t="str">
        <f>VLOOKUP($A5&amp;"-"&amp;CD$4,'04施策の客観指標'!$A$4:$AU$1029,COLUMN('04施策の客観指標'!$AU:$AU),FALSE)</f>
        <v>-</v>
      </c>
      <c r="CO5" s="38" t="str">
        <f>VLOOKUP($A5&amp;"-"&amp;CE$4,'04施策の客観指標'!$A$4:$AU$1029,COLUMN('04施策の客観指標'!$AU:$AU),FALSE)</f>
        <v>-</v>
      </c>
      <c r="CP5" s="82">
        <f>SUM(CG5:CO5)</f>
        <v>3</v>
      </c>
      <c r="CQ5" s="37" t="str">
        <f>_xlfn.SWITCH(BW5,"a",4*CG5,"b",3*CG5,"c",2*CG5,"d",1*CG5,"e",0*CG5,"-","")</f>
        <v/>
      </c>
      <c r="CR5" s="38" t="str">
        <f t="shared" ref="CR5:CR68" si="9">_xlfn.SWITCH(BX5,"a",4*CH5,"b",3*CH5,"c",2*CH5,"d",1*CH5,"e",0*CH5,"-","")</f>
        <v/>
      </c>
      <c r="CS5" s="38" t="str">
        <f t="shared" ref="CS5:CS68" si="10">_xlfn.SWITCH(BY5,"a",4*CI5,"b",3*CI5,"c",2*CI5,"d",1*CI5,"e",0*CI5,"-","")</f>
        <v/>
      </c>
      <c r="CT5" s="38" t="str">
        <f t="shared" ref="CT5:CT68" si="11">_xlfn.SWITCH(BZ5,"a",4*CJ5,"b",3*CJ5,"c",2*CJ5,"d",1*CJ5,"e",0*CJ5,"-","")</f>
        <v/>
      </c>
      <c r="CU5" s="38" t="str">
        <f t="shared" ref="CU5:CU68" si="12">_xlfn.SWITCH(CA5,"a",4*CK5,"b",3*CK5,"c",2*CK5,"d",1*CK5,"e",0*CK5,"-","")</f>
        <v/>
      </c>
      <c r="CV5" s="38" t="str">
        <f t="shared" ref="CV5:CV68" si="13">_xlfn.SWITCH(CB5,"a",4*CL5,"b",3*CL5,"c",2*CL5,"d",1*CL5,"e",0*CL5,"-","")</f>
        <v/>
      </c>
      <c r="CW5" s="38" t="str">
        <f t="shared" ref="CW5:CW68" si="14">_xlfn.SWITCH(CC5,"a",4*CM5,"b",3*CM5,"c",2*CM5,"d",1*CM5,"e",0*CM5,"-","")</f>
        <v/>
      </c>
      <c r="CX5" s="38" t="str">
        <f t="shared" ref="CX5:CX68" si="15">_xlfn.SWITCH(CD5,"a",4*CN5,"b",3*CN5,"c",2*CN5,"d",1*CN5,"e",0*CN5,"-","")</f>
        <v/>
      </c>
      <c r="CY5" s="38" t="str">
        <f t="shared" ref="CY5:CY68" si="16">_xlfn.SWITCH(CE5,"a",4*CO5,"b",3*CO5,"c",2*CO5,"d",1*CO5,"e",0*CO5,"-","")</f>
        <v/>
      </c>
      <c r="CZ5" s="41">
        <f>SUM(CQ5:CY5)/CP5/4</f>
        <v>0</v>
      </c>
      <c r="DA5" s="37" t="str">
        <f>IF($K5="○",VLOOKUP($C5&amp;"-"&amp;DA$4,'05市民生活実感調査'!$A$3:$BC$218,COLUMN('05市民生活実感調査'!$Y:$Y),FALSE),"-")</f>
        <v>-</v>
      </c>
      <c r="DB5" s="38" t="str">
        <f>IF($L5="○",VLOOKUP($C5&amp;"-"&amp;DB$4,'05市民生活実感調査'!$A$3:$BC$218,COLUMN('05市民生活実感調査'!$Y:$Y),FALSE),"-")</f>
        <v>-</v>
      </c>
      <c r="DC5" s="38" t="str">
        <f>IF($M5="○",VLOOKUP($C5&amp;"-"&amp;DC$4,'05市民生活実感調査'!$A$3:$BC$218,COLUMN('05市民生活実感調査'!$Y:$Y),FALSE),"-")</f>
        <v>-</v>
      </c>
      <c r="DD5" s="38" t="str">
        <f>IF($N5="○",VLOOKUP($C5&amp;"-"&amp;DD$4,'05市民生活実感調査'!$A$3:$BC$218,COLUMN('05市民生活実感調査'!$Y:$Y),FALSE),"-")</f>
        <v>-</v>
      </c>
      <c r="DE5" s="38" t="str">
        <f>IF($O5="○",VLOOKUP($C5&amp;"-"&amp;DE$4,'05市民生活実感調査'!$A$3:$BC$218,COLUMN('05市民生活実感調査'!$Y:$Y),FALSE),"-")</f>
        <v>-</v>
      </c>
      <c r="DF5" s="38" t="str">
        <f>IF($P5="○",VLOOKUP($C5&amp;"-"&amp;DF$4,'05市民生活実感調査'!$A$3:$BC$218,COLUMN('05市民生活実感調査'!$Y:$Y),FALSE),"-")</f>
        <v>-</v>
      </c>
      <c r="DG5" s="38" t="str">
        <f>IF($Q5="○",VLOOKUP($C5&amp;"-"&amp;DG$4,'05市民生活実感調査'!$A$3:$BC$218,COLUMN('05市民生活実感調査'!$Y:$Y),FALSE),"-")</f>
        <v>-</v>
      </c>
      <c r="DH5" s="38" t="str">
        <f>IF($R5="○",VLOOKUP($C5&amp;"-"&amp;DH$4,'05市民生活実感調査'!$A$3:$BC$218,COLUMN('05市民生活実感調査'!$Y:$Y),FALSE),"-")</f>
        <v>-</v>
      </c>
      <c r="DI5" s="109" t="e">
        <f>_xlfn.IFS(DR5&gt;=0.8,"a",DR5&gt;=0.6,"b",DR5&gt;=0.4,"c",DR5&gt;=0.2,"d",DR5&lt;0.2,"e")</f>
        <v>#DIV/0!</v>
      </c>
      <c r="DJ5" s="37" t="str">
        <f>_xlfn.SWITCH(DA5,"a",4,"b",3,"c",2,"d",1,"e",0,"-","")</f>
        <v/>
      </c>
      <c r="DK5" s="38" t="str">
        <f t="shared" ref="DK5:DK68" si="17">_xlfn.SWITCH(DB5,"a",4,"b",3,"c",2,"d",1,"e",0,"-","")</f>
        <v/>
      </c>
      <c r="DL5" s="38" t="str">
        <f t="shared" ref="DL5:DL68" si="18">_xlfn.SWITCH(DC5,"a",4,"b",3,"c",2,"d",1,"e",0,"-","")</f>
        <v/>
      </c>
      <c r="DM5" s="38" t="str">
        <f t="shared" ref="DM5:DM68" si="19">_xlfn.SWITCH(DD5,"a",4,"b",3,"c",2,"d",1,"e",0,"-","")</f>
        <v/>
      </c>
      <c r="DN5" s="38" t="str">
        <f t="shared" ref="DN5:DN68" si="20">_xlfn.SWITCH(DE5,"a",4,"b",3,"c",2,"d",1,"e",0,"-","")</f>
        <v/>
      </c>
      <c r="DO5" s="38" t="str">
        <f t="shared" ref="DO5:DO68" si="21">_xlfn.SWITCH(DF5,"a",4,"b",3,"c",2,"d",1,"e",0,"-","")</f>
        <v/>
      </c>
      <c r="DP5" s="38" t="str">
        <f t="shared" ref="DP5:DP68" si="22">_xlfn.SWITCH(DG5,"a",4,"b",3,"c",2,"d",1,"e",0,"-","")</f>
        <v/>
      </c>
      <c r="DQ5" s="38" t="str">
        <f t="shared" ref="DQ5:DQ68" si="23">_xlfn.SWITCH(DH5,"a",4,"b",3,"c",2,"d",1,"e",0,"-","")</f>
        <v/>
      </c>
      <c r="DR5" s="41" t="e">
        <f>SUM(DJ5:DQ5)/COUNT(DJ5:DQ5)/4</f>
        <v>#DIV/0!</v>
      </c>
      <c r="DS5" s="13" t="str">
        <f>$BO5</f>
        <v>市民実感</v>
      </c>
      <c r="DT5" s="5" t="str">
        <f>$BP5</f>
        <v>市民の皆様や事業者の方々により展開されるエコドライブや環境に配慮した活動は，行政の取組だけでなく各々の意識啓発が大切であることから，市民の実感に重みを置く。</v>
      </c>
      <c r="DU5" s="108" t="e">
        <f>VLOOKUP(CF5&amp;DI5&amp;DS5,プルダウン!$AC$2:$AD$51,2,FALSE)</f>
        <v>#DIV/0!</v>
      </c>
      <c r="DV5" s="12" t="e">
        <f>VLOOKUP(DU5,プルダウン!$A$1:$B$6,2,FALSE)</f>
        <v>#DIV/0!</v>
      </c>
      <c r="DW5" s="11"/>
      <c r="DX5" s="12"/>
      <c r="DY5" s="22" t="s">
        <v>81</v>
      </c>
      <c r="DZ5" s="116"/>
      <c r="EA5" s="115" t="str">
        <f>VLOOKUP($A5&amp;"-"&amp;EA$4,'04施策の客観指標'!$A$4:$AU$1029,COLUMN('04施策の客観指標'!$AR:$AR),FALSE)</f>
        <v>-</v>
      </c>
      <c r="EB5" s="7" t="str">
        <f>VLOOKUP($A5&amp;"-"&amp;EB$4,'04施策の客観指標'!$A$4:$AU$1029,COLUMN('04施策の客観指標'!$AR:$AR),FALSE)</f>
        <v>-</v>
      </c>
      <c r="EC5" s="7" t="str">
        <f>VLOOKUP($A5&amp;"-"&amp;EC$4,'04施策の客観指標'!$A$4:$AU$1029,COLUMN('04施策の客観指標'!$AR:$AR),FALSE)</f>
        <v>-</v>
      </c>
      <c r="ED5" s="7" t="str">
        <f>VLOOKUP($A5&amp;"-"&amp;ED$4,'04施策の客観指標'!$A$4:$AU$1029,COLUMN('04施策の客観指標'!$AR:$AR),FALSE)</f>
        <v>-</v>
      </c>
      <c r="EE5" s="7" t="str">
        <f>VLOOKUP($A5&amp;"-"&amp;EE$4,'04施策の客観指標'!$A$4:$AU$1029,COLUMN('04施策の客観指標'!$AR:$AR),FALSE)</f>
        <v>-</v>
      </c>
      <c r="EF5" s="7" t="str">
        <f>VLOOKUP($A5&amp;"-"&amp;EF$4,'04施策の客観指標'!$A$4:$AU$1029,COLUMN('04施策の客観指標'!$AR:$AR),FALSE)</f>
        <v>-</v>
      </c>
      <c r="EG5" s="7" t="str">
        <f>VLOOKUP($A5&amp;"-"&amp;EG$4,'04施策の客観指標'!$A$4:$AU$1029,COLUMN('04施策の客観指標'!$AR:$AR),FALSE)</f>
        <v>-</v>
      </c>
      <c r="EH5" s="7" t="str">
        <f>VLOOKUP($A5&amp;"-"&amp;EH$4,'04施策の客観指標'!$A$4:$AU$1029,COLUMN('04施策の客観指標'!$AR:$AR),FALSE)</f>
        <v>-</v>
      </c>
      <c r="EI5" s="7" t="str">
        <f>VLOOKUP($A5&amp;"-"&amp;EI$4,'04施策の客観指標'!$A$4:$AU$1029,COLUMN('04施策の客観指標'!$AR:$AR),FALSE)</f>
        <v>-</v>
      </c>
      <c r="EJ5" s="109" t="str">
        <f>_xlfn.IFS(FD5&gt;=0.8,"a",FD5&gt;=0.6,"b",FD5&gt;=0.4,"c",FD5&gt;=0.2,"d",FD5&lt;0.2,"e")</f>
        <v>e</v>
      </c>
      <c r="EK5" s="37">
        <f>VLOOKUP($A5&amp;"-"&amp;EA$4,'04施策の客観指標'!$A$4:$AU$1029,COLUMN('04施策の客観指標'!$AU:$AU),FALSE)</f>
        <v>1</v>
      </c>
      <c r="EL5" s="38">
        <f>VLOOKUP($A5&amp;"-"&amp;EB$4,'04施策の客観指標'!$A$4:$AU$1029,COLUMN('04施策の客観指標'!$AU:$AU),FALSE)</f>
        <v>1</v>
      </c>
      <c r="EM5" s="38">
        <f>VLOOKUP($A5&amp;"-"&amp;EC$4,'04施策の客観指標'!$A$4:$AU$1029,COLUMN('04施策の客観指標'!$AU:$AU),FALSE)</f>
        <v>1</v>
      </c>
      <c r="EN5" s="38" t="str">
        <f>VLOOKUP($A5&amp;"-"&amp;ED$4,'04施策の客観指標'!$A$4:$AU$1029,COLUMN('04施策の客観指標'!$AU:$AU),FALSE)</f>
        <v>-</v>
      </c>
      <c r="EO5" s="38" t="str">
        <f>VLOOKUP($A5&amp;"-"&amp;EE$4,'04施策の客観指標'!$A$4:$AU$1029,COLUMN('04施策の客観指標'!$AU:$AU),FALSE)</f>
        <v>-</v>
      </c>
      <c r="EP5" s="38" t="str">
        <f>VLOOKUP($A5&amp;"-"&amp;EF$4,'04施策の客観指標'!$A$4:$AU$1029,COLUMN('04施策の客観指標'!$AU:$AU),FALSE)</f>
        <v>-</v>
      </c>
      <c r="EQ5" s="38" t="str">
        <f>VLOOKUP($A5&amp;"-"&amp;EG$4,'04施策の客観指標'!$A$4:$AU$1029,COLUMN('04施策の客観指標'!$AU:$AU),FALSE)</f>
        <v>-</v>
      </c>
      <c r="ER5" s="38" t="str">
        <f>VLOOKUP($A5&amp;"-"&amp;EH$4,'04施策の客観指標'!$A$4:$AU$1029,COLUMN('04施策の客観指標'!$AU:$AU),FALSE)</f>
        <v>-</v>
      </c>
      <c r="ES5" s="38" t="str">
        <f>VLOOKUP($A5&amp;"-"&amp;EI$4,'04施策の客観指標'!$A$4:$AU$1029,COLUMN('04施策の客観指標'!$AU:$AU),FALSE)</f>
        <v>-</v>
      </c>
      <c r="ET5" s="82">
        <f>SUM(EK5:ES5)</f>
        <v>3</v>
      </c>
      <c r="EU5" s="37" t="str">
        <f>_xlfn.SWITCH(EA5,"a",4*EK5,"b",3*EK5,"c",2*EK5,"d",1*EK5,"e",0*EK5,"-","")</f>
        <v/>
      </c>
      <c r="EV5" s="38" t="str">
        <f t="shared" ref="EV5:EV68" si="24">_xlfn.SWITCH(EB5,"a",4*EL5,"b",3*EL5,"c",2*EL5,"d",1*EL5,"e",0*EL5,"-","")</f>
        <v/>
      </c>
      <c r="EW5" s="38" t="str">
        <f t="shared" ref="EW5:EW68" si="25">_xlfn.SWITCH(EC5,"a",4*EM5,"b",3*EM5,"c",2*EM5,"d",1*EM5,"e",0*EM5,"-","")</f>
        <v/>
      </c>
      <c r="EX5" s="38" t="str">
        <f t="shared" ref="EX5:EX68" si="26">_xlfn.SWITCH(ED5,"a",4*EN5,"b",3*EN5,"c",2*EN5,"d",1*EN5,"e",0*EN5,"-","")</f>
        <v/>
      </c>
      <c r="EY5" s="38" t="str">
        <f t="shared" ref="EY5:EY68" si="27">_xlfn.SWITCH(EE5,"a",4*EO5,"b",3*EO5,"c",2*EO5,"d",1*EO5,"e",0*EO5,"-","")</f>
        <v/>
      </c>
      <c r="EZ5" s="38" t="str">
        <f t="shared" ref="EZ5:EZ68" si="28">_xlfn.SWITCH(EF5,"a",4*EP5,"b",3*EP5,"c",2*EP5,"d",1*EP5,"e",0*EP5,"-","")</f>
        <v/>
      </c>
      <c r="FA5" s="38" t="str">
        <f t="shared" ref="FA5:FA68" si="29">_xlfn.SWITCH(EG5,"a",4*EQ5,"b",3*EQ5,"c",2*EQ5,"d",1*EQ5,"e",0*EQ5,"-","")</f>
        <v/>
      </c>
      <c r="FB5" s="38" t="str">
        <f t="shared" ref="FB5:FB68" si="30">_xlfn.SWITCH(EH5,"a",4*ER5,"b",3*ER5,"c",2*ER5,"d",1*ER5,"e",0*ER5,"-","")</f>
        <v/>
      </c>
      <c r="FC5" s="38" t="str">
        <f t="shared" ref="FC5:FC68" si="31">_xlfn.SWITCH(EI5,"a",4*ES5,"b",3*ES5,"c",2*ES5,"d",1*ES5,"e",0*ES5,"-","")</f>
        <v/>
      </c>
      <c r="FD5" s="41">
        <f>SUM(EU5:FC5)/ET5/4</f>
        <v>0</v>
      </c>
      <c r="FE5" s="37" t="str">
        <f>IF($K5="○",VLOOKUP($C5&amp;"-"&amp;FE$4,'05市民生活実感調査'!$A$3:$BC$218,COLUMN('05市民生活実感調査'!$AI:$AI),FALSE),"-")</f>
        <v>-</v>
      </c>
      <c r="FF5" s="38" t="str">
        <f>IF($L5="○",VLOOKUP($C5&amp;"-"&amp;FF$4,'05市民生活実感調査'!$A$3:$BC$218,COLUMN('05市民生活実感調査'!$AI:$AI),FALSE),"-")</f>
        <v>-</v>
      </c>
      <c r="FG5" s="38" t="str">
        <f>IF($M5="○",VLOOKUP($C5&amp;"-"&amp;FG$4,'05市民生活実感調査'!$A$3:$BC$218,COLUMN('05市民生活実感調査'!$AI:$AI),FALSE),"-")</f>
        <v>-</v>
      </c>
      <c r="FH5" s="38" t="str">
        <f>IF($N5="○",VLOOKUP($C5&amp;"-"&amp;FH$4,'05市民生活実感調査'!$A$3:$BC$218,COLUMN('05市民生活実感調査'!$AI:$AI),FALSE),"-")</f>
        <v>-</v>
      </c>
      <c r="FI5" s="38" t="str">
        <f>IF($O5="○",VLOOKUP($C5&amp;"-"&amp;FI$4,'05市民生活実感調査'!$A$3:$BC$218,COLUMN('05市民生活実感調査'!$AI:$AI),FALSE),"-")</f>
        <v>-</v>
      </c>
      <c r="FJ5" s="38" t="str">
        <f>IF($P5="○",VLOOKUP($C5&amp;"-"&amp;FJ$4,'05市民生活実感調査'!$A$3:$BC$218,COLUMN('05市民生活実感調査'!$AI:$AI),FALSE),"-")</f>
        <v>-</v>
      </c>
      <c r="FK5" s="38" t="str">
        <f>IF($Q5="○",VLOOKUP($C5&amp;"-"&amp;FK$4,'05市民生活実感調査'!$A$3:$BC$218,COLUMN('05市民生活実感調査'!$AI:$AI),FALSE),"-")</f>
        <v>-</v>
      </c>
      <c r="FL5" s="38" t="str">
        <f>IF($R5="○",VLOOKUP($C5&amp;"-"&amp;FL$4,'05市民生活実感調査'!$A$3:$BC$218,COLUMN('05市民生活実感調査'!$AI:$AI),FALSE),"-")</f>
        <v>-</v>
      </c>
      <c r="FM5" s="109" t="e">
        <f>_xlfn.IFS(FV5&gt;=0.8,"a",FV5&gt;=0.6,"b",FV5&gt;=0.4,"c",FV5&gt;=0.2,"d",FV5&lt;0.2,"e")</f>
        <v>#DIV/0!</v>
      </c>
      <c r="FN5" s="37" t="str">
        <f>_xlfn.SWITCH(FE5,"a",4,"b",3,"c",2,"d",1,"e",0,"-","")</f>
        <v/>
      </c>
      <c r="FO5" s="38" t="str">
        <f t="shared" ref="FO5:FO68" si="32">_xlfn.SWITCH(FF5,"a",4,"b",3,"c",2,"d",1,"e",0,"-","")</f>
        <v/>
      </c>
      <c r="FP5" s="38" t="str">
        <f t="shared" ref="FP5:FP68" si="33">_xlfn.SWITCH(FG5,"a",4,"b",3,"c",2,"d",1,"e",0,"-","")</f>
        <v/>
      </c>
      <c r="FQ5" s="38" t="str">
        <f t="shared" ref="FQ5:FQ68" si="34">_xlfn.SWITCH(FH5,"a",4,"b",3,"c",2,"d",1,"e",0,"-","")</f>
        <v/>
      </c>
      <c r="FR5" s="38" t="str">
        <f t="shared" ref="FR5:FR68" si="35">_xlfn.SWITCH(FI5,"a",4,"b",3,"c",2,"d",1,"e",0,"-","")</f>
        <v/>
      </c>
      <c r="FS5" s="38" t="str">
        <f t="shared" ref="FS5:FS68" si="36">_xlfn.SWITCH(FJ5,"a",4,"b",3,"c",2,"d",1,"e",0,"-","")</f>
        <v/>
      </c>
      <c r="FT5" s="38" t="str">
        <f t="shared" ref="FT5:FT68" si="37">_xlfn.SWITCH(FK5,"a",4,"b",3,"c",2,"d",1,"e",0,"-","")</f>
        <v/>
      </c>
      <c r="FU5" s="38" t="str">
        <f t="shared" ref="FU5:FU68" si="38">_xlfn.SWITCH(FL5,"a",4,"b",3,"c",2,"d",1,"e",0,"-","")</f>
        <v/>
      </c>
      <c r="FV5" s="41" t="e">
        <f>SUM(FN5:FU5)/COUNT(FN5:FU5)/4</f>
        <v>#DIV/0!</v>
      </c>
      <c r="FW5" s="13" t="str">
        <f>$BO5</f>
        <v>市民実感</v>
      </c>
      <c r="FX5" s="5" t="str">
        <f>$BP5</f>
        <v>市民の皆様や事業者の方々により展開されるエコドライブや環境に配慮した活動は，行政の取組だけでなく各々の意識啓発が大切であることから，市民の実感に重みを置く。</v>
      </c>
      <c r="FY5" s="108" t="e">
        <f>VLOOKUP(EJ5&amp;FM5&amp;FW5,プルダウン!$AC$2:$AD$51,2,FALSE)</f>
        <v>#DIV/0!</v>
      </c>
      <c r="FZ5" s="12" t="e">
        <f>VLOOKUP(FY5,プルダウン!$A$1:$B$6,2,FALSE)</f>
        <v>#DIV/0!</v>
      </c>
      <c r="GA5" s="11"/>
      <c r="GB5" s="12"/>
      <c r="GC5" s="22" t="s">
        <v>81</v>
      </c>
      <c r="GD5" s="116"/>
      <c r="GE5" s="115" t="str">
        <f>VLOOKUP($A5&amp;"-"&amp;GE$4,'04施策の客観指標'!$A$4:$AU$1029,COLUMN('04施策の客観指標'!$AS:$AS),FALSE)</f>
        <v>-</v>
      </c>
      <c r="GF5" s="7" t="str">
        <f>VLOOKUP($A5&amp;"-"&amp;GF$4,'04施策の客観指標'!$A$4:$AU$1029,COLUMN('04施策の客観指標'!$AS:$AS),FALSE)</f>
        <v>-</v>
      </c>
      <c r="GG5" s="7" t="str">
        <f>VLOOKUP($A5&amp;"-"&amp;GG$4,'04施策の客観指標'!$A$4:$AU$1029,COLUMN('04施策の客観指標'!$AS:$AS),FALSE)</f>
        <v>-</v>
      </c>
      <c r="GH5" s="7" t="str">
        <f>VLOOKUP($A5&amp;"-"&amp;GH$4,'04施策の客観指標'!$A$4:$AU$1029,COLUMN('04施策の客観指標'!$AS:$AS),FALSE)</f>
        <v>-</v>
      </c>
      <c r="GI5" s="7" t="str">
        <f>VLOOKUP($A5&amp;"-"&amp;GI$4,'04施策の客観指標'!$A$4:$AU$1029,COLUMN('04施策の客観指標'!$AS:$AS),FALSE)</f>
        <v>-</v>
      </c>
      <c r="GJ5" s="7" t="str">
        <f>VLOOKUP($A5&amp;"-"&amp;GJ$4,'04施策の客観指標'!$A$4:$AU$1029,COLUMN('04施策の客観指標'!$AS:$AS),FALSE)</f>
        <v>-</v>
      </c>
      <c r="GK5" s="7" t="str">
        <f>VLOOKUP($A5&amp;"-"&amp;GK$4,'04施策の客観指標'!$A$4:$AU$1029,COLUMN('04施策の客観指標'!$AS:$AS),FALSE)</f>
        <v>-</v>
      </c>
      <c r="GL5" s="7" t="str">
        <f>VLOOKUP($A5&amp;"-"&amp;GL$4,'04施策の客観指標'!$A$4:$AU$1029,COLUMN('04施策の客観指標'!$AS:$AS),FALSE)</f>
        <v>-</v>
      </c>
      <c r="GM5" s="7" t="str">
        <f>VLOOKUP($A5&amp;"-"&amp;GM$4,'04施策の客観指標'!$A$4:$AU$1029,COLUMN('04施策の客観指標'!$AS:$AS),FALSE)</f>
        <v>-</v>
      </c>
      <c r="GN5" s="109" t="str">
        <f>_xlfn.IFS(HH5&gt;=0.8,"a",HH5&gt;=0.6,"b",HH5&gt;=0.4,"c",HH5&gt;=0.2,"d",HH5&lt;0.2,"e")</f>
        <v>e</v>
      </c>
      <c r="GO5" s="37">
        <f>VLOOKUP($A5&amp;"-"&amp;GE$4,'04施策の客観指標'!$A$4:$AU$1029,COLUMN('04施策の客観指標'!$AU:$AU),FALSE)</f>
        <v>1</v>
      </c>
      <c r="GP5" s="38">
        <f>VLOOKUP($A5&amp;"-"&amp;GF$4,'04施策の客観指標'!$A$4:$AU$1029,COLUMN('04施策の客観指標'!$AU:$AU),FALSE)</f>
        <v>1</v>
      </c>
      <c r="GQ5" s="38">
        <f>VLOOKUP($A5&amp;"-"&amp;GG$4,'04施策の客観指標'!$A$4:$AU$1029,COLUMN('04施策の客観指標'!$AU:$AU),FALSE)</f>
        <v>1</v>
      </c>
      <c r="GR5" s="38" t="str">
        <f>VLOOKUP($A5&amp;"-"&amp;GH$4,'04施策の客観指標'!$A$4:$AU$1029,COLUMN('04施策の客観指標'!$AU:$AU),FALSE)</f>
        <v>-</v>
      </c>
      <c r="GS5" s="38" t="str">
        <f>VLOOKUP($A5&amp;"-"&amp;GI$4,'04施策の客観指標'!$A$4:$AU$1029,COLUMN('04施策の客観指標'!$AU:$AU),FALSE)</f>
        <v>-</v>
      </c>
      <c r="GT5" s="38" t="str">
        <f>VLOOKUP($A5&amp;"-"&amp;GJ$4,'04施策の客観指標'!$A$4:$AU$1029,COLUMN('04施策の客観指標'!$AU:$AU),FALSE)</f>
        <v>-</v>
      </c>
      <c r="GU5" s="38" t="str">
        <f>VLOOKUP($A5&amp;"-"&amp;GK$4,'04施策の客観指標'!$A$4:$AU$1029,COLUMN('04施策の客観指標'!$AU:$AU),FALSE)</f>
        <v>-</v>
      </c>
      <c r="GV5" s="38" t="str">
        <f>VLOOKUP($A5&amp;"-"&amp;GL$4,'04施策の客観指標'!$A$4:$AU$1029,COLUMN('04施策の客観指標'!$AU:$AU),FALSE)</f>
        <v>-</v>
      </c>
      <c r="GW5" s="38" t="str">
        <f>VLOOKUP($A5&amp;"-"&amp;GM$4,'04施策の客観指標'!$A$4:$AU$1029,COLUMN('04施策の客観指標'!$AU:$AU),FALSE)</f>
        <v>-</v>
      </c>
      <c r="GX5" s="82">
        <f>SUM(GO5:GW5)</f>
        <v>3</v>
      </c>
      <c r="GY5" s="37" t="str">
        <f>_xlfn.SWITCH(GE5,"a",4*GO5,"b",3*GO5,"c",2*GO5,"d",1*GO5,"e",0*GO5,"-","")</f>
        <v/>
      </c>
      <c r="GZ5" s="38" t="str">
        <f t="shared" ref="GZ5:GZ68" si="39">_xlfn.SWITCH(GF5,"a",4*GP5,"b",3*GP5,"c",2*GP5,"d",1*GP5,"e",0*GP5,"-","")</f>
        <v/>
      </c>
      <c r="HA5" s="38" t="str">
        <f t="shared" ref="HA5:HA68" si="40">_xlfn.SWITCH(GG5,"a",4*GQ5,"b",3*GQ5,"c",2*GQ5,"d",1*GQ5,"e",0*GQ5,"-","")</f>
        <v/>
      </c>
      <c r="HB5" s="38" t="str">
        <f t="shared" ref="HB5:HB68" si="41">_xlfn.SWITCH(GH5,"a",4*GR5,"b",3*GR5,"c",2*GR5,"d",1*GR5,"e",0*GR5,"-","")</f>
        <v/>
      </c>
      <c r="HC5" s="38" t="str">
        <f t="shared" ref="HC5:HC68" si="42">_xlfn.SWITCH(GI5,"a",4*GS5,"b",3*GS5,"c",2*GS5,"d",1*GS5,"e",0*GS5,"-","")</f>
        <v/>
      </c>
      <c r="HD5" s="38" t="str">
        <f t="shared" ref="HD5:HD68" si="43">_xlfn.SWITCH(GJ5,"a",4*GT5,"b",3*GT5,"c",2*GT5,"d",1*GT5,"e",0*GT5,"-","")</f>
        <v/>
      </c>
      <c r="HE5" s="38" t="str">
        <f t="shared" ref="HE5:HE68" si="44">_xlfn.SWITCH(GK5,"a",4*GU5,"b",3*GU5,"c",2*GU5,"d",1*GU5,"e",0*GU5,"-","")</f>
        <v/>
      </c>
      <c r="HF5" s="38" t="str">
        <f t="shared" ref="HF5:HF68" si="45">_xlfn.SWITCH(GL5,"a",4*GV5,"b",3*GV5,"c",2*GV5,"d",1*GV5,"e",0*GV5,"-","")</f>
        <v/>
      </c>
      <c r="HG5" s="38" t="str">
        <f t="shared" ref="HG5:HG68" si="46">_xlfn.SWITCH(GM5,"a",4*GW5,"b",3*GW5,"c",2*GW5,"d",1*GW5,"e",0*GW5,"-","")</f>
        <v/>
      </c>
      <c r="HH5" s="41">
        <f>SUM(GY5:HG5)/GX5/4</f>
        <v>0</v>
      </c>
      <c r="HI5" s="37" t="str">
        <f>IF($K5="○",VLOOKUP($C5&amp;"-"&amp;HI$4,'05市民生活実感調査'!$A$3:$BC$218,COLUMN('05市民生活実感調査'!$AS:$AS),FALSE),"-")</f>
        <v>-</v>
      </c>
      <c r="HJ5" s="38" t="str">
        <f>IF($L5="○",VLOOKUP($C5&amp;"-"&amp;HJ$4,'05市民生活実感調査'!$A$3:$BC$218,COLUMN('05市民生活実感調査'!$AS:$AS),FALSE),"-")</f>
        <v>-</v>
      </c>
      <c r="HK5" s="38" t="str">
        <f>IF($M5="○",VLOOKUP($C5&amp;"-"&amp;HK$4,'05市民生活実感調査'!$A$3:$BC$218,COLUMN('05市民生活実感調査'!$AS:$AS),FALSE),"-")</f>
        <v>-</v>
      </c>
      <c r="HL5" s="38" t="str">
        <f>IF($N5="○",VLOOKUP($C5&amp;"-"&amp;HL$4,'05市民生活実感調査'!$A$3:$BC$218,COLUMN('05市民生活実感調査'!$AS:$AS),FALSE),"-")</f>
        <v>-</v>
      </c>
      <c r="HM5" s="38" t="str">
        <f>IF($O5="○",VLOOKUP($C5&amp;"-"&amp;HM$4,'05市民生活実感調査'!$A$3:$BC$218,COLUMN('05市民生活実感調査'!$AS:$AS),FALSE),"-")</f>
        <v>-</v>
      </c>
      <c r="HN5" s="38" t="str">
        <f>IF($P5="○",VLOOKUP($C5&amp;"-"&amp;HN$4,'05市民生活実感調査'!$A$3:$BC$218,COLUMN('05市民生活実感調査'!$AS:$AS),FALSE),"-")</f>
        <v>-</v>
      </c>
      <c r="HO5" s="38" t="str">
        <f>IF($Q5="○",VLOOKUP($C5&amp;"-"&amp;HO$4,'05市民生活実感調査'!$A$3:$BC$218,COLUMN('05市民生活実感調査'!$AS:$AS),FALSE),"-")</f>
        <v>-</v>
      </c>
      <c r="HP5" s="38" t="str">
        <f>IF($R5="○",VLOOKUP($C5&amp;"-"&amp;HP$4,'05市民生活実感調査'!$A$3:$BC$218,COLUMN('05市民生活実感調査'!$AS:$AS),FALSE),"-")</f>
        <v>-</v>
      </c>
      <c r="HQ5" s="109" t="e">
        <f>_xlfn.IFS(HZ5&gt;=0.8,"a",HZ5&gt;=0.6,"b",HZ5&gt;=0.4,"c",HZ5&gt;=0.2,"d",HZ5&lt;0.2,"e")</f>
        <v>#DIV/0!</v>
      </c>
      <c r="HR5" s="37" t="str">
        <f>_xlfn.SWITCH(HI5,"a",4,"b",3,"c",2,"d",1,"e",0,"-","")</f>
        <v/>
      </c>
      <c r="HS5" s="38" t="str">
        <f t="shared" ref="HS5:HS68" si="47">_xlfn.SWITCH(HJ5,"a",4,"b",3,"c",2,"d",1,"e",0,"-","")</f>
        <v/>
      </c>
      <c r="HT5" s="38" t="str">
        <f t="shared" ref="HT5:HT68" si="48">_xlfn.SWITCH(HK5,"a",4,"b",3,"c",2,"d",1,"e",0,"-","")</f>
        <v/>
      </c>
      <c r="HU5" s="38" t="str">
        <f t="shared" ref="HU5:HU68" si="49">_xlfn.SWITCH(HL5,"a",4,"b",3,"c",2,"d",1,"e",0,"-","")</f>
        <v/>
      </c>
      <c r="HV5" s="38" t="str">
        <f t="shared" ref="HV5:HV68" si="50">_xlfn.SWITCH(HM5,"a",4,"b",3,"c",2,"d",1,"e",0,"-","")</f>
        <v/>
      </c>
      <c r="HW5" s="38" t="str">
        <f t="shared" ref="HW5:HW68" si="51">_xlfn.SWITCH(HN5,"a",4,"b",3,"c",2,"d",1,"e",0,"-","")</f>
        <v/>
      </c>
      <c r="HX5" s="38" t="str">
        <f t="shared" ref="HX5:HX68" si="52">_xlfn.SWITCH(HO5,"a",4,"b",3,"c",2,"d",1,"e",0,"-","")</f>
        <v/>
      </c>
      <c r="HY5" s="38" t="str">
        <f t="shared" ref="HY5:HY68" si="53">_xlfn.SWITCH(HP5,"a",4,"b",3,"c",2,"d",1,"e",0,"-","")</f>
        <v/>
      </c>
      <c r="HZ5" s="41" t="e">
        <f>SUM(HR5:HY5)/COUNT(HR5:HY5)/4</f>
        <v>#DIV/0!</v>
      </c>
      <c r="IA5" s="13" t="str">
        <f>$BO5</f>
        <v>市民実感</v>
      </c>
      <c r="IB5" s="5" t="str">
        <f>$BP5</f>
        <v>市民の皆様や事業者の方々により展開されるエコドライブや環境に配慮した活動は，行政の取組だけでなく各々の意識啓発が大切であることから，市民の実感に重みを置く。</v>
      </c>
      <c r="IC5" s="108" t="e">
        <f>VLOOKUP(GN5&amp;HQ5&amp;IA5,プルダウン!$AC$2:$AD$51,2,FALSE)</f>
        <v>#DIV/0!</v>
      </c>
      <c r="ID5" s="12" t="e">
        <f>VLOOKUP(IC5,プルダウン!$A$1:$B$6,2,FALSE)</f>
        <v>#DIV/0!</v>
      </c>
      <c r="IE5" s="11"/>
      <c r="IF5" s="12"/>
      <c r="IG5" s="22" t="s">
        <v>81</v>
      </c>
      <c r="IH5" s="116"/>
      <c r="II5" s="115" t="str">
        <f>VLOOKUP($A5&amp;"-"&amp;II$4,'04施策の客観指標'!$A$4:$AU$1029,COLUMN('04施策の客観指標'!$AT:$AT),FALSE)</f>
        <v>-</v>
      </c>
      <c r="IJ5" s="7" t="str">
        <f>VLOOKUP($A5&amp;"-"&amp;IJ$4,'04施策の客観指標'!$A$4:$AU$1029,COLUMN('04施策の客観指標'!$AT:$AT),FALSE)</f>
        <v>-</v>
      </c>
      <c r="IK5" s="7" t="str">
        <f>VLOOKUP($A5&amp;"-"&amp;IK$4,'04施策の客観指標'!$A$4:$AU$1029,COLUMN('04施策の客観指標'!$AT:$AT),FALSE)</f>
        <v>-</v>
      </c>
      <c r="IL5" s="7" t="str">
        <f>VLOOKUP($A5&amp;"-"&amp;IL$4,'04施策の客観指標'!$A$4:$AU$1029,COLUMN('04施策の客観指標'!$AT:$AT),FALSE)</f>
        <v>-</v>
      </c>
      <c r="IM5" s="7" t="str">
        <f>VLOOKUP($A5&amp;"-"&amp;IM$4,'04施策の客観指標'!$A$4:$AU$1029,COLUMN('04施策の客観指標'!$AT:$AT),FALSE)</f>
        <v>-</v>
      </c>
      <c r="IN5" s="7" t="str">
        <f>VLOOKUP($A5&amp;"-"&amp;IN$4,'04施策の客観指標'!$A$4:$AU$1029,COLUMN('04施策の客観指標'!$AT:$AT),FALSE)</f>
        <v>-</v>
      </c>
      <c r="IO5" s="7" t="str">
        <f>VLOOKUP($A5&amp;"-"&amp;IO$4,'04施策の客観指標'!$A$4:$AU$1029,COLUMN('04施策の客観指標'!$AT:$AT),FALSE)</f>
        <v>-</v>
      </c>
      <c r="IP5" s="7" t="str">
        <f>VLOOKUP($A5&amp;"-"&amp;IP$4,'04施策の客観指標'!$A$4:$AU$1029,COLUMN('04施策の客観指標'!$AT:$AT),FALSE)</f>
        <v>-</v>
      </c>
      <c r="IQ5" s="7" t="str">
        <f>VLOOKUP($A5&amp;"-"&amp;IQ$4,'04施策の客観指標'!$A$4:$AU$1029,COLUMN('04施策の客観指標'!$AT:$AT),FALSE)</f>
        <v>-</v>
      </c>
      <c r="IR5" s="109" t="str">
        <f>_xlfn.IFS(JL5&gt;=0.8,"a",JL5&gt;=0.6,"b",JL5&gt;=0.4,"c",JL5&gt;=0.2,"d",JL5&lt;0.2,"e")</f>
        <v>e</v>
      </c>
      <c r="IS5" s="37">
        <f>VLOOKUP($A5&amp;"-"&amp;II$4,'04施策の客観指標'!$A$4:$AU$1029,COLUMN('04施策の客観指標'!$AU:$AU),FALSE)</f>
        <v>1</v>
      </c>
      <c r="IT5" s="38">
        <f>VLOOKUP($A5&amp;"-"&amp;IJ$4,'04施策の客観指標'!$A$4:$AU$1029,COLUMN('04施策の客観指標'!$AU:$AU),FALSE)</f>
        <v>1</v>
      </c>
      <c r="IU5" s="38">
        <f>VLOOKUP($A5&amp;"-"&amp;IK$4,'04施策の客観指標'!$A$4:$AU$1029,COLUMN('04施策の客観指標'!$AU:$AU),FALSE)</f>
        <v>1</v>
      </c>
      <c r="IV5" s="38" t="str">
        <f>VLOOKUP($A5&amp;"-"&amp;IL$4,'04施策の客観指標'!$A$4:$AU$1029,COLUMN('04施策の客観指標'!$AU:$AU),FALSE)</f>
        <v>-</v>
      </c>
      <c r="IW5" s="38" t="str">
        <f>VLOOKUP($A5&amp;"-"&amp;IM$4,'04施策の客観指標'!$A$4:$AU$1029,COLUMN('04施策の客観指標'!$AU:$AU),FALSE)</f>
        <v>-</v>
      </c>
      <c r="IX5" s="38" t="str">
        <f>VLOOKUP($A5&amp;"-"&amp;IN$4,'04施策の客観指標'!$A$4:$AU$1029,COLUMN('04施策の客観指標'!$AU:$AU),FALSE)</f>
        <v>-</v>
      </c>
      <c r="IY5" s="38" t="str">
        <f>VLOOKUP($A5&amp;"-"&amp;IO$4,'04施策の客観指標'!$A$4:$AU$1029,COLUMN('04施策の客観指標'!$AU:$AU),FALSE)</f>
        <v>-</v>
      </c>
      <c r="IZ5" s="38" t="str">
        <f>VLOOKUP($A5&amp;"-"&amp;IP$4,'04施策の客観指標'!$A$4:$AU$1029,COLUMN('04施策の客観指標'!$AU:$AU),FALSE)</f>
        <v>-</v>
      </c>
      <c r="JA5" s="38" t="str">
        <f>VLOOKUP($A5&amp;"-"&amp;IQ$4,'04施策の客観指標'!$A$4:$AU$1029,COLUMN('04施策の客観指標'!$AU:$AU),FALSE)</f>
        <v>-</v>
      </c>
      <c r="JB5" s="82">
        <f>SUM(IS5:JA5)</f>
        <v>3</v>
      </c>
      <c r="JC5" s="37" t="str">
        <f>_xlfn.SWITCH(II5,"a",4*IS5,"b",3*IS5,"c",2*IS5,"d",1*IS5,"e",0*IS5,"-","")</f>
        <v/>
      </c>
      <c r="JD5" s="38" t="str">
        <f t="shared" ref="JD5:JD68" si="54">_xlfn.SWITCH(IJ5,"a",4*IT5,"b",3*IT5,"c",2*IT5,"d",1*IT5,"e",0*IT5,"-","")</f>
        <v/>
      </c>
      <c r="JE5" s="38" t="str">
        <f t="shared" ref="JE5:JE68" si="55">_xlfn.SWITCH(IK5,"a",4*IU5,"b",3*IU5,"c",2*IU5,"d",1*IU5,"e",0*IU5,"-","")</f>
        <v/>
      </c>
      <c r="JF5" s="38" t="str">
        <f t="shared" ref="JF5:JF68" si="56">_xlfn.SWITCH(IL5,"a",4*IV5,"b",3*IV5,"c",2*IV5,"d",1*IV5,"e",0*IV5,"-","")</f>
        <v/>
      </c>
      <c r="JG5" s="38" t="str">
        <f t="shared" ref="JG5:JG68" si="57">_xlfn.SWITCH(IM5,"a",4*IW5,"b",3*IW5,"c",2*IW5,"d",1*IW5,"e",0*IW5,"-","")</f>
        <v/>
      </c>
      <c r="JH5" s="38" t="str">
        <f t="shared" ref="JH5:JH68" si="58">_xlfn.SWITCH(IN5,"a",4*IX5,"b",3*IX5,"c",2*IX5,"d",1*IX5,"e",0*IX5,"-","")</f>
        <v/>
      </c>
      <c r="JI5" s="38" t="str">
        <f t="shared" ref="JI5:JI68" si="59">_xlfn.SWITCH(IO5,"a",4*IY5,"b",3*IY5,"c",2*IY5,"d",1*IY5,"e",0*IY5,"-","")</f>
        <v/>
      </c>
      <c r="JJ5" s="38" t="str">
        <f t="shared" ref="JJ5:JJ68" si="60">_xlfn.SWITCH(IP5,"a",4*IZ5,"b",3*IZ5,"c",2*IZ5,"d",1*IZ5,"e",0*IZ5,"-","")</f>
        <v/>
      </c>
      <c r="JK5" s="38" t="str">
        <f t="shared" ref="JK5:JK68" si="61">_xlfn.SWITCH(IQ5,"a",4*JA5,"b",3*JA5,"c",2*JA5,"d",1*JA5,"e",0*JA5,"-","")</f>
        <v/>
      </c>
      <c r="JL5" s="41">
        <f>SUM(JC5:JK5)/JB5/4</f>
        <v>0</v>
      </c>
      <c r="JM5" s="37" t="str">
        <f>IF($K5="○",VLOOKUP($C5&amp;"-"&amp;JM$4,'05市民生活実感調査'!$A$3:$BC$218,COLUMN('05市民生活実感調査'!$BC:$BC),FALSE),"-")</f>
        <v>-</v>
      </c>
      <c r="JN5" s="38" t="str">
        <f>IF($L5="○",VLOOKUP($C5&amp;"-"&amp;JN$4,'05市民生活実感調査'!$A$3:$BC$218,COLUMN('05市民生活実感調査'!$BC:$BC),FALSE),"-")</f>
        <v>-</v>
      </c>
      <c r="JO5" s="38" t="str">
        <f>IF($M5="○",VLOOKUP($C5&amp;"-"&amp;JO$4,'05市民生活実感調査'!$A$3:$BC$218,COLUMN('05市民生活実感調査'!$BC:$BC),FALSE),"-")</f>
        <v>-</v>
      </c>
      <c r="JP5" s="38" t="str">
        <f>IF($N5="○",VLOOKUP($C5&amp;"-"&amp;JP$4,'05市民生活実感調査'!$A$3:$BC$218,COLUMN('05市民生活実感調査'!$BC:$BC),FALSE),"-")</f>
        <v>-</v>
      </c>
      <c r="JQ5" s="38" t="str">
        <f>IF($O5="○",VLOOKUP($C5&amp;"-"&amp;JQ$4,'05市民生活実感調査'!$A$3:$BC$218,COLUMN('05市民生活実感調査'!$BC:$BC),FALSE),"-")</f>
        <v>-</v>
      </c>
      <c r="JR5" s="38" t="str">
        <f>IF($P5="○",VLOOKUP($C5&amp;"-"&amp;JR$4,'05市民生活実感調査'!$A$3:$BC$218,COLUMN('05市民生活実感調査'!$BC:$BC),FALSE),"-")</f>
        <v>-</v>
      </c>
      <c r="JS5" s="38" t="str">
        <f>IF($Q5="○",VLOOKUP($C5&amp;"-"&amp;JS$4,'05市民生活実感調査'!$A$3:$BC$218,COLUMN('05市民生活実感調査'!$BC:$BC),FALSE),"-")</f>
        <v>-</v>
      </c>
      <c r="JT5" s="38" t="str">
        <f>IF($R5="○",VLOOKUP($C5&amp;"-"&amp;JT$4,'05市民生活実感調査'!$A$3:$BC$218,COLUMN('05市民生活実感調査'!$BC:$BC),FALSE),"-")</f>
        <v>-</v>
      </c>
      <c r="JU5" s="109" t="e">
        <f>_xlfn.IFS(KD5&gt;=0.8,"a",KD5&gt;=0.6,"b",KD5&gt;=0.4,"c",KD5&gt;=0.2,"d",KD5&lt;0.2,"e")</f>
        <v>#DIV/0!</v>
      </c>
      <c r="JV5" s="37" t="str">
        <f>_xlfn.SWITCH(JM5,"a",4,"b",3,"c",2,"d",1,"e",0,"-","")</f>
        <v/>
      </c>
      <c r="JW5" s="38" t="str">
        <f t="shared" ref="JW5:JW68" si="62">_xlfn.SWITCH(JN5,"a",4,"b",3,"c",2,"d",1,"e",0,"-","")</f>
        <v/>
      </c>
      <c r="JX5" s="38" t="str">
        <f t="shared" ref="JX5:JX68" si="63">_xlfn.SWITCH(JO5,"a",4,"b",3,"c",2,"d",1,"e",0,"-","")</f>
        <v/>
      </c>
      <c r="JY5" s="38" t="str">
        <f t="shared" ref="JY5:JY68" si="64">_xlfn.SWITCH(JP5,"a",4,"b",3,"c",2,"d",1,"e",0,"-","")</f>
        <v/>
      </c>
      <c r="JZ5" s="38" t="str">
        <f t="shared" ref="JZ5:JZ68" si="65">_xlfn.SWITCH(JQ5,"a",4,"b",3,"c",2,"d",1,"e",0,"-","")</f>
        <v/>
      </c>
      <c r="KA5" s="38" t="str">
        <f t="shared" ref="KA5:KA68" si="66">_xlfn.SWITCH(JR5,"a",4,"b",3,"c",2,"d",1,"e",0,"-","")</f>
        <v/>
      </c>
      <c r="KB5" s="38" t="str">
        <f t="shared" ref="KB5:KB68" si="67">_xlfn.SWITCH(JS5,"a",4,"b",3,"c",2,"d",1,"e",0,"-","")</f>
        <v/>
      </c>
      <c r="KC5" s="38" t="str">
        <f t="shared" ref="KC5:KC68" si="68">_xlfn.SWITCH(JT5,"a",4,"b",3,"c",2,"d",1,"e",0,"-","")</f>
        <v/>
      </c>
      <c r="KD5" s="41" t="e">
        <f>SUM(JV5:KC5)/COUNT(JV5:KC5)/4</f>
        <v>#DIV/0!</v>
      </c>
      <c r="KE5" s="13" t="str">
        <f>$BO5</f>
        <v>市民実感</v>
      </c>
      <c r="KF5" s="5" t="str">
        <f>$BP5</f>
        <v>市民の皆様や事業者の方々により展開されるエコドライブや環境に配慮した活動は，行政の取組だけでなく各々の意識啓発が大切であることから，市民の実感に重みを置く。</v>
      </c>
      <c r="KG5" s="108" t="e">
        <f>VLOOKUP(IR5&amp;JU5&amp;KE5,プルダウン!$AC$2:$AD$51,2,FALSE)</f>
        <v>#DIV/0!</v>
      </c>
      <c r="KH5" s="12" t="e">
        <f>VLOOKUP(KG5,プルダウン!$A$1:$B$6,2,FALSE)</f>
        <v>#DIV/0!</v>
      </c>
      <c r="KI5" s="11"/>
      <c r="KJ5" s="12"/>
      <c r="KK5" s="22" t="s">
        <v>81</v>
      </c>
      <c r="KL5" s="5"/>
      <c r="KO5" s="339"/>
      <c r="KP5" s="2"/>
    </row>
    <row r="6" spans="1:302" ht="180.75" customHeight="1">
      <c r="A6" s="18">
        <v>102</v>
      </c>
      <c r="B6" s="5" t="s">
        <v>160</v>
      </c>
      <c r="C6" s="47">
        <f t="shared" ref="C6:C11" si="69">ROUNDDOWN(A6/100,0)</f>
        <v>1</v>
      </c>
      <c r="D6" s="12" t="str">
        <f>IFERROR(VLOOKUP(C6,プルダウン!$L$2:$M$28,2,FALSE),"-")</f>
        <v>環境</v>
      </c>
      <c r="E6" s="5"/>
      <c r="F6" s="11" t="s">
        <v>2112</v>
      </c>
      <c r="G6" s="170" t="s">
        <v>2260</v>
      </c>
      <c r="H6" s="11"/>
      <c r="I6" s="20"/>
      <c r="J6" s="5"/>
      <c r="K6" s="42" t="s">
        <v>12</v>
      </c>
      <c r="L6" s="43" t="s">
        <v>392</v>
      </c>
      <c r="M6" s="43" t="s">
        <v>85</v>
      </c>
      <c r="N6" s="43" t="s">
        <v>85</v>
      </c>
      <c r="O6" s="43" t="s">
        <v>85</v>
      </c>
      <c r="P6" s="43" t="s">
        <v>12</v>
      </c>
      <c r="Q6" s="43" t="s">
        <v>12</v>
      </c>
      <c r="R6" s="41" t="s">
        <v>12</v>
      </c>
      <c r="S6" s="546" t="str">
        <f>VLOOKUP($A6&amp;"-"&amp;S$4,'04施策の客観指標'!$A$4:$AU$1029,COLUMN('04施策の客観指標'!$AP:$AP),FALSE)</f>
        <v>c</v>
      </c>
      <c r="T6" s="528" t="str">
        <f>VLOOKUP($A6&amp;"-"&amp;T$4,'04施策の客観指標'!$A$4:$AU$1029,COLUMN('04施策の客観指標'!$AP:$AP),FALSE)</f>
        <v>a</v>
      </c>
      <c r="U6" s="528" t="str">
        <f>VLOOKUP($A6&amp;"-"&amp;U$4,'04施策の客観指標'!$A$4:$AU$1029,COLUMN('04施策の客観指標'!$AP:$AP),FALSE)</f>
        <v>b</v>
      </c>
      <c r="V6" s="528" t="str">
        <f>VLOOKUP($A6&amp;"-"&amp;V$4,'04施策の客観指標'!$A$4:$AU$1029,COLUMN('04施策の客観指標'!$AP:$AP),FALSE)</f>
        <v>a</v>
      </c>
      <c r="W6" s="528" t="str">
        <f>VLOOKUP($A6&amp;"-"&amp;W$4,'04施策の客観指標'!$A$4:$AU$1029,COLUMN('04施策の客観指標'!$AP:$AP),FALSE)</f>
        <v>-</v>
      </c>
      <c r="X6" s="528" t="str">
        <f>VLOOKUP($A6&amp;"-"&amp;X$4,'04施策の客観指標'!$A$4:$AU$1029,COLUMN('04施策の客観指標'!$AP:$AP),FALSE)</f>
        <v>-</v>
      </c>
      <c r="Y6" s="528" t="str">
        <f>VLOOKUP($A6&amp;"-"&amp;Y$4,'04施策の客観指標'!$A$4:$AU$1029,COLUMN('04施策の客観指標'!$AP:$AP),FALSE)</f>
        <v>-</v>
      </c>
      <c r="Z6" s="528" t="str">
        <f>VLOOKUP($A6&amp;"-"&amp;Z$4,'04施策の客観指標'!$A$4:$AU$1029,COLUMN('04施策の客観指標'!$AP:$AP),FALSE)</f>
        <v>-</v>
      </c>
      <c r="AA6" s="529" t="str">
        <f>VLOOKUP($A6&amp;"-"&amp;AA$4,'04施策の客観指標'!$A$4:$AU$1029,COLUMN('04施策の客観指標'!$AP:$AP),FALSE)</f>
        <v>-</v>
      </c>
      <c r="AB6" s="547" t="str">
        <f t="shared" ref="AB6:AB69" si="70">_xlfn.IFS(AV6="-","-",AV6&gt;=0.8,"a",AV6&gt;=0.6,"b",AV6&gt;=0.4,"c",AV6&gt;=0.2,"d",AV6&lt;0.2,"e")</f>
        <v>a</v>
      </c>
      <c r="AC6" s="252">
        <f>VLOOKUP($A6&amp;"-"&amp;S$4,'04施策の客観指標'!$A$4:$AU$1029,COLUMN('04施策の客観指標'!$AU:$AU),FALSE)</f>
        <v>1</v>
      </c>
      <c r="AD6" s="38">
        <f>VLOOKUP($A6&amp;"-"&amp;T$4,'04施策の客観指標'!$A$4:$AU$1029,COLUMN('04施策の客観指標'!$AU:$AU),FALSE)</f>
        <v>1</v>
      </c>
      <c r="AE6" s="38">
        <f>VLOOKUP($A6&amp;"-"&amp;U$4,'04施策の客観指標'!$A$4:$AU$1029,COLUMN('04施策の客観指標'!$AU:$AU),FALSE)</f>
        <v>1</v>
      </c>
      <c r="AF6" s="38">
        <f>VLOOKUP($A6&amp;"-"&amp;V$4,'04施策の客観指標'!$A$4:$AU$1029,COLUMN('04施策の客観指標'!$AU:$AU),FALSE)</f>
        <v>1</v>
      </c>
      <c r="AG6" s="38" t="str">
        <f>VLOOKUP($A6&amp;"-"&amp;W$4,'04施策の客観指標'!$A$4:$AU$1029,COLUMN('04施策の客観指標'!$AU:$AU),FALSE)</f>
        <v>-</v>
      </c>
      <c r="AH6" s="38" t="str">
        <f>VLOOKUP($A6&amp;"-"&amp;X$4,'04施策の客観指標'!$A$4:$AU$1029,COLUMN('04施策の客観指標'!$AU:$AU),FALSE)</f>
        <v>-</v>
      </c>
      <c r="AI6" s="38" t="str">
        <f>VLOOKUP($A6&amp;"-"&amp;Y$4,'04施策の客観指標'!$A$4:$AU$1029,COLUMN('04施策の客観指標'!$AU:$AU),FALSE)</f>
        <v>-</v>
      </c>
      <c r="AJ6" s="38" t="str">
        <f>VLOOKUP($A6&amp;"-"&amp;Z$4,'04施策の客観指標'!$A$4:$AU$1029,COLUMN('04施策の客観指標'!$AU:$AU),FALSE)</f>
        <v>-</v>
      </c>
      <c r="AK6" s="38" t="str">
        <f>VLOOKUP($A6&amp;"-"&amp;AA$4,'04施策の客観指標'!$A$4:$AU$1029,COLUMN('04施策の客観指標'!$AU:$AU),FALSE)</f>
        <v>-</v>
      </c>
      <c r="AL6" s="82">
        <f t="shared" ref="AL6:AL11" si="71">SUM(AC6:AK6)</f>
        <v>4</v>
      </c>
      <c r="AM6" s="37">
        <f t="shared" ref="AM6:AM11" si="72">_xlfn.SWITCH(S6,"a",4*AC6,"b",3*AC6,"c",2*AC6,"d",1*AC6,"e",0*AC6,"-","")</f>
        <v>2</v>
      </c>
      <c r="AN6" s="38">
        <f t="shared" ref="AN6:AN11" si="73">_xlfn.SWITCH(T6,"a",4*AD6,"b",3*AD6,"c",2*AD6,"d",1*AD6,"e",0*AD6,"-","")</f>
        <v>4</v>
      </c>
      <c r="AO6" s="38">
        <f t="shared" ref="AO6:AO11" si="74">_xlfn.SWITCH(U6,"a",4*AE6,"b",3*AE6,"c",2*AE6,"d",1*AE6,"e",0*AE6,"-","")</f>
        <v>3</v>
      </c>
      <c r="AP6" s="38">
        <f t="shared" ref="AP6:AP11" si="75">_xlfn.SWITCH(V6,"a",4*AF6,"b",3*AF6,"c",2*AF6,"d",1*AF6,"e",0*AF6,"-","")</f>
        <v>4</v>
      </c>
      <c r="AQ6" s="38" t="str">
        <f t="shared" ref="AQ6:AQ11" si="76">_xlfn.SWITCH(W6,"a",4*AG6,"b",3*AG6,"c",2*AG6,"d",1*AG6,"e",0*AG6,"-","")</f>
        <v/>
      </c>
      <c r="AR6" s="38" t="str">
        <f t="shared" ref="AR6:AR11" si="77">_xlfn.SWITCH(X6,"a",4*AH6,"b",3*AH6,"c",2*AH6,"d",1*AH6,"e",0*AH6,"-","")</f>
        <v/>
      </c>
      <c r="AS6" s="38" t="str">
        <f t="shared" ref="AS6:AS11" si="78">_xlfn.SWITCH(Y6,"a",4*AI6,"b",3*AI6,"c",2*AI6,"d",1*AI6,"e",0*AI6,"-","")</f>
        <v/>
      </c>
      <c r="AT6" s="38" t="str">
        <f t="shared" ref="AT6:AT11" si="79">_xlfn.SWITCH(Z6,"a",4*AJ6,"b",3*AJ6,"c",2*AJ6,"d",1*AJ6,"e",0*AJ6,"-","")</f>
        <v/>
      </c>
      <c r="AU6" s="253" t="str">
        <f t="shared" ref="AU6:AU11" si="80">_xlfn.SWITCH(AA6,"a",4*AK6,"b",3*AK6,"c",2*AK6,"d",1*AK6,"e",0*AK6,"-","")</f>
        <v/>
      </c>
      <c r="AV6" s="81">
        <f t="shared" si="1"/>
        <v>0.8125</v>
      </c>
      <c r="AW6" s="534" t="str">
        <f>IF($K6="○",VLOOKUP($C6&amp;"-"&amp;AW$4,'05市民生活実感調査'!$A$3:$BC$218,COLUMN('05市民生活実感調査'!$O:$O),FALSE),"-")</f>
        <v>-</v>
      </c>
      <c r="AX6" s="535" t="str">
        <f>IF($L6="○",VLOOKUP($C6&amp;"-"&amp;AX$4,'05市民生活実感調査'!$A$3:$BC$218,COLUMN('05市民生活実感調査'!$O:$O),FALSE),"-")</f>
        <v>b</v>
      </c>
      <c r="AY6" s="535" t="str">
        <f>IF($M6="○",VLOOKUP($C6&amp;"-"&amp;AY$4,'05市民生活実感調査'!$A$3:$BC$218,COLUMN('05市民生活実感調査'!$O:$O),FALSE),"-")</f>
        <v>-</v>
      </c>
      <c r="AZ6" s="535" t="str">
        <f>IF($N6="○",VLOOKUP($C6&amp;"-"&amp;AZ$4,'05市民生活実感調査'!$A$3:$BC$218,COLUMN('05市民生活実感調査'!$O:$O),FALSE),"-")</f>
        <v>-</v>
      </c>
      <c r="BA6" s="535" t="str">
        <f>IF($O6="○",VLOOKUP($C6&amp;"-"&amp;BA$4,'05市民生活実感調査'!$A$3:$BC$218,COLUMN('05市民生活実感調査'!$O:$O),FALSE),"-")</f>
        <v>-</v>
      </c>
      <c r="BB6" s="535" t="str">
        <f>IF($P6="○",VLOOKUP($C6&amp;"-"&amp;BB$4,'05市民生活実感調査'!$A$3:$BC$218,COLUMN('05市民生活実感調査'!$O:$O),FALSE),"-")</f>
        <v>-</v>
      </c>
      <c r="BC6" s="535" t="str">
        <f>IF($Q6="○",VLOOKUP($C6&amp;"-"&amp;BC$4,'05市民生活実感調査'!$A$3:$BC$218,COLUMN('05市民生活実感調査'!$O:$O),FALSE),"-")</f>
        <v>-</v>
      </c>
      <c r="BD6" s="535" t="str">
        <f>IF($R6="○",VLOOKUP($C6&amp;"-"&amp;BD$4,'05市民生活実感調査'!$A$3:$BC$218,COLUMN('05市民生活実感調査'!$O:$O),FALSE),"-")</f>
        <v>-</v>
      </c>
      <c r="BE6" s="536" t="str">
        <f t="shared" ref="BE6:BE69" si="81">_xlfn.IFS(BN6&gt;=0.8,"a",BN6&gt;=0.6,"b",BN6&gt;=0.4,"c",BN6&gt;=0.2,"d",BN6&lt;0.2,"e")</f>
        <v>b</v>
      </c>
      <c r="BF6" s="37" t="str">
        <f t="shared" ref="BF6:BF11" si="82">_xlfn.SWITCH(AW6,"a",4,"b",3,"c",2,"d",1,"e",0,"-","")</f>
        <v/>
      </c>
      <c r="BG6" s="38">
        <f t="shared" si="2"/>
        <v>3</v>
      </c>
      <c r="BH6" s="38" t="str">
        <f t="shared" si="3"/>
        <v/>
      </c>
      <c r="BI6" s="38" t="str">
        <f t="shared" si="4"/>
        <v/>
      </c>
      <c r="BJ6" s="38" t="str">
        <f t="shared" si="5"/>
        <v/>
      </c>
      <c r="BK6" s="38" t="str">
        <f t="shared" si="6"/>
        <v/>
      </c>
      <c r="BL6" s="38" t="str">
        <f t="shared" si="7"/>
        <v/>
      </c>
      <c r="BM6" s="38" t="str">
        <f t="shared" si="8"/>
        <v/>
      </c>
      <c r="BN6" s="41">
        <f t="shared" ref="BN6:BN11" si="83">SUM(BF6:BM6)/COUNT(BF6:BM6)/4</f>
        <v>0.75</v>
      </c>
      <c r="BO6" s="211" t="s">
        <v>124</v>
      </c>
      <c r="BP6" s="149" t="s">
        <v>2265</v>
      </c>
      <c r="BQ6" s="586" t="str">
        <f>VLOOKUP(AB6&amp;BE6&amp;BO6,[3]プルダウン!$AC$2:$AD$51,2,FALSE)</f>
        <v>A</v>
      </c>
      <c r="BR6" s="587" t="str">
        <f>VLOOKUP(BQ6,[3]プルダウン!$A$1:$B$6,2,FALSE)</f>
        <v>政策の目的が十分に達成されている</v>
      </c>
      <c r="BS6" s="154"/>
      <c r="BT6" s="170"/>
      <c r="BU6" s="149" t="s">
        <v>2263</v>
      </c>
      <c r="BV6" s="280" t="s">
        <v>2725</v>
      </c>
      <c r="BW6" s="115" t="str">
        <f>VLOOKUP($A6&amp;"-"&amp;BW$4,'04施策の客観指標'!$A$4:$AU$1029,COLUMN('04施策の客観指標'!$AQ:$AQ),FALSE)</f>
        <v>-</v>
      </c>
      <c r="BX6" s="7" t="str">
        <f>VLOOKUP($A6&amp;"-"&amp;BX$4,'04施策の客観指標'!$A$4:$AU$1029,COLUMN('04施策の客観指標'!$AQ:$AQ),FALSE)</f>
        <v>-</v>
      </c>
      <c r="BY6" s="7" t="str">
        <f>VLOOKUP($A6&amp;"-"&amp;BY$4,'04施策の客観指標'!$A$4:$AU$1029,COLUMN('04施策の客観指標'!$AQ:$AQ),FALSE)</f>
        <v>-</v>
      </c>
      <c r="BZ6" s="7" t="str">
        <f>VLOOKUP($A6&amp;"-"&amp;BZ$4,'04施策の客観指標'!$A$4:$AU$1029,COLUMN('04施策の客観指標'!$AQ:$AQ),FALSE)</f>
        <v>-</v>
      </c>
      <c r="CA6" s="7" t="str">
        <f>VLOOKUP($A6&amp;"-"&amp;CA$4,'04施策の客観指標'!$A$4:$AU$1029,COLUMN('04施策の客観指標'!$AQ:$AQ),FALSE)</f>
        <v>-</v>
      </c>
      <c r="CB6" s="7" t="str">
        <f>VLOOKUP($A6&amp;"-"&amp;CB$4,'04施策の客観指標'!$A$4:$AU$1029,COLUMN('04施策の客観指標'!$AQ:$AQ),FALSE)</f>
        <v>-</v>
      </c>
      <c r="CC6" s="7" t="str">
        <f>VLOOKUP($A6&amp;"-"&amp;CC$4,'04施策の客観指標'!$A$4:$AU$1029,COLUMN('04施策の客観指標'!$AQ:$AQ),FALSE)</f>
        <v>-</v>
      </c>
      <c r="CD6" s="7" t="str">
        <f>VLOOKUP($A6&amp;"-"&amp;CD$4,'04施策の客観指標'!$A$4:$AU$1029,COLUMN('04施策の客観指標'!$AQ:$AQ),FALSE)</f>
        <v>-</v>
      </c>
      <c r="CE6" s="7" t="str">
        <f>VLOOKUP($A6&amp;"-"&amp;CE$4,'04施策の客観指標'!$A$4:$AU$1029,COLUMN('04施策の客観指標'!$AQ:$AQ),FALSE)</f>
        <v>-</v>
      </c>
      <c r="CF6" s="109" t="str">
        <f t="shared" ref="CF6:CF69" si="84">_xlfn.IFS(CZ6&gt;=0.8,"a",CZ6&gt;=0.6,"b",CZ6&gt;=0.4,"c",CZ6&gt;=0.2,"d",CZ6&lt;0.2,"e")</f>
        <v>e</v>
      </c>
      <c r="CG6" s="37">
        <f>VLOOKUP($A6&amp;"-"&amp;BW$4,'04施策の客観指標'!$A$4:$AU$1029,COLUMN('04施策の客観指標'!$AU:$AU),FALSE)</f>
        <v>1</v>
      </c>
      <c r="CH6" s="38">
        <f>VLOOKUP($A6&amp;"-"&amp;BX$4,'04施策の客観指標'!$A$4:$AU$1029,COLUMN('04施策の客観指標'!$AU:$AU),FALSE)</f>
        <v>1</v>
      </c>
      <c r="CI6" s="38">
        <f>VLOOKUP($A6&amp;"-"&amp;BY$4,'04施策の客観指標'!$A$4:$AU$1029,COLUMN('04施策の客観指標'!$AU:$AU),FALSE)</f>
        <v>1</v>
      </c>
      <c r="CJ6" s="38">
        <f>VLOOKUP($A6&amp;"-"&amp;BZ$4,'04施策の客観指標'!$A$4:$AU$1029,COLUMN('04施策の客観指標'!$AU:$AU),FALSE)</f>
        <v>1</v>
      </c>
      <c r="CK6" s="38" t="str">
        <f>VLOOKUP($A6&amp;"-"&amp;CA$4,'04施策の客観指標'!$A$4:$AU$1029,COLUMN('04施策の客観指標'!$AU:$AU),FALSE)</f>
        <v>-</v>
      </c>
      <c r="CL6" s="38" t="str">
        <f>VLOOKUP($A6&amp;"-"&amp;CB$4,'04施策の客観指標'!$A$4:$AU$1029,COLUMN('04施策の客観指標'!$AU:$AU),FALSE)</f>
        <v>-</v>
      </c>
      <c r="CM6" s="38" t="str">
        <f>VLOOKUP($A6&amp;"-"&amp;CC$4,'04施策の客観指標'!$A$4:$AU$1029,COLUMN('04施策の客観指標'!$AU:$AU),FALSE)</f>
        <v>-</v>
      </c>
      <c r="CN6" s="38" t="str">
        <f>VLOOKUP($A6&amp;"-"&amp;CD$4,'04施策の客観指標'!$A$4:$AU$1029,COLUMN('04施策の客観指標'!$AU:$AU),FALSE)</f>
        <v>-</v>
      </c>
      <c r="CO6" s="38" t="str">
        <f>VLOOKUP($A6&amp;"-"&amp;CE$4,'04施策の客観指標'!$A$4:$AU$1029,COLUMN('04施策の客観指標'!$AU:$AU),FALSE)</f>
        <v>-</v>
      </c>
      <c r="CP6" s="82">
        <f t="shared" ref="CP6:CP69" si="85">SUM(CG6:CO6)</f>
        <v>4</v>
      </c>
      <c r="CQ6" s="37" t="str">
        <f t="shared" ref="CQ6:CQ68" si="86">_xlfn.SWITCH(BW6,"a",4*CG6,"b",3*CG6,"c",2*CG6,"d",1*CG6,"e",0*CG6,"-","")</f>
        <v/>
      </c>
      <c r="CR6" s="38" t="str">
        <f t="shared" si="9"/>
        <v/>
      </c>
      <c r="CS6" s="38" t="str">
        <f t="shared" si="10"/>
        <v/>
      </c>
      <c r="CT6" s="38" t="str">
        <f t="shared" si="11"/>
        <v/>
      </c>
      <c r="CU6" s="38" t="str">
        <f t="shared" si="12"/>
        <v/>
      </c>
      <c r="CV6" s="38" t="str">
        <f t="shared" si="13"/>
        <v/>
      </c>
      <c r="CW6" s="38" t="str">
        <f t="shared" si="14"/>
        <v/>
      </c>
      <c r="CX6" s="38" t="str">
        <f t="shared" si="15"/>
        <v/>
      </c>
      <c r="CY6" s="38" t="str">
        <f t="shared" si="16"/>
        <v/>
      </c>
      <c r="CZ6" s="41">
        <f t="shared" ref="CZ6:CZ69" si="87">SUM(CQ6:CY6)/CP6/4</f>
        <v>0</v>
      </c>
      <c r="DA6" s="37" t="str">
        <f>IF($K6="○",VLOOKUP($C6&amp;"-"&amp;DA$4,'05市民生活実感調査'!$A$3:$BC$218,COLUMN('05市民生活実感調査'!$Y:$Y),FALSE),"-")</f>
        <v>-</v>
      </c>
      <c r="DB6" s="38" t="str">
        <f>IF($L6="○",VLOOKUP($C6&amp;"-"&amp;DB$4,'05市民生活実感調査'!$A$3:$BC$218,COLUMN('05市民生活実感調査'!$Y:$Y),FALSE),"-")</f>
        <v>-</v>
      </c>
      <c r="DC6" s="38" t="str">
        <f>IF($M6="○",VLOOKUP($C6&amp;"-"&amp;DC$4,'05市民生活実感調査'!$A$3:$BC$218,COLUMN('05市民生活実感調査'!$Y:$Y),FALSE),"-")</f>
        <v>-</v>
      </c>
      <c r="DD6" s="38" t="str">
        <f>IF($N6="○",VLOOKUP($C6&amp;"-"&amp;DD$4,'05市民生活実感調査'!$A$3:$BC$218,COLUMN('05市民生活実感調査'!$Y:$Y),FALSE),"-")</f>
        <v>-</v>
      </c>
      <c r="DE6" s="38" t="str">
        <f>IF($O6="○",VLOOKUP($C6&amp;"-"&amp;DE$4,'05市民生活実感調査'!$A$3:$BC$218,COLUMN('05市民生活実感調査'!$Y:$Y),FALSE),"-")</f>
        <v>-</v>
      </c>
      <c r="DF6" s="38" t="str">
        <f>IF($P6="○",VLOOKUP($C6&amp;"-"&amp;DF$4,'05市民生活実感調査'!$A$3:$BC$218,COLUMN('05市民生活実感調査'!$Y:$Y),FALSE),"-")</f>
        <v>-</v>
      </c>
      <c r="DG6" s="38" t="str">
        <f>IF($Q6="○",VLOOKUP($C6&amp;"-"&amp;DG$4,'05市民生活実感調査'!$A$3:$BC$218,COLUMN('05市民生活実感調査'!$Y:$Y),FALSE),"-")</f>
        <v>-</v>
      </c>
      <c r="DH6" s="38" t="str">
        <f>IF($R6="○",VLOOKUP($C6&amp;"-"&amp;DH$4,'05市民生活実感調査'!$A$3:$BC$218,COLUMN('05市民生活実感調査'!$Y:$Y),FALSE),"-")</f>
        <v>-</v>
      </c>
      <c r="DI6" s="109" t="e">
        <f t="shared" ref="DI6:DI69" si="88">_xlfn.IFS(DR6&gt;=0.8,"a",DR6&gt;=0.6,"b",DR6&gt;=0.4,"c",DR6&gt;=0.2,"d",DR6&lt;0.2,"e")</f>
        <v>#DIV/0!</v>
      </c>
      <c r="DJ6" s="37" t="str">
        <f t="shared" ref="DJ6:DJ69" si="89">_xlfn.SWITCH(DA6,"a",4,"b",3,"c",2,"d",1,"e",0,"-","")</f>
        <v/>
      </c>
      <c r="DK6" s="38" t="str">
        <f t="shared" si="17"/>
        <v/>
      </c>
      <c r="DL6" s="38" t="str">
        <f t="shared" si="18"/>
        <v/>
      </c>
      <c r="DM6" s="38" t="str">
        <f t="shared" si="19"/>
        <v/>
      </c>
      <c r="DN6" s="38" t="str">
        <f t="shared" si="20"/>
        <v/>
      </c>
      <c r="DO6" s="38" t="str">
        <f t="shared" si="21"/>
        <v/>
      </c>
      <c r="DP6" s="38" t="str">
        <f t="shared" si="22"/>
        <v/>
      </c>
      <c r="DQ6" s="38" t="str">
        <f t="shared" si="23"/>
        <v/>
      </c>
      <c r="DR6" s="41" t="e">
        <f t="shared" ref="DR6:DR69" si="90">SUM(DJ6:DQ6)/COUNT(DJ6:DQ6)/4</f>
        <v>#DIV/0!</v>
      </c>
      <c r="DS6" s="13" t="str">
        <f t="shared" ref="DS6:DS69" si="91">$BO6</f>
        <v>客観指標</v>
      </c>
      <c r="DT6" s="5" t="str">
        <f t="shared" ref="DT6:DT69" si="92">$BP6</f>
        <v>生物多様性保全のためには，様々な主体が「自分ごと」として「行動」するこが重要であり，「行動」の指標となる客観指標に重みを置く。</v>
      </c>
      <c r="DU6" s="108" t="e">
        <f>VLOOKUP(CF6&amp;DI6&amp;DS6,プルダウン!$AC$2:$AD$51,2,FALSE)</f>
        <v>#DIV/0!</v>
      </c>
      <c r="DV6" s="12" t="e">
        <f>VLOOKUP(DU6,プルダウン!$A$1:$B$6,2,FALSE)</f>
        <v>#DIV/0!</v>
      </c>
      <c r="DW6" s="11"/>
      <c r="DX6" s="12"/>
      <c r="DY6" s="22" t="s">
        <v>81</v>
      </c>
      <c r="DZ6" s="116"/>
      <c r="EA6" s="115" t="str">
        <f>VLOOKUP($A6&amp;"-"&amp;EA$4,'04施策の客観指標'!$A$4:$AU$1029,COLUMN('04施策の客観指標'!$AR:$AR),FALSE)</f>
        <v>-</v>
      </c>
      <c r="EB6" s="7" t="str">
        <f>VLOOKUP($A6&amp;"-"&amp;EB$4,'04施策の客観指標'!$A$4:$AU$1029,COLUMN('04施策の客観指標'!$AR:$AR),FALSE)</f>
        <v>-</v>
      </c>
      <c r="EC6" s="7" t="str">
        <f>VLOOKUP($A6&amp;"-"&amp;EC$4,'04施策の客観指標'!$A$4:$AU$1029,COLUMN('04施策の客観指標'!$AR:$AR),FALSE)</f>
        <v>-</v>
      </c>
      <c r="ED6" s="7" t="str">
        <f>VLOOKUP($A6&amp;"-"&amp;ED$4,'04施策の客観指標'!$A$4:$AU$1029,COLUMN('04施策の客観指標'!$AR:$AR),FALSE)</f>
        <v>-</v>
      </c>
      <c r="EE6" s="7" t="str">
        <f>VLOOKUP($A6&amp;"-"&amp;EE$4,'04施策の客観指標'!$A$4:$AU$1029,COLUMN('04施策の客観指標'!$AR:$AR),FALSE)</f>
        <v>-</v>
      </c>
      <c r="EF6" s="7" t="str">
        <f>VLOOKUP($A6&amp;"-"&amp;EF$4,'04施策の客観指標'!$A$4:$AU$1029,COLUMN('04施策の客観指標'!$AR:$AR),FALSE)</f>
        <v>-</v>
      </c>
      <c r="EG6" s="7" t="str">
        <f>VLOOKUP($A6&amp;"-"&amp;EG$4,'04施策の客観指標'!$A$4:$AU$1029,COLUMN('04施策の客観指標'!$AR:$AR),FALSE)</f>
        <v>-</v>
      </c>
      <c r="EH6" s="7" t="str">
        <f>VLOOKUP($A6&amp;"-"&amp;EH$4,'04施策の客観指標'!$A$4:$AU$1029,COLUMN('04施策の客観指標'!$AR:$AR),FALSE)</f>
        <v>-</v>
      </c>
      <c r="EI6" s="7" t="str">
        <f>VLOOKUP($A6&amp;"-"&amp;EI$4,'04施策の客観指標'!$A$4:$AU$1029,COLUMN('04施策の客観指標'!$AR:$AR),FALSE)</f>
        <v>-</v>
      </c>
      <c r="EJ6" s="109" t="str">
        <f t="shared" ref="EJ6:EJ69" si="93">_xlfn.IFS(FD6&gt;=0.8,"a",FD6&gt;=0.6,"b",FD6&gt;=0.4,"c",FD6&gt;=0.2,"d",FD6&lt;0.2,"e")</f>
        <v>e</v>
      </c>
      <c r="EK6" s="37">
        <f>VLOOKUP($A6&amp;"-"&amp;EA$4,'04施策の客観指標'!$A$4:$AU$1029,COLUMN('04施策の客観指標'!$AU:$AU),FALSE)</f>
        <v>1</v>
      </c>
      <c r="EL6" s="38">
        <f>VLOOKUP($A6&amp;"-"&amp;EB$4,'04施策の客観指標'!$A$4:$AU$1029,COLUMN('04施策の客観指標'!$AU:$AU),FALSE)</f>
        <v>1</v>
      </c>
      <c r="EM6" s="38">
        <f>VLOOKUP($A6&amp;"-"&amp;EC$4,'04施策の客観指標'!$A$4:$AU$1029,COLUMN('04施策の客観指標'!$AU:$AU),FALSE)</f>
        <v>1</v>
      </c>
      <c r="EN6" s="38">
        <f>VLOOKUP($A6&amp;"-"&amp;ED$4,'04施策の客観指標'!$A$4:$AU$1029,COLUMN('04施策の客観指標'!$AU:$AU),FALSE)</f>
        <v>1</v>
      </c>
      <c r="EO6" s="38" t="str">
        <f>VLOOKUP($A6&amp;"-"&amp;EE$4,'04施策の客観指標'!$A$4:$AU$1029,COLUMN('04施策の客観指標'!$AU:$AU),FALSE)</f>
        <v>-</v>
      </c>
      <c r="EP6" s="38" t="str">
        <f>VLOOKUP($A6&amp;"-"&amp;EF$4,'04施策の客観指標'!$A$4:$AU$1029,COLUMN('04施策の客観指標'!$AU:$AU),FALSE)</f>
        <v>-</v>
      </c>
      <c r="EQ6" s="38" t="str">
        <f>VLOOKUP($A6&amp;"-"&amp;EG$4,'04施策の客観指標'!$A$4:$AU$1029,COLUMN('04施策の客観指標'!$AU:$AU),FALSE)</f>
        <v>-</v>
      </c>
      <c r="ER6" s="38" t="str">
        <f>VLOOKUP($A6&amp;"-"&amp;EH$4,'04施策の客観指標'!$A$4:$AU$1029,COLUMN('04施策の客観指標'!$AU:$AU),FALSE)</f>
        <v>-</v>
      </c>
      <c r="ES6" s="38" t="str">
        <f>VLOOKUP($A6&amp;"-"&amp;EI$4,'04施策の客観指標'!$A$4:$AU$1029,COLUMN('04施策の客観指標'!$AU:$AU),FALSE)</f>
        <v>-</v>
      </c>
      <c r="ET6" s="82">
        <f t="shared" ref="ET6:ET69" si="94">SUM(EK6:ES6)</f>
        <v>4</v>
      </c>
      <c r="EU6" s="37" t="str">
        <f t="shared" ref="EU6:EU69" si="95">_xlfn.SWITCH(EA6,"a",4*EK6,"b",3*EK6,"c",2*EK6,"d",1*EK6,"e",0*EK6,"-","")</f>
        <v/>
      </c>
      <c r="EV6" s="38" t="str">
        <f t="shared" si="24"/>
        <v/>
      </c>
      <c r="EW6" s="38" t="str">
        <f t="shared" si="25"/>
        <v/>
      </c>
      <c r="EX6" s="38" t="str">
        <f t="shared" si="26"/>
        <v/>
      </c>
      <c r="EY6" s="38" t="str">
        <f t="shared" si="27"/>
        <v/>
      </c>
      <c r="EZ6" s="38" t="str">
        <f t="shared" si="28"/>
        <v/>
      </c>
      <c r="FA6" s="38" t="str">
        <f t="shared" si="29"/>
        <v/>
      </c>
      <c r="FB6" s="38" t="str">
        <f t="shared" si="30"/>
        <v/>
      </c>
      <c r="FC6" s="38" t="str">
        <f t="shared" si="31"/>
        <v/>
      </c>
      <c r="FD6" s="41">
        <f t="shared" ref="FD6:FD69" si="96">SUM(EU6:FC6)/ET6/4</f>
        <v>0</v>
      </c>
      <c r="FE6" s="37" t="str">
        <f>IF($K6="○",VLOOKUP($C6&amp;"-"&amp;FE$4,'05市民生活実感調査'!$A$3:$BC$218,COLUMN('05市民生活実感調査'!$AI:$AI),FALSE),"-")</f>
        <v>-</v>
      </c>
      <c r="FF6" s="38" t="str">
        <f>IF($L6="○",VLOOKUP($C6&amp;"-"&amp;FF$4,'05市民生活実感調査'!$A$3:$BC$218,COLUMN('05市民生活実感調査'!$AI:$AI),FALSE),"-")</f>
        <v>-</v>
      </c>
      <c r="FG6" s="38" t="str">
        <f>IF($M6="○",VLOOKUP($C6&amp;"-"&amp;FG$4,'05市民生活実感調査'!$A$3:$BC$218,COLUMN('05市民生活実感調査'!$AI:$AI),FALSE),"-")</f>
        <v>-</v>
      </c>
      <c r="FH6" s="38" t="str">
        <f>IF($N6="○",VLOOKUP($C6&amp;"-"&amp;FH$4,'05市民生活実感調査'!$A$3:$BC$218,COLUMN('05市民生活実感調査'!$AI:$AI),FALSE),"-")</f>
        <v>-</v>
      </c>
      <c r="FI6" s="38" t="str">
        <f>IF($O6="○",VLOOKUP($C6&amp;"-"&amp;FI$4,'05市民生活実感調査'!$A$3:$BC$218,COLUMN('05市民生活実感調査'!$AI:$AI),FALSE),"-")</f>
        <v>-</v>
      </c>
      <c r="FJ6" s="38" t="str">
        <f>IF($P6="○",VLOOKUP($C6&amp;"-"&amp;FJ$4,'05市民生活実感調査'!$A$3:$BC$218,COLUMN('05市民生活実感調査'!$AI:$AI),FALSE),"-")</f>
        <v>-</v>
      </c>
      <c r="FK6" s="38" t="str">
        <f>IF($Q6="○",VLOOKUP($C6&amp;"-"&amp;FK$4,'05市民生活実感調査'!$A$3:$BC$218,COLUMN('05市民生活実感調査'!$AI:$AI),FALSE),"-")</f>
        <v>-</v>
      </c>
      <c r="FL6" s="38" t="str">
        <f>IF($R6="○",VLOOKUP($C6&amp;"-"&amp;FL$4,'05市民生活実感調査'!$A$3:$BC$218,COLUMN('05市民生活実感調査'!$AI:$AI),FALSE),"-")</f>
        <v>-</v>
      </c>
      <c r="FM6" s="109" t="e">
        <f t="shared" ref="FM6:FM69" si="97">_xlfn.IFS(FV6&gt;=0.8,"a",FV6&gt;=0.6,"b",FV6&gt;=0.4,"c",FV6&gt;=0.2,"d",FV6&lt;0.2,"e")</f>
        <v>#DIV/0!</v>
      </c>
      <c r="FN6" s="37" t="str">
        <f t="shared" ref="FN6:FN69" si="98">_xlfn.SWITCH(FE6,"a",4,"b",3,"c",2,"d",1,"e",0,"-","")</f>
        <v/>
      </c>
      <c r="FO6" s="38" t="str">
        <f t="shared" si="32"/>
        <v/>
      </c>
      <c r="FP6" s="38" t="str">
        <f t="shared" si="33"/>
        <v/>
      </c>
      <c r="FQ6" s="38" t="str">
        <f t="shared" si="34"/>
        <v/>
      </c>
      <c r="FR6" s="38" t="str">
        <f t="shared" si="35"/>
        <v/>
      </c>
      <c r="FS6" s="38" t="str">
        <f t="shared" si="36"/>
        <v/>
      </c>
      <c r="FT6" s="38" t="str">
        <f t="shared" si="37"/>
        <v/>
      </c>
      <c r="FU6" s="38" t="str">
        <f t="shared" si="38"/>
        <v/>
      </c>
      <c r="FV6" s="41" t="e">
        <f t="shared" ref="FV6:FV69" si="99">SUM(FN6:FU6)/COUNT(FN6:FU6)/4</f>
        <v>#DIV/0!</v>
      </c>
      <c r="FW6" s="13" t="str">
        <f t="shared" ref="FW6:FW69" si="100">$BO6</f>
        <v>客観指標</v>
      </c>
      <c r="FX6" s="5" t="str">
        <f t="shared" ref="FX6:FX69" si="101">$BP6</f>
        <v>生物多様性保全のためには，様々な主体が「自分ごと」として「行動」するこが重要であり，「行動」の指標となる客観指標に重みを置く。</v>
      </c>
      <c r="FY6" s="108" t="e">
        <f>VLOOKUP(EJ6&amp;FM6&amp;FW6,プルダウン!$AC$2:$AD$51,2,FALSE)</f>
        <v>#DIV/0!</v>
      </c>
      <c r="FZ6" s="12" t="e">
        <f>VLOOKUP(FY6,プルダウン!$A$1:$B$6,2,FALSE)</f>
        <v>#DIV/0!</v>
      </c>
      <c r="GA6" s="11"/>
      <c r="GB6" s="12"/>
      <c r="GC6" s="22" t="s">
        <v>81</v>
      </c>
      <c r="GD6" s="116"/>
      <c r="GE6" s="115" t="str">
        <f>VLOOKUP($A6&amp;"-"&amp;GE$4,'04施策の客観指標'!$A$4:$AU$1029,COLUMN('04施策の客観指標'!$AS:$AS),FALSE)</f>
        <v>-</v>
      </c>
      <c r="GF6" s="7" t="str">
        <f>VLOOKUP($A6&amp;"-"&amp;GF$4,'04施策の客観指標'!$A$4:$AU$1029,COLUMN('04施策の客観指標'!$AS:$AS),FALSE)</f>
        <v>-</v>
      </c>
      <c r="GG6" s="7" t="str">
        <f>VLOOKUP($A6&amp;"-"&amp;GG$4,'04施策の客観指標'!$A$4:$AU$1029,COLUMN('04施策の客観指標'!$AS:$AS),FALSE)</f>
        <v>-</v>
      </c>
      <c r="GH6" s="7" t="str">
        <f>VLOOKUP($A6&amp;"-"&amp;GH$4,'04施策の客観指標'!$A$4:$AU$1029,COLUMN('04施策の客観指標'!$AS:$AS),FALSE)</f>
        <v>-</v>
      </c>
      <c r="GI6" s="7" t="str">
        <f>VLOOKUP($A6&amp;"-"&amp;GI$4,'04施策の客観指標'!$A$4:$AU$1029,COLUMN('04施策の客観指標'!$AS:$AS),FALSE)</f>
        <v>-</v>
      </c>
      <c r="GJ6" s="7" t="str">
        <f>VLOOKUP($A6&amp;"-"&amp;GJ$4,'04施策の客観指標'!$A$4:$AU$1029,COLUMN('04施策の客観指標'!$AS:$AS),FALSE)</f>
        <v>-</v>
      </c>
      <c r="GK6" s="7" t="str">
        <f>VLOOKUP($A6&amp;"-"&amp;GK$4,'04施策の客観指標'!$A$4:$AU$1029,COLUMN('04施策の客観指標'!$AS:$AS),FALSE)</f>
        <v>-</v>
      </c>
      <c r="GL6" s="7" t="str">
        <f>VLOOKUP($A6&amp;"-"&amp;GL$4,'04施策の客観指標'!$A$4:$AU$1029,COLUMN('04施策の客観指標'!$AS:$AS),FALSE)</f>
        <v>-</v>
      </c>
      <c r="GM6" s="7" t="str">
        <f>VLOOKUP($A6&amp;"-"&amp;GM$4,'04施策の客観指標'!$A$4:$AU$1029,COLUMN('04施策の客観指標'!$AS:$AS),FALSE)</f>
        <v>-</v>
      </c>
      <c r="GN6" s="109" t="str">
        <f t="shared" ref="GN6:GN69" si="102">_xlfn.IFS(HH6&gt;=0.8,"a",HH6&gt;=0.6,"b",HH6&gt;=0.4,"c",HH6&gt;=0.2,"d",HH6&lt;0.2,"e")</f>
        <v>e</v>
      </c>
      <c r="GO6" s="37">
        <f>VLOOKUP($A6&amp;"-"&amp;GE$4,'04施策の客観指標'!$A$4:$AU$1029,COLUMN('04施策の客観指標'!$AU:$AU),FALSE)</f>
        <v>1</v>
      </c>
      <c r="GP6" s="38">
        <f>VLOOKUP($A6&amp;"-"&amp;GF$4,'04施策の客観指標'!$A$4:$AU$1029,COLUMN('04施策の客観指標'!$AU:$AU),FALSE)</f>
        <v>1</v>
      </c>
      <c r="GQ6" s="38">
        <f>VLOOKUP($A6&amp;"-"&amp;GG$4,'04施策の客観指標'!$A$4:$AU$1029,COLUMN('04施策の客観指標'!$AU:$AU),FALSE)</f>
        <v>1</v>
      </c>
      <c r="GR6" s="38">
        <f>VLOOKUP($A6&amp;"-"&amp;GH$4,'04施策の客観指標'!$A$4:$AU$1029,COLUMN('04施策の客観指標'!$AU:$AU),FALSE)</f>
        <v>1</v>
      </c>
      <c r="GS6" s="38" t="str">
        <f>VLOOKUP($A6&amp;"-"&amp;GI$4,'04施策の客観指標'!$A$4:$AU$1029,COLUMN('04施策の客観指標'!$AU:$AU),FALSE)</f>
        <v>-</v>
      </c>
      <c r="GT6" s="38" t="str">
        <f>VLOOKUP($A6&amp;"-"&amp;GJ$4,'04施策の客観指標'!$A$4:$AU$1029,COLUMN('04施策の客観指標'!$AU:$AU),FALSE)</f>
        <v>-</v>
      </c>
      <c r="GU6" s="38" t="str">
        <f>VLOOKUP($A6&amp;"-"&amp;GK$4,'04施策の客観指標'!$A$4:$AU$1029,COLUMN('04施策の客観指標'!$AU:$AU),FALSE)</f>
        <v>-</v>
      </c>
      <c r="GV6" s="38" t="str">
        <f>VLOOKUP($A6&amp;"-"&amp;GL$4,'04施策の客観指標'!$A$4:$AU$1029,COLUMN('04施策の客観指標'!$AU:$AU),FALSE)</f>
        <v>-</v>
      </c>
      <c r="GW6" s="38" t="str">
        <f>VLOOKUP($A6&amp;"-"&amp;GM$4,'04施策の客観指標'!$A$4:$AU$1029,COLUMN('04施策の客観指標'!$AU:$AU),FALSE)</f>
        <v>-</v>
      </c>
      <c r="GX6" s="82">
        <f t="shared" ref="GX6:GX69" si="103">SUM(GO6:GW6)</f>
        <v>4</v>
      </c>
      <c r="GY6" s="37" t="str">
        <f t="shared" ref="GY6:GY69" si="104">_xlfn.SWITCH(GE6,"a",4*GO6,"b",3*GO6,"c",2*GO6,"d",1*GO6,"e",0*GO6,"-","")</f>
        <v/>
      </c>
      <c r="GZ6" s="38" t="str">
        <f t="shared" si="39"/>
        <v/>
      </c>
      <c r="HA6" s="38" t="str">
        <f t="shared" si="40"/>
        <v/>
      </c>
      <c r="HB6" s="38" t="str">
        <f t="shared" si="41"/>
        <v/>
      </c>
      <c r="HC6" s="38" t="str">
        <f t="shared" si="42"/>
        <v/>
      </c>
      <c r="HD6" s="38" t="str">
        <f t="shared" si="43"/>
        <v/>
      </c>
      <c r="HE6" s="38" t="str">
        <f t="shared" si="44"/>
        <v/>
      </c>
      <c r="HF6" s="38" t="str">
        <f t="shared" si="45"/>
        <v/>
      </c>
      <c r="HG6" s="38" t="str">
        <f t="shared" si="46"/>
        <v/>
      </c>
      <c r="HH6" s="41">
        <f t="shared" ref="HH6:HH69" si="105">SUM(GY6:HG6)/GX6/4</f>
        <v>0</v>
      </c>
      <c r="HI6" s="37" t="str">
        <f>IF($K6="○",VLOOKUP($C6&amp;"-"&amp;HI$4,'05市民生活実感調査'!$A$3:$BC$218,COLUMN('05市民生活実感調査'!$AS:$AS),FALSE),"-")</f>
        <v>-</v>
      </c>
      <c r="HJ6" s="38" t="str">
        <f>IF($L6="○",VLOOKUP($C6&amp;"-"&amp;HJ$4,'05市民生活実感調査'!$A$3:$BC$218,COLUMN('05市民生活実感調査'!$AS:$AS),FALSE),"-")</f>
        <v>-</v>
      </c>
      <c r="HK6" s="38" t="str">
        <f>IF($M6="○",VLOOKUP($C6&amp;"-"&amp;HK$4,'05市民生活実感調査'!$A$3:$BC$218,COLUMN('05市民生活実感調査'!$AS:$AS),FALSE),"-")</f>
        <v>-</v>
      </c>
      <c r="HL6" s="38" t="str">
        <f>IF($N6="○",VLOOKUP($C6&amp;"-"&amp;HL$4,'05市民生活実感調査'!$A$3:$BC$218,COLUMN('05市民生活実感調査'!$AS:$AS),FALSE),"-")</f>
        <v>-</v>
      </c>
      <c r="HM6" s="38" t="str">
        <f>IF($O6="○",VLOOKUP($C6&amp;"-"&amp;HM$4,'05市民生活実感調査'!$A$3:$BC$218,COLUMN('05市民生活実感調査'!$AS:$AS),FALSE),"-")</f>
        <v>-</v>
      </c>
      <c r="HN6" s="38" t="str">
        <f>IF($P6="○",VLOOKUP($C6&amp;"-"&amp;HN$4,'05市民生活実感調査'!$A$3:$BC$218,COLUMN('05市民生活実感調査'!$AS:$AS),FALSE),"-")</f>
        <v>-</v>
      </c>
      <c r="HO6" s="38" t="str">
        <f>IF($Q6="○",VLOOKUP($C6&amp;"-"&amp;HO$4,'05市民生活実感調査'!$A$3:$BC$218,COLUMN('05市民生活実感調査'!$AS:$AS),FALSE),"-")</f>
        <v>-</v>
      </c>
      <c r="HP6" s="38" t="str">
        <f>IF($R6="○",VLOOKUP($C6&amp;"-"&amp;HP$4,'05市民生活実感調査'!$A$3:$BC$218,COLUMN('05市民生活実感調査'!$AS:$AS),FALSE),"-")</f>
        <v>-</v>
      </c>
      <c r="HQ6" s="109" t="e">
        <f t="shared" ref="HQ6:HQ69" si="106">_xlfn.IFS(HZ6&gt;=0.8,"a",HZ6&gt;=0.6,"b",HZ6&gt;=0.4,"c",HZ6&gt;=0.2,"d",HZ6&lt;0.2,"e")</f>
        <v>#DIV/0!</v>
      </c>
      <c r="HR6" s="37" t="str">
        <f t="shared" ref="HR6:HR69" si="107">_xlfn.SWITCH(HI6,"a",4,"b",3,"c",2,"d",1,"e",0,"-","")</f>
        <v/>
      </c>
      <c r="HS6" s="38" t="str">
        <f t="shared" si="47"/>
        <v/>
      </c>
      <c r="HT6" s="38" t="str">
        <f t="shared" si="48"/>
        <v/>
      </c>
      <c r="HU6" s="38" t="str">
        <f t="shared" si="49"/>
        <v/>
      </c>
      <c r="HV6" s="38" t="str">
        <f t="shared" si="50"/>
        <v/>
      </c>
      <c r="HW6" s="38" t="str">
        <f t="shared" si="51"/>
        <v/>
      </c>
      <c r="HX6" s="38" t="str">
        <f t="shared" si="52"/>
        <v/>
      </c>
      <c r="HY6" s="38" t="str">
        <f t="shared" si="53"/>
        <v/>
      </c>
      <c r="HZ6" s="41" t="e">
        <f t="shared" ref="HZ6:HZ69" si="108">SUM(HR6:HY6)/COUNT(HR6:HY6)/4</f>
        <v>#DIV/0!</v>
      </c>
      <c r="IA6" s="13" t="str">
        <f t="shared" ref="IA6:IA69" si="109">$BO6</f>
        <v>客観指標</v>
      </c>
      <c r="IB6" s="5" t="str">
        <f t="shared" ref="IB6:IB69" si="110">$BP6</f>
        <v>生物多様性保全のためには，様々な主体が「自分ごと」として「行動」するこが重要であり，「行動」の指標となる客観指標に重みを置く。</v>
      </c>
      <c r="IC6" s="108" t="e">
        <f>VLOOKUP(GN6&amp;HQ6&amp;IA6,プルダウン!$AC$2:$AD$51,2,FALSE)</f>
        <v>#DIV/0!</v>
      </c>
      <c r="ID6" s="12" t="e">
        <f>VLOOKUP(IC6,プルダウン!$A$1:$B$6,2,FALSE)</f>
        <v>#DIV/0!</v>
      </c>
      <c r="IE6" s="11"/>
      <c r="IF6" s="12"/>
      <c r="IG6" s="22" t="s">
        <v>81</v>
      </c>
      <c r="IH6" s="116"/>
      <c r="II6" s="115" t="str">
        <f>VLOOKUP($A6&amp;"-"&amp;II$4,'04施策の客観指標'!$A$4:$AU$1029,COLUMN('04施策の客観指標'!$AT:$AT),FALSE)</f>
        <v>-</v>
      </c>
      <c r="IJ6" s="7" t="str">
        <f>VLOOKUP($A6&amp;"-"&amp;IJ$4,'04施策の客観指標'!$A$4:$AU$1029,COLUMN('04施策の客観指標'!$AT:$AT),FALSE)</f>
        <v>-</v>
      </c>
      <c r="IK6" s="7" t="str">
        <f>VLOOKUP($A6&amp;"-"&amp;IK$4,'04施策の客観指標'!$A$4:$AU$1029,COLUMN('04施策の客観指標'!$AT:$AT),FALSE)</f>
        <v>-</v>
      </c>
      <c r="IL6" s="7" t="str">
        <f>VLOOKUP($A6&amp;"-"&amp;IL$4,'04施策の客観指標'!$A$4:$AU$1029,COLUMN('04施策の客観指標'!$AT:$AT),FALSE)</f>
        <v>-</v>
      </c>
      <c r="IM6" s="7" t="str">
        <f>VLOOKUP($A6&amp;"-"&amp;IM$4,'04施策の客観指標'!$A$4:$AU$1029,COLUMN('04施策の客観指標'!$AT:$AT),FALSE)</f>
        <v>-</v>
      </c>
      <c r="IN6" s="7" t="str">
        <f>VLOOKUP($A6&amp;"-"&amp;IN$4,'04施策の客観指標'!$A$4:$AU$1029,COLUMN('04施策の客観指標'!$AT:$AT),FALSE)</f>
        <v>-</v>
      </c>
      <c r="IO6" s="7" t="str">
        <f>VLOOKUP($A6&amp;"-"&amp;IO$4,'04施策の客観指標'!$A$4:$AU$1029,COLUMN('04施策の客観指標'!$AT:$AT),FALSE)</f>
        <v>-</v>
      </c>
      <c r="IP6" s="7" t="str">
        <f>VLOOKUP($A6&amp;"-"&amp;IP$4,'04施策の客観指標'!$A$4:$AU$1029,COLUMN('04施策の客観指標'!$AT:$AT),FALSE)</f>
        <v>-</v>
      </c>
      <c r="IQ6" s="7" t="str">
        <f>VLOOKUP($A6&amp;"-"&amp;IQ$4,'04施策の客観指標'!$A$4:$AU$1029,COLUMN('04施策の客観指標'!$AT:$AT),FALSE)</f>
        <v>-</v>
      </c>
      <c r="IR6" s="109" t="str">
        <f t="shared" ref="IR6:IR69" si="111">_xlfn.IFS(JL6&gt;=0.8,"a",JL6&gt;=0.6,"b",JL6&gt;=0.4,"c",JL6&gt;=0.2,"d",JL6&lt;0.2,"e")</f>
        <v>e</v>
      </c>
      <c r="IS6" s="37">
        <f>VLOOKUP($A6&amp;"-"&amp;II$4,'04施策の客観指標'!$A$4:$AU$1029,COLUMN('04施策の客観指標'!$AU:$AU),FALSE)</f>
        <v>1</v>
      </c>
      <c r="IT6" s="38">
        <f>VLOOKUP($A6&amp;"-"&amp;IJ$4,'04施策の客観指標'!$A$4:$AU$1029,COLUMN('04施策の客観指標'!$AU:$AU),FALSE)</f>
        <v>1</v>
      </c>
      <c r="IU6" s="38">
        <f>VLOOKUP($A6&amp;"-"&amp;IK$4,'04施策の客観指標'!$A$4:$AU$1029,COLUMN('04施策の客観指標'!$AU:$AU),FALSE)</f>
        <v>1</v>
      </c>
      <c r="IV6" s="38">
        <f>VLOOKUP($A6&amp;"-"&amp;IL$4,'04施策の客観指標'!$A$4:$AU$1029,COLUMN('04施策の客観指標'!$AU:$AU),FALSE)</f>
        <v>1</v>
      </c>
      <c r="IW6" s="38" t="str">
        <f>VLOOKUP($A6&amp;"-"&amp;IM$4,'04施策の客観指標'!$A$4:$AU$1029,COLUMN('04施策の客観指標'!$AU:$AU),FALSE)</f>
        <v>-</v>
      </c>
      <c r="IX6" s="38" t="str">
        <f>VLOOKUP($A6&amp;"-"&amp;IN$4,'04施策の客観指標'!$A$4:$AU$1029,COLUMN('04施策の客観指標'!$AU:$AU),FALSE)</f>
        <v>-</v>
      </c>
      <c r="IY6" s="38" t="str">
        <f>VLOOKUP($A6&amp;"-"&amp;IO$4,'04施策の客観指標'!$A$4:$AU$1029,COLUMN('04施策の客観指標'!$AU:$AU),FALSE)</f>
        <v>-</v>
      </c>
      <c r="IZ6" s="38" t="str">
        <f>VLOOKUP($A6&amp;"-"&amp;IP$4,'04施策の客観指標'!$A$4:$AU$1029,COLUMN('04施策の客観指標'!$AU:$AU),FALSE)</f>
        <v>-</v>
      </c>
      <c r="JA6" s="38" t="str">
        <f>VLOOKUP($A6&amp;"-"&amp;IQ$4,'04施策の客観指標'!$A$4:$AU$1029,COLUMN('04施策の客観指標'!$AU:$AU),FALSE)</f>
        <v>-</v>
      </c>
      <c r="JB6" s="82">
        <f t="shared" ref="JB6:JB69" si="112">SUM(IS6:JA6)</f>
        <v>4</v>
      </c>
      <c r="JC6" s="37" t="str">
        <f t="shared" ref="JC6:JC69" si="113">_xlfn.SWITCH(II6,"a",4*IS6,"b",3*IS6,"c",2*IS6,"d",1*IS6,"e",0*IS6,"-","")</f>
        <v/>
      </c>
      <c r="JD6" s="38" t="str">
        <f t="shared" si="54"/>
        <v/>
      </c>
      <c r="JE6" s="38" t="str">
        <f t="shared" si="55"/>
        <v/>
      </c>
      <c r="JF6" s="38" t="str">
        <f t="shared" si="56"/>
        <v/>
      </c>
      <c r="JG6" s="38" t="str">
        <f t="shared" si="57"/>
        <v/>
      </c>
      <c r="JH6" s="38" t="str">
        <f t="shared" si="58"/>
        <v/>
      </c>
      <c r="JI6" s="38" t="str">
        <f t="shared" si="59"/>
        <v/>
      </c>
      <c r="JJ6" s="38" t="str">
        <f t="shared" si="60"/>
        <v/>
      </c>
      <c r="JK6" s="38" t="str">
        <f t="shared" si="61"/>
        <v/>
      </c>
      <c r="JL6" s="41">
        <f t="shared" ref="JL6:JL69" si="114">SUM(JC6:JK6)/JB6/4</f>
        <v>0</v>
      </c>
      <c r="JM6" s="37" t="str">
        <f>IF($K6="○",VLOOKUP($C6&amp;"-"&amp;JM$4,'05市民生活実感調査'!$A$3:$BC$218,COLUMN('05市民生活実感調査'!$BC:$BC),FALSE),"-")</f>
        <v>-</v>
      </c>
      <c r="JN6" s="38" t="str">
        <f>IF($L6="○",VLOOKUP($C6&amp;"-"&amp;JN$4,'05市民生活実感調査'!$A$3:$BC$218,COLUMN('05市民生活実感調査'!$BC:$BC),FALSE),"-")</f>
        <v>-</v>
      </c>
      <c r="JO6" s="38" t="str">
        <f>IF($M6="○",VLOOKUP($C6&amp;"-"&amp;JO$4,'05市民生活実感調査'!$A$3:$BC$218,COLUMN('05市民生活実感調査'!$BC:$BC),FALSE),"-")</f>
        <v>-</v>
      </c>
      <c r="JP6" s="38" t="str">
        <f>IF($N6="○",VLOOKUP($C6&amp;"-"&amp;JP$4,'05市民生活実感調査'!$A$3:$BC$218,COLUMN('05市民生活実感調査'!$BC:$BC),FALSE),"-")</f>
        <v>-</v>
      </c>
      <c r="JQ6" s="38" t="str">
        <f>IF($O6="○",VLOOKUP($C6&amp;"-"&amp;JQ$4,'05市民生活実感調査'!$A$3:$BC$218,COLUMN('05市民生活実感調査'!$BC:$BC),FALSE),"-")</f>
        <v>-</v>
      </c>
      <c r="JR6" s="38" t="str">
        <f>IF($P6="○",VLOOKUP($C6&amp;"-"&amp;JR$4,'05市民生活実感調査'!$A$3:$BC$218,COLUMN('05市民生活実感調査'!$BC:$BC),FALSE),"-")</f>
        <v>-</v>
      </c>
      <c r="JS6" s="38" t="str">
        <f>IF($Q6="○",VLOOKUP($C6&amp;"-"&amp;JS$4,'05市民生活実感調査'!$A$3:$BC$218,COLUMN('05市民生活実感調査'!$BC:$BC),FALSE),"-")</f>
        <v>-</v>
      </c>
      <c r="JT6" s="38" t="str">
        <f>IF($R6="○",VLOOKUP($C6&amp;"-"&amp;JT$4,'05市民生活実感調査'!$A$3:$BC$218,COLUMN('05市民生活実感調査'!$BC:$BC),FALSE),"-")</f>
        <v>-</v>
      </c>
      <c r="JU6" s="109" t="e">
        <f t="shared" ref="JU6:JU69" si="115">_xlfn.IFS(KD6&gt;=0.8,"a",KD6&gt;=0.6,"b",KD6&gt;=0.4,"c",KD6&gt;=0.2,"d",KD6&lt;0.2,"e")</f>
        <v>#DIV/0!</v>
      </c>
      <c r="JV6" s="37" t="str">
        <f t="shared" ref="JV6:JV69" si="116">_xlfn.SWITCH(JM6,"a",4,"b",3,"c",2,"d",1,"e",0,"-","")</f>
        <v/>
      </c>
      <c r="JW6" s="38" t="str">
        <f t="shared" si="62"/>
        <v/>
      </c>
      <c r="JX6" s="38" t="str">
        <f t="shared" si="63"/>
        <v/>
      </c>
      <c r="JY6" s="38" t="str">
        <f t="shared" si="64"/>
        <v/>
      </c>
      <c r="JZ6" s="38" t="str">
        <f t="shared" si="65"/>
        <v/>
      </c>
      <c r="KA6" s="38" t="str">
        <f t="shared" si="66"/>
        <v/>
      </c>
      <c r="KB6" s="38" t="str">
        <f t="shared" si="67"/>
        <v/>
      </c>
      <c r="KC6" s="38" t="str">
        <f t="shared" si="68"/>
        <v/>
      </c>
      <c r="KD6" s="41" t="e">
        <f t="shared" ref="KD6:KD69" si="117">SUM(JV6:KC6)/COUNT(JV6:KC6)/4</f>
        <v>#DIV/0!</v>
      </c>
      <c r="KE6" s="13" t="str">
        <f t="shared" ref="KE6:KE69" si="118">$BO6</f>
        <v>客観指標</v>
      </c>
      <c r="KF6" s="5" t="str">
        <f t="shared" ref="KF6:KF69" si="119">$BP6</f>
        <v>生物多様性保全のためには，様々な主体が「自分ごと」として「行動」するこが重要であり，「行動」の指標となる客観指標に重みを置く。</v>
      </c>
      <c r="KG6" s="108" t="e">
        <f>VLOOKUP(IR6&amp;JU6&amp;KE6,プルダウン!$AC$2:$AD$51,2,FALSE)</f>
        <v>#DIV/0!</v>
      </c>
      <c r="KH6" s="12" t="e">
        <f>VLOOKUP(KG6,プルダウン!$A$1:$B$6,2,FALSE)</f>
        <v>#DIV/0!</v>
      </c>
      <c r="KI6" s="11"/>
      <c r="KJ6" s="12"/>
      <c r="KK6" s="22" t="s">
        <v>81</v>
      </c>
      <c r="KL6" s="5"/>
    </row>
    <row r="7" spans="1:302" ht="159" customHeight="1">
      <c r="A7" s="18">
        <v>103</v>
      </c>
      <c r="B7" s="5" t="s">
        <v>161</v>
      </c>
      <c r="C7" s="47">
        <f t="shared" si="69"/>
        <v>1</v>
      </c>
      <c r="D7" s="12" t="str">
        <f>IFERROR(VLOOKUP(C7,プルダウン!$L$2:$M$28,2,FALSE),"-")</f>
        <v>環境</v>
      </c>
      <c r="E7" s="5"/>
      <c r="F7" s="11" t="s">
        <v>2112</v>
      </c>
      <c r="G7" s="170" t="s">
        <v>2261</v>
      </c>
      <c r="H7" s="11"/>
      <c r="I7" s="20"/>
      <c r="J7" s="5"/>
      <c r="K7" s="42" t="s">
        <v>12</v>
      </c>
      <c r="L7" s="43" t="s">
        <v>12</v>
      </c>
      <c r="M7" s="43" t="s">
        <v>392</v>
      </c>
      <c r="N7" s="43" t="s">
        <v>12</v>
      </c>
      <c r="O7" s="43" t="s">
        <v>12</v>
      </c>
      <c r="P7" s="43" t="s">
        <v>12</v>
      </c>
      <c r="Q7" s="43" t="s">
        <v>85</v>
      </c>
      <c r="R7" s="41" t="s">
        <v>85</v>
      </c>
      <c r="S7" s="546" t="str">
        <f>VLOOKUP($A7&amp;"-"&amp;S$4,'04施策の客観指標'!$A$4:$AU$1029,COLUMN('04施策の客観指標'!$AP:$AP),FALSE)</f>
        <v>a</v>
      </c>
      <c r="T7" s="528" t="str">
        <f>VLOOKUP($A7&amp;"-"&amp;T$4,'04施策の客観指標'!$A$4:$AU$1029,COLUMN('04施策の客観指標'!$AP:$AP),FALSE)</f>
        <v>a</v>
      </c>
      <c r="U7" s="528" t="str">
        <f>VLOOKUP($A7&amp;"-"&amp;U$4,'04施策の客観指標'!$A$4:$AU$1029,COLUMN('04施策の客観指標'!$AP:$AP),FALSE)</f>
        <v>c</v>
      </c>
      <c r="V7" s="528" t="str">
        <f>VLOOKUP($A7&amp;"-"&amp;V$4,'04施策の客観指標'!$A$4:$AU$1029,COLUMN('04施策の客観指標'!$AP:$AP),FALSE)</f>
        <v>-</v>
      </c>
      <c r="W7" s="528" t="str">
        <f>VLOOKUP($A7&amp;"-"&amp;W$4,'04施策の客観指標'!$A$4:$AU$1029,COLUMN('04施策の客観指標'!$AP:$AP),FALSE)</f>
        <v>-</v>
      </c>
      <c r="X7" s="528" t="str">
        <f>VLOOKUP($A7&amp;"-"&amp;X$4,'04施策の客観指標'!$A$4:$AU$1029,COLUMN('04施策の客観指標'!$AP:$AP),FALSE)</f>
        <v>-</v>
      </c>
      <c r="Y7" s="528" t="str">
        <f>VLOOKUP($A7&amp;"-"&amp;Y$4,'04施策の客観指標'!$A$4:$AU$1029,COLUMN('04施策の客観指標'!$AP:$AP),FALSE)</f>
        <v>-</v>
      </c>
      <c r="Z7" s="528" t="str">
        <f>VLOOKUP($A7&amp;"-"&amp;Z$4,'04施策の客観指標'!$A$4:$AU$1029,COLUMN('04施策の客観指標'!$AP:$AP),FALSE)</f>
        <v>-</v>
      </c>
      <c r="AA7" s="529" t="str">
        <f>VLOOKUP($A7&amp;"-"&amp;AA$4,'04施策の客観指標'!$A$4:$AU$1029,COLUMN('04施策の客観指標'!$AP:$AP),FALSE)</f>
        <v>-</v>
      </c>
      <c r="AB7" s="547" t="str">
        <f t="shared" si="70"/>
        <v>a</v>
      </c>
      <c r="AC7" s="252">
        <f>VLOOKUP($A7&amp;"-"&amp;S$4,'04施策の客観指標'!$A$4:$AU$1029,COLUMN('04施策の客観指標'!$AU:$AU),FALSE)</f>
        <v>1</v>
      </c>
      <c r="AD7" s="38">
        <f>VLOOKUP($A7&amp;"-"&amp;T$4,'04施策の客観指標'!$A$4:$AU$1029,COLUMN('04施策の客観指標'!$AU:$AU),FALSE)</f>
        <v>1</v>
      </c>
      <c r="AE7" s="38">
        <f>VLOOKUP($A7&amp;"-"&amp;U$4,'04施策の客観指標'!$A$4:$AU$1029,COLUMN('04施策の客観指標'!$AU:$AU),FALSE)</f>
        <v>1</v>
      </c>
      <c r="AF7" s="38" t="str">
        <f>VLOOKUP($A7&amp;"-"&amp;V$4,'04施策の客観指標'!$A$4:$AU$1029,COLUMN('04施策の客観指標'!$AU:$AU),FALSE)</f>
        <v>-</v>
      </c>
      <c r="AG7" s="38" t="str">
        <f>VLOOKUP($A7&amp;"-"&amp;W$4,'04施策の客観指標'!$A$4:$AU$1029,COLUMN('04施策の客観指標'!$AU:$AU),FALSE)</f>
        <v>-</v>
      </c>
      <c r="AH7" s="38" t="str">
        <f>VLOOKUP($A7&amp;"-"&amp;X$4,'04施策の客観指標'!$A$4:$AU$1029,COLUMN('04施策の客観指標'!$AU:$AU),FALSE)</f>
        <v>-</v>
      </c>
      <c r="AI7" s="38" t="str">
        <f>VLOOKUP($A7&amp;"-"&amp;Y$4,'04施策の客観指標'!$A$4:$AU$1029,COLUMN('04施策の客観指標'!$AU:$AU),FALSE)</f>
        <v>-</v>
      </c>
      <c r="AJ7" s="38" t="str">
        <f>VLOOKUP($A7&amp;"-"&amp;Z$4,'04施策の客観指標'!$A$4:$AU$1029,COLUMN('04施策の客観指標'!$AU:$AU),FALSE)</f>
        <v>-</v>
      </c>
      <c r="AK7" s="38" t="str">
        <f>VLOOKUP($A7&amp;"-"&amp;AA$4,'04施策の客観指標'!$A$4:$AU$1029,COLUMN('04施策の客観指標'!$AU:$AU),FALSE)</f>
        <v>-</v>
      </c>
      <c r="AL7" s="82">
        <f t="shared" si="71"/>
        <v>3</v>
      </c>
      <c r="AM7" s="37">
        <f t="shared" si="72"/>
        <v>4</v>
      </c>
      <c r="AN7" s="38">
        <f t="shared" si="73"/>
        <v>4</v>
      </c>
      <c r="AO7" s="38">
        <f t="shared" si="74"/>
        <v>2</v>
      </c>
      <c r="AP7" s="38" t="str">
        <f t="shared" si="75"/>
        <v/>
      </c>
      <c r="AQ7" s="38" t="str">
        <f t="shared" si="76"/>
        <v/>
      </c>
      <c r="AR7" s="38" t="str">
        <f t="shared" si="77"/>
        <v/>
      </c>
      <c r="AS7" s="38" t="str">
        <f t="shared" si="78"/>
        <v/>
      </c>
      <c r="AT7" s="38" t="str">
        <f t="shared" si="79"/>
        <v/>
      </c>
      <c r="AU7" s="253" t="str">
        <f t="shared" si="80"/>
        <v/>
      </c>
      <c r="AV7" s="81">
        <f t="shared" si="1"/>
        <v>0.83333333333333337</v>
      </c>
      <c r="AW7" s="534" t="str">
        <f>IF($K7="○",VLOOKUP($C7&amp;"-"&amp;AW$4,'05市民生活実感調査'!$A$3:$BC$218,COLUMN('05市民生活実感調査'!$O:$O),FALSE),"-")</f>
        <v>-</v>
      </c>
      <c r="AX7" s="535" t="str">
        <f>IF($L7="○",VLOOKUP($C7&amp;"-"&amp;AX$4,'05市民生活実感調査'!$A$3:$BC$218,COLUMN('05市民生活実感調査'!$O:$O),FALSE),"-")</f>
        <v>-</v>
      </c>
      <c r="AY7" s="535" t="str">
        <f>IF($M7="○",VLOOKUP($C7&amp;"-"&amp;AY$4,'05市民生活実感調査'!$A$3:$BC$218,COLUMN('05市民生活実感調査'!$O:$O),FALSE),"-")</f>
        <v>b</v>
      </c>
      <c r="AZ7" s="535" t="str">
        <f>IF($N7="○",VLOOKUP($C7&amp;"-"&amp;AZ$4,'05市民生活実感調査'!$A$3:$BC$218,COLUMN('05市民生活実感調査'!$O:$O),FALSE),"-")</f>
        <v>-</v>
      </c>
      <c r="BA7" s="535" t="str">
        <f>IF($O7="○",VLOOKUP($C7&amp;"-"&amp;BA$4,'05市民生活実感調査'!$A$3:$BC$218,COLUMN('05市民生活実感調査'!$O:$O),FALSE),"-")</f>
        <v>-</v>
      </c>
      <c r="BB7" s="535" t="str">
        <f>IF($P7="○",VLOOKUP($C7&amp;"-"&amp;BB$4,'05市民生活実感調査'!$A$3:$BC$218,COLUMN('05市民生活実感調査'!$O:$O),FALSE),"-")</f>
        <v>-</v>
      </c>
      <c r="BC7" s="535" t="str">
        <f>IF($Q7="○",VLOOKUP($C7&amp;"-"&amp;BC$4,'05市民生活実感調査'!$A$3:$BC$218,COLUMN('05市民生活実感調査'!$O:$O),FALSE),"-")</f>
        <v>-</v>
      </c>
      <c r="BD7" s="535" t="str">
        <f>IF($R7="○",VLOOKUP($C7&amp;"-"&amp;BD$4,'05市民生活実感調査'!$A$3:$BC$218,COLUMN('05市民生活実感調査'!$O:$O),FALSE),"-")</f>
        <v>-</v>
      </c>
      <c r="BE7" s="536" t="str">
        <f t="shared" si="81"/>
        <v>b</v>
      </c>
      <c r="BF7" s="37" t="str">
        <f t="shared" si="82"/>
        <v/>
      </c>
      <c r="BG7" s="38" t="str">
        <f t="shared" si="2"/>
        <v/>
      </c>
      <c r="BH7" s="38">
        <f t="shared" si="3"/>
        <v>3</v>
      </c>
      <c r="BI7" s="38" t="str">
        <f t="shared" si="4"/>
        <v/>
      </c>
      <c r="BJ7" s="38" t="str">
        <f t="shared" si="5"/>
        <v/>
      </c>
      <c r="BK7" s="38" t="str">
        <f t="shared" si="6"/>
        <v/>
      </c>
      <c r="BL7" s="38" t="str">
        <f t="shared" si="7"/>
        <v/>
      </c>
      <c r="BM7" s="38" t="str">
        <f t="shared" si="8"/>
        <v/>
      </c>
      <c r="BN7" s="41">
        <f t="shared" si="83"/>
        <v>0.75</v>
      </c>
      <c r="BO7" s="211" t="s">
        <v>124</v>
      </c>
      <c r="BP7" s="149" t="s">
        <v>2147</v>
      </c>
      <c r="BQ7" s="586" t="str">
        <f>VLOOKUP(AB7&amp;BE7&amp;BO7,[3]プルダウン!$AC$2:$AD$51,2,FALSE)</f>
        <v>A</v>
      </c>
      <c r="BR7" s="587" t="str">
        <f>VLOOKUP(BQ7,[3]プルダウン!$A$1:$B$6,2,FALSE)</f>
        <v>政策の目的が十分に達成されている</v>
      </c>
      <c r="BS7" s="154"/>
      <c r="BT7" s="170"/>
      <c r="BU7" s="149" t="s">
        <v>2263</v>
      </c>
      <c r="BV7" s="280" t="s">
        <v>2266</v>
      </c>
      <c r="BW7" s="115" t="str">
        <f>VLOOKUP($A7&amp;"-"&amp;BW$4,'04施策の客観指標'!$A$4:$AU$1029,COLUMN('04施策の客観指標'!$AQ:$AQ),FALSE)</f>
        <v>-</v>
      </c>
      <c r="BX7" s="7" t="str">
        <f>VLOOKUP($A7&amp;"-"&amp;BX$4,'04施策の客観指標'!$A$4:$AU$1029,COLUMN('04施策の客観指標'!$AQ:$AQ),FALSE)</f>
        <v>-</v>
      </c>
      <c r="BY7" s="7" t="str">
        <f>VLOOKUP($A7&amp;"-"&amp;BY$4,'04施策の客観指標'!$A$4:$AU$1029,COLUMN('04施策の客観指標'!$AQ:$AQ),FALSE)</f>
        <v>-</v>
      </c>
      <c r="BZ7" s="7" t="str">
        <f>VLOOKUP($A7&amp;"-"&amp;BZ$4,'04施策の客観指標'!$A$4:$AU$1029,COLUMN('04施策の客観指標'!$AQ:$AQ),FALSE)</f>
        <v>-</v>
      </c>
      <c r="CA7" s="7" t="str">
        <f>VLOOKUP($A7&amp;"-"&amp;CA$4,'04施策の客観指標'!$A$4:$AU$1029,COLUMN('04施策の客観指標'!$AQ:$AQ),FALSE)</f>
        <v>-</v>
      </c>
      <c r="CB7" s="7" t="str">
        <f>VLOOKUP($A7&amp;"-"&amp;CB$4,'04施策の客観指標'!$A$4:$AU$1029,COLUMN('04施策の客観指標'!$AQ:$AQ),FALSE)</f>
        <v>-</v>
      </c>
      <c r="CC7" s="7" t="str">
        <f>VLOOKUP($A7&amp;"-"&amp;CC$4,'04施策の客観指標'!$A$4:$AU$1029,COLUMN('04施策の客観指標'!$AQ:$AQ),FALSE)</f>
        <v>-</v>
      </c>
      <c r="CD7" s="7" t="str">
        <f>VLOOKUP($A7&amp;"-"&amp;CD$4,'04施策の客観指標'!$A$4:$AU$1029,COLUMN('04施策の客観指標'!$AQ:$AQ),FALSE)</f>
        <v>-</v>
      </c>
      <c r="CE7" s="7" t="str">
        <f>VLOOKUP($A7&amp;"-"&amp;CE$4,'04施策の客観指標'!$A$4:$AU$1029,COLUMN('04施策の客観指標'!$AQ:$AQ),FALSE)</f>
        <v>-</v>
      </c>
      <c r="CF7" s="109" t="str">
        <f t="shared" si="84"/>
        <v>e</v>
      </c>
      <c r="CG7" s="37">
        <f>VLOOKUP($A7&amp;"-"&amp;BW$4,'04施策の客観指標'!$A$4:$AU$1029,COLUMN('04施策の客観指標'!$AU:$AU),FALSE)</f>
        <v>1</v>
      </c>
      <c r="CH7" s="38">
        <f>VLOOKUP($A7&amp;"-"&amp;BX$4,'04施策の客観指標'!$A$4:$AU$1029,COLUMN('04施策の客観指標'!$AU:$AU),FALSE)</f>
        <v>1</v>
      </c>
      <c r="CI7" s="38">
        <f>VLOOKUP($A7&amp;"-"&amp;BY$4,'04施策の客観指標'!$A$4:$AU$1029,COLUMN('04施策の客観指標'!$AU:$AU),FALSE)</f>
        <v>1</v>
      </c>
      <c r="CJ7" s="38" t="str">
        <f>VLOOKUP($A7&amp;"-"&amp;BZ$4,'04施策の客観指標'!$A$4:$AU$1029,COLUMN('04施策の客観指標'!$AU:$AU),FALSE)</f>
        <v>-</v>
      </c>
      <c r="CK7" s="38" t="str">
        <f>VLOOKUP($A7&amp;"-"&amp;CA$4,'04施策の客観指標'!$A$4:$AU$1029,COLUMN('04施策の客観指標'!$AU:$AU),FALSE)</f>
        <v>-</v>
      </c>
      <c r="CL7" s="38" t="str">
        <f>VLOOKUP($A7&amp;"-"&amp;CB$4,'04施策の客観指標'!$A$4:$AU$1029,COLUMN('04施策の客観指標'!$AU:$AU),FALSE)</f>
        <v>-</v>
      </c>
      <c r="CM7" s="38" t="str">
        <f>VLOOKUP($A7&amp;"-"&amp;CC$4,'04施策の客観指標'!$A$4:$AU$1029,COLUMN('04施策の客観指標'!$AU:$AU),FALSE)</f>
        <v>-</v>
      </c>
      <c r="CN7" s="38" t="str">
        <f>VLOOKUP($A7&amp;"-"&amp;CD$4,'04施策の客観指標'!$A$4:$AU$1029,COLUMN('04施策の客観指標'!$AU:$AU),FALSE)</f>
        <v>-</v>
      </c>
      <c r="CO7" s="38" t="str">
        <f>VLOOKUP($A7&amp;"-"&amp;CE$4,'04施策の客観指標'!$A$4:$AU$1029,COLUMN('04施策の客観指標'!$AU:$AU),FALSE)</f>
        <v>-</v>
      </c>
      <c r="CP7" s="82">
        <f t="shared" si="85"/>
        <v>3</v>
      </c>
      <c r="CQ7" s="37" t="str">
        <f t="shared" si="86"/>
        <v/>
      </c>
      <c r="CR7" s="38" t="str">
        <f t="shared" si="9"/>
        <v/>
      </c>
      <c r="CS7" s="38" t="str">
        <f t="shared" si="10"/>
        <v/>
      </c>
      <c r="CT7" s="38" t="str">
        <f t="shared" si="11"/>
        <v/>
      </c>
      <c r="CU7" s="38" t="str">
        <f t="shared" si="12"/>
        <v/>
      </c>
      <c r="CV7" s="38" t="str">
        <f t="shared" si="13"/>
        <v/>
      </c>
      <c r="CW7" s="38" t="str">
        <f t="shared" si="14"/>
        <v/>
      </c>
      <c r="CX7" s="38" t="str">
        <f t="shared" si="15"/>
        <v/>
      </c>
      <c r="CY7" s="38" t="str">
        <f t="shared" si="16"/>
        <v/>
      </c>
      <c r="CZ7" s="41">
        <f t="shared" si="87"/>
        <v>0</v>
      </c>
      <c r="DA7" s="37" t="str">
        <f>IF($K7="○",VLOOKUP($C7&amp;"-"&amp;DA$4,'05市民生活実感調査'!$A$3:$BC$218,COLUMN('05市民生活実感調査'!$Y:$Y),FALSE),"-")</f>
        <v>-</v>
      </c>
      <c r="DB7" s="38" t="str">
        <f>IF($L7="○",VLOOKUP($C7&amp;"-"&amp;DB$4,'05市民生活実感調査'!$A$3:$BC$218,COLUMN('05市民生活実感調査'!$Y:$Y),FALSE),"-")</f>
        <v>-</v>
      </c>
      <c r="DC7" s="38" t="str">
        <f>IF($M7="○",VLOOKUP($C7&amp;"-"&amp;DC$4,'05市民生活実感調査'!$A$3:$BC$218,COLUMN('05市民生活実感調査'!$Y:$Y),FALSE),"-")</f>
        <v>-</v>
      </c>
      <c r="DD7" s="38" t="str">
        <f>IF($N7="○",VLOOKUP($C7&amp;"-"&amp;DD$4,'05市民生活実感調査'!$A$3:$BC$218,COLUMN('05市民生活実感調査'!$Y:$Y),FALSE),"-")</f>
        <v>-</v>
      </c>
      <c r="DE7" s="38" t="str">
        <f>IF($O7="○",VLOOKUP($C7&amp;"-"&amp;DE$4,'05市民生活実感調査'!$A$3:$BC$218,COLUMN('05市民生活実感調査'!$Y:$Y),FALSE),"-")</f>
        <v>-</v>
      </c>
      <c r="DF7" s="38" t="str">
        <f>IF($P7="○",VLOOKUP($C7&amp;"-"&amp;DF$4,'05市民生活実感調査'!$A$3:$BC$218,COLUMN('05市民生活実感調査'!$Y:$Y),FALSE),"-")</f>
        <v>-</v>
      </c>
      <c r="DG7" s="38" t="str">
        <f>IF($Q7="○",VLOOKUP($C7&amp;"-"&amp;DG$4,'05市民生活実感調査'!$A$3:$BC$218,COLUMN('05市民生活実感調査'!$Y:$Y),FALSE),"-")</f>
        <v>-</v>
      </c>
      <c r="DH7" s="38" t="str">
        <f>IF($R7="○",VLOOKUP($C7&amp;"-"&amp;DH$4,'05市民生活実感調査'!$A$3:$BC$218,COLUMN('05市民生活実感調査'!$Y:$Y),FALSE),"-")</f>
        <v>-</v>
      </c>
      <c r="DI7" s="109" t="e">
        <f t="shared" si="88"/>
        <v>#DIV/0!</v>
      </c>
      <c r="DJ7" s="37" t="str">
        <f t="shared" si="89"/>
        <v/>
      </c>
      <c r="DK7" s="38" t="str">
        <f t="shared" si="17"/>
        <v/>
      </c>
      <c r="DL7" s="38" t="str">
        <f t="shared" si="18"/>
        <v/>
      </c>
      <c r="DM7" s="38" t="str">
        <f t="shared" si="19"/>
        <v/>
      </c>
      <c r="DN7" s="38" t="str">
        <f t="shared" si="20"/>
        <v/>
      </c>
      <c r="DO7" s="38" t="str">
        <f t="shared" si="21"/>
        <v/>
      </c>
      <c r="DP7" s="38" t="str">
        <f t="shared" si="22"/>
        <v/>
      </c>
      <c r="DQ7" s="38" t="str">
        <f t="shared" si="23"/>
        <v/>
      </c>
      <c r="DR7" s="41" t="e">
        <f t="shared" si="90"/>
        <v>#DIV/0!</v>
      </c>
      <c r="DS7" s="13" t="str">
        <f t="shared" si="91"/>
        <v>客観指標</v>
      </c>
      <c r="DT7" s="5" t="str">
        <f t="shared" si="92"/>
        <v>ごみの発生抑制や再利用，資源物の回収及びエネルギー回収等，すぐには市民の実感につながりにくい部分が多いため，客観指標に重みを置く。</v>
      </c>
      <c r="DU7" s="108" t="e">
        <f>VLOOKUP(CF7&amp;DI7&amp;DS7,プルダウン!$AC$2:$AD$51,2,FALSE)</f>
        <v>#DIV/0!</v>
      </c>
      <c r="DV7" s="12" t="e">
        <f>VLOOKUP(DU7,プルダウン!$A$1:$B$6,2,FALSE)</f>
        <v>#DIV/0!</v>
      </c>
      <c r="DW7" s="11"/>
      <c r="DX7" s="12"/>
      <c r="DY7" s="22" t="s">
        <v>81</v>
      </c>
      <c r="DZ7" s="116"/>
      <c r="EA7" s="115" t="str">
        <f>VLOOKUP($A7&amp;"-"&amp;EA$4,'04施策の客観指標'!$A$4:$AU$1029,COLUMN('04施策の客観指標'!$AR:$AR),FALSE)</f>
        <v>-</v>
      </c>
      <c r="EB7" s="7" t="str">
        <f>VLOOKUP($A7&amp;"-"&amp;EB$4,'04施策の客観指標'!$A$4:$AU$1029,COLUMN('04施策の客観指標'!$AR:$AR),FALSE)</f>
        <v>-</v>
      </c>
      <c r="EC7" s="7" t="str">
        <f>VLOOKUP($A7&amp;"-"&amp;EC$4,'04施策の客観指標'!$A$4:$AU$1029,COLUMN('04施策の客観指標'!$AR:$AR),FALSE)</f>
        <v>-</v>
      </c>
      <c r="ED7" s="7" t="str">
        <f>VLOOKUP($A7&amp;"-"&amp;ED$4,'04施策の客観指標'!$A$4:$AU$1029,COLUMN('04施策の客観指標'!$AR:$AR),FALSE)</f>
        <v>-</v>
      </c>
      <c r="EE7" s="7" t="str">
        <f>VLOOKUP($A7&amp;"-"&amp;EE$4,'04施策の客観指標'!$A$4:$AU$1029,COLUMN('04施策の客観指標'!$AR:$AR),FALSE)</f>
        <v>-</v>
      </c>
      <c r="EF7" s="7" t="str">
        <f>VLOOKUP($A7&amp;"-"&amp;EF$4,'04施策の客観指標'!$A$4:$AU$1029,COLUMN('04施策の客観指標'!$AR:$AR),FALSE)</f>
        <v>-</v>
      </c>
      <c r="EG7" s="7" t="str">
        <f>VLOOKUP($A7&amp;"-"&amp;EG$4,'04施策の客観指標'!$A$4:$AU$1029,COLUMN('04施策の客観指標'!$AR:$AR),FALSE)</f>
        <v>-</v>
      </c>
      <c r="EH7" s="7" t="str">
        <f>VLOOKUP($A7&amp;"-"&amp;EH$4,'04施策の客観指標'!$A$4:$AU$1029,COLUMN('04施策の客観指標'!$AR:$AR),FALSE)</f>
        <v>-</v>
      </c>
      <c r="EI7" s="7" t="str">
        <f>VLOOKUP($A7&amp;"-"&amp;EI$4,'04施策の客観指標'!$A$4:$AU$1029,COLUMN('04施策の客観指標'!$AR:$AR),FALSE)</f>
        <v>-</v>
      </c>
      <c r="EJ7" s="109" t="str">
        <f t="shared" si="93"/>
        <v>e</v>
      </c>
      <c r="EK7" s="37">
        <f>VLOOKUP($A7&amp;"-"&amp;EA$4,'04施策の客観指標'!$A$4:$AU$1029,COLUMN('04施策の客観指標'!$AU:$AU),FALSE)</f>
        <v>1</v>
      </c>
      <c r="EL7" s="38">
        <f>VLOOKUP($A7&amp;"-"&amp;EB$4,'04施策の客観指標'!$A$4:$AU$1029,COLUMN('04施策の客観指標'!$AU:$AU),FALSE)</f>
        <v>1</v>
      </c>
      <c r="EM7" s="38">
        <f>VLOOKUP($A7&amp;"-"&amp;EC$4,'04施策の客観指標'!$A$4:$AU$1029,COLUMN('04施策の客観指標'!$AU:$AU),FALSE)</f>
        <v>1</v>
      </c>
      <c r="EN7" s="38" t="str">
        <f>VLOOKUP($A7&amp;"-"&amp;ED$4,'04施策の客観指標'!$A$4:$AU$1029,COLUMN('04施策の客観指標'!$AU:$AU),FALSE)</f>
        <v>-</v>
      </c>
      <c r="EO7" s="38" t="str">
        <f>VLOOKUP($A7&amp;"-"&amp;EE$4,'04施策の客観指標'!$A$4:$AU$1029,COLUMN('04施策の客観指標'!$AU:$AU),FALSE)</f>
        <v>-</v>
      </c>
      <c r="EP7" s="38" t="str">
        <f>VLOOKUP($A7&amp;"-"&amp;EF$4,'04施策の客観指標'!$A$4:$AU$1029,COLUMN('04施策の客観指標'!$AU:$AU),FALSE)</f>
        <v>-</v>
      </c>
      <c r="EQ7" s="38" t="str">
        <f>VLOOKUP($A7&amp;"-"&amp;EG$4,'04施策の客観指標'!$A$4:$AU$1029,COLUMN('04施策の客観指標'!$AU:$AU),FALSE)</f>
        <v>-</v>
      </c>
      <c r="ER7" s="38" t="str">
        <f>VLOOKUP($A7&amp;"-"&amp;EH$4,'04施策の客観指標'!$A$4:$AU$1029,COLUMN('04施策の客観指標'!$AU:$AU),FALSE)</f>
        <v>-</v>
      </c>
      <c r="ES7" s="38" t="str">
        <f>VLOOKUP($A7&amp;"-"&amp;EI$4,'04施策の客観指標'!$A$4:$AU$1029,COLUMN('04施策の客観指標'!$AU:$AU),FALSE)</f>
        <v>-</v>
      </c>
      <c r="ET7" s="82">
        <f t="shared" si="94"/>
        <v>3</v>
      </c>
      <c r="EU7" s="37" t="str">
        <f t="shared" si="95"/>
        <v/>
      </c>
      <c r="EV7" s="38" t="str">
        <f t="shared" si="24"/>
        <v/>
      </c>
      <c r="EW7" s="38" t="str">
        <f t="shared" si="25"/>
        <v/>
      </c>
      <c r="EX7" s="38" t="str">
        <f t="shared" si="26"/>
        <v/>
      </c>
      <c r="EY7" s="38" t="str">
        <f t="shared" si="27"/>
        <v/>
      </c>
      <c r="EZ7" s="38" t="str">
        <f t="shared" si="28"/>
        <v/>
      </c>
      <c r="FA7" s="38" t="str">
        <f t="shared" si="29"/>
        <v/>
      </c>
      <c r="FB7" s="38" t="str">
        <f t="shared" si="30"/>
        <v/>
      </c>
      <c r="FC7" s="38" t="str">
        <f t="shared" si="31"/>
        <v/>
      </c>
      <c r="FD7" s="41">
        <f t="shared" si="96"/>
        <v>0</v>
      </c>
      <c r="FE7" s="37" t="str">
        <f>IF($K7="○",VLOOKUP($C7&amp;"-"&amp;FE$4,'05市民生活実感調査'!$A$3:$BC$218,COLUMN('05市民生活実感調査'!$AI:$AI),FALSE),"-")</f>
        <v>-</v>
      </c>
      <c r="FF7" s="38" t="str">
        <f>IF($L7="○",VLOOKUP($C7&amp;"-"&amp;FF$4,'05市民生活実感調査'!$A$3:$BC$218,COLUMN('05市民生活実感調査'!$AI:$AI),FALSE),"-")</f>
        <v>-</v>
      </c>
      <c r="FG7" s="38" t="str">
        <f>IF($M7="○",VLOOKUP($C7&amp;"-"&amp;FG$4,'05市民生活実感調査'!$A$3:$BC$218,COLUMN('05市民生活実感調査'!$AI:$AI),FALSE),"-")</f>
        <v>-</v>
      </c>
      <c r="FH7" s="38" t="str">
        <f>IF($N7="○",VLOOKUP($C7&amp;"-"&amp;FH$4,'05市民生活実感調査'!$A$3:$BC$218,COLUMN('05市民生活実感調査'!$AI:$AI),FALSE),"-")</f>
        <v>-</v>
      </c>
      <c r="FI7" s="38" t="str">
        <f>IF($O7="○",VLOOKUP($C7&amp;"-"&amp;FI$4,'05市民生活実感調査'!$A$3:$BC$218,COLUMN('05市民生活実感調査'!$AI:$AI),FALSE),"-")</f>
        <v>-</v>
      </c>
      <c r="FJ7" s="38" t="str">
        <f>IF($P7="○",VLOOKUP($C7&amp;"-"&amp;FJ$4,'05市民生活実感調査'!$A$3:$BC$218,COLUMN('05市民生活実感調査'!$AI:$AI),FALSE),"-")</f>
        <v>-</v>
      </c>
      <c r="FK7" s="38" t="str">
        <f>IF($Q7="○",VLOOKUP($C7&amp;"-"&amp;FK$4,'05市民生活実感調査'!$A$3:$BC$218,COLUMN('05市民生活実感調査'!$AI:$AI),FALSE),"-")</f>
        <v>-</v>
      </c>
      <c r="FL7" s="38" t="str">
        <f>IF($R7="○",VLOOKUP($C7&amp;"-"&amp;FL$4,'05市民生活実感調査'!$A$3:$BC$218,COLUMN('05市民生活実感調査'!$AI:$AI),FALSE),"-")</f>
        <v>-</v>
      </c>
      <c r="FM7" s="109" t="e">
        <f t="shared" si="97"/>
        <v>#DIV/0!</v>
      </c>
      <c r="FN7" s="37" t="str">
        <f t="shared" si="98"/>
        <v/>
      </c>
      <c r="FO7" s="38" t="str">
        <f t="shared" si="32"/>
        <v/>
      </c>
      <c r="FP7" s="38" t="str">
        <f t="shared" si="33"/>
        <v/>
      </c>
      <c r="FQ7" s="38" t="str">
        <f t="shared" si="34"/>
        <v/>
      </c>
      <c r="FR7" s="38" t="str">
        <f t="shared" si="35"/>
        <v/>
      </c>
      <c r="FS7" s="38" t="str">
        <f t="shared" si="36"/>
        <v/>
      </c>
      <c r="FT7" s="38" t="str">
        <f t="shared" si="37"/>
        <v/>
      </c>
      <c r="FU7" s="38" t="str">
        <f t="shared" si="38"/>
        <v/>
      </c>
      <c r="FV7" s="41" t="e">
        <f t="shared" si="99"/>
        <v>#DIV/0!</v>
      </c>
      <c r="FW7" s="13" t="str">
        <f t="shared" si="100"/>
        <v>客観指標</v>
      </c>
      <c r="FX7" s="5" t="str">
        <f t="shared" si="101"/>
        <v>ごみの発生抑制や再利用，資源物の回収及びエネルギー回収等，すぐには市民の実感につながりにくい部分が多いため，客観指標に重みを置く。</v>
      </c>
      <c r="FY7" s="108" t="e">
        <f>VLOOKUP(EJ7&amp;FM7&amp;FW7,プルダウン!$AC$2:$AD$51,2,FALSE)</f>
        <v>#DIV/0!</v>
      </c>
      <c r="FZ7" s="12" t="e">
        <f>VLOOKUP(FY7,プルダウン!$A$1:$B$6,2,FALSE)</f>
        <v>#DIV/0!</v>
      </c>
      <c r="GA7" s="11"/>
      <c r="GB7" s="12"/>
      <c r="GC7" s="22" t="s">
        <v>81</v>
      </c>
      <c r="GD7" s="116"/>
      <c r="GE7" s="115" t="str">
        <f>VLOOKUP($A7&amp;"-"&amp;GE$4,'04施策の客観指標'!$A$4:$AU$1029,COLUMN('04施策の客観指標'!$AS:$AS),FALSE)</f>
        <v>-</v>
      </c>
      <c r="GF7" s="7" t="str">
        <f>VLOOKUP($A7&amp;"-"&amp;GF$4,'04施策の客観指標'!$A$4:$AU$1029,COLUMN('04施策の客観指標'!$AS:$AS),FALSE)</f>
        <v>-</v>
      </c>
      <c r="GG7" s="7" t="str">
        <f>VLOOKUP($A7&amp;"-"&amp;GG$4,'04施策の客観指標'!$A$4:$AU$1029,COLUMN('04施策の客観指標'!$AS:$AS),FALSE)</f>
        <v>-</v>
      </c>
      <c r="GH7" s="7" t="str">
        <f>VLOOKUP($A7&amp;"-"&amp;GH$4,'04施策の客観指標'!$A$4:$AU$1029,COLUMN('04施策の客観指標'!$AS:$AS),FALSE)</f>
        <v>-</v>
      </c>
      <c r="GI7" s="7" t="str">
        <f>VLOOKUP($A7&amp;"-"&amp;GI$4,'04施策の客観指標'!$A$4:$AU$1029,COLUMN('04施策の客観指標'!$AS:$AS),FALSE)</f>
        <v>-</v>
      </c>
      <c r="GJ7" s="7" t="str">
        <f>VLOOKUP($A7&amp;"-"&amp;GJ$4,'04施策の客観指標'!$A$4:$AU$1029,COLUMN('04施策の客観指標'!$AS:$AS),FALSE)</f>
        <v>-</v>
      </c>
      <c r="GK7" s="7" t="str">
        <f>VLOOKUP($A7&amp;"-"&amp;GK$4,'04施策の客観指標'!$A$4:$AU$1029,COLUMN('04施策の客観指標'!$AS:$AS),FALSE)</f>
        <v>-</v>
      </c>
      <c r="GL7" s="7" t="str">
        <f>VLOOKUP($A7&amp;"-"&amp;GL$4,'04施策の客観指標'!$A$4:$AU$1029,COLUMN('04施策の客観指標'!$AS:$AS),FALSE)</f>
        <v>-</v>
      </c>
      <c r="GM7" s="7" t="str">
        <f>VLOOKUP($A7&amp;"-"&amp;GM$4,'04施策の客観指標'!$A$4:$AU$1029,COLUMN('04施策の客観指標'!$AS:$AS),FALSE)</f>
        <v>-</v>
      </c>
      <c r="GN7" s="109" t="str">
        <f t="shared" si="102"/>
        <v>e</v>
      </c>
      <c r="GO7" s="37">
        <f>VLOOKUP($A7&amp;"-"&amp;GE$4,'04施策の客観指標'!$A$4:$AU$1029,COLUMN('04施策の客観指標'!$AU:$AU),FALSE)</f>
        <v>1</v>
      </c>
      <c r="GP7" s="38">
        <f>VLOOKUP($A7&amp;"-"&amp;GF$4,'04施策の客観指標'!$A$4:$AU$1029,COLUMN('04施策の客観指標'!$AU:$AU),FALSE)</f>
        <v>1</v>
      </c>
      <c r="GQ7" s="38">
        <f>VLOOKUP($A7&amp;"-"&amp;GG$4,'04施策の客観指標'!$A$4:$AU$1029,COLUMN('04施策の客観指標'!$AU:$AU),FALSE)</f>
        <v>1</v>
      </c>
      <c r="GR7" s="38" t="str">
        <f>VLOOKUP($A7&amp;"-"&amp;GH$4,'04施策の客観指標'!$A$4:$AU$1029,COLUMN('04施策の客観指標'!$AU:$AU),FALSE)</f>
        <v>-</v>
      </c>
      <c r="GS7" s="38" t="str">
        <f>VLOOKUP($A7&amp;"-"&amp;GI$4,'04施策の客観指標'!$A$4:$AU$1029,COLUMN('04施策の客観指標'!$AU:$AU),FALSE)</f>
        <v>-</v>
      </c>
      <c r="GT7" s="38" t="str">
        <f>VLOOKUP($A7&amp;"-"&amp;GJ$4,'04施策の客観指標'!$A$4:$AU$1029,COLUMN('04施策の客観指標'!$AU:$AU),FALSE)</f>
        <v>-</v>
      </c>
      <c r="GU7" s="38" t="str">
        <f>VLOOKUP($A7&amp;"-"&amp;GK$4,'04施策の客観指標'!$A$4:$AU$1029,COLUMN('04施策の客観指標'!$AU:$AU),FALSE)</f>
        <v>-</v>
      </c>
      <c r="GV7" s="38" t="str">
        <f>VLOOKUP($A7&amp;"-"&amp;GL$4,'04施策の客観指標'!$A$4:$AU$1029,COLUMN('04施策の客観指標'!$AU:$AU),FALSE)</f>
        <v>-</v>
      </c>
      <c r="GW7" s="38" t="str">
        <f>VLOOKUP($A7&amp;"-"&amp;GM$4,'04施策の客観指標'!$A$4:$AU$1029,COLUMN('04施策の客観指標'!$AU:$AU),FALSE)</f>
        <v>-</v>
      </c>
      <c r="GX7" s="82">
        <f t="shared" si="103"/>
        <v>3</v>
      </c>
      <c r="GY7" s="37" t="str">
        <f t="shared" si="104"/>
        <v/>
      </c>
      <c r="GZ7" s="38" t="str">
        <f t="shared" si="39"/>
        <v/>
      </c>
      <c r="HA7" s="38" t="str">
        <f t="shared" si="40"/>
        <v/>
      </c>
      <c r="HB7" s="38" t="str">
        <f t="shared" si="41"/>
        <v/>
      </c>
      <c r="HC7" s="38" t="str">
        <f t="shared" si="42"/>
        <v/>
      </c>
      <c r="HD7" s="38" t="str">
        <f t="shared" si="43"/>
        <v/>
      </c>
      <c r="HE7" s="38" t="str">
        <f t="shared" si="44"/>
        <v/>
      </c>
      <c r="HF7" s="38" t="str">
        <f t="shared" si="45"/>
        <v/>
      </c>
      <c r="HG7" s="38" t="str">
        <f t="shared" si="46"/>
        <v/>
      </c>
      <c r="HH7" s="41">
        <f t="shared" si="105"/>
        <v>0</v>
      </c>
      <c r="HI7" s="37" t="str">
        <f>IF($K7="○",VLOOKUP($C7&amp;"-"&amp;HI$4,'05市民生活実感調査'!$A$3:$BC$218,COLUMN('05市民生活実感調査'!$AS:$AS),FALSE),"-")</f>
        <v>-</v>
      </c>
      <c r="HJ7" s="38" t="str">
        <f>IF($L7="○",VLOOKUP($C7&amp;"-"&amp;HJ$4,'05市民生活実感調査'!$A$3:$BC$218,COLUMN('05市民生活実感調査'!$AS:$AS),FALSE),"-")</f>
        <v>-</v>
      </c>
      <c r="HK7" s="38" t="str">
        <f>IF($M7="○",VLOOKUP($C7&amp;"-"&amp;HK$4,'05市民生活実感調査'!$A$3:$BC$218,COLUMN('05市民生活実感調査'!$AS:$AS),FALSE),"-")</f>
        <v>-</v>
      </c>
      <c r="HL7" s="38" t="str">
        <f>IF($N7="○",VLOOKUP($C7&amp;"-"&amp;HL$4,'05市民生活実感調査'!$A$3:$BC$218,COLUMN('05市民生活実感調査'!$AS:$AS),FALSE),"-")</f>
        <v>-</v>
      </c>
      <c r="HM7" s="38" t="str">
        <f>IF($O7="○",VLOOKUP($C7&amp;"-"&amp;HM$4,'05市民生活実感調査'!$A$3:$BC$218,COLUMN('05市民生活実感調査'!$AS:$AS),FALSE),"-")</f>
        <v>-</v>
      </c>
      <c r="HN7" s="38" t="str">
        <f>IF($P7="○",VLOOKUP($C7&amp;"-"&amp;HN$4,'05市民生活実感調査'!$A$3:$BC$218,COLUMN('05市民生活実感調査'!$AS:$AS),FALSE),"-")</f>
        <v>-</v>
      </c>
      <c r="HO7" s="38" t="str">
        <f>IF($Q7="○",VLOOKUP($C7&amp;"-"&amp;HO$4,'05市民生活実感調査'!$A$3:$BC$218,COLUMN('05市民生活実感調査'!$AS:$AS),FALSE),"-")</f>
        <v>-</v>
      </c>
      <c r="HP7" s="38" t="str">
        <f>IF($R7="○",VLOOKUP($C7&amp;"-"&amp;HP$4,'05市民生活実感調査'!$A$3:$BC$218,COLUMN('05市民生活実感調査'!$AS:$AS),FALSE),"-")</f>
        <v>-</v>
      </c>
      <c r="HQ7" s="109" t="e">
        <f t="shared" si="106"/>
        <v>#DIV/0!</v>
      </c>
      <c r="HR7" s="37" t="str">
        <f t="shared" si="107"/>
        <v/>
      </c>
      <c r="HS7" s="38" t="str">
        <f t="shared" si="47"/>
        <v/>
      </c>
      <c r="HT7" s="38" t="str">
        <f t="shared" si="48"/>
        <v/>
      </c>
      <c r="HU7" s="38" t="str">
        <f t="shared" si="49"/>
        <v/>
      </c>
      <c r="HV7" s="38" t="str">
        <f t="shared" si="50"/>
        <v/>
      </c>
      <c r="HW7" s="38" t="str">
        <f t="shared" si="51"/>
        <v/>
      </c>
      <c r="HX7" s="38" t="str">
        <f t="shared" si="52"/>
        <v/>
      </c>
      <c r="HY7" s="38" t="str">
        <f t="shared" si="53"/>
        <v/>
      </c>
      <c r="HZ7" s="41" t="e">
        <f t="shared" si="108"/>
        <v>#DIV/0!</v>
      </c>
      <c r="IA7" s="13" t="str">
        <f t="shared" si="109"/>
        <v>客観指標</v>
      </c>
      <c r="IB7" s="5" t="str">
        <f t="shared" si="110"/>
        <v>ごみの発生抑制や再利用，資源物の回収及びエネルギー回収等，すぐには市民の実感につながりにくい部分が多いため，客観指標に重みを置く。</v>
      </c>
      <c r="IC7" s="108" t="e">
        <f>VLOOKUP(GN7&amp;HQ7&amp;IA7,プルダウン!$AC$2:$AD$51,2,FALSE)</f>
        <v>#DIV/0!</v>
      </c>
      <c r="ID7" s="12" t="e">
        <f>VLOOKUP(IC7,プルダウン!$A$1:$B$6,2,FALSE)</f>
        <v>#DIV/0!</v>
      </c>
      <c r="IE7" s="11"/>
      <c r="IF7" s="12"/>
      <c r="IG7" s="22" t="s">
        <v>81</v>
      </c>
      <c r="IH7" s="116"/>
      <c r="II7" s="115" t="str">
        <f>VLOOKUP($A7&amp;"-"&amp;II$4,'04施策の客観指標'!$A$4:$AU$1029,COLUMN('04施策の客観指標'!$AT:$AT),FALSE)</f>
        <v>-</v>
      </c>
      <c r="IJ7" s="7" t="str">
        <f>VLOOKUP($A7&amp;"-"&amp;IJ$4,'04施策の客観指標'!$A$4:$AU$1029,COLUMN('04施策の客観指標'!$AT:$AT),FALSE)</f>
        <v>-</v>
      </c>
      <c r="IK7" s="7" t="str">
        <f>VLOOKUP($A7&amp;"-"&amp;IK$4,'04施策の客観指標'!$A$4:$AU$1029,COLUMN('04施策の客観指標'!$AT:$AT),FALSE)</f>
        <v>-</v>
      </c>
      <c r="IL7" s="7" t="str">
        <f>VLOOKUP($A7&amp;"-"&amp;IL$4,'04施策の客観指標'!$A$4:$AU$1029,COLUMN('04施策の客観指標'!$AT:$AT),FALSE)</f>
        <v>-</v>
      </c>
      <c r="IM7" s="7" t="str">
        <f>VLOOKUP($A7&amp;"-"&amp;IM$4,'04施策の客観指標'!$A$4:$AU$1029,COLUMN('04施策の客観指標'!$AT:$AT),FALSE)</f>
        <v>-</v>
      </c>
      <c r="IN7" s="7" t="str">
        <f>VLOOKUP($A7&amp;"-"&amp;IN$4,'04施策の客観指標'!$A$4:$AU$1029,COLUMN('04施策の客観指標'!$AT:$AT),FALSE)</f>
        <v>-</v>
      </c>
      <c r="IO7" s="7" t="str">
        <f>VLOOKUP($A7&amp;"-"&amp;IO$4,'04施策の客観指標'!$A$4:$AU$1029,COLUMN('04施策の客観指標'!$AT:$AT),FALSE)</f>
        <v>-</v>
      </c>
      <c r="IP7" s="7" t="str">
        <f>VLOOKUP($A7&amp;"-"&amp;IP$4,'04施策の客観指標'!$A$4:$AU$1029,COLUMN('04施策の客観指標'!$AT:$AT),FALSE)</f>
        <v>-</v>
      </c>
      <c r="IQ7" s="7" t="str">
        <f>VLOOKUP($A7&amp;"-"&amp;IQ$4,'04施策の客観指標'!$A$4:$AU$1029,COLUMN('04施策の客観指標'!$AT:$AT),FALSE)</f>
        <v>-</v>
      </c>
      <c r="IR7" s="109" t="str">
        <f t="shared" si="111"/>
        <v>e</v>
      </c>
      <c r="IS7" s="37">
        <f>VLOOKUP($A7&amp;"-"&amp;II$4,'04施策の客観指標'!$A$4:$AU$1029,COLUMN('04施策の客観指標'!$AU:$AU),FALSE)</f>
        <v>1</v>
      </c>
      <c r="IT7" s="38">
        <f>VLOOKUP($A7&amp;"-"&amp;IJ$4,'04施策の客観指標'!$A$4:$AU$1029,COLUMN('04施策の客観指標'!$AU:$AU),FALSE)</f>
        <v>1</v>
      </c>
      <c r="IU7" s="38">
        <f>VLOOKUP($A7&amp;"-"&amp;IK$4,'04施策の客観指標'!$A$4:$AU$1029,COLUMN('04施策の客観指標'!$AU:$AU),FALSE)</f>
        <v>1</v>
      </c>
      <c r="IV7" s="38" t="str">
        <f>VLOOKUP($A7&amp;"-"&amp;IL$4,'04施策の客観指標'!$A$4:$AU$1029,COLUMN('04施策の客観指標'!$AU:$AU),FALSE)</f>
        <v>-</v>
      </c>
      <c r="IW7" s="38" t="str">
        <f>VLOOKUP($A7&amp;"-"&amp;IM$4,'04施策の客観指標'!$A$4:$AU$1029,COLUMN('04施策の客観指標'!$AU:$AU),FALSE)</f>
        <v>-</v>
      </c>
      <c r="IX7" s="38" t="str">
        <f>VLOOKUP($A7&amp;"-"&amp;IN$4,'04施策の客観指標'!$A$4:$AU$1029,COLUMN('04施策の客観指標'!$AU:$AU),FALSE)</f>
        <v>-</v>
      </c>
      <c r="IY7" s="38" t="str">
        <f>VLOOKUP($A7&amp;"-"&amp;IO$4,'04施策の客観指標'!$A$4:$AU$1029,COLUMN('04施策の客観指標'!$AU:$AU),FALSE)</f>
        <v>-</v>
      </c>
      <c r="IZ7" s="38" t="str">
        <f>VLOOKUP($A7&amp;"-"&amp;IP$4,'04施策の客観指標'!$A$4:$AU$1029,COLUMN('04施策の客観指標'!$AU:$AU),FALSE)</f>
        <v>-</v>
      </c>
      <c r="JA7" s="38" t="str">
        <f>VLOOKUP($A7&amp;"-"&amp;IQ$4,'04施策の客観指標'!$A$4:$AU$1029,COLUMN('04施策の客観指標'!$AU:$AU),FALSE)</f>
        <v>-</v>
      </c>
      <c r="JB7" s="82">
        <f t="shared" si="112"/>
        <v>3</v>
      </c>
      <c r="JC7" s="37" t="str">
        <f t="shared" si="113"/>
        <v/>
      </c>
      <c r="JD7" s="38" t="str">
        <f t="shared" si="54"/>
        <v/>
      </c>
      <c r="JE7" s="38" t="str">
        <f t="shared" si="55"/>
        <v/>
      </c>
      <c r="JF7" s="38" t="str">
        <f t="shared" si="56"/>
        <v/>
      </c>
      <c r="JG7" s="38" t="str">
        <f t="shared" si="57"/>
        <v/>
      </c>
      <c r="JH7" s="38" t="str">
        <f t="shared" si="58"/>
        <v/>
      </c>
      <c r="JI7" s="38" t="str">
        <f t="shared" si="59"/>
        <v/>
      </c>
      <c r="JJ7" s="38" t="str">
        <f t="shared" si="60"/>
        <v/>
      </c>
      <c r="JK7" s="38" t="str">
        <f t="shared" si="61"/>
        <v/>
      </c>
      <c r="JL7" s="41">
        <f t="shared" si="114"/>
        <v>0</v>
      </c>
      <c r="JM7" s="37" t="str">
        <f>IF($K7="○",VLOOKUP($C7&amp;"-"&amp;JM$4,'05市民生活実感調査'!$A$3:$BC$218,COLUMN('05市民生活実感調査'!$BC:$BC),FALSE),"-")</f>
        <v>-</v>
      </c>
      <c r="JN7" s="38" t="str">
        <f>IF($L7="○",VLOOKUP($C7&amp;"-"&amp;JN$4,'05市民生活実感調査'!$A$3:$BC$218,COLUMN('05市民生活実感調査'!$BC:$BC),FALSE),"-")</f>
        <v>-</v>
      </c>
      <c r="JO7" s="38" t="str">
        <f>IF($M7="○",VLOOKUP($C7&amp;"-"&amp;JO$4,'05市民生活実感調査'!$A$3:$BC$218,COLUMN('05市民生活実感調査'!$BC:$BC),FALSE),"-")</f>
        <v>-</v>
      </c>
      <c r="JP7" s="38" t="str">
        <f>IF($N7="○",VLOOKUP($C7&amp;"-"&amp;JP$4,'05市民生活実感調査'!$A$3:$BC$218,COLUMN('05市民生活実感調査'!$BC:$BC),FALSE),"-")</f>
        <v>-</v>
      </c>
      <c r="JQ7" s="38" t="str">
        <f>IF($O7="○",VLOOKUP($C7&amp;"-"&amp;JQ$4,'05市民生活実感調査'!$A$3:$BC$218,COLUMN('05市民生活実感調査'!$BC:$BC),FALSE),"-")</f>
        <v>-</v>
      </c>
      <c r="JR7" s="38" t="str">
        <f>IF($P7="○",VLOOKUP($C7&amp;"-"&amp;JR$4,'05市民生活実感調査'!$A$3:$BC$218,COLUMN('05市民生活実感調査'!$BC:$BC),FALSE),"-")</f>
        <v>-</v>
      </c>
      <c r="JS7" s="38" t="str">
        <f>IF($Q7="○",VLOOKUP($C7&amp;"-"&amp;JS$4,'05市民生活実感調査'!$A$3:$BC$218,COLUMN('05市民生活実感調査'!$BC:$BC),FALSE),"-")</f>
        <v>-</v>
      </c>
      <c r="JT7" s="38" t="str">
        <f>IF($R7="○",VLOOKUP($C7&amp;"-"&amp;JT$4,'05市民生活実感調査'!$A$3:$BC$218,COLUMN('05市民生活実感調査'!$BC:$BC),FALSE),"-")</f>
        <v>-</v>
      </c>
      <c r="JU7" s="109" t="e">
        <f t="shared" si="115"/>
        <v>#DIV/0!</v>
      </c>
      <c r="JV7" s="37" t="str">
        <f t="shared" si="116"/>
        <v/>
      </c>
      <c r="JW7" s="38" t="str">
        <f t="shared" si="62"/>
        <v/>
      </c>
      <c r="JX7" s="38" t="str">
        <f t="shared" si="63"/>
        <v/>
      </c>
      <c r="JY7" s="38" t="str">
        <f t="shared" si="64"/>
        <v/>
      </c>
      <c r="JZ7" s="38" t="str">
        <f t="shared" si="65"/>
        <v/>
      </c>
      <c r="KA7" s="38" t="str">
        <f t="shared" si="66"/>
        <v/>
      </c>
      <c r="KB7" s="38" t="str">
        <f t="shared" si="67"/>
        <v/>
      </c>
      <c r="KC7" s="38" t="str">
        <f t="shared" si="68"/>
        <v/>
      </c>
      <c r="KD7" s="41" t="e">
        <f t="shared" si="117"/>
        <v>#DIV/0!</v>
      </c>
      <c r="KE7" s="13" t="str">
        <f t="shared" si="118"/>
        <v>客観指標</v>
      </c>
      <c r="KF7" s="5" t="str">
        <f t="shared" si="119"/>
        <v>ごみの発生抑制や再利用，資源物の回収及びエネルギー回収等，すぐには市民の実感につながりにくい部分が多いため，客観指標に重みを置く。</v>
      </c>
      <c r="KG7" s="108" t="e">
        <f>VLOOKUP(IR7&amp;JU7&amp;KE7,プルダウン!$AC$2:$AD$51,2,FALSE)</f>
        <v>#DIV/0!</v>
      </c>
      <c r="KH7" s="12" t="e">
        <f>VLOOKUP(KG7,プルダウン!$A$1:$B$6,2,FALSE)</f>
        <v>#DIV/0!</v>
      </c>
      <c r="KI7" s="11"/>
      <c r="KJ7" s="12"/>
      <c r="KK7" s="22" t="s">
        <v>81</v>
      </c>
      <c r="KL7" s="5"/>
    </row>
    <row r="8" spans="1:302" ht="172.5" customHeight="1">
      <c r="A8" s="18">
        <v>104</v>
      </c>
      <c r="B8" s="5" t="s">
        <v>162</v>
      </c>
      <c r="C8" s="47">
        <f t="shared" si="69"/>
        <v>1</v>
      </c>
      <c r="D8" s="12" t="str">
        <f>IFERROR(VLOOKUP(C8,プルダウン!$L$2:$M$28,2,FALSE),"-")</f>
        <v>環境</v>
      </c>
      <c r="E8" s="5"/>
      <c r="F8" s="11" t="s">
        <v>2112</v>
      </c>
      <c r="G8" s="170" t="s">
        <v>2260</v>
      </c>
      <c r="H8" s="11"/>
      <c r="I8" s="20"/>
      <c r="J8" s="5"/>
      <c r="K8" s="42" t="s">
        <v>85</v>
      </c>
      <c r="L8" s="43" t="s">
        <v>85</v>
      </c>
      <c r="M8" s="43" t="s">
        <v>85</v>
      </c>
      <c r="N8" s="43" t="s">
        <v>392</v>
      </c>
      <c r="O8" s="43" t="s">
        <v>85</v>
      </c>
      <c r="P8" s="43" t="s">
        <v>85</v>
      </c>
      <c r="Q8" s="43" t="s">
        <v>85</v>
      </c>
      <c r="R8" s="41" t="s">
        <v>85</v>
      </c>
      <c r="S8" s="546" t="str">
        <f>VLOOKUP($A8&amp;"-"&amp;S$4,'04施策の客観指標'!$A$4:$AU$1029,COLUMN('04施策の客観指標'!$AP:$AP),FALSE)</f>
        <v>d</v>
      </c>
      <c r="T8" s="528" t="str">
        <f>VLOOKUP($A8&amp;"-"&amp;T$4,'04施策の客観指標'!$A$4:$AU$1029,COLUMN('04施策の客観指標'!$AP:$AP),FALSE)</f>
        <v>-</v>
      </c>
      <c r="U8" s="528" t="str">
        <f>VLOOKUP($A8&amp;"-"&amp;U$4,'04施策の客観指標'!$A$4:$AU$1029,COLUMN('04施策の客観指標'!$AP:$AP),FALSE)</f>
        <v>-</v>
      </c>
      <c r="V8" s="528" t="str">
        <f>VLOOKUP($A8&amp;"-"&amp;V$4,'04施策の客観指標'!$A$4:$AU$1029,COLUMN('04施策の客観指標'!$AP:$AP),FALSE)</f>
        <v>-</v>
      </c>
      <c r="W8" s="528" t="str">
        <f>VLOOKUP($A8&amp;"-"&amp;W$4,'04施策の客観指標'!$A$4:$AU$1029,COLUMN('04施策の客観指標'!$AP:$AP),FALSE)</f>
        <v>-</v>
      </c>
      <c r="X8" s="528" t="str">
        <f>VLOOKUP($A8&amp;"-"&amp;X$4,'04施策の客観指標'!$A$4:$AU$1029,COLUMN('04施策の客観指標'!$AP:$AP),FALSE)</f>
        <v>-</v>
      </c>
      <c r="Y8" s="528" t="str">
        <f>VLOOKUP($A8&amp;"-"&amp;Y$4,'04施策の客観指標'!$A$4:$AU$1029,COLUMN('04施策の客観指標'!$AP:$AP),FALSE)</f>
        <v>-</v>
      </c>
      <c r="Z8" s="528" t="str">
        <f>VLOOKUP($A8&amp;"-"&amp;Z$4,'04施策の客観指標'!$A$4:$AU$1029,COLUMN('04施策の客観指標'!$AP:$AP),FALSE)</f>
        <v>-</v>
      </c>
      <c r="AA8" s="529" t="str">
        <f>VLOOKUP($A8&amp;"-"&amp;AA$4,'04施策の客観指標'!$A$4:$AU$1029,COLUMN('04施策の客観指標'!$AP:$AP),FALSE)</f>
        <v>-</v>
      </c>
      <c r="AB8" s="547" t="str">
        <f t="shared" si="70"/>
        <v>d</v>
      </c>
      <c r="AC8" s="252">
        <f>VLOOKUP($A8&amp;"-"&amp;S$4,'04施策の客観指標'!$A$4:$AU$1029,COLUMN('04施策の客観指標'!$AU:$AU),FALSE)</f>
        <v>1</v>
      </c>
      <c r="AD8" s="38" t="str">
        <f>VLOOKUP($A8&amp;"-"&amp;T$4,'04施策の客観指標'!$A$4:$AU$1029,COLUMN('04施策の客観指標'!$AU:$AU),FALSE)</f>
        <v>-</v>
      </c>
      <c r="AE8" s="38" t="str">
        <f>VLOOKUP($A8&amp;"-"&amp;U$4,'04施策の客観指標'!$A$4:$AU$1029,COLUMN('04施策の客観指標'!$AU:$AU),FALSE)</f>
        <v>-</v>
      </c>
      <c r="AF8" s="38" t="str">
        <f>VLOOKUP($A8&amp;"-"&amp;V$4,'04施策の客観指標'!$A$4:$AU$1029,COLUMN('04施策の客観指標'!$AU:$AU),FALSE)</f>
        <v>-</v>
      </c>
      <c r="AG8" s="38" t="str">
        <f>VLOOKUP($A8&amp;"-"&amp;W$4,'04施策の客観指標'!$A$4:$AU$1029,COLUMN('04施策の客観指標'!$AU:$AU),FALSE)</f>
        <v>-</v>
      </c>
      <c r="AH8" s="38" t="str">
        <f>VLOOKUP($A8&amp;"-"&amp;X$4,'04施策の客観指標'!$A$4:$AU$1029,COLUMN('04施策の客観指標'!$AU:$AU),FALSE)</f>
        <v>-</v>
      </c>
      <c r="AI8" s="38" t="str">
        <f>VLOOKUP($A8&amp;"-"&amp;Y$4,'04施策の客観指標'!$A$4:$AU$1029,COLUMN('04施策の客観指標'!$AU:$AU),FALSE)</f>
        <v>-</v>
      </c>
      <c r="AJ8" s="38" t="str">
        <f>VLOOKUP($A8&amp;"-"&amp;Z$4,'04施策の客観指標'!$A$4:$AU$1029,COLUMN('04施策の客観指標'!$AU:$AU),FALSE)</f>
        <v>-</v>
      </c>
      <c r="AK8" s="38" t="str">
        <f>VLOOKUP($A8&amp;"-"&amp;AA$4,'04施策の客観指標'!$A$4:$AU$1029,COLUMN('04施策の客観指標'!$AU:$AU),FALSE)</f>
        <v>-</v>
      </c>
      <c r="AL8" s="82">
        <f t="shared" si="71"/>
        <v>1</v>
      </c>
      <c r="AM8" s="37">
        <f t="shared" si="72"/>
        <v>1</v>
      </c>
      <c r="AN8" s="38" t="str">
        <f t="shared" si="73"/>
        <v/>
      </c>
      <c r="AO8" s="38" t="str">
        <f t="shared" si="74"/>
        <v/>
      </c>
      <c r="AP8" s="38" t="str">
        <f t="shared" si="75"/>
        <v/>
      </c>
      <c r="AQ8" s="38" t="str">
        <f t="shared" si="76"/>
        <v/>
      </c>
      <c r="AR8" s="38" t="str">
        <f t="shared" si="77"/>
        <v/>
      </c>
      <c r="AS8" s="38" t="str">
        <f t="shared" si="78"/>
        <v/>
      </c>
      <c r="AT8" s="38" t="str">
        <f t="shared" si="79"/>
        <v/>
      </c>
      <c r="AU8" s="253" t="str">
        <f t="shared" si="80"/>
        <v/>
      </c>
      <c r="AV8" s="81">
        <f t="shared" si="1"/>
        <v>0.25</v>
      </c>
      <c r="AW8" s="534" t="str">
        <f>IF($K8="○",VLOOKUP($C8&amp;"-"&amp;AW$4,'05市民生活実感調査'!$A$3:$BC$218,COLUMN('05市民生活実感調査'!$O:$O),FALSE),"-")</f>
        <v>-</v>
      </c>
      <c r="AX8" s="535" t="str">
        <f>IF($L8="○",VLOOKUP($C8&amp;"-"&amp;AX$4,'05市民生活実感調査'!$A$3:$BC$218,COLUMN('05市民生活実感調査'!$O:$O),FALSE),"-")</f>
        <v>-</v>
      </c>
      <c r="AY8" s="535" t="str">
        <f>IF($M8="○",VLOOKUP($C8&amp;"-"&amp;AY$4,'05市民生活実感調査'!$A$3:$BC$218,COLUMN('05市民生活実感調査'!$O:$O),FALSE),"-")</f>
        <v>-</v>
      </c>
      <c r="AZ8" s="535" t="str">
        <f>IF($N8="○",VLOOKUP($C8&amp;"-"&amp;AZ$4,'05市民生活実感調査'!$A$3:$BC$218,COLUMN('05市民生活実感調査'!$O:$O),FALSE),"-")</f>
        <v>c</v>
      </c>
      <c r="BA8" s="535" t="str">
        <f>IF($O8="○",VLOOKUP($C8&amp;"-"&amp;BA$4,'05市民生活実感調査'!$A$3:$BC$218,COLUMN('05市民生活実感調査'!$O:$O),FALSE),"-")</f>
        <v>-</v>
      </c>
      <c r="BB8" s="535" t="str">
        <f>IF($P8="○",VLOOKUP($C8&amp;"-"&amp;BB$4,'05市民生活実感調査'!$A$3:$BC$218,COLUMN('05市民生活実感調査'!$O:$O),FALSE),"-")</f>
        <v>-</v>
      </c>
      <c r="BC8" s="535" t="str">
        <f>IF($Q8="○",VLOOKUP($C8&amp;"-"&amp;BC$4,'05市民生活実感調査'!$A$3:$BC$218,COLUMN('05市民生活実感調査'!$O:$O),FALSE),"-")</f>
        <v>-</v>
      </c>
      <c r="BD8" s="535" t="str">
        <f>IF($R8="○",VLOOKUP($C8&amp;"-"&amp;BD$4,'05市民生活実感調査'!$A$3:$BC$218,COLUMN('05市民生活実感調査'!$O:$O),FALSE),"-")</f>
        <v>-</v>
      </c>
      <c r="BE8" s="536" t="str">
        <f t="shared" si="81"/>
        <v>c</v>
      </c>
      <c r="BF8" s="37" t="str">
        <f t="shared" si="82"/>
        <v/>
      </c>
      <c r="BG8" s="38" t="str">
        <f t="shared" si="2"/>
        <v/>
      </c>
      <c r="BH8" s="38" t="str">
        <f t="shared" si="3"/>
        <v/>
      </c>
      <c r="BI8" s="38">
        <f t="shared" si="4"/>
        <v>2</v>
      </c>
      <c r="BJ8" s="38" t="str">
        <f t="shared" si="5"/>
        <v/>
      </c>
      <c r="BK8" s="38" t="str">
        <f t="shared" si="6"/>
        <v/>
      </c>
      <c r="BL8" s="38" t="str">
        <f t="shared" si="7"/>
        <v/>
      </c>
      <c r="BM8" s="38" t="str">
        <f t="shared" si="8"/>
        <v/>
      </c>
      <c r="BN8" s="41">
        <f t="shared" si="83"/>
        <v>0.5</v>
      </c>
      <c r="BO8" s="211" t="s">
        <v>124</v>
      </c>
      <c r="BP8" s="149" t="s">
        <v>2267</v>
      </c>
      <c r="BQ8" s="586" t="str">
        <f>VLOOKUP(AB8&amp;BE8&amp;BO8,[3]プルダウン!$AC$2:$AD$51,2,FALSE)</f>
        <v>D</v>
      </c>
      <c r="BR8" s="587" t="str">
        <f>VLOOKUP(BQ8,[3]プルダウン!$A$1:$B$6,2,FALSE)</f>
        <v>政策の目的があまり達成されていない</v>
      </c>
      <c r="BS8" s="154" t="s">
        <v>2268</v>
      </c>
      <c r="BT8" s="170" t="s">
        <v>2269</v>
      </c>
      <c r="BU8" s="149" t="s">
        <v>2263</v>
      </c>
      <c r="BV8" s="280" t="s">
        <v>2270</v>
      </c>
      <c r="BW8" s="115" t="str">
        <f>VLOOKUP($A8&amp;"-"&amp;BW$4,'04施策の客観指標'!$A$4:$AU$1029,COLUMN('04施策の客観指標'!$AQ:$AQ),FALSE)</f>
        <v>-</v>
      </c>
      <c r="BX8" s="7" t="str">
        <f>VLOOKUP($A8&amp;"-"&amp;BX$4,'04施策の客観指標'!$A$4:$AU$1029,COLUMN('04施策の客観指標'!$AQ:$AQ),FALSE)</f>
        <v>-</v>
      </c>
      <c r="BY8" s="7" t="str">
        <f>VLOOKUP($A8&amp;"-"&amp;BY$4,'04施策の客観指標'!$A$4:$AU$1029,COLUMN('04施策の客観指標'!$AQ:$AQ),FALSE)</f>
        <v>-</v>
      </c>
      <c r="BZ8" s="7" t="str">
        <f>VLOOKUP($A8&amp;"-"&amp;BZ$4,'04施策の客観指標'!$A$4:$AU$1029,COLUMN('04施策の客観指標'!$AQ:$AQ),FALSE)</f>
        <v>-</v>
      </c>
      <c r="CA8" s="7" t="str">
        <f>VLOOKUP($A8&amp;"-"&amp;CA$4,'04施策の客観指標'!$A$4:$AU$1029,COLUMN('04施策の客観指標'!$AQ:$AQ),FALSE)</f>
        <v>-</v>
      </c>
      <c r="CB8" s="7" t="str">
        <f>VLOOKUP($A8&amp;"-"&amp;CB$4,'04施策の客観指標'!$A$4:$AU$1029,COLUMN('04施策の客観指標'!$AQ:$AQ),FALSE)</f>
        <v>-</v>
      </c>
      <c r="CC8" s="7" t="str">
        <f>VLOOKUP($A8&amp;"-"&amp;CC$4,'04施策の客観指標'!$A$4:$AU$1029,COLUMN('04施策の客観指標'!$AQ:$AQ),FALSE)</f>
        <v>-</v>
      </c>
      <c r="CD8" s="7" t="str">
        <f>VLOOKUP($A8&amp;"-"&amp;CD$4,'04施策の客観指標'!$A$4:$AU$1029,COLUMN('04施策の客観指標'!$AQ:$AQ),FALSE)</f>
        <v>-</v>
      </c>
      <c r="CE8" s="7" t="str">
        <f>VLOOKUP($A8&amp;"-"&amp;CE$4,'04施策の客観指標'!$A$4:$AU$1029,COLUMN('04施策の客観指標'!$AQ:$AQ),FALSE)</f>
        <v>-</v>
      </c>
      <c r="CF8" s="109" t="str">
        <f t="shared" si="84"/>
        <v>e</v>
      </c>
      <c r="CG8" s="37">
        <f>VLOOKUP($A8&amp;"-"&amp;BW$4,'04施策の客観指標'!$A$4:$AU$1029,COLUMN('04施策の客観指標'!$AU:$AU),FALSE)</f>
        <v>1</v>
      </c>
      <c r="CH8" s="38" t="str">
        <f>VLOOKUP($A8&amp;"-"&amp;BX$4,'04施策の客観指標'!$A$4:$AU$1029,COLUMN('04施策の客観指標'!$AU:$AU),FALSE)</f>
        <v>-</v>
      </c>
      <c r="CI8" s="38" t="str">
        <f>VLOOKUP($A8&amp;"-"&amp;BY$4,'04施策の客観指標'!$A$4:$AU$1029,COLUMN('04施策の客観指標'!$AU:$AU),FALSE)</f>
        <v>-</v>
      </c>
      <c r="CJ8" s="38" t="str">
        <f>VLOOKUP($A8&amp;"-"&amp;BZ$4,'04施策の客観指標'!$A$4:$AU$1029,COLUMN('04施策の客観指標'!$AU:$AU),FALSE)</f>
        <v>-</v>
      </c>
      <c r="CK8" s="38" t="str">
        <f>VLOOKUP($A8&amp;"-"&amp;CA$4,'04施策の客観指標'!$A$4:$AU$1029,COLUMN('04施策の客観指標'!$AU:$AU),FALSE)</f>
        <v>-</v>
      </c>
      <c r="CL8" s="38" t="str">
        <f>VLOOKUP($A8&amp;"-"&amp;CB$4,'04施策の客観指標'!$A$4:$AU$1029,COLUMN('04施策の客観指標'!$AU:$AU),FALSE)</f>
        <v>-</v>
      </c>
      <c r="CM8" s="38" t="str">
        <f>VLOOKUP($A8&amp;"-"&amp;CC$4,'04施策の客観指標'!$A$4:$AU$1029,COLUMN('04施策の客観指標'!$AU:$AU),FALSE)</f>
        <v>-</v>
      </c>
      <c r="CN8" s="38" t="str">
        <f>VLOOKUP($A8&amp;"-"&amp;CD$4,'04施策の客観指標'!$A$4:$AU$1029,COLUMN('04施策の客観指標'!$AU:$AU),FALSE)</f>
        <v>-</v>
      </c>
      <c r="CO8" s="38" t="str">
        <f>VLOOKUP($A8&amp;"-"&amp;CE$4,'04施策の客観指標'!$A$4:$AU$1029,COLUMN('04施策の客観指標'!$AU:$AU),FALSE)</f>
        <v>-</v>
      </c>
      <c r="CP8" s="82">
        <f t="shared" si="85"/>
        <v>1</v>
      </c>
      <c r="CQ8" s="37" t="str">
        <f t="shared" si="86"/>
        <v/>
      </c>
      <c r="CR8" s="38" t="str">
        <f t="shared" si="9"/>
        <v/>
      </c>
      <c r="CS8" s="38" t="str">
        <f t="shared" si="10"/>
        <v/>
      </c>
      <c r="CT8" s="38" t="str">
        <f t="shared" si="11"/>
        <v/>
      </c>
      <c r="CU8" s="38" t="str">
        <f t="shared" si="12"/>
        <v/>
      </c>
      <c r="CV8" s="38" t="str">
        <f t="shared" si="13"/>
        <v/>
      </c>
      <c r="CW8" s="38" t="str">
        <f t="shared" si="14"/>
        <v/>
      </c>
      <c r="CX8" s="38" t="str">
        <f t="shared" si="15"/>
        <v/>
      </c>
      <c r="CY8" s="38" t="str">
        <f t="shared" si="16"/>
        <v/>
      </c>
      <c r="CZ8" s="41">
        <f t="shared" si="87"/>
        <v>0</v>
      </c>
      <c r="DA8" s="37" t="str">
        <f>IF($K8="○",VLOOKUP($C8&amp;"-"&amp;DA$4,'05市民生活実感調査'!$A$3:$BC$218,COLUMN('05市民生活実感調査'!$Y:$Y),FALSE),"-")</f>
        <v>-</v>
      </c>
      <c r="DB8" s="38" t="str">
        <f>IF($L8="○",VLOOKUP($C8&amp;"-"&amp;DB$4,'05市民生活実感調査'!$A$3:$BC$218,COLUMN('05市民生活実感調査'!$Y:$Y),FALSE),"-")</f>
        <v>-</v>
      </c>
      <c r="DC8" s="38" t="str">
        <f>IF($M8="○",VLOOKUP($C8&amp;"-"&amp;DC$4,'05市民生活実感調査'!$A$3:$BC$218,COLUMN('05市民生活実感調査'!$Y:$Y),FALSE),"-")</f>
        <v>-</v>
      </c>
      <c r="DD8" s="38" t="str">
        <f>IF($N8="○",VLOOKUP($C8&amp;"-"&amp;DD$4,'05市民生活実感調査'!$A$3:$BC$218,COLUMN('05市民生活実感調査'!$Y:$Y),FALSE),"-")</f>
        <v>-</v>
      </c>
      <c r="DE8" s="38" t="str">
        <f>IF($O8="○",VLOOKUP($C8&amp;"-"&amp;DE$4,'05市民生活実感調査'!$A$3:$BC$218,COLUMN('05市民生活実感調査'!$Y:$Y),FALSE),"-")</f>
        <v>-</v>
      </c>
      <c r="DF8" s="38" t="str">
        <f>IF($P8="○",VLOOKUP($C8&amp;"-"&amp;DF$4,'05市民生活実感調査'!$A$3:$BC$218,COLUMN('05市民生活実感調査'!$Y:$Y),FALSE),"-")</f>
        <v>-</v>
      </c>
      <c r="DG8" s="38" t="str">
        <f>IF($Q8="○",VLOOKUP($C8&amp;"-"&amp;DG$4,'05市民生活実感調査'!$A$3:$BC$218,COLUMN('05市民生活実感調査'!$Y:$Y),FALSE),"-")</f>
        <v>-</v>
      </c>
      <c r="DH8" s="38" t="str">
        <f>IF($R8="○",VLOOKUP($C8&amp;"-"&amp;DH$4,'05市民生活実感調査'!$A$3:$BC$218,COLUMN('05市民生活実感調査'!$Y:$Y),FALSE),"-")</f>
        <v>-</v>
      </c>
      <c r="DI8" s="109" t="e">
        <f t="shared" si="88"/>
        <v>#DIV/0!</v>
      </c>
      <c r="DJ8" s="37" t="str">
        <f t="shared" si="89"/>
        <v/>
      </c>
      <c r="DK8" s="38" t="str">
        <f t="shared" si="17"/>
        <v/>
      </c>
      <c r="DL8" s="38" t="str">
        <f t="shared" si="18"/>
        <v/>
      </c>
      <c r="DM8" s="38" t="str">
        <f t="shared" si="19"/>
        <v/>
      </c>
      <c r="DN8" s="38" t="str">
        <f t="shared" si="20"/>
        <v/>
      </c>
      <c r="DO8" s="38" t="str">
        <f t="shared" si="21"/>
        <v/>
      </c>
      <c r="DP8" s="38" t="str">
        <f t="shared" si="22"/>
        <v/>
      </c>
      <c r="DQ8" s="38" t="str">
        <f t="shared" si="23"/>
        <v/>
      </c>
      <c r="DR8" s="41" t="e">
        <f t="shared" si="90"/>
        <v>#DIV/0!</v>
      </c>
      <c r="DS8" s="13" t="str">
        <f t="shared" si="91"/>
        <v>客観指標</v>
      </c>
      <c r="DT8" s="5" t="str">
        <f t="shared" si="92"/>
        <v>担い手育成に向け，環境教育・学習の機会の充実を図り，環境に配慮したくらしが根付くことを目的とした，中長期的な取組であり，その成果は市民にすぐには実感されにくいことから，客観指標に重みを置く。</v>
      </c>
      <c r="DU8" s="108" t="e">
        <f>VLOOKUP(CF8&amp;DI8&amp;DS8,プルダウン!$AC$2:$AD$51,2,FALSE)</f>
        <v>#DIV/0!</v>
      </c>
      <c r="DV8" s="12" t="e">
        <f>VLOOKUP(DU8,プルダウン!$A$1:$B$6,2,FALSE)</f>
        <v>#DIV/0!</v>
      </c>
      <c r="DW8" s="11"/>
      <c r="DX8" s="12"/>
      <c r="DY8" s="22" t="s">
        <v>81</v>
      </c>
      <c r="DZ8" s="116"/>
      <c r="EA8" s="115" t="str">
        <f>VLOOKUP($A8&amp;"-"&amp;EA$4,'04施策の客観指標'!$A$4:$AU$1029,COLUMN('04施策の客観指標'!$AR:$AR),FALSE)</f>
        <v>-</v>
      </c>
      <c r="EB8" s="7" t="str">
        <f>VLOOKUP($A8&amp;"-"&amp;EB$4,'04施策の客観指標'!$A$4:$AU$1029,COLUMN('04施策の客観指標'!$AR:$AR),FALSE)</f>
        <v>-</v>
      </c>
      <c r="EC8" s="7" t="str">
        <f>VLOOKUP($A8&amp;"-"&amp;EC$4,'04施策の客観指標'!$A$4:$AU$1029,COLUMN('04施策の客観指標'!$AR:$AR),FALSE)</f>
        <v>-</v>
      </c>
      <c r="ED8" s="7" t="str">
        <f>VLOOKUP($A8&amp;"-"&amp;ED$4,'04施策の客観指標'!$A$4:$AU$1029,COLUMN('04施策の客観指標'!$AR:$AR),FALSE)</f>
        <v>-</v>
      </c>
      <c r="EE8" s="7" t="str">
        <f>VLOOKUP($A8&amp;"-"&amp;EE$4,'04施策の客観指標'!$A$4:$AU$1029,COLUMN('04施策の客観指標'!$AR:$AR),FALSE)</f>
        <v>-</v>
      </c>
      <c r="EF8" s="7" t="str">
        <f>VLOOKUP($A8&amp;"-"&amp;EF$4,'04施策の客観指標'!$A$4:$AU$1029,COLUMN('04施策の客観指標'!$AR:$AR),FALSE)</f>
        <v>-</v>
      </c>
      <c r="EG8" s="7" t="str">
        <f>VLOOKUP($A8&amp;"-"&amp;EG$4,'04施策の客観指標'!$A$4:$AU$1029,COLUMN('04施策の客観指標'!$AR:$AR),FALSE)</f>
        <v>-</v>
      </c>
      <c r="EH8" s="7" t="str">
        <f>VLOOKUP($A8&amp;"-"&amp;EH$4,'04施策の客観指標'!$A$4:$AU$1029,COLUMN('04施策の客観指標'!$AR:$AR),FALSE)</f>
        <v>-</v>
      </c>
      <c r="EI8" s="7" t="str">
        <f>VLOOKUP($A8&amp;"-"&amp;EI$4,'04施策の客観指標'!$A$4:$AU$1029,COLUMN('04施策の客観指標'!$AR:$AR),FALSE)</f>
        <v>-</v>
      </c>
      <c r="EJ8" s="109" t="str">
        <f t="shared" si="93"/>
        <v>e</v>
      </c>
      <c r="EK8" s="37">
        <f>VLOOKUP($A8&amp;"-"&amp;EA$4,'04施策の客観指標'!$A$4:$AU$1029,COLUMN('04施策の客観指標'!$AU:$AU),FALSE)</f>
        <v>1</v>
      </c>
      <c r="EL8" s="38" t="str">
        <f>VLOOKUP($A8&amp;"-"&amp;EB$4,'04施策の客観指標'!$A$4:$AU$1029,COLUMN('04施策の客観指標'!$AU:$AU),FALSE)</f>
        <v>-</v>
      </c>
      <c r="EM8" s="38" t="str">
        <f>VLOOKUP($A8&amp;"-"&amp;EC$4,'04施策の客観指標'!$A$4:$AU$1029,COLUMN('04施策の客観指標'!$AU:$AU),FALSE)</f>
        <v>-</v>
      </c>
      <c r="EN8" s="38" t="str">
        <f>VLOOKUP($A8&amp;"-"&amp;ED$4,'04施策の客観指標'!$A$4:$AU$1029,COLUMN('04施策の客観指標'!$AU:$AU),FALSE)</f>
        <v>-</v>
      </c>
      <c r="EO8" s="38" t="str">
        <f>VLOOKUP($A8&amp;"-"&amp;EE$4,'04施策の客観指標'!$A$4:$AU$1029,COLUMN('04施策の客観指標'!$AU:$AU),FALSE)</f>
        <v>-</v>
      </c>
      <c r="EP8" s="38" t="str">
        <f>VLOOKUP($A8&amp;"-"&amp;EF$4,'04施策の客観指標'!$A$4:$AU$1029,COLUMN('04施策の客観指標'!$AU:$AU),FALSE)</f>
        <v>-</v>
      </c>
      <c r="EQ8" s="38" t="str">
        <f>VLOOKUP($A8&amp;"-"&amp;EG$4,'04施策の客観指標'!$A$4:$AU$1029,COLUMN('04施策の客観指標'!$AU:$AU),FALSE)</f>
        <v>-</v>
      </c>
      <c r="ER8" s="38" t="str">
        <f>VLOOKUP($A8&amp;"-"&amp;EH$4,'04施策の客観指標'!$A$4:$AU$1029,COLUMN('04施策の客観指標'!$AU:$AU),FALSE)</f>
        <v>-</v>
      </c>
      <c r="ES8" s="38" t="str">
        <f>VLOOKUP($A8&amp;"-"&amp;EI$4,'04施策の客観指標'!$A$4:$AU$1029,COLUMN('04施策の客観指標'!$AU:$AU),FALSE)</f>
        <v>-</v>
      </c>
      <c r="ET8" s="82">
        <f t="shared" si="94"/>
        <v>1</v>
      </c>
      <c r="EU8" s="37" t="str">
        <f t="shared" si="95"/>
        <v/>
      </c>
      <c r="EV8" s="38" t="str">
        <f t="shared" si="24"/>
        <v/>
      </c>
      <c r="EW8" s="38" t="str">
        <f t="shared" si="25"/>
        <v/>
      </c>
      <c r="EX8" s="38" t="str">
        <f t="shared" si="26"/>
        <v/>
      </c>
      <c r="EY8" s="38" t="str">
        <f t="shared" si="27"/>
        <v/>
      </c>
      <c r="EZ8" s="38" t="str">
        <f t="shared" si="28"/>
        <v/>
      </c>
      <c r="FA8" s="38" t="str">
        <f t="shared" si="29"/>
        <v/>
      </c>
      <c r="FB8" s="38" t="str">
        <f t="shared" si="30"/>
        <v/>
      </c>
      <c r="FC8" s="38" t="str">
        <f t="shared" si="31"/>
        <v/>
      </c>
      <c r="FD8" s="41">
        <f t="shared" si="96"/>
        <v>0</v>
      </c>
      <c r="FE8" s="37" t="str">
        <f>IF($K8="○",VLOOKUP($C8&amp;"-"&amp;FE$4,'05市民生活実感調査'!$A$3:$BC$218,COLUMN('05市民生活実感調査'!$AI:$AI),FALSE),"-")</f>
        <v>-</v>
      </c>
      <c r="FF8" s="38" t="str">
        <f>IF($L8="○",VLOOKUP($C8&amp;"-"&amp;FF$4,'05市民生活実感調査'!$A$3:$BC$218,COLUMN('05市民生活実感調査'!$AI:$AI),FALSE),"-")</f>
        <v>-</v>
      </c>
      <c r="FG8" s="38" t="str">
        <f>IF($M8="○",VLOOKUP($C8&amp;"-"&amp;FG$4,'05市民生活実感調査'!$A$3:$BC$218,COLUMN('05市民生活実感調査'!$AI:$AI),FALSE),"-")</f>
        <v>-</v>
      </c>
      <c r="FH8" s="38" t="str">
        <f>IF($N8="○",VLOOKUP($C8&amp;"-"&amp;FH$4,'05市民生活実感調査'!$A$3:$BC$218,COLUMN('05市民生活実感調査'!$AI:$AI),FALSE),"-")</f>
        <v>-</v>
      </c>
      <c r="FI8" s="38" t="str">
        <f>IF($O8="○",VLOOKUP($C8&amp;"-"&amp;FI$4,'05市民生活実感調査'!$A$3:$BC$218,COLUMN('05市民生活実感調査'!$AI:$AI),FALSE),"-")</f>
        <v>-</v>
      </c>
      <c r="FJ8" s="38" t="str">
        <f>IF($P8="○",VLOOKUP($C8&amp;"-"&amp;FJ$4,'05市民生活実感調査'!$A$3:$BC$218,COLUMN('05市民生活実感調査'!$AI:$AI),FALSE),"-")</f>
        <v>-</v>
      </c>
      <c r="FK8" s="38" t="str">
        <f>IF($Q8="○",VLOOKUP($C8&amp;"-"&amp;FK$4,'05市民生活実感調査'!$A$3:$BC$218,COLUMN('05市民生活実感調査'!$AI:$AI),FALSE),"-")</f>
        <v>-</v>
      </c>
      <c r="FL8" s="38" t="str">
        <f>IF($R8="○",VLOOKUP($C8&amp;"-"&amp;FL$4,'05市民生活実感調査'!$A$3:$BC$218,COLUMN('05市民生活実感調査'!$AI:$AI),FALSE),"-")</f>
        <v>-</v>
      </c>
      <c r="FM8" s="109" t="e">
        <f t="shared" si="97"/>
        <v>#DIV/0!</v>
      </c>
      <c r="FN8" s="37" t="str">
        <f t="shared" si="98"/>
        <v/>
      </c>
      <c r="FO8" s="38" t="str">
        <f t="shared" si="32"/>
        <v/>
      </c>
      <c r="FP8" s="38" t="str">
        <f t="shared" si="33"/>
        <v/>
      </c>
      <c r="FQ8" s="38" t="str">
        <f t="shared" si="34"/>
        <v/>
      </c>
      <c r="FR8" s="38" t="str">
        <f t="shared" si="35"/>
        <v/>
      </c>
      <c r="FS8" s="38" t="str">
        <f t="shared" si="36"/>
        <v/>
      </c>
      <c r="FT8" s="38" t="str">
        <f t="shared" si="37"/>
        <v/>
      </c>
      <c r="FU8" s="38" t="str">
        <f t="shared" si="38"/>
        <v/>
      </c>
      <c r="FV8" s="41" t="e">
        <f t="shared" si="99"/>
        <v>#DIV/0!</v>
      </c>
      <c r="FW8" s="13" t="str">
        <f t="shared" si="100"/>
        <v>客観指標</v>
      </c>
      <c r="FX8" s="5" t="str">
        <f t="shared" si="101"/>
        <v>担い手育成に向け，環境教育・学習の機会の充実を図り，環境に配慮したくらしが根付くことを目的とした，中長期的な取組であり，その成果は市民にすぐには実感されにくいことから，客観指標に重みを置く。</v>
      </c>
      <c r="FY8" s="108" t="e">
        <f>VLOOKUP(EJ8&amp;FM8&amp;FW8,プルダウン!$AC$2:$AD$51,2,FALSE)</f>
        <v>#DIV/0!</v>
      </c>
      <c r="FZ8" s="12" t="e">
        <f>VLOOKUP(FY8,プルダウン!$A$1:$B$6,2,FALSE)</f>
        <v>#DIV/0!</v>
      </c>
      <c r="GA8" s="11"/>
      <c r="GB8" s="12"/>
      <c r="GC8" s="22" t="s">
        <v>81</v>
      </c>
      <c r="GD8" s="116"/>
      <c r="GE8" s="115" t="str">
        <f>VLOOKUP($A8&amp;"-"&amp;GE$4,'04施策の客観指標'!$A$4:$AU$1029,COLUMN('04施策の客観指標'!$AS:$AS),FALSE)</f>
        <v>-</v>
      </c>
      <c r="GF8" s="7" t="str">
        <f>VLOOKUP($A8&amp;"-"&amp;GF$4,'04施策の客観指標'!$A$4:$AU$1029,COLUMN('04施策の客観指標'!$AS:$AS),FALSE)</f>
        <v>-</v>
      </c>
      <c r="GG8" s="7" t="str">
        <f>VLOOKUP($A8&amp;"-"&amp;GG$4,'04施策の客観指標'!$A$4:$AU$1029,COLUMN('04施策の客観指標'!$AS:$AS),FALSE)</f>
        <v>-</v>
      </c>
      <c r="GH8" s="7" t="str">
        <f>VLOOKUP($A8&amp;"-"&amp;GH$4,'04施策の客観指標'!$A$4:$AU$1029,COLUMN('04施策の客観指標'!$AS:$AS),FALSE)</f>
        <v>-</v>
      </c>
      <c r="GI8" s="7" t="str">
        <f>VLOOKUP($A8&amp;"-"&amp;GI$4,'04施策の客観指標'!$A$4:$AU$1029,COLUMN('04施策の客観指標'!$AS:$AS),FALSE)</f>
        <v>-</v>
      </c>
      <c r="GJ8" s="7" t="str">
        <f>VLOOKUP($A8&amp;"-"&amp;GJ$4,'04施策の客観指標'!$A$4:$AU$1029,COLUMN('04施策の客観指標'!$AS:$AS),FALSE)</f>
        <v>-</v>
      </c>
      <c r="GK8" s="7" t="str">
        <f>VLOOKUP($A8&amp;"-"&amp;GK$4,'04施策の客観指標'!$A$4:$AU$1029,COLUMN('04施策の客観指標'!$AS:$AS),FALSE)</f>
        <v>-</v>
      </c>
      <c r="GL8" s="7" t="str">
        <f>VLOOKUP($A8&amp;"-"&amp;GL$4,'04施策の客観指標'!$A$4:$AU$1029,COLUMN('04施策の客観指標'!$AS:$AS),FALSE)</f>
        <v>-</v>
      </c>
      <c r="GM8" s="7" t="str">
        <f>VLOOKUP($A8&amp;"-"&amp;GM$4,'04施策の客観指標'!$A$4:$AU$1029,COLUMN('04施策の客観指標'!$AS:$AS),FALSE)</f>
        <v>-</v>
      </c>
      <c r="GN8" s="109" t="str">
        <f t="shared" si="102"/>
        <v>e</v>
      </c>
      <c r="GO8" s="37">
        <f>VLOOKUP($A8&amp;"-"&amp;GE$4,'04施策の客観指標'!$A$4:$AU$1029,COLUMN('04施策の客観指標'!$AU:$AU),FALSE)</f>
        <v>1</v>
      </c>
      <c r="GP8" s="38" t="str">
        <f>VLOOKUP($A8&amp;"-"&amp;GF$4,'04施策の客観指標'!$A$4:$AU$1029,COLUMN('04施策の客観指標'!$AU:$AU),FALSE)</f>
        <v>-</v>
      </c>
      <c r="GQ8" s="38" t="str">
        <f>VLOOKUP($A8&amp;"-"&amp;GG$4,'04施策の客観指標'!$A$4:$AU$1029,COLUMN('04施策の客観指標'!$AU:$AU),FALSE)</f>
        <v>-</v>
      </c>
      <c r="GR8" s="38" t="str">
        <f>VLOOKUP($A8&amp;"-"&amp;GH$4,'04施策の客観指標'!$A$4:$AU$1029,COLUMN('04施策の客観指標'!$AU:$AU),FALSE)</f>
        <v>-</v>
      </c>
      <c r="GS8" s="38" t="str">
        <f>VLOOKUP($A8&amp;"-"&amp;GI$4,'04施策の客観指標'!$A$4:$AU$1029,COLUMN('04施策の客観指標'!$AU:$AU),FALSE)</f>
        <v>-</v>
      </c>
      <c r="GT8" s="38" t="str">
        <f>VLOOKUP($A8&amp;"-"&amp;GJ$4,'04施策の客観指標'!$A$4:$AU$1029,COLUMN('04施策の客観指標'!$AU:$AU),FALSE)</f>
        <v>-</v>
      </c>
      <c r="GU8" s="38" t="str">
        <f>VLOOKUP($A8&amp;"-"&amp;GK$4,'04施策の客観指標'!$A$4:$AU$1029,COLUMN('04施策の客観指標'!$AU:$AU),FALSE)</f>
        <v>-</v>
      </c>
      <c r="GV8" s="38" t="str">
        <f>VLOOKUP($A8&amp;"-"&amp;GL$4,'04施策の客観指標'!$A$4:$AU$1029,COLUMN('04施策の客観指標'!$AU:$AU),FALSE)</f>
        <v>-</v>
      </c>
      <c r="GW8" s="38" t="str">
        <f>VLOOKUP($A8&amp;"-"&amp;GM$4,'04施策の客観指標'!$A$4:$AU$1029,COLUMN('04施策の客観指標'!$AU:$AU),FALSE)</f>
        <v>-</v>
      </c>
      <c r="GX8" s="82">
        <f t="shared" si="103"/>
        <v>1</v>
      </c>
      <c r="GY8" s="37" t="str">
        <f t="shared" si="104"/>
        <v/>
      </c>
      <c r="GZ8" s="38" t="str">
        <f t="shared" si="39"/>
        <v/>
      </c>
      <c r="HA8" s="38" t="str">
        <f t="shared" si="40"/>
        <v/>
      </c>
      <c r="HB8" s="38" t="str">
        <f t="shared" si="41"/>
        <v/>
      </c>
      <c r="HC8" s="38" t="str">
        <f t="shared" si="42"/>
        <v/>
      </c>
      <c r="HD8" s="38" t="str">
        <f t="shared" si="43"/>
        <v/>
      </c>
      <c r="HE8" s="38" t="str">
        <f t="shared" si="44"/>
        <v/>
      </c>
      <c r="HF8" s="38" t="str">
        <f t="shared" si="45"/>
        <v/>
      </c>
      <c r="HG8" s="38" t="str">
        <f t="shared" si="46"/>
        <v/>
      </c>
      <c r="HH8" s="41">
        <f t="shared" si="105"/>
        <v>0</v>
      </c>
      <c r="HI8" s="37" t="str">
        <f>IF($K8="○",VLOOKUP($C8&amp;"-"&amp;HI$4,'05市民生活実感調査'!$A$3:$BC$218,COLUMN('05市民生活実感調査'!$AS:$AS),FALSE),"-")</f>
        <v>-</v>
      </c>
      <c r="HJ8" s="38" t="str">
        <f>IF($L8="○",VLOOKUP($C8&amp;"-"&amp;HJ$4,'05市民生活実感調査'!$A$3:$BC$218,COLUMN('05市民生活実感調査'!$AS:$AS),FALSE),"-")</f>
        <v>-</v>
      </c>
      <c r="HK8" s="38" t="str">
        <f>IF($M8="○",VLOOKUP($C8&amp;"-"&amp;HK$4,'05市民生活実感調査'!$A$3:$BC$218,COLUMN('05市民生活実感調査'!$AS:$AS),FALSE),"-")</f>
        <v>-</v>
      </c>
      <c r="HL8" s="38" t="str">
        <f>IF($N8="○",VLOOKUP($C8&amp;"-"&amp;HL$4,'05市民生活実感調査'!$A$3:$BC$218,COLUMN('05市民生活実感調査'!$AS:$AS),FALSE),"-")</f>
        <v>-</v>
      </c>
      <c r="HM8" s="38" t="str">
        <f>IF($O8="○",VLOOKUP($C8&amp;"-"&amp;HM$4,'05市民生活実感調査'!$A$3:$BC$218,COLUMN('05市民生活実感調査'!$AS:$AS),FALSE),"-")</f>
        <v>-</v>
      </c>
      <c r="HN8" s="38" t="str">
        <f>IF($P8="○",VLOOKUP($C8&amp;"-"&amp;HN$4,'05市民生活実感調査'!$A$3:$BC$218,COLUMN('05市民生活実感調査'!$AS:$AS),FALSE),"-")</f>
        <v>-</v>
      </c>
      <c r="HO8" s="38" t="str">
        <f>IF($Q8="○",VLOOKUP($C8&amp;"-"&amp;HO$4,'05市民生活実感調査'!$A$3:$BC$218,COLUMN('05市民生活実感調査'!$AS:$AS),FALSE),"-")</f>
        <v>-</v>
      </c>
      <c r="HP8" s="38" t="str">
        <f>IF($R8="○",VLOOKUP($C8&amp;"-"&amp;HP$4,'05市民生活実感調査'!$A$3:$BC$218,COLUMN('05市民生活実感調査'!$AS:$AS),FALSE),"-")</f>
        <v>-</v>
      </c>
      <c r="HQ8" s="109" t="e">
        <f t="shared" si="106"/>
        <v>#DIV/0!</v>
      </c>
      <c r="HR8" s="37" t="str">
        <f t="shared" si="107"/>
        <v/>
      </c>
      <c r="HS8" s="38" t="str">
        <f t="shared" si="47"/>
        <v/>
      </c>
      <c r="HT8" s="38" t="str">
        <f t="shared" si="48"/>
        <v/>
      </c>
      <c r="HU8" s="38" t="str">
        <f t="shared" si="49"/>
        <v/>
      </c>
      <c r="HV8" s="38" t="str">
        <f t="shared" si="50"/>
        <v/>
      </c>
      <c r="HW8" s="38" t="str">
        <f t="shared" si="51"/>
        <v/>
      </c>
      <c r="HX8" s="38" t="str">
        <f t="shared" si="52"/>
        <v/>
      </c>
      <c r="HY8" s="38" t="str">
        <f t="shared" si="53"/>
        <v/>
      </c>
      <c r="HZ8" s="41" t="e">
        <f t="shared" si="108"/>
        <v>#DIV/0!</v>
      </c>
      <c r="IA8" s="13" t="str">
        <f t="shared" si="109"/>
        <v>客観指標</v>
      </c>
      <c r="IB8" s="5" t="str">
        <f t="shared" si="110"/>
        <v>担い手育成に向け，環境教育・学習の機会の充実を図り，環境に配慮したくらしが根付くことを目的とした，中長期的な取組であり，その成果は市民にすぐには実感されにくいことから，客観指標に重みを置く。</v>
      </c>
      <c r="IC8" s="108" t="e">
        <f>VLOOKUP(GN8&amp;HQ8&amp;IA8,プルダウン!$AC$2:$AD$51,2,FALSE)</f>
        <v>#DIV/0!</v>
      </c>
      <c r="ID8" s="12" t="e">
        <f>VLOOKUP(IC8,プルダウン!$A$1:$B$6,2,FALSE)</f>
        <v>#DIV/0!</v>
      </c>
      <c r="IE8" s="11"/>
      <c r="IF8" s="12"/>
      <c r="IG8" s="22" t="s">
        <v>81</v>
      </c>
      <c r="IH8" s="116"/>
      <c r="II8" s="115" t="str">
        <f>VLOOKUP($A8&amp;"-"&amp;II$4,'04施策の客観指標'!$A$4:$AU$1029,COLUMN('04施策の客観指標'!$AT:$AT),FALSE)</f>
        <v>-</v>
      </c>
      <c r="IJ8" s="7" t="str">
        <f>VLOOKUP($A8&amp;"-"&amp;IJ$4,'04施策の客観指標'!$A$4:$AU$1029,COLUMN('04施策の客観指標'!$AT:$AT),FALSE)</f>
        <v>-</v>
      </c>
      <c r="IK8" s="7" t="str">
        <f>VLOOKUP($A8&amp;"-"&amp;IK$4,'04施策の客観指標'!$A$4:$AU$1029,COLUMN('04施策の客観指標'!$AT:$AT),FALSE)</f>
        <v>-</v>
      </c>
      <c r="IL8" s="7" t="str">
        <f>VLOOKUP($A8&amp;"-"&amp;IL$4,'04施策の客観指標'!$A$4:$AU$1029,COLUMN('04施策の客観指標'!$AT:$AT),FALSE)</f>
        <v>-</v>
      </c>
      <c r="IM8" s="7" t="str">
        <f>VLOOKUP($A8&amp;"-"&amp;IM$4,'04施策の客観指標'!$A$4:$AU$1029,COLUMN('04施策の客観指標'!$AT:$AT),FALSE)</f>
        <v>-</v>
      </c>
      <c r="IN8" s="7" t="str">
        <f>VLOOKUP($A8&amp;"-"&amp;IN$4,'04施策の客観指標'!$A$4:$AU$1029,COLUMN('04施策の客観指標'!$AT:$AT),FALSE)</f>
        <v>-</v>
      </c>
      <c r="IO8" s="7" t="str">
        <f>VLOOKUP($A8&amp;"-"&amp;IO$4,'04施策の客観指標'!$A$4:$AU$1029,COLUMN('04施策の客観指標'!$AT:$AT),FALSE)</f>
        <v>-</v>
      </c>
      <c r="IP8" s="7" t="str">
        <f>VLOOKUP($A8&amp;"-"&amp;IP$4,'04施策の客観指標'!$A$4:$AU$1029,COLUMN('04施策の客観指標'!$AT:$AT),FALSE)</f>
        <v>-</v>
      </c>
      <c r="IQ8" s="7" t="str">
        <f>VLOOKUP($A8&amp;"-"&amp;IQ$4,'04施策の客観指標'!$A$4:$AU$1029,COLUMN('04施策の客観指標'!$AT:$AT),FALSE)</f>
        <v>-</v>
      </c>
      <c r="IR8" s="109" t="str">
        <f t="shared" si="111"/>
        <v>e</v>
      </c>
      <c r="IS8" s="37">
        <f>VLOOKUP($A8&amp;"-"&amp;II$4,'04施策の客観指標'!$A$4:$AU$1029,COLUMN('04施策の客観指標'!$AU:$AU),FALSE)</f>
        <v>1</v>
      </c>
      <c r="IT8" s="38" t="str">
        <f>VLOOKUP($A8&amp;"-"&amp;IJ$4,'04施策の客観指標'!$A$4:$AU$1029,COLUMN('04施策の客観指標'!$AU:$AU),FALSE)</f>
        <v>-</v>
      </c>
      <c r="IU8" s="38" t="str">
        <f>VLOOKUP($A8&amp;"-"&amp;IK$4,'04施策の客観指標'!$A$4:$AU$1029,COLUMN('04施策の客観指標'!$AU:$AU),FALSE)</f>
        <v>-</v>
      </c>
      <c r="IV8" s="38" t="str">
        <f>VLOOKUP($A8&amp;"-"&amp;IL$4,'04施策の客観指標'!$A$4:$AU$1029,COLUMN('04施策の客観指標'!$AU:$AU),FALSE)</f>
        <v>-</v>
      </c>
      <c r="IW8" s="38" t="str">
        <f>VLOOKUP($A8&amp;"-"&amp;IM$4,'04施策の客観指標'!$A$4:$AU$1029,COLUMN('04施策の客観指標'!$AU:$AU),FALSE)</f>
        <v>-</v>
      </c>
      <c r="IX8" s="38" t="str">
        <f>VLOOKUP($A8&amp;"-"&amp;IN$4,'04施策の客観指標'!$A$4:$AU$1029,COLUMN('04施策の客観指標'!$AU:$AU),FALSE)</f>
        <v>-</v>
      </c>
      <c r="IY8" s="38" t="str">
        <f>VLOOKUP($A8&amp;"-"&amp;IO$4,'04施策の客観指標'!$A$4:$AU$1029,COLUMN('04施策の客観指標'!$AU:$AU),FALSE)</f>
        <v>-</v>
      </c>
      <c r="IZ8" s="38" t="str">
        <f>VLOOKUP($A8&amp;"-"&amp;IP$4,'04施策の客観指標'!$A$4:$AU$1029,COLUMN('04施策の客観指標'!$AU:$AU),FALSE)</f>
        <v>-</v>
      </c>
      <c r="JA8" s="38" t="str">
        <f>VLOOKUP($A8&amp;"-"&amp;IQ$4,'04施策の客観指標'!$A$4:$AU$1029,COLUMN('04施策の客観指標'!$AU:$AU),FALSE)</f>
        <v>-</v>
      </c>
      <c r="JB8" s="82">
        <f t="shared" si="112"/>
        <v>1</v>
      </c>
      <c r="JC8" s="37" t="str">
        <f t="shared" si="113"/>
        <v/>
      </c>
      <c r="JD8" s="38" t="str">
        <f t="shared" si="54"/>
        <v/>
      </c>
      <c r="JE8" s="38" t="str">
        <f t="shared" si="55"/>
        <v/>
      </c>
      <c r="JF8" s="38" t="str">
        <f t="shared" si="56"/>
        <v/>
      </c>
      <c r="JG8" s="38" t="str">
        <f t="shared" si="57"/>
        <v/>
      </c>
      <c r="JH8" s="38" t="str">
        <f t="shared" si="58"/>
        <v/>
      </c>
      <c r="JI8" s="38" t="str">
        <f t="shared" si="59"/>
        <v/>
      </c>
      <c r="JJ8" s="38" t="str">
        <f t="shared" si="60"/>
        <v/>
      </c>
      <c r="JK8" s="38" t="str">
        <f t="shared" si="61"/>
        <v/>
      </c>
      <c r="JL8" s="41">
        <f t="shared" si="114"/>
        <v>0</v>
      </c>
      <c r="JM8" s="37" t="str">
        <f>IF($K8="○",VLOOKUP($C8&amp;"-"&amp;JM$4,'05市民生活実感調査'!$A$3:$BC$218,COLUMN('05市民生活実感調査'!$BC:$BC),FALSE),"-")</f>
        <v>-</v>
      </c>
      <c r="JN8" s="38" t="str">
        <f>IF($L8="○",VLOOKUP($C8&amp;"-"&amp;JN$4,'05市民生活実感調査'!$A$3:$BC$218,COLUMN('05市民生活実感調査'!$BC:$BC),FALSE),"-")</f>
        <v>-</v>
      </c>
      <c r="JO8" s="38" t="str">
        <f>IF($M8="○",VLOOKUP($C8&amp;"-"&amp;JO$4,'05市民生活実感調査'!$A$3:$BC$218,COLUMN('05市民生活実感調査'!$BC:$BC),FALSE),"-")</f>
        <v>-</v>
      </c>
      <c r="JP8" s="38" t="str">
        <f>IF($N8="○",VLOOKUP($C8&amp;"-"&amp;JP$4,'05市民生活実感調査'!$A$3:$BC$218,COLUMN('05市民生活実感調査'!$BC:$BC),FALSE),"-")</f>
        <v>-</v>
      </c>
      <c r="JQ8" s="38" t="str">
        <f>IF($O8="○",VLOOKUP($C8&amp;"-"&amp;JQ$4,'05市民生活実感調査'!$A$3:$BC$218,COLUMN('05市民生活実感調査'!$BC:$BC),FALSE),"-")</f>
        <v>-</v>
      </c>
      <c r="JR8" s="38" t="str">
        <f>IF($P8="○",VLOOKUP($C8&amp;"-"&amp;JR$4,'05市民生活実感調査'!$A$3:$BC$218,COLUMN('05市民生活実感調査'!$BC:$BC),FALSE),"-")</f>
        <v>-</v>
      </c>
      <c r="JS8" s="38" t="str">
        <f>IF($Q8="○",VLOOKUP($C8&amp;"-"&amp;JS$4,'05市民生活実感調査'!$A$3:$BC$218,COLUMN('05市民生活実感調査'!$BC:$BC),FALSE),"-")</f>
        <v>-</v>
      </c>
      <c r="JT8" s="38" t="str">
        <f>IF($R8="○",VLOOKUP($C8&amp;"-"&amp;JT$4,'05市民生活実感調査'!$A$3:$BC$218,COLUMN('05市民生活実感調査'!$BC:$BC),FALSE),"-")</f>
        <v>-</v>
      </c>
      <c r="JU8" s="109" t="e">
        <f t="shared" si="115"/>
        <v>#DIV/0!</v>
      </c>
      <c r="JV8" s="37" t="str">
        <f t="shared" si="116"/>
        <v/>
      </c>
      <c r="JW8" s="38" t="str">
        <f t="shared" si="62"/>
        <v/>
      </c>
      <c r="JX8" s="38" t="str">
        <f t="shared" si="63"/>
        <v/>
      </c>
      <c r="JY8" s="38" t="str">
        <f t="shared" si="64"/>
        <v/>
      </c>
      <c r="JZ8" s="38" t="str">
        <f t="shared" si="65"/>
        <v/>
      </c>
      <c r="KA8" s="38" t="str">
        <f t="shared" si="66"/>
        <v/>
      </c>
      <c r="KB8" s="38" t="str">
        <f t="shared" si="67"/>
        <v/>
      </c>
      <c r="KC8" s="38" t="str">
        <f t="shared" si="68"/>
        <v/>
      </c>
      <c r="KD8" s="41" t="e">
        <f t="shared" si="117"/>
        <v>#DIV/0!</v>
      </c>
      <c r="KE8" s="13" t="str">
        <f t="shared" si="118"/>
        <v>客観指標</v>
      </c>
      <c r="KF8" s="5" t="str">
        <f t="shared" si="119"/>
        <v>担い手育成に向け，環境教育・学習の機会の充実を図り，環境に配慮したくらしが根付くことを目的とした，中長期的な取組であり，その成果は市民にすぐには実感されにくいことから，客観指標に重みを置く。</v>
      </c>
      <c r="KG8" s="108" t="e">
        <f>VLOOKUP(IR8&amp;JU8&amp;KE8,プルダウン!$AC$2:$AD$51,2,FALSE)</f>
        <v>#DIV/0!</v>
      </c>
      <c r="KH8" s="12" t="e">
        <f>VLOOKUP(KG8,プルダウン!$A$1:$B$6,2,FALSE)</f>
        <v>#DIV/0!</v>
      </c>
      <c r="KI8" s="11"/>
      <c r="KJ8" s="12"/>
      <c r="KK8" s="22" t="s">
        <v>81</v>
      </c>
      <c r="KL8" s="5"/>
    </row>
    <row r="9" spans="1:302" ht="237" customHeight="1">
      <c r="A9" s="18">
        <v>201</v>
      </c>
      <c r="B9" s="5" t="s">
        <v>163</v>
      </c>
      <c r="C9" s="47">
        <f t="shared" si="69"/>
        <v>2</v>
      </c>
      <c r="D9" s="12" t="str">
        <f>IFERROR(VLOOKUP(C9,プルダウン!$L$2:$M$28,2,FALSE),"-")</f>
        <v>人権・男女共同参画</v>
      </c>
      <c r="E9" s="5"/>
      <c r="F9" s="11" t="s">
        <v>1696</v>
      </c>
      <c r="G9" s="195" t="s">
        <v>2342</v>
      </c>
      <c r="H9" s="11"/>
      <c r="I9" s="20"/>
      <c r="J9" s="5"/>
      <c r="K9" s="42" t="s">
        <v>392</v>
      </c>
      <c r="L9" s="43" t="s">
        <v>85</v>
      </c>
      <c r="M9" s="43" t="s">
        <v>85</v>
      </c>
      <c r="N9" s="43" t="s">
        <v>85</v>
      </c>
      <c r="O9" s="43" t="s">
        <v>85</v>
      </c>
      <c r="P9" s="43" t="s">
        <v>85</v>
      </c>
      <c r="Q9" s="43" t="s">
        <v>85</v>
      </c>
      <c r="R9" s="41" t="s">
        <v>85</v>
      </c>
      <c r="S9" s="546" t="str">
        <f>VLOOKUP($A9&amp;"-"&amp;S$4,'04施策の客観指標'!$A$4:$AU$1029,COLUMN('04施策の客観指標'!$AP:$AP),FALSE)</f>
        <v>a</v>
      </c>
      <c r="T9" s="528" t="str">
        <f>VLOOKUP($A9&amp;"-"&amp;T$4,'04施策の客観指標'!$A$4:$AU$1029,COLUMN('04施策の客観指標'!$AP:$AP),FALSE)</f>
        <v>-</v>
      </c>
      <c r="U9" s="528" t="str">
        <f>VLOOKUP($A9&amp;"-"&amp;U$4,'04施策の客観指標'!$A$4:$AU$1029,COLUMN('04施策の客観指標'!$AP:$AP),FALSE)</f>
        <v>-</v>
      </c>
      <c r="V9" s="528" t="str">
        <f>VLOOKUP($A9&amp;"-"&amp;V$4,'04施策の客観指標'!$A$4:$AU$1029,COLUMN('04施策の客観指標'!$AP:$AP),FALSE)</f>
        <v>-</v>
      </c>
      <c r="W9" s="528" t="str">
        <f>VLOOKUP($A9&amp;"-"&amp;W$4,'04施策の客観指標'!$A$4:$AU$1029,COLUMN('04施策の客観指標'!$AP:$AP),FALSE)</f>
        <v>-</v>
      </c>
      <c r="X9" s="528" t="str">
        <f>VLOOKUP($A9&amp;"-"&amp;X$4,'04施策の客観指標'!$A$4:$AU$1029,COLUMN('04施策の客観指標'!$AP:$AP),FALSE)</f>
        <v>-</v>
      </c>
      <c r="Y9" s="528" t="str">
        <f>VLOOKUP($A9&amp;"-"&amp;Y$4,'04施策の客観指標'!$A$4:$AU$1029,COLUMN('04施策の客観指標'!$AP:$AP),FALSE)</f>
        <v>-</v>
      </c>
      <c r="Z9" s="528" t="str">
        <f>VLOOKUP($A9&amp;"-"&amp;Z$4,'04施策の客観指標'!$A$4:$AU$1029,COLUMN('04施策の客観指標'!$AP:$AP),FALSE)</f>
        <v>-</v>
      </c>
      <c r="AA9" s="529" t="str">
        <f>VLOOKUP($A9&amp;"-"&amp;AA$4,'04施策の客観指標'!$A$4:$AU$1029,COLUMN('04施策の客観指標'!$AP:$AP),FALSE)</f>
        <v>-</v>
      </c>
      <c r="AB9" s="547" t="str">
        <f t="shared" si="70"/>
        <v>a</v>
      </c>
      <c r="AC9" s="252">
        <f>VLOOKUP($A9&amp;"-"&amp;S$4,'04施策の客観指標'!$A$4:$AU$1029,COLUMN('04施策の客観指標'!$AU:$AU),FALSE)</f>
        <v>1</v>
      </c>
      <c r="AD9" s="38" t="str">
        <f>VLOOKUP($A9&amp;"-"&amp;T$4,'04施策の客観指標'!$A$4:$AU$1029,COLUMN('04施策の客観指標'!$AU:$AU),FALSE)</f>
        <v>-</v>
      </c>
      <c r="AE9" s="38" t="str">
        <f>VLOOKUP($A9&amp;"-"&amp;U$4,'04施策の客観指標'!$A$4:$AU$1029,COLUMN('04施策の客観指標'!$AU:$AU),FALSE)</f>
        <v>-</v>
      </c>
      <c r="AF9" s="38" t="str">
        <f>VLOOKUP($A9&amp;"-"&amp;V$4,'04施策の客観指標'!$A$4:$AU$1029,COLUMN('04施策の客観指標'!$AU:$AU),FALSE)</f>
        <v>-</v>
      </c>
      <c r="AG9" s="38" t="str">
        <f>VLOOKUP($A9&amp;"-"&amp;W$4,'04施策の客観指標'!$A$4:$AU$1029,COLUMN('04施策の客観指標'!$AU:$AU),FALSE)</f>
        <v>-</v>
      </c>
      <c r="AH9" s="38" t="str">
        <f>VLOOKUP($A9&amp;"-"&amp;X$4,'04施策の客観指標'!$A$4:$AU$1029,COLUMN('04施策の客観指標'!$AU:$AU),FALSE)</f>
        <v>-</v>
      </c>
      <c r="AI9" s="38" t="str">
        <f>VLOOKUP($A9&amp;"-"&amp;Y$4,'04施策の客観指標'!$A$4:$AU$1029,COLUMN('04施策の客観指標'!$AU:$AU),FALSE)</f>
        <v>-</v>
      </c>
      <c r="AJ9" s="38" t="str">
        <f>VLOOKUP($A9&amp;"-"&amp;Z$4,'04施策の客観指標'!$A$4:$AU$1029,COLUMN('04施策の客観指標'!$AU:$AU),FALSE)</f>
        <v>-</v>
      </c>
      <c r="AK9" s="38" t="str">
        <f>VLOOKUP($A9&amp;"-"&amp;AA$4,'04施策の客観指標'!$A$4:$AU$1029,COLUMN('04施策の客観指標'!$AU:$AU),FALSE)</f>
        <v>-</v>
      </c>
      <c r="AL9" s="82">
        <f t="shared" si="71"/>
        <v>1</v>
      </c>
      <c r="AM9" s="37">
        <f t="shared" si="72"/>
        <v>4</v>
      </c>
      <c r="AN9" s="38" t="str">
        <f t="shared" si="73"/>
        <v/>
      </c>
      <c r="AO9" s="38" t="str">
        <f t="shared" si="74"/>
        <v/>
      </c>
      <c r="AP9" s="38" t="str">
        <f t="shared" si="75"/>
        <v/>
      </c>
      <c r="AQ9" s="38" t="str">
        <f t="shared" si="76"/>
        <v/>
      </c>
      <c r="AR9" s="38" t="str">
        <f t="shared" si="77"/>
        <v/>
      </c>
      <c r="AS9" s="38" t="str">
        <f t="shared" si="78"/>
        <v/>
      </c>
      <c r="AT9" s="38" t="str">
        <f t="shared" si="79"/>
        <v/>
      </c>
      <c r="AU9" s="253" t="str">
        <f t="shared" si="80"/>
        <v/>
      </c>
      <c r="AV9" s="81">
        <f t="shared" si="1"/>
        <v>1</v>
      </c>
      <c r="AW9" s="534" t="str">
        <f>IF($K9="○",VLOOKUP($C9&amp;"-"&amp;AW$4,'05市民生活実感調査'!$A$3:$BC$218,COLUMN('05市民生活実感調査'!$O:$O),FALSE),"-")</f>
        <v>c</v>
      </c>
      <c r="AX9" s="535" t="str">
        <f>IF($L9="○",VLOOKUP($C9&amp;"-"&amp;AX$4,'05市民生活実感調査'!$A$3:$BC$218,COLUMN('05市民生活実感調査'!$O:$O),FALSE),"-")</f>
        <v>-</v>
      </c>
      <c r="AY9" s="535" t="str">
        <f>IF($M9="○",VLOOKUP($C9&amp;"-"&amp;AY$4,'05市民生活実感調査'!$A$3:$BC$218,COLUMN('05市民生活実感調査'!$O:$O),FALSE),"-")</f>
        <v>-</v>
      </c>
      <c r="AZ9" s="535" t="str">
        <f>IF($N9="○",VLOOKUP($C9&amp;"-"&amp;AZ$4,'05市民生活実感調査'!$A$3:$BC$218,COLUMN('05市民生活実感調査'!$O:$O),FALSE),"-")</f>
        <v>-</v>
      </c>
      <c r="BA9" s="535" t="str">
        <f>IF($O9="○",VLOOKUP($C9&amp;"-"&amp;BA$4,'05市民生活実感調査'!$A$3:$BC$218,COLUMN('05市民生活実感調査'!$O:$O),FALSE),"-")</f>
        <v>-</v>
      </c>
      <c r="BB9" s="535" t="str">
        <f>IF($P9="○",VLOOKUP($C9&amp;"-"&amp;BB$4,'05市民生活実感調査'!$A$3:$BC$218,COLUMN('05市民生活実感調査'!$O:$O),FALSE),"-")</f>
        <v>-</v>
      </c>
      <c r="BC9" s="535" t="str">
        <f>IF($Q9="○",VLOOKUP($C9&amp;"-"&amp;BC$4,'05市民生活実感調査'!$A$3:$BC$218,COLUMN('05市民生活実感調査'!$O:$O),FALSE),"-")</f>
        <v>-</v>
      </c>
      <c r="BD9" s="535" t="str">
        <f>IF($R9="○",VLOOKUP($C9&amp;"-"&amp;BD$4,'05市民生活実感調査'!$A$3:$BC$218,COLUMN('05市民生活実感調査'!$O:$O),FALSE),"-")</f>
        <v>-</v>
      </c>
      <c r="BE9" s="536" t="str">
        <f t="shared" si="81"/>
        <v>c</v>
      </c>
      <c r="BF9" s="37">
        <f t="shared" si="82"/>
        <v>2</v>
      </c>
      <c r="BG9" s="38" t="str">
        <f t="shared" si="2"/>
        <v/>
      </c>
      <c r="BH9" s="38" t="str">
        <f t="shared" si="3"/>
        <v/>
      </c>
      <c r="BI9" s="38" t="str">
        <f t="shared" si="4"/>
        <v/>
      </c>
      <c r="BJ9" s="38" t="str">
        <f t="shared" si="5"/>
        <v/>
      </c>
      <c r="BK9" s="38" t="str">
        <f t="shared" si="6"/>
        <v/>
      </c>
      <c r="BL9" s="38" t="str">
        <f t="shared" si="7"/>
        <v/>
      </c>
      <c r="BM9" s="38" t="str">
        <f t="shared" si="8"/>
        <v/>
      </c>
      <c r="BN9" s="41">
        <f t="shared" si="83"/>
        <v>0.5</v>
      </c>
      <c r="BO9" s="264" t="s">
        <v>125</v>
      </c>
      <c r="BP9" s="224" t="s">
        <v>2149</v>
      </c>
      <c r="BQ9" s="537" t="str">
        <f>VLOOKUP(AB9&amp;BE9&amp;BO9,[4]プルダウン!$AC$2:$AD$51,2,FALSE)</f>
        <v>B</v>
      </c>
      <c r="BR9" s="588" t="str">
        <f>VLOOKUP(BQ9,[4]プルダウン!$A$1:$B$6,2,FALSE)</f>
        <v>政策の目的がかなり達成されている</v>
      </c>
      <c r="BS9" s="262"/>
      <c r="BT9" s="240" t="s">
        <v>2343</v>
      </c>
      <c r="BU9" s="224" t="s">
        <v>2263</v>
      </c>
      <c r="BV9" s="329" t="s">
        <v>2344</v>
      </c>
      <c r="BW9" s="115" t="str">
        <f>VLOOKUP($A9&amp;"-"&amp;BW$4,'04施策の客観指標'!$A$4:$AU$1029,COLUMN('04施策の客観指標'!$AQ:$AQ),FALSE)</f>
        <v>-</v>
      </c>
      <c r="BX9" s="7" t="str">
        <f>VLOOKUP($A9&amp;"-"&amp;BX$4,'04施策の客観指標'!$A$4:$AU$1029,COLUMN('04施策の客観指標'!$AQ:$AQ),FALSE)</f>
        <v>-</v>
      </c>
      <c r="BY9" s="7" t="str">
        <f>VLOOKUP($A9&amp;"-"&amp;BY$4,'04施策の客観指標'!$A$4:$AU$1029,COLUMN('04施策の客観指標'!$AQ:$AQ),FALSE)</f>
        <v>-</v>
      </c>
      <c r="BZ9" s="7" t="str">
        <f>VLOOKUP($A9&amp;"-"&amp;BZ$4,'04施策の客観指標'!$A$4:$AU$1029,COLUMN('04施策の客観指標'!$AQ:$AQ),FALSE)</f>
        <v>-</v>
      </c>
      <c r="CA9" s="7" t="str">
        <f>VLOOKUP($A9&amp;"-"&amp;CA$4,'04施策の客観指標'!$A$4:$AU$1029,COLUMN('04施策の客観指標'!$AQ:$AQ),FALSE)</f>
        <v>-</v>
      </c>
      <c r="CB9" s="7" t="str">
        <f>VLOOKUP($A9&amp;"-"&amp;CB$4,'04施策の客観指標'!$A$4:$AU$1029,COLUMN('04施策の客観指標'!$AQ:$AQ),FALSE)</f>
        <v>-</v>
      </c>
      <c r="CC9" s="7" t="str">
        <f>VLOOKUP($A9&amp;"-"&amp;CC$4,'04施策の客観指標'!$A$4:$AU$1029,COLUMN('04施策の客観指標'!$AQ:$AQ),FALSE)</f>
        <v>-</v>
      </c>
      <c r="CD9" s="7" t="str">
        <f>VLOOKUP($A9&amp;"-"&amp;CD$4,'04施策の客観指標'!$A$4:$AU$1029,COLUMN('04施策の客観指標'!$AQ:$AQ),FALSE)</f>
        <v>-</v>
      </c>
      <c r="CE9" s="7" t="str">
        <f>VLOOKUP($A9&amp;"-"&amp;CE$4,'04施策の客観指標'!$A$4:$AU$1029,COLUMN('04施策の客観指標'!$AQ:$AQ),FALSE)</f>
        <v>-</v>
      </c>
      <c r="CF9" s="109" t="str">
        <f t="shared" si="84"/>
        <v>e</v>
      </c>
      <c r="CG9" s="37">
        <f>VLOOKUP($A9&amp;"-"&amp;BW$4,'04施策の客観指標'!$A$4:$AU$1029,COLUMN('04施策の客観指標'!$AU:$AU),FALSE)</f>
        <v>1</v>
      </c>
      <c r="CH9" s="38" t="str">
        <f>VLOOKUP($A9&amp;"-"&amp;BX$4,'04施策の客観指標'!$A$4:$AU$1029,COLUMN('04施策の客観指標'!$AU:$AU),FALSE)</f>
        <v>-</v>
      </c>
      <c r="CI9" s="38" t="str">
        <f>VLOOKUP($A9&amp;"-"&amp;BY$4,'04施策の客観指標'!$A$4:$AU$1029,COLUMN('04施策の客観指標'!$AU:$AU),FALSE)</f>
        <v>-</v>
      </c>
      <c r="CJ9" s="38" t="str">
        <f>VLOOKUP($A9&amp;"-"&amp;BZ$4,'04施策の客観指標'!$A$4:$AU$1029,COLUMN('04施策の客観指標'!$AU:$AU),FALSE)</f>
        <v>-</v>
      </c>
      <c r="CK9" s="38" t="str">
        <f>VLOOKUP($A9&amp;"-"&amp;CA$4,'04施策の客観指標'!$A$4:$AU$1029,COLUMN('04施策の客観指標'!$AU:$AU),FALSE)</f>
        <v>-</v>
      </c>
      <c r="CL9" s="38" t="str">
        <f>VLOOKUP($A9&amp;"-"&amp;CB$4,'04施策の客観指標'!$A$4:$AU$1029,COLUMN('04施策の客観指標'!$AU:$AU),FALSE)</f>
        <v>-</v>
      </c>
      <c r="CM9" s="38" t="str">
        <f>VLOOKUP($A9&amp;"-"&amp;CC$4,'04施策の客観指標'!$A$4:$AU$1029,COLUMN('04施策の客観指標'!$AU:$AU),FALSE)</f>
        <v>-</v>
      </c>
      <c r="CN9" s="38" t="str">
        <f>VLOOKUP($A9&amp;"-"&amp;CD$4,'04施策の客観指標'!$A$4:$AU$1029,COLUMN('04施策の客観指標'!$AU:$AU),FALSE)</f>
        <v>-</v>
      </c>
      <c r="CO9" s="38" t="str">
        <f>VLOOKUP($A9&amp;"-"&amp;CE$4,'04施策の客観指標'!$A$4:$AU$1029,COLUMN('04施策の客観指標'!$AU:$AU),FALSE)</f>
        <v>-</v>
      </c>
      <c r="CP9" s="82">
        <f t="shared" si="85"/>
        <v>1</v>
      </c>
      <c r="CQ9" s="37" t="str">
        <f t="shared" si="86"/>
        <v/>
      </c>
      <c r="CR9" s="38" t="str">
        <f t="shared" si="9"/>
        <v/>
      </c>
      <c r="CS9" s="38" t="str">
        <f t="shared" si="10"/>
        <v/>
      </c>
      <c r="CT9" s="38" t="str">
        <f t="shared" si="11"/>
        <v/>
      </c>
      <c r="CU9" s="38" t="str">
        <f t="shared" si="12"/>
        <v/>
      </c>
      <c r="CV9" s="38" t="str">
        <f t="shared" si="13"/>
        <v/>
      </c>
      <c r="CW9" s="38" t="str">
        <f t="shared" si="14"/>
        <v/>
      </c>
      <c r="CX9" s="38" t="str">
        <f t="shared" si="15"/>
        <v/>
      </c>
      <c r="CY9" s="38" t="str">
        <f t="shared" si="16"/>
        <v/>
      </c>
      <c r="CZ9" s="41">
        <f t="shared" si="87"/>
        <v>0</v>
      </c>
      <c r="DA9" s="37" t="str">
        <f>IF($K9="○",VLOOKUP($C9&amp;"-"&amp;DA$4,'05市民生活実感調査'!$A$3:$BC$218,COLUMN('05市民生活実感調査'!$Y:$Y),FALSE),"-")</f>
        <v>-</v>
      </c>
      <c r="DB9" s="38" t="str">
        <f>IF($L9="○",VLOOKUP($C9&amp;"-"&amp;DB$4,'05市民生活実感調査'!$A$3:$BC$218,COLUMN('05市民生活実感調査'!$Y:$Y),FALSE),"-")</f>
        <v>-</v>
      </c>
      <c r="DC9" s="38" t="str">
        <f>IF($M9="○",VLOOKUP($C9&amp;"-"&amp;DC$4,'05市民生活実感調査'!$A$3:$BC$218,COLUMN('05市民生活実感調査'!$Y:$Y),FALSE),"-")</f>
        <v>-</v>
      </c>
      <c r="DD9" s="38" t="str">
        <f>IF($N9="○",VLOOKUP($C9&amp;"-"&amp;DD$4,'05市民生活実感調査'!$A$3:$BC$218,COLUMN('05市民生活実感調査'!$Y:$Y),FALSE),"-")</f>
        <v>-</v>
      </c>
      <c r="DE9" s="38" t="str">
        <f>IF($O9="○",VLOOKUP($C9&amp;"-"&amp;DE$4,'05市民生活実感調査'!$A$3:$BC$218,COLUMN('05市民生活実感調査'!$Y:$Y),FALSE),"-")</f>
        <v>-</v>
      </c>
      <c r="DF9" s="38" t="str">
        <f>IF($P9="○",VLOOKUP($C9&amp;"-"&amp;DF$4,'05市民生活実感調査'!$A$3:$BC$218,COLUMN('05市民生活実感調査'!$Y:$Y),FALSE),"-")</f>
        <v>-</v>
      </c>
      <c r="DG9" s="38" t="str">
        <f>IF($Q9="○",VLOOKUP($C9&amp;"-"&amp;DG$4,'05市民生活実感調査'!$A$3:$BC$218,COLUMN('05市民生活実感調査'!$Y:$Y),FALSE),"-")</f>
        <v>-</v>
      </c>
      <c r="DH9" s="38" t="str">
        <f>IF($R9="○",VLOOKUP($C9&amp;"-"&amp;DH$4,'05市民生活実感調査'!$A$3:$BC$218,COLUMN('05市民生活実感調査'!$Y:$Y),FALSE),"-")</f>
        <v>-</v>
      </c>
      <c r="DI9" s="109" t="e">
        <f t="shared" si="88"/>
        <v>#DIV/0!</v>
      </c>
      <c r="DJ9" s="37" t="str">
        <f t="shared" si="89"/>
        <v/>
      </c>
      <c r="DK9" s="38" t="str">
        <f t="shared" si="17"/>
        <v/>
      </c>
      <c r="DL9" s="38" t="str">
        <f t="shared" si="18"/>
        <v/>
      </c>
      <c r="DM9" s="38" t="str">
        <f t="shared" si="19"/>
        <v/>
      </c>
      <c r="DN9" s="38" t="str">
        <f t="shared" si="20"/>
        <v/>
      </c>
      <c r="DO9" s="38" t="str">
        <f t="shared" si="21"/>
        <v/>
      </c>
      <c r="DP9" s="38" t="str">
        <f t="shared" si="22"/>
        <v/>
      </c>
      <c r="DQ9" s="38" t="str">
        <f t="shared" si="23"/>
        <v/>
      </c>
      <c r="DR9" s="41" t="e">
        <f t="shared" si="90"/>
        <v>#DIV/0!</v>
      </c>
      <c r="DS9" s="13" t="str">
        <f t="shared" si="91"/>
        <v>市民実感</v>
      </c>
      <c r="DT9" s="5" t="str">
        <f t="shared" si="92"/>
        <v>市民の実感が向上して初めて施策目的が達成できる分野であり，評価指標としては，市民生活実感調査の方が客観指標より適しているため。</v>
      </c>
      <c r="DU9" s="108" t="e">
        <f>VLOOKUP(CF9&amp;DI9&amp;DS9,プルダウン!$AC$2:$AD$51,2,FALSE)</f>
        <v>#DIV/0!</v>
      </c>
      <c r="DV9" s="12" t="e">
        <f>VLOOKUP(DU9,プルダウン!$A$1:$B$6,2,FALSE)</f>
        <v>#DIV/0!</v>
      </c>
      <c r="DW9" s="11"/>
      <c r="DX9" s="12"/>
      <c r="DY9" s="22" t="s">
        <v>81</v>
      </c>
      <c r="DZ9" s="116"/>
      <c r="EA9" s="115" t="str">
        <f>VLOOKUP($A9&amp;"-"&amp;EA$4,'04施策の客観指標'!$A$4:$AU$1029,COLUMN('04施策の客観指標'!$AR:$AR),FALSE)</f>
        <v>-</v>
      </c>
      <c r="EB9" s="7" t="str">
        <f>VLOOKUP($A9&amp;"-"&amp;EB$4,'04施策の客観指標'!$A$4:$AU$1029,COLUMN('04施策の客観指標'!$AR:$AR),FALSE)</f>
        <v>-</v>
      </c>
      <c r="EC9" s="7" t="str">
        <f>VLOOKUP($A9&amp;"-"&amp;EC$4,'04施策の客観指標'!$A$4:$AU$1029,COLUMN('04施策の客観指標'!$AR:$AR),FALSE)</f>
        <v>-</v>
      </c>
      <c r="ED9" s="7" t="str">
        <f>VLOOKUP($A9&amp;"-"&amp;ED$4,'04施策の客観指標'!$A$4:$AU$1029,COLUMN('04施策の客観指標'!$AR:$AR),FALSE)</f>
        <v>-</v>
      </c>
      <c r="EE9" s="7" t="str">
        <f>VLOOKUP($A9&amp;"-"&amp;EE$4,'04施策の客観指標'!$A$4:$AU$1029,COLUMN('04施策の客観指標'!$AR:$AR),FALSE)</f>
        <v>-</v>
      </c>
      <c r="EF9" s="7" t="str">
        <f>VLOOKUP($A9&amp;"-"&amp;EF$4,'04施策の客観指標'!$A$4:$AU$1029,COLUMN('04施策の客観指標'!$AR:$AR),FALSE)</f>
        <v>-</v>
      </c>
      <c r="EG9" s="7" t="str">
        <f>VLOOKUP($A9&amp;"-"&amp;EG$4,'04施策の客観指標'!$A$4:$AU$1029,COLUMN('04施策の客観指標'!$AR:$AR),FALSE)</f>
        <v>-</v>
      </c>
      <c r="EH9" s="7" t="str">
        <f>VLOOKUP($A9&amp;"-"&amp;EH$4,'04施策の客観指標'!$A$4:$AU$1029,COLUMN('04施策の客観指標'!$AR:$AR),FALSE)</f>
        <v>-</v>
      </c>
      <c r="EI9" s="7" t="str">
        <f>VLOOKUP($A9&amp;"-"&amp;EI$4,'04施策の客観指標'!$A$4:$AU$1029,COLUMN('04施策の客観指標'!$AR:$AR),FALSE)</f>
        <v>-</v>
      </c>
      <c r="EJ9" s="109" t="str">
        <f t="shared" si="93"/>
        <v>e</v>
      </c>
      <c r="EK9" s="37">
        <f>VLOOKUP($A9&amp;"-"&amp;EA$4,'04施策の客観指標'!$A$4:$AU$1029,COLUMN('04施策の客観指標'!$AU:$AU),FALSE)</f>
        <v>1</v>
      </c>
      <c r="EL9" s="38" t="str">
        <f>VLOOKUP($A9&amp;"-"&amp;EB$4,'04施策の客観指標'!$A$4:$AU$1029,COLUMN('04施策の客観指標'!$AU:$AU),FALSE)</f>
        <v>-</v>
      </c>
      <c r="EM9" s="38" t="str">
        <f>VLOOKUP($A9&amp;"-"&amp;EC$4,'04施策の客観指標'!$A$4:$AU$1029,COLUMN('04施策の客観指標'!$AU:$AU),FALSE)</f>
        <v>-</v>
      </c>
      <c r="EN9" s="38" t="str">
        <f>VLOOKUP($A9&amp;"-"&amp;ED$4,'04施策の客観指標'!$A$4:$AU$1029,COLUMN('04施策の客観指標'!$AU:$AU),FALSE)</f>
        <v>-</v>
      </c>
      <c r="EO9" s="38" t="str">
        <f>VLOOKUP($A9&amp;"-"&amp;EE$4,'04施策の客観指標'!$A$4:$AU$1029,COLUMN('04施策の客観指標'!$AU:$AU),FALSE)</f>
        <v>-</v>
      </c>
      <c r="EP9" s="38" t="str">
        <f>VLOOKUP($A9&amp;"-"&amp;EF$4,'04施策の客観指標'!$A$4:$AU$1029,COLUMN('04施策の客観指標'!$AU:$AU),FALSE)</f>
        <v>-</v>
      </c>
      <c r="EQ9" s="38" t="str">
        <f>VLOOKUP($A9&amp;"-"&amp;EG$4,'04施策の客観指標'!$A$4:$AU$1029,COLUMN('04施策の客観指標'!$AU:$AU),FALSE)</f>
        <v>-</v>
      </c>
      <c r="ER9" s="38" t="str">
        <f>VLOOKUP($A9&amp;"-"&amp;EH$4,'04施策の客観指標'!$A$4:$AU$1029,COLUMN('04施策の客観指標'!$AU:$AU),FALSE)</f>
        <v>-</v>
      </c>
      <c r="ES9" s="38" t="str">
        <f>VLOOKUP($A9&amp;"-"&amp;EI$4,'04施策の客観指標'!$A$4:$AU$1029,COLUMN('04施策の客観指標'!$AU:$AU),FALSE)</f>
        <v>-</v>
      </c>
      <c r="ET9" s="82">
        <f t="shared" si="94"/>
        <v>1</v>
      </c>
      <c r="EU9" s="37" t="str">
        <f t="shared" si="95"/>
        <v/>
      </c>
      <c r="EV9" s="38" t="str">
        <f t="shared" si="24"/>
        <v/>
      </c>
      <c r="EW9" s="38" t="str">
        <f t="shared" si="25"/>
        <v/>
      </c>
      <c r="EX9" s="38" t="str">
        <f t="shared" si="26"/>
        <v/>
      </c>
      <c r="EY9" s="38" t="str">
        <f t="shared" si="27"/>
        <v/>
      </c>
      <c r="EZ9" s="38" t="str">
        <f t="shared" si="28"/>
        <v/>
      </c>
      <c r="FA9" s="38" t="str">
        <f t="shared" si="29"/>
        <v/>
      </c>
      <c r="FB9" s="38" t="str">
        <f t="shared" si="30"/>
        <v/>
      </c>
      <c r="FC9" s="38" t="str">
        <f t="shared" si="31"/>
        <v/>
      </c>
      <c r="FD9" s="41">
        <f t="shared" si="96"/>
        <v>0</v>
      </c>
      <c r="FE9" s="37" t="str">
        <f>IF($K9="○",VLOOKUP($C9&amp;"-"&amp;FE$4,'05市民生活実感調査'!$A$3:$BC$218,COLUMN('05市民生活実感調査'!$AI:$AI),FALSE),"-")</f>
        <v>-</v>
      </c>
      <c r="FF9" s="38" t="str">
        <f>IF($L9="○",VLOOKUP($C9&amp;"-"&amp;FF$4,'05市民生活実感調査'!$A$3:$BC$218,COLUMN('05市民生活実感調査'!$AI:$AI),FALSE),"-")</f>
        <v>-</v>
      </c>
      <c r="FG9" s="38" t="str">
        <f>IF($M9="○",VLOOKUP($C9&amp;"-"&amp;FG$4,'05市民生活実感調査'!$A$3:$BC$218,COLUMN('05市民生活実感調査'!$AI:$AI),FALSE),"-")</f>
        <v>-</v>
      </c>
      <c r="FH9" s="38" t="str">
        <f>IF($N9="○",VLOOKUP($C9&amp;"-"&amp;FH$4,'05市民生活実感調査'!$A$3:$BC$218,COLUMN('05市民生活実感調査'!$AI:$AI),FALSE),"-")</f>
        <v>-</v>
      </c>
      <c r="FI9" s="38" t="str">
        <f>IF($O9="○",VLOOKUP($C9&amp;"-"&amp;FI$4,'05市民生活実感調査'!$A$3:$BC$218,COLUMN('05市民生活実感調査'!$AI:$AI),FALSE),"-")</f>
        <v>-</v>
      </c>
      <c r="FJ9" s="38" t="str">
        <f>IF($P9="○",VLOOKUP($C9&amp;"-"&amp;FJ$4,'05市民生活実感調査'!$A$3:$BC$218,COLUMN('05市民生活実感調査'!$AI:$AI),FALSE),"-")</f>
        <v>-</v>
      </c>
      <c r="FK9" s="38" t="str">
        <f>IF($Q9="○",VLOOKUP($C9&amp;"-"&amp;FK$4,'05市民生活実感調査'!$A$3:$BC$218,COLUMN('05市民生活実感調査'!$AI:$AI),FALSE),"-")</f>
        <v>-</v>
      </c>
      <c r="FL9" s="38" t="str">
        <f>IF($R9="○",VLOOKUP($C9&amp;"-"&amp;FL$4,'05市民生活実感調査'!$A$3:$BC$218,COLUMN('05市民生活実感調査'!$AI:$AI),FALSE),"-")</f>
        <v>-</v>
      </c>
      <c r="FM9" s="109" t="e">
        <f t="shared" si="97"/>
        <v>#DIV/0!</v>
      </c>
      <c r="FN9" s="37" t="str">
        <f t="shared" si="98"/>
        <v/>
      </c>
      <c r="FO9" s="38" t="str">
        <f t="shared" si="32"/>
        <v/>
      </c>
      <c r="FP9" s="38" t="str">
        <f t="shared" si="33"/>
        <v/>
      </c>
      <c r="FQ9" s="38" t="str">
        <f t="shared" si="34"/>
        <v/>
      </c>
      <c r="FR9" s="38" t="str">
        <f t="shared" si="35"/>
        <v/>
      </c>
      <c r="FS9" s="38" t="str">
        <f t="shared" si="36"/>
        <v/>
      </c>
      <c r="FT9" s="38" t="str">
        <f t="shared" si="37"/>
        <v/>
      </c>
      <c r="FU9" s="38" t="str">
        <f t="shared" si="38"/>
        <v/>
      </c>
      <c r="FV9" s="41" t="e">
        <f t="shared" si="99"/>
        <v>#DIV/0!</v>
      </c>
      <c r="FW9" s="13" t="str">
        <f t="shared" si="100"/>
        <v>市民実感</v>
      </c>
      <c r="FX9" s="5" t="str">
        <f t="shared" si="101"/>
        <v>市民の実感が向上して初めて施策目的が達成できる分野であり，評価指標としては，市民生活実感調査の方が客観指標より適しているため。</v>
      </c>
      <c r="FY9" s="108" t="e">
        <f>VLOOKUP(EJ9&amp;FM9&amp;FW9,プルダウン!$AC$2:$AD$51,2,FALSE)</f>
        <v>#DIV/0!</v>
      </c>
      <c r="FZ9" s="12" t="e">
        <f>VLOOKUP(FY9,プルダウン!$A$1:$B$6,2,FALSE)</f>
        <v>#DIV/0!</v>
      </c>
      <c r="GA9" s="11"/>
      <c r="GB9" s="12"/>
      <c r="GC9" s="22" t="s">
        <v>81</v>
      </c>
      <c r="GD9" s="116"/>
      <c r="GE9" s="115" t="str">
        <f>VLOOKUP($A9&amp;"-"&amp;GE$4,'04施策の客観指標'!$A$4:$AU$1029,COLUMN('04施策の客観指標'!$AS:$AS),FALSE)</f>
        <v>-</v>
      </c>
      <c r="GF9" s="7" t="str">
        <f>VLOOKUP($A9&amp;"-"&amp;GF$4,'04施策の客観指標'!$A$4:$AU$1029,COLUMN('04施策の客観指標'!$AS:$AS),FALSE)</f>
        <v>-</v>
      </c>
      <c r="GG9" s="7" t="str">
        <f>VLOOKUP($A9&amp;"-"&amp;GG$4,'04施策の客観指標'!$A$4:$AU$1029,COLUMN('04施策の客観指標'!$AS:$AS),FALSE)</f>
        <v>-</v>
      </c>
      <c r="GH9" s="7" t="str">
        <f>VLOOKUP($A9&amp;"-"&amp;GH$4,'04施策の客観指標'!$A$4:$AU$1029,COLUMN('04施策の客観指標'!$AS:$AS),FALSE)</f>
        <v>-</v>
      </c>
      <c r="GI9" s="7" t="str">
        <f>VLOOKUP($A9&amp;"-"&amp;GI$4,'04施策の客観指標'!$A$4:$AU$1029,COLUMN('04施策の客観指標'!$AS:$AS),FALSE)</f>
        <v>-</v>
      </c>
      <c r="GJ9" s="7" t="str">
        <f>VLOOKUP($A9&amp;"-"&amp;GJ$4,'04施策の客観指標'!$A$4:$AU$1029,COLUMN('04施策の客観指標'!$AS:$AS),FALSE)</f>
        <v>-</v>
      </c>
      <c r="GK9" s="7" t="str">
        <f>VLOOKUP($A9&amp;"-"&amp;GK$4,'04施策の客観指標'!$A$4:$AU$1029,COLUMN('04施策の客観指標'!$AS:$AS),FALSE)</f>
        <v>-</v>
      </c>
      <c r="GL9" s="7" t="str">
        <f>VLOOKUP($A9&amp;"-"&amp;GL$4,'04施策の客観指標'!$A$4:$AU$1029,COLUMN('04施策の客観指標'!$AS:$AS),FALSE)</f>
        <v>-</v>
      </c>
      <c r="GM9" s="7" t="str">
        <f>VLOOKUP($A9&amp;"-"&amp;GM$4,'04施策の客観指標'!$A$4:$AU$1029,COLUMN('04施策の客観指標'!$AS:$AS),FALSE)</f>
        <v>-</v>
      </c>
      <c r="GN9" s="109" t="str">
        <f t="shared" si="102"/>
        <v>e</v>
      </c>
      <c r="GO9" s="37">
        <f>VLOOKUP($A9&amp;"-"&amp;GE$4,'04施策の客観指標'!$A$4:$AU$1029,COLUMN('04施策の客観指標'!$AU:$AU),FALSE)</f>
        <v>1</v>
      </c>
      <c r="GP9" s="38" t="str">
        <f>VLOOKUP($A9&amp;"-"&amp;GF$4,'04施策の客観指標'!$A$4:$AU$1029,COLUMN('04施策の客観指標'!$AU:$AU),FALSE)</f>
        <v>-</v>
      </c>
      <c r="GQ9" s="38" t="str">
        <f>VLOOKUP($A9&amp;"-"&amp;GG$4,'04施策の客観指標'!$A$4:$AU$1029,COLUMN('04施策の客観指標'!$AU:$AU),FALSE)</f>
        <v>-</v>
      </c>
      <c r="GR9" s="38" t="str">
        <f>VLOOKUP($A9&amp;"-"&amp;GH$4,'04施策の客観指標'!$A$4:$AU$1029,COLUMN('04施策の客観指標'!$AU:$AU),FALSE)</f>
        <v>-</v>
      </c>
      <c r="GS9" s="38" t="str">
        <f>VLOOKUP($A9&amp;"-"&amp;GI$4,'04施策の客観指標'!$A$4:$AU$1029,COLUMN('04施策の客観指標'!$AU:$AU),FALSE)</f>
        <v>-</v>
      </c>
      <c r="GT9" s="38" t="str">
        <f>VLOOKUP($A9&amp;"-"&amp;GJ$4,'04施策の客観指標'!$A$4:$AU$1029,COLUMN('04施策の客観指標'!$AU:$AU),FALSE)</f>
        <v>-</v>
      </c>
      <c r="GU9" s="38" t="str">
        <f>VLOOKUP($A9&amp;"-"&amp;GK$4,'04施策の客観指標'!$A$4:$AU$1029,COLUMN('04施策の客観指標'!$AU:$AU),FALSE)</f>
        <v>-</v>
      </c>
      <c r="GV9" s="38" t="str">
        <f>VLOOKUP($A9&amp;"-"&amp;GL$4,'04施策の客観指標'!$A$4:$AU$1029,COLUMN('04施策の客観指標'!$AU:$AU),FALSE)</f>
        <v>-</v>
      </c>
      <c r="GW9" s="38" t="str">
        <f>VLOOKUP($A9&amp;"-"&amp;GM$4,'04施策の客観指標'!$A$4:$AU$1029,COLUMN('04施策の客観指標'!$AU:$AU),FALSE)</f>
        <v>-</v>
      </c>
      <c r="GX9" s="82">
        <f t="shared" si="103"/>
        <v>1</v>
      </c>
      <c r="GY9" s="37" t="str">
        <f t="shared" si="104"/>
        <v/>
      </c>
      <c r="GZ9" s="38" t="str">
        <f t="shared" si="39"/>
        <v/>
      </c>
      <c r="HA9" s="38" t="str">
        <f t="shared" si="40"/>
        <v/>
      </c>
      <c r="HB9" s="38" t="str">
        <f t="shared" si="41"/>
        <v/>
      </c>
      <c r="HC9" s="38" t="str">
        <f t="shared" si="42"/>
        <v/>
      </c>
      <c r="HD9" s="38" t="str">
        <f t="shared" si="43"/>
        <v/>
      </c>
      <c r="HE9" s="38" t="str">
        <f t="shared" si="44"/>
        <v/>
      </c>
      <c r="HF9" s="38" t="str">
        <f t="shared" si="45"/>
        <v/>
      </c>
      <c r="HG9" s="38" t="str">
        <f t="shared" si="46"/>
        <v/>
      </c>
      <c r="HH9" s="41">
        <f t="shared" si="105"/>
        <v>0</v>
      </c>
      <c r="HI9" s="37" t="str">
        <f>IF($K9="○",VLOOKUP($C9&amp;"-"&amp;HI$4,'05市民生活実感調査'!$A$3:$BC$218,COLUMN('05市民生活実感調査'!$AS:$AS),FALSE),"-")</f>
        <v>-</v>
      </c>
      <c r="HJ9" s="38" t="str">
        <f>IF($L9="○",VLOOKUP($C9&amp;"-"&amp;HJ$4,'05市民生活実感調査'!$A$3:$BC$218,COLUMN('05市民生活実感調査'!$AS:$AS),FALSE),"-")</f>
        <v>-</v>
      </c>
      <c r="HK9" s="38" t="str">
        <f>IF($M9="○",VLOOKUP($C9&amp;"-"&amp;HK$4,'05市民生活実感調査'!$A$3:$BC$218,COLUMN('05市民生活実感調査'!$AS:$AS),FALSE),"-")</f>
        <v>-</v>
      </c>
      <c r="HL9" s="38" t="str">
        <f>IF($N9="○",VLOOKUP($C9&amp;"-"&amp;HL$4,'05市民生活実感調査'!$A$3:$BC$218,COLUMN('05市民生活実感調査'!$AS:$AS),FALSE),"-")</f>
        <v>-</v>
      </c>
      <c r="HM9" s="38" t="str">
        <f>IF($O9="○",VLOOKUP($C9&amp;"-"&amp;HM$4,'05市民生活実感調査'!$A$3:$BC$218,COLUMN('05市民生活実感調査'!$AS:$AS),FALSE),"-")</f>
        <v>-</v>
      </c>
      <c r="HN9" s="38" t="str">
        <f>IF($P9="○",VLOOKUP($C9&amp;"-"&amp;HN$4,'05市民生活実感調査'!$A$3:$BC$218,COLUMN('05市民生活実感調査'!$AS:$AS),FALSE),"-")</f>
        <v>-</v>
      </c>
      <c r="HO9" s="38" t="str">
        <f>IF($Q9="○",VLOOKUP($C9&amp;"-"&amp;HO$4,'05市民生活実感調査'!$A$3:$BC$218,COLUMN('05市民生活実感調査'!$AS:$AS),FALSE),"-")</f>
        <v>-</v>
      </c>
      <c r="HP9" s="38" t="str">
        <f>IF($R9="○",VLOOKUP($C9&amp;"-"&amp;HP$4,'05市民生活実感調査'!$A$3:$BC$218,COLUMN('05市民生活実感調査'!$AS:$AS),FALSE),"-")</f>
        <v>-</v>
      </c>
      <c r="HQ9" s="109" t="e">
        <f t="shared" si="106"/>
        <v>#DIV/0!</v>
      </c>
      <c r="HR9" s="37" t="str">
        <f t="shared" si="107"/>
        <v/>
      </c>
      <c r="HS9" s="38" t="str">
        <f t="shared" si="47"/>
        <v/>
      </c>
      <c r="HT9" s="38" t="str">
        <f t="shared" si="48"/>
        <v/>
      </c>
      <c r="HU9" s="38" t="str">
        <f t="shared" si="49"/>
        <v/>
      </c>
      <c r="HV9" s="38" t="str">
        <f t="shared" si="50"/>
        <v/>
      </c>
      <c r="HW9" s="38" t="str">
        <f t="shared" si="51"/>
        <v/>
      </c>
      <c r="HX9" s="38" t="str">
        <f t="shared" si="52"/>
        <v/>
      </c>
      <c r="HY9" s="38" t="str">
        <f t="shared" si="53"/>
        <v/>
      </c>
      <c r="HZ9" s="41" t="e">
        <f t="shared" si="108"/>
        <v>#DIV/0!</v>
      </c>
      <c r="IA9" s="13" t="str">
        <f t="shared" si="109"/>
        <v>市民実感</v>
      </c>
      <c r="IB9" s="5" t="str">
        <f t="shared" si="110"/>
        <v>市民の実感が向上して初めて施策目的が達成できる分野であり，評価指標としては，市民生活実感調査の方が客観指標より適しているため。</v>
      </c>
      <c r="IC9" s="108" t="e">
        <f>VLOOKUP(GN9&amp;HQ9&amp;IA9,プルダウン!$AC$2:$AD$51,2,FALSE)</f>
        <v>#DIV/0!</v>
      </c>
      <c r="ID9" s="12" t="e">
        <f>VLOOKUP(IC9,プルダウン!$A$1:$B$6,2,FALSE)</f>
        <v>#DIV/0!</v>
      </c>
      <c r="IE9" s="11"/>
      <c r="IF9" s="12"/>
      <c r="IG9" s="22" t="s">
        <v>81</v>
      </c>
      <c r="IH9" s="116"/>
      <c r="II9" s="115" t="str">
        <f>VLOOKUP($A9&amp;"-"&amp;II$4,'04施策の客観指標'!$A$4:$AU$1029,COLUMN('04施策の客観指標'!$AT:$AT),FALSE)</f>
        <v>-</v>
      </c>
      <c r="IJ9" s="7" t="str">
        <f>VLOOKUP($A9&amp;"-"&amp;IJ$4,'04施策の客観指標'!$A$4:$AU$1029,COLUMN('04施策の客観指標'!$AT:$AT),FALSE)</f>
        <v>-</v>
      </c>
      <c r="IK9" s="7" t="str">
        <f>VLOOKUP($A9&amp;"-"&amp;IK$4,'04施策の客観指標'!$A$4:$AU$1029,COLUMN('04施策の客観指標'!$AT:$AT),FALSE)</f>
        <v>-</v>
      </c>
      <c r="IL9" s="7" t="str">
        <f>VLOOKUP($A9&amp;"-"&amp;IL$4,'04施策の客観指標'!$A$4:$AU$1029,COLUMN('04施策の客観指標'!$AT:$AT),FALSE)</f>
        <v>-</v>
      </c>
      <c r="IM9" s="7" t="str">
        <f>VLOOKUP($A9&amp;"-"&amp;IM$4,'04施策の客観指標'!$A$4:$AU$1029,COLUMN('04施策の客観指標'!$AT:$AT),FALSE)</f>
        <v>-</v>
      </c>
      <c r="IN9" s="7" t="str">
        <f>VLOOKUP($A9&amp;"-"&amp;IN$4,'04施策の客観指標'!$A$4:$AU$1029,COLUMN('04施策の客観指標'!$AT:$AT),FALSE)</f>
        <v>-</v>
      </c>
      <c r="IO9" s="7" t="str">
        <f>VLOOKUP($A9&amp;"-"&amp;IO$4,'04施策の客観指標'!$A$4:$AU$1029,COLUMN('04施策の客観指標'!$AT:$AT),FALSE)</f>
        <v>-</v>
      </c>
      <c r="IP9" s="7" t="str">
        <f>VLOOKUP($A9&amp;"-"&amp;IP$4,'04施策の客観指標'!$A$4:$AU$1029,COLUMN('04施策の客観指標'!$AT:$AT),FALSE)</f>
        <v>-</v>
      </c>
      <c r="IQ9" s="7" t="str">
        <f>VLOOKUP($A9&amp;"-"&amp;IQ$4,'04施策の客観指標'!$A$4:$AU$1029,COLUMN('04施策の客観指標'!$AT:$AT),FALSE)</f>
        <v>-</v>
      </c>
      <c r="IR9" s="109" t="str">
        <f t="shared" si="111"/>
        <v>e</v>
      </c>
      <c r="IS9" s="37">
        <f>VLOOKUP($A9&amp;"-"&amp;II$4,'04施策の客観指標'!$A$4:$AU$1029,COLUMN('04施策の客観指標'!$AU:$AU),FALSE)</f>
        <v>1</v>
      </c>
      <c r="IT9" s="38" t="str">
        <f>VLOOKUP($A9&amp;"-"&amp;IJ$4,'04施策の客観指標'!$A$4:$AU$1029,COLUMN('04施策の客観指標'!$AU:$AU),FALSE)</f>
        <v>-</v>
      </c>
      <c r="IU9" s="38" t="str">
        <f>VLOOKUP($A9&amp;"-"&amp;IK$4,'04施策の客観指標'!$A$4:$AU$1029,COLUMN('04施策の客観指標'!$AU:$AU),FALSE)</f>
        <v>-</v>
      </c>
      <c r="IV9" s="38" t="str">
        <f>VLOOKUP($A9&amp;"-"&amp;IL$4,'04施策の客観指標'!$A$4:$AU$1029,COLUMN('04施策の客観指標'!$AU:$AU),FALSE)</f>
        <v>-</v>
      </c>
      <c r="IW9" s="38" t="str">
        <f>VLOOKUP($A9&amp;"-"&amp;IM$4,'04施策の客観指標'!$A$4:$AU$1029,COLUMN('04施策の客観指標'!$AU:$AU),FALSE)</f>
        <v>-</v>
      </c>
      <c r="IX9" s="38" t="str">
        <f>VLOOKUP($A9&amp;"-"&amp;IN$4,'04施策の客観指標'!$A$4:$AU$1029,COLUMN('04施策の客観指標'!$AU:$AU),FALSE)</f>
        <v>-</v>
      </c>
      <c r="IY9" s="38" t="str">
        <f>VLOOKUP($A9&amp;"-"&amp;IO$4,'04施策の客観指標'!$A$4:$AU$1029,COLUMN('04施策の客観指標'!$AU:$AU),FALSE)</f>
        <v>-</v>
      </c>
      <c r="IZ9" s="38" t="str">
        <f>VLOOKUP($A9&amp;"-"&amp;IP$4,'04施策の客観指標'!$A$4:$AU$1029,COLUMN('04施策の客観指標'!$AU:$AU),FALSE)</f>
        <v>-</v>
      </c>
      <c r="JA9" s="38" t="str">
        <f>VLOOKUP($A9&amp;"-"&amp;IQ$4,'04施策の客観指標'!$A$4:$AU$1029,COLUMN('04施策の客観指標'!$AU:$AU),FALSE)</f>
        <v>-</v>
      </c>
      <c r="JB9" s="82">
        <f t="shared" si="112"/>
        <v>1</v>
      </c>
      <c r="JC9" s="37" t="str">
        <f t="shared" si="113"/>
        <v/>
      </c>
      <c r="JD9" s="38" t="str">
        <f t="shared" si="54"/>
        <v/>
      </c>
      <c r="JE9" s="38" t="str">
        <f t="shared" si="55"/>
        <v/>
      </c>
      <c r="JF9" s="38" t="str">
        <f t="shared" si="56"/>
        <v/>
      </c>
      <c r="JG9" s="38" t="str">
        <f t="shared" si="57"/>
        <v/>
      </c>
      <c r="JH9" s="38" t="str">
        <f t="shared" si="58"/>
        <v/>
      </c>
      <c r="JI9" s="38" t="str">
        <f t="shared" si="59"/>
        <v/>
      </c>
      <c r="JJ9" s="38" t="str">
        <f t="shared" si="60"/>
        <v/>
      </c>
      <c r="JK9" s="38" t="str">
        <f t="shared" si="61"/>
        <v/>
      </c>
      <c r="JL9" s="41">
        <f t="shared" si="114"/>
        <v>0</v>
      </c>
      <c r="JM9" s="37" t="str">
        <f>IF($K9="○",VLOOKUP($C9&amp;"-"&amp;JM$4,'05市民生活実感調査'!$A$3:$BC$218,COLUMN('05市民生活実感調査'!$BC:$BC),FALSE),"-")</f>
        <v>-</v>
      </c>
      <c r="JN9" s="38" t="str">
        <f>IF($L9="○",VLOOKUP($C9&amp;"-"&amp;JN$4,'05市民生活実感調査'!$A$3:$BC$218,COLUMN('05市民生活実感調査'!$BC:$BC),FALSE),"-")</f>
        <v>-</v>
      </c>
      <c r="JO9" s="38" t="str">
        <f>IF($M9="○",VLOOKUP($C9&amp;"-"&amp;JO$4,'05市民生活実感調査'!$A$3:$BC$218,COLUMN('05市民生活実感調査'!$BC:$BC),FALSE),"-")</f>
        <v>-</v>
      </c>
      <c r="JP9" s="38" t="str">
        <f>IF($N9="○",VLOOKUP($C9&amp;"-"&amp;JP$4,'05市民生活実感調査'!$A$3:$BC$218,COLUMN('05市民生活実感調査'!$BC:$BC),FALSE),"-")</f>
        <v>-</v>
      </c>
      <c r="JQ9" s="38" t="str">
        <f>IF($O9="○",VLOOKUP($C9&amp;"-"&amp;JQ$4,'05市民生活実感調査'!$A$3:$BC$218,COLUMN('05市民生活実感調査'!$BC:$BC),FALSE),"-")</f>
        <v>-</v>
      </c>
      <c r="JR9" s="38" t="str">
        <f>IF($P9="○",VLOOKUP($C9&amp;"-"&amp;JR$4,'05市民生活実感調査'!$A$3:$BC$218,COLUMN('05市民生活実感調査'!$BC:$BC),FALSE),"-")</f>
        <v>-</v>
      </c>
      <c r="JS9" s="38" t="str">
        <f>IF($Q9="○",VLOOKUP($C9&amp;"-"&amp;JS$4,'05市民生活実感調査'!$A$3:$BC$218,COLUMN('05市民生活実感調査'!$BC:$BC),FALSE),"-")</f>
        <v>-</v>
      </c>
      <c r="JT9" s="38" t="str">
        <f>IF($R9="○",VLOOKUP($C9&amp;"-"&amp;JT$4,'05市民生活実感調査'!$A$3:$BC$218,COLUMN('05市民生活実感調査'!$BC:$BC),FALSE),"-")</f>
        <v>-</v>
      </c>
      <c r="JU9" s="109" t="e">
        <f t="shared" si="115"/>
        <v>#DIV/0!</v>
      </c>
      <c r="JV9" s="37" t="str">
        <f t="shared" si="116"/>
        <v/>
      </c>
      <c r="JW9" s="38" t="str">
        <f t="shared" si="62"/>
        <v/>
      </c>
      <c r="JX9" s="38" t="str">
        <f t="shared" si="63"/>
        <v/>
      </c>
      <c r="JY9" s="38" t="str">
        <f t="shared" si="64"/>
        <v/>
      </c>
      <c r="JZ9" s="38" t="str">
        <f t="shared" si="65"/>
        <v/>
      </c>
      <c r="KA9" s="38" t="str">
        <f t="shared" si="66"/>
        <v/>
      </c>
      <c r="KB9" s="38" t="str">
        <f t="shared" si="67"/>
        <v/>
      </c>
      <c r="KC9" s="38" t="str">
        <f t="shared" si="68"/>
        <v/>
      </c>
      <c r="KD9" s="41" t="e">
        <f t="shared" si="117"/>
        <v>#DIV/0!</v>
      </c>
      <c r="KE9" s="13" t="str">
        <f t="shared" si="118"/>
        <v>市民実感</v>
      </c>
      <c r="KF9" s="5" t="str">
        <f t="shared" si="119"/>
        <v>市民の実感が向上して初めて施策目的が達成できる分野であり，評価指標としては，市民生活実感調査の方が客観指標より適しているため。</v>
      </c>
      <c r="KG9" s="108" t="e">
        <f>VLOOKUP(IR9&amp;JU9&amp;KE9,プルダウン!$AC$2:$AD$51,2,FALSE)</f>
        <v>#DIV/0!</v>
      </c>
      <c r="KH9" s="12" t="e">
        <f>VLOOKUP(KG9,プルダウン!$A$1:$B$6,2,FALSE)</f>
        <v>#DIV/0!</v>
      </c>
      <c r="KI9" s="11"/>
      <c r="KJ9" s="12"/>
      <c r="KK9" s="22" t="s">
        <v>81</v>
      </c>
      <c r="KL9" s="5"/>
    </row>
    <row r="10" spans="1:302" ht="224.25" customHeight="1">
      <c r="A10" s="18">
        <v>202</v>
      </c>
      <c r="B10" s="5" t="s">
        <v>164</v>
      </c>
      <c r="C10" s="47">
        <f t="shared" si="69"/>
        <v>2</v>
      </c>
      <c r="D10" s="12" t="str">
        <f>IFERROR(VLOOKUP(C10,プルダウン!$L$2:$M$28,2,FALSE),"-")</f>
        <v>人権・男女共同参画</v>
      </c>
      <c r="E10" s="5"/>
      <c r="F10" s="11" t="s">
        <v>1696</v>
      </c>
      <c r="G10" s="195" t="s">
        <v>2342</v>
      </c>
      <c r="H10" s="11"/>
      <c r="I10" s="20"/>
      <c r="J10" s="5"/>
      <c r="K10" s="42" t="s">
        <v>392</v>
      </c>
      <c r="L10" s="43" t="s">
        <v>85</v>
      </c>
      <c r="M10" s="43" t="s">
        <v>85</v>
      </c>
      <c r="N10" s="43" t="s">
        <v>85</v>
      </c>
      <c r="O10" s="43" t="s">
        <v>85</v>
      </c>
      <c r="P10" s="43" t="s">
        <v>85</v>
      </c>
      <c r="Q10" s="43" t="s">
        <v>85</v>
      </c>
      <c r="R10" s="41" t="s">
        <v>85</v>
      </c>
      <c r="S10" s="546" t="str">
        <f>VLOOKUP($A10&amp;"-"&amp;S$4,'04施策の客観指標'!$A$4:$AU$1029,COLUMN('04施策の客観指標'!$AP:$AP),FALSE)</f>
        <v>e</v>
      </c>
      <c r="T10" s="528" t="str">
        <f>VLOOKUP($A10&amp;"-"&amp;T$4,'04施策の客観指標'!$A$4:$AU$1029,COLUMN('04施策の客観指標'!$AP:$AP),FALSE)</f>
        <v>e</v>
      </c>
      <c r="U10" s="528" t="str">
        <f>VLOOKUP($A10&amp;"-"&amp;U$4,'04施策の客観指標'!$A$4:$AU$1029,COLUMN('04施策の客観指標'!$AP:$AP),FALSE)</f>
        <v>-</v>
      </c>
      <c r="V10" s="528" t="str">
        <f>VLOOKUP($A10&amp;"-"&amp;V$4,'04施策の客観指標'!$A$4:$AU$1029,COLUMN('04施策の客観指標'!$AP:$AP),FALSE)</f>
        <v>-</v>
      </c>
      <c r="W10" s="528" t="str">
        <f>VLOOKUP($A10&amp;"-"&amp;W$4,'04施策の客観指標'!$A$4:$AU$1029,COLUMN('04施策の客観指標'!$AP:$AP),FALSE)</f>
        <v>-</v>
      </c>
      <c r="X10" s="528" t="str">
        <f>VLOOKUP($A10&amp;"-"&amp;X$4,'04施策の客観指標'!$A$4:$AU$1029,COLUMN('04施策の客観指標'!$AP:$AP),FALSE)</f>
        <v>-</v>
      </c>
      <c r="Y10" s="528" t="str">
        <f>VLOOKUP($A10&amp;"-"&amp;Y$4,'04施策の客観指標'!$A$4:$AU$1029,COLUMN('04施策の客観指標'!$AP:$AP),FALSE)</f>
        <v>-</v>
      </c>
      <c r="Z10" s="528" t="str">
        <f>VLOOKUP($A10&amp;"-"&amp;Z$4,'04施策の客観指標'!$A$4:$AU$1029,COLUMN('04施策の客観指標'!$AP:$AP),FALSE)</f>
        <v>-</v>
      </c>
      <c r="AA10" s="529" t="str">
        <f>VLOOKUP($A10&amp;"-"&amp;AA$4,'04施策の客観指標'!$A$4:$AU$1029,COLUMN('04施策の客観指標'!$AP:$AP),FALSE)</f>
        <v>-</v>
      </c>
      <c r="AB10" s="547" t="str">
        <f t="shared" si="70"/>
        <v>e</v>
      </c>
      <c r="AC10" s="252">
        <f>VLOOKUP($A10&amp;"-"&amp;S$4,'04施策の客観指標'!$A$4:$AU$1029,COLUMN('04施策の客観指標'!$AU:$AU),FALSE)</f>
        <v>1</v>
      </c>
      <c r="AD10" s="38">
        <f>VLOOKUP($A10&amp;"-"&amp;T$4,'04施策の客観指標'!$A$4:$AU$1029,COLUMN('04施策の客観指標'!$AU:$AU),FALSE)</f>
        <v>1</v>
      </c>
      <c r="AE10" s="38" t="str">
        <f>VLOOKUP($A10&amp;"-"&amp;U$4,'04施策の客観指標'!$A$4:$AU$1029,COLUMN('04施策の客観指標'!$AU:$AU),FALSE)</f>
        <v>-</v>
      </c>
      <c r="AF10" s="38" t="str">
        <f>VLOOKUP($A10&amp;"-"&amp;V$4,'04施策の客観指標'!$A$4:$AU$1029,COLUMN('04施策の客観指標'!$AU:$AU),FALSE)</f>
        <v>-</v>
      </c>
      <c r="AG10" s="38" t="str">
        <f>VLOOKUP($A10&amp;"-"&amp;W$4,'04施策の客観指標'!$A$4:$AU$1029,COLUMN('04施策の客観指標'!$AU:$AU),FALSE)</f>
        <v>-</v>
      </c>
      <c r="AH10" s="38" t="str">
        <f>VLOOKUP($A10&amp;"-"&amp;X$4,'04施策の客観指標'!$A$4:$AU$1029,COLUMN('04施策の客観指標'!$AU:$AU),FALSE)</f>
        <v>-</v>
      </c>
      <c r="AI10" s="38" t="str">
        <f>VLOOKUP($A10&amp;"-"&amp;Y$4,'04施策の客観指標'!$A$4:$AU$1029,COLUMN('04施策の客観指標'!$AU:$AU),FALSE)</f>
        <v>-</v>
      </c>
      <c r="AJ10" s="38" t="str">
        <f>VLOOKUP($A10&amp;"-"&amp;Z$4,'04施策の客観指標'!$A$4:$AU$1029,COLUMN('04施策の客観指標'!$AU:$AU),FALSE)</f>
        <v>-</v>
      </c>
      <c r="AK10" s="38" t="str">
        <f>VLOOKUP($A10&amp;"-"&amp;AA$4,'04施策の客観指標'!$A$4:$AU$1029,COLUMN('04施策の客観指標'!$AU:$AU),FALSE)</f>
        <v>-</v>
      </c>
      <c r="AL10" s="82">
        <f t="shared" si="71"/>
        <v>2</v>
      </c>
      <c r="AM10" s="37">
        <f t="shared" si="72"/>
        <v>0</v>
      </c>
      <c r="AN10" s="38">
        <f t="shared" si="73"/>
        <v>0</v>
      </c>
      <c r="AO10" s="38" t="str">
        <f t="shared" si="74"/>
        <v/>
      </c>
      <c r="AP10" s="38" t="str">
        <f t="shared" si="75"/>
        <v/>
      </c>
      <c r="AQ10" s="38" t="str">
        <f t="shared" si="76"/>
        <v/>
      </c>
      <c r="AR10" s="38" t="str">
        <f t="shared" si="77"/>
        <v/>
      </c>
      <c r="AS10" s="38" t="str">
        <f t="shared" si="78"/>
        <v/>
      </c>
      <c r="AT10" s="38" t="str">
        <f t="shared" si="79"/>
        <v/>
      </c>
      <c r="AU10" s="253" t="str">
        <f t="shared" si="80"/>
        <v/>
      </c>
      <c r="AV10" s="81">
        <f t="shared" si="1"/>
        <v>0</v>
      </c>
      <c r="AW10" s="534" t="str">
        <f>IF($K10="○",VLOOKUP($C10&amp;"-"&amp;AW$4,'05市民生活実感調査'!$A$3:$BC$218,COLUMN('05市民生活実感調査'!$O:$O),FALSE),"-")</f>
        <v>c</v>
      </c>
      <c r="AX10" s="535" t="str">
        <f>IF($L10="○",VLOOKUP($C10&amp;"-"&amp;AX$4,'05市民生活実感調査'!$A$3:$BC$218,COLUMN('05市民生活実感調査'!$O:$O),FALSE),"-")</f>
        <v>-</v>
      </c>
      <c r="AY10" s="535" t="str">
        <f>IF($M10="○",VLOOKUP($C10&amp;"-"&amp;AY$4,'05市民生活実感調査'!$A$3:$BC$218,COLUMN('05市民生活実感調査'!$O:$O),FALSE),"-")</f>
        <v>-</v>
      </c>
      <c r="AZ10" s="535" t="str">
        <f>IF($N10="○",VLOOKUP($C10&amp;"-"&amp;AZ$4,'05市民生活実感調査'!$A$3:$BC$218,COLUMN('05市民生活実感調査'!$O:$O),FALSE),"-")</f>
        <v>-</v>
      </c>
      <c r="BA10" s="535" t="str">
        <f>IF($O10="○",VLOOKUP($C10&amp;"-"&amp;BA$4,'05市民生活実感調査'!$A$3:$BC$218,COLUMN('05市民生活実感調査'!$O:$O),FALSE),"-")</f>
        <v>-</v>
      </c>
      <c r="BB10" s="535" t="str">
        <f>IF($P10="○",VLOOKUP($C10&amp;"-"&amp;BB$4,'05市民生活実感調査'!$A$3:$BC$218,COLUMN('05市民生活実感調査'!$O:$O),FALSE),"-")</f>
        <v>-</v>
      </c>
      <c r="BC10" s="535" t="str">
        <f>IF($Q10="○",VLOOKUP($C10&amp;"-"&amp;BC$4,'05市民生活実感調査'!$A$3:$BC$218,COLUMN('05市民生活実感調査'!$O:$O),FALSE),"-")</f>
        <v>-</v>
      </c>
      <c r="BD10" s="535" t="str">
        <f>IF($R10="○",VLOOKUP($C10&amp;"-"&amp;BD$4,'05市民生活実感調査'!$A$3:$BC$218,COLUMN('05市民生活実感調査'!$O:$O),FALSE),"-")</f>
        <v>-</v>
      </c>
      <c r="BE10" s="536" t="str">
        <f t="shared" si="81"/>
        <v>c</v>
      </c>
      <c r="BF10" s="37">
        <f t="shared" si="82"/>
        <v>2</v>
      </c>
      <c r="BG10" s="38" t="str">
        <f t="shared" si="2"/>
        <v/>
      </c>
      <c r="BH10" s="38" t="str">
        <f t="shared" si="3"/>
        <v/>
      </c>
      <c r="BI10" s="38" t="str">
        <f t="shared" si="4"/>
        <v/>
      </c>
      <c r="BJ10" s="38" t="str">
        <f t="shared" si="5"/>
        <v/>
      </c>
      <c r="BK10" s="38" t="str">
        <f t="shared" si="6"/>
        <v/>
      </c>
      <c r="BL10" s="38" t="str">
        <f t="shared" si="7"/>
        <v/>
      </c>
      <c r="BM10" s="38" t="str">
        <f t="shared" si="8"/>
        <v/>
      </c>
      <c r="BN10" s="41">
        <f t="shared" si="83"/>
        <v>0.5</v>
      </c>
      <c r="BO10" s="264" t="s">
        <v>125</v>
      </c>
      <c r="BP10" s="224" t="s">
        <v>2149</v>
      </c>
      <c r="BQ10" s="537" t="str">
        <f>VLOOKUP(AB10&amp;BE10&amp;BO10,[4]プルダウン!$AC$2:$AD$51,2,FALSE)</f>
        <v>D</v>
      </c>
      <c r="BR10" s="588" t="str">
        <f>VLOOKUP(BQ10,[4]プルダウン!$A$1:$B$6,2,FALSE)</f>
        <v>政策の目的があまり達成されていない</v>
      </c>
      <c r="BS10" s="262" t="s">
        <v>2345</v>
      </c>
      <c r="BT10" s="240" t="s">
        <v>2343</v>
      </c>
      <c r="BU10" s="224" t="s">
        <v>2263</v>
      </c>
      <c r="BV10" s="329" t="s">
        <v>2344</v>
      </c>
      <c r="BW10" s="115" t="str">
        <f>VLOOKUP($A10&amp;"-"&amp;BW$4,'04施策の客観指標'!$A$4:$AU$1029,COLUMN('04施策の客観指標'!$AQ:$AQ),FALSE)</f>
        <v>-</v>
      </c>
      <c r="BX10" s="7" t="str">
        <f>VLOOKUP($A10&amp;"-"&amp;BX$4,'04施策の客観指標'!$A$4:$AU$1029,COLUMN('04施策の客観指標'!$AQ:$AQ),FALSE)</f>
        <v>-</v>
      </c>
      <c r="BY10" s="7" t="str">
        <f>VLOOKUP($A10&amp;"-"&amp;BY$4,'04施策の客観指標'!$A$4:$AU$1029,COLUMN('04施策の客観指標'!$AQ:$AQ),FALSE)</f>
        <v>-</v>
      </c>
      <c r="BZ10" s="7" t="str">
        <f>VLOOKUP($A10&amp;"-"&amp;BZ$4,'04施策の客観指標'!$A$4:$AU$1029,COLUMN('04施策の客観指標'!$AQ:$AQ),FALSE)</f>
        <v>-</v>
      </c>
      <c r="CA10" s="7" t="str">
        <f>VLOOKUP($A10&amp;"-"&amp;CA$4,'04施策の客観指標'!$A$4:$AU$1029,COLUMN('04施策の客観指標'!$AQ:$AQ),FALSE)</f>
        <v>-</v>
      </c>
      <c r="CB10" s="7" t="str">
        <f>VLOOKUP($A10&amp;"-"&amp;CB$4,'04施策の客観指標'!$A$4:$AU$1029,COLUMN('04施策の客観指標'!$AQ:$AQ),FALSE)</f>
        <v>-</v>
      </c>
      <c r="CC10" s="7" t="str">
        <f>VLOOKUP($A10&amp;"-"&amp;CC$4,'04施策の客観指標'!$A$4:$AU$1029,COLUMN('04施策の客観指標'!$AQ:$AQ),FALSE)</f>
        <v>-</v>
      </c>
      <c r="CD10" s="7" t="str">
        <f>VLOOKUP($A10&amp;"-"&amp;CD$4,'04施策の客観指標'!$A$4:$AU$1029,COLUMN('04施策の客観指標'!$AQ:$AQ),FALSE)</f>
        <v>-</v>
      </c>
      <c r="CE10" s="7" t="str">
        <f>VLOOKUP($A10&amp;"-"&amp;CE$4,'04施策の客観指標'!$A$4:$AU$1029,COLUMN('04施策の客観指標'!$AQ:$AQ),FALSE)</f>
        <v>-</v>
      </c>
      <c r="CF10" s="109" t="str">
        <f t="shared" si="84"/>
        <v>e</v>
      </c>
      <c r="CG10" s="37">
        <f>VLOOKUP($A10&amp;"-"&amp;BW$4,'04施策の客観指標'!$A$4:$AU$1029,COLUMN('04施策の客観指標'!$AU:$AU),FALSE)</f>
        <v>1</v>
      </c>
      <c r="CH10" s="38">
        <f>VLOOKUP($A10&amp;"-"&amp;BX$4,'04施策の客観指標'!$A$4:$AU$1029,COLUMN('04施策の客観指標'!$AU:$AU),FALSE)</f>
        <v>1</v>
      </c>
      <c r="CI10" s="38" t="str">
        <f>VLOOKUP($A10&amp;"-"&amp;BY$4,'04施策の客観指標'!$A$4:$AU$1029,COLUMN('04施策の客観指標'!$AU:$AU),FALSE)</f>
        <v>-</v>
      </c>
      <c r="CJ10" s="38" t="str">
        <f>VLOOKUP($A10&amp;"-"&amp;BZ$4,'04施策の客観指標'!$A$4:$AU$1029,COLUMN('04施策の客観指標'!$AU:$AU),FALSE)</f>
        <v>-</v>
      </c>
      <c r="CK10" s="38" t="str">
        <f>VLOOKUP($A10&amp;"-"&amp;CA$4,'04施策の客観指標'!$A$4:$AU$1029,COLUMN('04施策の客観指標'!$AU:$AU),FALSE)</f>
        <v>-</v>
      </c>
      <c r="CL10" s="38" t="str">
        <f>VLOOKUP($A10&amp;"-"&amp;CB$4,'04施策の客観指標'!$A$4:$AU$1029,COLUMN('04施策の客観指標'!$AU:$AU),FALSE)</f>
        <v>-</v>
      </c>
      <c r="CM10" s="38" t="str">
        <f>VLOOKUP($A10&amp;"-"&amp;CC$4,'04施策の客観指標'!$A$4:$AU$1029,COLUMN('04施策の客観指標'!$AU:$AU),FALSE)</f>
        <v>-</v>
      </c>
      <c r="CN10" s="38" t="str">
        <f>VLOOKUP($A10&amp;"-"&amp;CD$4,'04施策の客観指標'!$A$4:$AU$1029,COLUMN('04施策の客観指標'!$AU:$AU),FALSE)</f>
        <v>-</v>
      </c>
      <c r="CO10" s="38" t="str">
        <f>VLOOKUP($A10&amp;"-"&amp;CE$4,'04施策の客観指標'!$A$4:$AU$1029,COLUMN('04施策の客観指標'!$AU:$AU),FALSE)</f>
        <v>-</v>
      </c>
      <c r="CP10" s="82">
        <f t="shared" si="85"/>
        <v>2</v>
      </c>
      <c r="CQ10" s="37" t="str">
        <f t="shared" si="86"/>
        <v/>
      </c>
      <c r="CR10" s="38" t="str">
        <f t="shared" si="9"/>
        <v/>
      </c>
      <c r="CS10" s="38" t="str">
        <f t="shared" si="10"/>
        <v/>
      </c>
      <c r="CT10" s="38" t="str">
        <f t="shared" si="11"/>
        <v/>
      </c>
      <c r="CU10" s="38" t="str">
        <f t="shared" si="12"/>
        <v/>
      </c>
      <c r="CV10" s="38" t="str">
        <f t="shared" si="13"/>
        <v/>
      </c>
      <c r="CW10" s="38" t="str">
        <f t="shared" si="14"/>
        <v/>
      </c>
      <c r="CX10" s="38" t="str">
        <f t="shared" si="15"/>
        <v/>
      </c>
      <c r="CY10" s="38" t="str">
        <f t="shared" si="16"/>
        <v/>
      </c>
      <c r="CZ10" s="41">
        <f t="shared" si="87"/>
        <v>0</v>
      </c>
      <c r="DA10" s="37" t="str">
        <f>IF($K10="○",VLOOKUP($C10&amp;"-"&amp;DA$4,'05市民生活実感調査'!$A$3:$BC$218,COLUMN('05市民生活実感調査'!$Y:$Y),FALSE),"-")</f>
        <v>-</v>
      </c>
      <c r="DB10" s="38" t="str">
        <f>IF($L10="○",VLOOKUP($C10&amp;"-"&amp;DB$4,'05市民生活実感調査'!$A$3:$BC$218,COLUMN('05市民生活実感調査'!$Y:$Y),FALSE),"-")</f>
        <v>-</v>
      </c>
      <c r="DC10" s="38" t="str">
        <f>IF($M10="○",VLOOKUP($C10&amp;"-"&amp;DC$4,'05市民生活実感調査'!$A$3:$BC$218,COLUMN('05市民生活実感調査'!$Y:$Y),FALSE),"-")</f>
        <v>-</v>
      </c>
      <c r="DD10" s="38" t="str">
        <f>IF($N10="○",VLOOKUP($C10&amp;"-"&amp;DD$4,'05市民生活実感調査'!$A$3:$BC$218,COLUMN('05市民生活実感調査'!$Y:$Y),FALSE),"-")</f>
        <v>-</v>
      </c>
      <c r="DE10" s="38" t="str">
        <f>IF($O10="○",VLOOKUP($C10&amp;"-"&amp;DE$4,'05市民生活実感調査'!$A$3:$BC$218,COLUMN('05市民生活実感調査'!$Y:$Y),FALSE),"-")</f>
        <v>-</v>
      </c>
      <c r="DF10" s="38" t="str">
        <f>IF($P10="○",VLOOKUP($C10&amp;"-"&amp;DF$4,'05市民生活実感調査'!$A$3:$BC$218,COLUMN('05市民生活実感調査'!$Y:$Y),FALSE),"-")</f>
        <v>-</v>
      </c>
      <c r="DG10" s="38" t="str">
        <f>IF($Q10="○",VLOOKUP($C10&amp;"-"&amp;DG$4,'05市民生活実感調査'!$A$3:$BC$218,COLUMN('05市民生活実感調査'!$Y:$Y),FALSE),"-")</f>
        <v>-</v>
      </c>
      <c r="DH10" s="38" t="str">
        <f>IF($R10="○",VLOOKUP($C10&amp;"-"&amp;DH$4,'05市民生活実感調査'!$A$3:$BC$218,COLUMN('05市民生活実感調査'!$Y:$Y),FALSE),"-")</f>
        <v>-</v>
      </c>
      <c r="DI10" s="109" t="e">
        <f t="shared" si="88"/>
        <v>#DIV/0!</v>
      </c>
      <c r="DJ10" s="37" t="str">
        <f t="shared" si="89"/>
        <v/>
      </c>
      <c r="DK10" s="38" t="str">
        <f t="shared" si="17"/>
        <v/>
      </c>
      <c r="DL10" s="38" t="str">
        <f t="shared" si="18"/>
        <v/>
      </c>
      <c r="DM10" s="38" t="str">
        <f t="shared" si="19"/>
        <v/>
      </c>
      <c r="DN10" s="38" t="str">
        <f t="shared" si="20"/>
        <v/>
      </c>
      <c r="DO10" s="38" t="str">
        <f t="shared" si="21"/>
        <v/>
      </c>
      <c r="DP10" s="38" t="str">
        <f t="shared" si="22"/>
        <v/>
      </c>
      <c r="DQ10" s="38" t="str">
        <f t="shared" si="23"/>
        <v/>
      </c>
      <c r="DR10" s="41" t="e">
        <f t="shared" si="90"/>
        <v>#DIV/0!</v>
      </c>
      <c r="DS10" s="13" t="str">
        <f t="shared" si="91"/>
        <v>市民実感</v>
      </c>
      <c r="DT10" s="5" t="str">
        <f t="shared" si="92"/>
        <v>市民の実感が向上して初めて施策目的が達成できる分野であり，評価指標としては，市民生活実感調査の方が客観指標より適しているため。</v>
      </c>
      <c r="DU10" s="108" t="e">
        <f>VLOOKUP(CF10&amp;DI10&amp;DS10,プルダウン!$AC$2:$AD$51,2,FALSE)</f>
        <v>#DIV/0!</v>
      </c>
      <c r="DV10" s="12" t="e">
        <f>VLOOKUP(DU10,プルダウン!$A$1:$B$6,2,FALSE)</f>
        <v>#DIV/0!</v>
      </c>
      <c r="DW10" s="11"/>
      <c r="DX10" s="12"/>
      <c r="DY10" s="22" t="s">
        <v>81</v>
      </c>
      <c r="DZ10" s="116"/>
      <c r="EA10" s="115" t="str">
        <f>VLOOKUP($A10&amp;"-"&amp;EA$4,'04施策の客観指標'!$A$4:$AU$1029,COLUMN('04施策の客観指標'!$AR:$AR),FALSE)</f>
        <v>-</v>
      </c>
      <c r="EB10" s="7" t="str">
        <f>VLOOKUP($A10&amp;"-"&amp;EB$4,'04施策の客観指標'!$A$4:$AU$1029,COLUMN('04施策の客観指標'!$AR:$AR),FALSE)</f>
        <v>-</v>
      </c>
      <c r="EC10" s="7" t="str">
        <f>VLOOKUP($A10&amp;"-"&amp;EC$4,'04施策の客観指標'!$A$4:$AU$1029,COLUMN('04施策の客観指標'!$AR:$AR),FALSE)</f>
        <v>-</v>
      </c>
      <c r="ED10" s="7" t="str">
        <f>VLOOKUP($A10&amp;"-"&amp;ED$4,'04施策の客観指標'!$A$4:$AU$1029,COLUMN('04施策の客観指標'!$AR:$AR),FALSE)</f>
        <v>-</v>
      </c>
      <c r="EE10" s="7" t="str">
        <f>VLOOKUP($A10&amp;"-"&amp;EE$4,'04施策の客観指標'!$A$4:$AU$1029,COLUMN('04施策の客観指標'!$AR:$AR),FALSE)</f>
        <v>-</v>
      </c>
      <c r="EF10" s="7" t="str">
        <f>VLOOKUP($A10&amp;"-"&amp;EF$4,'04施策の客観指標'!$A$4:$AU$1029,COLUMN('04施策の客観指標'!$AR:$AR),FALSE)</f>
        <v>-</v>
      </c>
      <c r="EG10" s="7" t="str">
        <f>VLOOKUP($A10&amp;"-"&amp;EG$4,'04施策の客観指標'!$A$4:$AU$1029,COLUMN('04施策の客観指標'!$AR:$AR),FALSE)</f>
        <v>-</v>
      </c>
      <c r="EH10" s="7" t="str">
        <f>VLOOKUP($A10&amp;"-"&amp;EH$4,'04施策の客観指標'!$A$4:$AU$1029,COLUMN('04施策の客観指標'!$AR:$AR),FALSE)</f>
        <v>-</v>
      </c>
      <c r="EI10" s="7" t="str">
        <f>VLOOKUP($A10&amp;"-"&amp;EI$4,'04施策の客観指標'!$A$4:$AU$1029,COLUMN('04施策の客観指標'!$AR:$AR),FALSE)</f>
        <v>-</v>
      </c>
      <c r="EJ10" s="109" t="str">
        <f t="shared" si="93"/>
        <v>e</v>
      </c>
      <c r="EK10" s="37">
        <f>VLOOKUP($A10&amp;"-"&amp;EA$4,'04施策の客観指標'!$A$4:$AU$1029,COLUMN('04施策の客観指標'!$AU:$AU),FALSE)</f>
        <v>1</v>
      </c>
      <c r="EL10" s="38">
        <f>VLOOKUP($A10&amp;"-"&amp;EB$4,'04施策の客観指標'!$A$4:$AU$1029,COLUMN('04施策の客観指標'!$AU:$AU),FALSE)</f>
        <v>1</v>
      </c>
      <c r="EM10" s="38" t="str">
        <f>VLOOKUP($A10&amp;"-"&amp;EC$4,'04施策の客観指標'!$A$4:$AU$1029,COLUMN('04施策の客観指標'!$AU:$AU),FALSE)</f>
        <v>-</v>
      </c>
      <c r="EN10" s="38" t="str">
        <f>VLOOKUP($A10&amp;"-"&amp;ED$4,'04施策の客観指標'!$A$4:$AU$1029,COLUMN('04施策の客観指標'!$AU:$AU),FALSE)</f>
        <v>-</v>
      </c>
      <c r="EO10" s="38" t="str">
        <f>VLOOKUP($A10&amp;"-"&amp;EE$4,'04施策の客観指標'!$A$4:$AU$1029,COLUMN('04施策の客観指標'!$AU:$AU),FALSE)</f>
        <v>-</v>
      </c>
      <c r="EP10" s="38" t="str">
        <f>VLOOKUP($A10&amp;"-"&amp;EF$4,'04施策の客観指標'!$A$4:$AU$1029,COLUMN('04施策の客観指標'!$AU:$AU),FALSE)</f>
        <v>-</v>
      </c>
      <c r="EQ10" s="38" t="str">
        <f>VLOOKUP($A10&amp;"-"&amp;EG$4,'04施策の客観指標'!$A$4:$AU$1029,COLUMN('04施策の客観指標'!$AU:$AU),FALSE)</f>
        <v>-</v>
      </c>
      <c r="ER10" s="38" t="str">
        <f>VLOOKUP($A10&amp;"-"&amp;EH$4,'04施策の客観指標'!$A$4:$AU$1029,COLUMN('04施策の客観指標'!$AU:$AU),FALSE)</f>
        <v>-</v>
      </c>
      <c r="ES10" s="38" t="str">
        <f>VLOOKUP($A10&amp;"-"&amp;EI$4,'04施策の客観指標'!$A$4:$AU$1029,COLUMN('04施策の客観指標'!$AU:$AU),FALSE)</f>
        <v>-</v>
      </c>
      <c r="ET10" s="82">
        <f t="shared" si="94"/>
        <v>2</v>
      </c>
      <c r="EU10" s="37" t="str">
        <f t="shared" si="95"/>
        <v/>
      </c>
      <c r="EV10" s="38" t="str">
        <f t="shared" si="24"/>
        <v/>
      </c>
      <c r="EW10" s="38" t="str">
        <f t="shared" si="25"/>
        <v/>
      </c>
      <c r="EX10" s="38" t="str">
        <f t="shared" si="26"/>
        <v/>
      </c>
      <c r="EY10" s="38" t="str">
        <f t="shared" si="27"/>
        <v/>
      </c>
      <c r="EZ10" s="38" t="str">
        <f t="shared" si="28"/>
        <v/>
      </c>
      <c r="FA10" s="38" t="str">
        <f t="shared" si="29"/>
        <v/>
      </c>
      <c r="FB10" s="38" t="str">
        <f t="shared" si="30"/>
        <v/>
      </c>
      <c r="FC10" s="38" t="str">
        <f t="shared" si="31"/>
        <v/>
      </c>
      <c r="FD10" s="41">
        <f t="shared" si="96"/>
        <v>0</v>
      </c>
      <c r="FE10" s="37" t="str">
        <f>IF($K10="○",VLOOKUP($C10&amp;"-"&amp;FE$4,'05市民生活実感調査'!$A$3:$BC$218,COLUMN('05市民生活実感調査'!$AI:$AI),FALSE),"-")</f>
        <v>-</v>
      </c>
      <c r="FF10" s="38" t="str">
        <f>IF($L10="○",VLOOKUP($C10&amp;"-"&amp;FF$4,'05市民生活実感調査'!$A$3:$BC$218,COLUMN('05市民生活実感調査'!$AI:$AI),FALSE),"-")</f>
        <v>-</v>
      </c>
      <c r="FG10" s="38" t="str">
        <f>IF($M10="○",VLOOKUP($C10&amp;"-"&amp;FG$4,'05市民生活実感調査'!$A$3:$BC$218,COLUMN('05市民生活実感調査'!$AI:$AI),FALSE),"-")</f>
        <v>-</v>
      </c>
      <c r="FH10" s="38" t="str">
        <f>IF($N10="○",VLOOKUP($C10&amp;"-"&amp;FH$4,'05市民生活実感調査'!$A$3:$BC$218,COLUMN('05市民生活実感調査'!$AI:$AI),FALSE),"-")</f>
        <v>-</v>
      </c>
      <c r="FI10" s="38" t="str">
        <f>IF($O10="○",VLOOKUP($C10&amp;"-"&amp;FI$4,'05市民生活実感調査'!$A$3:$BC$218,COLUMN('05市民生活実感調査'!$AI:$AI),FALSE),"-")</f>
        <v>-</v>
      </c>
      <c r="FJ10" s="38" t="str">
        <f>IF($P10="○",VLOOKUP($C10&amp;"-"&amp;FJ$4,'05市民生活実感調査'!$A$3:$BC$218,COLUMN('05市民生活実感調査'!$AI:$AI),FALSE),"-")</f>
        <v>-</v>
      </c>
      <c r="FK10" s="38" t="str">
        <f>IF($Q10="○",VLOOKUP($C10&amp;"-"&amp;FK$4,'05市民生活実感調査'!$A$3:$BC$218,COLUMN('05市民生活実感調査'!$AI:$AI),FALSE),"-")</f>
        <v>-</v>
      </c>
      <c r="FL10" s="38" t="str">
        <f>IF($R10="○",VLOOKUP($C10&amp;"-"&amp;FL$4,'05市民生活実感調査'!$A$3:$BC$218,COLUMN('05市民生活実感調査'!$AI:$AI),FALSE),"-")</f>
        <v>-</v>
      </c>
      <c r="FM10" s="109" t="e">
        <f t="shared" si="97"/>
        <v>#DIV/0!</v>
      </c>
      <c r="FN10" s="37" t="str">
        <f t="shared" si="98"/>
        <v/>
      </c>
      <c r="FO10" s="38" t="str">
        <f t="shared" si="32"/>
        <v/>
      </c>
      <c r="FP10" s="38" t="str">
        <f t="shared" si="33"/>
        <v/>
      </c>
      <c r="FQ10" s="38" t="str">
        <f t="shared" si="34"/>
        <v/>
      </c>
      <c r="FR10" s="38" t="str">
        <f t="shared" si="35"/>
        <v/>
      </c>
      <c r="FS10" s="38" t="str">
        <f t="shared" si="36"/>
        <v/>
      </c>
      <c r="FT10" s="38" t="str">
        <f t="shared" si="37"/>
        <v/>
      </c>
      <c r="FU10" s="38" t="str">
        <f t="shared" si="38"/>
        <v/>
      </c>
      <c r="FV10" s="41" t="e">
        <f t="shared" si="99"/>
        <v>#DIV/0!</v>
      </c>
      <c r="FW10" s="13" t="str">
        <f t="shared" si="100"/>
        <v>市民実感</v>
      </c>
      <c r="FX10" s="5" t="str">
        <f t="shared" si="101"/>
        <v>市民の実感が向上して初めて施策目的が達成できる分野であり，評価指標としては，市民生活実感調査の方が客観指標より適しているため。</v>
      </c>
      <c r="FY10" s="108" t="e">
        <f>VLOOKUP(EJ10&amp;FM10&amp;FW10,プルダウン!$AC$2:$AD$51,2,FALSE)</f>
        <v>#DIV/0!</v>
      </c>
      <c r="FZ10" s="12" t="e">
        <f>VLOOKUP(FY10,プルダウン!$A$1:$B$6,2,FALSE)</f>
        <v>#DIV/0!</v>
      </c>
      <c r="GA10" s="11"/>
      <c r="GB10" s="12"/>
      <c r="GC10" s="22" t="s">
        <v>81</v>
      </c>
      <c r="GD10" s="116"/>
      <c r="GE10" s="115" t="str">
        <f>VLOOKUP($A10&amp;"-"&amp;GE$4,'04施策の客観指標'!$A$4:$AU$1029,COLUMN('04施策の客観指標'!$AS:$AS),FALSE)</f>
        <v>-</v>
      </c>
      <c r="GF10" s="7" t="str">
        <f>VLOOKUP($A10&amp;"-"&amp;GF$4,'04施策の客観指標'!$A$4:$AU$1029,COLUMN('04施策の客観指標'!$AS:$AS),FALSE)</f>
        <v>-</v>
      </c>
      <c r="GG10" s="7" t="str">
        <f>VLOOKUP($A10&amp;"-"&amp;GG$4,'04施策の客観指標'!$A$4:$AU$1029,COLUMN('04施策の客観指標'!$AS:$AS),FALSE)</f>
        <v>-</v>
      </c>
      <c r="GH10" s="7" t="str">
        <f>VLOOKUP($A10&amp;"-"&amp;GH$4,'04施策の客観指標'!$A$4:$AU$1029,COLUMN('04施策の客観指標'!$AS:$AS),FALSE)</f>
        <v>-</v>
      </c>
      <c r="GI10" s="7" t="str">
        <f>VLOOKUP($A10&amp;"-"&amp;GI$4,'04施策の客観指標'!$A$4:$AU$1029,COLUMN('04施策の客観指標'!$AS:$AS),FALSE)</f>
        <v>-</v>
      </c>
      <c r="GJ10" s="7" t="str">
        <f>VLOOKUP($A10&amp;"-"&amp;GJ$4,'04施策の客観指標'!$A$4:$AU$1029,COLUMN('04施策の客観指標'!$AS:$AS),FALSE)</f>
        <v>-</v>
      </c>
      <c r="GK10" s="7" t="str">
        <f>VLOOKUP($A10&amp;"-"&amp;GK$4,'04施策の客観指標'!$A$4:$AU$1029,COLUMN('04施策の客観指標'!$AS:$AS),FALSE)</f>
        <v>-</v>
      </c>
      <c r="GL10" s="7" t="str">
        <f>VLOOKUP($A10&amp;"-"&amp;GL$4,'04施策の客観指標'!$A$4:$AU$1029,COLUMN('04施策の客観指標'!$AS:$AS),FALSE)</f>
        <v>-</v>
      </c>
      <c r="GM10" s="7" t="str">
        <f>VLOOKUP($A10&amp;"-"&amp;GM$4,'04施策の客観指標'!$A$4:$AU$1029,COLUMN('04施策の客観指標'!$AS:$AS),FALSE)</f>
        <v>-</v>
      </c>
      <c r="GN10" s="109" t="str">
        <f t="shared" si="102"/>
        <v>e</v>
      </c>
      <c r="GO10" s="37">
        <f>VLOOKUP($A10&amp;"-"&amp;GE$4,'04施策の客観指標'!$A$4:$AU$1029,COLUMN('04施策の客観指標'!$AU:$AU),FALSE)</f>
        <v>1</v>
      </c>
      <c r="GP10" s="38">
        <f>VLOOKUP($A10&amp;"-"&amp;GF$4,'04施策の客観指標'!$A$4:$AU$1029,COLUMN('04施策の客観指標'!$AU:$AU),FALSE)</f>
        <v>1</v>
      </c>
      <c r="GQ10" s="38" t="str">
        <f>VLOOKUP($A10&amp;"-"&amp;GG$4,'04施策の客観指標'!$A$4:$AU$1029,COLUMN('04施策の客観指標'!$AU:$AU),FALSE)</f>
        <v>-</v>
      </c>
      <c r="GR10" s="38" t="str">
        <f>VLOOKUP($A10&amp;"-"&amp;GH$4,'04施策の客観指標'!$A$4:$AU$1029,COLUMN('04施策の客観指標'!$AU:$AU),FALSE)</f>
        <v>-</v>
      </c>
      <c r="GS10" s="38" t="str">
        <f>VLOOKUP($A10&amp;"-"&amp;GI$4,'04施策の客観指標'!$A$4:$AU$1029,COLUMN('04施策の客観指標'!$AU:$AU),FALSE)</f>
        <v>-</v>
      </c>
      <c r="GT10" s="38" t="str">
        <f>VLOOKUP($A10&amp;"-"&amp;GJ$4,'04施策の客観指標'!$A$4:$AU$1029,COLUMN('04施策の客観指標'!$AU:$AU),FALSE)</f>
        <v>-</v>
      </c>
      <c r="GU10" s="38" t="str">
        <f>VLOOKUP($A10&amp;"-"&amp;GK$4,'04施策の客観指標'!$A$4:$AU$1029,COLUMN('04施策の客観指標'!$AU:$AU),FALSE)</f>
        <v>-</v>
      </c>
      <c r="GV10" s="38" t="str">
        <f>VLOOKUP($A10&amp;"-"&amp;GL$4,'04施策の客観指標'!$A$4:$AU$1029,COLUMN('04施策の客観指標'!$AU:$AU),FALSE)</f>
        <v>-</v>
      </c>
      <c r="GW10" s="38" t="str">
        <f>VLOOKUP($A10&amp;"-"&amp;GM$4,'04施策の客観指標'!$A$4:$AU$1029,COLUMN('04施策の客観指標'!$AU:$AU),FALSE)</f>
        <v>-</v>
      </c>
      <c r="GX10" s="82">
        <f t="shared" si="103"/>
        <v>2</v>
      </c>
      <c r="GY10" s="37" t="str">
        <f t="shared" si="104"/>
        <v/>
      </c>
      <c r="GZ10" s="38" t="str">
        <f t="shared" si="39"/>
        <v/>
      </c>
      <c r="HA10" s="38" t="str">
        <f t="shared" si="40"/>
        <v/>
      </c>
      <c r="HB10" s="38" t="str">
        <f t="shared" si="41"/>
        <v/>
      </c>
      <c r="HC10" s="38" t="str">
        <f t="shared" si="42"/>
        <v/>
      </c>
      <c r="HD10" s="38" t="str">
        <f t="shared" si="43"/>
        <v/>
      </c>
      <c r="HE10" s="38" t="str">
        <f t="shared" si="44"/>
        <v/>
      </c>
      <c r="HF10" s="38" t="str">
        <f t="shared" si="45"/>
        <v/>
      </c>
      <c r="HG10" s="38" t="str">
        <f t="shared" si="46"/>
        <v/>
      </c>
      <c r="HH10" s="41">
        <f t="shared" si="105"/>
        <v>0</v>
      </c>
      <c r="HI10" s="37" t="str">
        <f>IF($K10="○",VLOOKUP($C10&amp;"-"&amp;HI$4,'05市民生活実感調査'!$A$3:$BC$218,COLUMN('05市民生活実感調査'!$AS:$AS),FALSE),"-")</f>
        <v>-</v>
      </c>
      <c r="HJ10" s="38" t="str">
        <f>IF($L10="○",VLOOKUP($C10&amp;"-"&amp;HJ$4,'05市民生活実感調査'!$A$3:$BC$218,COLUMN('05市民生活実感調査'!$AS:$AS),FALSE),"-")</f>
        <v>-</v>
      </c>
      <c r="HK10" s="38" t="str">
        <f>IF($M10="○",VLOOKUP($C10&amp;"-"&amp;HK$4,'05市民生活実感調査'!$A$3:$BC$218,COLUMN('05市民生活実感調査'!$AS:$AS),FALSE),"-")</f>
        <v>-</v>
      </c>
      <c r="HL10" s="38" t="str">
        <f>IF($N10="○",VLOOKUP($C10&amp;"-"&amp;HL$4,'05市民生活実感調査'!$A$3:$BC$218,COLUMN('05市民生活実感調査'!$AS:$AS),FALSE),"-")</f>
        <v>-</v>
      </c>
      <c r="HM10" s="38" t="str">
        <f>IF($O10="○",VLOOKUP($C10&amp;"-"&amp;HM$4,'05市民生活実感調査'!$A$3:$BC$218,COLUMN('05市民生活実感調査'!$AS:$AS),FALSE),"-")</f>
        <v>-</v>
      </c>
      <c r="HN10" s="38" t="str">
        <f>IF($P10="○",VLOOKUP($C10&amp;"-"&amp;HN$4,'05市民生活実感調査'!$A$3:$BC$218,COLUMN('05市民生活実感調査'!$AS:$AS),FALSE),"-")</f>
        <v>-</v>
      </c>
      <c r="HO10" s="38" t="str">
        <f>IF($Q10="○",VLOOKUP($C10&amp;"-"&amp;HO$4,'05市民生活実感調査'!$A$3:$BC$218,COLUMN('05市民生活実感調査'!$AS:$AS),FALSE),"-")</f>
        <v>-</v>
      </c>
      <c r="HP10" s="38" t="str">
        <f>IF($R10="○",VLOOKUP($C10&amp;"-"&amp;HP$4,'05市民生活実感調査'!$A$3:$BC$218,COLUMN('05市民生活実感調査'!$AS:$AS),FALSE),"-")</f>
        <v>-</v>
      </c>
      <c r="HQ10" s="109" t="e">
        <f t="shared" si="106"/>
        <v>#DIV/0!</v>
      </c>
      <c r="HR10" s="37" t="str">
        <f t="shared" si="107"/>
        <v/>
      </c>
      <c r="HS10" s="38" t="str">
        <f t="shared" si="47"/>
        <v/>
      </c>
      <c r="HT10" s="38" t="str">
        <f t="shared" si="48"/>
        <v/>
      </c>
      <c r="HU10" s="38" t="str">
        <f t="shared" si="49"/>
        <v/>
      </c>
      <c r="HV10" s="38" t="str">
        <f t="shared" si="50"/>
        <v/>
      </c>
      <c r="HW10" s="38" t="str">
        <f t="shared" si="51"/>
        <v/>
      </c>
      <c r="HX10" s="38" t="str">
        <f t="shared" si="52"/>
        <v/>
      </c>
      <c r="HY10" s="38" t="str">
        <f t="shared" si="53"/>
        <v/>
      </c>
      <c r="HZ10" s="41" t="e">
        <f t="shared" si="108"/>
        <v>#DIV/0!</v>
      </c>
      <c r="IA10" s="13" t="str">
        <f t="shared" si="109"/>
        <v>市民実感</v>
      </c>
      <c r="IB10" s="5" t="str">
        <f t="shared" si="110"/>
        <v>市民の実感が向上して初めて施策目的が達成できる分野であり，評価指標としては，市民生活実感調査の方が客観指標より適しているため。</v>
      </c>
      <c r="IC10" s="108" t="e">
        <f>VLOOKUP(GN10&amp;HQ10&amp;IA10,プルダウン!$AC$2:$AD$51,2,FALSE)</f>
        <v>#DIV/0!</v>
      </c>
      <c r="ID10" s="12" t="e">
        <f>VLOOKUP(IC10,プルダウン!$A$1:$B$6,2,FALSE)</f>
        <v>#DIV/0!</v>
      </c>
      <c r="IE10" s="11"/>
      <c r="IF10" s="12"/>
      <c r="IG10" s="22" t="s">
        <v>81</v>
      </c>
      <c r="IH10" s="116"/>
      <c r="II10" s="115" t="str">
        <f>VLOOKUP($A10&amp;"-"&amp;II$4,'04施策の客観指標'!$A$4:$AU$1029,COLUMN('04施策の客観指標'!$AT:$AT),FALSE)</f>
        <v>-</v>
      </c>
      <c r="IJ10" s="7" t="str">
        <f>VLOOKUP($A10&amp;"-"&amp;IJ$4,'04施策の客観指標'!$A$4:$AU$1029,COLUMN('04施策の客観指標'!$AT:$AT),FALSE)</f>
        <v>-</v>
      </c>
      <c r="IK10" s="7" t="str">
        <f>VLOOKUP($A10&amp;"-"&amp;IK$4,'04施策の客観指標'!$A$4:$AU$1029,COLUMN('04施策の客観指標'!$AT:$AT),FALSE)</f>
        <v>-</v>
      </c>
      <c r="IL10" s="7" t="str">
        <f>VLOOKUP($A10&amp;"-"&amp;IL$4,'04施策の客観指標'!$A$4:$AU$1029,COLUMN('04施策の客観指標'!$AT:$AT),FALSE)</f>
        <v>-</v>
      </c>
      <c r="IM10" s="7" t="str">
        <f>VLOOKUP($A10&amp;"-"&amp;IM$4,'04施策の客観指標'!$A$4:$AU$1029,COLUMN('04施策の客観指標'!$AT:$AT),FALSE)</f>
        <v>-</v>
      </c>
      <c r="IN10" s="7" t="str">
        <f>VLOOKUP($A10&amp;"-"&amp;IN$4,'04施策の客観指標'!$A$4:$AU$1029,COLUMN('04施策の客観指標'!$AT:$AT),FALSE)</f>
        <v>-</v>
      </c>
      <c r="IO10" s="7" t="str">
        <f>VLOOKUP($A10&amp;"-"&amp;IO$4,'04施策の客観指標'!$A$4:$AU$1029,COLUMN('04施策の客観指標'!$AT:$AT),FALSE)</f>
        <v>-</v>
      </c>
      <c r="IP10" s="7" t="str">
        <f>VLOOKUP($A10&amp;"-"&amp;IP$4,'04施策の客観指標'!$A$4:$AU$1029,COLUMN('04施策の客観指標'!$AT:$AT),FALSE)</f>
        <v>-</v>
      </c>
      <c r="IQ10" s="7" t="str">
        <f>VLOOKUP($A10&amp;"-"&amp;IQ$4,'04施策の客観指標'!$A$4:$AU$1029,COLUMN('04施策の客観指標'!$AT:$AT),FALSE)</f>
        <v>-</v>
      </c>
      <c r="IR10" s="109" t="str">
        <f t="shared" si="111"/>
        <v>e</v>
      </c>
      <c r="IS10" s="37">
        <f>VLOOKUP($A10&amp;"-"&amp;II$4,'04施策の客観指標'!$A$4:$AU$1029,COLUMN('04施策の客観指標'!$AU:$AU),FALSE)</f>
        <v>1</v>
      </c>
      <c r="IT10" s="38">
        <f>VLOOKUP($A10&amp;"-"&amp;IJ$4,'04施策の客観指標'!$A$4:$AU$1029,COLUMN('04施策の客観指標'!$AU:$AU),FALSE)</f>
        <v>1</v>
      </c>
      <c r="IU10" s="38" t="str">
        <f>VLOOKUP($A10&amp;"-"&amp;IK$4,'04施策の客観指標'!$A$4:$AU$1029,COLUMN('04施策の客観指標'!$AU:$AU),FALSE)</f>
        <v>-</v>
      </c>
      <c r="IV10" s="38" t="str">
        <f>VLOOKUP($A10&amp;"-"&amp;IL$4,'04施策の客観指標'!$A$4:$AU$1029,COLUMN('04施策の客観指標'!$AU:$AU),FALSE)</f>
        <v>-</v>
      </c>
      <c r="IW10" s="38" t="str">
        <f>VLOOKUP($A10&amp;"-"&amp;IM$4,'04施策の客観指標'!$A$4:$AU$1029,COLUMN('04施策の客観指標'!$AU:$AU),FALSE)</f>
        <v>-</v>
      </c>
      <c r="IX10" s="38" t="str">
        <f>VLOOKUP($A10&amp;"-"&amp;IN$4,'04施策の客観指標'!$A$4:$AU$1029,COLUMN('04施策の客観指標'!$AU:$AU),FALSE)</f>
        <v>-</v>
      </c>
      <c r="IY10" s="38" t="str">
        <f>VLOOKUP($A10&amp;"-"&amp;IO$4,'04施策の客観指標'!$A$4:$AU$1029,COLUMN('04施策の客観指標'!$AU:$AU),FALSE)</f>
        <v>-</v>
      </c>
      <c r="IZ10" s="38" t="str">
        <f>VLOOKUP($A10&amp;"-"&amp;IP$4,'04施策の客観指標'!$A$4:$AU$1029,COLUMN('04施策の客観指標'!$AU:$AU),FALSE)</f>
        <v>-</v>
      </c>
      <c r="JA10" s="38" t="str">
        <f>VLOOKUP($A10&amp;"-"&amp;IQ$4,'04施策の客観指標'!$A$4:$AU$1029,COLUMN('04施策の客観指標'!$AU:$AU),FALSE)</f>
        <v>-</v>
      </c>
      <c r="JB10" s="82">
        <f t="shared" si="112"/>
        <v>2</v>
      </c>
      <c r="JC10" s="37" t="str">
        <f t="shared" si="113"/>
        <v/>
      </c>
      <c r="JD10" s="38" t="str">
        <f t="shared" si="54"/>
        <v/>
      </c>
      <c r="JE10" s="38" t="str">
        <f t="shared" si="55"/>
        <v/>
      </c>
      <c r="JF10" s="38" t="str">
        <f t="shared" si="56"/>
        <v/>
      </c>
      <c r="JG10" s="38" t="str">
        <f t="shared" si="57"/>
        <v/>
      </c>
      <c r="JH10" s="38" t="str">
        <f t="shared" si="58"/>
        <v/>
      </c>
      <c r="JI10" s="38" t="str">
        <f t="shared" si="59"/>
        <v/>
      </c>
      <c r="JJ10" s="38" t="str">
        <f t="shared" si="60"/>
        <v/>
      </c>
      <c r="JK10" s="38" t="str">
        <f t="shared" si="61"/>
        <v/>
      </c>
      <c r="JL10" s="41">
        <f t="shared" si="114"/>
        <v>0</v>
      </c>
      <c r="JM10" s="37" t="str">
        <f>IF($K10="○",VLOOKUP($C10&amp;"-"&amp;JM$4,'05市民生活実感調査'!$A$3:$BC$218,COLUMN('05市民生活実感調査'!$BC:$BC),FALSE),"-")</f>
        <v>-</v>
      </c>
      <c r="JN10" s="38" t="str">
        <f>IF($L10="○",VLOOKUP($C10&amp;"-"&amp;JN$4,'05市民生活実感調査'!$A$3:$BC$218,COLUMN('05市民生活実感調査'!$BC:$BC),FALSE),"-")</f>
        <v>-</v>
      </c>
      <c r="JO10" s="38" t="str">
        <f>IF($M10="○",VLOOKUP($C10&amp;"-"&amp;JO$4,'05市民生活実感調査'!$A$3:$BC$218,COLUMN('05市民生活実感調査'!$BC:$BC),FALSE),"-")</f>
        <v>-</v>
      </c>
      <c r="JP10" s="38" t="str">
        <f>IF($N10="○",VLOOKUP($C10&amp;"-"&amp;JP$4,'05市民生活実感調査'!$A$3:$BC$218,COLUMN('05市民生活実感調査'!$BC:$BC),FALSE),"-")</f>
        <v>-</v>
      </c>
      <c r="JQ10" s="38" t="str">
        <f>IF($O10="○",VLOOKUP($C10&amp;"-"&amp;JQ$4,'05市民生活実感調査'!$A$3:$BC$218,COLUMN('05市民生活実感調査'!$BC:$BC),FALSE),"-")</f>
        <v>-</v>
      </c>
      <c r="JR10" s="38" t="str">
        <f>IF($P10="○",VLOOKUP($C10&amp;"-"&amp;JR$4,'05市民生活実感調査'!$A$3:$BC$218,COLUMN('05市民生活実感調査'!$BC:$BC),FALSE),"-")</f>
        <v>-</v>
      </c>
      <c r="JS10" s="38" t="str">
        <f>IF($Q10="○",VLOOKUP($C10&amp;"-"&amp;JS$4,'05市民生活実感調査'!$A$3:$BC$218,COLUMN('05市民生活実感調査'!$BC:$BC),FALSE),"-")</f>
        <v>-</v>
      </c>
      <c r="JT10" s="38" t="str">
        <f>IF($R10="○",VLOOKUP($C10&amp;"-"&amp;JT$4,'05市民生活実感調査'!$A$3:$BC$218,COLUMN('05市民生活実感調査'!$BC:$BC),FALSE),"-")</f>
        <v>-</v>
      </c>
      <c r="JU10" s="109" t="e">
        <f t="shared" si="115"/>
        <v>#DIV/0!</v>
      </c>
      <c r="JV10" s="37" t="str">
        <f t="shared" si="116"/>
        <v/>
      </c>
      <c r="JW10" s="38" t="str">
        <f t="shared" si="62"/>
        <v/>
      </c>
      <c r="JX10" s="38" t="str">
        <f t="shared" si="63"/>
        <v/>
      </c>
      <c r="JY10" s="38" t="str">
        <f t="shared" si="64"/>
        <v/>
      </c>
      <c r="JZ10" s="38" t="str">
        <f t="shared" si="65"/>
        <v/>
      </c>
      <c r="KA10" s="38" t="str">
        <f t="shared" si="66"/>
        <v/>
      </c>
      <c r="KB10" s="38" t="str">
        <f t="shared" si="67"/>
        <v/>
      </c>
      <c r="KC10" s="38" t="str">
        <f t="shared" si="68"/>
        <v/>
      </c>
      <c r="KD10" s="41" t="e">
        <f t="shared" si="117"/>
        <v>#DIV/0!</v>
      </c>
      <c r="KE10" s="13" t="str">
        <f t="shared" si="118"/>
        <v>市民実感</v>
      </c>
      <c r="KF10" s="5" t="str">
        <f t="shared" si="119"/>
        <v>市民の実感が向上して初めて施策目的が達成できる分野であり，評価指標としては，市民生活実感調査の方が客観指標より適しているため。</v>
      </c>
      <c r="KG10" s="108" t="e">
        <f>VLOOKUP(IR10&amp;JU10&amp;KE10,プルダウン!$AC$2:$AD$51,2,FALSE)</f>
        <v>#DIV/0!</v>
      </c>
      <c r="KH10" s="12" t="e">
        <f>VLOOKUP(KG10,プルダウン!$A$1:$B$6,2,FALSE)</f>
        <v>#DIV/0!</v>
      </c>
      <c r="KI10" s="11"/>
      <c r="KJ10" s="12"/>
      <c r="KK10" s="22" t="s">
        <v>81</v>
      </c>
      <c r="KL10" s="5"/>
    </row>
    <row r="11" spans="1:302" ht="223.5" customHeight="1">
      <c r="A11" s="18">
        <v>203</v>
      </c>
      <c r="B11" s="5" t="s">
        <v>165</v>
      </c>
      <c r="C11" s="47">
        <f t="shared" si="69"/>
        <v>2</v>
      </c>
      <c r="D11" s="12" t="str">
        <f>IFERROR(VLOOKUP(C11,プルダウン!$L$2:$M$28,2,FALSE),"-")</f>
        <v>人権・男女共同参画</v>
      </c>
      <c r="E11" s="5"/>
      <c r="F11" s="11" t="s">
        <v>1696</v>
      </c>
      <c r="G11" s="195" t="s">
        <v>2342</v>
      </c>
      <c r="H11" s="11"/>
      <c r="I11" s="20"/>
      <c r="J11" s="5"/>
      <c r="K11" s="42" t="s">
        <v>85</v>
      </c>
      <c r="L11" s="43" t="s">
        <v>392</v>
      </c>
      <c r="M11" s="43" t="s">
        <v>85</v>
      </c>
      <c r="N11" s="43" t="s">
        <v>85</v>
      </c>
      <c r="O11" s="43" t="s">
        <v>85</v>
      </c>
      <c r="P11" s="43" t="s">
        <v>85</v>
      </c>
      <c r="Q11" s="43" t="s">
        <v>85</v>
      </c>
      <c r="R11" s="41" t="s">
        <v>85</v>
      </c>
      <c r="S11" s="546" t="str">
        <f>VLOOKUP($A11&amp;"-"&amp;S$4,'04施策の客観指標'!$A$4:$AU$1029,COLUMN('04施策の客観指標'!$AP:$AP),FALSE)</f>
        <v>b</v>
      </c>
      <c r="T11" s="528" t="str">
        <f>VLOOKUP($A11&amp;"-"&amp;T$4,'04施策の客観指標'!$A$4:$AU$1029,COLUMN('04施策の客観指標'!$AP:$AP),FALSE)</f>
        <v>-</v>
      </c>
      <c r="U11" s="528" t="str">
        <f>VLOOKUP($A11&amp;"-"&amp;U$4,'04施策の客観指標'!$A$4:$AU$1029,COLUMN('04施策の客観指標'!$AP:$AP),FALSE)</f>
        <v>-</v>
      </c>
      <c r="V11" s="528" t="str">
        <f>VLOOKUP($A11&amp;"-"&amp;V$4,'04施策の客観指標'!$A$4:$AU$1029,COLUMN('04施策の客観指標'!$AP:$AP),FALSE)</f>
        <v>-</v>
      </c>
      <c r="W11" s="528" t="str">
        <f>VLOOKUP($A11&amp;"-"&amp;W$4,'04施策の客観指標'!$A$4:$AU$1029,COLUMN('04施策の客観指標'!$AP:$AP),FALSE)</f>
        <v>-</v>
      </c>
      <c r="X11" s="528" t="str">
        <f>VLOOKUP($A11&amp;"-"&amp;X$4,'04施策の客観指標'!$A$4:$AU$1029,COLUMN('04施策の客観指標'!$AP:$AP),FALSE)</f>
        <v>-</v>
      </c>
      <c r="Y11" s="528" t="str">
        <f>VLOOKUP($A11&amp;"-"&amp;Y$4,'04施策の客観指標'!$A$4:$AU$1029,COLUMN('04施策の客観指標'!$AP:$AP),FALSE)</f>
        <v>-</v>
      </c>
      <c r="Z11" s="528" t="str">
        <f>VLOOKUP($A11&amp;"-"&amp;Z$4,'04施策の客観指標'!$A$4:$AU$1029,COLUMN('04施策の客観指標'!$AP:$AP),FALSE)</f>
        <v>-</v>
      </c>
      <c r="AA11" s="529" t="str">
        <f>VLOOKUP($A11&amp;"-"&amp;AA$4,'04施策の客観指標'!$A$4:$AU$1029,COLUMN('04施策の客観指標'!$AP:$AP),FALSE)</f>
        <v>-</v>
      </c>
      <c r="AB11" s="547" t="str">
        <f t="shared" si="70"/>
        <v>b</v>
      </c>
      <c r="AC11" s="252">
        <f>VLOOKUP($A11&amp;"-"&amp;S$4,'04施策の客観指標'!$A$4:$AU$1029,COLUMN('04施策の客観指標'!$AU:$AU),FALSE)</f>
        <v>1</v>
      </c>
      <c r="AD11" s="38" t="str">
        <f>VLOOKUP($A11&amp;"-"&amp;T$4,'04施策の客観指標'!$A$4:$AU$1029,COLUMN('04施策の客観指標'!$AU:$AU),FALSE)</f>
        <v>-</v>
      </c>
      <c r="AE11" s="38" t="str">
        <f>VLOOKUP($A11&amp;"-"&amp;U$4,'04施策の客観指標'!$A$4:$AU$1029,COLUMN('04施策の客観指標'!$AU:$AU),FALSE)</f>
        <v>-</v>
      </c>
      <c r="AF11" s="38" t="str">
        <f>VLOOKUP($A11&amp;"-"&amp;V$4,'04施策の客観指標'!$A$4:$AU$1029,COLUMN('04施策の客観指標'!$AU:$AU),FALSE)</f>
        <v>-</v>
      </c>
      <c r="AG11" s="38" t="str">
        <f>VLOOKUP($A11&amp;"-"&amp;W$4,'04施策の客観指標'!$A$4:$AU$1029,COLUMN('04施策の客観指標'!$AU:$AU),FALSE)</f>
        <v>-</v>
      </c>
      <c r="AH11" s="38" t="str">
        <f>VLOOKUP($A11&amp;"-"&amp;X$4,'04施策の客観指標'!$A$4:$AU$1029,COLUMN('04施策の客観指標'!$AU:$AU),FALSE)</f>
        <v>-</v>
      </c>
      <c r="AI11" s="38" t="str">
        <f>VLOOKUP($A11&amp;"-"&amp;Y$4,'04施策の客観指標'!$A$4:$AU$1029,COLUMN('04施策の客観指標'!$AU:$AU),FALSE)</f>
        <v>-</v>
      </c>
      <c r="AJ11" s="38" t="str">
        <f>VLOOKUP($A11&amp;"-"&amp;Z$4,'04施策の客観指標'!$A$4:$AU$1029,COLUMN('04施策の客観指標'!$AU:$AU),FALSE)</f>
        <v>-</v>
      </c>
      <c r="AK11" s="38" t="str">
        <f>VLOOKUP($A11&amp;"-"&amp;AA$4,'04施策の客観指標'!$A$4:$AU$1029,COLUMN('04施策の客観指標'!$AU:$AU),FALSE)</f>
        <v>-</v>
      </c>
      <c r="AL11" s="82">
        <f t="shared" si="71"/>
        <v>1</v>
      </c>
      <c r="AM11" s="37">
        <f t="shared" si="72"/>
        <v>3</v>
      </c>
      <c r="AN11" s="38" t="str">
        <f t="shared" si="73"/>
        <v/>
      </c>
      <c r="AO11" s="38" t="str">
        <f t="shared" si="74"/>
        <v/>
      </c>
      <c r="AP11" s="38" t="str">
        <f t="shared" si="75"/>
        <v/>
      </c>
      <c r="AQ11" s="38" t="str">
        <f t="shared" si="76"/>
        <v/>
      </c>
      <c r="AR11" s="38" t="str">
        <f t="shared" si="77"/>
        <v/>
      </c>
      <c r="AS11" s="38" t="str">
        <f t="shared" si="78"/>
        <v/>
      </c>
      <c r="AT11" s="38" t="str">
        <f t="shared" si="79"/>
        <v/>
      </c>
      <c r="AU11" s="253" t="str">
        <f t="shared" si="80"/>
        <v/>
      </c>
      <c r="AV11" s="81">
        <f t="shared" si="1"/>
        <v>0.75</v>
      </c>
      <c r="AW11" s="534" t="str">
        <f>IF($K11="○",VLOOKUP($C11&amp;"-"&amp;AW$4,'05市民生活実感調査'!$A$3:$BC$218,COLUMN('05市民生活実感調査'!$O:$O),FALSE),"-")</f>
        <v>-</v>
      </c>
      <c r="AX11" s="535" t="str">
        <f>IF($L11="○",VLOOKUP($C11&amp;"-"&amp;AX$4,'05市民生活実感調査'!$A$3:$BC$218,COLUMN('05市民生活実感調査'!$O:$O),FALSE),"-")</f>
        <v>c</v>
      </c>
      <c r="AY11" s="535" t="str">
        <f>IF($M11="○",VLOOKUP($C11&amp;"-"&amp;AY$4,'05市民生活実感調査'!$A$3:$BC$218,COLUMN('05市民生活実感調査'!$O:$O),FALSE),"-")</f>
        <v>-</v>
      </c>
      <c r="AZ11" s="535" t="str">
        <f>IF($N11="○",VLOOKUP($C11&amp;"-"&amp;AZ$4,'05市民生活実感調査'!$A$3:$BC$218,COLUMN('05市民生活実感調査'!$O:$O),FALSE),"-")</f>
        <v>-</v>
      </c>
      <c r="BA11" s="535" t="str">
        <f>IF($O11="○",VLOOKUP($C11&amp;"-"&amp;BA$4,'05市民生活実感調査'!$A$3:$BC$218,COLUMN('05市民生活実感調査'!$O:$O),FALSE),"-")</f>
        <v>-</v>
      </c>
      <c r="BB11" s="535" t="str">
        <f>IF($P11="○",VLOOKUP($C11&amp;"-"&amp;BB$4,'05市民生活実感調査'!$A$3:$BC$218,COLUMN('05市民生活実感調査'!$O:$O),FALSE),"-")</f>
        <v>-</v>
      </c>
      <c r="BC11" s="535" t="str">
        <f>IF($Q11="○",VLOOKUP($C11&amp;"-"&amp;BC$4,'05市民生活実感調査'!$A$3:$BC$218,COLUMN('05市民生活実感調査'!$O:$O),FALSE),"-")</f>
        <v>-</v>
      </c>
      <c r="BD11" s="535" t="str">
        <f>IF($R11="○",VLOOKUP($C11&amp;"-"&amp;BD$4,'05市民生活実感調査'!$A$3:$BC$218,COLUMN('05市民生活実感調査'!$O:$O),FALSE),"-")</f>
        <v>-</v>
      </c>
      <c r="BE11" s="536" t="str">
        <f t="shared" si="81"/>
        <v>c</v>
      </c>
      <c r="BF11" s="37" t="str">
        <f t="shared" si="82"/>
        <v/>
      </c>
      <c r="BG11" s="38">
        <f t="shared" si="2"/>
        <v>2</v>
      </c>
      <c r="BH11" s="38" t="str">
        <f t="shared" si="3"/>
        <v/>
      </c>
      <c r="BI11" s="38" t="str">
        <f t="shared" si="4"/>
        <v/>
      </c>
      <c r="BJ11" s="38" t="str">
        <f t="shared" si="5"/>
        <v/>
      </c>
      <c r="BK11" s="38" t="str">
        <f t="shared" si="6"/>
        <v/>
      </c>
      <c r="BL11" s="38" t="str">
        <f t="shared" si="7"/>
        <v/>
      </c>
      <c r="BM11" s="38" t="str">
        <f t="shared" si="8"/>
        <v/>
      </c>
      <c r="BN11" s="41">
        <f t="shared" si="83"/>
        <v>0.5</v>
      </c>
      <c r="BO11" s="264" t="s">
        <v>124</v>
      </c>
      <c r="BP11" s="224" t="s">
        <v>2148</v>
      </c>
      <c r="BQ11" s="537" t="str">
        <f>VLOOKUP(AB11&amp;BE11&amp;BO11,[4]プルダウン!$AC$2:$AD$51,2,FALSE)</f>
        <v>B</v>
      </c>
      <c r="BR11" s="588" t="str">
        <f>VLOOKUP(BQ11,[4]プルダウン!$A$1:$B$6,2,FALSE)</f>
        <v>政策の目的がかなり達成されている</v>
      </c>
      <c r="BS11" s="262"/>
      <c r="BT11" s="240" t="s">
        <v>2346</v>
      </c>
      <c r="BU11" s="224" t="s">
        <v>2263</v>
      </c>
      <c r="BV11" s="329" t="s">
        <v>2347</v>
      </c>
      <c r="BW11" s="115" t="str">
        <f>VLOOKUP($A11&amp;"-"&amp;BW$4,'04施策の客観指標'!$A$4:$AU$1029,COLUMN('04施策の客観指標'!$AQ:$AQ),FALSE)</f>
        <v>-</v>
      </c>
      <c r="BX11" s="7" t="str">
        <f>VLOOKUP($A11&amp;"-"&amp;BX$4,'04施策の客観指標'!$A$4:$AU$1029,COLUMN('04施策の客観指標'!$AQ:$AQ),FALSE)</f>
        <v>-</v>
      </c>
      <c r="BY11" s="7" t="str">
        <f>VLOOKUP($A11&amp;"-"&amp;BY$4,'04施策の客観指標'!$A$4:$AU$1029,COLUMN('04施策の客観指標'!$AQ:$AQ),FALSE)</f>
        <v>-</v>
      </c>
      <c r="BZ11" s="7" t="str">
        <f>VLOOKUP($A11&amp;"-"&amp;BZ$4,'04施策の客観指標'!$A$4:$AU$1029,COLUMN('04施策の客観指標'!$AQ:$AQ),FALSE)</f>
        <v>-</v>
      </c>
      <c r="CA11" s="7" t="str">
        <f>VLOOKUP($A11&amp;"-"&amp;CA$4,'04施策の客観指標'!$A$4:$AU$1029,COLUMN('04施策の客観指標'!$AQ:$AQ),FALSE)</f>
        <v>-</v>
      </c>
      <c r="CB11" s="7" t="str">
        <f>VLOOKUP($A11&amp;"-"&amp;CB$4,'04施策の客観指標'!$A$4:$AU$1029,COLUMN('04施策の客観指標'!$AQ:$AQ),FALSE)</f>
        <v>-</v>
      </c>
      <c r="CC11" s="7" t="str">
        <f>VLOOKUP($A11&amp;"-"&amp;CC$4,'04施策の客観指標'!$A$4:$AU$1029,COLUMN('04施策の客観指標'!$AQ:$AQ),FALSE)</f>
        <v>-</v>
      </c>
      <c r="CD11" s="7" t="str">
        <f>VLOOKUP($A11&amp;"-"&amp;CD$4,'04施策の客観指標'!$A$4:$AU$1029,COLUMN('04施策の客観指標'!$AQ:$AQ),FALSE)</f>
        <v>-</v>
      </c>
      <c r="CE11" s="7" t="str">
        <f>VLOOKUP($A11&amp;"-"&amp;CE$4,'04施策の客観指標'!$A$4:$AU$1029,COLUMN('04施策の客観指標'!$AQ:$AQ),FALSE)</f>
        <v>-</v>
      </c>
      <c r="CF11" s="109" t="str">
        <f t="shared" si="84"/>
        <v>e</v>
      </c>
      <c r="CG11" s="37">
        <f>VLOOKUP($A11&amp;"-"&amp;BW$4,'04施策の客観指標'!$A$4:$AU$1029,COLUMN('04施策の客観指標'!$AU:$AU),FALSE)</f>
        <v>1</v>
      </c>
      <c r="CH11" s="38" t="str">
        <f>VLOOKUP($A11&amp;"-"&amp;BX$4,'04施策の客観指標'!$A$4:$AU$1029,COLUMN('04施策の客観指標'!$AU:$AU),FALSE)</f>
        <v>-</v>
      </c>
      <c r="CI11" s="38" t="str">
        <f>VLOOKUP($A11&amp;"-"&amp;BY$4,'04施策の客観指標'!$A$4:$AU$1029,COLUMN('04施策の客観指標'!$AU:$AU),FALSE)</f>
        <v>-</v>
      </c>
      <c r="CJ11" s="38" t="str">
        <f>VLOOKUP($A11&amp;"-"&amp;BZ$4,'04施策の客観指標'!$A$4:$AU$1029,COLUMN('04施策の客観指標'!$AU:$AU),FALSE)</f>
        <v>-</v>
      </c>
      <c r="CK11" s="38" t="str">
        <f>VLOOKUP($A11&amp;"-"&amp;CA$4,'04施策の客観指標'!$A$4:$AU$1029,COLUMN('04施策の客観指標'!$AU:$AU),FALSE)</f>
        <v>-</v>
      </c>
      <c r="CL11" s="38" t="str">
        <f>VLOOKUP($A11&amp;"-"&amp;CB$4,'04施策の客観指標'!$A$4:$AU$1029,COLUMN('04施策の客観指標'!$AU:$AU),FALSE)</f>
        <v>-</v>
      </c>
      <c r="CM11" s="38" t="str">
        <f>VLOOKUP($A11&amp;"-"&amp;CC$4,'04施策の客観指標'!$A$4:$AU$1029,COLUMN('04施策の客観指標'!$AU:$AU),FALSE)</f>
        <v>-</v>
      </c>
      <c r="CN11" s="38" t="str">
        <f>VLOOKUP($A11&amp;"-"&amp;CD$4,'04施策の客観指標'!$A$4:$AU$1029,COLUMN('04施策の客観指標'!$AU:$AU),FALSE)</f>
        <v>-</v>
      </c>
      <c r="CO11" s="38" t="str">
        <f>VLOOKUP($A11&amp;"-"&amp;CE$4,'04施策の客観指標'!$A$4:$AU$1029,COLUMN('04施策の客観指標'!$AU:$AU),FALSE)</f>
        <v>-</v>
      </c>
      <c r="CP11" s="82">
        <f t="shared" si="85"/>
        <v>1</v>
      </c>
      <c r="CQ11" s="37" t="str">
        <f t="shared" si="86"/>
        <v/>
      </c>
      <c r="CR11" s="38" t="str">
        <f t="shared" si="9"/>
        <v/>
      </c>
      <c r="CS11" s="38" t="str">
        <f t="shared" si="10"/>
        <v/>
      </c>
      <c r="CT11" s="38" t="str">
        <f t="shared" si="11"/>
        <v/>
      </c>
      <c r="CU11" s="38" t="str">
        <f t="shared" si="12"/>
        <v/>
      </c>
      <c r="CV11" s="38" t="str">
        <f t="shared" si="13"/>
        <v/>
      </c>
      <c r="CW11" s="38" t="str">
        <f t="shared" si="14"/>
        <v/>
      </c>
      <c r="CX11" s="38" t="str">
        <f t="shared" si="15"/>
        <v/>
      </c>
      <c r="CY11" s="38" t="str">
        <f t="shared" si="16"/>
        <v/>
      </c>
      <c r="CZ11" s="41">
        <f t="shared" si="87"/>
        <v>0</v>
      </c>
      <c r="DA11" s="37" t="str">
        <f>IF($K11="○",VLOOKUP($C11&amp;"-"&amp;DA$4,'05市民生活実感調査'!$A$3:$BC$218,COLUMN('05市民生活実感調査'!$Y:$Y),FALSE),"-")</f>
        <v>-</v>
      </c>
      <c r="DB11" s="38" t="str">
        <f>IF($L11="○",VLOOKUP($C11&amp;"-"&amp;DB$4,'05市民生活実感調査'!$A$3:$BC$218,COLUMN('05市民生活実感調査'!$Y:$Y),FALSE),"-")</f>
        <v>-</v>
      </c>
      <c r="DC11" s="38" t="str">
        <f>IF($M11="○",VLOOKUP($C11&amp;"-"&amp;DC$4,'05市民生活実感調査'!$A$3:$BC$218,COLUMN('05市民生活実感調査'!$Y:$Y),FALSE),"-")</f>
        <v>-</v>
      </c>
      <c r="DD11" s="38" t="str">
        <f>IF($N11="○",VLOOKUP($C11&amp;"-"&amp;DD$4,'05市民生活実感調査'!$A$3:$BC$218,COLUMN('05市民生活実感調査'!$Y:$Y),FALSE),"-")</f>
        <v>-</v>
      </c>
      <c r="DE11" s="38" t="str">
        <f>IF($O11="○",VLOOKUP($C11&amp;"-"&amp;DE$4,'05市民生活実感調査'!$A$3:$BC$218,COLUMN('05市民生活実感調査'!$Y:$Y),FALSE),"-")</f>
        <v>-</v>
      </c>
      <c r="DF11" s="38" t="str">
        <f>IF($P11="○",VLOOKUP($C11&amp;"-"&amp;DF$4,'05市民生活実感調査'!$A$3:$BC$218,COLUMN('05市民生活実感調査'!$Y:$Y),FALSE),"-")</f>
        <v>-</v>
      </c>
      <c r="DG11" s="38" t="str">
        <f>IF($Q11="○",VLOOKUP($C11&amp;"-"&amp;DG$4,'05市民生活実感調査'!$A$3:$BC$218,COLUMN('05市民生活実感調査'!$Y:$Y),FALSE),"-")</f>
        <v>-</v>
      </c>
      <c r="DH11" s="38" t="str">
        <f>IF($R11="○",VLOOKUP($C11&amp;"-"&amp;DH$4,'05市民生活実感調査'!$A$3:$BC$218,COLUMN('05市民生活実感調査'!$Y:$Y),FALSE),"-")</f>
        <v>-</v>
      </c>
      <c r="DI11" s="109" t="e">
        <f t="shared" si="88"/>
        <v>#DIV/0!</v>
      </c>
      <c r="DJ11" s="37" t="str">
        <f t="shared" si="89"/>
        <v/>
      </c>
      <c r="DK11" s="38" t="str">
        <f t="shared" si="17"/>
        <v/>
      </c>
      <c r="DL11" s="38" t="str">
        <f t="shared" si="18"/>
        <v/>
      </c>
      <c r="DM11" s="38" t="str">
        <f t="shared" si="19"/>
        <v/>
      </c>
      <c r="DN11" s="38" t="str">
        <f t="shared" si="20"/>
        <v/>
      </c>
      <c r="DO11" s="38" t="str">
        <f t="shared" si="21"/>
        <v/>
      </c>
      <c r="DP11" s="38" t="str">
        <f t="shared" si="22"/>
        <v/>
      </c>
      <c r="DQ11" s="38" t="str">
        <f t="shared" si="23"/>
        <v/>
      </c>
      <c r="DR11" s="41" t="e">
        <f t="shared" si="90"/>
        <v>#DIV/0!</v>
      </c>
      <c r="DS11" s="13" t="str">
        <f t="shared" si="91"/>
        <v>客観指標</v>
      </c>
      <c r="DT11" s="5" t="str">
        <f t="shared" si="92"/>
        <v>市民の実感は，国や府の施策を含めた雇用労働関係行政全般の影響を受けるものであるが，本施策はその一部である勤労者福祉施策であることから，客観指標総合評価を重視することとする。</v>
      </c>
      <c r="DU11" s="108" t="e">
        <f>VLOOKUP(CF11&amp;DI11&amp;DS11,プルダウン!$AC$2:$AD$51,2,FALSE)</f>
        <v>#DIV/0!</v>
      </c>
      <c r="DV11" s="12" t="e">
        <f>VLOOKUP(DU11,プルダウン!$A$1:$B$6,2,FALSE)</f>
        <v>#DIV/0!</v>
      </c>
      <c r="DW11" s="11"/>
      <c r="DX11" s="12"/>
      <c r="DY11" s="22" t="s">
        <v>81</v>
      </c>
      <c r="DZ11" s="116"/>
      <c r="EA11" s="115" t="str">
        <f>VLOOKUP($A11&amp;"-"&amp;EA$4,'04施策の客観指標'!$A$4:$AU$1029,COLUMN('04施策の客観指標'!$AR:$AR),FALSE)</f>
        <v>-</v>
      </c>
      <c r="EB11" s="7" t="str">
        <f>VLOOKUP($A11&amp;"-"&amp;EB$4,'04施策の客観指標'!$A$4:$AU$1029,COLUMN('04施策の客観指標'!$AR:$AR),FALSE)</f>
        <v>-</v>
      </c>
      <c r="EC11" s="7" t="str">
        <f>VLOOKUP($A11&amp;"-"&amp;EC$4,'04施策の客観指標'!$A$4:$AU$1029,COLUMN('04施策の客観指標'!$AR:$AR),FALSE)</f>
        <v>-</v>
      </c>
      <c r="ED11" s="7" t="str">
        <f>VLOOKUP($A11&amp;"-"&amp;ED$4,'04施策の客観指標'!$A$4:$AU$1029,COLUMN('04施策の客観指標'!$AR:$AR),FALSE)</f>
        <v>-</v>
      </c>
      <c r="EE11" s="7" t="str">
        <f>VLOOKUP($A11&amp;"-"&amp;EE$4,'04施策の客観指標'!$A$4:$AU$1029,COLUMN('04施策の客観指標'!$AR:$AR),FALSE)</f>
        <v>-</v>
      </c>
      <c r="EF11" s="7" t="str">
        <f>VLOOKUP($A11&amp;"-"&amp;EF$4,'04施策の客観指標'!$A$4:$AU$1029,COLUMN('04施策の客観指標'!$AR:$AR),FALSE)</f>
        <v>-</v>
      </c>
      <c r="EG11" s="7" t="str">
        <f>VLOOKUP($A11&amp;"-"&amp;EG$4,'04施策の客観指標'!$A$4:$AU$1029,COLUMN('04施策の客観指標'!$AR:$AR),FALSE)</f>
        <v>-</v>
      </c>
      <c r="EH11" s="7" t="str">
        <f>VLOOKUP($A11&amp;"-"&amp;EH$4,'04施策の客観指標'!$A$4:$AU$1029,COLUMN('04施策の客観指標'!$AR:$AR),FALSE)</f>
        <v>-</v>
      </c>
      <c r="EI11" s="7" t="str">
        <f>VLOOKUP($A11&amp;"-"&amp;EI$4,'04施策の客観指標'!$A$4:$AU$1029,COLUMN('04施策の客観指標'!$AR:$AR),FALSE)</f>
        <v>-</v>
      </c>
      <c r="EJ11" s="109" t="str">
        <f t="shared" si="93"/>
        <v>e</v>
      </c>
      <c r="EK11" s="37">
        <f>VLOOKUP($A11&amp;"-"&amp;EA$4,'04施策の客観指標'!$A$4:$AU$1029,COLUMN('04施策の客観指標'!$AU:$AU),FALSE)</f>
        <v>1</v>
      </c>
      <c r="EL11" s="38" t="str">
        <f>VLOOKUP($A11&amp;"-"&amp;EB$4,'04施策の客観指標'!$A$4:$AU$1029,COLUMN('04施策の客観指標'!$AU:$AU),FALSE)</f>
        <v>-</v>
      </c>
      <c r="EM11" s="38" t="str">
        <f>VLOOKUP($A11&amp;"-"&amp;EC$4,'04施策の客観指標'!$A$4:$AU$1029,COLUMN('04施策の客観指標'!$AU:$AU),FALSE)</f>
        <v>-</v>
      </c>
      <c r="EN11" s="38" t="str">
        <f>VLOOKUP($A11&amp;"-"&amp;ED$4,'04施策の客観指標'!$A$4:$AU$1029,COLUMN('04施策の客観指標'!$AU:$AU),FALSE)</f>
        <v>-</v>
      </c>
      <c r="EO11" s="38" t="str">
        <f>VLOOKUP($A11&amp;"-"&amp;EE$4,'04施策の客観指標'!$A$4:$AU$1029,COLUMN('04施策の客観指標'!$AU:$AU),FALSE)</f>
        <v>-</v>
      </c>
      <c r="EP11" s="38" t="str">
        <f>VLOOKUP($A11&amp;"-"&amp;EF$4,'04施策の客観指標'!$A$4:$AU$1029,COLUMN('04施策の客観指標'!$AU:$AU),FALSE)</f>
        <v>-</v>
      </c>
      <c r="EQ11" s="38" t="str">
        <f>VLOOKUP($A11&amp;"-"&amp;EG$4,'04施策の客観指標'!$A$4:$AU$1029,COLUMN('04施策の客観指標'!$AU:$AU),FALSE)</f>
        <v>-</v>
      </c>
      <c r="ER11" s="38" t="str">
        <f>VLOOKUP($A11&amp;"-"&amp;EH$4,'04施策の客観指標'!$A$4:$AU$1029,COLUMN('04施策の客観指標'!$AU:$AU),FALSE)</f>
        <v>-</v>
      </c>
      <c r="ES11" s="38" t="str">
        <f>VLOOKUP($A11&amp;"-"&amp;EI$4,'04施策の客観指標'!$A$4:$AU$1029,COLUMN('04施策の客観指標'!$AU:$AU),FALSE)</f>
        <v>-</v>
      </c>
      <c r="ET11" s="82">
        <f t="shared" si="94"/>
        <v>1</v>
      </c>
      <c r="EU11" s="37" t="str">
        <f t="shared" si="95"/>
        <v/>
      </c>
      <c r="EV11" s="38" t="str">
        <f t="shared" si="24"/>
        <v/>
      </c>
      <c r="EW11" s="38" t="str">
        <f t="shared" si="25"/>
        <v/>
      </c>
      <c r="EX11" s="38" t="str">
        <f t="shared" si="26"/>
        <v/>
      </c>
      <c r="EY11" s="38" t="str">
        <f t="shared" si="27"/>
        <v/>
      </c>
      <c r="EZ11" s="38" t="str">
        <f t="shared" si="28"/>
        <v/>
      </c>
      <c r="FA11" s="38" t="str">
        <f t="shared" si="29"/>
        <v/>
      </c>
      <c r="FB11" s="38" t="str">
        <f t="shared" si="30"/>
        <v/>
      </c>
      <c r="FC11" s="38" t="str">
        <f t="shared" si="31"/>
        <v/>
      </c>
      <c r="FD11" s="41">
        <f t="shared" si="96"/>
        <v>0</v>
      </c>
      <c r="FE11" s="37" t="str">
        <f>IF($K11="○",VLOOKUP($C11&amp;"-"&amp;FE$4,'05市民生活実感調査'!$A$3:$BC$218,COLUMN('05市民生活実感調査'!$AI:$AI),FALSE),"-")</f>
        <v>-</v>
      </c>
      <c r="FF11" s="38" t="str">
        <f>IF($L11="○",VLOOKUP($C11&amp;"-"&amp;FF$4,'05市民生活実感調査'!$A$3:$BC$218,COLUMN('05市民生活実感調査'!$AI:$AI),FALSE),"-")</f>
        <v>-</v>
      </c>
      <c r="FG11" s="38" t="str">
        <f>IF($M11="○",VLOOKUP($C11&amp;"-"&amp;FG$4,'05市民生活実感調査'!$A$3:$BC$218,COLUMN('05市民生活実感調査'!$AI:$AI),FALSE),"-")</f>
        <v>-</v>
      </c>
      <c r="FH11" s="38" t="str">
        <f>IF($N11="○",VLOOKUP($C11&amp;"-"&amp;FH$4,'05市民生活実感調査'!$A$3:$BC$218,COLUMN('05市民生活実感調査'!$AI:$AI),FALSE),"-")</f>
        <v>-</v>
      </c>
      <c r="FI11" s="38" t="str">
        <f>IF($O11="○",VLOOKUP($C11&amp;"-"&amp;FI$4,'05市民生活実感調査'!$A$3:$BC$218,COLUMN('05市民生活実感調査'!$AI:$AI),FALSE),"-")</f>
        <v>-</v>
      </c>
      <c r="FJ11" s="38" t="str">
        <f>IF($P11="○",VLOOKUP($C11&amp;"-"&amp;FJ$4,'05市民生活実感調査'!$A$3:$BC$218,COLUMN('05市民生活実感調査'!$AI:$AI),FALSE),"-")</f>
        <v>-</v>
      </c>
      <c r="FK11" s="38" t="str">
        <f>IF($Q11="○",VLOOKUP($C11&amp;"-"&amp;FK$4,'05市民生活実感調査'!$A$3:$BC$218,COLUMN('05市民生活実感調査'!$AI:$AI),FALSE),"-")</f>
        <v>-</v>
      </c>
      <c r="FL11" s="38" t="str">
        <f>IF($R11="○",VLOOKUP($C11&amp;"-"&amp;FL$4,'05市民生活実感調査'!$A$3:$BC$218,COLUMN('05市民生活実感調査'!$AI:$AI),FALSE),"-")</f>
        <v>-</v>
      </c>
      <c r="FM11" s="109" t="e">
        <f t="shared" si="97"/>
        <v>#DIV/0!</v>
      </c>
      <c r="FN11" s="37" t="str">
        <f t="shared" si="98"/>
        <v/>
      </c>
      <c r="FO11" s="38" t="str">
        <f t="shared" si="32"/>
        <v/>
      </c>
      <c r="FP11" s="38" t="str">
        <f t="shared" si="33"/>
        <v/>
      </c>
      <c r="FQ11" s="38" t="str">
        <f t="shared" si="34"/>
        <v/>
      </c>
      <c r="FR11" s="38" t="str">
        <f t="shared" si="35"/>
        <v/>
      </c>
      <c r="FS11" s="38" t="str">
        <f t="shared" si="36"/>
        <v/>
      </c>
      <c r="FT11" s="38" t="str">
        <f t="shared" si="37"/>
        <v/>
      </c>
      <c r="FU11" s="38" t="str">
        <f t="shared" si="38"/>
        <v/>
      </c>
      <c r="FV11" s="41" t="e">
        <f t="shared" si="99"/>
        <v>#DIV/0!</v>
      </c>
      <c r="FW11" s="13" t="str">
        <f t="shared" si="100"/>
        <v>客観指標</v>
      </c>
      <c r="FX11" s="5" t="str">
        <f t="shared" si="101"/>
        <v>市民の実感は，国や府の施策を含めた雇用労働関係行政全般の影響を受けるものであるが，本施策はその一部である勤労者福祉施策であることから，客観指標総合評価を重視することとする。</v>
      </c>
      <c r="FY11" s="108" t="e">
        <f>VLOOKUP(EJ11&amp;FM11&amp;FW11,プルダウン!$AC$2:$AD$51,2,FALSE)</f>
        <v>#DIV/0!</v>
      </c>
      <c r="FZ11" s="12" t="e">
        <f>VLOOKUP(FY11,プルダウン!$A$1:$B$6,2,FALSE)</f>
        <v>#DIV/0!</v>
      </c>
      <c r="GA11" s="11"/>
      <c r="GB11" s="12"/>
      <c r="GC11" s="22" t="s">
        <v>81</v>
      </c>
      <c r="GD11" s="116"/>
      <c r="GE11" s="115" t="str">
        <f>VLOOKUP($A11&amp;"-"&amp;GE$4,'04施策の客観指標'!$A$4:$AU$1029,COLUMN('04施策の客観指標'!$AS:$AS),FALSE)</f>
        <v>-</v>
      </c>
      <c r="GF11" s="7" t="str">
        <f>VLOOKUP($A11&amp;"-"&amp;GF$4,'04施策の客観指標'!$A$4:$AU$1029,COLUMN('04施策の客観指標'!$AS:$AS),FALSE)</f>
        <v>-</v>
      </c>
      <c r="GG11" s="7" t="str">
        <f>VLOOKUP($A11&amp;"-"&amp;GG$4,'04施策の客観指標'!$A$4:$AU$1029,COLUMN('04施策の客観指標'!$AS:$AS),FALSE)</f>
        <v>-</v>
      </c>
      <c r="GH11" s="7" t="str">
        <f>VLOOKUP($A11&amp;"-"&amp;GH$4,'04施策の客観指標'!$A$4:$AU$1029,COLUMN('04施策の客観指標'!$AS:$AS),FALSE)</f>
        <v>-</v>
      </c>
      <c r="GI11" s="7" t="str">
        <f>VLOOKUP($A11&amp;"-"&amp;GI$4,'04施策の客観指標'!$A$4:$AU$1029,COLUMN('04施策の客観指標'!$AS:$AS),FALSE)</f>
        <v>-</v>
      </c>
      <c r="GJ11" s="7" t="str">
        <f>VLOOKUP($A11&amp;"-"&amp;GJ$4,'04施策の客観指標'!$A$4:$AU$1029,COLUMN('04施策の客観指標'!$AS:$AS),FALSE)</f>
        <v>-</v>
      </c>
      <c r="GK11" s="7" t="str">
        <f>VLOOKUP($A11&amp;"-"&amp;GK$4,'04施策の客観指標'!$A$4:$AU$1029,COLUMN('04施策の客観指標'!$AS:$AS),FALSE)</f>
        <v>-</v>
      </c>
      <c r="GL11" s="7" t="str">
        <f>VLOOKUP($A11&amp;"-"&amp;GL$4,'04施策の客観指標'!$A$4:$AU$1029,COLUMN('04施策の客観指標'!$AS:$AS),FALSE)</f>
        <v>-</v>
      </c>
      <c r="GM11" s="7" t="str">
        <f>VLOOKUP($A11&amp;"-"&amp;GM$4,'04施策の客観指標'!$A$4:$AU$1029,COLUMN('04施策の客観指標'!$AS:$AS),FALSE)</f>
        <v>-</v>
      </c>
      <c r="GN11" s="109" t="str">
        <f t="shared" si="102"/>
        <v>e</v>
      </c>
      <c r="GO11" s="37">
        <f>VLOOKUP($A11&amp;"-"&amp;GE$4,'04施策の客観指標'!$A$4:$AU$1029,COLUMN('04施策の客観指標'!$AU:$AU),FALSE)</f>
        <v>1</v>
      </c>
      <c r="GP11" s="38" t="str">
        <f>VLOOKUP($A11&amp;"-"&amp;GF$4,'04施策の客観指標'!$A$4:$AU$1029,COLUMN('04施策の客観指標'!$AU:$AU),FALSE)</f>
        <v>-</v>
      </c>
      <c r="GQ11" s="38" t="str">
        <f>VLOOKUP($A11&amp;"-"&amp;GG$4,'04施策の客観指標'!$A$4:$AU$1029,COLUMN('04施策の客観指標'!$AU:$AU),FALSE)</f>
        <v>-</v>
      </c>
      <c r="GR11" s="38" t="str">
        <f>VLOOKUP($A11&amp;"-"&amp;GH$4,'04施策の客観指標'!$A$4:$AU$1029,COLUMN('04施策の客観指標'!$AU:$AU),FALSE)</f>
        <v>-</v>
      </c>
      <c r="GS11" s="38" t="str">
        <f>VLOOKUP($A11&amp;"-"&amp;GI$4,'04施策の客観指標'!$A$4:$AU$1029,COLUMN('04施策の客観指標'!$AU:$AU),FALSE)</f>
        <v>-</v>
      </c>
      <c r="GT11" s="38" t="str">
        <f>VLOOKUP($A11&amp;"-"&amp;GJ$4,'04施策の客観指標'!$A$4:$AU$1029,COLUMN('04施策の客観指標'!$AU:$AU),FALSE)</f>
        <v>-</v>
      </c>
      <c r="GU11" s="38" t="str">
        <f>VLOOKUP($A11&amp;"-"&amp;GK$4,'04施策の客観指標'!$A$4:$AU$1029,COLUMN('04施策の客観指標'!$AU:$AU),FALSE)</f>
        <v>-</v>
      </c>
      <c r="GV11" s="38" t="str">
        <f>VLOOKUP($A11&amp;"-"&amp;GL$4,'04施策の客観指標'!$A$4:$AU$1029,COLUMN('04施策の客観指標'!$AU:$AU),FALSE)</f>
        <v>-</v>
      </c>
      <c r="GW11" s="38" t="str">
        <f>VLOOKUP($A11&amp;"-"&amp;GM$4,'04施策の客観指標'!$A$4:$AU$1029,COLUMN('04施策の客観指標'!$AU:$AU),FALSE)</f>
        <v>-</v>
      </c>
      <c r="GX11" s="82">
        <f t="shared" si="103"/>
        <v>1</v>
      </c>
      <c r="GY11" s="37" t="str">
        <f t="shared" si="104"/>
        <v/>
      </c>
      <c r="GZ11" s="38" t="str">
        <f t="shared" si="39"/>
        <v/>
      </c>
      <c r="HA11" s="38" t="str">
        <f t="shared" si="40"/>
        <v/>
      </c>
      <c r="HB11" s="38" t="str">
        <f t="shared" si="41"/>
        <v/>
      </c>
      <c r="HC11" s="38" t="str">
        <f t="shared" si="42"/>
        <v/>
      </c>
      <c r="HD11" s="38" t="str">
        <f t="shared" si="43"/>
        <v/>
      </c>
      <c r="HE11" s="38" t="str">
        <f t="shared" si="44"/>
        <v/>
      </c>
      <c r="HF11" s="38" t="str">
        <f t="shared" si="45"/>
        <v/>
      </c>
      <c r="HG11" s="38" t="str">
        <f t="shared" si="46"/>
        <v/>
      </c>
      <c r="HH11" s="41">
        <f t="shared" si="105"/>
        <v>0</v>
      </c>
      <c r="HI11" s="37" t="str">
        <f>IF($K11="○",VLOOKUP($C11&amp;"-"&amp;HI$4,'05市民生活実感調査'!$A$3:$BC$218,COLUMN('05市民生活実感調査'!$AS:$AS),FALSE),"-")</f>
        <v>-</v>
      </c>
      <c r="HJ11" s="38" t="str">
        <f>IF($L11="○",VLOOKUP($C11&amp;"-"&amp;HJ$4,'05市民生活実感調査'!$A$3:$BC$218,COLUMN('05市民生活実感調査'!$AS:$AS),FALSE),"-")</f>
        <v>-</v>
      </c>
      <c r="HK11" s="38" t="str">
        <f>IF($M11="○",VLOOKUP($C11&amp;"-"&amp;HK$4,'05市民生活実感調査'!$A$3:$BC$218,COLUMN('05市民生活実感調査'!$AS:$AS),FALSE),"-")</f>
        <v>-</v>
      </c>
      <c r="HL11" s="38" t="str">
        <f>IF($N11="○",VLOOKUP($C11&amp;"-"&amp;HL$4,'05市民生活実感調査'!$A$3:$BC$218,COLUMN('05市民生活実感調査'!$AS:$AS),FALSE),"-")</f>
        <v>-</v>
      </c>
      <c r="HM11" s="38" t="str">
        <f>IF($O11="○",VLOOKUP($C11&amp;"-"&amp;HM$4,'05市民生活実感調査'!$A$3:$BC$218,COLUMN('05市民生活実感調査'!$AS:$AS),FALSE),"-")</f>
        <v>-</v>
      </c>
      <c r="HN11" s="38" t="str">
        <f>IF($P11="○",VLOOKUP($C11&amp;"-"&amp;HN$4,'05市民生活実感調査'!$A$3:$BC$218,COLUMN('05市民生活実感調査'!$AS:$AS),FALSE),"-")</f>
        <v>-</v>
      </c>
      <c r="HO11" s="38" t="str">
        <f>IF($Q11="○",VLOOKUP($C11&amp;"-"&amp;HO$4,'05市民生活実感調査'!$A$3:$BC$218,COLUMN('05市民生活実感調査'!$AS:$AS),FALSE),"-")</f>
        <v>-</v>
      </c>
      <c r="HP11" s="38" t="str">
        <f>IF($R11="○",VLOOKUP($C11&amp;"-"&amp;HP$4,'05市民生活実感調査'!$A$3:$BC$218,COLUMN('05市民生活実感調査'!$AS:$AS),FALSE),"-")</f>
        <v>-</v>
      </c>
      <c r="HQ11" s="109" t="e">
        <f t="shared" si="106"/>
        <v>#DIV/0!</v>
      </c>
      <c r="HR11" s="37" t="str">
        <f t="shared" si="107"/>
        <v/>
      </c>
      <c r="HS11" s="38" t="str">
        <f t="shared" si="47"/>
        <v/>
      </c>
      <c r="HT11" s="38" t="str">
        <f t="shared" si="48"/>
        <v/>
      </c>
      <c r="HU11" s="38" t="str">
        <f t="shared" si="49"/>
        <v/>
      </c>
      <c r="HV11" s="38" t="str">
        <f t="shared" si="50"/>
        <v/>
      </c>
      <c r="HW11" s="38" t="str">
        <f t="shared" si="51"/>
        <v/>
      </c>
      <c r="HX11" s="38" t="str">
        <f t="shared" si="52"/>
        <v/>
      </c>
      <c r="HY11" s="38" t="str">
        <f t="shared" si="53"/>
        <v/>
      </c>
      <c r="HZ11" s="41" t="e">
        <f t="shared" si="108"/>
        <v>#DIV/0!</v>
      </c>
      <c r="IA11" s="13" t="str">
        <f t="shared" si="109"/>
        <v>客観指標</v>
      </c>
      <c r="IB11" s="5" t="str">
        <f t="shared" si="110"/>
        <v>市民の実感は，国や府の施策を含めた雇用労働関係行政全般の影響を受けるものであるが，本施策はその一部である勤労者福祉施策であることから，客観指標総合評価を重視することとする。</v>
      </c>
      <c r="IC11" s="108" t="e">
        <f>VLOOKUP(GN11&amp;HQ11&amp;IA11,プルダウン!$AC$2:$AD$51,2,FALSE)</f>
        <v>#DIV/0!</v>
      </c>
      <c r="ID11" s="12" t="e">
        <f>VLOOKUP(IC11,プルダウン!$A$1:$B$6,2,FALSE)</f>
        <v>#DIV/0!</v>
      </c>
      <c r="IE11" s="11"/>
      <c r="IF11" s="12"/>
      <c r="IG11" s="22" t="s">
        <v>81</v>
      </c>
      <c r="IH11" s="116"/>
      <c r="II11" s="115" t="str">
        <f>VLOOKUP($A11&amp;"-"&amp;II$4,'04施策の客観指標'!$A$4:$AU$1029,COLUMN('04施策の客観指標'!$AT:$AT),FALSE)</f>
        <v>-</v>
      </c>
      <c r="IJ11" s="7" t="str">
        <f>VLOOKUP($A11&amp;"-"&amp;IJ$4,'04施策の客観指標'!$A$4:$AU$1029,COLUMN('04施策の客観指標'!$AT:$AT),FALSE)</f>
        <v>-</v>
      </c>
      <c r="IK11" s="7" t="str">
        <f>VLOOKUP($A11&amp;"-"&amp;IK$4,'04施策の客観指標'!$A$4:$AU$1029,COLUMN('04施策の客観指標'!$AT:$AT),FALSE)</f>
        <v>-</v>
      </c>
      <c r="IL11" s="7" t="str">
        <f>VLOOKUP($A11&amp;"-"&amp;IL$4,'04施策の客観指標'!$A$4:$AU$1029,COLUMN('04施策の客観指標'!$AT:$AT),FALSE)</f>
        <v>-</v>
      </c>
      <c r="IM11" s="7" t="str">
        <f>VLOOKUP($A11&amp;"-"&amp;IM$4,'04施策の客観指標'!$A$4:$AU$1029,COLUMN('04施策の客観指標'!$AT:$AT),FALSE)</f>
        <v>-</v>
      </c>
      <c r="IN11" s="7" t="str">
        <f>VLOOKUP($A11&amp;"-"&amp;IN$4,'04施策の客観指標'!$A$4:$AU$1029,COLUMN('04施策の客観指標'!$AT:$AT),FALSE)</f>
        <v>-</v>
      </c>
      <c r="IO11" s="7" t="str">
        <f>VLOOKUP($A11&amp;"-"&amp;IO$4,'04施策の客観指標'!$A$4:$AU$1029,COLUMN('04施策の客観指標'!$AT:$AT),FALSE)</f>
        <v>-</v>
      </c>
      <c r="IP11" s="7" t="str">
        <f>VLOOKUP($A11&amp;"-"&amp;IP$4,'04施策の客観指標'!$A$4:$AU$1029,COLUMN('04施策の客観指標'!$AT:$AT),FALSE)</f>
        <v>-</v>
      </c>
      <c r="IQ11" s="7" t="str">
        <f>VLOOKUP($A11&amp;"-"&amp;IQ$4,'04施策の客観指標'!$A$4:$AU$1029,COLUMN('04施策の客観指標'!$AT:$AT),FALSE)</f>
        <v>-</v>
      </c>
      <c r="IR11" s="109" t="str">
        <f t="shared" si="111"/>
        <v>e</v>
      </c>
      <c r="IS11" s="37">
        <f>VLOOKUP($A11&amp;"-"&amp;II$4,'04施策の客観指標'!$A$4:$AU$1029,COLUMN('04施策の客観指標'!$AU:$AU),FALSE)</f>
        <v>1</v>
      </c>
      <c r="IT11" s="38" t="str">
        <f>VLOOKUP($A11&amp;"-"&amp;IJ$4,'04施策の客観指標'!$A$4:$AU$1029,COLUMN('04施策の客観指標'!$AU:$AU),FALSE)</f>
        <v>-</v>
      </c>
      <c r="IU11" s="38" t="str">
        <f>VLOOKUP($A11&amp;"-"&amp;IK$4,'04施策の客観指標'!$A$4:$AU$1029,COLUMN('04施策の客観指標'!$AU:$AU),FALSE)</f>
        <v>-</v>
      </c>
      <c r="IV11" s="38" t="str">
        <f>VLOOKUP($A11&amp;"-"&amp;IL$4,'04施策の客観指標'!$A$4:$AU$1029,COLUMN('04施策の客観指標'!$AU:$AU),FALSE)</f>
        <v>-</v>
      </c>
      <c r="IW11" s="38" t="str">
        <f>VLOOKUP($A11&amp;"-"&amp;IM$4,'04施策の客観指標'!$A$4:$AU$1029,COLUMN('04施策の客観指標'!$AU:$AU),FALSE)</f>
        <v>-</v>
      </c>
      <c r="IX11" s="38" t="str">
        <f>VLOOKUP($A11&amp;"-"&amp;IN$4,'04施策の客観指標'!$A$4:$AU$1029,COLUMN('04施策の客観指標'!$AU:$AU),FALSE)</f>
        <v>-</v>
      </c>
      <c r="IY11" s="38" t="str">
        <f>VLOOKUP($A11&amp;"-"&amp;IO$4,'04施策の客観指標'!$A$4:$AU$1029,COLUMN('04施策の客観指標'!$AU:$AU),FALSE)</f>
        <v>-</v>
      </c>
      <c r="IZ11" s="38" t="str">
        <f>VLOOKUP($A11&amp;"-"&amp;IP$4,'04施策の客観指標'!$A$4:$AU$1029,COLUMN('04施策の客観指標'!$AU:$AU),FALSE)</f>
        <v>-</v>
      </c>
      <c r="JA11" s="38" t="str">
        <f>VLOOKUP($A11&amp;"-"&amp;IQ$4,'04施策の客観指標'!$A$4:$AU$1029,COLUMN('04施策の客観指標'!$AU:$AU),FALSE)</f>
        <v>-</v>
      </c>
      <c r="JB11" s="82">
        <f t="shared" si="112"/>
        <v>1</v>
      </c>
      <c r="JC11" s="37" t="str">
        <f t="shared" si="113"/>
        <v/>
      </c>
      <c r="JD11" s="38" t="str">
        <f t="shared" si="54"/>
        <v/>
      </c>
      <c r="JE11" s="38" t="str">
        <f t="shared" si="55"/>
        <v/>
      </c>
      <c r="JF11" s="38" t="str">
        <f t="shared" si="56"/>
        <v/>
      </c>
      <c r="JG11" s="38" t="str">
        <f t="shared" si="57"/>
        <v/>
      </c>
      <c r="JH11" s="38" t="str">
        <f t="shared" si="58"/>
        <v/>
      </c>
      <c r="JI11" s="38" t="str">
        <f t="shared" si="59"/>
        <v/>
      </c>
      <c r="JJ11" s="38" t="str">
        <f t="shared" si="60"/>
        <v/>
      </c>
      <c r="JK11" s="38" t="str">
        <f t="shared" si="61"/>
        <v/>
      </c>
      <c r="JL11" s="41">
        <f t="shared" si="114"/>
        <v>0</v>
      </c>
      <c r="JM11" s="37" t="str">
        <f>IF($K11="○",VLOOKUP($C11&amp;"-"&amp;JM$4,'05市民生活実感調査'!$A$3:$BC$218,COLUMN('05市民生活実感調査'!$BC:$BC),FALSE),"-")</f>
        <v>-</v>
      </c>
      <c r="JN11" s="38" t="str">
        <f>IF($L11="○",VLOOKUP($C11&amp;"-"&amp;JN$4,'05市民生活実感調査'!$A$3:$BC$218,COLUMN('05市民生活実感調査'!$BC:$BC),FALSE),"-")</f>
        <v>-</v>
      </c>
      <c r="JO11" s="38" t="str">
        <f>IF($M11="○",VLOOKUP($C11&amp;"-"&amp;JO$4,'05市民生活実感調査'!$A$3:$BC$218,COLUMN('05市民生活実感調査'!$BC:$BC),FALSE),"-")</f>
        <v>-</v>
      </c>
      <c r="JP11" s="38" t="str">
        <f>IF($N11="○",VLOOKUP($C11&amp;"-"&amp;JP$4,'05市民生活実感調査'!$A$3:$BC$218,COLUMN('05市民生活実感調査'!$BC:$BC),FALSE),"-")</f>
        <v>-</v>
      </c>
      <c r="JQ11" s="38" t="str">
        <f>IF($O11="○",VLOOKUP($C11&amp;"-"&amp;JQ$4,'05市民生活実感調査'!$A$3:$BC$218,COLUMN('05市民生活実感調査'!$BC:$BC),FALSE),"-")</f>
        <v>-</v>
      </c>
      <c r="JR11" s="38" t="str">
        <f>IF($P11="○",VLOOKUP($C11&amp;"-"&amp;JR$4,'05市民生活実感調査'!$A$3:$BC$218,COLUMN('05市民生活実感調査'!$BC:$BC),FALSE),"-")</f>
        <v>-</v>
      </c>
      <c r="JS11" s="38" t="str">
        <f>IF($Q11="○",VLOOKUP($C11&amp;"-"&amp;JS$4,'05市民生活実感調査'!$A$3:$BC$218,COLUMN('05市民生活実感調査'!$BC:$BC),FALSE),"-")</f>
        <v>-</v>
      </c>
      <c r="JT11" s="38" t="str">
        <f>IF($R11="○",VLOOKUP($C11&amp;"-"&amp;JT$4,'05市民生活実感調査'!$A$3:$BC$218,COLUMN('05市民生活実感調査'!$BC:$BC),FALSE),"-")</f>
        <v>-</v>
      </c>
      <c r="JU11" s="109" t="e">
        <f t="shared" si="115"/>
        <v>#DIV/0!</v>
      </c>
      <c r="JV11" s="37" t="str">
        <f t="shared" si="116"/>
        <v/>
      </c>
      <c r="JW11" s="38" t="str">
        <f t="shared" si="62"/>
        <v/>
      </c>
      <c r="JX11" s="38" t="str">
        <f t="shared" si="63"/>
        <v/>
      </c>
      <c r="JY11" s="38" t="str">
        <f t="shared" si="64"/>
        <v/>
      </c>
      <c r="JZ11" s="38" t="str">
        <f t="shared" si="65"/>
        <v/>
      </c>
      <c r="KA11" s="38" t="str">
        <f t="shared" si="66"/>
        <v/>
      </c>
      <c r="KB11" s="38" t="str">
        <f t="shared" si="67"/>
        <v/>
      </c>
      <c r="KC11" s="38" t="str">
        <f t="shared" si="68"/>
        <v/>
      </c>
      <c r="KD11" s="41" t="e">
        <f t="shared" si="117"/>
        <v>#DIV/0!</v>
      </c>
      <c r="KE11" s="13" t="str">
        <f t="shared" si="118"/>
        <v>客観指標</v>
      </c>
      <c r="KF11" s="5" t="str">
        <f t="shared" si="119"/>
        <v>市民の実感は，国や府の施策を含めた雇用労働関係行政全般の影響を受けるものであるが，本施策はその一部である勤労者福祉施策であることから，客観指標総合評価を重視することとする。</v>
      </c>
      <c r="KG11" s="108" t="e">
        <f>VLOOKUP(IR11&amp;JU11&amp;KE11,プルダウン!$AC$2:$AD$51,2,FALSE)</f>
        <v>#DIV/0!</v>
      </c>
      <c r="KH11" s="12" t="e">
        <f>VLOOKUP(KG11,プルダウン!$A$1:$B$6,2,FALSE)</f>
        <v>#DIV/0!</v>
      </c>
      <c r="KI11" s="11"/>
      <c r="KJ11" s="12"/>
      <c r="KK11" s="22" t="s">
        <v>81</v>
      </c>
      <c r="KL11" s="5"/>
    </row>
    <row r="12" spans="1:302" ht="240.75" customHeight="1">
      <c r="A12" s="18">
        <v>204</v>
      </c>
      <c r="B12" s="5" t="s">
        <v>166</v>
      </c>
      <c r="C12" s="47">
        <f t="shared" ref="C12" si="120">ROUNDDOWN(A12/100,0)</f>
        <v>2</v>
      </c>
      <c r="D12" s="12" t="str">
        <f>IFERROR(VLOOKUP(C12,プルダウン!$L$2:$M$28,2,FALSE),"-")</f>
        <v>人権・男女共同参画</v>
      </c>
      <c r="E12" s="5"/>
      <c r="F12" s="11" t="s">
        <v>1696</v>
      </c>
      <c r="G12" s="195" t="s">
        <v>2342</v>
      </c>
      <c r="H12" s="11"/>
      <c r="I12" s="20"/>
      <c r="J12" s="5"/>
      <c r="K12" s="42" t="s">
        <v>85</v>
      </c>
      <c r="L12" s="43" t="s">
        <v>85</v>
      </c>
      <c r="M12" s="43" t="s">
        <v>392</v>
      </c>
      <c r="N12" s="43" t="s">
        <v>85</v>
      </c>
      <c r="O12" s="43" t="s">
        <v>85</v>
      </c>
      <c r="P12" s="43" t="s">
        <v>85</v>
      </c>
      <c r="Q12" s="43" t="s">
        <v>85</v>
      </c>
      <c r="R12" s="41" t="s">
        <v>85</v>
      </c>
      <c r="S12" s="546" t="str">
        <f>VLOOKUP($A12&amp;"-"&amp;S$4,'04施策の客観指標'!$A$4:$AU$1029,COLUMN('04施策の客観指標'!$AP:$AP),FALSE)</f>
        <v>b</v>
      </c>
      <c r="T12" s="528" t="str">
        <f>VLOOKUP($A12&amp;"-"&amp;T$4,'04施策の客観指標'!$A$4:$AU$1029,COLUMN('04施策の客観指標'!$AP:$AP),FALSE)</f>
        <v>-</v>
      </c>
      <c r="U12" s="528" t="str">
        <f>VLOOKUP($A12&amp;"-"&amp;U$4,'04施策の客観指標'!$A$4:$AU$1029,COLUMN('04施策の客観指標'!$AP:$AP),FALSE)</f>
        <v>-</v>
      </c>
      <c r="V12" s="528" t="str">
        <f>VLOOKUP($A12&amp;"-"&amp;V$4,'04施策の客観指標'!$A$4:$AU$1029,COLUMN('04施策の客観指標'!$AP:$AP),FALSE)</f>
        <v>-</v>
      </c>
      <c r="W12" s="528" t="str">
        <f>VLOOKUP($A12&amp;"-"&amp;W$4,'04施策の客観指標'!$A$4:$AU$1029,COLUMN('04施策の客観指標'!$AP:$AP),FALSE)</f>
        <v>-</v>
      </c>
      <c r="X12" s="528" t="str">
        <f>VLOOKUP($A12&amp;"-"&amp;X$4,'04施策の客観指標'!$A$4:$AU$1029,COLUMN('04施策の客観指標'!$AP:$AP),FALSE)</f>
        <v>-</v>
      </c>
      <c r="Y12" s="528" t="str">
        <f>VLOOKUP($A12&amp;"-"&amp;Y$4,'04施策の客観指標'!$A$4:$AU$1029,COLUMN('04施策の客観指標'!$AP:$AP),FALSE)</f>
        <v>-</v>
      </c>
      <c r="Z12" s="528" t="str">
        <f>VLOOKUP($A12&amp;"-"&amp;Z$4,'04施策の客観指標'!$A$4:$AU$1029,COLUMN('04施策の客観指標'!$AP:$AP),FALSE)</f>
        <v>-</v>
      </c>
      <c r="AA12" s="529" t="str">
        <f>VLOOKUP($A12&amp;"-"&amp;AA$4,'04施策の客観指標'!$A$4:$AU$1029,COLUMN('04施策の客観指標'!$AP:$AP),FALSE)</f>
        <v>-</v>
      </c>
      <c r="AB12" s="547" t="str">
        <f t="shared" si="70"/>
        <v>b</v>
      </c>
      <c r="AC12" s="252">
        <f>VLOOKUP($A12&amp;"-"&amp;S$4,'04施策の客観指標'!$A$4:$AU$1029,COLUMN('04施策の客観指標'!$AU:$AU),FALSE)</f>
        <v>1</v>
      </c>
      <c r="AD12" s="38" t="str">
        <f>VLOOKUP($A12&amp;"-"&amp;T$4,'04施策の客観指標'!$A$4:$AU$1029,COLUMN('04施策の客観指標'!$AU:$AU),FALSE)</f>
        <v>-</v>
      </c>
      <c r="AE12" s="38" t="str">
        <f>VLOOKUP($A12&amp;"-"&amp;U$4,'04施策の客観指標'!$A$4:$AU$1029,COLUMN('04施策の客観指標'!$AU:$AU),FALSE)</f>
        <v>-</v>
      </c>
      <c r="AF12" s="38" t="str">
        <f>VLOOKUP($A12&amp;"-"&amp;V$4,'04施策の客観指標'!$A$4:$AU$1029,COLUMN('04施策の客観指標'!$AU:$AU),FALSE)</f>
        <v>-</v>
      </c>
      <c r="AG12" s="38" t="str">
        <f>VLOOKUP($A12&amp;"-"&amp;W$4,'04施策の客観指標'!$A$4:$AU$1029,COLUMN('04施策の客観指標'!$AU:$AU),FALSE)</f>
        <v>-</v>
      </c>
      <c r="AH12" s="38" t="str">
        <f>VLOOKUP($A12&amp;"-"&amp;X$4,'04施策の客観指標'!$A$4:$AU$1029,COLUMN('04施策の客観指標'!$AU:$AU),FALSE)</f>
        <v>-</v>
      </c>
      <c r="AI12" s="38" t="str">
        <f>VLOOKUP($A12&amp;"-"&amp;Y$4,'04施策の客観指標'!$A$4:$AU$1029,COLUMN('04施策の客観指標'!$AU:$AU),FALSE)</f>
        <v>-</v>
      </c>
      <c r="AJ12" s="38" t="str">
        <f>VLOOKUP($A12&amp;"-"&amp;Z$4,'04施策の客観指標'!$A$4:$AU$1029,COLUMN('04施策の客観指標'!$AU:$AU),FALSE)</f>
        <v>-</v>
      </c>
      <c r="AK12" s="38" t="str">
        <f>VLOOKUP($A12&amp;"-"&amp;AA$4,'04施策の客観指標'!$A$4:$AU$1029,COLUMN('04施策の客観指標'!$AU:$AU),FALSE)</f>
        <v>-</v>
      </c>
      <c r="AL12" s="82">
        <f t="shared" ref="AL12" si="121">SUM(AC12:AK12)</f>
        <v>1</v>
      </c>
      <c r="AM12" s="37">
        <f t="shared" ref="AM12" si="122">_xlfn.SWITCH(S12,"a",4*AC12,"b",3*AC12,"c",2*AC12,"d",1*AC12,"e",0*AC12,"-","")</f>
        <v>3</v>
      </c>
      <c r="AN12" s="38" t="str">
        <f t="shared" ref="AN12" si="123">_xlfn.SWITCH(T12,"a",4*AD12,"b",3*AD12,"c",2*AD12,"d",1*AD12,"e",0*AD12,"-","")</f>
        <v/>
      </c>
      <c r="AO12" s="38" t="str">
        <f t="shared" ref="AO12" si="124">_xlfn.SWITCH(U12,"a",4*AE12,"b",3*AE12,"c",2*AE12,"d",1*AE12,"e",0*AE12,"-","")</f>
        <v/>
      </c>
      <c r="AP12" s="38" t="str">
        <f t="shared" ref="AP12" si="125">_xlfn.SWITCH(V12,"a",4*AF12,"b",3*AF12,"c",2*AF12,"d",1*AF12,"e",0*AF12,"-","")</f>
        <v/>
      </c>
      <c r="AQ12" s="38" t="str">
        <f t="shared" ref="AQ12" si="126">_xlfn.SWITCH(W12,"a",4*AG12,"b",3*AG12,"c",2*AG12,"d",1*AG12,"e",0*AG12,"-","")</f>
        <v/>
      </c>
      <c r="AR12" s="38" t="str">
        <f t="shared" ref="AR12" si="127">_xlfn.SWITCH(X12,"a",4*AH12,"b",3*AH12,"c",2*AH12,"d",1*AH12,"e",0*AH12,"-","")</f>
        <v/>
      </c>
      <c r="AS12" s="38" t="str">
        <f t="shared" ref="AS12" si="128">_xlfn.SWITCH(Y12,"a",4*AI12,"b",3*AI12,"c",2*AI12,"d",1*AI12,"e",0*AI12,"-","")</f>
        <v/>
      </c>
      <c r="AT12" s="38" t="str">
        <f t="shared" ref="AT12" si="129">_xlfn.SWITCH(Z12,"a",4*AJ12,"b",3*AJ12,"c",2*AJ12,"d",1*AJ12,"e",0*AJ12,"-","")</f>
        <v/>
      </c>
      <c r="AU12" s="253" t="str">
        <f t="shared" ref="AU12" si="130">_xlfn.SWITCH(AA12,"a",4*AK12,"b",3*AK12,"c",2*AK12,"d",1*AK12,"e",0*AK12,"-","")</f>
        <v/>
      </c>
      <c r="AV12" s="81">
        <f t="shared" si="1"/>
        <v>0.75</v>
      </c>
      <c r="AW12" s="534" t="str">
        <f>IF($K12="○",VLOOKUP($C12&amp;"-"&amp;AW$4,'05市民生活実感調査'!$A$3:$BC$218,COLUMN('05市民生活実感調査'!$O:$O),FALSE),"-")</f>
        <v>-</v>
      </c>
      <c r="AX12" s="535" t="str">
        <f>IF($L12="○",VLOOKUP($C12&amp;"-"&amp;AX$4,'05市民生活実感調査'!$A$3:$BC$218,COLUMN('05市民生活実感調査'!$O:$O),FALSE),"-")</f>
        <v>-</v>
      </c>
      <c r="AY12" s="535" t="str">
        <f>IF($M12="○",VLOOKUP($C12&amp;"-"&amp;AY$4,'05市民生活実感調査'!$A$3:$BC$218,COLUMN('05市民生活実感調査'!$O:$O),FALSE),"-")</f>
        <v>d</v>
      </c>
      <c r="AZ12" s="535" t="str">
        <f>IF($N12="○",VLOOKUP($C12&amp;"-"&amp;AZ$4,'05市民生活実感調査'!$A$3:$BC$218,COLUMN('05市民生活実感調査'!$O:$O),FALSE),"-")</f>
        <v>-</v>
      </c>
      <c r="BA12" s="535" t="str">
        <f>IF($O12="○",VLOOKUP($C12&amp;"-"&amp;BA$4,'05市民生活実感調査'!$A$3:$BC$218,COLUMN('05市民生活実感調査'!$O:$O),FALSE),"-")</f>
        <v>-</v>
      </c>
      <c r="BB12" s="535" t="str">
        <f>IF($P12="○",VLOOKUP($C12&amp;"-"&amp;BB$4,'05市民生活実感調査'!$A$3:$BC$218,COLUMN('05市民生活実感調査'!$O:$O),FALSE),"-")</f>
        <v>-</v>
      </c>
      <c r="BC12" s="535" t="str">
        <f>IF($Q12="○",VLOOKUP($C12&amp;"-"&amp;BC$4,'05市民生活実感調査'!$A$3:$BC$218,COLUMN('05市民生活実感調査'!$O:$O),FALSE),"-")</f>
        <v>-</v>
      </c>
      <c r="BD12" s="535" t="str">
        <f>IF($R12="○",VLOOKUP($C12&amp;"-"&amp;BD$4,'05市民生活実感調査'!$A$3:$BC$218,COLUMN('05市民生活実感調査'!$O:$O),FALSE),"-")</f>
        <v>-</v>
      </c>
      <c r="BE12" s="536" t="str">
        <f t="shared" si="81"/>
        <v>d</v>
      </c>
      <c r="BF12" s="37" t="str">
        <f t="shared" ref="BF12" si="131">_xlfn.SWITCH(AW12,"a",4,"b",3,"c",2,"d",1,"e",0,"-","")</f>
        <v/>
      </c>
      <c r="BG12" s="38" t="str">
        <f t="shared" ref="BG12" si="132">_xlfn.SWITCH(AX12,"a",4,"b",3,"c",2,"d",1,"e",0,"-","")</f>
        <v/>
      </c>
      <c r="BH12" s="38">
        <f t="shared" ref="BH12" si="133">_xlfn.SWITCH(AY12,"a",4,"b",3,"c",2,"d",1,"e",0,"-","")</f>
        <v>1</v>
      </c>
      <c r="BI12" s="38" t="str">
        <f t="shared" ref="BI12" si="134">_xlfn.SWITCH(AZ12,"a",4,"b",3,"c",2,"d",1,"e",0,"-","")</f>
        <v/>
      </c>
      <c r="BJ12" s="38" t="str">
        <f t="shared" ref="BJ12" si="135">_xlfn.SWITCH(BA12,"a",4,"b",3,"c",2,"d",1,"e",0,"-","")</f>
        <v/>
      </c>
      <c r="BK12" s="38" t="str">
        <f t="shared" ref="BK12" si="136">_xlfn.SWITCH(BB12,"a",4,"b",3,"c",2,"d",1,"e",0,"-","")</f>
        <v/>
      </c>
      <c r="BL12" s="38" t="str">
        <f t="shared" ref="BL12" si="137">_xlfn.SWITCH(BC12,"a",4,"b",3,"c",2,"d",1,"e",0,"-","")</f>
        <v/>
      </c>
      <c r="BM12" s="38" t="str">
        <f t="shared" ref="BM12" si="138">_xlfn.SWITCH(BD12,"a",4,"b",3,"c",2,"d",1,"e",0,"-","")</f>
        <v/>
      </c>
      <c r="BN12" s="41">
        <f t="shared" ref="BN12" si="139">SUM(BF12:BM12)/COUNT(BF12:BM12)/4</f>
        <v>0.25</v>
      </c>
      <c r="BO12" s="264" t="s">
        <v>124</v>
      </c>
      <c r="BP12" s="224" t="s">
        <v>2150</v>
      </c>
      <c r="BQ12" s="537" t="str">
        <f>VLOOKUP(AB12&amp;BE12&amp;BO12,[4]プルダウン!$AC$2:$AD$51,2,FALSE)</f>
        <v>C</v>
      </c>
      <c r="BR12" s="588" t="str">
        <f>VLOOKUP(BQ12,[4]プルダウン!$A$1:$B$6,2,FALSE)</f>
        <v>政策の目的がそこそこ達成されている</v>
      </c>
      <c r="BS12" s="262"/>
      <c r="BT12" s="240" t="s">
        <v>2348</v>
      </c>
      <c r="BU12" s="224" t="s">
        <v>2263</v>
      </c>
      <c r="BV12" s="329" t="s">
        <v>2347</v>
      </c>
      <c r="BW12" s="115" t="str">
        <f>VLOOKUP($A12&amp;"-"&amp;BW$4,'04施策の客観指標'!$A$4:$AU$1029,COLUMN('04施策の客観指標'!$AQ:$AQ),FALSE)</f>
        <v>-</v>
      </c>
      <c r="BX12" s="7" t="str">
        <f>VLOOKUP($A12&amp;"-"&amp;BX$4,'04施策の客観指標'!$A$4:$AU$1029,COLUMN('04施策の客観指標'!$AQ:$AQ),FALSE)</f>
        <v>-</v>
      </c>
      <c r="BY12" s="7" t="str">
        <f>VLOOKUP($A12&amp;"-"&amp;BY$4,'04施策の客観指標'!$A$4:$AU$1029,COLUMN('04施策の客観指標'!$AQ:$AQ),FALSE)</f>
        <v>-</v>
      </c>
      <c r="BZ12" s="7" t="str">
        <f>VLOOKUP($A12&amp;"-"&amp;BZ$4,'04施策の客観指標'!$A$4:$AU$1029,COLUMN('04施策の客観指標'!$AQ:$AQ),FALSE)</f>
        <v>-</v>
      </c>
      <c r="CA12" s="7" t="str">
        <f>VLOOKUP($A12&amp;"-"&amp;CA$4,'04施策の客観指標'!$A$4:$AU$1029,COLUMN('04施策の客観指標'!$AQ:$AQ),FALSE)</f>
        <v>-</v>
      </c>
      <c r="CB12" s="7" t="str">
        <f>VLOOKUP($A12&amp;"-"&amp;CB$4,'04施策の客観指標'!$A$4:$AU$1029,COLUMN('04施策の客観指標'!$AQ:$AQ),FALSE)</f>
        <v>-</v>
      </c>
      <c r="CC12" s="7" t="str">
        <f>VLOOKUP($A12&amp;"-"&amp;CC$4,'04施策の客観指標'!$A$4:$AU$1029,COLUMN('04施策の客観指標'!$AQ:$AQ),FALSE)</f>
        <v>-</v>
      </c>
      <c r="CD12" s="7" t="str">
        <f>VLOOKUP($A12&amp;"-"&amp;CD$4,'04施策の客観指標'!$A$4:$AU$1029,COLUMN('04施策の客観指標'!$AQ:$AQ),FALSE)</f>
        <v>-</v>
      </c>
      <c r="CE12" s="7" t="str">
        <f>VLOOKUP($A12&amp;"-"&amp;CE$4,'04施策の客観指標'!$A$4:$AU$1029,COLUMN('04施策の客観指標'!$AQ:$AQ),FALSE)</f>
        <v>-</v>
      </c>
      <c r="CF12" s="109" t="str">
        <f t="shared" si="84"/>
        <v>e</v>
      </c>
      <c r="CG12" s="37">
        <f>VLOOKUP($A12&amp;"-"&amp;BW$4,'04施策の客観指標'!$A$4:$AU$1029,COLUMN('04施策の客観指標'!$AU:$AU),FALSE)</f>
        <v>1</v>
      </c>
      <c r="CH12" s="38" t="str">
        <f>VLOOKUP($A12&amp;"-"&amp;BX$4,'04施策の客観指標'!$A$4:$AU$1029,COLUMN('04施策の客観指標'!$AU:$AU),FALSE)</f>
        <v>-</v>
      </c>
      <c r="CI12" s="38" t="str">
        <f>VLOOKUP($A12&amp;"-"&amp;BY$4,'04施策の客観指標'!$A$4:$AU$1029,COLUMN('04施策の客観指標'!$AU:$AU),FALSE)</f>
        <v>-</v>
      </c>
      <c r="CJ12" s="38" t="str">
        <f>VLOOKUP($A12&amp;"-"&amp;BZ$4,'04施策の客観指標'!$A$4:$AU$1029,COLUMN('04施策の客観指標'!$AU:$AU),FALSE)</f>
        <v>-</v>
      </c>
      <c r="CK12" s="38" t="str">
        <f>VLOOKUP($A12&amp;"-"&amp;CA$4,'04施策の客観指標'!$A$4:$AU$1029,COLUMN('04施策の客観指標'!$AU:$AU),FALSE)</f>
        <v>-</v>
      </c>
      <c r="CL12" s="38" t="str">
        <f>VLOOKUP($A12&amp;"-"&amp;CB$4,'04施策の客観指標'!$A$4:$AU$1029,COLUMN('04施策の客観指標'!$AU:$AU),FALSE)</f>
        <v>-</v>
      </c>
      <c r="CM12" s="38" t="str">
        <f>VLOOKUP($A12&amp;"-"&amp;CC$4,'04施策の客観指標'!$A$4:$AU$1029,COLUMN('04施策の客観指標'!$AU:$AU),FALSE)</f>
        <v>-</v>
      </c>
      <c r="CN12" s="38" t="str">
        <f>VLOOKUP($A12&amp;"-"&amp;CD$4,'04施策の客観指標'!$A$4:$AU$1029,COLUMN('04施策の客観指標'!$AU:$AU),FALSE)</f>
        <v>-</v>
      </c>
      <c r="CO12" s="38" t="str">
        <f>VLOOKUP($A12&amp;"-"&amp;CE$4,'04施策の客観指標'!$A$4:$AU$1029,COLUMN('04施策の客観指標'!$AU:$AU),FALSE)</f>
        <v>-</v>
      </c>
      <c r="CP12" s="82">
        <f t="shared" si="85"/>
        <v>1</v>
      </c>
      <c r="CQ12" s="37" t="str">
        <f t="shared" si="86"/>
        <v/>
      </c>
      <c r="CR12" s="38" t="str">
        <f t="shared" si="9"/>
        <v/>
      </c>
      <c r="CS12" s="38" t="str">
        <f t="shared" si="10"/>
        <v/>
      </c>
      <c r="CT12" s="38" t="str">
        <f t="shared" si="11"/>
        <v/>
      </c>
      <c r="CU12" s="38" t="str">
        <f t="shared" si="12"/>
        <v/>
      </c>
      <c r="CV12" s="38" t="str">
        <f t="shared" si="13"/>
        <v/>
      </c>
      <c r="CW12" s="38" t="str">
        <f t="shared" si="14"/>
        <v/>
      </c>
      <c r="CX12" s="38" t="str">
        <f t="shared" si="15"/>
        <v/>
      </c>
      <c r="CY12" s="38" t="str">
        <f t="shared" si="16"/>
        <v/>
      </c>
      <c r="CZ12" s="41">
        <f t="shared" si="87"/>
        <v>0</v>
      </c>
      <c r="DA12" s="37" t="str">
        <f>IF($K12="○",VLOOKUP($C12&amp;"-"&amp;DA$4,'05市民生活実感調査'!$A$3:$BC$218,COLUMN('05市民生活実感調査'!$Y:$Y),FALSE),"-")</f>
        <v>-</v>
      </c>
      <c r="DB12" s="38" t="str">
        <f>IF($L12="○",VLOOKUP($C12&amp;"-"&amp;DB$4,'05市民生活実感調査'!$A$3:$BC$218,COLUMN('05市民生活実感調査'!$Y:$Y),FALSE),"-")</f>
        <v>-</v>
      </c>
      <c r="DC12" s="38" t="str">
        <f>IF($M12="○",VLOOKUP($C12&amp;"-"&amp;DC$4,'05市民生活実感調査'!$A$3:$BC$218,COLUMN('05市民生活実感調査'!$Y:$Y),FALSE),"-")</f>
        <v>-</v>
      </c>
      <c r="DD12" s="38" t="str">
        <f>IF($N12="○",VLOOKUP($C12&amp;"-"&amp;DD$4,'05市民生活実感調査'!$A$3:$BC$218,COLUMN('05市民生活実感調査'!$Y:$Y),FALSE),"-")</f>
        <v>-</v>
      </c>
      <c r="DE12" s="38" t="str">
        <f>IF($O12="○",VLOOKUP($C12&amp;"-"&amp;DE$4,'05市民生活実感調査'!$A$3:$BC$218,COLUMN('05市民生活実感調査'!$Y:$Y),FALSE),"-")</f>
        <v>-</v>
      </c>
      <c r="DF12" s="38" t="str">
        <f>IF($P12="○",VLOOKUP($C12&amp;"-"&amp;DF$4,'05市民生活実感調査'!$A$3:$BC$218,COLUMN('05市民生活実感調査'!$Y:$Y),FALSE),"-")</f>
        <v>-</v>
      </c>
      <c r="DG12" s="38" t="str">
        <f>IF($Q12="○",VLOOKUP($C12&amp;"-"&amp;DG$4,'05市民生活実感調査'!$A$3:$BC$218,COLUMN('05市民生活実感調査'!$Y:$Y),FALSE),"-")</f>
        <v>-</v>
      </c>
      <c r="DH12" s="38" t="str">
        <f>IF($R12="○",VLOOKUP($C12&amp;"-"&amp;DH$4,'05市民生活実感調査'!$A$3:$BC$218,COLUMN('05市民生活実感調査'!$Y:$Y),FALSE),"-")</f>
        <v>-</v>
      </c>
      <c r="DI12" s="109" t="e">
        <f t="shared" si="88"/>
        <v>#DIV/0!</v>
      </c>
      <c r="DJ12" s="37" t="str">
        <f t="shared" si="89"/>
        <v/>
      </c>
      <c r="DK12" s="38" t="str">
        <f t="shared" si="17"/>
        <v/>
      </c>
      <c r="DL12" s="38" t="str">
        <f t="shared" si="18"/>
        <v/>
      </c>
      <c r="DM12" s="38" t="str">
        <f t="shared" si="19"/>
        <v/>
      </c>
      <c r="DN12" s="38" t="str">
        <f t="shared" si="20"/>
        <v/>
      </c>
      <c r="DO12" s="38" t="str">
        <f t="shared" si="21"/>
        <v/>
      </c>
      <c r="DP12" s="38" t="str">
        <f t="shared" si="22"/>
        <v/>
      </c>
      <c r="DQ12" s="38" t="str">
        <f t="shared" si="23"/>
        <v/>
      </c>
      <c r="DR12" s="41" t="e">
        <f t="shared" si="90"/>
        <v>#DIV/0!</v>
      </c>
      <c r="DS12" s="13" t="str">
        <f t="shared" si="91"/>
        <v>客観指標</v>
      </c>
      <c r="DT12" s="5" t="str">
        <f t="shared" si="92"/>
        <v>施策の直接的な対象者は配偶者等からの暴力を受けた者に限られ，市民の生活実態に施策の効果が直接反映されにくい性質であるため，客観指標総合評価を重視する。</v>
      </c>
      <c r="DU12" s="108" t="e">
        <f>VLOOKUP(CF12&amp;DI12&amp;DS12,プルダウン!$AC$2:$AD$51,2,FALSE)</f>
        <v>#DIV/0!</v>
      </c>
      <c r="DV12" s="12" t="e">
        <f>VLOOKUP(DU12,プルダウン!$A$1:$B$6,2,FALSE)</f>
        <v>#DIV/0!</v>
      </c>
      <c r="DW12" s="11"/>
      <c r="DX12" s="12"/>
      <c r="DY12" s="22" t="s">
        <v>81</v>
      </c>
      <c r="DZ12" s="116"/>
      <c r="EA12" s="115" t="str">
        <f>VLOOKUP($A12&amp;"-"&amp;EA$4,'04施策の客観指標'!$A$4:$AU$1029,COLUMN('04施策の客観指標'!$AR:$AR),FALSE)</f>
        <v>-</v>
      </c>
      <c r="EB12" s="7" t="str">
        <f>VLOOKUP($A12&amp;"-"&amp;EB$4,'04施策の客観指標'!$A$4:$AU$1029,COLUMN('04施策の客観指標'!$AR:$AR),FALSE)</f>
        <v>-</v>
      </c>
      <c r="EC12" s="7" t="str">
        <f>VLOOKUP($A12&amp;"-"&amp;EC$4,'04施策の客観指標'!$A$4:$AU$1029,COLUMN('04施策の客観指標'!$AR:$AR),FALSE)</f>
        <v>-</v>
      </c>
      <c r="ED12" s="7" t="str">
        <f>VLOOKUP($A12&amp;"-"&amp;ED$4,'04施策の客観指標'!$A$4:$AU$1029,COLUMN('04施策の客観指標'!$AR:$AR),FALSE)</f>
        <v>-</v>
      </c>
      <c r="EE12" s="7" t="str">
        <f>VLOOKUP($A12&amp;"-"&amp;EE$4,'04施策の客観指標'!$A$4:$AU$1029,COLUMN('04施策の客観指標'!$AR:$AR),FALSE)</f>
        <v>-</v>
      </c>
      <c r="EF12" s="7" t="str">
        <f>VLOOKUP($A12&amp;"-"&amp;EF$4,'04施策の客観指標'!$A$4:$AU$1029,COLUMN('04施策の客観指標'!$AR:$AR),FALSE)</f>
        <v>-</v>
      </c>
      <c r="EG12" s="7" t="str">
        <f>VLOOKUP($A12&amp;"-"&amp;EG$4,'04施策の客観指標'!$A$4:$AU$1029,COLUMN('04施策の客観指標'!$AR:$AR),FALSE)</f>
        <v>-</v>
      </c>
      <c r="EH12" s="7" t="str">
        <f>VLOOKUP($A12&amp;"-"&amp;EH$4,'04施策の客観指標'!$A$4:$AU$1029,COLUMN('04施策の客観指標'!$AR:$AR),FALSE)</f>
        <v>-</v>
      </c>
      <c r="EI12" s="7" t="str">
        <f>VLOOKUP($A12&amp;"-"&amp;EI$4,'04施策の客観指標'!$A$4:$AU$1029,COLUMN('04施策の客観指標'!$AR:$AR),FALSE)</f>
        <v>-</v>
      </c>
      <c r="EJ12" s="109" t="str">
        <f t="shared" si="93"/>
        <v>e</v>
      </c>
      <c r="EK12" s="37">
        <f>VLOOKUP($A12&amp;"-"&amp;EA$4,'04施策の客観指標'!$A$4:$AU$1029,COLUMN('04施策の客観指標'!$AU:$AU),FALSE)</f>
        <v>1</v>
      </c>
      <c r="EL12" s="38" t="str">
        <f>VLOOKUP($A12&amp;"-"&amp;EB$4,'04施策の客観指標'!$A$4:$AU$1029,COLUMN('04施策の客観指標'!$AU:$AU),FALSE)</f>
        <v>-</v>
      </c>
      <c r="EM12" s="38" t="str">
        <f>VLOOKUP($A12&amp;"-"&amp;EC$4,'04施策の客観指標'!$A$4:$AU$1029,COLUMN('04施策の客観指標'!$AU:$AU),FALSE)</f>
        <v>-</v>
      </c>
      <c r="EN12" s="38" t="str">
        <f>VLOOKUP($A12&amp;"-"&amp;ED$4,'04施策の客観指標'!$A$4:$AU$1029,COLUMN('04施策の客観指標'!$AU:$AU),FALSE)</f>
        <v>-</v>
      </c>
      <c r="EO12" s="38" t="str">
        <f>VLOOKUP($A12&amp;"-"&amp;EE$4,'04施策の客観指標'!$A$4:$AU$1029,COLUMN('04施策の客観指標'!$AU:$AU),FALSE)</f>
        <v>-</v>
      </c>
      <c r="EP12" s="38" t="str">
        <f>VLOOKUP($A12&amp;"-"&amp;EF$4,'04施策の客観指標'!$A$4:$AU$1029,COLUMN('04施策の客観指標'!$AU:$AU),FALSE)</f>
        <v>-</v>
      </c>
      <c r="EQ12" s="38" t="str">
        <f>VLOOKUP($A12&amp;"-"&amp;EG$4,'04施策の客観指標'!$A$4:$AU$1029,COLUMN('04施策の客観指標'!$AU:$AU),FALSE)</f>
        <v>-</v>
      </c>
      <c r="ER12" s="38" t="str">
        <f>VLOOKUP($A12&amp;"-"&amp;EH$4,'04施策の客観指標'!$A$4:$AU$1029,COLUMN('04施策の客観指標'!$AU:$AU),FALSE)</f>
        <v>-</v>
      </c>
      <c r="ES12" s="38" t="str">
        <f>VLOOKUP($A12&amp;"-"&amp;EI$4,'04施策の客観指標'!$A$4:$AU$1029,COLUMN('04施策の客観指標'!$AU:$AU),FALSE)</f>
        <v>-</v>
      </c>
      <c r="ET12" s="82">
        <f t="shared" si="94"/>
        <v>1</v>
      </c>
      <c r="EU12" s="37" t="str">
        <f t="shared" si="95"/>
        <v/>
      </c>
      <c r="EV12" s="38" t="str">
        <f t="shared" si="24"/>
        <v/>
      </c>
      <c r="EW12" s="38" t="str">
        <f t="shared" si="25"/>
        <v/>
      </c>
      <c r="EX12" s="38" t="str">
        <f t="shared" si="26"/>
        <v/>
      </c>
      <c r="EY12" s="38" t="str">
        <f t="shared" si="27"/>
        <v/>
      </c>
      <c r="EZ12" s="38" t="str">
        <f t="shared" si="28"/>
        <v/>
      </c>
      <c r="FA12" s="38" t="str">
        <f t="shared" si="29"/>
        <v/>
      </c>
      <c r="FB12" s="38" t="str">
        <f t="shared" si="30"/>
        <v/>
      </c>
      <c r="FC12" s="38" t="str">
        <f t="shared" si="31"/>
        <v/>
      </c>
      <c r="FD12" s="41">
        <f t="shared" si="96"/>
        <v>0</v>
      </c>
      <c r="FE12" s="37" t="str">
        <f>IF($K12="○",VLOOKUP($C12&amp;"-"&amp;FE$4,'05市民生活実感調査'!$A$3:$BC$218,COLUMN('05市民生活実感調査'!$AI:$AI),FALSE),"-")</f>
        <v>-</v>
      </c>
      <c r="FF12" s="38" t="str">
        <f>IF($L12="○",VLOOKUP($C12&amp;"-"&amp;FF$4,'05市民生活実感調査'!$A$3:$BC$218,COLUMN('05市民生活実感調査'!$AI:$AI),FALSE),"-")</f>
        <v>-</v>
      </c>
      <c r="FG12" s="38" t="str">
        <f>IF($M12="○",VLOOKUP($C12&amp;"-"&amp;FG$4,'05市民生活実感調査'!$A$3:$BC$218,COLUMN('05市民生活実感調査'!$AI:$AI),FALSE),"-")</f>
        <v>-</v>
      </c>
      <c r="FH12" s="38" t="str">
        <f>IF($N12="○",VLOOKUP($C12&amp;"-"&amp;FH$4,'05市民生活実感調査'!$A$3:$BC$218,COLUMN('05市民生活実感調査'!$AI:$AI),FALSE),"-")</f>
        <v>-</v>
      </c>
      <c r="FI12" s="38" t="str">
        <f>IF($O12="○",VLOOKUP($C12&amp;"-"&amp;FI$4,'05市民生活実感調査'!$A$3:$BC$218,COLUMN('05市民生活実感調査'!$AI:$AI),FALSE),"-")</f>
        <v>-</v>
      </c>
      <c r="FJ12" s="38" t="str">
        <f>IF($P12="○",VLOOKUP($C12&amp;"-"&amp;FJ$4,'05市民生活実感調査'!$A$3:$BC$218,COLUMN('05市民生活実感調査'!$AI:$AI),FALSE),"-")</f>
        <v>-</v>
      </c>
      <c r="FK12" s="38" t="str">
        <f>IF($Q12="○",VLOOKUP($C12&amp;"-"&amp;FK$4,'05市民生活実感調査'!$A$3:$BC$218,COLUMN('05市民生活実感調査'!$AI:$AI),FALSE),"-")</f>
        <v>-</v>
      </c>
      <c r="FL12" s="38" t="str">
        <f>IF($R12="○",VLOOKUP($C12&amp;"-"&amp;FL$4,'05市民生活実感調査'!$A$3:$BC$218,COLUMN('05市民生活実感調査'!$AI:$AI),FALSE),"-")</f>
        <v>-</v>
      </c>
      <c r="FM12" s="109" t="e">
        <f t="shared" si="97"/>
        <v>#DIV/0!</v>
      </c>
      <c r="FN12" s="37" t="str">
        <f t="shared" si="98"/>
        <v/>
      </c>
      <c r="FO12" s="38" t="str">
        <f t="shared" si="32"/>
        <v/>
      </c>
      <c r="FP12" s="38" t="str">
        <f t="shared" si="33"/>
        <v/>
      </c>
      <c r="FQ12" s="38" t="str">
        <f t="shared" si="34"/>
        <v/>
      </c>
      <c r="FR12" s="38" t="str">
        <f t="shared" si="35"/>
        <v/>
      </c>
      <c r="FS12" s="38" t="str">
        <f t="shared" si="36"/>
        <v/>
      </c>
      <c r="FT12" s="38" t="str">
        <f t="shared" si="37"/>
        <v/>
      </c>
      <c r="FU12" s="38" t="str">
        <f t="shared" si="38"/>
        <v/>
      </c>
      <c r="FV12" s="41" t="e">
        <f t="shared" si="99"/>
        <v>#DIV/0!</v>
      </c>
      <c r="FW12" s="13" t="str">
        <f t="shared" si="100"/>
        <v>客観指標</v>
      </c>
      <c r="FX12" s="5" t="str">
        <f t="shared" si="101"/>
        <v>施策の直接的な対象者は配偶者等からの暴力を受けた者に限られ，市民の生活実態に施策の効果が直接反映されにくい性質であるため，客観指標総合評価を重視する。</v>
      </c>
      <c r="FY12" s="108" t="e">
        <f>VLOOKUP(EJ12&amp;FM12&amp;FW12,プルダウン!$AC$2:$AD$51,2,FALSE)</f>
        <v>#DIV/0!</v>
      </c>
      <c r="FZ12" s="12" t="e">
        <f>VLOOKUP(FY12,プルダウン!$A$1:$B$6,2,FALSE)</f>
        <v>#DIV/0!</v>
      </c>
      <c r="GA12" s="11"/>
      <c r="GB12" s="12"/>
      <c r="GC12" s="22" t="s">
        <v>81</v>
      </c>
      <c r="GD12" s="116"/>
      <c r="GE12" s="115" t="str">
        <f>VLOOKUP($A12&amp;"-"&amp;GE$4,'04施策の客観指標'!$A$4:$AU$1029,COLUMN('04施策の客観指標'!$AS:$AS),FALSE)</f>
        <v>-</v>
      </c>
      <c r="GF12" s="7" t="str">
        <f>VLOOKUP($A12&amp;"-"&amp;GF$4,'04施策の客観指標'!$A$4:$AU$1029,COLUMN('04施策の客観指標'!$AS:$AS),FALSE)</f>
        <v>-</v>
      </c>
      <c r="GG12" s="7" t="str">
        <f>VLOOKUP($A12&amp;"-"&amp;GG$4,'04施策の客観指標'!$A$4:$AU$1029,COLUMN('04施策の客観指標'!$AS:$AS),FALSE)</f>
        <v>-</v>
      </c>
      <c r="GH12" s="7" t="str">
        <f>VLOOKUP($A12&amp;"-"&amp;GH$4,'04施策の客観指標'!$A$4:$AU$1029,COLUMN('04施策の客観指標'!$AS:$AS),FALSE)</f>
        <v>-</v>
      </c>
      <c r="GI12" s="7" t="str">
        <f>VLOOKUP($A12&amp;"-"&amp;GI$4,'04施策の客観指標'!$A$4:$AU$1029,COLUMN('04施策の客観指標'!$AS:$AS),FALSE)</f>
        <v>-</v>
      </c>
      <c r="GJ12" s="7" t="str">
        <f>VLOOKUP($A12&amp;"-"&amp;GJ$4,'04施策の客観指標'!$A$4:$AU$1029,COLUMN('04施策の客観指標'!$AS:$AS),FALSE)</f>
        <v>-</v>
      </c>
      <c r="GK12" s="7" t="str">
        <f>VLOOKUP($A12&amp;"-"&amp;GK$4,'04施策の客観指標'!$A$4:$AU$1029,COLUMN('04施策の客観指標'!$AS:$AS),FALSE)</f>
        <v>-</v>
      </c>
      <c r="GL12" s="7" t="str">
        <f>VLOOKUP($A12&amp;"-"&amp;GL$4,'04施策の客観指標'!$A$4:$AU$1029,COLUMN('04施策の客観指標'!$AS:$AS),FALSE)</f>
        <v>-</v>
      </c>
      <c r="GM12" s="7" t="str">
        <f>VLOOKUP($A12&amp;"-"&amp;GM$4,'04施策の客観指標'!$A$4:$AU$1029,COLUMN('04施策の客観指標'!$AS:$AS),FALSE)</f>
        <v>-</v>
      </c>
      <c r="GN12" s="109" t="str">
        <f t="shared" si="102"/>
        <v>e</v>
      </c>
      <c r="GO12" s="37">
        <f>VLOOKUP($A12&amp;"-"&amp;GE$4,'04施策の客観指標'!$A$4:$AU$1029,COLUMN('04施策の客観指標'!$AU:$AU),FALSE)</f>
        <v>1</v>
      </c>
      <c r="GP12" s="38" t="str">
        <f>VLOOKUP($A12&amp;"-"&amp;GF$4,'04施策の客観指標'!$A$4:$AU$1029,COLUMN('04施策の客観指標'!$AU:$AU),FALSE)</f>
        <v>-</v>
      </c>
      <c r="GQ12" s="38" t="str">
        <f>VLOOKUP($A12&amp;"-"&amp;GG$4,'04施策の客観指標'!$A$4:$AU$1029,COLUMN('04施策の客観指標'!$AU:$AU),FALSE)</f>
        <v>-</v>
      </c>
      <c r="GR12" s="38" t="str">
        <f>VLOOKUP($A12&amp;"-"&amp;GH$4,'04施策の客観指標'!$A$4:$AU$1029,COLUMN('04施策の客観指標'!$AU:$AU),FALSE)</f>
        <v>-</v>
      </c>
      <c r="GS12" s="38" t="str">
        <f>VLOOKUP($A12&amp;"-"&amp;GI$4,'04施策の客観指標'!$A$4:$AU$1029,COLUMN('04施策の客観指標'!$AU:$AU),FALSE)</f>
        <v>-</v>
      </c>
      <c r="GT12" s="38" t="str">
        <f>VLOOKUP($A12&amp;"-"&amp;GJ$4,'04施策の客観指標'!$A$4:$AU$1029,COLUMN('04施策の客観指標'!$AU:$AU),FALSE)</f>
        <v>-</v>
      </c>
      <c r="GU12" s="38" t="str">
        <f>VLOOKUP($A12&amp;"-"&amp;GK$4,'04施策の客観指標'!$A$4:$AU$1029,COLUMN('04施策の客観指標'!$AU:$AU),FALSE)</f>
        <v>-</v>
      </c>
      <c r="GV12" s="38" t="str">
        <f>VLOOKUP($A12&amp;"-"&amp;GL$4,'04施策の客観指標'!$A$4:$AU$1029,COLUMN('04施策の客観指標'!$AU:$AU),FALSE)</f>
        <v>-</v>
      </c>
      <c r="GW12" s="38" t="str">
        <f>VLOOKUP($A12&amp;"-"&amp;GM$4,'04施策の客観指標'!$A$4:$AU$1029,COLUMN('04施策の客観指標'!$AU:$AU),FALSE)</f>
        <v>-</v>
      </c>
      <c r="GX12" s="82">
        <f t="shared" si="103"/>
        <v>1</v>
      </c>
      <c r="GY12" s="37" t="str">
        <f t="shared" si="104"/>
        <v/>
      </c>
      <c r="GZ12" s="38" t="str">
        <f t="shared" si="39"/>
        <v/>
      </c>
      <c r="HA12" s="38" t="str">
        <f t="shared" si="40"/>
        <v/>
      </c>
      <c r="HB12" s="38" t="str">
        <f t="shared" si="41"/>
        <v/>
      </c>
      <c r="HC12" s="38" t="str">
        <f t="shared" si="42"/>
        <v/>
      </c>
      <c r="HD12" s="38" t="str">
        <f t="shared" si="43"/>
        <v/>
      </c>
      <c r="HE12" s="38" t="str">
        <f t="shared" si="44"/>
        <v/>
      </c>
      <c r="HF12" s="38" t="str">
        <f t="shared" si="45"/>
        <v/>
      </c>
      <c r="HG12" s="38" t="str">
        <f t="shared" si="46"/>
        <v/>
      </c>
      <c r="HH12" s="41">
        <f t="shared" si="105"/>
        <v>0</v>
      </c>
      <c r="HI12" s="37" t="str">
        <f>IF($K12="○",VLOOKUP($C12&amp;"-"&amp;HI$4,'05市民生活実感調査'!$A$3:$BC$218,COLUMN('05市民生活実感調査'!$AS:$AS),FALSE),"-")</f>
        <v>-</v>
      </c>
      <c r="HJ12" s="38" t="str">
        <f>IF($L12="○",VLOOKUP($C12&amp;"-"&amp;HJ$4,'05市民生活実感調査'!$A$3:$BC$218,COLUMN('05市民生活実感調査'!$AS:$AS),FALSE),"-")</f>
        <v>-</v>
      </c>
      <c r="HK12" s="38" t="str">
        <f>IF($M12="○",VLOOKUP($C12&amp;"-"&amp;HK$4,'05市民生活実感調査'!$A$3:$BC$218,COLUMN('05市民生活実感調査'!$AS:$AS),FALSE),"-")</f>
        <v>-</v>
      </c>
      <c r="HL12" s="38" t="str">
        <f>IF($N12="○",VLOOKUP($C12&amp;"-"&amp;HL$4,'05市民生活実感調査'!$A$3:$BC$218,COLUMN('05市民生活実感調査'!$AS:$AS),FALSE),"-")</f>
        <v>-</v>
      </c>
      <c r="HM12" s="38" t="str">
        <f>IF($O12="○",VLOOKUP($C12&amp;"-"&amp;HM$4,'05市民生活実感調査'!$A$3:$BC$218,COLUMN('05市民生活実感調査'!$AS:$AS),FALSE),"-")</f>
        <v>-</v>
      </c>
      <c r="HN12" s="38" t="str">
        <f>IF($P12="○",VLOOKUP($C12&amp;"-"&amp;HN$4,'05市民生活実感調査'!$A$3:$BC$218,COLUMN('05市民生活実感調査'!$AS:$AS),FALSE),"-")</f>
        <v>-</v>
      </c>
      <c r="HO12" s="38" t="str">
        <f>IF($Q12="○",VLOOKUP($C12&amp;"-"&amp;HO$4,'05市民生活実感調査'!$A$3:$BC$218,COLUMN('05市民生活実感調査'!$AS:$AS),FALSE),"-")</f>
        <v>-</v>
      </c>
      <c r="HP12" s="38" t="str">
        <f>IF($R12="○",VLOOKUP($C12&amp;"-"&amp;HP$4,'05市民生活実感調査'!$A$3:$BC$218,COLUMN('05市民生活実感調査'!$AS:$AS),FALSE),"-")</f>
        <v>-</v>
      </c>
      <c r="HQ12" s="109" t="e">
        <f t="shared" si="106"/>
        <v>#DIV/0!</v>
      </c>
      <c r="HR12" s="37" t="str">
        <f t="shared" si="107"/>
        <v/>
      </c>
      <c r="HS12" s="38" t="str">
        <f t="shared" si="47"/>
        <v/>
      </c>
      <c r="HT12" s="38" t="str">
        <f t="shared" si="48"/>
        <v/>
      </c>
      <c r="HU12" s="38" t="str">
        <f t="shared" si="49"/>
        <v/>
      </c>
      <c r="HV12" s="38" t="str">
        <f t="shared" si="50"/>
        <v/>
      </c>
      <c r="HW12" s="38" t="str">
        <f t="shared" si="51"/>
        <v/>
      </c>
      <c r="HX12" s="38" t="str">
        <f t="shared" si="52"/>
        <v/>
      </c>
      <c r="HY12" s="38" t="str">
        <f t="shared" si="53"/>
        <v/>
      </c>
      <c r="HZ12" s="41" t="e">
        <f t="shared" si="108"/>
        <v>#DIV/0!</v>
      </c>
      <c r="IA12" s="13" t="str">
        <f t="shared" si="109"/>
        <v>客観指標</v>
      </c>
      <c r="IB12" s="5" t="str">
        <f t="shared" si="110"/>
        <v>施策の直接的な対象者は配偶者等からの暴力を受けた者に限られ，市民の生活実態に施策の効果が直接反映されにくい性質であるため，客観指標総合評価を重視する。</v>
      </c>
      <c r="IC12" s="108" t="e">
        <f>VLOOKUP(GN12&amp;HQ12&amp;IA12,プルダウン!$AC$2:$AD$51,2,FALSE)</f>
        <v>#DIV/0!</v>
      </c>
      <c r="ID12" s="12" t="e">
        <f>VLOOKUP(IC12,プルダウン!$A$1:$B$6,2,FALSE)</f>
        <v>#DIV/0!</v>
      </c>
      <c r="IE12" s="11"/>
      <c r="IF12" s="12"/>
      <c r="IG12" s="22" t="s">
        <v>81</v>
      </c>
      <c r="IH12" s="116"/>
      <c r="II12" s="115" t="str">
        <f>VLOOKUP($A12&amp;"-"&amp;II$4,'04施策の客観指標'!$A$4:$AU$1029,COLUMN('04施策の客観指標'!$AT:$AT),FALSE)</f>
        <v>-</v>
      </c>
      <c r="IJ12" s="7" t="str">
        <f>VLOOKUP($A12&amp;"-"&amp;IJ$4,'04施策の客観指標'!$A$4:$AU$1029,COLUMN('04施策の客観指標'!$AT:$AT),FALSE)</f>
        <v>-</v>
      </c>
      <c r="IK12" s="7" t="str">
        <f>VLOOKUP($A12&amp;"-"&amp;IK$4,'04施策の客観指標'!$A$4:$AU$1029,COLUMN('04施策の客観指標'!$AT:$AT),FALSE)</f>
        <v>-</v>
      </c>
      <c r="IL12" s="7" t="str">
        <f>VLOOKUP($A12&amp;"-"&amp;IL$4,'04施策の客観指標'!$A$4:$AU$1029,COLUMN('04施策の客観指標'!$AT:$AT),FALSE)</f>
        <v>-</v>
      </c>
      <c r="IM12" s="7" t="str">
        <f>VLOOKUP($A12&amp;"-"&amp;IM$4,'04施策の客観指標'!$A$4:$AU$1029,COLUMN('04施策の客観指標'!$AT:$AT),FALSE)</f>
        <v>-</v>
      </c>
      <c r="IN12" s="7" t="str">
        <f>VLOOKUP($A12&amp;"-"&amp;IN$4,'04施策の客観指標'!$A$4:$AU$1029,COLUMN('04施策の客観指標'!$AT:$AT),FALSE)</f>
        <v>-</v>
      </c>
      <c r="IO12" s="7" t="str">
        <f>VLOOKUP($A12&amp;"-"&amp;IO$4,'04施策の客観指標'!$A$4:$AU$1029,COLUMN('04施策の客観指標'!$AT:$AT),FALSE)</f>
        <v>-</v>
      </c>
      <c r="IP12" s="7" t="str">
        <f>VLOOKUP($A12&amp;"-"&amp;IP$4,'04施策の客観指標'!$A$4:$AU$1029,COLUMN('04施策の客観指標'!$AT:$AT),FALSE)</f>
        <v>-</v>
      </c>
      <c r="IQ12" s="7" t="str">
        <f>VLOOKUP($A12&amp;"-"&amp;IQ$4,'04施策の客観指標'!$A$4:$AU$1029,COLUMN('04施策の客観指標'!$AT:$AT),FALSE)</f>
        <v>-</v>
      </c>
      <c r="IR12" s="109" t="str">
        <f t="shared" si="111"/>
        <v>e</v>
      </c>
      <c r="IS12" s="37">
        <f>VLOOKUP($A12&amp;"-"&amp;II$4,'04施策の客観指標'!$A$4:$AU$1029,COLUMN('04施策の客観指標'!$AU:$AU),FALSE)</f>
        <v>1</v>
      </c>
      <c r="IT12" s="38" t="str">
        <f>VLOOKUP($A12&amp;"-"&amp;IJ$4,'04施策の客観指標'!$A$4:$AU$1029,COLUMN('04施策の客観指標'!$AU:$AU),FALSE)</f>
        <v>-</v>
      </c>
      <c r="IU12" s="38" t="str">
        <f>VLOOKUP($A12&amp;"-"&amp;IK$4,'04施策の客観指標'!$A$4:$AU$1029,COLUMN('04施策の客観指標'!$AU:$AU),FALSE)</f>
        <v>-</v>
      </c>
      <c r="IV12" s="38" t="str">
        <f>VLOOKUP($A12&amp;"-"&amp;IL$4,'04施策の客観指標'!$A$4:$AU$1029,COLUMN('04施策の客観指標'!$AU:$AU),FALSE)</f>
        <v>-</v>
      </c>
      <c r="IW12" s="38" t="str">
        <f>VLOOKUP($A12&amp;"-"&amp;IM$4,'04施策の客観指標'!$A$4:$AU$1029,COLUMN('04施策の客観指標'!$AU:$AU),FALSE)</f>
        <v>-</v>
      </c>
      <c r="IX12" s="38" t="str">
        <f>VLOOKUP($A12&amp;"-"&amp;IN$4,'04施策の客観指標'!$A$4:$AU$1029,COLUMN('04施策の客観指標'!$AU:$AU),FALSE)</f>
        <v>-</v>
      </c>
      <c r="IY12" s="38" t="str">
        <f>VLOOKUP($A12&amp;"-"&amp;IO$4,'04施策の客観指標'!$A$4:$AU$1029,COLUMN('04施策の客観指標'!$AU:$AU),FALSE)</f>
        <v>-</v>
      </c>
      <c r="IZ12" s="38" t="str">
        <f>VLOOKUP($A12&amp;"-"&amp;IP$4,'04施策の客観指標'!$A$4:$AU$1029,COLUMN('04施策の客観指標'!$AU:$AU),FALSE)</f>
        <v>-</v>
      </c>
      <c r="JA12" s="38" t="str">
        <f>VLOOKUP($A12&amp;"-"&amp;IQ$4,'04施策の客観指標'!$A$4:$AU$1029,COLUMN('04施策の客観指標'!$AU:$AU),FALSE)</f>
        <v>-</v>
      </c>
      <c r="JB12" s="82">
        <f t="shared" si="112"/>
        <v>1</v>
      </c>
      <c r="JC12" s="37" t="str">
        <f t="shared" si="113"/>
        <v/>
      </c>
      <c r="JD12" s="38" t="str">
        <f t="shared" si="54"/>
        <v/>
      </c>
      <c r="JE12" s="38" t="str">
        <f t="shared" si="55"/>
        <v/>
      </c>
      <c r="JF12" s="38" t="str">
        <f t="shared" si="56"/>
        <v/>
      </c>
      <c r="JG12" s="38" t="str">
        <f t="shared" si="57"/>
        <v/>
      </c>
      <c r="JH12" s="38" t="str">
        <f t="shared" si="58"/>
        <v/>
      </c>
      <c r="JI12" s="38" t="str">
        <f t="shared" si="59"/>
        <v/>
      </c>
      <c r="JJ12" s="38" t="str">
        <f t="shared" si="60"/>
        <v/>
      </c>
      <c r="JK12" s="38" t="str">
        <f t="shared" si="61"/>
        <v/>
      </c>
      <c r="JL12" s="41">
        <f t="shared" si="114"/>
        <v>0</v>
      </c>
      <c r="JM12" s="37" t="str">
        <f>IF($K12="○",VLOOKUP($C12&amp;"-"&amp;JM$4,'05市民生活実感調査'!$A$3:$BC$218,COLUMN('05市民生活実感調査'!$BC:$BC),FALSE),"-")</f>
        <v>-</v>
      </c>
      <c r="JN12" s="38" t="str">
        <f>IF($L12="○",VLOOKUP($C12&amp;"-"&amp;JN$4,'05市民生活実感調査'!$A$3:$BC$218,COLUMN('05市民生活実感調査'!$BC:$BC),FALSE),"-")</f>
        <v>-</v>
      </c>
      <c r="JO12" s="38" t="str">
        <f>IF($M12="○",VLOOKUP($C12&amp;"-"&amp;JO$4,'05市民生活実感調査'!$A$3:$BC$218,COLUMN('05市民生活実感調査'!$BC:$BC),FALSE),"-")</f>
        <v>-</v>
      </c>
      <c r="JP12" s="38" t="str">
        <f>IF($N12="○",VLOOKUP($C12&amp;"-"&amp;JP$4,'05市民生活実感調査'!$A$3:$BC$218,COLUMN('05市民生活実感調査'!$BC:$BC),FALSE),"-")</f>
        <v>-</v>
      </c>
      <c r="JQ12" s="38" t="str">
        <f>IF($O12="○",VLOOKUP($C12&amp;"-"&amp;JQ$4,'05市民生活実感調査'!$A$3:$BC$218,COLUMN('05市民生活実感調査'!$BC:$BC),FALSE),"-")</f>
        <v>-</v>
      </c>
      <c r="JR12" s="38" t="str">
        <f>IF($P12="○",VLOOKUP($C12&amp;"-"&amp;JR$4,'05市民生活実感調査'!$A$3:$BC$218,COLUMN('05市民生活実感調査'!$BC:$BC),FALSE),"-")</f>
        <v>-</v>
      </c>
      <c r="JS12" s="38" t="str">
        <f>IF($Q12="○",VLOOKUP($C12&amp;"-"&amp;JS$4,'05市民生活実感調査'!$A$3:$BC$218,COLUMN('05市民生活実感調査'!$BC:$BC),FALSE),"-")</f>
        <v>-</v>
      </c>
      <c r="JT12" s="38" t="str">
        <f>IF($R12="○",VLOOKUP($C12&amp;"-"&amp;JT$4,'05市民生活実感調査'!$A$3:$BC$218,COLUMN('05市民生活実感調査'!$BC:$BC),FALSE),"-")</f>
        <v>-</v>
      </c>
      <c r="JU12" s="109" t="e">
        <f t="shared" si="115"/>
        <v>#DIV/0!</v>
      </c>
      <c r="JV12" s="37" t="str">
        <f t="shared" si="116"/>
        <v/>
      </c>
      <c r="JW12" s="38" t="str">
        <f t="shared" si="62"/>
        <v/>
      </c>
      <c r="JX12" s="38" t="str">
        <f t="shared" si="63"/>
        <v/>
      </c>
      <c r="JY12" s="38" t="str">
        <f t="shared" si="64"/>
        <v/>
      </c>
      <c r="JZ12" s="38" t="str">
        <f t="shared" si="65"/>
        <v/>
      </c>
      <c r="KA12" s="38" t="str">
        <f t="shared" si="66"/>
        <v/>
      </c>
      <c r="KB12" s="38" t="str">
        <f t="shared" si="67"/>
        <v/>
      </c>
      <c r="KC12" s="38" t="str">
        <f t="shared" si="68"/>
        <v/>
      </c>
      <c r="KD12" s="41" t="e">
        <f t="shared" si="117"/>
        <v>#DIV/0!</v>
      </c>
      <c r="KE12" s="13" t="str">
        <f t="shared" si="118"/>
        <v>客観指標</v>
      </c>
      <c r="KF12" s="5" t="str">
        <f t="shared" si="119"/>
        <v>施策の直接的な対象者は配偶者等からの暴力を受けた者に限られ，市民の生活実態に施策の効果が直接反映されにくい性質であるため，客観指標総合評価を重視する。</v>
      </c>
      <c r="KG12" s="108" t="e">
        <f>VLOOKUP(IR12&amp;JU12&amp;KE12,プルダウン!$AC$2:$AD$51,2,FALSE)</f>
        <v>#DIV/0!</v>
      </c>
      <c r="KH12" s="12" t="e">
        <f>VLOOKUP(KG12,プルダウン!$A$1:$B$6,2,FALSE)</f>
        <v>#DIV/0!</v>
      </c>
      <c r="KI12" s="11"/>
      <c r="KJ12" s="12"/>
      <c r="KK12" s="22" t="s">
        <v>81</v>
      </c>
      <c r="KL12" s="5"/>
    </row>
    <row r="13" spans="1:302" ht="225.75" customHeight="1">
      <c r="A13" s="18">
        <v>205</v>
      </c>
      <c r="B13" s="5" t="s">
        <v>167</v>
      </c>
      <c r="C13" s="47">
        <f t="shared" ref="C13:C85" si="140">ROUNDDOWN(A13/100,0)</f>
        <v>2</v>
      </c>
      <c r="D13" s="12" t="str">
        <f>IFERROR(VLOOKUP(C13,プルダウン!$L$2:$M$28,2,FALSE),"-")</f>
        <v>人権・男女共同参画</v>
      </c>
      <c r="E13" s="5"/>
      <c r="F13" s="11" t="s">
        <v>1696</v>
      </c>
      <c r="G13" s="195" t="s">
        <v>2342</v>
      </c>
      <c r="H13" s="11" t="s">
        <v>2114</v>
      </c>
      <c r="I13" s="20" t="s">
        <v>1944</v>
      </c>
      <c r="J13" s="5"/>
      <c r="K13" s="42" t="s">
        <v>85</v>
      </c>
      <c r="L13" s="43" t="s">
        <v>85</v>
      </c>
      <c r="M13" s="43" t="s">
        <v>85</v>
      </c>
      <c r="N13" s="43" t="s">
        <v>392</v>
      </c>
      <c r="O13" s="43" t="s">
        <v>85</v>
      </c>
      <c r="P13" s="43" t="s">
        <v>85</v>
      </c>
      <c r="Q13" s="43" t="s">
        <v>85</v>
      </c>
      <c r="R13" s="41" t="s">
        <v>85</v>
      </c>
      <c r="S13" s="546" t="str">
        <f>VLOOKUP($A13&amp;"-"&amp;S$4,'04施策の客観指標'!$A$4:$AU$1029,COLUMN('04施策の客観指標'!$AP:$AP),FALSE)</f>
        <v>a</v>
      </c>
      <c r="T13" s="528" t="str">
        <f>VLOOKUP($A13&amp;"-"&amp;T$4,'04施策の客観指標'!$A$4:$AU$1029,COLUMN('04施策の客観指標'!$AP:$AP),FALSE)</f>
        <v>b</v>
      </c>
      <c r="U13" s="528" t="str">
        <f>VLOOKUP($A13&amp;"-"&amp;U$4,'04施策の客観指標'!$A$4:$AU$1029,COLUMN('04施策の客観指標'!$AP:$AP),FALSE)</f>
        <v>-</v>
      </c>
      <c r="V13" s="528" t="str">
        <f>VLOOKUP($A13&amp;"-"&amp;V$4,'04施策の客観指標'!$A$4:$AU$1029,COLUMN('04施策の客観指標'!$AP:$AP),FALSE)</f>
        <v>-</v>
      </c>
      <c r="W13" s="528" t="str">
        <f>VLOOKUP($A13&amp;"-"&amp;W$4,'04施策の客観指標'!$A$4:$AU$1029,COLUMN('04施策の客観指標'!$AP:$AP),FALSE)</f>
        <v>-</v>
      </c>
      <c r="X13" s="528" t="str">
        <f>VLOOKUP($A13&amp;"-"&amp;X$4,'04施策の客観指標'!$A$4:$AU$1029,COLUMN('04施策の客観指標'!$AP:$AP),FALSE)</f>
        <v>-</v>
      </c>
      <c r="Y13" s="528" t="str">
        <f>VLOOKUP($A13&amp;"-"&amp;Y$4,'04施策の客観指標'!$A$4:$AU$1029,COLUMN('04施策の客観指標'!$AP:$AP),FALSE)</f>
        <v>-</v>
      </c>
      <c r="Z13" s="528" t="str">
        <f>VLOOKUP($A13&amp;"-"&amp;Z$4,'04施策の客観指標'!$A$4:$AU$1029,COLUMN('04施策の客観指標'!$AP:$AP),FALSE)</f>
        <v>-</v>
      </c>
      <c r="AA13" s="529" t="str">
        <f>VLOOKUP($A13&amp;"-"&amp;AA$4,'04施策の客観指標'!$A$4:$AU$1029,COLUMN('04施策の客観指標'!$AP:$AP),FALSE)</f>
        <v>-</v>
      </c>
      <c r="AB13" s="547" t="str">
        <f t="shared" si="70"/>
        <v>a</v>
      </c>
      <c r="AC13" s="252">
        <f>VLOOKUP($A13&amp;"-"&amp;S$4,'04施策の客観指標'!$A$4:$AU$1029,COLUMN('04施策の客観指標'!$AU:$AU),FALSE)</f>
        <v>1</v>
      </c>
      <c r="AD13" s="38">
        <f>VLOOKUP($A13&amp;"-"&amp;T$4,'04施策の客観指標'!$A$4:$AU$1029,COLUMN('04施策の客観指標'!$AU:$AU),FALSE)</f>
        <v>1</v>
      </c>
      <c r="AE13" s="38" t="str">
        <f>VLOOKUP($A13&amp;"-"&amp;U$4,'04施策の客観指標'!$A$4:$AU$1029,COLUMN('04施策の客観指標'!$AU:$AU),FALSE)</f>
        <v>-</v>
      </c>
      <c r="AF13" s="38" t="str">
        <f>VLOOKUP($A13&amp;"-"&amp;V$4,'04施策の客観指標'!$A$4:$AU$1029,COLUMN('04施策の客観指標'!$AU:$AU),FALSE)</f>
        <v>-</v>
      </c>
      <c r="AG13" s="38" t="str">
        <f>VLOOKUP($A13&amp;"-"&amp;W$4,'04施策の客観指標'!$A$4:$AU$1029,COLUMN('04施策の客観指標'!$AU:$AU),FALSE)</f>
        <v>-</v>
      </c>
      <c r="AH13" s="38" t="str">
        <f>VLOOKUP($A13&amp;"-"&amp;X$4,'04施策の客観指標'!$A$4:$AU$1029,COLUMN('04施策の客観指標'!$AU:$AU),FALSE)</f>
        <v>-</v>
      </c>
      <c r="AI13" s="38" t="str">
        <f>VLOOKUP($A13&amp;"-"&amp;Y$4,'04施策の客観指標'!$A$4:$AU$1029,COLUMN('04施策の客観指標'!$AU:$AU),FALSE)</f>
        <v>-</v>
      </c>
      <c r="AJ13" s="38" t="str">
        <f>VLOOKUP($A13&amp;"-"&amp;Z$4,'04施策の客観指標'!$A$4:$AU$1029,COLUMN('04施策の客観指標'!$AU:$AU),FALSE)</f>
        <v>-</v>
      </c>
      <c r="AK13" s="38" t="str">
        <f>VLOOKUP($A13&amp;"-"&amp;AA$4,'04施策の客観指標'!$A$4:$AU$1029,COLUMN('04施策の客観指標'!$AU:$AU),FALSE)</f>
        <v>-</v>
      </c>
      <c r="AL13" s="82">
        <f t="shared" ref="AL13:AL85" si="141">SUM(AC13:AK13)</f>
        <v>2</v>
      </c>
      <c r="AM13" s="37">
        <f t="shared" ref="AM13:AM85" si="142">_xlfn.SWITCH(S13,"a",4*AC13,"b",3*AC13,"c",2*AC13,"d",1*AC13,"e",0*AC13,"-","")</f>
        <v>4</v>
      </c>
      <c r="AN13" s="38">
        <f t="shared" ref="AN13:AN85" si="143">_xlfn.SWITCH(T13,"a",4*AD13,"b",3*AD13,"c",2*AD13,"d",1*AD13,"e",0*AD13,"-","")</f>
        <v>3</v>
      </c>
      <c r="AO13" s="38" t="str">
        <f t="shared" ref="AO13:AO85" si="144">_xlfn.SWITCH(U13,"a",4*AE13,"b",3*AE13,"c",2*AE13,"d",1*AE13,"e",0*AE13,"-","")</f>
        <v/>
      </c>
      <c r="AP13" s="38" t="str">
        <f t="shared" ref="AP13:AP85" si="145">_xlfn.SWITCH(V13,"a",4*AF13,"b",3*AF13,"c",2*AF13,"d",1*AF13,"e",0*AF13,"-","")</f>
        <v/>
      </c>
      <c r="AQ13" s="38" t="str">
        <f t="shared" ref="AQ13:AQ85" si="146">_xlfn.SWITCH(W13,"a",4*AG13,"b",3*AG13,"c",2*AG13,"d",1*AG13,"e",0*AG13,"-","")</f>
        <v/>
      </c>
      <c r="AR13" s="38" t="str">
        <f t="shared" ref="AR13:AR85" si="147">_xlfn.SWITCH(X13,"a",4*AH13,"b",3*AH13,"c",2*AH13,"d",1*AH13,"e",0*AH13,"-","")</f>
        <v/>
      </c>
      <c r="AS13" s="38" t="str">
        <f t="shared" ref="AS13:AS85" si="148">_xlfn.SWITCH(Y13,"a",4*AI13,"b",3*AI13,"c",2*AI13,"d",1*AI13,"e",0*AI13,"-","")</f>
        <v/>
      </c>
      <c r="AT13" s="38" t="str">
        <f t="shared" ref="AT13:AT85" si="149">_xlfn.SWITCH(Z13,"a",4*AJ13,"b",3*AJ13,"c",2*AJ13,"d",1*AJ13,"e",0*AJ13,"-","")</f>
        <v/>
      </c>
      <c r="AU13" s="253" t="str">
        <f t="shared" ref="AU13:AU85" si="150">_xlfn.SWITCH(AA13,"a",4*AK13,"b",3*AK13,"c",2*AK13,"d",1*AK13,"e",0*AK13,"-","")</f>
        <v/>
      </c>
      <c r="AV13" s="81">
        <f t="shared" si="1"/>
        <v>0.875</v>
      </c>
      <c r="AW13" s="534" t="str">
        <f>IF($K13="○",VLOOKUP($C13&amp;"-"&amp;AW$4,'05市民生活実感調査'!$A$3:$BC$218,COLUMN('05市民生活実感調査'!$O:$O),FALSE),"-")</f>
        <v>-</v>
      </c>
      <c r="AX13" s="535" t="str">
        <f>IF($L13="○",VLOOKUP($C13&amp;"-"&amp;AX$4,'05市民生活実感調査'!$A$3:$BC$218,COLUMN('05市民生活実感調査'!$O:$O),FALSE),"-")</f>
        <v>-</v>
      </c>
      <c r="AY13" s="535" t="str">
        <f>IF($M13="○",VLOOKUP($C13&amp;"-"&amp;AY$4,'05市民生活実感調査'!$A$3:$BC$218,COLUMN('05市民生活実感調査'!$O:$O),FALSE),"-")</f>
        <v>-</v>
      </c>
      <c r="AZ13" s="535" t="str">
        <f>IF($N13="○",VLOOKUP($C13&amp;"-"&amp;AZ$4,'05市民生活実感調査'!$A$3:$BC$218,COLUMN('05市民生活実感調査'!$O:$O),FALSE),"-")</f>
        <v>c</v>
      </c>
      <c r="BA13" s="535" t="str">
        <f>IF($O13="○",VLOOKUP($C13&amp;"-"&amp;BA$4,'05市民生活実感調査'!$A$3:$BC$218,COLUMN('05市民生活実感調査'!$O:$O),FALSE),"-")</f>
        <v>-</v>
      </c>
      <c r="BB13" s="535" t="str">
        <f>IF($P13="○",VLOOKUP($C13&amp;"-"&amp;BB$4,'05市民生活実感調査'!$A$3:$BC$218,COLUMN('05市民生活実感調査'!$O:$O),FALSE),"-")</f>
        <v>-</v>
      </c>
      <c r="BC13" s="535" t="str">
        <f>IF($Q13="○",VLOOKUP($C13&amp;"-"&amp;BC$4,'05市民生活実感調査'!$A$3:$BC$218,COLUMN('05市民生活実感調査'!$O:$O),FALSE),"-")</f>
        <v>-</v>
      </c>
      <c r="BD13" s="535" t="str">
        <f>IF($R13="○",VLOOKUP($C13&amp;"-"&amp;BD$4,'05市民生活実感調査'!$A$3:$BC$218,COLUMN('05市民生活実感調査'!$O:$O),FALSE),"-")</f>
        <v>-</v>
      </c>
      <c r="BE13" s="536" t="str">
        <f t="shared" si="81"/>
        <v>c</v>
      </c>
      <c r="BF13" s="37" t="str">
        <f t="shared" ref="BF13:BF85" si="151">_xlfn.SWITCH(AW13,"a",4,"b",3,"c",2,"d",1,"e",0,"-","")</f>
        <v/>
      </c>
      <c r="BG13" s="38" t="str">
        <f t="shared" ref="BG13:BG85" si="152">_xlfn.SWITCH(AX13,"a",4,"b",3,"c",2,"d",1,"e",0,"-","")</f>
        <v/>
      </c>
      <c r="BH13" s="38" t="str">
        <f t="shared" ref="BH13:BH85" si="153">_xlfn.SWITCH(AY13,"a",4,"b",3,"c",2,"d",1,"e",0,"-","")</f>
        <v/>
      </c>
      <c r="BI13" s="38">
        <f t="shared" ref="BI13:BI85" si="154">_xlfn.SWITCH(AZ13,"a",4,"b",3,"c",2,"d",1,"e",0,"-","")</f>
        <v>2</v>
      </c>
      <c r="BJ13" s="38" t="str">
        <f t="shared" ref="BJ13:BJ85" si="155">_xlfn.SWITCH(BA13,"a",4,"b",3,"c",2,"d",1,"e",0,"-","")</f>
        <v/>
      </c>
      <c r="BK13" s="38" t="str">
        <f t="shared" ref="BK13:BK85" si="156">_xlfn.SWITCH(BB13,"a",4,"b",3,"c",2,"d",1,"e",0,"-","")</f>
        <v/>
      </c>
      <c r="BL13" s="38" t="str">
        <f t="shared" ref="BL13:BL85" si="157">_xlfn.SWITCH(BC13,"a",4,"b",3,"c",2,"d",1,"e",0,"-","")</f>
        <v/>
      </c>
      <c r="BM13" s="38" t="str">
        <f t="shared" ref="BM13:BM85" si="158">_xlfn.SWITCH(BD13,"a",4,"b",3,"c",2,"d",1,"e",0,"-","")</f>
        <v/>
      </c>
      <c r="BN13" s="41">
        <f t="shared" ref="BN13:BN85" si="159">SUM(BF13:BM13)/COUNT(BF13:BM13)/4</f>
        <v>0.5</v>
      </c>
      <c r="BO13" s="264" t="s">
        <v>125</v>
      </c>
      <c r="BP13" s="224" t="s">
        <v>2151</v>
      </c>
      <c r="BQ13" s="537" t="str">
        <f>VLOOKUP(AB13&amp;BE13&amp;BO13,[4]プルダウン!$AC$2:$AD$51,2,FALSE)</f>
        <v>B</v>
      </c>
      <c r="BR13" s="588" t="str">
        <f>VLOOKUP(BQ13,[4]プルダウン!$A$1:$B$6,2,FALSE)</f>
        <v>政策の目的がかなり達成されている</v>
      </c>
      <c r="BS13" s="262"/>
      <c r="BT13" s="240" t="s">
        <v>2349</v>
      </c>
      <c r="BU13" s="224" t="s">
        <v>2686</v>
      </c>
      <c r="BV13" s="329" t="s">
        <v>2350</v>
      </c>
      <c r="BW13" s="115" t="str">
        <f>VLOOKUP($A13&amp;"-"&amp;BW$4,'04施策の客観指標'!$A$4:$AU$1029,COLUMN('04施策の客観指標'!$AQ:$AQ),FALSE)</f>
        <v>-</v>
      </c>
      <c r="BX13" s="7" t="str">
        <f>VLOOKUP($A13&amp;"-"&amp;BX$4,'04施策の客観指標'!$A$4:$AU$1029,COLUMN('04施策の客観指標'!$AQ:$AQ),FALSE)</f>
        <v>-</v>
      </c>
      <c r="BY13" s="7" t="str">
        <f>VLOOKUP($A13&amp;"-"&amp;BY$4,'04施策の客観指標'!$A$4:$AU$1029,COLUMN('04施策の客観指標'!$AQ:$AQ),FALSE)</f>
        <v>-</v>
      </c>
      <c r="BZ13" s="7" t="str">
        <f>VLOOKUP($A13&amp;"-"&amp;BZ$4,'04施策の客観指標'!$A$4:$AU$1029,COLUMN('04施策の客観指標'!$AQ:$AQ),FALSE)</f>
        <v>-</v>
      </c>
      <c r="CA13" s="7" t="str">
        <f>VLOOKUP($A13&amp;"-"&amp;CA$4,'04施策の客観指標'!$A$4:$AU$1029,COLUMN('04施策の客観指標'!$AQ:$AQ),FALSE)</f>
        <v>-</v>
      </c>
      <c r="CB13" s="7" t="str">
        <f>VLOOKUP($A13&amp;"-"&amp;CB$4,'04施策の客観指標'!$A$4:$AU$1029,COLUMN('04施策の客観指標'!$AQ:$AQ),FALSE)</f>
        <v>-</v>
      </c>
      <c r="CC13" s="7" t="str">
        <f>VLOOKUP($A13&amp;"-"&amp;CC$4,'04施策の客観指標'!$A$4:$AU$1029,COLUMN('04施策の客観指標'!$AQ:$AQ),FALSE)</f>
        <v>-</v>
      </c>
      <c r="CD13" s="7" t="str">
        <f>VLOOKUP($A13&amp;"-"&amp;CD$4,'04施策の客観指標'!$A$4:$AU$1029,COLUMN('04施策の客観指標'!$AQ:$AQ),FALSE)</f>
        <v>-</v>
      </c>
      <c r="CE13" s="7" t="str">
        <f>VLOOKUP($A13&amp;"-"&amp;CE$4,'04施策の客観指標'!$A$4:$AU$1029,COLUMN('04施策の客観指標'!$AQ:$AQ),FALSE)</f>
        <v>-</v>
      </c>
      <c r="CF13" s="109" t="str">
        <f t="shared" si="84"/>
        <v>e</v>
      </c>
      <c r="CG13" s="37">
        <f>VLOOKUP($A13&amp;"-"&amp;BW$4,'04施策の客観指標'!$A$4:$AU$1029,COLUMN('04施策の客観指標'!$AU:$AU),FALSE)</f>
        <v>1</v>
      </c>
      <c r="CH13" s="38">
        <f>VLOOKUP($A13&amp;"-"&amp;BX$4,'04施策の客観指標'!$A$4:$AU$1029,COLUMN('04施策の客観指標'!$AU:$AU),FALSE)</f>
        <v>1</v>
      </c>
      <c r="CI13" s="38" t="str">
        <f>VLOOKUP($A13&amp;"-"&amp;BY$4,'04施策の客観指標'!$A$4:$AU$1029,COLUMN('04施策の客観指標'!$AU:$AU),FALSE)</f>
        <v>-</v>
      </c>
      <c r="CJ13" s="38" t="str">
        <f>VLOOKUP($A13&amp;"-"&amp;BZ$4,'04施策の客観指標'!$A$4:$AU$1029,COLUMN('04施策の客観指標'!$AU:$AU),FALSE)</f>
        <v>-</v>
      </c>
      <c r="CK13" s="38" t="str">
        <f>VLOOKUP($A13&amp;"-"&amp;CA$4,'04施策の客観指標'!$A$4:$AU$1029,COLUMN('04施策の客観指標'!$AU:$AU),FALSE)</f>
        <v>-</v>
      </c>
      <c r="CL13" s="38" t="str">
        <f>VLOOKUP($A13&amp;"-"&amp;CB$4,'04施策の客観指標'!$A$4:$AU$1029,COLUMN('04施策の客観指標'!$AU:$AU),FALSE)</f>
        <v>-</v>
      </c>
      <c r="CM13" s="38" t="str">
        <f>VLOOKUP($A13&amp;"-"&amp;CC$4,'04施策の客観指標'!$A$4:$AU$1029,COLUMN('04施策の客観指標'!$AU:$AU),FALSE)</f>
        <v>-</v>
      </c>
      <c r="CN13" s="38" t="str">
        <f>VLOOKUP($A13&amp;"-"&amp;CD$4,'04施策の客観指標'!$A$4:$AU$1029,COLUMN('04施策の客観指標'!$AU:$AU),FALSE)</f>
        <v>-</v>
      </c>
      <c r="CO13" s="38" t="str">
        <f>VLOOKUP($A13&amp;"-"&amp;CE$4,'04施策の客観指標'!$A$4:$AU$1029,COLUMN('04施策の客観指標'!$AU:$AU),FALSE)</f>
        <v>-</v>
      </c>
      <c r="CP13" s="82">
        <f t="shared" si="85"/>
        <v>2</v>
      </c>
      <c r="CQ13" s="37" t="str">
        <f t="shared" si="86"/>
        <v/>
      </c>
      <c r="CR13" s="38" t="str">
        <f t="shared" si="9"/>
        <v/>
      </c>
      <c r="CS13" s="38" t="str">
        <f t="shared" si="10"/>
        <v/>
      </c>
      <c r="CT13" s="38" t="str">
        <f t="shared" si="11"/>
        <v/>
      </c>
      <c r="CU13" s="38" t="str">
        <f t="shared" si="12"/>
        <v/>
      </c>
      <c r="CV13" s="38" t="str">
        <f t="shared" si="13"/>
        <v/>
      </c>
      <c r="CW13" s="38" t="str">
        <f t="shared" si="14"/>
        <v/>
      </c>
      <c r="CX13" s="38" t="str">
        <f t="shared" si="15"/>
        <v/>
      </c>
      <c r="CY13" s="38" t="str">
        <f t="shared" si="16"/>
        <v/>
      </c>
      <c r="CZ13" s="41">
        <f t="shared" si="87"/>
        <v>0</v>
      </c>
      <c r="DA13" s="37" t="str">
        <f>IF($K13="○",VLOOKUP($C13&amp;"-"&amp;DA$4,'05市民生活実感調査'!$A$3:$BC$218,COLUMN('05市民生活実感調査'!$Y:$Y),FALSE),"-")</f>
        <v>-</v>
      </c>
      <c r="DB13" s="38" t="str">
        <f>IF($L13="○",VLOOKUP($C13&amp;"-"&amp;DB$4,'05市民生活実感調査'!$A$3:$BC$218,COLUMN('05市民生活実感調査'!$Y:$Y),FALSE),"-")</f>
        <v>-</v>
      </c>
      <c r="DC13" s="38" t="str">
        <f>IF($M13="○",VLOOKUP($C13&amp;"-"&amp;DC$4,'05市民生活実感調査'!$A$3:$BC$218,COLUMN('05市民生活実感調査'!$Y:$Y),FALSE),"-")</f>
        <v>-</v>
      </c>
      <c r="DD13" s="38" t="str">
        <f>IF($N13="○",VLOOKUP($C13&amp;"-"&amp;DD$4,'05市民生活実感調査'!$A$3:$BC$218,COLUMN('05市民生活実感調査'!$Y:$Y),FALSE),"-")</f>
        <v>-</v>
      </c>
      <c r="DE13" s="38" t="str">
        <f>IF($O13="○",VLOOKUP($C13&amp;"-"&amp;DE$4,'05市民生活実感調査'!$A$3:$BC$218,COLUMN('05市民生活実感調査'!$Y:$Y),FALSE),"-")</f>
        <v>-</v>
      </c>
      <c r="DF13" s="38" t="str">
        <f>IF($P13="○",VLOOKUP($C13&amp;"-"&amp;DF$4,'05市民生活実感調査'!$A$3:$BC$218,COLUMN('05市民生活実感調査'!$Y:$Y),FALSE),"-")</f>
        <v>-</v>
      </c>
      <c r="DG13" s="38" t="str">
        <f>IF($Q13="○",VLOOKUP($C13&amp;"-"&amp;DG$4,'05市民生活実感調査'!$A$3:$BC$218,COLUMN('05市民生活実感調査'!$Y:$Y),FALSE),"-")</f>
        <v>-</v>
      </c>
      <c r="DH13" s="38" t="str">
        <f>IF($R13="○",VLOOKUP($C13&amp;"-"&amp;DH$4,'05市民生活実感調査'!$A$3:$BC$218,COLUMN('05市民生活実感調査'!$Y:$Y),FALSE),"-")</f>
        <v>-</v>
      </c>
      <c r="DI13" s="109" t="e">
        <f t="shared" si="88"/>
        <v>#DIV/0!</v>
      </c>
      <c r="DJ13" s="37" t="str">
        <f t="shared" si="89"/>
        <v/>
      </c>
      <c r="DK13" s="38" t="str">
        <f t="shared" si="17"/>
        <v/>
      </c>
      <c r="DL13" s="38" t="str">
        <f t="shared" si="18"/>
        <v/>
      </c>
      <c r="DM13" s="38" t="str">
        <f t="shared" si="19"/>
        <v/>
      </c>
      <c r="DN13" s="38" t="str">
        <f t="shared" si="20"/>
        <v/>
      </c>
      <c r="DO13" s="38" t="str">
        <f t="shared" si="21"/>
        <v/>
      </c>
      <c r="DP13" s="38" t="str">
        <f t="shared" si="22"/>
        <v/>
      </c>
      <c r="DQ13" s="38" t="str">
        <f t="shared" si="23"/>
        <v/>
      </c>
      <c r="DR13" s="41" t="e">
        <f t="shared" si="90"/>
        <v>#DIV/0!</v>
      </c>
      <c r="DS13" s="13" t="str">
        <f t="shared" si="91"/>
        <v>市民実感</v>
      </c>
      <c r="DT13" s="5" t="str">
        <f t="shared" si="92"/>
        <v>ワーク・ライフ・バランスの内容は個人のライフスタイル，価値観によって異なるため，市民がどのように感じているのかがわかる市民生活実感調査の結果を重視する。</v>
      </c>
      <c r="DU13" s="108" t="e">
        <f>VLOOKUP(CF13&amp;DI13&amp;DS13,プルダウン!$AC$2:$AD$51,2,FALSE)</f>
        <v>#DIV/0!</v>
      </c>
      <c r="DV13" s="12" t="e">
        <f>VLOOKUP(DU13,プルダウン!$A$1:$B$6,2,FALSE)</f>
        <v>#DIV/0!</v>
      </c>
      <c r="DW13" s="11"/>
      <c r="DX13" s="12"/>
      <c r="DY13" s="22" t="s">
        <v>81</v>
      </c>
      <c r="DZ13" s="116"/>
      <c r="EA13" s="115" t="str">
        <f>VLOOKUP($A13&amp;"-"&amp;EA$4,'04施策の客観指標'!$A$4:$AU$1029,COLUMN('04施策の客観指標'!$AR:$AR),FALSE)</f>
        <v>-</v>
      </c>
      <c r="EB13" s="7" t="str">
        <f>VLOOKUP($A13&amp;"-"&amp;EB$4,'04施策の客観指標'!$A$4:$AU$1029,COLUMN('04施策の客観指標'!$AR:$AR),FALSE)</f>
        <v>-</v>
      </c>
      <c r="EC13" s="7" t="str">
        <f>VLOOKUP($A13&amp;"-"&amp;EC$4,'04施策の客観指標'!$A$4:$AU$1029,COLUMN('04施策の客観指標'!$AR:$AR),FALSE)</f>
        <v>-</v>
      </c>
      <c r="ED13" s="7" t="str">
        <f>VLOOKUP($A13&amp;"-"&amp;ED$4,'04施策の客観指標'!$A$4:$AU$1029,COLUMN('04施策の客観指標'!$AR:$AR),FALSE)</f>
        <v>-</v>
      </c>
      <c r="EE13" s="7" t="str">
        <f>VLOOKUP($A13&amp;"-"&amp;EE$4,'04施策の客観指標'!$A$4:$AU$1029,COLUMN('04施策の客観指標'!$AR:$AR),FALSE)</f>
        <v>-</v>
      </c>
      <c r="EF13" s="7" t="str">
        <f>VLOOKUP($A13&amp;"-"&amp;EF$4,'04施策の客観指標'!$A$4:$AU$1029,COLUMN('04施策の客観指標'!$AR:$AR),FALSE)</f>
        <v>-</v>
      </c>
      <c r="EG13" s="7" t="str">
        <f>VLOOKUP($A13&amp;"-"&amp;EG$4,'04施策の客観指標'!$A$4:$AU$1029,COLUMN('04施策の客観指標'!$AR:$AR),FALSE)</f>
        <v>-</v>
      </c>
      <c r="EH13" s="7" t="str">
        <f>VLOOKUP($A13&amp;"-"&amp;EH$4,'04施策の客観指標'!$A$4:$AU$1029,COLUMN('04施策の客観指標'!$AR:$AR),FALSE)</f>
        <v>-</v>
      </c>
      <c r="EI13" s="7" t="str">
        <f>VLOOKUP($A13&amp;"-"&amp;EI$4,'04施策の客観指標'!$A$4:$AU$1029,COLUMN('04施策の客観指標'!$AR:$AR),FALSE)</f>
        <v>-</v>
      </c>
      <c r="EJ13" s="109" t="str">
        <f t="shared" si="93"/>
        <v>e</v>
      </c>
      <c r="EK13" s="37">
        <f>VLOOKUP($A13&amp;"-"&amp;EA$4,'04施策の客観指標'!$A$4:$AU$1029,COLUMN('04施策の客観指標'!$AU:$AU),FALSE)</f>
        <v>1</v>
      </c>
      <c r="EL13" s="38">
        <f>VLOOKUP($A13&amp;"-"&amp;EB$4,'04施策の客観指標'!$A$4:$AU$1029,COLUMN('04施策の客観指標'!$AU:$AU),FALSE)</f>
        <v>1</v>
      </c>
      <c r="EM13" s="38" t="str">
        <f>VLOOKUP($A13&amp;"-"&amp;EC$4,'04施策の客観指標'!$A$4:$AU$1029,COLUMN('04施策の客観指標'!$AU:$AU),FALSE)</f>
        <v>-</v>
      </c>
      <c r="EN13" s="38" t="str">
        <f>VLOOKUP($A13&amp;"-"&amp;ED$4,'04施策の客観指標'!$A$4:$AU$1029,COLUMN('04施策の客観指標'!$AU:$AU),FALSE)</f>
        <v>-</v>
      </c>
      <c r="EO13" s="38" t="str">
        <f>VLOOKUP($A13&amp;"-"&amp;EE$4,'04施策の客観指標'!$A$4:$AU$1029,COLUMN('04施策の客観指標'!$AU:$AU),FALSE)</f>
        <v>-</v>
      </c>
      <c r="EP13" s="38" t="str">
        <f>VLOOKUP($A13&amp;"-"&amp;EF$4,'04施策の客観指標'!$A$4:$AU$1029,COLUMN('04施策の客観指標'!$AU:$AU),FALSE)</f>
        <v>-</v>
      </c>
      <c r="EQ13" s="38" t="str">
        <f>VLOOKUP($A13&amp;"-"&amp;EG$4,'04施策の客観指標'!$A$4:$AU$1029,COLUMN('04施策の客観指標'!$AU:$AU),FALSE)</f>
        <v>-</v>
      </c>
      <c r="ER13" s="38" t="str">
        <f>VLOOKUP($A13&amp;"-"&amp;EH$4,'04施策の客観指標'!$A$4:$AU$1029,COLUMN('04施策の客観指標'!$AU:$AU),FALSE)</f>
        <v>-</v>
      </c>
      <c r="ES13" s="38" t="str">
        <f>VLOOKUP($A13&amp;"-"&amp;EI$4,'04施策の客観指標'!$A$4:$AU$1029,COLUMN('04施策の客観指標'!$AU:$AU),FALSE)</f>
        <v>-</v>
      </c>
      <c r="ET13" s="82">
        <f t="shared" si="94"/>
        <v>2</v>
      </c>
      <c r="EU13" s="37" t="str">
        <f t="shared" si="95"/>
        <v/>
      </c>
      <c r="EV13" s="38" t="str">
        <f t="shared" si="24"/>
        <v/>
      </c>
      <c r="EW13" s="38" t="str">
        <f t="shared" si="25"/>
        <v/>
      </c>
      <c r="EX13" s="38" t="str">
        <f t="shared" si="26"/>
        <v/>
      </c>
      <c r="EY13" s="38" t="str">
        <f t="shared" si="27"/>
        <v/>
      </c>
      <c r="EZ13" s="38" t="str">
        <f t="shared" si="28"/>
        <v/>
      </c>
      <c r="FA13" s="38" t="str">
        <f t="shared" si="29"/>
        <v/>
      </c>
      <c r="FB13" s="38" t="str">
        <f t="shared" si="30"/>
        <v/>
      </c>
      <c r="FC13" s="38" t="str">
        <f t="shared" si="31"/>
        <v/>
      </c>
      <c r="FD13" s="41">
        <f t="shared" si="96"/>
        <v>0</v>
      </c>
      <c r="FE13" s="37" t="str">
        <f>IF($K13="○",VLOOKUP($C13&amp;"-"&amp;FE$4,'05市民生活実感調査'!$A$3:$BC$218,COLUMN('05市民生活実感調査'!$AI:$AI),FALSE),"-")</f>
        <v>-</v>
      </c>
      <c r="FF13" s="38" t="str">
        <f>IF($L13="○",VLOOKUP($C13&amp;"-"&amp;FF$4,'05市民生活実感調査'!$A$3:$BC$218,COLUMN('05市民生活実感調査'!$AI:$AI),FALSE),"-")</f>
        <v>-</v>
      </c>
      <c r="FG13" s="38" t="str">
        <f>IF($M13="○",VLOOKUP($C13&amp;"-"&amp;FG$4,'05市民生活実感調査'!$A$3:$BC$218,COLUMN('05市民生活実感調査'!$AI:$AI),FALSE),"-")</f>
        <v>-</v>
      </c>
      <c r="FH13" s="38" t="str">
        <f>IF($N13="○",VLOOKUP($C13&amp;"-"&amp;FH$4,'05市民生活実感調査'!$A$3:$BC$218,COLUMN('05市民生活実感調査'!$AI:$AI),FALSE),"-")</f>
        <v>-</v>
      </c>
      <c r="FI13" s="38" t="str">
        <f>IF($O13="○",VLOOKUP($C13&amp;"-"&amp;FI$4,'05市民生活実感調査'!$A$3:$BC$218,COLUMN('05市民生活実感調査'!$AI:$AI),FALSE),"-")</f>
        <v>-</v>
      </c>
      <c r="FJ13" s="38" t="str">
        <f>IF($P13="○",VLOOKUP($C13&amp;"-"&amp;FJ$4,'05市民生活実感調査'!$A$3:$BC$218,COLUMN('05市民生活実感調査'!$AI:$AI),FALSE),"-")</f>
        <v>-</v>
      </c>
      <c r="FK13" s="38" t="str">
        <f>IF($Q13="○",VLOOKUP($C13&amp;"-"&amp;FK$4,'05市民生活実感調査'!$A$3:$BC$218,COLUMN('05市民生活実感調査'!$AI:$AI),FALSE),"-")</f>
        <v>-</v>
      </c>
      <c r="FL13" s="38" t="str">
        <f>IF($R13="○",VLOOKUP($C13&amp;"-"&amp;FL$4,'05市民生活実感調査'!$A$3:$BC$218,COLUMN('05市民生活実感調査'!$AI:$AI),FALSE),"-")</f>
        <v>-</v>
      </c>
      <c r="FM13" s="109" t="e">
        <f t="shared" si="97"/>
        <v>#DIV/0!</v>
      </c>
      <c r="FN13" s="37" t="str">
        <f t="shared" si="98"/>
        <v/>
      </c>
      <c r="FO13" s="38" t="str">
        <f t="shared" si="32"/>
        <v/>
      </c>
      <c r="FP13" s="38" t="str">
        <f t="shared" si="33"/>
        <v/>
      </c>
      <c r="FQ13" s="38" t="str">
        <f t="shared" si="34"/>
        <v/>
      </c>
      <c r="FR13" s="38" t="str">
        <f t="shared" si="35"/>
        <v/>
      </c>
      <c r="FS13" s="38" t="str">
        <f t="shared" si="36"/>
        <v/>
      </c>
      <c r="FT13" s="38" t="str">
        <f t="shared" si="37"/>
        <v/>
      </c>
      <c r="FU13" s="38" t="str">
        <f t="shared" si="38"/>
        <v/>
      </c>
      <c r="FV13" s="41" t="e">
        <f t="shared" si="99"/>
        <v>#DIV/0!</v>
      </c>
      <c r="FW13" s="13" t="str">
        <f t="shared" si="100"/>
        <v>市民実感</v>
      </c>
      <c r="FX13" s="5" t="str">
        <f t="shared" si="101"/>
        <v>ワーク・ライフ・バランスの内容は個人のライフスタイル，価値観によって異なるため，市民がどのように感じているのかがわかる市民生活実感調査の結果を重視する。</v>
      </c>
      <c r="FY13" s="108" t="e">
        <f>VLOOKUP(EJ13&amp;FM13&amp;FW13,プルダウン!$AC$2:$AD$51,2,FALSE)</f>
        <v>#DIV/0!</v>
      </c>
      <c r="FZ13" s="12" t="e">
        <f>VLOOKUP(FY13,プルダウン!$A$1:$B$6,2,FALSE)</f>
        <v>#DIV/0!</v>
      </c>
      <c r="GA13" s="11"/>
      <c r="GB13" s="12"/>
      <c r="GC13" s="22" t="s">
        <v>81</v>
      </c>
      <c r="GD13" s="116"/>
      <c r="GE13" s="115" t="str">
        <f>VLOOKUP($A13&amp;"-"&amp;GE$4,'04施策の客観指標'!$A$4:$AU$1029,COLUMN('04施策の客観指標'!$AS:$AS),FALSE)</f>
        <v>-</v>
      </c>
      <c r="GF13" s="7" t="str">
        <f>VLOOKUP($A13&amp;"-"&amp;GF$4,'04施策の客観指標'!$A$4:$AU$1029,COLUMN('04施策の客観指標'!$AS:$AS),FALSE)</f>
        <v>-</v>
      </c>
      <c r="GG13" s="7" t="str">
        <f>VLOOKUP($A13&amp;"-"&amp;GG$4,'04施策の客観指標'!$A$4:$AU$1029,COLUMN('04施策の客観指標'!$AS:$AS),FALSE)</f>
        <v>-</v>
      </c>
      <c r="GH13" s="7" t="str">
        <f>VLOOKUP($A13&amp;"-"&amp;GH$4,'04施策の客観指標'!$A$4:$AU$1029,COLUMN('04施策の客観指標'!$AS:$AS),FALSE)</f>
        <v>-</v>
      </c>
      <c r="GI13" s="7" t="str">
        <f>VLOOKUP($A13&amp;"-"&amp;GI$4,'04施策の客観指標'!$A$4:$AU$1029,COLUMN('04施策の客観指標'!$AS:$AS),FALSE)</f>
        <v>-</v>
      </c>
      <c r="GJ13" s="7" t="str">
        <f>VLOOKUP($A13&amp;"-"&amp;GJ$4,'04施策の客観指標'!$A$4:$AU$1029,COLUMN('04施策の客観指標'!$AS:$AS),FALSE)</f>
        <v>-</v>
      </c>
      <c r="GK13" s="7" t="str">
        <f>VLOOKUP($A13&amp;"-"&amp;GK$4,'04施策の客観指標'!$A$4:$AU$1029,COLUMN('04施策の客観指標'!$AS:$AS),FALSE)</f>
        <v>-</v>
      </c>
      <c r="GL13" s="7" t="str">
        <f>VLOOKUP($A13&amp;"-"&amp;GL$4,'04施策の客観指標'!$A$4:$AU$1029,COLUMN('04施策の客観指標'!$AS:$AS),FALSE)</f>
        <v>-</v>
      </c>
      <c r="GM13" s="7" t="str">
        <f>VLOOKUP($A13&amp;"-"&amp;GM$4,'04施策の客観指標'!$A$4:$AU$1029,COLUMN('04施策の客観指標'!$AS:$AS),FALSE)</f>
        <v>-</v>
      </c>
      <c r="GN13" s="109" t="str">
        <f t="shared" si="102"/>
        <v>e</v>
      </c>
      <c r="GO13" s="37">
        <f>VLOOKUP($A13&amp;"-"&amp;GE$4,'04施策の客観指標'!$A$4:$AU$1029,COLUMN('04施策の客観指標'!$AU:$AU),FALSE)</f>
        <v>1</v>
      </c>
      <c r="GP13" s="38">
        <f>VLOOKUP($A13&amp;"-"&amp;GF$4,'04施策の客観指標'!$A$4:$AU$1029,COLUMN('04施策の客観指標'!$AU:$AU),FALSE)</f>
        <v>1</v>
      </c>
      <c r="GQ13" s="38" t="str">
        <f>VLOOKUP($A13&amp;"-"&amp;GG$4,'04施策の客観指標'!$A$4:$AU$1029,COLUMN('04施策の客観指標'!$AU:$AU),FALSE)</f>
        <v>-</v>
      </c>
      <c r="GR13" s="38" t="str">
        <f>VLOOKUP($A13&amp;"-"&amp;GH$4,'04施策の客観指標'!$A$4:$AU$1029,COLUMN('04施策の客観指標'!$AU:$AU),FALSE)</f>
        <v>-</v>
      </c>
      <c r="GS13" s="38" t="str">
        <f>VLOOKUP($A13&amp;"-"&amp;GI$4,'04施策の客観指標'!$A$4:$AU$1029,COLUMN('04施策の客観指標'!$AU:$AU),FALSE)</f>
        <v>-</v>
      </c>
      <c r="GT13" s="38" t="str">
        <f>VLOOKUP($A13&amp;"-"&amp;GJ$4,'04施策の客観指標'!$A$4:$AU$1029,COLUMN('04施策の客観指標'!$AU:$AU),FALSE)</f>
        <v>-</v>
      </c>
      <c r="GU13" s="38" t="str">
        <f>VLOOKUP($A13&amp;"-"&amp;GK$4,'04施策の客観指標'!$A$4:$AU$1029,COLUMN('04施策の客観指標'!$AU:$AU),FALSE)</f>
        <v>-</v>
      </c>
      <c r="GV13" s="38" t="str">
        <f>VLOOKUP($A13&amp;"-"&amp;GL$4,'04施策の客観指標'!$A$4:$AU$1029,COLUMN('04施策の客観指標'!$AU:$AU),FALSE)</f>
        <v>-</v>
      </c>
      <c r="GW13" s="38" t="str">
        <f>VLOOKUP($A13&amp;"-"&amp;GM$4,'04施策の客観指標'!$A$4:$AU$1029,COLUMN('04施策の客観指標'!$AU:$AU),FALSE)</f>
        <v>-</v>
      </c>
      <c r="GX13" s="82">
        <f t="shared" si="103"/>
        <v>2</v>
      </c>
      <c r="GY13" s="37" t="str">
        <f t="shared" si="104"/>
        <v/>
      </c>
      <c r="GZ13" s="38" t="str">
        <f t="shared" si="39"/>
        <v/>
      </c>
      <c r="HA13" s="38" t="str">
        <f t="shared" si="40"/>
        <v/>
      </c>
      <c r="HB13" s="38" t="str">
        <f t="shared" si="41"/>
        <v/>
      </c>
      <c r="HC13" s="38" t="str">
        <f t="shared" si="42"/>
        <v/>
      </c>
      <c r="HD13" s="38" t="str">
        <f t="shared" si="43"/>
        <v/>
      </c>
      <c r="HE13" s="38" t="str">
        <f t="shared" si="44"/>
        <v/>
      </c>
      <c r="HF13" s="38" t="str">
        <f t="shared" si="45"/>
        <v/>
      </c>
      <c r="HG13" s="38" t="str">
        <f t="shared" si="46"/>
        <v/>
      </c>
      <c r="HH13" s="41">
        <f t="shared" si="105"/>
        <v>0</v>
      </c>
      <c r="HI13" s="37" t="str">
        <f>IF($K13="○",VLOOKUP($C13&amp;"-"&amp;HI$4,'05市民生活実感調査'!$A$3:$BC$218,COLUMN('05市民生活実感調査'!$AS:$AS),FALSE),"-")</f>
        <v>-</v>
      </c>
      <c r="HJ13" s="38" t="str">
        <f>IF($L13="○",VLOOKUP($C13&amp;"-"&amp;HJ$4,'05市民生活実感調査'!$A$3:$BC$218,COLUMN('05市民生活実感調査'!$AS:$AS),FALSE),"-")</f>
        <v>-</v>
      </c>
      <c r="HK13" s="38" t="str">
        <f>IF($M13="○",VLOOKUP($C13&amp;"-"&amp;HK$4,'05市民生活実感調査'!$A$3:$BC$218,COLUMN('05市民生活実感調査'!$AS:$AS),FALSE),"-")</f>
        <v>-</v>
      </c>
      <c r="HL13" s="38" t="str">
        <f>IF($N13="○",VLOOKUP($C13&amp;"-"&amp;HL$4,'05市民生活実感調査'!$A$3:$BC$218,COLUMN('05市民生活実感調査'!$AS:$AS),FALSE),"-")</f>
        <v>-</v>
      </c>
      <c r="HM13" s="38" t="str">
        <f>IF($O13="○",VLOOKUP($C13&amp;"-"&amp;HM$4,'05市民生活実感調査'!$A$3:$BC$218,COLUMN('05市民生活実感調査'!$AS:$AS),FALSE),"-")</f>
        <v>-</v>
      </c>
      <c r="HN13" s="38" t="str">
        <f>IF($P13="○",VLOOKUP($C13&amp;"-"&amp;HN$4,'05市民生活実感調査'!$A$3:$BC$218,COLUMN('05市民生活実感調査'!$AS:$AS),FALSE),"-")</f>
        <v>-</v>
      </c>
      <c r="HO13" s="38" t="str">
        <f>IF($Q13="○",VLOOKUP($C13&amp;"-"&amp;HO$4,'05市民生活実感調査'!$A$3:$BC$218,COLUMN('05市民生活実感調査'!$AS:$AS),FALSE),"-")</f>
        <v>-</v>
      </c>
      <c r="HP13" s="38" t="str">
        <f>IF($R13="○",VLOOKUP($C13&amp;"-"&amp;HP$4,'05市民生活実感調査'!$A$3:$BC$218,COLUMN('05市民生活実感調査'!$AS:$AS),FALSE),"-")</f>
        <v>-</v>
      </c>
      <c r="HQ13" s="109" t="e">
        <f t="shared" si="106"/>
        <v>#DIV/0!</v>
      </c>
      <c r="HR13" s="37" t="str">
        <f t="shared" si="107"/>
        <v/>
      </c>
      <c r="HS13" s="38" t="str">
        <f t="shared" si="47"/>
        <v/>
      </c>
      <c r="HT13" s="38" t="str">
        <f t="shared" si="48"/>
        <v/>
      </c>
      <c r="HU13" s="38" t="str">
        <f t="shared" si="49"/>
        <v/>
      </c>
      <c r="HV13" s="38" t="str">
        <f t="shared" si="50"/>
        <v/>
      </c>
      <c r="HW13" s="38" t="str">
        <f t="shared" si="51"/>
        <v/>
      </c>
      <c r="HX13" s="38" t="str">
        <f t="shared" si="52"/>
        <v/>
      </c>
      <c r="HY13" s="38" t="str">
        <f t="shared" si="53"/>
        <v/>
      </c>
      <c r="HZ13" s="41" t="e">
        <f t="shared" si="108"/>
        <v>#DIV/0!</v>
      </c>
      <c r="IA13" s="13" t="str">
        <f t="shared" si="109"/>
        <v>市民実感</v>
      </c>
      <c r="IB13" s="5" t="str">
        <f t="shared" si="110"/>
        <v>ワーク・ライフ・バランスの内容は個人のライフスタイル，価値観によって異なるため，市民がどのように感じているのかがわかる市民生活実感調査の結果を重視する。</v>
      </c>
      <c r="IC13" s="108" t="e">
        <f>VLOOKUP(GN13&amp;HQ13&amp;IA13,プルダウン!$AC$2:$AD$51,2,FALSE)</f>
        <v>#DIV/0!</v>
      </c>
      <c r="ID13" s="12" t="e">
        <f>VLOOKUP(IC13,プルダウン!$A$1:$B$6,2,FALSE)</f>
        <v>#DIV/0!</v>
      </c>
      <c r="IE13" s="11"/>
      <c r="IF13" s="12"/>
      <c r="IG13" s="22" t="s">
        <v>81</v>
      </c>
      <c r="IH13" s="116"/>
      <c r="II13" s="115" t="str">
        <f>VLOOKUP($A13&amp;"-"&amp;II$4,'04施策の客観指標'!$A$4:$AU$1029,COLUMN('04施策の客観指標'!$AT:$AT),FALSE)</f>
        <v>-</v>
      </c>
      <c r="IJ13" s="7" t="str">
        <f>VLOOKUP($A13&amp;"-"&amp;IJ$4,'04施策の客観指標'!$A$4:$AU$1029,COLUMN('04施策の客観指標'!$AT:$AT),FALSE)</f>
        <v>-</v>
      </c>
      <c r="IK13" s="7" t="str">
        <f>VLOOKUP($A13&amp;"-"&amp;IK$4,'04施策の客観指標'!$A$4:$AU$1029,COLUMN('04施策の客観指標'!$AT:$AT),FALSE)</f>
        <v>-</v>
      </c>
      <c r="IL13" s="7" t="str">
        <f>VLOOKUP($A13&amp;"-"&amp;IL$4,'04施策の客観指標'!$A$4:$AU$1029,COLUMN('04施策の客観指標'!$AT:$AT),FALSE)</f>
        <v>-</v>
      </c>
      <c r="IM13" s="7" t="str">
        <f>VLOOKUP($A13&amp;"-"&amp;IM$4,'04施策の客観指標'!$A$4:$AU$1029,COLUMN('04施策の客観指標'!$AT:$AT),FALSE)</f>
        <v>-</v>
      </c>
      <c r="IN13" s="7" t="str">
        <f>VLOOKUP($A13&amp;"-"&amp;IN$4,'04施策の客観指標'!$A$4:$AU$1029,COLUMN('04施策の客観指標'!$AT:$AT),FALSE)</f>
        <v>-</v>
      </c>
      <c r="IO13" s="7" t="str">
        <f>VLOOKUP($A13&amp;"-"&amp;IO$4,'04施策の客観指標'!$A$4:$AU$1029,COLUMN('04施策の客観指標'!$AT:$AT),FALSE)</f>
        <v>-</v>
      </c>
      <c r="IP13" s="7" t="str">
        <f>VLOOKUP($A13&amp;"-"&amp;IP$4,'04施策の客観指標'!$A$4:$AU$1029,COLUMN('04施策の客観指標'!$AT:$AT),FALSE)</f>
        <v>-</v>
      </c>
      <c r="IQ13" s="7" t="str">
        <f>VLOOKUP($A13&amp;"-"&amp;IQ$4,'04施策の客観指標'!$A$4:$AU$1029,COLUMN('04施策の客観指標'!$AT:$AT),FALSE)</f>
        <v>-</v>
      </c>
      <c r="IR13" s="109" t="str">
        <f t="shared" si="111"/>
        <v>e</v>
      </c>
      <c r="IS13" s="37">
        <f>VLOOKUP($A13&amp;"-"&amp;II$4,'04施策の客観指標'!$A$4:$AU$1029,COLUMN('04施策の客観指標'!$AU:$AU),FALSE)</f>
        <v>1</v>
      </c>
      <c r="IT13" s="38">
        <f>VLOOKUP($A13&amp;"-"&amp;IJ$4,'04施策の客観指標'!$A$4:$AU$1029,COLUMN('04施策の客観指標'!$AU:$AU),FALSE)</f>
        <v>1</v>
      </c>
      <c r="IU13" s="38" t="str">
        <f>VLOOKUP($A13&amp;"-"&amp;IK$4,'04施策の客観指標'!$A$4:$AU$1029,COLUMN('04施策の客観指標'!$AU:$AU),FALSE)</f>
        <v>-</v>
      </c>
      <c r="IV13" s="38" t="str">
        <f>VLOOKUP($A13&amp;"-"&amp;IL$4,'04施策の客観指標'!$A$4:$AU$1029,COLUMN('04施策の客観指標'!$AU:$AU),FALSE)</f>
        <v>-</v>
      </c>
      <c r="IW13" s="38" t="str">
        <f>VLOOKUP($A13&amp;"-"&amp;IM$4,'04施策の客観指標'!$A$4:$AU$1029,COLUMN('04施策の客観指標'!$AU:$AU),FALSE)</f>
        <v>-</v>
      </c>
      <c r="IX13" s="38" t="str">
        <f>VLOOKUP($A13&amp;"-"&amp;IN$4,'04施策の客観指標'!$A$4:$AU$1029,COLUMN('04施策の客観指標'!$AU:$AU),FALSE)</f>
        <v>-</v>
      </c>
      <c r="IY13" s="38" t="str">
        <f>VLOOKUP($A13&amp;"-"&amp;IO$4,'04施策の客観指標'!$A$4:$AU$1029,COLUMN('04施策の客観指標'!$AU:$AU),FALSE)</f>
        <v>-</v>
      </c>
      <c r="IZ13" s="38" t="str">
        <f>VLOOKUP($A13&amp;"-"&amp;IP$4,'04施策の客観指標'!$A$4:$AU$1029,COLUMN('04施策の客観指標'!$AU:$AU),FALSE)</f>
        <v>-</v>
      </c>
      <c r="JA13" s="38" t="str">
        <f>VLOOKUP($A13&amp;"-"&amp;IQ$4,'04施策の客観指標'!$A$4:$AU$1029,COLUMN('04施策の客観指標'!$AU:$AU),FALSE)</f>
        <v>-</v>
      </c>
      <c r="JB13" s="82">
        <f t="shared" si="112"/>
        <v>2</v>
      </c>
      <c r="JC13" s="37" t="str">
        <f t="shared" si="113"/>
        <v/>
      </c>
      <c r="JD13" s="38" t="str">
        <f t="shared" si="54"/>
        <v/>
      </c>
      <c r="JE13" s="38" t="str">
        <f t="shared" si="55"/>
        <v/>
      </c>
      <c r="JF13" s="38" t="str">
        <f t="shared" si="56"/>
        <v/>
      </c>
      <c r="JG13" s="38" t="str">
        <f t="shared" si="57"/>
        <v/>
      </c>
      <c r="JH13" s="38" t="str">
        <f t="shared" si="58"/>
        <v/>
      </c>
      <c r="JI13" s="38" t="str">
        <f t="shared" si="59"/>
        <v/>
      </c>
      <c r="JJ13" s="38" t="str">
        <f t="shared" si="60"/>
        <v/>
      </c>
      <c r="JK13" s="38" t="str">
        <f t="shared" si="61"/>
        <v/>
      </c>
      <c r="JL13" s="41">
        <f t="shared" si="114"/>
        <v>0</v>
      </c>
      <c r="JM13" s="37" t="str">
        <f>IF($K13="○",VLOOKUP($C13&amp;"-"&amp;JM$4,'05市民生活実感調査'!$A$3:$BC$218,COLUMN('05市民生活実感調査'!$BC:$BC),FALSE),"-")</f>
        <v>-</v>
      </c>
      <c r="JN13" s="38" t="str">
        <f>IF($L13="○",VLOOKUP($C13&amp;"-"&amp;JN$4,'05市民生活実感調査'!$A$3:$BC$218,COLUMN('05市民生活実感調査'!$BC:$BC),FALSE),"-")</f>
        <v>-</v>
      </c>
      <c r="JO13" s="38" t="str">
        <f>IF($M13="○",VLOOKUP($C13&amp;"-"&amp;JO$4,'05市民生活実感調査'!$A$3:$BC$218,COLUMN('05市民生活実感調査'!$BC:$BC),FALSE),"-")</f>
        <v>-</v>
      </c>
      <c r="JP13" s="38" t="str">
        <f>IF($N13="○",VLOOKUP($C13&amp;"-"&amp;JP$4,'05市民生活実感調査'!$A$3:$BC$218,COLUMN('05市民生活実感調査'!$BC:$BC),FALSE),"-")</f>
        <v>-</v>
      </c>
      <c r="JQ13" s="38" t="str">
        <f>IF($O13="○",VLOOKUP($C13&amp;"-"&amp;JQ$4,'05市民生活実感調査'!$A$3:$BC$218,COLUMN('05市民生活実感調査'!$BC:$BC),FALSE),"-")</f>
        <v>-</v>
      </c>
      <c r="JR13" s="38" t="str">
        <f>IF($P13="○",VLOOKUP($C13&amp;"-"&amp;JR$4,'05市民生活実感調査'!$A$3:$BC$218,COLUMN('05市民生活実感調査'!$BC:$BC),FALSE),"-")</f>
        <v>-</v>
      </c>
      <c r="JS13" s="38" t="str">
        <f>IF($Q13="○",VLOOKUP($C13&amp;"-"&amp;JS$4,'05市民生活実感調査'!$A$3:$BC$218,COLUMN('05市民生活実感調査'!$BC:$BC),FALSE),"-")</f>
        <v>-</v>
      </c>
      <c r="JT13" s="38" t="str">
        <f>IF($R13="○",VLOOKUP($C13&amp;"-"&amp;JT$4,'05市民生活実感調査'!$A$3:$BC$218,COLUMN('05市民生活実感調査'!$BC:$BC),FALSE),"-")</f>
        <v>-</v>
      </c>
      <c r="JU13" s="109" t="e">
        <f t="shared" si="115"/>
        <v>#DIV/0!</v>
      </c>
      <c r="JV13" s="37" t="str">
        <f t="shared" si="116"/>
        <v/>
      </c>
      <c r="JW13" s="38" t="str">
        <f t="shared" si="62"/>
        <v/>
      </c>
      <c r="JX13" s="38" t="str">
        <f t="shared" si="63"/>
        <v/>
      </c>
      <c r="JY13" s="38" t="str">
        <f t="shared" si="64"/>
        <v/>
      </c>
      <c r="JZ13" s="38" t="str">
        <f t="shared" si="65"/>
        <v/>
      </c>
      <c r="KA13" s="38" t="str">
        <f t="shared" si="66"/>
        <v/>
      </c>
      <c r="KB13" s="38" t="str">
        <f t="shared" si="67"/>
        <v/>
      </c>
      <c r="KC13" s="38" t="str">
        <f t="shared" si="68"/>
        <v/>
      </c>
      <c r="KD13" s="41" t="e">
        <f t="shared" si="117"/>
        <v>#DIV/0!</v>
      </c>
      <c r="KE13" s="13" t="str">
        <f t="shared" si="118"/>
        <v>市民実感</v>
      </c>
      <c r="KF13" s="5" t="str">
        <f t="shared" si="119"/>
        <v>ワーク・ライフ・バランスの内容は個人のライフスタイル，価値観によって異なるため，市民がどのように感じているのかがわかる市民生活実感調査の結果を重視する。</v>
      </c>
      <c r="KG13" s="108" t="e">
        <f>VLOOKUP(IR13&amp;JU13&amp;KE13,プルダウン!$AC$2:$AD$51,2,FALSE)</f>
        <v>#DIV/0!</v>
      </c>
      <c r="KH13" s="12" t="e">
        <f>VLOOKUP(KG13,プルダウン!$A$1:$B$6,2,FALSE)</f>
        <v>#DIV/0!</v>
      </c>
      <c r="KI13" s="11"/>
      <c r="KJ13" s="12"/>
      <c r="KK13" s="22" t="s">
        <v>81</v>
      </c>
      <c r="KL13" s="5"/>
    </row>
    <row r="14" spans="1:302" ht="159.75" customHeight="1">
      <c r="A14" s="243">
        <v>301</v>
      </c>
      <c r="B14" s="5" t="s">
        <v>168</v>
      </c>
      <c r="C14" s="47">
        <f t="shared" si="140"/>
        <v>3</v>
      </c>
      <c r="D14" s="12" t="str">
        <f>IFERROR(VLOOKUP(C14,プルダウン!$L$2:$M$28,2,FALSE),"-")</f>
        <v>市民生活とコミュニティ</v>
      </c>
      <c r="E14" s="5"/>
      <c r="F14" s="11" t="s">
        <v>1696</v>
      </c>
      <c r="G14" s="195" t="s">
        <v>1593</v>
      </c>
      <c r="H14" s="11"/>
      <c r="I14" s="20"/>
      <c r="J14" s="5"/>
      <c r="K14" s="42" t="s">
        <v>392</v>
      </c>
      <c r="L14" s="43" t="s">
        <v>85</v>
      </c>
      <c r="M14" s="43" t="s">
        <v>85</v>
      </c>
      <c r="N14" s="43" t="s">
        <v>85</v>
      </c>
      <c r="O14" s="43" t="s">
        <v>85</v>
      </c>
      <c r="P14" s="43" t="s">
        <v>85</v>
      </c>
      <c r="Q14" s="43" t="s">
        <v>85</v>
      </c>
      <c r="R14" s="41" t="s">
        <v>85</v>
      </c>
      <c r="S14" s="546" t="str">
        <f>VLOOKUP($A14&amp;"-"&amp;S$4,'04施策の客観指標'!$A$4:$AU$1029,COLUMN('04施策の客観指標'!$AP:$AP),FALSE)</f>
        <v>e</v>
      </c>
      <c r="T14" s="528" t="str">
        <f>VLOOKUP($A14&amp;"-"&amp;T$4,'04施策の客観指標'!$A$4:$AU$1029,COLUMN('04施策の客観指標'!$AP:$AP),FALSE)</f>
        <v>-</v>
      </c>
      <c r="U14" s="528" t="str">
        <f>VLOOKUP($A14&amp;"-"&amp;U$4,'04施策の客観指標'!$A$4:$AU$1029,COLUMN('04施策の客観指標'!$AP:$AP),FALSE)</f>
        <v>-</v>
      </c>
      <c r="V14" s="528" t="str">
        <f>VLOOKUP($A14&amp;"-"&amp;V$4,'04施策の客観指標'!$A$4:$AU$1029,COLUMN('04施策の客観指標'!$AP:$AP),FALSE)</f>
        <v>-</v>
      </c>
      <c r="W14" s="528" t="str">
        <f>VLOOKUP($A14&amp;"-"&amp;W$4,'04施策の客観指標'!$A$4:$AU$1029,COLUMN('04施策の客観指標'!$AP:$AP),FALSE)</f>
        <v>-</v>
      </c>
      <c r="X14" s="528" t="str">
        <f>VLOOKUP($A14&amp;"-"&amp;X$4,'04施策の客観指標'!$A$4:$AU$1029,COLUMN('04施策の客観指標'!$AP:$AP),FALSE)</f>
        <v>-</v>
      </c>
      <c r="Y14" s="528" t="str">
        <f>VLOOKUP($A14&amp;"-"&amp;Y$4,'04施策の客観指標'!$A$4:$AU$1029,COLUMN('04施策の客観指標'!$AP:$AP),FALSE)</f>
        <v>-</v>
      </c>
      <c r="Z14" s="528" t="str">
        <f>VLOOKUP($A14&amp;"-"&amp;Z$4,'04施策の客観指標'!$A$4:$AU$1029,COLUMN('04施策の客観指標'!$AP:$AP),FALSE)</f>
        <v>-</v>
      </c>
      <c r="AA14" s="529" t="str">
        <f>VLOOKUP($A14&amp;"-"&amp;AA$4,'04施策の客観指標'!$A$4:$AU$1029,COLUMN('04施策の客観指標'!$AP:$AP),FALSE)</f>
        <v>-</v>
      </c>
      <c r="AB14" s="547" t="str">
        <f t="shared" si="70"/>
        <v>e</v>
      </c>
      <c r="AC14" s="255">
        <f>VLOOKUP($A14&amp;"-"&amp;S$4,'04施策の客観指標'!$A$4:$AU$1029,COLUMN('04施策の客観指標'!$AU:$AU),FALSE)</f>
        <v>1</v>
      </c>
      <c r="AD14" s="244">
        <f>VLOOKUP($A14&amp;"-"&amp;T$4,'04施策の客観指標'!$A$4:$AU$1029,COLUMN('04施策の客観指標'!$AU:$AU),FALSE)</f>
        <v>0</v>
      </c>
      <c r="AE14" s="244">
        <f>VLOOKUP($A14&amp;"-"&amp;U$4,'04施策の客観指標'!$A$4:$AU$1029,COLUMN('04施策の客観指標'!$AU:$AU),FALSE)</f>
        <v>0</v>
      </c>
      <c r="AF14" s="244" t="str">
        <f>VLOOKUP($A14&amp;"-"&amp;V$4,'04施策の客観指標'!$A$4:$AU$1029,COLUMN('04施策の客観指標'!$AU:$AU),FALSE)</f>
        <v>-</v>
      </c>
      <c r="AG14" s="244" t="str">
        <f>VLOOKUP($A14&amp;"-"&amp;W$4,'04施策の客観指標'!$A$4:$AU$1029,COLUMN('04施策の客観指標'!$AU:$AU),FALSE)</f>
        <v>-</v>
      </c>
      <c r="AH14" s="244" t="str">
        <f>VLOOKUP($A14&amp;"-"&amp;X$4,'04施策の客観指標'!$A$4:$AU$1029,COLUMN('04施策の客観指標'!$AU:$AU),FALSE)</f>
        <v>-</v>
      </c>
      <c r="AI14" s="244" t="str">
        <f>VLOOKUP($A14&amp;"-"&amp;Y$4,'04施策の客観指標'!$A$4:$AU$1029,COLUMN('04施策の客観指標'!$AU:$AU),FALSE)</f>
        <v>-</v>
      </c>
      <c r="AJ14" s="244" t="str">
        <f>VLOOKUP($A14&amp;"-"&amp;Z$4,'04施策の客観指標'!$A$4:$AU$1029,COLUMN('04施策の客観指標'!$AU:$AU),FALSE)</f>
        <v>-</v>
      </c>
      <c r="AK14" s="244" t="str">
        <f>VLOOKUP($A14&amp;"-"&amp;AA$4,'04施策の客観指標'!$A$4:$AU$1029,COLUMN('04施策の客観指標'!$AU:$AU),FALSE)</f>
        <v>-</v>
      </c>
      <c r="AL14" s="182">
        <f t="shared" si="141"/>
        <v>1</v>
      </c>
      <c r="AM14" s="37">
        <f t="shared" si="142"/>
        <v>0</v>
      </c>
      <c r="AN14" s="38" t="str">
        <f t="shared" si="143"/>
        <v/>
      </c>
      <c r="AO14" s="38" t="str">
        <f>_xlfn.SWITCH(U14,"a",4*AE14,"b",3*AE14,"c",2*AE14,"d",1*AE14,"e",0*AE14,"-","")</f>
        <v/>
      </c>
      <c r="AP14" s="38" t="str">
        <f t="shared" si="145"/>
        <v/>
      </c>
      <c r="AQ14" s="38" t="str">
        <f t="shared" si="146"/>
        <v/>
      </c>
      <c r="AR14" s="38" t="str">
        <f t="shared" si="147"/>
        <v/>
      </c>
      <c r="AS14" s="38" t="str">
        <f t="shared" si="148"/>
        <v/>
      </c>
      <c r="AT14" s="38" t="str">
        <f t="shared" si="149"/>
        <v/>
      </c>
      <c r="AU14" s="253" t="str">
        <f t="shared" si="150"/>
        <v/>
      </c>
      <c r="AV14" s="81">
        <f t="shared" si="1"/>
        <v>0</v>
      </c>
      <c r="AW14" s="534" t="str">
        <f>IF($K14="○",VLOOKUP($C14&amp;"-"&amp;AW$4,'05市民生活実感調査'!$A$3:$BC$218,COLUMN('05市民生活実感調査'!$O:$O),FALSE),"-")</f>
        <v>c</v>
      </c>
      <c r="AX14" s="535" t="str">
        <f>IF($L14="○",VLOOKUP($C14&amp;"-"&amp;AX$4,'05市民生活実感調査'!$A$3:$BC$218,COLUMN('05市民生活実感調査'!$O:$O),FALSE),"-")</f>
        <v>-</v>
      </c>
      <c r="AY14" s="535" t="str">
        <f>IF($M14="○",VLOOKUP($C14&amp;"-"&amp;AY$4,'05市民生活実感調査'!$A$3:$BC$218,COLUMN('05市民生活実感調査'!$O:$O),FALSE),"-")</f>
        <v>-</v>
      </c>
      <c r="AZ14" s="535" t="str">
        <f>IF($N14="○",VLOOKUP($C14&amp;"-"&amp;AZ$4,'05市民生活実感調査'!$A$3:$BC$218,COLUMN('05市民生活実感調査'!$O:$O),FALSE),"-")</f>
        <v>-</v>
      </c>
      <c r="BA14" s="535" t="str">
        <f>IF($O14="○",VLOOKUP($C14&amp;"-"&amp;BA$4,'05市民生活実感調査'!$A$3:$BC$218,COLUMN('05市民生活実感調査'!$O:$O),FALSE),"-")</f>
        <v>-</v>
      </c>
      <c r="BB14" s="535" t="str">
        <f>IF($P14="○",VLOOKUP($C14&amp;"-"&amp;BB$4,'05市民生活実感調査'!$A$3:$BC$218,COLUMN('05市民生活実感調査'!$O:$O),FALSE),"-")</f>
        <v>-</v>
      </c>
      <c r="BC14" s="535" t="str">
        <f>IF($Q14="○",VLOOKUP($C14&amp;"-"&amp;BC$4,'05市民生活実感調査'!$A$3:$BC$218,COLUMN('05市民生活実感調査'!$O:$O),FALSE),"-")</f>
        <v>-</v>
      </c>
      <c r="BD14" s="535" t="str">
        <f>IF($R14="○",VLOOKUP($C14&amp;"-"&amp;BD$4,'05市民生活実感調査'!$A$3:$BC$218,COLUMN('05市民生活実感調査'!$O:$O),FALSE),"-")</f>
        <v>-</v>
      </c>
      <c r="BE14" s="536" t="str">
        <f t="shared" si="81"/>
        <v>c</v>
      </c>
      <c r="BF14" s="37">
        <f t="shared" si="151"/>
        <v>2</v>
      </c>
      <c r="BG14" s="38" t="str">
        <f t="shared" si="152"/>
        <v/>
      </c>
      <c r="BH14" s="38" t="str">
        <f t="shared" si="153"/>
        <v/>
      </c>
      <c r="BI14" s="38" t="str">
        <f t="shared" si="154"/>
        <v/>
      </c>
      <c r="BJ14" s="38" t="str">
        <f t="shared" si="155"/>
        <v/>
      </c>
      <c r="BK14" s="38" t="str">
        <f t="shared" si="156"/>
        <v/>
      </c>
      <c r="BL14" s="38" t="str">
        <f t="shared" si="157"/>
        <v/>
      </c>
      <c r="BM14" s="38" t="str">
        <f t="shared" si="158"/>
        <v/>
      </c>
      <c r="BN14" s="41">
        <f t="shared" si="159"/>
        <v>0.5</v>
      </c>
      <c r="BO14" s="275" t="s">
        <v>125</v>
      </c>
      <c r="BP14" s="24" t="s">
        <v>2152</v>
      </c>
      <c r="BQ14" s="586" t="str">
        <f>VLOOKUP(AB14&amp;BE14&amp;BO14,[4]プルダウン!$AC$2:$AD$51,2,FALSE)</f>
        <v>D</v>
      </c>
      <c r="BR14" s="587" t="str">
        <f>VLOOKUP(BQ14,[4]プルダウン!$A$1:$B$6,2,FALSE)</f>
        <v>政策の目的があまり達成されていない</v>
      </c>
      <c r="BS14" s="262" t="s">
        <v>2351</v>
      </c>
      <c r="BT14" s="240" t="s">
        <v>2352</v>
      </c>
      <c r="BU14" s="224" t="s">
        <v>2263</v>
      </c>
      <c r="BV14" s="334" t="s">
        <v>2353</v>
      </c>
      <c r="BW14" s="115" t="str">
        <f>VLOOKUP($A14&amp;"-"&amp;BW$4,'04施策の客観指標'!$A$4:$AU$1029,COLUMN('04施策の客観指標'!$AQ:$AQ),FALSE)</f>
        <v>-</v>
      </c>
      <c r="BX14" s="7">
        <f>VLOOKUP($A14&amp;"-"&amp;BX$4,'04施策の客観指標'!$A$4:$AU$1029,COLUMN('04施策の客観指標'!$AQ:$AQ),FALSE)</f>
        <v>0</v>
      </c>
      <c r="BY14" s="7">
        <f>VLOOKUP($A14&amp;"-"&amp;BY$4,'04施策の客観指標'!$A$4:$AU$1029,COLUMN('04施策の客観指標'!$AQ:$AQ),FALSE)</f>
        <v>0</v>
      </c>
      <c r="BZ14" s="7" t="str">
        <f>VLOOKUP($A14&amp;"-"&amp;BZ$4,'04施策の客観指標'!$A$4:$AU$1029,COLUMN('04施策の客観指標'!$AQ:$AQ),FALSE)</f>
        <v>-</v>
      </c>
      <c r="CA14" s="7" t="str">
        <f>VLOOKUP($A14&amp;"-"&amp;CA$4,'04施策の客観指標'!$A$4:$AU$1029,COLUMN('04施策の客観指標'!$AQ:$AQ),FALSE)</f>
        <v>-</v>
      </c>
      <c r="CB14" s="7" t="str">
        <f>VLOOKUP($A14&amp;"-"&amp;CB$4,'04施策の客観指標'!$A$4:$AU$1029,COLUMN('04施策の客観指標'!$AQ:$AQ),FALSE)</f>
        <v>-</v>
      </c>
      <c r="CC14" s="7" t="str">
        <f>VLOOKUP($A14&amp;"-"&amp;CC$4,'04施策の客観指標'!$A$4:$AU$1029,COLUMN('04施策の客観指標'!$AQ:$AQ),FALSE)</f>
        <v>-</v>
      </c>
      <c r="CD14" s="7" t="str">
        <f>VLOOKUP($A14&amp;"-"&amp;CD$4,'04施策の客観指標'!$A$4:$AU$1029,COLUMN('04施策の客観指標'!$AQ:$AQ),FALSE)</f>
        <v>-</v>
      </c>
      <c r="CE14" s="7" t="str">
        <f>VLOOKUP($A14&amp;"-"&amp;CE$4,'04施策の客観指標'!$A$4:$AU$1029,COLUMN('04施策の客観指標'!$AQ:$AQ),FALSE)</f>
        <v>-</v>
      </c>
      <c r="CF14" s="109" t="e">
        <f t="shared" si="84"/>
        <v>#N/A</v>
      </c>
      <c r="CG14" s="37">
        <f>VLOOKUP($A14&amp;"-"&amp;BW$4,'04施策の客観指標'!$A$4:$AU$1029,COLUMN('04施策の客観指標'!$AU:$AU),FALSE)</f>
        <v>1</v>
      </c>
      <c r="CH14" s="38">
        <f>VLOOKUP($A14&amp;"-"&amp;BX$4,'04施策の客観指標'!$A$4:$AU$1029,COLUMN('04施策の客観指標'!$AU:$AU),FALSE)</f>
        <v>0</v>
      </c>
      <c r="CI14" s="38">
        <f>VLOOKUP($A14&amp;"-"&amp;BY$4,'04施策の客観指標'!$A$4:$AU$1029,COLUMN('04施策の客観指標'!$AU:$AU),FALSE)</f>
        <v>0</v>
      </c>
      <c r="CJ14" s="38" t="str">
        <f>VLOOKUP($A14&amp;"-"&amp;BZ$4,'04施策の客観指標'!$A$4:$AU$1029,COLUMN('04施策の客観指標'!$AU:$AU),FALSE)</f>
        <v>-</v>
      </c>
      <c r="CK14" s="38" t="str">
        <f>VLOOKUP($A14&amp;"-"&amp;CA$4,'04施策の客観指標'!$A$4:$AU$1029,COLUMN('04施策の客観指標'!$AU:$AU),FALSE)</f>
        <v>-</v>
      </c>
      <c r="CL14" s="38" t="str">
        <f>VLOOKUP($A14&amp;"-"&amp;CB$4,'04施策の客観指標'!$A$4:$AU$1029,COLUMN('04施策の客観指標'!$AU:$AU),FALSE)</f>
        <v>-</v>
      </c>
      <c r="CM14" s="38" t="str">
        <f>VLOOKUP($A14&amp;"-"&amp;CC$4,'04施策の客観指標'!$A$4:$AU$1029,COLUMN('04施策の客観指標'!$AU:$AU),FALSE)</f>
        <v>-</v>
      </c>
      <c r="CN14" s="38" t="str">
        <f>VLOOKUP($A14&amp;"-"&amp;CD$4,'04施策の客観指標'!$A$4:$AU$1029,COLUMN('04施策の客観指標'!$AU:$AU),FALSE)</f>
        <v>-</v>
      </c>
      <c r="CO14" s="38" t="str">
        <f>VLOOKUP($A14&amp;"-"&amp;CE$4,'04施策の客観指標'!$A$4:$AU$1029,COLUMN('04施策の客観指標'!$AU:$AU),FALSE)</f>
        <v>-</v>
      </c>
      <c r="CP14" s="82">
        <f t="shared" si="85"/>
        <v>1</v>
      </c>
      <c r="CQ14" s="37" t="str">
        <f t="shared" si="86"/>
        <v/>
      </c>
      <c r="CR14" s="38" t="e">
        <f t="shared" si="9"/>
        <v>#N/A</v>
      </c>
      <c r="CS14" s="38" t="e">
        <f t="shared" si="10"/>
        <v>#N/A</v>
      </c>
      <c r="CT14" s="38" t="str">
        <f t="shared" si="11"/>
        <v/>
      </c>
      <c r="CU14" s="38" t="str">
        <f t="shared" si="12"/>
        <v/>
      </c>
      <c r="CV14" s="38" t="str">
        <f t="shared" si="13"/>
        <v/>
      </c>
      <c r="CW14" s="38" t="str">
        <f t="shared" si="14"/>
        <v/>
      </c>
      <c r="CX14" s="38" t="str">
        <f t="shared" si="15"/>
        <v/>
      </c>
      <c r="CY14" s="38" t="str">
        <f t="shared" si="16"/>
        <v/>
      </c>
      <c r="CZ14" s="41" t="e">
        <f t="shared" si="87"/>
        <v>#N/A</v>
      </c>
      <c r="DA14" s="37" t="str">
        <f>IF($K14="○",VLOOKUP($C14&amp;"-"&amp;DA$4,'05市民生活実感調査'!$A$3:$BC$218,COLUMN('05市民生活実感調査'!$Y:$Y),FALSE),"-")</f>
        <v>-</v>
      </c>
      <c r="DB14" s="38" t="str">
        <f>IF($L14="○",VLOOKUP($C14&amp;"-"&amp;DB$4,'05市民生活実感調査'!$A$3:$BC$218,COLUMN('05市民生活実感調査'!$Y:$Y),FALSE),"-")</f>
        <v>-</v>
      </c>
      <c r="DC14" s="38" t="str">
        <f>IF($M14="○",VLOOKUP($C14&amp;"-"&amp;DC$4,'05市民生活実感調査'!$A$3:$BC$218,COLUMN('05市民生活実感調査'!$Y:$Y),FALSE),"-")</f>
        <v>-</v>
      </c>
      <c r="DD14" s="38" t="str">
        <f>IF($N14="○",VLOOKUP($C14&amp;"-"&amp;DD$4,'05市民生活実感調査'!$A$3:$BC$218,COLUMN('05市民生活実感調査'!$Y:$Y),FALSE),"-")</f>
        <v>-</v>
      </c>
      <c r="DE14" s="38" t="str">
        <f>IF($O14="○",VLOOKUP($C14&amp;"-"&amp;DE$4,'05市民生活実感調査'!$A$3:$BC$218,COLUMN('05市民生活実感調査'!$Y:$Y),FALSE),"-")</f>
        <v>-</v>
      </c>
      <c r="DF14" s="38" t="str">
        <f>IF($P14="○",VLOOKUP($C14&amp;"-"&amp;DF$4,'05市民生活実感調査'!$A$3:$BC$218,COLUMN('05市民生活実感調査'!$Y:$Y),FALSE),"-")</f>
        <v>-</v>
      </c>
      <c r="DG14" s="38" t="str">
        <f>IF($Q14="○",VLOOKUP($C14&amp;"-"&amp;DG$4,'05市民生活実感調査'!$A$3:$BC$218,COLUMN('05市民生活実感調査'!$Y:$Y),FALSE),"-")</f>
        <v>-</v>
      </c>
      <c r="DH14" s="38" t="str">
        <f>IF($R14="○",VLOOKUP($C14&amp;"-"&amp;DH$4,'05市民生活実感調査'!$A$3:$BC$218,COLUMN('05市民生活実感調査'!$Y:$Y),FALSE),"-")</f>
        <v>-</v>
      </c>
      <c r="DI14" s="109" t="e">
        <f t="shared" si="88"/>
        <v>#DIV/0!</v>
      </c>
      <c r="DJ14" s="37" t="str">
        <f t="shared" si="89"/>
        <v/>
      </c>
      <c r="DK14" s="38" t="str">
        <f t="shared" si="17"/>
        <v/>
      </c>
      <c r="DL14" s="38" t="str">
        <f t="shared" si="18"/>
        <v/>
      </c>
      <c r="DM14" s="38" t="str">
        <f t="shared" si="19"/>
        <v/>
      </c>
      <c r="DN14" s="38" t="str">
        <f t="shared" si="20"/>
        <v/>
      </c>
      <c r="DO14" s="38" t="str">
        <f t="shared" si="21"/>
        <v/>
      </c>
      <c r="DP14" s="38" t="str">
        <f t="shared" si="22"/>
        <v/>
      </c>
      <c r="DQ14" s="38" t="str">
        <f t="shared" si="23"/>
        <v/>
      </c>
      <c r="DR14" s="41" t="e">
        <f t="shared" si="90"/>
        <v>#DIV/0!</v>
      </c>
      <c r="DS14" s="13" t="str">
        <f t="shared" si="91"/>
        <v>市民実感</v>
      </c>
      <c r="DT14" s="5" t="str">
        <f t="shared" si="92"/>
        <v>地域コミュニティは共同体意識を基礎とするため，「市民の実感」に重みを置く。</v>
      </c>
      <c r="DU14" s="108" t="e">
        <f>VLOOKUP(CF14&amp;DI14&amp;DS14,プルダウン!$AC$2:$AD$51,2,FALSE)</f>
        <v>#N/A</v>
      </c>
      <c r="DV14" s="12" t="e">
        <f>VLOOKUP(DU14,プルダウン!$A$1:$B$6,2,FALSE)</f>
        <v>#N/A</v>
      </c>
      <c r="DW14" s="11"/>
      <c r="DX14" s="12"/>
      <c r="DY14" s="22" t="s">
        <v>81</v>
      </c>
      <c r="DZ14" s="116"/>
      <c r="EA14" s="115" t="str">
        <f>VLOOKUP($A14&amp;"-"&amp;EA$4,'04施策の客観指標'!$A$4:$AU$1029,COLUMN('04施策の客観指標'!$AR:$AR),FALSE)</f>
        <v>-</v>
      </c>
      <c r="EB14" s="7">
        <f>VLOOKUP($A14&amp;"-"&amp;EB$4,'04施策の客観指標'!$A$4:$AU$1029,COLUMN('04施策の客観指標'!$AR:$AR),FALSE)</f>
        <v>0</v>
      </c>
      <c r="EC14" s="7">
        <f>VLOOKUP($A14&amp;"-"&amp;EC$4,'04施策の客観指標'!$A$4:$AU$1029,COLUMN('04施策の客観指標'!$AR:$AR),FALSE)</f>
        <v>0</v>
      </c>
      <c r="ED14" s="7" t="str">
        <f>VLOOKUP($A14&amp;"-"&amp;ED$4,'04施策の客観指標'!$A$4:$AU$1029,COLUMN('04施策の客観指標'!$AR:$AR),FALSE)</f>
        <v>-</v>
      </c>
      <c r="EE14" s="7" t="str">
        <f>VLOOKUP($A14&amp;"-"&amp;EE$4,'04施策の客観指標'!$A$4:$AU$1029,COLUMN('04施策の客観指標'!$AR:$AR),FALSE)</f>
        <v>-</v>
      </c>
      <c r="EF14" s="7" t="str">
        <f>VLOOKUP($A14&amp;"-"&amp;EF$4,'04施策の客観指標'!$A$4:$AU$1029,COLUMN('04施策の客観指標'!$AR:$AR),FALSE)</f>
        <v>-</v>
      </c>
      <c r="EG14" s="7" t="str">
        <f>VLOOKUP($A14&amp;"-"&amp;EG$4,'04施策の客観指標'!$A$4:$AU$1029,COLUMN('04施策の客観指標'!$AR:$AR),FALSE)</f>
        <v>-</v>
      </c>
      <c r="EH14" s="7" t="str">
        <f>VLOOKUP($A14&amp;"-"&amp;EH$4,'04施策の客観指標'!$A$4:$AU$1029,COLUMN('04施策の客観指標'!$AR:$AR),FALSE)</f>
        <v>-</v>
      </c>
      <c r="EI14" s="7" t="str">
        <f>VLOOKUP($A14&amp;"-"&amp;EI$4,'04施策の客観指標'!$A$4:$AU$1029,COLUMN('04施策の客観指標'!$AR:$AR),FALSE)</f>
        <v>-</v>
      </c>
      <c r="EJ14" s="109" t="e">
        <f t="shared" si="93"/>
        <v>#N/A</v>
      </c>
      <c r="EK14" s="37">
        <f>VLOOKUP($A14&amp;"-"&amp;EA$4,'04施策の客観指標'!$A$4:$AU$1029,COLUMN('04施策の客観指標'!$AU:$AU),FALSE)</f>
        <v>1</v>
      </c>
      <c r="EL14" s="38">
        <f>VLOOKUP($A14&amp;"-"&amp;EB$4,'04施策の客観指標'!$A$4:$AU$1029,COLUMN('04施策の客観指標'!$AU:$AU),FALSE)</f>
        <v>0</v>
      </c>
      <c r="EM14" s="38">
        <f>VLOOKUP($A14&amp;"-"&amp;EC$4,'04施策の客観指標'!$A$4:$AU$1029,COLUMN('04施策の客観指標'!$AU:$AU),FALSE)</f>
        <v>0</v>
      </c>
      <c r="EN14" s="38" t="str">
        <f>VLOOKUP($A14&amp;"-"&amp;ED$4,'04施策の客観指標'!$A$4:$AU$1029,COLUMN('04施策の客観指標'!$AU:$AU),FALSE)</f>
        <v>-</v>
      </c>
      <c r="EO14" s="38" t="str">
        <f>VLOOKUP($A14&amp;"-"&amp;EE$4,'04施策の客観指標'!$A$4:$AU$1029,COLUMN('04施策の客観指標'!$AU:$AU),FALSE)</f>
        <v>-</v>
      </c>
      <c r="EP14" s="38" t="str">
        <f>VLOOKUP($A14&amp;"-"&amp;EF$4,'04施策の客観指標'!$A$4:$AU$1029,COLUMN('04施策の客観指標'!$AU:$AU),FALSE)</f>
        <v>-</v>
      </c>
      <c r="EQ14" s="38" t="str">
        <f>VLOOKUP($A14&amp;"-"&amp;EG$4,'04施策の客観指標'!$A$4:$AU$1029,COLUMN('04施策の客観指標'!$AU:$AU),FALSE)</f>
        <v>-</v>
      </c>
      <c r="ER14" s="38" t="str">
        <f>VLOOKUP($A14&amp;"-"&amp;EH$4,'04施策の客観指標'!$A$4:$AU$1029,COLUMN('04施策の客観指標'!$AU:$AU),FALSE)</f>
        <v>-</v>
      </c>
      <c r="ES14" s="38" t="str">
        <f>VLOOKUP($A14&amp;"-"&amp;EI$4,'04施策の客観指標'!$A$4:$AU$1029,COLUMN('04施策の客観指標'!$AU:$AU),FALSE)</f>
        <v>-</v>
      </c>
      <c r="ET14" s="82">
        <f t="shared" si="94"/>
        <v>1</v>
      </c>
      <c r="EU14" s="37" t="str">
        <f t="shared" si="95"/>
        <v/>
      </c>
      <c r="EV14" s="38" t="e">
        <f t="shared" si="24"/>
        <v>#N/A</v>
      </c>
      <c r="EW14" s="38" t="e">
        <f t="shared" si="25"/>
        <v>#N/A</v>
      </c>
      <c r="EX14" s="38" t="str">
        <f t="shared" si="26"/>
        <v/>
      </c>
      <c r="EY14" s="38" t="str">
        <f t="shared" si="27"/>
        <v/>
      </c>
      <c r="EZ14" s="38" t="str">
        <f t="shared" si="28"/>
        <v/>
      </c>
      <c r="FA14" s="38" t="str">
        <f t="shared" si="29"/>
        <v/>
      </c>
      <c r="FB14" s="38" t="str">
        <f t="shared" si="30"/>
        <v/>
      </c>
      <c r="FC14" s="38" t="str">
        <f t="shared" si="31"/>
        <v/>
      </c>
      <c r="FD14" s="41" t="e">
        <f t="shared" si="96"/>
        <v>#N/A</v>
      </c>
      <c r="FE14" s="37" t="str">
        <f>IF($K14="○",VLOOKUP($C14&amp;"-"&amp;FE$4,'05市民生活実感調査'!$A$3:$BC$218,COLUMN('05市民生活実感調査'!$AI:$AI),FALSE),"-")</f>
        <v>-</v>
      </c>
      <c r="FF14" s="38" t="str">
        <f>IF($L14="○",VLOOKUP($C14&amp;"-"&amp;FF$4,'05市民生活実感調査'!$A$3:$BC$218,COLUMN('05市民生活実感調査'!$AI:$AI),FALSE),"-")</f>
        <v>-</v>
      </c>
      <c r="FG14" s="38" t="str">
        <f>IF($M14="○",VLOOKUP($C14&amp;"-"&amp;FG$4,'05市民生活実感調査'!$A$3:$BC$218,COLUMN('05市民生活実感調査'!$AI:$AI),FALSE),"-")</f>
        <v>-</v>
      </c>
      <c r="FH14" s="38" t="str">
        <f>IF($N14="○",VLOOKUP($C14&amp;"-"&amp;FH$4,'05市民生活実感調査'!$A$3:$BC$218,COLUMN('05市民生活実感調査'!$AI:$AI),FALSE),"-")</f>
        <v>-</v>
      </c>
      <c r="FI14" s="38" t="str">
        <f>IF($O14="○",VLOOKUP($C14&amp;"-"&amp;FI$4,'05市民生活実感調査'!$A$3:$BC$218,COLUMN('05市民生活実感調査'!$AI:$AI),FALSE),"-")</f>
        <v>-</v>
      </c>
      <c r="FJ14" s="38" t="str">
        <f>IF($P14="○",VLOOKUP($C14&amp;"-"&amp;FJ$4,'05市民生活実感調査'!$A$3:$BC$218,COLUMN('05市民生活実感調査'!$AI:$AI),FALSE),"-")</f>
        <v>-</v>
      </c>
      <c r="FK14" s="38" t="str">
        <f>IF($Q14="○",VLOOKUP($C14&amp;"-"&amp;FK$4,'05市民生活実感調査'!$A$3:$BC$218,COLUMN('05市民生活実感調査'!$AI:$AI),FALSE),"-")</f>
        <v>-</v>
      </c>
      <c r="FL14" s="38" t="str">
        <f>IF($R14="○",VLOOKUP($C14&amp;"-"&amp;FL$4,'05市民生活実感調査'!$A$3:$BC$218,COLUMN('05市民生活実感調査'!$AI:$AI),FALSE),"-")</f>
        <v>-</v>
      </c>
      <c r="FM14" s="109" t="e">
        <f t="shared" si="97"/>
        <v>#DIV/0!</v>
      </c>
      <c r="FN14" s="37" t="str">
        <f t="shared" si="98"/>
        <v/>
      </c>
      <c r="FO14" s="38" t="str">
        <f t="shared" si="32"/>
        <v/>
      </c>
      <c r="FP14" s="38" t="str">
        <f t="shared" si="33"/>
        <v/>
      </c>
      <c r="FQ14" s="38" t="str">
        <f t="shared" si="34"/>
        <v/>
      </c>
      <c r="FR14" s="38" t="str">
        <f t="shared" si="35"/>
        <v/>
      </c>
      <c r="FS14" s="38" t="str">
        <f t="shared" si="36"/>
        <v/>
      </c>
      <c r="FT14" s="38" t="str">
        <f t="shared" si="37"/>
        <v/>
      </c>
      <c r="FU14" s="38" t="str">
        <f t="shared" si="38"/>
        <v/>
      </c>
      <c r="FV14" s="41" t="e">
        <f t="shared" si="99"/>
        <v>#DIV/0!</v>
      </c>
      <c r="FW14" s="13" t="str">
        <f t="shared" si="100"/>
        <v>市民実感</v>
      </c>
      <c r="FX14" s="5" t="str">
        <f t="shared" si="101"/>
        <v>地域コミュニティは共同体意識を基礎とするため，「市民の実感」に重みを置く。</v>
      </c>
      <c r="FY14" s="108" t="e">
        <f>VLOOKUP(EJ14&amp;FM14&amp;FW14,プルダウン!$AC$2:$AD$51,2,FALSE)</f>
        <v>#N/A</v>
      </c>
      <c r="FZ14" s="12" t="e">
        <f>VLOOKUP(FY14,プルダウン!$A$1:$B$6,2,FALSE)</f>
        <v>#N/A</v>
      </c>
      <c r="GA14" s="11"/>
      <c r="GB14" s="12"/>
      <c r="GC14" s="22" t="s">
        <v>81</v>
      </c>
      <c r="GD14" s="116"/>
      <c r="GE14" s="115" t="str">
        <f>VLOOKUP($A14&amp;"-"&amp;GE$4,'04施策の客観指標'!$A$4:$AU$1029,COLUMN('04施策の客観指標'!$AS:$AS),FALSE)</f>
        <v>-</v>
      </c>
      <c r="GF14" s="7">
        <f>VLOOKUP($A14&amp;"-"&amp;GF$4,'04施策の客観指標'!$A$4:$AU$1029,COLUMN('04施策の客観指標'!$AS:$AS),FALSE)</f>
        <v>0</v>
      </c>
      <c r="GG14" s="7">
        <f>VLOOKUP($A14&amp;"-"&amp;GG$4,'04施策の客観指標'!$A$4:$AU$1029,COLUMN('04施策の客観指標'!$AS:$AS),FALSE)</f>
        <v>0</v>
      </c>
      <c r="GH14" s="7" t="str">
        <f>VLOOKUP($A14&amp;"-"&amp;GH$4,'04施策の客観指標'!$A$4:$AU$1029,COLUMN('04施策の客観指標'!$AS:$AS),FALSE)</f>
        <v>-</v>
      </c>
      <c r="GI14" s="7" t="str">
        <f>VLOOKUP($A14&amp;"-"&amp;GI$4,'04施策の客観指標'!$A$4:$AU$1029,COLUMN('04施策の客観指標'!$AS:$AS),FALSE)</f>
        <v>-</v>
      </c>
      <c r="GJ14" s="7" t="str">
        <f>VLOOKUP($A14&amp;"-"&amp;GJ$4,'04施策の客観指標'!$A$4:$AU$1029,COLUMN('04施策の客観指標'!$AS:$AS),FALSE)</f>
        <v>-</v>
      </c>
      <c r="GK14" s="7" t="str">
        <f>VLOOKUP($A14&amp;"-"&amp;GK$4,'04施策の客観指標'!$A$4:$AU$1029,COLUMN('04施策の客観指標'!$AS:$AS),FALSE)</f>
        <v>-</v>
      </c>
      <c r="GL14" s="7" t="str">
        <f>VLOOKUP($A14&amp;"-"&amp;GL$4,'04施策の客観指標'!$A$4:$AU$1029,COLUMN('04施策の客観指標'!$AS:$AS),FALSE)</f>
        <v>-</v>
      </c>
      <c r="GM14" s="7" t="str">
        <f>VLOOKUP($A14&amp;"-"&amp;GM$4,'04施策の客観指標'!$A$4:$AU$1029,COLUMN('04施策の客観指標'!$AS:$AS),FALSE)</f>
        <v>-</v>
      </c>
      <c r="GN14" s="109" t="e">
        <f t="shared" si="102"/>
        <v>#N/A</v>
      </c>
      <c r="GO14" s="37">
        <f>VLOOKUP($A14&amp;"-"&amp;GE$4,'04施策の客観指標'!$A$4:$AU$1029,COLUMN('04施策の客観指標'!$AU:$AU),FALSE)</f>
        <v>1</v>
      </c>
      <c r="GP14" s="38">
        <f>VLOOKUP($A14&amp;"-"&amp;GF$4,'04施策の客観指標'!$A$4:$AU$1029,COLUMN('04施策の客観指標'!$AU:$AU),FALSE)</f>
        <v>0</v>
      </c>
      <c r="GQ14" s="38">
        <f>VLOOKUP($A14&amp;"-"&amp;GG$4,'04施策の客観指標'!$A$4:$AU$1029,COLUMN('04施策の客観指標'!$AU:$AU),FALSE)</f>
        <v>0</v>
      </c>
      <c r="GR14" s="38" t="str">
        <f>VLOOKUP($A14&amp;"-"&amp;GH$4,'04施策の客観指標'!$A$4:$AU$1029,COLUMN('04施策の客観指標'!$AU:$AU),FALSE)</f>
        <v>-</v>
      </c>
      <c r="GS14" s="38" t="str">
        <f>VLOOKUP($A14&amp;"-"&amp;GI$4,'04施策の客観指標'!$A$4:$AU$1029,COLUMN('04施策の客観指標'!$AU:$AU),FALSE)</f>
        <v>-</v>
      </c>
      <c r="GT14" s="38" t="str">
        <f>VLOOKUP($A14&amp;"-"&amp;GJ$4,'04施策の客観指標'!$A$4:$AU$1029,COLUMN('04施策の客観指標'!$AU:$AU),FALSE)</f>
        <v>-</v>
      </c>
      <c r="GU14" s="38" t="str">
        <f>VLOOKUP($A14&amp;"-"&amp;GK$4,'04施策の客観指標'!$A$4:$AU$1029,COLUMN('04施策の客観指標'!$AU:$AU),FALSE)</f>
        <v>-</v>
      </c>
      <c r="GV14" s="38" t="str">
        <f>VLOOKUP($A14&amp;"-"&amp;GL$4,'04施策の客観指標'!$A$4:$AU$1029,COLUMN('04施策の客観指標'!$AU:$AU),FALSE)</f>
        <v>-</v>
      </c>
      <c r="GW14" s="38" t="str">
        <f>VLOOKUP($A14&amp;"-"&amp;GM$4,'04施策の客観指標'!$A$4:$AU$1029,COLUMN('04施策の客観指標'!$AU:$AU),FALSE)</f>
        <v>-</v>
      </c>
      <c r="GX14" s="82">
        <f t="shared" si="103"/>
        <v>1</v>
      </c>
      <c r="GY14" s="37" t="str">
        <f t="shared" si="104"/>
        <v/>
      </c>
      <c r="GZ14" s="38" t="e">
        <f t="shared" si="39"/>
        <v>#N/A</v>
      </c>
      <c r="HA14" s="38" t="e">
        <f t="shared" si="40"/>
        <v>#N/A</v>
      </c>
      <c r="HB14" s="38" t="str">
        <f t="shared" si="41"/>
        <v/>
      </c>
      <c r="HC14" s="38" t="str">
        <f t="shared" si="42"/>
        <v/>
      </c>
      <c r="HD14" s="38" t="str">
        <f t="shared" si="43"/>
        <v/>
      </c>
      <c r="HE14" s="38" t="str">
        <f t="shared" si="44"/>
        <v/>
      </c>
      <c r="HF14" s="38" t="str">
        <f t="shared" si="45"/>
        <v/>
      </c>
      <c r="HG14" s="38" t="str">
        <f t="shared" si="46"/>
        <v/>
      </c>
      <c r="HH14" s="41" t="e">
        <f t="shared" si="105"/>
        <v>#N/A</v>
      </c>
      <c r="HI14" s="37" t="str">
        <f>IF($K14="○",VLOOKUP($C14&amp;"-"&amp;HI$4,'05市民生活実感調査'!$A$3:$BC$218,COLUMN('05市民生活実感調査'!$AS:$AS),FALSE),"-")</f>
        <v>-</v>
      </c>
      <c r="HJ14" s="38" t="str">
        <f>IF($L14="○",VLOOKUP($C14&amp;"-"&amp;HJ$4,'05市民生活実感調査'!$A$3:$BC$218,COLUMN('05市民生活実感調査'!$AS:$AS),FALSE),"-")</f>
        <v>-</v>
      </c>
      <c r="HK14" s="38" t="str">
        <f>IF($M14="○",VLOOKUP($C14&amp;"-"&amp;HK$4,'05市民生活実感調査'!$A$3:$BC$218,COLUMN('05市民生活実感調査'!$AS:$AS),FALSE),"-")</f>
        <v>-</v>
      </c>
      <c r="HL14" s="38" t="str">
        <f>IF($N14="○",VLOOKUP($C14&amp;"-"&amp;HL$4,'05市民生活実感調査'!$A$3:$BC$218,COLUMN('05市民生活実感調査'!$AS:$AS),FALSE),"-")</f>
        <v>-</v>
      </c>
      <c r="HM14" s="38" t="str">
        <f>IF($O14="○",VLOOKUP($C14&amp;"-"&amp;HM$4,'05市民生活実感調査'!$A$3:$BC$218,COLUMN('05市民生活実感調査'!$AS:$AS),FALSE),"-")</f>
        <v>-</v>
      </c>
      <c r="HN14" s="38" t="str">
        <f>IF($P14="○",VLOOKUP($C14&amp;"-"&amp;HN$4,'05市民生活実感調査'!$A$3:$BC$218,COLUMN('05市民生活実感調査'!$AS:$AS),FALSE),"-")</f>
        <v>-</v>
      </c>
      <c r="HO14" s="38" t="str">
        <f>IF($Q14="○",VLOOKUP($C14&amp;"-"&amp;HO$4,'05市民生活実感調査'!$A$3:$BC$218,COLUMN('05市民生活実感調査'!$AS:$AS),FALSE),"-")</f>
        <v>-</v>
      </c>
      <c r="HP14" s="38" t="str">
        <f>IF($R14="○",VLOOKUP($C14&amp;"-"&amp;HP$4,'05市民生活実感調査'!$A$3:$BC$218,COLUMN('05市民生活実感調査'!$AS:$AS),FALSE),"-")</f>
        <v>-</v>
      </c>
      <c r="HQ14" s="109" t="e">
        <f t="shared" si="106"/>
        <v>#DIV/0!</v>
      </c>
      <c r="HR14" s="37" t="str">
        <f t="shared" si="107"/>
        <v/>
      </c>
      <c r="HS14" s="38" t="str">
        <f t="shared" si="47"/>
        <v/>
      </c>
      <c r="HT14" s="38" t="str">
        <f t="shared" si="48"/>
        <v/>
      </c>
      <c r="HU14" s="38" t="str">
        <f t="shared" si="49"/>
        <v/>
      </c>
      <c r="HV14" s="38" t="str">
        <f t="shared" si="50"/>
        <v/>
      </c>
      <c r="HW14" s="38" t="str">
        <f t="shared" si="51"/>
        <v/>
      </c>
      <c r="HX14" s="38" t="str">
        <f t="shared" si="52"/>
        <v/>
      </c>
      <c r="HY14" s="38" t="str">
        <f t="shared" si="53"/>
        <v/>
      </c>
      <c r="HZ14" s="41" t="e">
        <f t="shared" si="108"/>
        <v>#DIV/0!</v>
      </c>
      <c r="IA14" s="13" t="str">
        <f t="shared" si="109"/>
        <v>市民実感</v>
      </c>
      <c r="IB14" s="5" t="str">
        <f t="shared" si="110"/>
        <v>地域コミュニティは共同体意識を基礎とするため，「市民の実感」に重みを置く。</v>
      </c>
      <c r="IC14" s="108" t="e">
        <f>VLOOKUP(GN14&amp;HQ14&amp;IA14,プルダウン!$AC$2:$AD$51,2,FALSE)</f>
        <v>#N/A</v>
      </c>
      <c r="ID14" s="12" t="e">
        <f>VLOOKUP(IC14,プルダウン!$A$1:$B$6,2,FALSE)</f>
        <v>#N/A</v>
      </c>
      <c r="IE14" s="11"/>
      <c r="IF14" s="12"/>
      <c r="IG14" s="22" t="s">
        <v>81</v>
      </c>
      <c r="IH14" s="116"/>
      <c r="II14" s="115" t="str">
        <f>VLOOKUP($A14&amp;"-"&amp;II$4,'04施策の客観指標'!$A$4:$AU$1029,COLUMN('04施策の客観指標'!$AT:$AT),FALSE)</f>
        <v>-</v>
      </c>
      <c r="IJ14" s="7">
        <f>VLOOKUP($A14&amp;"-"&amp;IJ$4,'04施策の客観指標'!$A$4:$AU$1029,COLUMN('04施策の客観指標'!$AT:$AT),FALSE)</f>
        <v>0</v>
      </c>
      <c r="IK14" s="7">
        <f>VLOOKUP($A14&amp;"-"&amp;IK$4,'04施策の客観指標'!$A$4:$AU$1029,COLUMN('04施策の客観指標'!$AT:$AT),FALSE)</f>
        <v>0</v>
      </c>
      <c r="IL14" s="7" t="str">
        <f>VLOOKUP($A14&amp;"-"&amp;IL$4,'04施策の客観指標'!$A$4:$AU$1029,COLUMN('04施策の客観指標'!$AT:$AT),FALSE)</f>
        <v>-</v>
      </c>
      <c r="IM14" s="7" t="str">
        <f>VLOOKUP($A14&amp;"-"&amp;IM$4,'04施策の客観指標'!$A$4:$AU$1029,COLUMN('04施策の客観指標'!$AT:$AT),FALSE)</f>
        <v>-</v>
      </c>
      <c r="IN14" s="7" t="str">
        <f>VLOOKUP($A14&amp;"-"&amp;IN$4,'04施策の客観指標'!$A$4:$AU$1029,COLUMN('04施策の客観指標'!$AT:$AT),FALSE)</f>
        <v>-</v>
      </c>
      <c r="IO14" s="7" t="str">
        <f>VLOOKUP($A14&amp;"-"&amp;IO$4,'04施策の客観指標'!$A$4:$AU$1029,COLUMN('04施策の客観指標'!$AT:$AT),FALSE)</f>
        <v>-</v>
      </c>
      <c r="IP14" s="7" t="str">
        <f>VLOOKUP($A14&amp;"-"&amp;IP$4,'04施策の客観指標'!$A$4:$AU$1029,COLUMN('04施策の客観指標'!$AT:$AT),FALSE)</f>
        <v>-</v>
      </c>
      <c r="IQ14" s="7" t="str">
        <f>VLOOKUP($A14&amp;"-"&amp;IQ$4,'04施策の客観指標'!$A$4:$AU$1029,COLUMN('04施策の客観指標'!$AT:$AT),FALSE)</f>
        <v>-</v>
      </c>
      <c r="IR14" s="109" t="e">
        <f t="shared" si="111"/>
        <v>#N/A</v>
      </c>
      <c r="IS14" s="37">
        <f>VLOOKUP($A14&amp;"-"&amp;II$4,'04施策の客観指標'!$A$4:$AU$1029,COLUMN('04施策の客観指標'!$AU:$AU),FALSE)</f>
        <v>1</v>
      </c>
      <c r="IT14" s="38">
        <f>VLOOKUP($A14&amp;"-"&amp;IJ$4,'04施策の客観指標'!$A$4:$AU$1029,COLUMN('04施策の客観指標'!$AU:$AU),FALSE)</f>
        <v>0</v>
      </c>
      <c r="IU14" s="38">
        <f>VLOOKUP($A14&amp;"-"&amp;IK$4,'04施策の客観指標'!$A$4:$AU$1029,COLUMN('04施策の客観指標'!$AU:$AU),FALSE)</f>
        <v>0</v>
      </c>
      <c r="IV14" s="38" t="str">
        <f>VLOOKUP($A14&amp;"-"&amp;IL$4,'04施策の客観指標'!$A$4:$AU$1029,COLUMN('04施策の客観指標'!$AU:$AU),FALSE)</f>
        <v>-</v>
      </c>
      <c r="IW14" s="38" t="str">
        <f>VLOOKUP($A14&amp;"-"&amp;IM$4,'04施策の客観指標'!$A$4:$AU$1029,COLUMN('04施策の客観指標'!$AU:$AU),FALSE)</f>
        <v>-</v>
      </c>
      <c r="IX14" s="38" t="str">
        <f>VLOOKUP($A14&amp;"-"&amp;IN$4,'04施策の客観指標'!$A$4:$AU$1029,COLUMN('04施策の客観指標'!$AU:$AU),FALSE)</f>
        <v>-</v>
      </c>
      <c r="IY14" s="38" t="str">
        <f>VLOOKUP($A14&amp;"-"&amp;IO$4,'04施策の客観指標'!$A$4:$AU$1029,COLUMN('04施策の客観指標'!$AU:$AU),FALSE)</f>
        <v>-</v>
      </c>
      <c r="IZ14" s="38" t="str">
        <f>VLOOKUP($A14&amp;"-"&amp;IP$4,'04施策の客観指標'!$A$4:$AU$1029,COLUMN('04施策の客観指標'!$AU:$AU),FALSE)</f>
        <v>-</v>
      </c>
      <c r="JA14" s="38" t="str">
        <f>VLOOKUP($A14&amp;"-"&amp;IQ$4,'04施策の客観指標'!$A$4:$AU$1029,COLUMN('04施策の客観指標'!$AU:$AU),FALSE)</f>
        <v>-</v>
      </c>
      <c r="JB14" s="82">
        <f t="shared" si="112"/>
        <v>1</v>
      </c>
      <c r="JC14" s="37" t="str">
        <f t="shared" si="113"/>
        <v/>
      </c>
      <c r="JD14" s="38" t="e">
        <f t="shared" si="54"/>
        <v>#N/A</v>
      </c>
      <c r="JE14" s="38" t="e">
        <f t="shared" si="55"/>
        <v>#N/A</v>
      </c>
      <c r="JF14" s="38" t="str">
        <f t="shared" si="56"/>
        <v/>
      </c>
      <c r="JG14" s="38" t="str">
        <f t="shared" si="57"/>
        <v/>
      </c>
      <c r="JH14" s="38" t="str">
        <f t="shared" si="58"/>
        <v/>
      </c>
      <c r="JI14" s="38" t="str">
        <f t="shared" si="59"/>
        <v/>
      </c>
      <c r="JJ14" s="38" t="str">
        <f t="shared" si="60"/>
        <v/>
      </c>
      <c r="JK14" s="38" t="str">
        <f t="shared" si="61"/>
        <v/>
      </c>
      <c r="JL14" s="41" t="e">
        <f t="shared" si="114"/>
        <v>#N/A</v>
      </c>
      <c r="JM14" s="37" t="str">
        <f>IF($K14="○",VLOOKUP($C14&amp;"-"&amp;JM$4,'05市民生活実感調査'!$A$3:$BC$218,COLUMN('05市民生活実感調査'!$BC:$BC),FALSE),"-")</f>
        <v>-</v>
      </c>
      <c r="JN14" s="38" t="str">
        <f>IF($L14="○",VLOOKUP($C14&amp;"-"&amp;JN$4,'05市民生活実感調査'!$A$3:$BC$218,COLUMN('05市民生活実感調査'!$BC:$BC),FALSE),"-")</f>
        <v>-</v>
      </c>
      <c r="JO14" s="38" t="str">
        <f>IF($M14="○",VLOOKUP($C14&amp;"-"&amp;JO$4,'05市民生活実感調査'!$A$3:$BC$218,COLUMN('05市民生活実感調査'!$BC:$BC),FALSE),"-")</f>
        <v>-</v>
      </c>
      <c r="JP14" s="38" t="str">
        <f>IF($N14="○",VLOOKUP($C14&amp;"-"&amp;JP$4,'05市民生活実感調査'!$A$3:$BC$218,COLUMN('05市民生活実感調査'!$BC:$BC),FALSE),"-")</f>
        <v>-</v>
      </c>
      <c r="JQ14" s="38" t="str">
        <f>IF($O14="○",VLOOKUP($C14&amp;"-"&amp;JQ$4,'05市民生活実感調査'!$A$3:$BC$218,COLUMN('05市民生活実感調査'!$BC:$BC),FALSE),"-")</f>
        <v>-</v>
      </c>
      <c r="JR14" s="38" t="str">
        <f>IF($P14="○",VLOOKUP($C14&amp;"-"&amp;JR$4,'05市民生活実感調査'!$A$3:$BC$218,COLUMN('05市民生活実感調査'!$BC:$BC),FALSE),"-")</f>
        <v>-</v>
      </c>
      <c r="JS14" s="38" t="str">
        <f>IF($Q14="○",VLOOKUP($C14&amp;"-"&amp;JS$4,'05市民生活実感調査'!$A$3:$BC$218,COLUMN('05市民生活実感調査'!$BC:$BC),FALSE),"-")</f>
        <v>-</v>
      </c>
      <c r="JT14" s="38" t="str">
        <f>IF($R14="○",VLOOKUP($C14&amp;"-"&amp;JT$4,'05市民生活実感調査'!$A$3:$BC$218,COLUMN('05市民生活実感調査'!$BC:$BC),FALSE),"-")</f>
        <v>-</v>
      </c>
      <c r="JU14" s="109" t="e">
        <f t="shared" si="115"/>
        <v>#DIV/0!</v>
      </c>
      <c r="JV14" s="37" t="str">
        <f t="shared" si="116"/>
        <v/>
      </c>
      <c r="JW14" s="38" t="str">
        <f t="shared" si="62"/>
        <v/>
      </c>
      <c r="JX14" s="38" t="str">
        <f t="shared" si="63"/>
        <v/>
      </c>
      <c r="JY14" s="38" t="str">
        <f t="shared" si="64"/>
        <v/>
      </c>
      <c r="JZ14" s="38" t="str">
        <f t="shared" si="65"/>
        <v/>
      </c>
      <c r="KA14" s="38" t="str">
        <f t="shared" si="66"/>
        <v/>
      </c>
      <c r="KB14" s="38" t="str">
        <f t="shared" si="67"/>
        <v/>
      </c>
      <c r="KC14" s="38" t="str">
        <f t="shared" si="68"/>
        <v/>
      </c>
      <c r="KD14" s="41" t="e">
        <f t="shared" si="117"/>
        <v>#DIV/0!</v>
      </c>
      <c r="KE14" s="13" t="str">
        <f t="shared" si="118"/>
        <v>市民実感</v>
      </c>
      <c r="KF14" s="5" t="str">
        <f t="shared" si="119"/>
        <v>地域コミュニティは共同体意識を基礎とするため，「市民の実感」に重みを置く。</v>
      </c>
      <c r="KG14" s="108" t="e">
        <f>VLOOKUP(IR14&amp;JU14&amp;KE14,プルダウン!$AC$2:$AD$51,2,FALSE)</f>
        <v>#N/A</v>
      </c>
      <c r="KH14" s="12" t="e">
        <f>VLOOKUP(KG14,プルダウン!$A$1:$B$6,2,FALSE)</f>
        <v>#N/A</v>
      </c>
      <c r="KI14" s="11"/>
      <c r="KJ14" s="12"/>
      <c r="KK14" s="22" t="s">
        <v>81</v>
      </c>
      <c r="KL14" s="5"/>
    </row>
    <row r="15" spans="1:302" ht="165.75" customHeight="1">
      <c r="A15" s="18">
        <v>302</v>
      </c>
      <c r="B15" s="5" t="s">
        <v>169</v>
      </c>
      <c r="C15" s="47">
        <f t="shared" si="140"/>
        <v>3</v>
      </c>
      <c r="D15" s="12" t="str">
        <f>IFERROR(VLOOKUP(C15,プルダウン!$L$2:$M$28,2,FALSE),"-")</f>
        <v>市民生活とコミュニティ</v>
      </c>
      <c r="E15" s="5"/>
      <c r="F15" s="11" t="s">
        <v>1696</v>
      </c>
      <c r="G15" s="195" t="s">
        <v>1593</v>
      </c>
      <c r="H15" s="11"/>
      <c r="I15" s="20"/>
      <c r="J15" s="5"/>
      <c r="K15" s="42" t="s">
        <v>85</v>
      </c>
      <c r="L15" s="43" t="s">
        <v>392</v>
      </c>
      <c r="M15" s="43" t="s">
        <v>85</v>
      </c>
      <c r="N15" s="43" t="s">
        <v>85</v>
      </c>
      <c r="O15" s="43" t="s">
        <v>85</v>
      </c>
      <c r="P15" s="43" t="s">
        <v>85</v>
      </c>
      <c r="Q15" s="43" t="s">
        <v>85</v>
      </c>
      <c r="R15" s="41" t="s">
        <v>85</v>
      </c>
      <c r="S15" s="546" t="str">
        <f>VLOOKUP($A15&amp;"-"&amp;S$4,'04施策の客観指標'!$A$4:$AU$1029,COLUMN('04施策の客観指標'!$AP:$AP),FALSE)</f>
        <v>a</v>
      </c>
      <c r="T15" s="528" t="str">
        <f>VLOOKUP($A15&amp;"-"&amp;T$4,'04施策の客観指標'!$A$4:$AU$1029,COLUMN('04施策の客観指標'!$AP:$AP),FALSE)</f>
        <v>-</v>
      </c>
      <c r="U15" s="528" t="str">
        <f>VLOOKUP($A15&amp;"-"&amp;U$4,'04施策の客観指標'!$A$4:$AU$1029,COLUMN('04施策の客観指標'!$AP:$AP),FALSE)</f>
        <v>-</v>
      </c>
      <c r="V15" s="528" t="str">
        <f>VLOOKUP($A15&amp;"-"&amp;V$4,'04施策の客観指標'!$A$4:$AU$1029,COLUMN('04施策の客観指標'!$AP:$AP),FALSE)</f>
        <v>-</v>
      </c>
      <c r="W15" s="528" t="str">
        <f>VLOOKUP($A15&amp;"-"&amp;W$4,'04施策の客観指標'!$A$4:$AU$1029,COLUMN('04施策の客観指標'!$AP:$AP),FALSE)</f>
        <v>-</v>
      </c>
      <c r="X15" s="528" t="str">
        <f>VLOOKUP($A15&amp;"-"&amp;X$4,'04施策の客観指標'!$A$4:$AU$1029,COLUMN('04施策の客観指標'!$AP:$AP),FALSE)</f>
        <v>-</v>
      </c>
      <c r="Y15" s="528" t="str">
        <f>VLOOKUP($A15&amp;"-"&amp;Y$4,'04施策の客観指標'!$A$4:$AU$1029,COLUMN('04施策の客観指標'!$AP:$AP),FALSE)</f>
        <v>-</v>
      </c>
      <c r="Z15" s="528" t="str">
        <f>VLOOKUP($A15&amp;"-"&amp;Z$4,'04施策の客観指標'!$A$4:$AU$1029,COLUMN('04施策の客観指標'!$AP:$AP),FALSE)</f>
        <v>-</v>
      </c>
      <c r="AA15" s="529" t="str">
        <f>VLOOKUP($A15&amp;"-"&amp;AA$4,'04施策の客観指標'!$A$4:$AU$1029,COLUMN('04施策の客観指標'!$AP:$AP),FALSE)</f>
        <v>-</v>
      </c>
      <c r="AB15" s="547" t="str">
        <f t="shared" si="70"/>
        <v>a</v>
      </c>
      <c r="AC15" s="252">
        <f>VLOOKUP($A15&amp;"-"&amp;S$4,'04施策の客観指標'!$A$4:$AU$1029,COLUMN('04施策の客観指標'!$AU:$AU),FALSE)</f>
        <v>1</v>
      </c>
      <c r="AD15" s="38" t="str">
        <f>VLOOKUP($A15&amp;"-"&amp;T$4,'04施策の客観指標'!$A$4:$AU$1029,COLUMN('04施策の客観指標'!$AU:$AU),FALSE)</f>
        <v>-</v>
      </c>
      <c r="AE15" s="38" t="str">
        <f>VLOOKUP($A15&amp;"-"&amp;U$4,'04施策の客観指標'!$A$4:$AU$1029,COLUMN('04施策の客観指標'!$AU:$AU),FALSE)</f>
        <v>-</v>
      </c>
      <c r="AF15" s="38" t="str">
        <f>VLOOKUP($A15&amp;"-"&amp;V$4,'04施策の客観指標'!$A$4:$AU$1029,COLUMN('04施策の客観指標'!$AU:$AU),FALSE)</f>
        <v>-</v>
      </c>
      <c r="AG15" s="38" t="str">
        <f>VLOOKUP($A15&amp;"-"&amp;W$4,'04施策の客観指標'!$A$4:$AU$1029,COLUMN('04施策の客観指標'!$AU:$AU),FALSE)</f>
        <v>-</v>
      </c>
      <c r="AH15" s="38" t="str">
        <f>VLOOKUP($A15&amp;"-"&amp;X$4,'04施策の客観指標'!$A$4:$AU$1029,COLUMN('04施策の客観指標'!$AU:$AU),FALSE)</f>
        <v>-</v>
      </c>
      <c r="AI15" s="38" t="str">
        <f>VLOOKUP($A15&amp;"-"&amp;Y$4,'04施策の客観指標'!$A$4:$AU$1029,COLUMN('04施策の客観指標'!$AU:$AU),FALSE)</f>
        <v>-</v>
      </c>
      <c r="AJ15" s="38" t="str">
        <f>VLOOKUP($A15&amp;"-"&amp;Z$4,'04施策の客観指標'!$A$4:$AU$1029,COLUMN('04施策の客観指標'!$AU:$AU),FALSE)</f>
        <v>-</v>
      </c>
      <c r="AK15" s="38" t="str">
        <f>VLOOKUP($A15&amp;"-"&amp;AA$4,'04施策の客観指標'!$A$4:$AU$1029,COLUMN('04施策の客観指標'!$AU:$AU),FALSE)</f>
        <v>-</v>
      </c>
      <c r="AL15" s="82">
        <f t="shared" si="141"/>
        <v>1</v>
      </c>
      <c r="AM15" s="37">
        <f t="shared" si="142"/>
        <v>4</v>
      </c>
      <c r="AN15" s="38" t="str">
        <f t="shared" si="143"/>
        <v/>
      </c>
      <c r="AO15" s="38" t="str">
        <f t="shared" si="144"/>
        <v/>
      </c>
      <c r="AP15" s="38" t="str">
        <f t="shared" si="145"/>
        <v/>
      </c>
      <c r="AQ15" s="38" t="str">
        <f t="shared" si="146"/>
        <v/>
      </c>
      <c r="AR15" s="38" t="str">
        <f t="shared" si="147"/>
        <v/>
      </c>
      <c r="AS15" s="38" t="str">
        <f t="shared" si="148"/>
        <v/>
      </c>
      <c r="AT15" s="38" t="str">
        <f t="shared" si="149"/>
        <v/>
      </c>
      <c r="AU15" s="253" t="str">
        <f t="shared" si="150"/>
        <v/>
      </c>
      <c r="AV15" s="81">
        <f t="shared" si="1"/>
        <v>1</v>
      </c>
      <c r="AW15" s="534" t="str">
        <f>IF($K15="○",VLOOKUP($C15&amp;"-"&amp;AW$4,'05市民生活実感調査'!$A$3:$BC$218,COLUMN('05市民生活実感調査'!$O:$O),FALSE),"-")</f>
        <v>-</v>
      </c>
      <c r="AX15" s="535" t="str">
        <f>IF($L15="○",VLOOKUP($C15&amp;"-"&amp;AX$4,'05市民生活実感調査'!$A$3:$BC$218,COLUMN('05市民生活実感調査'!$O:$O),FALSE),"-")</f>
        <v>b</v>
      </c>
      <c r="AY15" s="535" t="str">
        <f>IF($M15="○",VLOOKUP($C15&amp;"-"&amp;AY$4,'05市民生活実感調査'!$A$3:$BC$218,COLUMN('05市民生活実感調査'!$O:$O),FALSE),"-")</f>
        <v>-</v>
      </c>
      <c r="AZ15" s="535" t="str">
        <f>IF($N15="○",VLOOKUP($C15&amp;"-"&amp;AZ$4,'05市民生活実感調査'!$A$3:$BC$218,COLUMN('05市民生活実感調査'!$O:$O),FALSE),"-")</f>
        <v>-</v>
      </c>
      <c r="BA15" s="535" t="str">
        <f>IF($O15="○",VLOOKUP($C15&amp;"-"&amp;BA$4,'05市民生活実感調査'!$A$3:$BC$218,COLUMN('05市民生活実感調査'!$O:$O),FALSE),"-")</f>
        <v>-</v>
      </c>
      <c r="BB15" s="535" t="str">
        <f>IF($P15="○",VLOOKUP($C15&amp;"-"&amp;BB$4,'05市民生活実感調査'!$A$3:$BC$218,COLUMN('05市民生活実感調査'!$O:$O),FALSE),"-")</f>
        <v>-</v>
      </c>
      <c r="BC15" s="535" t="str">
        <f>IF($Q15="○",VLOOKUP($C15&amp;"-"&amp;BC$4,'05市民生活実感調査'!$A$3:$BC$218,COLUMN('05市民生活実感調査'!$O:$O),FALSE),"-")</f>
        <v>-</v>
      </c>
      <c r="BD15" s="535" t="str">
        <f>IF($R15="○",VLOOKUP($C15&amp;"-"&amp;BD$4,'05市民生活実感調査'!$A$3:$BC$218,COLUMN('05市民生活実感調査'!$O:$O),FALSE),"-")</f>
        <v>-</v>
      </c>
      <c r="BE15" s="536" t="str">
        <f t="shared" si="81"/>
        <v>b</v>
      </c>
      <c r="BF15" s="37" t="str">
        <f t="shared" si="151"/>
        <v/>
      </c>
      <c r="BG15" s="38">
        <f t="shared" si="152"/>
        <v>3</v>
      </c>
      <c r="BH15" s="38" t="str">
        <f t="shared" si="153"/>
        <v/>
      </c>
      <c r="BI15" s="38" t="str">
        <f t="shared" si="154"/>
        <v/>
      </c>
      <c r="BJ15" s="38" t="str">
        <f t="shared" si="155"/>
        <v/>
      </c>
      <c r="BK15" s="38" t="str">
        <f t="shared" si="156"/>
        <v/>
      </c>
      <c r="BL15" s="38" t="str">
        <f t="shared" si="157"/>
        <v/>
      </c>
      <c r="BM15" s="38" t="str">
        <f t="shared" si="158"/>
        <v/>
      </c>
      <c r="BN15" s="41">
        <f t="shared" si="159"/>
        <v>0.75</v>
      </c>
      <c r="BO15" s="275" t="s">
        <v>125</v>
      </c>
      <c r="BP15" s="24" t="s">
        <v>2153</v>
      </c>
      <c r="BQ15" s="586" t="str">
        <f>VLOOKUP(AB15&amp;BE15&amp;BO15,[4]プルダウン!$AC$2:$AD$51,2,FALSE)</f>
        <v>B</v>
      </c>
      <c r="BR15" s="587" t="str">
        <f>VLOOKUP(BQ15,[4]プルダウン!$A$1:$B$6,2,FALSE)</f>
        <v>政策の目的がかなり達成されている</v>
      </c>
      <c r="BS15" s="262" t="s">
        <v>12</v>
      </c>
      <c r="BT15" s="240" t="s">
        <v>12</v>
      </c>
      <c r="BU15" s="224" t="s">
        <v>2263</v>
      </c>
      <c r="BV15" s="334" t="s">
        <v>2353</v>
      </c>
      <c r="BW15" s="115" t="str">
        <f>VLOOKUP($A15&amp;"-"&amp;BW$4,'04施策の客観指標'!$A$4:$AU$1029,COLUMN('04施策の客観指標'!$AQ:$AQ),FALSE)</f>
        <v>-</v>
      </c>
      <c r="BX15" s="7" t="str">
        <f>VLOOKUP($A15&amp;"-"&amp;BX$4,'04施策の客観指標'!$A$4:$AU$1029,COLUMN('04施策の客観指標'!$AQ:$AQ),FALSE)</f>
        <v>-</v>
      </c>
      <c r="BY15" s="7" t="str">
        <f>VLOOKUP($A15&amp;"-"&amp;BY$4,'04施策の客観指標'!$A$4:$AU$1029,COLUMN('04施策の客観指標'!$AQ:$AQ),FALSE)</f>
        <v>-</v>
      </c>
      <c r="BZ15" s="7" t="str">
        <f>VLOOKUP($A15&amp;"-"&amp;BZ$4,'04施策の客観指標'!$A$4:$AU$1029,COLUMN('04施策の客観指標'!$AQ:$AQ),FALSE)</f>
        <v>-</v>
      </c>
      <c r="CA15" s="7" t="str">
        <f>VLOOKUP($A15&amp;"-"&amp;CA$4,'04施策の客観指標'!$A$4:$AU$1029,COLUMN('04施策の客観指標'!$AQ:$AQ),FALSE)</f>
        <v>-</v>
      </c>
      <c r="CB15" s="7" t="str">
        <f>VLOOKUP($A15&amp;"-"&amp;CB$4,'04施策の客観指標'!$A$4:$AU$1029,COLUMN('04施策の客観指標'!$AQ:$AQ),FALSE)</f>
        <v>-</v>
      </c>
      <c r="CC15" s="7" t="str">
        <f>VLOOKUP($A15&amp;"-"&amp;CC$4,'04施策の客観指標'!$A$4:$AU$1029,COLUMN('04施策の客観指標'!$AQ:$AQ),FALSE)</f>
        <v>-</v>
      </c>
      <c r="CD15" s="7" t="str">
        <f>VLOOKUP($A15&amp;"-"&amp;CD$4,'04施策の客観指標'!$A$4:$AU$1029,COLUMN('04施策の客観指標'!$AQ:$AQ),FALSE)</f>
        <v>-</v>
      </c>
      <c r="CE15" s="7" t="str">
        <f>VLOOKUP($A15&amp;"-"&amp;CE$4,'04施策の客観指標'!$A$4:$AU$1029,COLUMN('04施策の客観指標'!$AQ:$AQ),FALSE)</f>
        <v>-</v>
      </c>
      <c r="CF15" s="109" t="str">
        <f t="shared" si="84"/>
        <v>e</v>
      </c>
      <c r="CG15" s="37">
        <f>VLOOKUP($A15&amp;"-"&amp;BW$4,'04施策の客観指標'!$A$4:$AU$1029,COLUMN('04施策の客観指標'!$AU:$AU),FALSE)</f>
        <v>1</v>
      </c>
      <c r="CH15" s="38" t="str">
        <f>VLOOKUP($A15&amp;"-"&amp;BX$4,'04施策の客観指標'!$A$4:$AU$1029,COLUMN('04施策の客観指標'!$AU:$AU),FALSE)</f>
        <v>-</v>
      </c>
      <c r="CI15" s="38" t="str">
        <f>VLOOKUP($A15&amp;"-"&amp;BY$4,'04施策の客観指標'!$A$4:$AU$1029,COLUMN('04施策の客観指標'!$AU:$AU),FALSE)</f>
        <v>-</v>
      </c>
      <c r="CJ15" s="38" t="str">
        <f>VLOOKUP($A15&amp;"-"&amp;BZ$4,'04施策の客観指標'!$A$4:$AU$1029,COLUMN('04施策の客観指標'!$AU:$AU),FALSE)</f>
        <v>-</v>
      </c>
      <c r="CK15" s="38" t="str">
        <f>VLOOKUP($A15&amp;"-"&amp;CA$4,'04施策の客観指標'!$A$4:$AU$1029,COLUMN('04施策の客観指標'!$AU:$AU),FALSE)</f>
        <v>-</v>
      </c>
      <c r="CL15" s="38" t="str">
        <f>VLOOKUP($A15&amp;"-"&amp;CB$4,'04施策の客観指標'!$A$4:$AU$1029,COLUMN('04施策の客観指標'!$AU:$AU),FALSE)</f>
        <v>-</v>
      </c>
      <c r="CM15" s="38" t="str">
        <f>VLOOKUP($A15&amp;"-"&amp;CC$4,'04施策の客観指標'!$A$4:$AU$1029,COLUMN('04施策の客観指標'!$AU:$AU),FALSE)</f>
        <v>-</v>
      </c>
      <c r="CN15" s="38" t="str">
        <f>VLOOKUP($A15&amp;"-"&amp;CD$4,'04施策の客観指標'!$A$4:$AU$1029,COLUMN('04施策の客観指標'!$AU:$AU),FALSE)</f>
        <v>-</v>
      </c>
      <c r="CO15" s="38" t="str">
        <f>VLOOKUP($A15&amp;"-"&amp;CE$4,'04施策の客観指標'!$A$4:$AU$1029,COLUMN('04施策の客観指標'!$AU:$AU),FALSE)</f>
        <v>-</v>
      </c>
      <c r="CP15" s="82">
        <f t="shared" si="85"/>
        <v>1</v>
      </c>
      <c r="CQ15" s="37" t="str">
        <f t="shared" si="86"/>
        <v/>
      </c>
      <c r="CR15" s="38" t="str">
        <f t="shared" si="9"/>
        <v/>
      </c>
      <c r="CS15" s="38" t="str">
        <f t="shared" si="10"/>
        <v/>
      </c>
      <c r="CT15" s="38" t="str">
        <f t="shared" si="11"/>
        <v/>
      </c>
      <c r="CU15" s="38" t="str">
        <f t="shared" si="12"/>
        <v/>
      </c>
      <c r="CV15" s="38" t="str">
        <f t="shared" si="13"/>
        <v/>
      </c>
      <c r="CW15" s="38" t="str">
        <f t="shared" si="14"/>
        <v/>
      </c>
      <c r="CX15" s="38" t="str">
        <f t="shared" si="15"/>
        <v/>
      </c>
      <c r="CY15" s="38" t="str">
        <f t="shared" si="16"/>
        <v/>
      </c>
      <c r="CZ15" s="41">
        <f t="shared" si="87"/>
        <v>0</v>
      </c>
      <c r="DA15" s="37" t="str">
        <f>IF($K15="○",VLOOKUP($C15&amp;"-"&amp;DA$4,'05市民生活実感調査'!$A$3:$BC$218,COLUMN('05市民生活実感調査'!$Y:$Y),FALSE),"-")</f>
        <v>-</v>
      </c>
      <c r="DB15" s="38" t="str">
        <f>IF($L15="○",VLOOKUP($C15&amp;"-"&amp;DB$4,'05市民生活実感調査'!$A$3:$BC$218,COLUMN('05市民生活実感調査'!$Y:$Y),FALSE),"-")</f>
        <v>-</v>
      </c>
      <c r="DC15" s="38" t="str">
        <f>IF($M15="○",VLOOKUP($C15&amp;"-"&amp;DC$4,'05市民生活実感調査'!$A$3:$BC$218,COLUMN('05市民生活実感調査'!$Y:$Y),FALSE),"-")</f>
        <v>-</v>
      </c>
      <c r="DD15" s="38" t="str">
        <f>IF($N15="○",VLOOKUP($C15&amp;"-"&amp;DD$4,'05市民生活実感調査'!$A$3:$BC$218,COLUMN('05市民生活実感調査'!$Y:$Y),FALSE),"-")</f>
        <v>-</v>
      </c>
      <c r="DE15" s="38" t="str">
        <f>IF($O15="○",VLOOKUP($C15&amp;"-"&amp;DE$4,'05市民生活実感調査'!$A$3:$BC$218,COLUMN('05市民生活実感調査'!$Y:$Y),FALSE),"-")</f>
        <v>-</v>
      </c>
      <c r="DF15" s="38" t="str">
        <f>IF($P15="○",VLOOKUP($C15&amp;"-"&amp;DF$4,'05市民生活実感調査'!$A$3:$BC$218,COLUMN('05市民生活実感調査'!$Y:$Y),FALSE),"-")</f>
        <v>-</v>
      </c>
      <c r="DG15" s="38" t="str">
        <f>IF($Q15="○",VLOOKUP($C15&amp;"-"&amp;DG$4,'05市民生活実感調査'!$A$3:$BC$218,COLUMN('05市民生活実感調査'!$Y:$Y),FALSE),"-")</f>
        <v>-</v>
      </c>
      <c r="DH15" s="38" t="str">
        <f>IF($R15="○",VLOOKUP($C15&amp;"-"&amp;DH$4,'05市民生活実感調査'!$A$3:$BC$218,COLUMN('05市民生活実感調査'!$Y:$Y),FALSE),"-")</f>
        <v>-</v>
      </c>
      <c r="DI15" s="109" t="e">
        <f t="shared" si="88"/>
        <v>#DIV/0!</v>
      </c>
      <c r="DJ15" s="37" t="str">
        <f t="shared" si="89"/>
        <v/>
      </c>
      <c r="DK15" s="38" t="str">
        <f t="shared" si="17"/>
        <v/>
      </c>
      <c r="DL15" s="38" t="str">
        <f t="shared" si="18"/>
        <v/>
      </c>
      <c r="DM15" s="38" t="str">
        <f t="shared" si="19"/>
        <v/>
      </c>
      <c r="DN15" s="38" t="str">
        <f t="shared" si="20"/>
        <v/>
      </c>
      <c r="DO15" s="38" t="str">
        <f t="shared" si="21"/>
        <v/>
      </c>
      <c r="DP15" s="38" t="str">
        <f t="shared" si="22"/>
        <v/>
      </c>
      <c r="DQ15" s="38" t="str">
        <f t="shared" si="23"/>
        <v/>
      </c>
      <c r="DR15" s="41" t="e">
        <f t="shared" si="90"/>
        <v>#DIV/0!</v>
      </c>
      <c r="DS15" s="13" t="str">
        <f t="shared" si="91"/>
        <v>市民実感</v>
      </c>
      <c r="DT15" s="5" t="str">
        <f t="shared" si="92"/>
        <v>地域コミュニティは共同体意識を基礎とすることから，その活性化状況も実感されることに意義があるため。</v>
      </c>
      <c r="DU15" s="108" t="e">
        <f>VLOOKUP(CF15&amp;DI15&amp;DS15,プルダウン!$AC$2:$AD$51,2,FALSE)</f>
        <v>#DIV/0!</v>
      </c>
      <c r="DV15" s="12" t="e">
        <f>VLOOKUP(DU15,プルダウン!$A$1:$B$6,2,FALSE)</f>
        <v>#DIV/0!</v>
      </c>
      <c r="DW15" s="11"/>
      <c r="DX15" s="12"/>
      <c r="DY15" s="22" t="s">
        <v>81</v>
      </c>
      <c r="DZ15" s="116"/>
      <c r="EA15" s="115" t="str">
        <f>VLOOKUP($A15&amp;"-"&amp;EA$4,'04施策の客観指標'!$A$4:$AU$1029,COLUMN('04施策の客観指標'!$AR:$AR),FALSE)</f>
        <v>-</v>
      </c>
      <c r="EB15" s="7" t="str">
        <f>VLOOKUP($A15&amp;"-"&amp;EB$4,'04施策の客観指標'!$A$4:$AU$1029,COLUMN('04施策の客観指標'!$AR:$AR),FALSE)</f>
        <v>-</v>
      </c>
      <c r="EC15" s="7" t="str">
        <f>VLOOKUP($A15&amp;"-"&amp;EC$4,'04施策の客観指標'!$A$4:$AU$1029,COLUMN('04施策の客観指標'!$AR:$AR),FALSE)</f>
        <v>-</v>
      </c>
      <c r="ED15" s="7" t="str">
        <f>VLOOKUP($A15&amp;"-"&amp;ED$4,'04施策の客観指標'!$A$4:$AU$1029,COLUMN('04施策の客観指標'!$AR:$AR),FALSE)</f>
        <v>-</v>
      </c>
      <c r="EE15" s="7" t="str">
        <f>VLOOKUP($A15&amp;"-"&amp;EE$4,'04施策の客観指標'!$A$4:$AU$1029,COLUMN('04施策の客観指標'!$AR:$AR),FALSE)</f>
        <v>-</v>
      </c>
      <c r="EF15" s="7" t="str">
        <f>VLOOKUP($A15&amp;"-"&amp;EF$4,'04施策の客観指標'!$A$4:$AU$1029,COLUMN('04施策の客観指標'!$AR:$AR),FALSE)</f>
        <v>-</v>
      </c>
      <c r="EG15" s="7" t="str">
        <f>VLOOKUP($A15&amp;"-"&amp;EG$4,'04施策の客観指標'!$A$4:$AU$1029,COLUMN('04施策の客観指標'!$AR:$AR),FALSE)</f>
        <v>-</v>
      </c>
      <c r="EH15" s="7" t="str">
        <f>VLOOKUP($A15&amp;"-"&amp;EH$4,'04施策の客観指標'!$A$4:$AU$1029,COLUMN('04施策の客観指標'!$AR:$AR),FALSE)</f>
        <v>-</v>
      </c>
      <c r="EI15" s="7" t="str">
        <f>VLOOKUP($A15&amp;"-"&amp;EI$4,'04施策の客観指標'!$A$4:$AU$1029,COLUMN('04施策の客観指標'!$AR:$AR),FALSE)</f>
        <v>-</v>
      </c>
      <c r="EJ15" s="109" t="str">
        <f t="shared" si="93"/>
        <v>e</v>
      </c>
      <c r="EK15" s="37">
        <f>VLOOKUP($A15&amp;"-"&amp;EA$4,'04施策の客観指標'!$A$4:$AU$1029,COLUMN('04施策の客観指標'!$AU:$AU),FALSE)</f>
        <v>1</v>
      </c>
      <c r="EL15" s="38" t="str">
        <f>VLOOKUP($A15&amp;"-"&amp;EB$4,'04施策の客観指標'!$A$4:$AU$1029,COLUMN('04施策の客観指標'!$AU:$AU),FALSE)</f>
        <v>-</v>
      </c>
      <c r="EM15" s="38" t="str">
        <f>VLOOKUP($A15&amp;"-"&amp;EC$4,'04施策の客観指標'!$A$4:$AU$1029,COLUMN('04施策の客観指標'!$AU:$AU),FALSE)</f>
        <v>-</v>
      </c>
      <c r="EN15" s="38" t="str">
        <f>VLOOKUP($A15&amp;"-"&amp;ED$4,'04施策の客観指標'!$A$4:$AU$1029,COLUMN('04施策の客観指標'!$AU:$AU),FALSE)</f>
        <v>-</v>
      </c>
      <c r="EO15" s="38" t="str">
        <f>VLOOKUP($A15&amp;"-"&amp;EE$4,'04施策の客観指標'!$A$4:$AU$1029,COLUMN('04施策の客観指標'!$AU:$AU),FALSE)</f>
        <v>-</v>
      </c>
      <c r="EP15" s="38" t="str">
        <f>VLOOKUP($A15&amp;"-"&amp;EF$4,'04施策の客観指標'!$A$4:$AU$1029,COLUMN('04施策の客観指標'!$AU:$AU),FALSE)</f>
        <v>-</v>
      </c>
      <c r="EQ15" s="38" t="str">
        <f>VLOOKUP($A15&amp;"-"&amp;EG$4,'04施策の客観指標'!$A$4:$AU$1029,COLUMN('04施策の客観指標'!$AU:$AU),FALSE)</f>
        <v>-</v>
      </c>
      <c r="ER15" s="38" t="str">
        <f>VLOOKUP($A15&amp;"-"&amp;EH$4,'04施策の客観指標'!$A$4:$AU$1029,COLUMN('04施策の客観指標'!$AU:$AU),FALSE)</f>
        <v>-</v>
      </c>
      <c r="ES15" s="38" t="str">
        <f>VLOOKUP($A15&amp;"-"&amp;EI$4,'04施策の客観指標'!$A$4:$AU$1029,COLUMN('04施策の客観指標'!$AU:$AU),FALSE)</f>
        <v>-</v>
      </c>
      <c r="ET15" s="82">
        <f t="shared" si="94"/>
        <v>1</v>
      </c>
      <c r="EU15" s="37" t="str">
        <f t="shared" si="95"/>
        <v/>
      </c>
      <c r="EV15" s="38" t="str">
        <f t="shared" si="24"/>
        <v/>
      </c>
      <c r="EW15" s="38" t="str">
        <f t="shared" si="25"/>
        <v/>
      </c>
      <c r="EX15" s="38" t="str">
        <f t="shared" si="26"/>
        <v/>
      </c>
      <c r="EY15" s="38" t="str">
        <f t="shared" si="27"/>
        <v/>
      </c>
      <c r="EZ15" s="38" t="str">
        <f t="shared" si="28"/>
        <v/>
      </c>
      <c r="FA15" s="38" t="str">
        <f t="shared" si="29"/>
        <v/>
      </c>
      <c r="FB15" s="38" t="str">
        <f t="shared" si="30"/>
        <v/>
      </c>
      <c r="FC15" s="38" t="str">
        <f t="shared" si="31"/>
        <v/>
      </c>
      <c r="FD15" s="41">
        <f t="shared" si="96"/>
        <v>0</v>
      </c>
      <c r="FE15" s="37" t="str">
        <f>IF($K15="○",VLOOKUP($C15&amp;"-"&amp;FE$4,'05市民生活実感調査'!$A$3:$BC$218,COLUMN('05市民生活実感調査'!$AI:$AI),FALSE),"-")</f>
        <v>-</v>
      </c>
      <c r="FF15" s="38" t="str">
        <f>IF($L15="○",VLOOKUP($C15&amp;"-"&amp;FF$4,'05市民生活実感調査'!$A$3:$BC$218,COLUMN('05市民生活実感調査'!$AI:$AI),FALSE),"-")</f>
        <v>-</v>
      </c>
      <c r="FG15" s="38" t="str">
        <f>IF($M15="○",VLOOKUP($C15&amp;"-"&amp;FG$4,'05市民生活実感調査'!$A$3:$BC$218,COLUMN('05市民生活実感調査'!$AI:$AI),FALSE),"-")</f>
        <v>-</v>
      </c>
      <c r="FH15" s="38" t="str">
        <f>IF($N15="○",VLOOKUP($C15&amp;"-"&amp;FH$4,'05市民生活実感調査'!$A$3:$BC$218,COLUMN('05市民生活実感調査'!$AI:$AI),FALSE),"-")</f>
        <v>-</v>
      </c>
      <c r="FI15" s="38" t="str">
        <f>IF($O15="○",VLOOKUP($C15&amp;"-"&amp;FI$4,'05市民生活実感調査'!$A$3:$BC$218,COLUMN('05市民生活実感調査'!$AI:$AI),FALSE),"-")</f>
        <v>-</v>
      </c>
      <c r="FJ15" s="38" t="str">
        <f>IF($P15="○",VLOOKUP($C15&amp;"-"&amp;FJ$4,'05市民生活実感調査'!$A$3:$BC$218,COLUMN('05市民生活実感調査'!$AI:$AI),FALSE),"-")</f>
        <v>-</v>
      </c>
      <c r="FK15" s="38" t="str">
        <f>IF($Q15="○",VLOOKUP($C15&amp;"-"&amp;FK$4,'05市民生活実感調査'!$A$3:$BC$218,COLUMN('05市民生活実感調査'!$AI:$AI),FALSE),"-")</f>
        <v>-</v>
      </c>
      <c r="FL15" s="38" t="str">
        <f>IF($R15="○",VLOOKUP($C15&amp;"-"&amp;FL$4,'05市民生活実感調査'!$A$3:$BC$218,COLUMN('05市民生活実感調査'!$AI:$AI),FALSE),"-")</f>
        <v>-</v>
      </c>
      <c r="FM15" s="109" t="e">
        <f t="shared" si="97"/>
        <v>#DIV/0!</v>
      </c>
      <c r="FN15" s="37" t="str">
        <f t="shared" si="98"/>
        <v/>
      </c>
      <c r="FO15" s="38" t="str">
        <f t="shared" si="32"/>
        <v/>
      </c>
      <c r="FP15" s="38" t="str">
        <f t="shared" si="33"/>
        <v/>
      </c>
      <c r="FQ15" s="38" t="str">
        <f t="shared" si="34"/>
        <v/>
      </c>
      <c r="FR15" s="38" t="str">
        <f t="shared" si="35"/>
        <v/>
      </c>
      <c r="FS15" s="38" t="str">
        <f t="shared" si="36"/>
        <v/>
      </c>
      <c r="FT15" s="38" t="str">
        <f t="shared" si="37"/>
        <v/>
      </c>
      <c r="FU15" s="38" t="str">
        <f t="shared" si="38"/>
        <v/>
      </c>
      <c r="FV15" s="41" t="e">
        <f t="shared" si="99"/>
        <v>#DIV/0!</v>
      </c>
      <c r="FW15" s="13" t="str">
        <f t="shared" si="100"/>
        <v>市民実感</v>
      </c>
      <c r="FX15" s="5" t="str">
        <f t="shared" si="101"/>
        <v>地域コミュニティは共同体意識を基礎とすることから，その活性化状況も実感されることに意義があるため。</v>
      </c>
      <c r="FY15" s="108" t="e">
        <f>VLOOKUP(EJ15&amp;FM15&amp;FW15,プルダウン!$AC$2:$AD$51,2,FALSE)</f>
        <v>#DIV/0!</v>
      </c>
      <c r="FZ15" s="12" t="e">
        <f>VLOOKUP(FY15,プルダウン!$A$1:$B$6,2,FALSE)</f>
        <v>#DIV/0!</v>
      </c>
      <c r="GA15" s="11"/>
      <c r="GB15" s="12"/>
      <c r="GC15" s="22" t="s">
        <v>81</v>
      </c>
      <c r="GD15" s="116"/>
      <c r="GE15" s="115" t="str">
        <f>VLOOKUP($A15&amp;"-"&amp;GE$4,'04施策の客観指標'!$A$4:$AU$1029,COLUMN('04施策の客観指標'!$AS:$AS),FALSE)</f>
        <v>-</v>
      </c>
      <c r="GF15" s="7" t="str">
        <f>VLOOKUP($A15&amp;"-"&amp;GF$4,'04施策の客観指標'!$A$4:$AU$1029,COLUMN('04施策の客観指標'!$AS:$AS),FALSE)</f>
        <v>-</v>
      </c>
      <c r="GG15" s="7" t="str">
        <f>VLOOKUP($A15&amp;"-"&amp;GG$4,'04施策の客観指標'!$A$4:$AU$1029,COLUMN('04施策の客観指標'!$AS:$AS),FALSE)</f>
        <v>-</v>
      </c>
      <c r="GH15" s="7" t="str">
        <f>VLOOKUP($A15&amp;"-"&amp;GH$4,'04施策の客観指標'!$A$4:$AU$1029,COLUMN('04施策の客観指標'!$AS:$AS),FALSE)</f>
        <v>-</v>
      </c>
      <c r="GI15" s="7" t="str">
        <f>VLOOKUP($A15&amp;"-"&amp;GI$4,'04施策の客観指標'!$A$4:$AU$1029,COLUMN('04施策の客観指標'!$AS:$AS),FALSE)</f>
        <v>-</v>
      </c>
      <c r="GJ15" s="7" t="str">
        <f>VLOOKUP($A15&amp;"-"&amp;GJ$4,'04施策の客観指標'!$A$4:$AU$1029,COLUMN('04施策の客観指標'!$AS:$AS),FALSE)</f>
        <v>-</v>
      </c>
      <c r="GK15" s="7" t="str">
        <f>VLOOKUP($A15&amp;"-"&amp;GK$4,'04施策の客観指標'!$A$4:$AU$1029,COLUMN('04施策の客観指標'!$AS:$AS),FALSE)</f>
        <v>-</v>
      </c>
      <c r="GL15" s="7" t="str">
        <f>VLOOKUP($A15&amp;"-"&amp;GL$4,'04施策の客観指標'!$A$4:$AU$1029,COLUMN('04施策の客観指標'!$AS:$AS),FALSE)</f>
        <v>-</v>
      </c>
      <c r="GM15" s="7" t="str">
        <f>VLOOKUP($A15&amp;"-"&amp;GM$4,'04施策の客観指標'!$A$4:$AU$1029,COLUMN('04施策の客観指標'!$AS:$AS),FALSE)</f>
        <v>-</v>
      </c>
      <c r="GN15" s="109" t="str">
        <f t="shared" si="102"/>
        <v>e</v>
      </c>
      <c r="GO15" s="37">
        <f>VLOOKUP($A15&amp;"-"&amp;GE$4,'04施策の客観指標'!$A$4:$AU$1029,COLUMN('04施策の客観指標'!$AU:$AU),FALSE)</f>
        <v>1</v>
      </c>
      <c r="GP15" s="38" t="str">
        <f>VLOOKUP($A15&amp;"-"&amp;GF$4,'04施策の客観指標'!$A$4:$AU$1029,COLUMN('04施策の客観指標'!$AU:$AU),FALSE)</f>
        <v>-</v>
      </c>
      <c r="GQ15" s="38" t="str">
        <f>VLOOKUP($A15&amp;"-"&amp;GG$4,'04施策の客観指標'!$A$4:$AU$1029,COLUMN('04施策の客観指標'!$AU:$AU),FALSE)</f>
        <v>-</v>
      </c>
      <c r="GR15" s="38" t="str">
        <f>VLOOKUP($A15&amp;"-"&amp;GH$4,'04施策の客観指標'!$A$4:$AU$1029,COLUMN('04施策の客観指標'!$AU:$AU),FALSE)</f>
        <v>-</v>
      </c>
      <c r="GS15" s="38" t="str">
        <f>VLOOKUP($A15&amp;"-"&amp;GI$4,'04施策の客観指標'!$A$4:$AU$1029,COLUMN('04施策の客観指標'!$AU:$AU),FALSE)</f>
        <v>-</v>
      </c>
      <c r="GT15" s="38" t="str">
        <f>VLOOKUP($A15&amp;"-"&amp;GJ$4,'04施策の客観指標'!$A$4:$AU$1029,COLUMN('04施策の客観指標'!$AU:$AU),FALSE)</f>
        <v>-</v>
      </c>
      <c r="GU15" s="38" t="str">
        <f>VLOOKUP($A15&amp;"-"&amp;GK$4,'04施策の客観指標'!$A$4:$AU$1029,COLUMN('04施策の客観指標'!$AU:$AU),FALSE)</f>
        <v>-</v>
      </c>
      <c r="GV15" s="38" t="str">
        <f>VLOOKUP($A15&amp;"-"&amp;GL$4,'04施策の客観指標'!$A$4:$AU$1029,COLUMN('04施策の客観指標'!$AU:$AU),FALSE)</f>
        <v>-</v>
      </c>
      <c r="GW15" s="38" t="str">
        <f>VLOOKUP($A15&amp;"-"&amp;GM$4,'04施策の客観指標'!$A$4:$AU$1029,COLUMN('04施策の客観指標'!$AU:$AU),FALSE)</f>
        <v>-</v>
      </c>
      <c r="GX15" s="82">
        <f t="shared" si="103"/>
        <v>1</v>
      </c>
      <c r="GY15" s="37" t="str">
        <f t="shared" si="104"/>
        <v/>
      </c>
      <c r="GZ15" s="38" t="str">
        <f t="shared" si="39"/>
        <v/>
      </c>
      <c r="HA15" s="38" t="str">
        <f t="shared" si="40"/>
        <v/>
      </c>
      <c r="HB15" s="38" t="str">
        <f t="shared" si="41"/>
        <v/>
      </c>
      <c r="HC15" s="38" t="str">
        <f t="shared" si="42"/>
        <v/>
      </c>
      <c r="HD15" s="38" t="str">
        <f t="shared" si="43"/>
        <v/>
      </c>
      <c r="HE15" s="38" t="str">
        <f t="shared" si="44"/>
        <v/>
      </c>
      <c r="HF15" s="38" t="str">
        <f t="shared" si="45"/>
        <v/>
      </c>
      <c r="HG15" s="38" t="str">
        <f t="shared" si="46"/>
        <v/>
      </c>
      <c r="HH15" s="41">
        <f t="shared" si="105"/>
        <v>0</v>
      </c>
      <c r="HI15" s="37" t="str">
        <f>IF($K15="○",VLOOKUP($C15&amp;"-"&amp;HI$4,'05市民生活実感調査'!$A$3:$BC$218,COLUMN('05市民生活実感調査'!$AS:$AS),FALSE),"-")</f>
        <v>-</v>
      </c>
      <c r="HJ15" s="38" t="str">
        <f>IF($L15="○",VLOOKUP($C15&amp;"-"&amp;HJ$4,'05市民生活実感調査'!$A$3:$BC$218,COLUMN('05市民生活実感調査'!$AS:$AS),FALSE),"-")</f>
        <v>-</v>
      </c>
      <c r="HK15" s="38" t="str">
        <f>IF($M15="○",VLOOKUP($C15&amp;"-"&amp;HK$4,'05市民生活実感調査'!$A$3:$BC$218,COLUMN('05市民生活実感調査'!$AS:$AS),FALSE),"-")</f>
        <v>-</v>
      </c>
      <c r="HL15" s="38" t="str">
        <f>IF($N15="○",VLOOKUP($C15&amp;"-"&amp;HL$4,'05市民生活実感調査'!$A$3:$BC$218,COLUMN('05市民生活実感調査'!$AS:$AS),FALSE),"-")</f>
        <v>-</v>
      </c>
      <c r="HM15" s="38" t="str">
        <f>IF($O15="○",VLOOKUP($C15&amp;"-"&amp;HM$4,'05市民生活実感調査'!$A$3:$BC$218,COLUMN('05市民生活実感調査'!$AS:$AS),FALSE),"-")</f>
        <v>-</v>
      </c>
      <c r="HN15" s="38" t="str">
        <f>IF($P15="○",VLOOKUP($C15&amp;"-"&amp;HN$4,'05市民生活実感調査'!$A$3:$BC$218,COLUMN('05市民生活実感調査'!$AS:$AS),FALSE),"-")</f>
        <v>-</v>
      </c>
      <c r="HO15" s="38" t="str">
        <f>IF($Q15="○",VLOOKUP($C15&amp;"-"&amp;HO$4,'05市民生活実感調査'!$A$3:$BC$218,COLUMN('05市民生活実感調査'!$AS:$AS),FALSE),"-")</f>
        <v>-</v>
      </c>
      <c r="HP15" s="38" t="str">
        <f>IF($R15="○",VLOOKUP($C15&amp;"-"&amp;HP$4,'05市民生活実感調査'!$A$3:$BC$218,COLUMN('05市民生活実感調査'!$AS:$AS),FALSE),"-")</f>
        <v>-</v>
      </c>
      <c r="HQ15" s="109" t="e">
        <f t="shared" si="106"/>
        <v>#DIV/0!</v>
      </c>
      <c r="HR15" s="37" t="str">
        <f t="shared" si="107"/>
        <v/>
      </c>
      <c r="HS15" s="38" t="str">
        <f t="shared" si="47"/>
        <v/>
      </c>
      <c r="HT15" s="38" t="str">
        <f t="shared" si="48"/>
        <v/>
      </c>
      <c r="HU15" s="38" t="str">
        <f t="shared" si="49"/>
        <v/>
      </c>
      <c r="HV15" s="38" t="str">
        <f t="shared" si="50"/>
        <v/>
      </c>
      <c r="HW15" s="38" t="str">
        <f t="shared" si="51"/>
        <v/>
      </c>
      <c r="HX15" s="38" t="str">
        <f t="shared" si="52"/>
        <v/>
      </c>
      <c r="HY15" s="38" t="str">
        <f t="shared" si="53"/>
        <v/>
      </c>
      <c r="HZ15" s="41" t="e">
        <f t="shared" si="108"/>
        <v>#DIV/0!</v>
      </c>
      <c r="IA15" s="13" t="str">
        <f t="shared" si="109"/>
        <v>市民実感</v>
      </c>
      <c r="IB15" s="5" t="str">
        <f t="shared" si="110"/>
        <v>地域コミュニティは共同体意識を基礎とすることから，その活性化状況も実感されることに意義があるため。</v>
      </c>
      <c r="IC15" s="108" t="e">
        <f>VLOOKUP(GN15&amp;HQ15&amp;IA15,プルダウン!$AC$2:$AD$51,2,FALSE)</f>
        <v>#DIV/0!</v>
      </c>
      <c r="ID15" s="12" t="e">
        <f>VLOOKUP(IC15,プルダウン!$A$1:$B$6,2,FALSE)</f>
        <v>#DIV/0!</v>
      </c>
      <c r="IE15" s="11"/>
      <c r="IF15" s="12"/>
      <c r="IG15" s="22" t="s">
        <v>81</v>
      </c>
      <c r="IH15" s="116"/>
      <c r="II15" s="115" t="str">
        <f>VLOOKUP($A15&amp;"-"&amp;II$4,'04施策の客観指標'!$A$4:$AU$1029,COLUMN('04施策の客観指標'!$AT:$AT),FALSE)</f>
        <v>-</v>
      </c>
      <c r="IJ15" s="7" t="str">
        <f>VLOOKUP($A15&amp;"-"&amp;IJ$4,'04施策の客観指標'!$A$4:$AU$1029,COLUMN('04施策の客観指標'!$AT:$AT),FALSE)</f>
        <v>-</v>
      </c>
      <c r="IK15" s="7" t="str">
        <f>VLOOKUP($A15&amp;"-"&amp;IK$4,'04施策の客観指標'!$A$4:$AU$1029,COLUMN('04施策の客観指標'!$AT:$AT),FALSE)</f>
        <v>-</v>
      </c>
      <c r="IL15" s="7" t="str">
        <f>VLOOKUP($A15&amp;"-"&amp;IL$4,'04施策の客観指標'!$A$4:$AU$1029,COLUMN('04施策の客観指標'!$AT:$AT),FALSE)</f>
        <v>-</v>
      </c>
      <c r="IM15" s="7" t="str">
        <f>VLOOKUP($A15&amp;"-"&amp;IM$4,'04施策の客観指標'!$A$4:$AU$1029,COLUMN('04施策の客観指標'!$AT:$AT),FALSE)</f>
        <v>-</v>
      </c>
      <c r="IN15" s="7" t="str">
        <f>VLOOKUP($A15&amp;"-"&amp;IN$4,'04施策の客観指標'!$A$4:$AU$1029,COLUMN('04施策の客観指標'!$AT:$AT),FALSE)</f>
        <v>-</v>
      </c>
      <c r="IO15" s="7" t="str">
        <f>VLOOKUP($A15&amp;"-"&amp;IO$4,'04施策の客観指標'!$A$4:$AU$1029,COLUMN('04施策の客観指標'!$AT:$AT),FALSE)</f>
        <v>-</v>
      </c>
      <c r="IP15" s="7" t="str">
        <f>VLOOKUP($A15&amp;"-"&amp;IP$4,'04施策の客観指標'!$A$4:$AU$1029,COLUMN('04施策の客観指標'!$AT:$AT),FALSE)</f>
        <v>-</v>
      </c>
      <c r="IQ15" s="7" t="str">
        <f>VLOOKUP($A15&amp;"-"&amp;IQ$4,'04施策の客観指標'!$A$4:$AU$1029,COLUMN('04施策の客観指標'!$AT:$AT),FALSE)</f>
        <v>-</v>
      </c>
      <c r="IR15" s="109" t="str">
        <f t="shared" si="111"/>
        <v>e</v>
      </c>
      <c r="IS15" s="37">
        <f>VLOOKUP($A15&amp;"-"&amp;II$4,'04施策の客観指標'!$A$4:$AU$1029,COLUMN('04施策の客観指標'!$AU:$AU),FALSE)</f>
        <v>1</v>
      </c>
      <c r="IT15" s="38" t="str">
        <f>VLOOKUP($A15&amp;"-"&amp;IJ$4,'04施策の客観指標'!$A$4:$AU$1029,COLUMN('04施策の客観指標'!$AU:$AU),FALSE)</f>
        <v>-</v>
      </c>
      <c r="IU15" s="38" t="str">
        <f>VLOOKUP($A15&amp;"-"&amp;IK$4,'04施策の客観指標'!$A$4:$AU$1029,COLUMN('04施策の客観指標'!$AU:$AU),FALSE)</f>
        <v>-</v>
      </c>
      <c r="IV15" s="38" t="str">
        <f>VLOOKUP($A15&amp;"-"&amp;IL$4,'04施策の客観指標'!$A$4:$AU$1029,COLUMN('04施策の客観指標'!$AU:$AU),FALSE)</f>
        <v>-</v>
      </c>
      <c r="IW15" s="38" t="str">
        <f>VLOOKUP($A15&amp;"-"&amp;IM$4,'04施策の客観指標'!$A$4:$AU$1029,COLUMN('04施策の客観指標'!$AU:$AU),FALSE)</f>
        <v>-</v>
      </c>
      <c r="IX15" s="38" t="str">
        <f>VLOOKUP($A15&amp;"-"&amp;IN$4,'04施策の客観指標'!$A$4:$AU$1029,COLUMN('04施策の客観指標'!$AU:$AU),FALSE)</f>
        <v>-</v>
      </c>
      <c r="IY15" s="38" t="str">
        <f>VLOOKUP($A15&amp;"-"&amp;IO$4,'04施策の客観指標'!$A$4:$AU$1029,COLUMN('04施策の客観指標'!$AU:$AU),FALSE)</f>
        <v>-</v>
      </c>
      <c r="IZ15" s="38" t="str">
        <f>VLOOKUP($A15&amp;"-"&amp;IP$4,'04施策の客観指標'!$A$4:$AU$1029,COLUMN('04施策の客観指標'!$AU:$AU),FALSE)</f>
        <v>-</v>
      </c>
      <c r="JA15" s="38" t="str">
        <f>VLOOKUP($A15&amp;"-"&amp;IQ$4,'04施策の客観指標'!$A$4:$AU$1029,COLUMN('04施策の客観指標'!$AU:$AU),FALSE)</f>
        <v>-</v>
      </c>
      <c r="JB15" s="82">
        <f t="shared" si="112"/>
        <v>1</v>
      </c>
      <c r="JC15" s="37" t="str">
        <f t="shared" si="113"/>
        <v/>
      </c>
      <c r="JD15" s="38" t="str">
        <f t="shared" si="54"/>
        <v/>
      </c>
      <c r="JE15" s="38" t="str">
        <f t="shared" si="55"/>
        <v/>
      </c>
      <c r="JF15" s="38" t="str">
        <f t="shared" si="56"/>
        <v/>
      </c>
      <c r="JG15" s="38" t="str">
        <f t="shared" si="57"/>
        <v/>
      </c>
      <c r="JH15" s="38" t="str">
        <f t="shared" si="58"/>
        <v/>
      </c>
      <c r="JI15" s="38" t="str">
        <f t="shared" si="59"/>
        <v/>
      </c>
      <c r="JJ15" s="38" t="str">
        <f t="shared" si="60"/>
        <v/>
      </c>
      <c r="JK15" s="38" t="str">
        <f t="shared" si="61"/>
        <v/>
      </c>
      <c r="JL15" s="41">
        <f t="shared" si="114"/>
        <v>0</v>
      </c>
      <c r="JM15" s="37" t="str">
        <f>IF($K15="○",VLOOKUP($C15&amp;"-"&amp;JM$4,'05市民生活実感調査'!$A$3:$BC$218,COLUMN('05市民生活実感調査'!$BC:$BC),FALSE),"-")</f>
        <v>-</v>
      </c>
      <c r="JN15" s="38" t="str">
        <f>IF($L15="○",VLOOKUP($C15&amp;"-"&amp;JN$4,'05市民生活実感調査'!$A$3:$BC$218,COLUMN('05市民生活実感調査'!$BC:$BC),FALSE),"-")</f>
        <v>-</v>
      </c>
      <c r="JO15" s="38" t="str">
        <f>IF($M15="○",VLOOKUP($C15&amp;"-"&amp;JO$4,'05市民生活実感調査'!$A$3:$BC$218,COLUMN('05市民生活実感調査'!$BC:$BC),FALSE),"-")</f>
        <v>-</v>
      </c>
      <c r="JP15" s="38" t="str">
        <f>IF($N15="○",VLOOKUP($C15&amp;"-"&amp;JP$4,'05市民生活実感調査'!$A$3:$BC$218,COLUMN('05市民生活実感調査'!$BC:$BC),FALSE),"-")</f>
        <v>-</v>
      </c>
      <c r="JQ15" s="38" t="str">
        <f>IF($O15="○",VLOOKUP($C15&amp;"-"&amp;JQ$4,'05市民生活実感調査'!$A$3:$BC$218,COLUMN('05市民生活実感調査'!$BC:$BC),FALSE),"-")</f>
        <v>-</v>
      </c>
      <c r="JR15" s="38" t="str">
        <f>IF($P15="○",VLOOKUP($C15&amp;"-"&amp;JR$4,'05市民生活実感調査'!$A$3:$BC$218,COLUMN('05市民生活実感調査'!$BC:$BC),FALSE),"-")</f>
        <v>-</v>
      </c>
      <c r="JS15" s="38" t="str">
        <f>IF($Q15="○",VLOOKUP($C15&amp;"-"&amp;JS$4,'05市民生活実感調査'!$A$3:$BC$218,COLUMN('05市民生活実感調査'!$BC:$BC),FALSE),"-")</f>
        <v>-</v>
      </c>
      <c r="JT15" s="38" t="str">
        <f>IF($R15="○",VLOOKUP($C15&amp;"-"&amp;JT$4,'05市民生活実感調査'!$A$3:$BC$218,COLUMN('05市民生活実感調査'!$BC:$BC),FALSE),"-")</f>
        <v>-</v>
      </c>
      <c r="JU15" s="109" t="e">
        <f t="shared" si="115"/>
        <v>#DIV/0!</v>
      </c>
      <c r="JV15" s="37" t="str">
        <f t="shared" si="116"/>
        <v/>
      </c>
      <c r="JW15" s="38" t="str">
        <f t="shared" si="62"/>
        <v/>
      </c>
      <c r="JX15" s="38" t="str">
        <f t="shared" si="63"/>
        <v/>
      </c>
      <c r="JY15" s="38" t="str">
        <f t="shared" si="64"/>
        <v/>
      </c>
      <c r="JZ15" s="38" t="str">
        <f t="shared" si="65"/>
        <v/>
      </c>
      <c r="KA15" s="38" t="str">
        <f t="shared" si="66"/>
        <v/>
      </c>
      <c r="KB15" s="38" t="str">
        <f t="shared" si="67"/>
        <v/>
      </c>
      <c r="KC15" s="38" t="str">
        <f t="shared" si="68"/>
        <v/>
      </c>
      <c r="KD15" s="41" t="e">
        <f t="shared" si="117"/>
        <v>#DIV/0!</v>
      </c>
      <c r="KE15" s="13"/>
      <c r="KF15" s="5" t="str">
        <f t="shared" si="119"/>
        <v>地域コミュニティは共同体意識を基礎とすることから，その活性化状況も実感されることに意義があるため。</v>
      </c>
      <c r="KG15" s="108" t="e">
        <f>VLOOKUP(IR15&amp;JU15&amp;KE15,プルダウン!$AC$2:$AD$51,2,FALSE)</f>
        <v>#DIV/0!</v>
      </c>
      <c r="KH15" s="12" t="e">
        <f>VLOOKUP(KG15,プルダウン!$A$1:$B$6,2,FALSE)</f>
        <v>#DIV/0!</v>
      </c>
      <c r="KI15" s="11"/>
      <c r="KJ15" s="12"/>
      <c r="KK15" s="22" t="s">
        <v>81</v>
      </c>
      <c r="KL15" s="5"/>
    </row>
    <row r="16" spans="1:302" ht="154.5" customHeight="1">
      <c r="A16" s="18">
        <v>303</v>
      </c>
      <c r="B16" s="5" t="s">
        <v>170</v>
      </c>
      <c r="C16" s="47">
        <f t="shared" si="140"/>
        <v>3</v>
      </c>
      <c r="D16" s="12" t="str">
        <f>IFERROR(VLOOKUP(C16,プルダウン!$L$2:$M$28,2,FALSE),"-")</f>
        <v>市民生活とコミュニティ</v>
      </c>
      <c r="E16" s="5"/>
      <c r="F16" s="11" t="s">
        <v>1696</v>
      </c>
      <c r="G16" s="195" t="s">
        <v>1593</v>
      </c>
      <c r="H16" s="11"/>
      <c r="I16" s="20"/>
      <c r="J16" s="5"/>
      <c r="K16" s="42" t="s">
        <v>85</v>
      </c>
      <c r="L16" s="43" t="s">
        <v>85</v>
      </c>
      <c r="M16" s="43" t="s">
        <v>392</v>
      </c>
      <c r="N16" s="43" t="s">
        <v>85</v>
      </c>
      <c r="O16" s="43" t="s">
        <v>85</v>
      </c>
      <c r="P16" s="43" t="s">
        <v>85</v>
      </c>
      <c r="Q16" s="43" t="s">
        <v>85</v>
      </c>
      <c r="R16" s="41" t="s">
        <v>85</v>
      </c>
      <c r="S16" s="546" t="str">
        <f>VLOOKUP($A16&amp;"-"&amp;S$4,'04施策の客観指標'!$A$4:$AU$1029,COLUMN('04施策の客観指標'!$AP:$AP),FALSE)</f>
        <v>a</v>
      </c>
      <c r="T16" s="528" t="str">
        <f>VLOOKUP($A16&amp;"-"&amp;T$4,'04施策の客観指標'!$A$4:$AU$1029,COLUMN('04施策の客観指標'!$AP:$AP),FALSE)</f>
        <v>-</v>
      </c>
      <c r="U16" s="528" t="str">
        <f>VLOOKUP($A16&amp;"-"&amp;U$4,'04施策の客観指標'!$A$4:$AU$1029,COLUMN('04施策の客観指標'!$AP:$AP),FALSE)</f>
        <v>-</v>
      </c>
      <c r="V16" s="528" t="str">
        <f>VLOOKUP($A16&amp;"-"&amp;V$4,'04施策の客観指標'!$A$4:$AU$1029,COLUMN('04施策の客観指標'!$AP:$AP),FALSE)</f>
        <v>-</v>
      </c>
      <c r="W16" s="528" t="str">
        <f>VLOOKUP($A16&amp;"-"&amp;W$4,'04施策の客観指標'!$A$4:$AU$1029,COLUMN('04施策の客観指標'!$AP:$AP),FALSE)</f>
        <v>-</v>
      </c>
      <c r="X16" s="528" t="str">
        <f>VLOOKUP($A16&amp;"-"&amp;X$4,'04施策の客観指標'!$A$4:$AU$1029,COLUMN('04施策の客観指標'!$AP:$AP),FALSE)</f>
        <v>-</v>
      </c>
      <c r="Y16" s="528" t="str">
        <f>VLOOKUP($A16&amp;"-"&amp;Y$4,'04施策の客観指標'!$A$4:$AU$1029,COLUMN('04施策の客観指標'!$AP:$AP),FALSE)</f>
        <v>-</v>
      </c>
      <c r="Z16" s="528" t="str">
        <f>VLOOKUP($A16&amp;"-"&amp;Z$4,'04施策の客観指標'!$A$4:$AU$1029,COLUMN('04施策の客観指標'!$AP:$AP),FALSE)</f>
        <v>-</v>
      </c>
      <c r="AA16" s="529" t="str">
        <f>VLOOKUP($A16&amp;"-"&amp;AA$4,'04施策の客観指標'!$A$4:$AU$1029,COLUMN('04施策の客観指標'!$AP:$AP),FALSE)</f>
        <v>-</v>
      </c>
      <c r="AB16" s="547" t="str">
        <f t="shared" si="70"/>
        <v>a</v>
      </c>
      <c r="AC16" s="252">
        <f>VLOOKUP($A16&amp;"-"&amp;S$4,'04施策の客観指標'!$A$4:$AU$1029,COLUMN('04施策の客観指標'!$AU:$AU),FALSE)</f>
        <v>1</v>
      </c>
      <c r="AD16" s="38" t="str">
        <f>VLOOKUP($A16&amp;"-"&amp;T$4,'04施策の客観指標'!$A$4:$AU$1029,COLUMN('04施策の客観指標'!$AU:$AU),FALSE)</f>
        <v>-</v>
      </c>
      <c r="AE16" s="38" t="str">
        <f>VLOOKUP($A16&amp;"-"&amp;U$4,'04施策の客観指標'!$A$4:$AU$1029,COLUMN('04施策の客観指標'!$AU:$AU),FALSE)</f>
        <v>-</v>
      </c>
      <c r="AF16" s="38" t="str">
        <f>VLOOKUP($A16&amp;"-"&amp;V$4,'04施策の客観指標'!$A$4:$AU$1029,COLUMN('04施策の客観指標'!$AU:$AU),FALSE)</f>
        <v>-</v>
      </c>
      <c r="AG16" s="38" t="str">
        <f>VLOOKUP($A16&amp;"-"&amp;W$4,'04施策の客観指標'!$A$4:$AU$1029,COLUMN('04施策の客観指標'!$AU:$AU),FALSE)</f>
        <v>-</v>
      </c>
      <c r="AH16" s="38" t="str">
        <f>VLOOKUP($A16&amp;"-"&amp;X$4,'04施策の客観指標'!$A$4:$AU$1029,COLUMN('04施策の客観指標'!$AU:$AU),FALSE)</f>
        <v>-</v>
      </c>
      <c r="AI16" s="38" t="str">
        <f>VLOOKUP($A16&amp;"-"&amp;Y$4,'04施策の客観指標'!$A$4:$AU$1029,COLUMN('04施策の客観指標'!$AU:$AU),FALSE)</f>
        <v>-</v>
      </c>
      <c r="AJ16" s="38" t="str">
        <f>VLOOKUP($A16&amp;"-"&amp;Z$4,'04施策の客観指標'!$A$4:$AU$1029,COLUMN('04施策の客観指標'!$AU:$AU),FALSE)</f>
        <v>-</v>
      </c>
      <c r="AK16" s="38" t="str">
        <f>VLOOKUP($A16&amp;"-"&amp;AA$4,'04施策の客観指標'!$A$4:$AU$1029,COLUMN('04施策の客観指標'!$AU:$AU),FALSE)</f>
        <v>-</v>
      </c>
      <c r="AL16" s="82">
        <f t="shared" si="141"/>
        <v>1</v>
      </c>
      <c r="AM16" s="37">
        <f t="shared" si="142"/>
        <v>4</v>
      </c>
      <c r="AN16" s="38" t="str">
        <f t="shared" si="143"/>
        <v/>
      </c>
      <c r="AO16" s="38" t="str">
        <f t="shared" si="144"/>
        <v/>
      </c>
      <c r="AP16" s="38" t="str">
        <f t="shared" si="145"/>
        <v/>
      </c>
      <c r="AQ16" s="38" t="str">
        <f t="shared" si="146"/>
        <v/>
      </c>
      <c r="AR16" s="38" t="str">
        <f t="shared" si="147"/>
        <v/>
      </c>
      <c r="AS16" s="38" t="str">
        <f t="shared" si="148"/>
        <v/>
      </c>
      <c r="AT16" s="38" t="str">
        <f t="shared" si="149"/>
        <v/>
      </c>
      <c r="AU16" s="253" t="str">
        <f t="shared" si="150"/>
        <v/>
      </c>
      <c r="AV16" s="81">
        <f t="shared" si="1"/>
        <v>1</v>
      </c>
      <c r="AW16" s="534" t="str">
        <f>IF($K16="○",VLOOKUP($C16&amp;"-"&amp;AW$4,'05市民生活実感調査'!$A$3:$BC$218,COLUMN('05市民生活実感調査'!$O:$O),FALSE),"-")</f>
        <v>-</v>
      </c>
      <c r="AX16" s="535" t="str">
        <f>IF($L16="○",VLOOKUP($C16&amp;"-"&amp;AX$4,'05市民生活実感調査'!$A$3:$BC$218,COLUMN('05市民生活実感調査'!$O:$O),FALSE),"-")</f>
        <v>-</v>
      </c>
      <c r="AY16" s="535" t="str">
        <f>IF($M16="○",VLOOKUP($C16&amp;"-"&amp;AY$4,'05市民生活実感調査'!$A$3:$BC$218,COLUMN('05市民生活実感調査'!$O:$O),FALSE),"-")</f>
        <v>c</v>
      </c>
      <c r="AZ16" s="535" t="str">
        <f>IF($N16="○",VLOOKUP($C16&amp;"-"&amp;AZ$4,'05市民生活実感調査'!$A$3:$BC$218,COLUMN('05市民生活実感調査'!$O:$O),FALSE),"-")</f>
        <v>-</v>
      </c>
      <c r="BA16" s="535" t="str">
        <f>IF($O16="○",VLOOKUP($C16&amp;"-"&amp;BA$4,'05市民生活実感調査'!$A$3:$BC$218,COLUMN('05市民生活実感調査'!$O:$O),FALSE),"-")</f>
        <v>-</v>
      </c>
      <c r="BB16" s="535" t="str">
        <f>IF($P16="○",VLOOKUP($C16&amp;"-"&amp;BB$4,'05市民生活実感調査'!$A$3:$BC$218,COLUMN('05市民生活実感調査'!$O:$O),FALSE),"-")</f>
        <v>-</v>
      </c>
      <c r="BC16" s="535" t="str">
        <f>IF($Q16="○",VLOOKUP($C16&amp;"-"&amp;BC$4,'05市民生活実感調査'!$A$3:$BC$218,COLUMN('05市民生活実感調査'!$O:$O),FALSE),"-")</f>
        <v>-</v>
      </c>
      <c r="BD16" s="535" t="str">
        <f>IF($R16="○",VLOOKUP($C16&amp;"-"&amp;BD$4,'05市民生活実感調査'!$A$3:$BC$218,COLUMN('05市民生活実感調査'!$O:$O),FALSE),"-")</f>
        <v>-</v>
      </c>
      <c r="BE16" s="536" t="str">
        <f t="shared" si="81"/>
        <v>c</v>
      </c>
      <c r="BF16" s="37" t="str">
        <f t="shared" si="151"/>
        <v/>
      </c>
      <c r="BG16" s="38" t="str">
        <f t="shared" si="152"/>
        <v/>
      </c>
      <c r="BH16" s="38">
        <f t="shared" si="153"/>
        <v>2</v>
      </c>
      <c r="BI16" s="38" t="str">
        <f t="shared" si="154"/>
        <v/>
      </c>
      <c r="BJ16" s="38" t="str">
        <f t="shared" si="155"/>
        <v/>
      </c>
      <c r="BK16" s="38" t="str">
        <f t="shared" si="156"/>
        <v/>
      </c>
      <c r="BL16" s="38" t="str">
        <f t="shared" si="157"/>
        <v/>
      </c>
      <c r="BM16" s="38" t="str">
        <f t="shared" si="158"/>
        <v/>
      </c>
      <c r="BN16" s="41">
        <f t="shared" si="159"/>
        <v>0.5</v>
      </c>
      <c r="BO16" s="275" t="s">
        <v>125</v>
      </c>
      <c r="BP16" s="24" t="s">
        <v>2154</v>
      </c>
      <c r="BQ16" s="586" t="str">
        <f>VLOOKUP(AB16&amp;BE16&amp;BO16,[4]プルダウン!$AC$2:$AD$51,2,FALSE)</f>
        <v>B</v>
      </c>
      <c r="BR16" s="587" t="str">
        <f>VLOOKUP(BQ16,[4]プルダウン!$A$1:$B$6,2,FALSE)</f>
        <v>政策の目的がかなり達成されている</v>
      </c>
      <c r="BS16" s="262" t="s">
        <v>12</v>
      </c>
      <c r="BT16" s="240" t="s">
        <v>2354</v>
      </c>
      <c r="BU16" s="224" t="s">
        <v>2263</v>
      </c>
      <c r="BV16" s="334" t="s">
        <v>2353</v>
      </c>
      <c r="BW16" s="115" t="str">
        <f>VLOOKUP($A16&amp;"-"&amp;BW$4,'04施策の客観指標'!$A$4:$AU$1029,COLUMN('04施策の客観指標'!$AQ:$AQ),FALSE)</f>
        <v>-</v>
      </c>
      <c r="BX16" s="7" t="str">
        <f>VLOOKUP($A16&amp;"-"&amp;BX$4,'04施策の客観指標'!$A$4:$AU$1029,COLUMN('04施策の客観指標'!$AQ:$AQ),FALSE)</f>
        <v>-</v>
      </c>
      <c r="BY16" s="7" t="str">
        <f>VLOOKUP($A16&amp;"-"&amp;BY$4,'04施策の客観指標'!$A$4:$AU$1029,COLUMN('04施策の客観指標'!$AQ:$AQ),FALSE)</f>
        <v>-</v>
      </c>
      <c r="BZ16" s="7" t="str">
        <f>VLOOKUP($A16&amp;"-"&amp;BZ$4,'04施策の客観指標'!$A$4:$AU$1029,COLUMN('04施策の客観指標'!$AQ:$AQ),FALSE)</f>
        <v>-</v>
      </c>
      <c r="CA16" s="7" t="str">
        <f>VLOOKUP($A16&amp;"-"&amp;CA$4,'04施策の客観指標'!$A$4:$AU$1029,COLUMN('04施策の客観指標'!$AQ:$AQ),FALSE)</f>
        <v>-</v>
      </c>
      <c r="CB16" s="7" t="str">
        <f>VLOOKUP($A16&amp;"-"&amp;CB$4,'04施策の客観指標'!$A$4:$AU$1029,COLUMN('04施策の客観指標'!$AQ:$AQ),FALSE)</f>
        <v>-</v>
      </c>
      <c r="CC16" s="7" t="str">
        <f>VLOOKUP($A16&amp;"-"&amp;CC$4,'04施策の客観指標'!$A$4:$AU$1029,COLUMN('04施策の客観指標'!$AQ:$AQ),FALSE)</f>
        <v>-</v>
      </c>
      <c r="CD16" s="7" t="str">
        <f>VLOOKUP($A16&amp;"-"&amp;CD$4,'04施策の客観指標'!$A$4:$AU$1029,COLUMN('04施策の客観指標'!$AQ:$AQ),FALSE)</f>
        <v>-</v>
      </c>
      <c r="CE16" s="7" t="str">
        <f>VLOOKUP($A16&amp;"-"&amp;CE$4,'04施策の客観指標'!$A$4:$AU$1029,COLUMN('04施策の客観指標'!$AQ:$AQ),FALSE)</f>
        <v>-</v>
      </c>
      <c r="CF16" s="109" t="str">
        <f t="shared" si="84"/>
        <v>e</v>
      </c>
      <c r="CG16" s="37">
        <f>VLOOKUP($A16&amp;"-"&amp;BW$4,'04施策の客観指標'!$A$4:$AU$1029,COLUMN('04施策の客観指標'!$AU:$AU),FALSE)</f>
        <v>1</v>
      </c>
      <c r="CH16" s="38" t="str">
        <f>VLOOKUP($A16&amp;"-"&amp;BX$4,'04施策の客観指標'!$A$4:$AU$1029,COLUMN('04施策の客観指標'!$AU:$AU),FALSE)</f>
        <v>-</v>
      </c>
      <c r="CI16" s="38" t="str">
        <f>VLOOKUP($A16&amp;"-"&amp;BY$4,'04施策の客観指標'!$A$4:$AU$1029,COLUMN('04施策の客観指標'!$AU:$AU),FALSE)</f>
        <v>-</v>
      </c>
      <c r="CJ16" s="38" t="str">
        <f>VLOOKUP($A16&amp;"-"&amp;BZ$4,'04施策の客観指標'!$A$4:$AU$1029,COLUMN('04施策の客観指標'!$AU:$AU),FALSE)</f>
        <v>-</v>
      </c>
      <c r="CK16" s="38" t="str">
        <f>VLOOKUP($A16&amp;"-"&amp;CA$4,'04施策の客観指標'!$A$4:$AU$1029,COLUMN('04施策の客観指標'!$AU:$AU),FALSE)</f>
        <v>-</v>
      </c>
      <c r="CL16" s="38" t="str">
        <f>VLOOKUP($A16&amp;"-"&amp;CB$4,'04施策の客観指標'!$A$4:$AU$1029,COLUMN('04施策の客観指標'!$AU:$AU),FALSE)</f>
        <v>-</v>
      </c>
      <c r="CM16" s="38" t="str">
        <f>VLOOKUP($A16&amp;"-"&amp;CC$4,'04施策の客観指標'!$A$4:$AU$1029,COLUMN('04施策の客観指標'!$AU:$AU),FALSE)</f>
        <v>-</v>
      </c>
      <c r="CN16" s="38" t="str">
        <f>VLOOKUP($A16&amp;"-"&amp;CD$4,'04施策の客観指標'!$A$4:$AU$1029,COLUMN('04施策の客観指標'!$AU:$AU),FALSE)</f>
        <v>-</v>
      </c>
      <c r="CO16" s="38" t="str">
        <f>VLOOKUP($A16&amp;"-"&amp;CE$4,'04施策の客観指標'!$A$4:$AU$1029,COLUMN('04施策の客観指標'!$AU:$AU),FALSE)</f>
        <v>-</v>
      </c>
      <c r="CP16" s="82">
        <f t="shared" si="85"/>
        <v>1</v>
      </c>
      <c r="CQ16" s="37" t="str">
        <f t="shared" si="86"/>
        <v/>
      </c>
      <c r="CR16" s="38" t="str">
        <f t="shared" si="9"/>
        <v/>
      </c>
      <c r="CS16" s="38" t="str">
        <f t="shared" si="10"/>
        <v/>
      </c>
      <c r="CT16" s="38" t="str">
        <f t="shared" si="11"/>
        <v/>
      </c>
      <c r="CU16" s="38" t="str">
        <f t="shared" si="12"/>
        <v/>
      </c>
      <c r="CV16" s="38" t="str">
        <f t="shared" si="13"/>
        <v/>
      </c>
      <c r="CW16" s="38" t="str">
        <f t="shared" si="14"/>
        <v/>
      </c>
      <c r="CX16" s="38" t="str">
        <f t="shared" si="15"/>
        <v/>
      </c>
      <c r="CY16" s="38" t="str">
        <f t="shared" si="16"/>
        <v/>
      </c>
      <c r="CZ16" s="41">
        <f t="shared" si="87"/>
        <v>0</v>
      </c>
      <c r="DA16" s="37" t="str">
        <f>IF($K16="○",VLOOKUP($C16&amp;"-"&amp;DA$4,'05市民生活実感調査'!$A$3:$BC$218,COLUMN('05市民生活実感調査'!$Y:$Y),FALSE),"-")</f>
        <v>-</v>
      </c>
      <c r="DB16" s="38" t="str">
        <f>IF($L16="○",VLOOKUP($C16&amp;"-"&amp;DB$4,'05市民生活実感調査'!$A$3:$BC$218,COLUMN('05市民生活実感調査'!$Y:$Y),FALSE),"-")</f>
        <v>-</v>
      </c>
      <c r="DC16" s="38" t="str">
        <f>IF($M16="○",VLOOKUP($C16&amp;"-"&amp;DC$4,'05市民生活実感調査'!$A$3:$BC$218,COLUMN('05市民生活実感調査'!$Y:$Y),FALSE),"-")</f>
        <v>-</v>
      </c>
      <c r="DD16" s="38" t="str">
        <f>IF($N16="○",VLOOKUP($C16&amp;"-"&amp;DD$4,'05市民生活実感調査'!$A$3:$BC$218,COLUMN('05市民生活実感調査'!$Y:$Y),FALSE),"-")</f>
        <v>-</v>
      </c>
      <c r="DE16" s="38" t="str">
        <f>IF($O16="○",VLOOKUP($C16&amp;"-"&amp;DE$4,'05市民生活実感調査'!$A$3:$BC$218,COLUMN('05市民生活実感調査'!$Y:$Y),FALSE),"-")</f>
        <v>-</v>
      </c>
      <c r="DF16" s="38" t="str">
        <f>IF($P16="○",VLOOKUP($C16&amp;"-"&amp;DF$4,'05市民生活実感調査'!$A$3:$BC$218,COLUMN('05市民生活実感調査'!$Y:$Y),FALSE),"-")</f>
        <v>-</v>
      </c>
      <c r="DG16" s="38" t="str">
        <f>IF($Q16="○",VLOOKUP($C16&amp;"-"&amp;DG$4,'05市民生活実感調査'!$A$3:$BC$218,COLUMN('05市民生活実感調査'!$Y:$Y),FALSE),"-")</f>
        <v>-</v>
      </c>
      <c r="DH16" s="38" t="str">
        <f>IF($R16="○",VLOOKUP($C16&amp;"-"&amp;DH$4,'05市民生活実感調査'!$A$3:$BC$218,COLUMN('05市民生活実感調査'!$Y:$Y),FALSE),"-")</f>
        <v>-</v>
      </c>
      <c r="DI16" s="109" t="e">
        <f t="shared" si="88"/>
        <v>#DIV/0!</v>
      </c>
      <c r="DJ16" s="37" t="str">
        <f t="shared" si="89"/>
        <v/>
      </c>
      <c r="DK16" s="38" t="str">
        <f t="shared" si="17"/>
        <v/>
      </c>
      <c r="DL16" s="38" t="str">
        <f t="shared" si="18"/>
        <v/>
      </c>
      <c r="DM16" s="38" t="str">
        <f t="shared" si="19"/>
        <v/>
      </c>
      <c r="DN16" s="38" t="str">
        <f t="shared" si="20"/>
        <v/>
      </c>
      <c r="DO16" s="38" t="str">
        <f t="shared" si="21"/>
        <v/>
      </c>
      <c r="DP16" s="38" t="str">
        <f t="shared" si="22"/>
        <v/>
      </c>
      <c r="DQ16" s="38" t="str">
        <f t="shared" si="23"/>
        <v/>
      </c>
      <c r="DR16" s="41" t="e">
        <f t="shared" si="90"/>
        <v>#DIV/0!</v>
      </c>
      <c r="DS16" s="13" t="str">
        <f t="shared" si="91"/>
        <v>市民実感</v>
      </c>
      <c r="DT16" s="5" t="str">
        <f t="shared" si="92"/>
        <v>地域コミュニティは共同体意識を基礎とすることから，その協力体制も実感されることに意義があるため，市民の実感に重みを置く。</v>
      </c>
      <c r="DU16" s="108" t="e">
        <f>VLOOKUP(CF16&amp;DI16&amp;DS16,プルダウン!$AC$2:$AD$51,2,FALSE)</f>
        <v>#DIV/0!</v>
      </c>
      <c r="DV16" s="12" t="e">
        <f>VLOOKUP(DU16,プルダウン!$A$1:$B$6,2,FALSE)</f>
        <v>#DIV/0!</v>
      </c>
      <c r="DW16" s="11"/>
      <c r="DX16" s="12"/>
      <c r="DY16" s="22" t="s">
        <v>81</v>
      </c>
      <c r="DZ16" s="116"/>
      <c r="EA16" s="115" t="str">
        <f>VLOOKUP($A16&amp;"-"&amp;EA$4,'04施策の客観指標'!$A$4:$AU$1029,COLUMN('04施策の客観指標'!$AR:$AR),FALSE)</f>
        <v>-</v>
      </c>
      <c r="EB16" s="7" t="str">
        <f>VLOOKUP($A16&amp;"-"&amp;EB$4,'04施策の客観指標'!$A$4:$AU$1029,COLUMN('04施策の客観指標'!$AR:$AR),FALSE)</f>
        <v>-</v>
      </c>
      <c r="EC16" s="7" t="str">
        <f>VLOOKUP($A16&amp;"-"&amp;EC$4,'04施策の客観指標'!$A$4:$AU$1029,COLUMN('04施策の客観指標'!$AR:$AR),FALSE)</f>
        <v>-</v>
      </c>
      <c r="ED16" s="7" t="str">
        <f>VLOOKUP($A16&amp;"-"&amp;ED$4,'04施策の客観指標'!$A$4:$AU$1029,COLUMN('04施策の客観指標'!$AR:$AR),FALSE)</f>
        <v>-</v>
      </c>
      <c r="EE16" s="7" t="str">
        <f>VLOOKUP($A16&amp;"-"&amp;EE$4,'04施策の客観指標'!$A$4:$AU$1029,COLUMN('04施策の客観指標'!$AR:$AR),FALSE)</f>
        <v>-</v>
      </c>
      <c r="EF16" s="7" t="str">
        <f>VLOOKUP($A16&amp;"-"&amp;EF$4,'04施策の客観指標'!$A$4:$AU$1029,COLUMN('04施策の客観指標'!$AR:$AR),FALSE)</f>
        <v>-</v>
      </c>
      <c r="EG16" s="7" t="str">
        <f>VLOOKUP($A16&amp;"-"&amp;EG$4,'04施策の客観指標'!$A$4:$AU$1029,COLUMN('04施策の客観指標'!$AR:$AR),FALSE)</f>
        <v>-</v>
      </c>
      <c r="EH16" s="7" t="str">
        <f>VLOOKUP($A16&amp;"-"&amp;EH$4,'04施策の客観指標'!$A$4:$AU$1029,COLUMN('04施策の客観指標'!$AR:$AR),FALSE)</f>
        <v>-</v>
      </c>
      <c r="EI16" s="7" t="str">
        <f>VLOOKUP($A16&amp;"-"&amp;EI$4,'04施策の客観指標'!$A$4:$AU$1029,COLUMN('04施策の客観指標'!$AR:$AR),FALSE)</f>
        <v>-</v>
      </c>
      <c r="EJ16" s="109" t="str">
        <f t="shared" si="93"/>
        <v>e</v>
      </c>
      <c r="EK16" s="37">
        <f>VLOOKUP($A16&amp;"-"&amp;EA$4,'04施策の客観指標'!$A$4:$AU$1029,COLUMN('04施策の客観指標'!$AU:$AU),FALSE)</f>
        <v>1</v>
      </c>
      <c r="EL16" s="38" t="str">
        <f>VLOOKUP($A16&amp;"-"&amp;EB$4,'04施策の客観指標'!$A$4:$AU$1029,COLUMN('04施策の客観指標'!$AU:$AU),FALSE)</f>
        <v>-</v>
      </c>
      <c r="EM16" s="38" t="str">
        <f>VLOOKUP($A16&amp;"-"&amp;EC$4,'04施策の客観指標'!$A$4:$AU$1029,COLUMN('04施策の客観指標'!$AU:$AU),FALSE)</f>
        <v>-</v>
      </c>
      <c r="EN16" s="38" t="str">
        <f>VLOOKUP($A16&amp;"-"&amp;ED$4,'04施策の客観指標'!$A$4:$AU$1029,COLUMN('04施策の客観指標'!$AU:$AU),FALSE)</f>
        <v>-</v>
      </c>
      <c r="EO16" s="38" t="str">
        <f>VLOOKUP($A16&amp;"-"&amp;EE$4,'04施策の客観指標'!$A$4:$AU$1029,COLUMN('04施策の客観指標'!$AU:$AU),FALSE)</f>
        <v>-</v>
      </c>
      <c r="EP16" s="38" t="str">
        <f>VLOOKUP($A16&amp;"-"&amp;EF$4,'04施策の客観指標'!$A$4:$AU$1029,COLUMN('04施策の客観指標'!$AU:$AU),FALSE)</f>
        <v>-</v>
      </c>
      <c r="EQ16" s="38" t="str">
        <f>VLOOKUP($A16&amp;"-"&amp;EG$4,'04施策の客観指標'!$A$4:$AU$1029,COLUMN('04施策の客観指標'!$AU:$AU),FALSE)</f>
        <v>-</v>
      </c>
      <c r="ER16" s="38" t="str">
        <f>VLOOKUP($A16&amp;"-"&amp;EH$4,'04施策の客観指標'!$A$4:$AU$1029,COLUMN('04施策の客観指標'!$AU:$AU),FALSE)</f>
        <v>-</v>
      </c>
      <c r="ES16" s="38" t="str">
        <f>VLOOKUP($A16&amp;"-"&amp;EI$4,'04施策の客観指標'!$A$4:$AU$1029,COLUMN('04施策の客観指標'!$AU:$AU),FALSE)</f>
        <v>-</v>
      </c>
      <c r="ET16" s="82">
        <f t="shared" si="94"/>
        <v>1</v>
      </c>
      <c r="EU16" s="37" t="str">
        <f t="shared" si="95"/>
        <v/>
      </c>
      <c r="EV16" s="38" t="str">
        <f t="shared" si="24"/>
        <v/>
      </c>
      <c r="EW16" s="38" t="str">
        <f t="shared" si="25"/>
        <v/>
      </c>
      <c r="EX16" s="38" t="str">
        <f t="shared" si="26"/>
        <v/>
      </c>
      <c r="EY16" s="38" t="str">
        <f t="shared" si="27"/>
        <v/>
      </c>
      <c r="EZ16" s="38" t="str">
        <f t="shared" si="28"/>
        <v/>
      </c>
      <c r="FA16" s="38" t="str">
        <f t="shared" si="29"/>
        <v/>
      </c>
      <c r="FB16" s="38" t="str">
        <f t="shared" si="30"/>
        <v/>
      </c>
      <c r="FC16" s="38" t="str">
        <f t="shared" si="31"/>
        <v/>
      </c>
      <c r="FD16" s="41">
        <f t="shared" si="96"/>
        <v>0</v>
      </c>
      <c r="FE16" s="37" t="str">
        <f>IF($K16="○",VLOOKUP($C16&amp;"-"&amp;FE$4,'05市民生活実感調査'!$A$3:$BC$218,COLUMN('05市民生活実感調査'!$AI:$AI),FALSE),"-")</f>
        <v>-</v>
      </c>
      <c r="FF16" s="38" t="str">
        <f>IF($L16="○",VLOOKUP($C16&amp;"-"&amp;FF$4,'05市民生活実感調査'!$A$3:$BC$218,COLUMN('05市民生活実感調査'!$AI:$AI),FALSE),"-")</f>
        <v>-</v>
      </c>
      <c r="FG16" s="38" t="str">
        <f>IF($M16="○",VLOOKUP($C16&amp;"-"&amp;FG$4,'05市民生活実感調査'!$A$3:$BC$218,COLUMN('05市民生活実感調査'!$AI:$AI),FALSE),"-")</f>
        <v>-</v>
      </c>
      <c r="FH16" s="38" t="str">
        <f>IF($N16="○",VLOOKUP($C16&amp;"-"&amp;FH$4,'05市民生活実感調査'!$A$3:$BC$218,COLUMN('05市民生活実感調査'!$AI:$AI),FALSE),"-")</f>
        <v>-</v>
      </c>
      <c r="FI16" s="38" t="str">
        <f>IF($O16="○",VLOOKUP($C16&amp;"-"&amp;FI$4,'05市民生活実感調査'!$A$3:$BC$218,COLUMN('05市民生活実感調査'!$AI:$AI),FALSE),"-")</f>
        <v>-</v>
      </c>
      <c r="FJ16" s="38" t="str">
        <f>IF($P16="○",VLOOKUP($C16&amp;"-"&amp;FJ$4,'05市民生活実感調査'!$A$3:$BC$218,COLUMN('05市民生活実感調査'!$AI:$AI),FALSE),"-")</f>
        <v>-</v>
      </c>
      <c r="FK16" s="38" t="str">
        <f>IF($Q16="○",VLOOKUP($C16&amp;"-"&amp;FK$4,'05市民生活実感調査'!$A$3:$BC$218,COLUMN('05市民生活実感調査'!$AI:$AI),FALSE),"-")</f>
        <v>-</v>
      </c>
      <c r="FL16" s="38" t="str">
        <f>IF($R16="○",VLOOKUP($C16&amp;"-"&amp;FL$4,'05市民生活実感調査'!$A$3:$BC$218,COLUMN('05市民生活実感調査'!$AI:$AI),FALSE),"-")</f>
        <v>-</v>
      </c>
      <c r="FM16" s="109" t="e">
        <f t="shared" si="97"/>
        <v>#DIV/0!</v>
      </c>
      <c r="FN16" s="37" t="str">
        <f t="shared" si="98"/>
        <v/>
      </c>
      <c r="FO16" s="38" t="str">
        <f t="shared" si="32"/>
        <v/>
      </c>
      <c r="FP16" s="38" t="str">
        <f t="shared" si="33"/>
        <v/>
      </c>
      <c r="FQ16" s="38" t="str">
        <f t="shared" si="34"/>
        <v/>
      </c>
      <c r="FR16" s="38" t="str">
        <f t="shared" si="35"/>
        <v/>
      </c>
      <c r="FS16" s="38" t="str">
        <f t="shared" si="36"/>
        <v/>
      </c>
      <c r="FT16" s="38" t="str">
        <f t="shared" si="37"/>
        <v/>
      </c>
      <c r="FU16" s="38" t="str">
        <f t="shared" si="38"/>
        <v/>
      </c>
      <c r="FV16" s="41" t="e">
        <f t="shared" si="99"/>
        <v>#DIV/0!</v>
      </c>
      <c r="FW16" s="13" t="str">
        <f t="shared" si="100"/>
        <v>市民実感</v>
      </c>
      <c r="FX16" s="5" t="str">
        <f t="shared" si="101"/>
        <v>地域コミュニティは共同体意識を基礎とすることから，その協力体制も実感されることに意義があるため，市民の実感に重みを置く。</v>
      </c>
      <c r="FY16" s="108" t="e">
        <f>VLOOKUP(EJ16&amp;FM16&amp;FW16,プルダウン!$AC$2:$AD$51,2,FALSE)</f>
        <v>#DIV/0!</v>
      </c>
      <c r="FZ16" s="12" t="e">
        <f>VLOOKUP(FY16,プルダウン!$A$1:$B$6,2,FALSE)</f>
        <v>#DIV/0!</v>
      </c>
      <c r="GA16" s="11"/>
      <c r="GB16" s="12"/>
      <c r="GC16" s="22" t="s">
        <v>81</v>
      </c>
      <c r="GD16" s="116"/>
      <c r="GE16" s="115" t="str">
        <f>VLOOKUP($A16&amp;"-"&amp;GE$4,'04施策の客観指標'!$A$4:$AU$1029,COLUMN('04施策の客観指標'!$AS:$AS),FALSE)</f>
        <v>-</v>
      </c>
      <c r="GF16" s="7" t="str">
        <f>VLOOKUP($A16&amp;"-"&amp;GF$4,'04施策の客観指標'!$A$4:$AU$1029,COLUMN('04施策の客観指標'!$AS:$AS),FALSE)</f>
        <v>-</v>
      </c>
      <c r="GG16" s="7" t="str">
        <f>VLOOKUP($A16&amp;"-"&amp;GG$4,'04施策の客観指標'!$A$4:$AU$1029,COLUMN('04施策の客観指標'!$AS:$AS),FALSE)</f>
        <v>-</v>
      </c>
      <c r="GH16" s="7" t="str">
        <f>VLOOKUP($A16&amp;"-"&amp;GH$4,'04施策の客観指標'!$A$4:$AU$1029,COLUMN('04施策の客観指標'!$AS:$AS),FALSE)</f>
        <v>-</v>
      </c>
      <c r="GI16" s="7" t="str">
        <f>VLOOKUP($A16&amp;"-"&amp;GI$4,'04施策の客観指標'!$A$4:$AU$1029,COLUMN('04施策の客観指標'!$AS:$AS),FALSE)</f>
        <v>-</v>
      </c>
      <c r="GJ16" s="7" t="str">
        <f>VLOOKUP($A16&amp;"-"&amp;GJ$4,'04施策の客観指標'!$A$4:$AU$1029,COLUMN('04施策の客観指標'!$AS:$AS),FALSE)</f>
        <v>-</v>
      </c>
      <c r="GK16" s="7" t="str">
        <f>VLOOKUP($A16&amp;"-"&amp;GK$4,'04施策の客観指標'!$A$4:$AU$1029,COLUMN('04施策の客観指標'!$AS:$AS),FALSE)</f>
        <v>-</v>
      </c>
      <c r="GL16" s="7" t="str">
        <f>VLOOKUP($A16&amp;"-"&amp;GL$4,'04施策の客観指標'!$A$4:$AU$1029,COLUMN('04施策の客観指標'!$AS:$AS),FALSE)</f>
        <v>-</v>
      </c>
      <c r="GM16" s="7" t="str">
        <f>VLOOKUP($A16&amp;"-"&amp;GM$4,'04施策の客観指標'!$A$4:$AU$1029,COLUMN('04施策の客観指標'!$AS:$AS),FALSE)</f>
        <v>-</v>
      </c>
      <c r="GN16" s="109" t="str">
        <f t="shared" si="102"/>
        <v>e</v>
      </c>
      <c r="GO16" s="37">
        <f>VLOOKUP($A16&amp;"-"&amp;GE$4,'04施策の客観指標'!$A$4:$AU$1029,COLUMN('04施策の客観指標'!$AU:$AU),FALSE)</f>
        <v>1</v>
      </c>
      <c r="GP16" s="38" t="str">
        <f>VLOOKUP($A16&amp;"-"&amp;GF$4,'04施策の客観指標'!$A$4:$AU$1029,COLUMN('04施策の客観指標'!$AU:$AU),FALSE)</f>
        <v>-</v>
      </c>
      <c r="GQ16" s="38" t="str">
        <f>VLOOKUP($A16&amp;"-"&amp;GG$4,'04施策の客観指標'!$A$4:$AU$1029,COLUMN('04施策の客観指標'!$AU:$AU),FALSE)</f>
        <v>-</v>
      </c>
      <c r="GR16" s="38" t="str">
        <f>VLOOKUP($A16&amp;"-"&amp;GH$4,'04施策の客観指標'!$A$4:$AU$1029,COLUMN('04施策の客観指標'!$AU:$AU),FALSE)</f>
        <v>-</v>
      </c>
      <c r="GS16" s="38" t="str">
        <f>VLOOKUP($A16&amp;"-"&amp;GI$4,'04施策の客観指標'!$A$4:$AU$1029,COLUMN('04施策の客観指標'!$AU:$AU),FALSE)</f>
        <v>-</v>
      </c>
      <c r="GT16" s="38" t="str">
        <f>VLOOKUP($A16&amp;"-"&amp;GJ$4,'04施策の客観指標'!$A$4:$AU$1029,COLUMN('04施策の客観指標'!$AU:$AU),FALSE)</f>
        <v>-</v>
      </c>
      <c r="GU16" s="38" t="str">
        <f>VLOOKUP($A16&amp;"-"&amp;GK$4,'04施策の客観指標'!$A$4:$AU$1029,COLUMN('04施策の客観指標'!$AU:$AU),FALSE)</f>
        <v>-</v>
      </c>
      <c r="GV16" s="38" t="str">
        <f>VLOOKUP($A16&amp;"-"&amp;GL$4,'04施策の客観指標'!$A$4:$AU$1029,COLUMN('04施策の客観指標'!$AU:$AU),FALSE)</f>
        <v>-</v>
      </c>
      <c r="GW16" s="38" t="str">
        <f>VLOOKUP($A16&amp;"-"&amp;GM$4,'04施策の客観指標'!$A$4:$AU$1029,COLUMN('04施策の客観指標'!$AU:$AU),FALSE)</f>
        <v>-</v>
      </c>
      <c r="GX16" s="82">
        <f t="shared" si="103"/>
        <v>1</v>
      </c>
      <c r="GY16" s="37" t="str">
        <f t="shared" si="104"/>
        <v/>
      </c>
      <c r="GZ16" s="38" t="str">
        <f t="shared" si="39"/>
        <v/>
      </c>
      <c r="HA16" s="38" t="str">
        <f t="shared" si="40"/>
        <v/>
      </c>
      <c r="HB16" s="38" t="str">
        <f t="shared" si="41"/>
        <v/>
      </c>
      <c r="HC16" s="38" t="str">
        <f t="shared" si="42"/>
        <v/>
      </c>
      <c r="HD16" s="38" t="str">
        <f t="shared" si="43"/>
        <v/>
      </c>
      <c r="HE16" s="38" t="str">
        <f t="shared" si="44"/>
        <v/>
      </c>
      <c r="HF16" s="38" t="str">
        <f t="shared" si="45"/>
        <v/>
      </c>
      <c r="HG16" s="38" t="str">
        <f t="shared" si="46"/>
        <v/>
      </c>
      <c r="HH16" s="41">
        <f t="shared" si="105"/>
        <v>0</v>
      </c>
      <c r="HI16" s="37" t="str">
        <f>IF($K16="○",VLOOKUP($C16&amp;"-"&amp;HI$4,'05市民生活実感調査'!$A$3:$BC$218,COLUMN('05市民生活実感調査'!$AS:$AS),FALSE),"-")</f>
        <v>-</v>
      </c>
      <c r="HJ16" s="38" t="str">
        <f>IF($L16="○",VLOOKUP($C16&amp;"-"&amp;HJ$4,'05市民生活実感調査'!$A$3:$BC$218,COLUMN('05市民生活実感調査'!$AS:$AS),FALSE),"-")</f>
        <v>-</v>
      </c>
      <c r="HK16" s="38" t="str">
        <f>IF($M16="○",VLOOKUP($C16&amp;"-"&amp;HK$4,'05市民生活実感調査'!$A$3:$BC$218,COLUMN('05市民生活実感調査'!$AS:$AS),FALSE),"-")</f>
        <v>-</v>
      </c>
      <c r="HL16" s="38" t="str">
        <f>IF($N16="○",VLOOKUP($C16&amp;"-"&amp;HL$4,'05市民生活実感調査'!$A$3:$BC$218,COLUMN('05市民生活実感調査'!$AS:$AS),FALSE),"-")</f>
        <v>-</v>
      </c>
      <c r="HM16" s="38" t="str">
        <f>IF($O16="○",VLOOKUP($C16&amp;"-"&amp;HM$4,'05市民生活実感調査'!$A$3:$BC$218,COLUMN('05市民生活実感調査'!$AS:$AS),FALSE),"-")</f>
        <v>-</v>
      </c>
      <c r="HN16" s="38" t="str">
        <f>IF($P16="○",VLOOKUP($C16&amp;"-"&amp;HN$4,'05市民生活実感調査'!$A$3:$BC$218,COLUMN('05市民生活実感調査'!$AS:$AS),FALSE),"-")</f>
        <v>-</v>
      </c>
      <c r="HO16" s="38" t="str">
        <f>IF($Q16="○",VLOOKUP($C16&amp;"-"&amp;HO$4,'05市民生活実感調査'!$A$3:$BC$218,COLUMN('05市民生活実感調査'!$AS:$AS),FALSE),"-")</f>
        <v>-</v>
      </c>
      <c r="HP16" s="38" t="str">
        <f>IF($R16="○",VLOOKUP($C16&amp;"-"&amp;HP$4,'05市民生活実感調査'!$A$3:$BC$218,COLUMN('05市民生活実感調査'!$AS:$AS),FALSE),"-")</f>
        <v>-</v>
      </c>
      <c r="HQ16" s="109" t="e">
        <f t="shared" si="106"/>
        <v>#DIV/0!</v>
      </c>
      <c r="HR16" s="37" t="str">
        <f t="shared" si="107"/>
        <v/>
      </c>
      <c r="HS16" s="38" t="str">
        <f t="shared" si="47"/>
        <v/>
      </c>
      <c r="HT16" s="38" t="str">
        <f t="shared" si="48"/>
        <v/>
      </c>
      <c r="HU16" s="38" t="str">
        <f t="shared" si="49"/>
        <v/>
      </c>
      <c r="HV16" s="38" t="str">
        <f t="shared" si="50"/>
        <v/>
      </c>
      <c r="HW16" s="38" t="str">
        <f t="shared" si="51"/>
        <v/>
      </c>
      <c r="HX16" s="38" t="str">
        <f t="shared" si="52"/>
        <v/>
      </c>
      <c r="HY16" s="38" t="str">
        <f t="shared" si="53"/>
        <v/>
      </c>
      <c r="HZ16" s="41" t="e">
        <f t="shared" si="108"/>
        <v>#DIV/0!</v>
      </c>
      <c r="IA16" s="13" t="str">
        <f t="shared" si="109"/>
        <v>市民実感</v>
      </c>
      <c r="IB16" s="5" t="str">
        <f t="shared" si="110"/>
        <v>地域コミュニティは共同体意識を基礎とすることから，その協力体制も実感されることに意義があるため，市民の実感に重みを置く。</v>
      </c>
      <c r="IC16" s="108" t="e">
        <f>VLOOKUP(GN16&amp;HQ16&amp;IA16,プルダウン!$AC$2:$AD$51,2,FALSE)</f>
        <v>#DIV/0!</v>
      </c>
      <c r="ID16" s="12" t="e">
        <f>VLOOKUP(IC16,プルダウン!$A$1:$B$6,2,FALSE)</f>
        <v>#DIV/0!</v>
      </c>
      <c r="IE16" s="11"/>
      <c r="IF16" s="12"/>
      <c r="IG16" s="22" t="s">
        <v>81</v>
      </c>
      <c r="IH16" s="116"/>
      <c r="II16" s="115" t="str">
        <f>VLOOKUP($A16&amp;"-"&amp;II$4,'04施策の客観指標'!$A$4:$AU$1029,COLUMN('04施策の客観指標'!$AT:$AT),FALSE)</f>
        <v>-</v>
      </c>
      <c r="IJ16" s="7" t="str">
        <f>VLOOKUP($A16&amp;"-"&amp;IJ$4,'04施策の客観指標'!$A$4:$AU$1029,COLUMN('04施策の客観指標'!$AT:$AT),FALSE)</f>
        <v>-</v>
      </c>
      <c r="IK16" s="7" t="str">
        <f>VLOOKUP($A16&amp;"-"&amp;IK$4,'04施策の客観指標'!$A$4:$AU$1029,COLUMN('04施策の客観指標'!$AT:$AT),FALSE)</f>
        <v>-</v>
      </c>
      <c r="IL16" s="7" t="str">
        <f>VLOOKUP($A16&amp;"-"&amp;IL$4,'04施策の客観指標'!$A$4:$AU$1029,COLUMN('04施策の客観指標'!$AT:$AT),FALSE)</f>
        <v>-</v>
      </c>
      <c r="IM16" s="7" t="str">
        <f>VLOOKUP($A16&amp;"-"&amp;IM$4,'04施策の客観指標'!$A$4:$AU$1029,COLUMN('04施策の客観指標'!$AT:$AT),FALSE)</f>
        <v>-</v>
      </c>
      <c r="IN16" s="7" t="str">
        <f>VLOOKUP($A16&amp;"-"&amp;IN$4,'04施策の客観指標'!$A$4:$AU$1029,COLUMN('04施策の客観指標'!$AT:$AT),FALSE)</f>
        <v>-</v>
      </c>
      <c r="IO16" s="7" t="str">
        <f>VLOOKUP($A16&amp;"-"&amp;IO$4,'04施策の客観指標'!$A$4:$AU$1029,COLUMN('04施策の客観指標'!$AT:$AT),FALSE)</f>
        <v>-</v>
      </c>
      <c r="IP16" s="7" t="str">
        <f>VLOOKUP($A16&amp;"-"&amp;IP$4,'04施策の客観指標'!$A$4:$AU$1029,COLUMN('04施策の客観指標'!$AT:$AT),FALSE)</f>
        <v>-</v>
      </c>
      <c r="IQ16" s="7" t="str">
        <f>VLOOKUP($A16&amp;"-"&amp;IQ$4,'04施策の客観指標'!$A$4:$AU$1029,COLUMN('04施策の客観指標'!$AT:$AT),FALSE)</f>
        <v>-</v>
      </c>
      <c r="IR16" s="109" t="str">
        <f t="shared" si="111"/>
        <v>e</v>
      </c>
      <c r="IS16" s="37">
        <f>VLOOKUP($A16&amp;"-"&amp;II$4,'04施策の客観指標'!$A$4:$AU$1029,COLUMN('04施策の客観指標'!$AU:$AU),FALSE)</f>
        <v>1</v>
      </c>
      <c r="IT16" s="38" t="str">
        <f>VLOOKUP($A16&amp;"-"&amp;IJ$4,'04施策の客観指標'!$A$4:$AU$1029,COLUMN('04施策の客観指標'!$AU:$AU),FALSE)</f>
        <v>-</v>
      </c>
      <c r="IU16" s="38" t="str">
        <f>VLOOKUP($A16&amp;"-"&amp;IK$4,'04施策の客観指標'!$A$4:$AU$1029,COLUMN('04施策の客観指標'!$AU:$AU),FALSE)</f>
        <v>-</v>
      </c>
      <c r="IV16" s="38" t="str">
        <f>VLOOKUP($A16&amp;"-"&amp;IL$4,'04施策の客観指標'!$A$4:$AU$1029,COLUMN('04施策の客観指標'!$AU:$AU),FALSE)</f>
        <v>-</v>
      </c>
      <c r="IW16" s="38" t="str">
        <f>VLOOKUP($A16&amp;"-"&amp;IM$4,'04施策の客観指標'!$A$4:$AU$1029,COLUMN('04施策の客観指標'!$AU:$AU),FALSE)</f>
        <v>-</v>
      </c>
      <c r="IX16" s="38" t="str">
        <f>VLOOKUP($A16&amp;"-"&amp;IN$4,'04施策の客観指標'!$A$4:$AU$1029,COLUMN('04施策の客観指標'!$AU:$AU),FALSE)</f>
        <v>-</v>
      </c>
      <c r="IY16" s="38" t="str">
        <f>VLOOKUP($A16&amp;"-"&amp;IO$4,'04施策の客観指標'!$A$4:$AU$1029,COLUMN('04施策の客観指標'!$AU:$AU),FALSE)</f>
        <v>-</v>
      </c>
      <c r="IZ16" s="38" t="str">
        <f>VLOOKUP($A16&amp;"-"&amp;IP$4,'04施策の客観指標'!$A$4:$AU$1029,COLUMN('04施策の客観指標'!$AU:$AU),FALSE)</f>
        <v>-</v>
      </c>
      <c r="JA16" s="38" t="str">
        <f>VLOOKUP($A16&amp;"-"&amp;IQ$4,'04施策の客観指標'!$A$4:$AU$1029,COLUMN('04施策の客観指標'!$AU:$AU),FALSE)</f>
        <v>-</v>
      </c>
      <c r="JB16" s="82">
        <f t="shared" si="112"/>
        <v>1</v>
      </c>
      <c r="JC16" s="37" t="str">
        <f t="shared" si="113"/>
        <v/>
      </c>
      <c r="JD16" s="38" t="str">
        <f t="shared" si="54"/>
        <v/>
      </c>
      <c r="JE16" s="38" t="str">
        <f t="shared" si="55"/>
        <v/>
      </c>
      <c r="JF16" s="38" t="str">
        <f t="shared" si="56"/>
        <v/>
      </c>
      <c r="JG16" s="38" t="str">
        <f t="shared" si="57"/>
        <v/>
      </c>
      <c r="JH16" s="38" t="str">
        <f t="shared" si="58"/>
        <v/>
      </c>
      <c r="JI16" s="38" t="str">
        <f t="shared" si="59"/>
        <v/>
      </c>
      <c r="JJ16" s="38" t="str">
        <f t="shared" si="60"/>
        <v/>
      </c>
      <c r="JK16" s="38" t="str">
        <f t="shared" si="61"/>
        <v/>
      </c>
      <c r="JL16" s="41">
        <f t="shared" si="114"/>
        <v>0</v>
      </c>
      <c r="JM16" s="37" t="str">
        <f>IF($K16="○",VLOOKUP($C16&amp;"-"&amp;JM$4,'05市民生活実感調査'!$A$3:$BC$218,COLUMN('05市民生活実感調査'!$BC:$BC),FALSE),"-")</f>
        <v>-</v>
      </c>
      <c r="JN16" s="38" t="str">
        <f>IF($L16="○",VLOOKUP($C16&amp;"-"&amp;JN$4,'05市民生活実感調査'!$A$3:$BC$218,COLUMN('05市民生活実感調査'!$BC:$BC),FALSE),"-")</f>
        <v>-</v>
      </c>
      <c r="JO16" s="38" t="str">
        <f>IF($M16="○",VLOOKUP($C16&amp;"-"&amp;JO$4,'05市民生活実感調査'!$A$3:$BC$218,COLUMN('05市民生活実感調査'!$BC:$BC),FALSE),"-")</f>
        <v>-</v>
      </c>
      <c r="JP16" s="38" t="str">
        <f>IF($N16="○",VLOOKUP($C16&amp;"-"&amp;JP$4,'05市民生活実感調査'!$A$3:$BC$218,COLUMN('05市民生活実感調査'!$BC:$BC),FALSE),"-")</f>
        <v>-</v>
      </c>
      <c r="JQ16" s="38" t="str">
        <f>IF($O16="○",VLOOKUP($C16&amp;"-"&amp;JQ$4,'05市民生活実感調査'!$A$3:$BC$218,COLUMN('05市民生活実感調査'!$BC:$BC),FALSE),"-")</f>
        <v>-</v>
      </c>
      <c r="JR16" s="38" t="str">
        <f>IF($P16="○",VLOOKUP($C16&amp;"-"&amp;JR$4,'05市民生活実感調査'!$A$3:$BC$218,COLUMN('05市民生活実感調査'!$BC:$BC),FALSE),"-")</f>
        <v>-</v>
      </c>
      <c r="JS16" s="38" t="str">
        <f>IF($Q16="○",VLOOKUP($C16&amp;"-"&amp;JS$4,'05市民生活実感調査'!$A$3:$BC$218,COLUMN('05市民生活実感調査'!$BC:$BC),FALSE),"-")</f>
        <v>-</v>
      </c>
      <c r="JT16" s="38" t="str">
        <f>IF($R16="○",VLOOKUP($C16&amp;"-"&amp;JT$4,'05市民生活実感調査'!$A$3:$BC$218,COLUMN('05市民生活実感調査'!$BC:$BC),FALSE),"-")</f>
        <v>-</v>
      </c>
      <c r="JU16" s="109" t="e">
        <f t="shared" si="115"/>
        <v>#DIV/0!</v>
      </c>
      <c r="JV16" s="37" t="str">
        <f t="shared" si="116"/>
        <v/>
      </c>
      <c r="JW16" s="38" t="str">
        <f t="shared" si="62"/>
        <v/>
      </c>
      <c r="JX16" s="38" t="str">
        <f t="shared" si="63"/>
        <v/>
      </c>
      <c r="JY16" s="38" t="str">
        <f t="shared" si="64"/>
        <v/>
      </c>
      <c r="JZ16" s="38" t="str">
        <f t="shared" si="65"/>
        <v/>
      </c>
      <c r="KA16" s="38" t="str">
        <f t="shared" si="66"/>
        <v/>
      </c>
      <c r="KB16" s="38" t="str">
        <f t="shared" si="67"/>
        <v/>
      </c>
      <c r="KC16" s="38" t="str">
        <f t="shared" si="68"/>
        <v/>
      </c>
      <c r="KD16" s="41" t="e">
        <f t="shared" si="117"/>
        <v>#DIV/0!</v>
      </c>
      <c r="KE16" s="13"/>
      <c r="KF16" s="5" t="str">
        <f t="shared" si="119"/>
        <v>地域コミュニティは共同体意識を基礎とすることから，その協力体制も実感されることに意義があるため，市民の実感に重みを置く。</v>
      </c>
      <c r="KG16" s="108" t="e">
        <f>VLOOKUP(IR16&amp;JU16&amp;KE16,プルダウン!$AC$2:$AD$51,2,FALSE)</f>
        <v>#DIV/0!</v>
      </c>
      <c r="KH16" s="12" t="e">
        <f>VLOOKUP(KG16,プルダウン!$A$1:$B$6,2,FALSE)</f>
        <v>#DIV/0!</v>
      </c>
      <c r="KI16" s="11"/>
      <c r="KJ16" s="12"/>
      <c r="KK16" s="22" t="s">
        <v>81</v>
      </c>
      <c r="KL16" s="5"/>
    </row>
    <row r="17" spans="1:298" ht="180" customHeight="1">
      <c r="A17" s="18">
        <v>401</v>
      </c>
      <c r="B17" s="5" t="s">
        <v>171</v>
      </c>
      <c r="C17" s="47">
        <f t="shared" si="140"/>
        <v>4</v>
      </c>
      <c r="D17" s="12" t="str">
        <f>IFERROR(VLOOKUP(C17,プルダウン!$L$2:$M$28,2,FALSE),"-")</f>
        <v>市民生活の安全</v>
      </c>
      <c r="E17" s="5"/>
      <c r="F17" s="11" t="s">
        <v>1696</v>
      </c>
      <c r="G17" s="195" t="s">
        <v>2355</v>
      </c>
      <c r="H17" s="11"/>
      <c r="I17" s="20"/>
      <c r="J17" s="5"/>
      <c r="K17" s="42" t="s">
        <v>392</v>
      </c>
      <c r="L17" s="43" t="s">
        <v>392</v>
      </c>
      <c r="M17" s="43" t="s">
        <v>85</v>
      </c>
      <c r="N17" s="43" t="s">
        <v>85</v>
      </c>
      <c r="O17" s="43" t="s">
        <v>85</v>
      </c>
      <c r="P17" s="43" t="s">
        <v>85</v>
      </c>
      <c r="Q17" s="43" t="s">
        <v>85</v>
      </c>
      <c r="R17" s="41" t="s">
        <v>85</v>
      </c>
      <c r="S17" s="546" t="str">
        <f>VLOOKUP($A17&amp;"-"&amp;S$4,'04施策の客観指標'!$A$4:$AU$1029,COLUMN('04施策の客観指標'!$AP:$AP),FALSE)</f>
        <v>b</v>
      </c>
      <c r="T17" s="528" t="str">
        <f>VLOOKUP($A17&amp;"-"&amp;T$4,'04施策の客観指標'!$A$4:$AU$1029,COLUMN('04施策の客観指標'!$AP:$AP),FALSE)</f>
        <v>a</v>
      </c>
      <c r="U17" s="528" t="str">
        <f>VLOOKUP($A17&amp;"-"&amp;U$4,'04施策の客観指標'!$A$4:$AU$1029,COLUMN('04施策の客観指標'!$AP:$AP),FALSE)</f>
        <v>-</v>
      </c>
      <c r="V17" s="528" t="str">
        <f>VLOOKUP($A17&amp;"-"&amp;V$4,'04施策の客観指標'!$A$4:$AU$1029,COLUMN('04施策の客観指標'!$AP:$AP),FALSE)</f>
        <v>-</v>
      </c>
      <c r="W17" s="528" t="str">
        <f>VLOOKUP($A17&amp;"-"&amp;W$4,'04施策の客観指標'!$A$4:$AU$1029,COLUMN('04施策の客観指標'!$AP:$AP),FALSE)</f>
        <v>-</v>
      </c>
      <c r="X17" s="528" t="str">
        <f>VLOOKUP($A17&amp;"-"&amp;X$4,'04施策の客観指標'!$A$4:$AU$1029,COLUMN('04施策の客観指標'!$AP:$AP),FALSE)</f>
        <v>-</v>
      </c>
      <c r="Y17" s="528" t="str">
        <f>VLOOKUP($A17&amp;"-"&amp;Y$4,'04施策の客観指標'!$A$4:$AU$1029,COLUMN('04施策の客観指標'!$AP:$AP),FALSE)</f>
        <v>-</v>
      </c>
      <c r="Z17" s="528" t="str">
        <f>VLOOKUP($A17&amp;"-"&amp;Z$4,'04施策の客観指標'!$A$4:$AU$1029,COLUMN('04施策の客観指標'!$AP:$AP),FALSE)</f>
        <v>-</v>
      </c>
      <c r="AA17" s="529" t="str">
        <f>VLOOKUP($A17&amp;"-"&amp;AA$4,'04施策の客観指標'!$A$4:$AU$1029,COLUMN('04施策の客観指標'!$AP:$AP),FALSE)</f>
        <v>-</v>
      </c>
      <c r="AB17" s="547" t="str">
        <f t="shared" si="70"/>
        <v>a</v>
      </c>
      <c r="AC17" s="252">
        <f>VLOOKUP($A17&amp;"-"&amp;S$4,'04施策の客観指標'!$A$4:$AU$1029,COLUMN('04施策の客観指標'!$AU:$AU),FALSE)</f>
        <v>1</v>
      </c>
      <c r="AD17" s="38">
        <f>VLOOKUP($A17&amp;"-"&amp;T$4,'04施策の客観指標'!$A$4:$AU$1029,COLUMN('04施策の客観指標'!$AU:$AU),FALSE)</f>
        <v>1</v>
      </c>
      <c r="AE17" s="38" t="str">
        <f>VLOOKUP($A17&amp;"-"&amp;U$4,'04施策の客観指標'!$A$4:$AU$1029,COLUMN('04施策の客観指標'!$AU:$AU),FALSE)</f>
        <v>-</v>
      </c>
      <c r="AF17" s="38" t="str">
        <f>VLOOKUP($A17&amp;"-"&amp;V$4,'04施策の客観指標'!$A$4:$AU$1029,COLUMN('04施策の客観指標'!$AU:$AU),FALSE)</f>
        <v>-</v>
      </c>
      <c r="AG17" s="38" t="str">
        <f>VLOOKUP($A17&amp;"-"&amp;W$4,'04施策の客観指標'!$A$4:$AU$1029,COLUMN('04施策の客観指標'!$AU:$AU),FALSE)</f>
        <v>-</v>
      </c>
      <c r="AH17" s="38" t="str">
        <f>VLOOKUP($A17&amp;"-"&amp;X$4,'04施策の客観指標'!$A$4:$AU$1029,COLUMN('04施策の客観指標'!$AU:$AU),FALSE)</f>
        <v>-</v>
      </c>
      <c r="AI17" s="38" t="str">
        <f>VLOOKUP($A17&amp;"-"&amp;Y$4,'04施策の客観指標'!$A$4:$AU$1029,COLUMN('04施策の客観指標'!$AU:$AU),FALSE)</f>
        <v>-</v>
      </c>
      <c r="AJ17" s="38" t="str">
        <f>VLOOKUP($A17&amp;"-"&amp;Z$4,'04施策の客観指標'!$A$4:$AU$1029,COLUMN('04施策の客観指標'!$AU:$AU),FALSE)</f>
        <v>-</v>
      </c>
      <c r="AK17" s="38" t="str">
        <f>VLOOKUP($A17&amp;"-"&amp;AA$4,'04施策の客観指標'!$A$4:$AU$1029,COLUMN('04施策の客観指標'!$AU:$AU),FALSE)</f>
        <v>-</v>
      </c>
      <c r="AL17" s="82">
        <f t="shared" si="141"/>
        <v>2</v>
      </c>
      <c r="AM17" s="37">
        <f t="shared" si="142"/>
        <v>3</v>
      </c>
      <c r="AN17" s="38">
        <f t="shared" si="143"/>
        <v>4</v>
      </c>
      <c r="AO17" s="38" t="str">
        <f t="shared" si="144"/>
        <v/>
      </c>
      <c r="AP17" s="38" t="str">
        <f t="shared" si="145"/>
        <v/>
      </c>
      <c r="AQ17" s="38" t="str">
        <f t="shared" si="146"/>
        <v/>
      </c>
      <c r="AR17" s="38" t="str">
        <f t="shared" si="147"/>
        <v/>
      </c>
      <c r="AS17" s="38" t="str">
        <f t="shared" si="148"/>
        <v/>
      </c>
      <c r="AT17" s="38" t="str">
        <f t="shared" si="149"/>
        <v/>
      </c>
      <c r="AU17" s="253" t="str">
        <f t="shared" si="150"/>
        <v/>
      </c>
      <c r="AV17" s="81">
        <f t="shared" si="1"/>
        <v>0.875</v>
      </c>
      <c r="AW17" s="534" t="str">
        <f>IF($K17="○",VLOOKUP($C17&amp;"-"&amp;AW$4,'05市民生活実感調査'!$A$3:$BC$218,COLUMN('05市民生活実感調査'!$O:$O),FALSE),"-")</f>
        <v>c</v>
      </c>
      <c r="AX17" s="535" t="str">
        <f>IF($L17="○",VLOOKUP($C17&amp;"-"&amp;AX$4,'05市民生活実感調査'!$A$3:$BC$218,COLUMN('05市民生活実感調査'!$O:$O),FALSE),"-")</f>
        <v>c</v>
      </c>
      <c r="AY17" s="535" t="str">
        <f>IF($M17="○",VLOOKUP($C17&amp;"-"&amp;AY$4,'05市民生活実感調査'!$A$3:$BC$218,COLUMN('05市民生活実感調査'!$O:$O),FALSE),"-")</f>
        <v>-</v>
      </c>
      <c r="AZ17" s="535" t="str">
        <f>IF($N17="○",VLOOKUP($C17&amp;"-"&amp;AZ$4,'05市民生活実感調査'!$A$3:$BC$218,COLUMN('05市民生活実感調査'!$O:$O),FALSE),"-")</f>
        <v>-</v>
      </c>
      <c r="BA17" s="535" t="str">
        <f>IF($O17="○",VLOOKUP($C17&amp;"-"&amp;BA$4,'05市民生活実感調査'!$A$3:$BC$218,COLUMN('05市民生活実感調査'!$O:$O),FALSE),"-")</f>
        <v>-</v>
      </c>
      <c r="BB17" s="535" t="str">
        <f>IF($P17="○",VLOOKUP($C17&amp;"-"&amp;BB$4,'05市民生活実感調査'!$A$3:$BC$218,COLUMN('05市民生活実感調査'!$O:$O),FALSE),"-")</f>
        <v>-</v>
      </c>
      <c r="BC17" s="535" t="str">
        <f>IF($Q17="○",VLOOKUP($C17&amp;"-"&amp;BC$4,'05市民生活実感調査'!$A$3:$BC$218,COLUMN('05市民生活実感調査'!$O:$O),FALSE),"-")</f>
        <v>-</v>
      </c>
      <c r="BD17" s="535" t="str">
        <f>IF($R17="○",VLOOKUP($C17&amp;"-"&amp;BD$4,'05市民生活実感調査'!$A$3:$BC$218,COLUMN('05市民生活実感調査'!$O:$O),FALSE),"-")</f>
        <v>-</v>
      </c>
      <c r="BE17" s="536" t="str">
        <f t="shared" si="81"/>
        <v>c</v>
      </c>
      <c r="BF17" s="37">
        <f t="shared" si="151"/>
        <v>2</v>
      </c>
      <c r="BG17" s="38">
        <f t="shared" si="152"/>
        <v>2</v>
      </c>
      <c r="BH17" s="38" t="str">
        <f t="shared" si="153"/>
        <v/>
      </c>
      <c r="BI17" s="38" t="str">
        <f t="shared" si="154"/>
        <v/>
      </c>
      <c r="BJ17" s="38" t="str">
        <f t="shared" si="155"/>
        <v/>
      </c>
      <c r="BK17" s="38" t="str">
        <f t="shared" si="156"/>
        <v/>
      </c>
      <c r="BL17" s="38" t="str">
        <f t="shared" si="157"/>
        <v/>
      </c>
      <c r="BM17" s="38" t="str">
        <f t="shared" si="158"/>
        <v/>
      </c>
      <c r="BN17" s="41">
        <f t="shared" si="159"/>
        <v>0.5</v>
      </c>
      <c r="BO17" s="275" t="s">
        <v>125</v>
      </c>
      <c r="BP17" s="24" t="s">
        <v>2177</v>
      </c>
      <c r="BQ17" s="586" t="str">
        <f>VLOOKUP(AB17&amp;BE17&amp;BO17,[4]プルダウン!$AC$2:$AD$51,2,FALSE)</f>
        <v>B</v>
      </c>
      <c r="BR17" s="587" t="str">
        <f>VLOOKUP(BQ17,[4]プルダウン!$A$1:$B$6,2,FALSE)</f>
        <v>政策の目的がかなり達成されている</v>
      </c>
      <c r="BS17" s="262"/>
      <c r="BT17" s="240" t="s">
        <v>2370</v>
      </c>
      <c r="BU17" s="224" t="s">
        <v>2263</v>
      </c>
      <c r="BV17" s="334" t="s">
        <v>2714</v>
      </c>
      <c r="BW17" s="115" t="str">
        <f>VLOOKUP($A17&amp;"-"&amp;BW$4,'04施策の客観指標'!$A$4:$AU$1029,COLUMN('04施策の客観指標'!$AQ:$AQ),FALSE)</f>
        <v>-</v>
      </c>
      <c r="BX17" s="7" t="str">
        <f>VLOOKUP($A17&amp;"-"&amp;BX$4,'04施策の客観指標'!$A$4:$AU$1029,COLUMN('04施策の客観指標'!$AQ:$AQ),FALSE)</f>
        <v>-</v>
      </c>
      <c r="BY17" s="7" t="str">
        <f>VLOOKUP($A17&amp;"-"&amp;BY$4,'04施策の客観指標'!$A$4:$AU$1029,COLUMN('04施策の客観指標'!$AQ:$AQ),FALSE)</f>
        <v>-</v>
      </c>
      <c r="BZ17" s="7" t="str">
        <f>VLOOKUP($A17&amp;"-"&amp;BZ$4,'04施策の客観指標'!$A$4:$AU$1029,COLUMN('04施策の客観指標'!$AQ:$AQ),FALSE)</f>
        <v>-</v>
      </c>
      <c r="CA17" s="7" t="str">
        <f>VLOOKUP($A17&amp;"-"&amp;CA$4,'04施策の客観指標'!$A$4:$AU$1029,COLUMN('04施策の客観指標'!$AQ:$AQ),FALSE)</f>
        <v>-</v>
      </c>
      <c r="CB17" s="7" t="str">
        <f>VLOOKUP($A17&amp;"-"&amp;CB$4,'04施策の客観指標'!$A$4:$AU$1029,COLUMN('04施策の客観指標'!$AQ:$AQ),FALSE)</f>
        <v>-</v>
      </c>
      <c r="CC17" s="7" t="str">
        <f>VLOOKUP($A17&amp;"-"&amp;CC$4,'04施策の客観指標'!$A$4:$AU$1029,COLUMN('04施策の客観指標'!$AQ:$AQ),FALSE)</f>
        <v>-</v>
      </c>
      <c r="CD17" s="7" t="str">
        <f>VLOOKUP($A17&amp;"-"&amp;CD$4,'04施策の客観指標'!$A$4:$AU$1029,COLUMN('04施策の客観指標'!$AQ:$AQ),FALSE)</f>
        <v>-</v>
      </c>
      <c r="CE17" s="7" t="str">
        <f>VLOOKUP($A17&amp;"-"&amp;CE$4,'04施策の客観指標'!$A$4:$AU$1029,COLUMN('04施策の客観指標'!$AQ:$AQ),FALSE)</f>
        <v>-</v>
      </c>
      <c r="CF17" s="109" t="str">
        <f t="shared" si="84"/>
        <v>e</v>
      </c>
      <c r="CG17" s="37">
        <f>VLOOKUP($A17&amp;"-"&amp;BW$4,'04施策の客観指標'!$A$4:$AU$1029,COLUMN('04施策の客観指標'!$AU:$AU),FALSE)</f>
        <v>1</v>
      </c>
      <c r="CH17" s="38">
        <f>VLOOKUP($A17&amp;"-"&amp;BX$4,'04施策の客観指標'!$A$4:$AU$1029,COLUMN('04施策の客観指標'!$AU:$AU),FALSE)</f>
        <v>1</v>
      </c>
      <c r="CI17" s="38" t="str">
        <f>VLOOKUP($A17&amp;"-"&amp;BY$4,'04施策の客観指標'!$A$4:$AU$1029,COLUMN('04施策の客観指標'!$AU:$AU),FALSE)</f>
        <v>-</v>
      </c>
      <c r="CJ17" s="38" t="str">
        <f>VLOOKUP($A17&amp;"-"&amp;BZ$4,'04施策の客観指標'!$A$4:$AU$1029,COLUMN('04施策の客観指標'!$AU:$AU),FALSE)</f>
        <v>-</v>
      </c>
      <c r="CK17" s="38" t="str">
        <f>VLOOKUP($A17&amp;"-"&amp;CA$4,'04施策の客観指標'!$A$4:$AU$1029,COLUMN('04施策の客観指標'!$AU:$AU),FALSE)</f>
        <v>-</v>
      </c>
      <c r="CL17" s="38" t="str">
        <f>VLOOKUP($A17&amp;"-"&amp;CB$4,'04施策の客観指標'!$A$4:$AU$1029,COLUMN('04施策の客観指標'!$AU:$AU),FALSE)</f>
        <v>-</v>
      </c>
      <c r="CM17" s="38" t="str">
        <f>VLOOKUP($A17&amp;"-"&amp;CC$4,'04施策の客観指標'!$A$4:$AU$1029,COLUMN('04施策の客観指標'!$AU:$AU),FALSE)</f>
        <v>-</v>
      </c>
      <c r="CN17" s="38" t="str">
        <f>VLOOKUP($A17&amp;"-"&amp;CD$4,'04施策の客観指標'!$A$4:$AU$1029,COLUMN('04施策の客観指標'!$AU:$AU),FALSE)</f>
        <v>-</v>
      </c>
      <c r="CO17" s="38" t="str">
        <f>VLOOKUP($A17&amp;"-"&amp;CE$4,'04施策の客観指標'!$A$4:$AU$1029,COLUMN('04施策の客観指標'!$AU:$AU),FALSE)</f>
        <v>-</v>
      </c>
      <c r="CP17" s="82">
        <f t="shared" si="85"/>
        <v>2</v>
      </c>
      <c r="CQ17" s="37" t="str">
        <f t="shared" si="86"/>
        <v/>
      </c>
      <c r="CR17" s="38" t="str">
        <f t="shared" si="9"/>
        <v/>
      </c>
      <c r="CS17" s="38" t="str">
        <f t="shared" si="10"/>
        <v/>
      </c>
      <c r="CT17" s="38" t="str">
        <f t="shared" si="11"/>
        <v/>
      </c>
      <c r="CU17" s="38" t="str">
        <f t="shared" si="12"/>
        <v/>
      </c>
      <c r="CV17" s="38" t="str">
        <f t="shared" si="13"/>
        <v/>
      </c>
      <c r="CW17" s="38" t="str">
        <f t="shared" si="14"/>
        <v/>
      </c>
      <c r="CX17" s="38" t="str">
        <f t="shared" si="15"/>
        <v/>
      </c>
      <c r="CY17" s="38" t="str">
        <f t="shared" si="16"/>
        <v/>
      </c>
      <c r="CZ17" s="41">
        <f t="shared" si="87"/>
        <v>0</v>
      </c>
      <c r="DA17" s="37" t="str">
        <f>IF($K17="○",VLOOKUP($C17&amp;"-"&amp;DA$4,'05市民生活実感調査'!$A$3:$BC$218,COLUMN('05市民生活実感調査'!$Y:$Y),FALSE),"-")</f>
        <v>-</v>
      </c>
      <c r="DB17" s="38" t="str">
        <f>IF($L17="○",VLOOKUP($C17&amp;"-"&amp;DB$4,'05市民生活実感調査'!$A$3:$BC$218,COLUMN('05市民生活実感調査'!$Y:$Y),FALSE),"-")</f>
        <v>-</v>
      </c>
      <c r="DC17" s="38" t="str">
        <f>IF($M17="○",VLOOKUP($C17&amp;"-"&amp;DC$4,'05市民生活実感調査'!$A$3:$BC$218,COLUMN('05市民生活実感調査'!$Y:$Y),FALSE),"-")</f>
        <v>-</v>
      </c>
      <c r="DD17" s="38" t="str">
        <f>IF($N17="○",VLOOKUP($C17&amp;"-"&amp;DD$4,'05市民生活実感調査'!$A$3:$BC$218,COLUMN('05市民生活実感調査'!$Y:$Y),FALSE),"-")</f>
        <v>-</v>
      </c>
      <c r="DE17" s="38" t="str">
        <f>IF($O17="○",VLOOKUP($C17&amp;"-"&amp;DE$4,'05市民生活実感調査'!$A$3:$BC$218,COLUMN('05市民生活実感調査'!$Y:$Y),FALSE),"-")</f>
        <v>-</v>
      </c>
      <c r="DF17" s="38" t="str">
        <f>IF($P17="○",VLOOKUP($C17&amp;"-"&amp;DF$4,'05市民生活実感調査'!$A$3:$BC$218,COLUMN('05市民生活実感調査'!$Y:$Y),FALSE),"-")</f>
        <v>-</v>
      </c>
      <c r="DG17" s="38" t="str">
        <f>IF($Q17="○",VLOOKUP($C17&amp;"-"&amp;DG$4,'05市民生活実感調査'!$A$3:$BC$218,COLUMN('05市民生活実感調査'!$Y:$Y),FALSE),"-")</f>
        <v>-</v>
      </c>
      <c r="DH17" s="38" t="str">
        <f>IF($R17="○",VLOOKUP($C17&amp;"-"&amp;DH$4,'05市民生活実感調査'!$A$3:$BC$218,COLUMN('05市民生活実感調査'!$Y:$Y),FALSE),"-")</f>
        <v>-</v>
      </c>
      <c r="DI17" s="109" t="e">
        <f t="shared" si="88"/>
        <v>#DIV/0!</v>
      </c>
      <c r="DJ17" s="37" t="str">
        <f t="shared" si="89"/>
        <v/>
      </c>
      <c r="DK17" s="38" t="str">
        <f t="shared" si="17"/>
        <v/>
      </c>
      <c r="DL17" s="38" t="str">
        <f t="shared" si="18"/>
        <v/>
      </c>
      <c r="DM17" s="38" t="str">
        <f t="shared" si="19"/>
        <v/>
      </c>
      <c r="DN17" s="38" t="str">
        <f t="shared" si="20"/>
        <v/>
      </c>
      <c r="DO17" s="38" t="str">
        <f t="shared" si="21"/>
        <v/>
      </c>
      <c r="DP17" s="38" t="str">
        <f t="shared" si="22"/>
        <v/>
      </c>
      <c r="DQ17" s="38" t="str">
        <f t="shared" si="23"/>
        <v/>
      </c>
      <c r="DR17" s="41" t="e">
        <f t="shared" si="90"/>
        <v>#DIV/0!</v>
      </c>
      <c r="DS17" s="13" t="str">
        <f t="shared" si="91"/>
        <v>市民実感</v>
      </c>
      <c r="DT17" s="5" t="str">
        <f t="shared" si="92"/>
        <v>「交通事故の死者数」などの客観指標の数値よりも，市民が安全を実感した「体感治安」の向上の方がより安全対策の効果の現れと言えることから，市民の実感に重みを置くこととする。</v>
      </c>
      <c r="DU17" s="108" t="e">
        <f>VLOOKUP(CF17&amp;DI17&amp;DS17,プルダウン!$AC$2:$AD$51,2,FALSE)</f>
        <v>#DIV/0!</v>
      </c>
      <c r="DV17" s="12" t="e">
        <f>VLOOKUP(DU17,プルダウン!$A$1:$B$6,2,FALSE)</f>
        <v>#DIV/0!</v>
      </c>
      <c r="DW17" s="11"/>
      <c r="DX17" s="12"/>
      <c r="DY17" s="22" t="s">
        <v>81</v>
      </c>
      <c r="DZ17" s="116"/>
      <c r="EA17" s="115" t="str">
        <f>VLOOKUP($A17&amp;"-"&amp;EA$4,'04施策の客観指標'!$A$4:$AU$1029,COLUMN('04施策の客観指標'!$AR:$AR),FALSE)</f>
        <v>-</v>
      </c>
      <c r="EB17" s="7" t="str">
        <f>VLOOKUP($A17&amp;"-"&amp;EB$4,'04施策の客観指標'!$A$4:$AU$1029,COLUMN('04施策の客観指標'!$AR:$AR),FALSE)</f>
        <v>-</v>
      </c>
      <c r="EC17" s="7" t="str">
        <f>VLOOKUP($A17&amp;"-"&amp;EC$4,'04施策の客観指標'!$A$4:$AU$1029,COLUMN('04施策の客観指標'!$AR:$AR),FALSE)</f>
        <v>-</v>
      </c>
      <c r="ED17" s="7" t="str">
        <f>VLOOKUP($A17&amp;"-"&amp;ED$4,'04施策の客観指標'!$A$4:$AU$1029,COLUMN('04施策の客観指標'!$AR:$AR),FALSE)</f>
        <v>-</v>
      </c>
      <c r="EE17" s="7" t="str">
        <f>VLOOKUP($A17&amp;"-"&amp;EE$4,'04施策の客観指標'!$A$4:$AU$1029,COLUMN('04施策の客観指標'!$AR:$AR),FALSE)</f>
        <v>-</v>
      </c>
      <c r="EF17" s="7" t="str">
        <f>VLOOKUP($A17&amp;"-"&amp;EF$4,'04施策の客観指標'!$A$4:$AU$1029,COLUMN('04施策の客観指標'!$AR:$AR),FALSE)</f>
        <v>-</v>
      </c>
      <c r="EG17" s="7" t="str">
        <f>VLOOKUP($A17&amp;"-"&amp;EG$4,'04施策の客観指標'!$A$4:$AU$1029,COLUMN('04施策の客観指標'!$AR:$AR),FALSE)</f>
        <v>-</v>
      </c>
      <c r="EH17" s="7" t="str">
        <f>VLOOKUP($A17&amp;"-"&amp;EH$4,'04施策の客観指標'!$A$4:$AU$1029,COLUMN('04施策の客観指標'!$AR:$AR),FALSE)</f>
        <v>-</v>
      </c>
      <c r="EI17" s="7" t="str">
        <f>VLOOKUP($A17&amp;"-"&amp;EI$4,'04施策の客観指標'!$A$4:$AU$1029,COLUMN('04施策の客観指標'!$AR:$AR),FALSE)</f>
        <v>-</v>
      </c>
      <c r="EJ17" s="109" t="str">
        <f t="shared" si="93"/>
        <v>e</v>
      </c>
      <c r="EK17" s="37">
        <f>VLOOKUP($A17&amp;"-"&amp;EA$4,'04施策の客観指標'!$A$4:$AU$1029,COLUMN('04施策の客観指標'!$AU:$AU),FALSE)</f>
        <v>1</v>
      </c>
      <c r="EL17" s="38">
        <f>VLOOKUP($A17&amp;"-"&amp;EB$4,'04施策の客観指標'!$A$4:$AU$1029,COLUMN('04施策の客観指標'!$AU:$AU),FALSE)</f>
        <v>1</v>
      </c>
      <c r="EM17" s="38" t="str">
        <f>VLOOKUP($A17&amp;"-"&amp;EC$4,'04施策の客観指標'!$A$4:$AU$1029,COLUMN('04施策の客観指標'!$AU:$AU),FALSE)</f>
        <v>-</v>
      </c>
      <c r="EN17" s="38" t="str">
        <f>VLOOKUP($A17&amp;"-"&amp;ED$4,'04施策の客観指標'!$A$4:$AU$1029,COLUMN('04施策の客観指標'!$AU:$AU),FALSE)</f>
        <v>-</v>
      </c>
      <c r="EO17" s="38" t="str">
        <f>VLOOKUP($A17&amp;"-"&amp;EE$4,'04施策の客観指標'!$A$4:$AU$1029,COLUMN('04施策の客観指標'!$AU:$AU),FALSE)</f>
        <v>-</v>
      </c>
      <c r="EP17" s="38" t="str">
        <f>VLOOKUP($A17&amp;"-"&amp;EF$4,'04施策の客観指標'!$A$4:$AU$1029,COLUMN('04施策の客観指標'!$AU:$AU),FALSE)</f>
        <v>-</v>
      </c>
      <c r="EQ17" s="38" t="str">
        <f>VLOOKUP($A17&amp;"-"&amp;EG$4,'04施策の客観指標'!$A$4:$AU$1029,COLUMN('04施策の客観指標'!$AU:$AU),FALSE)</f>
        <v>-</v>
      </c>
      <c r="ER17" s="38" t="str">
        <f>VLOOKUP($A17&amp;"-"&amp;EH$4,'04施策の客観指標'!$A$4:$AU$1029,COLUMN('04施策の客観指標'!$AU:$AU),FALSE)</f>
        <v>-</v>
      </c>
      <c r="ES17" s="38" t="str">
        <f>VLOOKUP($A17&amp;"-"&amp;EI$4,'04施策の客観指標'!$A$4:$AU$1029,COLUMN('04施策の客観指標'!$AU:$AU),FALSE)</f>
        <v>-</v>
      </c>
      <c r="ET17" s="82">
        <f t="shared" si="94"/>
        <v>2</v>
      </c>
      <c r="EU17" s="37" t="str">
        <f t="shared" si="95"/>
        <v/>
      </c>
      <c r="EV17" s="38" t="str">
        <f t="shared" si="24"/>
        <v/>
      </c>
      <c r="EW17" s="38" t="str">
        <f t="shared" si="25"/>
        <v/>
      </c>
      <c r="EX17" s="38" t="str">
        <f t="shared" si="26"/>
        <v/>
      </c>
      <c r="EY17" s="38" t="str">
        <f t="shared" si="27"/>
        <v/>
      </c>
      <c r="EZ17" s="38" t="str">
        <f t="shared" si="28"/>
        <v/>
      </c>
      <c r="FA17" s="38" t="str">
        <f t="shared" si="29"/>
        <v/>
      </c>
      <c r="FB17" s="38" t="str">
        <f t="shared" si="30"/>
        <v/>
      </c>
      <c r="FC17" s="38" t="str">
        <f t="shared" si="31"/>
        <v/>
      </c>
      <c r="FD17" s="41">
        <f t="shared" si="96"/>
        <v>0</v>
      </c>
      <c r="FE17" s="37" t="str">
        <f>IF($K17="○",VLOOKUP($C17&amp;"-"&amp;FE$4,'05市民生活実感調査'!$A$3:$BC$218,COLUMN('05市民生活実感調査'!$AI:$AI),FALSE),"-")</f>
        <v>-</v>
      </c>
      <c r="FF17" s="38" t="str">
        <f>IF($L17="○",VLOOKUP($C17&amp;"-"&amp;FF$4,'05市民生活実感調査'!$A$3:$BC$218,COLUMN('05市民生活実感調査'!$AI:$AI),FALSE),"-")</f>
        <v>-</v>
      </c>
      <c r="FG17" s="38" t="str">
        <f>IF($M17="○",VLOOKUP($C17&amp;"-"&amp;FG$4,'05市民生活実感調査'!$A$3:$BC$218,COLUMN('05市民生活実感調査'!$AI:$AI),FALSE),"-")</f>
        <v>-</v>
      </c>
      <c r="FH17" s="38" t="str">
        <f>IF($N17="○",VLOOKUP($C17&amp;"-"&amp;FH$4,'05市民生活実感調査'!$A$3:$BC$218,COLUMN('05市民生活実感調査'!$AI:$AI),FALSE),"-")</f>
        <v>-</v>
      </c>
      <c r="FI17" s="38" t="str">
        <f>IF($O17="○",VLOOKUP($C17&amp;"-"&amp;FI$4,'05市民生活実感調査'!$A$3:$BC$218,COLUMN('05市民生活実感調査'!$AI:$AI),FALSE),"-")</f>
        <v>-</v>
      </c>
      <c r="FJ17" s="38" t="str">
        <f>IF($P17="○",VLOOKUP($C17&amp;"-"&amp;FJ$4,'05市民生活実感調査'!$A$3:$BC$218,COLUMN('05市民生活実感調査'!$AI:$AI),FALSE),"-")</f>
        <v>-</v>
      </c>
      <c r="FK17" s="38" t="str">
        <f>IF($Q17="○",VLOOKUP($C17&amp;"-"&amp;FK$4,'05市民生活実感調査'!$A$3:$BC$218,COLUMN('05市民生活実感調査'!$AI:$AI),FALSE),"-")</f>
        <v>-</v>
      </c>
      <c r="FL17" s="38" t="str">
        <f>IF($R17="○",VLOOKUP($C17&amp;"-"&amp;FL$4,'05市民生活実感調査'!$A$3:$BC$218,COLUMN('05市民生活実感調査'!$AI:$AI),FALSE),"-")</f>
        <v>-</v>
      </c>
      <c r="FM17" s="109" t="e">
        <f t="shared" si="97"/>
        <v>#DIV/0!</v>
      </c>
      <c r="FN17" s="37" t="str">
        <f t="shared" si="98"/>
        <v/>
      </c>
      <c r="FO17" s="38" t="str">
        <f t="shared" si="32"/>
        <v/>
      </c>
      <c r="FP17" s="38" t="str">
        <f t="shared" si="33"/>
        <v/>
      </c>
      <c r="FQ17" s="38" t="str">
        <f t="shared" si="34"/>
        <v/>
      </c>
      <c r="FR17" s="38" t="str">
        <f t="shared" si="35"/>
        <v/>
      </c>
      <c r="FS17" s="38" t="str">
        <f t="shared" si="36"/>
        <v/>
      </c>
      <c r="FT17" s="38" t="str">
        <f t="shared" si="37"/>
        <v/>
      </c>
      <c r="FU17" s="38" t="str">
        <f t="shared" si="38"/>
        <v/>
      </c>
      <c r="FV17" s="41" t="e">
        <f t="shared" si="99"/>
        <v>#DIV/0!</v>
      </c>
      <c r="FW17" s="13" t="str">
        <f t="shared" si="100"/>
        <v>市民実感</v>
      </c>
      <c r="FX17" s="5" t="str">
        <f t="shared" si="101"/>
        <v>「交通事故の死者数」などの客観指標の数値よりも，市民が安全を実感した「体感治安」の向上の方がより安全対策の効果の現れと言えることから，市民の実感に重みを置くこととする。</v>
      </c>
      <c r="FY17" s="108" t="e">
        <f>VLOOKUP(EJ17&amp;FM17&amp;FW17,プルダウン!$AC$2:$AD$51,2,FALSE)</f>
        <v>#DIV/0!</v>
      </c>
      <c r="FZ17" s="12" t="e">
        <f>VLOOKUP(FY17,プルダウン!$A$1:$B$6,2,FALSE)</f>
        <v>#DIV/0!</v>
      </c>
      <c r="GA17" s="11"/>
      <c r="GB17" s="12"/>
      <c r="GC17" s="22" t="s">
        <v>81</v>
      </c>
      <c r="GD17" s="116"/>
      <c r="GE17" s="115" t="str">
        <f>VLOOKUP($A17&amp;"-"&amp;GE$4,'04施策の客観指標'!$A$4:$AU$1029,COLUMN('04施策の客観指標'!$AS:$AS),FALSE)</f>
        <v>-</v>
      </c>
      <c r="GF17" s="7" t="str">
        <f>VLOOKUP($A17&amp;"-"&amp;GF$4,'04施策の客観指標'!$A$4:$AU$1029,COLUMN('04施策の客観指標'!$AS:$AS),FALSE)</f>
        <v>-</v>
      </c>
      <c r="GG17" s="7" t="str">
        <f>VLOOKUP($A17&amp;"-"&amp;GG$4,'04施策の客観指標'!$A$4:$AU$1029,COLUMN('04施策の客観指標'!$AS:$AS),FALSE)</f>
        <v>-</v>
      </c>
      <c r="GH17" s="7" t="str">
        <f>VLOOKUP($A17&amp;"-"&amp;GH$4,'04施策の客観指標'!$A$4:$AU$1029,COLUMN('04施策の客観指標'!$AS:$AS),FALSE)</f>
        <v>-</v>
      </c>
      <c r="GI17" s="7" t="str">
        <f>VLOOKUP($A17&amp;"-"&amp;GI$4,'04施策の客観指標'!$A$4:$AU$1029,COLUMN('04施策の客観指標'!$AS:$AS),FALSE)</f>
        <v>-</v>
      </c>
      <c r="GJ17" s="7" t="str">
        <f>VLOOKUP($A17&amp;"-"&amp;GJ$4,'04施策の客観指標'!$A$4:$AU$1029,COLUMN('04施策の客観指標'!$AS:$AS),FALSE)</f>
        <v>-</v>
      </c>
      <c r="GK17" s="7" t="str">
        <f>VLOOKUP($A17&amp;"-"&amp;GK$4,'04施策の客観指標'!$A$4:$AU$1029,COLUMN('04施策の客観指標'!$AS:$AS),FALSE)</f>
        <v>-</v>
      </c>
      <c r="GL17" s="7" t="str">
        <f>VLOOKUP($A17&amp;"-"&amp;GL$4,'04施策の客観指標'!$A$4:$AU$1029,COLUMN('04施策の客観指標'!$AS:$AS),FALSE)</f>
        <v>-</v>
      </c>
      <c r="GM17" s="7" t="str">
        <f>VLOOKUP($A17&amp;"-"&amp;GM$4,'04施策の客観指標'!$A$4:$AU$1029,COLUMN('04施策の客観指標'!$AS:$AS),FALSE)</f>
        <v>-</v>
      </c>
      <c r="GN17" s="109" t="str">
        <f t="shared" si="102"/>
        <v>e</v>
      </c>
      <c r="GO17" s="37">
        <f>VLOOKUP($A17&amp;"-"&amp;GE$4,'04施策の客観指標'!$A$4:$AU$1029,COLUMN('04施策の客観指標'!$AU:$AU),FALSE)</f>
        <v>1</v>
      </c>
      <c r="GP17" s="38">
        <f>VLOOKUP($A17&amp;"-"&amp;GF$4,'04施策の客観指標'!$A$4:$AU$1029,COLUMN('04施策の客観指標'!$AU:$AU),FALSE)</f>
        <v>1</v>
      </c>
      <c r="GQ17" s="38" t="str">
        <f>VLOOKUP($A17&amp;"-"&amp;GG$4,'04施策の客観指標'!$A$4:$AU$1029,COLUMN('04施策の客観指標'!$AU:$AU),FALSE)</f>
        <v>-</v>
      </c>
      <c r="GR17" s="38" t="str">
        <f>VLOOKUP($A17&amp;"-"&amp;GH$4,'04施策の客観指標'!$A$4:$AU$1029,COLUMN('04施策の客観指標'!$AU:$AU),FALSE)</f>
        <v>-</v>
      </c>
      <c r="GS17" s="38" t="str">
        <f>VLOOKUP($A17&amp;"-"&amp;GI$4,'04施策の客観指標'!$A$4:$AU$1029,COLUMN('04施策の客観指標'!$AU:$AU),FALSE)</f>
        <v>-</v>
      </c>
      <c r="GT17" s="38" t="str">
        <f>VLOOKUP($A17&amp;"-"&amp;GJ$4,'04施策の客観指標'!$A$4:$AU$1029,COLUMN('04施策の客観指標'!$AU:$AU),FALSE)</f>
        <v>-</v>
      </c>
      <c r="GU17" s="38" t="str">
        <f>VLOOKUP($A17&amp;"-"&amp;GK$4,'04施策の客観指標'!$A$4:$AU$1029,COLUMN('04施策の客観指標'!$AU:$AU),FALSE)</f>
        <v>-</v>
      </c>
      <c r="GV17" s="38" t="str">
        <f>VLOOKUP($A17&amp;"-"&amp;GL$4,'04施策の客観指標'!$A$4:$AU$1029,COLUMN('04施策の客観指標'!$AU:$AU),FALSE)</f>
        <v>-</v>
      </c>
      <c r="GW17" s="38" t="str">
        <f>VLOOKUP($A17&amp;"-"&amp;GM$4,'04施策の客観指標'!$A$4:$AU$1029,COLUMN('04施策の客観指標'!$AU:$AU),FALSE)</f>
        <v>-</v>
      </c>
      <c r="GX17" s="82">
        <f t="shared" si="103"/>
        <v>2</v>
      </c>
      <c r="GY17" s="37" t="str">
        <f t="shared" si="104"/>
        <v/>
      </c>
      <c r="GZ17" s="38" t="str">
        <f t="shared" si="39"/>
        <v/>
      </c>
      <c r="HA17" s="38" t="str">
        <f t="shared" si="40"/>
        <v/>
      </c>
      <c r="HB17" s="38" t="str">
        <f t="shared" si="41"/>
        <v/>
      </c>
      <c r="HC17" s="38" t="str">
        <f t="shared" si="42"/>
        <v/>
      </c>
      <c r="HD17" s="38" t="str">
        <f t="shared" si="43"/>
        <v/>
      </c>
      <c r="HE17" s="38" t="str">
        <f t="shared" si="44"/>
        <v/>
      </c>
      <c r="HF17" s="38" t="str">
        <f t="shared" si="45"/>
        <v/>
      </c>
      <c r="HG17" s="38" t="str">
        <f t="shared" si="46"/>
        <v/>
      </c>
      <c r="HH17" s="41">
        <f t="shared" si="105"/>
        <v>0</v>
      </c>
      <c r="HI17" s="37" t="str">
        <f>IF($K17="○",VLOOKUP($C17&amp;"-"&amp;HI$4,'05市民生活実感調査'!$A$3:$BC$218,COLUMN('05市民生活実感調査'!$AS:$AS),FALSE),"-")</f>
        <v>-</v>
      </c>
      <c r="HJ17" s="38" t="str">
        <f>IF($L17="○",VLOOKUP($C17&amp;"-"&amp;HJ$4,'05市民生活実感調査'!$A$3:$BC$218,COLUMN('05市民生活実感調査'!$AS:$AS),FALSE),"-")</f>
        <v>-</v>
      </c>
      <c r="HK17" s="38" t="str">
        <f>IF($M17="○",VLOOKUP($C17&amp;"-"&amp;HK$4,'05市民生活実感調査'!$A$3:$BC$218,COLUMN('05市民生活実感調査'!$AS:$AS),FALSE),"-")</f>
        <v>-</v>
      </c>
      <c r="HL17" s="38" t="str">
        <f>IF($N17="○",VLOOKUP($C17&amp;"-"&amp;HL$4,'05市民生活実感調査'!$A$3:$BC$218,COLUMN('05市民生活実感調査'!$AS:$AS),FALSE),"-")</f>
        <v>-</v>
      </c>
      <c r="HM17" s="38" t="str">
        <f>IF($O17="○",VLOOKUP($C17&amp;"-"&amp;HM$4,'05市民生活実感調査'!$A$3:$BC$218,COLUMN('05市民生活実感調査'!$AS:$AS),FALSE),"-")</f>
        <v>-</v>
      </c>
      <c r="HN17" s="38" t="str">
        <f>IF($P17="○",VLOOKUP($C17&amp;"-"&amp;HN$4,'05市民生活実感調査'!$A$3:$BC$218,COLUMN('05市民生活実感調査'!$AS:$AS),FALSE),"-")</f>
        <v>-</v>
      </c>
      <c r="HO17" s="38" t="str">
        <f>IF($Q17="○",VLOOKUP($C17&amp;"-"&amp;HO$4,'05市民生活実感調査'!$A$3:$BC$218,COLUMN('05市民生活実感調査'!$AS:$AS),FALSE),"-")</f>
        <v>-</v>
      </c>
      <c r="HP17" s="38" t="str">
        <f>IF($R17="○",VLOOKUP($C17&amp;"-"&amp;HP$4,'05市民生活実感調査'!$A$3:$BC$218,COLUMN('05市民生活実感調査'!$AS:$AS),FALSE),"-")</f>
        <v>-</v>
      </c>
      <c r="HQ17" s="109" t="e">
        <f t="shared" si="106"/>
        <v>#DIV/0!</v>
      </c>
      <c r="HR17" s="37" t="str">
        <f t="shared" si="107"/>
        <v/>
      </c>
      <c r="HS17" s="38" t="str">
        <f t="shared" si="47"/>
        <v/>
      </c>
      <c r="HT17" s="38" t="str">
        <f t="shared" si="48"/>
        <v/>
      </c>
      <c r="HU17" s="38" t="str">
        <f t="shared" si="49"/>
        <v/>
      </c>
      <c r="HV17" s="38" t="str">
        <f t="shared" si="50"/>
        <v/>
      </c>
      <c r="HW17" s="38" t="str">
        <f t="shared" si="51"/>
        <v/>
      </c>
      <c r="HX17" s="38" t="str">
        <f t="shared" si="52"/>
        <v/>
      </c>
      <c r="HY17" s="38" t="str">
        <f t="shared" si="53"/>
        <v/>
      </c>
      <c r="HZ17" s="41" t="e">
        <f t="shared" si="108"/>
        <v>#DIV/0!</v>
      </c>
      <c r="IA17" s="13" t="str">
        <f t="shared" si="109"/>
        <v>市民実感</v>
      </c>
      <c r="IB17" s="5" t="str">
        <f t="shared" si="110"/>
        <v>「交通事故の死者数」などの客観指標の数値よりも，市民が安全を実感した「体感治安」の向上の方がより安全対策の効果の現れと言えることから，市民の実感に重みを置くこととする。</v>
      </c>
      <c r="IC17" s="108" t="e">
        <f>VLOOKUP(GN17&amp;HQ17&amp;IA17,プルダウン!$AC$2:$AD$51,2,FALSE)</f>
        <v>#DIV/0!</v>
      </c>
      <c r="ID17" s="12" t="e">
        <f>VLOOKUP(IC17,プルダウン!$A$1:$B$6,2,FALSE)</f>
        <v>#DIV/0!</v>
      </c>
      <c r="IE17" s="11"/>
      <c r="IF17" s="12"/>
      <c r="IG17" s="22" t="s">
        <v>81</v>
      </c>
      <c r="IH17" s="116"/>
      <c r="II17" s="115" t="str">
        <f>VLOOKUP($A17&amp;"-"&amp;II$4,'04施策の客観指標'!$A$4:$AU$1029,COLUMN('04施策の客観指標'!$AT:$AT),FALSE)</f>
        <v>-</v>
      </c>
      <c r="IJ17" s="7" t="str">
        <f>VLOOKUP($A17&amp;"-"&amp;IJ$4,'04施策の客観指標'!$A$4:$AU$1029,COLUMN('04施策の客観指標'!$AT:$AT),FALSE)</f>
        <v>-</v>
      </c>
      <c r="IK17" s="7" t="str">
        <f>VLOOKUP($A17&amp;"-"&amp;IK$4,'04施策の客観指標'!$A$4:$AU$1029,COLUMN('04施策の客観指標'!$AT:$AT),FALSE)</f>
        <v>-</v>
      </c>
      <c r="IL17" s="7" t="str">
        <f>VLOOKUP($A17&amp;"-"&amp;IL$4,'04施策の客観指標'!$A$4:$AU$1029,COLUMN('04施策の客観指標'!$AT:$AT),FALSE)</f>
        <v>-</v>
      </c>
      <c r="IM17" s="7" t="str">
        <f>VLOOKUP($A17&amp;"-"&amp;IM$4,'04施策の客観指標'!$A$4:$AU$1029,COLUMN('04施策の客観指標'!$AT:$AT),FALSE)</f>
        <v>-</v>
      </c>
      <c r="IN17" s="7" t="str">
        <f>VLOOKUP($A17&amp;"-"&amp;IN$4,'04施策の客観指標'!$A$4:$AU$1029,COLUMN('04施策の客観指標'!$AT:$AT),FALSE)</f>
        <v>-</v>
      </c>
      <c r="IO17" s="7" t="str">
        <f>VLOOKUP($A17&amp;"-"&amp;IO$4,'04施策の客観指標'!$A$4:$AU$1029,COLUMN('04施策の客観指標'!$AT:$AT),FALSE)</f>
        <v>-</v>
      </c>
      <c r="IP17" s="7" t="str">
        <f>VLOOKUP($A17&amp;"-"&amp;IP$4,'04施策の客観指標'!$A$4:$AU$1029,COLUMN('04施策の客観指標'!$AT:$AT),FALSE)</f>
        <v>-</v>
      </c>
      <c r="IQ17" s="7" t="str">
        <f>VLOOKUP($A17&amp;"-"&amp;IQ$4,'04施策の客観指標'!$A$4:$AU$1029,COLUMN('04施策の客観指標'!$AT:$AT),FALSE)</f>
        <v>-</v>
      </c>
      <c r="IR17" s="109" t="str">
        <f t="shared" si="111"/>
        <v>e</v>
      </c>
      <c r="IS17" s="37">
        <f>VLOOKUP($A17&amp;"-"&amp;II$4,'04施策の客観指標'!$A$4:$AU$1029,COLUMN('04施策の客観指標'!$AU:$AU),FALSE)</f>
        <v>1</v>
      </c>
      <c r="IT17" s="38">
        <f>VLOOKUP($A17&amp;"-"&amp;IJ$4,'04施策の客観指標'!$A$4:$AU$1029,COLUMN('04施策の客観指標'!$AU:$AU),FALSE)</f>
        <v>1</v>
      </c>
      <c r="IU17" s="38" t="str">
        <f>VLOOKUP($A17&amp;"-"&amp;IK$4,'04施策の客観指標'!$A$4:$AU$1029,COLUMN('04施策の客観指標'!$AU:$AU),FALSE)</f>
        <v>-</v>
      </c>
      <c r="IV17" s="38" t="str">
        <f>VLOOKUP($A17&amp;"-"&amp;IL$4,'04施策の客観指標'!$A$4:$AU$1029,COLUMN('04施策の客観指標'!$AU:$AU),FALSE)</f>
        <v>-</v>
      </c>
      <c r="IW17" s="38" t="str">
        <f>VLOOKUP($A17&amp;"-"&amp;IM$4,'04施策の客観指標'!$A$4:$AU$1029,COLUMN('04施策の客観指標'!$AU:$AU),FALSE)</f>
        <v>-</v>
      </c>
      <c r="IX17" s="38" t="str">
        <f>VLOOKUP($A17&amp;"-"&amp;IN$4,'04施策の客観指標'!$A$4:$AU$1029,COLUMN('04施策の客観指標'!$AU:$AU),FALSE)</f>
        <v>-</v>
      </c>
      <c r="IY17" s="38" t="str">
        <f>VLOOKUP($A17&amp;"-"&amp;IO$4,'04施策の客観指標'!$A$4:$AU$1029,COLUMN('04施策の客観指標'!$AU:$AU),FALSE)</f>
        <v>-</v>
      </c>
      <c r="IZ17" s="38" t="str">
        <f>VLOOKUP($A17&amp;"-"&amp;IP$4,'04施策の客観指標'!$A$4:$AU$1029,COLUMN('04施策の客観指標'!$AU:$AU),FALSE)</f>
        <v>-</v>
      </c>
      <c r="JA17" s="38" t="str">
        <f>VLOOKUP($A17&amp;"-"&amp;IQ$4,'04施策の客観指標'!$A$4:$AU$1029,COLUMN('04施策の客観指標'!$AU:$AU),FALSE)</f>
        <v>-</v>
      </c>
      <c r="JB17" s="82">
        <f t="shared" si="112"/>
        <v>2</v>
      </c>
      <c r="JC17" s="37" t="str">
        <f t="shared" si="113"/>
        <v/>
      </c>
      <c r="JD17" s="38" t="str">
        <f t="shared" si="54"/>
        <v/>
      </c>
      <c r="JE17" s="38" t="str">
        <f t="shared" si="55"/>
        <v/>
      </c>
      <c r="JF17" s="38" t="str">
        <f t="shared" si="56"/>
        <v/>
      </c>
      <c r="JG17" s="38" t="str">
        <f t="shared" si="57"/>
        <v/>
      </c>
      <c r="JH17" s="38" t="str">
        <f t="shared" si="58"/>
        <v/>
      </c>
      <c r="JI17" s="38" t="str">
        <f t="shared" si="59"/>
        <v/>
      </c>
      <c r="JJ17" s="38" t="str">
        <f t="shared" si="60"/>
        <v/>
      </c>
      <c r="JK17" s="38" t="str">
        <f t="shared" si="61"/>
        <v/>
      </c>
      <c r="JL17" s="41">
        <f t="shared" si="114"/>
        <v>0</v>
      </c>
      <c r="JM17" s="37" t="str">
        <f>IF($K17="○",VLOOKUP($C17&amp;"-"&amp;JM$4,'05市民生活実感調査'!$A$3:$BC$218,COLUMN('05市民生活実感調査'!$BC:$BC),FALSE),"-")</f>
        <v>-</v>
      </c>
      <c r="JN17" s="38" t="str">
        <f>IF($L17="○",VLOOKUP($C17&amp;"-"&amp;JN$4,'05市民生活実感調査'!$A$3:$BC$218,COLUMN('05市民生活実感調査'!$BC:$BC),FALSE),"-")</f>
        <v>-</v>
      </c>
      <c r="JO17" s="38" t="str">
        <f>IF($M17="○",VLOOKUP($C17&amp;"-"&amp;JO$4,'05市民生活実感調査'!$A$3:$BC$218,COLUMN('05市民生活実感調査'!$BC:$BC),FALSE),"-")</f>
        <v>-</v>
      </c>
      <c r="JP17" s="38" t="str">
        <f>IF($N17="○",VLOOKUP($C17&amp;"-"&amp;JP$4,'05市民生活実感調査'!$A$3:$BC$218,COLUMN('05市民生活実感調査'!$BC:$BC),FALSE),"-")</f>
        <v>-</v>
      </c>
      <c r="JQ17" s="38" t="str">
        <f>IF($O17="○",VLOOKUP($C17&amp;"-"&amp;JQ$4,'05市民生活実感調査'!$A$3:$BC$218,COLUMN('05市民生活実感調査'!$BC:$BC),FALSE),"-")</f>
        <v>-</v>
      </c>
      <c r="JR17" s="38" t="str">
        <f>IF($P17="○",VLOOKUP($C17&amp;"-"&amp;JR$4,'05市民生活実感調査'!$A$3:$BC$218,COLUMN('05市民生活実感調査'!$BC:$BC),FALSE),"-")</f>
        <v>-</v>
      </c>
      <c r="JS17" s="38" t="str">
        <f>IF($Q17="○",VLOOKUP($C17&amp;"-"&amp;JS$4,'05市民生活実感調査'!$A$3:$BC$218,COLUMN('05市民生活実感調査'!$BC:$BC),FALSE),"-")</f>
        <v>-</v>
      </c>
      <c r="JT17" s="38" t="str">
        <f>IF($R17="○",VLOOKUP($C17&amp;"-"&amp;JT$4,'05市民生活実感調査'!$A$3:$BC$218,COLUMN('05市民生活実感調査'!$BC:$BC),FALSE),"-")</f>
        <v>-</v>
      </c>
      <c r="JU17" s="109" t="e">
        <f t="shared" si="115"/>
        <v>#DIV/0!</v>
      </c>
      <c r="JV17" s="37" t="str">
        <f t="shared" si="116"/>
        <v/>
      </c>
      <c r="JW17" s="38" t="str">
        <f t="shared" si="62"/>
        <v/>
      </c>
      <c r="JX17" s="38" t="str">
        <f t="shared" si="63"/>
        <v/>
      </c>
      <c r="JY17" s="38" t="str">
        <f t="shared" si="64"/>
        <v/>
      </c>
      <c r="JZ17" s="38" t="str">
        <f t="shared" si="65"/>
        <v/>
      </c>
      <c r="KA17" s="38" t="str">
        <f t="shared" si="66"/>
        <v/>
      </c>
      <c r="KB17" s="38" t="str">
        <f t="shared" si="67"/>
        <v/>
      </c>
      <c r="KC17" s="38" t="str">
        <f t="shared" si="68"/>
        <v/>
      </c>
      <c r="KD17" s="41" t="e">
        <f t="shared" si="117"/>
        <v>#DIV/0!</v>
      </c>
      <c r="KE17" s="13" t="str">
        <f t="shared" si="118"/>
        <v>市民実感</v>
      </c>
      <c r="KF17" s="5" t="str">
        <f t="shared" si="119"/>
        <v>「交通事故の死者数」などの客観指標の数値よりも，市民が安全を実感した「体感治安」の向上の方がより安全対策の効果の現れと言えることから，市民の実感に重みを置くこととする。</v>
      </c>
      <c r="KG17" s="108" t="e">
        <f>VLOOKUP(IR17&amp;JU17&amp;KE17,プルダウン!$AC$2:$AD$51,2,FALSE)</f>
        <v>#DIV/0!</v>
      </c>
      <c r="KH17" s="12" t="e">
        <f>VLOOKUP(KG17,プルダウン!$A$1:$B$6,2,FALSE)</f>
        <v>#DIV/0!</v>
      </c>
      <c r="KI17" s="11"/>
      <c r="KJ17" s="12"/>
      <c r="KK17" s="22" t="s">
        <v>81</v>
      </c>
      <c r="KL17" s="5"/>
    </row>
    <row r="18" spans="1:298" ht="196.5" customHeight="1">
      <c r="A18" s="18">
        <v>402</v>
      </c>
      <c r="B18" s="5" t="s">
        <v>172</v>
      </c>
      <c r="C18" s="47">
        <f t="shared" si="140"/>
        <v>4</v>
      </c>
      <c r="D18" s="12" t="str">
        <f>IFERROR(VLOOKUP(C18,プルダウン!$L$2:$M$28,2,FALSE),"-")</f>
        <v>市民生活の安全</v>
      </c>
      <c r="E18" s="5"/>
      <c r="F18" s="11" t="s">
        <v>1696</v>
      </c>
      <c r="G18" s="195" t="s">
        <v>2355</v>
      </c>
      <c r="H18" s="11"/>
      <c r="I18" s="20"/>
      <c r="J18" s="5"/>
      <c r="K18" s="42" t="s">
        <v>85</v>
      </c>
      <c r="L18" s="43" t="s">
        <v>85</v>
      </c>
      <c r="M18" s="43" t="s">
        <v>392</v>
      </c>
      <c r="N18" s="43" t="s">
        <v>392</v>
      </c>
      <c r="O18" s="43" t="s">
        <v>85</v>
      </c>
      <c r="P18" s="43" t="s">
        <v>85</v>
      </c>
      <c r="Q18" s="43" t="s">
        <v>85</v>
      </c>
      <c r="R18" s="41" t="s">
        <v>85</v>
      </c>
      <c r="S18" s="548" t="str">
        <f>VLOOKUP($A18&amp;"-"&amp;S$4,'04施策の客観指標'!$A$4:$AU$1029,COLUMN('04施策の客観指標'!$AP:$AP),FALSE)</f>
        <v>a</v>
      </c>
      <c r="T18" s="549" t="str">
        <f>VLOOKUP($A18&amp;"-"&amp;T$4,'04施策の客観指標'!$A$4:$AU$1029,COLUMN('04施策の客観指標'!$AP:$AP),FALSE)</f>
        <v>a</v>
      </c>
      <c r="U18" s="549" t="str">
        <f>VLOOKUP($A18&amp;"-"&amp;U$4,'04施策の客観指標'!$A$4:$AU$1029,COLUMN('04施策の客観指標'!$AP:$AP),FALSE)</f>
        <v>a</v>
      </c>
      <c r="V18" s="549" t="str">
        <f>VLOOKUP($A18&amp;"-"&amp;V$4,'04施策の客観指標'!$A$4:$AU$1029,COLUMN('04施策の客観指標'!$AP:$AP),FALSE)</f>
        <v>-</v>
      </c>
      <c r="W18" s="549" t="str">
        <f>VLOOKUP($A18&amp;"-"&amp;W$4,'04施策の客観指標'!$A$4:$AU$1029,COLUMN('04施策の客観指標'!$AP:$AP),FALSE)</f>
        <v>-</v>
      </c>
      <c r="X18" s="549" t="str">
        <f>VLOOKUP($A18&amp;"-"&amp;X$4,'04施策の客観指標'!$A$4:$AU$1029,COLUMN('04施策の客観指標'!$AP:$AP),FALSE)</f>
        <v>-</v>
      </c>
      <c r="Y18" s="549" t="str">
        <f>VLOOKUP($A18&amp;"-"&amp;Y$4,'04施策の客観指標'!$A$4:$AU$1029,COLUMN('04施策の客観指標'!$AP:$AP),FALSE)</f>
        <v>-</v>
      </c>
      <c r="Z18" s="549" t="str">
        <f>VLOOKUP($A18&amp;"-"&amp;Z$4,'04施策の客観指標'!$A$4:$AU$1029,COLUMN('04施策の客観指標'!$AP:$AP),FALSE)</f>
        <v>-</v>
      </c>
      <c r="AA18" s="550" t="str">
        <f>VLOOKUP($A18&amp;"-"&amp;AA$4,'04施策の客観指標'!$A$4:$AU$1029,COLUMN('04施策の客観指標'!$AP:$AP),FALSE)</f>
        <v>-</v>
      </c>
      <c r="AB18" s="551" t="str">
        <f t="shared" si="70"/>
        <v>a</v>
      </c>
      <c r="AC18" s="387">
        <f>VLOOKUP($A18&amp;"-"&amp;S$4,'04施策の客観指標'!$A$4:$AU$1029,COLUMN('04施策の客観指標'!$AU:$AU),FALSE)</f>
        <v>1</v>
      </c>
      <c r="AD18" s="388">
        <f>VLOOKUP($A18&amp;"-"&amp;T$4,'04施策の客観指標'!$A$4:$AU$1029,COLUMN('04施策の客観指標'!$AU:$AU),FALSE)</f>
        <v>1</v>
      </c>
      <c r="AE18" s="388">
        <f>VLOOKUP($A18&amp;"-"&amp;U$4,'04施策の客観指標'!$A$4:$AU$1029,COLUMN('04施策の客観指標'!$AU:$AU),FALSE)</f>
        <v>1</v>
      </c>
      <c r="AF18" s="388" t="str">
        <f>VLOOKUP($A18&amp;"-"&amp;V$4,'04施策の客観指標'!$A$4:$AU$1029,COLUMN('04施策の客観指標'!$AU:$AU),FALSE)</f>
        <v>-</v>
      </c>
      <c r="AG18" s="388" t="str">
        <f>VLOOKUP($A18&amp;"-"&amp;W$4,'04施策の客観指標'!$A$4:$AU$1029,COLUMN('04施策の客観指標'!$AU:$AU),FALSE)</f>
        <v>-</v>
      </c>
      <c r="AH18" s="388" t="str">
        <f>VLOOKUP($A18&amp;"-"&amp;X$4,'04施策の客観指標'!$A$4:$AU$1029,COLUMN('04施策の客観指標'!$AU:$AU),FALSE)</f>
        <v>-</v>
      </c>
      <c r="AI18" s="388" t="str">
        <f>VLOOKUP($A18&amp;"-"&amp;Y$4,'04施策の客観指標'!$A$4:$AU$1029,COLUMN('04施策の客観指標'!$AU:$AU),FALSE)</f>
        <v>-</v>
      </c>
      <c r="AJ18" s="388" t="str">
        <f>VLOOKUP($A18&amp;"-"&amp;Z$4,'04施策の客観指標'!$A$4:$AU$1029,COLUMN('04施策の客観指標'!$AU:$AU),FALSE)</f>
        <v>-</v>
      </c>
      <c r="AK18" s="388" t="str">
        <f>VLOOKUP($A18&amp;"-"&amp;AA$4,'04施策の客観指標'!$A$4:$AU$1029,COLUMN('04施策の客観指標'!$AU:$AU),FALSE)</f>
        <v>-</v>
      </c>
      <c r="AL18" s="389">
        <f t="shared" si="141"/>
        <v>3</v>
      </c>
      <c r="AM18" s="37">
        <f t="shared" si="142"/>
        <v>4</v>
      </c>
      <c r="AN18" s="38">
        <f t="shared" si="143"/>
        <v>4</v>
      </c>
      <c r="AO18" s="38">
        <f t="shared" si="144"/>
        <v>4</v>
      </c>
      <c r="AP18" s="38" t="str">
        <f t="shared" si="145"/>
        <v/>
      </c>
      <c r="AQ18" s="38" t="str">
        <f t="shared" si="146"/>
        <v/>
      </c>
      <c r="AR18" s="38" t="str">
        <f t="shared" si="147"/>
        <v/>
      </c>
      <c r="AS18" s="38" t="str">
        <f t="shared" si="148"/>
        <v/>
      </c>
      <c r="AT18" s="38" t="str">
        <f t="shared" si="149"/>
        <v/>
      </c>
      <c r="AU18" s="253" t="str">
        <f t="shared" si="150"/>
        <v/>
      </c>
      <c r="AV18" s="81">
        <f t="shared" si="1"/>
        <v>1</v>
      </c>
      <c r="AW18" s="534" t="str">
        <f>IF($K18="○",VLOOKUP($C18&amp;"-"&amp;AW$4,'05市民生活実感調査'!$A$3:$BC$218,COLUMN('05市民生活実感調査'!$O:$O),FALSE),"-")</f>
        <v>-</v>
      </c>
      <c r="AX18" s="535" t="str">
        <f>IF($L18="○",VLOOKUP($C18&amp;"-"&amp;AX$4,'05市民生活実感調査'!$A$3:$BC$218,COLUMN('05市民生活実感調査'!$O:$O),FALSE),"-")</f>
        <v>-</v>
      </c>
      <c r="AY18" s="535" t="str">
        <f>IF($M18="○",VLOOKUP($C18&amp;"-"&amp;AY$4,'05市民生活実感調査'!$A$3:$BC$218,COLUMN('05市民生活実感調査'!$O:$O),FALSE),"-")</f>
        <v>c</v>
      </c>
      <c r="AZ18" s="535" t="str">
        <f>IF($N18="○",VLOOKUP($C18&amp;"-"&amp;AZ$4,'05市民生活実感調査'!$A$3:$BC$218,COLUMN('05市民生活実感調査'!$O:$O),FALSE),"-")</f>
        <v>c</v>
      </c>
      <c r="BA18" s="535" t="str">
        <f>IF($O18="○",VLOOKUP($C18&amp;"-"&amp;BA$4,'05市民生活実感調査'!$A$3:$BC$218,COLUMN('05市民生活実感調査'!$O:$O),FALSE),"-")</f>
        <v>-</v>
      </c>
      <c r="BB18" s="535" t="str">
        <f>IF($P18="○",VLOOKUP($C18&amp;"-"&amp;BB$4,'05市民生活実感調査'!$A$3:$BC$218,COLUMN('05市民生活実感調査'!$O:$O),FALSE),"-")</f>
        <v>-</v>
      </c>
      <c r="BC18" s="535" t="str">
        <f>IF($Q18="○",VLOOKUP($C18&amp;"-"&amp;BC$4,'05市民生活実感調査'!$A$3:$BC$218,COLUMN('05市民生活実感調査'!$O:$O),FALSE),"-")</f>
        <v>-</v>
      </c>
      <c r="BD18" s="535" t="str">
        <f>IF($R18="○",VLOOKUP($C18&amp;"-"&amp;BD$4,'05市民生活実感調査'!$A$3:$BC$218,COLUMN('05市民生活実感調査'!$O:$O),FALSE),"-")</f>
        <v>-</v>
      </c>
      <c r="BE18" s="536" t="str">
        <f t="shared" si="81"/>
        <v>c</v>
      </c>
      <c r="BF18" s="37" t="str">
        <f t="shared" si="151"/>
        <v/>
      </c>
      <c r="BG18" s="38" t="str">
        <f t="shared" si="152"/>
        <v/>
      </c>
      <c r="BH18" s="38">
        <f t="shared" si="153"/>
        <v>2</v>
      </c>
      <c r="BI18" s="38">
        <f t="shared" si="154"/>
        <v>2</v>
      </c>
      <c r="BJ18" s="38" t="str">
        <f t="shared" si="155"/>
        <v/>
      </c>
      <c r="BK18" s="38" t="str">
        <f t="shared" si="156"/>
        <v/>
      </c>
      <c r="BL18" s="38" t="str">
        <f t="shared" si="157"/>
        <v/>
      </c>
      <c r="BM18" s="38" t="str">
        <f t="shared" si="158"/>
        <v/>
      </c>
      <c r="BN18" s="41">
        <f t="shared" si="159"/>
        <v>0.5</v>
      </c>
      <c r="BO18" s="275" t="s">
        <v>125</v>
      </c>
      <c r="BP18" s="24" t="s">
        <v>2247</v>
      </c>
      <c r="BQ18" s="586" t="str">
        <f>VLOOKUP(AB18&amp;BE18&amp;BO18,[4]プルダウン!$AC$2:$AD$51,2,FALSE)</f>
        <v>B</v>
      </c>
      <c r="BR18" s="587" t="str">
        <f>VLOOKUP(BQ18,[4]プルダウン!$A$1:$B$6,2,FALSE)</f>
        <v>政策の目的がかなり達成されている</v>
      </c>
      <c r="BS18" s="262"/>
      <c r="BT18" s="240" t="s">
        <v>2371</v>
      </c>
      <c r="BU18" s="224" t="s">
        <v>2263</v>
      </c>
      <c r="BV18" s="334" t="s">
        <v>2372</v>
      </c>
      <c r="BW18" s="115" t="str">
        <f>VLOOKUP($A18&amp;"-"&amp;BW$4,'04施策の客観指標'!$A$4:$AU$1029,COLUMN('04施策の客観指標'!$AQ:$AQ),FALSE)</f>
        <v>-</v>
      </c>
      <c r="BX18" s="7" t="str">
        <f>VLOOKUP($A18&amp;"-"&amp;BX$4,'04施策の客観指標'!$A$4:$AU$1029,COLUMN('04施策の客観指標'!$AQ:$AQ),FALSE)</f>
        <v>-</v>
      </c>
      <c r="BY18" s="7" t="str">
        <f>VLOOKUP($A18&amp;"-"&amp;BY$4,'04施策の客観指標'!$A$4:$AU$1029,COLUMN('04施策の客観指標'!$AQ:$AQ),FALSE)</f>
        <v>-</v>
      </c>
      <c r="BZ18" s="7" t="str">
        <f>VLOOKUP($A18&amp;"-"&amp;BZ$4,'04施策の客観指標'!$A$4:$AU$1029,COLUMN('04施策の客観指標'!$AQ:$AQ),FALSE)</f>
        <v>-</v>
      </c>
      <c r="CA18" s="7" t="str">
        <f>VLOOKUP($A18&amp;"-"&amp;CA$4,'04施策の客観指標'!$A$4:$AU$1029,COLUMN('04施策の客観指標'!$AQ:$AQ),FALSE)</f>
        <v>-</v>
      </c>
      <c r="CB18" s="7" t="str">
        <f>VLOOKUP($A18&amp;"-"&amp;CB$4,'04施策の客観指標'!$A$4:$AU$1029,COLUMN('04施策の客観指標'!$AQ:$AQ),FALSE)</f>
        <v>-</v>
      </c>
      <c r="CC18" s="7" t="str">
        <f>VLOOKUP($A18&amp;"-"&amp;CC$4,'04施策の客観指標'!$A$4:$AU$1029,COLUMN('04施策の客観指標'!$AQ:$AQ),FALSE)</f>
        <v>-</v>
      </c>
      <c r="CD18" s="7" t="str">
        <f>VLOOKUP($A18&amp;"-"&amp;CD$4,'04施策の客観指標'!$A$4:$AU$1029,COLUMN('04施策の客観指標'!$AQ:$AQ),FALSE)</f>
        <v>-</v>
      </c>
      <c r="CE18" s="7" t="str">
        <f>VLOOKUP($A18&amp;"-"&amp;CE$4,'04施策の客観指標'!$A$4:$AU$1029,COLUMN('04施策の客観指標'!$AQ:$AQ),FALSE)</f>
        <v>-</v>
      </c>
      <c r="CF18" s="109" t="str">
        <f t="shared" si="84"/>
        <v>e</v>
      </c>
      <c r="CG18" s="37">
        <f>VLOOKUP($A18&amp;"-"&amp;BW$4,'04施策の客観指標'!$A$4:$AU$1029,COLUMN('04施策の客観指標'!$AU:$AU),FALSE)</f>
        <v>1</v>
      </c>
      <c r="CH18" s="38">
        <f>VLOOKUP($A18&amp;"-"&amp;BX$4,'04施策の客観指標'!$A$4:$AU$1029,COLUMN('04施策の客観指標'!$AU:$AU),FALSE)</f>
        <v>1</v>
      </c>
      <c r="CI18" s="38">
        <f>VLOOKUP($A18&amp;"-"&amp;BY$4,'04施策の客観指標'!$A$4:$AU$1029,COLUMN('04施策の客観指標'!$AU:$AU),FALSE)</f>
        <v>1</v>
      </c>
      <c r="CJ18" s="38" t="str">
        <f>VLOOKUP($A18&amp;"-"&amp;BZ$4,'04施策の客観指標'!$A$4:$AU$1029,COLUMN('04施策の客観指標'!$AU:$AU),FALSE)</f>
        <v>-</v>
      </c>
      <c r="CK18" s="38" t="str">
        <f>VLOOKUP($A18&amp;"-"&amp;CA$4,'04施策の客観指標'!$A$4:$AU$1029,COLUMN('04施策の客観指標'!$AU:$AU),FALSE)</f>
        <v>-</v>
      </c>
      <c r="CL18" s="38" t="str">
        <f>VLOOKUP($A18&amp;"-"&amp;CB$4,'04施策の客観指標'!$A$4:$AU$1029,COLUMN('04施策の客観指標'!$AU:$AU),FALSE)</f>
        <v>-</v>
      </c>
      <c r="CM18" s="38" t="str">
        <f>VLOOKUP($A18&amp;"-"&amp;CC$4,'04施策の客観指標'!$A$4:$AU$1029,COLUMN('04施策の客観指標'!$AU:$AU),FALSE)</f>
        <v>-</v>
      </c>
      <c r="CN18" s="38" t="str">
        <f>VLOOKUP($A18&amp;"-"&amp;CD$4,'04施策の客観指標'!$A$4:$AU$1029,COLUMN('04施策の客観指標'!$AU:$AU),FALSE)</f>
        <v>-</v>
      </c>
      <c r="CO18" s="38" t="str">
        <f>VLOOKUP($A18&amp;"-"&amp;CE$4,'04施策の客観指標'!$A$4:$AU$1029,COLUMN('04施策の客観指標'!$AU:$AU),FALSE)</f>
        <v>-</v>
      </c>
      <c r="CP18" s="82">
        <f t="shared" si="85"/>
        <v>3</v>
      </c>
      <c r="CQ18" s="37" t="str">
        <f t="shared" si="86"/>
        <v/>
      </c>
      <c r="CR18" s="38" t="str">
        <f t="shared" si="9"/>
        <v/>
      </c>
      <c r="CS18" s="38" t="str">
        <f t="shared" si="10"/>
        <v/>
      </c>
      <c r="CT18" s="38" t="str">
        <f t="shared" si="11"/>
        <v/>
      </c>
      <c r="CU18" s="38" t="str">
        <f t="shared" si="12"/>
        <v/>
      </c>
      <c r="CV18" s="38" t="str">
        <f t="shared" si="13"/>
        <v/>
      </c>
      <c r="CW18" s="38" t="str">
        <f t="shared" si="14"/>
        <v/>
      </c>
      <c r="CX18" s="38" t="str">
        <f t="shared" si="15"/>
        <v/>
      </c>
      <c r="CY18" s="38" t="str">
        <f t="shared" si="16"/>
        <v/>
      </c>
      <c r="CZ18" s="41">
        <f t="shared" si="87"/>
        <v>0</v>
      </c>
      <c r="DA18" s="37" t="str">
        <f>IF($K18="○",VLOOKUP($C18&amp;"-"&amp;DA$4,'05市民生活実感調査'!$A$3:$BC$218,COLUMN('05市民生活実感調査'!$Y:$Y),FALSE),"-")</f>
        <v>-</v>
      </c>
      <c r="DB18" s="38" t="str">
        <f>IF($L18="○",VLOOKUP($C18&amp;"-"&amp;DB$4,'05市民生活実感調査'!$A$3:$BC$218,COLUMN('05市民生活実感調査'!$Y:$Y),FALSE),"-")</f>
        <v>-</v>
      </c>
      <c r="DC18" s="38" t="str">
        <f>IF($M18="○",VLOOKUP($C18&amp;"-"&amp;DC$4,'05市民生活実感調査'!$A$3:$BC$218,COLUMN('05市民生活実感調査'!$Y:$Y),FALSE),"-")</f>
        <v>-</v>
      </c>
      <c r="DD18" s="38" t="str">
        <f>IF($N18="○",VLOOKUP($C18&amp;"-"&amp;DD$4,'05市民生活実感調査'!$A$3:$BC$218,COLUMN('05市民生活実感調査'!$Y:$Y),FALSE),"-")</f>
        <v>-</v>
      </c>
      <c r="DE18" s="38" t="str">
        <f>IF($O18="○",VLOOKUP($C18&amp;"-"&amp;DE$4,'05市民生活実感調査'!$A$3:$BC$218,COLUMN('05市民生活実感調査'!$Y:$Y),FALSE),"-")</f>
        <v>-</v>
      </c>
      <c r="DF18" s="38" t="str">
        <f>IF($P18="○",VLOOKUP($C18&amp;"-"&amp;DF$4,'05市民生活実感調査'!$A$3:$BC$218,COLUMN('05市民生活実感調査'!$Y:$Y),FALSE),"-")</f>
        <v>-</v>
      </c>
      <c r="DG18" s="38" t="str">
        <f>IF($Q18="○",VLOOKUP($C18&amp;"-"&amp;DG$4,'05市民生活実感調査'!$A$3:$BC$218,COLUMN('05市民生活実感調査'!$Y:$Y),FALSE),"-")</f>
        <v>-</v>
      </c>
      <c r="DH18" s="38" t="str">
        <f>IF($R18="○",VLOOKUP($C18&amp;"-"&amp;DH$4,'05市民生活実感調査'!$A$3:$BC$218,COLUMN('05市民生活実感調査'!$Y:$Y),FALSE),"-")</f>
        <v>-</v>
      </c>
      <c r="DI18" s="109" t="e">
        <f t="shared" si="88"/>
        <v>#DIV/0!</v>
      </c>
      <c r="DJ18" s="37" t="str">
        <f t="shared" si="89"/>
        <v/>
      </c>
      <c r="DK18" s="38" t="str">
        <f t="shared" si="17"/>
        <v/>
      </c>
      <c r="DL18" s="38" t="str">
        <f t="shared" si="18"/>
        <v/>
      </c>
      <c r="DM18" s="38" t="str">
        <f t="shared" si="19"/>
        <v/>
      </c>
      <c r="DN18" s="38" t="str">
        <f t="shared" si="20"/>
        <v/>
      </c>
      <c r="DO18" s="38" t="str">
        <f t="shared" si="21"/>
        <v/>
      </c>
      <c r="DP18" s="38" t="str">
        <f t="shared" si="22"/>
        <v/>
      </c>
      <c r="DQ18" s="38" t="str">
        <f t="shared" si="23"/>
        <v/>
      </c>
      <c r="DR18" s="41" t="e">
        <f t="shared" si="90"/>
        <v>#DIV/0!</v>
      </c>
      <c r="DS18" s="13" t="str">
        <f t="shared" si="91"/>
        <v>市民実感</v>
      </c>
      <c r="DT18" s="5" t="str">
        <f t="shared" si="92"/>
        <v>消費者の自立が当該施策における高次の目標であり，消費者である市民の自立意識の広がりが重要であるため，市民の実感を重視する。</v>
      </c>
      <c r="DU18" s="108" t="e">
        <f>VLOOKUP(CF18&amp;DI18&amp;DS18,プルダウン!$AC$2:$AD$51,2,FALSE)</f>
        <v>#DIV/0!</v>
      </c>
      <c r="DV18" s="12" t="e">
        <f>VLOOKUP(DU18,プルダウン!$A$1:$B$6,2,FALSE)</f>
        <v>#DIV/0!</v>
      </c>
      <c r="DW18" s="11"/>
      <c r="DX18" s="12"/>
      <c r="DY18" s="22" t="s">
        <v>81</v>
      </c>
      <c r="DZ18" s="116"/>
      <c r="EA18" s="115" t="str">
        <f>VLOOKUP($A18&amp;"-"&amp;EA$4,'04施策の客観指標'!$A$4:$AU$1029,COLUMN('04施策の客観指標'!$AR:$AR),FALSE)</f>
        <v>-</v>
      </c>
      <c r="EB18" s="7" t="str">
        <f>VLOOKUP($A18&amp;"-"&amp;EB$4,'04施策の客観指標'!$A$4:$AU$1029,COLUMN('04施策の客観指標'!$AR:$AR),FALSE)</f>
        <v>-</v>
      </c>
      <c r="EC18" s="7" t="str">
        <f>VLOOKUP($A18&amp;"-"&amp;EC$4,'04施策の客観指標'!$A$4:$AU$1029,COLUMN('04施策の客観指標'!$AR:$AR),FALSE)</f>
        <v>-</v>
      </c>
      <c r="ED18" s="7" t="str">
        <f>VLOOKUP($A18&amp;"-"&amp;ED$4,'04施策の客観指標'!$A$4:$AU$1029,COLUMN('04施策の客観指標'!$AR:$AR),FALSE)</f>
        <v>-</v>
      </c>
      <c r="EE18" s="7" t="str">
        <f>VLOOKUP($A18&amp;"-"&amp;EE$4,'04施策の客観指標'!$A$4:$AU$1029,COLUMN('04施策の客観指標'!$AR:$AR),FALSE)</f>
        <v>-</v>
      </c>
      <c r="EF18" s="7" t="str">
        <f>VLOOKUP($A18&amp;"-"&amp;EF$4,'04施策の客観指標'!$A$4:$AU$1029,COLUMN('04施策の客観指標'!$AR:$AR),FALSE)</f>
        <v>-</v>
      </c>
      <c r="EG18" s="7" t="str">
        <f>VLOOKUP($A18&amp;"-"&amp;EG$4,'04施策の客観指標'!$A$4:$AU$1029,COLUMN('04施策の客観指標'!$AR:$AR),FALSE)</f>
        <v>-</v>
      </c>
      <c r="EH18" s="7" t="str">
        <f>VLOOKUP($A18&amp;"-"&amp;EH$4,'04施策の客観指標'!$A$4:$AU$1029,COLUMN('04施策の客観指標'!$AR:$AR),FALSE)</f>
        <v>-</v>
      </c>
      <c r="EI18" s="7" t="str">
        <f>VLOOKUP($A18&amp;"-"&amp;EI$4,'04施策の客観指標'!$A$4:$AU$1029,COLUMN('04施策の客観指標'!$AR:$AR),FALSE)</f>
        <v>-</v>
      </c>
      <c r="EJ18" s="109" t="str">
        <f t="shared" si="93"/>
        <v>e</v>
      </c>
      <c r="EK18" s="37">
        <f>VLOOKUP($A18&amp;"-"&amp;EA$4,'04施策の客観指標'!$A$4:$AU$1029,COLUMN('04施策の客観指標'!$AU:$AU),FALSE)</f>
        <v>1</v>
      </c>
      <c r="EL18" s="38">
        <f>VLOOKUP($A18&amp;"-"&amp;EB$4,'04施策の客観指標'!$A$4:$AU$1029,COLUMN('04施策の客観指標'!$AU:$AU),FALSE)</f>
        <v>1</v>
      </c>
      <c r="EM18" s="38">
        <f>VLOOKUP($A18&amp;"-"&amp;EC$4,'04施策の客観指標'!$A$4:$AU$1029,COLUMN('04施策の客観指標'!$AU:$AU),FALSE)</f>
        <v>1</v>
      </c>
      <c r="EN18" s="38" t="str">
        <f>VLOOKUP($A18&amp;"-"&amp;ED$4,'04施策の客観指標'!$A$4:$AU$1029,COLUMN('04施策の客観指標'!$AU:$AU),FALSE)</f>
        <v>-</v>
      </c>
      <c r="EO18" s="38" t="str">
        <f>VLOOKUP($A18&amp;"-"&amp;EE$4,'04施策の客観指標'!$A$4:$AU$1029,COLUMN('04施策の客観指標'!$AU:$AU),FALSE)</f>
        <v>-</v>
      </c>
      <c r="EP18" s="38" t="str">
        <f>VLOOKUP($A18&amp;"-"&amp;EF$4,'04施策の客観指標'!$A$4:$AU$1029,COLUMN('04施策の客観指標'!$AU:$AU),FALSE)</f>
        <v>-</v>
      </c>
      <c r="EQ18" s="38" t="str">
        <f>VLOOKUP($A18&amp;"-"&amp;EG$4,'04施策の客観指標'!$A$4:$AU$1029,COLUMN('04施策の客観指標'!$AU:$AU),FALSE)</f>
        <v>-</v>
      </c>
      <c r="ER18" s="38" t="str">
        <f>VLOOKUP($A18&amp;"-"&amp;EH$4,'04施策の客観指標'!$A$4:$AU$1029,COLUMN('04施策の客観指標'!$AU:$AU),FALSE)</f>
        <v>-</v>
      </c>
      <c r="ES18" s="38" t="str">
        <f>VLOOKUP($A18&amp;"-"&amp;EI$4,'04施策の客観指標'!$A$4:$AU$1029,COLUMN('04施策の客観指標'!$AU:$AU),FALSE)</f>
        <v>-</v>
      </c>
      <c r="ET18" s="82">
        <f t="shared" si="94"/>
        <v>3</v>
      </c>
      <c r="EU18" s="37" t="str">
        <f t="shared" si="95"/>
        <v/>
      </c>
      <c r="EV18" s="38" t="str">
        <f t="shared" si="24"/>
        <v/>
      </c>
      <c r="EW18" s="38" t="str">
        <f t="shared" si="25"/>
        <v/>
      </c>
      <c r="EX18" s="38" t="str">
        <f t="shared" si="26"/>
        <v/>
      </c>
      <c r="EY18" s="38" t="str">
        <f t="shared" si="27"/>
        <v/>
      </c>
      <c r="EZ18" s="38" t="str">
        <f t="shared" si="28"/>
        <v/>
      </c>
      <c r="FA18" s="38" t="str">
        <f t="shared" si="29"/>
        <v/>
      </c>
      <c r="FB18" s="38" t="str">
        <f t="shared" si="30"/>
        <v/>
      </c>
      <c r="FC18" s="38" t="str">
        <f t="shared" si="31"/>
        <v/>
      </c>
      <c r="FD18" s="41">
        <f t="shared" si="96"/>
        <v>0</v>
      </c>
      <c r="FE18" s="37" t="str">
        <f>IF($K18="○",VLOOKUP($C18&amp;"-"&amp;FE$4,'05市民生活実感調査'!$A$3:$BC$218,COLUMN('05市民生活実感調査'!$AI:$AI),FALSE),"-")</f>
        <v>-</v>
      </c>
      <c r="FF18" s="38" t="str">
        <f>IF($L18="○",VLOOKUP($C18&amp;"-"&amp;FF$4,'05市民生活実感調査'!$A$3:$BC$218,COLUMN('05市民生活実感調査'!$AI:$AI),FALSE),"-")</f>
        <v>-</v>
      </c>
      <c r="FG18" s="38" t="str">
        <f>IF($M18="○",VLOOKUP($C18&amp;"-"&amp;FG$4,'05市民生活実感調査'!$A$3:$BC$218,COLUMN('05市民生活実感調査'!$AI:$AI),FALSE),"-")</f>
        <v>-</v>
      </c>
      <c r="FH18" s="38" t="str">
        <f>IF($N18="○",VLOOKUP($C18&amp;"-"&amp;FH$4,'05市民生活実感調査'!$A$3:$BC$218,COLUMN('05市民生活実感調査'!$AI:$AI),FALSE),"-")</f>
        <v>-</v>
      </c>
      <c r="FI18" s="38" t="str">
        <f>IF($O18="○",VLOOKUP($C18&amp;"-"&amp;FI$4,'05市民生活実感調査'!$A$3:$BC$218,COLUMN('05市民生活実感調査'!$AI:$AI),FALSE),"-")</f>
        <v>-</v>
      </c>
      <c r="FJ18" s="38" t="str">
        <f>IF($P18="○",VLOOKUP($C18&amp;"-"&amp;FJ$4,'05市民生活実感調査'!$A$3:$BC$218,COLUMN('05市民生活実感調査'!$AI:$AI),FALSE),"-")</f>
        <v>-</v>
      </c>
      <c r="FK18" s="38" t="str">
        <f>IF($Q18="○",VLOOKUP($C18&amp;"-"&amp;FK$4,'05市民生活実感調査'!$A$3:$BC$218,COLUMN('05市民生活実感調査'!$AI:$AI),FALSE),"-")</f>
        <v>-</v>
      </c>
      <c r="FL18" s="38" t="str">
        <f>IF($R18="○",VLOOKUP($C18&amp;"-"&amp;FL$4,'05市民生活実感調査'!$A$3:$BC$218,COLUMN('05市民生活実感調査'!$AI:$AI),FALSE),"-")</f>
        <v>-</v>
      </c>
      <c r="FM18" s="109" t="e">
        <f t="shared" si="97"/>
        <v>#DIV/0!</v>
      </c>
      <c r="FN18" s="37" t="str">
        <f t="shared" si="98"/>
        <v/>
      </c>
      <c r="FO18" s="38" t="str">
        <f t="shared" si="32"/>
        <v/>
      </c>
      <c r="FP18" s="38" t="str">
        <f t="shared" si="33"/>
        <v/>
      </c>
      <c r="FQ18" s="38" t="str">
        <f t="shared" si="34"/>
        <v/>
      </c>
      <c r="FR18" s="38" t="str">
        <f t="shared" si="35"/>
        <v/>
      </c>
      <c r="FS18" s="38" t="str">
        <f t="shared" si="36"/>
        <v/>
      </c>
      <c r="FT18" s="38" t="str">
        <f t="shared" si="37"/>
        <v/>
      </c>
      <c r="FU18" s="38" t="str">
        <f t="shared" si="38"/>
        <v/>
      </c>
      <c r="FV18" s="41" t="e">
        <f t="shared" si="99"/>
        <v>#DIV/0!</v>
      </c>
      <c r="FW18" s="13" t="str">
        <f t="shared" si="100"/>
        <v>市民実感</v>
      </c>
      <c r="FX18" s="5" t="str">
        <f t="shared" si="101"/>
        <v>消費者の自立が当該施策における高次の目標であり，消費者である市民の自立意識の広がりが重要であるため，市民の実感を重視する。</v>
      </c>
      <c r="FY18" s="108" t="e">
        <f>VLOOKUP(EJ18&amp;FM18&amp;FW18,プルダウン!$AC$2:$AD$51,2,FALSE)</f>
        <v>#DIV/0!</v>
      </c>
      <c r="FZ18" s="12" t="e">
        <f>VLOOKUP(FY18,プルダウン!$A$1:$B$6,2,FALSE)</f>
        <v>#DIV/0!</v>
      </c>
      <c r="GA18" s="11"/>
      <c r="GB18" s="12"/>
      <c r="GC18" s="22" t="s">
        <v>81</v>
      </c>
      <c r="GD18" s="116"/>
      <c r="GE18" s="115" t="str">
        <f>VLOOKUP($A18&amp;"-"&amp;GE$4,'04施策の客観指標'!$A$4:$AU$1029,COLUMN('04施策の客観指標'!$AS:$AS),FALSE)</f>
        <v>-</v>
      </c>
      <c r="GF18" s="7" t="str">
        <f>VLOOKUP($A18&amp;"-"&amp;GF$4,'04施策の客観指標'!$A$4:$AU$1029,COLUMN('04施策の客観指標'!$AS:$AS),FALSE)</f>
        <v>-</v>
      </c>
      <c r="GG18" s="7" t="str">
        <f>VLOOKUP($A18&amp;"-"&amp;GG$4,'04施策の客観指標'!$A$4:$AU$1029,COLUMN('04施策の客観指標'!$AS:$AS),FALSE)</f>
        <v>-</v>
      </c>
      <c r="GH18" s="7" t="str">
        <f>VLOOKUP($A18&amp;"-"&amp;GH$4,'04施策の客観指標'!$A$4:$AU$1029,COLUMN('04施策の客観指標'!$AS:$AS),FALSE)</f>
        <v>-</v>
      </c>
      <c r="GI18" s="7" t="str">
        <f>VLOOKUP($A18&amp;"-"&amp;GI$4,'04施策の客観指標'!$A$4:$AU$1029,COLUMN('04施策の客観指標'!$AS:$AS),FALSE)</f>
        <v>-</v>
      </c>
      <c r="GJ18" s="7" t="str">
        <f>VLOOKUP($A18&amp;"-"&amp;GJ$4,'04施策の客観指標'!$A$4:$AU$1029,COLUMN('04施策の客観指標'!$AS:$AS),FALSE)</f>
        <v>-</v>
      </c>
      <c r="GK18" s="7" t="str">
        <f>VLOOKUP($A18&amp;"-"&amp;GK$4,'04施策の客観指標'!$A$4:$AU$1029,COLUMN('04施策の客観指標'!$AS:$AS),FALSE)</f>
        <v>-</v>
      </c>
      <c r="GL18" s="7" t="str">
        <f>VLOOKUP($A18&amp;"-"&amp;GL$4,'04施策の客観指標'!$A$4:$AU$1029,COLUMN('04施策の客観指標'!$AS:$AS),FALSE)</f>
        <v>-</v>
      </c>
      <c r="GM18" s="7" t="str">
        <f>VLOOKUP($A18&amp;"-"&amp;GM$4,'04施策の客観指標'!$A$4:$AU$1029,COLUMN('04施策の客観指標'!$AS:$AS),FALSE)</f>
        <v>-</v>
      </c>
      <c r="GN18" s="109" t="str">
        <f t="shared" si="102"/>
        <v>e</v>
      </c>
      <c r="GO18" s="37">
        <f>VLOOKUP($A18&amp;"-"&amp;GE$4,'04施策の客観指標'!$A$4:$AU$1029,COLUMN('04施策の客観指標'!$AU:$AU),FALSE)</f>
        <v>1</v>
      </c>
      <c r="GP18" s="38">
        <f>VLOOKUP($A18&amp;"-"&amp;GF$4,'04施策の客観指標'!$A$4:$AU$1029,COLUMN('04施策の客観指標'!$AU:$AU),FALSE)</f>
        <v>1</v>
      </c>
      <c r="GQ18" s="38">
        <f>VLOOKUP($A18&amp;"-"&amp;GG$4,'04施策の客観指標'!$A$4:$AU$1029,COLUMN('04施策の客観指標'!$AU:$AU),FALSE)</f>
        <v>1</v>
      </c>
      <c r="GR18" s="38" t="str">
        <f>VLOOKUP($A18&amp;"-"&amp;GH$4,'04施策の客観指標'!$A$4:$AU$1029,COLUMN('04施策の客観指標'!$AU:$AU),FALSE)</f>
        <v>-</v>
      </c>
      <c r="GS18" s="38" t="str">
        <f>VLOOKUP($A18&amp;"-"&amp;GI$4,'04施策の客観指標'!$A$4:$AU$1029,COLUMN('04施策の客観指標'!$AU:$AU),FALSE)</f>
        <v>-</v>
      </c>
      <c r="GT18" s="38" t="str">
        <f>VLOOKUP($A18&amp;"-"&amp;GJ$4,'04施策の客観指標'!$A$4:$AU$1029,COLUMN('04施策の客観指標'!$AU:$AU),FALSE)</f>
        <v>-</v>
      </c>
      <c r="GU18" s="38" t="str">
        <f>VLOOKUP($A18&amp;"-"&amp;GK$4,'04施策の客観指標'!$A$4:$AU$1029,COLUMN('04施策の客観指標'!$AU:$AU),FALSE)</f>
        <v>-</v>
      </c>
      <c r="GV18" s="38" t="str">
        <f>VLOOKUP($A18&amp;"-"&amp;GL$4,'04施策の客観指標'!$A$4:$AU$1029,COLUMN('04施策の客観指標'!$AU:$AU),FALSE)</f>
        <v>-</v>
      </c>
      <c r="GW18" s="38" t="str">
        <f>VLOOKUP($A18&amp;"-"&amp;GM$4,'04施策の客観指標'!$A$4:$AU$1029,COLUMN('04施策の客観指標'!$AU:$AU),FALSE)</f>
        <v>-</v>
      </c>
      <c r="GX18" s="82">
        <f t="shared" si="103"/>
        <v>3</v>
      </c>
      <c r="GY18" s="37" t="str">
        <f t="shared" si="104"/>
        <v/>
      </c>
      <c r="GZ18" s="38" t="str">
        <f t="shared" si="39"/>
        <v/>
      </c>
      <c r="HA18" s="38" t="str">
        <f t="shared" si="40"/>
        <v/>
      </c>
      <c r="HB18" s="38" t="str">
        <f t="shared" si="41"/>
        <v/>
      </c>
      <c r="HC18" s="38" t="str">
        <f t="shared" si="42"/>
        <v/>
      </c>
      <c r="HD18" s="38" t="str">
        <f t="shared" si="43"/>
        <v/>
      </c>
      <c r="HE18" s="38" t="str">
        <f t="shared" si="44"/>
        <v/>
      </c>
      <c r="HF18" s="38" t="str">
        <f t="shared" si="45"/>
        <v/>
      </c>
      <c r="HG18" s="38" t="str">
        <f t="shared" si="46"/>
        <v/>
      </c>
      <c r="HH18" s="41">
        <f t="shared" si="105"/>
        <v>0</v>
      </c>
      <c r="HI18" s="37" t="str">
        <f>IF($K18="○",VLOOKUP($C18&amp;"-"&amp;HI$4,'05市民生活実感調査'!$A$3:$BC$218,COLUMN('05市民生活実感調査'!$AS:$AS),FALSE),"-")</f>
        <v>-</v>
      </c>
      <c r="HJ18" s="38" t="str">
        <f>IF($L18="○",VLOOKUP($C18&amp;"-"&amp;HJ$4,'05市民生活実感調査'!$A$3:$BC$218,COLUMN('05市民生活実感調査'!$AS:$AS),FALSE),"-")</f>
        <v>-</v>
      </c>
      <c r="HK18" s="38" t="str">
        <f>IF($M18="○",VLOOKUP($C18&amp;"-"&amp;HK$4,'05市民生活実感調査'!$A$3:$BC$218,COLUMN('05市民生活実感調査'!$AS:$AS),FALSE),"-")</f>
        <v>-</v>
      </c>
      <c r="HL18" s="38" t="str">
        <f>IF($N18="○",VLOOKUP($C18&amp;"-"&amp;HL$4,'05市民生活実感調査'!$A$3:$BC$218,COLUMN('05市民生活実感調査'!$AS:$AS),FALSE),"-")</f>
        <v>-</v>
      </c>
      <c r="HM18" s="38" t="str">
        <f>IF($O18="○",VLOOKUP($C18&amp;"-"&amp;HM$4,'05市民生活実感調査'!$A$3:$BC$218,COLUMN('05市民生活実感調査'!$AS:$AS),FALSE),"-")</f>
        <v>-</v>
      </c>
      <c r="HN18" s="38" t="str">
        <f>IF($P18="○",VLOOKUP($C18&amp;"-"&amp;HN$4,'05市民生活実感調査'!$A$3:$BC$218,COLUMN('05市民生活実感調査'!$AS:$AS),FALSE),"-")</f>
        <v>-</v>
      </c>
      <c r="HO18" s="38" t="str">
        <f>IF($Q18="○",VLOOKUP($C18&amp;"-"&amp;HO$4,'05市民生活実感調査'!$A$3:$BC$218,COLUMN('05市民生活実感調査'!$AS:$AS),FALSE),"-")</f>
        <v>-</v>
      </c>
      <c r="HP18" s="38" t="str">
        <f>IF($R18="○",VLOOKUP($C18&amp;"-"&amp;HP$4,'05市民生活実感調査'!$A$3:$BC$218,COLUMN('05市民生活実感調査'!$AS:$AS),FALSE),"-")</f>
        <v>-</v>
      </c>
      <c r="HQ18" s="109" t="e">
        <f t="shared" si="106"/>
        <v>#DIV/0!</v>
      </c>
      <c r="HR18" s="37" t="str">
        <f t="shared" si="107"/>
        <v/>
      </c>
      <c r="HS18" s="38" t="str">
        <f t="shared" si="47"/>
        <v/>
      </c>
      <c r="HT18" s="38" t="str">
        <f t="shared" si="48"/>
        <v/>
      </c>
      <c r="HU18" s="38" t="str">
        <f t="shared" si="49"/>
        <v/>
      </c>
      <c r="HV18" s="38" t="str">
        <f t="shared" si="50"/>
        <v/>
      </c>
      <c r="HW18" s="38" t="str">
        <f t="shared" si="51"/>
        <v/>
      </c>
      <c r="HX18" s="38" t="str">
        <f t="shared" si="52"/>
        <v/>
      </c>
      <c r="HY18" s="38" t="str">
        <f t="shared" si="53"/>
        <v/>
      </c>
      <c r="HZ18" s="41" t="e">
        <f t="shared" si="108"/>
        <v>#DIV/0!</v>
      </c>
      <c r="IA18" s="13" t="str">
        <f t="shared" si="109"/>
        <v>市民実感</v>
      </c>
      <c r="IB18" s="5" t="str">
        <f t="shared" si="110"/>
        <v>消費者の自立が当該施策における高次の目標であり，消費者である市民の自立意識の広がりが重要であるため，市民の実感を重視する。</v>
      </c>
      <c r="IC18" s="108" t="e">
        <f>VLOOKUP(GN18&amp;HQ18&amp;IA18,プルダウン!$AC$2:$AD$51,2,FALSE)</f>
        <v>#DIV/0!</v>
      </c>
      <c r="ID18" s="12" t="e">
        <f>VLOOKUP(IC18,プルダウン!$A$1:$B$6,2,FALSE)</f>
        <v>#DIV/0!</v>
      </c>
      <c r="IE18" s="11"/>
      <c r="IF18" s="12"/>
      <c r="IG18" s="22" t="s">
        <v>81</v>
      </c>
      <c r="IH18" s="116"/>
      <c r="II18" s="115" t="str">
        <f>VLOOKUP($A18&amp;"-"&amp;II$4,'04施策の客観指標'!$A$4:$AU$1029,COLUMN('04施策の客観指標'!$AT:$AT),FALSE)</f>
        <v>-</v>
      </c>
      <c r="IJ18" s="7" t="str">
        <f>VLOOKUP($A18&amp;"-"&amp;IJ$4,'04施策の客観指標'!$A$4:$AU$1029,COLUMN('04施策の客観指標'!$AT:$AT),FALSE)</f>
        <v>-</v>
      </c>
      <c r="IK18" s="7" t="str">
        <f>VLOOKUP($A18&amp;"-"&amp;IK$4,'04施策の客観指標'!$A$4:$AU$1029,COLUMN('04施策の客観指標'!$AT:$AT),FALSE)</f>
        <v>-</v>
      </c>
      <c r="IL18" s="7" t="str">
        <f>VLOOKUP($A18&amp;"-"&amp;IL$4,'04施策の客観指標'!$A$4:$AU$1029,COLUMN('04施策の客観指標'!$AT:$AT),FALSE)</f>
        <v>-</v>
      </c>
      <c r="IM18" s="7" t="str">
        <f>VLOOKUP($A18&amp;"-"&amp;IM$4,'04施策の客観指標'!$A$4:$AU$1029,COLUMN('04施策の客観指標'!$AT:$AT),FALSE)</f>
        <v>-</v>
      </c>
      <c r="IN18" s="7" t="str">
        <f>VLOOKUP($A18&amp;"-"&amp;IN$4,'04施策の客観指標'!$A$4:$AU$1029,COLUMN('04施策の客観指標'!$AT:$AT),FALSE)</f>
        <v>-</v>
      </c>
      <c r="IO18" s="7" t="str">
        <f>VLOOKUP($A18&amp;"-"&amp;IO$4,'04施策の客観指標'!$A$4:$AU$1029,COLUMN('04施策の客観指標'!$AT:$AT),FALSE)</f>
        <v>-</v>
      </c>
      <c r="IP18" s="7" t="str">
        <f>VLOOKUP($A18&amp;"-"&amp;IP$4,'04施策の客観指標'!$A$4:$AU$1029,COLUMN('04施策の客観指標'!$AT:$AT),FALSE)</f>
        <v>-</v>
      </c>
      <c r="IQ18" s="7" t="str">
        <f>VLOOKUP($A18&amp;"-"&amp;IQ$4,'04施策の客観指標'!$A$4:$AU$1029,COLUMN('04施策の客観指標'!$AT:$AT),FALSE)</f>
        <v>-</v>
      </c>
      <c r="IR18" s="109" t="str">
        <f t="shared" si="111"/>
        <v>e</v>
      </c>
      <c r="IS18" s="37">
        <f>VLOOKUP($A18&amp;"-"&amp;II$4,'04施策の客観指標'!$A$4:$AU$1029,COLUMN('04施策の客観指標'!$AU:$AU),FALSE)</f>
        <v>1</v>
      </c>
      <c r="IT18" s="38">
        <f>VLOOKUP($A18&amp;"-"&amp;IJ$4,'04施策の客観指標'!$A$4:$AU$1029,COLUMN('04施策の客観指標'!$AU:$AU),FALSE)</f>
        <v>1</v>
      </c>
      <c r="IU18" s="38">
        <f>VLOOKUP($A18&amp;"-"&amp;IK$4,'04施策の客観指標'!$A$4:$AU$1029,COLUMN('04施策の客観指標'!$AU:$AU),FALSE)</f>
        <v>1</v>
      </c>
      <c r="IV18" s="38" t="str">
        <f>VLOOKUP($A18&amp;"-"&amp;IL$4,'04施策の客観指標'!$A$4:$AU$1029,COLUMN('04施策の客観指標'!$AU:$AU),FALSE)</f>
        <v>-</v>
      </c>
      <c r="IW18" s="38" t="str">
        <f>VLOOKUP($A18&amp;"-"&amp;IM$4,'04施策の客観指標'!$A$4:$AU$1029,COLUMN('04施策の客観指標'!$AU:$AU),FALSE)</f>
        <v>-</v>
      </c>
      <c r="IX18" s="38" t="str">
        <f>VLOOKUP($A18&amp;"-"&amp;IN$4,'04施策の客観指標'!$A$4:$AU$1029,COLUMN('04施策の客観指標'!$AU:$AU),FALSE)</f>
        <v>-</v>
      </c>
      <c r="IY18" s="38" t="str">
        <f>VLOOKUP($A18&amp;"-"&amp;IO$4,'04施策の客観指標'!$A$4:$AU$1029,COLUMN('04施策の客観指標'!$AU:$AU),FALSE)</f>
        <v>-</v>
      </c>
      <c r="IZ18" s="38" t="str">
        <f>VLOOKUP($A18&amp;"-"&amp;IP$4,'04施策の客観指標'!$A$4:$AU$1029,COLUMN('04施策の客観指標'!$AU:$AU),FALSE)</f>
        <v>-</v>
      </c>
      <c r="JA18" s="38" t="str">
        <f>VLOOKUP($A18&amp;"-"&amp;IQ$4,'04施策の客観指標'!$A$4:$AU$1029,COLUMN('04施策の客観指標'!$AU:$AU),FALSE)</f>
        <v>-</v>
      </c>
      <c r="JB18" s="82">
        <f t="shared" si="112"/>
        <v>3</v>
      </c>
      <c r="JC18" s="37" t="str">
        <f t="shared" si="113"/>
        <v/>
      </c>
      <c r="JD18" s="38" t="str">
        <f t="shared" si="54"/>
        <v/>
      </c>
      <c r="JE18" s="38" t="str">
        <f t="shared" si="55"/>
        <v/>
      </c>
      <c r="JF18" s="38" t="str">
        <f t="shared" si="56"/>
        <v/>
      </c>
      <c r="JG18" s="38" t="str">
        <f t="shared" si="57"/>
        <v/>
      </c>
      <c r="JH18" s="38" t="str">
        <f t="shared" si="58"/>
        <v/>
      </c>
      <c r="JI18" s="38" t="str">
        <f t="shared" si="59"/>
        <v/>
      </c>
      <c r="JJ18" s="38" t="str">
        <f t="shared" si="60"/>
        <v/>
      </c>
      <c r="JK18" s="38" t="str">
        <f t="shared" si="61"/>
        <v/>
      </c>
      <c r="JL18" s="41">
        <f t="shared" si="114"/>
        <v>0</v>
      </c>
      <c r="JM18" s="37" t="str">
        <f>IF($K18="○",VLOOKUP($C18&amp;"-"&amp;JM$4,'05市民生活実感調査'!$A$3:$BC$218,COLUMN('05市民生活実感調査'!$BC:$BC),FALSE),"-")</f>
        <v>-</v>
      </c>
      <c r="JN18" s="38" t="str">
        <f>IF($L18="○",VLOOKUP($C18&amp;"-"&amp;JN$4,'05市民生活実感調査'!$A$3:$BC$218,COLUMN('05市民生活実感調査'!$BC:$BC),FALSE),"-")</f>
        <v>-</v>
      </c>
      <c r="JO18" s="38" t="str">
        <f>IF($M18="○",VLOOKUP($C18&amp;"-"&amp;JO$4,'05市民生活実感調査'!$A$3:$BC$218,COLUMN('05市民生活実感調査'!$BC:$BC),FALSE),"-")</f>
        <v>-</v>
      </c>
      <c r="JP18" s="38" t="str">
        <f>IF($N18="○",VLOOKUP($C18&amp;"-"&amp;JP$4,'05市民生活実感調査'!$A$3:$BC$218,COLUMN('05市民生活実感調査'!$BC:$BC),FALSE),"-")</f>
        <v>-</v>
      </c>
      <c r="JQ18" s="38" t="str">
        <f>IF($O18="○",VLOOKUP($C18&amp;"-"&amp;JQ$4,'05市民生活実感調査'!$A$3:$BC$218,COLUMN('05市民生活実感調査'!$BC:$BC),FALSE),"-")</f>
        <v>-</v>
      </c>
      <c r="JR18" s="38" t="str">
        <f>IF($P18="○",VLOOKUP($C18&amp;"-"&amp;JR$4,'05市民生活実感調査'!$A$3:$BC$218,COLUMN('05市民生活実感調査'!$BC:$BC),FALSE),"-")</f>
        <v>-</v>
      </c>
      <c r="JS18" s="38" t="str">
        <f>IF($Q18="○",VLOOKUP($C18&amp;"-"&amp;JS$4,'05市民生活実感調査'!$A$3:$BC$218,COLUMN('05市民生活実感調査'!$BC:$BC),FALSE),"-")</f>
        <v>-</v>
      </c>
      <c r="JT18" s="38" t="str">
        <f>IF($R18="○",VLOOKUP($C18&amp;"-"&amp;JT$4,'05市民生活実感調査'!$A$3:$BC$218,COLUMN('05市民生活実感調査'!$BC:$BC),FALSE),"-")</f>
        <v>-</v>
      </c>
      <c r="JU18" s="109" t="e">
        <f t="shared" si="115"/>
        <v>#DIV/0!</v>
      </c>
      <c r="JV18" s="37" t="str">
        <f t="shared" si="116"/>
        <v/>
      </c>
      <c r="JW18" s="38" t="str">
        <f t="shared" si="62"/>
        <v/>
      </c>
      <c r="JX18" s="38" t="str">
        <f t="shared" si="63"/>
        <v/>
      </c>
      <c r="JY18" s="38" t="str">
        <f t="shared" si="64"/>
        <v/>
      </c>
      <c r="JZ18" s="38" t="str">
        <f t="shared" si="65"/>
        <v/>
      </c>
      <c r="KA18" s="38" t="str">
        <f t="shared" si="66"/>
        <v/>
      </c>
      <c r="KB18" s="38" t="str">
        <f t="shared" si="67"/>
        <v/>
      </c>
      <c r="KC18" s="38" t="str">
        <f t="shared" si="68"/>
        <v/>
      </c>
      <c r="KD18" s="41" t="e">
        <f t="shared" si="117"/>
        <v>#DIV/0!</v>
      </c>
      <c r="KE18" s="13" t="str">
        <f t="shared" si="118"/>
        <v>市民実感</v>
      </c>
      <c r="KF18" s="5" t="str">
        <f t="shared" si="119"/>
        <v>消費者の自立が当該施策における高次の目標であり，消費者である市民の自立意識の広がりが重要であるため，市民の実感を重視する。</v>
      </c>
      <c r="KG18" s="108" t="e">
        <f>VLOOKUP(IR18&amp;JU18&amp;KE18,プルダウン!$AC$2:$AD$51,2,FALSE)</f>
        <v>#DIV/0!</v>
      </c>
      <c r="KH18" s="12" t="e">
        <f>VLOOKUP(KG18,プルダウン!$A$1:$B$6,2,FALSE)</f>
        <v>#DIV/0!</v>
      </c>
      <c r="KI18" s="11"/>
      <c r="KJ18" s="12"/>
      <c r="KK18" s="22" t="s">
        <v>81</v>
      </c>
      <c r="KL18" s="5"/>
    </row>
    <row r="19" spans="1:298" ht="165.75" customHeight="1">
      <c r="A19" s="18">
        <v>501</v>
      </c>
      <c r="B19" s="5" t="s">
        <v>173</v>
      </c>
      <c r="C19" s="47">
        <f t="shared" si="140"/>
        <v>5</v>
      </c>
      <c r="D19" s="12" t="str">
        <f>IFERROR(VLOOKUP(C19,プルダウン!$L$2:$M$28,2,FALSE),"-")</f>
        <v>文化</v>
      </c>
      <c r="E19" s="5"/>
      <c r="F19" s="11" t="s">
        <v>1696</v>
      </c>
      <c r="G19" s="195" t="s">
        <v>2356</v>
      </c>
      <c r="H19" s="11"/>
      <c r="I19" s="20"/>
      <c r="J19" s="5"/>
      <c r="K19" s="42" t="s">
        <v>392</v>
      </c>
      <c r="L19" s="43" t="s">
        <v>85</v>
      </c>
      <c r="M19" s="43" t="s">
        <v>85</v>
      </c>
      <c r="N19" s="43" t="s">
        <v>85</v>
      </c>
      <c r="O19" s="43" t="s">
        <v>85</v>
      </c>
      <c r="P19" s="43" t="s">
        <v>85</v>
      </c>
      <c r="Q19" s="43" t="s">
        <v>85</v>
      </c>
      <c r="R19" s="386" t="s">
        <v>85</v>
      </c>
      <c r="S19" s="546" t="str">
        <f>VLOOKUP($A19&amp;"-"&amp;S$4,'04施策の客観指標'!$A$4:$AU$1029,COLUMN('04施策の客観指標'!$AP:$AP),FALSE)</f>
        <v>-</v>
      </c>
      <c r="T19" s="528" t="str">
        <f>VLOOKUP($A19&amp;"-"&amp;T$4,'04施策の客観指標'!$A$4:$AU$1029,COLUMN('04施策の客観指標'!$AP:$AP),FALSE)</f>
        <v>-</v>
      </c>
      <c r="U19" s="528" t="str">
        <f>VLOOKUP($A19&amp;"-"&amp;U$4,'04施策の客観指標'!$A$4:$AU$1029,COLUMN('04施策の客観指標'!$AP:$AP),FALSE)</f>
        <v>-</v>
      </c>
      <c r="V19" s="528" t="str">
        <f>VLOOKUP($A19&amp;"-"&amp;V$4,'04施策の客観指標'!$A$4:$AU$1029,COLUMN('04施策の客観指標'!$AP:$AP),FALSE)</f>
        <v>-</v>
      </c>
      <c r="W19" s="528" t="str">
        <f>VLOOKUP($A19&amp;"-"&amp;W$4,'04施策の客観指標'!$A$4:$AU$1029,COLUMN('04施策の客観指標'!$AP:$AP),FALSE)</f>
        <v>-</v>
      </c>
      <c r="X19" s="528" t="str">
        <f>VLOOKUP($A19&amp;"-"&amp;X$4,'04施策の客観指標'!$A$4:$AU$1029,COLUMN('04施策の客観指標'!$AP:$AP),FALSE)</f>
        <v>-</v>
      </c>
      <c r="Y19" s="528" t="str">
        <f>VLOOKUP($A19&amp;"-"&amp;Y$4,'04施策の客観指標'!$A$4:$AU$1029,COLUMN('04施策の客観指標'!$AP:$AP),FALSE)</f>
        <v>-</v>
      </c>
      <c r="Z19" s="528" t="str">
        <f>VLOOKUP($A19&amp;"-"&amp;Z$4,'04施策の客観指標'!$A$4:$AU$1029,COLUMN('04施策の客観指標'!$AP:$AP),FALSE)</f>
        <v>-</v>
      </c>
      <c r="AA19" s="529" t="str">
        <f>VLOOKUP($A19&amp;"-"&amp;AA$4,'04施策の客観指標'!$A$4:$AU$1029,COLUMN('04施策の客観指標'!$AP:$AP),FALSE)</f>
        <v>-</v>
      </c>
      <c r="AB19" s="547" t="str">
        <f t="shared" si="70"/>
        <v>-</v>
      </c>
      <c r="AC19" s="252" t="str">
        <f>VLOOKUP($A19&amp;"-"&amp;S$4,'04施策の客観指標'!$A$4:$AU$1029,COLUMN('04施策の客観指標'!$AU:$AU),FALSE)</f>
        <v>-</v>
      </c>
      <c r="AD19" s="38" t="str">
        <f>VLOOKUP($A19&amp;"-"&amp;T$4,'04施策の客観指標'!$A$4:$AU$1029,COLUMN('04施策の客観指標'!$AU:$AU),FALSE)</f>
        <v>-</v>
      </c>
      <c r="AE19" s="38" t="str">
        <f>VLOOKUP($A19&amp;"-"&amp;U$4,'04施策の客観指標'!$A$4:$AU$1029,COLUMN('04施策の客観指標'!$AU:$AU),FALSE)</f>
        <v>-</v>
      </c>
      <c r="AF19" s="38" t="str">
        <f>VLOOKUP($A19&amp;"-"&amp;V$4,'04施策の客観指標'!$A$4:$AU$1029,COLUMN('04施策の客観指標'!$AU:$AU),FALSE)</f>
        <v>-</v>
      </c>
      <c r="AG19" s="38" t="str">
        <f>VLOOKUP($A19&amp;"-"&amp;W$4,'04施策の客観指標'!$A$4:$AU$1029,COLUMN('04施策の客観指標'!$AU:$AU),FALSE)</f>
        <v>-</v>
      </c>
      <c r="AH19" s="38" t="str">
        <f>VLOOKUP($A19&amp;"-"&amp;X$4,'04施策の客観指標'!$A$4:$AU$1029,COLUMN('04施策の客観指標'!$AU:$AU),FALSE)</f>
        <v>-</v>
      </c>
      <c r="AI19" s="38" t="str">
        <f>VLOOKUP($A19&amp;"-"&amp;Y$4,'04施策の客観指標'!$A$4:$AU$1029,COLUMN('04施策の客観指標'!$AU:$AU),FALSE)</f>
        <v>-</v>
      </c>
      <c r="AJ19" s="38" t="str">
        <f>VLOOKUP($A19&amp;"-"&amp;Z$4,'04施策の客観指標'!$A$4:$AU$1029,COLUMN('04施策の客観指標'!$AU:$AU),FALSE)</f>
        <v>-</v>
      </c>
      <c r="AK19" s="38" t="str">
        <f>VLOOKUP($A19&amp;"-"&amp;AA$4,'04施策の客観指標'!$A$4:$AU$1029,COLUMN('04施策の客観指標'!$AU:$AU),FALSE)</f>
        <v>-</v>
      </c>
      <c r="AL19" s="82">
        <f t="shared" si="141"/>
        <v>0</v>
      </c>
      <c r="AM19" s="252" t="str">
        <f t="shared" si="142"/>
        <v/>
      </c>
      <c r="AN19" s="38" t="str">
        <f t="shared" si="143"/>
        <v/>
      </c>
      <c r="AO19" s="38" t="str">
        <f t="shared" si="144"/>
        <v/>
      </c>
      <c r="AP19" s="38" t="str">
        <f t="shared" si="145"/>
        <v/>
      </c>
      <c r="AQ19" s="38" t="str">
        <f t="shared" si="146"/>
        <v/>
      </c>
      <c r="AR19" s="38" t="str">
        <f t="shared" si="147"/>
        <v/>
      </c>
      <c r="AS19" s="38" t="str">
        <f t="shared" si="148"/>
        <v/>
      </c>
      <c r="AT19" s="38" t="str">
        <f t="shared" si="149"/>
        <v/>
      </c>
      <c r="AU19" s="253" t="str">
        <f t="shared" si="150"/>
        <v/>
      </c>
      <c r="AV19" s="81" t="str">
        <f t="shared" si="1"/>
        <v>-</v>
      </c>
      <c r="AW19" s="534" t="str">
        <f>IF($K19="○",VLOOKUP($C19&amp;"-"&amp;AW$4,'05市民生活実感調査'!$A$3:$BC$218,COLUMN('05市民生活実感調査'!$O:$O),FALSE),"-")</f>
        <v>c</v>
      </c>
      <c r="AX19" s="535" t="str">
        <f>IF($L19="○",VLOOKUP($C19&amp;"-"&amp;AX$4,'05市民生活実感調査'!$A$3:$BC$218,COLUMN('05市民生活実感調査'!$O:$O),FALSE),"-")</f>
        <v>-</v>
      </c>
      <c r="AY19" s="535" t="str">
        <f>IF($M19="○",VLOOKUP($C19&amp;"-"&amp;AY$4,'05市民生活実感調査'!$A$3:$BC$218,COLUMN('05市民生活実感調査'!$O:$O),FALSE),"-")</f>
        <v>-</v>
      </c>
      <c r="AZ19" s="535" t="str">
        <f>IF($N19="○",VLOOKUP($C19&amp;"-"&amp;AZ$4,'05市民生活実感調査'!$A$3:$BC$218,COLUMN('05市民生活実感調査'!$O:$O),FALSE),"-")</f>
        <v>-</v>
      </c>
      <c r="BA19" s="535" t="str">
        <f>IF($O19="○",VLOOKUP($C19&amp;"-"&amp;BA$4,'05市民生活実感調査'!$A$3:$BC$218,COLUMN('05市民生活実感調査'!$O:$O),FALSE),"-")</f>
        <v>-</v>
      </c>
      <c r="BB19" s="535" t="str">
        <f>IF($P19="○",VLOOKUP($C19&amp;"-"&amp;BB$4,'05市民生活実感調査'!$A$3:$BC$218,COLUMN('05市民生活実感調査'!$O:$O),FALSE),"-")</f>
        <v>-</v>
      </c>
      <c r="BC19" s="535" t="str">
        <f>IF($Q19="○",VLOOKUP($C19&amp;"-"&amp;BC$4,'05市民生活実感調査'!$A$3:$BC$218,COLUMN('05市民生活実感調査'!$O:$O),FALSE),"-")</f>
        <v>-</v>
      </c>
      <c r="BD19" s="535" t="str">
        <f>IF($R19="○",VLOOKUP($C19&amp;"-"&amp;BD$4,'05市民生活実感調査'!$A$3:$BC$218,COLUMN('05市民生活実感調査'!$O:$O),FALSE),"-")</f>
        <v>-</v>
      </c>
      <c r="BE19" s="536" t="str">
        <f t="shared" si="81"/>
        <v>c</v>
      </c>
      <c r="BF19" s="37">
        <f t="shared" si="151"/>
        <v>2</v>
      </c>
      <c r="BG19" s="38" t="str">
        <f t="shared" si="152"/>
        <v/>
      </c>
      <c r="BH19" s="38" t="str">
        <f t="shared" si="153"/>
        <v/>
      </c>
      <c r="BI19" s="38" t="str">
        <f t="shared" si="154"/>
        <v/>
      </c>
      <c r="BJ19" s="38" t="str">
        <f t="shared" si="155"/>
        <v/>
      </c>
      <c r="BK19" s="38" t="str">
        <f t="shared" si="156"/>
        <v/>
      </c>
      <c r="BL19" s="38" t="str">
        <f t="shared" si="157"/>
        <v/>
      </c>
      <c r="BM19" s="38" t="str">
        <f t="shared" si="158"/>
        <v/>
      </c>
      <c r="BN19" s="41">
        <f t="shared" si="159"/>
        <v>0.5</v>
      </c>
      <c r="BO19" s="264" t="s">
        <v>125</v>
      </c>
      <c r="BP19" s="224" t="s">
        <v>2364</v>
      </c>
      <c r="BQ19" s="537" t="s">
        <v>93</v>
      </c>
      <c r="BR19" s="588" t="str">
        <f>VLOOKUP(BQ19,[4]プルダウン!$A$1:$B$6,2,FALSE)</f>
        <v>政策の目的がそこそこ達成されている</v>
      </c>
      <c r="BS19" s="262" t="s">
        <v>12</v>
      </c>
      <c r="BT19" s="240" t="s">
        <v>2365</v>
      </c>
      <c r="BU19" s="224" t="s">
        <v>2263</v>
      </c>
      <c r="BV19" s="335" t="s">
        <v>2366</v>
      </c>
      <c r="BW19" s="256" t="str">
        <f>VLOOKUP($A19&amp;"-"&amp;BW$4,'04施策の客観指標'!$A$4:$AU$1029,COLUMN('04施策の客観指標'!$AQ:$AQ),FALSE)</f>
        <v>-</v>
      </c>
      <c r="BX19" s="7" t="str">
        <f>VLOOKUP($A19&amp;"-"&amp;BX$4,'04施策の客観指標'!$A$4:$AU$1029,COLUMN('04施策の客観指標'!$AQ:$AQ),FALSE)</f>
        <v>-</v>
      </c>
      <c r="BY19" s="7" t="str">
        <f>VLOOKUP($A19&amp;"-"&amp;BY$4,'04施策の客観指標'!$A$4:$AU$1029,COLUMN('04施策の客観指標'!$AQ:$AQ),FALSE)</f>
        <v>-</v>
      </c>
      <c r="BZ19" s="7" t="str">
        <f>VLOOKUP($A19&amp;"-"&amp;BZ$4,'04施策の客観指標'!$A$4:$AU$1029,COLUMN('04施策の客観指標'!$AQ:$AQ),FALSE)</f>
        <v>-</v>
      </c>
      <c r="CA19" s="7" t="str">
        <f>VLOOKUP($A19&amp;"-"&amp;CA$4,'04施策の客観指標'!$A$4:$AU$1029,COLUMN('04施策の客観指標'!$AQ:$AQ),FALSE)</f>
        <v>-</v>
      </c>
      <c r="CB19" s="7" t="str">
        <f>VLOOKUP($A19&amp;"-"&amp;CB$4,'04施策の客観指標'!$A$4:$AU$1029,COLUMN('04施策の客観指標'!$AQ:$AQ),FALSE)</f>
        <v>-</v>
      </c>
      <c r="CC19" s="7" t="str">
        <f>VLOOKUP($A19&amp;"-"&amp;CC$4,'04施策の客観指標'!$A$4:$AU$1029,COLUMN('04施策の客観指標'!$AQ:$AQ),FALSE)</f>
        <v>-</v>
      </c>
      <c r="CD19" s="7" t="str">
        <f>VLOOKUP($A19&amp;"-"&amp;CD$4,'04施策の客観指標'!$A$4:$AU$1029,COLUMN('04施策の客観指標'!$AQ:$AQ),FALSE)</f>
        <v>-</v>
      </c>
      <c r="CE19" s="7" t="str">
        <f>VLOOKUP($A19&amp;"-"&amp;CE$4,'04施策の客観指標'!$A$4:$AU$1029,COLUMN('04施策の客観指標'!$AQ:$AQ),FALSE)</f>
        <v>-</v>
      </c>
      <c r="CF19" s="109" t="e">
        <f t="shared" si="84"/>
        <v>#DIV/0!</v>
      </c>
      <c r="CG19" s="37" t="str">
        <f>VLOOKUP($A19&amp;"-"&amp;BW$4,'04施策の客観指標'!$A$4:$AU$1029,COLUMN('04施策の客観指標'!$AU:$AU),FALSE)</f>
        <v>-</v>
      </c>
      <c r="CH19" s="38" t="str">
        <f>VLOOKUP($A19&amp;"-"&amp;BX$4,'04施策の客観指標'!$A$4:$AU$1029,COLUMN('04施策の客観指標'!$AU:$AU),FALSE)</f>
        <v>-</v>
      </c>
      <c r="CI19" s="38" t="str">
        <f>VLOOKUP($A19&amp;"-"&amp;BY$4,'04施策の客観指標'!$A$4:$AU$1029,COLUMN('04施策の客観指標'!$AU:$AU),FALSE)</f>
        <v>-</v>
      </c>
      <c r="CJ19" s="38" t="str">
        <f>VLOOKUP($A19&amp;"-"&amp;BZ$4,'04施策の客観指標'!$A$4:$AU$1029,COLUMN('04施策の客観指標'!$AU:$AU),FALSE)</f>
        <v>-</v>
      </c>
      <c r="CK19" s="38" t="str">
        <f>VLOOKUP($A19&amp;"-"&amp;CA$4,'04施策の客観指標'!$A$4:$AU$1029,COLUMN('04施策の客観指標'!$AU:$AU),FALSE)</f>
        <v>-</v>
      </c>
      <c r="CL19" s="38" t="str">
        <f>VLOOKUP($A19&amp;"-"&amp;CB$4,'04施策の客観指標'!$A$4:$AU$1029,COLUMN('04施策の客観指標'!$AU:$AU),FALSE)</f>
        <v>-</v>
      </c>
      <c r="CM19" s="38" t="str">
        <f>VLOOKUP($A19&amp;"-"&amp;CC$4,'04施策の客観指標'!$A$4:$AU$1029,COLUMN('04施策の客観指標'!$AU:$AU),FALSE)</f>
        <v>-</v>
      </c>
      <c r="CN19" s="38" t="str">
        <f>VLOOKUP($A19&amp;"-"&amp;CD$4,'04施策の客観指標'!$A$4:$AU$1029,COLUMN('04施策の客観指標'!$AU:$AU),FALSE)</f>
        <v>-</v>
      </c>
      <c r="CO19" s="38" t="str">
        <f>VLOOKUP($A19&amp;"-"&amp;CE$4,'04施策の客観指標'!$A$4:$AU$1029,COLUMN('04施策の客観指標'!$AU:$AU),FALSE)</f>
        <v>-</v>
      </c>
      <c r="CP19" s="82">
        <f t="shared" si="85"/>
        <v>0</v>
      </c>
      <c r="CQ19" s="37" t="str">
        <f t="shared" si="86"/>
        <v/>
      </c>
      <c r="CR19" s="38" t="str">
        <f t="shared" si="9"/>
        <v/>
      </c>
      <c r="CS19" s="38" t="str">
        <f t="shared" si="10"/>
        <v/>
      </c>
      <c r="CT19" s="38" t="str">
        <f t="shared" si="11"/>
        <v/>
      </c>
      <c r="CU19" s="38" t="str">
        <f t="shared" si="12"/>
        <v/>
      </c>
      <c r="CV19" s="38" t="str">
        <f t="shared" si="13"/>
        <v/>
      </c>
      <c r="CW19" s="38" t="str">
        <f t="shared" si="14"/>
        <v/>
      </c>
      <c r="CX19" s="38" t="str">
        <f t="shared" si="15"/>
        <v/>
      </c>
      <c r="CY19" s="38" t="str">
        <f t="shared" si="16"/>
        <v/>
      </c>
      <c r="CZ19" s="41" t="e">
        <f t="shared" si="87"/>
        <v>#DIV/0!</v>
      </c>
      <c r="DA19" s="37" t="str">
        <f>IF($K19="○",VLOOKUP($C19&amp;"-"&amp;DA$4,'05市民生活実感調査'!$A$3:$BC$218,COLUMN('05市民生活実感調査'!$Y:$Y),FALSE),"-")</f>
        <v>-</v>
      </c>
      <c r="DB19" s="38" t="str">
        <f>IF($L19="○",VLOOKUP($C19&amp;"-"&amp;DB$4,'05市民生活実感調査'!$A$3:$BC$218,COLUMN('05市民生活実感調査'!$Y:$Y),FALSE),"-")</f>
        <v>-</v>
      </c>
      <c r="DC19" s="38" t="str">
        <f>IF($M19="○",VLOOKUP($C19&amp;"-"&amp;DC$4,'05市民生活実感調査'!$A$3:$BC$218,COLUMN('05市民生活実感調査'!$Y:$Y),FALSE),"-")</f>
        <v>-</v>
      </c>
      <c r="DD19" s="38" t="str">
        <f>IF($N19="○",VLOOKUP($C19&amp;"-"&amp;DD$4,'05市民生活実感調査'!$A$3:$BC$218,COLUMN('05市民生活実感調査'!$Y:$Y),FALSE),"-")</f>
        <v>-</v>
      </c>
      <c r="DE19" s="38" t="str">
        <f>IF($O19="○",VLOOKUP($C19&amp;"-"&amp;DE$4,'05市民生活実感調査'!$A$3:$BC$218,COLUMN('05市民生活実感調査'!$Y:$Y),FALSE),"-")</f>
        <v>-</v>
      </c>
      <c r="DF19" s="38" t="str">
        <f>IF($P19="○",VLOOKUP($C19&amp;"-"&amp;DF$4,'05市民生活実感調査'!$A$3:$BC$218,COLUMN('05市民生活実感調査'!$Y:$Y),FALSE),"-")</f>
        <v>-</v>
      </c>
      <c r="DG19" s="38" t="str">
        <f>IF($Q19="○",VLOOKUP($C19&amp;"-"&amp;DG$4,'05市民生活実感調査'!$A$3:$BC$218,COLUMN('05市民生活実感調査'!$Y:$Y),FALSE),"-")</f>
        <v>-</v>
      </c>
      <c r="DH19" s="38" t="str">
        <f>IF($R19="○",VLOOKUP($C19&amp;"-"&amp;DH$4,'05市民生活実感調査'!$A$3:$BC$218,COLUMN('05市民生活実感調査'!$Y:$Y),FALSE),"-")</f>
        <v>-</v>
      </c>
      <c r="DI19" s="109" t="e">
        <f t="shared" si="88"/>
        <v>#DIV/0!</v>
      </c>
      <c r="DJ19" s="37" t="str">
        <f t="shared" si="89"/>
        <v/>
      </c>
      <c r="DK19" s="38" t="str">
        <f t="shared" si="17"/>
        <v/>
      </c>
      <c r="DL19" s="38" t="str">
        <f t="shared" si="18"/>
        <v/>
      </c>
      <c r="DM19" s="38" t="str">
        <f t="shared" si="19"/>
        <v/>
      </c>
      <c r="DN19" s="38" t="str">
        <f t="shared" si="20"/>
        <v/>
      </c>
      <c r="DO19" s="38" t="str">
        <f t="shared" si="21"/>
        <v/>
      </c>
      <c r="DP19" s="38" t="str">
        <f t="shared" si="22"/>
        <v/>
      </c>
      <c r="DQ19" s="38" t="str">
        <f t="shared" si="23"/>
        <v/>
      </c>
      <c r="DR19" s="41" t="e">
        <f t="shared" si="90"/>
        <v>#DIV/0!</v>
      </c>
      <c r="DS19" s="13" t="str">
        <f t="shared" si="91"/>
        <v>市民実感</v>
      </c>
      <c r="DT19" s="5" t="str">
        <f t="shared" si="92"/>
        <v>文化に触れる機会や他者との共生が身近に感じられることが重要であるため，市民の実感を重視する。　</v>
      </c>
      <c r="DU19" s="108" t="e">
        <f>VLOOKUP(CF19&amp;DI19&amp;DS19,プルダウン!$AC$2:$AD$51,2,FALSE)</f>
        <v>#DIV/0!</v>
      </c>
      <c r="DV19" s="12" t="e">
        <f>VLOOKUP(DU19,プルダウン!$A$1:$B$6,2,FALSE)</f>
        <v>#DIV/0!</v>
      </c>
      <c r="DW19" s="11"/>
      <c r="DX19" s="12"/>
      <c r="DY19" s="22" t="s">
        <v>81</v>
      </c>
      <c r="DZ19" s="116"/>
      <c r="EA19" s="115" t="str">
        <f>VLOOKUP($A19&amp;"-"&amp;EA$4,'04施策の客観指標'!$A$4:$AU$1029,COLUMN('04施策の客観指標'!$AR:$AR),FALSE)</f>
        <v>-</v>
      </c>
      <c r="EB19" s="7" t="str">
        <f>VLOOKUP($A19&amp;"-"&amp;EB$4,'04施策の客観指標'!$A$4:$AU$1029,COLUMN('04施策の客観指標'!$AR:$AR),FALSE)</f>
        <v>-</v>
      </c>
      <c r="EC19" s="7" t="str">
        <f>VLOOKUP($A19&amp;"-"&amp;EC$4,'04施策の客観指標'!$A$4:$AU$1029,COLUMN('04施策の客観指標'!$AR:$AR),FALSE)</f>
        <v>-</v>
      </c>
      <c r="ED19" s="7" t="str">
        <f>VLOOKUP($A19&amp;"-"&amp;ED$4,'04施策の客観指標'!$A$4:$AU$1029,COLUMN('04施策の客観指標'!$AR:$AR),FALSE)</f>
        <v>-</v>
      </c>
      <c r="EE19" s="7" t="str">
        <f>VLOOKUP($A19&amp;"-"&amp;EE$4,'04施策の客観指標'!$A$4:$AU$1029,COLUMN('04施策の客観指標'!$AR:$AR),FALSE)</f>
        <v>-</v>
      </c>
      <c r="EF19" s="7" t="str">
        <f>VLOOKUP($A19&amp;"-"&amp;EF$4,'04施策の客観指標'!$A$4:$AU$1029,COLUMN('04施策の客観指標'!$AR:$AR),FALSE)</f>
        <v>-</v>
      </c>
      <c r="EG19" s="7" t="str">
        <f>VLOOKUP($A19&amp;"-"&amp;EG$4,'04施策の客観指標'!$A$4:$AU$1029,COLUMN('04施策の客観指標'!$AR:$AR),FALSE)</f>
        <v>-</v>
      </c>
      <c r="EH19" s="7" t="str">
        <f>VLOOKUP($A19&amp;"-"&amp;EH$4,'04施策の客観指標'!$A$4:$AU$1029,COLUMN('04施策の客観指標'!$AR:$AR),FALSE)</f>
        <v>-</v>
      </c>
      <c r="EI19" s="7" t="str">
        <f>VLOOKUP($A19&amp;"-"&amp;EI$4,'04施策の客観指標'!$A$4:$AU$1029,COLUMN('04施策の客観指標'!$AR:$AR),FALSE)</f>
        <v>-</v>
      </c>
      <c r="EJ19" s="109" t="e">
        <f t="shared" si="93"/>
        <v>#DIV/0!</v>
      </c>
      <c r="EK19" s="37" t="str">
        <f>VLOOKUP($A19&amp;"-"&amp;EA$4,'04施策の客観指標'!$A$4:$AU$1029,COLUMN('04施策の客観指標'!$AU:$AU),FALSE)</f>
        <v>-</v>
      </c>
      <c r="EL19" s="38" t="str">
        <f>VLOOKUP($A19&amp;"-"&amp;EB$4,'04施策の客観指標'!$A$4:$AU$1029,COLUMN('04施策の客観指標'!$AU:$AU),FALSE)</f>
        <v>-</v>
      </c>
      <c r="EM19" s="38" t="str">
        <f>VLOOKUP($A19&amp;"-"&amp;EC$4,'04施策の客観指標'!$A$4:$AU$1029,COLUMN('04施策の客観指標'!$AU:$AU),FALSE)</f>
        <v>-</v>
      </c>
      <c r="EN19" s="38" t="str">
        <f>VLOOKUP($A19&amp;"-"&amp;ED$4,'04施策の客観指標'!$A$4:$AU$1029,COLUMN('04施策の客観指標'!$AU:$AU),FALSE)</f>
        <v>-</v>
      </c>
      <c r="EO19" s="38" t="str">
        <f>VLOOKUP($A19&amp;"-"&amp;EE$4,'04施策の客観指標'!$A$4:$AU$1029,COLUMN('04施策の客観指標'!$AU:$AU),FALSE)</f>
        <v>-</v>
      </c>
      <c r="EP19" s="38" t="str">
        <f>VLOOKUP($A19&amp;"-"&amp;EF$4,'04施策の客観指標'!$A$4:$AU$1029,COLUMN('04施策の客観指標'!$AU:$AU),FALSE)</f>
        <v>-</v>
      </c>
      <c r="EQ19" s="38" t="str">
        <f>VLOOKUP($A19&amp;"-"&amp;EG$4,'04施策の客観指標'!$A$4:$AU$1029,COLUMN('04施策の客観指標'!$AU:$AU),FALSE)</f>
        <v>-</v>
      </c>
      <c r="ER19" s="38" t="str">
        <f>VLOOKUP($A19&amp;"-"&amp;EH$4,'04施策の客観指標'!$A$4:$AU$1029,COLUMN('04施策の客観指標'!$AU:$AU),FALSE)</f>
        <v>-</v>
      </c>
      <c r="ES19" s="38" t="str">
        <f>VLOOKUP($A19&amp;"-"&amp;EI$4,'04施策の客観指標'!$A$4:$AU$1029,COLUMN('04施策の客観指標'!$AU:$AU),FALSE)</f>
        <v>-</v>
      </c>
      <c r="ET19" s="82">
        <f t="shared" si="94"/>
        <v>0</v>
      </c>
      <c r="EU19" s="37" t="str">
        <f t="shared" si="95"/>
        <v/>
      </c>
      <c r="EV19" s="38" t="str">
        <f t="shared" si="24"/>
        <v/>
      </c>
      <c r="EW19" s="38" t="str">
        <f t="shared" si="25"/>
        <v/>
      </c>
      <c r="EX19" s="38" t="str">
        <f t="shared" si="26"/>
        <v/>
      </c>
      <c r="EY19" s="38" t="str">
        <f t="shared" si="27"/>
        <v/>
      </c>
      <c r="EZ19" s="38" t="str">
        <f t="shared" si="28"/>
        <v/>
      </c>
      <c r="FA19" s="38" t="str">
        <f t="shared" si="29"/>
        <v/>
      </c>
      <c r="FB19" s="38" t="str">
        <f t="shared" si="30"/>
        <v/>
      </c>
      <c r="FC19" s="38" t="str">
        <f t="shared" si="31"/>
        <v/>
      </c>
      <c r="FD19" s="41" t="e">
        <f t="shared" si="96"/>
        <v>#DIV/0!</v>
      </c>
      <c r="FE19" s="37" t="str">
        <f>IF($K19="○",VLOOKUP($C19&amp;"-"&amp;FE$4,'05市民生活実感調査'!$A$3:$BC$218,COLUMN('05市民生活実感調査'!$AI:$AI),FALSE),"-")</f>
        <v>-</v>
      </c>
      <c r="FF19" s="38" t="str">
        <f>IF($L19="○",VLOOKUP($C19&amp;"-"&amp;FF$4,'05市民生活実感調査'!$A$3:$BC$218,COLUMN('05市民生活実感調査'!$AI:$AI),FALSE),"-")</f>
        <v>-</v>
      </c>
      <c r="FG19" s="38" t="str">
        <f>IF($M19="○",VLOOKUP($C19&amp;"-"&amp;FG$4,'05市民生活実感調査'!$A$3:$BC$218,COLUMN('05市民生活実感調査'!$AI:$AI),FALSE),"-")</f>
        <v>-</v>
      </c>
      <c r="FH19" s="38" t="str">
        <f>IF($N19="○",VLOOKUP($C19&amp;"-"&amp;FH$4,'05市民生活実感調査'!$A$3:$BC$218,COLUMN('05市民生活実感調査'!$AI:$AI),FALSE),"-")</f>
        <v>-</v>
      </c>
      <c r="FI19" s="38" t="str">
        <f>IF($O19="○",VLOOKUP($C19&amp;"-"&amp;FI$4,'05市民生活実感調査'!$A$3:$BC$218,COLUMN('05市民生活実感調査'!$AI:$AI),FALSE),"-")</f>
        <v>-</v>
      </c>
      <c r="FJ19" s="38" t="str">
        <f>IF($P19="○",VLOOKUP($C19&amp;"-"&amp;FJ$4,'05市民生活実感調査'!$A$3:$BC$218,COLUMN('05市民生活実感調査'!$AI:$AI),FALSE),"-")</f>
        <v>-</v>
      </c>
      <c r="FK19" s="38" t="str">
        <f>IF($Q19="○",VLOOKUP($C19&amp;"-"&amp;FK$4,'05市民生活実感調査'!$A$3:$BC$218,COLUMN('05市民生活実感調査'!$AI:$AI),FALSE),"-")</f>
        <v>-</v>
      </c>
      <c r="FL19" s="38" t="str">
        <f>IF($R19="○",VLOOKUP($C19&amp;"-"&amp;FL$4,'05市民生活実感調査'!$A$3:$BC$218,COLUMN('05市民生活実感調査'!$AI:$AI),FALSE),"-")</f>
        <v>-</v>
      </c>
      <c r="FM19" s="109" t="e">
        <f t="shared" si="97"/>
        <v>#DIV/0!</v>
      </c>
      <c r="FN19" s="37" t="str">
        <f t="shared" si="98"/>
        <v/>
      </c>
      <c r="FO19" s="38" t="str">
        <f t="shared" si="32"/>
        <v/>
      </c>
      <c r="FP19" s="38" t="str">
        <f t="shared" si="33"/>
        <v/>
      </c>
      <c r="FQ19" s="38" t="str">
        <f t="shared" si="34"/>
        <v/>
      </c>
      <c r="FR19" s="38" t="str">
        <f t="shared" si="35"/>
        <v/>
      </c>
      <c r="FS19" s="38" t="str">
        <f t="shared" si="36"/>
        <v/>
      </c>
      <c r="FT19" s="38" t="str">
        <f t="shared" si="37"/>
        <v/>
      </c>
      <c r="FU19" s="38" t="str">
        <f t="shared" si="38"/>
        <v/>
      </c>
      <c r="FV19" s="41" t="e">
        <f t="shared" si="99"/>
        <v>#DIV/0!</v>
      </c>
      <c r="FW19" s="13" t="str">
        <f t="shared" si="100"/>
        <v>市民実感</v>
      </c>
      <c r="FX19" s="5" t="str">
        <f t="shared" si="101"/>
        <v>文化に触れる機会や他者との共生が身近に感じられることが重要であるため，市民の実感を重視する。　</v>
      </c>
      <c r="FY19" s="108" t="e">
        <f>VLOOKUP(EJ19&amp;FM19&amp;FW19,プルダウン!$AC$2:$AD$51,2,FALSE)</f>
        <v>#DIV/0!</v>
      </c>
      <c r="FZ19" s="12" t="e">
        <f>VLOOKUP(FY19,プルダウン!$A$1:$B$6,2,FALSE)</f>
        <v>#DIV/0!</v>
      </c>
      <c r="GA19" s="11"/>
      <c r="GB19" s="12"/>
      <c r="GC19" s="22" t="s">
        <v>81</v>
      </c>
      <c r="GD19" s="116"/>
      <c r="GE19" s="115" t="str">
        <f>VLOOKUP($A19&amp;"-"&amp;GE$4,'04施策の客観指標'!$A$4:$AU$1029,COLUMN('04施策の客観指標'!$AS:$AS),FALSE)</f>
        <v>-</v>
      </c>
      <c r="GF19" s="7" t="str">
        <f>VLOOKUP($A19&amp;"-"&amp;GF$4,'04施策の客観指標'!$A$4:$AU$1029,COLUMN('04施策の客観指標'!$AS:$AS),FALSE)</f>
        <v>-</v>
      </c>
      <c r="GG19" s="7" t="str">
        <f>VLOOKUP($A19&amp;"-"&amp;GG$4,'04施策の客観指標'!$A$4:$AU$1029,COLUMN('04施策の客観指標'!$AS:$AS),FALSE)</f>
        <v>-</v>
      </c>
      <c r="GH19" s="7" t="str">
        <f>VLOOKUP($A19&amp;"-"&amp;GH$4,'04施策の客観指標'!$A$4:$AU$1029,COLUMN('04施策の客観指標'!$AS:$AS),FALSE)</f>
        <v>-</v>
      </c>
      <c r="GI19" s="7" t="str">
        <f>VLOOKUP($A19&amp;"-"&amp;GI$4,'04施策の客観指標'!$A$4:$AU$1029,COLUMN('04施策の客観指標'!$AS:$AS),FALSE)</f>
        <v>-</v>
      </c>
      <c r="GJ19" s="7" t="str">
        <f>VLOOKUP($A19&amp;"-"&amp;GJ$4,'04施策の客観指標'!$A$4:$AU$1029,COLUMN('04施策の客観指標'!$AS:$AS),FALSE)</f>
        <v>-</v>
      </c>
      <c r="GK19" s="7" t="str">
        <f>VLOOKUP($A19&amp;"-"&amp;GK$4,'04施策の客観指標'!$A$4:$AU$1029,COLUMN('04施策の客観指標'!$AS:$AS),FALSE)</f>
        <v>-</v>
      </c>
      <c r="GL19" s="7" t="str">
        <f>VLOOKUP($A19&amp;"-"&amp;GL$4,'04施策の客観指標'!$A$4:$AU$1029,COLUMN('04施策の客観指標'!$AS:$AS),FALSE)</f>
        <v>-</v>
      </c>
      <c r="GM19" s="7" t="str">
        <f>VLOOKUP($A19&amp;"-"&amp;GM$4,'04施策の客観指標'!$A$4:$AU$1029,COLUMN('04施策の客観指標'!$AS:$AS),FALSE)</f>
        <v>-</v>
      </c>
      <c r="GN19" s="109" t="e">
        <f t="shared" si="102"/>
        <v>#DIV/0!</v>
      </c>
      <c r="GO19" s="37" t="str">
        <f>VLOOKUP($A19&amp;"-"&amp;GE$4,'04施策の客観指標'!$A$4:$AU$1029,COLUMN('04施策の客観指標'!$AU:$AU),FALSE)</f>
        <v>-</v>
      </c>
      <c r="GP19" s="38" t="str">
        <f>VLOOKUP($A19&amp;"-"&amp;GF$4,'04施策の客観指標'!$A$4:$AU$1029,COLUMN('04施策の客観指標'!$AU:$AU),FALSE)</f>
        <v>-</v>
      </c>
      <c r="GQ19" s="38" t="str">
        <f>VLOOKUP($A19&amp;"-"&amp;GG$4,'04施策の客観指標'!$A$4:$AU$1029,COLUMN('04施策の客観指標'!$AU:$AU),FALSE)</f>
        <v>-</v>
      </c>
      <c r="GR19" s="38" t="str">
        <f>VLOOKUP($A19&amp;"-"&amp;GH$4,'04施策の客観指標'!$A$4:$AU$1029,COLUMN('04施策の客観指標'!$AU:$AU),FALSE)</f>
        <v>-</v>
      </c>
      <c r="GS19" s="38" t="str">
        <f>VLOOKUP($A19&amp;"-"&amp;GI$4,'04施策の客観指標'!$A$4:$AU$1029,COLUMN('04施策の客観指標'!$AU:$AU),FALSE)</f>
        <v>-</v>
      </c>
      <c r="GT19" s="38" t="str">
        <f>VLOOKUP($A19&amp;"-"&amp;GJ$4,'04施策の客観指標'!$A$4:$AU$1029,COLUMN('04施策の客観指標'!$AU:$AU),FALSE)</f>
        <v>-</v>
      </c>
      <c r="GU19" s="38" t="str">
        <f>VLOOKUP($A19&amp;"-"&amp;GK$4,'04施策の客観指標'!$A$4:$AU$1029,COLUMN('04施策の客観指標'!$AU:$AU),FALSE)</f>
        <v>-</v>
      </c>
      <c r="GV19" s="38" t="str">
        <f>VLOOKUP($A19&amp;"-"&amp;GL$4,'04施策の客観指標'!$A$4:$AU$1029,COLUMN('04施策の客観指標'!$AU:$AU),FALSE)</f>
        <v>-</v>
      </c>
      <c r="GW19" s="38" t="str">
        <f>VLOOKUP($A19&amp;"-"&amp;GM$4,'04施策の客観指標'!$A$4:$AU$1029,COLUMN('04施策の客観指標'!$AU:$AU),FALSE)</f>
        <v>-</v>
      </c>
      <c r="GX19" s="82">
        <f t="shared" si="103"/>
        <v>0</v>
      </c>
      <c r="GY19" s="37" t="str">
        <f t="shared" si="104"/>
        <v/>
      </c>
      <c r="GZ19" s="38" t="str">
        <f t="shared" si="39"/>
        <v/>
      </c>
      <c r="HA19" s="38" t="str">
        <f t="shared" si="40"/>
        <v/>
      </c>
      <c r="HB19" s="38" t="str">
        <f t="shared" si="41"/>
        <v/>
      </c>
      <c r="HC19" s="38" t="str">
        <f t="shared" si="42"/>
        <v/>
      </c>
      <c r="HD19" s="38" t="str">
        <f t="shared" si="43"/>
        <v/>
      </c>
      <c r="HE19" s="38" t="str">
        <f t="shared" si="44"/>
        <v/>
      </c>
      <c r="HF19" s="38" t="str">
        <f t="shared" si="45"/>
        <v/>
      </c>
      <c r="HG19" s="38" t="str">
        <f t="shared" si="46"/>
        <v/>
      </c>
      <c r="HH19" s="41" t="e">
        <f t="shared" si="105"/>
        <v>#DIV/0!</v>
      </c>
      <c r="HI19" s="37" t="str">
        <f>IF($K19="○",VLOOKUP($C19&amp;"-"&amp;HI$4,'05市民生活実感調査'!$A$3:$BC$218,COLUMN('05市民生活実感調査'!$AS:$AS),FALSE),"-")</f>
        <v>-</v>
      </c>
      <c r="HJ19" s="38" t="str">
        <f>IF($L19="○",VLOOKUP($C19&amp;"-"&amp;HJ$4,'05市民生活実感調査'!$A$3:$BC$218,COLUMN('05市民生活実感調査'!$AS:$AS),FALSE),"-")</f>
        <v>-</v>
      </c>
      <c r="HK19" s="38" t="str">
        <f>IF($M19="○",VLOOKUP($C19&amp;"-"&amp;HK$4,'05市民生活実感調査'!$A$3:$BC$218,COLUMN('05市民生活実感調査'!$AS:$AS),FALSE),"-")</f>
        <v>-</v>
      </c>
      <c r="HL19" s="38" t="str">
        <f>IF($N19="○",VLOOKUP($C19&amp;"-"&amp;HL$4,'05市民生活実感調査'!$A$3:$BC$218,COLUMN('05市民生活実感調査'!$AS:$AS),FALSE),"-")</f>
        <v>-</v>
      </c>
      <c r="HM19" s="38" t="str">
        <f>IF($O19="○",VLOOKUP($C19&amp;"-"&amp;HM$4,'05市民生活実感調査'!$A$3:$BC$218,COLUMN('05市民生活実感調査'!$AS:$AS),FALSE),"-")</f>
        <v>-</v>
      </c>
      <c r="HN19" s="38" t="str">
        <f>IF($P19="○",VLOOKUP($C19&amp;"-"&amp;HN$4,'05市民生活実感調査'!$A$3:$BC$218,COLUMN('05市民生活実感調査'!$AS:$AS),FALSE),"-")</f>
        <v>-</v>
      </c>
      <c r="HO19" s="38" t="str">
        <f>IF($Q19="○",VLOOKUP($C19&amp;"-"&amp;HO$4,'05市民生活実感調査'!$A$3:$BC$218,COLUMN('05市民生活実感調査'!$AS:$AS),FALSE),"-")</f>
        <v>-</v>
      </c>
      <c r="HP19" s="38" t="str">
        <f>IF($R19="○",VLOOKUP($C19&amp;"-"&amp;HP$4,'05市民生活実感調査'!$A$3:$BC$218,COLUMN('05市民生活実感調査'!$AS:$AS),FALSE),"-")</f>
        <v>-</v>
      </c>
      <c r="HQ19" s="109" t="e">
        <f t="shared" si="106"/>
        <v>#DIV/0!</v>
      </c>
      <c r="HR19" s="37" t="str">
        <f t="shared" si="107"/>
        <v/>
      </c>
      <c r="HS19" s="38" t="str">
        <f t="shared" si="47"/>
        <v/>
      </c>
      <c r="HT19" s="38" t="str">
        <f t="shared" si="48"/>
        <v/>
      </c>
      <c r="HU19" s="38" t="str">
        <f t="shared" si="49"/>
        <v/>
      </c>
      <c r="HV19" s="38" t="str">
        <f t="shared" si="50"/>
        <v/>
      </c>
      <c r="HW19" s="38" t="str">
        <f t="shared" si="51"/>
        <v/>
      </c>
      <c r="HX19" s="38" t="str">
        <f t="shared" si="52"/>
        <v/>
      </c>
      <c r="HY19" s="38" t="str">
        <f t="shared" si="53"/>
        <v/>
      </c>
      <c r="HZ19" s="41" t="e">
        <f t="shared" si="108"/>
        <v>#DIV/0!</v>
      </c>
      <c r="IA19" s="13" t="str">
        <f t="shared" si="109"/>
        <v>市民実感</v>
      </c>
      <c r="IB19" s="5" t="str">
        <f t="shared" si="110"/>
        <v>文化に触れる機会や他者との共生が身近に感じられることが重要であるため，市民の実感を重視する。　</v>
      </c>
      <c r="IC19" s="108" t="e">
        <f>VLOOKUP(GN19&amp;HQ19&amp;IA19,プルダウン!$AC$2:$AD$51,2,FALSE)</f>
        <v>#DIV/0!</v>
      </c>
      <c r="ID19" s="12" t="e">
        <f>VLOOKUP(IC19,プルダウン!$A$1:$B$6,2,FALSE)</f>
        <v>#DIV/0!</v>
      </c>
      <c r="IE19" s="11"/>
      <c r="IF19" s="12"/>
      <c r="IG19" s="22" t="s">
        <v>81</v>
      </c>
      <c r="IH19" s="116"/>
      <c r="II19" s="115" t="str">
        <f>VLOOKUP($A19&amp;"-"&amp;II$4,'04施策の客観指標'!$A$4:$AU$1029,COLUMN('04施策の客観指標'!$AT:$AT),FALSE)</f>
        <v>-</v>
      </c>
      <c r="IJ19" s="7" t="str">
        <f>VLOOKUP($A19&amp;"-"&amp;IJ$4,'04施策の客観指標'!$A$4:$AU$1029,COLUMN('04施策の客観指標'!$AT:$AT),FALSE)</f>
        <v>-</v>
      </c>
      <c r="IK19" s="7" t="str">
        <f>VLOOKUP($A19&amp;"-"&amp;IK$4,'04施策の客観指標'!$A$4:$AU$1029,COLUMN('04施策の客観指標'!$AT:$AT),FALSE)</f>
        <v>-</v>
      </c>
      <c r="IL19" s="7" t="str">
        <f>VLOOKUP($A19&amp;"-"&amp;IL$4,'04施策の客観指標'!$A$4:$AU$1029,COLUMN('04施策の客観指標'!$AT:$AT),FALSE)</f>
        <v>-</v>
      </c>
      <c r="IM19" s="7" t="str">
        <f>VLOOKUP($A19&amp;"-"&amp;IM$4,'04施策の客観指標'!$A$4:$AU$1029,COLUMN('04施策の客観指標'!$AT:$AT),FALSE)</f>
        <v>-</v>
      </c>
      <c r="IN19" s="7" t="str">
        <f>VLOOKUP($A19&amp;"-"&amp;IN$4,'04施策の客観指標'!$A$4:$AU$1029,COLUMN('04施策の客観指標'!$AT:$AT),FALSE)</f>
        <v>-</v>
      </c>
      <c r="IO19" s="7" t="str">
        <f>VLOOKUP($A19&amp;"-"&amp;IO$4,'04施策の客観指標'!$A$4:$AU$1029,COLUMN('04施策の客観指標'!$AT:$AT),FALSE)</f>
        <v>-</v>
      </c>
      <c r="IP19" s="7" t="str">
        <f>VLOOKUP($A19&amp;"-"&amp;IP$4,'04施策の客観指標'!$A$4:$AU$1029,COLUMN('04施策の客観指標'!$AT:$AT),FALSE)</f>
        <v>-</v>
      </c>
      <c r="IQ19" s="7" t="str">
        <f>VLOOKUP($A19&amp;"-"&amp;IQ$4,'04施策の客観指標'!$A$4:$AU$1029,COLUMN('04施策の客観指標'!$AT:$AT),FALSE)</f>
        <v>-</v>
      </c>
      <c r="IR19" s="109" t="e">
        <f t="shared" si="111"/>
        <v>#DIV/0!</v>
      </c>
      <c r="IS19" s="37" t="str">
        <f>VLOOKUP($A19&amp;"-"&amp;II$4,'04施策の客観指標'!$A$4:$AU$1029,COLUMN('04施策の客観指標'!$AU:$AU),FALSE)</f>
        <v>-</v>
      </c>
      <c r="IT19" s="38" t="str">
        <f>VLOOKUP($A19&amp;"-"&amp;IJ$4,'04施策の客観指標'!$A$4:$AU$1029,COLUMN('04施策の客観指標'!$AU:$AU),FALSE)</f>
        <v>-</v>
      </c>
      <c r="IU19" s="38" t="str">
        <f>VLOOKUP($A19&amp;"-"&amp;IK$4,'04施策の客観指標'!$A$4:$AU$1029,COLUMN('04施策の客観指標'!$AU:$AU),FALSE)</f>
        <v>-</v>
      </c>
      <c r="IV19" s="38" t="str">
        <f>VLOOKUP($A19&amp;"-"&amp;IL$4,'04施策の客観指標'!$A$4:$AU$1029,COLUMN('04施策の客観指標'!$AU:$AU),FALSE)</f>
        <v>-</v>
      </c>
      <c r="IW19" s="38" t="str">
        <f>VLOOKUP($A19&amp;"-"&amp;IM$4,'04施策の客観指標'!$A$4:$AU$1029,COLUMN('04施策の客観指標'!$AU:$AU),FALSE)</f>
        <v>-</v>
      </c>
      <c r="IX19" s="38" t="str">
        <f>VLOOKUP($A19&amp;"-"&amp;IN$4,'04施策の客観指標'!$A$4:$AU$1029,COLUMN('04施策の客観指標'!$AU:$AU),FALSE)</f>
        <v>-</v>
      </c>
      <c r="IY19" s="38" t="str">
        <f>VLOOKUP($A19&amp;"-"&amp;IO$4,'04施策の客観指標'!$A$4:$AU$1029,COLUMN('04施策の客観指標'!$AU:$AU),FALSE)</f>
        <v>-</v>
      </c>
      <c r="IZ19" s="38" t="str">
        <f>VLOOKUP($A19&amp;"-"&amp;IP$4,'04施策の客観指標'!$A$4:$AU$1029,COLUMN('04施策の客観指標'!$AU:$AU),FALSE)</f>
        <v>-</v>
      </c>
      <c r="JA19" s="38" t="str">
        <f>VLOOKUP($A19&amp;"-"&amp;IQ$4,'04施策の客観指標'!$A$4:$AU$1029,COLUMN('04施策の客観指標'!$AU:$AU),FALSE)</f>
        <v>-</v>
      </c>
      <c r="JB19" s="82">
        <f t="shared" si="112"/>
        <v>0</v>
      </c>
      <c r="JC19" s="37" t="str">
        <f t="shared" si="113"/>
        <v/>
      </c>
      <c r="JD19" s="38" t="str">
        <f t="shared" si="54"/>
        <v/>
      </c>
      <c r="JE19" s="38" t="str">
        <f t="shared" si="55"/>
        <v/>
      </c>
      <c r="JF19" s="38" t="str">
        <f t="shared" si="56"/>
        <v/>
      </c>
      <c r="JG19" s="38" t="str">
        <f t="shared" si="57"/>
        <v/>
      </c>
      <c r="JH19" s="38" t="str">
        <f t="shared" si="58"/>
        <v/>
      </c>
      <c r="JI19" s="38" t="str">
        <f t="shared" si="59"/>
        <v/>
      </c>
      <c r="JJ19" s="38" t="str">
        <f t="shared" si="60"/>
        <v/>
      </c>
      <c r="JK19" s="38" t="str">
        <f t="shared" si="61"/>
        <v/>
      </c>
      <c r="JL19" s="41" t="e">
        <f t="shared" si="114"/>
        <v>#DIV/0!</v>
      </c>
      <c r="JM19" s="37" t="str">
        <f>IF($K19="○",VLOOKUP($C19&amp;"-"&amp;JM$4,'05市民生活実感調査'!$A$3:$BC$218,COLUMN('05市民生活実感調査'!$BC:$BC),FALSE),"-")</f>
        <v>-</v>
      </c>
      <c r="JN19" s="38" t="str">
        <f>IF($L19="○",VLOOKUP($C19&amp;"-"&amp;JN$4,'05市民生活実感調査'!$A$3:$BC$218,COLUMN('05市民生活実感調査'!$BC:$BC),FALSE),"-")</f>
        <v>-</v>
      </c>
      <c r="JO19" s="38" t="str">
        <f>IF($M19="○",VLOOKUP($C19&amp;"-"&amp;JO$4,'05市民生活実感調査'!$A$3:$BC$218,COLUMN('05市民生活実感調査'!$BC:$BC),FALSE),"-")</f>
        <v>-</v>
      </c>
      <c r="JP19" s="38" t="str">
        <f>IF($N19="○",VLOOKUP($C19&amp;"-"&amp;JP$4,'05市民生活実感調査'!$A$3:$BC$218,COLUMN('05市民生活実感調査'!$BC:$BC),FALSE),"-")</f>
        <v>-</v>
      </c>
      <c r="JQ19" s="38" t="str">
        <f>IF($O19="○",VLOOKUP($C19&amp;"-"&amp;JQ$4,'05市民生活実感調査'!$A$3:$BC$218,COLUMN('05市民生活実感調査'!$BC:$BC),FALSE),"-")</f>
        <v>-</v>
      </c>
      <c r="JR19" s="38" t="str">
        <f>IF($P19="○",VLOOKUP($C19&amp;"-"&amp;JR$4,'05市民生活実感調査'!$A$3:$BC$218,COLUMN('05市民生活実感調査'!$BC:$BC),FALSE),"-")</f>
        <v>-</v>
      </c>
      <c r="JS19" s="38" t="str">
        <f>IF($Q19="○",VLOOKUP($C19&amp;"-"&amp;JS$4,'05市民生活実感調査'!$A$3:$BC$218,COLUMN('05市民生活実感調査'!$BC:$BC),FALSE),"-")</f>
        <v>-</v>
      </c>
      <c r="JT19" s="38" t="str">
        <f>IF($R19="○",VLOOKUP($C19&amp;"-"&amp;JT$4,'05市民生活実感調査'!$A$3:$BC$218,COLUMN('05市民生活実感調査'!$BC:$BC),FALSE),"-")</f>
        <v>-</v>
      </c>
      <c r="JU19" s="109" t="e">
        <f t="shared" si="115"/>
        <v>#DIV/0!</v>
      </c>
      <c r="JV19" s="37" t="str">
        <f t="shared" si="116"/>
        <v/>
      </c>
      <c r="JW19" s="38" t="str">
        <f t="shared" si="62"/>
        <v/>
      </c>
      <c r="JX19" s="38" t="str">
        <f t="shared" si="63"/>
        <v/>
      </c>
      <c r="JY19" s="38" t="str">
        <f t="shared" si="64"/>
        <v/>
      </c>
      <c r="JZ19" s="38" t="str">
        <f t="shared" si="65"/>
        <v/>
      </c>
      <c r="KA19" s="38" t="str">
        <f t="shared" si="66"/>
        <v/>
      </c>
      <c r="KB19" s="38" t="str">
        <f t="shared" si="67"/>
        <v/>
      </c>
      <c r="KC19" s="38" t="str">
        <f t="shared" si="68"/>
        <v/>
      </c>
      <c r="KD19" s="41" t="e">
        <f t="shared" si="117"/>
        <v>#DIV/0!</v>
      </c>
      <c r="KE19" s="13" t="str">
        <f t="shared" si="118"/>
        <v>市民実感</v>
      </c>
      <c r="KF19" s="5" t="str">
        <f t="shared" si="119"/>
        <v>文化に触れる機会や他者との共生が身近に感じられることが重要であるため，市民の実感を重視する。　</v>
      </c>
      <c r="KG19" s="108" t="e">
        <f>VLOOKUP(IR19&amp;JU19&amp;KE19,プルダウン!$AC$2:$AD$51,2,FALSE)</f>
        <v>#DIV/0!</v>
      </c>
      <c r="KH19" s="12" t="e">
        <f>VLOOKUP(KG19,プルダウン!$A$1:$B$6,2,FALSE)</f>
        <v>#DIV/0!</v>
      </c>
      <c r="KI19" s="11"/>
      <c r="KJ19" s="12"/>
      <c r="KK19" s="22" t="s">
        <v>81</v>
      </c>
      <c r="KL19" s="5"/>
    </row>
    <row r="20" spans="1:298" ht="153.75" customHeight="1">
      <c r="A20" s="18">
        <v>502</v>
      </c>
      <c r="B20" s="5" t="s">
        <v>174</v>
      </c>
      <c r="C20" s="47">
        <f t="shared" ref="C20" si="160">ROUNDDOWN(A20/100,0)</f>
        <v>5</v>
      </c>
      <c r="D20" s="12" t="str">
        <f>IFERROR(VLOOKUP(C20,プルダウン!$L$2:$M$28,2,FALSE),"-")</f>
        <v>文化</v>
      </c>
      <c r="E20" s="5"/>
      <c r="F20" s="11" t="s">
        <v>1696</v>
      </c>
      <c r="G20" s="195" t="s">
        <v>2356</v>
      </c>
      <c r="H20" s="11"/>
      <c r="I20" s="20"/>
      <c r="J20" s="5"/>
      <c r="K20" s="42" t="s">
        <v>85</v>
      </c>
      <c r="L20" s="43" t="s">
        <v>392</v>
      </c>
      <c r="M20" s="43" t="s">
        <v>392</v>
      </c>
      <c r="N20" s="43" t="s">
        <v>85</v>
      </c>
      <c r="O20" s="43" t="s">
        <v>85</v>
      </c>
      <c r="P20" s="43" t="s">
        <v>85</v>
      </c>
      <c r="Q20" s="43" t="s">
        <v>85</v>
      </c>
      <c r="R20" s="41" t="s">
        <v>85</v>
      </c>
      <c r="S20" s="552" t="str">
        <f>VLOOKUP($A20&amp;"-"&amp;S$4,'04施策の客観指標'!$A$4:$AU$1029,COLUMN('04施策の客観指標'!$AP:$AP),FALSE)</f>
        <v>b</v>
      </c>
      <c r="T20" s="553" t="str">
        <f>VLOOKUP($A20&amp;"-"&amp;T$4,'04施策の客観指標'!$A$4:$AU$1029,COLUMN('04施策の客観指標'!$AP:$AP),FALSE)</f>
        <v>-</v>
      </c>
      <c r="U20" s="553" t="str">
        <f>VLOOKUP($A20&amp;"-"&amp;U$4,'04施策の客観指標'!$A$4:$AU$1029,COLUMN('04施策の客観指標'!$AP:$AP),FALSE)</f>
        <v>-</v>
      </c>
      <c r="V20" s="553" t="str">
        <f>VLOOKUP($A20&amp;"-"&amp;V$4,'04施策の客観指標'!$A$4:$AU$1029,COLUMN('04施策の客観指標'!$AP:$AP),FALSE)</f>
        <v>-</v>
      </c>
      <c r="W20" s="553" t="str">
        <f>VLOOKUP($A20&amp;"-"&amp;W$4,'04施策の客観指標'!$A$4:$AU$1029,COLUMN('04施策の客観指標'!$AP:$AP),FALSE)</f>
        <v>-</v>
      </c>
      <c r="X20" s="553" t="str">
        <f>VLOOKUP($A20&amp;"-"&amp;X$4,'04施策の客観指標'!$A$4:$AU$1029,COLUMN('04施策の客観指標'!$AP:$AP),FALSE)</f>
        <v>-</v>
      </c>
      <c r="Y20" s="553" t="str">
        <f>VLOOKUP($A20&amp;"-"&amp;Y$4,'04施策の客観指標'!$A$4:$AU$1029,COLUMN('04施策の客観指標'!$AP:$AP),FALSE)</f>
        <v>-</v>
      </c>
      <c r="Z20" s="553" t="str">
        <f>VLOOKUP($A20&amp;"-"&amp;Z$4,'04施策の客観指標'!$A$4:$AU$1029,COLUMN('04施策の客観指標'!$AP:$AP),FALSE)</f>
        <v>-</v>
      </c>
      <c r="AA20" s="554" t="str">
        <f>VLOOKUP($A20&amp;"-"&amp;AA$4,'04施策の客観指標'!$A$4:$AU$1029,COLUMN('04施策の客観指標'!$AP:$AP),FALSE)</f>
        <v>-</v>
      </c>
      <c r="AB20" s="555" t="str">
        <f t="shared" si="70"/>
        <v>b</v>
      </c>
      <c r="AC20" s="391">
        <f>VLOOKUP($A20&amp;"-"&amp;S$4,'04施策の客観指標'!$A$4:$AU$1029,COLUMN('04施策の客観指標'!$AU:$AU),FALSE)</f>
        <v>1</v>
      </c>
      <c r="AD20" s="392" t="str">
        <f>VLOOKUP($A20&amp;"-"&amp;T$4,'04施策の客観指標'!$A$4:$AU$1029,COLUMN('04施策の客観指標'!$AU:$AU),FALSE)</f>
        <v>-</v>
      </c>
      <c r="AE20" s="392" t="str">
        <f>VLOOKUP($A20&amp;"-"&amp;U$4,'04施策の客観指標'!$A$4:$AU$1029,COLUMN('04施策の客観指標'!$AU:$AU),FALSE)</f>
        <v>-</v>
      </c>
      <c r="AF20" s="392" t="str">
        <f>VLOOKUP($A20&amp;"-"&amp;V$4,'04施策の客観指標'!$A$4:$AU$1029,COLUMN('04施策の客観指標'!$AU:$AU),FALSE)</f>
        <v>-</v>
      </c>
      <c r="AG20" s="392" t="str">
        <f>VLOOKUP($A20&amp;"-"&amp;W$4,'04施策の客観指標'!$A$4:$AU$1029,COLUMN('04施策の客観指標'!$AU:$AU),FALSE)</f>
        <v>-</v>
      </c>
      <c r="AH20" s="392" t="str">
        <f>VLOOKUP($A20&amp;"-"&amp;X$4,'04施策の客観指標'!$A$4:$AU$1029,COLUMN('04施策の客観指標'!$AU:$AU),FALSE)</f>
        <v>-</v>
      </c>
      <c r="AI20" s="392" t="str">
        <f>VLOOKUP($A20&amp;"-"&amp;Y$4,'04施策の客観指標'!$A$4:$AU$1029,COLUMN('04施策の客観指標'!$AU:$AU),FALSE)</f>
        <v>-</v>
      </c>
      <c r="AJ20" s="392" t="str">
        <f>VLOOKUP($A20&amp;"-"&amp;Z$4,'04施策の客観指標'!$A$4:$AU$1029,COLUMN('04施策の客観指標'!$AU:$AU),FALSE)</f>
        <v>-</v>
      </c>
      <c r="AK20" s="392" t="str">
        <f>VLOOKUP($A20&amp;"-"&amp;AA$4,'04施策の客観指標'!$A$4:$AU$1029,COLUMN('04施策の客観指標'!$AU:$AU),FALSE)</f>
        <v>-</v>
      </c>
      <c r="AL20" s="393">
        <f t="shared" ref="AL20" si="161">SUM(AC20:AK20)</f>
        <v>1</v>
      </c>
      <c r="AM20" s="37">
        <f t="shared" ref="AM20" si="162">_xlfn.SWITCH(S20,"a",4*AC20,"b",3*AC20,"c",2*AC20,"d",1*AC20,"e",0*AC20,"-","")</f>
        <v>3</v>
      </c>
      <c r="AN20" s="38" t="str">
        <f t="shared" ref="AN20" si="163">_xlfn.SWITCH(T20,"a",4*AD20,"b",3*AD20,"c",2*AD20,"d",1*AD20,"e",0*AD20,"-","")</f>
        <v/>
      </c>
      <c r="AO20" s="38" t="str">
        <f t="shared" ref="AO20" si="164">_xlfn.SWITCH(U20,"a",4*AE20,"b",3*AE20,"c",2*AE20,"d",1*AE20,"e",0*AE20,"-","")</f>
        <v/>
      </c>
      <c r="AP20" s="38" t="str">
        <f t="shared" ref="AP20" si="165">_xlfn.SWITCH(V20,"a",4*AF20,"b",3*AF20,"c",2*AF20,"d",1*AF20,"e",0*AF20,"-","")</f>
        <v/>
      </c>
      <c r="AQ20" s="38" t="str">
        <f t="shared" ref="AQ20" si="166">_xlfn.SWITCH(W20,"a",4*AG20,"b",3*AG20,"c",2*AG20,"d",1*AG20,"e",0*AG20,"-","")</f>
        <v/>
      </c>
      <c r="AR20" s="38" t="str">
        <f t="shared" ref="AR20" si="167">_xlfn.SWITCH(X20,"a",4*AH20,"b",3*AH20,"c",2*AH20,"d",1*AH20,"e",0*AH20,"-","")</f>
        <v/>
      </c>
      <c r="AS20" s="38" t="str">
        <f t="shared" ref="AS20" si="168">_xlfn.SWITCH(Y20,"a",4*AI20,"b",3*AI20,"c",2*AI20,"d",1*AI20,"e",0*AI20,"-","")</f>
        <v/>
      </c>
      <c r="AT20" s="38" t="str">
        <f t="shared" ref="AT20" si="169">_xlfn.SWITCH(Z20,"a",4*AJ20,"b",3*AJ20,"c",2*AJ20,"d",1*AJ20,"e",0*AJ20,"-","")</f>
        <v/>
      </c>
      <c r="AU20" s="253" t="str">
        <f t="shared" ref="AU20" si="170">_xlfn.SWITCH(AA20,"a",4*AK20,"b",3*AK20,"c",2*AK20,"d",1*AK20,"e",0*AK20,"-","")</f>
        <v/>
      </c>
      <c r="AV20" s="81">
        <f t="shared" si="1"/>
        <v>0.75</v>
      </c>
      <c r="AW20" s="534" t="str">
        <f>IF($K20="○",VLOOKUP($C20&amp;"-"&amp;AW$4,'05市民生活実感調査'!$A$3:$BC$218,COLUMN('05市民生活実感調査'!$O:$O),FALSE),"-")</f>
        <v>-</v>
      </c>
      <c r="AX20" s="535" t="str">
        <f>IF($L20="○",VLOOKUP($C20&amp;"-"&amp;AX$4,'05市民生活実感調査'!$A$3:$BC$218,COLUMN('05市民生活実感調査'!$O:$O),FALSE),"-")</f>
        <v>c</v>
      </c>
      <c r="AY20" s="535" t="str">
        <f>IF($M20="○",VLOOKUP($C20&amp;"-"&amp;AY$4,'05市民生活実感調査'!$A$3:$BC$218,COLUMN('05市民生活実感調査'!$O:$O),FALSE),"-")</f>
        <v>c</v>
      </c>
      <c r="AZ20" s="535" t="str">
        <f>IF($N20="○",VLOOKUP($C20&amp;"-"&amp;AZ$4,'05市民生活実感調査'!$A$3:$BC$218,COLUMN('05市民生活実感調査'!$O:$O),FALSE),"-")</f>
        <v>-</v>
      </c>
      <c r="BA20" s="535" t="str">
        <f>IF($O20="○",VLOOKUP($C20&amp;"-"&amp;BA$4,'05市民生活実感調査'!$A$3:$BC$218,COLUMN('05市民生活実感調査'!$O:$O),FALSE),"-")</f>
        <v>-</v>
      </c>
      <c r="BB20" s="535" t="str">
        <f>IF($P20="○",VLOOKUP($C20&amp;"-"&amp;BB$4,'05市民生活実感調査'!$A$3:$BC$218,COLUMN('05市民生活実感調査'!$O:$O),FALSE),"-")</f>
        <v>-</v>
      </c>
      <c r="BC20" s="535" t="str">
        <f>IF($Q20="○",VLOOKUP($C20&amp;"-"&amp;BC$4,'05市民生活実感調査'!$A$3:$BC$218,COLUMN('05市民生活実感調査'!$O:$O),FALSE),"-")</f>
        <v>-</v>
      </c>
      <c r="BD20" s="535" t="str">
        <f>IF($R20="○",VLOOKUP($C20&amp;"-"&amp;BD$4,'05市民生活実感調査'!$A$3:$BC$218,COLUMN('05市民生活実感調査'!$O:$O),FALSE),"-")</f>
        <v>-</v>
      </c>
      <c r="BE20" s="536" t="str">
        <f t="shared" si="81"/>
        <v>c</v>
      </c>
      <c r="BF20" s="37" t="str">
        <f t="shared" ref="BF20" si="171">_xlfn.SWITCH(AW20,"a",4,"b",3,"c",2,"d",1,"e",0,"-","")</f>
        <v/>
      </c>
      <c r="BG20" s="38">
        <f t="shared" ref="BG20" si="172">_xlfn.SWITCH(AX20,"a",4,"b",3,"c",2,"d",1,"e",0,"-","")</f>
        <v>2</v>
      </c>
      <c r="BH20" s="38">
        <f t="shared" ref="BH20" si="173">_xlfn.SWITCH(AY20,"a",4,"b",3,"c",2,"d",1,"e",0,"-","")</f>
        <v>2</v>
      </c>
      <c r="BI20" s="38" t="str">
        <f t="shared" ref="BI20" si="174">_xlfn.SWITCH(AZ20,"a",4,"b",3,"c",2,"d",1,"e",0,"-","")</f>
        <v/>
      </c>
      <c r="BJ20" s="38" t="str">
        <f t="shared" ref="BJ20" si="175">_xlfn.SWITCH(BA20,"a",4,"b",3,"c",2,"d",1,"e",0,"-","")</f>
        <v/>
      </c>
      <c r="BK20" s="38" t="str">
        <f t="shared" ref="BK20" si="176">_xlfn.SWITCH(BB20,"a",4,"b",3,"c",2,"d",1,"e",0,"-","")</f>
        <v/>
      </c>
      <c r="BL20" s="38" t="str">
        <f t="shared" ref="BL20" si="177">_xlfn.SWITCH(BC20,"a",4,"b",3,"c",2,"d",1,"e",0,"-","")</f>
        <v/>
      </c>
      <c r="BM20" s="38" t="str">
        <f t="shared" ref="BM20" si="178">_xlfn.SWITCH(BD20,"a",4,"b",3,"c",2,"d",1,"e",0,"-","")</f>
        <v/>
      </c>
      <c r="BN20" s="41">
        <f t="shared" ref="BN20" si="179">SUM(BF20:BM20)/COUNT(BF20:BM20)/4</f>
        <v>0.5</v>
      </c>
      <c r="BO20" s="264" t="s">
        <v>124</v>
      </c>
      <c r="BP20" s="224" t="s">
        <v>2178</v>
      </c>
      <c r="BQ20" s="537" t="str">
        <f>VLOOKUP(AB20&amp;BE20&amp;BO20,[4]プルダウン!$AC$2:$AD$51,2,FALSE)</f>
        <v>B</v>
      </c>
      <c r="BR20" s="588" t="str">
        <f>VLOOKUP(BQ20,[4]プルダウン!$A$1:$B$6,2,FALSE)</f>
        <v>政策の目的がかなり達成されている</v>
      </c>
      <c r="BS20" s="262" t="s">
        <v>12</v>
      </c>
      <c r="BT20" s="240" t="s">
        <v>2367</v>
      </c>
      <c r="BU20" s="224" t="s">
        <v>2263</v>
      </c>
      <c r="BV20" s="335" t="s">
        <v>2366</v>
      </c>
      <c r="BW20" s="256" t="str">
        <f>VLOOKUP($A20&amp;"-"&amp;BW$4,'04施策の客観指標'!$A$4:$AU$1029,COLUMN('04施策の客観指標'!$AQ:$AQ),FALSE)</f>
        <v>-</v>
      </c>
      <c r="BX20" s="7" t="str">
        <f>VLOOKUP($A20&amp;"-"&amp;BX$4,'04施策の客観指標'!$A$4:$AU$1029,COLUMN('04施策の客観指標'!$AQ:$AQ),FALSE)</f>
        <v>-</v>
      </c>
      <c r="BY20" s="7" t="str">
        <f>VLOOKUP($A20&amp;"-"&amp;BY$4,'04施策の客観指標'!$A$4:$AU$1029,COLUMN('04施策の客観指標'!$AQ:$AQ),FALSE)</f>
        <v>-</v>
      </c>
      <c r="BZ20" s="7" t="str">
        <f>VLOOKUP($A20&amp;"-"&amp;BZ$4,'04施策の客観指標'!$A$4:$AU$1029,COLUMN('04施策の客観指標'!$AQ:$AQ),FALSE)</f>
        <v>-</v>
      </c>
      <c r="CA20" s="7" t="str">
        <f>VLOOKUP($A20&amp;"-"&amp;CA$4,'04施策の客観指標'!$A$4:$AU$1029,COLUMN('04施策の客観指標'!$AQ:$AQ),FALSE)</f>
        <v>-</v>
      </c>
      <c r="CB20" s="7" t="str">
        <f>VLOOKUP($A20&amp;"-"&amp;CB$4,'04施策の客観指標'!$A$4:$AU$1029,COLUMN('04施策の客観指標'!$AQ:$AQ),FALSE)</f>
        <v>-</v>
      </c>
      <c r="CC20" s="7" t="str">
        <f>VLOOKUP($A20&amp;"-"&amp;CC$4,'04施策の客観指標'!$A$4:$AU$1029,COLUMN('04施策の客観指標'!$AQ:$AQ),FALSE)</f>
        <v>-</v>
      </c>
      <c r="CD20" s="7" t="str">
        <f>VLOOKUP($A20&amp;"-"&amp;CD$4,'04施策の客観指標'!$A$4:$AU$1029,COLUMN('04施策の客観指標'!$AQ:$AQ),FALSE)</f>
        <v>-</v>
      </c>
      <c r="CE20" s="7" t="str">
        <f>VLOOKUP($A20&amp;"-"&amp;CE$4,'04施策の客観指標'!$A$4:$AU$1029,COLUMN('04施策の客観指標'!$AQ:$AQ),FALSE)</f>
        <v>-</v>
      </c>
      <c r="CF20" s="109" t="str">
        <f t="shared" si="84"/>
        <v>e</v>
      </c>
      <c r="CG20" s="37">
        <f>VLOOKUP($A20&amp;"-"&amp;BW$4,'04施策の客観指標'!$A$4:$AU$1029,COLUMN('04施策の客観指標'!$AU:$AU),FALSE)</f>
        <v>1</v>
      </c>
      <c r="CH20" s="38" t="str">
        <f>VLOOKUP($A20&amp;"-"&amp;BX$4,'04施策の客観指標'!$A$4:$AU$1029,COLUMN('04施策の客観指標'!$AU:$AU),FALSE)</f>
        <v>-</v>
      </c>
      <c r="CI20" s="38" t="str">
        <f>VLOOKUP($A20&amp;"-"&amp;BY$4,'04施策の客観指標'!$A$4:$AU$1029,COLUMN('04施策の客観指標'!$AU:$AU),FALSE)</f>
        <v>-</v>
      </c>
      <c r="CJ20" s="38" t="str">
        <f>VLOOKUP($A20&amp;"-"&amp;BZ$4,'04施策の客観指標'!$A$4:$AU$1029,COLUMN('04施策の客観指標'!$AU:$AU),FALSE)</f>
        <v>-</v>
      </c>
      <c r="CK20" s="38" t="str">
        <f>VLOOKUP($A20&amp;"-"&amp;CA$4,'04施策の客観指標'!$A$4:$AU$1029,COLUMN('04施策の客観指標'!$AU:$AU),FALSE)</f>
        <v>-</v>
      </c>
      <c r="CL20" s="38" t="str">
        <f>VLOOKUP($A20&amp;"-"&amp;CB$4,'04施策の客観指標'!$A$4:$AU$1029,COLUMN('04施策の客観指標'!$AU:$AU),FALSE)</f>
        <v>-</v>
      </c>
      <c r="CM20" s="38" t="str">
        <f>VLOOKUP($A20&amp;"-"&amp;CC$4,'04施策の客観指標'!$A$4:$AU$1029,COLUMN('04施策の客観指標'!$AU:$AU),FALSE)</f>
        <v>-</v>
      </c>
      <c r="CN20" s="38" t="str">
        <f>VLOOKUP($A20&amp;"-"&amp;CD$4,'04施策の客観指標'!$A$4:$AU$1029,COLUMN('04施策の客観指標'!$AU:$AU),FALSE)</f>
        <v>-</v>
      </c>
      <c r="CO20" s="38" t="str">
        <f>VLOOKUP($A20&amp;"-"&amp;CE$4,'04施策の客観指標'!$A$4:$AU$1029,COLUMN('04施策の客観指標'!$AU:$AU),FALSE)</f>
        <v>-</v>
      </c>
      <c r="CP20" s="82">
        <f t="shared" si="85"/>
        <v>1</v>
      </c>
      <c r="CQ20" s="37" t="str">
        <f t="shared" si="86"/>
        <v/>
      </c>
      <c r="CR20" s="38" t="str">
        <f t="shared" si="9"/>
        <v/>
      </c>
      <c r="CS20" s="38" t="str">
        <f t="shared" si="10"/>
        <v/>
      </c>
      <c r="CT20" s="38" t="str">
        <f t="shared" si="11"/>
        <v/>
      </c>
      <c r="CU20" s="38" t="str">
        <f t="shared" si="12"/>
        <v/>
      </c>
      <c r="CV20" s="38" t="str">
        <f t="shared" si="13"/>
        <v/>
      </c>
      <c r="CW20" s="38" t="str">
        <f t="shared" si="14"/>
        <v/>
      </c>
      <c r="CX20" s="38" t="str">
        <f t="shared" si="15"/>
        <v/>
      </c>
      <c r="CY20" s="38" t="str">
        <f t="shared" si="16"/>
        <v/>
      </c>
      <c r="CZ20" s="41">
        <f t="shared" si="87"/>
        <v>0</v>
      </c>
      <c r="DA20" s="37" t="str">
        <f>IF($K20="○",VLOOKUP($C20&amp;"-"&amp;DA$4,'05市民生活実感調査'!$A$3:$BC$218,COLUMN('05市民生活実感調査'!$Y:$Y),FALSE),"-")</f>
        <v>-</v>
      </c>
      <c r="DB20" s="38" t="str">
        <f>IF($L20="○",VLOOKUP($C20&amp;"-"&amp;DB$4,'05市民生活実感調査'!$A$3:$BC$218,COLUMN('05市民生活実感調査'!$Y:$Y),FALSE),"-")</f>
        <v>-</v>
      </c>
      <c r="DC20" s="38" t="str">
        <f>IF($M20="○",VLOOKUP($C20&amp;"-"&amp;DC$4,'05市民生活実感調査'!$A$3:$BC$218,COLUMN('05市民生活実感調査'!$Y:$Y),FALSE),"-")</f>
        <v>-</v>
      </c>
      <c r="DD20" s="38" t="str">
        <f>IF($N20="○",VLOOKUP($C20&amp;"-"&amp;DD$4,'05市民生活実感調査'!$A$3:$BC$218,COLUMN('05市民生活実感調査'!$Y:$Y),FALSE),"-")</f>
        <v>-</v>
      </c>
      <c r="DE20" s="38" t="str">
        <f>IF($O20="○",VLOOKUP($C20&amp;"-"&amp;DE$4,'05市民生活実感調査'!$A$3:$BC$218,COLUMN('05市民生活実感調査'!$Y:$Y),FALSE),"-")</f>
        <v>-</v>
      </c>
      <c r="DF20" s="38" t="str">
        <f>IF($P20="○",VLOOKUP($C20&amp;"-"&amp;DF$4,'05市民生活実感調査'!$A$3:$BC$218,COLUMN('05市民生活実感調査'!$Y:$Y),FALSE),"-")</f>
        <v>-</v>
      </c>
      <c r="DG20" s="38" t="str">
        <f>IF($Q20="○",VLOOKUP($C20&amp;"-"&amp;DG$4,'05市民生活実感調査'!$A$3:$BC$218,COLUMN('05市民生活実感調査'!$Y:$Y),FALSE),"-")</f>
        <v>-</v>
      </c>
      <c r="DH20" s="38" t="str">
        <f>IF($R20="○",VLOOKUP($C20&amp;"-"&amp;DH$4,'05市民生活実感調査'!$A$3:$BC$218,COLUMN('05市民生活実感調査'!$Y:$Y),FALSE),"-")</f>
        <v>-</v>
      </c>
      <c r="DI20" s="109" t="e">
        <f t="shared" si="88"/>
        <v>#DIV/0!</v>
      </c>
      <c r="DJ20" s="37" t="str">
        <f t="shared" si="89"/>
        <v/>
      </c>
      <c r="DK20" s="38" t="str">
        <f t="shared" si="17"/>
        <v/>
      </c>
      <c r="DL20" s="38" t="str">
        <f t="shared" si="18"/>
        <v/>
      </c>
      <c r="DM20" s="38" t="str">
        <f t="shared" si="19"/>
        <v/>
      </c>
      <c r="DN20" s="38" t="str">
        <f t="shared" si="20"/>
        <v/>
      </c>
      <c r="DO20" s="38" t="str">
        <f t="shared" si="21"/>
        <v/>
      </c>
      <c r="DP20" s="38" t="str">
        <f t="shared" si="22"/>
        <v/>
      </c>
      <c r="DQ20" s="38" t="str">
        <f t="shared" si="23"/>
        <v/>
      </c>
      <c r="DR20" s="41" t="e">
        <f t="shared" si="90"/>
        <v>#DIV/0!</v>
      </c>
      <c r="DS20" s="13" t="str">
        <f t="shared" si="91"/>
        <v>客観指標</v>
      </c>
      <c r="DT20" s="5" t="str">
        <f t="shared" si="92"/>
        <v>文化を基軸とした社会的・経済的価値観の発信や，京都・日本文化の発信は市民に実感されにくいものなので，客観指標を重視する。</v>
      </c>
      <c r="DU20" s="108" t="e">
        <f>VLOOKUP(CF20&amp;DI20&amp;DS20,プルダウン!$AC$2:$AD$51,2,FALSE)</f>
        <v>#DIV/0!</v>
      </c>
      <c r="DV20" s="12" t="e">
        <f>VLOOKUP(DU20,プルダウン!$A$1:$B$6,2,FALSE)</f>
        <v>#DIV/0!</v>
      </c>
      <c r="DW20" s="11"/>
      <c r="DX20" s="12"/>
      <c r="DY20" s="22" t="s">
        <v>81</v>
      </c>
      <c r="DZ20" s="116"/>
      <c r="EA20" s="115" t="str">
        <f>VLOOKUP($A20&amp;"-"&amp;EA$4,'04施策の客観指標'!$A$4:$AU$1029,COLUMN('04施策の客観指標'!$AR:$AR),FALSE)</f>
        <v>-</v>
      </c>
      <c r="EB20" s="7" t="str">
        <f>VLOOKUP($A20&amp;"-"&amp;EB$4,'04施策の客観指標'!$A$4:$AU$1029,COLUMN('04施策の客観指標'!$AR:$AR),FALSE)</f>
        <v>-</v>
      </c>
      <c r="EC20" s="7" t="str">
        <f>VLOOKUP($A20&amp;"-"&amp;EC$4,'04施策の客観指標'!$A$4:$AU$1029,COLUMN('04施策の客観指標'!$AR:$AR),FALSE)</f>
        <v>-</v>
      </c>
      <c r="ED20" s="7" t="str">
        <f>VLOOKUP($A20&amp;"-"&amp;ED$4,'04施策の客観指標'!$A$4:$AU$1029,COLUMN('04施策の客観指標'!$AR:$AR),FALSE)</f>
        <v>-</v>
      </c>
      <c r="EE20" s="7" t="str">
        <f>VLOOKUP($A20&amp;"-"&amp;EE$4,'04施策の客観指標'!$A$4:$AU$1029,COLUMN('04施策の客観指標'!$AR:$AR),FALSE)</f>
        <v>-</v>
      </c>
      <c r="EF20" s="7" t="str">
        <f>VLOOKUP($A20&amp;"-"&amp;EF$4,'04施策の客観指標'!$A$4:$AU$1029,COLUMN('04施策の客観指標'!$AR:$AR),FALSE)</f>
        <v>-</v>
      </c>
      <c r="EG20" s="7" t="str">
        <f>VLOOKUP($A20&amp;"-"&amp;EG$4,'04施策の客観指標'!$A$4:$AU$1029,COLUMN('04施策の客観指標'!$AR:$AR),FALSE)</f>
        <v>-</v>
      </c>
      <c r="EH20" s="7" t="str">
        <f>VLOOKUP($A20&amp;"-"&amp;EH$4,'04施策の客観指標'!$A$4:$AU$1029,COLUMN('04施策の客観指標'!$AR:$AR),FALSE)</f>
        <v>-</v>
      </c>
      <c r="EI20" s="7" t="str">
        <f>VLOOKUP($A20&amp;"-"&amp;EI$4,'04施策の客観指標'!$A$4:$AU$1029,COLUMN('04施策の客観指標'!$AR:$AR),FALSE)</f>
        <v>-</v>
      </c>
      <c r="EJ20" s="109" t="str">
        <f t="shared" si="93"/>
        <v>e</v>
      </c>
      <c r="EK20" s="37">
        <f>VLOOKUP($A20&amp;"-"&amp;EA$4,'04施策の客観指標'!$A$4:$AU$1029,COLUMN('04施策の客観指標'!$AU:$AU),FALSE)</f>
        <v>1</v>
      </c>
      <c r="EL20" s="38" t="str">
        <f>VLOOKUP($A20&amp;"-"&amp;EB$4,'04施策の客観指標'!$A$4:$AU$1029,COLUMN('04施策の客観指標'!$AU:$AU),FALSE)</f>
        <v>-</v>
      </c>
      <c r="EM20" s="38" t="str">
        <f>VLOOKUP($A20&amp;"-"&amp;EC$4,'04施策の客観指標'!$A$4:$AU$1029,COLUMN('04施策の客観指標'!$AU:$AU),FALSE)</f>
        <v>-</v>
      </c>
      <c r="EN20" s="38" t="str">
        <f>VLOOKUP($A20&amp;"-"&amp;ED$4,'04施策の客観指標'!$A$4:$AU$1029,COLUMN('04施策の客観指標'!$AU:$AU),FALSE)</f>
        <v>-</v>
      </c>
      <c r="EO20" s="38" t="str">
        <f>VLOOKUP($A20&amp;"-"&amp;EE$4,'04施策の客観指標'!$A$4:$AU$1029,COLUMN('04施策の客観指標'!$AU:$AU),FALSE)</f>
        <v>-</v>
      </c>
      <c r="EP20" s="38" t="str">
        <f>VLOOKUP($A20&amp;"-"&amp;EF$4,'04施策の客観指標'!$A$4:$AU$1029,COLUMN('04施策の客観指標'!$AU:$AU),FALSE)</f>
        <v>-</v>
      </c>
      <c r="EQ20" s="38" t="str">
        <f>VLOOKUP($A20&amp;"-"&amp;EG$4,'04施策の客観指標'!$A$4:$AU$1029,COLUMN('04施策の客観指標'!$AU:$AU),FALSE)</f>
        <v>-</v>
      </c>
      <c r="ER20" s="38" t="str">
        <f>VLOOKUP($A20&amp;"-"&amp;EH$4,'04施策の客観指標'!$A$4:$AU$1029,COLUMN('04施策の客観指標'!$AU:$AU),FALSE)</f>
        <v>-</v>
      </c>
      <c r="ES20" s="38" t="str">
        <f>VLOOKUP($A20&amp;"-"&amp;EI$4,'04施策の客観指標'!$A$4:$AU$1029,COLUMN('04施策の客観指標'!$AU:$AU),FALSE)</f>
        <v>-</v>
      </c>
      <c r="ET20" s="82">
        <f t="shared" si="94"/>
        <v>1</v>
      </c>
      <c r="EU20" s="37" t="str">
        <f t="shared" si="95"/>
        <v/>
      </c>
      <c r="EV20" s="38" t="str">
        <f t="shared" si="24"/>
        <v/>
      </c>
      <c r="EW20" s="38" t="str">
        <f t="shared" si="25"/>
        <v/>
      </c>
      <c r="EX20" s="38" t="str">
        <f t="shared" si="26"/>
        <v/>
      </c>
      <c r="EY20" s="38" t="str">
        <f t="shared" si="27"/>
        <v/>
      </c>
      <c r="EZ20" s="38" t="str">
        <f t="shared" si="28"/>
        <v/>
      </c>
      <c r="FA20" s="38" t="str">
        <f t="shared" si="29"/>
        <v/>
      </c>
      <c r="FB20" s="38" t="str">
        <f t="shared" si="30"/>
        <v/>
      </c>
      <c r="FC20" s="38" t="str">
        <f t="shared" si="31"/>
        <v/>
      </c>
      <c r="FD20" s="41">
        <f t="shared" si="96"/>
        <v>0</v>
      </c>
      <c r="FE20" s="37" t="str">
        <f>IF($K20="○",VLOOKUP($C20&amp;"-"&amp;FE$4,'05市民生活実感調査'!$A$3:$BC$218,COLUMN('05市民生活実感調査'!$AI:$AI),FALSE),"-")</f>
        <v>-</v>
      </c>
      <c r="FF20" s="38" t="str">
        <f>IF($L20="○",VLOOKUP($C20&amp;"-"&amp;FF$4,'05市民生活実感調査'!$A$3:$BC$218,COLUMN('05市民生活実感調査'!$AI:$AI),FALSE),"-")</f>
        <v>-</v>
      </c>
      <c r="FG20" s="38" t="str">
        <f>IF($M20="○",VLOOKUP($C20&amp;"-"&amp;FG$4,'05市民生活実感調査'!$A$3:$BC$218,COLUMN('05市民生活実感調査'!$AI:$AI),FALSE),"-")</f>
        <v>-</v>
      </c>
      <c r="FH20" s="38" t="str">
        <f>IF($N20="○",VLOOKUP($C20&amp;"-"&amp;FH$4,'05市民生活実感調査'!$A$3:$BC$218,COLUMN('05市民生活実感調査'!$AI:$AI),FALSE),"-")</f>
        <v>-</v>
      </c>
      <c r="FI20" s="38" t="str">
        <f>IF($O20="○",VLOOKUP($C20&amp;"-"&amp;FI$4,'05市民生活実感調査'!$A$3:$BC$218,COLUMN('05市民生活実感調査'!$AI:$AI),FALSE),"-")</f>
        <v>-</v>
      </c>
      <c r="FJ20" s="38" t="str">
        <f>IF($P20="○",VLOOKUP($C20&amp;"-"&amp;FJ$4,'05市民生活実感調査'!$A$3:$BC$218,COLUMN('05市民生活実感調査'!$AI:$AI),FALSE),"-")</f>
        <v>-</v>
      </c>
      <c r="FK20" s="38" t="str">
        <f>IF($Q20="○",VLOOKUP($C20&amp;"-"&amp;FK$4,'05市民生活実感調査'!$A$3:$BC$218,COLUMN('05市民生活実感調査'!$AI:$AI),FALSE),"-")</f>
        <v>-</v>
      </c>
      <c r="FL20" s="38" t="str">
        <f>IF($R20="○",VLOOKUP($C20&amp;"-"&amp;FL$4,'05市民生活実感調査'!$A$3:$BC$218,COLUMN('05市民生活実感調査'!$AI:$AI),FALSE),"-")</f>
        <v>-</v>
      </c>
      <c r="FM20" s="109" t="e">
        <f t="shared" si="97"/>
        <v>#DIV/0!</v>
      </c>
      <c r="FN20" s="37" t="str">
        <f t="shared" si="98"/>
        <v/>
      </c>
      <c r="FO20" s="38" t="str">
        <f t="shared" si="32"/>
        <v/>
      </c>
      <c r="FP20" s="38" t="str">
        <f t="shared" si="33"/>
        <v/>
      </c>
      <c r="FQ20" s="38" t="str">
        <f t="shared" si="34"/>
        <v/>
      </c>
      <c r="FR20" s="38" t="str">
        <f t="shared" si="35"/>
        <v/>
      </c>
      <c r="FS20" s="38" t="str">
        <f t="shared" si="36"/>
        <v/>
      </c>
      <c r="FT20" s="38" t="str">
        <f t="shared" si="37"/>
        <v/>
      </c>
      <c r="FU20" s="38" t="str">
        <f t="shared" si="38"/>
        <v/>
      </c>
      <c r="FV20" s="41" t="e">
        <f t="shared" si="99"/>
        <v>#DIV/0!</v>
      </c>
      <c r="FW20" s="13" t="str">
        <f t="shared" si="100"/>
        <v>客観指標</v>
      </c>
      <c r="FX20" s="5" t="str">
        <f t="shared" si="101"/>
        <v>文化を基軸とした社会的・経済的価値観の発信や，京都・日本文化の発信は市民に実感されにくいものなので，客観指標を重視する。</v>
      </c>
      <c r="FY20" s="108" t="e">
        <f>VLOOKUP(EJ20&amp;FM20&amp;FW20,プルダウン!$AC$2:$AD$51,2,FALSE)</f>
        <v>#DIV/0!</v>
      </c>
      <c r="FZ20" s="12" t="e">
        <f>VLOOKUP(FY20,プルダウン!$A$1:$B$6,2,FALSE)</f>
        <v>#DIV/0!</v>
      </c>
      <c r="GA20" s="11"/>
      <c r="GB20" s="12"/>
      <c r="GC20" s="22" t="s">
        <v>81</v>
      </c>
      <c r="GD20" s="116"/>
      <c r="GE20" s="115" t="str">
        <f>VLOOKUP($A20&amp;"-"&amp;GE$4,'04施策の客観指標'!$A$4:$AU$1029,COLUMN('04施策の客観指標'!$AS:$AS),FALSE)</f>
        <v>-</v>
      </c>
      <c r="GF20" s="7" t="str">
        <f>VLOOKUP($A20&amp;"-"&amp;GF$4,'04施策の客観指標'!$A$4:$AU$1029,COLUMN('04施策の客観指標'!$AS:$AS),FALSE)</f>
        <v>-</v>
      </c>
      <c r="GG20" s="7" t="str">
        <f>VLOOKUP($A20&amp;"-"&amp;GG$4,'04施策の客観指標'!$A$4:$AU$1029,COLUMN('04施策の客観指標'!$AS:$AS),FALSE)</f>
        <v>-</v>
      </c>
      <c r="GH20" s="7" t="str">
        <f>VLOOKUP($A20&amp;"-"&amp;GH$4,'04施策の客観指標'!$A$4:$AU$1029,COLUMN('04施策の客観指標'!$AS:$AS),FALSE)</f>
        <v>-</v>
      </c>
      <c r="GI20" s="7" t="str">
        <f>VLOOKUP($A20&amp;"-"&amp;GI$4,'04施策の客観指標'!$A$4:$AU$1029,COLUMN('04施策の客観指標'!$AS:$AS),FALSE)</f>
        <v>-</v>
      </c>
      <c r="GJ20" s="7" t="str">
        <f>VLOOKUP($A20&amp;"-"&amp;GJ$4,'04施策の客観指標'!$A$4:$AU$1029,COLUMN('04施策の客観指標'!$AS:$AS),FALSE)</f>
        <v>-</v>
      </c>
      <c r="GK20" s="7" t="str">
        <f>VLOOKUP($A20&amp;"-"&amp;GK$4,'04施策の客観指標'!$A$4:$AU$1029,COLUMN('04施策の客観指標'!$AS:$AS),FALSE)</f>
        <v>-</v>
      </c>
      <c r="GL20" s="7" t="str">
        <f>VLOOKUP($A20&amp;"-"&amp;GL$4,'04施策の客観指標'!$A$4:$AU$1029,COLUMN('04施策の客観指標'!$AS:$AS),FALSE)</f>
        <v>-</v>
      </c>
      <c r="GM20" s="7" t="str">
        <f>VLOOKUP($A20&amp;"-"&amp;GM$4,'04施策の客観指標'!$A$4:$AU$1029,COLUMN('04施策の客観指標'!$AS:$AS),FALSE)</f>
        <v>-</v>
      </c>
      <c r="GN20" s="109" t="str">
        <f t="shared" si="102"/>
        <v>e</v>
      </c>
      <c r="GO20" s="37">
        <f>VLOOKUP($A20&amp;"-"&amp;GE$4,'04施策の客観指標'!$A$4:$AU$1029,COLUMN('04施策の客観指標'!$AU:$AU),FALSE)</f>
        <v>1</v>
      </c>
      <c r="GP20" s="38" t="str">
        <f>VLOOKUP($A20&amp;"-"&amp;GF$4,'04施策の客観指標'!$A$4:$AU$1029,COLUMN('04施策の客観指標'!$AU:$AU),FALSE)</f>
        <v>-</v>
      </c>
      <c r="GQ20" s="38" t="str">
        <f>VLOOKUP($A20&amp;"-"&amp;GG$4,'04施策の客観指標'!$A$4:$AU$1029,COLUMN('04施策の客観指標'!$AU:$AU),FALSE)</f>
        <v>-</v>
      </c>
      <c r="GR20" s="38" t="str">
        <f>VLOOKUP($A20&amp;"-"&amp;GH$4,'04施策の客観指標'!$A$4:$AU$1029,COLUMN('04施策の客観指標'!$AU:$AU),FALSE)</f>
        <v>-</v>
      </c>
      <c r="GS20" s="38" t="str">
        <f>VLOOKUP($A20&amp;"-"&amp;GI$4,'04施策の客観指標'!$A$4:$AU$1029,COLUMN('04施策の客観指標'!$AU:$AU),FALSE)</f>
        <v>-</v>
      </c>
      <c r="GT20" s="38" t="str">
        <f>VLOOKUP($A20&amp;"-"&amp;GJ$4,'04施策の客観指標'!$A$4:$AU$1029,COLUMN('04施策の客観指標'!$AU:$AU),FALSE)</f>
        <v>-</v>
      </c>
      <c r="GU20" s="38" t="str">
        <f>VLOOKUP($A20&amp;"-"&amp;GK$4,'04施策の客観指標'!$A$4:$AU$1029,COLUMN('04施策の客観指標'!$AU:$AU),FALSE)</f>
        <v>-</v>
      </c>
      <c r="GV20" s="38" t="str">
        <f>VLOOKUP($A20&amp;"-"&amp;GL$4,'04施策の客観指標'!$A$4:$AU$1029,COLUMN('04施策の客観指標'!$AU:$AU),FALSE)</f>
        <v>-</v>
      </c>
      <c r="GW20" s="38" t="str">
        <f>VLOOKUP($A20&amp;"-"&amp;GM$4,'04施策の客観指標'!$A$4:$AU$1029,COLUMN('04施策の客観指標'!$AU:$AU),FALSE)</f>
        <v>-</v>
      </c>
      <c r="GX20" s="82">
        <f t="shared" si="103"/>
        <v>1</v>
      </c>
      <c r="GY20" s="37" t="str">
        <f t="shared" si="104"/>
        <v/>
      </c>
      <c r="GZ20" s="38" t="str">
        <f t="shared" si="39"/>
        <v/>
      </c>
      <c r="HA20" s="38" t="str">
        <f t="shared" si="40"/>
        <v/>
      </c>
      <c r="HB20" s="38" t="str">
        <f t="shared" si="41"/>
        <v/>
      </c>
      <c r="HC20" s="38" t="str">
        <f t="shared" si="42"/>
        <v/>
      </c>
      <c r="HD20" s="38" t="str">
        <f t="shared" si="43"/>
        <v/>
      </c>
      <c r="HE20" s="38" t="str">
        <f t="shared" si="44"/>
        <v/>
      </c>
      <c r="HF20" s="38" t="str">
        <f t="shared" si="45"/>
        <v/>
      </c>
      <c r="HG20" s="38" t="str">
        <f t="shared" si="46"/>
        <v/>
      </c>
      <c r="HH20" s="41">
        <f t="shared" si="105"/>
        <v>0</v>
      </c>
      <c r="HI20" s="37" t="str">
        <f>IF($K20="○",VLOOKUP($C20&amp;"-"&amp;HI$4,'05市民生活実感調査'!$A$3:$BC$218,COLUMN('05市民生活実感調査'!$AS:$AS),FALSE),"-")</f>
        <v>-</v>
      </c>
      <c r="HJ20" s="38" t="str">
        <f>IF($L20="○",VLOOKUP($C20&amp;"-"&amp;HJ$4,'05市民生活実感調査'!$A$3:$BC$218,COLUMN('05市民生活実感調査'!$AS:$AS),FALSE),"-")</f>
        <v>-</v>
      </c>
      <c r="HK20" s="38" t="str">
        <f>IF($M20="○",VLOOKUP($C20&amp;"-"&amp;HK$4,'05市民生活実感調査'!$A$3:$BC$218,COLUMN('05市民生活実感調査'!$AS:$AS),FALSE),"-")</f>
        <v>-</v>
      </c>
      <c r="HL20" s="38" t="str">
        <f>IF($N20="○",VLOOKUP($C20&amp;"-"&amp;HL$4,'05市民生活実感調査'!$A$3:$BC$218,COLUMN('05市民生活実感調査'!$AS:$AS),FALSE),"-")</f>
        <v>-</v>
      </c>
      <c r="HM20" s="38" t="str">
        <f>IF($O20="○",VLOOKUP($C20&amp;"-"&amp;HM$4,'05市民生活実感調査'!$A$3:$BC$218,COLUMN('05市民生活実感調査'!$AS:$AS),FALSE),"-")</f>
        <v>-</v>
      </c>
      <c r="HN20" s="38" t="str">
        <f>IF($P20="○",VLOOKUP($C20&amp;"-"&amp;HN$4,'05市民生活実感調査'!$A$3:$BC$218,COLUMN('05市民生活実感調査'!$AS:$AS),FALSE),"-")</f>
        <v>-</v>
      </c>
      <c r="HO20" s="38" t="str">
        <f>IF($Q20="○",VLOOKUP($C20&amp;"-"&amp;HO$4,'05市民生活実感調査'!$A$3:$BC$218,COLUMN('05市民生活実感調査'!$AS:$AS),FALSE),"-")</f>
        <v>-</v>
      </c>
      <c r="HP20" s="38" t="str">
        <f>IF($R20="○",VLOOKUP($C20&amp;"-"&amp;HP$4,'05市民生活実感調査'!$A$3:$BC$218,COLUMN('05市民生活実感調査'!$AS:$AS),FALSE),"-")</f>
        <v>-</v>
      </c>
      <c r="HQ20" s="109" t="e">
        <f t="shared" si="106"/>
        <v>#DIV/0!</v>
      </c>
      <c r="HR20" s="37" t="str">
        <f t="shared" si="107"/>
        <v/>
      </c>
      <c r="HS20" s="38" t="str">
        <f t="shared" si="47"/>
        <v/>
      </c>
      <c r="HT20" s="38" t="str">
        <f t="shared" si="48"/>
        <v/>
      </c>
      <c r="HU20" s="38" t="str">
        <f t="shared" si="49"/>
        <v/>
      </c>
      <c r="HV20" s="38" t="str">
        <f t="shared" si="50"/>
        <v/>
      </c>
      <c r="HW20" s="38" t="str">
        <f t="shared" si="51"/>
        <v/>
      </c>
      <c r="HX20" s="38" t="str">
        <f t="shared" si="52"/>
        <v/>
      </c>
      <c r="HY20" s="38" t="str">
        <f t="shared" si="53"/>
        <v/>
      </c>
      <c r="HZ20" s="41" t="e">
        <f t="shared" si="108"/>
        <v>#DIV/0!</v>
      </c>
      <c r="IA20" s="13" t="str">
        <f t="shared" si="109"/>
        <v>客観指標</v>
      </c>
      <c r="IB20" s="5" t="str">
        <f t="shared" si="110"/>
        <v>文化を基軸とした社会的・経済的価値観の発信や，京都・日本文化の発信は市民に実感されにくいものなので，客観指標を重視する。</v>
      </c>
      <c r="IC20" s="108" t="e">
        <f>VLOOKUP(GN20&amp;HQ20&amp;IA20,プルダウン!$AC$2:$AD$51,2,FALSE)</f>
        <v>#DIV/0!</v>
      </c>
      <c r="ID20" s="12" t="e">
        <f>VLOOKUP(IC20,プルダウン!$A$1:$B$6,2,FALSE)</f>
        <v>#DIV/0!</v>
      </c>
      <c r="IE20" s="11"/>
      <c r="IF20" s="12"/>
      <c r="IG20" s="22" t="s">
        <v>81</v>
      </c>
      <c r="IH20" s="116"/>
      <c r="II20" s="115" t="str">
        <f>VLOOKUP($A20&amp;"-"&amp;II$4,'04施策の客観指標'!$A$4:$AU$1029,COLUMN('04施策の客観指標'!$AT:$AT),FALSE)</f>
        <v>-</v>
      </c>
      <c r="IJ20" s="7" t="str">
        <f>VLOOKUP($A20&amp;"-"&amp;IJ$4,'04施策の客観指標'!$A$4:$AU$1029,COLUMN('04施策の客観指標'!$AT:$AT),FALSE)</f>
        <v>-</v>
      </c>
      <c r="IK20" s="7" t="str">
        <f>VLOOKUP($A20&amp;"-"&amp;IK$4,'04施策の客観指標'!$A$4:$AU$1029,COLUMN('04施策の客観指標'!$AT:$AT),FALSE)</f>
        <v>-</v>
      </c>
      <c r="IL20" s="7" t="str">
        <f>VLOOKUP($A20&amp;"-"&amp;IL$4,'04施策の客観指標'!$A$4:$AU$1029,COLUMN('04施策の客観指標'!$AT:$AT),FALSE)</f>
        <v>-</v>
      </c>
      <c r="IM20" s="7" t="str">
        <f>VLOOKUP($A20&amp;"-"&amp;IM$4,'04施策の客観指標'!$A$4:$AU$1029,COLUMN('04施策の客観指標'!$AT:$AT),FALSE)</f>
        <v>-</v>
      </c>
      <c r="IN20" s="7" t="str">
        <f>VLOOKUP($A20&amp;"-"&amp;IN$4,'04施策の客観指標'!$A$4:$AU$1029,COLUMN('04施策の客観指標'!$AT:$AT),FALSE)</f>
        <v>-</v>
      </c>
      <c r="IO20" s="7" t="str">
        <f>VLOOKUP($A20&amp;"-"&amp;IO$4,'04施策の客観指標'!$A$4:$AU$1029,COLUMN('04施策の客観指標'!$AT:$AT),FALSE)</f>
        <v>-</v>
      </c>
      <c r="IP20" s="7" t="str">
        <f>VLOOKUP($A20&amp;"-"&amp;IP$4,'04施策の客観指標'!$A$4:$AU$1029,COLUMN('04施策の客観指標'!$AT:$AT),FALSE)</f>
        <v>-</v>
      </c>
      <c r="IQ20" s="7" t="str">
        <f>VLOOKUP($A20&amp;"-"&amp;IQ$4,'04施策の客観指標'!$A$4:$AU$1029,COLUMN('04施策の客観指標'!$AT:$AT),FALSE)</f>
        <v>-</v>
      </c>
      <c r="IR20" s="109" t="str">
        <f t="shared" si="111"/>
        <v>e</v>
      </c>
      <c r="IS20" s="37">
        <f>VLOOKUP($A20&amp;"-"&amp;II$4,'04施策の客観指標'!$A$4:$AU$1029,COLUMN('04施策の客観指標'!$AU:$AU),FALSE)</f>
        <v>1</v>
      </c>
      <c r="IT20" s="38" t="str">
        <f>VLOOKUP($A20&amp;"-"&amp;IJ$4,'04施策の客観指標'!$A$4:$AU$1029,COLUMN('04施策の客観指標'!$AU:$AU),FALSE)</f>
        <v>-</v>
      </c>
      <c r="IU20" s="38" t="str">
        <f>VLOOKUP($A20&amp;"-"&amp;IK$4,'04施策の客観指標'!$A$4:$AU$1029,COLUMN('04施策の客観指標'!$AU:$AU),FALSE)</f>
        <v>-</v>
      </c>
      <c r="IV20" s="38" t="str">
        <f>VLOOKUP($A20&amp;"-"&amp;IL$4,'04施策の客観指標'!$A$4:$AU$1029,COLUMN('04施策の客観指標'!$AU:$AU),FALSE)</f>
        <v>-</v>
      </c>
      <c r="IW20" s="38" t="str">
        <f>VLOOKUP($A20&amp;"-"&amp;IM$4,'04施策の客観指標'!$A$4:$AU$1029,COLUMN('04施策の客観指標'!$AU:$AU),FALSE)</f>
        <v>-</v>
      </c>
      <c r="IX20" s="38" t="str">
        <f>VLOOKUP($A20&amp;"-"&amp;IN$4,'04施策の客観指標'!$A$4:$AU$1029,COLUMN('04施策の客観指標'!$AU:$AU),FALSE)</f>
        <v>-</v>
      </c>
      <c r="IY20" s="38" t="str">
        <f>VLOOKUP($A20&amp;"-"&amp;IO$4,'04施策の客観指標'!$A$4:$AU$1029,COLUMN('04施策の客観指標'!$AU:$AU),FALSE)</f>
        <v>-</v>
      </c>
      <c r="IZ20" s="38" t="str">
        <f>VLOOKUP($A20&amp;"-"&amp;IP$4,'04施策の客観指標'!$A$4:$AU$1029,COLUMN('04施策の客観指標'!$AU:$AU),FALSE)</f>
        <v>-</v>
      </c>
      <c r="JA20" s="38" t="str">
        <f>VLOOKUP($A20&amp;"-"&amp;IQ$4,'04施策の客観指標'!$A$4:$AU$1029,COLUMN('04施策の客観指標'!$AU:$AU),FALSE)</f>
        <v>-</v>
      </c>
      <c r="JB20" s="82">
        <f t="shared" si="112"/>
        <v>1</v>
      </c>
      <c r="JC20" s="37" t="str">
        <f t="shared" si="113"/>
        <v/>
      </c>
      <c r="JD20" s="38" t="str">
        <f t="shared" si="54"/>
        <v/>
      </c>
      <c r="JE20" s="38" t="str">
        <f t="shared" si="55"/>
        <v/>
      </c>
      <c r="JF20" s="38" t="str">
        <f t="shared" si="56"/>
        <v/>
      </c>
      <c r="JG20" s="38" t="str">
        <f t="shared" si="57"/>
        <v/>
      </c>
      <c r="JH20" s="38" t="str">
        <f t="shared" si="58"/>
        <v/>
      </c>
      <c r="JI20" s="38" t="str">
        <f t="shared" si="59"/>
        <v/>
      </c>
      <c r="JJ20" s="38" t="str">
        <f t="shared" si="60"/>
        <v/>
      </c>
      <c r="JK20" s="38" t="str">
        <f t="shared" si="61"/>
        <v/>
      </c>
      <c r="JL20" s="41">
        <f t="shared" si="114"/>
        <v>0</v>
      </c>
      <c r="JM20" s="37" t="str">
        <f>IF($K20="○",VLOOKUP($C20&amp;"-"&amp;JM$4,'05市民生活実感調査'!$A$3:$BC$218,COLUMN('05市民生活実感調査'!$BC:$BC),FALSE),"-")</f>
        <v>-</v>
      </c>
      <c r="JN20" s="38" t="str">
        <f>IF($L20="○",VLOOKUP($C20&amp;"-"&amp;JN$4,'05市民生活実感調査'!$A$3:$BC$218,COLUMN('05市民生活実感調査'!$BC:$BC),FALSE),"-")</f>
        <v>-</v>
      </c>
      <c r="JO20" s="38" t="str">
        <f>IF($M20="○",VLOOKUP($C20&amp;"-"&amp;JO$4,'05市民生活実感調査'!$A$3:$BC$218,COLUMN('05市民生活実感調査'!$BC:$BC),FALSE),"-")</f>
        <v>-</v>
      </c>
      <c r="JP20" s="38" t="str">
        <f>IF($N20="○",VLOOKUP($C20&amp;"-"&amp;JP$4,'05市民生活実感調査'!$A$3:$BC$218,COLUMN('05市民生活実感調査'!$BC:$BC),FALSE),"-")</f>
        <v>-</v>
      </c>
      <c r="JQ20" s="38" t="str">
        <f>IF($O20="○",VLOOKUP($C20&amp;"-"&amp;JQ$4,'05市民生活実感調査'!$A$3:$BC$218,COLUMN('05市民生活実感調査'!$BC:$BC),FALSE),"-")</f>
        <v>-</v>
      </c>
      <c r="JR20" s="38" t="str">
        <f>IF($P20="○",VLOOKUP($C20&amp;"-"&amp;JR$4,'05市民生活実感調査'!$A$3:$BC$218,COLUMN('05市民生活実感調査'!$BC:$BC),FALSE),"-")</f>
        <v>-</v>
      </c>
      <c r="JS20" s="38" t="str">
        <f>IF($Q20="○",VLOOKUP($C20&amp;"-"&amp;JS$4,'05市民生活実感調査'!$A$3:$BC$218,COLUMN('05市民生活実感調査'!$BC:$BC),FALSE),"-")</f>
        <v>-</v>
      </c>
      <c r="JT20" s="38" t="str">
        <f>IF($R20="○",VLOOKUP($C20&amp;"-"&amp;JT$4,'05市民生活実感調査'!$A$3:$BC$218,COLUMN('05市民生活実感調査'!$BC:$BC),FALSE),"-")</f>
        <v>-</v>
      </c>
      <c r="JU20" s="109" t="e">
        <f t="shared" si="115"/>
        <v>#DIV/0!</v>
      </c>
      <c r="JV20" s="37" t="str">
        <f t="shared" si="116"/>
        <v/>
      </c>
      <c r="JW20" s="38" t="str">
        <f t="shared" si="62"/>
        <v/>
      </c>
      <c r="JX20" s="38" t="str">
        <f t="shared" si="63"/>
        <v/>
      </c>
      <c r="JY20" s="38" t="str">
        <f t="shared" si="64"/>
        <v/>
      </c>
      <c r="JZ20" s="38" t="str">
        <f t="shared" si="65"/>
        <v/>
      </c>
      <c r="KA20" s="38" t="str">
        <f t="shared" si="66"/>
        <v/>
      </c>
      <c r="KB20" s="38" t="str">
        <f t="shared" si="67"/>
        <v/>
      </c>
      <c r="KC20" s="38" t="str">
        <f t="shared" si="68"/>
        <v/>
      </c>
      <c r="KD20" s="41" t="e">
        <f t="shared" si="117"/>
        <v>#DIV/0!</v>
      </c>
      <c r="KE20" s="13" t="str">
        <f t="shared" si="118"/>
        <v>客観指標</v>
      </c>
      <c r="KF20" s="5" t="str">
        <f t="shared" si="119"/>
        <v>文化を基軸とした社会的・経済的価値観の発信や，京都・日本文化の発信は市民に実感されにくいものなので，客観指標を重視する。</v>
      </c>
      <c r="KG20" s="108" t="e">
        <f>VLOOKUP(IR20&amp;JU20&amp;KE20,プルダウン!$AC$2:$AD$51,2,FALSE)</f>
        <v>#DIV/0!</v>
      </c>
      <c r="KH20" s="12" t="e">
        <f>VLOOKUP(KG20,プルダウン!$A$1:$B$6,2,FALSE)</f>
        <v>#DIV/0!</v>
      </c>
      <c r="KI20" s="11"/>
      <c r="KJ20" s="12"/>
      <c r="KK20" s="22" t="s">
        <v>81</v>
      </c>
      <c r="KL20" s="5"/>
    </row>
    <row r="21" spans="1:298" ht="153" customHeight="1">
      <c r="A21" s="18">
        <v>503</v>
      </c>
      <c r="B21" s="5" t="s">
        <v>175</v>
      </c>
      <c r="C21" s="47">
        <f t="shared" si="140"/>
        <v>5</v>
      </c>
      <c r="D21" s="12" t="str">
        <f>IFERROR(VLOOKUP(C21,プルダウン!$L$2:$M$28,2,FALSE),"-")</f>
        <v>文化</v>
      </c>
      <c r="E21" s="5"/>
      <c r="F21" s="11" t="s">
        <v>1696</v>
      </c>
      <c r="G21" s="195" t="s">
        <v>2356</v>
      </c>
      <c r="H21" s="11"/>
      <c r="I21" s="20"/>
      <c r="J21" s="5"/>
      <c r="K21" s="42" t="s">
        <v>85</v>
      </c>
      <c r="L21" s="43" t="s">
        <v>85</v>
      </c>
      <c r="M21" s="43" t="s">
        <v>85</v>
      </c>
      <c r="N21" s="43" t="s">
        <v>392</v>
      </c>
      <c r="O21" s="43" t="s">
        <v>85</v>
      </c>
      <c r="P21" s="43" t="s">
        <v>85</v>
      </c>
      <c r="Q21" s="43" t="s">
        <v>85</v>
      </c>
      <c r="R21" s="41" t="s">
        <v>85</v>
      </c>
      <c r="S21" s="548" t="str">
        <f>VLOOKUP($A21&amp;"-"&amp;S$4,'04施策の客観指標'!$A$4:$AU$1029,COLUMN('04施策の客観指標'!$AP:$AP),FALSE)</f>
        <v>a</v>
      </c>
      <c r="T21" s="549" t="str">
        <f>VLOOKUP($A21&amp;"-"&amp;T$4,'04施策の客観指標'!$A$4:$AU$1029,COLUMN('04施策の客観指標'!$AP:$AP),FALSE)</f>
        <v>-</v>
      </c>
      <c r="U21" s="549" t="str">
        <f>VLOOKUP($A21&amp;"-"&amp;U$4,'04施策の客観指標'!$A$4:$AU$1029,COLUMN('04施策の客観指標'!$AP:$AP),FALSE)</f>
        <v>-</v>
      </c>
      <c r="V21" s="549" t="str">
        <f>VLOOKUP($A21&amp;"-"&amp;V$4,'04施策の客観指標'!$A$4:$AU$1029,COLUMN('04施策の客観指標'!$AP:$AP),FALSE)</f>
        <v>-</v>
      </c>
      <c r="W21" s="549" t="str">
        <f>VLOOKUP($A21&amp;"-"&amp;W$4,'04施策の客観指標'!$A$4:$AU$1029,COLUMN('04施策の客観指標'!$AP:$AP),FALSE)</f>
        <v>-</v>
      </c>
      <c r="X21" s="549" t="str">
        <f>VLOOKUP($A21&amp;"-"&amp;X$4,'04施策の客観指標'!$A$4:$AU$1029,COLUMN('04施策の客観指標'!$AP:$AP),FALSE)</f>
        <v>-</v>
      </c>
      <c r="Y21" s="549" t="str">
        <f>VLOOKUP($A21&amp;"-"&amp;Y$4,'04施策の客観指標'!$A$4:$AU$1029,COLUMN('04施策の客観指標'!$AP:$AP),FALSE)</f>
        <v>-</v>
      </c>
      <c r="Z21" s="549" t="str">
        <f>VLOOKUP($A21&amp;"-"&amp;Z$4,'04施策の客観指標'!$A$4:$AU$1029,COLUMN('04施策の客観指標'!$AP:$AP),FALSE)</f>
        <v>-</v>
      </c>
      <c r="AA21" s="550" t="str">
        <f>VLOOKUP($A21&amp;"-"&amp;AA$4,'04施策の客観指標'!$A$4:$AU$1029,COLUMN('04施策の客観指標'!$AP:$AP),FALSE)</f>
        <v>-</v>
      </c>
      <c r="AB21" s="551" t="str">
        <f t="shared" si="70"/>
        <v>a</v>
      </c>
      <c r="AC21" s="387">
        <f>VLOOKUP($A21&amp;"-"&amp;S$4,'04施策の客観指標'!$A$4:$AU$1029,COLUMN('04施策の客観指標'!$AU:$AU),FALSE)</f>
        <v>1</v>
      </c>
      <c r="AD21" s="388" t="str">
        <f>VLOOKUP($A21&amp;"-"&amp;T$4,'04施策の客観指標'!$A$4:$AU$1029,COLUMN('04施策の客観指標'!$AU:$AU),FALSE)</f>
        <v>-</v>
      </c>
      <c r="AE21" s="388" t="str">
        <f>VLOOKUP($A21&amp;"-"&amp;U$4,'04施策の客観指標'!$A$4:$AU$1029,COLUMN('04施策の客観指標'!$AU:$AU),FALSE)</f>
        <v>-</v>
      </c>
      <c r="AF21" s="388" t="str">
        <f>VLOOKUP($A21&amp;"-"&amp;V$4,'04施策の客観指標'!$A$4:$AU$1029,COLUMN('04施策の客観指標'!$AU:$AU),FALSE)</f>
        <v>-</v>
      </c>
      <c r="AG21" s="388" t="str">
        <f>VLOOKUP($A21&amp;"-"&amp;W$4,'04施策の客観指標'!$A$4:$AU$1029,COLUMN('04施策の客観指標'!$AU:$AU),FALSE)</f>
        <v>-</v>
      </c>
      <c r="AH21" s="388" t="str">
        <f>VLOOKUP($A21&amp;"-"&amp;X$4,'04施策の客観指標'!$A$4:$AU$1029,COLUMN('04施策の客観指標'!$AU:$AU),FALSE)</f>
        <v>-</v>
      </c>
      <c r="AI21" s="388" t="str">
        <f>VLOOKUP($A21&amp;"-"&amp;Y$4,'04施策の客観指標'!$A$4:$AU$1029,COLUMN('04施策の客観指標'!$AU:$AU),FALSE)</f>
        <v>-</v>
      </c>
      <c r="AJ21" s="388" t="str">
        <f>VLOOKUP($A21&amp;"-"&amp;Z$4,'04施策の客観指標'!$A$4:$AU$1029,COLUMN('04施策の客観指標'!$AU:$AU),FALSE)</f>
        <v>-</v>
      </c>
      <c r="AK21" s="388" t="str">
        <f>VLOOKUP($A21&amp;"-"&amp;AA$4,'04施策の客観指標'!$A$4:$AU$1029,COLUMN('04施策の客観指標'!$AU:$AU),FALSE)</f>
        <v>-</v>
      </c>
      <c r="AL21" s="389">
        <f t="shared" si="141"/>
        <v>1</v>
      </c>
      <c r="AM21" s="402">
        <f t="shared" si="142"/>
        <v>4</v>
      </c>
      <c r="AN21" s="388" t="str">
        <f t="shared" si="143"/>
        <v/>
      </c>
      <c r="AO21" s="388" t="str">
        <f t="shared" si="144"/>
        <v/>
      </c>
      <c r="AP21" s="388" t="str">
        <f t="shared" si="145"/>
        <v/>
      </c>
      <c r="AQ21" s="388" t="str">
        <f t="shared" si="146"/>
        <v/>
      </c>
      <c r="AR21" s="388" t="str">
        <f t="shared" si="147"/>
        <v/>
      </c>
      <c r="AS21" s="388" t="str">
        <f t="shared" si="148"/>
        <v/>
      </c>
      <c r="AT21" s="388" t="str">
        <f t="shared" si="149"/>
        <v/>
      </c>
      <c r="AU21" s="403" t="str">
        <f t="shared" si="150"/>
        <v/>
      </c>
      <c r="AV21" s="404">
        <f t="shared" si="1"/>
        <v>1</v>
      </c>
      <c r="AW21" s="534" t="str">
        <f>IF($K21="○",VLOOKUP($C21&amp;"-"&amp;AW$4,'05市民生活実感調査'!$A$3:$BC$218,COLUMN('05市民生活実感調査'!$O:$O),FALSE),"-")</f>
        <v>-</v>
      </c>
      <c r="AX21" s="535" t="str">
        <f>IF($L21="○",VLOOKUP($C21&amp;"-"&amp;AX$4,'05市民生活実感調査'!$A$3:$BC$218,COLUMN('05市民生活実感調査'!$O:$O),FALSE),"-")</f>
        <v>-</v>
      </c>
      <c r="AY21" s="535" t="str">
        <f>IF($M21="○",VLOOKUP($C21&amp;"-"&amp;AY$4,'05市民生活実感調査'!$A$3:$BC$218,COLUMN('05市民生活実感調査'!$O:$O),FALSE),"-")</f>
        <v>-</v>
      </c>
      <c r="AZ21" s="535" t="str">
        <f>IF($N21="○",VLOOKUP($C21&amp;"-"&amp;AZ$4,'05市民生活実感調査'!$A$3:$BC$218,COLUMN('05市民生活実感調査'!$O:$O),FALSE),"-")</f>
        <v>b</v>
      </c>
      <c r="BA21" s="535" t="str">
        <f>IF($O21="○",VLOOKUP($C21&amp;"-"&amp;BA$4,'05市民生活実感調査'!$A$3:$BC$218,COLUMN('05市民生活実感調査'!$O:$O),FALSE),"-")</f>
        <v>-</v>
      </c>
      <c r="BB21" s="535" t="str">
        <f>IF($P21="○",VLOOKUP($C21&amp;"-"&amp;BB$4,'05市民生活実感調査'!$A$3:$BC$218,COLUMN('05市民生活実感調査'!$O:$O),FALSE),"-")</f>
        <v>-</v>
      </c>
      <c r="BC21" s="535" t="str">
        <f>IF($Q21="○",VLOOKUP($C21&amp;"-"&amp;BC$4,'05市民生活実感調査'!$A$3:$BC$218,COLUMN('05市民生活実感調査'!$O:$O),FALSE),"-")</f>
        <v>-</v>
      </c>
      <c r="BD21" s="535" t="str">
        <f>IF($R21="○",VLOOKUP($C21&amp;"-"&amp;BD$4,'05市民生活実感調査'!$A$3:$BC$218,COLUMN('05市民生活実感調査'!$O:$O),FALSE),"-")</f>
        <v>-</v>
      </c>
      <c r="BE21" s="536" t="str">
        <f t="shared" si="81"/>
        <v>b</v>
      </c>
      <c r="BF21" s="37" t="str">
        <f t="shared" si="151"/>
        <v/>
      </c>
      <c r="BG21" s="38" t="str">
        <f t="shared" si="152"/>
        <v/>
      </c>
      <c r="BH21" s="38" t="str">
        <f t="shared" si="153"/>
        <v/>
      </c>
      <c r="BI21" s="38">
        <f t="shared" si="154"/>
        <v>3</v>
      </c>
      <c r="BJ21" s="38" t="str">
        <f t="shared" si="155"/>
        <v/>
      </c>
      <c r="BK21" s="38" t="str">
        <f t="shared" si="156"/>
        <v/>
      </c>
      <c r="BL21" s="38" t="str">
        <f t="shared" si="157"/>
        <v/>
      </c>
      <c r="BM21" s="38" t="str">
        <f t="shared" si="158"/>
        <v/>
      </c>
      <c r="BN21" s="41">
        <f t="shared" si="159"/>
        <v>0.75</v>
      </c>
      <c r="BO21" s="264" t="s">
        <v>124</v>
      </c>
      <c r="BP21" s="224" t="s">
        <v>2179</v>
      </c>
      <c r="BQ21" s="537" t="str">
        <f>VLOOKUP(AB21&amp;BE21&amp;BO21,[4]プルダウン!$AC$2:$AD$51,2,FALSE)</f>
        <v>A</v>
      </c>
      <c r="BR21" s="588" t="str">
        <f>VLOOKUP(BQ21,[4]プルダウン!$A$1:$B$6,2,FALSE)</f>
        <v>政策の目的が十分に達成されている</v>
      </c>
      <c r="BS21" s="262"/>
      <c r="BT21" s="240"/>
      <c r="BU21" s="224" t="s">
        <v>2263</v>
      </c>
      <c r="BV21" s="328" t="s">
        <v>2880</v>
      </c>
      <c r="BW21" s="256" t="str">
        <f>VLOOKUP($A21&amp;"-"&amp;BW$4,'04施策の客観指標'!$A$4:$AU$1029,COLUMN('04施策の客観指標'!$AQ:$AQ),FALSE)</f>
        <v>-</v>
      </c>
      <c r="BX21" s="7" t="str">
        <f>VLOOKUP($A21&amp;"-"&amp;BX$4,'04施策の客観指標'!$A$4:$AU$1029,COLUMN('04施策の客観指標'!$AQ:$AQ),FALSE)</f>
        <v>-</v>
      </c>
      <c r="BY21" s="7" t="str">
        <f>VLOOKUP($A21&amp;"-"&amp;BY$4,'04施策の客観指標'!$A$4:$AU$1029,COLUMN('04施策の客観指標'!$AQ:$AQ),FALSE)</f>
        <v>-</v>
      </c>
      <c r="BZ21" s="7" t="str">
        <f>VLOOKUP($A21&amp;"-"&amp;BZ$4,'04施策の客観指標'!$A$4:$AU$1029,COLUMN('04施策の客観指標'!$AQ:$AQ),FALSE)</f>
        <v>-</v>
      </c>
      <c r="CA21" s="7" t="str">
        <f>VLOOKUP($A21&amp;"-"&amp;CA$4,'04施策の客観指標'!$A$4:$AU$1029,COLUMN('04施策の客観指標'!$AQ:$AQ),FALSE)</f>
        <v>-</v>
      </c>
      <c r="CB21" s="7" t="str">
        <f>VLOOKUP($A21&amp;"-"&amp;CB$4,'04施策の客観指標'!$A$4:$AU$1029,COLUMN('04施策の客観指標'!$AQ:$AQ),FALSE)</f>
        <v>-</v>
      </c>
      <c r="CC21" s="7" t="str">
        <f>VLOOKUP($A21&amp;"-"&amp;CC$4,'04施策の客観指標'!$A$4:$AU$1029,COLUMN('04施策の客観指標'!$AQ:$AQ),FALSE)</f>
        <v>-</v>
      </c>
      <c r="CD21" s="7" t="str">
        <f>VLOOKUP($A21&amp;"-"&amp;CD$4,'04施策の客観指標'!$A$4:$AU$1029,COLUMN('04施策の客観指標'!$AQ:$AQ),FALSE)</f>
        <v>-</v>
      </c>
      <c r="CE21" s="7" t="str">
        <f>VLOOKUP($A21&amp;"-"&amp;CE$4,'04施策の客観指標'!$A$4:$AU$1029,COLUMN('04施策の客観指標'!$AQ:$AQ),FALSE)</f>
        <v>-</v>
      </c>
      <c r="CF21" s="109" t="str">
        <f t="shared" si="84"/>
        <v>e</v>
      </c>
      <c r="CG21" s="37">
        <f>VLOOKUP($A21&amp;"-"&amp;BW$4,'04施策の客観指標'!$A$4:$AU$1029,COLUMN('04施策の客観指標'!$AU:$AU),FALSE)</f>
        <v>1</v>
      </c>
      <c r="CH21" s="38" t="str">
        <f>VLOOKUP($A21&amp;"-"&amp;BX$4,'04施策の客観指標'!$A$4:$AU$1029,COLUMN('04施策の客観指標'!$AU:$AU),FALSE)</f>
        <v>-</v>
      </c>
      <c r="CI21" s="38" t="str">
        <f>VLOOKUP($A21&amp;"-"&amp;BY$4,'04施策の客観指標'!$A$4:$AU$1029,COLUMN('04施策の客観指標'!$AU:$AU),FALSE)</f>
        <v>-</v>
      </c>
      <c r="CJ21" s="38" t="str">
        <f>VLOOKUP($A21&amp;"-"&amp;BZ$4,'04施策の客観指標'!$A$4:$AU$1029,COLUMN('04施策の客観指標'!$AU:$AU),FALSE)</f>
        <v>-</v>
      </c>
      <c r="CK21" s="38" t="str">
        <f>VLOOKUP($A21&amp;"-"&amp;CA$4,'04施策の客観指標'!$A$4:$AU$1029,COLUMN('04施策の客観指標'!$AU:$AU),FALSE)</f>
        <v>-</v>
      </c>
      <c r="CL21" s="38" t="str">
        <f>VLOOKUP($A21&amp;"-"&amp;CB$4,'04施策の客観指標'!$A$4:$AU$1029,COLUMN('04施策の客観指標'!$AU:$AU),FALSE)</f>
        <v>-</v>
      </c>
      <c r="CM21" s="38" t="str">
        <f>VLOOKUP($A21&amp;"-"&amp;CC$4,'04施策の客観指標'!$A$4:$AU$1029,COLUMN('04施策の客観指標'!$AU:$AU),FALSE)</f>
        <v>-</v>
      </c>
      <c r="CN21" s="38" t="str">
        <f>VLOOKUP($A21&amp;"-"&amp;CD$4,'04施策の客観指標'!$A$4:$AU$1029,COLUMN('04施策の客観指標'!$AU:$AU),FALSE)</f>
        <v>-</v>
      </c>
      <c r="CO21" s="38" t="str">
        <f>VLOOKUP($A21&amp;"-"&amp;CE$4,'04施策の客観指標'!$A$4:$AU$1029,COLUMN('04施策の客観指標'!$AU:$AU),FALSE)</f>
        <v>-</v>
      </c>
      <c r="CP21" s="82">
        <f t="shared" si="85"/>
        <v>1</v>
      </c>
      <c r="CQ21" s="37" t="str">
        <f t="shared" si="86"/>
        <v/>
      </c>
      <c r="CR21" s="38" t="str">
        <f t="shared" si="9"/>
        <v/>
      </c>
      <c r="CS21" s="38" t="str">
        <f t="shared" si="10"/>
        <v/>
      </c>
      <c r="CT21" s="38" t="str">
        <f t="shared" si="11"/>
        <v/>
      </c>
      <c r="CU21" s="38" t="str">
        <f t="shared" si="12"/>
        <v/>
      </c>
      <c r="CV21" s="38" t="str">
        <f t="shared" si="13"/>
        <v/>
      </c>
      <c r="CW21" s="38" t="str">
        <f t="shared" si="14"/>
        <v/>
      </c>
      <c r="CX21" s="38" t="str">
        <f t="shared" si="15"/>
        <v/>
      </c>
      <c r="CY21" s="38" t="str">
        <f t="shared" si="16"/>
        <v/>
      </c>
      <c r="CZ21" s="41">
        <f t="shared" si="87"/>
        <v>0</v>
      </c>
      <c r="DA21" s="37" t="str">
        <f>IF($K21="○",VLOOKUP($C21&amp;"-"&amp;DA$4,'05市民生活実感調査'!$A$3:$BC$218,COLUMN('05市民生活実感調査'!$Y:$Y),FALSE),"-")</f>
        <v>-</v>
      </c>
      <c r="DB21" s="38" t="str">
        <f>IF($L21="○",VLOOKUP($C21&amp;"-"&amp;DB$4,'05市民生活実感調査'!$A$3:$BC$218,COLUMN('05市民生活実感調査'!$Y:$Y),FALSE),"-")</f>
        <v>-</v>
      </c>
      <c r="DC21" s="38" t="str">
        <f>IF($M21="○",VLOOKUP($C21&amp;"-"&amp;DC$4,'05市民生活実感調査'!$A$3:$BC$218,COLUMN('05市民生活実感調査'!$Y:$Y),FALSE),"-")</f>
        <v>-</v>
      </c>
      <c r="DD21" s="38" t="str">
        <f>IF($N21="○",VLOOKUP($C21&amp;"-"&amp;DD$4,'05市民生活実感調査'!$A$3:$BC$218,COLUMN('05市民生活実感調査'!$Y:$Y),FALSE),"-")</f>
        <v>-</v>
      </c>
      <c r="DE21" s="38" t="str">
        <f>IF($O21="○",VLOOKUP($C21&amp;"-"&amp;DE$4,'05市民生活実感調査'!$A$3:$BC$218,COLUMN('05市民生活実感調査'!$Y:$Y),FALSE),"-")</f>
        <v>-</v>
      </c>
      <c r="DF21" s="38" t="str">
        <f>IF($P21="○",VLOOKUP($C21&amp;"-"&amp;DF$4,'05市民生活実感調査'!$A$3:$BC$218,COLUMN('05市民生活実感調査'!$Y:$Y),FALSE),"-")</f>
        <v>-</v>
      </c>
      <c r="DG21" s="38" t="str">
        <f>IF($Q21="○",VLOOKUP($C21&amp;"-"&amp;DG$4,'05市民生活実感調査'!$A$3:$BC$218,COLUMN('05市民生活実感調査'!$Y:$Y),FALSE),"-")</f>
        <v>-</v>
      </c>
      <c r="DH21" s="38" t="str">
        <f>IF($R21="○",VLOOKUP($C21&amp;"-"&amp;DH$4,'05市民生活実感調査'!$A$3:$BC$218,COLUMN('05市民生活実感調査'!$Y:$Y),FALSE),"-")</f>
        <v>-</v>
      </c>
      <c r="DI21" s="109" t="e">
        <f t="shared" si="88"/>
        <v>#DIV/0!</v>
      </c>
      <c r="DJ21" s="37" t="str">
        <f t="shared" si="89"/>
        <v/>
      </c>
      <c r="DK21" s="38" t="str">
        <f t="shared" si="17"/>
        <v/>
      </c>
      <c r="DL21" s="38" t="str">
        <f t="shared" si="18"/>
        <v/>
      </c>
      <c r="DM21" s="38" t="str">
        <f t="shared" si="19"/>
        <v/>
      </c>
      <c r="DN21" s="38" t="str">
        <f t="shared" si="20"/>
        <v/>
      </c>
      <c r="DO21" s="38" t="str">
        <f t="shared" si="21"/>
        <v/>
      </c>
      <c r="DP21" s="38" t="str">
        <f t="shared" si="22"/>
        <v/>
      </c>
      <c r="DQ21" s="38" t="str">
        <f t="shared" si="23"/>
        <v/>
      </c>
      <c r="DR21" s="41" t="e">
        <f t="shared" si="90"/>
        <v>#DIV/0!</v>
      </c>
      <c r="DS21" s="13" t="str">
        <f t="shared" si="91"/>
        <v>客観指標</v>
      </c>
      <c r="DT21" s="5" t="str">
        <f t="shared" si="92"/>
        <v>文化財の適切な保護を実施することが肝要であるため，客観指標を重視する。</v>
      </c>
      <c r="DU21" s="108" t="e">
        <f>VLOOKUP(CF21&amp;DI21&amp;DS21,プルダウン!$AC$2:$AD$51,2,FALSE)</f>
        <v>#DIV/0!</v>
      </c>
      <c r="DV21" s="12" t="e">
        <f>VLOOKUP(DU21,プルダウン!$A$1:$B$6,2,FALSE)</f>
        <v>#DIV/0!</v>
      </c>
      <c r="DW21" s="11"/>
      <c r="DX21" s="12"/>
      <c r="DY21" s="22" t="s">
        <v>81</v>
      </c>
      <c r="DZ21" s="116"/>
      <c r="EA21" s="115" t="str">
        <f>VLOOKUP($A21&amp;"-"&amp;EA$4,'04施策の客観指標'!$A$4:$AU$1029,COLUMN('04施策の客観指標'!$AR:$AR),FALSE)</f>
        <v>-</v>
      </c>
      <c r="EB21" s="7" t="str">
        <f>VLOOKUP($A21&amp;"-"&amp;EB$4,'04施策の客観指標'!$A$4:$AU$1029,COLUMN('04施策の客観指標'!$AR:$AR),FALSE)</f>
        <v>-</v>
      </c>
      <c r="EC21" s="7" t="str">
        <f>VLOOKUP($A21&amp;"-"&amp;EC$4,'04施策の客観指標'!$A$4:$AU$1029,COLUMN('04施策の客観指標'!$AR:$AR),FALSE)</f>
        <v>-</v>
      </c>
      <c r="ED21" s="7" t="str">
        <f>VLOOKUP($A21&amp;"-"&amp;ED$4,'04施策の客観指標'!$A$4:$AU$1029,COLUMN('04施策の客観指標'!$AR:$AR),FALSE)</f>
        <v>-</v>
      </c>
      <c r="EE21" s="7" t="str">
        <f>VLOOKUP($A21&amp;"-"&amp;EE$4,'04施策の客観指標'!$A$4:$AU$1029,COLUMN('04施策の客観指標'!$AR:$AR),FALSE)</f>
        <v>-</v>
      </c>
      <c r="EF21" s="7" t="str">
        <f>VLOOKUP($A21&amp;"-"&amp;EF$4,'04施策の客観指標'!$A$4:$AU$1029,COLUMN('04施策の客観指標'!$AR:$AR),FALSE)</f>
        <v>-</v>
      </c>
      <c r="EG21" s="7" t="str">
        <f>VLOOKUP($A21&amp;"-"&amp;EG$4,'04施策の客観指標'!$A$4:$AU$1029,COLUMN('04施策の客観指標'!$AR:$AR),FALSE)</f>
        <v>-</v>
      </c>
      <c r="EH21" s="7" t="str">
        <f>VLOOKUP($A21&amp;"-"&amp;EH$4,'04施策の客観指標'!$A$4:$AU$1029,COLUMN('04施策の客観指標'!$AR:$AR),FALSE)</f>
        <v>-</v>
      </c>
      <c r="EI21" s="7" t="str">
        <f>VLOOKUP($A21&amp;"-"&amp;EI$4,'04施策の客観指標'!$A$4:$AU$1029,COLUMN('04施策の客観指標'!$AR:$AR),FALSE)</f>
        <v>-</v>
      </c>
      <c r="EJ21" s="109" t="str">
        <f t="shared" si="93"/>
        <v>e</v>
      </c>
      <c r="EK21" s="37">
        <f>VLOOKUP($A21&amp;"-"&amp;EA$4,'04施策の客観指標'!$A$4:$AU$1029,COLUMN('04施策の客観指標'!$AU:$AU),FALSE)</f>
        <v>1</v>
      </c>
      <c r="EL21" s="38" t="str">
        <f>VLOOKUP($A21&amp;"-"&amp;EB$4,'04施策の客観指標'!$A$4:$AU$1029,COLUMN('04施策の客観指標'!$AU:$AU),FALSE)</f>
        <v>-</v>
      </c>
      <c r="EM21" s="38" t="str">
        <f>VLOOKUP($A21&amp;"-"&amp;EC$4,'04施策の客観指標'!$A$4:$AU$1029,COLUMN('04施策の客観指標'!$AU:$AU),FALSE)</f>
        <v>-</v>
      </c>
      <c r="EN21" s="38" t="str">
        <f>VLOOKUP($A21&amp;"-"&amp;ED$4,'04施策の客観指標'!$A$4:$AU$1029,COLUMN('04施策の客観指標'!$AU:$AU),FALSE)</f>
        <v>-</v>
      </c>
      <c r="EO21" s="38" t="str">
        <f>VLOOKUP($A21&amp;"-"&amp;EE$4,'04施策の客観指標'!$A$4:$AU$1029,COLUMN('04施策の客観指標'!$AU:$AU),FALSE)</f>
        <v>-</v>
      </c>
      <c r="EP21" s="38" t="str">
        <f>VLOOKUP($A21&amp;"-"&amp;EF$4,'04施策の客観指標'!$A$4:$AU$1029,COLUMN('04施策の客観指標'!$AU:$AU),FALSE)</f>
        <v>-</v>
      </c>
      <c r="EQ21" s="38" t="str">
        <f>VLOOKUP($A21&amp;"-"&amp;EG$4,'04施策の客観指標'!$A$4:$AU$1029,COLUMN('04施策の客観指標'!$AU:$AU),FALSE)</f>
        <v>-</v>
      </c>
      <c r="ER21" s="38" t="str">
        <f>VLOOKUP($A21&amp;"-"&amp;EH$4,'04施策の客観指標'!$A$4:$AU$1029,COLUMN('04施策の客観指標'!$AU:$AU),FALSE)</f>
        <v>-</v>
      </c>
      <c r="ES21" s="38" t="str">
        <f>VLOOKUP($A21&amp;"-"&amp;EI$4,'04施策の客観指標'!$A$4:$AU$1029,COLUMN('04施策の客観指標'!$AU:$AU),FALSE)</f>
        <v>-</v>
      </c>
      <c r="ET21" s="82">
        <f t="shared" si="94"/>
        <v>1</v>
      </c>
      <c r="EU21" s="37" t="str">
        <f t="shared" si="95"/>
        <v/>
      </c>
      <c r="EV21" s="38" t="str">
        <f t="shared" si="24"/>
        <v/>
      </c>
      <c r="EW21" s="38" t="str">
        <f t="shared" si="25"/>
        <v/>
      </c>
      <c r="EX21" s="38" t="str">
        <f t="shared" si="26"/>
        <v/>
      </c>
      <c r="EY21" s="38" t="str">
        <f t="shared" si="27"/>
        <v/>
      </c>
      <c r="EZ21" s="38" t="str">
        <f t="shared" si="28"/>
        <v/>
      </c>
      <c r="FA21" s="38" t="str">
        <f t="shared" si="29"/>
        <v/>
      </c>
      <c r="FB21" s="38" t="str">
        <f t="shared" si="30"/>
        <v/>
      </c>
      <c r="FC21" s="38" t="str">
        <f t="shared" si="31"/>
        <v/>
      </c>
      <c r="FD21" s="41">
        <f t="shared" si="96"/>
        <v>0</v>
      </c>
      <c r="FE21" s="37" t="str">
        <f>IF($K21="○",VLOOKUP($C21&amp;"-"&amp;FE$4,'05市民生活実感調査'!$A$3:$BC$218,COLUMN('05市民生活実感調査'!$AI:$AI),FALSE),"-")</f>
        <v>-</v>
      </c>
      <c r="FF21" s="38" t="str">
        <f>IF($L21="○",VLOOKUP($C21&amp;"-"&amp;FF$4,'05市民生活実感調査'!$A$3:$BC$218,COLUMN('05市民生活実感調査'!$AI:$AI),FALSE),"-")</f>
        <v>-</v>
      </c>
      <c r="FG21" s="38" t="str">
        <f>IF($M21="○",VLOOKUP($C21&amp;"-"&amp;FG$4,'05市民生活実感調査'!$A$3:$BC$218,COLUMN('05市民生活実感調査'!$AI:$AI),FALSE),"-")</f>
        <v>-</v>
      </c>
      <c r="FH21" s="38" t="str">
        <f>IF($N21="○",VLOOKUP($C21&amp;"-"&amp;FH$4,'05市民生活実感調査'!$A$3:$BC$218,COLUMN('05市民生活実感調査'!$AI:$AI),FALSE),"-")</f>
        <v>-</v>
      </c>
      <c r="FI21" s="38" t="str">
        <f>IF($O21="○",VLOOKUP($C21&amp;"-"&amp;FI$4,'05市民生活実感調査'!$A$3:$BC$218,COLUMN('05市民生活実感調査'!$AI:$AI),FALSE),"-")</f>
        <v>-</v>
      </c>
      <c r="FJ21" s="38" t="str">
        <f>IF($P21="○",VLOOKUP($C21&amp;"-"&amp;FJ$4,'05市民生活実感調査'!$A$3:$BC$218,COLUMN('05市民生活実感調査'!$AI:$AI),FALSE),"-")</f>
        <v>-</v>
      </c>
      <c r="FK21" s="38" t="str">
        <f>IF($Q21="○",VLOOKUP($C21&amp;"-"&amp;FK$4,'05市民生活実感調査'!$A$3:$BC$218,COLUMN('05市民生活実感調査'!$AI:$AI),FALSE),"-")</f>
        <v>-</v>
      </c>
      <c r="FL21" s="38" t="str">
        <f>IF($R21="○",VLOOKUP($C21&amp;"-"&amp;FL$4,'05市民生活実感調査'!$A$3:$BC$218,COLUMN('05市民生活実感調査'!$AI:$AI),FALSE),"-")</f>
        <v>-</v>
      </c>
      <c r="FM21" s="109" t="e">
        <f t="shared" si="97"/>
        <v>#DIV/0!</v>
      </c>
      <c r="FN21" s="37" t="str">
        <f t="shared" si="98"/>
        <v/>
      </c>
      <c r="FO21" s="38" t="str">
        <f t="shared" si="32"/>
        <v/>
      </c>
      <c r="FP21" s="38" t="str">
        <f t="shared" si="33"/>
        <v/>
      </c>
      <c r="FQ21" s="38" t="str">
        <f t="shared" si="34"/>
        <v/>
      </c>
      <c r="FR21" s="38" t="str">
        <f t="shared" si="35"/>
        <v/>
      </c>
      <c r="FS21" s="38" t="str">
        <f t="shared" si="36"/>
        <v/>
      </c>
      <c r="FT21" s="38" t="str">
        <f t="shared" si="37"/>
        <v/>
      </c>
      <c r="FU21" s="38" t="str">
        <f t="shared" si="38"/>
        <v/>
      </c>
      <c r="FV21" s="41" t="e">
        <f t="shared" si="99"/>
        <v>#DIV/0!</v>
      </c>
      <c r="FW21" s="13" t="str">
        <f t="shared" si="100"/>
        <v>客観指標</v>
      </c>
      <c r="FX21" s="5" t="str">
        <f t="shared" si="101"/>
        <v>文化財の適切な保護を実施することが肝要であるため，客観指標を重視する。</v>
      </c>
      <c r="FY21" s="108" t="e">
        <f>VLOOKUP(EJ21&amp;FM21&amp;FW21,プルダウン!$AC$2:$AD$51,2,FALSE)</f>
        <v>#DIV/0!</v>
      </c>
      <c r="FZ21" s="12" t="e">
        <f>VLOOKUP(FY21,プルダウン!$A$1:$B$6,2,FALSE)</f>
        <v>#DIV/0!</v>
      </c>
      <c r="GA21" s="11"/>
      <c r="GB21" s="12"/>
      <c r="GC21" s="22" t="s">
        <v>81</v>
      </c>
      <c r="GD21" s="116"/>
      <c r="GE21" s="115" t="str">
        <f>VLOOKUP($A21&amp;"-"&amp;GE$4,'04施策の客観指標'!$A$4:$AU$1029,COLUMN('04施策の客観指標'!$AS:$AS),FALSE)</f>
        <v>-</v>
      </c>
      <c r="GF21" s="7" t="str">
        <f>VLOOKUP($A21&amp;"-"&amp;GF$4,'04施策の客観指標'!$A$4:$AU$1029,COLUMN('04施策の客観指標'!$AS:$AS),FALSE)</f>
        <v>-</v>
      </c>
      <c r="GG21" s="7" t="str">
        <f>VLOOKUP($A21&amp;"-"&amp;GG$4,'04施策の客観指標'!$A$4:$AU$1029,COLUMN('04施策の客観指標'!$AS:$AS),FALSE)</f>
        <v>-</v>
      </c>
      <c r="GH21" s="7" t="str">
        <f>VLOOKUP($A21&amp;"-"&amp;GH$4,'04施策の客観指標'!$A$4:$AU$1029,COLUMN('04施策の客観指標'!$AS:$AS),FALSE)</f>
        <v>-</v>
      </c>
      <c r="GI21" s="7" t="str">
        <f>VLOOKUP($A21&amp;"-"&amp;GI$4,'04施策の客観指標'!$A$4:$AU$1029,COLUMN('04施策の客観指標'!$AS:$AS),FALSE)</f>
        <v>-</v>
      </c>
      <c r="GJ21" s="7" t="str">
        <f>VLOOKUP($A21&amp;"-"&amp;GJ$4,'04施策の客観指標'!$A$4:$AU$1029,COLUMN('04施策の客観指標'!$AS:$AS),FALSE)</f>
        <v>-</v>
      </c>
      <c r="GK21" s="7" t="str">
        <f>VLOOKUP($A21&amp;"-"&amp;GK$4,'04施策の客観指標'!$A$4:$AU$1029,COLUMN('04施策の客観指標'!$AS:$AS),FALSE)</f>
        <v>-</v>
      </c>
      <c r="GL21" s="7" t="str">
        <f>VLOOKUP($A21&amp;"-"&amp;GL$4,'04施策の客観指標'!$A$4:$AU$1029,COLUMN('04施策の客観指標'!$AS:$AS),FALSE)</f>
        <v>-</v>
      </c>
      <c r="GM21" s="7" t="str">
        <f>VLOOKUP($A21&amp;"-"&amp;GM$4,'04施策の客観指標'!$A$4:$AU$1029,COLUMN('04施策の客観指標'!$AS:$AS),FALSE)</f>
        <v>-</v>
      </c>
      <c r="GN21" s="109" t="str">
        <f t="shared" si="102"/>
        <v>e</v>
      </c>
      <c r="GO21" s="37">
        <f>VLOOKUP($A21&amp;"-"&amp;GE$4,'04施策の客観指標'!$A$4:$AU$1029,COLUMN('04施策の客観指標'!$AU:$AU),FALSE)</f>
        <v>1</v>
      </c>
      <c r="GP21" s="38" t="str">
        <f>VLOOKUP($A21&amp;"-"&amp;GF$4,'04施策の客観指標'!$A$4:$AU$1029,COLUMN('04施策の客観指標'!$AU:$AU),FALSE)</f>
        <v>-</v>
      </c>
      <c r="GQ21" s="38" t="str">
        <f>VLOOKUP($A21&amp;"-"&amp;GG$4,'04施策の客観指標'!$A$4:$AU$1029,COLUMN('04施策の客観指標'!$AU:$AU),FALSE)</f>
        <v>-</v>
      </c>
      <c r="GR21" s="38" t="str">
        <f>VLOOKUP($A21&amp;"-"&amp;GH$4,'04施策の客観指標'!$A$4:$AU$1029,COLUMN('04施策の客観指標'!$AU:$AU),FALSE)</f>
        <v>-</v>
      </c>
      <c r="GS21" s="38" t="str">
        <f>VLOOKUP($A21&amp;"-"&amp;GI$4,'04施策の客観指標'!$A$4:$AU$1029,COLUMN('04施策の客観指標'!$AU:$AU),FALSE)</f>
        <v>-</v>
      </c>
      <c r="GT21" s="38" t="str">
        <f>VLOOKUP($A21&amp;"-"&amp;GJ$4,'04施策の客観指標'!$A$4:$AU$1029,COLUMN('04施策の客観指標'!$AU:$AU),FALSE)</f>
        <v>-</v>
      </c>
      <c r="GU21" s="38" t="str">
        <f>VLOOKUP($A21&amp;"-"&amp;GK$4,'04施策の客観指標'!$A$4:$AU$1029,COLUMN('04施策の客観指標'!$AU:$AU),FALSE)</f>
        <v>-</v>
      </c>
      <c r="GV21" s="38" t="str">
        <f>VLOOKUP($A21&amp;"-"&amp;GL$4,'04施策の客観指標'!$A$4:$AU$1029,COLUMN('04施策の客観指標'!$AU:$AU),FALSE)</f>
        <v>-</v>
      </c>
      <c r="GW21" s="38" t="str">
        <f>VLOOKUP($A21&amp;"-"&amp;GM$4,'04施策の客観指標'!$A$4:$AU$1029,COLUMN('04施策の客観指標'!$AU:$AU),FALSE)</f>
        <v>-</v>
      </c>
      <c r="GX21" s="82">
        <f t="shared" si="103"/>
        <v>1</v>
      </c>
      <c r="GY21" s="37" t="str">
        <f t="shared" si="104"/>
        <v/>
      </c>
      <c r="GZ21" s="38" t="str">
        <f t="shared" si="39"/>
        <v/>
      </c>
      <c r="HA21" s="38" t="str">
        <f t="shared" si="40"/>
        <v/>
      </c>
      <c r="HB21" s="38" t="str">
        <f t="shared" si="41"/>
        <v/>
      </c>
      <c r="HC21" s="38" t="str">
        <f t="shared" si="42"/>
        <v/>
      </c>
      <c r="HD21" s="38" t="str">
        <f t="shared" si="43"/>
        <v/>
      </c>
      <c r="HE21" s="38" t="str">
        <f t="shared" si="44"/>
        <v/>
      </c>
      <c r="HF21" s="38" t="str">
        <f t="shared" si="45"/>
        <v/>
      </c>
      <c r="HG21" s="38" t="str">
        <f t="shared" si="46"/>
        <v/>
      </c>
      <c r="HH21" s="41">
        <f t="shared" si="105"/>
        <v>0</v>
      </c>
      <c r="HI21" s="37" t="str">
        <f>IF($K21="○",VLOOKUP($C21&amp;"-"&amp;HI$4,'05市民生活実感調査'!$A$3:$BC$218,COLUMN('05市民生活実感調査'!$AS:$AS),FALSE),"-")</f>
        <v>-</v>
      </c>
      <c r="HJ21" s="38" t="str">
        <f>IF($L21="○",VLOOKUP($C21&amp;"-"&amp;HJ$4,'05市民生活実感調査'!$A$3:$BC$218,COLUMN('05市民生活実感調査'!$AS:$AS),FALSE),"-")</f>
        <v>-</v>
      </c>
      <c r="HK21" s="38" t="str">
        <f>IF($M21="○",VLOOKUP($C21&amp;"-"&amp;HK$4,'05市民生活実感調査'!$A$3:$BC$218,COLUMN('05市民生活実感調査'!$AS:$AS),FALSE),"-")</f>
        <v>-</v>
      </c>
      <c r="HL21" s="38" t="str">
        <f>IF($N21="○",VLOOKUP($C21&amp;"-"&amp;HL$4,'05市民生活実感調査'!$A$3:$BC$218,COLUMN('05市民生活実感調査'!$AS:$AS),FALSE),"-")</f>
        <v>-</v>
      </c>
      <c r="HM21" s="38" t="str">
        <f>IF($O21="○",VLOOKUP($C21&amp;"-"&amp;HM$4,'05市民生活実感調査'!$A$3:$BC$218,COLUMN('05市民生活実感調査'!$AS:$AS),FALSE),"-")</f>
        <v>-</v>
      </c>
      <c r="HN21" s="38" t="str">
        <f>IF($P21="○",VLOOKUP($C21&amp;"-"&amp;HN$4,'05市民生活実感調査'!$A$3:$BC$218,COLUMN('05市民生活実感調査'!$AS:$AS),FALSE),"-")</f>
        <v>-</v>
      </c>
      <c r="HO21" s="38" t="str">
        <f>IF($Q21="○",VLOOKUP($C21&amp;"-"&amp;HO$4,'05市民生活実感調査'!$A$3:$BC$218,COLUMN('05市民生活実感調査'!$AS:$AS),FALSE),"-")</f>
        <v>-</v>
      </c>
      <c r="HP21" s="38" t="str">
        <f>IF($R21="○",VLOOKUP($C21&amp;"-"&amp;HP$4,'05市民生活実感調査'!$A$3:$BC$218,COLUMN('05市民生活実感調査'!$AS:$AS),FALSE),"-")</f>
        <v>-</v>
      </c>
      <c r="HQ21" s="109" t="e">
        <f t="shared" si="106"/>
        <v>#DIV/0!</v>
      </c>
      <c r="HR21" s="37" t="str">
        <f t="shared" si="107"/>
        <v/>
      </c>
      <c r="HS21" s="38" t="str">
        <f t="shared" si="47"/>
        <v/>
      </c>
      <c r="HT21" s="38" t="str">
        <f t="shared" si="48"/>
        <v/>
      </c>
      <c r="HU21" s="38" t="str">
        <f t="shared" si="49"/>
        <v/>
      </c>
      <c r="HV21" s="38" t="str">
        <f t="shared" si="50"/>
        <v/>
      </c>
      <c r="HW21" s="38" t="str">
        <f t="shared" si="51"/>
        <v/>
      </c>
      <c r="HX21" s="38" t="str">
        <f t="shared" si="52"/>
        <v/>
      </c>
      <c r="HY21" s="38" t="str">
        <f t="shared" si="53"/>
        <v/>
      </c>
      <c r="HZ21" s="41" t="e">
        <f t="shared" si="108"/>
        <v>#DIV/0!</v>
      </c>
      <c r="IA21" s="13" t="str">
        <f t="shared" si="109"/>
        <v>客観指標</v>
      </c>
      <c r="IB21" s="5" t="str">
        <f t="shared" si="110"/>
        <v>文化財の適切な保護を実施することが肝要であるため，客観指標を重視する。</v>
      </c>
      <c r="IC21" s="108" t="e">
        <f>VLOOKUP(GN21&amp;HQ21&amp;IA21,プルダウン!$AC$2:$AD$51,2,FALSE)</f>
        <v>#DIV/0!</v>
      </c>
      <c r="ID21" s="12" t="e">
        <f>VLOOKUP(IC21,プルダウン!$A$1:$B$6,2,FALSE)</f>
        <v>#DIV/0!</v>
      </c>
      <c r="IE21" s="11"/>
      <c r="IF21" s="12"/>
      <c r="IG21" s="22" t="s">
        <v>81</v>
      </c>
      <c r="IH21" s="116"/>
      <c r="II21" s="115" t="str">
        <f>VLOOKUP($A21&amp;"-"&amp;II$4,'04施策の客観指標'!$A$4:$AU$1029,COLUMN('04施策の客観指標'!$AT:$AT),FALSE)</f>
        <v>-</v>
      </c>
      <c r="IJ21" s="7" t="str">
        <f>VLOOKUP($A21&amp;"-"&amp;IJ$4,'04施策の客観指標'!$A$4:$AU$1029,COLUMN('04施策の客観指標'!$AT:$AT),FALSE)</f>
        <v>-</v>
      </c>
      <c r="IK21" s="7" t="str">
        <f>VLOOKUP($A21&amp;"-"&amp;IK$4,'04施策の客観指標'!$A$4:$AU$1029,COLUMN('04施策の客観指標'!$AT:$AT),FALSE)</f>
        <v>-</v>
      </c>
      <c r="IL21" s="7" t="str">
        <f>VLOOKUP($A21&amp;"-"&amp;IL$4,'04施策の客観指標'!$A$4:$AU$1029,COLUMN('04施策の客観指標'!$AT:$AT),FALSE)</f>
        <v>-</v>
      </c>
      <c r="IM21" s="7" t="str">
        <f>VLOOKUP($A21&amp;"-"&amp;IM$4,'04施策の客観指標'!$A$4:$AU$1029,COLUMN('04施策の客観指標'!$AT:$AT),FALSE)</f>
        <v>-</v>
      </c>
      <c r="IN21" s="7" t="str">
        <f>VLOOKUP($A21&amp;"-"&amp;IN$4,'04施策の客観指標'!$A$4:$AU$1029,COLUMN('04施策の客観指標'!$AT:$AT),FALSE)</f>
        <v>-</v>
      </c>
      <c r="IO21" s="7" t="str">
        <f>VLOOKUP($A21&amp;"-"&amp;IO$4,'04施策の客観指標'!$A$4:$AU$1029,COLUMN('04施策の客観指標'!$AT:$AT),FALSE)</f>
        <v>-</v>
      </c>
      <c r="IP21" s="7" t="str">
        <f>VLOOKUP($A21&amp;"-"&amp;IP$4,'04施策の客観指標'!$A$4:$AU$1029,COLUMN('04施策の客観指標'!$AT:$AT),FALSE)</f>
        <v>-</v>
      </c>
      <c r="IQ21" s="7" t="str">
        <f>VLOOKUP($A21&amp;"-"&amp;IQ$4,'04施策の客観指標'!$A$4:$AU$1029,COLUMN('04施策の客観指標'!$AT:$AT),FALSE)</f>
        <v>-</v>
      </c>
      <c r="IR21" s="109" t="str">
        <f t="shared" si="111"/>
        <v>e</v>
      </c>
      <c r="IS21" s="37">
        <f>VLOOKUP($A21&amp;"-"&amp;II$4,'04施策の客観指標'!$A$4:$AU$1029,COLUMN('04施策の客観指標'!$AU:$AU),FALSE)</f>
        <v>1</v>
      </c>
      <c r="IT21" s="38" t="str">
        <f>VLOOKUP($A21&amp;"-"&amp;IJ$4,'04施策の客観指標'!$A$4:$AU$1029,COLUMN('04施策の客観指標'!$AU:$AU),FALSE)</f>
        <v>-</v>
      </c>
      <c r="IU21" s="38" t="str">
        <f>VLOOKUP($A21&amp;"-"&amp;IK$4,'04施策の客観指標'!$A$4:$AU$1029,COLUMN('04施策の客観指標'!$AU:$AU),FALSE)</f>
        <v>-</v>
      </c>
      <c r="IV21" s="38" t="str">
        <f>VLOOKUP($A21&amp;"-"&amp;IL$4,'04施策の客観指標'!$A$4:$AU$1029,COLUMN('04施策の客観指標'!$AU:$AU),FALSE)</f>
        <v>-</v>
      </c>
      <c r="IW21" s="38" t="str">
        <f>VLOOKUP($A21&amp;"-"&amp;IM$4,'04施策の客観指標'!$A$4:$AU$1029,COLUMN('04施策の客観指標'!$AU:$AU),FALSE)</f>
        <v>-</v>
      </c>
      <c r="IX21" s="38" t="str">
        <f>VLOOKUP($A21&amp;"-"&amp;IN$4,'04施策の客観指標'!$A$4:$AU$1029,COLUMN('04施策の客観指標'!$AU:$AU),FALSE)</f>
        <v>-</v>
      </c>
      <c r="IY21" s="38" t="str">
        <f>VLOOKUP($A21&amp;"-"&amp;IO$4,'04施策の客観指標'!$A$4:$AU$1029,COLUMN('04施策の客観指標'!$AU:$AU),FALSE)</f>
        <v>-</v>
      </c>
      <c r="IZ21" s="38" t="str">
        <f>VLOOKUP($A21&amp;"-"&amp;IP$4,'04施策の客観指標'!$A$4:$AU$1029,COLUMN('04施策の客観指標'!$AU:$AU),FALSE)</f>
        <v>-</v>
      </c>
      <c r="JA21" s="38" t="str">
        <f>VLOOKUP($A21&amp;"-"&amp;IQ$4,'04施策の客観指標'!$A$4:$AU$1029,COLUMN('04施策の客観指標'!$AU:$AU),FALSE)</f>
        <v>-</v>
      </c>
      <c r="JB21" s="82">
        <f t="shared" si="112"/>
        <v>1</v>
      </c>
      <c r="JC21" s="37" t="str">
        <f t="shared" si="113"/>
        <v/>
      </c>
      <c r="JD21" s="38" t="str">
        <f t="shared" si="54"/>
        <v/>
      </c>
      <c r="JE21" s="38" t="str">
        <f t="shared" si="55"/>
        <v/>
      </c>
      <c r="JF21" s="38" t="str">
        <f t="shared" si="56"/>
        <v/>
      </c>
      <c r="JG21" s="38" t="str">
        <f t="shared" si="57"/>
        <v/>
      </c>
      <c r="JH21" s="38" t="str">
        <f t="shared" si="58"/>
        <v/>
      </c>
      <c r="JI21" s="38" t="str">
        <f t="shared" si="59"/>
        <v/>
      </c>
      <c r="JJ21" s="38" t="str">
        <f t="shared" si="60"/>
        <v/>
      </c>
      <c r="JK21" s="38" t="str">
        <f t="shared" si="61"/>
        <v/>
      </c>
      <c r="JL21" s="41">
        <f t="shared" si="114"/>
        <v>0</v>
      </c>
      <c r="JM21" s="37" t="str">
        <f>IF($K21="○",VLOOKUP($C21&amp;"-"&amp;JM$4,'05市民生活実感調査'!$A$3:$BC$218,COLUMN('05市民生活実感調査'!$BC:$BC),FALSE),"-")</f>
        <v>-</v>
      </c>
      <c r="JN21" s="38" t="str">
        <f>IF($L21="○",VLOOKUP($C21&amp;"-"&amp;JN$4,'05市民生活実感調査'!$A$3:$BC$218,COLUMN('05市民生活実感調査'!$BC:$BC),FALSE),"-")</f>
        <v>-</v>
      </c>
      <c r="JO21" s="38" t="str">
        <f>IF($M21="○",VLOOKUP($C21&amp;"-"&amp;JO$4,'05市民生活実感調査'!$A$3:$BC$218,COLUMN('05市民生活実感調査'!$BC:$BC),FALSE),"-")</f>
        <v>-</v>
      </c>
      <c r="JP21" s="38" t="str">
        <f>IF($N21="○",VLOOKUP($C21&amp;"-"&amp;JP$4,'05市民生活実感調査'!$A$3:$BC$218,COLUMN('05市民生活実感調査'!$BC:$BC),FALSE),"-")</f>
        <v>-</v>
      </c>
      <c r="JQ21" s="38" t="str">
        <f>IF($O21="○",VLOOKUP($C21&amp;"-"&amp;JQ$4,'05市民生活実感調査'!$A$3:$BC$218,COLUMN('05市民生活実感調査'!$BC:$BC),FALSE),"-")</f>
        <v>-</v>
      </c>
      <c r="JR21" s="38" t="str">
        <f>IF($P21="○",VLOOKUP($C21&amp;"-"&amp;JR$4,'05市民生活実感調査'!$A$3:$BC$218,COLUMN('05市民生活実感調査'!$BC:$BC),FALSE),"-")</f>
        <v>-</v>
      </c>
      <c r="JS21" s="38" t="str">
        <f>IF($Q21="○",VLOOKUP($C21&amp;"-"&amp;JS$4,'05市民生活実感調査'!$A$3:$BC$218,COLUMN('05市民生活実感調査'!$BC:$BC),FALSE),"-")</f>
        <v>-</v>
      </c>
      <c r="JT21" s="38" t="str">
        <f>IF($R21="○",VLOOKUP($C21&amp;"-"&amp;JT$4,'05市民生活実感調査'!$A$3:$BC$218,COLUMN('05市民生活実感調査'!$BC:$BC),FALSE),"-")</f>
        <v>-</v>
      </c>
      <c r="JU21" s="109" t="e">
        <f t="shared" si="115"/>
        <v>#DIV/0!</v>
      </c>
      <c r="JV21" s="37" t="str">
        <f t="shared" si="116"/>
        <v/>
      </c>
      <c r="JW21" s="38" t="str">
        <f t="shared" si="62"/>
        <v/>
      </c>
      <c r="JX21" s="38" t="str">
        <f t="shared" si="63"/>
        <v/>
      </c>
      <c r="JY21" s="38" t="str">
        <f t="shared" si="64"/>
        <v/>
      </c>
      <c r="JZ21" s="38" t="str">
        <f t="shared" si="65"/>
        <v/>
      </c>
      <c r="KA21" s="38" t="str">
        <f t="shared" si="66"/>
        <v/>
      </c>
      <c r="KB21" s="38" t="str">
        <f t="shared" si="67"/>
        <v/>
      </c>
      <c r="KC21" s="38" t="str">
        <f t="shared" si="68"/>
        <v/>
      </c>
      <c r="KD21" s="41" t="e">
        <f t="shared" si="117"/>
        <v>#DIV/0!</v>
      </c>
      <c r="KE21" s="13" t="str">
        <f t="shared" si="118"/>
        <v>客観指標</v>
      </c>
      <c r="KF21" s="5" t="str">
        <f t="shared" si="119"/>
        <v>文化財の適切な保護を実施することが肝要であるため，客観指標を重視する。</v>
      </c>
      <c r="KG21" s="108" t="e">
        <f>VLOOKUP(IR21&amp;JU21&amp;KE21,プルダウン!$AC$2:$AD$51,2,FALSE)</f>
        <v>#DIV/0!</v>
      </c>
      <c r="KH21" s="12" t="e">
        <f>VLOOKUP(KG21,プルダウン!$A$1:$B$6,2,FALSE)</f>
        <v>#DIV/0!</v>
      </c>
      <c r="KI21" s="11"/>
      <c r="KJ21" s="12"/>
      <c r="KK21" s="22" t="s">
        <v>81</v>
      </c>
      <c r="KL21" s="5"/>
    </row>
    <row r="22" spans="1:298" ht="153" customHeight="1">
      <c r="A22" s="18">
        <v>504</v>
      </c>
      <c r="B22" s="5" t="s">
        <v>176</v>
      </c>
      <c r="C22" s="47">
        <f t="shared" si="140"/>
        <v>5</v>
      </c>
      <c r="D22" s="12" t="str">
        <f>IFERROR(VLOOKUP(C22,プルダウン!$L$2:$M$28,2,FALSE),"-")</f>
        <v>文化</v>
      </c>
      <c r="E22" s="5"/>
      <c r="F22" s="11" t="s">
        <v>1696</v>
      </c>
      <c r="G22" s="195" t="s">
        <v>2356</v>
      </c>
      <c r="H22" s="11"/>
      <c r="I22" s="20"/>
      <c r="J22" s="5"/>
      <c r="K22" s="42" t="s">
        <v>85</v>
      </c>
      <c r="L22" s="43" t="s">
        <v>85</v>
      </c>
      <c r="M22" s="43" t="s">
        <v>85</v>
      </c>
      <c r="N22" s="43" t="s">
        <v>85</v>
      </c>
      <c r="O22" s="43" t="s">
        <v>392</v>
      </c>
      <c r="P22" s="43" t="s">
        <v>85</v>
      </c>
      <c r="Q22" s="43" t="s">
        <v>85</v>
      </c>
      <c r="R22" s="386" t="s">
        <v>85</v>
      </c>
      <c r="S22" s="556" t="str">
        <f>VLOOKUP($A22&amp;"-"&amp;S$4,'04施策の客観指標'!$A$4:$AU$1029,COLUMN('04施策の客観指標'!$AP:$AP),FALSE)</f>
        <v>b</v>
      </c>
      <c r="T22" s="557" t="str">
        <f>VLOOKUP($A22&amp;"-"&amp;T$4,'04施策の客観指標'!$A$4:$AU$1029,COLUMN('04施策の客観指標'!$AP:$AP),FALSE)</f>
        <v>-</v>
      </c>
      <c r="U22" s="557" t="str">
        <f>VLOOKUP($A22&amp;"-"&amp;U$4,'04施策の客観指標'!$A$4:$AU$1029,COLUMN('04施策の客観指標'!$AP:$AP),FALSE)</f>
        <v>-</v>
      </c>
      <c r="V22" s="557" t="str">
        <f>VLOOKUP($A22&amp;"-"&amp;V$4,'04施策の客観指標'!$A$4:$AU$1029,COLUMN('04施策の客観指標'!$AP:$AP),FALSE)</f>
        <v>-</v>
      </c>
      <c r="W22" s="557" t="str">
        <f>VLOOKUP($A22&amp;"-"&amp;W$4,'04施策の客観指標'!$A$4:$AU$1029,COLUMN('04施策の客観指標'!$AP:$AP),FALSE)</f>
        <v>-</v>
      </c>
      <c r="X22" s="557" t="str">
        <f>VLOOKUP($A22&amp;"-"&amp;X$4,'04施策の客観指標'!$A$4:$AU$1029,COLUMN('04施策の客観指標'!$AP:$AP),FALSE)</f>
        <v>-</v>
      </c>
      <c r="Y22" s="557" t="str">
        <f>VLOOKUP($A22&amp;"-"&amp;Y$4,'04施策の客観指標'!$A$4:$AU$1029,COLUMN('04施策の客観指標'!$AP:$AP),FALSE)</f>
        <v>-</v>
      </c>
      <c r="Z22" s="557" t="str">
        <f>VLOOKUP($A22&amp;"-"&amp;Z$4,'04施策の客観指標'!$A$4:$AU$1029,COLUMN('04施策の客観指標'!$AP:$AP),FALSE)</f>
        <v>-</v>
      </c>
      <c r="AA22" s="558" t="str">
        <f>VLOOKUP($A22&amp;"-"&amp;AA$4,'04施策の客観指標'!$A$4:$AU$1029,COLUMN('04施策の客観指標'!$AP:$AP),FALSE)</f>
        <v>-</v>
      </c>
      <c r="AB22" s="559" t="str">
        <f t="shared" si="70"/>
        <v>b</v>
      </c>
      <c r="AC22" s="413">
        <f>VLOOKUP($A22&amp;"-"&amp;S$4,'04施策の客観指標'!$A$4:$AU$1029,COLUMN('04施策の客観指標'!$AU:$AU),FALSE)</f>
        <v>1</v>
      </c>
      <c r="AD22" s="414" t="str">
        <f>VLOOKUP($A22&amp;"-"&amp;T$4,'04施策の客観指標'!$A$4:$AU$1029,COLUMN('04施策の客観指標'!$AU:$AU),FALSE)</f>
        <v>-</v>
      </c>
      <c r="AE22" s="414" t="str">
        <f>VLOOKUP($A22&amp;"-"&amp;U$4,'04施策の客観指標'!$A$4:$AU$1029,COLUMN('04施策の客観指標'!$AU:$AU),FALSE)</f>
        <v>-</v>
      </c>
      <c r="AF22" s="414" t="str">
        <f>VLOOKUP($A22&amp;"-"&amp;V$4,'04施策の客観指標'!$A$4:$AU$1029,COLUMN('04施策の客観指標'!$AU:$AU),FALSE)</f>
        <v>-</v>
      </c>
      <c r="AG22" s="414" t="str">
        <f>VLOOKUP($A22&amp;"-"&amp;W$4,'04施策の客観指標'!$A$4:$AU$1029,COLUMN('04施策の客観指標'!$AU:$AU),FALSE)</f>
        <v>-</v>
      </c>
      <c r="AH22" s="414" t="str">
        <f>VLOOKUP($A22&amp;"-"&amp;X$4,'04施策の客観指標'!$A$4:$AU$1029,COLUMN('04施策の客観指標'!$AU:$AU),FALSE)</f>
        <v>-</v>
      </c>
      <c r="AI22" s="414" t="str">
        <f>VLOOKUP($A22&amp;"-"&amp;Y$4,'04施策の客観指標'!$A$4:$AU$1029,COLUMN('04施策の客観指標'!$AU:$AU),FALSE)</f>
        <v>-</v>
      </c>
      <c r="AJ22" s="414" t="str">
        <f>VLOOKUP($A22&amp;"-"&amp;Z$4,'04施策の客観指標'!$A$4:$AU$1029,COLUMN('04施策の客観指標'!$AU:$AU),FALSE)</f>
        <v>-</v>
      </c>
      <c r="AK22" s="414" t="str">
        <f>VLOOKUP($A22&amp;"-"&amp;AA$4,'04施策の客観指標'!$A$4:$AU$1029,COLUMN('04施策の客観指標'!$AU:$AU),FALSE)</f>
        <v>-</v>
      </c>
      <c r="AL22" s="415">
        <f t="shared" si="141"/>
        <v>1</v>
      </c>
      <c r="AM22" s="413">
        <f t="shared" si="142"/>
        <v>3</v>
      </c>
      <c r="AN22" s="414" t="str">
        <f t="shared" si="143"/>
        <v/>
      </c>
      <c r="AO22" s="414" t="str">
        <f t="shared" si="144"/>
        <v/>
      </c>
      <c r="AP22" s="414" t="str">
        <f t="shared" si="145"/>
        <v/>
      </c>
      <c r="AQ22" s="414" t="str">
        <f t="shared" si="146"/>
        <v/>
      </c>
      <c r="AR22" s="414" t="str">
        <f t="shared" si="147"/>
        <v/>
      </c>
      <c r="AS22" s="414" t="str">
        <f t="shared" si="148"/>
        <v/>
      </c>
      <c r="AT22" s="414" t="str">
        <f t="shared" si="149"/>
        <v/>
      </c>
      <c r="AU22" s="416" t="str">
        <f t="shared" si="150"/>
        <v/>
      </c>
      <c r="AV22" s="417">
        <f t="shared" si="1"/>
        <v>0.75</v>
      </c>
      <c r="AW22" s="534" t="str">
        <f>IF($K22="○",VLOOKUP($C22&amp;"-"&amp;AW$4,'05市民生活実感調査'!$A$3:$BC$218,COLUMN('05市民生活実感調査'!$O:$O),FALSE),"-")</f>
        <v>-</v>
      </c>
      <c r="AX22" s="535" t="str">
        <f>IF($L22="○",VLOOKUP($C22&amp;"-"&amp;AX$4,'05市民生活実感調査'!$A$3:$BC$218,COLUMN('05市民生活実感調査'!$O:$O),FALSE),"-")</f>
        <v>-</v>
      </c>
      <c r="AY22" s="535" t="str">
        <f>IF($M22="○",VLOOKUP($C22&amp;"-"&amp;AY$4,'05市民生活実感調査'!$A$3:$BC$218,COLUMN('05市民生活実感調査'!$O:$O),FALSE),"-")</f>
        <v>-</v>
      </c>
      <c r="AZ22" s="535" t="str">
        <f>IF($N22="○",VLOOKUP($C22&amp;"-"&amp;AZ$4,'05市民生活実感調査'!$A$3:$BC$218,COLUMN('05市民生活実感調査'!$O:$O),FALSE),"-")</f>
        <v>-</v>
      </c>
      <c r="BA22" s="535" t="str">
        <f>IF($O22="○",VLOOKUP($C22&amp;"-"&amp;BA$4,'05市民生活実感調査'!$A$3:$BC$218,COLUMN('05市民生活実感調査'!$O:$O),FALSE),"-")</f>
        <v>c</v>
      </c>
      <c r="BB22" s="535" t="str">
        <f>IF($P22="○",VLOOKUP($C22&amp;"-"&amp;BB$4,'05市民生活実感調査'!$A$3:$BC$218,COLUMN('05市民生活実感調査'!$O:$O),FALSE),"-")</f>
        <v>-</v>
      </c>
      <c r="BC22" s="535" t="str">
        <f>IF($Q22="○",VLOOKUP($C22&amp;"-"&amp;BC$4,'05市民生活実感調査'!$A$3:$BC$218,COLUMN('05市民生活実感調査'!$O:$O),FALSE),"-")</f>
        <v>-</v>
      </c>
      <c r="BD22" s="535" t="str">
        <f>IF($R22="○",VLOOKUP($C22&amp;"-"&amp;BD$4,'05市民生活実感調査'!$A$3:$BC$218,COLUMN('05市民生活実感調査'!$O:$O),FALSE),"-")</f>
        <v>-</v>
      </c>
      <c r="BE22" s="536" t="str">
        <f t="shared" si="81"/>
        <v>c</v>
      </c>
      <c r="BF22" s="37" t="str">
        <f t="shared" si="151"/>
        <v/>
      </c>
      <c r="BG22" s="38" t="str">
        <f t="shared" si="152"/>
        <v/>
      </c>
      <c r="BH22" s="38" t="str">
        <f t="shared" si="153"/>
        <v/>
      </c>
      <c r="BI22" s="38" t="str">
        <f t="shared" si="154"/>
        <v/>
      </c>
      <c r="BJ22" s="38">
        <f t="shared" si="155"/>
        <v>2</v>
      </c>
      <c r="BK22" s="38" t="str">
        <f t="shared" si="156"/>
        <v/>
      </c>
      <c r="BL22" s="38" t="str">
        <f t="shared" si="157"/>
        <v/>
      </c>
      <c r="BM22" s="38" t="str">
        <f t="shared" si="158"/>
        <v/>
      </c>
      <c r="BN22" s="41">
        <f t="shared" si="159"/>
        <v>0.5</v>
      </c>
      <c r="BO22" s="264" t="s">
        <v>124</v>
      </c>
      <c r="BP22" s="224" t="s">
        <v>2368</v>
      </c>
      <c r="BQ22" s="537" t="str">
        <f>VLOOKUP(AB22&amp;BE22&amp;BO22,[4]プルダウン!$AC$2:$AD$51,2,FALSE)</f>
        <v>B</v>
      </c>
      <c r="BR22" s="588" t="str">
        <f>VLOOKUP(BQ22,[4]プルダウン!$A$1:$B$6,2,FALSE)</f>
        <v>政策の目的がかなり達成されている</v>
      </c>
      <c r="BS22" s="262" t="s">
        <v>12</v>
      </c>
      <c r="BT22" s="240" t="s">
        <v>2369</v>
      </c>
      <c r="BU22" s="224" t="s">
        <v>2263</v>
      </c>
      <c r="BV22" s="335" t="s">
        <v>2366</v>
      </c>
      <c r="BW22" s="256" t="str">
        <f>VLOOKUP($A22&amp;"-"&amp;BW$4,'04施策の客観指標'!$A$4:$AU$1029,COLUMN('04施策の客観指標'!$AQ:$AQ),FALSE)</f>
        <v>-</v>
      </c>
      <c r="BX22" s="7" t="str">
        <f>VLOOKUP($A22&amp;"-"&amp;BX$4,'04施策の客観指標'!$A$4:$AU$1029,COLUMN('04施策の客観指標'!$AQ:$AQ),FALSE)</f>
        <v>-</v>
      </c>
      <c r="BY22" s="7" t="str">
        <f>VLOOKUP($A22&amp;"-"&amp;BY$4,'04施策の客観指標'!$A$4:$AU$1029,COLUMN('04施策の客観指標'!$AQ:$AQ),FALSE)</f>
        <v>-</v>
      </c>
      <c r="BZ22" s="7" t="str">
        <f>VLOOKUP($A22&amp;"-"&amp;BZ$4,'04施策の客観指標'!$A$4:$AU$1029,COLUMN('04施策の客観指標'!$AQ:$AQ),FALSE)</f>
        <v>-</v>
      </c>
      <c r="CA22" s="7" t="str">
        <f>VLOOKUP($A22&amp;"-"&amp;CA$4,'04施策の客観指標'!$A$4:$AU$1029,COLUMN('04施策の客観指標'!$AQ:$AQ),FALSE)</f>
        <v>-</v>
      </c>
      <c r="CB22" s="7" t="str">
        <f>VLOOKUP($A22&amp;"-"&amp;CB$4,'04施策の客観指標'!$A$4:$AU$1029,COLUMN('04施策の客観指標'!$AQ:$AQ),FALSE)</f>
        <v>-</v>
      </c>
      <c r="CC22" s="7" t="str">
        <f>VLOOKUP($A22&amp;"-"&amp;CC$4,'04施策の客観指標'!$A$4:$AU$1029,COLUMN('04施策の客観指標'!$AQ:$AQ),FALSE)</f>
        <v>-</v>
      </c>
      <c r="CD22" s="7" t="str">
        <f>VLOOKUP($A22&amp;"-"&amp;CD$4,'04施策の客観指標'!$A$4:$AU$1029,COLUMN('04施策の客観指標'!$AQ:$AQ),FALSE)</f>
        <v>-</v>
      </c>
      <c r="CE22" s="7" t="str">
        <f>VLOOKUP($A22&amp;"-"&amp;CE$4,'04施策の客観指標'!$A$4:$AU$1029,COLUMN('04施策の客観指標'!$AQ:$AQ),FALSE)</f>
        <v>-</v>
      </c>
      <c r="CF22" s="109" t="str">
        <f t="shared" si="84"/>
        <v>e</v>
      </c>
      <c r="CG22" s="37">
        <f>VLOOKUP($A22&amp;"-"&amp;BW$4,'04施策の客観指標'!$A$4:$AU$1029,COLUMN('04施策の客観指標'!$AU:$AU),FALSE)</f>
        <v>1</v>
      </c>
      <c r="CH22" s="38" t="str">
        <f>VLOOKUP($A22&amp;"-"&amp;BX$4,'04施策の客観指標'!$A$4:$AU$1029,COLUMN('04施策の客観指標'!$AU:$AU),FALSE)</f>
        <v>-</v>
      </c>
      <c r="CI22" s="38" t="str">
        <f>VLOOKUP($A22&amp;"-"&amp;BY$4,'04施策の客観指標'!$A$4:$AU$1029,COLUMN('04施策の客観指標'!$AU:$AU),FALSE)</f>
        <v>-</v>
      </c>
      <c r="CJ22" s="38" t="str">
        <f>VLOOKUP($A22&amp;"-"&amp;BZ$4,'04施策の客観指標'!$A$4:$AU$1029,COLUMN('04施策の客観指標'!$AU:$AU),FALSE)</f>
        <v>-</v>
      </c>
      <c r="CK22" s="38" t="str">
        <f>VLOOKUP($A22&amp;"-"&amp;CA$4,'04施策の客観指標'!$A$4:$AU$1029,COLUMN('04施策の客観指標'!$AU:$AU),FALSE)</f>
        <v>-</v>
      </c>
      <c r="CL22" s="38" t="str">
        <f>VLOOKUP($A22&amp;"-"&amp;CB$4,'04施策の客観指標'!$A$4:$AU$1029,COLUMN('04施策の客観指標'!$AU:$AU),FALSE)</f>
        <v>-</v>
      </c>
      <c r="CM22" s="38" t="str">
        <f>VLOOKUP($A22&amp;"-"&amp;CC$4,'04施策の客観指標'!$A$4:$AU$1029,COLUMN('04施策の客観指標'!$AU:$AU),FALSE)</f>
        <v>-</v>
      </c>
      <c r="CN22" s="38" t="str">
        <f>VLOOKUP($A22&amp;"-"&amp;CD$4,'04施策の客観指標'!$A$4:$AU$1029,COLUMN('04施策の客観指標'!$AU:$AU),FALSE)</f>
        <v>-</v>
      </c>
      <c r="CO22" s="38" t="str">
        <f>VLOOKUP($A22&amp;"-"&amp;CE$4,'04施策の客観指標'!$A$4:$AU$1029,COLUMN('04施策の客観指標'!$AU:$AU),FALSE)</f>
        <v>-</v>
      </c>
      <c r="CP22" s="82">
        <f t="shared" si="85"/>
        <v>1</v>
      </c>
      <c r="CQ22" s="37" t="str">
        <f t="shared" si="86"/>
        <v/>
      </c>
      <c r="CR22" s="38" t="str">
        <f t="shared" si="9"/>
        <v/>
      </c>
      <c r="CS22" s="38" t="str">
        <f t="shared" si="10"/>
        <v/>
      </c>
      <c r="CT22" s="38" t="str">
        <f t="shared" si="11"/>
        <v/>
      </c>
      <c r="CU22" s="38" t="str">
        <f t="shared" si="12"/>
        <v/>
      </c>
      <c r="CV22" s="38" t="str">
        <f t="shared" si="13"/>
        <v/>
      </c>
      <c r="CW22" s="38" t="str">
        <f t="shared" si="14"/>
        <v/>
      </c>
      <c r="CX22" s="38" t="str">
        <f t="shared" si="15"/>
        <v/>
      </c>
      <c r="CY22" s="38" t="str">
        <f t="shared" si="16"/>
        <v/>
      </c>
      <c r="CZ22" s="41">
        <f t="shared" si="87"/>
        <v>0</v>
      </c>
      <c r="DA22" s="37" t="str">
        <f>IF($K22="○",VLOOKUP($C22&amp;"-"&amp;DA$4,'05市民生活実感調査'!$A$3:$BC$218,COLUMN('05市民生活実感調査'!$Y:$Y),FALSE),"-")</f>
        <v>-</v>
      </c>
      <c r="DB22" s="38" t="str">
        <f>IF($L22="○",VLOOKUP($C22&amp;"-"&amp;DB$4,'05市民生活実感調査'!$A$3:$BC$218,COLUMN('05市民生活実感調査'!$Y:$Y),FALSE),"-")</f>
        <v>-</v>
      </c>
      <c r="DC22" s="38" t="str">
        <f>IF($M22="○",VLOOKUP($C22&amp;"-"&amp;DC$4,'05市民生活実感調査'!$A$3:$BC$218,COLUMN('05市民生活実感調査'!$Y:$Y),FALSE),"-")</f>
        <v>-</v>
      </c>
      <c r="DD22" s="38" t="str">
        <f>IF($N22="○",VLOOKUP($C22&amp;"-"&amp;DD$4,'05市民生活実感調査'!$A$3:$BC$218,COLUMN('05市民生活実感調査'!$Y:$Y),FALSE),"-")</f>
        <v>-</v>
      </c>
      <c r="DE22" s="38" t="str">
        <f>IF($O22="○",VLOOKUP($C22&amp;"-"&amp;DE$4,'05市民生活実感調査'!$A$3:$BC$218,COLUMN('05市民生活実感調査'!$Y:$Y),FALSE),"-")</f>
        <v>-</v>
      </c>
      <c r="DF22" s="38" t="str">
        <f>IF($P22="○",VLOOKUP($C22&amp;"-"&amp;DF$4,'05市民生活実感調査'!$A$3:$BC$218,COLUMN('05市民生活実感調査'!$Y:$Y),FALSE),"-")</f>
        <v>-</v>
      </c>
      <c r="DG22" s="38" t="str">
        <f>IF($Q22="○",VLOOKUP($C22&amp;"-"&amp;DG$4,'05市民生活実感調査'!$A$3:$BC$218,COLUMN('05市民生活実感調査'!$Y:$Y),FALSE),"-")</f>
        <v>-</v>
      </c>
      <c r="DH22" s="38" t="str">
        <f>IF($R22="○",VLOOKUP($C22&amp;"-"&amp;DH$4,'05市民生活実感調査'!$A$3:$BC$218,COLUMN('05市民生活実感調査'!$Y:$Y),FALSE),"-")</f>
        <v>-</v>
      </c>
      <c r="DI22" s="109" t="e">
        <f t="shared" si="88"/>
        <v>#DIV/0!</v>
      </c>
      <c r="DJ22" s="37" t="str">
        <f t="shared" si="89"/>
        <v/>
      </c>
      <c r="DK22" s="38" t="str">
        <f t="shared" si="17"/>
        <v/>
      </c>
      <c r="DL22" s="38" t="str">
        <f t="shared" si="18"/>
        <v/>
      </c>
      <c r="DM22" s="38" t="str">
        <f t="shared" si="19"/>
        <v/>
      </c>
      <c r="DN22" s="38" t="str">
        <f t="shared" si="20"/>
        <v/>
      </c>
      <c r="DO22" s="38" t="str">
        <f t="shared" si="21"/>
        <v/>
      </c>
      <c r="DP22" s="38" t="str">
        <f t="shared" si="22"/>
        <v/>
      </c>
      <c r="DQ22" s="38" t="str">
        <f t="shared" si="23"/>
        <v/>
      </c>
      <c r="DR22" s="41" t="e">
        <f t="shared" si="90"/>
        <v>#DIV/0!</v>
      </c>
      <c r="DS22" s="13" t="str">
        <f t="shared" si="91"/>
        <v>客観指標</v>
      </c>
      <c r="DT22" s="5" t="str">
        <f t="shared" si="92"/>
        <v>文化芸術活動を継続・発展させていくためのしくみの構築を重視しており，市民に実感されにくいため，客観指標を重視する。</v>
      </c>
      <c r="DU22" s="108" t="e">
        <f>VLOOKUP(CF22&amp;DI22&amp;DS22,プルダウン!$AC$2:$AD$51,2,FALSE)</f>
        <v>#DIV/0!</v>
      </c>
      <c r="DV22" s="12" t="e">
        <f>VLOOKUP(DU22,プルダウン!$A$1:$B$6,2,FALSE)</f>
        <v>#DIV/0!</v>
      </c>
      <c r="DW22" s="11"/>
      <c r="DX22" s="12"/>
      <c r="DY22" s="22" t="s">
        <v>81</v>
      </c>
      <c r="DZ22" s="116"/>
      <c r="EA22" s="115" t="str">
        <f>VLOOKUP($A22&amp;"-"&amp;EA$4,'04施策の客観指標'!$A$4:$AU$1029,COLUMN('04施策の客観指標'!$AR:$AR),FALSE)</f>
        <v>-</v>
      </c>
      <c r="EB22" s="7" t="str">
        <f>VLOOKUP($A22&amp;"-"&amp;EB$4,'04施策の客観指標'!$A$4:$AU$1029,COLUMN('04施策の客観指標'!$AR:$AR),FALSE)</f>
        <v>-</v>
      </c>
      <c r="EC22" s="7" t="str">
        <f>VLOOKUP($A22&amp;"-"&amp;EC$4,'04施策の客観指標'!$A$4:$AU$1029,COLUMN('04施策の客観指標'!$AR:$AR),FALSE)</f>
        <v>-</v>
      </c>
      <c r="ED22" s="7" t="str">
        <f>VLOOKUP($A22&amp;"-"&amp;ED$4,'04施策の客観指標'!$A$4:$AU$1029,COLUMN('04施策の客観指標'!$AR:$AR),FALSE)</f>
        <v>-</v>
      </c>
      <c r="EE22" s="7" t="str">
        <f>VLOOKUP($A22&amp;"-"&amp;EE$4,'04施策の客観指標'!$A$4:$AU$1029,COLUMN('04施策の客観指標'!$AR:$AR),FALSE)</f>
        <v>-</v>
      </c>
      <c r="EF22" s="7" t="str">
        <f>VLOOKUP($A22&amp;"-"&amp;EF$4,'04施策の客観指標'!$A$4:$AU$1029,COLUMN('04施策の客観指標'!$AR:$AR),FALSE)</f>
        <v>-</v>
      </c>
      <c r="EG22" s="7" t="str">
        <f>VLOOKUP($A22&amp;"-"&amp;EG$4,'04施策の客観指標'!$A$4:$AU$1029,COLUMN('04施策の客観指標'!$AR:$AR),FALSE)</f>
        <v>-</v>
      </c>
      <c r="EH22" s="7" t="str">
        <f>VLOOKUP($A22&amp;"-"&amp;EH$4,'04施策の客観指標'!$A$4:$AU$1029,COLUMN('04施策の客観指標'!$AR:$AR),FALSE)</f>
        <v>-</v>
      </c>
      <c r="EI22" s="7" t="str">
        <f>VLOOKUP($A22&amp;"-"&amp;EI$4,'04施策の客観指標'!$A$4:$AU$1029,COLUMN('04施策の客観指標'!$AR:$AR),FALSE)</f>
        <v>-</v>
      </c>
      <c r="EJ22" s="109" t="str">
        <f t="shared" si="93"/>
        <v>e</v>
      </c>
      <c r="EK22" s="37">
        <f>VLOOKUP($A22&amp;"-"&amp;EA$4,'04施策の客観指標'!$A$4:$AU$1029,COLUMN('04施策の客観指標'!$AU:$AU),FALSE)</f>
        <v>1</v>
      </c>
      <c r="EL22" s="38" t="str">
        <f>VLOOKUP($A22&amp;"-"&amp;EB$4,'04施策の客観指標'!$A$4:$AU$1029,COLUMN('04施策の客観指標'!$AU:$AU),FALSE)</f>
        <v>-</v>
      </c>
      <c r="EM22" s="38" t="str">
        <f>VLOOKUP($A22&amp;"-"&amp;EC$4,'04施策の客観指標'!$A$4:$AU$1029,COLUMN('04施策の客観指標'!$AU:$AU),FALSE)</f>
        <v>-</v>
      </c>
      <c r="EN22" s="38" t="str">
        <f>VLOOKUP($A22&amp;"-"&amp;ED$4,'04施策の客観指標'!$A$4:$AU$1029,COLUMN('04施策の客観指標'!$AU:$AU),FALSE)</f>
        <v>-</v>
      </c>
      <c r="EO22" s="38" t="str">
        <f>VLOOKUP($A22&amp;"-"&amp;EE$4,'04施策の客観指標'!$A$4:$AU$1029,COLUMN('04施策の客観指標'!$AU:$AU),FALSE)</f>
        <v>-</v>
      </c>
      <c r="EP22" s="38" t="str">
        <f>VLOOKUP($A22&amp;"-"&amp;EF$4,'04施策の客観指標'!$A$4:$AU$1029,COLUMN('04施策の客観指標'!$AU:$AU),FALSE)</f>
        <v>-</v>
      </c>
      <c r="EQ22" s="38" t="str">
        <f>VLOOKUP($A22&amp;"-"&amp;EG$4,'04施策の客観指標'!$A$4:$AU$1029,COLUMN('04施策の客観指標'!$AU:$AU),FALSE)</f>
        <v>-</v>
      </c>
      <c r="ER22" s="38" t="str">
        <f>VLOOKUP($A22&amp;"-"&amp;EH$4,'04施策の客観指標'!$A$4:$AU$1029,COLUMN('04施策の客観指標'!$AU:$AU),FALSE)</f>
        <v>-</v>
      </c>
      <c r="ES22" s="38" t="str">
        <f>VLOOKUP($A22&amp;"-"&amp;EI$4,'04施策の客観指標'!$A$4:$AU$1029,COLUMN('04施策の客観指標'!$AU:$AU),FALSE)</f>
        <v>-</v>
      </c>
      <c r="ET22" s="82">
        <f t="shared" si="94"/>
        <v>1</v>
      </c>
      <c r="EU22" s="37" t="str">
        <f t="shared" si="95"/>
        <v/>
      </c>
      <c r="EV22" s="38" t="str">
        <f t="shared" si="24"/>
        <v/>
      </c>
      <c r="EW22" s="38" t="str">
        <f t="shared" si="25"/>
        <v/>
      </c>
      <c r="EX22" s="38" t="str">
        <f t="shared" si="26"/>
        <v/>
      </c>
      <c r="EY22" s="38" t="str">
        <f t="shared" si="27"/>
        <v/>
      </c>
      <c r="EZ22" s="38" t="str">
        <f t="shared" si="28"/>
        <v/>
      </c>
      <c r="FA22" s="38" t="str">
        <f t="shared" si="29"/>
        <v/>
      </c>
      <c r="FB22" s="38" t="str">
        <f t="shared" si="30"/>
        <v/>
      </c>
      <c r="FC22" s="38" t="str">
        <f t="shared" si="31"/>
        <v/>
      </c>
      <c r="FD22" s="41">
        <f t="shared" si="96"/>
        <v>0</v>
      </c>
      <c r="FE22" s="37" t="str">
        <f>IF($K22="○",VLOOKUP($C22&amp;"-"&amp;FE$4,'05市民生活実感調査'!$A$3:$BC$218,COLUMN('05市民生活実感調査'!$AI:$AI),FALSE),"-")</f>
        <v>-</v>
      </c>
      <c r="FF22" s="38" t="str">
        <f>IF($L22="○",VLOOKUP($C22&amp;"-"&amp;FF$4,'05市民生活実感調査'!$A$3:$BC$218,COLUMN('05市民生活実感調査'!$AI:$AI),FALSE),"-")</f>
        <v>-</v>
      </c>
      <c r="FG22" s="38" t="str">
        <f>IF($M22="○",VLOOKUP($C22&amp;"-"&amp;FG$4,'05市民生活実感調査'!$A$3:$BC$218,COLUMN('05市民生活実感調査'!$AI:$AI),FALSE),"-")</f>
        <v>-</v>
      </c>
      <c r="FH22" s="38" t="str">
        <f>IF($N22="○",VLOOKUP($C22&amp;"-"&amp;FH$4,'05市民生活実感調査'!$A$3:$BC$218,COLUMN('05市民生活実感調査'!$AI:$AI),FALSE),"-")</f>
        <v>-</v>
      </c>
      <c r="FI22" s="38" t="str">
        <f>IF($O22="○",VLOOKUP($C22&amp;"-"&amp;FI$4,'05市民生活実感調査'!$A$3:$BC$218,COLUMN('05市民生活実感調査'!$AI:$AI),FALSE),"-")</f>
        <v>-</v>
      </c>
      <c r="FJ22" s="38" t="str">
        <f>IF($P22="○",VLOOKUP($C22&amp;"-"&amp;FJ$4,'05市民生活実感調査'!$A$3:$BC$218,COLUMN('05市民生活実感調査'!$AI:$AI),FALSE),"-")</f>
        <v>-</v>
      </c>
      <c r="FK22" s="38" t="str">
        <f>IF($Q22="○",VLOOKUP($C22&amp;"-"&amp;FK$4,'05市民生活実感調査'!$A$3:$BC$218,COLUMN('05市民生活実感調査'!$AI:$AI),FALSE),"-")</f>
        <v>-</v>
      </c>
      <c r="FL22" s="38" t="str">
        <f>IF($R22="○",VLOOKUP($C22&amp;"-"&amp;FL$4,'05市民生活実感調査'!$A$3:$BC$218,COLUMN('05市民生活実感調査'!$AI:$AI),FALSE),"-")</f>
        <v>-</v>
      </c>
      <c r="FM22" s="109" t="e">
        <f t="shared" si="97"/>
        <v>#DIV/0!</v>
      </c>
      <c r="FN22" s="37" t="str">
        <f t="shared" si="98"/>
        <v/>
      </c>
      <c r="FO22" s="38" t="str">
        <f t="shared" si="32"/>
        <v/>
      </c>
      <c r="FP22" s="38" t="str">
        <f t="shared" si="33"/>
        <v/>
      </c>
      <c r="FQ22" s="38" t="str">
        <f t="shared" si="34"/>
        <v/>
      </c>
      <c r="FR22" s="38" t="str">
        <f t="shared" si="35"/>
        <v/>
      </c>
      <c r="FS22" s="38" t="str">
        <f t="shared" si="36"/>
        <v/>
      </c>
      <c r="FT22" s="38" t="str">
        <f t="shared" si="37"/>
        <v/>
      </c>
      <c r="FU22" s="38" t="str">
        <f t="shared" si="38"/>
        <v/>
      </c>
      <c r="FV22" s="41" t="e">
        <f t="shared" si="99"/>
        <v>#DIV/0!</v>
      </c>
      <c r="FW22" s="13" t="str">
        <f t="shared" si="100"/>
        <v>客観指標</v>
      </c>
      <c r="FX22" s="5" t="str">
        <f t="shared" si="101"/>
        <v>文化芸術活動を継続・発展させていくためのしくみの構築を重視しており，市民に実感されにくいため，客観指標を重視する。</v>
      </c>
      <c r="FY22" s="108" t="e">
        <f>VLOOKUP(EJ22&amp;FM22&amp;FW22,プルダウン!$AC$2:$AD$51,2,FALSE)</f>
        <v>#DIV/0!</v>
      </c>
      <c r="FZ22" s="12" t="e">
        <f>VLOOKUP(FY22,プルダウン!$A$1:$B$6,2,FALSE)</f>
        <v>#DIV/0!</v>
      </c>
      <c r="GA22" s="11"/>
      <c r="GB22" s="12"/>
      <c r="GC22" s="22" t="s">
        <v>81</v>
      </c>
      <c r="GD22" s="116"/>
      <c r="GE22" s="115" t="str">
        <f>VLOOKUP($A22&amp;"-"&amp;GE$4,'04施策の客観指標'!$A$4:$AU$1029,COLUMN('04施策の客観指標'!$AS:$AS),FALSE)</f>
        <v>-</v>
      </c>
      <c r="GF22" s="7" t="str">
        <f>VLOOKUP($A22&amp;"-"&amp;GF$4,'04施策の客観指標'!$A$4:$AU$1029,COLUMN('04施策の客観指標'!$AS:$AS),FALSE)</f>
        <v>-</v>
      </c>
      <c r="GG22" s="7" t="str">
        <f>VLOOKUP($A22&amp;"-"&amp;GG$4,'04施策の客観指標'!$A$4:$AU$1029,COLUMN('04施策の客観指標'!$AS:$AS),FALSE)</f>
        <v>-</v>
      </c>
      <c r="GH22" s="7" t="str">
        <f>VLOOKUP($A22&amp;"-"&amp;GH$4,'04施策の客観指標'!$A$4:$AU$1029,COLUMN('04施策の客観指標'!$AS:$AS),FALSE)</f>
        <v>-</v>
      </c>
      <c r="GI22" s="7" t="str">
        <f>VLOOKUP($A22&amp;"-"&amp;GI$4,'04施策の客観指標'!$A$4:$AU$1029,COLUMN('04施策の客観指標'!$AS:$AS),FALSE)</f>
        <v>-</v>
      </c>
      <c r="GJ22" s="7" t="str">
        <f>VLOOKUP($A22&amp;"-"&amp;GJ$4,'04施策の客観指標'!$A$4:$AU$1029,COLUMN('04施策の客観指標'!$AS:$AS),FALSE)</f>
        <v>-</v>
      </c>
      <c r="GK22" s="7" t="str">
        <f>VLOOKUP($A22&amp;"-"&amp;GK$4,'04施策の客観指標'!$A$4:$AU$1029,COLUMN('04施策の客観指標'!$AS:$AS),FALSE)</f>
        <v>-</v>
      </c>
      <c r="GL22" s="7" t="str">
        <f>VLOOKUP($A22&amp;"-"&amp;GL$4,'04施策の客観指標'!$A$4:$AU$1029,COLUMN('04施策の客観指標'!$AS:$AS),FALSE)</f>
        <v>-</v>
      </c>
      <c r="GM22" s="7" t="str">
        <f>VLOOKUP($A22&amp;"-"&amp;GM$4,'04施策の客観指標'!$A$4:$AU$1029,COLUMN('04施策の客観指標'!$AS:$AS),FALSE)</f>
        <v>-</v>
      </c>
      <c r="GN22" s="109" t="str">
        <f t="shared" si="102"/>
        <v>e</v>
      </c>
      <c r="GO22" s="37">
        <f>VLOOKUP($A22&amp;"-"&amp;GE$4,'04施策の客観指標'!$A$4:$AU$1029,COLUMN('04施策の客観指標'!$AU:$AU),FALSE)</f>
        <v>1</v>
      </c>
      <c r="GP22" s="38" t="str">
        <f>VLOOKUP($A22&amp;"-"&amp;GF$4,'04施策の客観指標'!$A$4:$AU$1029,COLUMN('04施策の客観指標'!$AU:$AU),FALSE)</f>
        <v>-</v>
      </c>
      <c r="GQ22" s="38" t="str">
        <f>VLOOKUP($A22&amp;"-"&amp;GG$4,'04施策の客観指標'!$A$4:$AU$1029,COLUMN('04施策の客観指標'!$AU:$AU),FALSE)</f>
        <v>-</v>
      </c>
      <c r="GR22" s="38" t="str">
        <f>VLOOKUP($A22&amp;"-"&amp;GH$4,'04施策の客観指標'!$A$4:$AU$1029,COLUMN('04施策の客観指標'!$AU:$AU),FALSE)</f>
        <v>-</v>
      </c>
      <c r="GS22" s="38" t="str">
        <f>VLOOKUP($A22&amp;"-"&amp;GI$4,'04施策の客観指標'!$A$4:$AU$1029,COLUMN('04施策の客観指標'!$AU:$AU),FALSE)</f>
        <v>-</v>
      </c>
      <c r="GT22" s="38" t="str">
        <f>VLOOKUP($A22&amp;"-"&amp;GJ$4,'04施策の客観指標'!$A$4:$AU$1029,COLUMN('04施策の客観指標'!$AU:$AU),FALSE)</f>
        <v>-</v>
      </c>
      <c r="GU22" s="38" t="str">
        <f>VLOOKUP($A22&amp;"-"&amp;GK$4,'04施策の客観指標'!$A$4:$AU$1029,COLUMN('04施策の客観指標'!$AU:$AU),FALSE)</f>
        <v>-</v>
      </c>
      <c r="GV22" s="38" t="str">
        <f>VLOOKUP($A22&amp;"-"&amp;GL$4,'04施策の客観指標'!$A$4:$AU$1029,COLUMN('04施策の客観指標'!$AU:$AU),FALSE)</f>
        <v>-</v>
      </c>
      <c r="GW22" s="38" t="str">
        <f>VLOOKUP($A22&amp;"-"&amp;GM$4,'04施策の客観指標'!$A$4:$AU$1029,COLUMN('04施策の客観指標'!$AU:$AU),FALSE)</f>
        <v>-</v>
      </c>
      <c r="GX22" s="82">
        <f t="shared" si="103"/>
        <v>1</v>
      </c>
      <c r="GY22" s="37" t="str">
        <f t="shared" si="104"/>
        <v/>
      </c>
      <c r="GZ22" s="38" t="str">
        <f t="shared" si="39"/>
        <v/>
      </c>
      <c r="HA22" s="38" t="str">
        <f t="shared" si="40"/>
        <v/>
      </c>
      <c r="HB22" s="38" t="str">
        <f t="shared" si="41"/>
        <v/>
      </c>
      <c r="HC22" s="38" t="str">
        <f t="shared" si="42"/>
        <v/>
      </c>
      <c r="HD22" s="38" t="str">
        <f t="shared" si="43"/>
        <v/>
      </c>
      <c r="HE22" s="38" t="str">
        <f t="shared" si="44"/>
        <v/>
      </c>
      <c r="HF22" s="38" t="str">
        <f t="shared" si="45"/>
        <v/>
      </c>
      <c r="HG22" s="38" t="str">
        <f t="shared" si="46"/>
        <v/>
      </c>
      <c r="HH22" s="41">
        <f t="shared" si="105"/>
        <v>0</v>
      </c>
      <c r="HI22" s="37" t="str">
        <f>IF($K22="○",VLOOKUP($C22&amp;"-"&amp;HI$4,'05市民生活実感調査'!$A$3:$BC$218,COLUMN('05市民生活実感調査'!$AS:$AS),FALSE),"-")</f>
        <v>-</v>
      </c>
      <c r="HJ22" s="38" t="str">
        <f>IF($L22="○",VLOOKUP($C22&amp;"-"&amp;HJ$4,'05市民生活実感調査'!$A$3:$BC$218,COLUMN('05市民生活実感調査'!$AS:$AS),FALSE),"-")</f>
        <v>-</v>
      </c>
      <c r="HK22" s="38" t="str">
        <f>IF($M22="○",VLOOKUP($C22&amp;"-"&amp;HK$4,'05市民生活実感調査'!$A$3:$BC$218,COLUMN('05市民生活実感調査'!$AS:$AS),FALSE),"-")</f>
        <v>-</v>
      </c>
      <c r="HL22" s="38" t="str">
        <f>IF($N22="○",VLOOKUP($C22&amp;"-"&amp;HL$4,'05市民生活実感調査'!$A$3:$BC$218,COLUMN('05市民生活実感調査'!$AS:$AS),FALSE),"-")</f>
        <v>-</v>
      </c>
      <c r="HM22" s="38" t="str">
        <f>IF($O22="○",VLOOKUP($C22&amp;"-"&amp;HM$4,'05市民生活実感調査'!$A$3:$BC$218,COLUMN('05市民生活実感調査'!$AS:$AS),FALSE),"-")</f>
        <v>-</v>
      </c>
      <c r="HN22" s="38" t="str">
        <f>IF($P22="○",VLOOKUP($C22&amp;"-"&amp;HN$4,'05市民生活実感調査'!$A$3:$BC$218,COLUMN('05市民生活実感調査'!$AS:$AS),FALSE),"-")</f>
        <v>-</v>
      </c>
      <c r="HO22" s="38" t="str">
        <f>IF($Q22="○",VLOOKUP($C22&amp;"-"&amp;HO$4,'05市民生活実感調査'!$A$3:$BC$218,COLUMN('05市民生活実感調査'!$AS:$AS),FALSE),"-")</f>
        <v>-</v>
      </c>
      <c r="HP22" s="38" t="str">
        <f>IF($R22="○",VLOOKUP($C22&amp;"-"&amp;HP$4,'05市民生活実感調査'!$A$3:$BC$218,COLUMN('05市民生活実感調査'!$AS:$AS),FALSE),"-")</f>
        <v>-</v>
      </c>
      <c r="HQ22" s="109" t="e">
        <f t="shared" si="106"/>
        <v>#DIV/0!</v>
      </c>
      <c r="HR22" s="37" t="str">
        <f t="shared" si="107"/>
        <v/>
      </c>
      <c r="HS22" s="38" t="str">
        <f t="shared" si="47"/>
        <v/>
      </c>
      <c r="HT22" s="38" t="str">
        <f t="shared" si="48"/>
        <v/>
      </c>
      <c r="HU22" s="38" t="str">
        <f t="shared" si="49"/>
        <v/>
      </c>
      <c r="HV22" s="38" t="str">
        <f t="shared" si="50"/>
        <v/>
      </c>
      <c r="HW22" s="38" t="str">
        <f t="shared" si="51"/>
        <v/>
      </c>
      <c r="HX22" s="38" t="str">
        <f t="shared" si="52"/>
        <v/>
      </c>
      <c r="HY22" s="38" t="str">
        <f t="shared" si="53"/>
        <v/>
      </c>
      <c r="HZ22" s="41" t="e">
        <f t="shared" si="108"/>
        <v>#DIV/0!</v>
      </c>
      <c r="IA22" s="13" t="str">
        <f t="shared" si="109"/>
        <v>客観指標</v>
      </c>
      <c r="IB22" s="5" t="str">
        <f t="shared" si="110"/>
        <v>文化芸術活動を継続・発展させていくためのしくみの構築を重視しており，市民に実感されにくいため，客観指標を重視する。</v>
      </c>
      <c r="IC22" s="108" t="e">
        <f>VLOOKUP(GN22&amp;HQ22&amp;IA22,プルダウン!$AC$2:$AD$51,2,FALSE)</f>
        <v>#DIV/0!</v>
      </c>
      <c r="ID22" s="12" t="e">
        <f>VLOOKUP(IC22,プルダウン!$A$1:$B$6,2,FALSE)</f>
        <v>#DIV/0!</v>
      </c>
      <c r="IE22" s="11"/>
      <c r="IF22" s="12"/>
      <c r="IG22" s="22" t="s">
        <v>81</v>
      </c>
      <c r="IH22" s="116"/>
      <c r="II22" s="115" t="str">
        <f>VLOOKUP($A22&amp;"-"&amp;II$4,'04施策の客観指標'!$A$4:$AU$1029,COLUMN('04施策の客観指標'!$AT:$AT),FALSE)</f>
        <v>-</v>
      </c>
      <c r="IJ22" s="7" t="str">
        <f>VLOOKUP($A22&amp;"-"&amp;IJ$4,'04施策の客観指標'!$A$4:$AU$1029,COLUMN('04施策の客観指標'!$AT:$AT),FALSE)</f>
        <v>-</v>
      </c>
      <c r="IK22" s="7" t="str">
        <f>VLOOKUP($A22&amp;"-"&amp;IK$4,'04施策の客観指標'!$A$4:$AU$1029,COLUMN('04施策の客観指標'!$AT:$AT),FALSE)</f>
        <v>-</v>
      </c>
      <c r="IL22" s="7" t="str">
        <f>VLOOKUP($A22&amp;"-"&amp;IL$4,'04施策の客観指標'!$A$4:$AU$1029,COLUMN('04施策の客観指標'!$AT:$AT),FALSE)</f>
        <v>-</v>
      </c>
      <c r="IM22" s="7" t="str">
        <f>VLOOKUP($A22&amp;"-"&amp;IM$4,'04施策の客観指標'!$A$4:$AU$1029,COLUMN('04施策の客観指標'!$AT:$AT),FALSE)</f>
        <v>-</v>
      </c>
      <c r="IN22" s="7" t="str">
        <f>VLOOKUP($A22&amp;"-"&amp;IN$4,'04施策の客観指標'!$A$4:$AU$1029,COLUMN('04施策の客観指標'!$AT:$AT),FALSE)</f>
        <v>-</v>
      </c>
      <c r="IO22" s="7" t="str">
        <f>VLOOKUP($A22&amp;"-"&amp;IO$4,'04施策の客観指標'!$A$4:$AU$1029,COLUMN('04施策の客観指標'!$AT:$AT),FALSE)</f>
        <v>-</v>
      </c>
      <c r="IP22" s="7" t="str">
        <f>VLOOKUP($A22&amp;"-"&amp;IP$4,'04施策の客観指標'!$A$4:$AU$1029,COLUMN('04施策の客観指標'!$AT:$AT),FALSE)</f>
        <v>-</v>
      </c>
      <c r="IQ22" s="7" t="str">
        <f>VLOOKUP($A22&amp;"-"&amp;IQ$4,'04施策の客観指標'!$A$4:$AU$1029,COLUMN('04施策の客観指標'!$AT:$AT),FALSE)</f>
        <v>-</v>
      </c>
      <c r="IR22" s="109" t="str">
        <f t="shared" si="111"/>
        <v>e</v>
      </c>
      <c r="IS22" s="37">
        <f>VLOOKUP($A22&amp;"-"&amp;II$4,'04施策の客観指標'!$A$4:$AU$1029,COLUMN('04施策の客観指標'!$AU:$AU),FALSE)</f>
        <v>1</v>
      </c>
      <c r="IT22" s="38" t="str">
        <f>VLOOKUP($A22&amp;"-"&amp;IJ$4,'04施策の客観指標'!$A$4:$AU$1029,COLUMN('04施策の客観指標'!$AU:$AU),FALSE)</f>
        <v>-</v>
      </c>
      <c r="IU22" s="38" t="str">
        <f>VLOOKUP($A22&amp;"-"&amp;IK$4,'04施策の客観指標'!$A$4:$AU$1029,COLUMN('04施策の客観指標'!$AU:$AU),FALSE)</f>
        <v>-</v>
      </c>
      <c r="IV22" s="38" t="str">
        <f>VLOOKUP($A22&amp;"-"&amp;IL$4,'04施策の客観指標'!$A$4:$AU$1029,COLUMN('04施策の客観指標'!$AU:$AU),FALSE)</f>
        <v>-</v>
      </c>
      <c r="IW22" s="38" t="str">
        <f>VLOOKUP($A22&amp;"-"&amp;IM$4,'04施策の客観指標'!$A$4:$AU$1029,COLUMN('04施策の客観指標'!$AU:$AU),FALSE)</f>
        <v>-</v>
      </c>
      <c r="IX22" s="38" t="str">
        <f>VLOOKUP($A22&amp;"-"&amp;IN$4,'04施策の客観指標'!$A$4:$AU$1029,COLUMN('04施策の客観指標'!$AU:$AU),FALSE)</f>
        <v>-</v>
      </c>
      <c r="IY22" s="38" t="str">
        <f>VLOOKUP($A22&amp;"-"&amp;IO$4,'04施策の客観指標'!$A$4:$AU$1029,COLUMN('04施策の客観指標'!$AU:$AU),FALSE)</f>
        <v>-</v>
      </c>
      <c r="IZ22" s="38" t="str">
        <f>VLOOKUP($A22&amp;"-"&amp;IP$4,'04施策の客観指標'!$A$4:$AU$1029,COLUMN('04施策の客観指標'!$AU:$AU),FALSE)</f>
        <v>-</v>
      </c>
      <c r="JA22" s="38" t="str">
        <f>VLOOKUP($A22&amp;"-"&amp;IQ$4,'04施策の客観指標'!$A$4:$AU$1029,COLUMN('04施策の客観指標'!$AU:$AU),FALSE)</f>
        <v>-</v>
      </c>
      <c r="JB22" s="82">
        <f t="shared" si="112"/>
        <v>1</v>
      </c>
      <c r="JC22" s="37" t="str">
        <f t="shared" si="113"/>
        <v/>
      </c>
      <c r="JD22" s="38" t="str">
        <f t="shared" si="54"/>
        <v/>
      </c>
      <c r="JE22" s="38" t="str">
        <f t="shared" si="55"/>
        <v/>
      </c>
      <c r="JF22" s="38" t="str">
        <f t="shared" si="56"/>
        <v/>
      </c>
      <c r="JG22" s="38" t="str">
        <f t="shared" si="57"/>
        <v/>
      </c>
      <c r="JH22" s="38" t="str">
        <f t="shared" si="58"/>
        <v/>
      </c>
      <c r="JI22" s="38" t="str">
        <f t="shared" si="59"/>
        <v/>
      </c>
      <c r="JJ22" s="38" t="str">
        <f t="shared" si="60"/>
        <v/>
      </c>
      <c r="JK22" s="38" t="str">
        <f t="shared" si="61"/>
        <v/>
      </c>
      <c r="JL22" s="41">
        <f t="shared" si="114"/>
        <v>0</v>
      </c>
      <c r="JM22" s="37" t="str">
        <f>IF($K22="○",VLOOKUP($C22&amp;"-"&amp;JM$4,'05市民生活実感調査'!$A$3:$BC$218,COLUMN('05市民生活実感調査'!$BC:$BC),FALSE),"-")</f>
        <v>-</v>
      </c>
      <c r="JN22" s="38" t="str">
        <f>IF($L22="○",VLOOKUP($C22&amp;"-"&amp;JN$4,'05市民生活実感調査'!$A$3:$BC$218,COLUMN('05市民生活実感調査'!$BC:$BC),FALSE),"-")</f>
        <v>-</v>
      </c>
      <c r="JO22" s="38" t="str">
        <f>IF($M22="○",VLOOKUP($C22&amp;"-"&amp;JO$4,'05市民生活実感調査'!$A$3:$BC$218,COLUMN('05市民生活実感調査'!$BC:$BC),FALSE),"-")</f>
        <v>-</v>
      </c>
      <c r="JP22" s="38" t="str">
        <f>IF($N22="○",VLOOKUP($C22&amp;"-"&amp;JP$4,'05市民生活実感調査'!$A$3:$BC$218,COLUMN('05市民生活実感調査'!$BC:$BC),FALSE),"-")</f>
        <v>-</v>
      </c>
      <c r="JQ22" s="38" t="str">
        <f>IF($O22="○",VLOOKUP($C22&amp;"-"&amp;JQ$4,'05市民生活実感調査'!$A$3:$BC$218,COLUMN('05市民生活実感調査'!$BC:$BC),FALSE),"-")</f>
        <v>-</v>
      </c>
      <c r="JR22" s="38" t="str">
        <f>IF($P22="○",VLOOKUP($C22&amp;"-"&amp;JR$4,'05市民生活実感調査'!$A$3:$BC$218,COLUMN('05市民生活実感調査'!$BC:$BC),FALSE),"-")</f>
        <v>-</v>
      </c>
      <c r="JS22" s="38" t="str">
        <f>IF($Q22="○",VLOOKUP($C22&amp;"-"&amp;JS$4,'05市民生活実感調査'!$A$3:$BC$218,COLUMN('05市民生活実感調査'!$BC:$BC),FALSE),"-")</f>
        <v>-</v>
      </c>
      <c r="JT22" s="38" t="str">
        <f>IF($R22="○",VLOOKUP($C22&amp;"-"&amp;JT$4,'05市民生活実感調査'!$A$3:$BC$218,COLUMN('05市民生活実感調査'!$BC:$BC),FALSE),"-")</f>
        <v>-</v>
      </c>
      <c r="JU22" s="109" t="e">
        <f t="shared" si="115"/>
        <v>#DIV/0!</v>
      </c>
      <c r="JV22" s="37" t="str">
        <f t="shared" si="116"/>
        <v/>
      </c>
      <c r="JW22" s="38" t="str">
        <f t="shared" si="62"/>
        <v/>
      </c>
      <c r="JX22" s="38" t="str">
        <f t="shared" si="63"/>
        <v/>
      </c>
      <c r="JY22" s="38" t="str">
        <f t="shared" si="64"/>
        <v/>
      </c>
      <c r="JZ22" s="38" t="str">
        <f t="shared" si="65"/>
        <v/>
      </c>
      <c r="KA22" s="38" t="str">
        <f t="shared" si="66"/>
        <v/>
      </c>
      <c r="KB22" s="38" t="str">
        <f t="shared" si="67"/>
        <v/>
      </c>
      <c r="KC22" s="38" t="str">
        <f t="shared" si="68"/>
        <v/>
      </c>
      <c r="KD22" s="41" t="e">
        <f t="shared" si="117"/>
        <v>#DIV/0!</v>
      </c>
      <c r="KE22" s="13" t="str">
        <f t="shared" si="118"/>
        <v>客観指標</v>
      </c>
      <c r="KF22" s="5" t="str">
        <f t="shared" si="119"/>
        <v>文化芸術活動を継続・発展させていくためのしくみの構築を重視しており，市民に実感されにくいため，客観指標を重視する。</v>
      </c>
      <c r="KG22" s="108" t="e">
        <f>VLOOKUP(IR22&amp;JU22&amp;KE22,プルダウン!$AC$2:$AD$51,2,FALSE)</f>
        <v>#DIV/0!</v>
      </c>
      <c r="KH22" s="12" t="e">
        <f>VLOOKUP(KG22,プルダウン!$A$1:$B$6,2,FALSE)</f>
        <v>#DIV/0!</v>
      </c>
      <c r="KI22" s="11"/>
      <c r="KJ22" s="12"/>
      <c r="KK22" s="22" t="s">
        <v>81</v>
      </c>
      <c r="KL22" s="5"/>
    </row>
    <row r="23" spans="1:298" ht="213" customHeight="1">
      <c r="A23" s="18">
        <v>601</v>
      </c>
      <c r="B23" s="5" t="s">
        <v>177</v>
      </c>
      <c r="C23" s="47">
        <f t="shared" si="140"/>
        <v>6</v>
      </c>
      <c r="D23" s="12" t="str">
        <f>IFERROR(VLOOKUP(C23,プルダウン!$L$2:$M$28,2,FALSE),"-")</f>
        <v>スポーツ</v>
      </c>
      <c r="E23" s="5"/>
      <c r="F23" s="11" t="s">
        <v>1696</v>
      </c>
      <c r="G23" s="195" t="s">
        <v>2357</v>
      </c>
      <c r="H23" s="11"/>
      <c r="I23" s="20"/>
      <c r="J23" s="5"/>
      <c r="K23" s="42" t="s">
        <v>392</v>
      </c>
      <c r="L23" s="43" t="s">
        <v>85</v>
      </c>
      <c r="M23" s="43" t="s">
        <v>85</v>
      </c>
      <c r="N23" s="43" t="s">
        <v>85</v>
      </c>
      <c r="O23" s="43" t="s">
        <v>85</v>
      </c>
      <c r="P23" s="43" t="s">
        <v>85</v>
      </c>
      <c r="Q23" s="43" t="s">
        <v>85</v>
      </c>
      <c r="R23" s="41" t="s">
        <v>85</v>
      </c>
      <c r="S23" s="552" t="str">
        <f>VLOOKUP($A23&amp;"-"&amp;S$4,'04施策の客観指標'!$A$4:$AU$1029,COLUMN('04施策の客観指標'!$AP:$AP),FALSE)</f>
        <v>c</v>
      </c>
      <c r="T23" s="553" t="str">
        <f>VLOOKUP($A23&amp;"-"&amp;T$4,'04施策の客観指標'!$A$4:$AU$1029,COLUMN('04施策の客観指標'!$AP:$AP),FALSE)</f>
        <v>-</v>
      </c>
      <c r="U23" s="553" t="str">
        <f>VLOOKUP($A23&amp;"-"&amp;U$4,'04施策の客観指標'!$A$4:$AU$1029,COLUMN('04施策の客観指標'!$AP:$AP),FALSE)</f>
        <v>-</v>
      </c>
      <c r="V23" s="553" t="str">
        <f>VLOOKUP($A23&amp;"-"&amp;V$4,'04施策の客観指標'!$A$4:$AU$1029,COLUMN('04施策の客観指標'!$AP:$AP),FALSE)</f>
        <v>-</v>
      </c>
      <c r="W23" s="553" t="str">
        <f>VLOOKUP($A23&amp;"-"&amp;W$4,'04施策の客観指標'!$A$4:$AU$1029,COLUMN('04施策の客観指標'!$AP:$AP),FALSE)</f>
        <v>-</v>
      </c>
      <c r="X23" s="553" t="str">
        <f>VLOOKUP($A23&amp;"-"&amp;X$4,'04施策の客観指標'!$A$4:$AU$1029,COLUMN('04施策の客観指標'!$AP:$AP),FALSE)</f>
        <v>-</v>
      </c>
      <c r="Y23" s="553" t="str">
        <f>VLOOKUP($A23&amp;"-"&amp;Y$4,'04施策の客観指標'!$A$4:$AU$1029,COLUMN('04施策の客観指標'!$AP:$AP),FALSE)</f>
        <v>-</v>
      </c>
      <c r="Z23" s="553" t="str">
        <f>VLOOKUP($A23&amp;"-"&amp;Z$4,'04施策の客観指標'!$A$4:$AU$1029,COLUMN('04施策の客観指標'!$AP:$AP),FALSE)</f>
        <v>-</v>
      </c>
      <c r="AA23" s="554" t="str">
        <f>VLOOKUP($A23&amp;"-"&amp;AA$4,'04施策の客観指標'!$A$4:$AU$1029,COLUMN('04施策の客観指標'!$AP:$AP),FALSE)</f>
        <v>-</v>
      </c>
      <c r="AB23" s="555" t="str">
        <f t="shared" si="70"/>
        <v>c</v>
      </c>
      <c r="AC23" s="391">
        <f>VLOOKUP($A23&amp;"-"&amp;S$4,'04施策の客観指標'!$A$4:$AU$1029,COLUMN('04施策の客観指標'!$AU:$AU),FALSE)</f>
        <v>1</v>
      </c>
      <c r="AD23" s="392" t="str">
        <f>VLOOKUP($A23&amp;"-"&amp;T$4,'04施策の客観指標'!$A$4:$AU$1029,COLUMN('04施策の客観指標'!$AU:$AU),FALSE)</f>
        <v>-</v>
      </c>
      <c r="AE23" s="392" t="str">
        <f>VLOOKUP($A23&amp;"-"&amp;U$4,'04施策の客観指標'!$A$4:$AU$1029,COLUMN('04施策の客観指標'!$AU:$AU),FALSE)</f>
        <v>-</v>
      </c>
      <c r="AF23" s="392" t="str">
        <f>VLOOKUP($A23&amp;"-"&amp;V$4,'04施策の客観指標'!$A$4:$AU$1029,COLUMN('04施策の客観指標'!$AU:$AU),FALSE)</f>
        <v>-</v>
      </c>
      <c r="AG23" s="392" t="str">
        <f>VLOOKUP($A23&amp;"-"&amp;W$4,'04施策の客観指標'!$A$4:$AU$1029,COLUMN('04施策の客観指標'!$AU:$AU),FALSE)</f>
        <v>-</v>
      </c>
      <c r="AH23" s="392" t="str">
        <f>VLOOKUP($A23&amp;"-"&amp;X$4,'04施策の客観指標'!$A$4:$AU$1029,COLUMN('04施策の客観指標'!$AU:$AU),FALSE)</f>
        <v>-</v>
      </c>
      <c r="AI23" s="392" t="str">
        <f>VLOOKUP($A23&amp;"-"&amp;Y$4,'04施策の客観指標'!$A$4:$AU$1029,COLUMN('04施策の客観指標'!$AU:$AU),FALSE)</f>
        <v>-</v>
      </c>
      <c r="AJ23" s="392" t="str">
        <f>VLOOKUP($A23&amp;"-"&amp;Z$4,'04施策の客観指標'!$A$4:$AU$1029,COLUMN('04施策の客観指標'!$AU:$AU),FALSE)</f>
        <v>-</v>
      </c>
      <c r="AK23" s="392" t="str">
        <f>VLOOKUP($A23&amp;"-"&amp;AA$4,'04施策の客観指標'!$A$4:$AU$1029,COLUMN('04施策の客観指標'!$AU:$AU),FALSE)</f>
        <v>-</v>
      </c>
      <c r="AL23" s="393">
        <f t="shared" si="141"/>
        <v>1</v>
      </c>
      <c r="AM23" s="405">
        <f t="shared" si="142"/>
        <v>2</v>
      </c>
      <c r="AN23" s="392" t="str">
        <f t="shared" si="143"/>
        <v/>
      </c>
      <c r="AO23" s="392" t="str">
        <f t="shared" si="144"/>
        <v/>
      </c>
      <c r="AP23" s="392" t="str">
        <f t="shared" si="145"/>
        <v/>
      </c>
      <c r="AQ23" s="392" t="str">
        <f t="shared" si="146"/>
        <v/>
      </c>
      <c r="AR23" s="392" t="str">
        <f t="shared" si="147"/>
        <v/>
      </c>
      <c r="AS23" s="392" t="str">
        <f t="shared" si="148"/>
        <v/>
      </c>
      <c r="AT23" s="392" t="str">
        <f t="shared" si="149"/>
        <v/>
      </c>
      <c r="AU23" s="406" t="str">
        <f t="shared" si="150"/>
        <v/>
      </c>
      <c r="AV23" s="407">
        <f t="shared" si="1"/>
        <v>0.5</v>
      </c>
      <c r="AW23" s="534" t="str">
        <f>IF($K23="○",VLOOKUP($C23&amp;"-"&amp;AW$4,'05市民生活実感調査'!$A$3:$BC$218,COLUMN('05市民生活実感調査'!$O:$O),FALSE),"-")</f>
        <v>c</v>
      </c>
      <c r="AX23" s="535" t="str">
        <f>IF($L23="○",VLOOKUP($C23&amp;"-"&amp;AX$4,'05市民生活実感調査'!$A$3:$BC$218,COLUMN('05市民生活実感調査'!$O:$O),FALSE),"-")</f>
        <v>-</v>
      </c>
      <c r="AY23" s="535" t="str">
        <f>IF($M23="○",VLOOKUP($C23&amp;"-"&amp;AY$4,'05市民生活実感調査'!$A$3:$BC$218,COLUMN('05市民生活実感調査'!$O:$O),FALSE),"-")</f>
        <v>-</v>
      </c>
      <c r="AZ23" s="535" t="str">
        <f>IF($N23="○",VLOOKUP($C23&amp;"-"&amp;AZ$4,'05市民生活実感調査'!$A$3:$BC$218,COLUMN('05市民生活実感調査'!$O:$O),FALSE),"-")</f>
        <v>-</v>
      </c>
      <c r="BA23" s="535" t="str">
        <f>IF($O23="○",VLOOKUP($C23&amp;"-"&amp;BA$4,'05市民生活実感調査'!$A$3:$BC$218,COLUMN('05市民生活実感調査'!$O:$O),FALSE),"-")</f>
        <v>-</v>
      </c>
      <c r="BB23" s="535" t="str">
        <f>IF($P23="○",VLOOKUP($C23&amp;"-"&amp;BB$4,'05市民生活実感調査'!$A$3:$BC$218,COLUMN('05市民生活実感調査'!$O:$O),FALSE),"-")</f>
        <v>-</v>
      </c>
      <c r="BC23" s="535" t="str">
        <f>IF($Q23="○",VLOOKUP($C23&amp;"-"&amp;BC$4,'05市民生活実感調査'!$A$3:$BC$218,COLUMN('05市民生活実感調査'!$O:$O),FALSE),"-")</f>
        <v>-</v>
      </c>
      <c r="BD23" s="535" t="str">
        <f>IF($R23="○",VLOOKUP($C23&amp;"-"&amp;BD$4,'05市民生活実感調査'!$A$3:$BC$218,COLUMN('05市民生活実感調査'!$O:$O),FALSE),"-")</f>
        <v>-</v>
      </c>
      <c r="BE23" s="536" t="str">
        <f t="shared" si="81"/>
        <v>c</v>
      </c>
      <c r="BF23" s="37">
        <f t="shared" si="151"/>
        <v>2</v>
      </c>
      <c r="BG23" s="38" t="str">
        <f t="shared" si="152"/>
        <v/>
      </c>
      <c r="BH23" s="38" t="str">
        <f t="shared" si="153"/>
        <v/>
      </c>
      <c r="BI23" s="38" t="str">
        <f t="shared" si="154"/>
        <v/>
      </c>
      <c r="BJ23" s="38" t="str">
        <f t="shared" si="155"/>
        <v/>
      </c>
      <c r="BK23" s="38" t="str">
        <f t="shared" si="156"/>
        <v/>
      </c>
      <c r="BL23" s="38" t="str">
        <f t="shared" si="157"/>
        <v/>
      </c>
      <c r="BM23" s="38" t="str">
        <f t="shared" si="158"/>
        <v/>
      </c>
      <c r="BN23" s="41">
        <f t="shared" si="159"/>
        <v>0.5</v>
      </c>
      <c r="BO23" s="264" t="s">
        <v>125</v>
      </c>
      <c r="BP23" s="224" t="s">
        <v>2180</v>
      </c>
      <c r="BQ23" s="537" t="str">
        <f>VLOOKUP(AB23&amp;BE23&amp;BO23,[4]プルダウン!$AC$2:$AD$51,2,FALSE)</f>
        <v>C</v>
      </c>
      <c r="BR23" s="588" t="str">
        <f>VLOOKUP(BQ23,[4]プルダウン!$A$1:$B$6,2,FALSE)</f>
        <v>政策の目的がそこそこ達成されている</v>
      </c>
      <c r="BS23" s="262" t="s">
        <v>2358</v>
      </c>
      <c r="BT23" s="240" t="s">
        <v>2359</v>
      </c>
      <c r="BU23" s="224" t="s">
        <v>2263</v>
      </c>
      <c r="BV23" s="329" t="s">
        <v>2360</v>
      </c>
      <c r="BW23" s="115" t="str">
        <f>VLOOKUP($A23&amp;"-"&amp;BW$4,'04施策の客観指標'!$A$4:$AU$1029,COLUMN('04施策の客観指標'!$AQ:$AQ),FALSE)</f>
        <v>-</v>
      </c>
      <c r="BX23" s="7" t="str">
        <f>VLOOKUP($A23&amp;"-"&amp;BX$4,'04施策の客観指標'!$A$4:$AU$1029,COLUMN('04施策の客観指標'!$AQ:$AQ),FALSE)</f>
        <v>-</v>
      </c>
      <c r="BY23" s="7" t="str">
        <f>VLOOKUP($A23&amp;"-"&amp;BY$4,'04施策の客観指標'!$A$4:$AU$1029,COLUMN('04施策の客観指標'!$AQ:$AQ),FALSE)</f>
        <v>-</v>
      </c>
      <c r="BZ23" s="7" t="str">
        <f>VLOOKUP($A23&amp;"-"&amp;BZ$4,'04施策の客観指標'!$A$4:$AU$1029,COLUMN('04施策の客観指標'!$AQ:$AQ),FALSE)</f>
        <v>-</v>
      </c>
      <c r="CA23" s="7" t="str">
        <f>VLOOKUP($A23&amp;"-"&amp;CA$4,'04施策の客観指標'!$A$4:$AU$1029,COLUMN('04施策の客観指標'!$AQ:$AQ),FALSE)</f>
        <v>-</v>
      </c>
      <c r="CB23" s="7" t="str">
        <f>VLOOKUP($A23&amp;"-"&amp;CB$4,'04施策の客観指標'!$A$4:$AU$1029,COLUMN('04施策の客観指標'!$AQ:$AQ),FALSE)</f>
        <v>-</v>
      </c>
      <c r="CC23" s="7" t="str">
        <f>VLOOKUP($A23&amp;"-"&amp;CC$4,'04施策の客観指標'!$A$4:$AU$1029,COLUMN('04施策の客観指標'!$AQ:$AQ),FALSE)</f>
        <v>-</v>
      </c>
      <c r="CD23" s="7" t="str">
        <f>VLOOKUP($A23&amp;"-"&amp;CD$4,'04施策の客観指標'!$A$4:$AU$1029,COLUMN('04施策の客観指標'!$AQ:$AQ),FALSE)</f>
        <v>-</v>
      </c>
      <c r="CE23" s="7" t="str">
        <f>VLOOKUP($A23&amp;"-"&amp;CE$4,'04施策の客観指標'!$A$4:$AU$1029,COLUMN('04施策の客観指標'!$AQ:$AQ),FALSE)</f>
        <v>-</v>
      </c>
      <c r="CF23" s="109" t="str">
        <f t="shared" si="84"/>
        <v>e</v>
      </c>
      <c r="CG23" s="37">
        <f>VLOOKUP($A23&amp;"-"&amp;BW$4,'04施策の客観指標'!$A$4:$AU$1029,COLUMN('04施策の客観指標'!$AU:$AU),FALSE)</f>
        <v>1</v>
      </c>
      <c r="CH23" s="38" t="str">
        <f>VLOOKUP($A23&amp;"-"&amp;BX$4,'04施策の客観指標'!$A$4:$AU$1029,COLUMN('04施策の客観指標'!$AU:$AU),FALSE)</f>
        <v>-</v>
      </c>
      <c r="CI23" s="38" t="str">
        <f>VLOOKUP($A23&amp;"-"&amp;BY$4,'04施策の客観指標'!$A$4:$AU$1029,COLUMN('04施策の客観指標'!$AU:$AU),FALSE)</f>
        <v>-</v>
      </c>
      <c r="CJ23" s="38" t="str">
        <f>VLOOKUP($A23&amp;"-"&amp;BZ$4,'04施策の客観指標'!$A$4:$AU$1029,COLUMN('04施策の客観指標'!$AU:$AU),FALSE)</f>
        <v>-</v>
      </c>
      <c r="CK23" s="38" t="str">
        <f>VLOOKUP($A23&amp;"-"&amp;CA$4,'04施策の客観指標'!$A$4:$AU$1029,COLUMN('04施策の客観指標'!$AU:$AU),FALSE)</f>
        <v>-</v>
      </c>
      <c r="CL23" s="38" t="str">
        <f>VLOOKUP($A23&amp;"-"&amp;CB$4,'04施策の客観指標'!$A$4:$AU$1029,COLUMN('04施策の客観指標'!$AU:$AU),FALSE)</f>
        <v>-</v>
      </c>
      <c r="CM23" s="38" t="str">
        <f>VLOOKUP($A23&amp;"-"&amp;CC$4,'04施策の客観指標'!$A$4:$AU$1029,COLUMN('04施策の客観指標'!$AU:$AU),FALSE)</f>
        <v>-</v>
      </c>
      <c r="CN23" s="38" t="str">
        <f>VLOOKUP($A23&amp;"-"&amp;CD$4,'04施策の客観指標'!$A$4:$AU$1029,COLUMN('04施策の客観指標'!$AU:$AU),FALSE)</f>
        <v>-</v>
      </c>
      <c r="CO23" s="38" t="str">
        <f>VLOOKUP($A23&amp;"-"&amp;CE$4,'04施策の客観指標'!$A$4:$AU$1029,COLUMN('04施策の客観指標'!$AU:$AU),FALSE)</f>
        <v>-</v>
      </c>
      <c r="CP23" s="82">
        <f t="shared" si="85"/>
        <v>1</v>
      </c>
      <c r="CQ23" s="37" t="str">
        <f t="shared" si="86"/>
        <v/>
      </c>
      <c r="CR23" s="38" t="str">
        <f t="shared" si="9"/>
        <v/>
      </c>
      <c r="CS23" s="38" t="str">
        <f t="shared" si="10"/>
        <v/>
      </c>
      <c r="CT23" s="38" t="str">
        <f t="shared" si="11"/>
        <v/>
      </c>
      <c r="CU23" s="38" t="str">
        <f t="shared" si="12"/>
        <v/>
      </c>
      <c r="CV23" s="38" t="str">
        <f t="shared" si="13"/>
        <v/>
      </c>
      <c r="CW23" s="38" t="str">
        <f t="shared" si="14"/>
        <v/>
      </c>
      <c r="CX23" s="38" t="str">
        <f t="shared" si="15"/>
        <v/>
      </c>
      <c r="CY23" s="38" t="str">
        <f t="shared" si="16"/>
        <v/>
      </c>
      <c r="CZ23" s="41">
        <f t="shared" si="87"/>
        <v>0</v>
      </c>
      <c r="DA23" s="37" t="str">
        <f>IF($K23="○",VLOOKUP($C23&amp;"-"&amp;DA$4,'05市民生活実感調査'!$A$3:$BC$218,COLUMN('05市民生活実感調査'!$Y:$Y),FALSE),"-")</f>
        <v>-</v>
      </c>
      <c r="DB23" s="38" t="str">
        <f>IF($L23="○",VLOOKUP($C23&amp;"-"&amp;DB$4,'05市民生活実感調査'!$A$3:$BC$218,COLUMN('05市民生活実感調査'!$Y:$Y),FALSE),"-")</f>
        <v>-</v>
      </c>
      <c r="DC23" s="38" t="str">
        <f>IF($M23="○",VLOOKUP($C23&amp;"-"&amp;DC$4,'05市民生活実感調査'!$A$3:$BC$218,COLUMN('05市民生活実感調査'!$Y:$Y),FALSE),"-")</f>
        <v>-</v>
      </c>
      <c r="DD23" s="38" t="str">
        <f>IF($N23="○",VLOOKUP($C23&amp;"-"&amp;DD$4,'05市民生活実感調査'!$A$3:$BC$218,COLUMN('05市民生活実感調査'!$Y:$Y),FALSE),"-")</f>
        <v>-</v>
      </c>
      <c r="DE23" s="38" t="str">
        <f>IF($O23="○",VLOOKUP($C23&amp;"-"&amp;DE$4,'05市民生活実感調査'!$A$3:$BC$218,COLUMN('05市民生活実感調査'!$Y:$Y),FALSE),"-")</f>
        <v>-</v>
      </c>
      <c r="DF23" s="38" t="str">
        <f>IF($P23="○",VLOOKUP($C23&amp;"-"&amp;DF$4,'05市民生活実感調査'!$A$3:$BC$218,COLUMN('05市民生活実感調査'!$Y:$Y),FALSE),"-")</f>
        <v>-</v>
      </c>
      <c r="DG23" s="38" t="str">
        <f>IF($Q23="○",VLOOKUP($C23&amp;"-"&amp;DG$4,'05市民生活実感調査'!$A$3:$BC$218,COLUMN('05市民生活実感調査'!$Y:$Y),FALSE),"-")</f>
        <v>-</v>
      </c>
      <c r="DH23" s="38" t="str">
        <f>IF($R23="○",VLOOKUP($C23&amp;"-"&amp;DH$4,'05市民生活実感調査'!$A$3:$BC$218,COLUMN('05市民生活実感調査'!$Y:$Y),FALSE),"-")</f>
        <v>-</v>
      </c>
      <c r="DI23" s="109" t="e">
        <f t="shared" si="88"/>
        <v>#DIV/0!</v>
      </c>
      <c r="DJ23" s="37" t="str">
        <f t="shared" si="89"/>
        <v/>
      </c>
      <c r="DK23" s="38" t="str">
        <f t="shared" si="17"/>
        <v/>
      </c>
      <c r="DL23" s="38" t="str">
        <f t="shared" si="18"/>
        <v/>
      </c>
      <c r="DM23" s="38" t="str">
        <f t="shared" si="19"/>
        <v/>
      </c>
      <c r="DN23" s="38" t="str">
        <f t="shared" si="20"/>
        <v/>
      </c>
      <c r="DO23" s="38" t="str">
        <f t="shared" si="21"/>
        <v/>
      </c>
      <c r="DP23" s="38" t="str">
        <f t="shared" si="22"/>
        <v/>
      </c>
      <c r="DQ23" s="38" t="str">
        <f t="shared" si="23"/>
        <v/>
      </c>
      <c r="DR23" s="41" t="e">
        <f t="shared" si="90"/>
        <v>#DIV/0!</v>
      </c>
      <c r="DS23" s="13" t="str">
        <f t="shared" si="91"/>
        <v>市民実感</v>
      </c>
      <c r="DT23" s="5" t="str">
        <f t="shared" si="92"/>
        <v>市民みずから健康のためにスポーツを「楽しむ」ことが施策の目的であるため，市民の実感を重視する。</v>
      </c>
      <c r="DU23" s="108" t="e">
        <f>VLOOKUP(CF23&amp;DI23&amp;DS23,プルダウン!$AC$2:$AD$51,2,FALSE)</f>
        <v>#DIV/0!</v>
      </c>
      <c r="DV23" s="12" t="e">
        <f>VLOOKUP(DU23,プルダウン!$A$1:$B$6,2,FALSE)</f>
        <v>#DIV/0!</v>
      </c>
      <c r="DW23" s="11"/>
      <c r="DX23" s="12"/>
      <c r="DY23" s="22" t="s">
        <v>81</v>
      </c>
      <c r="DZ23" s="116"/>
      <c r="EA23" s="115" t="str">
        <f>VLOOKUP($A23&amp;"-"&amp;EA$4,'04施策の客観指標'!$A$4:$AU$1029,COLUMN('04施策の客観指標'!$AR:$AR),FALSE)</f>
        <v>-</v>
      </c>
      <c r="EB23" s="7" t="str">
        <f>VLOOKUP($A23&amp;"-"&amp;EB$4,'04施策の客観指標'!$A$4:$AU$1029,COLUMN('04施策の客観指標'!$AR:$AR),FALSE)</f>
        <v>-</v>
      </c>
      <c r="EC23" s="7" t="str">
        <f>VLOOKUP($A23&amp;"-"&amp;EC$4,'04施策の客観指標'!$A$4:$AU$1029,COLUMN('04施策の客観指標'!$AR:$AR),FALSE)</f>
        <v>-</v>
      </c>
      <c r="ED23" s="7" t="str">
        <f>VLOOKUP($A23&amp;"-"&amp;ED$4,'04施策の客観指標'!$A$4:$AU$1029,COLUMN('04施策の客観指標'!$AR:$AR),FALSE)</f>
        <v>-</v>
      </c>
      <c r="EE23" s="7" t="str">
        <f>VLOOKUP($A23&amp;"-"&amp;EE$4,'04施策の客観指標'!$A$4:$AU$1029,COLUMN('04施策の客観指標'!$AR:$AR),FALSE)</f>
        <v>-</v>
      </c>
      <c r="EF23" s="7" t="str">
        <f>VLOOKUP($A23&amp;"-"&amp;EF$4,'04施策の客観指標'!$A$4:$AU$1029,COLUMN('04施策の客観指標'!$AR:$AR),FALSE)</f>
        <v>-</v>
      </c>
      <c r="EG23" s="7" t="str">
        <f>VLOOKUP($A23&amp;"-"&amp;EG$4,'04施策の客観指標'!$A$4:$AU$1029,COLUMN('04施策の客観指標'!$AR:$AR),FALSE)</f>
        <v>-</v>
      </c>
      <c r="EH23" s="7" t="str">
        <f>VLOOKUP($A23&amp;"-"&amp;EH$4,'04施策の客観指標'!$A$4:$AU$1029,COLUMN('04施策の客観指標'!$AR:$AR),FALSE)</f>
        <v>-</v>
      </c>
      <c r="EI23" s="7" t="str">
        <f>VLOOKUP($A23&amp;"-"&amp;EI$4,'04施策の客観指標'!$A$4:$AU$1029,COLUMN('04施策の客観指標'!$AR:$AR),FALSE)</f>
        <v>-</v>
      </c>
      <c r="EJ23" s="109" t="str">
        <f t="shared" si="93"/>
        <v>e</v>
      </c>
      <c r="EK23" s="37">
        <f>VLOOKUP($A23&amp;"-"&amp;EA$4,'04施策の客観指標'!$A$4:$AU$1029,COLUMN('04施策の客観指標'!$AU:$AU),FALSE)</f>
        <v>1</v>
      </c>
      <c r="EL23" s="38" t="str">
        <f>VLOOKUP($A23&amp;"-"&amp;EB$4,'04施策の客観指標'!$A$4:$AU$1029,COLUMN('04施策の客観指標'!$AU:$AU),FALSE)</f>
        <v>-</v>
      </c>
      <c r="EM23" s="38" t="str">
        <f>VLOOKUP($A23&amp;"-"&amp;EC$4,'04施策の客観指標'!$A$4:$AU$1029,COLUMN('04施策の客観指標'!$AU:$AU),FALSE)</f>
        <v>-</v>
      </c>
      <c r="EN23" s="38" t="str">
        <f>VLOOKUP($A23&amp;"-"&amp;ED$4,'04施策の客観指標'!$A$4:$AU$1029,COLUMN('04施策の客観指標'!$AU:$AU),FALSE)</f>
        <v>-</v>
      </c>
      <c r="EO23" s="38" t="str">
        <f>VLOOKUP($A23&amp;"-"&amp;EE$4,'04施策の客観指標'!$A$4:$AU$1029,COLUMN('04施策の客観指標'!$AU:$AU),FALSE)</f>
        <v>-</v>
      </c>
      <c r="EP23" s="38" t="str">
        <f>VLOOKUP($A23&amp;"-"&amp;EF$4,'04施策の客観指標'!$A$4:$AU$1029,COLUMN('04施策の客観指標'!$AU:$AU),FALSE)</f>
        <v>-</v>
      </c>
      <c r="EQ23" s="38" t="str">
        <f>VLOOKUP($A23&amp;"-"&amp;EG$4,'04施策の客観指標'!$A$4:$AU$1029,COLUMN('04施策の客観指標'!$AU:$AU),FALSE)</f>
        <v>-</v>
      </c>
      <c r="ER23" s="38" t="str">
        <f>VLOOKUP($A23&amp;"-"&amp;EH$4,'04施策の客観指標'!$A$4:$AU$1029,COLUMN('04施策の客観指標'!$AU:$AU),FALSE)</f>
        <v>-</v>
      </c>
      <c r="ES23" s="38" t="str">
        <f>VLOOKUP($A23&amp;"-"&amp;EI$4,'04施策の客観指標'!$A$4:$AU$1029,COLUMN('04施策の客観指標'!$AU:$AU),FALSE)</f>
        <v>-</v>
      </c>
      <c r="ET23" s="82">
        <f t="shared" si="94"/>
        <v>1</v>
      </c>
      <c r="EU23" s="37" t="str">
        <f t="shared" si="95"/>
        <v/>
      </c>
      <c r="EV23" s="38" t="str">
        <f t="shared" si="24"/>
        <v/>
      </c>
      <c r="EW23" s="38" t="str">
        <f t="shared" si="25"/>
        <v/>
      </c>
      <c r="EX23" s="38" t="str">
        <f t="shared" si="26"/>
        <v/>
      </c>
      <c r="EY23" s="38" t="str">
        <f t="shared" si="27"/>
        <v/>
      </c>
      <c r="EZ23" s="38" t="str">
        <f t="shared" si="28"/>
        <v/>
      </c>
      <c r="FA23" s="38" t="str">
        <f t="shared" si="29"/>
        <v/>
      </c>
      <c r="FB23" s="38" t="str">
        <f t="shared" si="30"/>
        <v/>
      </c>
      <c r="FC23" s="38" t="str">
        <f t="shared" si="31"/>
        <v/>
      </c>
      <c r="FD23" s="41">
        <f t="shared" si="96"/>
        <v>0</v>
      </c>
      <c r="FE23" s="37" t="str">
        <f>IF($K23="○",VLOOKUP($C23&amp;"-"&amp;FE$4,'05市民生活実感調査'!$A$3:$BC$218,COLUMN('05市民生活実感調査'!$AI:$AI),FALSE),"-")</f>
        <v>-</v>
      </c>
      <c r="FF23" s="38" t="str">
        <f>IF($L23="○",VLOOKUP($C23&amp;"-"&amp;FF$4,'05市民生活実感調査'!$A$3:$BC$218,COLUMN('05市民生活実感調査'!$AI:$AI),FALSE),"-")</f>
        <v>-</v>
      </c>
      <c r="FG23" s="38" t="str">
        <f>IF($M23="○",VLOOKUP($C23&amp;"-"&amp;FG$4,'05市民生活実感調査'!$A$3:$BC$218,COLUMN('05市民生活実感調査'!$AI:$AI),FALSE),"-")</f>
        <v>-</v>
      </c>
      <c r="FH23" s="38" t="str">
        <f>IF($N23="○",VLOOKUP($C23&amp;"-"&amp;FH$4,'05市民生活実感調査'!$A$3:$BC$218,COLUMN('05市民生活実感調査'!$AI:$AI),FALSE),"-")</f>
        <v>-</v>
      </c>
      <c r="FI23" s="38" t="str">
        <f>IF($O23="○",VLOOKUP($C23&amp;"-"&amp;FI$4,'05市民生活実感調査'!$A$3:$BC$218,COLUMN('05市民生活実感調査'!$AI:$AI),FALSE),"-")</f>
        <v>-</v>
      </c>
      <c r="FJ23" s="38" t="str">
        <f>IF($P23="○",VLOOKUP($C23&amp;"-"&amp;FJ$4,'05市民生活実感調査'!$A$3:$BC$218,COLUMN('05市民生活実感調査'!$AI:$AI),FALSE),"-")</f>
        <v>-</v>
      </c>
      <c r="FK23" s="38" t="str">
        <f>IF($Q23="○",VLOOKUP($C23&amp;"-"&amp;FK$4,'05市民生活実感調査'!$A$3:$BC$218,COLUMN('05市民生活実感調査'!$AI:$AI),FALSE),"-")</f>
        <v>-</v>
      </c>
      <c r="FL23" s="38" t="str">
        <f>IF($R23="○",VLOOKUP($C23&amp;"-"&amp;FL$4,'05市民生活実感調査'!$A$3:$BC$218,COLUMN('05市民生活実感調査'!$AI:$AI),FALSE),"-")</f>
        <v>-</v>
      </c>
      <c r="FM23" s="109" t="e">
        <f t="shared" si="97"/>
        <v>#DIV/0!</v>
      </c>
      <c r="FN23" s="37" t="str">
        <f t="shared" si="98"/>
        <v/>
      </c>
      <c r="FO23" s="38" t="str">
        <f t="shared" si="32"/>
        <v/>
      </c>
      <c r="FP23" s="38" t="str">
        <f t="shared" si="33"/>
        <v/>
      </c>
      <c r="FQ23" s="38" t="str">
        <f t="shared" si="34"/>
        <v/>
      </c>
      <c r="FR23" s="38" t="str">
        <f t="shared" si="35"/>
        <v/>
      </c>
      <c r="FS23" s="38" t="str">
        <f t="shared" si="36"/>
        <v/>
      </c>
      <c r="FT23" s="38" t="str">
        <f t="shared" si="37"/>
        <v/>
      </c>
      <c r="FU23" s="38" t="str">
        <f t="shared" si="38"/>
        <v/>
      </c>
      <c r="FV23" s="41" t="e">
        <f t="shared" si="99"/>
        <v>#DIV/0!</v>
      </c>
      <c r="FW23" s="13" t="str">
        <f t="shared" si="100"/>
        <v>市民実感</v>
      </c>
      <c r="FX23" s="5" t="str">
        <f t="shared" si="101"/>
        <v>市民みずから健康のためにスポーツを「楽しむ」ことが施策の目的であるため，市民の実感を重視する。</v>
      </c>
      <c r="FY23" s="108" t="e">
        <f>VLOOKUP(EJ23&amp;FM23&amp;FW23,プルダウン!$AC$2:$AD$51,2,FALSE)</f>
        <v>#DIV/0!</v>
      </c>
      <c r="FZ23" s="12" t="e">
        <f>VLOOKUP(FY23,プルダウン!$A$1:$B$6,2,FALSE)</f>
        <v>#DIV/0!</v>
      </c>
      <c r="GA23" s="11"/>
      <c r="GB23" s="12"/>
      <c r="GC23" s="22" t="s">
        <v>81</v>
      </c>
      <c r="GD23" s="116"/>
      <c r="GE23" s="115" t="str">
        <f>VLOOKUP($A23&amp;"-"&amp;GE$4,'04施策の客観指標'!$A$4:$AU$1029,COLUMN('04施策の客観指標'!$AS:$AS),FALSE)</f>
        <v>-</v>
      </c>
      <c r="GF23" s="7" t="str">
        <f>VLOOKUP($A23&amp;"-"&amp;GF$4,'04施策の客観指標'!$A$4:$AU$1029,COLUMN('04施策の客観指標'!$AS:$AS),FALSE)</f>
        <v>-</v>
      </c>
      <c r="GG23" s="7" t="str">
        <f>VLOOKUP($A23&amp;"-"&amp;GG$4,'04施策の客観指標'!$A$4:$AU$1029,COLUMN('04施策の客観指標'!$AS:$AS),FALSE)</f>
        <v>-</v>
      </c>
      <c r="GH23" s="7" t="str">
        <f>VLOOKUP($A23&amp;"-"&amp;GH$4,'04施策の客観指標'!$A$4:$AU$1029,COLUMN('04施策の客観指標'!$AS:$AS),FALSE)</f>
        <v>-</v>
      </c>
      <c r="GI23" s="7" t="str">
        <f>VLOOKUP($A23&amp;"-"&amp;GI$4,'04施策の客観指標'!$A$4:$AU$1029,COLUMN('04施策の客観指標'!$AS:$AS),FALSE)</f>
        <v>-</v>
      </c>
      <c r="GJ23" s="7" t="str">
        <f>VLOOKUP($A23&amp;"-"&amp;GJ$4,'04施策の客観指標'!$A$4:$AU$1029,COLUMN('04施策の客観指標'!$AS:$AS),FALSE)</f>
        <v>-</v>
      </c>
      <c r="GK23" s="7" t="str">
        <f>VLOOKUP($A23&amp;"-"&amp;GK$4,'04施策の客観指標'!$A$4:$AU$1029,COLUMN('04施策の客観指標'!$AS:$AS),FALSE)</f>
        <v>-</v>
      </c>
      <c r="GL23" s="7" t="str">
        <f>VLOOKUP($A23&amp;"-"&amp;GL$4,'04施策の客観指標'!$A$4:$AU$1029,COLUMN('04施策の客観指標'!$AS:$AS),FALSE)</f>
        <v>-</v>
      </c>
      <c r="GM23" s="7" t="str">
        <f>VLOOKUP($A23&amp;"-"&amp;GM$4,'04施策の客観指標'!$A$4:$AU$1029,COLUMN('04施策の客観指標'!$AS:$AS),FALSE)</f>
        <v>-</v>
      </c>
      <c r="GN23" s="109" t="str">
        <f t="shared" si="102"/>
        <v>e</v>
      </c>
      <c r="GO23" s="37">
        <f>VLOOKUP($A23&amp;"-"&amp;GE$4,'04施策の客観指標'!$A$4:$AU$1029,COLUMN('04施策の客観指標'!$AU:$AU),FALSE)</f>
        <v>1</v>
      </c>
      <c r="GP23" s="38" t="str">
        <f>VLOOKUP($A23&amp;"-"&amp;GF$4,'04施策の客観指標'!$A$4:$AU$1029,COLUMN('04施策の客観指標'!$AU:$AU),FALSE)</f>
        <v>-</v>
      </c>
      <c r="GQ23" s="38" t="str">
        <f>VLOOKUP($A23&amp;"-"&amp;GG$4,'04施策の客観指標'!$A$4:$AU$1029,COLUMN('04施策の客観指標'!$AU:$AU),FALSE)</f>
        <v>-</v>
      </c>
      <c r="GR23" s="38" t="str">
        <f>VLOOKUP($A23&amp;"-"&amp;GH$4,'04施策の客観指標'!$A$4:$AU$1029,COLUMN('04施策の客観指標'!$AU:$AU),FALSE)</f>
        <v>-</v>
      </c>
      <c r="GS23" s="38" t="str">
        <f>VLOOKUP($A23&amp;"-"&amp;GI$4,'04施策の客観指標'!$A$4:$AU$1029,COLUMN('04施策の客観指標'!$AU:$AU),FALSE)</f>
        <v>-</v>
      </c>
      <c r="GT23" s="38" t="str">
        <f>VLOOKUP($A23&amp;"-"&amp;GJ$4,'04施策の客観指標'!$A$4:$AU$1029,COLUMN('04施策の客観指標'!$AU:$AU),FALSE)</f>
        <v>-</v>
      </c>
      <c r="GU23" s="38" t="str">
        <f>VLOOKUP($A23&amp;"-"&amp;GK$4,'04施策の客観指標'!$A$4:$AU$1029,COLUMN('04施策の客観指標'!$AU:$AU),FALSE)</f>
        <v>-</v>
      </c>
      <c r="GV23" s="38" t="str">
        <f>VLOOKUP($A23&amp;"-"&amp;GL$4,'04施策の客観指標'!$A$4:$AU$1029,COLUMN('04施策の客観指標'!$AU:$AU),FALSE)</f>
        <v>-</v>
      </c>
      <c r="GW23" s="38" t="str">
        <f>VLOOKUP($A23&amp;"-"&amp;GM$4,'04施策の客観指標'!$A$4:$AU$1029,COLUMN('04施策の客観指標'!$AU:$AU),FALSE)</f>
        <v>-</v>
      </c>
      <c r="GX23" s="82">
        <f t="shared" si="103"/>
        <v>1</v>
      </c>
      <c r="GY23" s="37" t="str">
        <f t="shared" si="104"/>
        <v/>
      </c>
      <c r="GZ23" s="38" t="str">
        <f t="shared" si="39"/>
        <v/>
      </c>
      <c r="HA23" s="38" t="str">
        <f t="shared" si="40"/>
        <v/>
      </c>
      <c r="HB23" s="38" t="str">
        <f t="shared" si="41"/>
        <v/>
      </c>
      <c r="HC23" s="38" t="str">
        <f t="shared" si="42"/>
        <v/>
      </c>
      <c r="HD23" s="38" t="str">
        <f t="shared" si="43"/>
        <v/>
      </c>
      <c r="HE23" s="38" t="str">
        <f t="shared" si="44"/>
        <v/>
      </c>
      <c r="HF23" s="38" t="str">
        <f t="shared" si="45"/>
        <v/>
      </c>
      <c r="HG23" s="38" t="str">
        <f t="shared" si="46"/>
        <v/>
      </c>
      <c r="HH23" s="41">
        <f t="shared" si="105"/>
        <v>0</v>
      </c>
      <c r="HI23" s="37" t="str">
        <f>IF($K23="○",VLOOKUP($C23&amp;"-"&amp;HI$4,'05市民生活実感調査'!$A$3:$BC$218,COLUMN('05市民生活実感調査'!$AS:$AS),FALSE),"-")</f>
        <v>-</v>
      </c>
      <c r="HJ23" s="38" t="str">
        <f>IF($L23="○",VLOOKUP($C23&amp;"-"&amp;HJ$4,'05市民生活実感調査'!$A$3:$BC$218,COLUMN('05市民生活実感調査'!$AS:$AS),FALSE),"-")</f>
        <v>-</v>
      </c>
      <c r="HK23" s="38" t="str">
        <f>IF($M23="○",VLOOKUP($C23&amp;"-"&amp;HK$4,'05市民生活実感調査'!$A$3:$BC$218,COLUMN('05市民生活実感調査'!$AS:$AS),FALSE),"-")</f>
        <v>-</v>
      </c>
      <c r="HL23" s="38" t="str">
        <f>IF($N23="○",VLOOKUP($C23&amp;"-"&amp;HL$4,'05市民生活実感調査'!$A$3:$BC$218,COLUMN('05市民生活実感調査'!$AS:$AS),FALSE),"-")</f>
        <v>-</v>
      </c>
      <c r="HM23" s="38" t="str">
        <f>IF($O23="○",VLOOKUP($C23&amp;"-"&amp;HM$4,'05市民生活実感調査'!$A$3:$BC$218,COLUMN('05市民生活実感調査'!$AS:$AS),FALSE),"-")</f>
        <v>-</v>
      </c>
      <c r="HN23" s="38" t="str">
        <f>IF($P23="○",VLOOKUP($C23&amp;"-"&amp;HN$4,'05市民生活実感調査'!$A$3:$BC$218,COLUMN('05市民生活実感調査'!$AS:$AS),FALSE),"-")</f>
        <v>-</v>
      </c>
      <c r="HO23" s="38" t="str">
        <f>IF($Q23="○",VLOOKUP($C23&amp;"-"&amp;HO$4,'05市民生活実感調査'!$A$3:$BC$218,COLUMN('05市民生活実感調査'!$AS:$AS),FALSE),"-")</f>
        <v>-</v>
      </c>
      <c r="HP23" s="38" t="str">
        <f>IF($R23="○",VLOOKUP($C23&amp;"-"&amp;HP$4,'05市民生活実感調査'!$A$3:$BC$218,COLUMN('05市民生活実感調査'!$AS:$AS),FALSE),"-")</f>
        <v>-</v>
      </c>
      <c r="HQ23" s="109" t="e">
        <f t="shared" si="106"/>
        <v>#DIV/0!</v>
      </c>
      <c r="HR23" s="37" t="str">
        <f t="shared" si="107"/>
        <v/>
      </c>
      <c r="HS23" s="38" t="str">
        <f t="shared" si="47"/>
        <v/>
      </c>
      <c r="HT23" s="38" t="str">
        <f t="shared" si="48"/>
        <v/>
      </c>
      <c r="HU23" s="38" t="str">
        <f t="shared" si="49"/>
        <v/>
      </c>
      <c r="HV23" s="38" t="str">
        <f t="shared" si="50"/>
        <v/>
      </c>
      <c r="HW23" s="38" t="str">
        <f t="shared" si="51"/>
        <v/>
      </c>
      <c r="HX23" s="38" t="str">
        <f t="shared" si="52"/>
        <v/>
      </c>
      <c r="HY23" s="38" t="str">
        <f t="shared" si="53"/>
        <v/>
      </c>
      <c r="HZ23" s="41" t="e">
        <f t="shared" si="108"/>
        <v>#DIV/0!</v>
      </c>
      <c r="IA23" s="13" t="str">
        <f t="shared" si="109"/>
        <v>市民実感</v>
      </c>
      <c r="IB23" s="5" t="str">
        <f t="shared" si="110"/>
        <v>市民みずから健康のためにスポーツを「楽しむ」ことが施策の目的であるため，市民の実感を重視する。</v>
      </c>
      <c r="IC23" s="108" t="e">
        <f>VLOOKUP(GN23&amp;HQ23&amp;IA23,プルダウン!$AC$2:$AD$51,2,FALSE)</f>
        <v>#DIV/0!</v>
      </c>
      <c r="ID23" s="12" t="e">
        <f>VLOOKUP(IC23,プルダウン!$A$1:$B$6,2,FALSE)</f>
        <v>#DIV/0!</v>
      </c>
      <c r="IE23" s="11"/>
      <c r="IF23" s="12"/>
      <c r="IG23" s="22" t="s">
        <v>81</v>
      </c>
      <c r="IH23" s="116"/>
      <c r="II23" s="115" t="str">
        <f>VLOOKUP($A23&amp;"-"&amp;II$4,'04施策の客観指標'!$A$4:$AU$1029,COLUMN('04施策の客観指標'!$AT:$AT),FALSE)</f>
        <v>-</v>
      </c>
      <c r="IJ23" s="7" t="str">
        <f>VLOOKUP($A23&amp;"-"&amp;IJ$4,'04施策の客観指標'!$A$4:$AU$1029,COLUMN('04施策の客観指標'!$AT:$AT),FALSE)</f>
        <v>-</v>
      </c>
      <c r="IK23" s="7" t="str">
        <f>VLOOKUP($A23&amp;"-"&amp;IK$4,'04施策の客観指標'!$A$4:$AU$1029,COLUMN('04施策の客観指標'!$AT:$AT),FALSE)</f>
        <v>-</v>
      </c>
      <c r="IL23" s="7" t="str">
        <f>VLOOKUP($A23&amp;"-"&amp;IL$4,'04施策の客観指標'!$A$4:$AU$1029,COLUMN('04施策の客観指標'!$AT:$AT),FALSE)</f>
        <v>-</v>
      </c>
      <c r="IM23" s="7" t="str">
        <f>VLOOKUP($A23&amp;"-"&amp;IM$4,'04施策の客観指標'!$A$4:$AU$1029,COLUMN('04施策の客観指標'!$AT:$AT),FALSE)</f>
        <v>-</v>
      </c>
      <c r="IN23" s="7" t="str">
        <f>VLOOKUP($A23&amp;"-"&amp;IN$4,'04施策の客観指標'!$A$4:$AU$1029,COLUMN('04施策の客観指標'!$AT:$AT),FALSE)</f>
        <v>-</v>
      </c>
      <c r="IO23" s="7" t="str">
        <f>VLOOKUP($A23&amp;"-"&amp;IO$4,'04施策の客観指標'!$A$4:$AU$1029,COLUMN('04施策の客観指標'!$AT:$AT),FALSE)</f>
        <v>-</v>
      </c>
      <c r="IP23" s="7" t="str">
        <f>VLOOKUP($A23&amp;"-"&amp;IP$4,'04施策の客観指標'!$A$4:$AU$1029,COLUMN('04施策の客観指標'!$AT:$AT),FALSE)</f>
        <v>-</v>
      </c>
      <c r="IQ23" s="7" t="str">
        <f>VLOOKUP($A23&amp;"-"&amp;IQ$4,'04施策の客観指標'!$A$4:$AU$1029,COLUMN('04施策の客観指標'!$AT:$AT),FALSE)</f>
        <v>-</v>
      </c>
      <c r="IR23" s="109" t="str">
        <f t="shared" si="111"/>
        <v>e</v>
      </c>
      <c r="IS23" s="37">
        <f>VLOOKUP($A23&amp;"-"&amp;II$4,'04施策の客観指標'!$A$4:$AU$1029,COLUMN('04施策の客観指標'!$AU:$AU),FALSE)</f>
        <v>1</v>
      </c>
      <c r="IT23" s="38" t="str">
        <f>VLOOKUP($A23&amp;"-"&amp;IJ$4,'04施策の客観指標'!$A$4:$AU$1029,COLUMN('04施策の客観指標'!$AU:$AU),FALSE)</f>
        <v>-</v>
      </c>
      <c r="IU23" s="38" t="str">
        <f>VLOOKUP($A23&amp;"-"&amp;IK$4,'04施策の客観指標'!$A$4:$AU$1029,COLUMN('04施策の客観指標'!$AU:$AU),FALSE)</f>
        <v>-</v>
      </c>
      <c r="IV23" s="38" t="str">
        <f>VLOOKUP($A23&amp;"-"&amp;IL$4,'04施策の客観指標'!$A$4:$AU$1029,COLUMN('04施策の客観指標'!$AU:$AU),FALSE)</f>
        <v>-</v>
      </c>
      <c r="IW23" s="38" t="str">
        <f>VLOOKUP($A23&amp;"-"&amp;IM$4,'04施策の客観指標'!$A$4:$AU$1029,COLUMN('04施策の客観指標'!$AU:$AU),FALSE)</f>
        <v>-</v>
      </c>
      <c r="IX23" s="38" t="str">
        <f>VLOOKUP($A23&amp;"-"&amp;IN$4,'04施策の客観指標'!$A$4:$AU$1029,COLUMN('04施策の客観指標'!$AU:$AU),FALSE)</f>
        <v>-</v>
      </c>
      <c r="IY23" s="38" t="str">
        <f>VLOOKUP($A23&amp;"-"&amp;IO$4,'04施策の客観指標'!$A$4:$AU$1029,COLUMN('04施策の客観指標'!$AU:$AU),FALSE)</f>
        <v>-</v>
      </c>
      <c r="IZ23" s="38" t="str">
        <f>VLOOKUP($A23&amp;"-"&amp;IP$4,'04施策の客観指標'!$A$4:$AU$1029,COLUMN('04施策の客観指標'!$AU:$AU),FALSE)</f>
        <v>-</v>
      </c>
      <c r="JA23" s="38" t="str">
        <f>VLOOKUP($A23&amp;"-"&amp;IQ$4,'04施策の客観指標'!$A$4:$AU$1029,COLUMN('04施策の客観指標'!$AU:$AU),FALSE)</f>
        <v>-</v>
      </c>
      <c r="JB23" s="82">
        <f t="shared" si="112"/>
        <v>1</v>
      </c>
      <c r="JC23" s="37" t="str">
        <f t="shared" si="113"/>
        <v/>
      </c>
      <c r="JD23" s="38" t="str">
        <f t="shared" si="54"/>
        <v/>
      </c>
      <c r="JE23" s="38" t="str">
        <f t="shared" si="55"/>
        <v/>
      </c>
      <c r="JF23" s="38" t="str">
        <f t="shared" si="56"/>
        <v/>
      </c>
      <c r="JG23" s="38" t="str">
        <f t="shared" si="57"/>
        <v/>
      </c>
      <c r="JH23" s="38" t="str">
        <f t="shared" si="58"/>
        <v/>
      </c>
      <c r="JI23" s="38" t="str">
        <f t="shared" si="59"/>
        <v/>
      </c>
      <c r="JJ23" s="38" t="str">
        <f t="shared" si="60"/>
        <v/>
      </c>
      <c r="JK23" s="38" t="str">
        <f t="shared" si="61"/>
        <v/>
      </c>
      <c r="JL23" s="41">
        <f t="shared" si="114"/>
        <v>0</v>
      </c>
      <c r="JM23" s="37" t="str">
        <f>IF($K23="○",VLOOKUP($C23&amp;"-"&amp;JM$4,'05市民生活実感調査'!$A$3:$BC$218,COLUMN('05市民生活実感調査'!$BC:$BC),FALSE),"-")</f>
        <v>-</v>
      </c>
      <c r="JN23" s="38" t="str">
        <f>IF($L23="○",VLOOKUP($C23&amp;"-"&amp;JN$4,'05市民生活実感調査'!$A$3:$BC$218,COLUMN('05市民生活実感調査'!$BC:$BC),FALSE),"-")</f>
        <v>-</v>
      </c>
      <c r="JO23" s="38" t="str">
        <f>IF($M23="○",VLOOKUP($C23&amp;"-"&amp;JO$4,'05市民生活実感調査'!$A$3:$BC$218,COLUMN('05市民生活実感調査'!$BC:$BC),FALSE),"-")</f>
        <v>-</v>
      </c>
      <c r="JP23" s="38" t="str">
        <f>IF($N23="○",VLOOKUP($C23&amp;"-"&amp;JP$4,'05市民生活実感調査'!$A$3:$BC$218,COLUMN('05市民生活実感調査'!$BC:$BC),FALSE),"-")</f>
        <v>-</v>
      </c>
      <c r="JQ23" s="38" t="str">
        <f>IF($O23="○",VLOOKUP($C23&amp;"-"&amp;JQ$4,'05市民生活実感調査'!$A$3:$BC$218,COLUMN('05市民生活実感調査'!$BC:$BC),FALSE),"-")</f>
        <v>-</v>
      </c>
      <c r="JR23" s="38" t="str">
        <f>IF($P23="○",VLOOKUP($C23&amp;"-"&amp;JR$4,'05市民生活実感調査'!$A$3:$BC$218,COLUMN('05市民生活実感調査'!$BC:$BC),FALSE),"-")</f>
        <v>-</v>
      </c>
      <c r="JS23" s="38" t="str">
        <f>IF($Q23="○",VLOOKUP($C23&amp;"-"&amp;JS$4,'05市民生活実感調査'!$A$3:$BC$218,COLUMN('05市民生活実感調査'!$BC:$BC),FALSE),"-")</f>
        <v>-</v>
      </c>
      <c r="JT23" s="38" t="str">
        <f>IF($R23="○",VLOOKUP($C23&amp;"-"&amp;JT$4,'05市民生活実感調査'!$A$3:$BC$218,COLUMN('05市民生活実感調査'!$BC:$BC),FALSE),"-")</f>
        <v>-</v>
      </c>
      <c r="JU23" s="109" t="e">
        <f t="shared" si="115"/>
        <v>#DIV/0!</v>
      </c>
      <c r="JV23" s="37" t="str">
        <f t="shared" si="116"/>
        <v/>
      </c>
      <c r="JW23" s="38" t="str">
        <f t="shared" si="62"/>
        <v/>
      </c>
      <c r="JX23" s="38" t="str">
        <f t="shared" si="63"/>
        <v/>
      </c>
      <c r="JY23" s="38" t="str">
        <f t="shared" si="64"/>
        <v/>
      </c>
      <c r="JZ23" s="38" t="str">
        <f t="shared" si="65"/>
        <v/>
      </c>
      <c r="KA23" s="38" t="str">
        <f t="shared" si="66"/>
        <v/>
      </c>
      <c r="KB23" s="38" t="str">
        <f t="shared" si="67"/>
        <v/>
      </c>
      <c r="KC23" s="38" t="str">
        <f t="shared" si="68"/>
        <v/>
      </c>
      <c r="KD23" s="41" t="e">
        <f t="shared" si="117"/>
        <v>#DIV/0!</v>
      </c>
      <c r="KE23" s="13" t="str">
        <f t="shared" si="118"/>
        <v>市民実感</v>
      </c>
      <c r="KF23" s="5" t="str">
        <f t="shared" si="119"/>
        <v>市民みずから健康のためにスポーツを「楽しむ」ことが施策の目的であるため，市民の実感を重視する。</v>
      </c>
      <c r="KG23" s="108" t="e">
        <f>VLOOKUP(IR23&amp;JU23&amp;KE23,プルダウン!$AC$2:$AD$51,2,FALSE)</f>
        <v>#DIV/0!</v>
      </c>
      <c r="KH23" s="12" t="e">
        <f>VLOOKUP(KG23,プルダウン!$A$1:$B$6,2,FALSE)</f>
        <v>#DIV/0!</v>
      </c>
      <c r="KI23" s="11"/>
      <c r="KJ23" s="12"/>
      <c r="KK23" s="22" t="s">
        <v>81</v>
      </c>
      <c r="KL23" s="5"/>
    </row>
    <row r="24" spans="1:298" ht="246" customHeight="1">
      <c r="A24" s="18">
        <v>602</v>
      </c>
      <c r="B24" s="5" t="s">
        <v>178</v>
      </c>
      <c r="C24" s="47">
        <f t="shared" si="140"/>
        <v>6</v>
      </c>
      <c r="D24" s="12" t="str">
        <f>IFERROR(VLOOKUP(C24,プルダウン!$L$2:$M$28,2,FALSE),"-")</f>
        <v>スポーツ</v>
      </c>
      <c r="E24" s="5"/>
      <c r="F24" s="11" t="s">
        <v>1696</v>
      </c>
      <c r="G24" s="195" t="s">
        <v>2357</v>
      </c>
      <c r="H24" s="11"/>
      <c r="I24" s="20"/>
      <c r="J24" s="5"/>
      <c r="K24" s="42" t="s">
        <v>85</v>
      </c>
      <c r="L24" s="43" t="s">
        <v>392</v>
      </c>
      <c r="M24" s="43" t="s">
        <v>85</v>
      </c>
      <c r="N24" s="43" t="s">
        <v>85</v>
      </c>
      <c r="O24" s="43" t="s">
        <v>85</v>
      </c>
      <c r="P24" s="43" t="s">
        <v>85</v>
      </c>
      <c r="Q24" s="43" t="s">
        <v>85</v>
      </c>
      <c r="R24" s="41" t="s">
        <v>85</v>
      </c>
      <c r="S24" s="546" t="str">
        <f>VLOOKUP($A24&amp;"-"&amp;S$4,'04施策の客観指標'!$A$4:$AU$1029,COLUMN('04施策の客観指標'!$AP:$AP),FALSE)</f>
        <v>e</v>
      </c>
      <c r="T24" s="528" t="str">
        <f>VLOOKUP($A24&amp;"-"&amp;T$4,'04施策の客観指標'!$A$4:$AU$1029,COLUMN('04施策の客観指標'!$AP:$AP),FALSE)</f>
        <v>-</v>
      </c>
      <c r="U24" s="528" t="str">
        <f>VLOOKUP($A24&amp;"-"&amp;U$4,'04施策の客観指標'!$A$4:$AU$1029,COLUMN('04施策の客観指標'!$AP:$AP),FALSE)</f>
        <v>-</v>
      </c>
      <c r="V24" s="528" t="str">
        <f>VLOOKUP($A24&amp;"-"&amp;V$4,'04施策の客観指標'!$A$4:$AU$1029,COLUMN('04施策の客観指標'!$AP:$AP),FALSE)</f>
        <v>-</v>
      </c>
      <c r="W24" s="528" t="str">
        <f>VLOOKUP($A24&amp;"-"&amp;W$4,'04施策の客観指標'!$A$4:$AU$1029,COLUMN('04施策の客観指標'!$AP:$AP),FALSE)</f>
        <v>-</v>
      </c>
      <c r="X24" s="528" t="str">
        <f>VLOOKUP($A24&amp;"-"&amp;X$4,'04施策の客観指標'!$A$4:$AU$1029,COLUMN('04施策の客観指標'!$AP:$AP),FALSE)</f>
        <v>-</v>
      </c>
      <c r="Y24" s="528" t="str">
        <f>VLOOKUP($A24&amp;"-"&amp;Y$4,'04施策の客観指標'!$A$4:$AU$1029,COLUMN('04施策の客観指標'!$AP:$AP),FALSE)</f>
        <v>-</v>
      </c>
      <c r="Z24" s="528" t="str">
        <f>VLOOKUP($A24&amp;"-"&amp;Z$4,'04施策の客観指標'!$A$4:$AU$1029,COLUMN('04施策の客観指標'!$AP:$AP),FALSE)</f>
        <v>-</v>
      </c>
      <c r="AA24" s="529" t="str">
        <f>VLOOKUP($A24&amp;"-"&amp;AA$4,'04施策の客観指標'!$A$4:$AU$1029,COLUMN('04施策の客観指標'!$AP:$AP),FALSE)</f>
        <v>-</v>
      </c>
      <c r="AB24" s="547" t="str">
        <f t="shared" si="70"/>
        <v>e</v>
      </c>
      <c r="AC24" s="252">
        <f>VLOOKUP($A24&amp;"-"&amp;S$4,'04施策の客観指標'!$A$4:$AU$1029,COLUMN('04施策の客観指標'!$AU:$AU),FALSE)</f>
        <v>1</v>
      </c>
      <c r="AD24" s="38" t="str">
        <f>VLOOKUP($A24&amp;"-"&amp;T$4,'04施策の客観指標'!$A$4:$AU$1029,COLUMN('04施策の客観指標'!$AU:$AU),FALSE)</f>
        <v>-</v>
      </c>
      <c r="AE24" s="38" t="str">
        <f>VLOOKUP($A24&amp;"-"&amp;U$4,'04施策の客観指標'!$A$4:$AU$1029,COLUMN('04施策の客観指標'!$AU:$AU),FALSE)</f>
        <v>-</v>
      </c>
      <c r="AF24" s="38" t="str">
        <f>VLOOKUP($A24&amp;"-"&amp;V$4,'04施策の客観指標'!$A$4:$AU$1029,COLUMN('04施策の客観指標'!$AU:$AU),FALSE)</f>
        <v>-</v>
      </c>
      <c r="AG24" s="38" t="str">
        <f>VLOOKUP($A24&amp;"-"&amp;W$4,'04施策の客観指標'!$A$4:$AU$1029,COLUMN('04施策の客観指標'!$AU:$AU),FALSE)</f>
        <v>-</v>
      </c>
      <c r="AH24" s="38" t="str">
        <f>VLOOKUP($A24&amp;"-"&amp;X$4,'04施策の客観指標'!$A$4:$AU$1029,COLUMN('04施策の客観指標'!$AU:$AU),FALSE)</f>
        <v>-</v>
      </c>
      <c r="AI24" s="38" t="str">
        <f>VLOOKUP($A24&amp;"-"&amp;Y$4,'04施策の客観指標'!$A$4:$AU$1029,COLUMN('04施策の客観指標'!$AU:$AU),FALSE)</f>
        <v>-</v>
      </c>
      <c r="AJ24" s="38" t="str">
        <f>VLOOKUP($A24&amp;"-"&amp;Z$4,'04施策の客観指標'!$A$4:$AU$1029,COLUMN('04施策の客観指標'!$AU:$AU),FALSE)</f>
        <v>-</v>
      </c>
      <c r="AK24" s="38" t="str">
        <f>VLOOKUP($A24&amp;"-"&amp;AA$4,'04施策の客観指標'!$A$4:$AU$1029,COLUMN('04施策の客観指標'!$AU:$AU),FALSE)</f>
        <v>-</v>
      </c>
      <c r="AL24" s="82">
        <f t="shared" si="141"/>
        <v>1</v>
      </c>
      <c r="AM24" s="37">
        <f t="shared" si="142"/>
        <v>0</v>
      </c>
      <c r="AN24" s="38" t="str">
        <f t="shared" si="143"/>
        <v/>
      </c>
      <c r="AO24" s="38" t="str">
        <f t="shared" si="144"/>
        <v/>
      </c>
      <c r="AP24" s="38" t="str">
        <f t="shared" si="145"/>
        <v/>
      </c>
      <c r="AQ24" s="38" t="str">
        <f t="shared" si="146"/>
        <v/>
      </c>
      <c r="AR24" s="38" t="str">
        <f t="shared" si="147"/>
        <v/>
      </c>
      <c r="AS24" s="38" t="str">
        <f t="shared" si="148"/>
        <v/>
      </c>
      <c r="AT24" s="38" t="str">
        <f t="shared" si="149"/>
        <v/>
      </c>
      <c r="AU24" s="253" t="str">
        <f t="shared" si="150"/>
        <v/>
      </c>
      <c r="AV24" s="81">
        <f t="shared" si="1"/>
        <v>0</v>
      </c>
      <c r="AW24" s="534" t="str">
        <f>IF($K24="○",VLOOKUP($C24&amp;"-"&amp;AW$4,'05市民生活実感調査'!$A$3:$BC$218,COLUMN('05市民生活実感調査'!$O:$O),FALSE),"-")</f>
        <v>-</v>
      </c>
      <c r="AX24" s="535" t="str">
        <f>IF($L24="○",VLOOKUP($C24&amp;"-"&amp;AX$4,'05市民生活実感調査'!$A$3:$BC$218,COLUMN('05市民生活実感調査'!$O:$O),FALSE),"-")</f>
        <v>c</v>
      </c>
      <c r="AY24" s="535" t="str">
        <f>IF($M24="○",VLOOKUP($C24&amp;"-"&amp;AY$4,'05市民生活実感調査'!$A$3:$BC$218,COLUMN('05市民生活実感調査'!$O:$O),FALSE),"-")</f>
        <v>-</v>
      </c>
      <c r="AZ24" s="535" t="str">
        <f>IF($N24="○",VLOOKUP($C24&amp;"-"&amp;AZ$4,'05市民生活実感調査'!$A$3:$BC$218,COLUMN('05市民生活実感調査'!$O:$O),FALSE),"-")</f>
        <v>-</v>
      </c>
      <c r="BA24" s="535" t="str">
        <f>IF($O24="○",VLOOKUP($C24&amp;"-"&amp;BA$4,'05市民生活実感調査'!$A$3:$BC$218,COLUMN('05市民生活実感調査'!$O:$O),FALSE),"-")</f>
        <v>-</v>
      </c>
      <c r="BB24" s="535" t="str">
        <f>IF($P24="○",VLOOKUP($C24&amp;"-"&amp;BB$4,'05市民生活実感調査'!$A$3:$BC$218,COLUMN('05市民生活実感調査'!$O:$O),FALSE),"-")</f>
        <v>-</v>
      </c>
      <c r="BC24" s="535" t="str">
        <f>IF($Q24="○",VLOOKUP($C24&amp;"-"&amp;BC$4,'05市民生活実感調査'!$A$3:$BC$218,COLUMN('05市民生活実感調査'!$O:$O),FALSE),"-")</f>
        <v>-</v>
      </c>
      <c r="BD24" s="535" t="str">
        <f>IF($R24="○",VLOOKUP($C24&amp;"-"&amp;BD$4,'05市民生活実感調査'!$A$3:$BC$218,COLUMN('05市民生活実感調査'!$O:$O),FALSE),"-")</f>
        <v>-</v>
      </c>
      <c r="BE24" s="536" t="str">
        <f t="shared" si="81"/>
        <v>c</v>
      </c>
      <c r="BF24" s="37" t="str">
        <f t="shared" si="151"/>
        <v/>
      </c>
      <c r="BG24" s="38">
        <f t="shared" si="152"/>
        <v>2</v>
      </c>
      <c r="BH24" s="38" t="str">
        <f t="shared" si="153"/>
        <v/>
      </c>
      <c r="BI24" s="38" t="str">
        <f t="shared" si="154"/>
        <v/>
      </c>
      <c r="BJ24" s="38" t="str">
        <f t="shared" si="155"/>
        <v/>
      </c>
      <c r="BK24" s="38" t="str">
        <f t="shared" si="156"/>
        <v/>
      </c>
      <c r="BL24" s="38" t="str">
        <f t="shared" si="157"/>
        <v/>
      </c>
      <c r="BM24" s="38" t="str">
        <f t="shared" si="158"/>
        <v/>
      </c>
      <c r="BN24" s="41">
        <f t="shared" si="159"/>
        <v>0.5</v>
      </c>
      <c r="BO24" s="264" t="s">
        <v>125</v>
      </c>
      <c r="BP24" s="224" t="s">
        <v>2181</v>
      </c>
      <c r="BQ24" s="537" t="str">
        <f>VLOOKUP(AB24&amp;BE24&amp;BO24,[4]プルダウン!$AC$2:$AD$51,2,FALSE)</f>
        <v>D</v>
      </c>
      <c r="BR24" s="588" t="str">
        <f>VLOOKUP(BQ24,[4]プルダウン!$A$1:$B$6,2,FALSE)</f>
        <v>政策の目的があまり達成されていない</v>
      </c>
      <c r="BS24" s="262" t="s">
        <v>2361</v>
      </c>
      <c r="BT24" s="240" t="s">
        <v>2359</v>
      </c>
      <c r="BU24" s="224" t="s">
        <v>2263</v>
      </c>
      <c r="BV24" s="329" t="s">
        <v>2360</v>
      </c>
      <c r="BW24" s="115" t="str">
        <f>VLOOKUP($A24&amp;"-"&amp;BW$4,'04施策の客観指標'!$A$4:$AU$1029,COLUMN('04施策の客観指標'!$AQ:$AQ),FALSE)</f>
        <v>-</v>
      </c>
      <c r="BX24" s="7" t="str">
        <f>VLOOKUP($A24&amp;"-"&amp;BX$4,'04施策の客観指標'!$A$4:$AU$1029,COLUMN('04施策の客観指標'!$AQ:$AQ),FALSE)</f>
        <v>-</v>
      </c>
      <c r="BY24" s="7" t="str">
        <f>VLOOKUP($A24&amp;"-"&amp;BY$4,'04施策の客観指標'!$A$4:$AU$1029,COLUMN('04施策の客観指標'!$AQ:$AQ),FALSE)</f>
        <v>-</v>
      </c>
      <c r="BZ24" s="7" t="str">
        <f>VLOOKUP($A24&amp;"-"&amp;BZ$4,'04施策の客観指標'!$A$4:$AU$1029,COLUMN('04施策の客観指標'!$AQ:$AQ),FALSE)</f>
        <v>-</v>
      </c>
      <c r="CA24" s="7" t="str">
        <f>VLOOKUP($A24&amp;"-"&amp;CA$4,'04施策の客観指標'!$A$4:$AU$1029,COLUMN('04施策の客観指標'!$AQ:$AQ),FALSE)</f>
        <v>-</v>
      </c>
      <c r="CB24" s="7" t="str">
        <f>VLOOKUP($A24&amp;"-"&amp;CB$4,'04施策の客観指標'!$A$4:$AU$1029,COLUMN('04施策の客観指標'!$AQ:$AQ),FALSE)</f>
        <v>-</v>
      </c>
      <c r="CC24" s="7" t="str">
        <f>VLOOKUP($A24&amp;"-"&amp;CC$4,'04施策の客観指標'!$A$4:$AU$1029,COLUMN('04施策の客観指標'!$AQ:$AQ),FALSE)</f>
        <v>-</v>
      </c>
      <c r="CD24" s="7" t="str">
        <f>VLOOKUP($A24&amp;"-"&amp;CD$4,'04施策の客観指標'!$A$4:$AU$1029,COLUMN('04施策の客観指標'!$AQ:$AQ),FALSE)</f>
        <v>-</v>
      </c>
      <c r="CE24" s="7" t="str">
        <f>VLOOKUP($A24&amp;"-"&amp;CE$4,'04施策の客観指標'!$A$4:$AU$1029,COLUMN('04施策の客観指標'!$AQ:$AQ),FALSE)</f>
        <v>-</v>
      </c>
      <c r="CF24" s="109" t="str">
        <f t="shared" si="84"/>
        <v>e</v>
      </c>
      <c r="CG24" s="37">
        <f>VLOOKUP($A24&amp;"-"&amp;BW$4,'04施策の客観指標'!$A$4:$AU$1029,COLUMN('04施策の客観指標'!$AU:$AU),FALSE)</f>
        <v>1</v>
      </c>
      <c r="CH24" s="38" t="str">
        <f>VLOOKUP($A24&amp;"-"&amp;BX$4,'04施策の客観指標'!$A$4:$AU$1029,COLUMN('04施策の客観指標'!$AU:$AU),FALSE)</f>
        <v>-</v>
      </c>
      <c r="CI24" s="38" t="str">
        <f>VLOOKUP($A24&amp;"-"&amp;BY$4,'04施策の客観指標'!$A$4:$AU$1029,COLUMN('04施策の客観指標'!$AU:$AU),FALSE)</f>
        <v>-</v>
      </c>
      <c r="CJ24" s="38" t="str">
        <f>VLOOKUP($A24&amp;"-"&amp;BZ$4,'04施策の客観指標'!$A$4:$AU$1029,COLUMN('04施策の客観指標'!$AU:$AU),FALSE)</f>
        <v>-</v>
      </c>
      <c r="CK24" s="38" t="str">
        <f>VLOOKUP($A24&amp;"-"&amp;CA$4,'04施策の客観指標'!$A$4:$AU$1029,COLUMN('04施策の客観指標'!$AU:$AU),FALSE)</f>
        <v>-</v>
      </c>
      <c r="CL24" s="38" t="str">
        <f>VLOOKUP($A24&amp;"-"&amp;CB$4,'04施策の客観指標'!$A$4:$AU$1029,COLUMN('04施策の客観指標'!$AU:$AU),FALSE)</f>
        <v>-</v>
      </c>
      <c r="CM24" s="38" t="str">
        <f>VLOOKUP($A24&amp;"-"&amp;CC$4,'04施策の客観指標'!$A$4:$AU$1029,COLUMN('04施策の客観指標'!$AU:$AU),FALSE)</f>
        <v>-</v>
      </c>
      <c r="CN24" s="38" t="str">
        <f>VLOOKUP($A24&amp;"-"&amp;CD$4,'04施策の客観指標'!$A$4:$AU$1029,COLUMN('04施策の客観指標'!$AU:$AU),FALSE)</f>
        <v>-</v>
      </c>
      <c r="CO24" s="38" t="str">
        <f>VLOOKUP($A24&amp;"-"&amp;CE$4,'04施策の客観指標'!$A$4:$AU$1029,COLUMN('04施策の客観指標'!$AU:$AU),FALSE)</f>
        <v>-</v>
      </c>
      <c r="CP24" s="82">
        <f t="shared" si="85"/>
        <v>1</v>
      </c>
      <c r="CQ24" s="37" t="str">
        <f t="shared" si="86"/>
        <v/>
      </c>
      <c r="CR24" s="38" t="str">
        <f t="shared" si="9"/>
        <v/>
      </c>
      <c r="CS24" s="38" t="str">
        <f t="shared" si="10"/>
        <v/>
      </c>
      <c r="CT24" s="38" t="str">
        <f t="shared" si="11"/>
        <v/>
      </c>
      <c r="CU24" s="38" t="str">
        <f t="shared" si="12"/>
        <v/>
      </c>
      <c r="CV24" s="38" t="str">
        <f t="shared" si="13"/>
        <v/>
      </c>
      <c r="CW24" s="38" t="str">
        <f t="shared" si="14"/>
        <v/>
      </c>
      <c r="CX24" s="38" t="str">
        <f t="shared" si="15"/>
        <v/>
      </c>
      <c r="CY24" s="38" t="str">
        <f t="shared" si="16"/>
        <v/>
      </c>
      <c r="CZ24" s="41">
        <f t="shared" si="87"/>
        <v>0</v>
      </c>
      <c r="DA24" s="37" t="str">
        <f>IF($K24="○",VLOOKUP($C24&amp;"-"&amp;DA$4,'05市民生活実感調査'!$A$3:$BC$218,COLUMN('05市民生活実感調査'!$Y:$Y),FALSE),"-")</f>
        <v>-</v>
      </c>
      <c r="DB24" s="38" t="str">
        <f>IF($L24="○",VLOOKUP($C24&amp;"-"&amp;DB$4,'05市民生活実感調査'!$A$3:$BC$218,COLUMN('05市民生活実感調査'!$Y:$Y),FALSE),"-")</f>
        <v>-</v>
      </c>
      <c r="DC24" s="38" t="str">
        <f>IF($M24="○",VLOOKUP($C24&amp;"-"&amp;DC$4,'05市民生活実感調査'!$A$3:$BC$218,COLUMN('05市民生活実感調査'!$Y:$Y),FALSE),"-")</f>
        <v>-</v>
      </c>
      <c r="DD24" s="38" t="str">
        <f>IF($N24="○",VLOOKUP($C24&amp;"-"&amp;DD$4,'05市民生活実感調査'!$A$3:$BC$218,COLUMN('05市民生活実感調査'!$Y:$Y),FALSE),"-")</f>
        <v>-</v>
      </c>
      <c r="DE24" s="38" t="str">
        <f>IF($O24="○",VLOOKUP($C24&amp;"-"&amp;DE$4,'05市民生活実感調査'!$A$3:$BC$218,COLUMN('05市民生活実感調査'!$Y:$Y),FALSE),"-")</f>
        <v>-</v>
      </c>
      <c r="DF24" s="38" t="str">
        <f>IF($P24="○",VLOOKUP($C24&amp;"-"&amp;DF$4,'05市民生活実感調査'!$A$3:$BC$218,COLUMN('05市民生活実感調査'!$Y:$Y),FALSE),"-")</f>
        <v>-</v>
      </c>
      <c r="DG24" s="38" t="str">
        <f>IF($Q24="○",VLOOKUP($C24&amp;"-"&amp;DG$4,'05市民生活実感調査'!$A$3:$BC$218,COLUMN('05市民生活実感調査'!$Y:$Y),FALSE),"-")</f>
        <v>-</v>
      </c>
      <c r="DH24" s="38" t="str">
        <f>IF($R24="○",VLOOKUP($C24&amp;"-"&amp;DH$4,'05市民生活実感調査'!$A$3:$BC$218,COLUMN('05市民生活実感調査'!$Y:$Y),FALSE),"-")</f>
        <v>-</v>
      </c>
      <c r="DI24" s="109" t="e">
        <f t="shared" si="88"/>
        <v>#DIV/0!</v>
      </c>
      <c r="DJ24" s="37" t="str">
        <f t="shared" si="89"/>
        <v/>
      </c>
      <c r="DK24" s="38" t="str">
        <f t="shared" si="17"/>
        <v/>
      </c>
      <c r="DL24" s="38" t="str">
        <f t="shared" si="18"/>
        <v/>
      </c>
      <c r="DM24" s="38" t="str">
        <f t="shared" si="19"/>
        <v/>
      </c>
      <c r="DN24" s="38" t="str">
        <f t="shared" si="20"/>
        <v/>
      </c>
      <c r="DO24" s="38" t="str">
        <f t="shared" si="21"/>
        <v/>
      </c>
      <c r="DP24" s="38" t="str">
        <f t="shared" si="22"/>
        <v/>
      </c>
      <c r="DQ24" s="38" t="str">
        <f t="shared" si="23"/>
        <v/>
      </c>
      <c r="DR24" s="41" t="e">
        <f t="shared" si="90"/>
        <v>#DIV/0!</v>
      </c>
      <c r="DS24" s="13" t="str">
        <f t="shared" si="91"/>
        <v>市民実感</v>
      </c>
      <c r="DT24" s="5" t="str">
        <f t="shared" si="92"/>
        <v>スポーツ活動の支え合い・共生社会の実現が身近に感じられることが重要であるため，市民の実感を重視する。　</v>
      </c>
      <c r="DU24" s="108" t="e">
        <f>VLOOKUP(CF24&amp;DI24&amp;DS24,プルダウン!$AC$2:$AD$51,2,FALSE)</f>
        <v>#DIV/0!</v>
      </c>
      <c r="DV24" s="12" t="e">
        <f>VLOOKUP(DU24,プルダウン!$A$1:$B$6,2,FALSE)</f>
        <v>#DIV/0!</v>
      </c>
      <c r="DW24" s="11"/>
      <c r="DX24" s="12"/>
      <c r="DY24" s="22" t="s">
        <v>81</v>
      </c>
      <c r="DZ24" s="116"/>
      <c r="EA24" s="115" t="str">
        <f>VLOOKUP($A24&amp;"-"&amp;EA$4,'04施策の客観指標'!$A$4:$AU$1029,COLUMN('04施策の客観指標'!$AR:$AR),FALSE)</f>
        <v>-</v>
      </c>
      <c r="EB24" s="7" t="str">
        <f>VLOOKUP($A24&amp;"-"&amp;EB$4,'04施策の客観指標'!$A$4:$AU$1029,COLUMN('04施策の客観指標'!$AR:$AR),FALSE)</f>
        <v>-</v>
      </c>
      <c r="EC24" s="7" t="str">
        <f>VLOOKUP($A24&amp;"-"&amp;EC$4,'04施策の客観指標'!$A$4:$AU$1029,COLUMN('04施策の客観指標'!$AR:$AR),FALSE)</f>
        <v>-</v>
      </c>
      <c r="ED24" s="7" t="str">
        <f>VLOOKUP($A24&amp;"-"&amp;ED$4,'04施策の客観指標'!$A$4:$AU$1029,COLUMN('04施策の客観指標'!$AR:$AR),FALSE)</f>
        <v>-</v>
      </c>
      <c r="EE24" s="7" t="str">
        <f>VLOOKUP($A24&amp;"-"&amp;EE$4,'04施策の客観指標'!$A$4:$AU$1029,COLUMN('04施策の客観指標'!$AR:$AR),FALSE)</f>
        <v>-</v>
      </c>
      <c r="EF24" s="7" t="str">
        <f>VLOOKUP($A24&amp;"-"&amp;EF$4,'04施策の客観指標'!$A$4:$AU$1029,COLUMN('04施策の客観指標'!$AR:$AR),FALSE)</f>
        <v>-</v>
      </c>
      <c r="EG24" s="7" t="str">
        <f>VLOOKUP($A24&amp;"-"&amp;EG$4,'04施策の客観指標'!$A$4:$AU$1029,COLUMN('04施策の客観指標'!$AR:$AR),FALSE)</f>
        <v>-</v>
      </c>
      <c r="EH24" s="7" t="str">
        <f>VLOOKUP($A24&amp;"-"&amp;EH$4,'04施策の客観指標'!$A$4:$AU$1029,COLUMN('04施策の客観指標'!$AR:$AR),FALSE)</f>
        <v>-</v>
      </c>
      <c r="EI24" s="7" t="str">
        <f>VLOOKUP($A24&amp;"-"&amp;EI$4,'04施策の客観指標'!$A$4:$AU$1029,COLUMN('04施策の客観指標'!$AR:$AR),FALSE)</f>
        <v>-</v>
      </c>
      <c r="EJ24" s="109" t="str">
        <f t="shared" si="93"/>
        <v>e</v>
      </c>
      <c r="EK24" s="37">
        <f>VLOOKUP($A24&amp;"-"&amp;EA$4,'04施策の客観指標'!$A$4:$AU$1029,COLUMN('04施策の客観指標'!$AU:$AU),FALSE)</f>
        <v>1</v>
      </c>
      <c r="EL24" s="38" t="str">
        <f>VLOOKUP($A24&amp;"-"&amp;EB$4,'04施策の客観指標'!$A$4:$AU$1029,COLUMN('04施策の客観指標'!$AU:$AU),FALSE)</f>
        <v>-</v>
      </c>
      <c r="EM24" s="38" t="str">
        <f>VLOOKUP($A24&amp;"-"&amp;EC$4,'04施策の客観指標'!$A$4:$AU$1029,COLUMN('04施策の客観指標'!$AU:$AU),FALSE)</f>
        <v>-</v>
      </c>
      <c r="EN24" s="38" t="str">
        <f>VLOOKUP($A24&amp;"-"&amp;ED$4,'04施策の客観指標'!$A$4:$AU$1029,COLUMN('04施策の客観指標'!$AU:$AU),FALSE)</f>
        <v>-</v>
      </c>
      <c r="EO24" s="38" t="str">
        <f>VLOOKUP($A24&amp;"-"&amp;EE$4,'04施策の客観指標'!$A$4:$AU$1029,COLUMN('04施策の客観指標'!$AU:$AU),FALSE)</f>
        <v>-</v>
      </c>
      <c r="EP24" s="38" t="str">
        <f>VLOOKUP($A24&amp;"-"&amp;EF$4,'04施策の客観指標'!$A$4:$AU$1029,COLUMN('04施策の客観指標'!$AU:$AU),FALSE)</f>
        <v>-</v>
      </c>
      <c r="EQ24" s="38" t="str">
        <f>VLOOKUP($A24&amp;"-"&amp;EG$4,'04施策の客観指標'!$A$4:$AU$1029,COLUMN('04施策の客観指標'!$AU:$AU),FALSE)</f>
        <v>-</v>
      </c>
      <c r="ER24" s="38" t="str">
        <f>VLOOKUP($A24&amp;"-"&amp;EH$4,'04施策の客観指標'!$A$4:$AU$1029,COLUMN('04施策の客観指標'!$AU:$AU),FALSE)</f>
        <v>-</v>
      </c>
      <c r="ES24" s="38" t="str">
        <f>VLOOKUP($A24&amp;"-"&amp;EI$4,'04施策の客観指標'!$A$4:$AU$1029,COLUMN('04施策の客観指標'!$AU:$AU),FALSE)</f>
        <v>-</v>
      </c>
      <c r="ET24" s="82">
        <f t="shared" si="94"/>
        <v>1</v>
      </c>
      <c r="EU24" s="37" t="str">
        <f t="shared" si="95"/>
        <v/>
      </c>
      <c r="EV24" s="38" t="str">
        <f t="shared" si="24"/>
        <v/>
      </c>
      <c r="EW24" s="38" t="str">
        <f t="shared" si="25"/>
        <v/>
      </c>
      <c r="EX24" s="38" t="str">
        <f t="shared" si="26"/>
        <v/>
      </c>
      <c r="EY24" s="38" t="str">
        <f t="shared" si="27"/>
        <v/>
      </c>
      <c r="EZ24" s="38" t="str">
        <f t="shared" si="28"/>
        <v/>
      </c>
      <c r="FA24" s="38" t="str">
        <f t="shared" si="29"/>
        <v/>
      </c>
      <c r="FB24" s="38" t="str">
        <f t="shared" si="30"/>
        <v/>
      </c>
      <c r="FC24" s="38" t="str">
        <f t="shared" si="31"/>
        <v/>
      </c>
      <c r="FD24" s="41">
        <f t="shared" si="96"/>
        <v>0</v>
      </c>
      <c r="FE24" s="37" t="str">
        <f>IF($K24="○",VLOOKUP($C24&amp;"-"&amp;FE$4,'05市民生活実感調査'!$A$3:$BC$218,COLUMN('05市民生活実感調査'!$AI:$AI),FALSE),"-")</f>
        <v>-</v>
      </c>
      <c r="FF24" s="38" t="str">
        <f>IF($L24="○",VLOOKUP($C24&amp;"-"&amp;FF$4,'05市民生活実感調査'!$A$3:$BC$218,COLUMN('05市民生活実感調査'!$AI:$AI),FALSE),"-")</f>
        <v>-</v>
      </c>
      <c r="FG24" s="38" t="str">
        <f>IF($M24="○",VLOOKUP($C24&amp;"-"&amp;FG$4,'05市民生活実感調査'!$A$3:$BC$218,COLUMN('05市民生活実感調査'!$AI:$AI),FALSE),"-")</f>
        <v>-</v>
      </c>
      <c r="FH24" s="38" t="str">
        <f>IF($N24="○",VLOOKUP($C24&amp;"-"&amp;FH$4,'05市民生活実感調査'!$A$3:$BC$218,COLUMN('05市民生活実感調査'!$AI:$AI),FALSE),"-")</f>
        <v>-</v>
      </c>
      <c r="FI24" s="38" t="str">
        <f>IF($O24="○",VLOOKUP($C24&amp;"-"&amp;FI$4,'05市民生活実感調査'!$A$3:$BC$218,COLUMN('05市民生活実感調査'!$AI:$AI),FALSE),"-")</f>
        <v>-</v>
      </c>
      <c r="FJ24" s="38" t="str">
        <f>IF($P24="○",VLOOKUP($C24&amp;"-"&amp;FJ$4,'05市民生活実感調査'!$A$3:$BC$218,COLUMN('05市民生活実感調査'!$AI:$AI),FALSE),"-")</f>
        <v>-</v>
      </c>
      <c r="FK24" s="38" t="str">
        <f>IF($Q24="○",VLOOKUP($C24&amp;"-"&amp;FK$4,'05市民生活実感調査'!$A$3:$BC$218,COLUMN('05市民生活実感調査'!$AI:$AI),FALSE),"-")</f>
        <v>-</v>
      </c>
      <c r="FL24" s="38" t="str">
        <f>IF($R24="○",VLOOKUP($C24&amp;"-"&amp;FL$4,'05市民生活実感調査'!$A$3:$BC$218,COLUMN('05市民生活実感調査'!$AI:$AI),FALSE),"-")</f>
        <v>-</v>
      </c>
      <c r="FM24" s="109" t="e">
        <f t="shared" si="97"/>
        <v>#DIV/0!</v>
      </c>
      <c r="FN24" s="37" t="str">
        <f t="shared" si="98"/>
        <v/>
      </c>
      <c r="FO24" s="38" t="str">
        <f t="shared" si="32"/>
        <v/>
      </c>
      <c r="FP24" s="38" t="str">
        <f t="shared" si="33"/>
        <v/>
      </c>
      <c r="FQ24" s="38" t="str">
        <f t="shared" si="34"/>
        <v/>
      </c>
      <c r="FR24" s="38" t="str">
        <f t="shared" si="35"/>
        <v/>
      </c>
      <c r="FS24" s="38" t="str">
        <f t="shared" si="36"/>
        <v/>
      </c>
      <c r="FT24" s="38" t="str">
        <f t="shared" si="37"/>
        <v/>
      </c>
      <c r="FU24" s="38" t="str">
        <f t="shared" si="38"/>
        <v/>
      </c>
      <c r="FV24" s="41" t="e">
        <f t="shared" si="99"/>
        <v>#DIV/0!</v>
      </c>
      <c r="FW24" s="13" t="str">
        <f t="shared" si="100"/>
        <v>市民実感</v>
      </c>
      <c r="FX24" s="5" t="str">
        <f t="shared" si="101"/>
        <v>スポーツ活動の支え合い・共生社会の実現が身近に感じられることが重要であるため，市民の実感を重視する。　</v>
      </c>
      <c r="FY24" s="108" t="e">
        <f>VLOOKUP(EJ24&amp;FM24&amp;FW24,プルダウン!$AC$2:$AD$51,2,FALSE)</f>
        <v>#DIV/0!</v>
      </c>
      <c r="FZ24" s="12" t="e">
        <f>VLOOKUP(FY24,プルダウン!$A$1:$B$6,2,FALSE)</f>
        <v>#DIV/0!</v>
      </c>
      <c r="GA24" s="11"/>
      <c r="GB24" s="12"/>
      <c r="GC24" s="22" t="s">
        <v>81</v>
      </c>
      <c r="GD24" s="116"/>
      <c r="GE24" s="115" t="str">
        <f>VLOOKUP($A24&amp;"-"&amp;GE$4,'04施策の客観指標'!$A$4:$AU$1029,COLUMN('04施策の客観指標'!$AS:$AS),FALSE)</f>
        <v>-</v>
      </c>
      <c r="GF24" s="7" t="str">
        <f>VLOOKUP($A24&amp;"-"&amp;GF$4,'04施策の客観指標'!$A$4:$AU$1029,COLUMN('04施策の客観指標'!$AS:$AS),FALSE)</f>
        <v>-</v>
      </c>
      <c r="GG24" s="7" t="str">
        <f>VLOOKUP($A24&amp;"-"&amp;GG$4,'04施策の客観指標'!$A$4:$AU$1029,COLUMN('04施策の客観指標'!$AS:$AS),FALSE)</f>
        <v>-</v>
      </c>
      <c r="GH24" s="7" t="str">
        <f>VLOOKUP($A24&amp;"-"&amp;GH$4,'04施策の客観指標'!$A$4:$AU$1029,COLUMN('04施策の客観指標'!$AS:$AS),FALSE)</f>
        <v>-</v>
      </c>
      <c r="GI24" s="7" t="str">
        <f>VLOOKUP($A24&amp;"-"&amp;GI$4,'04施策の客観指標'!$A$4:$AU$1029,COLUMN('04施策の客観指標'!$AS:$AS),FALSE)</f>
        <v>-</v>
      </c>
      <c r="GJ24" s="7" t="str">
        <f>VLOOKUP($A24&amp;"-"&amp;GJ$4,'04施策の客観指標'!$A$4:$AU$1029,COLUMN('04施策の客観指標'!$AS:$AS),FALSE)</f>
        <v>-</v>
      </c>
      <c r="GK24" s="7" t="str">
        <f>VLOOKUP($A24&amp;"-"&amp;GK$4,'04施策の客観指標'!$A$4:$AU$1029,COLUMN('04施策の客観指標'!$AS:$AS),FALSE)</f>
        <v>-</v>
      </c>
      <c r="GL24" s="7" t="str">
        <f>VLOOKUP($A24&amp;"-"&amp;GL$4,'04施策の客観指標'!$A$4:$AU$1029,COLUMN('04施策の客観指標'!$AS:$AS),FALSE)</f>
        <v>-</v>
      </c>
      <c r="GM24" s="7" t="str">
        <f>VLOOKUP($A24&amp;"-"&amp;GM$4,'04施策の客観指標'!$A$4:$AU$1029,COLUMN('04施策の客観指標'!$AS:$AS),FALSE)</f>
        <v>-</v>
      </c>
      <c r="GN24" s="109" t="str">
        <f t="shared" si="102"/>
        <v>e</v>
      </c>
      <c r="GO24" s="37">
        <f>VLOOKUP($A24&amp;"-"&amp;GE$4,'04施策の客観指標'!$A$4:$AU$1029,COLUMN('04施策の客観指標'!$AU:$AU),FALSE)</f>
        <v>1</v>
      </c>
      <c r="GP24" s="38" t="str">
        <f>VLOOKUP($A24&amp;"-"&amp;GF$4,'04施策の客観指標'!$A$4:$AU$1029,COLUMN('04施策の客観指標'!$AU:$AU),FALSE)</f>
        <v>-</v>
      </c>
      <c r="GQ24" s="38" t="str">
        <f>VLOOKUP($A24&amp;"-"&amp;GG$4,'04施策の客観指標'!$A$4:$AU$1029,COLUMN('04施策の客観指標'!$AU:$AU),FALSE)</f>
        <v>-</v>
      </c>
      <c r="GR24" s="38" t="str">
        <f>VLOOKUP($A24&amp;"-"&amp;GH$4,'04施策の客観指標'!$A$4:$AU$1029,COLUMN('04施策の客観指標'!$AU:$AU),FALSE)</f>
        <v>-</v>
      </c>
      <c r="GS24" s="38" t="str">
        <f>VLOOKUP($A24&amp;"-"&amp;GI$4,'04施策の客観指標'!$A$4:$AU$1029,COLUMN('04施策の客観指標'!$AU:$AU),FALSE)</f>
        <v>-</v>
      </c>
      <c r="GT24" s="38" t="str">
        <f>VLOOKUP($A24&amp;"-"&amp;GJ$4,'04施策の客観指標'!$A$4:$AU$1029,COLUMN('04施策の客観指標'!$AU:$AU),FALSE)</f>
        <v>-</v>
      </c>
      <c r="GU24" s="38" t="str">
        <f>VLOOKUP($A24&amp;"-"&amp;GK$4,'04施策の客観指標'!$A$4:$AU$1029,COLUMN('04施策の客観指標'!$AU:$AU),FALSE)</f>
        <v>-</v>
      </c>
      <c r="GV24" s="38" t="str">
        <f>VLOOKUP($A24&amp;"-"&amp;GL$4,'04施策の客観指標'!$A$4:$AU$1029,COLUMN('04施策の客観指標'!$AU:$AU),FALSE)</f>
        <v>-</v>
      </c>
      <c r="GW24" s="38" t="str">
        <f>VLOOKUP($A24&amp;"-"&amp;GM$4,'04施策の客観指標'!$A$4:$AU$1029,COLUMN('04施策の客観指標'!$AU:$AU),FALSE)</f>
        <v>-</v>
      </c>
      <c r="GX24" s="82">
        <f t="shared" si="103"/>
        <v>1</v>
      </c>
      <c r="GY24" s="37" t="str">
        <f t="shared" si="104"/>
        <v/>
      </c>
      <c r="GZ24" s="38" t="str">
        <f t="shared" si="39"/>
        <v/>
      </c>
      <c r="HA24" s="38" t="str">
        <f t="shared" si="40"/>
        <v/>
      </c>
      <c r="HB24" s="38" t="str">
        <f t="shared" si="41"/>
        <v/>
      </c>
      <c r="HC24" s="38" t="str">
        <f t="shared" si="42"/>
        <v/>
      </c>
      <c r="HD24" s="38" t="str">
        <f t="shared" si="43"/>
        <v/>
      </c>
      <c r="HE24" s="38" t="str">
        <f t="shared" si="44"/>
        <v/>
      </c>
      <c r="HF24" s="38" t="str">
        <f t="shared" si="45"/>
        <v/>
      </c>
      <c r="HG24" s="38" t="str">
        <f t="shared" si="46"/>
        <v/>
      </c>
      <c r="HH24" s="41">
        <f t="shared" si="105"/>
        <v>0</v>
      </c>
      <c r="HI24" s="37" t="str">
        <f>IF($K24="○",VLOOKUP($C24&amp;"-"&amp;HI$4,'05市民生活実感調査'!$A$3:$BC$218,COLUMN('05市民生活実感調査'!$AS:$AS),FALSE),"-")</f>
        <v>-</v>
      </c>
      <c r="HJ24" s="38" t="str">
        <f>IF($L24="○",VLOOKUP($C24&amp;"-"&amp;HJ$4,'05市民生活実感調査'!$A$3:$BC$218,COLUMN('05市民生活実感調査'!$AS:$AS),FALSE),"-")</f>
        <v>-</v>
      </c>
      <c r="HK24" s="38" t="str">
        <f>IF($M24="○",VLOOKUP($C24&amp;"-"&amp;HK$4,'05市民生活実感調査'!$A$3:$BC$218,COLUMN('05市民生活実感調査'!$AS:$AS),FALSE),"-")</f>
        <v>-</v>
      </c>
      <c r="HL24" s="38" t="str">
        <f>IF($N24="○",VLOOKUP($C24&amp;"-"&amp;HL$4,'05市民生活実感調査'!$A$3:$BC$218,COLUMN('05市民生活実感調査'!$AS:$AS),FALSE),"-")</f>
        <v>-</v>
      </c>
      <c r="HM24" s="38" t="str">
        <f>IF($O24="○",VLOOKUP($C24&amp;"-"&amp;HM$4,'05市民生活実感調査'!$A$3:$BC$218,COLUMN('05市民生活実感調査'!$AS:$AS),FALSE),"-")</f>
        <v>-</v>
      </c>
      <c r="HN24" s="38" t="str">
        <f>IF($P24="○",VLOOKUP($C24&amp;"-"&amp;HN$4,'05市民生活実感調査'!$A$3:$BC$218,COLUMN('05市民生活実感調査'!$AS:$AS),FALSE),"-")</f>
        <v>-</v>
      </c>
      <c r="HO24" s="38" t="str">
        <f>IF($Q24="○",VLOOKUP($C24&amp;"-"&amp;HO$4,'05市民生活実感調査'!$A$3:$BC$218,COLUMN('05市民生活実感調査'!$AS:$AS),FALSE),"-")</f>
        <v>-</v>
      </c>
      <c r="HP24" s="38" t="str">
        <f>IF($R24="○",VLOOKUP($C24&amp;"-"&amp;HP$4,'05市民生活実感調査'!$A$3:$BC$218,COLUMN('05市民生活実感調査'!$AS:$AS),FALSE),"-")</f>
        <v>-</v>
      </c>
      <c r="HQ24" s="109" t="e">
        <f t="shared" si="106"/>
        <v>#DIV/0!</v>
      </c>
      <c r="HR24" s="37" t="str">
        <f t="shared" si="107"/>
        <v/>
      </c>
      <c r="HS24" s="38" t="str">
        <f t="shared" si="47"/>
        <v/>
      </c>
      <c r="HT24" s="38" t="str">
        <f t="shared" si="48"/>
        <v/>
      </c>
      <c r="HU24" s="38" t="str">
        <f t="shared" si="49"/>
        <v/>
      </c>
      <c r="HV24" s="38" t="str">
        <f t="shared" si="50"/>
        <v/>
      </c>
      <c r="HW24" s="38" t="str">
        <f t="shared" si="51"/>
        <v/>
      </c>
      <c r="HX24" s="38" t="str">
        <f t="shared" si="52"/>
        <v/>
      </c>
      <c r="HY24" s="38" t="str">
        <f t="shared" si="53"/>
        <v/>
      </c>
      <c r="HZ24" s="41" t="e">
        <f t="shared" si="108"/>
        <v>#DIV/0!</v>
      </c>
      <c r="IA24" s="13" t="str">
        <f t="shared" si="109"/>
        <v>市民実感</v>
      </c>
      <c r="IB24" s="5" t="str">
        <f t="shared" si="110"/>
        <v>スポーツ活動の支え合い・共生社会の実現が身近に感じられることが重要であるため，市民の実感を重視する。　</v>
      </c>
      <c r="IC24" s="108" t="e">
        <f>VLOOKUP(GN24&amp;HQ24&amp;IA24,プルダウン!$AC$2:$AD$51,2,FALSE)</f>
        <v>#DIV/0!</v>
      </c>
      <c r="ID24" s="12" t="e">
        <f>VLOOKUP(IC24,プルダウン!$A$1:$B$6,2,FALSE)</f>
        <v>#DIV/0!</v>
      </c>
      <c r="IE24" s="11"/>
      <c r="IF24" s="12"/>
      <c r="IG24" s="22" t="s">
        <v>81</v>
      </c>
      <c r="IH24" s="116"/>
      <c r="II24" s="115" t="str">
        <f>VLOOKUP($A24&amp;"-"&amp;II$4,'04施策の客観指標'!$A$4:$AU$1029,COLUMN('04施策の客観指標'!$AT:$AT),FALSE)</f>
        <v>-</v>
      </c>
      <c r="IJ24" s="7" t="str">
        <f>VLOOKUP($A24&amp;"-"&amp;IJ$4,'04施策の客観指標'!$A$4:$AU$1029,COLUMN('04施策の客観指標'!$AT:$AT),FALSE)</f>
        <v>-</v>
      </c>
      <c r="IK24" s="7" t="str">
        <f>VLOOKUP($A24&amp;"-"&amp;IK$4,'04施策の客観指標'!$A$4:$AU$1029,COLUMN('04施策の客観指標'!$AT:$AT),FALSE)</f>
        <v>-</v>
      </c>
      <c r="IL24" s="7" t="str">
        <f>VLOOKUP($A24&amp;"-"&amp;IL$4,'04施策の客観指標'!$A$4:$AU$1029,COLUMN('04施策の客観指標'!$AT:$AT),FALSE)</f>
        <v>-</v>
      </c>
      <c r="IM24" s="7" t="str">
        <f>VLOOKUP($A24&amp;"-"&amp;IM$4,'04施策の客観指標'!$A$4:$AU$1029,COLUMN('04施策の客観指標'!$AT:$AT),FALSE)</f>
        <v>-</v>
      </c>
      <c r="IN24" s="7" t="str">
        <f>VLOOKUP($A24&amp;"-"&amp;IN$4,'04施策の客観指標'!$A$4:$AU$1029,COLUMN('04施策の客観指標'!$AT:$AT),FALSE)</f>
        <v>-</v>
      </c>
      <c r="IO24" s="7" t="str">
        <f>VLOOKUP($A24&amp;"-"&amp;IO$4,'04施策の客観指標'!$A$4:$AU$1029,COLUMN('04施策の客観指標'!$AT:$AT),FALSE)</f>
        <v>-</v>
      </c>
      <c r="IP24" s="7" t="str">
        <f>VLOOKUP($A24&amp;"-"&amp;IP$4,'04施策の客観指標'!$A$4:$AU$1029,COLUMN('04施策の客観指標'!$AT:$AT),FALSE)</f>
        <v>-</v>
      </c>
      <c r="IQ24" s="7" t="str">
        <f>VLOOKUP($A24&amp;"-"&amp;IQ$4,'04施策の客観指標'!$A$4:$AU$1029,COLUMN('04施策の客観指標'!$AT:$AT),FALSE)</f>
        <v>-</v>
      </c>
      <c r="IR24" s="109" t="str">
        <f t="shared" si="111"/>
        <v>e</v>
      </c>
      <c r="IS24" s="37">
        <f>VLOOKUP($A24&amp;"-"&amp;II$4,'04施策の客観指標'!$A$4:$AU$1029,COLUMN('04施策の客観指標'!$AU:$AU),FALSE)</f>
        <v>1</v>
      </c>
      <c r="IT24" s="38" t="str">
        <f>VLOOKUP($A24&amp;"-"&amp;IJ$4,'04施策の客観指標'!$A$4:$AU$1029,COLUMN('04施策の客観指標'!$AU:$AU),FALSE)</f>
        <v>-</v>
      </c>
      <c r="IU24" s="38" t="str">
        <f>VLOOKUP($A24&amp;"-"&amp;IK$4,'04施策の客観指標'!$A$4:$AU$1029,COLUMN('04施策の客観指標'!$AU:$AU),FALSE)</f>
        <v>-</v>
      </c>
      <c r="IV24" s="38" t="str">
        <f>VLOOKUP($A24&amp;"-"&amp;IL$4,'04施策の客観指標'!$A$4:$AU$1029,COLUMN('04施策の客観指標'!$AU:$AU),FALSE)</f>
        <v>-</v>
      </c>
      <c r="IW24" s="38" t="str">
        <f>VLOOKUP($A24&amp;"-"&amp;IM$4,'04施策の客観指標'!$A$4:$AU$1029,COLUMN('04施策の客観指標'!$AU:$AU),FALSE)</f>
        <v>-</v>
      </c>
      <c r="IX24" s="38" t="str">
        <f>VLOOKUP($A24&amp;"-"&amp;IN$4,'04施策の客観指標'!$A$4:$AU$1029,COLUMN('04施策の客観指標'!$AU:$AU),FALSE)</f>
        <v>-</v>
      </c>
      <c r="IY24" s="38" t="str">
        <f>VLOOKUP($A24&amp;"-"&amp;IO$4,'04施策の客観指標'!$A$4:$AU$1029,COLUMN('04施策の客観指標'!$AU:$AU),FALSE)</f>
        <v>-</v>
      </c>
      <c r="IZ24" s="38" t="str">
        <f>VLOOKUP($A24&amp;"-"&amp;IP$4,'04施策の客観指標'!$A$4:$AU$1029,COLUMN('04施策の客観指標'!$AU:$AU),FALSE)</f>
        <v>-</v>
      </c>
      <c r="JA24" s="38" t="str">
        <f>VLOOKUP($A24&amp;"-"&amp;IQ$4,'04施策の客観指標'!$A$4:$AU$1029,COLUMN('04施策の客観指標'!$AU:$AU),FALSE)</f>
        <v>-</v>
      </c>
      <c r="JB24" s="82">
        <f t="shared" si="112"/>
        <v>1</v>
      </c>
      <c r="JC24" s="37" t="str">
        <f t="shared" si="113"/>
        <v/>
      </c>
      <c r="JD24" s="38" t="str">
        <f t="shared" si="54"/>
        <v/>
      </c>
      <c r="JE24" s="38" t="str">
        <f t="shared" si="55"/>
        <v/>
      </c>
      <c r="JF24" s="38" t="str">
        <f t="shared" si="56"/>
        <v/>
      </c>
      <c r="JG24" s="38" t="str">
        <f t="shared" si="57"/>
        <v/>
      </c>
      <c r="JH24" s="38" t="str">
        <f t="shared" si="58"/>
        <v/>
      </c>
      <c r="JI24" s="38" t="str">
        <f t="shared" si="59"/>
        <v/>
      </c>
      <c r="JJ24" s="38" t="str">
        <f t="shared" si="60"/>
        <v/>
      </c>
      <c r="JK24" s="38" t="str">
        <f t="shared" si="61"/>
        <v/>
      </c>
      <c r="JL24" s="41">
        <f t="shared" si="114"/>
        <v>0</v>
      </c>
      <c r="JM24" s="37" t="str">
        <f>IF($K24="○",VLOOKUP($C24&amp;"-"&amp;JM$4,'05市民生活実感調査'!$A$3:$BC$218,COLUMN('05市民生活実感調査'!$BC:$BC),FALSE),"-")</f>
        <v>-</v>
      </c>
      <c r="JN24" s="38" t="str">
        <f>IF($L24="○",VLOOKUP($C24&amp;"-"&amp;JN$4,'05市民生活実感調査'!$A$3:$BC$218,COLUMN('05市民生活実感調査'!$BC:$BC),FALSE),"-")</f>
        <v>-</v>
      </c>
      <c r="JO24" s="38" t="str">
        <f>IF($M24="○",VLOOKUP($C24&amp;"-"&amp;JO$4,'05市民生活実感調査'!$A$3:$BC$218,COLUMN('05市民生活実感調査'!$BC:$BC),FALSE),"-")</f>
        <v>-</v>
      </c>
      <c r="JP24" s="38" t="str">
        <f>IF($N24="○",VLOOKUP($C24&amp;"-"&amp;JP$4,'05市民生活実感調査'!$A$3:$BC$218,COLUMN('05市民生活実感調査'!$BC:$BC),FALSE),"-")</f>
        <v>-</v>
      </c>
      <c r="JQ24" s="38" t="str">
        <f>IF($O24="○",VLOOKUP($C24&amp;"-"&amp;JQ$4,'05市民生活実感調査'!$A$3:$BC$218,COLUMN('05市民生活実感調査'!$BC:$BC),FALSE),"-")</f>
        <v>-</v>
      </c>
      <c r="JR24" s="38" t="str">
        <f>IF($P24="○",VLOOKUP($C24&amp;"-"&amp;JR$4,'05市民生活実感調査'!$A$3:$BC$218,COLUMN('05市民生活実感調査'!$BC:$BC),FALSE),"-")</f>
        <v>-</v>
      </c>
      <c r="JS24" s="38" t="str">
        <f>IF($Q24="○",VLOOKUP($C24&amp;"-"&amp;JS$4,'05市民生活実感調査'!$A$3:$BC$218,COLUMN('05市民生活実感調査'!$BC:$BC),FALSE),"-")</f>
        <v>-</v>
      </c>
      <c r="JT24" s="38" t="str">
        <f>IF($R24="○",VLOOKUP($C24&amp;"-"&amp;JT$4,'05市民生活実感調査'!$A$3:$BC$218,COLUMN('05市民生活実感調査'!$BC:$BC),FALSE),"-")</f>
        <v>-</v>
      </c>
      <c r="JU24" s="109" t="e">
        <f t="shared" si="115"/>
        <v>#DIV/0!</v>
      </c>
      <c r="JV24" s="37" t="str">
        <f t="shared" si="116"/>
        <v/>
      </c>
      <c r="JW24" s="38" t="str">
        <f t="shared" si="62"/>
        <v/>
      </c>
      <c r="JX24" s="38" t="str">
        <f t="shared" si="63"/>
        <v/>
      </c>
      <c r="JY24" s="38" t="str">
        <f t="shared" si="64"/>
        <v/>
      </c>
      <c r="JZ24" s="38" t="str">
        <f t="shared" si="65"/>
        <v/>
      </c>
      <c r="KA24" s="38" t="str">
        <f t="shared" si="66"/>
        <v/>
      </c>
      <c r="KB24" s="38" t="str">
        <f t="shared" si="67"/>
        <v/>
      </c>
      <c r="KC24" s="38" t="str">
        <f t="shared" si="68"/>
        <v/>
      </c>
      <c r="KD24" s="41" t="e">
        <f t="shared" si="117"/>
        <v>#DIV/0!</v>
      </c>
      <c r="KE24" s="13" t="str">
        <f t="shared" si="118"/>
        <v>市民実感</v>
      </c>
      <c r="KF24" s="5" t="str">
        <f t="shared" si="119"/>
        <v>スポーツ活動の支え合い・共生社会の実現が身近に感じられることが重要であるため，市民の実感を重視する。　</v>
      </c>
      <c r="KG24" s="108" t="e">
        <f>VLOOKUP(IR24&amp;JU24&amp;KE24,プルダウン!$AC$2:$AD$51,2,FALSE)</f>
        <v>#DIV/0!</v>
      </c>
      <c r="KH24" s="12" t="e">
        <f>VLOOKUP(KG24,プルダウン!$A$1:$B$6,2,FALSE)</f>
        <v>#DIV/0!</v>
      </c>
      <c r="KI24" s="11"/>
      <c r="KJ24" s="12"/>
      <c r="KK24" s="22" t="s">
        <v>81</v>
      </c>
      <c r="KL24" s="5"/>
    </row>
    <row r="25" spans="1:298" ht="258" customHeight="1">
      <c r="A25" s="18">
        <v>603</v>
      </c>
      <c r="B25" s="5" t="s">
        <v>179</v>
      </c>
      <c r="C25" s="47">
        <f t="shared" si="140"/>
        <v>6</v>
      </c>
      <c r="D25" s="12" t="str">
        <f>IFERROR(VLOOKUP(C25,プルダウン!$L$2:$M$28,2,FALSE),"-")</f>
        <v>スポーツ</v>
      </c>
      <c r="E25" s="5"/>
      <c r="F25" s="11" t="s">
        <v>1696</v>
      </c>
      <c r="G25" s="195" t="s">
        <v>2357</v>
      </c>
      <c r="H25" s="11"/>
      <c r="I25" s="20"/>
      <c r="J25" s="5"/>
      <c r="K25" s="42" t="s">
        <v>85</v>
      </c>
      <c r="L25" s="43" t="s">
        <v>85</v>
      </c>
      <c r="M25" s="43" t="s">
        <v>392</v>
      </c>
      <c r="N25" s="43" t="s">
        <v>85</v>
      </c>
      <c r="O25" s="43" t="s">
        <v>85</v>
      </c>
      <c r="P25" s="43" t="s">
        <v>85</v>
      </c>
      <c r="Q25" s="43" t="s">
        <v>85</v>
      </c>
      <c r="R25" s="41" t="s">
        <v>85</v>
      </c>
      <c r="S25" s="546" t="str">
        <f>VLOOKUP($A25&amp;"-"&amp;S$4,'04施策の客観指標'!$A$4:$AU$1029,COLUMN('04施策の客観指標'!$AP:$AP),FALSE)</f>
        <v>e</v>
      </c>
      <c r="T25" s="528" t="str">
        <f>VLOOKUP($A25&amp;"-"&amp;T$4,'04施策の客観指標'!$A$4:$AU$1029,COLUMN('04施策の客観指標'!$AP:$AP),FALSE)</f>
        <v>-</v>
      </c>
      <c r="U25" s="528" t="str">
        <f>VLOOKUP($A25&amp;"-"&amp;U$4,'04施策の客観指標'!$A$4:$AU$1029,COLUMN('04施策の客観指標'!$AP:$AP),FALSE)</f>
        <v>-</v>
      </c>
      <c r="V25" s="528" t="str">
        <f>VLOOKUP($A25&amp;"-"&amp;V$4,'04施策の客観指標'!$A$4:$AU$1029,COLUMN('04施策の客観指標'!$AP:$AP),FALSE)</f>
        <v>-</v>
      </c>
      <c r="W25" s="528" t="str">
        <f>VLOOKUP($A25&amp;"-"&amp;W$4,'04施策の客観指標'!$A$4:$AU$1029,COLUMN('04施策の客観指標'!$AP:$AP),FALSE)</f>
        <v>-</v>
      </c>
      <c r="X25" s="528" t="str">
        <f>VLOOKUP($A25&amp;"-"&amp;X$4,'04施策の客観指標'!$A$4:$AU$1029,COLUMN('04施策の客観指標'!$AP:$AP),FALSE)</f>
        <v>-</v>
      </c>
      <c r="Y25" s="528" t="str">
        <f>VLOOKUP($A25&amp;"-"&amp;Y$4,'04施策の客観指標'!$A$4:$AU$1029,COLUMN('04施策の客観指標'!$AP:$AP),FALSE)</f>
        <v>-</v>
      </c>
      <c r="Z25" s="528" t="str">
        <f>VLOOKUP($A25&amp;"-"&amp;Z$4,'04施策の客観指標'!$A$4:$AU$1029,COLUMN('04施策の客観指標'!$AP:$AP),FALSE)</f>
        <v>-</v>
      </c>
      <c r="AA25" s="529" t="str">
        <f>VLOOKUP($A25&amp;"-"&amp;AA$4,'04施策の客観指標'!$A$4:$AU$1029,COLUMN('04施策の客観指標'!$AP:$AP),FALSE)</f>
        <v>-</v>
      </c>
      <c r="AB25" s="547" t="str">
        <f t="shared" si="70"/>
        <v>e</v>
      </c>
      <c r="AC25" s="252">
        <f>VLOOKUP($A25&amp;"-"&amp;S$4,'04施策の客観指標'!$A$4:$AU$1029,COLUMN('04施策の客観指標'!$AU:$AU),FALSE)</f>
        <v>1</v>
      </c>
      <c r="AD25" s="38" t="str">
        <f>VLOOKUP($A25&amp;"-"&amp;T$4,'04施策の客観指標'!$A$4:$AU$1029,COLUMN('04施策の客観指標'!$AU:$AU),FALSE)</f>
        <v>-</v>
      </c>
      <c r="AE25" s="38" t="str">
        <f>VLOOKUP($A25&amp;"-"&amp;U$4,'04施策の客観指標'!$A$4:$AU$1029,COLUMN('04施策の客観指標'!$AU:$AU),FALSE)</f>
        <v>-</v>
      </c>
      <c r="AF25" s="38" t="str">
        <f>VLOOKUP($A25&amp;"-"&amp;V$4,'04施策の客観指標'!$A$4:$AU$1029,COLUMN('04施策の客観指標'!$AU:$AU),FALSE)</f>
        <v>-</v>
      </c>
      <c r="AG25" s="38" t="str">
        <f>VLOOKUP($A25&amp;"-"&amp;W$4,'04施策の客観指標'!$A$4:$AU$1029,COLUMN('04施策の客観指標'!$AU:$AU),FALSE)</f>
        <v>-</v>
      </c>
      <c r="AH25" s="38" t="str">
        <f>VLOOKUP($A25&amp;"-"&amp;X$4,'04施策の客観指標'!$A$4:$AU$1029,COLUMN('04施策の客観指標'!$AU:$AU),FALSE)</f>
        <v>-</v>
      </c>
      <c r="AI25" s="38" t="str">
        <f>VLOOKUP($A25&amp;"-"&amp;Y$4,'04施策の客観指標'!$A$4:$AU$1029,COLUMN('04施策の客観指標'!$AU:$AU),FALSE)</f>
        <v>-</v>
      </c>
      <c r="AJ25" s="38" t="str">
        <f>VLOOKUP($A25&amp;"-"&amp;Z$4,'04施策の客観指標'!$A$4:$AU$1029,COLUMN('04施策の客観指標'!$AU:$AU),FALSE)</f>
        <v>-</v>
      </c>
      <c r="AK25" s="38" t="str">
        <f>VLOOKUP($A25&amp;"-"&amp;AA$4,'04施策の客観指標'!$A$4:$AU$1029,COLUMN('04施策の客観指標'!$AU:$AU),FALSE)</f>
        <v>-</v>
      </c>
      <c r="AL25" s="82">
        <f t="shared" si="141"/>
        <v>1</v>
      </c>
      <c r="AM25" s="37">
        <f t="shared" si="142"/>
        <v>0</v>
      </c>
      <c r="AN25" s="38" t="str">
        <f t="shared" si="143"/>
        <v/>
      </c>
      <c r="AO25" s="38" t="str">
        <f t="shared" si="144"/>
        <v/>
      </c>
      <c r="AP25" s="38" t="str">
        <f t="shared" si="145"/>
        <v/>
      </c>
      <c r="AQ25" s="38" t="str">
        <f t="shared" si="146"/>
        <v/>
      </c>
      <c r="AR25" s="38" t="str">
        <f t="shared" si="147"/>
        <v/>
      </c>
      <c r="AS25" s="38" t="str">
        <f t="shared" si="148"/>
        <v/>
      </c>
      <c r="AT25" s="38" t="str">
        <f t="shared" si="149"/>
        <v/>
      </c>
      <c r="AU25" s="253" t="str">
        <f t="shared" si="150"/>
        <v/>
      </c>
      <c r="AV25" s="81">
        <f t="shared" si="1"/>
        <v>0</v>
      </c>
      <c r="AW25" s="534" t="str">
        <f>IF($K25="○",VLOOKUP($C25&amp;"-"&amp;AW$4,'05市民生活実感調査'!$A$3:$BC$218,COLUMN('05市民生活実感調査'!$O:$O),FALSE),"-")</f>
        <v>-</v>
      </c>
      <c r="AX25" s="535" t="str">
        <f>IF($L25="○",VLOOKUP($C25&amp;"-"&amp;AX$4,'05市民生活実感調査'!$A$3:$BC$218,COLUMN('05市民生活実感調査'!$O:$O),FALSE),"-")</f>
        <v>-</v>
      </c>
      <c r="AY25" s="535" t="str">
        <f>IF($M25="○",VLOOKUP($C25&amp;"-"&amp;AY$4,'05市民生活実感調査'!$A$3:$BC$218,COLUMN('05市民生活実感調査'!$O:$O),FALSE),"-")</f>
        <v>d</v>
      </c>
      <c r="AZ25" s="535" t="str">
        <f>IF($N25="○",VLOOKUP($C25&amp;"-"&amp;AZ$4,'05市民生活実感調査'!$A$3:$BC$218,COLUMN('05市民生活実感調査'!$O:$O),FALSE),"-")</f>
        <v>-</v>
      </c>
      <c r="BA25" s="535" t="str">
        <f>IF($O25="○",VLOOKUP($C25&amp;"-"&amp;BA$4,'05市民生活実感調査'!$A$3:$BC$218,COLUMN('05市民生活実感調査'!$O:$O),FALSE),"-")</f>
        <v>-</v>
      </c>
      <c r="BB25" s="535" t="str">
        <f>IF($P25="○",VLOOKUP($C25&amp;"-"&amp;BB$4,'05市民生活実感調査'!$A$3:$BC$218,COLUMN('05市民生活実感調査'!$O:$O),FALSE),"-")</f>
        <v>-</v>
      </c>
      <c r="BC25" s="535" t="str">
        <f>IF($Q25="○",VLOOKUP($C25&amp;"-"&amp;BC$4,'05市民生活実感調査'!$A$3:$BC$218,COLUMN('05市民生活実感調査'!$O:$O),FALSE),"-")</f>
        <v>-</v>
      </c>
      <c r="BD25" s="535" t="str">
        <f>IF($R25="○",VLOOKUP($C25&amp;"-"&amp;BD$4,'05市民生活実感調査'!$A$3:$BC$218,COLUMN('05市民生活実感調査'!$O:$O),FALSE),"-")</f>
        <v>-</v>
      </c>
      <c r="BE25" s="536" t="str">
        <f t="shared" si="81"/>
        <v>d</v>
      </c>
      <c r="BF25" s="37" t="str">
        <f t="shared" si="151"/>
        <v/>
      </c>
      <c r="BG25" s="38" t="str">
        <f t="shared" si="152"/>
        <v/>
      </c>
      <c r="BH25" s="38">
        <f t="shared" si="153"/>
        <v>1</v>
      </c>
      <c r="BI25" s="38" t="str">
        <f t="shared" si="154"/>
        <v/>
      </c>
      <c r="BJ25" s="38" t="str">
        <f t="shared" si="155"/>
        <v/>
      </c>
      <c r="BK25" s="38" t="str">
        <f t="shared" si="156"/>
        <v/>
      </c>
      <c r="BL25" s="38" t="str">
        <f t="shared" si="157"/>
        <v/>
      </c>
      <c r="BM25" s="38" t="str">
        <f t="shared" si="158"/>
        <v/>
      </c>
      <c r="BN25" s="41">
        <f t="shared" si="159"/>
        <v>0.25</v>
      </c>
      <c r="BO25" s="264" t="s">
        <v>125</v>
      </c>
      <c r="BP25" s="224" t="s">
        <v>2182</v>
      </c>
      <c r="BQ25" s="537" t="str">
        <f>VLOOKUP(AB25&amp;BE25&amp;BO25,[4]プルダウン!$AC$2:$AD$51,2,FALSE)</f>
        <v>D</v>
      </c>
      <c r="BR25" s="588" t="str">
        <f>VLOOKUP(BQ25,[4]プルダウン!$A$1:$B$6,2,FALSE)</f>
        <v>政策の目的があまり達成されていない</v>
      </c>
      <c r="BS25" s="262" t="s">
        <v>2362</v>
      </c>
      <c r="BT25" s="240" t="s">
        <v>2363</v>
      </c>
      <c r="BU25" s="224" t="s">
        <v>2263</v>
      </c>
      <c r="BV25" s="329" t="s">
        <v>2360</v>
      </c>
      <c r="BW25" s="115" t="str">
        <f>VLOOKUP($A25&amp;"-"&amp;BW$4,'04施策の客観指標'!$A$4:$AU$1029,COLUMN('04施策の客観指標'!$AQ:$AQ),FALSE)</f>
        <v>-</v>
      </c>
      <c r="BX25" s="7" t="str">
        <f>VLOOKUP($A25&amp;"-"&amp;BX$4,'04施策の客観指標'!$A$4:$AU$1029,COLUMN('04施策の客観指標'!$AQ:$AQ),FALSE)</f>
        <v>-</v>
      </c>
      <c r="BY25" s="7" t="str">
        <f>VLOOKUP($A25&amp;"-"&amp;BY$4,'04施策の客観指標'!$A$4:$AU$1029,COLUMN('04施策の客観指標'!$AQ:$AQ),FALSE)</f>
        <v>-</v>
      </c>
      <c r="BZ25" s="7" t="str">
        <f>VLOOKUP($A25&amp;"-"&amp;BZ$4,'04施策の客観指標'!$A$4:$AU$1029,COLUMN('04施策の客観指標'!$AQ:$AQ),FALSE)</f>
        <v>-</v>
      </c>
      <c r="CA25" s="7" t="str">
        <f>VLOOKUP($A25&amp;"-"&amp;CA$4,'04施策の客観指標'!$A$4:$AU$1029,COLUMN('04施策の客観指標'!$AQ:$AQ),FALSE)</f>
        <v>-</v>
      </c>
      <c r="CB25" s="7" t="str">
        <f>VLOOKUP($A25&amp;"-"&amp;CB$4,'04施策の客観指標'!$A$4:$AU$1029,COLUMN('04施策の客観指標'!$AQ:$AQ),FALSE)</f>
        <v>-</v>
      </c>
      <c r="CC25" s="7" t="str">
        <f>VLOOKUP($A25&amp;"-"&amp;CC$4,'04施策の客観指標'!$A$4:$AU$1029,COLUMN('04施策の客観指標'!$AQ:$AQ),FALSE)</f>
        <v>-</v>
      </c>
      <c r="CD25" s="7" t="str">
        <f>VLOOKUP($A25&amp;"-"&amp;CD$4,'04施策の客観指標'!$A$4:$AU$1029,COLUMN('04施策の客観指標'!$AQ:$AQ),FALSE)</f>
        <v>-</v>
      </c>
      <c r="CE25" s="7" t="str">
        <f>VLOOKUP($A25&amp;"-"&amp;CE$4,'04施策の客観指標'!$A$4:$AU$1029,COLUMN('04施策の客観指標'!$AQ:$AQ),FALSE)</f>
        <v>-</v>
      </c>
      <c r="CF25" s="109" t="str">
        <f t="shared" si="84"/>
        <v>e</v>
      </c>
      <c r="CG25" s="37">
        <f>VLOOKUP($A25&amp;"-"&amp;BW$4,'04施策の客観指標'!$A$4:$AU$1029,COLUMN('04施策の客観指標'!$AU:$AU),FALSE)</f>
        <v>1</v>
      </c>
      <c r="CH25" s="38" t="str">
        <f>VLOOKUP($A25&amp;"-"&amp;BX$4,'04施策の客観指標'!$A$4:$AU$1029,COLUMN('04施策の客観指標'!$AU:$AU),FALSE)</f>
        <v>-</v>
      </c>
      <c r="CI25" s="38" t="str">
        <f>VLOOKUP($A25&amp;"-"&amp;BY$4,'04施策の客観指標'!$A$4:$AU$1029,COLUMN('04施策の客観指標'!$AU:$AU),FALSE)</f>
        <v>-</v>
      </c>
      <c r="CJ25" s="38" t="str">
        <f>VLOOKUP($A25&amp;"-"&amp;BZ$4,'04施策の客観指標'!$A$4:$AU$1029,COLUMN('04施策の客観指標'!$AU:$AU),FALSE)</f>
        <v>-</v>
      </c>
      <c r="CK25" s="38" t="str">
        <f>VLOOKUP($A25&amp;"-"&amp;CA$4,'04施策の客観指標'!$A$4:$AU$1029,COLUMN('04施策の客観指標'!$AU:$AU),FALSE)</f>
        <v>-</v>
      </c>
      <c r="CL25" s="38" t="str">
        <f>VLOOKUP($A25&amp;"-"&amp;CB$4,'04施策の客観指標'!$A$4:$AU$1029,COLUMN('04施策の客観指標'!$AU:$AU),FALSE)</f>
        <v>-</v>
      </c>
      <c r="CM25" s="38" t="str">
        <f>VLOOKUP($A25&amp;"-"&amp;CC$4,'04施策の客観指標'!$A$4:$AU$1029,COLUMN('04施策の客観指標'!$AU:$AU),FALSE)</f>
        <v>-</v>
      </c>
      <c r="CN25" s="38" t="str">
        <f>VLOOKUP($A25&amp;"-"&amp;CD$4,'04施策の客観指標'!$A$4:$AU$1029,COLUMN('04施策の客観指標'!$AU:$AU),FALSE)</f>
        <v>-</v>
      </c>
      <c r="CO25" s="38" t="str">
        <f>VLOOKUP($A25&amp;"-"&amp;CE$4,'04施策の客観指標'!$A$4:$AU$1029,COLUMN('04施策の客観指標'!$AU:$AU),FALSE)</f>
        <v>-</v>
      </c>
      <c r="CP25" s="82">
        <f t="shared" si="85"/>
        <v>1</v>
      </c>
      <c r="CQ25" s="37" t="str">
        <f t="shared" si="86"/>
        <v/>
      </c>
      <c r="CR25" s="38" t="str">
        <f t="shared" si="9"/>
        <v/>
      </c>
      <c r="CS25" s="38" t="str">
        <f t="shared" si="10"/>
        <v/>
      </c>
      <c r="CT25" s="38" t="str">
        <f t="shared" si="11"/>
        <v/>
      </c>
      <c r="CU25" s="38" t="str">
        <f t="shared" si="12"/>
        <v/>
      </c>
      <c r="CV25" s="38" t="str">
        <f t="shared" si="13"/>
        <v/>
      </c>
      <c r="CW25" s="38" t="str">
        <f t="shared" si="14"/>
        <v/>
      </c>
      <c r="CX25" s="38" t="str">
        <f t="shared" si="15"/>
        <v/>
      </c>
      <c r="CY25" s="38" t="str">
        <f t="shared" si="16"/>
        <v/>
      </c>
      <c r="CZ25" s="41">
        <f t="shared" si="87"/>
        <v>0</v>
      </c>
      <c r="DA25" s="37" t="str">
        <f>IF($K25="○",VLOOKUP($C25&amp;"-"&amp;DA$4,'05市民生活実感調査'!$A$3:$BC$218,COLUMN('05市民生活実感調査'!$Y:$Y),FALSE),"-")</f>
        <v>-</v>
      </c>
      <c r="DB25" s="38" t="str">
        <f>IF($L25="○",VLOOKUP($C25&amp;"-"&amp;DB$4,'05市民生活実感調査'!$A$3:$BC$218,COLUMN('05市民生活実感調査'!$Y:$Y),FALSE),"-")</f>
        <v>-</v>
      </c>
      <c r="DC25" s="38" t="str">
        <f>IF($M25="○",VLOOKUP($C25&amp;"-"&amp;DC$4,'05市民生活実感調査'!$A$3:$BC$218,COLUMN('05市民生活実感調査'!$Y:$Y),FALSE),"-")</f>
        <v>-</v>
      </c>
      <c r="DD25" s="38" t="str">
        <f>IF($N25="○",VLOOKUP($C25&amp;"-"&amp;DD$4,'05市民生活実感調査'!$A$3:$BC$218,COLUMN('05市民生活実感調査'!$Y:$Y),FALSE),"-")</f>
        <v>-</v>
      </c>
      <c r="DE25" s="38" t="str">
        <f>IF($O25="○",VLOOKUP($C25&amp;"-"&amp;DE$4,'05市民生活実感調査'!$A$3:$BC$218,COLUMN('05市民生活実感調査'!$Y:$Y),FALSE),"-")</f>
        <v>-</v>
      </c>
      <c r="DF25" s="38" t="str">
        <f>IF($P25="○",VLOOKUP($C25&amp;"-"&amp;DF$4,'05市民生活実感調査'!$A$3:$BC$218,COLUMN('05市民生活実感調査'!$Y:$Y),FALSE),"-")</f>
        <v>-</v>
      </c>
      <c r="DG25" s="38" t="str">
        <f>IF($Q25="○",VLOOKUP($C25&amp;"-"&amp;DG$4,'05市民生活実感調査'!$A$3:$BC$218,COLUMN('05市民生活実感調査'!$Y:$Y),FALSE),"-")</f>
        <v>-</v>
      </c>
      <c r="DH25" s="38" t="str">
        <f>IF($R25="○",VLOOKUP($C25&amp;"-"&amp;DH$4,'05市民生活実感調査'!$A$3:$BC$218,COLUMN('05市民生活実感調査'!$Y:$Y),FALSE),"-")</f>
        <v>-</v>
      </c>
      <c r="DI25" s="109" t="e">
        <f t="shared" si="88"/>
        <v>#DIV/0!</v>
      </c>
      <c r="DJ25" s="37" t="str">
        <f t="shared" si="89"/>
        <v/>
      </c>
      <c r="DK25" s="38" t="str">
        <f t="shared" si="17"/>
        <v/>
      </c>
      <c r="DL25" s="38" t="str">
        <f t="shared" si="18"/>
        <v/>
      </c>
      <c r="DM25" s="38" t="str">
        <f t="shared" si="19"/>
        <v/>
      </c>
      <c r="DN25" s="38" t="str">
        <f t="shared" si="20"/>
        <v/>
      </c>
      <c r="DO25" s="38" t="str">
        <f t="shared" si="21"/>
        <v/>
      </c>
      <c r="DP25" s="38" t="str">
        <f t="shared" si="22"/>
        <v/>
      </c>
      <c r="DQ25" s="38" t="str">
        <f t="shared" si="23"/>
        <v/>
      </c>
      <c r="DR25" s="41" t="e">
        <f t="shared" si="90"/>
        <v>#DIV/0!</v>
      </c>
      <c r="DS25" s="13" t="str">
        <f t="shared" si="91"/>
        <v>市民実感</v>
      </c>
      <c r="DT25" s="5" t="str">
        <f t="shared" si="92"/>
        <v>市民がスポーツによるまちの魅力向上を実感することが重要であるため，市民の実感を重視する。</v>
      </c>
      <c r="DU25" s="108" t="e">
        <f>VLOOKUP(CF25&amp;DI25&amp;DS25,プルダウン!$AC$2:$AD$51,2,FALSE)</f>
        <v>#DIV/0!</v>
      </c>
      <c r="DV25" s="12" t="e">
        <f>VLOOKUP(DU25,プルダウン!$A$1:$B$6,2,FALSE)</f>
        <v>#DIV/0!</v>
      </c>
      <c r="DW25" s="11"/>
      <c r="DX25" s="12"/>
      <c r="DY25" s="22" t="s">
        <v>81</v>
      </c>
      <c r="DZ25" s="116"/>
      <c r="EA25" s="115" t="str">
        <f>VLOOKUP($A25&amp;"-"&amp;EA$4,'04施策の客観指標'!$A$4:$AU$1029,COLUMN('04施策の客観指標'!$AR:$AR),FALSE)</f>
        <v>-</v>
      </c>
      <c r="EB25" s="7" t="str">
        <f>VLOOKUP($A25&amp;"-"&amp;EB$4,'04施策の客観指標'!$A$4:$AU$1029,COLUMN('04施策の客観指標'!$AR:$AR),FALSE)</f>
        <v>-</v>
      </c>
      <c r="EC25" s="7" t="str">
        <f>VLOOKUP($A25&amp;"-"&amp;EC$4,'04施策の客観指標'!$A$4:$AU$1029,COLUMN('04施策の客観指標'!$AR:$AR),FALSE)</f>
        <v>-</v>
      </c>
      <c r="ED25" s="7" t="str">
        <f>VLOOKUP($A25&amp;"-"&amp;ED$4,'04施策の客観指標'!$A$4:$AU$1029,COLUMN('04施策の客観指標'!$AR:$AR),FALSE)</f>
        <v>-</v>
      </c>
      <c r="EE25" s="7" t="str">
        <f>VLOOKUP($A25&amp;"-"&amp;EE$4,'04施策の客観指標'!$A$4:$AU$1029,COLUMN('04施策の客観指標'!$AR:$AR),FALSE)</f>
        <v>-</v>
      </c>
      <c r="EF25" s="7" t="str">
        <f>VLOOKUP($A25&amp;"-"&amp;EF$4,'04施策の客観指標'!$A$4:$AU$1029,COLUMN('04施策の客観指標'!$AR:$AR),FALSE)</f>
        <v>-</v>
      </c>
      <c r="EG25" s="7" t="str">
        <f>VLOOKUP($A25&amp;"-"&amp;EG$4,'04施策の客観指標'!$A$4:$AU$1029,COLUMN('04施策の客観指標'!$AR:$AR),FALSE)</f>
        <v>-</v>
      </c>
      <c r="EH25" s="7" t="str">
        <f>VLOOKUP($A25&amp;"-"&amp;EH$4,'04施策の客観指標'!$A$4:$AU$1029,COLUMN('04施策の客観指標'!$AR:$AR),FALSE)</f>
        <v>-</v>
      </c>
      <c r="EI25" s="7" t="str">
        <f>VLOOKUP($A25&amp;"-"&amp;EI$4,'04施策の客観指標'!$A$4:$AU$1029,COLUMN('04施策の客観指標'!$AR:$AR),FALSE)</f>
        <v>-</v>
      </c>
      <c r="EJ25" s="109" t="str">
        <f t="shared" si="93"/>
        <v>e</v>
      </c>
      <c r="EK25" s="37">
        <f>VLOOKUP($A25&amp;"-"&amp;EA$4,'04施策の客観指標'!$A$4:$AU$1029,COLUMN('04施策の客観指標'!$AU:$AU),FALSE)</f>
        <v>1</v>
      </c>
      <c r="EL25" s="38" t="str">
        <f>VLOOKUP($A25&amp;"-"&amp;EB$4,'04施策の客観指標'!$A$4:$AU$1029,COLUMN('04施策の客観指標'!$AU:$AU),FALSE)</f>
        <v>-</v>
      </c>
      <c r="EM25" s="38" t="str">
        <f>VLOOKUP($A25&amp;"-"&amp;EC$4,'04施策の客観指標'!$A$4:$AU$1029,COLUMN('04施策の客観指標'!$AU:$AU),FALSE)</f>
        <v>-</v>
      </c>
      <c r="EN25" s="38" t="str">
        <f>VLOOKUP($A25&amp;"-"&amp;ED$4,'04施策の客観指標'!$A$4:$AU$1029,COLUMN('04施策の客観指標'!$AU:$AU),FALSE)</f>
        <v>-</v>
      </c>
      <c r="EO25" s="38" t="str">
        <f>VLOOKUP($A25&amp;"-"&amp;EE$4,'04施策の客観指標'!$A$4:$AU$1029,COLUMN('04施策の客観指標'!$AU:$AU),FALSE)</f>
        <v>-</v>
      </c>
      <c r="EP25" s="38" t="str">
        <f>VLOOKUP($A25&amp;"-"&amp;EF$4,'04施策の客観指標'!$A$4:$AU$1029,COLUMN('04施策の客観指標'!$AU:$AU),FALSE)</f>
        <v>-</v>
      </c>
      <c r="EQ25" s="38" t="str">
        <f>VLOOKUP($A25&amp;"-"&amp;EG$4,'04施策の客観指標'!$A$4:$AU$1029,COLUMN('04施策の客観指標'!$AU:$AU),FALSE)</f>
        <v>-</v>
      </c>
      <c r="ER25" s="38" t="str">
        <f>VLOOKUP($A25&amp;"-"&amp;EH$4,'04施策の客観指標'!$A$4:$AU$1029,COLUMN('04施策の客観指標'!$AU:$AU),FALSE)</f>
        <v>-</v>
      </c>
      <c r="ES25" s="38" t="str">
        <f>VLOOKUP($A25&amp;"-"&amp;EI$4,'04施策の客観指標'!$A$4:$AU$1029,COLUMN('04施策の客観指標'!$AU:$AU),FALSE)</f>
        <v>-</v>
      </c>
      <c r="ET25" s="82">
        <f t="shared" si="94"/>
        <v>1</v>
      </c>
      <c r="EU25" s="37" t="str">
        <f t="shared" si="95"/>
        <v/>
      </c>
      <c r="EV25" s="38" t="str">
        <f t="shared" si="24"/>
        <v/>
      </c>
      <c r="EW25" s="38" t="str">
        <f t="shared" si="25"/>
        <v/>
      </c>
      <c r="EX25" s="38" t="str">
        <f t="shared" si="26"/>
        <v/>
      </c>
      <c r="EY25" s="38" t="str">
        <f t="shared" si="27"/>
        <v/>
      </c>
      <c r="EZ25" s="38" t="str">
        <f t="shared" si="28"/>
        <v/>
      </c>
      <c r="FA25" s="38" t="str">
        <f t="shared" si="29"/>
        <v/>
      </c>
      <c r="FB25" s="38" t="str">
        <f t="shared" si="30"/>
        <v/>
      </c>
      <c r="FC25" s="38" t="str">
        <f t="shared" si="31"/>
        <v/>
      </c>
      <c r="FD25" s="41">
        <f t="shared" si="96"/>
        <v>0</v>
      </c>
      <c r="FE25" s="37" t="str">
        <f>IF($K25="○",VLOOKUP($C25&amp;"-"&amp;FE$4,'05市民生活実感調査'!$A$3:$BC$218,COLUMN('05市民生活実感調査'!$AI:$AI),FALSE),"-")</f>
        <v>-</v>
      </c>
      <c r="FF25" s="38" t="str">
        <f>IF($L25="○",VLOOKUP($C25&amp;"-"&amp;FF$4,'05市民生活実感調査'!$A$3:$BC$218,COLUMN('05市民生活実感調査'!$AI:$AI),FALSE),"-")</f>
        <v>-</v>
      </c>
      <c r="FG25" s="38" t="str">
        <f>IF($M25="○",VLOOKUP($C25&amp;"-"&amp;FG$4,'05市民生活実感調査'!$A$3:$BC$218,COLUMN('05市民生活実感調査'!$AI:$AI),FALSE),"-")</f>
        <v>-</v>
      </c>
      <c r="FH25" s="38" t="str">
        <f>IF($N25="○",VLOOKUP($C25&amp;"-"&amp;FH$4,'05市民生活実感調査'!$A$3:$BC$218,COLUMN('05市民生活実感調査'!$AI:$AI),FALSE),"-")</f>
        <v>-</v>
      </c>
      <c r="FI25" s="38" t="str">
        <f>IF($O25="○",VLOOKUP($C25&amp;"-"&amp;FI$4,'05市民生活実感調査'!$A$3:$BC$218,COLUMN('05市民生活実感調査'!$AI:$AI),FALSE),"-")</f>
        <v>-</v>
      </c>
      <c r="FJ25" s="38" t="str">
        <f>IF($P25="○",VLOOKUP($C25&amp;"-"&amp;FJ$4,'05市民生活実感調査'!$A$3:$BC$218,COLUMN('05市民生活実感調査'!$AI:$AI),FALSE),"-")</f>
        <v>-</v>
      </c>
      <c r="FK25" s="38" t="str">
        <f>IF($Q25="○",VLOOKUP($C25&amp;"-"&amp;FK$4,'05市民生活実感調査'!$A$3:$BC$218,COLUMN('05市民生活実感調査'!$AI:$AI),FALSE),"-")</f>
        <v>-</v>
      </c>
      <c r="FL25" s="38" t="str">
        <f>IF($R25="○",VLOOKUP($C25&amp;"-"&amp;FL$4,'05市民生活実感調査'!$A$3:$BC$218,COLUMN('05市民生活実感調査'!$AI:$AI),FALSE),"-")</f>
        <v>-</v>
      </c>
      <c r="FM25" s="109" t="e">
        <f t="shared" si="97"/>
        <v>#DIV/0!</v>
      </c>
      <c r="FN25" s="37" t="str">
        <f t="shared" si="98"/>
        <v/>
      </c>
      <c r="FO25" s="38" t="str">
        <f t="shared" si="32"/>
        <v/>
      </c>
      <c r="FP25" s="38" t="str">
        <f t="shared" si="33"/>
        <v/>
      </c>
      <c r="FQ25" s="38" t="str">
        <f t="shared" si="34"/>
        <v/>
      </c>
      <c r="FR25" s="38" t="str">
        <f t="shared" si="35"/>
        <v/>
      </c>
      <c r="FS25" s="38" t="str">
        <f t="shared" si="36"/>
        <v/>
      </c>
      <c r="FT25" s="38" t="str">
        <f t="shared" si="37"/>
        <v/>
      </c>
      <c r="FU25" s="38" t="str">
        <f t="shared" si="38"/>
        <v/>
      </c>
      <c r="FV25" s="41" t="e">
        <f t="shared" si="99"/>
        <v>#DIV/0!</v>
      </c>
      <c r="FW25" s="13" t="str">
        <f t="shared" si="100"/>
        <v>市民実感</v>
      </c>
      <c r="FX25" s="5" t="str">
        <f t="shared" si="101"/>
        <v>市民がスポーツによるまちの魅力向上を実感することが重要であるため，市民の実感を重視する。</v>
      </c>
      <c r="FY25" s="108" t="e">
        <f>VLOOKUP(EJ25&amp;FM25&amp;FW25,プルダウン!$AC$2:$AD$51,2,FALSE)</f>
        <v>#DIV/0!</v>
      </c>
      <c r="FZ25" s="12" t="e">
        <f>VLOOKUP(FY25,プルダウン!$A$1:$B$6,2,FALSE)</f>
        <v>#DIV/0!</v>
      </c>
      <c r="GA25" s="11"/>
      <c r="GB25" s="12"/>
      <c r="GC25" s="22" t="s">
        <v>81</v>
      </c>
      <c r="GD25" s="116"/>
      <c r="GE25" s="115" t="str">
        <f>VLOOKUP($A25&amp;"-"&amp;GE$4,'04施策の客観指標'!$A$4:$AU$1029,COLUMN('04施策の客観指標'!$AS:$AS),FALSE)</f>
        <v>-</v>
      </c>
      <c r="GF25" s="7" t="str">
        <f>VLOOKUP($A25&amp;"-"&amp;GF$4,'04施策の客観指標'!$A$4:$AU$1029,COLUMN('04施策の客観指標'!$AS:$AS),FALSE)</f>
        <v>-</v>
      </c>
      <c r="GG25" s="7" t="str">
        <f>VLOOKUP($A25&amp;"-"&amp;GG$4,'04施策の客観指標'!$A$4:$AU$1029,COLUMN('04施策の客観指標'!$AS:$AS),FALSE)</f>
        <v>-</v>
      </c>
      <c r="GH25" s="7" t="str">
        <f>VLOOKUP($A25&amp;"-"&amp;GH$4,'04施策の客観指標'!$A$4:$AU$1029,COLUMN('04施策の客観指標'!$AS:$AS),FALSE)</f>
        <v>-</v>
      </c>
      <c r="GI25" s="7" t="str">
        <f>VLOOKUP($A25&amp;"-"&amp;GI$4,'04施策の客観指標'!$A$4:$AU$1029,COLUMN('04施策の客観指標'!$AS:$AS),FALSE)</f>
        <v>-</v>
      </c>
      <c r="GJ25" s="7" t="str">
        <f>VLOOKUP($A25&amp;"-"&amp;GJ$4,'04施策の客観指標'!$A$4:$AU$1029,COLUMN('04施策の客観指標'!$AS:$AS),FALSE)</f>
        <v>-</v>
      </c>
      <c r="GK25" s="7" t="str">
        <f>VLOOKUP($A25&amp;"-"&amp;GK$4,'04施策の客観指標'!$A$4:$AU$1029,COLUMN('04施策の客観指標'!$AS:$AS),FALSE)</f>
        <v>-</v>
      </c>
      <c r="GL25" s="7" t="str">
        <f>VLOOKUP($A25&amp;"-"&amp;GL$4,'04施策の客観指標'!$A$4:$AU$1029,COLUMN('04施策の客観指標'!$AS:$AS),FALSE)</f>
        <v>-</v>
      </c>
      <c r="GM25" s="7" t="str">
        <f>VLOOKUP($A25&amp;"-"&amp;GM$4,'04施策の客観指標'!$A$4:$AU$1029,COLUMN('04施策の客観指標'!$AS:$AS),FALSE)</f>
        <v>-</v>
      </c>
      <c r="GN25" s="109" t="str">
        <f t="shared" si="102"/>
        <v>e</v>
      </c>
      <c r="GO25" s="37">
        <f>VLOOKUP($A25&amp;"-"&amp;GE$4,'04施策の客観指標'!$A$4:$AU$1029,COLUMN('04施策の客観指標'!$AU:$AU),FALSE)</f>
        <v>1</v>
      </c>
      <c r="GP25" s="38" t="str">
        <f>VLOOKUP($A25&amp;"-"&amp;GF$4,'04施策の客観指標'!$A$4:$AU$1029,COLUMN('04施策の客観指標'!$AU:$AU),FALSE)</f>
        <v>-</v>
      </c>
      <c r="GQ25" s="38" t="str">
        <f>VLOOKUP($A25&amp;"-"&amp;GG$4,'04施策の客観指標'!$A$4:$AU$1029,COLUMN('04施策の客観指標'!$AU:$AU),FALSE)</f>
        <v>-</v>
      </c>
      <c r="GR25" s="38" t="str">
        <f>VLOOKUP($A25&amp;"-"&amp;GH$4,'04施策の客観指標'!$A$4:$AU$1029,COLUMN('04施策の客観指標'!$AU:$AU),FALSE)</f>
        <v>-</v>
      </c>
      <c r="GS25" s="38" t="str">
        <f>VLOOKUP($A25&amp;"-"&amp;GI$4,'04施策の客観指標'!$A$4:$AU$1029,COLUMN('04施策の客観指標'!$AU:$AU),FALSE)</f>
        <v>-</v>
      </c>
      <c r="GT25" s="38" t="str">
        <f>VLOOKUP($A25&amp;"-"&amp;GJ$4,'04施策の客観指標'!$A$4:$AU$1029,COLUMN('04施策の客観指標'!$AU:$AU),FALSE)</f>
        <v>-</v>
      </c>
      <c r="GU25" s="38" t="str">
        <f>VLOOKUP($A25&amp;"-"&amp;GK$4,'04施策の客観指標'!$A$4:$AU$1029,COLUMN('04施策の客観指標'!$AU:$AU),FALSE)</f>
        <v>-</v>
      </c>
      <c r="GV25" s="38" t="str">
        <f>VLOOKUP($A25&amp;"-"&amp;GL$4,'04施策の客観指標'!$A$4:$AU$1029,COLUMN('04施策の客観指標'!$AU:$AU),FALSE)</f>
        <v>-</v>
      </c>
      <c r="GW25" s="38" t="str">
        <f>VLOOKUP($A25&amp;"-"&amp;GM$4,'04施策の客観指標'!$A$4:$AU$1029,COLUMN('04施策の客観指標'!$AU:$AU),FALSE)</f>
        <v>-</v>
      </c>
      <c r="GX25" s="82">
        <f t="shared" si="103"/>
        <v>1</v>
      </c>
      <c r="GY25" s="37" t="str">
        <f t="shared" si="104"/>
        <v/>
      </c>
      <c r="GZ25" s="38" t="str">
        <f t="shared" si="39"/>
        <v/>
      </c>
      <c r="HA25" s="38" t="str">
        <f t="shared" si="40"/>
        <v/>
      </c>
      <c r="HB25" s="38" t="str">
        <f t="shared" si="41"/>
        <v/>
      </c>
      <c r="HC25" s="38" t="str">
        <f t="shared" si="42"/>
        <v/>
      </c>
      <c r="HD25" s="38" t="str">
        <f t="shared" si="43"/>
        <v/>
      </c>
      <c r="HE25" s="38" t="str">
        <f t="shared" si="44"/>
        <v/>
      </c>
      <c r="HF25" s="38" t="str">
        <f t="shared" si="45"/>
        <v/>
      </c>
      <c r="HG25" s="38" t="str">
        <f t="shared" si="46"/>
        <v/>
      </c>
      <c r="HH25" s="41">
        <f t="shared" si="105"/>
        <v>0</v>
      </c>
      <c r="HI25" s="37" t="str">
        <f>IF($K25="○",VLOOKUP($C25&amp;"-"&amp;HI$4,'05市民生活実感調査'!$A$3:$BC$218,COLUMN('05市民生活実感調査'!$AS:$AS),FALSE),"-")</f>
        <v>-</v>
      </c>
      <c r="HJ25" s="38" t="str">
        <f>IF($L25="○",VLOOKUP($C25&amp;"-"&amp;HJ$4,'05市民生活実感調査'!$A$3:$BC$218,COLUMN('05市民生活実感調査'!$AS:$AS),FALSE),"-")</f>
        <v>-</v>
      </c>
      <c r="HK25" s="38" t="str">
        <f>IF($M25="○",VLOOKUP($C25&amp;"-"&amp;HK$4,'05市民生活実感調査'!$A$3:$BC$218,COLUMN('05市民生活実感調査'!$AS:$AS),FALSE),"-")</f>
        <v>-</v>
      </c>
      <c r="HL25" s="38" t="str">
        <f>IF($N25="○",VLOOKUP($C25&amp;"-"&amp;HL$4,'05市民生活実感調査'!$A$3:$BC$218,COLUMN('05市民生活実感調査'!$AS:$AS),FALSE),"-")</f>
        <v>-</v>
      </c>
      <c r="HM25" s="38" t="str">
        <f>IF($O25="○",VLOOKUP($C25&amp;"-"&amp;HM$4,'05市民生活実感調査'!$A$3:$BC$218,COLUMN('05市民生活実感調査'!$AS:$AS),FALSE),"-")</f>
        <v>-</v>
      </c>
      <c r="HN25" s="38" t="str">
        <f>IF($P25="○",VLOOKUP($C25&amp;"-"&amp;HN$4,'05市民生活実感調査'!$A$3:$BC$218,COLUMN('05市民生活実感調査'!$AS:$AS),FALSE),"-")</f>
        <v>-</v>
      </c>
      <c r="HO25" s="38" t="str">
        <f>IF($Q25="○",VLOOKUP($C25&amp;"-"&amp;HO$4,'05市民生活実感調査'!$A$3:$BC$218,COLUMN('05市民生活実感調査'!$AS:$AS),FALSE),"-")</f>
        <v>-</v>
      </c>
      <c r="HP25" s="38" t="str">
        <f>IF($R25="○",VLOOKUP($C25&amp;"-"&amp;HP$4,'05市民生活実感調査'!$A$3:$BC$218,COLUMN('05市民生活実感調査'!$AS:$AS),FALSE),"-")</f>
        <v>-</v>
      </c>
      <c r="HQ25" s="109" t="e">
        <f t="shared" si="106"/>
        <v>#DIV/0!</v>
      </c>
      <c r="HR25" s="37" t="str">
        <f t="shared" si="107"/>
        <v/>
      </c>
      <c r="HS25" s="38" t="str">
        <f t="shared" si="47"/>
        <v/>
      </c>
      <c r="HT25" s="38" t="str">
        <f t="shared" si="48"/>
        <v/>
      </c>
      <c r="HU25" s="38" t="str">
        <f t="shared" si="49"/>
        <v/>
      </c>
      <c r="HV25" s="38" t="str">
        <f t="shared" si="50"/>
        <v/>
      </c>
      <c r="HW25" s="38" t="str">
        <f t="shared" si="51"/>
        <v/>
      </c>
      <c r="HX25" s="38" t="str">
        <f t="shared" si="52"/>
        <v/>
      </c>
      <c r="HY25" s="38" t="str">
        <f t="shared" si="53"/>
        <v/>
      </c>
      <c r="HZ25" s="41" t="e">
        <f t="shared" si="108"/>
        <v>#DIV/0!</v>
      </c>
      <c r="IA25" s="13" t="str">
        <f t="shared" si="109"/>
        <v>市民実感</v>
      </c>
      <c r="IB25" s="5" t="str">
        <f t="shared" si="110"/>
        <v>市民がスポーツによるまちの魅力向上を実感することが重要であるため，市民の実感を重視する。</v>
      </c>
      <c r="IC25" s="108" t="e">
        <f>VLOOKUP(GN25&amp;HQ25&amp;IA25,プルダウン!$AC$2:$AD$51,2,FALSE)</f>
        <v>#DIV/0!</v>
      </c>
      <c r="ID25" s="12" t="e">
        <f>VLOOKUP(IC25,プルダウン!$A$1:$B$6,2,FALSE)</f>
        <v>#DIV/0!</v>
      </c>
      <c r="IE25" s="11"/>
      <c r="IF25" s="12"/>
      <c r="IG25" s="22" t="s">
        <v>81</v>
      </c>
      <c r="IH25" s="116"/>
      <c r="II25" s="115" t="str">
        <f>VLOOKUP($A25&amp;"-"&amp;II$4,'04施策の客観指標'!$A$4:$AU$1029,COLUMN('04施策の客観指標'!$AT:$AT),FALSE)</f>
        <v>-</v>
      </c>
      <c r="IJ25" s="7" t="str">
        <f>VLOOKUP($A25&amp;"-"&amp;IJ$4,'04施策の客観指標'!$A$4:$AU$1029,COLUMN('04施策の客観指標'!$AT:$AT),FALSE)</f>
        <v>-</v>
      </c>
      <c r="IK25" s="7" t="str">
        <f>VLOOKUP($A25&amp;"-"&amp;IK$4,'04施策の客観指標'!$A$4:$AU$1029,COLUMN('04施策の客観指標'!$AT:$AT),FALSE)</f>
        <v>-</v>
      </c>
      <c r="IL25" s="7" t="str">
        <f>VLOOKUP($A25&amp;"-"&amp;IL$4,'04施策の客観指標'!$A$4:$AU$1029,COLUMN('04施策の客観指標'!$AT:$AT),FALSE)</f>
        <v>-</v>
      </c>
      <c r="IM25" s="7" t="str">
        <f>VLOOKUP($A25&amp;"-"&amp;IM$4,'04施策の客観指標'!$A$4:$AU$1029,COLUMN('04施策の客観指標'!$AT:$AT),FALSE)</f>
        <v>-</v>
      </c>
      <c r="IN25" s="7" t="str">
        <f>VLOOKUP($A25&amp;"-"&amp;IN$4,'04施策の客観指標'!$A$4:$AU$1029,COLUMN('04施策の客観指標'!$AT:$AT),FALSE)</f>
        <v>-</v>
      </c>
      <c r="IO25" s="7" t="str">
        <f>VLOOKUP($A25&amp;"-"&amp;IO$4,'04施策の客観指標'!$A$4:$AU$1029,COLUMN('04施策の客観指標'!$AT:$AT),FALSE)</f>
        <v>-</v>
      </c>
      <c r="IP25" s="7" t="str">
        <f>VLOOKUP($A25&amp;"-"&amp;IP$4,'04施策の客観指標'!$A$4:$AU$1029,COLUMN('04施策の客観指標'!$AT:$AT),FALSE)</f>
        <v>-</v>
      </c>
      <c r="IQ25" s="7" t="str">
        <f>VLOOKUP($A25&amp;"-"&amp;IQ$4,'04施策の客観指標'!$A$4:$AU$1029,COLUMN('04施策の客観指標'!$AT:$AT),FALSE)</f>
        <v>-</v>
      </c>
      <c r="IR25" s="109" t="str">
        <f t="shared" si="111"/>
        <v>e</v>
      </c>
      <c r="IS25" s="37">
        <f>VLOOKUP($A25&amp;"-"&amp;II$4,'04施策の客観指標'!$A$4:$AU$1029,COLUMN('04施策の客観指標'!$AU:$AU),FALSE)</f>
        <v>1</v>
      </c>
      <c r="IT25" s="38" t="str">
        <f>VLOOKUP($A25&amp;"-"&amp;IJ$4,'04施策の客観指標'!$A$4:$AU$1029,COLUMN('04施策の客観指標'!$AU:$AU),FALSE)</f>
        <v>-</v>
      </c>
      <c r="IU25" s="38" t="str">
        <f>VLOOKUP($A25&amp;"-"&amp;IK$4,'04施策の客観指標'!$A$4:$AU$1029,COLUMN('04施策の客観指標'!$AU:$AU),FALSE)</f>
        <v>-</v>
      </c>
      <c r="IV25" s="38" t="str">
        <f>VLOOKUP($A25&amp;"-"&amp;IL$4,'04施策の客観指標'!$A$4:$AU$1029,COLUMN('04施策の客観指標'!$AU:$AU),FALSE)</f>
        <v>-</v>
      </c>
      <c r="IW25" s="38" t="str">
        <f>VLOOKUP($A25&amp;"-"&amp;IM$4,'04施策の客観指標'!$A$4:$AU$1029,COLUMN('04施策の客観指標'!$AU:$AU),FALSE)</f>
        <v>-</v>
      </c>
      <c r="IX25" s="38" t="str">
        <f>VLOOKUP($A25&amp;"-"&amp;IN$4,'04施策の客観指標'!$A$4:$AU$1029,COLUMN('04施策の客観指標'!$AU:$AU),FALSE)</f>
        <v>-</v>
      </c>
      <c r="IY25" s="38" t="str">
        <f>VLOOKUP($A25&amp;"-"&amp;IO$4,'04施策の客観指標'!$A$4:$AU$1029,COLUMN('04施策の客観指標'!$AU:$AU),FALSE)</f>
        <v>-</v>
      </c>
      <c r="IZ25" s="38" t="str">
        <f>VLOOKUP($A25&amp;"-"&amp;IP$4,'04施策の客観指標'!$A$4:$AU$1029,COLUMN('04施策の客観指標'!$AU:$AU),FALSE)</f>
        <v>-</v>
      </c>
      <c r="JA25" s="38" t="str">
        <f>VLOOKUP($A25&amp;"-"&amp;IQ$4,'04施策の客観指標'!$A$4:$AU$1029,COLUMN('04施策の客観指標'!$AU:$AU),FALSE)</f>
        <v>-</v>
      </c>
      <c r="JB25" s="82">
        <f t="shared" si="112"/>
        <v>1</v>
      </c>
      <c r="JC25" s="37" t="str">
        <f t="shared" si="113"/>
        <v/>
      </c>
      <c r="JD25" s="38" t="str">
        <f t="shared" si="54"/>
        <v/>
      </c>
      <c r="JE25" s="38" t="str">
        <f t="shared" si="55"/>
        <v/>
      </c>
      <c r="JF25" s="38" t="str">
        <f t="shared" si="56"/>
        <v/>
      </c>
      <c r="JG25" s="38" t="str">
        <f t="shared" si="57"/>
        <v/>
      </c>
      <c r="JH25" s="38" t="str">
        <f t="shared" si="58"/>
        <v/>
      </c>
      <c r="JI25" s="38" t="str">
        <f t="shared" si="59"/>
        <v/>
      </c>
      <c r="JJ25" s="38" t="str">
        <f t="shared" si="60"/>
        <v/>
      </c>
      <c r="JK25" s="38" t="str">
        <f t="shared" si="61"/>
        <v/>
      </c>
      <c r="JL25" s="41">
        <f t="shared" si="114"/>
        <v>0</v>
      </c>
      <c r="JM25" s="37" t="str">
        <f>IF($K25="○",VLOOKUP($C25&amp;"-"&amp;JM$4,'05市民生活実感調査'!$A$3:$BC$218,COLUMN('05市民生活実感調査'!$BC:$BC),FALSE),"-")</f>
        <v>-</v>
      </c>
      <c r="JN25" s="38" t="str">
        <f>IF($L25="○",VLOOKUP($C25&amp;"-"&amp;JN$4,'05市民生活実感調査'!$A$3:$BC$218,COLUMN('05市民生活実感調査'!$BC:$BC),FALSE),"-")</f>
        <v>-</v>
      </c>
      <c r="JO25" s="38" t="str">
        <f>IF($M25="○",VLOOKUP($C25&amp;"-"&amp;JO$4,'05市民生活実感調査'!$A$3:$BC$218,COLUMN('05市民生活実感調査'!$BC:$BC),FALSE),"-")</f>
        <v>-</v>
      </c>
      <c r="JP25" s="38" t="str">
        <f>IF($N25="○",VLOOKUP($C25&amp;"-"&amp;JP$4,'05市民生活実感調査'!$A$3:$BC$218,COLUMN('05市民生活実感調査'!$BC:$BC),FALSE),"-")</f>
        <v>-</v>
      </c>
      <c r="JQ25" s="38" t="str">
        <f>IF($O25="○",VLOOKUP($C25&amp;"-"&amp;JQ$4,'05市民生活実感調査'!$A$3:$BC$218,COLUMN('05市民生活実感調査'!$BC:$BC),FALSE),"-")</f>
        <v>-</v>
      </c>
      <c r="JR25" s="38" t="str">
        <f>IF($P25="○",VLOOKUP($C25&amp;"-"&amp;JR$4,'05市民生活実感調査'!$A$3:$BC$218,COLUMN('05市民生活実感調査'!$BC:$BC),FALSE),"-")</f>
        <v>-</v>
      </c>
      <c r="JS25" s="38" t="str">
        <f>IF($Q25="○",VLOOKUP($C25&amp;"-"&amp;JS$4,'05市民生活実感調査'!$A$3:$BC$218,COLUMN('05市民生活実感調査'!$BC:$BC),FALSE),"-")</f>
        <v>-</v>
      </c>
      <c r="JT25" s="38" t="str">
        <f>IF($R25="○",VLOOKUP($C25&amp;"-"&amp;JT$4,'05市民生活実感調査'!$A$3:$BC$218,COLUMN('05市民生活実感調査'!$BC:$BC),FALSE),"-")</f>
        <v>-</v>
      </c>
      <c r="JU25" s="109" t="e">
        <f t="shared" si="115"/>
        <v>#DIV/0!</v>
      </c>
      <c r="JV25" s="37" t="str">
        <f t="shared" si="116"/>
        <v/>
      </c>
      <c r="JW25" s="38" t="str">
        <f t="shared" si="62"/>
        <v/>
      </c>
      <c r="JX25" s="38" t="str">
        <f t="shared" si="63"/>
        <v/>
      </c>
      <c r="JY25" s="38" t="str">
        <f t="shared" si="64"/>
        <v/>
      </c>
      <c r="JZ25" s="38" t="str">
        <f t="shared" si="65"/>
        <v/>
      </c>
      <c r="KA25" s="38" t="str">
        <f t="shared" si="66"/>
        <v/>
      </c>
      <c r="KB25" s="38" t="str">
        <f t="shared" si="67"/>
        <v/>
      </c>
      <c r="KC25" s="38" t="str">
        <f t="shared" si="68"/>
        <v/>
      </c>
      <c r="KD25" s="41" t="e">
        <f t="shared" si="117"/>
        <v>#DIV/0!</v>
      </c>
      <c r="KE25" s="13" t="str">
        <f t="shared" si="118"/>
        <v>市民実感</v>
      </c>
      <c r="KF25" s="5" t="str">
        <f t="shared" si="119"/>
        <v>市民がスポーツによるまちの魅力向上を実感することが重要であるため，市民の実感を重視する。</v>
      </c>
      <c r="KG25" s="108" t="e">
        <f>VLOOKUP(IR25&amp;JU25&amp;KE25,プルダウン!$AC$2:$AD$51,2,FALSE)</f>
        <v>#DIV/0!</v>
      </c>
      <c r="KH25" s="12" t="e">
        <f>VLOOKUP(KG25,プルダウン!$A$1:$B$6,2,FALSE)</f>
        <v>#DIV/0!</v>
      </c>
      <c r="KI25" s="11"/>
      <c r="KJ25" s="12"/>
      <c r="KK25" s="22" t="s">
        <v>81</v>
      </c>
      <c r="KL25" s="5"/>
    </row>
    <row r="26" spans="1:298" ht="153" customHeight="1">
      <c r="A26" s="18">
        <v>701</v>
      </c>
      <c r="B26" s="5" t="s">
        <v>180</v>
      </c>
      <c r="C26" s="47">
        <f t="shared" si="140"/>
        <v>7</v>
      </c>
      <c r="D26" s="12" t="str">
        <f>IFERROR(VLOOKUP(C26,プルダウン!$L$2:$M$28,2,FALSE),"-")</f>
        <v>産業・商業</v>
      </c>
      <c r="E26" s="5"/>
      <c r="F26" s="11" t="s">
        <v>1943</v>
      </c>
      <c r="G26" s="20" t="s">
        <v>2679</v>
      </c>
      <c r="H26" s="11"/>
      <c r="I26" s="20"/>
      <c r="J26" s="5"/>
      <c r="K26" s="42" t="s">
        <v>392</v>
      </c>
      <c r="L26" s="43" t="s">
        <v>392</v>
      </c>
      <c r="M26" s="43" t="s">
        <v>85</v>
      </c>
      <c r="N26" s="43" t="s">
        <v>85</v>
      </c>
      <c r="O26" s="43" t="s">
        <v>85</v>
      </c>
      <c r="P26" s="43" t="s">
        <v>85</v>
      </c>
      <c r="Q26" s="43" t="s">
        <v>85</v>
      </c>
      <c r="R26" s="41" t="s">
        <v>85</v>
      </c>
      <c r="S26" s="548" t="str">
        <f>VLOOKUP($A26&amp;"-"&amp;S$4,'04施策の客観指標'!$A$4:$AU$1029,COLUMN('04施策の客観指標'!$AP:$AP),FALSE)</f>
        <v>a</v>
      </c>
      <c r="T26" s="549" t="str">
        <f>VLOOKUP($A26&amp;"-"&amp;T$4,'04施策の客観指標'!$A$4:$AU$1029,COLUMN('04施策の客観指標'!$AP:$AP),FALSE)</f>
        <v>a</v>
      </c>
      <c r="U26" s="549" t="str">
        <f>VLOOKUP($A26&amp;"-"&amp;U$4,'04施策の客観指標'!$A$4:$AU$1029,COLUMN('04施策の客観指標'!$AP:$AP),FALSE)</f>
        <v>a</v>
      </c>
      <c r="V26" s="549" t="str">
        <f>VLOOKUP($A26&amp;"-"&amp;V$4,'04施策の客観指標'!$A$4:$AU$1029,COLUMN('04施策の客観指標'!$AP:$AP),FALSE)</f>
        <v>-</v>
      </c>
      <c r="W26" s="549" t="str">
        <f>VLOOKUP($A26&amp;"-"&amp;W$4,'04施策の客観指標'!$A$4:$AU$1029,COLUMN('04施策の客観指標'!$AP:$AP),FALSE)</f>
        <v>-</v>
      </c>
      <c r="X26" s="549" t="str">
        <f>VLOOKUP($A26&amp;"-"&amp;X$4,'04施策の客観指標'!$A$4:$AU$1029,COLUMN('04施策の客観指標'!$AP:$AP),FALSE)</f>
        <v>-</v>
      </c>
      <c r="Y26" s="549" t="str">
        <f>VLOOKUP($A26&amp;"-"&amp;Y$4,'04施策の客観指標'!$A$4:$AU$1029,COLUMN('04施策の客観指標'!$AP:$AP),FALSE)</f>
        <v>-</v>
      </c>
      <c r="Z26" s="549" t="str">
        <f>VLOOKUP($A26&amp;"-"&amp;Z$4,'04施策の客観指標'!$A$4:$AU$1029,COLUMN('04施策の客観指標'!$AP:$AP),FALSE)</f>
        <v>-</v>
      </c>
      <c r="AA26" s="550" t="str">
        <f>VLOOKUP($A26&amp;"-"&amp;AA$4,'04施策の客観指標'!$A$4:$AU$1029,COLUMN('04施策の客観指標'!$AP:$AP),FALSE)</f>
        <v>-</v>
      </c>
      <c r="AB26" s="551" t="str">
        <f t="shared" si="70"/>
        <v>a</v>
      </c>
      <c r="AC26" s="387">
        <f>VLOOKUP($A26&amp;"-"&amp;S$4,'04施策の客観指標'!$A$4:$AU$1029,COLUMN('04施策の客観指標'!$AU:$AU),FALSE)</f>
        <v>1</v>
      </c>
      <c r="AD26" s="388">
        <f>VLOOKUP($A26&amp;"-"&amp;T$4,'04施策の客観指標'!$A$4:$AU$1029,COLUMN('04施策の客観指標'!$AU:$AU),FALSE)</f>
        <v>1</v>
      </c>
      <c r="AE26" s="388">
        <f>VLOOKUP($A26&amp;"-"&amp;U$4,'04施策の客観指標'!$A$4:$AU$1029,COLUMN('04施策の客観指標'!$AU:$AU),FALSE)</f>
        <v>1</v>
      </c>
      <c r="AF26" s="388" t="str">
        <f>VLOOKUP($A26&amp;"-"&amp;V$4,'04施策の客観指標'!$A$4:$AU$1029,COLUMN('04施策の客観指標'!$AU:$AU),FALSE)</f>
        <v>-</v>
      </c>
      <c r="AG26" s="388" t="str">
        <f>VLOOKUP($A26&amp;"-"&amp;W$4,'04施策の客観指標'!$A$4:$AU$1029,COLUMN('04施策の客観指標'!$AU:$AU),FALSE)</f>
        <v>-</v>
      </c>
      <c r="AH26" s="388" t="str">
        <f>VLOOKUP($A26&amp;"-"&amp;X$4,'04施策の客観指標'!$A$4:$AU$1029,COLUMN('04施策の客観指標'!$AU:$AU),FALSE)</f>
        <v>-</v>
      </c>
      <c r="AI26" s="388" t="str">
        <f>VLOOKUP($A26&amp;"-"&amp;Y$4,'04施策の客観指標'!$A$4:$AU$1029,COLUMN('04施策の客観指標'!$AU:$AU),FALSE)</f>
        <v>-</v>
      </c>
      <c r="AJ26" s="388" t="str">
        <f>VLOOKUP($A26&amp;"-"&amp;Z$4,'04施策の客観指標'!$A$4:$AU$1029,COLUMN('04施策の客観指標'!$AU:$AU),FALSE)</f>
        <v>-</v>
      </c>
      <c r="AK26" s="388" t="str">
        <f>VLOOKUP($A26&amp;"-"&amp;AA$4,'04施策の客観指標'!$A$4:$AU$1029,COLUMN('04施策の客観指標'!$AU:$AU),FALSE)</f>
        <v>-</v>
      </c>
      <c r="AL26" s="389">
        <f t="shared" si="141"/>
        <v>3</v>
      </c>
      <c r="AM26" s="37">
        <f t="shared" si="142"/>
        <v>4</v>
      </c>
      <c r="AN26" s="38">
        <f t="shared" si="143"/>
        <v>4</v>
      </c>
      <c r="AO26" s="38">
        <f t="shared" si="144"/>
        <v>4</v>
      </c>
      <c r="AP26" s="38" t="str">
        <f t="shared" si="145"/>
        <v/>
      </c>
      <c r="AQ26" s="38" t="str">
        <f t="shared" si="146"/>
        <v/>
      </c>
      <c r="AR26" s="38" t="str">
        <f t="shared" si="147"/>
        <v/>
      </c>
      <c r="AS26" s="38" t="str">
        <f t="shared" si="148"/>
        <v/>
      </c>
      <c r="AT26" s="38" t="str">
        <f t="shared" si="149"/>
        <v/>
      </c>
      <c r="AU26" s="253" t="str">
        <f t="shared" si="150"/>
        <v/>
      </c>
      <c r="AV26" s="81">
        <f t="shared" si="1"/>
        <v>1</v>
      </c>
      <c r="AW26" s="534" t="str">
        <f>IF($K26="○",VLOOKUP($C26&amp;"-"&amp;AW$4,'05市民生活実感調査'!$A$3:$BC$218,COLUMN('05市民生活実感調査'!$O:$O),FALSE),"-")</f>
        <v>b</v>
      </c>
      <c r="AX26" s="535" t="str">
        <f>IF($L26="○",VLOOKUP($C26&amp;"-"&amp;AX$4,'05市民生活実感調査'!$A$3:$BC$218,COLUMN('05市民生活実感調査'!$O:$O),FALSE),"-")</f>
        <v>c</v>
      </c>
      <c r="AY26" s="535" t="str">
        <f>IF($M26="○",VLOOKUP($C26&amp;"-"&amp;AY$4,'05市民生活実感調査'!$A$3:$BC$218,COLUMN('05市民生活実感調査'!$O:$O),FALSE),"-")</f>
        <v>-</v>
      </c>
      <c r="AZ26" s="535" t="str">
        <f>IF($N26="○",VLOOKUP($C26&amp;"-"&amp;AZ$4,'05市民生活実感調査'!$A$3:$BC$218,COLUMN('05市民生活実感調査'!$O:$O),FALSE),"-")</f>
        <v>-</v>
      </c>
      <c r="BA26" s="535" t="str">
        <f>IF($O26="○",VLOOKUP($C26&amp;"-"&amp;BA$4,'05市民生活実感調査'!$A$3:$BC$218,COLUMN('05市民生活実感調査'!$O:$O),FALSE),"-")</f>
        <v>-</v>
      </c>
      <c r="BB26" s="535" t="str">
        <f>IF($P26="○",VLOOKUP($C26&amp;"-"&amp;BB$4,'05市民生活実感調査'!$A$3:$BC$218,COLUMN('05市民生活実感調査'!$O:$O),FALSE),"-")</f>
        <v>-</v>
      </c>
      <c r="BC26" s="535" t="str">
        <f>IF($Q26="○",VLOOKUP($C26&amp;"-"&amp;BC$4,'05市民生活実感調査'!$A$3:$BC$218,COLUMN('05市民生活実感調査'!$O:$O),FALSE),"-")</f>
        <v>-</v>
      </c>
      <c r="BD26" s="535" t="str">
        <f>IF($R26="○",VLOOKUP($C26&amp;"-"&amp;BD$4,'05市民生活実感調査'!$A$3:$BC$218,COLUMN('05市民生活実感調査'!$O:$O),FALSE),"-")</f>
        <v>-</v>
      </c>
      <c r="BE26" s="536" t="str">
        <f t="shared" si="81"/>
        <v>b</v>
      </c>
      <c r="BF26" s="37">
        <f t="shared" si="151"/>
        <v>3</v>
      </c>
      <c r="BG26" s="38">
        <f t="shared" si="152"/>
        <v>2</v>
      </c>
      <c r="BH26" s="38" t="str">
        <f t="shared" si="153"/>
        <v/>
      </c>
      <c r="BI26" s="38" t="str">
        <f t="shared" si="154"/>
        <v/>
      </c>
      <c r="BJ26" s="38" t="str">
        <f t="shared" si="155"/>
        <v/>
      </c>
      <c r="BK26" s="38" t="str">
        <f t="shared" si="156"/>
        <v/>
      </c>
      <c r="BL26" s="38" t="str">
        <f t="shared" si="157"/>
        <v/>
      </c>
      <c r="BM26" s="38" t="str">
        <f t="shared" si="158"/>
        <v/>
      </c>
      <c r="BN26" s="41">
        <f t="shared" si="159"/>
        <v>0.625</v>
      </c>
      <c r="BO26" s="275" t="s">
        <v>124</v>
      </c>
      <c r="BP26" s="5" t="s">
        <v>2183</v>
      </c>
      <c r="BQ26" s="586" t="str">
        <f>VLOOKUP(AB26&amp;BE26&amp;BO26,[25]プルダウン!$AC$2:$AD$71,2,FALSE)</f>
        <v>A</v>
      </c>
      <c r="BR26" s="587" t="str">
        <f>VLOOKUP(BQ26,プルダウン!$A$1:$B$6,2,FALSE)</f>
        <v>政策の目的が十分に達成されている</v>
      </c>
      <c r="BS26" s="176"/>
      <c r="BT26" s="195"/>
      <c r="BU26" s="161" t="s">
        <v>2687</v>
      </c>
      <c r="BV26" s="296"/>
      <c r="BW26" s="115" t="str">
        <f>VLOOKUP($A26&amp;"-"&amp;BW$4,'04施策の客観指標'!$A$4:$AU$1029,COLUMN('04施策の客観指標'!$AQ:$AQ),FALSE)</f>
        <v>-</v>
      </c>
      <c r="BX26" s="7" t="str">
        <f>VLOOKUP($A26&amp;"-"&amp;BX$4,'04施策の客観指標'!$A$4:$AU$1029,COLUMN('04施策の客観指標'!$AQ:$AQ),FALSE)</f>
        <v>-</v>
      </c>
      <c r="BY26" s="7" t="str">
        <f>VLOOKUP($A26&amp;"-"&amp;BY$4,'04施策の客観指標'!$A$4:$AU$1029,COLUMN('04施策の客観指標'!$AQ:$AQ),FALSE)</f>
        <v>-</v>
      </c>
      <c r="BZ26" s="7" t="str">
        <f>VLOOKUP($A26&amp;"-"&amp;BZ$4,'04施策の客観指標'!$A$4:$AU$1029,COLUMN('04施策の客観指標'!$AQ:$AQ),FALSE)</f>
        <v>-</v>
      </c>
      <c r="CA26" s="7" t="str">
        <f>VLOOKUP($A26&amp;"-"&amp;CA$4,'04施策の客観指標'!$A$4:$AU$1029,COLUMN('04施策の客観指標'!$AQ:$AQ),FALSE)</f>
        <v>-</v>
      </c>
      <c r="CB26" s="7" t="str">
        <f>VLOOKUP($A26&amp;"-"&amp;CB$4,'04施策の客観指標'!$A$4:$AU$1029,COLUMN('04施策の客観指標'!$AQ:$AQ),FALSE)</f>
        <v>-</v>
      </c>
      <c r="CC26" s="7" t="str">
        <f>VLOOKUP($A26&amp;"-"&amp;CC$4,'04施策の客観指標'!$A$4:$AU$1029,COLUMN('04施策の客観指標'!$AQ:$AQ),FALSE)</f>
        <v>-</v>
      </c>
      <c r="CD26" s="7" t="str">
        <f>VLOOKUP($A26&amp;"-"&amp;CD$4,'04施策の客観指標'!$A$4:$AU$1029,COLUMN('04施策の客観指標'!$AQ:$AQ),FALSE)</f>
        <v>-</v>
      </c>
      <c r="CE26" s="7" t="str">
        <f>VLOOKUP($A26&amp;"-"&amp;CE$4,'04施策の客観指標'!$A$4:$AU$1029,COLUMN('04施策の客観指標'!$AQ:$AQ),FALSE)</f>
        <v>-</v>
      </c>
      <c r="CF26" s="109" t="str">
        <f t="shared" si="84"/>
        <v>e</v>
      </c>
      <c r="CG26" s="37">
        <f>VLOOKUP($A26&amp;"-"&amp;BW$4,'04施策の客観指標'!$A$4:$AU$1029,COLUMN('04施策の客観指標'!$AU:$AU),FALSE)</f>
        <v>1</v>
      </c>
      <c r="CH26" s="38">
        <f>VLOOKUP($A26&amp;"-"&amp;BX$4,'04施策の客観指標'!$A$4:$AU$1029,COLUMN('04施策の客観指標'!$AU:$AU),FALSE)</f>
        <v>1</v>
      </c>
      <c r="CI26" s="38">
        <f>VLOOKUP($A26&amp;"-"&amp;BY$4,'04施策の客観指標'!$A$4:$AU$1029,COLUMN('04施策の客観指標'!$AU:$AU),FALSE)</f>
        <v>1</v>
      </c>
      <c r="CJ26" s="38" t="str">
        <f>VLOOKUP($A26&amp;"-"&amp;BZ$4,'04施策の客観指標'!$A$4:$AU$1029,COLUMN('04施策の客観指標'!$AU:$AU),FALSE)</f>
        <v>-</v>
      </c>
      <c r="CK26" s="38" t="str">
        <f>VLOOKUP($A26&amp;"-"&amp;CA$4,'04施策の客観指標'!$A$4:$AU$1029,COLUMN('04施策の客観指標'!$AU:$AU),FALSE)</f>
        <v>-</v>
      </c>
      <c r="CL26" s="38" t="str">
        <f>VLOOKUP($A26&amp;"-"&amp;CB$4,'04施策の客観指標'!$A$4:$AU$1029,COLUMN('04施策の客観指標'!$AU:$AU),FALSE)</f>
        <v>-</v>
      </c>
      <c r="CM26" s="38" t="str">
        <f>VLOOKUP($A26&amp;"-"&amp;CC$4,'04施策の客観指標'!$A$4:$AU$1029,COLUMN('04施策の客観指標'!$AU:$AU),FALSE)</f>
        <v>-</v>
      </c>
      <c r="CN26" s="38" t="str">
        <f>VLOOKUP($A26&amp;"-"&amp;CD$4,'04施策の客観指標'!$A$4:$AU$1029,COLUMN('04施策の客観指標'!$AU:$AU),FALSE)</f>
        <v>-</v>
      </c>
      <c r="CO26" s="38" t="str">
        <f>VLOOKUP($A26&amp;"-"&amp;CE$4,'04施策の客観指標'!$A$4:$AU$1029,COLUMN('04施策の客観指標'!$AU:$AU),FALSE)</f>
        <v>-</v>
      </c>
      <c r="CP26" s="82">
        <f t="shared" si="85"/>
        <v>3</v>
      </c>
      <c r="CQ26" s="37" t="str">
        <f t="shared" si="86"/>
        <v/>
      </c>
      <c r="CR26" s="38" t="str">
        <f t="shared" si="9"/>
        <v/>
      </c>
      <c r="CS26" s="38" t="str">
        <f t="shared" si="10"/>
        <v/>
      </c>
      <c r="CT26" s="38" t="str">
        <f t="shared" si="11"/>
        <v/>
      </c>
      <c r="CU26" s="38" t="str">
        <f t="shared" si="12"/>
        <v/>
      </c>
      <c r="CV26" s="38" t="str">
        <f t="shared" si="13"/>
        <v/>
      </c>
      <c r="CW26" s="38" t="str">
        <f t="shared" si="14"/>
        <v/>
      </c>
      <c r="CX26" s="38" t="str">
        <f t="shared" si="15"/>
        <v/>
      </c>
      <c r="CY26" s="38" t="str">
        <f t="shared" si="16"/>
        <v/>
      </c>
      <c r="CZ26" s="41">
        <f t="shared" si="87"/>
        <v>0</v>
      </c>
      <c r="DA26" s="37" t="str">
        <f>IF($K26="○",VLOOKUP($C26&amp;"-"&amp;DA$4,'05市民生活実感調査'!$A$3:$BC$218,COLUMN('05市民生活実感調査'!$Y:$Y),FALSE),"-")</f>
        <v>-</v>
      </c>
      <c r="DB26" s="38" t="str">
        <f>IF($L26="○",VLOOKUP($C26&amp;"-"&amp;DB$4,'05市民生活実感調査'!$A$3:$BC$218,COLUMN('05市民生活実感調査'!$Y:$Y),FALSE),"-")</f>
        <v>-</v>
      </c>
      <c r="DC26" s="38" t="str">
        <f>IF($M26="○",VLOOKUP($C26&amp;"-"&amp;DC$4,'05市民生活実感調査'!$A$3:$BC$218,COLUMN('05市民生活実感調査'!$Y:$Y),FALSE),"-")</f>
        <v>-</v>
      </c>
      <c r="DD26" s="38" t="str">
        <f>IF($N26="○",VLOOKUP($C26&amp;"-"&amp;DD$4,'05市民生活実感調査'!$A$3:$BC$218,COLUMN('05市民生活実感調査'!$Y:$Y),FALSE),"-")</f>
        <v>-</v>
      </c>
      <c r="DE26" s="38" t="str">
        <f>IF($O26="○",VLOOKUP($C26&amp;"-"&amp;DE$4,'05市民生活実感調査'!$A$3:$BC$218,COLUMN('05市民生活実感調査'!$Y:$Y),FALSE),"-")</f>
        <v>-</v>
      </c>
      <c r="DF26" s="38" t="str">
        <f>IF($P26="○",VLOOKUP($C26&amp;"-"&amp;DF$4,'05市民生活実感調査'!$A$3:$BC$218,COLUMN('05市民生活実感調査'!$Y:$Y),FALSE),"-")</f>
        <v>-</v>
      </c>
      <c r="DG26" s="38" t="str">
        <f>IF($Q26="○",VLOOKUP($C26&amp;"-"&amp;DG$4,'05市民生活実感調査'!$A$3:$BC$218,COLUMN('05市民生活実感調査'!$Y:$Y),FALSE),"-")</f>
        <v>-</v>
      </c>
      <c r="DH26" s="38" t="str">
        <f>IF($R26="○",VLOOKUP($C26&amp;"-"&amp;DH$4,'05市民生活実感調査'!$A$3:$BC$218,COLUMN('05市民生活実感調査'!$Y:$Y),FALSE),"-")</f>
        <v>-</v>
      </c>
      <c r="DI26" s="109" t="e">
        <f t="shared" si="88"/>
        <v>#DIV/0!</v>
      </c>
      <c r="DJ26" s="37" t="str">
        <f t="shared" si="89"/>
        <v/>
      </c>
      <c r="DK26" s="38" t="str">
        <f t="shared" si="17"/>
        <v/>
      </c>
      <c r="DL26" s="38" t="str">
        <f t="shared" si="18"/>
        <v/>
      </c>
      <c r="DM26" s="38" t="str">
        <f t="shared" si="19"/>
        <v/>
      </c>
      <c r="DN26" s="38" t="str">
        <f t="shared" si="20"/>
        <v/>
      </c>
      <c r="DO26" s="38" t="str">
        <f t="shared" si="21"/>
        <v/>
      </c>
      <c r="DP26" s="38" t="str">
        <f t="shared" si="22"/>
        <v/>
      </c>
      <c r="DQ26" s="38" t="str">
        <f t="shared" si="23"/>
        <v/>
      </c>
      <c r="DR26" s="41" t="e">
        <f t="shared" si="90"/>
        <v>#DIV/0!</v>
      </c>
      <c r="DS26" s="13" t="str">
        <f t="shared" si="91"/>
        <v>客観指標</v>
      </c>
      <c r="DT26" s="5" t="str">
        <f t="shared" si="92"/>
        <v>当該施策においては，企業ニーズに即した支援が重要であるため，企業課題の解決状況に係る客観指標を重視する。</v>
      </c>
      <c r="DU26" s="108" t="e">
        <f>VLOOKUP(CF26&amp;DI26&amp;DS26,プルダウン!$AC$2:$AD$51,2,FALSE)</f>
        <v>#DIV/0!</v>
      </c>
      <c r="DV26" s="12" t="e">
        <f>VLOOKUP(DU26,プルダウン!$A$1:$B$6,2,FALSE)</f>
        <v>#DIV/0!</v>
      </c>
      <c r="DW26" s="11"/>
      <c r="DX26" s="12"/>
      <c r="DY26" s="22" t="s">
        <v>81</v>
      </c>
      <c r="DZ26" s="116"/>
      <c r="EA26" s="115" t="str">
        <f>VLOOKUP($A26&amp;"-"&amp;EA$4,'04施策の客観指標'!$A$4:$AU$1029,COLUMN('04施策の客観指標'!$AR:$AR),FALSE)</f>
        <v>-</v>
      </c>
      <c r="EB26" s="7" t="str">
        <f>VLOOKUP($A26&amp;"-"&amp;EB$4,'04施策の客観指標'!$A$4:$AU$1029,COLUMN('04施策の客観指標'!$AR:$AR),FALSE)</f>
        <v>-</v>
      </c>
      <c r="EC26" s="7" t="str">
        <f>VLOOKUP($A26&amp;"-"&amp;EC$4,'04施策の客観指標'!$A$4:$AU$1029,COLUMN('04施策の客観指標'!$AR:$AR),FALSE)</f>
        <v>-</v>
      </c>
      <c r="ED26" s="7" t="str">
        <f>VLOOKUP($A26&amp;"-"&amp;ED$4,'04施策の客観指標'!$A$4:$AU$1029,COLUMN('04施策の客観指標'!$AR:$AR),FALSE)</f>
        <v>-</v>
      </c>
      <c r="EE26" s="7" t="str">
        <f>VLOOKUP($A26&amp;"-"&amp;EE$4,'04施策の客観指標'!$A$4:$AU$1029,COLUMN('04施策の客観指標'!$AR:$AR),FALSE)</f>
        <v>-</v>
      </c>
      <c r="EF26" s="7" t="str">
        <f>VLOOKUP($A26&amp;"-"&amp;EF$4,'04施策の客観指標'!$A$4:$AU$1029,COLUMN('04施策の客観指標'!$AR:$AR),FALSE)</f>
        <v>-</v>
      </c>
      <c r="EG26" s="7" t="str">
        <f>VLOOKUP($A26&amp;"-"&amp;EG$4,'04施策の客観指標'!$A$4:$AU$1029,COLUMN('04施策の客観指標'!$AR:$AR),FALSE)</f>
        <v>-</v>
      </c>
      <c r="EH26" s="7" t="str">
        <f>VLOOKUP($A26&amp;"-"&amp;EH$4,'04施策の客観指標'!$A$4:$AU$1029,COLUMN('04施策の客観指標'!$AR:$AR),FALSE)</f>
        <v>-</v>
      </c>
      <c r="EI26" s="7" t="str">
        <f>VLOOKUP($A26&amp;"-"&amp;EI$4,'04施策の客観指標'!$A$4:$AU$1029,COLUMN('04施策の客観指標'!$AR:$AR),FALSE)</f>
        <v>-</v>
      </c>
      <c r="EJ26" s="109" t="str">
        <f t="shared" si="93"/>
        <v>e</v>
      </c>
      <c r="EK26" s="37">
        <f>VLOOKUP($A26&amp;"-"&amp;EA$4,'04施策の客観指標'!$A$4:$AU$1029,COLUMN('04施策の客観指標'!$AU:$AU),FALSE)</f>
        <v>1</v>
      </c>
      <c r="EL26" s="38">
        <f>VLOOKUP($A26&amp;"-"&amp;EB$4,'04施策の客観指標'!$A$4:$AU$1029,COLUMN('04施策の客観指標'!$AU:$AU),FALSE)</f>
        <v>1</v>
      </c>
      <c r="EM26" s="38">
        <f>VLOOKUP($A26&amp;"-"&amp;EC$4,'04施策の客観指標'!$A$4:$AU$1029,COLUMN('04施策の客観指標'!$AU:$AU),FALSE)</f>
        <v>1</v>
      </c>
      <c r="EN26" s="38" t="str">
        <f>VLOOKUP($A26&amp;"-"&amp;ED$4,'04施策の客観指標'!$A$4:$AU$1029,COLUMN('04施策の客観指標'!$AU:$AU),FALSE)</f>
        <v>-</v>
      </c>
      <c r="EO26" s="38" t="str">
        <f>VLOOKUP($A26&amp;"-"&amp;EE$4,'04施策の客観指標'!$A$4:$AU$1029,COLUMN('04施策の客観指標'!$AU:$AU),FALSE)</f>
        <v>-</v>
      </c>
      <c r="EP26" s="38" t="str">
        <f>VLOOKUP($A26&amp;"-"&amp;EF$4,'04施策の客観指標'!$A$4:$AU$1029,COLUMN('04施策の客観指標'!$AU:$AU),FALSE)</f>
        <v>-</v>
      </c>
      <c r="EQ26" s="38" t="str">
        <f>VLOOKUP($A26&amp;"-"&amp;EG$4,'04施策の客観指標'!$A$4:$AU$1029,COLUMN('04施策の客観指標'!$AU:$AU),FALSE)</f>
        <v>-</v>
      </c>
      <c r="ER26" s="38" t="str">
        <f>VLOOKUP($A26&amp;"-"&amp;EH$4,'04施策の客観指標'!$A$4:$AU$1029,COLUMN('04施策の客観指標'!$AU:$AU),FALSE)</f>
        <v>-</v>
      </c>
      <c r="ES26" s="38" t="str">
        <f>VLOOKUP($A26&amp;"-"&amp;EI$4,'04施策の客観指標'!$A$4:$AU$1029,COLUMN('04施策の客観指標'!$AU:$AU),FALSE)</f>
        <v>-</v>
      </c>
      <c r="ET26" s="82">
        <f t="shared" si="94"/>
        <v>3</v>
      </c>
      <c r="EU26" s="37" t="str">
        <f t="shared" si="95"/>
        <v/>
      </c>
      <c r="EV26" s="38" t="str">
        <f t="shared" si="24"/>
        <v/>
      </c>
      <c r="EW26" s="38" t="str">
        <f t="shared" si="25"/>
        <v/>
      </c>
      <c r="EX26" s="38" t="str">
        <f t="shared" si="26"/>
        <v/>
      </c>
      <c r="EY26" s="38" t="str">
        <f t="shared" si="27"/>
        <v/>
      </c>
      <c r="EZ26" s="38" t="str">
        <f t="shared" si="28"/>
        <v/>
      </c>
      <c r="FA26" s="38" t="str">
        <f t="shared" si="29"/>
        <v/>
      </c>
      <c r="FB26" s="38" t="str">
        <f t="shared" si="30"/>
        <v/>
      </c>
      <c r="FC26" s="38" t="str">
        <f t="shared" si="31"/>
        <v/>
      </c>
      <c r="FD26" s="41">
        <f t="shared" si="96"/>
        <v>0</v>
      </c>
      <c r="FE26" s="37" t="str">
        <f>IF($K26="○",VLOOKUP($C26&amp;"-"&amp;FE$4,'05市民生活実感調査'!$A$3:$BC$218,COLUMN('05市民生活実感調査'!$AI:$AI),FALSE),"-")</f>
        <v>-</v>
      </c>
      <c r="FF26" s="38" t="str">
        <f>IF($L26="○",VLOOKUP($C26&amp;"-"&amp;FF$4,'05市民生活実感調査'!$A$3:$BC$218,COLUMN('05市民生活実感調査'!$AI:$AI),FALSE),"-")</f>
        <v>-</v>
      </c>
      <c r="FG26" s="38" t="str">
        <f>IF($M26="○",VLOOKUP($C26&amp;"-"&amp;FG$4,'05市民生活実感調査'!$A$3:$BC$218,COLUMN('05市民生活実感調査'!$AI:$AI),FALSE),"-")</f>
        <v>-</v>
      </c>
      <c r="FH26" s="38" t="str">
        <f>IF($N26="○",VLOOKUP($C26&amp;"-"&amp;FH$4,'05市民生活実感調査'!$A$3:$BC$218,COLUMN('05市民生活実感調査'!$AI:$AI),FALSE),"-")</f>
        <v>-</v>
      </c>
      <c r="FI26" s="38" t="str">
        <f>IF($O26="○",VLOOKUP($C26&amp;"-"&amp;FI$4,'05市民生活実感調査'!$A$3:$BC$218,COLUMN('05市民生活実感調査'!$AI:$AI),FALSE),"-")</f>
        <v>-</v>
      </c>
      <c r="FJ26" s="38" t="str">
        <f>IF($P26="○",VLOOKUP($C26&amp;"-"&amp;FJ$4,'05市民生活実感調査'!$A$3:$BC$218,COLUMN('05市民生活実感調査'!$AI:$AI),FALSE),"-")</f>
        <v>-</v>
      </c>
      <c r="FK26" s="38" t="str">
        <f>IF($Q26="○",VLOOKUP($C26&amp;"-"&amp;FK$4,'05市民生活実感調査'!$A$3:$BC$218,COLUMN('05市民生活実感調査'!$AI:$AI),FALSE),"-")</f>
        <v>-</v>
      </c>
      <c r="FL26" s="38" t="str">
        <f>IF($R26="○",VLOOKUP($C26&amp;"-"&amp;FL$4,'05市民生活実感調査'!$A$3:$BC$218,COLUMN('05市民生活実感調査'!$AI:$AI),FALSE),"-")</f>
        <v>-</v>
      </c>
      <c r="FM26" s="109" t="e">
        <f t="shared" si="97"/>
        <v>#DIV/0!</v>
      </c>
      <c r="FN26" s="37" t="str">
        <f t="shared" si="98"/>
        <v/>
      </c>
      <c r="FO26" s="38" t="str">
        <f t="shared" si="32"/>
        <v/>
      </c>
      <c r="FP26" s="38" t="str">
        <f t="shared" si="33"/>
        <v/>
      </c>
      <c r="FQ26" s="38" t="str">
        <f t="shared" si="34"/>
        <v/>
      </c>
      <c r="FR26" s="38" t="str">
        <f t="shared" si="35"/>
        <v/>
      </c>
      <c r="FS26" s="38" t="str">
        <f t="shared" si="36"/>
        <v/>
      </c>
      <c r="FT26" s="38" t="str">
        <f t="shared" si="37"/>
        <v/>
      </c>
      <c r="FU26" s="38" t="str">
        <f t="shared" si="38"/>
        <v/>
      </c>
      <c r="FV26" s="41" t="e">
        <f t="shared" si="99"/>
        <v>#DIV/0!</v>
      </c>
      <c r="FW26" s="13" t="str">
        <f t="shared" si="100"/>
        <v>客観指標</v>
      </c>
      <c r="FX26" s="5" t="str">
        <f t="shared" si="101"/>
        <v>当該施策においては，企業ニーズに即した支援が重要であるため，企業課題の解決状況に係る客観指標を重視する。</v>
      </c>
      <c r="FY26" s="108" t="e">
        <f>VLOOKUP(EJ26&amp;FM26&amp;FW26,プルダウン!$AC$2:$AD$51,2,FALSE)</f>
        <v>#DIV/0!</v>
      </c>
      <c r="FZ26" s="12" t="e">
        <f>VLOOKUP(FY26,プルダウン!$A$1:$B$6,2,FALSE)</f>
        <v>#DIV/0!</v>
      </c>
      <c r="GA26" s="11"/>
      <c r="GB26" s="12"/>
      <c r="GC26" s="22" t="s">
        <v>81</v>
      </c>
      <c r="GD26" s="116"/>
      <c r="GE26" s="115" t="str">
        <f>VLOOKUP($A26&amp;"-"&amp;GE$4,'04施策の客観指標'!$A$4:$AU$1029,COLUMN('04施策の客観指標'!$AS:$AS),FALSE)</f>
        <v>-</v>
      </c>
      <c r="GF26" s="7" t="str">
        <f>VLOOKUP($A26&amp;"-"&amp;GF$4,'04施策の客観指標'!$A$4:$AU$1029,COLUMN('04施策の客観指標'!$AS:$AS),FALSE)</f>
        <v>-</v>
      </c>
      <c r="GG26" s="7" t="str">
        <f>VLOOKUP($A26&amp;"-"&amp;GG$4,'04施策の客観指標'!$A$4:$AU$1029,COLUMN('04施策の客観指標'!$AS:$AS),FALSE)</f>
        <v>-</v>
      </c>
      <c r="GH26" s="7" t="str">
        <f>VLOOKUP($A26&amp;"-"&amp;GH$4,'04施策の客観指標'!$A$4:$AU$1029,COLUMN('04施策の客観指標'!$AS:$AS),FALSE)</f>
        <v>-</v>
      </c>
      <c r="GI26" s="7" t="str">
        <f>VLOOKUP($A26&amp;"-"&amp;GI$4,'04施策の客観指標'!$A$4:$AU$1029,COLUMN('04施策の客観指標'!$AS:$AS),FALSE)</f>
        <v>-</v>
      </c>
      <c r="GJ26" s="7" t="str">
        <f>VLOOKUP($A26&amp;"-"&amp;GJ$4,'04施策の客観指標'!$A$4:$AU$1029,COLUMN('04施策の客観指標'!$AS:$AS),FALSE)</f>
        <v>-</v>
      </c>
      <c r="GK26" s="7" t="str">
        <f>VLOOKUP($A26&amp;"-"&amp;GK$4,'04施策の客観指標'!$A$4:$AU$1029,COLUMN('04施策の客観指標'!$AS:$AS),FALSE)</f>
        <v>-</v>
      </c>
      <c r="GL26" s="7" t="str">
        <f>VLOOKUP($A26&amp;"-"&amp;GL$4,'04施策の客観指標'!$A$4:$AU$1029,COLUMN('04施策の客観指標'!$AS:$AS),FALSE)</f>
        <v>-</v>
      </c>
      <c r="GM26" s="7" t="str">
        <f>VLOOKUP($A26&amp;"-"&amp;GM$4,'04施策の客観指標'!$A$4:$AU$1029,COLUMN('04施策の客観指標'!$AS:$AS),FALSE)</f>
        <v>-</v>
      </c>
      <c r="GN26" s="109" t="str">
        <f t="shared" si="102"/>
        <v>e</v>
      </c>
      <c r="GO26" s="37">
        <f>VLOOKUP($A26&amp;"-"&amp;GE$4,'04施策の客観指標'!$A$4:$AU$1029,COLUMN('04施策の客観指標'!$AU:$AU),FALSE)</f>
        <v>1</v>
      </c>
      <c r="GP26" s="38">
        <f>VLOOKUP($A26&amp;"-"&amp;GF$4,'04施策の客観指標'!$A$4:$AU$1029,COLUMN('04施策の客観指標'!$AU:$AU),FALSE)</f>
        <v>1</v>
      </c>
      <c r="GQ26" s="38">
        <f>VLOOKUP($A26&amp;"-"&amp;GG$4,'04施策の客観指標'!$A$4:$AU$1029,COLUMN('04施策の客観指標'!$AU:$AU),FALSE)</f>
        <v>1</v>
      </c>
      <c r="GR26" s="38" t="str">
        <f>VLOOKUP($A26&amp;"-"&amp;GH$4,'04施策の客観指標'!$A$4:$AU$1029,COLUMN('04施策の客観指標'!$AU:$AU),FALSE)</f>
        <v>-</v>
      </c>
      <c r="GS26" s="38" t="str">
        <f>VLOOKUP($A26&amp;"-"&amp;GI$4,'04施策の客観指標'!$A$4:$AU$1029,COLUMN('04施策の客観指標'!$AU:$AU),FALSE)</f>
        <v>-</v>
      </c>
      <c r="GT26" s="38" t="str">
        <f>VLOOKUP($A26&amp;"-"&amp;GJ$4,'04施策の客観指標'!$A$4:$AU$1029,COLUMN('04施策の客観指標'!$AU:$AU),FALSE)</f>
        <v>-</v>
      </c>
      <c r="GU26" s="38" t="str">
        <f>VLOOKUP($A26&amp;"-"&amp;GK$4,'04施策の客観指標'!$A$4:$AU$1029,COLUMN('04施策の客観指標'!$AU:$AU),FALSE)</f>
        <v>-</v>
      </c>
      <c r="GV26" s="38" t="str">
        <f>VLOOKUP($A26&amp;"-"&amp;GL$4,'04施策の客観指標'!$A$4:$AU$1029,COLUMN('04施策の客観指標'!$AU:$AU),FALSE)</f>
        <v>-</v>
      </c>
      <c r="GW26" s="38" t="str">
        <f>VLOOKUP($A26&amp;"-"&amp;GM$4,'04施策の客観指標'!$A$4:$AU$1029,COLUMN('04施策の客観指標'!$AU:$AU),FALSE)</f>
        <v>-</v>
      </c>
      <c r="GX26" s="82">
        <f t="shared" si="103"/>
        <v>3</v>
      </c>
      <c r="GY26" s="37" t="str">
        <f t="shared" si="104"/>
        <v/>
      </c>
      <c r="GZ26" s="38" t="str">
        <f t="shared" si="39"/>
        <v/>
      </c>
      <c r="HA26" s="38" t="str">
        <f t="shared" si="40"/>
        <v/>
      </c>
      <c r="HB26" s="38" t="str">
        <f t="shared" si="41"/>
        <v/>
      </c>
      <c r="HC26" s="38" t="str">
        <f t="shared" si="42"/>
        <v/>
      </c>
      <c r="HD26" s="38" t="str">
        <f t="shared" si="43"/>
        <v/>
      </c>
      <c r="HE26" s="38" t="str">
        <f t="shared" si="44"/>
        <v/>
      </c>
      <c r="HF26" s="38" t="str">
        <f t="shared" si="45"/>
        <v/>
      </c>
      <c r="HG26" s="38" t="str">
        <f t="shared" si="46"/>
        <v/>
      </c>
      <c r="HH26" s="41">
        <f t="shared" si="105"/>
        <v>0</v>
      </c>
      <c r="HI26" s="37" t="str">
        <f>IF($K26="○",VLOOKUP($C26&amp;"-"&amp;HI$4,'05市民生活実感調査'!$A$3:$BC$218,COLUMN('05市民生活実感調査'!$AS:$AS),FALSE),"-")</f>
        <v>-</v>
      </c>
      <c r="HJ26" s="38" t="str">
        <f>IF($L26="○",VLOOKUP($C26&amp;"-"&amp;HJ$4,'05市民生活実感調査'!$A$3:$BC$218,COLUMN('05市民生活実感調査'!$AS:$AS),FALSE),"-")</f>
        <v>-</v>
      </c>
      <c r="HK26" s="38" t="str">
        <f>IF($M26="○",VLOOKUP($C26&amp;"-"&amp;HK$4,'05市民生活実感調査'!$A$3:$BC$218,COLUMN('05市民生活実感調査'!$AS:$AS),FALSE),"-")</f>
        <v>-</v>
      </c>
      <c r="HL26" s="38" t="str">
        <f>IF($N26="○",VLOOKUP($C26&amp;"-"&amp;HL$4,'05市民生活実感調査'!$A$3:$BC$218,COLUMN('05市民生活実感調査'!$AS:$AS),FALSE),"-")</f>
        <v>-</v>
      </c>
      <c r="HM26" s="38" t="str">
        <f>IF($O26="○",VLOOKUP($C26&amp;"-"&amp;HM$4,'05市民生活実感調査'!$A$3:$BC$218,COLUMN('05市民生活実感調査'!$AS:$AS),FALSE),"-")</f>
        <v>-</v>
      </c>
      <c r="HN26" s="38" t="str">
        <f>IF($P26="○",VLOOKUP($C26&amp;"-"&amp;HN$4,'05市民生活実感調査'!$A$3:$BC$218,COLUMN('05市民生活実感調査'!$AS:$AS),FALSE),"-")</f>
        <v>-</v>
      </c>
      <c r="HO26" s="38" t="str">
        <f>IF($Q26="○",VLOOKUP($C26&amp;"-"&amp;HO$4,'05市民生活実感調査'!$A$3:$BC$218,COLUMN('05市民生活実感調査'!$AS:$AS),FALSE),"-")</f>
        <v>-</v>
      </c>
      <c r="HP26" s="38" t="str">
        <f>IF($R26="○",VLOOKUP($C26&amp;"-"&amp;HP$4,'05市民生活実感調査'!$A$3:$BC$218,COLUMN('05市民生活実感調査'!$AS:$AS),FALSE),"-")</f>
        <v>-</v>
      </c>
      <c r="HQ26" s="109" t="e">
        <f t="shared" si="106"/>
        <v>#DIV/0!</v>
      </c>
      <c r="HR26" s="37" t="str">
        <f t="shared" si="107"/>
        <v/>
      </c>
      <c r="HS26" s="38" t="str">
        <f t="shared" si="47"/>
        <v/>
      </c>
      <c r="HT26" s="38" t="str">
        <f t="shared" si="48"/>
        <v/>
      </c>
      <c r="HU26" s="38" t="str">
        <f t="shared" si="49"/>
        <v/>
      </c>
      <c r="HV26" s="38" t="str">
        <f t="shared" si="50"/>
        <v/>
      </c>
      <c r="HW26" s="38" t="str">
        <f t="shared" si="51"/>
        <v/>
      </c>
      <c r="HX26" s="38" t="str">
        <f t="shared" si="52"/>
        <v/>
      </c>
      <c r="HY26" s="38" t="str">
        <f t="shared" si="53"/>
        <v/>
      </c>
      <c r="HZ26" s="41" t="e">
        <f t="shared" si="108"/>
        <v>#DIV/0!</v>
      </c>
      <c r="IA26" s="13" t="str">
        <f t="shared" si="109"/>
        <v>客観指標</v>
      </c>
      <c r="IB26" s="5" t="str">
        <f t="shared" si="110"/>
        <v>当該施策においては，企業ニーズに即した支援が重要であるため，企業課題の解決状況に係る客観指標を重視する。</v>
      </c>
      <c r="IC26" s="108" t="e">
        <f>VLOOKUP(GN26&amp;HQ26&amp;IA26,プルダウン!$AC$2:$AD$51,2,FALSE)</f>
        <v>#DIV/0!</v>
      </c>
      <c r="ID26" s="12" t="e">
        <f>VLOOKUP(IC26,プルダウン!$A$1:$B$6,2,FALSE)</f>
        <v>#DIV/0!</v>
      </c>
      <c r="IE26" s="11"/>
      <c r="IF26" s="12"/>
      <c r="IG26" s="22" t="s">
        <v>81</v>
      </c>
      <c r="IH26" s="116"/>
      <c r="II26" s="115" t="str">
        <f>VLOOKUP($A26&amp;"-"&amp;II$4,'04施策の客観指標'!$A$4:$AU$1029,COLUMN('04施策の客観指標'!$AT:$AT),FALSE)</f>
        <v>-</v>
      </c>
      <c r="IJ26" s="7" t="str">
        <f>VLOOKUP($A26&amp;"-"&amp;IJ$4,'04施策の客観指標'!$A$4:$AU$1029,COLUMN('04施策の客観指標'!$AT:$AT),FALSE)</f>
        <v>-</v>
      </c>
      <c r="IK26" s="7" t="str">
        <f>VLOOKUP($A26&amp;"-"&amp;IK$4,'04施策の客観指標'!$A$4:$AU$1029,COLUMN('04施策の客観指標'!$AT:$AT),FALSE)</f>
        <v>-</v>
      </c>
      <c r="IL26" s="7" t="str">
        <f>VLOOKUP($A26&amp;"-"&amp;IL$4,'04施策の客観指標'!$A$4:$AU$1029,COLUMN('04施策の客観指標'!$AT:$AT),FALSE)</f>
        <v>-</v>
      </c>
      <c r="IM26" s="7" t="str">
        <f>VLOOKUP($A26&amp;"-"&amp;IM$4,'04施策の客観指標'!$A$4:$AU$1029,COLUMN('04施策の客観指標'!$AT:$AT),FALSE)</f>
        <v>-</v>
      </c>
      <c r="IN26" s="7" t="str">
        <f>VLOOKUP($A26&amp;"-"&amp;IN$4,'04施策の客観指標'!$A$4:$AU$1029,COLUMN('04施策の客観指標'!$AT:$AT),FALSE)</f>
        <v>-</v>
      </c>
      <c r="IO26" s="7" t="str">
        <f>VLOOKUP($A26&amp;"-"&amp;IO$4,'04施策の客観指標'!$A$4:$AU$1029,COLUMN('04施策の客観指標'!$AT:$AT),FALSE)</f>
        <v>-</v>
      </c>
      <c r="IP26" s="7" t="str">
        <f>VLOOKUP($A26&amp;"-"&amp;IP$4,'04施策の客観指標'!$A$4:$AU$1029,COLUMN('04施策の客観指標'!$AT:$AT),FALSE)</f>
        <v>-</v>
      </c>
      <c r="IQ26" s="7" t="str">
        <f>VLOOKUP($A26&amp;"-"&amp;IQ$4,'04施策の客観指標'!$A$4:$AU$1029,COLUMN('04施策の客観指標'!$AT:$AT),FALSE)</f>
        <v>-</v>
      </c>
      <c r="IR26" s="109" t="str">
        <f t="shared" si="111"/>
        <v>e</v>
      </c>
      <c r="IS26" s="37">
        <f>VLOOKUP($A26&amp;"-"&amp;II$4,'04施策の客観指標'!$A$4:$AU$1029,COLUMN('04施策の客観指標'!$AU:$AU),FALSE)</f>
        <v>1</v>
      </c>
      <c r="IT26" s="38">
        <f>VLOOKUP($A26&amp;"-"&amp;IJ$4,'04施策の客観指標'!$A$4:$AU$1029,COLUMN('04施策の客観指標'!$AU:$AU),FALSE)</f>
        <v>1</v>
      </c>
      <c r="IU26" s="38">
        <f>VLOOKUP($A26&amp;"-"&amp;IK$4,'04施策の客観指標'!$A$4:$AU$1029,COLUMN('04施策の客観指標'!$AU:$AU),FALSE)</f>
        <v>1</v>
      </c>
      <c r="IV26" s="38" t="str">
        <f>VLOOKUP($A26&amp;"-"&amp;IL$4,'04施策の客観指標'!$A$4:$AU$1029,COLUMN('04施策の客観指標'!$AU:$AU),FALSE)</f>
        <v>-</v>
      </c>
      <c r="IW26" s="38" t="str">
        <f>VLOOKUP($A26&amp;"-"&amp;IM$4,'04施策の客観指標'!$A$4:$AU$1029,COLUMN('04施策の客観指標'!$AU:$AU),FALSE)</f>
        <v>-</v>
      </c>
      <c r="IX26" s="38" t="str">
        <f>VLOOKUP($A26&amp;"-"&amp;IN$4,'04施策の客観指標'!$A$4:$AU$1029,COLUMN('04施策の客観指標'!$AU:$AU),FALSE)</f>
        <v>-</v>
      </c>
      <c r="IY26" s="38" t="str">
        <f>VLOOKUP($A26&amp;"-"&amp;IO$4,'04施策の客観指標'!$A$4:$AU$1029,COLUMN('04施策の客観指標'!$AU:$AU),FALSE)</f>
        <v>-</v>
      </c>
      <c r="IZ26" s="38" t="str">
        <f>VLOOKUP($A26&amp;"-"&amp;IP$4,'04施策の客観指標'!$A$4:$AU$1029,COLUMN('04施策の客観指標'!$AU:$AU),FALSE)</f>
        <v>-</v>
      </c>
      <c r="JA26" s="38" t="str">
        <f>VLOOKUP($A26&amp;"-"&amp;IQ$4,'04施策の客観指標'!$A$4:$AU$1029,COLUMN('04施策の客観指標'!$AU:$AU),FALSE)</f>
        <v>-</v>
      </c>
      <c r="JB26" s="82">
        <f t="shared" si="112"/>
        <v>3</v>
      </c>
      <c r="JC26" s="37" t="str">
        <f t="shared" si="113"/>
        <v/>
      </c>
      <c r="JD26" s="38" t="str">
        <f t="shared" si="54"/>
        <v/>
      </c>
      <c r="JE26" s="38" t="str">
        <f t="shared" si="55"/>
        <v/>
      </c>
      <c r="JF26" s="38" t="str">
        <f t="shared" si="56"/>
        <v/>
      </c>
      <c r="JG26" s="38" t="str">
        <f t="shared" si="57"/>
        <v/>
      </c>
      <c r="JH26" s="38" t="str">
        <f t="shared" si="58"/>
        <v/>
      </c>
      <c r="JI26" s="38" t="str">
        <f t="shared" si="59"/>
        <v/>
      </c>
      <c r="JJ26" s="38" t="str">
        <f t="shared" si="60"/>
        <v/>
      </c>
      <c r="JK26" s="38" t="str">
        <f t="shared" si="61"/>
        <v/>
      </c>
      <c r="JL26" s="41">
        <f t="shared" si="114"/>
        <v>0</v>
      </c>
      <c r="JM26" s="37" t="str">
        <f>IF($K26="○",VLOOKUP($C26&amp;"-"&amp;JM$4,'05市民生活実感調査'!$A$3:$BC$218,COLUMN('05市民生活実感調査'!$BC:$BC),FALSE),"-")</f>
        <v>-</v>
      </c>
      <c r="JN26" s="38" t="str">
        <f>IF($L26="○",VLOOKUP($C26&amp;"-"&amp;JN$4,'05市民生活実感調査'!$A$3:$BC$218,COLUMN('05市民生活実感調査'!$BC:$BC),FALSE),"-")</f>
        <v>-</v>
      </c>
      <c r="JO26" s="38" t="str">
        <f>IF($M26="○",VLOOKUP($C26&amp;"-"&amp;JO$4,'05市民生活実感調査'!$A$3:$BC$218,COLUMN('05市民生活実感調査'!$BC:$BC),FALSE),"-")</f>
        <v>-</v>
      </c>
      <c r="JP26" s="38" t="str">
        <f>IF($N26="○",VLOOKUP($C26&amp;"-"&amp;JP$4,'05市民生活実感調査'!$A$3:$BC$218,COLUMN('05市民生活実感調査'!$BC:$BC),FALSE),"-")</f>
        <v>-</v>
      </c>
      <c r="JQ26" s="38" t="str">
        <f>IF($O26="○",VLOOKUP($C26&amp;"-"&amp;JQ$4,'05市民生活実感調査'!$A$3:$BC$218,COLUMN('05市民生活実感調査'!$BC:$BC),FALSE),"-")</f>
        <v>-</v>
      </c>
      <c r="JR26" s="38" t="str">
        <f>IF($P26="○",VLOOKUP($C26&amp;"-"&amp;JR$4,'05市民生活実感調査'!$A$3:$BC$218,COLUMN('05市民生活実感調査'!$BC:$BC),FALSE),"-")</f>
        <v>-</v>
      </c>
      <c r="JS26" s="38" t="str">
        <f>IF($Q26="○",VLOOKUP($C26&amp;"-"&amp;JS$4,'05市民生活実感調査'!$A$3:$BC$218,COLUMN('05市民生活実感調査'!$BC:$BC),FALSE),"-")</f>
        <v>-</v>
      </c>
      <c r="JT26" s="38" t="str">
        <f>IF($R26="○",VLOOKUP($C26&amp;"-"&amp;JT$4,'05市民生活実感調査'!$A$3:$BC$218,COLUMN('05市民生活実感調査'!$BC:$BC),FALSE),"-")</f>
        <v>-</v>
      </c>
      <c r="JU26" s="109" t="e">
        <f t="shared" si="115"/>
        <v>#DIV/0!</v>
      </c>
      <c r="JV26" s="37" t="str">
        <f t="shared" si="116"/>
        <v/>
      </c>
      <c r="JW26" s="38" t="str">
        <f t="shared" si="62"/>
        <v/>
      </c>
      <c r="JX26" s="38" t="str">
        <f t="shared" si="63"/>
        <v/>
      </c>
      <c r="JY26" s="38" t="str">
        <f t="shared" si="64"/>
        <v/>
      </c>
      <c r="JZ26" s="38" t="str">
        <f t="shared" si="65"/>
        <v/>
      </c>
      <c r="KA26" s="38" t="str">
        <f t="shared" si="66"/>
        <v/>
      </c>
      <c r="KB26" s="38" t="str">
        <f t="shared" si="67"/>
        <v/>
      </c>
      <c r="KC26" s="38" t="str">
        <f t="shared" si="68"/>
        <v/>
      </c>
      <c r="KD26" s="41" t="e">
        <f t="shared" si="117"/>
        <v>#DIV/0!</v>
      </c>
      <c r="KE26" s="13" t="str">
        <f t="shared" si="118"/>
        <v>客観指標</v>
      </c>
      <c r="KF26" s="5" t="str">
        <f t="shared" si="119"/>
        <v>当該施策においては，企業ニーズに即した支援が重要であるため，企業課題の解決状況に係る客観指標を重視する。</v>
      </c>
      <c r="KG26" s="108" t="e">
        <f>VLOOKUP(IR26&amp;JU26&amp;KE26,プルダウン!$AC$2:$AD$51,2,FALSE)</f>
        <v>#DIV/0!</v>
      </c>
      <c r="KH26" s="12" t="e">
        <f>VLOOKUP(KG26,プルダウン!$A$1:$B$6,2,FALSE)</f>
        <v>#DIV/0!</v>
      </c>
      <c r="KI26" s="11"/>
      <c r="KJ26" s="12"/>
      <c r="KK26" s="22" t="s">
        <v>81</v>
      </c>
      <c r="KL26" s="5"/>
    </row>
    <row r="27" spans="1:298" ht="153" customHeight="1">
      <c r="A27" s="18">
        <v>702</v>
      </c>
      <c r="B27" s="5" t="s">
        <v>181</v>
      </c>
      <c r="C27" s="47">
        <f t="shared" si="140"/>
        <v>7</v>
      </c>
      <c r="D27" s="12" t="str">
        <f>IFERROR(VLOOKUP(C27,プルダウン!$L$2:$M$28,2,FALSE),"-")</f>
        <v>産業・商業</v>
      </c>
      <c r="E27" s="5"/>
      <c r="F27" s="11" t="s">
        <v>1943</v>
      </c>
      <c r="G27" s="20" t="s">
        <v>2680</v>
      </c>
      <c r="H27" s="11"/>
      <c r="I27" s="20"/>
      <c r="J27" s="5"/>
      <c r="K27" s="42" t="s">
        <v>85</v>
      </c>
      <c r="L27" s="43" t="s">
        <v>85</v>
      </c>
      <c r="M27" s="43" t="s">
        <v>392</v>
      </c>
      <c r="N27" s="43" t="s">
        <v>85</v>
      </c>
      <c r="O27" s="43" t="s">
        <v>85</v>
      </c>
      <c r="P27" s="43" t="s">
        <v>85</v>
      </c>
      <c r="Q27" s="43" t="s">
        <v>85</v>
      </c>
      <c r="R27" s="386" t="s">
        <v>85</v>
      </c>
      <c r="S27" s="546" t="str">
        <f>VLOOKUP($A27&amp;"-"&amp;S$4,'04施策の客観指標'!$A$4:$AU$1029,COLUMN('04施策の客観指標'!$AP:$AP),FALSE)</f>
        <v>a</v>
      </c>
      <c r="T27" s="528" t="str">
        <f>VLOOKUP($A27&amp;"-"&amp;T$4,'04施策の客観指標'!$A$4:$AU$1029,COLUMN('04施策の客観指標'!$AP:$AP),FALSE)</f>
        <v>b</v>
      </c>
      <c r="U27" s="528" t="str">
        <f>VLOOKUP($A27&amp;"-"&amp;U$4,'04施策の客観指標'!$A$4:$AU$1029,COLUMN('04施策の客観指標'!$AP:$AP),FALSE)</f>
        <v>a</v>
      </c>
      <c r="V27" s="528" t="str">
        <f>VLOOKUP($A27&amp;"-"&amp;V$4,'04施策の客観指標'!$A$4:$AU$1029,COLUMN('04施策の客観指標'!$AP:$AP),FALSE)</f>
        <v>-</v>
      </c>
      <c r="W27" s="528" t="str">
        <f>VLOOKUP($A27&amp;"-"&amp;W$4,'04施策の客観指標'!$A$4:$AU$1029,COLUMN('04施策の客観指標'!$AP:$AP),FALSE)</f>
        <v>a</v>
      </c>
      <c r="X27" s="528" t="str">
        <f>VLOOKUP($A27&amp;"-"&amp;X$4,'04施策の客観指標'!$A$4:$AU$1029,COLUMN('04施策の客観指標'!$AP:$AP),FALSE)</f>
        <v>-</v>
      </c>
      <c r="Y27" s="528" t="str">
        <f>VLOOKUP($A27&amp;"-"&amp;Y$4,'04施策の客観指標'!$A$4:$AU$1029,COLUMN('04施策の客観指標'!$AP:$AP),FALSE)</f>
        <v>-</v>
      </c>
      <c r="Z27" s="528" t="str">
        <f>VLOOKUP($A27&amp;"-"&amp;Z$4,'04施策の客観指標'!$A$4:$AU$1029,COLUMN('04施策の客観指標'!$AP:$AP),FALSE)</f>
        <v>-</v>
      </c>
      <c r="AA27" s="529" t="str">
        <f>VLOOKUP($A27&amp;"-"&amp;AA$4,'04施策の客観指標'!$A$4:$AU$1029,COLUMN('04施策の客観指標'!$AP:$AP),FALSE)</f>
        <v>-</v>
      </c>
      <c r="AB27" s="547" t="str">
        <f t="shared" si="70"/>
        <v>a</v>
      </c>
      <c r="AC27" s="252">
        <f>VLOOKUP($A27&amp;"-"&amp;S$4,'04施策の客観指標'!$A$4:$AU$1029,COLUMN('04施策の客観指標'!$AU:$AU),FALSE)</f>
        <v>1</v>
      </c>
      <c r="AD27" s="38">
        <f>VLOOKUP($A27&amp;"-"&amp;T$4,'04施策の客観指標'!$A$4:$AU$1029,COLUMN('04施策の客観指標'!$AU:$AU),FALSE)</f>
        <v>1</v>
      </c>
      <c r="AE27" s="38">
        <f>VLOOKUP($A27&amp;"-"&amp;U$4,'04施策の客観指標'!$A$4:$AU$1029,COLUMN('04施策の客観指標'!$AU:$AU),FALSE)</f>
        <v>1</v>
      </c>
      <c r="AF27" s="38" t="str">
        <f>VLOOKUP($A27&amp;"-"&amp;V$4,'04施策の客観指標'!$A$4:$AU$1029,COLUMN('04施策の客観指標'!$AU:$AU),FALSE)</f>
        <v>-</v>
      </c>
      <c r="AG27" s="38">
        <f>VLOOKUP($A27&amp;"-"&amp;W$4,'04施策の客観指標'!$A$4:$AU$1029,COLUMN('04施策の客観指標'!$AU:$AU),FALSE)</f>
        <v>1</v>
      </c>
      <c r="AH27" s="38" t="str">
        <f>VLOOKUP($A27&amp;"-"&amp;X$4,'04施策の客観指標'!$A$4:$AU$1029,COLUMN('04施策の客観指標'!$AU:$AU),FALSE)</f>
        <v>-</v>
      </c>
      <c r="AI27" s="38" t="str">
        <f>VLOOKUP($A27&amp;"-"&amp;Y$4,'04施策の客観指標'!$A$4:$AU$1029,COLUMN('04施策の客観指標'!$AU:$AU),FALSE)</f>
        <v>-</v>
      </c>
      <c r="AJ27" s="38" t="str">
        <f>VLOOKUP($A27&amp;"-"&amp;Z$4,'04施策の客観指標'!$A$4:$AU$1029,COLUMN('04施策の客観指標'!$AU:$AU),FALSE)</f>
        <v>-</v>
      </c>
      <c r="AK27" s="38" t="str">
        <f>VLOOKUP($A27&amp;"-"&amp;AA$4,'04施策の客観指標'!$A$4:$AU$1029,COLUMN('04施策の客観指標'!$AU:$AU),FALSE)</f>
        <v>-</v>
      </c>
      <c r="AL27" s="82">
        <f t="shared" si="141"/>
        <v>4</v>
      </c>
      <c r="AM27" s="252">
        <f t="shared" si="142"/>
        <v>4</v>
      </c>
      <c r="AN27" s="38">
        <f t="shared" si="143"/>
        <v>3</v>
      </c>
      <c r="AO27" s="38">
        <f t="shared" si="144"/>
        <v>4</v>
      </c>
      <c r="AP27" s="38" t="str">
        <f t="shared" si="145"/>
        <v/>
      </c>
      <c r="AQ27" s="38">
        <f t="shared" si="146"/>
        <v>4</v>
      </c>
      <c r="AR27" s="38" t="str">
        <f t="shared" si="147"/>
        <v/>
      </c>
      <c r="AS27" s="38" t="str">
        <f t="shared" si="148"/>
        <v/>
      </c>
      <c r="AT27" s="38" t="str">
        <f t="shared" si="149"/>
        <v/>
      </c>
      <c r="AU27" s="253" t="str">
        <f t="shared" si="150"/>
        <v/>
      </c>
      <c r="AV27" s="81">
        <f t="shared" si="1"/>
        <v>0.9375</v>
      </c>
      <c r="AW27" s="534" t="str">
        <f>IF($K27="○",VLOOKUP($C27&amp;"-"&amp;AW$4,'05市民生活実感調査'!$A$3:$BC$218,COLUMN('05市民生活実感調査'!$O:$O),FALSE),"-")</f>
        <v>-</v>
      </c>
      <c r="AX27" s="535" t="str">
        <f>IF($L27="○",VLOOKUP($C27&amp;"-"&amp;AX$4,'05市民生活実感調査'!$A$3:$BC$218,COLUMN('05市民生活実感調査'!$O:$O),FALSE),"-")</f>
        <v>-</v>
      </c>
      <c r="AY27" s="535" t="str">
        <f>IF($M27="○",VLOOKUP($C27&amp;"-"&amp;AY$4,'05市民生活実感調査'!$A$3:$BC$218,COLUMN('05市民生活実感調査'!$O:$O),FALSE),"-")</f>
        <v>b</v>
      </c>
      <c r="AZ27" s="535" t="str">
        <f>IF($N27="○",VLOOKUP($C27&amp;"-"&amp;AZ$4,'05市民生活実感調査'!$A$3:$BC$218,COLUMN('05市民生活実感調査'!$O:$O),FALSE),"-")</f>
        <v>-</v>
      </c>
      <c r="BA27" s="535" t="str">
        <f>IF($O27="○",VLOOKUP($C27&amp;"-"&amp;BA$4,'05市民生活実感調査'!$A$3:$BC$218,COLUMN('05市民生活実感調査'!$O:$O),FALSE),"-")</f>
        <v>-</v>
      </c>
      <c r="BB27" s="535" t="str">
        <f>IF($P27="○",VLOOKUP($C27&amp;"-"&amp;BB$4,'05市民生活実感調査'!$A$3:$BC$218,COLUMN('05市民生活実感調査'!$O:$O),FALSE),"-")</f>
        <v>-</v>
      </c>
      <c r="BC27" s="535" t="str">
        <f>IF($Q27="○",VLOOKUP($C27&amp;"-"&amp;BC$4,'05市民生活実感調査'!$A$3:$BC$218,COLUMN('05市民生活実感調査'!$O:$O),FALSE),"-")</f>
        <v>-</v>
      </c>
      <c r="BD27" s="535" t="str">
        <f>IF($R27="○",VLOOKUP($C27&amp;"-"&amp;BD$4,'05市民生活実感調査'!$A$3:$BC$218,COLUMN('05市民生活実感調査'!$O:$O),FALSE),"-")</f>
        <v>-</v>
      </c>
      <c r="BE27" s="536" t="str">
        <f t="shared" si="81"/>
        <v>b</v>
      </c>
      <c r="BF27" s="37" t="str">
        <f t="shared" si="151"/>
        <v/>
      </c>
      <c r="BG27" s="38" t="str">
        <f t="shared" si="152"/>
        <v/>
      </c>
      <c r="BH27" s="38">
        <f t="shared" si="153"/>
        <v>3</v>
      </c>
      <c r="BI27" s="38" t="str">
        <f t="shared" si="154"/>
        <v/>
      </c>
      <c r="BJ27" s="38" t="str">
        <f t="shared" si="155"/>
        <v/>
      </c>
      <c r="BK27" s="38" t="str">
        <f t="shared" si="156"/>
        <v/>
      </c>
      <c r="BL27" s="38" t="str">
        <f t="shared" si="157"/>
        <v/>
      </c>
      <c r="BM27" s="38" t="str">
        <f t="shared" si="158"/>
        <v/>
      </c>
      <c r="BN27" s="41">
        <f t="shared" si="159"/>
        <v>0.75</v>
      </c>
      <c r="BO27" s="275" t="s">
        <v>124</v>
      </c>
      <c r="BP27" s="5" t="s">
        <v>2184</v>
      </c>
      <c r="BQ27" s="586" t="str">
        <f>VLOOKUP(AB27&amp;BE27&amp;BO27,[25]プルダウン!$AC$2:$AD$71,2,FALSE)</f>
        <v>A</v>
      </c>
      <c r="BR27" s="587" t="str">
        <f>VLOOKUP(BQ27,プルダウン!$A$1:$B$6,2,FALSE)</f>
        <v>政策の目的が十分に達成されている</v>
      </c>
      <c r="BS27" s="176"/>
      <c r="BT27" s="195"/>
      <c r="BU27" s="195" t="s">
        <v>2688</v>
      </c>
      <c r="BV27" s="296"/>
      <c r="BW27" s="115" t="str">
        <f>VLOOKUP($A27&amp;"-"&amp;BW$4,'04施策の客観指標'!$A$4:$AU$1029,COLUMN('04施策の客観指標'!$AQ:$AQ),FALSE)</f>
        <v>-</v>
      </c>
      <c r="BX27" s="7" t="str">
        <f>VLOOKUP($A27&amp;"-"&amp;BX$4,'04施策の客観指標'!$A$4:$AU$1029,COLUMN('04施策の客観指標'!$AQ:$AQ),FALSE)</f>
        <v>-</v>
      </c>
      <c r="BY27" s="7" t="str">
        <f>VLOOKUP($A27&amp;"-"&amp;BY$4,'04施策の客観指標'!$A$4:$AU$1029,COLUMN('04施策の客観指標'!$AQ:$AQ),FALSE)</f>
        <v>-</v>
      </c>
      <c r="BZ27" s="7" t="str">
        <f>VLOOKUP($A27&amp;"-"&amp;BZ$4,'04施策の客観指標'!$A$4:$AU$1029,COLUMN('04施策の客観指標'!$AQ:$AQ),FALSE)</f>
        <v>-</v>
      </c>
      <c r="CA27" s="7" t="str">
        <f>VLOOKUP($A27&amp;"-"&amp;CA$4,'04施策の客観指標'!$A$4:$AU$1029,COLUMN('04施策の客観指標'!$AQ:$AQ),FALSE)</f>
        <v>-</v>
      </c>
      <c r="CB27" s="7" t="str">
        <f>VLOOKUP($A27&amp;"-"&amp;CB$4,'04施策の客観指標'!$A$4:$AU$1029,COLUMN('04施策の客観指標'!$AQ:$AQ),FALSE)</f>
        <v>-</v>
      </c>
      <c r="CC27" s="7" t="str">
        <f>VLOOKUP($A27&amp;"-"&amp;CC$4,'04施策の客観指標'!$A$4:$AU$1029,COLUMN('04施策の客観指標'!$AQ:$AQ),FALSE)</f>
        <v>-</v>
      </c>
      <c r="CD27" s="7" t="str">
        <f>VLOOKUP($A27&amp;"-"&amp;CD$4,'04施策の客観指標'!$A$4:$AU$1029,COLUMN('04施策の客観指標'!$AQ:$AQ),FALSE)</f>
        <v>-</v>
      </c>
      <c r="CE27" s="7" t="str">
        <f>VLOOKUP($A27&amp;"-"&amp;CE$4,'04施策の客観指標'!$A$4:$AU$1029,COLUMN('04施策の客観指標'!$AQ:$AQ),FALSE)</f>
        <v>-</v>
      </c>
      <c r="CF27" s="109" t="str">
        <f t="shared" si="84"/>
        <v>e</v>
      </c>
      <c r="CG27" s="37">
        <f>VLOOKUP($A27&amp;"-"&amp;BW$4,'04施策の客観指標'!$A$4:$AU$1029,COLUMN('04施策の客観指標'!$AU:$AU),FALSE)</f>
        <v>1</v>
      </c>
      <c r="CH27" s="38">
        <f>VLOOKUP($A27&amp;"-"&amp;BX$4,'04施策の客観指標'!$A$4:$AU$1029,COLUMN('04施策の客観指標'!$AU:$AU),FALSE)</f>
        <v>1</v>
      </c>
      <c r="CI27" s="38">
        <f>VLOOKUP($A27&amp;"-"&amp;BY$4,'04施策の客観指標'!$A$4:$AU$1029,COLUMN('04施策の客観指標'!$AU:$AU),FALSE)</f>
        <v>1</v>
      </c>
      <c r="CJ27" s="38" t="str">
        <f>VLOOKUP($A27&amp;"-"&amp;BZ$4,'04施策の客観指標'!$A$4:$AU$1029,COLUMN('04施策の客観指標'!$AU:$AU),FALSE)</f>
        <v>-</v>
      </c>
      <c r="CK27" s="38">
        <f>VLOOKUP($A27&amp;"-"&amp;CA$4,'04施策の客観指標'!$A$4:$AU$1029,COLUMN('04施策の客観指標'!$AU:$AU),FALSE)</f>
        <v>1</v>
      </c>
      <c r="CL27" s="38" t="str">
        <f>VLOOKUP($A27&amp;"-"&amp;CB$4,'04施策の客観指標'!$A$4:$AU$1029,COLUMN('04施策の客観指標'!$AU:$AU),FALSE)</f>
        <v>-</v>
      </c>
      <c r="CM27" s="38" t="str">
        <f>VLOOKUP($A27&amp;"-"&amp;CC$4,'04施策の客観指標'!$A$4:$AU$1029,COLUMN('04施策の客観指標'!$AU:$AU),FALSE)</f>
        <v>-</v>
      </c>
      <c r="CN27" s="38" t="str">
        <f>VLOOKUP($A27&amp;"-"&amp;CD$4,'04施策の客観指標'!$A$4:$AU$1029,COLUMN('04施策の客観指標'!$AU:$AU),FALSE)</f>
        <v>-</v>
      </c>
      <c r="CO27" s="38" t="str">
        <f>VLOOKUP($A27&amp;"-"&amp;CE$4,'04施策の客観指標'!$A$4:$AU$1029,COLUMN('04施策の客観指標'!$AU:$AU),FALSE)</f>
        <v>-</v>
      </c>
      <c r="CP27" s="82">
        <f t="shared" si="85"/>
        <v>4</v>
      </c>
      <c r="CQ27" s="37" t="str">
        <f t="shared" si="86"/>
        <v/>
      </c>
      <c r="CR27" s="38" t="str">
        <f t="shared" si="9"/>
        <v/>
      </c>
      <c r="CS27" s="38" t="str">
        <f t="shared" si="10"/>
        <v/>
      </c>
      <c r="CT27" s="38" t="str">
        <f t="shared" si="11"/>
        <v/>
      </c>
      <c r="CU27" s="38" t="str">
        <f t="shared" si="12"/>
        <v/>
      </c>
      <c r="CV27" s="38" t="str">
        <f t="shared" si="13"/>
        <v/>
      </c>
      <c r="CW27" s="38" t="str">
        <f t="shared" si="14"/>
        <v/>
      </c>
      <c r="CX27" s="38" t="str">
        <f t="shared" si="15"/>
        <v/>
      </c>
      <c r="CY27" s="38" t="str">
        <f t="shared" si="16"/>
        <v/>
      </c>
      <c r="CZ27" s="41">
        <f t="shared" si="87"/>
        <v>0</v>
      </c>
      <c r="DA27" s="37" t="str">
        <f>IF($K27="○",VLOOKUP($C27&amp;"-"&amp;DA$4,'05市民生活実感調査'!$A$3:$BC$218,COLUMN('05市民生活実感調査'!$Y:$Y),FALSE),"-")</f>
        <v>-</v>
      </c>
      <c r="DB27" s="38" t="str">
        <f>IF($L27="○",VLOOKUP($C27&amp;"-"&amp;DB$4,'05市民生活実感調査'!$A$3:$BC$218,COLUMN('05市民生活実感調査'!$Y:$Y),FALSE),"-")</f>
        <v>-</v>
      </c>
      <c r="DC27" s="38" t="str">
        <f>IF($M27="○",VLOOKUP($C27&amp;"-"&amp;DC$4,'05市民生活実感調査'!$A$3:$BC$218,COLUMN('05市民生活実感調査'!$Y:$Y),FALSE),"-")</f>
        <v>-</v>
      </c>
      <c r="DD27" s="38" t="str">
        <f>IF($N27="○",VLOOKUP($C27&amp;"-"&amp;DD$4,'05市民生活実感調査'!$A$3:$BC$218,COLUMN('05市民生活実感調査'!$Y:$Y),FALSE),"-")</f>
        <v>-</v>
      </c>
      <c r="DE27" s="38" t="str">
        <f>IF($O27="○",VLOOKUP($C27&amp;"-"&amp;DE$4,'05市民生活実感調査'!$A$3:$BC$218,COLUMN('05市民生活実感調査'!$Y:$Y),FALSE),"-")</f>
        <v>-</v>
      </c>
      <c r="DF27" s="38" t="str">
        <f>IF($P27="○",VLOOKUP($C27&amp;"-"&amp;DF$4,'05市民生活実感調査'!$A$3:$BC$218,COLUMN('05市民生活実感調査'!$Y:$Y),FALSE),"-")</f>
        <v>-</v>
      </c>
      <c r="DG27" s="38" t="str">
        <f>IF($Q27="○",VLOOKUP($C27&amp;"-"&amp;DG$4,'05市民生活実感調査'!$A$3:$BC$218,COLUMN('05市民生活実感調査'!$Y:$Y),FALSE),"-")</f>
        <v>-</v>
      </c>
      <c r="DH27" s="38" t="str">
        <f>IF($R27="○",VLOOKUP($C27&amp;"-"&amp;DH$4,'05市民生活実感調査'!$A$3:$BC$218,COLUMN('05市民生活実感調査'!$Y:$Y),FALSE),"-")</f>
        <v>-</v>
      </c>
      <c r="DI27" s="109" t="e">
        <f t="shared" si="88"/>
        <v>#DIV/0!</v>
      </c>
      <c r="DJ27" s="37" t="str">
        <f t="shared" si="89"/>
        <v/>
      </c>
      <c r="DK27" s="38" t="str">
        <f t="shared" si="17"/>
        <v/>
      </c>
      <c r="DL27" s="38" t="str">
        <f t="shared" si="18"/>
        <v/>
      </c>
      <c r="DM27" s="38" t="str">
        <f t="shared" si="19"/>
        <v/>
      </c>
      <c r="DN27" s="38" t="str">
        <f t="shared" si="20"/>
        <v/>
      </c>
      <c r="DO27" s="38" t="str">
        <f t="shared" si="21"/>
        <v/>
      </c>
      <c r="DP27" s="38" t="str">
        <f t="shared" si="22"/>
        <v/>
      </c>
      <c r="DQ27" s="38" t="str">
        <f t="shared" si="23"/>
        <v/>
      </c>
      <c r="DR27" s="41" t="e">
        <f t="shared" si="90"/>
        <v>#DIV/0!</v>
      </c>
      <c r="DS27" s="13" t="str">
        <f t="shared" si="91"/>
        <v>客観指標</v>
      </c>
      <c r="DT27" s="5" t="str">
        <f t="shared" si="92"/>
        <v>当該施策においては，産学公の連携でものづくりの付加価値を高めることが重要であるため，市民の実感以上に客観指標を重視する。</v>
      </c>
      <c r="DU27" s="108" t="e">
        <f>VLOOKUP(CF27&amp;DI27&amp;DS27,プルダウン!$AC$2:$AD$51,2,FALSE)</f>
        <v>#DIV/0!</v>
      </c>
      <c r="DV27" s="12" t="e">
        <f>VLOOKUP(DU27,プルダウン!$A$1:$B$6,2,FALSE)</f>
        <v>#DIV/0!</v>
      </c>
      <c r="DW27" s="11"/>
      <c r="DX27" s="12"/>
      <c r="DY27" s="22" t="s">
        <v>81</v>
      </c>
      <c r="DZ27" s="116"/>
      <c r="EA27" s="115" t="str">
        <f>VLOOKUP($A27&amp;"-"&amp;EA$4,'04施策の客観指標'!$A$4:$AU$1029,COLUMN('04施策の客観指標'!$AR:$AR),FALSE)</f>
        <v>-</v>
      </c>
      <c r="EB27" s="7" t="str">
        <f>VLOOKUP($A27&amp;"-"&amp;EB$4,'04施策の客観指標'!$A$4:$AU$1029,COLUMN('04施策の客観指標'!$AR:$AR),FALSE)</f>
        <v>-</v>
      </c>
      <c r="EC27" s="7" t="str">
        <f>VLOOKUP($A27&amp;"-"&amp;EC$4,'04施策の客観指標'!$A$4:$AU$1029,COLUMN('04施策の客観指標'!$AR:$AR),FALSE)</f>
        <v>-</v>
      </c>
      <c r="ED27" s="7" t="str">
        <f>VLOOKUP($A27&amp;"-"&amp;ED$4,'04施策の客観指標'!$A$4:$AU$1029,COLUMN('04施策の客観指標'!$AR:$AR),FALSE)</f>
        <v>-</v>
      </c>
      <c r="EE27" s="7" t="str">
        <f>VLOOKUP($A27&amp;"-"&amp;EE$4,'04施策の客観指標'!$A$4:$AU$1029,COLUMN('04施策の客観指標'!$AR:$AR),FALSE)</f>
        <v>-</v>
      </c>
      <c r="EF27" s="7" t="str">
        <f>VLOOKUP($A27&amp;"-"&amp;EF$4,'04施策の客観指標'!$A$4:$AU$1029,COLUMN('04施策の客観指標'!$AR:$AR),FALSE)</f>
        <v>-</v>
      </c>
      <c r="EG27" s="7" t="str">
        <f>VLOOKUP($A27&amp;"-"&amp;EG$4,'04施策の客観指標'!$A$4:$AU$1029,COLUMN('04施策の客観指標'!$AR:$AR),FALSE)</f>
        <v>-</v>
      </c>
      <c r="EH27" s="7" t="str">
        <f>VLOOKUP($A27&amp;"-"&amp;EH$4,'04施策の客観指標'!$A$4:$AU$1029,COLUMN('04施策の客観指標'!$AR:$AR),FALSE)</f>
        <v>-</v>
      </c>
      <c r="EI27" s="7" t="str">
        <f>VLOOKUP($A27&amp;"-"&amp;EI$4,'04施策の客観指標'!$A$4:$AU$1029,COLUMN('04施策の客観指標'!$AR:$AR),FALSE)</f>
        <v>-</v>
      </c>
      <c r="EJ27" s="109" t="str">
        <f t="shared" si="93"/>
        <v>e</v>
      </c>
      <c r="EK27" s="37">
        <f>VLOOKUP($A27&amp;"-"&amp;EA$4,'04施策の客観指標'!$A$4:$AU$1029,COLUMN('04施策の客観指標'!$AU:$AU),FALSE)</f>
        <v>1</v>
      </c>
      <c r="EL27" s="38">
        <f>VLOOKUP($A27&amp;"-"&amp;EB$4,'04施策の客観指標'!$A$4:$AU$1029,COLUMN('04施策の客観指標'!$AU:$AU),FALSE)</f>
        <v>1</v>
      </c>
      <c r="EM27" s="38">
        <f>VLOOKUP($A27&amp;"-"&amp;EC$4,'04施策の客観指標'!$A$4:$AU$1029,COLUMN('04施策の客観指標'!$AU:$AU),FALSE)</f>
        <v>1</v>
      </c>
      <c r="EN27" s="38" t="str">
        <f>VLOOKUP($A27&amp;"-"&amp;ED$4,'04施策の客観指標'!$A$4:$AU$1029,COLUMN('04施策の客観指標'!$AU:$AU),FALSE)</f>
        <v>-</v>
      </c>
      <c r="EO27" s="38">
        <f>VLOOKUP($A27&amp;"-"&amp;EE$4,'04施策の客観指標'!$A$4:$AU$1029,COLUMN('04施策の客観指標'!$AU:$AU),FALSE)</f>
        <v>1</v>
      </c>
      <c r="EP27" s="38" t="str">
        <f>VLOOKUP($A27&amp;"-"&amp;EF$4,'04施策の客観指標'!$A$4:$AU$1029,COLUMN('04施策の客観指標'!$AU:$AU),FALSE)</f>
        <v>-</v>
      </c>
      <c r="EQ27" s="38" t="str">
        <f>VLOOKUP($A27&amp;"-"&amp;EG$4,'04施策の客観指標'!$A$4:$AU$1029,COLUMN('04施策の客観指標'!$AU:$AU),FALSE)</f>
        <v>-</v>
      </c>
      <c r="ER27" s="38" t="str">
        <f>VLOOKUP($A27&amp;"-"&amp;EH$4,'04施策の客観指標'!$A$4:$AU$1029,COLUMN('04施策の客観指標'!$AU:$AU),FALSE)</f>
        <v>-</v>
      </c>
      <c r="ES27" s="38" t="str">
        <f>VLOOKUP($A27&amp;"-"&amp;EI$4,'04施策の客観指標'!$A$4:$AU$1029,COLUMN('04施策の客観指標'!$AU:$AU),FALSE)</f>
        <v>-</v>
      </c>
      <c r="ET27" s="82">
        <f t="shared" si="94"/>
        <v>4</v>
      </c>
      <c r="EU27" s="37" t="str">
        <f t="shared" si="95"/>
        <v/>
      </c>
      <c r="EV27" s="38" t="str">
        <f t="shared" si="24"/>
        <v/>
      </c>
      <c r="EW27" s="38" t="str">
        <f t="shared" si="25"/>
        <v/>
      </c>
      <c r="EX27" s="38" t="str">
        <f t="shared" si="26"/>
        <v/>
      </c>
      <c r="EY27" s="38" t="str">
        <f t="shared" si="27"/>
        <v/>
      </c>
      <c r="EZ27" s="38" t="str">
        <f t="shared" si="28"/>
        <v/>
      </c>
      <c r="FA27" s="38" t="str">
        <f t="shared" si="29"/>
        <v/>
      </c>
      <c r="FB27" s="38" t="str">
        <f t="shared" si="30"/>
        <v/>
      </c>
      <c r="FC27" s="38" t="str">
        <f t="shared" si="31"/>
        <v/>
      </c>
      <c r="FD27" s="41">
        <f t="shared" si="96"/>
        <v>0</v>
      </c>
      <c r="FE27" s="37" t="str">
        <f>IF($K27="○",VLOOKUP($C27&amp;"-"&amp;FE$4,'05市民生活実感調査'!$A$3:$BC$218,COLUMN('05市民生活実感調査'!$AI:$AI),FALSE),"-")</f>
        <v>-</v>
      </c>
      <c r="FF27" s="38" t="str">
        <f>IF($L27="○",VLOOKUP($C27&amp;"-"&amp;FF$4,'05市民生活実感調査'!$A$3:$BC$218,COLUMN('05市民生活実感調査'!$AI:$AI),FALSE),"-")</f>
        <v>-</v>
      </c>
      <c r="FG27" s="38" t="str">
        <f>IF($M27="○",VLOOKUP($C27&amp;"-"&amp;FG$4,'05市民生活実感調査'!$A$3:$BC$218,COLUMN('05市民生活実感調査'!$AI:$AI),FALSE),"-")</f>
        <v>-</v>
      </c>
      <c r="FH27" s="38" t="str">
        <f>IF($N27="○",VLOOKUP($C27&amp;"-"&amp;FH$4,'05市民生活実感調査'!$A$3:$BC$218,COLUMN('05市民生活実感調査'!$AI:$AI),FALSE),"-")</f>
        <v>-</v>
      </c>
      <c r="FI27" s="38" t="str">
        <f>IF($O27="○",VLOOKUP($C27&amp;"-"&amp;FI$4,'05市民生活実感調査'!$A$3:$BC$218,COLUMN('05市民生活実感調査'!$AI:$AI),FALSE),"-")</f>
        <v>-</v>
      </c>
      <c r="FJ27" s="38" t="str">
        <f>IF($P27="○",VLOOKUP($C27&amp;"-"&amp;FJ$4,'05市民生活実感調査'!$A$3:$BC$218,COLUMN('05市民生活実感調査'!$AI:$AI),FALSE),"-")</f>
        <v>-</v>
      </c>
      <c r="FK27" s="38" t="str">
        <f>IF($Q27="○",VLOOKUP($C27&amp;"-"&amp;FK$4,'05市民生活実感調査'!$A$3:$BC$218,COLUMN('05市民生活実感調査'!$AI:$AI),FALSE),"-")</f>
        <v>-</v>
      </c>
      <c r="FL27" s="38" t="str">
        <f>IF($R27="○",VLOOKUP($C27&amp;"-"&amp;FL$4,'05市民生活実感調査'!$A$3:$BC$218,COLUMN('05市民生活実感調査'!$AI:$AI),FALSE),"-")</f>
        <v>-</v>
      </c>
      <c r="FM27" s="109" t="e">
        <f t="shared" si="97"/>
        <v>#DIV/0!</v>
      </c>
      <c r="FN27" s="37" t="str">
        <f t="shared" si="98"/>
        <v/>
      </c>
      <c r="FO27" s="38" t="str">
        <f t="shared" si="32"/>
        <v/>
      </c>
      <c r="FP27" s="38" t="str">
        <f t="shared" si="33"/>
        <v/>
      </c>
      <c r="FQ27" s="38" t="str">
        <f t="shared" si="34"/>
        <v/>
      </c>
      <c r="FR27" s="38" t="str">
        <f t="shared" si="35"/>
        <v/>
      </c>
      <c r="FS27" s="38" t="str">
        <f t="shared" si="36"/>
        <v/>
      </c>
      <c r="FT27" s="38" t="str">
        <f t="shared" si="37"/>
        <v/>
      </c>
      <c r="FU27" s="38" t="str">
        <f t="shared" si="38"/>
        <v/>
      </c>
      <c r="FV27" s="41" t="e">
        <f t="shared" si="99"/>
        <v>#DIV/0!</v>
      </c>
      <c r="FW27" s="13" t="str">
        <f t="shared" si="100"/>
        <v>客観指標</v>
      </c>
      <c r="FX27" s="5" t="str">
        <f t="shared" si="101"/>
        <v>当該施策においては，産学公の連携でものづくりの付加価値を高めることが重要であるため，市民の実感以上に客観指標を重視する。</v>
      </c>
      <c r="FY27" s="108" t="e">
        <f>VLOOKUP(EJ27&amp;FM27&amp;FW27,プルダウン!$AC$2:$AD$51,2,FALSE)</f>
        <v>#DIV/0!</v>
      </c>
      <c r="FZ27" s="12" t="e">
        <f>VLOOKUP(FY27,プルダウン!$A$1:$B$6,2,FALSE)</f>
        <v>#DIV/0!</v>
      </c>
      <c r="GA27" s="11"/>
      <c r="GB27" s="12"/>
      <c r="GC27" s="22" t="s">
        <v>81</v>
      </c>
      <c r="GD27" s="116"/>
      <c r="GE27" s="115" t="str">
        <f>VLOOKUP($A27&amp;"-"&amp;GE$4,'04施策の客観指標'!$A$4:$AU$1029,COLUMN('04施策の客観指標'!$AS:$AS),FALSE)</f>
        <v>-</v>
      </c>
      <c r="GF27" s="7" t="str">
        <f>VLOOKUP($A27&amp;"-"&amp;GF$4,'04施策の客観指標'!$A$4:$AU$1029,COLUMN('04施策の客観指標'!$AS:$AS),FALSE)</f>
        <v>-</v>
      </c>
      <c r="GG27" s="7" t="str">
        <f>VLOOKUP($A27&amp;"-"&amp;GG$4,'04施策の客観指標'!$A$4:$AU$1029,COLUMN('04施策の客観指標'!$AS:$AS),FALSE)</f>
        <v>-</v>
      </c>
      <c r="GH27" s="7" t="str">
        <f>VLOOKUP($A27&amp;"-"&amp;GH$4,'04施策の客観指標'!$A$4:$AU$1029,COLUMN('04施策の客観指標'!$AS:$AS),FALSE)</f>
        <v>-</v>
      </c>
      <c r="GI27" s="7" t="str">
        <f>VLOOKUP($A27&amp;"-"&amp;GI$4,'04施策の客観指標'!$A$4:$AU$1029,COLUMN('04施策の客観指標'!$AS:$AS),FALSE)</f>
        <v>-</v>
      </c>
      <c r="GJ27" s="7" t="str">
        <f>VLOOKUP($A27&amp;"-"&amp;GJ$4,'04施策の客観指標'!$A$4:$AU$1029,COLUMN('04施策の客観指標'!$AS:$AS),FALSE)</f>
        <v>-</v>
      </c>
      <c r="GK27" s="7" t="str">
        <f>VLOOKUP($A27&amp;"-"&amp;GK$4,'04施策の客観指標'!$A$4:$AU$1029,COLUMN('04施策の客観指標'!$AS:$AS),FALSE)</f>
        <v>-</v>
      </c>
      <c r="GL27" s="7" t="str">
        <f>VLOOKUP($A27&amp;"-"&amp;GL$4,'04施策の客観指標'!$A$4:$AU$1029,COLUMN('04施策の客観指標'!$AS:$AS),FALSE)</f>
        <v>-</v>
      </c>
      <c r="GM27" s="7" t="str">
        <f>VLOOKUP($A27&amp;"-"&amp;GM$4,'04施策の客観指標'!$A$4:$AU$1029,COLUMN('04施策の客観指標'!$AS:$AS),FALSE)</f>
        <v>-</v>
      </c>
      <c r="GN27" s="109" t="str">
        <f t="shared" si="102"/>
        <v>e</v>
      </c>
      <c r="GO27" s="37">
        <f>VLOOKUP($A27&amp;"-"&amp;GE$4,'04施策の客観指標'!$A$4:$AU$1029,COLUMN('04施策の客観指標'!$AU:$AU),FALSE)</f>
        <v>1</v>
      </c>
      <c r="GP27" s="38">
        <f>VLOOKUP($A27&amp;"-"&amp;GF$4,'04施策の客観指標'!$A$4:$AU$1029,COLUMN('04施策の客観指標'!$AU:$AU),FALSE)</f>
        <v>1</v>
      </c>
      <c r="GQ27" s="38">
        <f>VLOOKUP($A27&amp;"-"&amp;GG$4,'04施策の客観指標'!$A$4:$AU$1029,COLUMN('04施策の客観指標'!$AU:$AU),FALSE)</f>
        <v>1</v>
      </c>
      <c r="GR27" s="38" t="str">
        <f>VLOOKUP($A27&amp;"-"&amp;GH$4,'04施策の客観指標'!$A$4:$AU$1029,COLUMN('04施策の客観指標'!$AU:$AU),FALSE)</f>
        <v>-</v>
      </c>
      <c r="GS27" s="38">
        <f>VLOOKUP($A27&amp;"-"&amp;GI$4,'04施策の客観指標'!$A$4:$AU$1029,COLUMN('04施策の客観指標'!$AU:$AU),FALSE)</f>
        <v>1</v>
      </c>
      <c r="GT27" s="38" t="str">
        <f>VLOOKUP($A27&amp;"-"&amp;GJ$4,'04施策の客観指標'!$A$4:$AU$1029,COLUMN('04施策の客観指標'!$AU:$AU),FALSE)</f>
        <v>-</v>
      </c>
      <c r="GU27" s="38" t="str">
        <f>VLOOKUP($A27&amp;"-"&amp;GK$4,'04施策の客観指標'!$A$4:$AU$1029,COLUMN('04施策の客観指標'!$AU:$AU),FALSE)</f>
        <v>-</v>
      </c>
      <c r="GV27" s="38" t="str">
        <f>VLOOKUP($A27&amp;"-"&amp;GL$4,'04施策の客観指標'!$A$4:$AU$1029,COLUMN('04施策の客観指標'!$AU:$AU),FALSE)</f>
        <v>-</v>
      </c>
      <c r="GW27" s="38" t="str">
        <f>VLOOKUP($A27&amp;"-"&amp;GM$4,'04施策の客観指標'!$A$4:$AU$1029,COLUMN('04施策の客観指標'!$AU:$AU),FALSE)</f>
        <v>-</v>
      </c>
      <c r="GX27" s="82">
        <f t="shared" si="103"/>
        <v>4</v>
      </c>
      <c r="GY27" s="37" t="str">
        <f t="shared" si="104"/>
        <v/>
      </c>
      <c r="GZ27" s="38" t="str">
        <f t="shared" si="39"/>
        <v/>
      </c>
      <c r="HA27" s="38" t="str">
        <f t="shared" si="40"/>
        <v/>
      </c>
      <c r="HB27" s="38" t="str">
        <f t="shared" si="41"/>
        <v/>
      </c>
      <c r="HC27" s="38" t="str">
        <f t="shared" si="42"/>
        <v/>
      </c>
      <c r="HD27" s="38" t="str">
        <f t="shared" si="43"/>
        <v/>
      </c>
      <c r="HE27" s="38" t="str">
        <f t="shared" si="44"/>
        <v/>
      </c>
      <c r="HF27" s="38" t="str">
        <f t="shared" si="45"/>
        <v/>
      </c>
      <c r="HG27" s="38" t="str">
        <f t="shared" si="46"/>
        <v/>
      </c>
      <c r="HH27" s="41">
        <f t="shared" si="105"/>
        <v>0</v>
      </c>
      <c r="HI27" s="37" t="str">
        <f>IF($K27="○",VLOOKUP($C27&amp;"-"&amp;HI$4,'05市民生活実感調査'!$A$3:$BC$218,COLUMN('05市民生活実感調査'!$AS:$AS),FALSE),"-")</f>
        <v>-</v>
      </c>
      <c r="HJ27" s="38" t="str">
        <f>IF($L27="○",VLOOKUP($C27&amp;"-"&amp;HJ$4,'05市民生活実感調査'!$A$3:$BC$218,COLUMN('05市民生活実感調査'!$AS:$AS),FALSE),"-")</f>
        <v>-</v>
      </c>
      <c r="HK27" s="38" t="str">
        <f>IF($M27="○",VLOOKUP($C27&amp;"-"&amp;HK$4,'05市民生活実感調査'!$A$3:$BC$218,COLUMN('05市民生活実感調査'!$AS:$AS),FALSE),"-")</f>
        <v>-</v>
      </c>
      <c r="HL27" s="38" t="str">
        <f>IF($N27="○",VLOOKUP($C27&amp;"-"&amp;HL$4,'05市民生活実感調査'!$A$3:$BC$218,COLUMN('05市民生活実感調査'!$AS:$AS),FALSE),"-")</f>
        <v>-</v>
      </c>
      <c r="HM27" s="38" t="str">
        <f>IF($O27="○",VLOOKUP($C27&amp;"-"&amp;HM$4,'05市民生活実感調査'!$A$3:$BC$218,COLUMN('05市民生活実感調査'!$AS:$AS),FALSE),"-")</f>
        <v>-</v>
      </c>
      <c r="HN27" s="38" t="str">
        <f>IF($P27="○",VLOOKUP($C27&amp;"-"&amp;HN$4,'05市民生活実感調査'!$A$3:$BC$218,COLUMN('05市民生活実感調査'!$AS:$AS),FALSE),"-")</f>
        <v>-</v>
      </c>
      <c r="HO27" s="38" t="str">
        <f>IF($Q27="○",VLOOKUP($C27&amp;"-"&amp;HO$4,'05市民生活実感調査'!$A$3:$BC$218,COLUMN('05市民生活実感調査'!$AS:$AS),FALSE),"-")</f>
        <v>-</v>
      </c>
      <c r="HP27" s="38" t="str">
        <f>IF($R27="○",VLOOKUP($C27&amp;"-"&amp;HP$4,'05市民生活実感調査'!$A$3:$BC$218,COLUMN('05市民生活実感調査'!$AS:$AS),FALSE),"-")</f>
        <v>-</v>
      </c>
      <c r="HQ27" s="109" t="e">
        <f t="shared" si="106"/>
        <v>#DIV/0!</v>
      </c>
      <c r="HR27" s="37" t="str">
        <f t="shared" si="107"/>
        <v/>
      </c>
      <c r="HS27" s="38" t="str">
        <f t="shared" si="47"/>
        <v/>
      </c>
      <c r="HT27" s="38" t="str">
        <f t="shared" si="48"/>
        <v/>
      </c>
      <c r="HU27" s="38" t="str">
        <f t="shared" si="49"/>
        <v/>
      </c>
      <c r="HV27" s="38" t="str">
        <f t="shared" si="50"/>
        <v/>
      </c>
      <c r="HW27" s="38" t="str">
        <f t="shared" si="51"/>
        <v/>
      </c>
      <c r="HX27" s="38" t="str">
        <f t="shared" si="52"/>
        <v/>
      </c>
      <c r="HY27" s="38" t="str">
        <f t="shared" si="53"/>
        <v/>
      </c>
      <c r="HZ27" s="41" t="e">
        <f t="shared" si="108"/>
        <v>#DIV/0!</v>
      </c>
      <c r="IA27" s="13" t="str">
        <f t="shared" si="109"/>
        <v>客観指標</v>
      </c>
      <c r="IB27" s="5" t="str">
        <f t="shared" si="110"/>
        <v>当該施策においては，産学公の連携でものづくりの付加価値を高めることが重要であるため，市民の実感以上に客観指標を重視する。</v>
      </c>
      <c r="IC27" s="108" t="e">
        <f>VLOOKUP(GN27&amp;HQ27&amp;IA27,プルダウン!$AC$2:$AD$51,2,FALSE)</f>
        <v>#DIV/0!</v>
      </c>
      <c r="ID27" s="12" t="e">
        <f>VLOOKUP(IC27,プルダウン!$A$1:$B$6,2,FALSE)</f>
        <v>#DIV/0!</v>
      </c>
      <c r="IE27" s="11"/>
      <c r="IF27" s="12"/>
      <c r="IG27" s="22" t="s">
        <v>81</v>
      </c>
      <c r="IH27" s="116"/>
      <c r="II27" s="115" t="str">
        <f>VLOOKUP($A27&amp;"-"&amp;II$4,'04施策の客観指標'!$A$4:$AU$1029,COLUMN('04施策の客観指標'!$AT:$AT),FALSE)</f>
        <v>-</v>
      </c>
      <c r="IJ27" s="7" t="str">
        <f>VLOOKUP($A27&amp;"-"&amp;IJ$4,'04施策の客観指標'!$A$4:$AU$1029,COLUMN('04施策の客観指標'!$AT:$AT),FALSE)</f>
        <v>-</v>
      </c>
      <c r="IK27" s="7" t="str">
        <f>VLOOKUP($A27&amp;"-"&amp;IK$4,'04施策の客観指標'!$A$4:$AU$1029,COLUMN('04施策の客観指標'!$AT:$AT),FALSE)</f>
        <v>-</v>
      </c>
      <c r="IL27" s="7" t="str">
        <f>VLOOKUP($A27&amp;"-"&amp;IL$4,'04施策の客観指標'!$A$4:$AU$1029,COLUMN('04施策の客観指標'!$AT:$AT),FALSE)</f>
        <v>-</v>
      </c>
      <c r="IM27" s="7" t="str">
        <f>VLOOKUP($A27&amp;"-"&amp;IM$4,'04施策の客観指標'!$A$4:$AU$1029,COLUMN('04施策の客観指標'!$AT:$AT),FALSE)</f>
        <v>-</v>
      </c>
      <c r="IN27" s="7" t="str">
        <f>VLOOKUP($A27&amp;"-"&amp;IN$4,'04施策の客観指標'!$A$4:$AU$1029,COLUMN('04施策の客観指標'!$AT:$AT),FALSE)</f>
        <v>-</v>
      </c>
      <c r="IO27" s="7" t="str">
        <f>VLOOKUP($A27&amp;"-"&amp;IO$4,'04施策の客観指標'!$A$4:$AU$1029,COLUMN('04施策の客観指標'!$AT:$AT),FALSE)</f>
        <v>-</v>
      </c>
      <c r="IP27" s="7" t="str">
        <f>VLOOKUP($A27&amp;"-"&amp;IP$4,'04施策の客観指標'!$A$4:$AU$1029,COLUMN('04施策の客観指標'!$AT:$AT),FALSE)</f>
        <v>-</v>
      </c>
      <c r="IQ27" s="7" t="str">
        <f>VLOOKUP($A27&amp;"-"&amp;IQ$4,'04施策の客観指標'!$A$4:$AU$1029,COLUMN('04施策の客観指標'!$AT:$AT),FALSE)</f>
        <v>-</v>
      </c>
      <c r="IR27" s="109" t="str">
        <f t="shared" si="111"/>
        <v>e</v>
      </c>
      <c r="IS27" s="37">
        <f>VLOOKUP($A27&amp;"-"&amp;II$4,'04施策の客観指標'!$A$4:$AU$1029,COLUMN('04施策の客観指標'!$AU:$AU),FALSE)</f>
        <v>1</v>
      </c>
      <c r="IT27" s="38">
        <f>VLOOKUP($A27&amp;"-"&amp;IJ$4,'04施策の客観指標'!$A$4:$AU$1029,COLUMN('04施策の客観指標'!$AU:$AU),FALSE)</f>
        <v>1</v>
      </c>
      <c r="IU27" s="38">
        <f>VLOOKUP($A27&amp;"-"&amp;IK$4,'04施策の客観指標'!$A$4:$AU$1029,COLUMN('04施策の客観指標'!$AU:$AU),FALSE)</f>
        <v>1</v>
      </c>
      <c r="IV27" s="38" t="str">
        <f>VLOOKUP($A27&amp;"-"&amp;IL$4,'04施策の客観指標'!$A$4:$AU$1029,COLUMN('04施策の客観指標'!$AU:$AU),FALSE)</f>
        <v>-</v>
      </c>
      <c r="IW27" s="38">
        <f>VLOOKUP($A27&amp;"-"&amp;IM$4,'04施策の客観指標'!$A$4:$AU$1029,COLUMN('04施策の客観指標'!$AU:$AU),FALSE)</f>
        <v>1</v>
      </c>
      <c r="IX27" s="38" t="str">
        <f>VLOOKUP($A27&amp;"-"&amp;IN$4,'04施策の客観指標'!$A$4:$AU$1029,COLUMN('04施策の客観指標'!$AU:$AU),FALSE)</f>
        <v>-</v>
      </c>
      <c r="IY27" s="38" t="str">
        <f>VLOOKUP($A27&amp;"-"&amp;IO$4,'04施策の客観指標'!$A$4:$AU$1029,COLUMN('04施策の客観指標'!$AU:$AU),FALSE)</f>
        <v>-</v>
      </c>
      <c r="IZ27" s="38" t="str">
        <f>VLOOKUP($A27&amp;"-"&amp;IP$4,'04施策の客観指標'!$A$4:$AU$1029,COLUMN('04施策の客観指標'!$AU:$AU),FALSE)</f>
        <v>-</v>
      </c>
      <c r="JA27" s="38" t="str">
        <f>VLOOKUP($A27&amp;"-"&amp;IQ$4,'04施策の客観指標'!$A$4:$AU$1029,COLUMN('04施策の客観指標'!$AU:$AU),FALSE)</f>
        <v>-</v>
      </c>
      <c r="JB27" s="82">
        <f t="shared" si="112"/>
        <v>4</v>
      </c>
      <c r="JC27" s="37" t="str">
        <f t="shared" si="113"/>
        <v/>
      </c>
      <c r="JD27" s="38" t="str">
        <f t="shared" si="54"/>
        <v/>
      </c>
      <c r="JE27" s="38" t="str">
        <f t="shared" si="55"/>
        <v/>
      </c>
      <c r="JF27" s="38" t="str">
        <f t="shared" si="56"/>
        <v/>
      </c>
      <c r="JG27" s="38" t="str">
        <f t="shared" si="57"/>
        <v/>
      </c>
      <c r="JH27" s="38" t="str">
        <f t="shared" si="58"/>
        <v/>
      </c>
      <c r="JI27" s="38" t="str">
        <f t="shared" si="59"/>
        <v/>
      </c>
      <c r="JJ27" s="38" t="str">
        <f t="shared" si="60"/>
        <v/>
      </c>
      <c r="JK27" s="38" t="str">
        <f t="shared" si="61"/>
        <v/>
      </c>
      <c r="JL27" s="41">
        <f t="shared" si="114"/>
        <v>0</v>
      </c>
      <c r="JM27" s="37" t="str">
        <f>IF($K27="○",VLOOKUP($C27&amp;"-"&amp;JM$4,'05市民生活実感調査'!$A$3:$BC$218,COLUMN('05市民生活実感調査'!$BC:$BC),FALSE),"-")</f>
        <v>-</v>
      </c>
      <c r="JN27" s="38" t="str">
        <f>IF($L27="○",VLOOKUP($C27&amp;"-"&amp;JN$4,'05市民生活実感調査'!$A$3:$BC$218,COLUMN('05市民生活実感調査'!$BC:$BC),FALSE),"-")</f>
        <v>-</v>
      </c>
      <c r="JO27" s="38" t="str">
        <f>IF($M27="○",VLOOKUP($C27&amp;"-"&amp;JO$4,'05市民生活実感調査'!$A$3:$BC$218,COLUMN('05市民生活実感調査'!$BC:$BC),FALSE),"-")</f>
        <v>-</v>
      </c>
      <c r="JP27" s="38" t="str">
        <f>IF($N27="○",VLOOKUP($C27&amp;"-"&amp;JP$4,'05市民生活実感調査'!$A$3:$BC$218,COLUMN('05市民生活実感調査'!$BC:$BC),FALSE),"-")</f>
        <v>-</v>
      </c>
      <c r="JQ27" s="38" t="str">
        <f>IF($O27="○",VLOOKUP($C27&amp;"-"&amp;JQ$4,'05市民生活実感調査'!$A$3:$BC$218,COLUMN('05市民生活実感調査'!$BC:$BC),FALSE),"-")</f>
        <v>-</v>
      </c>
      <c r="JR27" s="38" t="str">
        <f>IF($P27="○",VLOOKUP($C27&amp;"-"&amp;JR$4,'05市民生活実感調査'!$A$3:$BC$218,COLUMN('05市民生活実感調査'!$BC:$BC),FALSE),"-")</f>
        <v>-</v>
      </c>
      <c r="JS27" s="38" t="str">
        <f>IF($Q27="○",VLOOKUP($C27&amp;"-"&amp;JS$4,'05市民生活実感調査'!$A$3:$BC$218,COLUMN('05市民生活実感調査'!$BC:$BC),FALSE),"-")</f>
        <v>-</v>
      </c>
      <c r="JT27" s="38" t="str">
        <f>IF($R27="○",VLOOKUP($C27&amp;"-"&amp;JT$4,'05市民生活実感調査'!$A$3:$BC$218,COLUMN('05市民生活実感調査'!$BC:$BC),FALSE),"-")</f>
        <v>-</v>
      </c>
      <c r="JU27" s="109" t="e">
        <f t="shared" si="115"/>
        <v>#DIV/0!</v>
      </c>
      <c r="JV27" s="37" t="str">
        <f t="shared" si="116"/>
        <v/>
      </c>
      <c r="JW27" s="38" t="str">
        <f t="shared" si="62"/>
        <v/>
      </c>
      <c r="JX27" s="38" t="str">
        <f t="shared" si="63"/>
        <v/>
      </c>
      <c r="JY27" s="38" t="str">
        <f t="shared" si="64"/>
        <v/>
      </c>
      <c r="JZ27" s="38" t="str">
        <f t="shared" si="65"/>
        <v/>
      </c>
      <c r="KA27" s="38" t="str">
        <f t="shared" si="66"/>
        <v/>
      </c>
      <c r="KB27" s="38" t="str">
        <f t="shared" si="67"/>
        <v/>
      </c>
      <c r="KC27" s="38" t="str">
        <f t="shared" si="68"/>
        <v/>
      </c>
      <c r="KD27" s="41" t="e">
        <f t="shared" si="117"/>
        <v>#DIV/0!</v>
      </c>
      <c r="KE27" s="13" t="str">
        <f t="shared" si="118"/>
        <v>客観指標</v>
      </c>
      <c r="KF27" s="5" t="str">
        <f t="shared" si="119"/>
        <v>当該施策においては，産学公の連携でものづくりの付加価値を高めることが重要であるため，市民の実感以上に客観指標を重視する。</v>
      </c>
      <c r="KG27" s="108" t="e">
        <f>VLOOKUP(IR27&amp;JU27&amp;KE27,プルダウン!$AC$2:$AD$51,2,FALSE)</f>
        <v>#DIV/0!</v>
      </c>
      <c r="KH27" s="12" t="e">
        <f>VLOOKUP(KG27,プルダウン!$A$1:$B$6,2,FALSE)</f>
        <v>#DIV/0!</v>
      </c>
      <c r="KI27" s="11"/>
      <c r="KJ27" s="12"/>
      <c r="KK27" s="22" t="s">
        <v>81</v>
      </c>
      <c r="KL27" s="5"/>
    </row>
    <row r="28" spans="1:298" ht="267" customHeight="1">
      <c r="A28" s="434">
        <v>703</v>
      </c>
      <c r="B28" s="435" t="s">
        <v>182</v>
      </c>
      <c r="C28" s="436">
        <f t="shared" ref="C28" si="180">ROUNDDOWN(A28/100,0)</f>
        <v>7</v>
      </c>
      <c r="D28" s="437" t="str">
        <f>IFERROR(VLOOKUP(C28,プルダウン!$L$2:$M$28,2,FALSE),"-")</f>
        <v>産業・商業</v>
      </c>
      <c r="E28" s="435"/>
      <c r="F28" s="438" t="s">
        <v>1943</v>
      </c>
      <c r="G28" s="439" t="s">
        <v>2681</v>
      </c>
      <c r="H28" s="438"/>
      <c r="I28" s="439"/>
      <c r="J28" s="435"/>
      <c r="K28" s="440" t="s">
        <v>85</v>
      </c>
      <c r="L28" s="441" t="s">
        <v>85</v>
      </c>
      <c r="M28" s="441" t="s">
        <v>85</v>
      </c>
      <c r="N28" s="441" t="s">
        <v>392</v>
      </c>
      <c r="O28" s="441" t="s">
        <v>85</v>
      </c>
      <c r="P28" s="441" t="s">
        <v>85</v>
      </c>
      <c r="Q28" s="441" t="s">
        <v>85</v>
      </c>
      <c r="R28" s="442" t="s">
        <v>85</v>
      </c>
      <c r="S28" s="560" t="str">
        <f>VLOOKUP($A28&amp;"-"&amp;S$4,'04施策の客観指標'!$A$4:$AU$1029,COLUMN('04施策の客観指標'!$AP:$AP),FALSE)</f>
        <v>a</v>
      </c>
      <c r="T28" s="561" t="str">
        <f>VLOOKUP($A28&amp;"-"&amp;T$4,'04施策の客観指標'!$A$4:$AU$1029,COLUMN('04施策の客観指標'!$AP:$AP),FALSE)</f>
        <v>a</v>
      </c>
      <c r="U28" s="561" t="str">
        <f>VLOOKUP($A28&amp;"-"&amp;U$4,'04施策の客観指標'!$A$4:$AU$1029,COLUMN('04施策の客観指標'!$AP:$AP),FALSE)</f>
        <v>-</v>
      </c>
      <c r="V28" s="561" t="str">
        <f>VLOOKUP($A28&amp;"-"&amp;V$4,'04施策の客観指標'!$A$4:$AU$1029,COLUMN('04施策の客観指標'!$AP:$AP),FALSE)</f>
        <v>-</v>
      </c>
      <c r="W28" s="561" t="str">
        <f>VLOOKUP($A28&amp;"-"&amp;W$4,'04施策の客観指標'!$A$4:$AU$1029,COLUMN('04施策の客観指標'!$AP:$AP),FALSE)</f>
        <v>-</v>
      </c>
      <c r="X28" s="561" t="str">
        <f>VLOOKUP($A28&amp;"-"&amp;X$4,'04施策の客観指標'!$A$4:$AU$1029,COLUMN('04施策の客観指標'!$AP:$AP),FALSE)</f>
        <v>-</v>
      </c>
      <c r="Y28" s="561" t="str">
        <f>VLOOKUP($A28&amp;"-"&amp;Y$4,'04施策の客観指標'!$A$4:$AU$1029,COLUMN('04施策の客観指標'!$AP:$AP),FALSE)</f>
        <v>-</v>
      </c>
      <c r="Z28" s="561" t="str">
        <f>VLOOKUP($A28&amp;"-"&amp;Z$4,'04施策の客観指標'!$A$4:$AU$1029,COLUMN('04施策の客観指標'!$AP:$AP),FALSE)</f>
        <v>-</v>
      </c>
      <c r="AA28" s="562" t="str">
        <f>VLOOKUP($A28&amp;"-"&amp;AA$4,'04施策の客観指標'!$A$4:$AU$1029,COLUMN('04施策の客観指標'!$AP:$AP),FALSE)</f>
        <v>-</v>
      </c>
      <c r="AB28" s="563" t="str">
        <f t="shared" si="70"/>
        <v>a</v>
      </c>
      <c r="AC28" s="443">
        <f>VLOOKUP($A28&amp;"-"&amp;S$4,'04施策の客観指標'!$A$4:$AU$1029,COLUMN('04施策の客観指標'!$AU:$AU),FALSE)</f>
        <v>1</v>
      </c>
      <c r="AD28" s="444">
        <f>VLOOKUP($A28&amp;"-"&amp;T$4,'04施策の客観指標'!$A$4:$AU$1029,COLUMN('04施策の客観指標'!$AU:$AU),FALSE)</f>
        <v>1</v>
      </c>
      <c r="AE28" s="444" t="str">
        <f>VLOOKUP($A28&amp;"-"&amp;U$4,'04施策の客観指標'!$A$4:$AU$1029,COLUMN('04施策の客観指標'!$AU:$AU),FALSE)</f>
        <v>-</v>
      </c>
      <c r="AF28" s="444" t="str">
        <f>VLOOKUP($A28&amp;"-"&amp;V$4,'04施策の客観指標'!$A$4:$AU$1029,COLUMN('04施策の客観指標'!$AU:$AU),FALSE)</f>
        <v>-</v>
      </c>
      <c r="AG28" s="444" t="str">
        <f>VLOOKUP($A28&amp;"-"&amp;W$4,'04施策の客観指標'!$A$4:$AU$1029,COLUMN('04施策の客観指標'!$AU:$AU),FALSE)</f>
        <v>-</v>
      </c>
      <c r="AH28" s="444" t="str">
        <f>VLOOKUP($A28&amp;"-"&amp;X$4,'04施策の客観指標'!$A$4:$AU$1029,COLUMN('04施策の客観指標'!$AU:$AU),FALSE)</f>
        <v>-</v>
      </c>
      <c r="AI28" s="444" t="str">
        <f>VLOOKUP($A28&amp;"-"&amp;Y$4,'04施策の客観指標'!$A$4:$AU$1029,COLUMN('04施策の客観指標'!$AU:$AU),FALSE)</f>
        <v>-</v>
      </c>
      <c r="AJ28" s="444" t="str">
        <f>VLOOKUP($A28&amp;"-"&amp;Z$4,'04施策の客観指標'!$A$4:$AU$1029,COLUMN('04施策の客観指標'!$AU:$AU),FALSE)</f>
        <v>-</v>
      </c>
      <c r="AK28" s="444" t="str">
        <f>VLOOKUP($A28&amp;"-"&amp;AA$4,'04施策の客観指標'!$A$4:$AU$1029,COLUMN('04施策の客観指標'!$AU:$AU),FALSE)</f>
        <v>-</v>
      </c>
      <c r="AL28" s="445">
        <f t="shared" ref="AL28" si="181">SUM(AC28:AK28)</f>
        <v>2</v>
      </c>
      <c r="AM28" s="446">
        <f t="shared" ref="AM28" si="182">_xlfn.SWITCH(S28,"a",4*AC28,"b",3*AC28,"c",2*AC28,"d",1*AC28,"e",0*AC28,"-","")</f>
        <v>4</v>
      </c>
      <c r="AN28" s="444">
        <f t="shared" ref="AN28" si="183">_xlfn.SWITCH(T28,"a",4*AD28,"b",3*AD28,"c",2*AD28,"d",1*AD28,"e",0*AD28,"-","")</f>
        <v>4</v>
      </c>
      <c r="AO28" s="444" t="str">
        <f t="shared" ref="AO28" si="184">_xlfn.SWITCH(U28,"a",4*AE28,"b",3*AE28,"c",2*AE28,"d",1*AE28,"e",0*AE28,"-","")</f>
        <v/>
      </c>
      <c r="AP28" s="444" t="str">
        <f t="shared" ref="AP28" si="185">_xlfn.SWITCH(V28,"a",4*AF28,"b",3*AF28,"c",2*AF28,"d",1*AF28,"e",0*AF28,"-","")</f>
        <v/>
      </c>
      <c r="AQ28" s="444" t="str">
        <f t="shared" ref="AQ28" si="186">_xlfn.SWITCH(W28,"a",4*AG28,"b",3*AG28,"c",2*AG28,"d",1*AG28,"e",0*AG28,"-","")</f>
        <v/>
      </c>
      <c r="AR28" s="444" t="str">
        <f t="shared" ref="AR28" si="187">_xlfn.SWITCH(X28,"a",4*AH28,"b",3*AH28,"c",2*AH28,"d",1*AH28,"e",0*AH28,"-","")</f>
        <v/>
      </c>
      <c r="AS28" s="444" t="str">
        <f t="shared" ref="AS28" si="188">_xlfn.SWITCH(Y28,"a",4*AI28,"b",3*AI28,"c",2*AI28,"d",1*AI28,"e",0*AI28,"-","")</f>
        <v/>
      </c>
      <c r="AT28" s="444" t="str">
        <f t="shared" ref="AT28" si="189">_xlfn.SWITCH(Z28,"a",4*AJ28,"b",3*AJ28,"c",2*AJ28,"d",1*AJ28,"e",0*AJ28,"-","")</f>
        <v/>
      </c>
      <c r="AU28" s="447" t="str">
        <f t="shared" ref="AU28" si="190">_xlfn.SWITCH(AA28,"a",4*AK28,"b",3*AK28,"c",2*AK28,"d",1*AK28,"e",0*AK28,"-","")</f>
        <v/>
      </c>
      <c r="AV28" s="448">
        <f t="shared" si="1"/>
        <v>1</v>
      </c>
      <c r="AW28" s="577" t="str">
        <f>IF($K28="○",VLOOKUP($C28&amp;"-"&amp;AW$4,'05市民生活実感調査'!$A$3:$BC$218,COLUMN('05市民生活実感調査'!$O:$O),FALSE),"-")</f>
        <v>-</v>
      </c>
      <c r="AX28" s="578" t="str">
        <f>IF($L28="○",VLOOKUP($C28&amp;"-"&amp;AX$4,'05市民生活実感調査'!$A$3:$BC$218,COLUMN('05市民生活実感調査'!$O:$O),FALSE),"-")</f>
        <v>-</v>
      </c>
      <c r="AY28" s="578" t="str">
        <f>IF($M28="○",VLOOKUP($C28&amp;"-"&amp;AY$4,'05市民生活実感調査'!$A$3:$BC$218,COLUMN('05市民生活実感調査'!$O:$O),FALSE),"-")</f>
        <v>-</v>
      </c>
      <c r="AZ28" s="578" t="str">
        <f>IF($N28="○",VLOOKUP($C28&amp;"-"&amp;AZ$4,'05市民生活実感調査'!$A$3:$BC$218,COLUMN('05市民生活実感調査'!$O:$O),FALSE),"-")</f>
        <v>c</v>
      </c>
      <c r="BA28" s="578" t="str">
        <f>IF($O28="○",VLOOKUP($C28&amp;"-"&amp;BA$4,'05市民生活実感調査'!$A$3:$BC$218,COLUMN('05市民生活実感調査'!$O:$O),FALSE),"-")</f>
        <v>-</v>
      </c>
      <c r="BB28" s="578" t="str">
        <f>IF($P28="○",VLOOKUP($C28&amp;"-"&amp;BB$4,'05市民生活実感調査'!$A$3:$BC$218,COLUMN('05市民生活実感調査'!$O:$O),FALSE),"-")</f>
        <v>-</v>
      </c>
      <c r="BC28" s="578" t="str">
        <f>IF($Q28="○",VLOOKUP($C28&amp;"-"&amp;BC$4,'05市民生活実感調査'!$A$3:$BC$218,COLUMN('05市民生活実感調査'!$O:$O),FALSE),"-")</f>
        <v>-</v>
      </c>
      <c r="BD28" s="578" t="str">
        <f>IF($R28="○",VLOOKUP($C28&amp;"-"&amp;BD$4,'05市民生活実感調査'!$A$3:$BC$218,COLUMN('05市民生活実感調査'!$O:$O),FALSE),"-")</f>
        <v>-</v>
      </c>
      <c r="BE28" s="579" t="str">
        <f t="shared" si="81"/>
        <v>c</v>
      </c>
      <c r="BF28" s="446" t="str">
        <f t="shared" ref="BF28" si="191">_xlfn.SWITCH(AW28,"a",4,"b",3,"c",2,"d",1,"e",0,"-","")</f>
        <v/>
      </c>
      <c r="BG28" s="444" t="str">
        <f t="shared" ref="BG28" si="192">_xlfn.SWITCH(AX28,"a",4,"b",3,"c",2,"d",1,"e",0,"-","")</f>
        <v/>
      </c>
      <c r="BH28" s="444" t="str">
        <f t="shared" ref="BH28" si="193">_xlfn.SWITCH(AY28,"a",4,"b",3,"c",2,"d",1,"e",0,"-","")</f>
        <v/>
      </c>
      <c r="BI28" s="444">
        <f t="shared" ref="BI28" si="194">_xlfn.SWITCH(AZ28,"a",4,"b",3,"c",2,"d",1,"e",0,"-","")</f>
        <v>2</v>
      </c>
      <c r="BJ28" s="444" t="str">
        <f t="shared" ref="BJ28" si="195">_xlfn.SWITCH(BA28,"a",4,"b",3,"c",2,"d",1,"e",0,"-","")</f>
        <v/>
      </c>
      <c r="BK28" s="444" t="str">
        <f t="shared" ref="BK28" si="196">_xlfn.SWITCH(BB28,"a",4,"b",3,"c",2,"d",1,"e",0,"-","")</f>
        <v/>
      </c>
      <c r="BL28" s="444" t="str">
        <f t="shared" ref="BL28" si="197">_xlfn.SWITCH(BC28,"a",4,"b",3,"c",2,"d",1,"e",0,"-","")</f>
        <v/>
      </c>
      <c r="BM28" s="444" t="str">
        <f t="shared" ref="BM28" si="198">_xlfn.SWITCH(BD28,"a",4,"b",3,"c",2,"d",1,"e",0,"-","")</f>
        <v/>
      </c>
      <c r="BN28" s="442">
        <f t="shared" ref="BN28" si="199">SUM(BF28:BM28)/COUNT(BF28:BM28)/4</f>
        <v>0.5</v>
      </c>
      <c r="BO28" s="462" t="s">
        <v>124</v>
      </c>
      <c r="BP28" s="435" t="s">
        <v>2185</v>
      </c>
      <c r="BQ28" s="589" t="str">
        <f>VLOOKUP(AB28&amp;BE28&amp;BO28,[25]プルダウン!$AC$2:$AD$71,2,FALSE)</f>
        <v>B</v>
      </c>
      <c r="BR28" s="590" t="str">
        <f>VLOOKUP(BQ28,プルダウン!$A$1:$B$6,2,FALSE)</f>
        <v>政策の目的がかなり達成されている</v>
      </c>
      <c r="BS28" s="449"/>
      <c r="BT28" s="439" t="s">
        <v>2689</v>
      </c>
      <c r="BU28" s="450" t="s">
        <v>2690</v>
      </c>
      <c r="BV28" s="451"/>
      <c r="BW28" s="115" t="str">
        <f>VLOOKUP($A28&amp;"-"&amp;BW$4,'04施策の客観指標'!$A$4:$AU$1029,COLUMN('04施策の客観指標'!$AQ:$AQ),FALSE)</f>
        <v>-</v>
      </c>
      <c r="BX28" s="7" t="str">
        <f>VLOOKUP($A28&amp;"-"&amp;BX$4,'04施策の客観指標'!$A$4:$AU$1029,COLUMN('04施策の客観指標'!$AQ:$AQ),FALSE)</f>
        <v>-</v>
      </c>
      <c r="BY28" s="7" t="str">
        <f>VLOOKUP($A28&amp;"-"&amp;BY$4,'04施策の客観指標'!$A$4:$AU$1029,COLUMN('04施策の客観指標'!$AQ:$AQ),FALSE)</f>
        <v>-</v>
      </c>
      <c r="BZ28" s="7" t="str">
        <f>VLOOKUP($A28&amp;"-"&amp;BZ$4,'04施策の客観指標'!$A$4:$AU$1029,COLUMN('04施策の客観指標'!$AQ:$AQ),FALSE)</f>
        <v>-</v>
      </c>
      <c r="CA28" s="7" t="str">
        <f>VLOOKUP($A28&amp;"-"&amp;CA$4,'04施策の客観指標'!$A$4:$AU$1029,COLUMN('04施策の客観指標'!$AQ:$AQ),FALSE)</f>
        <v>-</v>
      </c>
      <c r="CB28" s="7" t="str">
        <f>VLOOKUP($A28&amp;"-"&amp;CB$4,'04施策の客観指標'!$A$4:$AU$1029,COLUMN('04施策の客観指標'!$AQ:$AQ),FALSE)</f>
        <v>-</v>
      </c>
      <c r="CC28" s="7" t="str">
        <f>VLOOKUP($A28&amp;"-"&amp;CC$4,'04施策の客観指標'!$A$4:$AU$1029,COLUMN('04施策の客観指標'!$AQ:$AQ),FALSE)</f>
        <v>-</v>
      </c>
      <c r="CD28" s="7" t="str">
        <f>VLOOKUP($A28&amp;"-"&amp;CD$4,'04施策の客観指標'!$A$4:$AU$1029,COLUMN('04施策の客観指標'!$AQ:$AQ),FALSE)</f>
        <v>-</v>
      </c>
      <c r="CE28" s="7" t="str">
        <f>VLOOKUP($A28&amp;"-"&amp;CE$4,'04施策の客観指標'!$A$4:$AU$1029,COLUMN('04施策の客観指標'!$AQ:$AQ),FALSE)</f>
        <v>-</v>
      </c>
      <c r="CF28" s="109" t="str">
        <f t="shared" si="84"/>
        <v>e</v>
      </c>
      <c r="CG28" s="37">
        <f>VLOOKUP($A28&amp;"-"&amp;BW$4,'04施策の客観指標'!$A$4:$AU$1029,COLUMN('04施策の客観指標'!$AU:$AU),FALSE)</f>
        <v>1</v>
      </c>
      <c r="CH28" s="38">
        <f>VLOOKUP($A28&amp;"-"&amp;BX$4,'04施策の客観指標'!$A$4:$AU$1029,COLUMN('04施策の客観指標'!$AU:$AU),FALSE)</f>
        <v>1</v>
      </c>
      <c r="CI28" s="38" t="str">
        <f>VLOOKUP($A28&amp;"-"&amp;BY$4,'04施策の客観指標'!$A$4:$AU$1029,COLUMN('04施策の客観指標'!$AU:$AU),FALSE)</f>
        <v>-</v>
      </c>
      <c r="CJ28" s="38" t="str">
        <f>VLOOKUP($A28&amp;"-"&amp;BZ$4,'04施策の客観指標'!$A$4:$AU$1029,COLUMN('04施策の客観指標'!$AU:$AU),FALSE)</f>
        <v>-</v>
      </c>
      <c r="CK28" s="38" t="str">
        <f>VLOOKUP($A28&amp;"-"&amp;CA$4,'04施策の客観指標'!$A$4:$AU$1029,COLUMN('04施策の客観指標'!$AU:$AU),FALSE)</f>
        <v>-</v>
      </c>
      <c r="CL28" s="38" t="str">
        <f>VLOOKUP($A28&amp;"-"&amp;CB$4,'04施策の客観指標'!$A$4:$AU$1029,COLUMN('04施策の客観指標'!$AU:$AU),FALSE)</f>
        <v>-</v>
      </c>
      <c r="CM28" s="38" t="str">
        <f>VLOOKUP($A28&amp;"-"&amp;CC$4,'04施策の客観指標'!$A$4:$AU$1029,COLUMN('04施策の客観指標'!$AU:$AU),FALSE)</f>
        <v>-</v>
      </c>
      <c r="CN28" s="38" t="str">
        <f>VLOOKUP($A28&amp;"-"&amp;CD$4,'04施策の客観指標'!$A$4:$AU$1029,COLUMN('04施策の客観指標'!$AU:$AU),FALSE)</f>
        <v>-</v>
      </c>
      <c r="CO28" s="38" t="str">
        <f>VLOOKUP($A28&amp;"-"&amp;CE$4,'04施策の客観指標'!$A$4:$AU$1029,COLUMN('04施策の客観指標'!$AU:$AU),FALSE)</f>
        <v>-</v>
      </c>
      <c r="CP28" s="82">
        <f t="shared" si="85"/>
        <v>2</v>
      </c>
      <c r="CQ28" s="37" t="str">
        <f t="shared" si="86"/>
        <v/>
      </c>
      <c r="CR28" s="38" t="str">
        <f t="shared" si="9"/>
        <v/>
      </c>
      <c r="CS28" s="38" t="str">
        <f t="shared" si="10"/>
        <v/>
      </c>
      <c r="CT28" s="38" t="str">
        <f t="shared" si="11"/>
        <v/>
      </c>
      <c r="CU28" s="38" t="str">
        <f t="shared" si="12"/>
        <v/>
      </c>
      <c r="CV28" s="38" t="str">
        <f t="shared" si="13"/>
        <v/>
      </c>
      <c r="CW28" s="38" t="str">
        <f t="shared" si="14"/>
        <v/>
      </c>
      <c r="CX28" s="38" t="str">
        <f t="shared" si="15"/>
        <v/>
      </c>
      <c r="CY28" s="38" t="str">
        <f t="shared" si="16"/>
        <v/>
      </c>
      <c r="CZ28" s="41">
        <f t="shared" si="87"/>
        <v>0</v>
      </c>
      <c r="DA28" s="37" t="str">
        <f>IF($K28="○",VLOOKUP($C28&amp;"-"&amp;DA$4,'05市民生活実感調査'!$A$3:$BC$218,COLUMN('05市民生活実感調査'!$Y:$Y),FALSE),"-")</f>
        <v>-</v>
      </c>
      <c r="DB28" s="38" t="str">
        <f>IF($L28="○",VLOOKUP($C28&amp;"-"&amp;DB$4,'05市民生活実感調査'!$A$3:$BC$218,COLUMN('05市民生活実感調査'!$Y:$Y),FALSE),"-")</f>
        <v>-</v>
      </c>
      <c r="DC28" s="38" t="str">
        <f>IF($M28="○",VLOOKUP($C28&amp;"-"&amp;DC$4,'05市民生活実感調査'!$A$3:$BC$218,COLUMN('05市民生活実感調査'!$Y:$Y),FALSE),"-")</f>
        <v>-</v>
      </c>
      <c r="DD28" s="38" t="str">
        <f>IF($N28="○",VLOOKUP($C28&amp;"-"&amp;DD$4,'05市民生活実感調査'!$A$3:$BC$218,COLUMN('05市民生活実感調査'!$Y:$Y),FALSE),"-")</f>
        <v>-</v>
      </c>
      <c r="DE28" s="38" t="str">
        <f>IF($O28="○",VLOOKUP($C28&amp;"-"&amp;DE$4,'05市民生活実感調査'!$A$3:$BC$218,COLUMN('05市民生活実感調査'!$Y:$Y),FALSE),"-")</f>
        <v>-</v>
      </c>
      <c r="DF28" s="38" t="str">
        <f>IF($P28="○",VLOOKUP($C28&amp;"-"&amp;DF$4,'05市民生活実感調査'!$A$3:$BC$218,COLUMN('05市民生活実感調査'!$Y:$Y),FALSE),"-")</f>
        <v>-</v>
      </c>
      <c r="DG28" s="38" t="str">
        <f>IF($Q28="○",VLOOKUP($C28&amp;"-"&amp;DG$4,'05市民生活実感調査'!$A$3:$BC$218,COLUMN('05市民生活実感調査'!$Y:$Y),FALSE),"-")</f>
        <v>-</v>
      </c>
      <c r="DH28" s="38" t="str">
        <f>IF($R28="○",VLOOKUP($C28&amp;"-"&amp;DH$4,'05市民生活実感調査'!$A$3:$BC$218,COLUMN('05市民生活実感調査'!$Y:$Y),FALSE),"-")</f>
        <v>-</v>
      </c>
      <c r="DI28" s="109" t="e">
        <f t="shared" si="88"/>
        <v>#DIV/0!</v>
      </c>
      <c r="DJ28" s="37" t="str">
        <f t="shared" si="89"/>
        <v/>
      </c>
      <c r="DK28" s="38" t="str">
        <f t="shared" si="17"/>
        <v/>
      </c>
      <c r="DL28" s="38" t="str">
        <f t="shared" si="18"/>
        <v/>
      </c>
      <c r="DM28" s="38" t="str">
        <f t="shared" si="19"/>
        <v/>
      </c>
      <c r="DN28" s="38" t="str">
        <f t="shared" si="20"/>
        <v/>
      </c>
      <c r="DO28" s="38" t="str">
        <f t="shared" si="21"/>
        <v/>
      </c>
      <c r="DP28" s="38" t="str">
        <f t="shared" si="22"/>
        <v/>
      </c>
      <c r="DQ28" s="38" t="str">
        <f t="shared" si="23"/>
        <v/>
      </c>
      <c r="DR28" s="41" t="e">
        <f t="shared" si="90"/>
        <v>#DIV/0!</v>
      </c>
      <c r="DS28" s="13" t="str">
        <f t="shared" si="91"/>
        <v>客観指標</v>
      </c>
      <c r="DT28" s="5" t="str">
        <f t="shared" si="92"/>
        <v>本施策は，京都の強みを生かした事業環境の整備を目的としているため，市内企業への貢献度合いや雇用者の増加を重視して評価する方が妥当であると考えられるため客観指標を重視する。</v>
      </c>
      <c r="DU28" s="108" t="e">
        <f>VLOOKUP(CF28&amp;DI28&amp;DS28,プルダウン!$AC$2:$AD$51,2,FALSE)</f>
        <v>#DIV/0!</v>
      </c>
      <c r="DV28" s="12" t="e">
        <f>VLOOKUP(DU28,プルダウン!$A$1:$B$6,2,FALSE)</f>
        <v>#DIV/0!</v>
      </c>
      <c r="DW28" s="11"/>
      <c r="DX28" s="12"/>
      <c r="DY28" s="22" t="s">
        <v>81</v>
      </c>
      <c r="DZ28" s="116"/>
      <c r="EA28" s="115" t="str">
        <f>VLOOKUP($A28&amp;"-"&amp;EA$4,'04施策の客観指標'!$A$4:$AU$1029,COLUMN('04施策の客観指標'!$AR:$AR),FALSE)</f>
        <v>-</v>
      </c>
      <c r="EB28" s="7" t="str">
        <f>VLOOKUP($A28&amp;"-"&amp;EB$4,'04施策の客観指標'!$A$4:$AU$1029,COLUMN('04施策の客観指標'!$AR:$AR),FALSE)</f>
        <v>-</v>
      </c>
      <c r="EC28" s="7" t="str">
        <f>VLOOKUP($A28&amp;"-"&amp;EC$4,'04施策の客観指標'!$A$4:$AU$1029,COLUMN('04施策の客観指標'!$AR:$AR),FALSE)</f>
        <v>-</v>
      </c>
      <c r="ED28" s="7" t="str">
        <f>VLOOKUP($A28&amp;"-"&amp;ED$4,'04施策の客観指標'!$A$4:$AU$1029,COLUMN('04施策の客観指標'!$AR:$AR),FALSE)</f>
        <v>-</v>
      </c>
      <c r="EE28" s="7" t="str">
        <f>VLOOKUP($A28&amp;"-"&amp;EE$4,'04施策の客観指標'!$A$4:$AU$1029,COLUMN('04施策の客観指標'!$AR:$AR),FALSE)</f>
        <v>-</v>
      </c>
      <c r="EF28" s="7" t="str">
        <f>VLOOKUP($A28&amp;"-"&amp;EF$4,'04施策の客観指標'!$A$4:$AU$1029,COLUMN('04施策の客観指標'!$AR:$AR),FALSE)</f>
        <v>-</v>
      </c>
      <c r="EG28" s="7" t="str">
        <f>VLOOKUP($A28&amp;"-"&amp;EG$4,'04施策の客観指標'!$A$4:$AU$1029,COLUMN('04施策の客観指標'!$AR:$AR),FALSE)</f>
        <v>-</v>
      </c>
      <c r="EH28" s="7" t="str">
        <f>VLOOKUP($A28&amp;"-"&amp;EH$4,'04施策の客観指標'!$A$4:$AU$1029,COLUMN('04施策の客観指標'!$AR:$AR),FALSE)</f>
        <v>-</v>
      </c>
      <c r="EI28" s="7" t="str">
        <f>VLOOKUP($A28&amp;"-"&amp;EI$4,'04施策の客観指標'!$A$4:$AU$1029,COLUMN('04施策の客観指標'!$AR:$AR),FALSE)</f>
        <v>-</v>
      </c>
      <c r="EJ28" s="109" t="str">
        <f t="shared" si="93"/>
        <v>e</v>
      </c>
      <c r="EK28" s="37">
        <f>VLOOKUP($A28&amp;"-"&amp;EA$4,'04施策の客観指標'!$A$4:$AU$1029,COLUMN('04施策の客観指標'!$AU:$AU),FALSE)</f>
        <v>1</v>
      </c>
      <c r="EL28" s="38">
        <f>VLOOKUP($A28&amp;"-"&amp;EB$4,'04施策の客観指標'!$A$4:$AU$1029,COLUMN('04施策の客観指標'!$AU:$AU),FALSE)</f>
        <v>1</v>
      </c>
      <c r="EM28" s="38" t="str">
        <f>VLOOKUP($A28&amp;"-"&amp;EC$4,'04施策の客観指標'!$A$4:$AU$1029,COLUMN('04施策の客観指標'!$AU:$AU),FALSE)</f>
        <v>-</v>
      </c>
      <c r="EN28" s="38" t="str">
        <f>VLOOKUP($A28&amp;"-"&amp;ED$4,'04施策の客観指標'!$A$4:$AU$1029,COLUMN('04施策の客観指標'!$AU:$AU),FALSE)</f>
        <v>-</v>
      </c>
      <c r="EO28" s="38" t="str">
        <f>VLOOKUP($A28&amp;"-"&amp;EE$4,'04施策の客観指標'!$A$4:$AU$1029,COLUMN('04施策の客観指標'!$AU:$AU),FALSE)</f>
        <v>-</v>
      </c>
      <c r="EP28" s="38" t="str">
        <f>VLOOKUP($A28&amp;"-"&amp;EF$4,'04施策の客観指標'!$A$4:$AU$1029,COLUMN('04施策の客観指標'!$AU:$AU),FALSE)</f>
        <v>-</v>
      </c>
      <c r="EQ28" s="38" t="str">
        <f>VLOOKUP($A28&amp;"-"&amp;EG$4,'04施策の客観指標'!$A$4:$AU$1029,COLUMN('04施策の客観指標'!$AU:$AU),FALSE)</f>
        <v>-</v>
      </c>
      <c r="ER28" s="38" t="str">
        <f>VLOOKUP($A28&amp;"-"&amp;EH$4,'04施策の客観指標'!$A$4:$AU$1029,COLUMN('04施策の客観指標'!$AU:$AU),FALSE)</f>
        <v>-</v>
      </c>
      <c r="ES28" s="38" t="str">
        <f>VLOOKUP($A28&amp;"-"&amp;EI$4,'04施策の客観指標'!$A$4:$AU$1029,COLUMN('04施策の客観指標'!$AU:$AU),FALSE)</f>
        <v>-</v>
      </c>
      <c r="ET28" s="82">
        <f t="shared" si="94"/>
        <v>2</v>
      </c>
      <c r="EU28" s="37" t="str">
        <f t="shared" si="95"/>
        <v/>
      </c>
      <c r="EV28" s="38" t="str">
        <f t="shared" si="24"/>
        <v/>
      </c>
      <c r="EW28" s="38" t="str">
        <f t="shared" si="25"/>
        <v/>
      </c>
      <c r="EX28" s="38" t="str">
        <f t="shared" si="26"/>
        <v/>
      </c>
      <c r="EY28" s="38" t="str">
        <f t="shared" si="27"/>
        <v/>
      </c>
      <c r="EZ28" s="38" t="str">
        <f t="shared" si="28"/>
        <v/>
      </c>
      <c r="FA28" s="38" t="str">
        <f t="shared" si="29"/>
        <v/>
      </c>
      <c r="FB28" s="38" t="str">
        <f t="shared" si="30"/>
        <v/>
      </c>
      <c r="FC28" s="38" t="str">
        <f t="shared" si="31"/>
        <v/>
      </c>
      <c r="FD28" s="41">
        <f t="shared" si="96"/>
        <v>0</v>
      </c>
      <c r="FE28" s="37" t="str">
        <f>IF($K28="○",VLOOKUP($C28&amp;"-"&amp;FE$4,'05市民生活実感調査'!$A$3:$BC$218,COLUMN('05市民生活実感調査'!$AI:$AI),FALSE),"-")</f>
        <v>-</v>
      </c>
      <c r="FF28" s="38" t="str">
        <f>IF($L28="○",VLOOKUP($C28&amp;"-"&amp;FF$4,'05市民生活実感調査'!$A$3:$BC$218,COLUMN('05市民生活実感調査'!$AI:$AI),FALSE),"-")</f>
        <v>-</v>
      </c>
      <c r="FG28" s="38" t="str">
        <f>IF($M28="○",VLOOKUP($C28&amp;"-"&amp;FG$4,'05市民生活実感調査'!$A$3:$BC$218,COLUMN('05市民生活実感調査'!$AI:$AI),FALSE),"-")</f>
        <v>-</v>
      </c>
      <c r="FH28" s="38" t="str">
        <f>IF($N28="○",VLOOKUP($C28&amp;"-"&amp;FH$4,'05市民生活実感調査'!$A$3:$BC$218,COLUMN('05市民生活実感調査'!$AI:$AI),FALSE),"-")</f>
        <v>-</v>
      </c>
      <c r="FI28" s="38" t="str">
        <f>IF($O28="○",VLOOKUP($C28&amp;"-"&amp;FI$4,'05市民生活実感調査'!$A$3:$BC$218,COLUMN('05市民生活実感調査'!$AI:$AI),FALSE),"-")</f>
        <v>-</v>
      </c>
      <c r="FJ28" s="38" t="str">
        <f>IF($P28="○",VLOOKUP($C28&amp;"-"&amp;FJ$4,'05市民生活実感調査'!$A$3:$BC$218,COLUMN('05市民生活実感調査'!$AI:$AI),FALSE),"-")</f>
        <v>-</v>
      </c>
      <c r="FK28" s="38" t="str">
        <f>IF($Q28="○",VLOOKUP($C28&amp;"-"&amp;FK$4,'05市民生活実感調査'!$A$3:$BC$218,COLUMN('05市民生活実感調査'!$AI:$AI),FALSE),"-")</f>
        <v>-</v>
      </c>
      <c r="FL28" s="38" t="str">
        <f>IF($R28="○",VLOOKUP($C28&amp;"-"&amp;FL$4,'05市民生活実感調査'!$A$3:$BC$218,COLUMN('05市民生活実感調査'!$AI:$AI),FALSE),"-")</f>
        <v>-</v>
      </c>
      <c r="FM28" s="109" t="e">
        <f t="shared" si="97"/>
        <v>#DIV/0!</v>
      </c>
      <c r="FN28" s="37" t="str">
        <f t="shared" si="98"/>
        <v/>
      </c>
      <c r="FO28" s="38" t="str">
        <f t="shared" si="32"/>
        <v/>
      </c>
      <c r="FP28" s="38" t="str">
        <f t="shared" si="33"/>
        <v/>
      </c>
      <c r="FQ28" s="38" t="str">
        <f t="shared" si="34"/>
        <v/>
      </c>
      <c r="FR28" s="38" t="str">
        <f t="shared" si="35"/>
        <v/>
      </c>
      <c r="FS28" s="38" t="str">
        <f t="shared" si="36"/>
        <v/>
      </c>
      <c r="FT28" s="38" t="str">
        <f t="shared" si="37"/>
        <v/>
      </c>
      <c r="FU28" s="38" t="str">
        <f t="shared" si="38"/>
        <v/>
      </c>
      <c r="FV28" s="41" t="e">
        <f t="shared" si="99"/>
        <v>#DIV/0!</v>
      </c>
      <c r="FW28" s="13" t="str">
        <f t="shared" si="100"/>
        <v>客観指標</v>
      </c>
      <c r="FX28" s="5" t="str">
        <f t="shared" si="101"/>
        <v>本施策は，京都の強みを生かした事業環境の整備を目的としているため，市内企業への貢献度合いや雇用者の増加を重視して評価する方が妥当であると考えられるため客観指標を重視する。</v>
      </c>
      <c r="FY28" s="108" t="e">
        <f>VLOOKUP(EJ28&amp;FM28&amp;FW28,プルダウン!$AC$2:$AD$51,2,FALSE)</f>
        <v>#DIV/0!</v>
      </c>
      <c r="FZ28" s="12" t="e">
        <f>VLOOKUP(FY28,プルダウン!$A$1:$B$6,2,FALSE)</f>
        <v>#DIV/0!</v>
      </c>
      <c r="GA28" s="11"/>
      <c r="GB28" s="12"/>
      <c r="GC28" s="22" t="s">
        <v>81</v>
      </c>
      <c r="GD28" s="116"/>
      <c r="GE28" s="115" t="str">
        <f>VLOOKUP($A28&amp;"-"&amp;GE$4,'04施策の客観指標'!$A$4:$AU$1029,COLUMN('04施策の客観指標'!$AS:$AS),FALSE)</f>
        <v>-</v>
      </c>
      <c r="GF28" s="7" t="str">
        <f>VLOOKUP($A28&amp;"-"&amp;GF$4,'04施策の客観指標'!$A$4:$AU$1029,COLUMN('04施策の客観指標'!$AS:$AS),FALSE)</f>
        <v>-</v>
      </c>
      <c r="GG28" s="7" t="str">
        <f>VLOOKUP($A28&amp;"-"&amp;GG$4,'04施策の客観指標'!$A$4:$AU$1029,COLUMN('04施策の客観指標'!$AS:$AS),FALSE)</f>
        <v>-</v>
      </c>
      <c r="GH28" s="7" t="str">
        <f>VLOOKUP($A28&amp;"-"&amp;GH$4,'04施策の客観指標'!$A$4:$AU$1029,COLUMN('04施策の客観指標'!$AS:$AS),FALSE)</f>
        <v>-</v>
      </c>
      <c r="GI28" s="7" t="str">
        <f>VLOOKUP($A28&amp;"-"&amp;GI$4,'04施策の客観指標'!$A$4:$AU$1029,COLUMN('04施策の客観指標'!$AS:$AS),FALSE)</f>
        <v>-</v>
      </c>
      <c r="GJ28" s="7" t="str">
        <f>VLOOKUP($A28&amp;"-"&amp;GJ$4,'04施策の客観指標'!$A$4:$AU$1029,COLUMN('04施策の客観指標'!$AS:$AS),FALSE)</f>
        <v>-</v>
      </c>
      <c r="GK28" s="7" t="str">
        <f>VLOOKUP($A28&amp;"-"&amp;GK$4,'04施策の客観指標'!$A$4:$AU$1029,COLUMN('04施策の客観指標'!$AS:$AS),FALSE)</f>
        <v>-</v>
      </c>
      <c r="GL28" s="7" t="str">
        <f>VLOOKUP($A28&amp;"-"&amp;GL$4,'04施策の客観指標'!$A$4:$AU$1029,COLUMN('04施策の客観指標'!$AS:$AS),FALSE)</f>
        <v>-</v>
      </c>
      <c r="GM28" s="7" t="str">
        <f>VLOOKUP($A28&amp;"-"&amp;GM$4,'04施策の客観指標'!$A$4:$AU$1029,COLUMN('04施策の客観指標'!$AS:$AS),FALSE)</f>
        <v>-</v>
      </c>
      <c r="GN28" s="109" t="str">
        <f t="shared" si="102"/>
        <v>e</v>
      </c>
      <c r="GO28" s="37">
        <f>VLOOKUP($A28&amp;"-"&amp;GE$4,'04施策の客観指標'!$A$4:$AU$1029,COLUMN('04施策の客観指標'!$AU:$AU),FALSE)</f>
        <v>1</v>
      </c>
      <c r="GP28" s="38">
        <f>VLOOKUP($A28&amp;"-"&amp;GF$4,'04施策の客観指標'!$A$4:$AU$1029,COLUMN('04施策の客観指標'!$AU:$AU),FALSE)</f>
        <v>1</v>
      </c>
      <c r="GQ28" s="38" t="str">
        <f>VLOOKUP($A28&amp;"-"&amp;GG$4,'04施策の客観指標'!$A$4:$AU$1029,COLUMN('04施策の客観指標'!$AU:$AU),FALSE)</f>
        <v>-</v>
      </c>
      <c r="GR28" s="38" t="str">
        <f>VLOOKUP($A28&amp;"-"&amp;GH$4,'04施策の客観指標'!$A$4:$AU$1029,COLUMN('04施策の客観指標'!$AU:$AU),FALSE)</f>
        <v>-</v>
      </c>
      <c r="GS28" s="38" t="str">
        <f>VLOOKUP($A28&amp;"-"&amp;GI$4,'04施策の客観指標'!$A$4:$AU$1029,COLUMN('04施策の客観指標'!$AU:$AU),FALSE)</f>
        <v>-</v>
      </c>
      <c r="GT28" s="38" t="str">
        <f>VLOOKUP($A28&amp;"-"&amp;GJ$4,'04施策の客観指標'!$A$4:$AU$1029,COLUMN('04施策の客観指標'!$AU:$AU),FALSE)</f>
        <v>-</v>
      </c>
      <c r="GU28" s="38" t="str">
        <f>VLOOKUP($A28&amp;"-"&amp;GK$4,'04施策の客観指標'!$A$4:$AU$1029,COLUMN('04施策の客観指標'!$AU:$AU),FALSE)</f>
        <v>-</v>
      </c>
      <c r="GV28" s="38" t="str">
        <f>VLOOKUP($A28&amp;"-"&amp;GL$4,'04施策の客観指標'!$A$4:$AU$1029,COLUMN('04施策の客観指標'!$AU:$AU),FALSE)</f>
        <v>-</v>
      </c>
      <c r="GW28" s="38" t="str">
        <f>VLOOKUP($A28&amp;"-"&amp;GM$4,'04施策の客観指標'!$A$4:$AU$1029,COLUMN('04施策の客観指標'!$AU:$AU),FALSE)</f>
        <v>-</v>
      </c>
      <c r="GX28" s="82">
        <f t="shared" si="103"/>
        <v>2</v>
      </c>
      <c r="GY28" s="37" t="str">
        <f t="shared" si="104"/>
        <v/>
      </c>
      <c r="GZ28" s="38" t="str">
        <f t="shared" si="39"/>
        <v/>
      </c>
      <c r="HA28" s="38" t="str">
        <f t="shared" si="40"/>
        <v/>
      </c>
      <c r="HB28" s="38" t="str">
        <f t="shared" si="41"/>
        <v/>
      </c>
      <c r="HC28" s="38" t="str">
        <f t="shared" si="42"/>
        <v/>
      </c>
      <c r="HD28" s="38" t="str">
        <f t="shared" si="43"/>
        <v/>
      </c>
      <c r="HE28" s="38" t="str">
        <f t="shared" si="44"/>
        <v/>
      </c>
      <c r="HF28" s="38" t="str">
        <f t="shared" si="45"/>
        <v/>
      </c>
      <c r="HG28" s="38" t="str">
        <f t="shared" si="46"/>
        <v/>
      </c>
      <c r="HH28" s="41">
        <f t="shared" si="105"/>
        <v>0</v>
      </c>
      <c r="HI28" s="37" t="str">
        <f>IF($K28="○",VLOOKUP($C28&amp;"-"&amp;HI$4,'05市民生活実感調査'!$A$3:$BC$218,COLUMN('05市民生活実感調査'!$AS:$AS),FALSE),"-")</f>
        <v>-</v>
      </c>
      <c r="HJ28" s="38" t="str">
        <f>IF($L28="○",VLOOKUP($C28&amp;"-"&amp;HJ$4,'05市民生活実感調査'!$A$3:$BC$218,COLUMN('05市民生活実感調査'!$AS:$AS),FALSE),"-")</f>
        <v>-</v>
      </c>
      <c r="HK28" s="38" t="str">
        <f>IF($M28="○",VLOOKUP($C28&amp;"-"&amp;HK$4,'05市民生活実感調査'!$A$3:$BC$218,COLUMN('05市民生活実感調査'!$AS:$AS),FALSE),"-")</f>
        <v>-</v>
      </c>
      <c r="HL28" s="38" t="str">
        <f>IF($N28="○",VLOOKUP($C28&amp;"-"&amp;HL$4,'05市民生活実感調査'!$A$3:$BC$218,COLUMN('05市民生活実感調査'!$AS:$AS),FALSE),"-")</f>
        <v>-</v>
      </c>
      <c r="HM28" s="38" t="str">
        <f>IF($O28="○",VLOOKUP($C28&amp;"-"&amp;HM$4,'05市民生活実感調査'!$A$3:$BC$218,COLUMN('05市民生活実感調査'!$AS:$AS),FALSE),"-")</f>
        <v>-</v>
      </c>
      <c r="HN28" s="38" t="str">
        <f>IF($P28="○",VLOOKUP($C28&amp;"-"&amp;HN$4,'05市民生活実感調査'!$A$3:$BC$218,COLUMN('05市民生活実感調査'!$AS:$AS),FALSE),"-")</f>
        <v>-</v>
      </c>
      <c r="HO28" s="38" t="str">
        <f>IF($Q28="○",VLOOKUP($C28&amp;"-"&amp;HO$4,'05市民生活実感調査'!$A$3:$BC$218,COLUMN('05市民生活実感調査'!$AS:$AS),FALSE),"-")</f>
        <v>-</v>
      </c>
      <c r="HP28" s="38" t="str">
        <f>IF($R28="○",VLOOKUP($C28&amp;"-"&amp;HP$4,'05市民生活実感調査'!$A$3:$BC$218,COLUMN('05市民生活実感調査'!$AS:$AS),FALSE),"-")</f>
        <v>-</v>
      </c>
      <c r="HQ28" s="109" t="e">
        <f t="shared" si="106"/>
        <v>#DIV/0!</v>
      </c>
      <c r="HR28" s="37" t="str">
        <f t="shared" si="107"/>
        <v/>
      </c>
      <c r="HS28" s="38" t="str">
        <f t="shared" si="47"/>
        <v/>
      </c>
      <c r="HT28" s="38" t="str">
        <f t="shared" si="48"/>
        <v/>
      </c>
      <c r="HU28" s="38" t="str">
        <f t="shared" si="49"/>
        <v/>
      </c>
      <c r="HV28" s="38" t="str">
        <f t="shared" si="50"/>
        <v/>
      </c>
      <c r="HW28" s="38" t="str">
        <f t="shared" si="51"/>
        <v/>
      </c>
      <c r="HX28" s="38" t="str">
        <f t="shared" si="52"/>
        <v/>
      </c>
      <c r="HY28" s="38" t="str">
        <f t="shared" si="53"/>
        <v/>
      </c>
      <c r="HZ28" s="41" t="e">
        <f t="shared" si="108"/>
        <v>#DIV/0!</v>
      </c>
      <c r="IA28" s="13" t="str">
        <f t="shared" si="109"/>
        <v>客観指標</v>
      </c>
      <c r="IB28" s="5" t="str">
        <f t="shared" si="110"/>
        <v>本施策は，京都の強みを生かした事業環境の整備を目的としているため，市内企業への貢献度合いや雇用者の増加を重視して評価する方が妥当であると考えられるため客観指標を重視する。</v>
      </c>
      <c r="IC28" s="108" t="e">
        <f>VLOOKUP(GN28&amp;HQ28&amp;IA28,プルダウン!$AC$2:$AD$51,2,FALSE)</f>
        <v>#DIV/0!</v>
      </c>
      <c r="ID28" s="12" t="e">
        <f>VLOOKUP(IC28,プルダウン!$A$1:$B$6,2,FALSE)</f>
        <v>#DIV/0!</v>
      </c>
      <c r="IE28" s="11"/>
      <c r="IF28" s="12"/>
      <c r="IG28" s="22" t="s">
        <v>81</v>
      </c>
      <c r="IH28" s="116"/>
      <c r="II28" s="115" t="str">
        <f>VLOOKUP($A28&amp;"-"&amp;II$4,'04施策の客観指標'!$A$4:$AU$1029,COLUMN('04施策の客観指標'!$AT:$AT),FALSE)</f>
        <v>-</v>
      </c>
      <c r="IJ28" s="7" t="str">
        <f>VLOOKUP($A28&amp;"-"&amp;IJ$4,'04施策の客観指標'!$A$4:$AU$1029,COLUMN('04施策の客観指標'!$AT:$AT),FALSE)</f>
        <v>-</v>
      </c>
      <c r="IK28" s="7" t="str">
        <f>VLOOKUP($A28&amp;"-"&amp;IK$4,'04施策の客観指標'!$A$4:$AU$1029,COLUMN('04施策の客観指標'!$AT:$AT),FALSE)</f>
        <v>-</v>
      </c>
      <c r="IL28" s="7" t="str">
        <f>VLOOKUP($A28&amp;"-"&amp;IL$4,'04施策の客観指標'!$A$4:$AU$1029,COLUMN('04施策の客観指標'!$AT:$AT),FALSE)</f>
        <v>-</v>
      </c>
      <c r="IM28" s="7" t="str">
        <f>VLOOKUP($A28&amp;"-"&amp;IM$4,'04施策の客観指標'!$A$4:$AU$1029,COLUMN('04施策の客観指標'!$AT:$AT),FALSE)</f>
        <v>-</v>
      </c>
      <c r="IN28" s="7" t="str">
        <f>VLOOKUP($A28&amp;"-"&amp;IN$4,'04施策の客観指標'!$A$4:$AU$1029,COLUMN('04施策の客観指標'!$AT:$AT),FALSE)</f>
        <v>-</v>
      </c>
      <c r="IO28" s="7" t="str">
        <f>VLOOKUP($A28&amp;"-"&amp;IO$4,'04施策の客観指標'!$A$4:$AU$1029,COLUMN('04施策の客観指標'!$AT:$AT),FALSE)</f>
        <v>-</v>
      </c>
      <c r="IP28" s="7" t="str">
        <f>VLOOKUP($A28&amp;"-"&amp;IP$4,'04施策の客観指標'!$A$4:$AU$1029,COLUMN('04施策の客観指標'!$AT:$AT),FALSE)</f>
        <v>-</v>
      </c>
      <c r="IQ28" s="7" t="str">
        <f>VLOOKUP($A28&amp;"-"&amp;IQ$4,'04施策の客観指標'!$A$4:$AU$1029,COLUMN('04施策の客観指標'!$AT:$AT),FALSE)</f>
        <v>-</v>
      </c>
      <c r="IR28" s="109" t="str">
        <f t="shared" si="111"/>
        <v>e</v>
      </c>
      <c r="IS28" s="37">
        <f>VLOOKUP($A28&amp;"-"&amp;II$4,'04施策の客観指標'!$A$4:$AU$1029,COLUMN('04施策の客観指標'!$AU:$AU),FALSE)</f>
        <v>1</v>
      </c>
      <c r="IT28" s="38">
        <f>VLOOKUP($A28&amp;"-"&amp;IJ$4,'04施策の客観指標'!$A$4:$AU$1029,COLUMN('04施策の客観指標'!$AU:$AU),FALSE)</f>
        <v>1</v>
      </c>
      <c r="IU28" s="38" t="str">
        <f>VLOOKUP($A28&amp;"-"&amp;IK$4,'04施策の客観指標'!$A$4:$AU$1029,COLUMN('04施策の客観指標'!$AU:$AU),FALSE)</f>
        <v>-</v>
      </c>
      <c r="IV28" s="38" t="str">
        <f>VLOOKUP($A28&amp;"-"&amp;IL$4,'04施策の客観指標'!$A$4:$AU$1029,COLUMN('04施策の客観指標'!$AU:$AU),FALSE)</f>
        <v>-</v>
      </c>
      <c r="IW28" s="38" t="str">
        <f>VLOOKUP($A28&amp;"-"&amp;IM$4,'04施策の客観指標'!$A$4:$AU$1029,COLUMN('04施策の客観指標'!$AU:$AU),FALSE)</f>
        <v>-</v>
      </c>
      <c r="IX28" s="38" t="str">
        <f>VLOOKUP($A28&amp;"-"&amp;IN$4,'04施策の客観指標'!$A$4:$AU$1029,COLUMN('04施策の客観指標'!$AU:$AU),FALSE)</f>
        <v>-</v>
      </c>
      <c r="IY28" s="38" t="str">
        <f>VLOOKUP($A28&amp;"-"&amp;IO$4,'04施策の客観指標'!$A$4:$AU$1029,COLUMN('04施策の客観指標'!$AU:$AU),FALSE)</f>
        <v>-</v>
      </c>
      <c r="IZ28" s="38" t="str">
        <f>VLOOKUP($A28&amp;"-"&amp;IP$4,'04施策の客観指標'!$A$4:$AU$1029,COLUMN('04施策の客観指標'!$AU:$AU),FALSE)</f>
        <v>-</v>
      </c>
      <c r="JA28" s="38" t="str">
        <f>VLOOKUP($A28&amp;"-"&amp;IQ$4,'04施策の客観指標'!$A$4:$AU$1029,COLUMN('04施策の客観指標'!$AU:$AU),FALSE)</f>
        <v>-</v>
      </c>
      <c r="JB28" s="82">
        <f t="shared" si="112"/>
        <v>2</v>
      </c>
      <c r="JC28" s="37" t="str">
        <f t="shared" si="113"/>
        <v/>
      </c>
      <c r="JD28" s="38" t="str">
        <f t="shared" si="54"/>
        <v/>
      </c>
      <c r="JE28" s="38" t="str">
        <f t="shared" si="55"/>
        <v/>
      </c>
      <c r="JF28" s="38" t="str">
        <f t="shared" si="56"/>
        <v/>
      </c>
      <c r="JG28" s="38" t="str">
        <f t="shared" si="57"/>
        <v/>
      </c>
      <c r="JH28" s="38" t="str">
        <f t="shared" si="58"/>
        <v/>
      </c>
      <c r="JI28" s="38" t="str">
        <f t="shared" si="59"/>
        <v/>
      </c>
      <c r="JJ28" s="38" t="str">
        <f t="shared" si="60"/>
        <v/>
      </c>
      <c r="JK28" s="38" t="str">
        <f t="shared" si="61"/>
        <v/>
      </c>
      <c r="JL28" s="41">
        <f t="shared" si="114"/>
        <v>0</v>
      </c>
      <c r="JM28" s="37" t="str">
        <f>IF($K28="○",VLOOKUP($C28&amp;"-"&amp;JM$4,'05市民生活実感調査'!$A$3:$BC$218,COLUMN('05市民生活実感調査'!$BC:$BC),FALSE),"-")</f>
        <v>-</v>
      </c>
      <c r="JN28" s="38" t="str">
        <f>IF($L28="○",VLOOKUP($C28&amp;"-"&amp;JN$4,'05市民生活実感調査'!$A$3:$BC$218,COLUMN('05市民生活実感調査'!$BC:$BC),FALSE),"-")</f>
        <v>-</v>
      </c>
      <c r="JO28" s="38" t="str">
        <f>IF($M28="○",VLOOKUP($C28&amp;"-"&amp;JO$4,'05市民生活実感調査'!$A$3:$BC$218,COLUMN('05市民生活実感調査'!$BC:$BC),FALSE),"-")</f>
        <v>-</v>
      </c>
      <c r="JP28" s="38" t="str">
        <f>IF($N28="○",VLOOKUP($C28&amp;"-"&amp;JP$4,'05市民生活実感調査'!$A$3:$BC$218,COLUMN('05市民生活実感調査'!$BC:$BC),FALSE),"-")</f>
        <v>-</v>
      </c>
      <c r="JQ28" s="38" t="str">
        <f>IF($O28="○",VLOOKUP($C28&amp;"-"&amp;JQ$4,'05市民生活実感調査'!$A$3:$BC$218,COLUMN('05市民生活実感調査'!$BC:$BC),FALSE),"-")</f>
        <v>-</v>
      </c>
      <c r="JR28" s="38" t="str">
        <f>IF($P28="○",VLOOKUP($C28&amp;"-"&amp;JR$4,'05市民生活実感調査'!$A$3:$BC$218,COLUMN('05市民生活実感調査'!$BC:$BC),FALSE),"-")</f>
        <v>-</v>
      </c>
      <c r="JS28" s="38" t="str">
        <f>IF($Q28="○",VLOOKUP($C28&amp;"-"&amp;JS$4,'05市民生活実感調査'!$A$3:$BC$218,COLUMN('05市民生活実感調査'!$BC:$BC),FALSE),"-")</f>
        <v>-</v>
      </c>
      <c r="JT28" s="38" t="str">
        <f>IF($R28="○",VLOOKUP($C28&amp;"-"&amp;JT$4,'05市民生活実感調査'!$A$3:$BC$218,COLUMN('05市民生活実感調査'!$BC:$BC),FALSE),"-")</f>
        <v>-</v>
      </c>
      <c r="JU28" s="109" t="e">
        <f t="shared" si="115"/>
        <v>#DIV/0!</v>
      </c>
      <c r="JV28" s="37" t="str">
        <f t="shared" si="116"/>
        <v/>
      </c>
      <c r="JW28" s="38" t="str">
        <f t="shared" si="62"/>
        <v/>
      </c>
      <c r="JX28" s="38" t="str">
        <f t="shared" si="63"/>
        <v/>
      </c>
      <c r="JY28" s="38" t="str">
        <f t="shared" si="64"/>
        <v/>
      </c>
      <c r="JZ28" s="38" t="str">
        <f t="shared" si="65"/>
        <v/>
      </c>
      <c r="KA28" s="38" t="str">
        <f t="shared" si="66"/>
        <v/>
      </c>
      <c r="KB28" s="38" t="str">
        <f t="shared" si="67"/>
        <v/>
      </c>
      <c r="KC28" s="38" t="str">
        <f t="shared" si="68"/>
        <v/>
      </c>
      <c r="KD28" s="41" t="e">
        <f t="shared" si="117"/>
        <v>#DIV/0!</v>
      </c>
      <c r="KE28" s="13" t="str">
        <f t="shared" si="118"/>
        <v>客観指標</v>
      </c>
      <c r="KF28" s="5" t="str">
        <f t="shared" si="119"/>
        <v>本施策は，京都の強みを生かした事業環境の整備を目的としているため，市内企業への貢献度合いや雇用者の増加を重視して評価する方が妥当であると考えられるため客観指標を重視する。</v>
      </c>
      <c r="KG28" s="108" t="e">
        <f>VLOOKUP(IR28&amp;JU28&amp;KE28,プルダウン!$AC$2:$AD$51,2,FALSE)</f>
        <v>#DIV/0!</v>
      </c>
      <c r="KH28" s="12" t="e">
        <f>VLOOKUP(KG28,プルダウン!$A$1:$B$6,2,FALSE)</f>
        <v>#DIV/0!</v>
      </c>
      <c r="KI28" s="11"/>
      <c r="KJ28" s="12"/>
      <c r="KK28" s="22" t="s">
        <v>81</v>
      </c>
      <c r="KL28" s="5"/>
    </row>
    <row r="29" spans="1:298" ht="255" customHeight="1">
      <c r="A29" s="418">
        <v>704</v>
      </c>
      <c r="B29" s="419" t="s">
        <v>183</v>
      </c>
      <c r="C29" s="390">
        <f t="shared" si="140"/>
        <v>7</v>
      </c>
      <c r="D29" s="420" t="str">
        <f>IFERROR(VLOOKUP(C29,プルダウン!$L$2:$M$28,2,FALSE),"-")</f>
        <v>産業・商業</v>
      </c>
      <c r="E29" s="419"/>
      <c r="F29" s="421" t="s">
        <v>1943</v>
      </c>
      <c r="G29" s="422" t="s">
        <v>2682</v>
      </c>
      <c r="H29" s="421"/>
      <c r="I29" s="422"/>
      <c r="J29" s="419"/>
      <c r="K29" s="423" t="s">
        <v>85</v>
      </c>
      <c r="L29" s="424" t="s">
        <v>85</v>
      </c>
      <c r="M29" s="424" t="s">
        <v>85</v>
      </c>
      <c r="N29" s="424" t="s">
        <v>85</v>
      </c>
      <c r="O29" s="424" t="s">
        <v>392</v>
      </c>
      <c r="P29" s="424" t="s">
        <v>392</v>
      </c>
      <c r="Q29" s="424" t="s">
        <v>85</v>
      </c>
      <c r="R29" s="425" t="s">
        <v>85</v>
      </c>
      <c r="S29" s="564" t="str">
        <f>VLOOKUP($A29&amp;"-"&amp;S$4,'04施策の客観指標'!$A$4:$AU$1029,COLUMN('04施策の客観指標'!$AP:$AP),FALSE)</f>
        <v>a</v>
      </c>
      <c r="T29" s="565" t="str">
        <f>VLOOKUP($A29&amp;"-"&amp;T$4,'04施策の客観指標'!$A$4:$AU$1029,COLUMN('04施策の客観指標'!$AP:$AP),FALSE)</f>
        <v>a</v>
      </c>
      <c r="U29" s="565" t="str">
        <f>VLOOKUP($A29&amp;"-"&amp;U$4,'04施策の客観指標'!$A$4:$AU$1029,COLUMN('04施策の客観指標'!$AP:$AP),FALSE)</f>
        <v>-</v>
      </c>
      <c r="V29" s="565" t="str">
        <f>VLOOKUP($A29&amp;"-"&amp;V$4,'04施策の客観指標'!$A$4:$AU$1029,COLUMN('04施策の客観指標'!$AP:$AP),FALSE)</f>
        <v>-</v>
      </c>
      <c r="W29" s="565" t="str">
        <f>VLOOKUP($A29&amp;"-"&amp;W$4,'04施策の客観指標'!$A$4:$AU$1029,COLUMN('04施策の客観指標'!$AP:$AP),FALSE)</f>
        <v>-</v>
      </c>
      <c r="X29" s="565" t="str">
        <f>VLOOKUP($A29&amp;"-"&amp;X$4,'04施策の客観指標'!$A$4:$AU$1029,COLUMN('04施策の客観指標'!$AP:$AP),FALSE)</f>
        <v>-</v>
      </c>
      <c r="Y29" s="565" t="str">
        <f>VLOOKUP($A29&amp;"-"&amp;Y$4,'04施策の客観指標'!$A$4:$AU$1029,COLUMN('04施策の客観指標'!$AP:$AP),FALSE)</f>
        <v>-</v>
      </c>
      <c r="Z29" s="565" t="str">
        <f>VLOOKUP($A29&amp;"-"&amp;Z$4,'04施策の客観指標'!$A$4:$AU$1029,COLUMN('04施策の客観指標'!$AP:$AP),FALSE)</f>
        <v>-</v>
      </c>
      <c r="AA29" s="566" t="str">
        <f>VLOOKUP($A29&amp;"-"&amp;AA$4,'04施策の客観指標'!$A$4:$AU$1029,COLUMN('04施策の客観指標'!$AP:$AP),FALSE)</f>
        <v>-</v>
      </c>
      <c r="AB29" s="567" t="str">
        <f t="shared" si="70"/>
        <v>a</v>
      </c>
      <c r="AC29" s="426">
        <f>VLOOKUP($A29&amp;"-"&amp;S$4,'04施策の客観指標'!$A$4:$AU$1029,COLUMN('04施策の客観指標'!$AU:$AU),FALSE)</f>
        <v>1</v>
      </c>
      <c r="AD29" s="427">
        <f>VLOOKUP($A29&amp;"-"&amp;T$4,'04施策の客観指標'!$A$4:$AU$1029,COLUMN('04施策の客観指標'!$AU:$AU),FALSE)</f>
        <v>1</v>
      </c>
      <c r="AE29" s="427" t="str">
        <f>VLOOKUP($A29&amp;"-"&amp;U$4,'04施策の客観指標'!$A$4:$AU$1029,COLUMN('04施策の客観指標'!$AU:$AU),FALSE)</f>
        <v>-</v>
      </c>
      <c r="AF29" s="427" t="str">
        <f>VLOOKUP($A29&amp;"-"&amp;V$4,'04施策の客観指標'!$A$4:$AU$1029,COLUMN('04施策の客観指標'!$AU:$AU),FALSE)</f>
        <v>-</v>
      </c>
      <c r="AG29" s="427" t="str">
        <f>VLOOKUP($A29&amp;"-"&amp;W$4,'04施策の客観指標'!$A$4:$AU$1029,COLUMN('04施策の客観指標'!$AU:$AU),FALSE)</f>
        <v>-</v>
      </c>
      <c r="AH29" s="427" t="str">
        <f>VLOOKUP($A29&amp;"-"&amp;X$4,'04施策の客観指標'!$A$4:$AU$1029,COLUMN('04施策の客観指標'!$AU:$AU),FALSE)</f>
        <v>-</v>
      </c>
      <c r="AI29" s="427" t="str">
        <f>VLOOKUP($A29&amp;"-"&amp;Y$4,'04施策の客観指標'!$A$4:$AU$1029,COLUMN('04施策の客観指標'!$AU:$AU),FALSE)</f>
        <v>-</v>
      </c>
      <c r="AJ29" s="427" t="str">
        <f>VLOOKUP($A29&amp;"-"&amp;Z$4,'04施策の客観指標'!$A$4:$AU$1029,COLUMN('04施策の客観指標'!$AU:$AU),FALSE)</f>
        <v>-</v>
      </c>
      <c r="AK29" s="427" t="str">
        <f>VLOOKUP($A29&amp;"-"&amp;AA$4,'04施策の客観指標'!$A$4:$AU$1029,COLUMN('04施策の客観指標'!$AU:$AU),FALSE)</f>
        <v>-</v>
      </c>
      <c r="AL29" s="428">
        <f t="shared" si="141"/>
        <v>2</v>
      </c>
      <c r="AM29" s="391">
        <f t="shared" si="142"/>
        <v>4</v>
      </c>
      <c r="AN29" s="392">
        <f t="shared" si="143"/>
        <v>4</v>
      </c>
      <c r="AO29" s="392" t="str">
        <f t="shared" si="144"/>
        <v/>
      </c>
      <c r="AP29" s="392" t="str">
        <f t="shared" si="145"/>
        <v/>
      </c>
      <c r="AQ29" s="392" t="str">
        <f t="shared" si="146"/>
        <v/>
      </c>
      <c r="AR29" s="392" t="str">
        <f t="shared" si="147"/>
        <v/>
      </c>
      <c r="AS29" s="392" t="str">
        <f t="shared" si="148"/>
        <v/>
      </c>
      <c r="AT29" s="392" t="str">
        <f t="shared" si="149"/>
        <v/>
      </c>
      <c r="AU29" s="406" t="str">
        <f t="shared" si="150"/>
        <v/>
      </c>
      <c r="AV29" s="407">
        <f t="shared" si="1"/>
        <v>1</v>
      </c>
      <c r="AW29" s="580" t="str">
        <f>IF($K29="○",VLOOKUP($C29&amp;"-"&amp;AW$4,'05市民生活実感調査'!$A$3:$BC$218,COLUMN('05市民生活実感調査'!$O:$O),FALSE),"-")</f>
        <v>-</v>
      </c>
      <c r="AX29" s="581" t="str">
        <f>IF($L29="○",VLOOKUP($C29&amp;"-"&amp;AX$4,'05市民生活実感調査'!$A$3:$BC$218,COLUMN('05市民生活実感調査'!$O:$O),FALSE),"-")</f>
        <v>-</v>
      </c>
      <c r="AY29" s="581" t="str">
        <f>IF($M29="○",VLOOKUP($C29&amp;"-"&amp;AY$4,'05市民生活実感調査'!$A$3:$BC$218,COLUMN('05市民生活実感調査'!$O:$O),FALSE),"-")</f>
        <v>-</v>
      </c>
      <c r="AZ29" s="581" t="str">
        <f>IF($N29="○",VLOOKUP($C29&amp;"-"&amp;AZ$4,'05市民生活実感調査'!$A$3:$BC$218,COLUMN('05市民生活実感調査'!$O:$O),FALSE),"-")</f>
        <v>-</v>
      </c>
      <c r="BA29" s="581" t="str">
        <f>IF($O29="○",VLOOKUP($C29&amp;"-"&amp;BA$4,'05市民生活実感調査'!$A$3:$BC$218,COLUMN('05市民生活実感調査'!$O:$O),FALSE),"-")</f>
        <v>c</v>
      </c>
      <c r="BB29" s="581" t="str">
        <f>IF($P29="○",VLOOKUP($C29&amp;"-"&amp;BB$4,'05市民生活実感調査'!$A$3:$BC$218,COLUMN('05市民生活実感調査'!$O:$O),FALSE),"-")</f>
        <v>c</v>
      </c>
      <c r="BC29" s="581" t="str">
        <f>IF($Q29="○",VLOOKUP($C29&amp;"-"&amp;BC$4,'05市民生活実感調査'!$A$3:$BC$218,COLUMN('05市民生活実感調査'!$O:$O),FALSE),"-")</f>
        <v>-</v>
      </c>
      <c r="BD29" s="581" t="str">
        <f>IF($R29="○",VLOOKUP($C29&amp;"-"&amp;BD$4,'05市民生活実感調査'!$A$3:$BC$218,COLUMN('05市民生活実感調査'!$O:$O),FALSE),"-")</f>
        <v>-</v>
      </c>
      <c r="BE29" s="582" t="str">
        <f t="shared" si="81"/>
        <v>c</v>
      </c>
      <c r="BF29" s="405" t="str">
        <f t="shared" si="151"/>
        <v/>
      </c>
      <c r="BG29" s="392" t="str">
        <f t="shared" si="152"/>
        <v/>
      </c>
      <c r="BH29" s="392" t="str">
        <f t="shared" si="153"/>
        <v/>
      </c>
      <c r="BI29" s="392" t="str">
        <f t="shared" si="154"/>
        <v/>
      </c>
      <c r="BJ29" s="392">
        <f t="shared" si="155"/>
        <v>2</v>
      </c>
      <c r="BK29" s="392">
        <f t="shared" si="156"/>
        <v>2</v>
      </c>
      <c r="BL29" s="392" t="str">
        <f t="shared" si="157"/>
        <v/>
      </c>
      <c r="BM29" s="392" t="str">
        <f t="shared" si="158"/>
        <v/>
      </c>
      <c r="BN29" s="429">
        <f t="shared" si="159"/>
        <v>0.5</v>
      </c>
      <c r="BO29" s="454" t="s">
        <v>124</v>
      </c>
      <c r="BP29" s="419" t="s">
        <v>2186</v>
      </c>
      <c r="BQ29" s="591" t="str">
        <f>VLOOKUP(AB29&amp;BE29&amp;BO29,[25]プルダウン!$AC$2:$AD$71,2,FALSE)</f>
        <v>B</v>
      </c>
      <c r="BR29" s="592" t="str">
        <f>VLOOKUP(BQ29,プルダウン!$A$1:$B$6,2,FALSE)</f>
        <v>政策の目的がかなり達成されている</v>
      </c>
      <c r="BS29" s="430"/>
      <c r="BT29" s="431" t="s">
        <v>2691</v>
      </c>
      <c r="BU29" s="432" t="s">
        <v>2692</v>
      </c>
      <c r="BV29" s="433" t="s">
        <v>2715</v>
      </c>
      <c r="BW29" s="115" t="str">
        <f>VLOOKUP($A29&amp;"-"&amp;BW$4,'04施策の客観指標'!$A$4:$AU$1029,COLUMN('04施策の客観指標'!$AQ:$AQ),FALSE)</f>
        <v>-</v>
      </c>
      <c r="BX29" s="7" t="str">
        <f>VLOOKUP($A29&amp;"-"&amp;BX$4,'04施策の客観指標'!$A$4:$AU$1029,COLUMN('04施策の客観指標'!$AQ:$AQ),FALSE)</f>
        <v>-</v>
      </c>
      <c r="BY29" s="7" t="str">
        <f>VLOOKUP($A29&amp;"-"&amp;BY$4,'04施策の客観指標'!$A$4:$AU$1029,COLUMN('04施策の客観指標'!$AQ:$AQ),FALSE)</f>
        <v>-</v>
      </c>
      <c r="BZ29" s="7" t="str">
        <f>VLOOKUP($A29&amp;"-"&amp;BZ$4,'04施策の客観指標'!$A$4:$AU$1029,COLUMN('04施策の客観指標'!$AQ:$AQ),FALSE)</f>
        <v>-</v>
      </c>
      <c r="CA29" s="7" t="str">
        <f>VLOOKUP($A29&amp;"-"&amp;CA$4,'04施策の客観指標'!$A$4:$AU$1029,COLUMN('04施策の客観指標'!$AQ:$AQ),FALSE)</f>
        <v>-</v>
      </c>
      <c r="CB29" s="7" t="str">
        <f>VLOOKUP($A29&amp;"-"&amp;CB$4,'04施策の客観指標'!$A$4:$AU$1029,COLUMN('04施策の客観指標'!$AQ:$AQ),FALSE)</f>
        <v>-</v>
      </c>
      <c r="CC29" s="7" t="str">
        <f>VLOOKUP($A29&amp;"-"&amp;CC$4,'04施策の客観指標'!$A$4:$AU$1029,COLUMN('04施策の客観指標'!$AQ:$AQ),FALSE)</f>
        <v>-</v>
      </c>
      <c r="CD29" s="7" t="str">
        <f>VLOOKUP($A29&amp;"-"&amp;CD$4,'04施策の客観指標'!$A$4:$AU$1029,COLUMN('04施策の客観指標'!$AQ:$AQ),FALSE)</f>
        <v>-</v>
      </c>
      <c r="CE29" s="7" t="str">
        <f>VLOOKUP($A29&amp;"-"&amp;CE$4,'04施策の客観指標'!$A$4:$AU$1029,COLUMN('04施策の客観指標'!$AQ:$AQ),FALSE)</f>
        <v>-</v>
      </c>
      <c r="CF29" s="109" t="str">
        <f t="shared" si="84"/>
        <v>e</v>
      </c>
      <c r="CG29" s="37">
        <f>VLOOKUP($A29&amp;"-"&amp;BW$4,'04施策の客観指標'!$A$4:$AU$1029,COLUMN('04施策の客観指標'!$AU:$AU),FALSE)</f>
        <v>1</v>
      </c>
      <c r="CH29" s="38">
        <f>VLOOKUP($A29&amp;"-"&amp;BX$4,'04施策の客観指標'!$A$4:$AU$1029,COLUMN('04施策の客観指標'!$AU:$AU),FALSE)</f>
        <v>1</v>
      </c>
      <c r="CI29" s="38" t="str">
        <f>VLOOKUP($A29&amp;"-"&amp;BY$4,'04施策の客観指標'!$A$4:$AU$1029,COLUMN('04施策の客観指標'!$AU:$AU),FALSE)</f>
        <v>-</v>
      </c>
      <c r="CJ29" s="38" t="str">
        <f>VLOOKUP($A29&amp;"-"&amp;BZ$4,'04施策の客観指標'!$A$4:$AU$1029,COLUMN('04施策の客観指標'!$AU:$AU),FALSE)</f>
        <v>-</v>
      </c>
      <c r="CK29" s="38" t="str">
        <f>VLOOKUP($A29&amp;"-"&amp;CA$4,'04施策の客観指標'!$A$4:$AU$1029,COLUMN('04施策の客観指標'!$AU:$AU),FALSE)</f>
        <v>-</v>
      </c>
      <c r="CL29" s="38" t="str">
        <f>VLOOKUP($A29&amp;"-"&amp;CB$4,'04施策の客観指標'!$A$4:$AU$1029,COLUMN('04施策の客観指標'!$AU:$AU),FALSE)</f>
        <v>-</v>
      </c>
      <c r="CM29" s="38" t="str">
        <f>VLOOKUP($A29&amp;"-"&amp;CC$4,'04施策の客観指標'!$A$4:$AU$1029,COLUMN('04施策の客観指標'!$AU:$AU),FALSE)</f>
        <v>-</v>
      </c>
      <c r="CN29" s="38" t="str">
        <f>VLOOKUP($A29&amp;"-"&amp;CD$4,'04施策の客観指標'!$A$4:$AU$1029,COLUMN('04施策の客観指標'!$AU:$AU),FALSE)</f>
        <v>-</v>
      </c>
      <c r="CO29" s="38" t="str">
        <f>VLOOKUP($A29&amp;"-"&amp;CE$4,'04施策の客観指標'!$A$4:$AU$1029,COLUMN('04施策の客観指標'!$AU:$AU),FALSE)</f>
        <v>-</v>
      </c>
      <c r="CP29" s="82">
        <f t="shared" si="85"/>
        <v>2</v>
      </c>
      <c r="CQ29" s="37" t="str">
        <f t="shared" si="86"/>
        <v/>
      </c>
      <c r="CR29" s="38" t="str">
        <f t="shared" si="9"/>
        <v/>
      </c>
      <c r="CS29" s="38" t="str">
        <f t="shared" si="10"/>
        <v/>
      </c>
      <c r="CT29" s="38" t="str">
        <f t="shared" si="11"/>
        <v/>
      </c>
      <c r="CU29" s="38" t="str">
        <f t="shared" si="12"/>
        <v/>
      </c>
      <c r="CV29" s="38" t="str">
        <f t="shared" si="13"/>
        <v/>
      </c>
      <c r="CW29" s="38" t="str">
        <f t="shared" si="14"/>
        <v/>
      </c>
      <c r="CX29" s="38" t="str">
        <f t="shared" si="15"/>
        <v/>
      </c>
      <c r="CY29" s="38" t="str">
        <f t="shared" si="16"/>
        <v/>
      </c>
      <c r="CZ29" s="41">
        <f t="shared" si="87"/>
        <v>0</v>
      </c>
      <c r="DA29" s="37" t="str">
        <f>IF($K29="○",VLOOKUP($C29&amp;"-"&amp;DA$4,'05市民生活実感調査'!$A$3:$BC$218,COLUMN('05市民生活実感調査'!$Y:$Y),FALSE),"-")</f>
        <v>-</v>
      </c>
      <c r="DB29" s="38" t="str">
        <f>IF($L29="○",VLOOKUP($C29&amp;"-"&amp;DB$4,'05市民生活実感調査'!$A$3:$BC$218,COLUMN('05市民生活実感調査'!$Y:$Y),FALSE),"-")</f>
        <v>-</v>
      </c>
      <c r="DC29" s="38" t="str">
        <f>IF($M29="○",VLOOKUP($C29&amp;"-"&amp;DC$4,'05市民生活実感調査'!$A$3:$BC$218,COLUMN('05市民生活実感調査'!$Y:$Y),FALSE),"-")</f>
        <v>-</v>
      </c>
      <c r="DD29" s="38" t="str">
        <f>IF($N29="○",VLOOKUP($C29&amp;"-"&amp;DD$4,'05市民生活実感調査'!$A$3:$BC$218,COLUMN('05市民生活実感調査'!$Y:$Y),FALSE),"-")</f>
        <v>-</v>
      </c>
      <c r="DE29" s="38" t="str">
        <f>IF($O29="○",VLOOKUP($C29&amp;"-"&amp;DE$4,'05市民生活実感調査'!$A$3:$BC$218,COLUMN('05市民生活実感調査'!$Y:$Y),FALSE),"-")</f>
        <v>-</v>
      </c>
      <c r="DF29" s="38" t="str">
        <f>IF($P29="○",VLOOKUP($C29&amp;"-"&amp;DF$4,'05市民生活実感調査'!$A$3:$BC$218,COLUMN('05市民生活実感調査'!$Y:$Y),FALSE),"-")</f>
        <v>-</v>
      </c>
      <c r="DG29" s="38" t="str">
        <f>IF($Q29="○",VLOOKUP($C29&amp;"-"&amp;DG$4,'05市民生活実感調査'!$A$3:$BC$218,COLUMN('05市民生活実感調査'!$Y:$Y),FALSE),"-")</f>
        <v>-</v>
      </c>
      <c r="DH29" s="38" t="str">
        <f>IF($R29="○",VLOOKUP($C29&amp;"-"&amp;DH$4,'05市民生活実感調査'!$A$3:$BC$218,COLUMN('05市民生活実感調査'!$Y:$Y),FALSE),"-")</f>
        <v>-</v>
      </c>
      <c r="DI29" s="109" t="e">
        <f t="shared" si="88"/>
        <v>#DIV/0!</v>
      </c>
      <c r="DJ29" s="37" t="str">
        <f t="shared" si="89"/>
        <v/>
      </c>
      <c r="DK29" s="38" t="str">
        <f t="shared" si="17"/>
        <v/>
      </c>
      <c r="DL29" s="38" t="str">
        <f t="shared" si="18"/>
        <v/>
      </c>
      <c r="DM29" s="38" t="str">
        <f t="shared" si="19"/>
        <v/>
      </c>
      <c r="DN29" s="38" t="str">
        <f t="shared" si="20"/>
        <v/>
      </c>
      <c r="DO29" s="38" t="str">
        <f t="shared" si="21"/>
        <v/>
      </c>
      <c r="DP29" s="38" t="str">
        <f t="shared" si="22"/>
        <v/>
      </c>
      <c r="DQ29" s="38" t="str">
        <f t="shared" si="23"/>
        <v/>
      </c>
      <c r="DR29" s="41" t="e">
        <f t="shared" si="90"/>
        <v>#DIV/0!</v>
      </c>
      <c r="DS29" s="13" t="str">
        <f t="shared" si="91"/>
        <v>客観指標</v>
      </c>
      <c r="DT29" s="5" t="str">
        <f t="shared" si="92"/>
        <v>伝統産業製品の出荷額や中小小売店舗の状況をよく反映している客観指標評価を重視して評価することが妥当であると考えるため</v>
      </c>
      <c r="DU29" s="108" t="e">
        <f>VLOOKUP(CF29&amp;DI29&amp;DS29,プルダウン!$AC$2:$AD$51,2,FALSE)</f>
        <v>#DIV/0!</v>
      </c>
      <c r="DV29" s="12" t="e">
        <f>VLOOKUP(DU29,プルダウン!$A$1:$B$6,2,FALSE)</f>
        <v>#DIV/0!</v>
      </c>
      <c r="DW29" s="11"/>
      <c r="DX29" s="12"/>
      <c r="DY29" s="22" t="s">
        <v>81</v>
      </c>
      <c r="DZ29" s="116"/>
      <c r="EA29" s="115" t="str">
        <f>VLOOKUP($A29&amp;"-"&amp;EA$4,'04施策の客観指標'!$A$4:$AU$1029,COLUMN('04施策の客観指標'!$AR:$AR),FALSE)</f>
        <v>-</v>
      </c>
      <c r="EB29" s="7" t="str">
        <f>VLOOKUP($A29&amp;"-"&amp;EB$4,'04施策の客観指標'!$A$4:$AU$1029,COLUMN('04施策の客観指標'!$AR:$AR),FALSE)</f>
        <v>-</v>
      </c>
      <c r="EC29" s="7" t="str">
        <f>VLOOKUP($A29&amp;"-"&amp;EC$4,'04施策の客観指標'!$A$4:$AU$1029,COLUMN('04施策の客観指標'!$AR:$AR),FALSE)</f>
        <v>-</v>
      </c>
      <c r="ED29" s="7" t="str">
        <f>VLOOKUP($A29&amp;"-"&amp;ED$4,'04施策の客観指標'!$A$4:$AU$1029,COLUMN('04施策の客観指標'!$AR:$AR),FALSE)</f>
        <v>-</v>
      </c>
      <c r="EE29" s="7" t="str">
        <f>VLOOKUP($A29&amp;"-"&amp;EE$4,'04施策の客観指標'!$A$4:$AU$1029,COLUMN('04施策の客観指標'!$AR:$AR),FALSE)</f>
        <v>-</v>
      </c>
      <c r="EF29" s="7" t="str">
        <f>VLOOKUP($A29&amp;"-"&amp;EF$4,'04施策の客観指標'!$A$4:$AU$1029,COLUMN('04施策の客観指標'!$AR:$AR),FALSE)</f>
        <v>-</v>
      </c>
      <c r="EG29" s="7" t="str">
        <f>VLOOKUP($A29&amp;"-"&amp;EG$4,'04施策の客観指標'!$A$4:$AU$1029,COLUMN('04施策の客観指標'!$AR:$AR),FALSE)</f>
        <v>-</v>
      </c>
      <c r="EH29" s="7" t="str">
        <f>VLOOKUP($A29&amp;"-"&amp;EH$4,'04施策の客観指標'!$A$4:$AU$1029,COLUMN('04施策の客観指標'!$AR:$AR),FALSE)</f>
        <v>-</v>
      </c>
      <c r="EI29" s="7" t="str">
        <f>VLOOKUP($A29&amp;"-"&amp;EI$4,'04施策の客観指標'!$A$4:$AU$1029,COLUMN('04施策の客観指標'!$AR:$AR),FALSE)</f>
        <v>-</v>
      </c>
      <c r="EJ29" s="109" t="str">
        <f t="shared" si="93"/>
        <v>e</v>
      </c>
      <c r="EK29" s="37">
        <f>VLOOKUP($A29&amp;"-"&amp;EA$4,'04施策の客観指標'!$A$4:$AU$1029,COLUMN('04施策の客観指標'!$AU:$AU),FALSE)</f>
        <v>1</v>
      </c>
      <c r="EL29" s="38">
        <f>VLOOKUP($A29&amp;"-"&amp;EB$4,'04施策の客観指標'!$A$4:$AU$1029,COLUMN('04施策の客観指標'!$AU:$AU),FALSE)</f>
        <v>1</v>
      </c>
      <c r="EM29" s="38" t="str">
        <f>VLOOKUP($A29&amp;"-"&amp;EC$4,'04施策の客観指標'!$A$4:$AU$1029,COLUMN('04施策の客観指標'!$AU:$AU),FALSE)</f>
        <v>-</v>
      </c>
      <c r="EN29" s="38" t="str">
        <f>VLOOKUP($A29&amp;"-"&amp;ED$4,'04施策の客観指標'!$A$4:$AU$1029,COLUMN('04施策の客観指標'!$AU:$AU),FALSE)</f>
        <v>-</v>
      </c>
      <c r="EO29" s="38" t="str">
        <f>VLOOKUP($A29&amp;"-"&amp;EE$4,'04施策の客観指標'!$A$4:$AU$1029,COLUMN('04施策の客観指標'!$AU:$AU),FALSE)</f>
        <v>-</v>
      </c>
      <c r="EP29" s="38" t="str">
        <f>VLOOKUP($A29&amp;"-"&amp;EF$4,'04施策の客観指標'!$A$4:$AU$1029,COLUMN('04施策の客観指標'!$AU:$AU),FALSE)</f>
        <v>-</v>
      </c>
      <c r="EQ29" s="38" t="str">
        <f>VLOOKUP($A29&amp;"-"&amp;EG$4,'04施策の客観指標'!$A$4:$AU$1029,COLUMN('04施策の客観指標'!$AU:$AU),FALSE)</f>
        <v>-</v>
      </c>
      <c r="ER29" s="38" t="str">
        <f>VLOOKUP($A29&amp;"-"&amp;EH$4,'04施策の客観指標'!$A$4:$AU$1029,COLUMN('04施策の客観指標'!$AU:$AU),FALSE)</f>
        <v>-</v>
      </c>
      <c r="ES29" s="38" t="str">
        <f>VLOOKUP($A29&amp;"-"&amp;EI$4,'04施策の客観指標'!$A$4:$AU$1029,COLUMN('04施策の客観指標'!$AU:$AU),FALSE)</f>
        <v>-</v>
      </c>
      <c r="ET29" s="82">
        <f t="shared" si="94"/>
        <v>2</v>
      </c>
      <c r="EU29" s="37" t="str">
        <f t="shared" si="95"/>
        <v/>
      </c>
      <c r="EV29" s="38" t="str">
        <f t="shared" si="24"/>
        <v/>
      </c>
      <c r="EW29" s="38" t="str">
        <f t="shared" si="25"/>
        <v/>
      </c>
      <c r="EX29" s="38" t="str">
        <f t="shared" si="26"/>
        <v/>
      </c>
      <c r="EY29" s="38" t="str">
        <f t="shared" si="27"/>
        <v/>
      </c>
      <c r="EZ29" s="38" t="str">
        <f t="shared" si="28"/>
        <v/>
      </c>
      <c r="FA29" s="38" t="str">
        <f t="shared" si="29"/>
        <v/>
      </c>
      <c r="FB29" s="38" t="str">
        <f t="shared" si="30"/>
        <v/>
      </c>
      <c r="FC29" s="38" t="str">
        <f t="shared" si="31"/>
        <v/>
      </c>
      <c r="FD29" s="41">
        <f t="shared" si="96"/>
        <v>0</v>
      </c>
      <c r="FE29" s="37" t="str">
        <f>IF($K29="○",VLOOKUP($C29&amp;"-"&amp;FE$4,'05市民生活実感調査'!$A$3:$BC$218,COLUMN('05市民生活実感調査'!$AI:$AI),FALSE),"-")</f>
        <v>-</v>
      </c>
      <c r="FF29" s="38" t="str">
        <f>IF($L29="○",VLOOKUP($C29&amp;"-"&amp;FF$4,'05市民生活実感調査'!$A$3:$BC$218,COLUMN('05市民生活実感調査'!$AI:$AI),FALSE),"-")</f>
        <v>-</v>
      </c>
      <c r="FG29" s="38" t="str">
        <f>IF($M29="○",VLOOKUP($C29&amp;"-"&amp;FG$4,'05市民生活実感調査'!$A$3:$BC$218,COLUMN('05市民生活実感調査'!$AI:$AI),FALSE),"-")</f>
        <v>-</v>
      </c>
      <c r="FH29" s="38" t="str">
        <f>IF($N29="○",VLOOKUP($C29&amp;"-"&amp;FH$4,'05市民生活実感調査'!$A$3:$BC$218,COLUMN('05市民生活実感調査'!$AI:$AI),FALSE),"-")</f>
        <v>-</v>
      </c>
      <c r="FI29" s="38" t="str">
        <f>IF($O29="○",VLOOKUP($C29&amp;"-"&amp;FI$4,'05市民生活実感調査'!$A$3:$BC$218,COLUMN('05市民生活実感調査'!$AI:$AI),FALSE),"-")</f>
        <v>-</v>
      </c>
      <c r="FJ29" s="38" t="str">
        <f>IF($P29="○",VLOOKUP($C29&amp;"-"&amp;FJ$4,'05市民生活実感調査'!$A$3:$BC$218,COLUMN('05市民生活実感調査'!$AI:$AI),FALSE),"-")</f>
        <v>-</v>
      </c>
      <c r="FK29" s="38" t="str">
        <f>IF($Q29="○",VLOOKUP($C29&amp;"-"&amp;FK$4,'05市民生活実感調査'!$A$3:$BC$218,COLUMN('05市民生活実感調査'!$AI:$AI),FALSE),"-")</f>
        <v>-</v>
      </c>
      <c r="FL29" s="38" t="str">
        <f>IF($R29="○",VLOOKUP($C29&amp;"-"&amp;FL$4,'05市民生活実感調査'!$A$3:$BC$218,COLUMN('05市民生活実感調査'!$AI:$AI),FALSE),"-")</f>
        <v>-</v>
      </c>
      <c r="FM29" s="109" t="e">
        <f t="shared" si="97"/>
        <v>#DIV/0!</v>
      </c>
      <c r="FN29" s="37" t="str">
        <f t="shared" si="98"/>
        <v/>
      </c>
      <c r="FO29" s="38" t="str">
        <f t="shared" si="32"/>
        <v/>
      </c>
      <c r="FP29" s="38" t="str">
        <f t="shared" si="33"/>
        <v/>
      </c>
      <c r="FQ29" s="38" t="str">
        <f t="shared" si="34"/>
        <v/>
      </c>
      <c r="FR29" s="38" t="str">
        <f t="shared" si="35"/>
        <v/>
      </c>
      <c r="FS29" s="38" t="str">
        <f t="shared" si="36"/>
        <v/>
      </c>
      <c r="FT29" s="38" t="str">
        <f t="shared" si="37"/>
        <v/>
      </c>
      <c r="FU29" s="38" t="str">
        <f t="shared" si="38"/>
        <v/>
      </c>
      <c r="FV29" s="41" t="e">
        <f t="shared" si="99"/>
        <v>#DIV/0!</v>
      </c>
      <c r="FW29" s="13" t="str">
        <f t="shared" si="100"/>
        <v>客観指標</v>
      </c>
      <c r="FX29" s="5" t="str">
        <f t="shared" si="101"/>
        <v>伝統産業製品の出荷額や中小小売店舗の状況をよく反映している客観指標評価を重視して評価することが妥当であると考えるため</v>
      </c>
      <c r="FY29" s="108" t="e">
        <f>VLOOKUP(EJ29&amp;FM29&amp;FW29,プルダウン!$AC$2:$AD$51,2,FALSE)</f>
        <v>#DIV/0!</v>
      </c>
      <c r="FZ29" s="12" t="e">
        <f>VLOOKUP(FY29,プルダウン!$A$1:$B$6,2,FALSE)</f>
        <v>#DIV/0!</v>
      </c>
      <c r="GA29" s="11"/>
      <c r="GB29" s="12"/>
      <c r="GC29" s="22" t="s">
        <v>81</v>
      </c>
      <c r="GD29" s="116"/>
      <c r="GE29" s="115" t="str">
        <f>VLOOKUP($A29&amp;"-"&amp;GE$4,'04施策の客観指標'!$A$4:$AU$1029,COLUMN('04施策の客観指標'!$AS:$AS),FALSE)</f>
        <v>-</v>
      </c>
      <c r="GF29" s="7" t="str">
        <f>VLOOKUP($A29&amp;"-"&amp;GF$4,'04施策の客観指標'!$A$4:$AU$1029,COLUMN('04施策の客観指標'!$AS:$AS),FALSE)</f>
        <v>-</v>
      </c>
      <c r="GG29" s="7" t="str">
        <f>VLOOKUP($A29&amp;"-"&amp;GG$4,'04施策の客観指標'!$A$4:$AU$1029,COLUMN('04施策の客観指標'!$AS:$AS),FALSE)</f>
        <v>-</v>
      </c>
      <c r="GH29" s="7" t="str">
        <f>VLOOKUP($A29&amp;"-"&amp;GH$4,'04施策の客観指標'!$A$4:$AU$1029,COLUMN('04施策の客観指標'!$AS:$AS),FALSE)</f>
        <v>-</v>
      </c>
      <c r="GI29" s="7" t="str">
        <f>VLOOKUP($A29&amp;"-"&amp;GI$4,'04施策の客観指標'!$A$4:$AU$1029,COLUMN('04施策の客観指標'!$AS:$AS),FALSE)</f>
        <v>-</v>
      </c>
      <c r="GJ29" s="7" t="str">
        <f>VLOOKUP($A29&amp;"-"&amp;GJ$4,'04施策の客観指標'!$A$4:$AU$1029,COLUMN('04施策の客観指標'!$AS:$AS),FALSE)</f>
        <v>-</v>
      </c>
      <c r="GK29" s="7" t="str">
        <f>VLOOKUP($A29&amp;"-"&amp;GK$4,'04施策の客観指標'!$A$4:$AU$1029,COLUMN('04施策の客観指標'!$AS:$AS),FALSE)</f>
        <v>-</v>
      </c>
      <c r="GL29" s="7" t="str">
        <f>VLOOKUP($A29&amp;"-"&amp;GL$4,'04施策の客観指標'!$A$4:$AU$1029,COLUMN('04施策の客観指標'!$AS:$AS),FALSE)</f>
        <v>-</v>
      </c>
      <c r="GM29" s="7" t="str">
        <f>VLOOKUP($A29&amp;"-"&amp;GM$4,'04施策の客観指標'!$A$4:$AU$1029,COLUMN('04施策の客観指標'!$AS:$AS),FALSE)</f>
        <v>-</v>
      </c>
      <c r="GN29" s="109" t="str">
        <f t="shared" si="102"/>
        <v>e</v>
      </c>
      <c r="GO29" s="37">
        <f>VLOOKUP($A29&amp;"-"&amp;GE$4,'04施策の客観指標'!$A$4:$AU$1029,COLUMN('04施策の客観指標'!$AU:$AU),FALSE)</f>
        <v>1</v>
      </c>
      <c r="GP29" s="38">
        <f>VLOOKUP($A29&amp;"-"&amp;GF$4,'04施策の客観指標'!$A$4:$AU$1029,COLUMN('04施策の客観指標'!$AU:$AU),FALSE)</f>
        <v>1</v>
      </c>
      <c r="GQ29" s="38" t="str">
        <f>VLOOKUP($A29&amp;"-"&amp;GG$4,'04施策の客観指標'!$A$4:$AU$1029,COLUMN('04施策の客観指標'!$AU:$AU),FALSE)</f>
        <v>-</v>
      </c>
      <c r="GR29" s="38" t="str">
        <f>VLOOKUP($A29&amp;"-"&amp;GH$4,'04施策の客観指標'!$A$4:$AU$1029,COLUMN('04施策の客観指標'!$AU:$AU),FALSE)</f>
        <v>-</v>
      </c>
      <c r="GS29" s="38" t="str">
        <f>VLOOKUP($A29&amp;"-"&amp;GI$4,'04施策の客観指標'!$A$4:$AU$1029,COLUMN('04施策の客観指標'!$AU:$AU),FALSE)</f>
        <v>-</v>
      </c>
      <c r="GT29" s="38" t="str">
        <f>VLOOKUP($A29&amp;"-"&amp;GJ$4,'04施策の客観指標'!$A$4:$AU$1029,COLUMN('04施策の客観指標'!$AU:$AU),FALSE)</f>
        <v>-</v>
      </c>
      <c r="GU29" s="38" t="str">
        <f>VLOOKUP($A29&amp;"-"&amp;GK$4,'04施策の客観指標'!$A$4:$AU$1029,COLUMN('04施策の客観指標'!$AU:$AU),FALSE)</f>
        <v>-</v>
      </c>
      <c r="GV29" s="38" t="str">
        <f>VLOOKUP($A29&amp;"-"&amp;GL$4,'04施策の客観指標'!$A$4:$AU$1029,COLUMN('04施策の客観指標'!$AU:$AU),FALSE)</f>
        <v>-</v>
      </c>
      <c r="GW29" s="38" t="str">
        <f>VLOOKUP($A29&amp;"-"&amp;GM$4,'04施策の客観指標'!$A$4:$AU$1029,COLUMN('04施策の客観指標'!$AU:$AU),FALSE)</f>
        <v>-</v>
      </c>
      <c r="GX29" s="82">
        <f t="shared" si="103"/>
        <v>2</v>
      </c>
      <c r="GY29" s="37" t="str">
        <f t="shared" si="104"/>
        <v/>
      </c>
      <c r="GZ29" s="38" t="str">
        <f t="shared" si="39"/>
        <v/>
      </c>
      <c r="HA29" s="38" t="str">
        <f t="shared" si="40"/>
        <v/>
      </c>
      <c r="HB29" s="38" t="str">
        <f t="shared" si="41"/>
        <v/>
      </c>
      <c r="HC29" s="38" t="str">
        <f t="shared" si="42"/>
        <v/>
      </c>
      <c r="HD29" s="38" t="str">
        <f t="shared" si="43"/>
        <v/>
      </c>
      <c r="HE29" s="38" t="str">
        <f t="shared" si="44"/>
        <v/>
      </c>
      <c r="HF29" s="38" t="str">
        <f t="shared" si="45"/>
        <v/>
      </c>
      <c r="HG29" s="38" t="str">
        <f t="shared" si="46"/>
        <v/>
      </c>
      <c r="HH29" s="41">
        <f t="shared" si="105"/>
        <v>0</v>
      </c>
      <c r="HI29" s="37" t="str">
        <f>IF($K29="○",VLOOKUP($C29&amp;"-"&amp;HI$4,'05市民生活実感調査'!$A$3:$BC$218,COLUMN('05市民生活実感調査'!$AS:$AS),FALSE),"-")</f>
        <v>-</v>
      </c>
      <c r="HJ29" s="38" t="str">
        <f>IF($L29="○",VLOOKUP($C29&amp;"-"&amp;HJ$4,'05市民生活実感調査'!$A$3:$BC$218,COLUMN('05市民生活実感調査'!$AS:$AS),FALSE),"-")</f>
        <v>-</v>
      </c>
      <c r="HK29" s="38" t="str">
        <f>IF($M29="○",VLOOKUP($C29&amp;"-"&amp;HK$4,'05市民生活実感調査'!$A$3:$BC$218,COLUMN('05市民生活実感調査'!$AS:$AS),FALSE),"-")</f>
        <v>-</v>
      </c>
      <c r="HL29" s="38" t="str">
        <f>IF($N29="○",VLOOKUP($C29&amp;"-"&amp;HL$4,'05市民生活実感調査'!$A$3:$BC$218,COLUMN('05市民生活実感調査'!$AS:$AS),FALSE),"-")</f>
        <v>-</v>
      </c>
      <c r="HM29" s="38" t="str">
        <f>IF($O29="○",VLOOKUP($C29&amp;"-"&amp;HM$4,'05市民生活実感調査'!$A$3:$BC$218,COLUMN('05市民生活実感調査'!$AS:$AS),FALSE),"-")</f>
        <v>-</v>
      </c>
      <c r="HN29" s="38" t="str">
        <f>IF($P29="○",VLOOKUP($C29&amp;"-"&amp;HN$4,'05市民生活実感調査'!$A$3:$BC$218,COLUMN('05市民生活実感調査'!$AS:$AS),FALSE),"-")</f>
        <v>-</v>
      </c>
      <c r="HO29" s="38" t="str">
        <f>IF($Q29="○",VLOOKUP($C29&amp;"-"&amp;HO$4,'05市民生活実感調査'!$A$3:$BC$218,COLUMN('05市民生活実感調査'!$AS:$AS),FALSE),"-")</f>
        <v>-</v>
      </c>
      <c r="HP29" s="38" t="str">
        <f>IF($R29="○",VLOOKUP($C29&amp;"-"&amp;HP$4,'05市民生活実感調査'!$A$3:$BC$218,COLUMN('05市民生活実感調査'!$AS:$AS),FALSE),"-")</f>
        <v>-</v>
      </c>
      <c r="HQ29" s="109" t="e">
        <f t="shared" si="106"/>
        <v>#DIV/0!</v>
      </c>
      <c r="HR29" s="37" t="str">
        <f t="shared" si="107"/>
        <v/>
      </c>
      <c r="HS29" s="38" t="str">
        <f t="shared" si="47"/>
        <v/>
      </c>
      <c r="HT29" s="38" t="str">
        <f t="shared" si="48"/>
        <v/>
      </c>
      <c r="HU29" s="38" t="str">
        <f t="shared" si="49"/>
        <v/>
      </c>
      <c r="HV29" s="38" t="str">
        <f t="shared" si="50"/>
        <v/>
      </c>
      <c r="HW29" s="38" t="str">
        <f t="shared" si="51"/>
        <v/>
      </c>
      <c r="HX29" s="38" t="str">
        <f t="shared" si="52"/>
        <v/>
      </c>
      <c r="HY29" s="38" t="str">
        <f t="shared" si="53"/>
        <v/>
      </c>
      <c r="HZ29" s="41" t="e">
        <f t="shared" si="108"/>
        <v>#DIV/0!</v>
      </c>
      <c r="IA29" s="13" t="str">
        <f t="shared" si="109"/>
        <v>客観指標</v>
      </c>
      <c r="IB29" s="5" t="str">
        <f t="shared" si="110"/>
        <v>伝統産業製品の出荷額や中小小売店舗の状況をよく反映している客観指標評価を重視して評価することが妥当であると考えるため</v>
      </c>
      <c r="IC29" s="108" t="e">
        <f>VLOOKUP(GN29&amp;HQ29&amp;IA29,プルダウン!$AC$2:$AD$51,2,FALSE)</f>
        <v>#DIV/0!</v>
      </c>
      <c r="ID29" s="12" t="e">
        <f>VLOOKUP(IC29,プルダウン!$A$1:$B$6,2,FALSE)</f>
        <v>#DIV/0!</v>
      </c>
      <c r="IE29" s="11"/>
      <c r="IF29" s="12"/>
      <c r="IG29" s="22" t="s">
        <v>81</v>
      </c>
      <c r="IH29" s="116"/>
      <c r="II29" s="115" t="str">
        <f>VLOOKUP($A29&amp;"-"&amp;II$4,'04施策の客観指標'!$A$4:$AU$1029,COLUMN('04施策の客観指標'!$AT:$AT),FALSE)</f>
        <v>-</v>
      </c>
      <c r="IJ29" s="7" t="str">
        <f>VLOOKUP($A29&amp;"-"&amp;IJ$4,'04施策の客観指標'!$A$4:$AU$1029,COLUMN('04施策の客観指標'!$AT:$AT),FALSE)</f>
        <v>-</v>
      </c>
      <c r="IK29" s="7" t="str">
        <f>VLOOKUP($A29&amp;"-"&amp;IK$4,'04施策の客観指標'!$A$4:$AU$1029,COLUMN('04施策の客観指標'!$AT:$AT),FALSE)</f>
        <v>-</v>
      </c>
      <c r="IL29" s="7" t="str">
        <f>VLOOKUP($A29&amp;"-"&amp;IL$4,'04施策の客観指標'!$A$4:$AU$1029,COLUMN('04施策の客観指標'!$AT:$AT),FALSE)</f>
        <v>-</v>
      </c>
      <c r="IM29" s="7" t="str">
        <f>VLOOKUP($A29&amp;"-"&amp;IM$4,'04施策の客観指標'!$A$4:$AU$1029,COLUMN('04施策の客観指標'!$AT:$AT),FALSE)</f>
        <v>-</v>
      </c>
      <c r="IN29" s="7" t="str">
        <f>VLOOKUP($A29&amp;"-"&amp;IN$4,'04施策の客観指標'!$A$4:$AU$1029,COLUMN('04施策の客観指標'!$AT:$AT),FALSE)</f>
        <v>-</v>
      </c>
      <c r="IO29" s="7" t="str">
        <f>VLOOKUP($A29&amp;"-"&amp;IO$4,'04施策の客観指標'!$A$4:$AU$1029,COLUMN('04施策の客観指標'!$AT:$AT),FALSE)</f>
        <v>-</v>
      </c>
      <c r="IP29" s="7" t="str">
        <f>VLOOKUP($A29&amp;"-"&amp;IP$4,'04施策の客観指標'!$A$4:$AU$1029,COLUMN('04施策の客観指標'!$AT:$AT),FALSE)</f>
        <v>-</v>
      </c>
      <c r="IQ29" s="7" t="str">
        <f>VLOOKUP($A29&amp;"-"&amp;IQ$4,'04施策の客観指標'!$A$4:$AU$1029,COLUMN('04施策の客観指標'!$AT:$AT),FALSE)</f>
        <v>-</v>
      </c>
      <c r="IR29" s="109" t="str">
        <f t="shared" si="111"/>
        <v>e</v>
      </c>
      <c r="IS29" s="37">
        <f>VLOOKUP($A29&amp;"-"&amp;II$4,'04施策の客観指標'!$A$4:$AU$1029,COLUMN('04施策の客観指標'!$AU:$AU),FALSE)</f>
        <v>1</v>
      </c>
      <c r="IT29" s="38">
        <f>VLOOKUP($A29&amp;"-"&amp;IJ$4,'04施策の客観指標'!$A$4:$AU$1029,COLUMN('04施策の客観指標'!$AU:$AU),FALSE)</f>
        <v>1</v>
      </c>
      <c r="IU29" s="38" t="str">
        <f>VLOOKUP($A29&amp;"-"&amp;IK$4,'04施策の客観指標'!$A$4:$AU$1029,COLUMN('04施策の客観指標'!$AU:$AU),FALSE)</f>
        <v>-</v>
      </c>
      <c r="IV29" s="38" t="str">
        <f>VLOOKUP($A29&amp;"-"&amp;IL$4,'04施策の客観指標'!$A$4:$AU$1029,COLUMN('04施策の客観指標'!$AU:$AU),FALSE)</f>
        <v>-</v>
      </c>
      <c r="IW29" s="38" t="str">
        <f>VLOOKUP($A29&amp;"-"&amp;IM$4,'04施策の客観指標'!$A$4:$AU$1029,COLUMN('04施策の客観指標'!$AU:$AU),FALSE)</f>
        <v>-</v>
      </c>
      <c r="IX29" s="38" t="str">
        <f>VLOOKUP($A29&amp;"-"&amp;IN$4,'04施策の客観指標'!$A$4:$AU$1029,COLUMN('04施策の客観指標'!$AU:$AU),FALSE)</f>
        <v>-</v>
      </c>
      <c r="IY29" s="38" t="str">
        <f>VLOOKUP($A29&amp;"-"&amp;IO$4,'04施策の客観指標'!$A$4:$AU$1029,COLUMN('04施策の客観指標'!$AU:$AU),FALSE)</f>
        <v>-</v>
      </c>
      <c r="IZ29" s="38" t="str">
        <f>VLOOKUP($A29&amp;"-"&amp;IP$4,'04施策の客観指標'!$A$4:$AU$1029,COLUMN('04施策の客観指標'!$AU:$AU),FALSE)</f>
        <v>-</v>
      </c>
      <c r="JA29" s="38" t="str">
        <f>VLOOKUP($A29&amp;"-"&amp;IQ$4,'04施策の客観指標'!$A$4:$AU$1029,COLUMN('04施策の客観指標'!$AU:$AU),FALSE)</f>
        <v>-</v>
      </c>
      <c r="JB29" s="82">
        <f t="shared" si="112"/>
        <v>2</v>
      </c>
      <c r="JC29" s="37" t="str">
        <f t="shared" si="113"/>
        <v/>
      </c>
      <c r="JD29" s="38" t="str">
        <f t="shared" si="54"/>
        <v/>
      </c>
      <c r="JE29" s="38" t="str">
        <f t="shared" si="55"/>
        <v/>
      </c>
      <c r="JF29" s="38" t="str">
        <f t="shared" si="56"/>
        <v/>
      </c>
      <c r="JG29" s="38" t="str">
        <f t="shared" si="57"/>
        <v/>
      </c>
      <c r="JH29" s="38" t="str">
        <f t="shared" si="58"/>
        <v/>
      </c>
      <c r="JI29" s="38" t="str">
        <f t="shared" si="59"/>
        <v/>
      </c>
      <c r="JJ29" s="38" t="str">
        <f t="shared" si="60"/>
        <v/>
      </c>
      <c r="JK29" s="38" t="str">
        <f t="shared" si="61"/>
        <v/>
      </c>
      <c r="JL29" s="41">
        <f t="shared" si="114"/>
        <v>0</v>
      </c>
      <c r="JM29" s="37" t="str">
        <f>IF($K29="○",VLOOKUP($C29&amp;"-"&amp;JM$4,'05市民生活実感調査'!$A$3:$BC$218,COLUMN('05市民生活実感調査'!$BC:$BC),FALSE),"-")</f>
        <v>-</v>
      </c>
      <c r="JN29" s="38" t="str">
        <f>IF($L29="○",VLOOKUP($C29&amp;"-"&amp;JN$4,'05市民生活実感調査'!$A$3:$BC$218,COLUMN('05市民生活実感調査'!$BC:$BC),FALSE),"-")</f>
        <v>-</v>
      </c>
      <c r="JO29" s="38" t="str">
        <f>IF($M29="○",VLOOKUP($C29&amp;"-"&amp;JO$4,'05市民生活実感調査'!$A$3:$BC$218,COLUMN('05市民生活実感調査'!$BC:$BC),FALSE),"-")</f>
        <v>-</v>
      </c>
      <c r="JP29" s="38" t="str">
        <f>IF($N29="○",VLOOKUP($C29&amp;"-"&amp;JP$4,'05市民生活実感調査'!$A$3:$BC$218,COLUMN('05市民生活実感調査'!$BC:$BC),FALSE),"-")</f>
        <v>-</v>
      </c>
      <c r="JQ29" s="38" t="str">
        <f>IF($O29="○",VLOOKUP($C29&amp;"-"&amp;JQ$4,'05市民生活実感調査'!$A$3:$BC$218,COLUMN('05市民生活実感調査'!$BC:$BC),FALSE),"-")</f>
        <v>-</v>
      </c>
      <c r="JR29" s="38" t="str">
        <f>IF($P29="○",VLOOKUP($C29&amp;"-"&amp;JR$4,'05市民生活実感調査'!$A$3:$BC$218,COLUMN('05市民生活実感調査'!$BC:$BC),FALSE),"-")</f>
        <v>-</v>
      </c>
      <c r="JS29" s="38" t="str">
        <f>IF($Q29="○",VLOOKUP($C29&amp;"-"&amp;JS$4,'05市民生活実感調査'!$A$3:$BC$218,COLUMN('05市民生活実感調査'!$BC:$BC),FALSE),"-")</f>
        <v>-</v>
      </c>
      <c r="JT29" s="38" t="str">
        <f>IF($R29="○",VLOOKUP($C29&amp;"-"&amp;JT$4,'05市民生活実感調査'!$A$3:$BC$218,COLUMN('05市民生活実感調査'!$BC:$BC),FALSE),"-")</f>
        <v>-</v>
      </c>
      <c r="JU29" s="109" t="e">
        <f t="shared" si="115"/>
        <v>#DIV/0!</v>
      </c>
      <c r="JV29" s="37" t="str">
        <f t="shared" si="116"/>
        <v/>
      </c>
      <c r="JW29" s="38" t="str">
        <f t="shared" si="62"/>
        <v/>
      </c>
      <c r="JX29" s="38" t="str">
        <f t="shared" si="63"/>
        <v/>
      </c>
      <c r="JY29" s="38" t="str">
        <f t="shared" si="64"/>
        <v/>
      </c>
      <c r="JZ29" s="38" t="str">
        <f t="shared" si="65"/>
        <v/>
      </c>
      <c r="KA29" s="38" t="str">
        <f t="shared" si="66"/>
        <v/>
      </c>
      <c r="KB29" s="38" t="str">
        <f t="shared" si="67"/>
        <v/>
      </c>
      <c r="KC29" s="38" t="str">
        <f t="shared" si="68"/>
        <v/>
      </c>
      <c r="KD29" s="41" t="e">
        <f t="shared" si="117"/>
        <v>#DIV/0!</v>
      </c>
      <c r="KE29" s="13" t="str">
        <f t="shared" si="118"/>
        <v>客観指標</v>
      </c>
      <c r="KF29" s="5" t="str">
        <f t="shared" si="119"/>
        <v>伝統産業製品の出荷額や中小小売店舗の状況をよく反映している客観指標評価を重視して評価することが妥当であると考えるため</v>
      </c>
      <c r="KG29" s="108" t="e">
        <f>VLOOKUP(IR29&amp;JU29&amp;KE29,プルダウン!$AC$2:$AD$51,2,FALSE)</f>
        <v>#DIV/0!</v>
      </c>
      <c r="KH29" s="12" t="e">
        <f>VLOOKUP(KG29,プルダウン!$A$1:$B$6,2,FALSE)</f>
        <v>#DIV/0!</v>
      </c>
      <c r="KI29" s="11"/>
      <c r="KJ29" s="12"/>
      <c r="KK29" s="22" t="s">
        <v>81</v>
      </c>
      <c r="KL29" s="5"/>
    </row>
    <row r="30" spans="1:298" ht="153" customHeight="1">
      <c r="A30" s="18">
        <v>705</v>
      </c>
      <c r="B30" s="5" t="s">
        <v>184</v>
      </c>
      <c r="C30" s="47">
        <f t="shared" si="140"/>
        <v>7</v>
      </c>
      <c r="D30" s="12" t="str">
        <f>IFERROR(VLOOKUP(C30,プルダウン!$L$2:$M$28,2,FALSE),"-")</f>
        <v>産業・商業</v>
      </c>
      <c r="E30" s="5"/>
      <c r="F30" s="11" t="s">
        <v>1943</v>
      </c>
      <c r="G30" s="20" t="s">
        <v>2683</v>
      </c>
      <c r="H30" s="11"/>
      <c r="I30" s="20"/>
      <c r="J30" s="5"/>
      <c r="K30" s="42" t="s">
        <v>85</v>
      </c>
      <c r="L30" s="43" t="s">
        <v>85</v>
      </c>
      <c r="M30" s="43" t="s">
        <v>85</v>
      </c>
      <c r="N30" s="43" t="s">
        <v>85</v>
      </c>
      <c r="O30" s="43" t="s">
        <v>85</v>
      </c>
      <c r="P30" s="43" t="s">
        <v>85</v>
      </c>
      <c r="Q30" s="43" t="s">
        <v>392</v>
      </c>
      <c r="R30" s="41" t="s">
        <v>392</v>
      </c>
      <c r="S30" s="568" t="str">
        <f>VLOOKUP($A30&amp;"-"&amp;S$4,'04施策の客観指標'!$A$4:$AU$1029,COLUMN('04施策の客観指標'!$AP:$AP),FALSE)</f>
        <v>d</v>
      </c>
      <c r="T30" s="569" t="str">
        <f>VLOOKUP($A30&amp;"-"&amp;T$4,'04施策の客観指標'!$A$4:$AU$1029,COLUMN('04施策の客観指標'!$AP:$AP),FALSE)</f>
        <v>b</v>
      </c>
      <c r="U30" s="569" t="str">
        <f>VLOOKUP($A30&amp;"-"&amp;U$4,'04施策の客観指標'!$A$4:$AU$1029,COLUMN('04施策の客観指標'!$AP:$AP),FALSE)</f>
        <v>b</v>
      </c>
      <c r="V30" s="569" t="str">
        <f>VLOOKUP($A30&amp;"-"&amp;V$4,'04施策の客観指標'!$A$4:$AU$1029,COLUMN('04施策の客観指標'!$AP:$AP),FALSE)</f>
        <v>b</v>
      </c>
      <c r="W30" s="569" t="str">
        <f>VLOOKUP($A30&amp;"-"&amp;W$4,'04施策の客観指標'!$A$4:$AU$1029,COLUMN('04施策の客観指標'!$AP:$AP),FALSE)</f>
        <v>b</v>
      </c>
      <c r="X30" s="569" t="str">
        <f>VLOOKUP($A30&amp;"-"&amp;X$4,'04施策の客観指標'!$A$4:$AU$1029,COLUMN('04施策の客観指標'!$AP:$AP),FALSE)</f>
        <v>b</v>
      </c>
      <c r="Y30" s="569" t="str">
        <f>VLOOKUP($A30&amp;"-"&amp;Y$4,'04施策の客観指標'!$A$4:$AU$1029,COLUMN('04施策の客観指標'!$AP:$AP),FALSE)</f>
        <v>b</v>
      </c>
      <c r="Z30" s="569" t="str">
        <f>VLOOKUP($A30&amp;"-"&amp;Z$4,'04施策の客観指標'!$A$4:$AU$1029,COLUMN('04施策の客観指標'!$AP:$AP),FALSE)</f>
        <v>-</v>
      </c>
      <c r="AA30" s="570" t="str">
        <f>VLOOKUP($A30&amp;"-"&amp;AA$4,'04施策の客観指標'!$A$4:$AU$1029,COLUMN('04施策の客観指標'!$AP:$AP),FALSE)</f>
        <v>-</v>
      </c>
      <c r="AB30" s="571" t="str">
        <f t="shared" si="70"/>
        <v>b</v>
      </c>
      <c r="AC30" s="394">
        <f>VLOOKUP($A30&amp;"-"&amp;S$4,'04施策の客観指標'!$A$4:$AU$1029,COLUMN('04施策の客観指標'!$AU:$AU),FALSE)</f>
        <v>1</v>
      </c>
      <c r="AD30" s="395">
        <f>VLOOKUP($A30&amp;"-"&amp;T$4,'04施策の客観指標'!$A$4:$AU$1029,COLUMN('04施策の客観指標'!$AU:$AU),FALSE)</f>
        <v>1</v>
      </c>
      <c r="AE30" s="395">
        <f>VLOOKUP($A30&amp;"-"&amp;U$4,'04施策の客観指標'!$A$4:$AU$1029,COLUMN('04施策の客観指標'!$AU:$AU),FALSE)</f>
        <v>1</v>
      </c>
      <c r="AF30" s="395">
        <f>VLOOKUP($A30&amp;"-"&amp;V$4,'04施策の客観指標'!$A$4:$AU$1029,COLUMN('04施策の客観指標'!$AU:$AU),FALSE)</f>
        <v>1</v>
      </c>
      <c r="AG30" s="395">
        <f>VLOOKUP($A30&amp;"-"&amp;W$4,'04施策の客観指標'!$A$4:$AU$1029,COLUMN('04施策の客観指標'!$AU:$AU),FALSE)</f>
        <v>1</v>
      </c>
      <c r="AH30" s="395">
        <f>VLOOKUP($A30&amp;"-"&amp;X$4,'04施策の客観指標'!$A$4:$AU$1029,COLUMN('04施策の客観指標'!$AU:$AU),FALSE)</f>
        <v>1</v>
      </c>
      <c r="AI30" s="395">
        <f>VLOOKUP($A30&amp;"-"&amp;Y$4,'04施策の客観指標'!$A$4:$AU$1029,COLUMN('04施策の客観指標'!$AU:$AU),FALSE)</f>
        <v>1</v>
      </c>
      <c r="AJ30" s="395" t="str">
        <f>VLOOKUP($A30&amp;"-"&amp;Z$4,'04施策の客観指標'!$A$4:$AU$1029,COLUMN('04施策の客観指標'!$AU:$AU),FALSE)</f>
        <v>-</v>
      </c>
      <c r="AK30" s="395" t="str">
        <f>VLOOKUP($A30&amp;"-"&amp;AA$4,'04施策の客観指標'!$A$4:$AU$1029,COLUMN('04施策の客観指標'!$AU:$AU),FALSE)</f>
        <v>-</v>
      </c>
      <c r="AL30" s="396">
        <f t="shared" si="141"/>
        <v>7</v>
      </c>
      <c r="AM30" s="37">
        <f t="shared" si="142"/>
        <v>1</v>
      </c>
      <c r="AN30" s="38">
        <f t="shared" si="143"/>
        <v>3</v>
      </c>
      <c r="AO30" s="38">
        <f t="shared" si="144"/>
        <v>3</v>
      </c>
      <c r="AP30" s="38">
        <f t="shared" si="145"/>
        <v>3</v>
      </c>
      <c r="AQ30" s="38">
        <f t="shared" si="146"/>
        <v>3</v>
      </c>
      <c r="AR30" s="38">
        <f t="shared" si="147"/>
        <v>3</v>
      </c>
      <c r="AS30" s="38">
        <f t="shared" si="148"/>
        <v>3</v>
      </c>
      <c r="AT30" s="38" t="str">
        <f t="shared" si="149"/>
        <v/>
      </c>
      <c r="AU30" s="253" t="str">
        <f t="shared" si="150"/>
        <v/>
      </c>
      <c r="AV30" s="81">
        <f t="shared" ref="AV30:AV93" si="200">IF(COUNT(AM30:AU30)=0,"-",SUM(AM30:AU30)/AL30/4)</f>
        <v>0.6785714285714286</v>
      </c>
      <c r="AW30" s="534" t="str">
        <f>IF($K30="○",VLOOKUP($C30&amp;"-"&amp;AW$4,'05市民生活実感調査'!$A$3:$BC$218,COLUMN('05市民生活実感調査'!$O:$O),FALSE),"-")</f>
        <v>-</v>
      </c>
      <c r="AX30" s="535" t="str">
        <f>IF($L30="○",VLOOKUP($C30&amp;"-"&amp;AX$4,'05市民生活実感調査'!$A$3:$BC$218,COLUMN('05市民生活実感調査'!$O:$O),FALSE),"-")</f>
        <v>-</v>
      </c>
      <c r="AY30" s="535" t="str">
        <f>IF($M30="○",VLOOKUP($C30&amp;"-"&amp;AY$4,'05市民生活実感調査'!$A$3:$BC$218,COLUMN('05市民生活実感調査'!$O:$O),FALSE),"-")</f>
        <v>-</v>
      </c>
      <c r="AZ30" s="535" t="str">
        <f>IF($N30="○",VLOOKUP($C30&amp;"-"&amp;AZ$4,'05市民生活実感調査'!$A$3:$BC$218,COLUMN('05市民生活実感調査'!$O:$O),FALSE),"-")</f>
        <v>-</v>
      </c>
      <c r="BA30" s="535" t="str">
        <f>IF($O30="○",VLOOKUP($C30&amp;"-"&amp;BA$4,'05市民生活実感調査'!$A$3:$BC$218,COLUMN('05市民生活実感調査'!$O:$O),FALSE),"-")</f>
        <v>-</v>
      </c>
      <c r="BB30" s="535" t="str">
        <f>IF($P30="○",VLOOKUP($C30&amp;"-"&amp;BB$4,'05市民生活実感調査'!$A$3:$BC$218,COLUMN('05市民生活実感調査'!$O:$O),FALSE),"-")</f>
        <v>-</v>
      </c>
      <c r="BC30" s="535" t="str">
        <f>IF($Q30="○",VLOOKUP($C30&amp;"-"&amp;BC$4,'05市民生活実感調査'!$A$3:$BC$218,COLUMN('05市民生活実感調査'!$O:$O),FALSE),"-")</f>
        <v>b</v>
      </c>
      <c r="BD30" s="535" t="str">
        <f>IF($R30="○",VLOOKUP($C30&amp;"-"&amp;BD$4,'05市民生活実感調査'!$A$3:$BC$218,COLUMN('05市民生活実感調査'!$O:$O),FALSE),"-")</f>
        <v>b</v>
      </c>
      <c r="BE30" s="536" t="str">
        <f t="shared" si="81"/>
        <v>b</v>
      </c>
      <c r="BF30" s="37" t="str">
        <f t="shared" si="151"/>
        <v/>
      </c>
      <c r="BG30" s="38" t="str">
        <f t="shared" si="152"/>
        <v/>
      </c>
      <c r="BH30" s="38" t="str">
        <f t="shared" si="153"/>
        <v/>
      </c>
      <c r="BI30" s="38" t="str">
        <f t="shared" si="154"/>
        <v/>
      </c>
      <c r="BJ30" s="38" t="str">
        <f t="shared" si="155"/>
        <v/>
      </c>
      <c r="BK30" s="38" t="str">
        <f t="shared" si="156"/>
        <v/>
      </c>
      <c r="BL30" s="38">
        <f t="shared" si="157"/>
        <v>3</v>
      </c>
      <c r="BM30" s="38">
        <f t="shared" si="158"/>
        <v>3</v>
      </c>
      <c r="BN30" s="41">
        <f t="shared" si="159"/>
        <v>0.75</v>
      </c>
      <c r="BO30" s="275" t="s">
        <v>124</v>
      </c>
      <c r="BP30" s="5" t="s">
        <v>2187</v>
      </c>
      <c r="BQ30" s="586" t="str">
        <f>VLOOKUP(AB30&amp;BE30&amp;BO30,[25]プルダウン!$AC$2:$AD$71,2,FALSE)</f>
        <v>B</v>
      </c>
      <c r="BR30" s="587" t="str">
        <f>VLOOKUP(BQ30,プルダウン!$A$1:$B$6,2,FALSE)</f>
        <v>政策の目的がかなり達成されている</v>
      </c>
      <c r="BS30" s="176"/>
      <c r="BT30" s="195"/>
      <c r="BU30" s="161" t="s">
        <v>2693</v>
      </c>
      <c r="BV30" s="334" t="s">
        <v>2716</v>
      </c>
      <c r="BW30" s="115" t="str">
        <f>VLOOKUP($A30&amp;"-"&amp;BW$4,'04施策の客観指標'!$A$4:$AU$1029,COLUMN('04施策の客観指標'!$AQ:$AQ),FALSE)</f>
        <v>-</v>
      </c>
      <c r="BX30" s="7" t="str">
        <f>VLOOKUP($A30&amp;"-"&amp;BX$4,'04施策の客観指標'!$A$4:$AU$1029,COLUMN('04施策の客観指標'!$AQ:$AQ),FALSE)</f>
        <v>-</v>
      </c>
      <c r="BY30" s="7" t="str">
        <f>VLOOKUP($A30&amp;"-"&amp;BY$4,'04施策の客観指標'!$A$4:$AU$1029,COLUMN('04施策の客観指標'!$AQ:$AQ),FALSE)</f>
        <v>-</v>
      </c>
      <c r="BZ30" s="7" t="str">
        <f>VLOOKUP($A30&amp;"-"&amp;BZ$4,'04施策の客観指標'!$A$4:$AU$1029,COLUMN('04施策の客観指標'!$AQ:$AQ),FALSE)</f>
        <v>-</v>
      </c>
      <c r="CA30" s="7" t="str">
        <f>VLOOKUP($A30&amp;"-"&amp;CA$4,'04施策の客観指標'!$A$4:$AU$1029,COLUMN('04施策の客観指標'!$AQ:$AQ),FALSE)</f>
        <v>-</v>
      </c>
      <c r="CB30" s="7" t="str">
        <f>VLOOKUP($A30&amp;"-"&amp;CB$4,'04施策の客観指標'!$A$4:$AU$1029,COLUMN('04施策の客観指標'!$AQ:$AQ),FALSE)</f>
        <v>-</v>
      </c>
      <c r="CC30" s="7" t="str">
        <f>VLOOKUP($A30&amp;"-"&amp;CC$4,'04施策の客観指標'!$A$4:$AU$1029,COLUMN('04施策の客観指標'!$AQ:$AQ),FALSE)</f>
        <v>-</v>
      </c>
      <c r="CD30" s="7" t="str">
        <f>VLOOKUP($A30&amp;"-"&amp;CD$4,'04施策の客観指標'!$A$4:$AU$1029,COLUMN('04施策の客観指標'!$AQ:$AQ),FALSE)</f>
        <v>-</v>
      </c>
      <c r="CE30" s="7" t="str">
        <f>VLOOKUP($A30&amp;"-"&amp;CE$4,'04施策の客観指標'!$A$4:$AU$1029,COLUMN('04施策の客観指標'!$AQ:$AQ),FALSE)</f>
        <v>-</v>
      </c>
      <c r="CF30" s="109" t="str">
        <f t="shared" si="84"/>
        <v>e</v>
      </c>
      <c r="CG30" s="37">
        <f>VLOOKUP($A30&amp;"-"&amp;BW$4,'04施策の客観指標'!$A$4:$AU$1029,COLUMN('04施策の客観指標'!$AU:$AU),FALSE)</f>
        <v>1</v>
      </c>
      <c r="CH30" s="38">
        <f>VLOOKUP($A30&amp;"-"&amp;BX$4,'04施策の客観指標'!$A$4:$AU$1029,COLUMN('04施策の客観指標'!$AU:$AU),FALSE)</f>
        <v>1</v>
      </c>
      <c r="CI30" s="38">
        <f>VLOOKUP($A30&amp;"-"&amp;BY$4,'04施策の客観指標'!$A$4:$AU$1029,COLUMN('04施策の客観指標'!$AU:$AU),FALSE)</f>
        <v>1</v>
      </c>
      <c r="CJ30" s="38">
        <f>VLOOKUP($A30&amp;"-"&amp;BZ$4,'04施策の客観指標'!$A$4:$AU$1029,COLUMN('04施策の客観指標'!$AU:$AU),FALSE)</f>
        <v>1</v>
      </c>
      <c r="CK30" s="38">
        <f>VLOOKUP($A30&amp;"-"&amp;CA$4,'04施策の客観指標'!$A$4:$AU$1029,COLUMN('04施策の客観指標'!$AU:$AU),FALSE)</f>
        <v>1</v>
      </c>
      <c r="CL30" s="38">
        <f>VLOOKUP($A30&amp;"-"&amp;CB$4,'04施策の客観指標'!$A$4:$AU$1029,COLUMN('04施策の客観指標'!$AU:$AU),FALSE)</f>
        <v>1</v>
      </c>
      <c r="CM30" s="38">
        <f>VLOOKUP($A30&amp;"-"&amp;CC$4,'04施策の客観指標'!$A$4:$AU$1029,COLUMN('04施策の客観指標'!$AU:$AU),FALSE)</f>
        <v>1</v>
      </c>
      <c r="CN30" s="38" t="str">
        <f>VLOOKUP($A30&amp;"-"&amp;CD$4,'04施策の客観指標'!$A$4:$AU$1029,COLUMN('04施策の客観指標'!$AU:$AU),FALSE)</f>
        <v>-</v>
      </c>
      <c r="CO30" s="38" t="str">
        <f>VLOOKUP($A30&amp;"-"&amp;CE$4,'04施策の客観指標'!$A$4:$AU$1029,COLUMN('04施策の客観指標'!$AU:$AU),FALSE)</f>
        <v>-</v>
      </c>
      <c r="CP30" s="82">
        <f t="shared" si="85"/>
        <v>7</v>
      </c>
      <c r="CQ30" s="37" t="str">
        <f t="shared" si="86"/>
        <v/>
      </c>
      <c r="CR30" s="38" t="str">
        <f t="shared" si="9"/>
        <v/>
      </c>
      <c r="CS30" s="38" t="str">
        <f t="shared" si="10"/>
        <v/>
      </c>
      <c r="CT30" s="38" t="str">
        <f t="shared" si="11"/>
        <v/>
      </c>
      <c r="CU30" s="38" t="str">
        <f t="shared" si="12"/>
        <v/>
      </c>
      <c r="CV30" s="38" t="str">
        <f t="shared" si="13"/>
        <v/>
      </c>
      <c r="CW30" s="38" t="str">
        <f t="shared" si="14"/>
        <v/>
      </c>
      <c r="CX30" s="38" t="str">
        <f t="shared" si="15"/>
        <v/>
      </c>
      <c r="CY30" s="38" t="str">
        <f t="shared" si="16"/>
        <v/>
      </c>
      <c r="CZ30" s="41">
        <f t="shared" si="87"/>
        <v>0</v>
      </c>
      <c r="DA30" s="37" t="str">
        <f>IF($K30="○",VLOOKUP($C30&amp;"-"&amp;DA$4,'05市民生活実感調査'!$A$3:$BC$218,COLUMN('05市民生活実感調査'!$Y:$Y),FALSE),"-")</f>
        <v>-</v>
      </c>
      <c r="DB30" s="38" t="str">
        <f>IF($L30="○",VLOOKUP($C30&amp;"-"&amp;DB$4,'05市民生活実感調査'!$A$3:$BC$218,COLUMN('05市民生活実感調査'!$Y:$Y),FALSE),"-")</f>
        <v>-</v>
      </c>
      <c r="DC30" s="38" t="str">
        <f>IF($M30="○",VLOOKUP($C30&amp;"-"&amp;DC$4,'05市民生活実感調査'!$A$3:$BC$218,COLUMN('05市民生活実感調査'!$Y:$Y),FALSE),"-")</f>
        <v>-</v>
      </c>
      <c r="DD30" s="38" t="str">
        <f>IF($N30="○",VLOOKUP($C30&amp;"-"&amp;DD$4,'05市民生活実感調査'!$A$3:$BC$218,COLUMN('05市民生活実感調査'!$Y:$Y),FALSE),"-")</f>
        <v>-</v>
      </c>
      <c r="DE30" s="38" t="str">
        <f>IF($O30="○",VLOOKUP($C30&amp;"-"&amp;DE$4,'05市民生活実感調査'!$A$3:$BC$218,COLUMN('05市民生活実感調査'!$Y:$Y),FALSE),"-")</f>
        <v>-</v>
      </c>
      <c r="DF30" s="38" t="str">
        <f>IF($P30="○",VLOOKUP($C30&amp;"-"&amp;DF$4,'05市民生活実感調査'!$A$3:$BC$218,COLUMN('05市民生活実感調査'!$Y:$Y),FALSE),"-")</f>
        <v>-</v>
      </c>
      <c r="DG30" s="38" t="str">
        <f>IF($Q30="○",VLOOKUP($C30&amp;"-"&amp;DG$4,'05市民生活実感調査'!$A$3:$BC$218,COLUMN('05市民生活実感調査'!$Y:$Y),FALSE),"-")</f>
        <v>-</v>
      </c>
      <c r="DH30" s="38" t="str">
        <f>IF($R30="○",VLOOKUP($C30&amp;"-"&amp;DH$4,'05市民生活実感調査'!$A$3:$BC$218,COLUMN('05市民生活実感調査'!$Y:$Y),FALSE),"-")</f>
        <v>-</v>
      </c>
      <c r="DI30" s="109" t="e">
        <f t="shared" si="88"/>
        <v>#DIV/0!</v>
      </c>
      <c r="DJ30" s="37" t="str">
        <f t="shared" si="89"/>
        <v/>
      </c>
      <c r="DK30" s="38" t="str">
        <f t="shared" si="17"/>
        <v/>
      </c>
      <c r="DL30" s="38" t="str">
        <f t="shared" si="18"/>
        <v/>
      </c>
      <c r="DM30" s="38" t="str">
        <f t="shared" si="19"/>
        <v/>
      </c>
      <c r="DN30" s="38" t="str">
        <f t="shared" si="20"/>
        <v/>
      </c>
      <c r="DO30" s="38" t="str">
        <f t="shared" si="21"/>
        <v/>
      </c>
      <c r="DP30" s="38" t="str">
        <f t="shared" si="22"/>
        <v/>
      </c>
      <c r="DQ30" s="38" t="str">
        <f t="shared" si="23"/>
        <v/>
      </c>
      <c r="DR30" s="41" t="e">
        <f t="shared" si="90"/>
        <v>#DIV/0!</v>
      </c>
      <c r="DS30" s="13" t="str">
        <f t="shared" si="91"/>
        <v>客観指標</v>
      </c>
      <c r="DT30" s="5" t="str">
        <f t="shared" si="92"/>
        <v>流通体制の現状については，中央卸売市場の取扱数量をはじめとする指標により客観的に捉えることが重要であり，客観指標評価を重視して評価することが妥当であると考えるため</v>
      </c>
      <c r="DU30" s="108" t="e">
        <f>VLOOKUP(CF30&amp;DI30&amp;DS30,プルダウン!$AC$2:$AD$51,2,FALSE)</f>
        <v>#DIV/0!</v>
      </c>
      <c r="DV30" s="12" t="e">
        <f>VLOOKUP(DU30,プルダウン!$A$1:$B$6,2,FALSE)</f>
        <v>#DIV/0!</v>
      </c>
      <c r="DW30" s="11"/>
      <c r="DX30" s="12"/>
      <c r="DY30" s="22" t="s">
        <v>81</v>
      </c>
      <c r="DZ30" s="116"/>
      <c r="EA30" s="115" t="str">
        <f>VLOOKUP($A30&amp;"-"&amp;EA$4,'04施策の客観指標'!$A$4:$AU$1029,COLUMN('04施策の客観指標'!$AR:$AR),FALSE)</f>
        <v>-</v>
      </c>
      <c r="EB30" s="7" t="str">
        <f>VLOOKUP($A30&amp;"-"&amp;EB$4,'04施策の客観指標'!$A$4:$AU$1029,COLUMN('04施策の客観指標'!$AR:$AR),FALSE)</f>
        <v>-</v>
      </c>
      <c r="EC30" s="7" t="str">
        <f>VLOOKUP($A30&amp;"-"&amp;EC$4,'04施策の客観指標'!$A$4:$AU$1029,COLUMN('04施策の客観指標'!$AR:$AR),FALSE)</f>
        <v>-</v>
      </c>
      <c r="ED30" s="7" t="str">
        <f>VLOOKUP($A30&amp;"-"&amp;ED$4,'04施策の客観指標'!$A$4:$AU$1029,COLUMN('04施策の客観指標'!$AR:$AR),FALSE)</f>
        <v>-</v>
      </c>
      <c r="EE30" s="7" t="str">
        <f>VLOOKUP($A30&amp;"-"&amp;EE$4,'04施策の客観指標'!$A$4:$AU$1029,COLUMN('04施策の客観指標'!$AR:$AR),FALSE)</f>
        <v>-</v>
      </c>
      <c r="EF30" s="7" t="str">
        <f>VLOOKUP($A30&amp;"-"&amp;EF$4,'04施策の客観指標'!$A$4:$AU$1029,COLUMN('04施策の客観指標'!$AR:$AR),FALSE)</f>
        <v>-</v>
      </c>
      <c r="EG30" s="7" t="str">
        <f>VLOOKUP($A30&amp;"-"&amp;EG$4,'04施策の客観指標'!$A$4:$AU$1029,COLUMN('04施策の客観指標'!$AR:$AR),FALSE)</f>
        <v>-</v>
      </c>
      <c r="EH30" s="7" t="str">
        <f>VLOOKUP($A30&amp;"-"&amp;EH$4,'04施策の客観指標'!$A$4:$AU$1029,COLUMN('04施策の客観指標'!$AR:$AR),FALSE)</f>
        <v>-</v>
      </c>
      <c r="EI30" s="7" t="str">
        <f>VLOOKUP($A30&amp;"-"&amp;EI$4,'04施策の客観指標'!$A$4:$AU$1029,COLUMN('04施策の客観指標'!$AR:$AR),FALSE)</f>
        <v>-</v>
      </c>
      <c r="EJ30" s="109" t="str">
        <f t="shared" si="93"/>
        <v>e</v>
      </c>
      <c r="EK30" s="37">
        <f>VLOOKUP($A30&amp;"-"&amp;EA$4,'04施策の客観指標'!$A$4:$AU$1029,COLUMN('04施策の客観指標'!$AU:$AU),FALSE)</f>
        <v>1</v>
      </c>
      <c r="EL30" s="38">
        <f>VLOOKUP($A30&amp;"-"&amp;EB$4,'04施策の客観指標'!$A$4:$AU$1029,COLUMN('04施策の客観指標'!$AU:$AU),FALSE)</f>
        <v>1</v>
      </c>
      <c r="EM30" s="38">
        <f>VLOOKUP($A30&amp;"-"&amp;EC$4,'04施策の客観指標'!$A$4:$AU$1029,COLUMN('04施策の客観指標'!$AU:$AU),FALSE)</f>
        <v>1</v>
      </c>
      <c r="EN30" s="38">
        <f>VLOOKUP($A30&amp;"-"&amp;ED$4,'04施策の客観指標'!$A$4:$AU$1029,COLUMN('04施策の客観指標'!$AU:$AU),FALSE)</f>
        <v>1</v>
      </c>
      <c r="EO30" s="38">
        <f>VLOOKUP($A30&amp;"-"&amp;EE$4,'04施策の客観指標'!$A$4:$AU$1029,COLUMN('04施策の客観指標'!$AU:$AU),FALSE)</f>
        <v>1</v>
      </c>
      <c r="EP30" s="38">
        <f>VLOOKUP($A30&amp;"-"&amp;EF$4,'04施策の客観指標'!$A$4:$AU$1029,COLUMN('04施策の客観指標'!$AU:$AU),FALSE)</f>
        <v>1</v>
      </c>
      <c r="EQ30" s="38">
        <f>VLOOKUP($A30&amp;"-"&amp;EG$4,'04施策の客観指標'!$A$4:$AU$1029,COLUMN('04施策の客観指標'!$AU:$AU),FALSE)</f>
        <v>1</v>
      </c>
      <c r="ER30" s="38" t="str">
        <f>VLOOKUP($A30&amp;"-"&amp;EH$4,'04施策の客観指標'!$A$4:$AU$1029,COLUMN('04施策の客観指標'!$AU:$AU),FALSE)</f>
        <v>-</v>
      </c>
      <c r="ES30" s="38" t="str">
        <f>VLOOKUP($A30&amp;"-"&amp;EI$4,'04施策の客観指標'!$A$4:$AU$1029,COLUMN('04施策の客観指標'!$AU:$AU),FALSE)</f>
        <v>-</v>
      </c>
      <c r="ET30" s="82">
        <f t="shared" si="94"/>
        <v>7</v>
      </c>
      <c r="EU30" s="37" t="str">
        <f t="shared" si="95"/>
        <v/>
      </c>
      <c r="EV30" s="38" t="str">
        <f t="shared" si="24"/>
        <v/>
      </c>
      <c r="EW30" s="38" t="str">
        <f t="shared" si="25"/>
        <v/>
      </c>
      <c r="EX30" s="38" t="str">
        <f t="shared" si="26"/>
        <v/>
      </c>
      <c r="EY30" s="38" t="str">
        <f t="shared" si="27"/>
        <v/>
      </c>
      <c r="EZ30" s="38" t="str">
        <f t="shared" si="28"/>
        <v/>
      </c>
      <c r="FA30" s="38" t="str">
        <f t="shared" si="29"/>
        <v/>
      </c>
      <c r="FB30" s="38" t="str">
        <f t="shared" si="30"/>
        <v/>
      </c>
      <c r="FC30" s="38" t="str">
        <f t="shared" si="31"/>
        <v/>
      </c>
      <c r="FD30" s="41">
        <f t="shared" si="96"/>
        <v>0</v>
      </c>
      <c r="FE30" s="37" t="str">
        <f>IF($K30="○",VLOOKUP($C30&amp;"-"&amp;FE$4,'05市民生活実感調査'!$A$3:$BC$218,COLUMN('05市民生活実感調査'!$AI:$AI),FALSE),"-")</f>
        <v>-</v>
      </c>
      <c r="FF30" s="38" t="str">
        <f>IF($L30="○",VLOOKUP($C30&amp;"-"&amp;FF$4,'05市民生活実感調査'!$A$3:$BC$218,COLUMN('05市民生活実感調査'!$AI:$AI),FALSE),"-")</f>
        <v>-</v>
      </c>
      <c r="FG30" s="38" t="str">
        <f>IF($M30="○",VLOOKUP($C30&amp;"-"&amp;FG$4,'05市民生活実感調査'!$A$3:$BC$218,COLUMN('05市民生活実感調査'!$AI:$AI),FALSE),"-")</f>
        <v>-</v>
      </c>
      <c r="FH30" s="38" t="str">
        <f>IF($N30="○",VLOOKUP($C30&amp;"-"&amp;FH$4,'05市民生活実感調査'!$A$3:$BC$218,COLUMN('05市民生活実感調査'!$AI:$AI),FALSE),"-")</f>
        <v>-</v>
      </c>
      <c r="FI30" s="38" t="str">
        <f>IF($O30="○",VLOOKUP($C30&amp;"-"&amp;FI$4,'05市民生活実感調査'!$A$3:$BC$218,COLUMN('05市民生活実感調査'!$AI:$AI),FALSE),"-")</f>
        <v>-</v>
      </c>
      <c r="FJ30" s="38" t="str">
        <f>IF($P30="○",VLOOKUP($C30&amp;"-"&amp;FJ$4,'05市民生活実感調査'!$A$3:$BC$218,COLUMN('05市民生活実感調査'!$AI:$AI),FALSE),"-")</f>
        <v>-</v>
      </c>
      <c r="FK30" s="38" t="str">
        <f>IF($Q30="○",VLOOKUP($C30&amp;"-"&amp;FK$4,'05市民生活実感調査'!$A$3:$BC$218,COLUMN('05市民生活実感調査'!$AI:$AI),FALSE),"-")</f>
        <v>-</v>
      </c>
      <c r="FL30" s="38" t="str">
        <f>IF($R30="○",VLOOKUP($C30&amp;"-"&amp;FL$4,'05市民生活実感調査'!$A$3:$BC$218,COLUMN('05市民生活実感調査'!$AI:$AI),FALSE),"-")</f>
        <v>-</v>
      </c>
      <c r="FM30" s="109" t="e">
        <f t="shared" si="97"/>
        <v>#DIV/0!</v>
      </c>
      <c r="FN30" s="37" t="str">
        <f t="shared" si="98"/>
        <v/>
      </c>
      <c r="FO30" s="38" t="str">
        <f t="shared" si="32"/>
        <v/>
      </c>
      <c r="FP30" s="38" t="str">
        <f t="shared" si="33"/>
        <v/>
      </c>
      <c r="FQ30" s="38" t="str">
        <f t="shared" si="34"/>
        <v/>
      </c>
      <c r="FR30" s="38" t="str">
        <f t="shared" si="35"/>
        <v/>
      </c>
      <c r="FS30" s="38" t="str">
        <f t="shared" si="36"/>
        <v/>
      </c>
      <c r="FT30" s="38" t="str">
        <f t="shared" si="37"/>
        <v/>
      </c>
      <c r="FU30" s="38" t="str">
        <f t="shared" si="38"/>
        <v/>
      </c>
      <c r="FV30" s="41" t="e">
        <f t="shared" si="99"/>
        <v>#DIV/0!</v>
      </c>
      <c r="FW30" s="13" t="str">
        <f t="shared" si="100"/>
        <v>客観指標</v>
      </c>
      <c r="FX30" s="5" t="str">
        <f t="shared" si="101"/>
        <v>流通体制の現状については，中央卸売市場の取扱数量をはじめとする指標により客観的に捉えることが重要であり，客観指標評価を重視して評価することが妥当であると考えるため</v>
      </c>
      <c r="FY30" s="108" t="e">
        <f>VLOOKUP(EJ30&amp;FM30&amp;FW30,プルダウン!$AC$2:$AD$51,2,FALSE)</f>
        <v>#DIV/0!</v>
      </c>
      <c r="FZ30" s="12" t="e">
        <f>VLOOKUP(FY30,プルダウン!$A$1:$B$6,2,FALSE)</f>
        <v>#DIV/0!</v>
      </c>
      <c r="GA30" s="11"/>
      <c r="GB30" s="12"/>
      <c r="GC30" s="22" t="s">
        <v>81</v>
      </c>
      <c r="GD30" s="116"/>
      <c r="GE30" s="115" t="str">
        <f>VLOOKUP($A30&amp;"-"&amp;GE$4,'04施策の客観指標'!$A$4:$AU$1029,COLUMN('04施策の客観指標'!$AS:$AS),FALSE)</f>
        <v>-</v>
      </c>
      <c r="GF30" s="7" t="str">
        <f>VLOOKUP($A30&amp;"-"&amp;GF$4,'04施策の客観指標'!$A$4:$AU$1029,COLUMN('04施策の客観指標'!$AS:$AS),FALSE)</f>
        <v>-</v>
      </c>
      <c r="GG30" s="7" t="str">
        <f>VLOOKUP($A30&amp;"-"&amp;GG$4,'04施策の客観指標'!$A$4:$AU$1029,COLUMN('04施策の客観指標'!$AS:$AS),FALSE)</f>
        <v>-</v>
      </c>
      <c r="GH30" s="7" t="str">
        <f>VLOOKUP($A30&amp;"-"&amp;GH$4,'04施策の客観指標'!$A$4:$AU$1029,COLUMN('04施策の客観指標'!$AS:$AS),FALSE)</f>
        <v>-</v>
      </c>
      <c r="GI30" s="7" t="str">
        <f>VLOOKUP($A30&amp;"-"&amp;GI$4,'04施策の客観指標'!$A$4:$AU$1029,COLUMN('04施策の客観指標'!$AS:$AS),FALSE)</f>
        <v>-</v>
      </c>
      <c r="GJ30" s="7" t="str">
        <f>VLOOKUP($A30&amp;"-"&amp;GJ$4,'04施策の客観指標'!$A$4:$AU$1029,COLUMN('04施策の客観指標'!$AS:$AS),FALSE)</f>
        <v>-</v>
      </c>
      <c r="GK30" s="7" t="str">
        <f>VLOOKUP($A30&amp;"-"&amp;GK$4,'04施策の客観指標'!$A$4:$AU$1029,COLUMN('04施策の客観指標'!$AS:$AS),FALSE)</f>
        <v>-</v>
      </c>
      <c r="GL30" s="7" t="str">
        <f>VLOOKUP($A30&amp;"-"&amp;GL$4,'04施策の客観指標'!$A$4:$AU$1029,COLUMN('04施策の客観指標'!$AS:$AS),FALSE)</f>
        <v>-</v>
      </c>
      <c r="GM30" s="7" t="str">
        <f>VLOOKUP($A30&amp;"-"&amp;GM$4,'04施策の客観指標'!$A$4:$AU$1029,COLUMN('04施策の客観指標'!$AS:$AS),FALSE)</f>
        <v>-</v>
      </c>
      <c r="GN30" s="109" t="str">
        <f t="shared" si="102"/>
        <v>e</v>
      </c>
      <c r="GO30" s="37">
        <f>VLOOKUP($A30&amp;"-"&amp;GE$4,'04施策の客観指標'!$A$4:$AU$1029,COLUMN('04施策の客観指標'!$AU:$AU),FALSE)</f>
        <v>1</v>
      </c>
      <c r="GP30" s="38">
        <f>VLOOKUP($A30&amp;"-"&amp;GF$4,'04施策の客観指標'!$A$4:$AU$1029,COLUMN('04施策の客観指標'!$AU:$AU),FALSE)</f>
        <v>1</v>
      </c>
      <c r="GQ30" s="38">
        <f>VLOOKUP($A30&amp;"-"&amp;GG$4,'04施策の客観指標'!$A$4:$AU$1029,COLUMN('04施策の客観指標'!$AU:$AU),FALSE)</f>
        <v>1</v>
      </c>
      <c r="GR30" s="38">
        <f>VLOOKUP($A30&amp;"-"&amp;GH$4,'04施策の客観指標'!$A$4:$AU$1029,COLUMN('04施策の客観指標'!$AU:$AU),FALSE)</f>
        <v>1</v>
      </c>
      <c r="GS30" s="38">
        <f>VLOOKUP($A30&amp;"-"&amp;GI$4,'04施策の客観指標'!$A$4:$AU$1029,COLUMN('04施策の客観指標'!$AU:$AU),FALSE)</f>
        <v>1</v>
      </c>
      <c r="GT30" s="38">
        <f>VLOOKUP($A30&amp;"-"&amp;GJ$4,'04施策の客観指標'!$A$4:$AU$1029,COLUMN('04施策の客観指標'!$AU:$AU),FALSE)</f>
        <v>1</v>
      </c>
      <c r="GU30" s="38">
        <f>VLOOKUP($A30&amp;"-"&amp;GK$4,'04施策の客観指標'!$A$4:$AU$1029,COLUMN('04施策の客観指標'!$AU:$AU),FALSE)</f>
        <v>1</v>
      </c>
      <c r="GV30" s="38" t="str">
        <f>VLOOKUP($A30&amp;"-"&amp;GL$4,'04施策の客観指標'!$A$4:$AU$1029,COLUMN('04施策の客観指標'!$AU:$AU),FALSE)</f>
        <v>-</v>
      </c>
      <c r="GW30" s="38" t="str">
        <f>VLOOKUP($A30&amp;"-"&amp;GM$4,'04施策の客観指標'!$A$4:$AU$1029,COLUMN('04施策の客観指標'!$AU:$AU),FALSE)</f>
        <v>-</v>
      </c>
      <c r="GX30" s="82">
        <f t="shared" si="103"/>
        <v>7</v>
      </c>
      <c r="GY30" s="37" t="str">
        <f t="shared" si="104"/>
        <v/>
      </c>
      <c r="GZ30" s="38" t="str">
        <f t="shared" si="39"/>
        <v/>
      </c>
      <c r="HA30" s="38" t="str">
        <f t="shared" si="40"/>
        <v/>
      </c>
      <c r="HB30" s="38" t="str">
        <f t="shared" si="41"/>
        <v/>
      </c>
      <c r="HC30" s="38" t="str">
        <f t="shared" si="42"/>
        <v/>
      </c>
      <c r="HD30" s="38" t="str">
        <f t="shared" si="43"/>
        <v/>
      </c>
      <c r="HE30" s="38" t="str">
        <f t="shared" si="44"/>
        <v/>
      </c>
      <c r="HF30" s="38" t="str">
        <f t="shared" si="45"/>
        <v/>
      </c>
      <c r="HG30" s="38" t="str">
        <f t="shared" si="46"/>
        <v/>
      </c>
      <c r="HH30" s="41">
        <f t="shared" si="105"/>
        <v>0</v>
      </c>
      <c r="HI30" s="37" t="str">
        <f>IF($K30="○",VLOOKUP($C30&amp;"-"&amp;HI$4,'05市民生活実感調査'!$A$3:$BC$218,COLUMN('05市民生活実感調査'!$AS:$AS),FALSE),"-")</f>
        <v>-</v>
      </c>
      <c r="HJ30" s="38" t="str">
        <f>IF($L30="○",VLOOKUP($C30&amp;"-"&amp;HJ$4,'05市民生活実感調査'!$A$3:$BC$218,COLUMN('05市民生活実感調査'!$AS:$AS),FALSE),"-")</f>
        <v>-</v>
      </c>
      <c r="HK30" s="38" t="str">
        <f>IF($M30="○",VLOOKUP($C30&amp;"-"&amp;HK$4,'05市民生活実感調査'!$A$3:$BC$218,COLUMN('05市民生活実感調査'!$AS:$AS),FALSE),"-")</f>
        <v>-</v>
      </c>
      <c r="HL30" s="38" t="str">
        <f>IF($N30="○",VLOOKUP($C30&amp;"-"&amp;HL$4,'05市民生活実感調査'!$A$3:$BC$218,COLUMN('05市民生活実感調査'!$AS:$AS),FALSE),"-")</f>
        <v>-</v>
      </c>
      <c r="HM30" s="38" t="str">
        <f>IF($O30="○",VLOOKUP($C30&amp;"-"&amp;HM$4,'05市民生活実感調査'!$A$3:$BC$218,COLUMN('05市民生活実感調査'!$AS:$AS),FALSE),"-")</f>
        <v>-</v>
      </c>
      <c r="HN30" s="38" t="str">
        <f>IF($P30="○",VLOOKUP($C30&amp;"-"&amp;HN$4,'05市民生活実感調査'!$A$3:$BC$218,COLUMN('05市民生活実感調査'!$AS:$AS),FALSE),"-")</f>
        <v>-</v>
      </c>
      <c r="HO30" s="38" t="str">
        <f>IF($Q30="○",VLOOKUP($C30&amp;"-"&amp;HO$4,'05市民生活実感調査'!$A$3:$BC$218,COLUMN('05市民生活実感調査'!$AS:$AS),FALSE),"-")</f>
        <v>-</v>
      </c>
      <c r="HP30" s="38" t="str">
        <f>IF($R30="○",VLOOKUP($C30&amp;"-"&amp;HP$4,'05市民生活実感調査'!$A$3:$BC$218,COLUMN('05市民生活実感調査'!$AS:$AS),FALSE),"-")</f>
        <v>-</v>
      </c>
      <c r="HQ30" s="109" t="e">
        <f t="shared" si="106"/>
        <v>#DIV/0!</v>
      </c>
      <c r="HR30" s="37" t="str">
        <f t="shared" si="107"/>
        <v/>
      </c>
      <c r="HS30" s="38" t="str">
        <f t="shared" si="47"/>
        <v/>
      </c>
      <c r="HT30" s="38" t="str">
        <f t="shared" si="48"/>
        <v/>
      </c>
      <c r="HU30" s="38" t="str">
        <f t="shared" si="49"/>
        <v/>
      </c>
      <c r="HV30" s="38" t="str">
        <f t="shared" si="50"/>
        <v/>
      </c>
      <c r="HW30" s="38" t="str">
        <f t="shared" si="51"/>
        <v/>
      </c>
      <c r="HX30" s="38" t="str">
        <f t="shared" si="52"/>
        <v/>
      </c>
      <c r="HY30" s="38" t="str">
        <f t="shared" si="53"/>
        <v/>
      </c>
      <c r="HZ30" s="41" t="e">
        <f t="shared" si="108"/>
        <v>#DIV/0!</v>
      </c>
      <c r="IA30" s="13" t="str">
        <f t="shared" si="109"/>
        <v>客観指標</v>
      </c>
      <c r="IB30" s="5" t="str">
        <f t="shared" si="110"/>
        <v>流通体制の現状については，中央卸売市場の取扱数量をはじめとする指標により客観的に捉えることが重要であり，客観指標評価を重視して評価することが妥当であると考えるため</v>
      </c>
      <c r="IC30" s="108" t="e">
        <f>VLOOKUP(GN30&amp;HQ30&amp;IA30,プルダウン!$AC$2:$AD$51,2,FALSE)</f>
        <v>#DIV/0!</v>
      </c>
      <c r="ID30" s="12" t="e">
        <f>VLOOKUP(IC30,プルダウン!$A$1:$B$6,2,FALSE)</f>
        <v>#DIV/0!</v>
      </c>
      <c r="IE30" s="11"/>
      <c r="IF30" s="12"/>
      <c r="IG30" s="22" t="s">
        <v>81</v>
      </c>
      <c r="IH30" s="116"/>
      <c r="II30" s="115" t="str">
        <f>VLOOKUP($A30&amp;"-"&amp;II$4,'04施策の客観指標'!$A$4:$AU$1029,COLUMN('04施策の客観指標'!$AT:$AT),FALSE)</f>
        <v>-</v>
      </c>
      <c r="IJ30" s="7" t="str">
        <f>VLOOKUP($A30&amp;"-"&amp;IJ$4,'04施策の客観指標'!$A$4:$AU$1029,COLUMN('04施策の客観指標'!$AT:$AT),FALSE)</f>
        <v>-</v>
      </c>
      <c r="IK30" s="7" t="str">
        <f>VLOOKUP($A30&amp;"-"&amp;IK$4,'04施策の客観指標'!$A$4:$AU$1029,COLUMN('04施策の客観指標'!$AT:$AT),FALSE)</f>
        <v>-</v>
      </c>
      <c r="IL30" s="7" t="str">
        <f>VLOOKUP($A30&amp;"-"&amp;IL$4,'04施策の客観指標'!$A$4:$AU$1029,COLUMN('04施策の客観指標'!$AT:$AT),FALSE)</f>
        <v>-</v>
      </c>
      <c r="IM30" s="7" t="str">
        <f>VLOOKUP($A30&amp;"-"&amp;IM$4,'04施策の客観指標'!$A$4:$AU$1029,COLUMN('04施策の客観指標'!$AT:$AT),FALSE)</f>
        <v>-</v>
      </c>
      <c r="IN30" s="7" t="str">
        <f>VLOOKUP($A30&amp;"-"&amp;IN$4,'04施策の客観指標'!$A$4:$AU$1029,COLUMN('04施策の客観指標'!$AT:$AT),FALSE)</f>
        <v>-</v>
      </c>
      <c r="IO30" s="7" t="str">
        <f>VLOOKUP($A30&amp;"-"&amp;IO$4,'04施策の客観指標'!$A$4:$AU$1029,COLUMN('04施策の客観指標'!$AT:$AT),FALSE)</f>
        <v>-</v>
      </c>
      <c r="IP30" s="7" t="str">
        <f>VLOOKUP($A30&amp;"-"&amp;IP$4,'04施策の客観指標'!$A$4:$AU$1029,COLUMN('04施策の客観指標'!$AT:$AT),FALSE)</f>
        <v>-</v>
      </c>
      <c r="IQ30" s="7" t="str">
        <f>VLOOKUP($A30&amp;"-"&amp;IQ$4,'04施策の客観指標'!$A$4:$AU$1029,COLUMN('04施策の客観指標'!$AT:$AT),FALSE)</f>
        <v>-</v>
      </c>
      <c r="IR30" s="109" t="str">
        <f t="shared" si="111"/>
        <v>e</v>
      </c>
      <c r="IS30" s="37">
        <f>VLOOKUP($A30&amp;"-"&amp;II$4,'04施策の客観指標'!$A$4:$AU$1029,COLUMN('04施策の客観指標'!$AU:$AU),FALSE)</f>
        <v>1</v>
      </c>
      <c r="IT30" s="38">
        <f>VLOOKUP($A30&amp;"-"&amp;IJ$4,'04施策の客観指標'!$A$4:$AU$1029,COLUMN('04施策の客観指標'!$AU:$AU),FALSE)</f>
        <v>1</v>
      </c>
      <c r="IU30" s="38">
        <f>VLOOKUP($A30&amp;"-"&amp;IK$4,'04施策の客観指標'!$A$4:$AU$1029,COLUMN('04施策の客観指標'!$AU:$AU),FALSE)</f>
        <v>1</v>
      </c>
      <c r="IV30" s="38">
        <f>VLOOKUP($A30&amp;"-"&amp;IL$4,'04施策の客観指標'!$A$4:$AU$1029,COLUMN('04施策の客観指標'!$AU:$AU),FALSE)</f>
        <v>1</v>
      </c>
      <c r="IW30" s="38">
        <f>VLOOKUP($A30&amp;"-"&amp;IM$4,'04施策の客観指標'!$A$4:$AU$1029,COLUMN('04施策の客観指標'!$AU:$AU),FALSE)</f>
        <v>1</v>
      </c>
      <c r="IX30" s="38">
        <f>VLOOKUP($A30&amp;"-"&amp;IN$4,'04施策の客観指標'!$A$4:$AU$1029,COLUMN('04施策の客観指標'!$AU:$AU),FALSE)</f>
        <v>1</v>
      </c>
      <c r="IY30" s="38">
        <f>VLOOKUP($A30&amp;"-"&amp;IO$4,'04施策の客観指標'!$A$4:$AU$1029,COLUMN('04施策の客観指標'!$AU:$AU),FALSE)</f>
        <v>1</v>
      </c>
      <c r="IZ30" s="38" t="str">
        <f>VLOOKUP($A30&amp;"-"&amp;IP$4,'04施策の客観指標'!$A$4:$AU$1029,COLUMN('04施策の客観指標'!$AU:$AU),FALSE)</f>
        <v>-</v>
      </c>
      <c r="JA30" s="38" t="str">
        <f>VLOOKUP($A30&amp;"-"&amp;IQ$4,'04施策の客観指標'!$A$4:$AU$1029,COLUMN('04施策の客観指標'!$AU:$AU),FALSE)</f>
        <v>-</v>
      </c>
      <c r="JB30" s="82">
        <f t="shared" si="112"/>
        <v>7</v>
      </c>
      <c r="JC30" s="37" t="str">
        <f t="shared" si="113"/>
        <v/>
      </c>
      <c r="JD30" s="38" t="str">
        <f t="shared" si="54"/>
        <v/>
      </c>
      <c r="JE30" s="38" t="str">
        <f t="shared" si="55"/>
        <v/>
      </c>
      <c r="JF30" s="38" t="str">
        <f t="shared" si="56"/>
        <v/>
      </c>
      <c r="JG30" s="38" t="str">
        <f t="shared" si="57"/>
        <v/>
      </c>
      <c r="JH30" s="38" t="str">
        <f t="shared" si="58"/>
        <v/>
      </c>
      <c r="JI30" s="38" t="str">
        <f t="shared" si="59"/>
        <v/>
      </c>
      <c r="JJ30" s="38" t="str">
        <f t="shared" si="60"/>
        <v/>
      </c>
      <c r="JK30" s="38" t="str">
        <f t="shared" si="61"/>
        <v/>
      </c>
      <c r="JL30" s="41">
        <f t="shared" si="114"/>
        <v>0</v>
      </c>
      <c r="JM30" s="37" t="str">
        <f>IF($K30="○",VLOOKUP($C30&amp;"-"&amp;JM$4,'05市民生活実感調査'!$A$3:$BC$218,COLUMN('05市民生活実感調査'!$BC:$BC),FALSE),"-")</f>
        <v>-</v>
      </c>
      <c r="JN30" s="38" t="str">
        <f>IF($L30="○",VLOOKUP($C30&amp;"-"&amp;JN$4,'05市民生活実感調査'!$A$3:$BC$218,COLUMN('05市民生活実感調査'!$BC:$BC),FALSE),"-")</f>
        <v>-</v>
      </c>
      <c r="JO30" s="38" t="str">
        <f>IF($M30="○",VLOOKUP($C30&amp;"-"&amp;JO$4,'05市民生活実感調査'!$A$3:$BC$218,COLUMN('05市民生活実感調査'!$BC:$BC),FALSE),"-")</f>
        <v>-</v>
      </c>
      <c r="JP30" s="38" t="str">
        <f>IF($N30="○",VLOOKUP($C30&amp;"-"&amp;JP$4,'05市民生活実感調査'!$A$3:$BC$218,COLUMN('05市民生活実感調査'!$BC:$BC),FALSE),"-")</f>
        <v>-</v>
      </c>
      <c r="JQ30" s="38" t="str">
        <f>IF($O30="○",VLOOKUP($C30&amp;"-"&amp;JQ$4,'05市民生活実感調査'!$A$3:$BC$218,COLUMN('05市民生活実感調査'!$BC:$BC),FALSE),"-")</f>
        <v>-</v>
      </c>
      <c r="JR30" s="38" t="str">
        <f>IF($P30="○",VLOOKUP($C30&amp;"-"&amp;JR$4,'05市民生活実感調査'!$A$3:$BC$218,COLUMN('05市民生活実感調査'!$BC:$BC),FALSE),"-")</f>
        <v>-</v>
      </c>
      <c r="JS30" s="38" t="str">
        <f>IF($Q30="○",VLOOKUP($C30&amp;"-"&amp;JS$4,'05市民生活実感調査'!$A$3:$BC$218,COLUMN('05市民生活実感調査'!$BC:$BC),FALSE),"-")</f>
        <v>-</v>
      </c>
      <c r="JT30" s="38" t="str">
        <f>IF($R30="○",VLOOKUP($C30&amp;"-"&amp;JT$4,'05市民生活実感調査'!$A$3:$BC$218,COLUMN('05市民生活実感調査'!$BC:$BC),FALSE),"-")</f>
        <v>-</v>
      </c>
      <c r="JU30" s="109" t="e">
        <f t="shared" si="115"/>
        <v>#DIV/0!</v>
      </c>
      <c r="JV30" s="37" t="str">
        <f t="shared" si="116"/>
        <v/>
      </c>
      <c r="JW30" s="38" t="str">
        <f t="shared" si="62"/>
        <v/>
      </c>
      <c r="JX30" s="38" t="str">
        <f t="shared" si="63"/>
        <v/>
      </c>
      <c r="JY30" s="38" t="str">
        <f t="shared" si="64"/>
        <v/>
      </c>
      <c r="JZ30" s="38" t="str">
        <f t="shared" si="65"/>
        <v/>
      </c>
      <c r="KA30" s="38" t="str">
        <f t="shared" si="66"/>
        <v/>
      </c>
      <c r="KB30" s="38" t="str">
        <f t="shared" si="67"/>
        <v/>
      </c>
      <c r="KC30" s="38" t="str">
        <f t="shared" si="68"/>
        <v/>
      </c>
      <c r="KD30" s="41" t="e">
        <f t="shared" si="117"/>
        <v>#DIV/0!</v>
      </c>
      <c r="KE30" s="13" t="str">
        <f t="shared" si="118"/>
        <v>客観指標</v>
      </c>
      <c r="KF30" s="5" t="str">
        <f t="shared" si="119"/>
        <v>流通体制の現状については，中央卸売市場の取扱数量をはじめとする指標により客観的に捉えることが重要であり，客観指標評価を重視して評価することが妥当であると考えるため</v>
      </c>
      <c r="KG30" s="108" t="e">
        <f>VLOOKUP(IR30&amp;JU30&amp;KE30,プルダウン!$AC$2:$AD$51,2,FALSE)</f>
        <v>#DIV/0!</v>
      </c>
      <c r="KH30" s="12" t="e">
        <f>VLOOKUP(KG30,プルダウン!$A$1:$B$6,2,FALSE)</f>
        <v>#DIV/0!</v>
      </c>
      <c r="KI30" s="11"/>
      <c r="KJ30" s="12"/>
      <c r="KK30" s="22" t="s">
        <v>81</v>
      </c>
      <c r="KL30" s="5"/>
    </row>
    <row r="31" spans="1:298" ht="153" customHeight="1">
      <c r="A31" s="18">
        <v>801</v>
      </c>
      <c r="B31" s="5" t="s">
        <v>185</v>
      </c>
      <c r="C31" s="47">
        <f t="shared" si="140"/>
        <v>8</v>
      </c>
      <c r="D31" s="12" t="str">
        <f>IFERROR(VLOOKUP(C31,プルダウン!$L$2:$M$28,2,FALSE),"-")</f>
        <v>観光</v>
      </c>
      <c r="E31" s="5"/>
      <c r="F31" s="11" t="s">
        <v>1943</v>
      </c>
      <c r="G31" s="20" t="s">
        <v>2684</v>
      </c>
      <c r="H31" s="11"/>
      <c r="I31" s="20"/>
      <c r="J31" s="5"/>
      <c r="K31" s="42" t="s">
        <v>392</v>
      </c>
      <c r="L31" s="43" t="s">
        <v>85</v>
      </c>
      <c r="M31" s="43" t="s">
        <v>85</v>
      </c>
      <c r="N31" s="43" t="s">
        <v>85</v>
      </c>
      <c r="O31" s="43" t="s">
        <v>85</v>
      </c>
      <c r="P31" s="43" t="s">
        <v>85</v>
      </c>
      <c r="Q31" s="43" t="s">
        <v>85</v>
      </c>
      <c r="R31" s="386" t="s">
        <v>85</v>
      </c>
      <c r="S31" s="546" t="str">
        <f>VLOOKUP($A31&amp;"-"&amp;S$4,'04施策の客観指標'!$A$4:$AU$1029,COLUMN('04施策の客観指標'!$AP:$AP),FALSE)</f>
        <v>-</v>
      </c>
      <c r="T31" s="528" t="str">
        <f>VLOOKUP($A31&amp;"-"&amp;T$4,'04施策の客観指標'!$A$4:$AU$1029,COLUMN('04施策の客観指標'!$AP:$AP),FALSE)</f>
        <v>-</v>
      </c>
      <c r="U31" s="528" t="str">
        <f>VLOOKUP($A31&amp;"-"&amp;U$4,'04施策の客観指標'!$A$4:$AU$1029,COLUMN('04施策の客観指標'!$AP:$AP),FALSE)</f>
        <v>-</v>
      </c>
      <c r="V31" s="528" t="str">
        <f>VLOOKUP($A31&amp;"-"&amp;V$4,'04施策の客観指標'!$A$4:$AU$1029,COLUMN('04施策の客観指標'!$AP:$AP),FALSE)</f>
        <v>-</v>
      </c>
      <c r="W31" s="528" t="str">
        <f>VLOOKUP($A31&amp;"-"&amp;W$4,'04施策の客観指標'!$A$4:$AU$1029,COLUMN('04施策の客観指標'!$AP:$AP),FALSE)</f>
        <v>-</v>
      </c>
      <c r="X31" s="528" t="str">
        <f>VLOOKUP($A31&amp;"-"&amp;X$4,'04施策の客観指標'!$A$4:$AU$1029,COLUMN('04施策の客観指標'!$AP:$AP),FALSE)</f>
        <v>-</v>
      </c>
      <c r="Y31" s="528" t="str">
        <f>VLOOKUP($A31&amp;"-"&amp;Y$4,'04施策の客観指標'!$A$4:$AU$1029,COLUMN('04施策の客観指標'!$AP:$AP),FALSE)</f>
        <v>-</v>
      </c>
      <c r="Z31" s="528" t="str">
        <f>VLOOKUP($A31&amp;"-"&amp;Z$4,'04施策の客観指標'!$A$4:$AU$1029,COLUMN('04施策の客観指標'!$AP:$AP),FALSE)</f>
        <v>-</v>
      </c>
      <c r="AA31" s="529" t="str">
        <f>VLOOKUP($A31&amp;"-"&amp;AA$4,'04施策の客観指標'!$A$4:$AU$1029,COLUMN('04施策の客観指標'!$AP:$AP),FALSE)</f>
        <v>-</v>
      </c>
      <c r="AB31" s="547" t="str">
        <f t="shared" si="70"/>
        <v>-</v>
      </c>
      <c r="AC31" s="252" t="str">
        <f>VLOOKUP($A31&amp;"-"&amp;S$4,'04施策の客観指標'!$A$4:$AU$1029,COLUMN('04施策の客観指標'!$AU:$AU),FALSE)</f>
        <v>-</v>
      </c>
      <c r="AD31" s="38" t="str">
        <f>VLOOKUP($A31&amp;"-"&amp;T$4,'04施策の客観指標'!$A$4:$AU$1029,COLUMN('04施策の客観指標'!$AU:$AU),FALSE)</f>
        <v>-</v>
      </c>
      <c r="AE31" s="38" t="str">
        <f>VLOOKUP($A31&amp;"-"&amp;U$4,'04施策の客観指標'!$A$4:$AU$1029,COLUMN('04施策の客観指標'!$AU:$AU),FALSE)</f>
        <v>-</v>
      </c>
      <c r="AF31" s="38" t="str">
        <f>VLOOKUP($A31&amp;"-"&amp;V$4,'04施策の客観指標'!$A$4:$AU$1029,COLUMN('04施策の客観指標'!$AU:$AU),FALSE)</f>
        <v>-</v>
      </c>
      <c r="AG31" s="38" t="str">
        <f>VLOOKUP($A31&amp;"-"&amp;W$4,'04施策の客観指標'!$A$4:$AU$1029,COLUMN('04施策の客観指標'!$AU:$AU),FALSE)</f>
        <v>-</v>
      </c>
      <c r="AH31" s="38" t="str">
        <f>VLOOKUP($A31&amp;"-"&amp;X$4,'04施策の客観指標'!$A$4:$AU$1029,COLUMN('04施策の客観指標'!$AU:$AU),FALSE)</f>
        <v>-</v>
      </c>
      <c r="AI31" s="38" t="str">
        <f>VLOOKUP($A31&amp;"-"&amp;Y$4,'04施策の客観指標'!$A$4:$AU$1029,COLUMN('04施策の客観指標'!$AU:$AU),FALSE)</f>
        <v>-</v>
      </c>
      <c r="AJ31" s="38" t="str">
        <f>VLOOKUP($A31&amp;"-"&amp;Z$4,'04施策の客観指標'!$A$4:$AU$1029,COLUMN('04施策の客観指標'!$AU:$AU),FALSE)</f>
        <v>-</v>
      </c>
      <c r="AK31" s="38" t="str">
        <f>VLOOKUP($A31&amp;"-"&amp;AA$4,'04施策の客観指標'!$A$4:$AU$1029,COLUMN('04施策の客観指標'!$AU:$AU),FALSE)</f>
        <v>-</v>
      </c>
      <c r="AL31" s="82">
        <f t="shared" si="141"/>
        <v>0</v>
      </c>
      <c r="AM31" s="252" t="str">
        <f t="shared" si="142"/>
        <v/>
      </c>
      <c r="AN31" s="38" t="str">
        <f t="shared" si="143"/>
        <v/>
      </c>
      <c r="AO31" s="38" t="str">
        <f t="shared" si="144"/>
        <v/>
      </c>
      <c r="AP31" s="38" t="str">
        <f t="shared" si="145"/>
        <v/>
      </c>
      <c r="AQ31" s="38" t="str">
        <f t="shared" si="146"/>
        <v/>
      </c>
      <c r="AR31" s="38" t="str">
        <f t="shared" si="147"/>
        <v/>
      </c>
      <c r="AS31" s="38" t="str">
        <f t="shared" si="148"/>
        <v/>
      </c>
      <c r="AT31" s="38" t="str">
        <f t="shared" si="149"/>
        <v/>
      </c>
      <c r="AU31" s="253" t="str">
        <f t="shared" si="150"/>
        <v/>
      </c>
      <c r="AV31" s="81" t="str">
        <f t="shared" si="200"/>
        <v>-</v>
      </c>
      <c r="AW31" s="534" t="str">
        <f>IF($K31="○",VLOOKUP($C31&amp;"-"&amp;AW$4,'05市民生活実感調査'!$A$3:$BC$218,COLUMN('05市民生活実感調査'!$O:$O),FALSE),"-")</f>
        <v>b</v>
      </c>
      <c r="AX31" s="535" t="str">
        <f>IF($L31="○",VLOOKUP($C31&amp;"-"&amp;AX$4,'05市民生活実感調査'!$A$3:$BC$218,COLUMN('05市民生活実感調査'!$O:$O),FALSE),"-")</f>
        <v>-</v>
      </c>
      <c r="AY31" s="535" t="str">
        <f>IF($M31="○",VLOOKUP($C31&amp;"-"&amp;AY$4,'05市民生活実感調査'!$A$3:$BC$218,COLUMN('05市民生活実感調査'!$O:$O),FALSE),"-")</f>
        <v>-</v>
      </c>
      <c r="AZ31" s="535" t="str">
        <f>IF($N31="○",VLOOKUP($C31&amp;"-"&amp;AZ$4,'05市民生活実感調査'!$A$3:$BC$218,COLUMN('05市民生活実感調査'!$O:$O),FALSE),"-")</f>
        <v>-</v>
      </c>
      <c r="BA31" s="535" t="str">
        <f>IF($O31="○",VLOOKUP($C31&amp;"-"&amp;BA$4,'05市民生活実感調査'!$A$3:$BC$218,COLUMN('05市民生活実感調査'!$O:$O),FALSE),"-")</f>
        <v>-</v>
      </c>
      <c r="BB31" s="535" t="str">
        <f>IF($P31="○",VLOOKUP($C31&amp;"-"&amp;BB$4,'05市民生活実感調査'!$A$3:$BC$218,COLUMN('05市民生活実感調査'!$O:$O),FALSE),"-")</f>
        <v>-</v>
      </c>
      <c r="BC31" s="535" t="str">
        <f>IF($Q31="○",VLOOKUP($C31&amp;"-"&amp;BC$4,'05市民生活実感調査'!$A$3:$BC$218,COLUMN('05市民生活実感調査'!$O:$O),FALSE),"-")</f>
        <v>-</v>
      </c>
      <c r="BD31" s="535" t="str">
        <f>IF($R31="○",VLOOKUP($C31&amp;"-"&amp;BD$4,'05市民生活実感調査'!$A$3:$BC$218,COLUMN('05市民生活実感調査'!$O:$O),FALSE),"-")</f>
        <v>-</v>
      </c>
      <c r="BE31" s="536" t="str">
        <f t="shared" si="81"/>
        <v>b</v>
      </c>
      <c r="BF31" s="37">
        <f t="shared" si="151"/>
        <v>3</v>
      </c>
      <c r="BG31" s="38" t="str">
        <f t="shared" si="152"/>
        <v/>
      </c>
      <c r="BH31" s="38" t="str">
        <f t="shared" si="153"/>
        <v/>
      </c>
      <c r="BI31" s="38" t="str">
        <f t="shared" si="154"/>
        <v/>
      </c>
      <c r="BJ31" s="38" t="str">
        <f t="shared" si="155"/>
        <v/>
      </c>
      <c r="BK31" s="38" t="str">
        <f t="shared" si="156"/>
        <v/>
      </c>
      <c r="BL31" s="38" t="str">
        <f t="shared" si="157"/>
        <v/>
      </c>
      <c r="BM31" s="38" t="str">
        <f t="shared" si="158"/>
        <v/>
      </c>
      <c r="BN31" s="41">
        <f t="shared" si="159"/>
        <v>0.75</v>
      </c>
      <c r="BO31" s="275" t="s">
        <v>125</v>
      </c>
      <c r="BP31" s="5" t="s">
        <v>2188</v>
      </c>
      <c r="BQ31" s="586" t="str">
        <f>VLOOKUP(AB31&amp;BE31&amp;BO31,[25]プルダウン!$AC$2:$AD$71,2,FALSE)</f>
        <v>B</v>
      </c>
      <c r="BR31" s="587" t="str">
        <f>VLOOKUP(BQ31,プルダウン!$A$1:$B$6,2,FALSE)</f>
        <v>政策の目的がかなり達成されている</v>
      </c>
      <c r="BS31" s="176"/>
      <c r="BT31" s="195"/>
      <c r="BU31" s="161" t="s">
        <v>2263</v>
      </c>
      <c r="BV31" s="296" t="s">
        <v>2717</v>
      </c>
      <c r="BW31" s="115" t="str">
        <f>VLOOKUP($A31&amp;"-"&amp;BW$4,'04施策の客観指標'!$A$4:$AU$1029,COLUMN('04施策の客観指標'!$AQ:$AQ),FALSE)</f>
        <v>-</v>
      </c>
      <c r="BX31" s="7" t="str">
        <f>VLOOKUP($A31&amp;"-"&amp;BX$4,'04施策の客観指標'!$A$4:$AU$1029,COLUMN('04施策の客観指標'!$AQ:$AQ),FALSE)</f>
        <v>-</v>
      </c>
      <c r="BY31" s="7" t="str">
        <f>VLOOKUP($A31&amp;"-"&amp;BY$4,'04施策の客観指標'!$A$4:$AU$1029,COLUMN('04施策の客観指標'!$AQ:$AQ),FALSE)</f>
        <v>-</v>
      </c>
      <c r="BZ31" s="7" t="str">
        <f>VLOOKUP($A31&amp;"-"&amp;BZ$4,'04施策の客観指標'!$A$4:$AU$1029,COLUMN('04施策の客観指標'!$AQ:$AQ),FALSE)</f>
        <v>-</v>
      </c>
      <c r="CA31" s="7" t="str">
        <f>VLOOKUP($A31&amp;"-"&amp;CA$4,'04施策の客観指標'!$A$4:$AU$1029,COLUMN('04施策の客観指標'!$AQ:$AQ),FALSE)</f>
        <v>-</v>
      </c>
      <c r="CB31" s="7" t="str">
        <f>VLOOKUP($A31&amp;"-"&amp;CB$4,'04施策の客観指標'!$A$4:$AU$1029,COLUMN('04施策の客観指標'!$AQ:$AQ),FALSE)</f>
        <v>-</v>
      </c>
      <c r="CC31" s="7" t="str">
        <f>VLOOKUP($A31&amp;"-"&amp;CC$4,'04施策の客観指標'!$A$4:$AU$1029,COLUMN('04施策の客観指標'!$AQ:$AQ),FALSE)</f>
        <v>-</v>
      </c>
      <c r="CD31" s="7" t="str">
        <f>VLOOKUP($A31&amp;"-"&amp;CD$4,'04施策の客観指標'!$A$4:$AU$1029,COLUMN('04施策の客観指標'!$AQ:$AQ),FALSE)</f>
        <v>-</v>
      </c>
      <c r="CE31" s="7" t="str">
        <f>VLOOKUP($A31&amp;"-"&amp;CE$4,'04施策の客観指標'!$A$4:$AU$1029,COLUMN('04施策の客観指標'!$AQ:$AQ),FALSE)</f>
        <v>-</v>
      </c>
      <c r="CF31" s="109" t="e">
        <f t="shared" si="84"/>
        <v>#DIV/0!</v>
      </c>
      <c r="CG31" s="37" t="str">
        <f>VLOOKUP($A31&amp;"-"&amp;BW$4,'04施策の客観指標'!$A$4:$AU$1029,COLUMN('04施策の客観指標'!$AU:$AU),FALSE)</f>
        <v>-</v>
      </c>
      <c r="CH31" s="38" t="str">
        <f>VLOOKUP($A31&amp;"-"&amp;BX$4,'04施策の客観指標'!$A$4:$AU$1029,COLUMN('04施策の客観指標'!$AU:$AU),FALSE)</f>
        <v>-</v>
      </c>
      <c r="CI31" s="38" t="str">
        <f>VLOOKUP($A31&amp;"-"&amp;BY$4,'04施策の客観指標'!$A$4:$AU$1029,COLUMN('04施策の客観指標'!$AU:$AU),FALSE)</f>
        <v>-</v>
      </c>
      <c r="CJ31" s="38" t="str">
        <f>VLOOKUP($A31&amp;"-"&amp;BZ$4,'04施策の客観指標'!$A$4:$AU$1029,COLUMN('04施策の客観指標'!$AU:$AU),FALSE)</f>
        <v>-</v>
      </c>
      <c r="CK31" s="38" t="str">
        <f>VLOOKUP($A31&amp;"-"&amp;CA$4,'04施策の客観指標'!$A$4:$AU$1029,COLUMN('04施策の客観指標'!$AU:$AU),FALSE)</f>
        <v>-</v>
      </c>
      <c r="CL31" s="38" t="str">
        <f>VLOOKUP($A31&amp;"-"&amp;CB$4,'04施策の客観指標'!$A$4:$AU$1029,COLUMN('04施策の客観指標'!$AU:$AU),FALSE)</f>
        <v>-</v>
      </c>
      <c r="CM31" s="38" t="str">
        <f>VLOOKUP($A31&amp;"-"&amp;CC$4,'04施策の客観指標'!$A$4:$AU$1029,COLUMN('04施策の客観指標'!$AU:$AU),FALSE)</f>
        <v>-</v>
      </c>
      <c r="CN31" s="38" t="str">
        <f>VLOOKUP($A31&amp;"-"&amp;CD$4,'04施策の客観指標'!$A$4:$AU$1029,COLUMN('04施策の客観指標'!$AU:$AU),FALSE)</f>
        <v>-</v>
      </c>
      <c r="CO31" s="38" t="str">
        <f>VLOOKUP($A31&amp;"-"&amp;CE$4,'04施策の客観指標'!$A$4:$AU$1029,COLUMN('04施策の客観指標'!$AU:$AU),FALSE)</f>
        <v>-</v>
      </c>
      <c r="CP31" s="82">
        <f t="shared" si="85"/>
        <v>0</v>
      </c>
      <c r="CQ31" s="37" t="str">
        <f t="shared" si="86"/>
        <v/>
      </c>
      <c r="CR31" s="38" t="str">
        <f t="shared" si="9"/>
        <v/>
      </c>
      <c r="CS31" s="38" t="str">
        <f t="shared" si="10"/>
        <v/>
      </c>
      <c r="CT31" s="38" t="str">
        <f t="shared" si="11"/>
        <v/>
      </c>
      <c r="CU31" s="38" t="str">
        <f t="shared" si="12"/>
        <v/>
      </c>
      <c r="CV31" s="38" t="str">
        <f t="shared" si="13"/>
        <v/>
      </c>
      <c r="CW31" s="38" t="str">
        <f t="shared" si="14"/>
        <v/>
      </c>
      <c r="CX31" s="38" t="str">
        <f t="shared" si="15"/>
        <v/>
      </c>
      <c r="CY31" s="38" t="str">
        <f t="shared" si="16"/>
        <v/>
      </c>
      <c r="CZ31" s="41" t="e">
        <f t="shared" si="87"/>
        <v>#DIV/0!</v>
      </c>
      <c r="DA31" s="37" t="str">
        <f>IF($K31="○",VLOOKUP($C31&amp;"-"&amp;DA$4,'05市民生活実感調査'!$A$3:$BC$218,COLUMN('05市民生活実感調査'!$Y:$Y),FALSE),"-")</f>
        <v>-</v>
      </c>
      <c r="DB31" s="38" t="str">
        <f>IF($L31="○",VLOOKUP($C31&amp;"-"&amp;DB$4,'05市民生活実感調査'!$A$3:$BC$218,COLUMN('05市民生活実感調査'!$Y:$Y),FALSE),"-")</f>
        <v>-</v>
      </c>
      <c r="DC31" s="38" t="str">
        <f>IF($M31="○",VLOOKUP($C31&amp;"-"&amp;DC$4,'05市民生活実感調査'!$A$3:$BC$218,COLUMN('05市民生活実感調査'!$Y:$Y),FALSE),"-")</f>
        <v>-</v>
      </c>
      <c r="DD31" s="38" t="str">
        <f>IF($N31="○",VLOOKUP($C31&amp;"-"&amp;DD$4,'05市民生活実感調査'!$A$3:$BC$218,COLUMN('05市民生活実感調査'!$Y:$Y),FALSE),"-")</f>
        <v>-</v>
      </c>
      <c r="DE31" s="38" t="str">
        <f>IF($O31="○",VLOOKUP($C31&amp;"-"&amp;DE$4,'05市民生活実感調査'!$A$3:$BC$218,COLUMN('05市民生活実感調査'!$Y:$Y),FALSE),"-")</f>
        <v>-</v>
      </c>
      <c r="DF31" s="38" t="str">
        <f>IF($P31="○",VLOOKUP($C31&amp;"-"&amp;DF$4,'05市民生活実感調査'!$A$3:$BC$218,COLUMN('05市民生活実感調査'!$Y:$Y),FALSE),"-")</f>
        <v>-</v>
      </c>
      <c r="DG31" s="38" t="str">
        <f>IF($Q31="○",VLOOKUP($C31&amp;"-"&amp;DG$4,'05市民生活実感調査'!$A$3:$BC$218,COLUMN('05市民生活実感調査'!$Y:$Y),FALSE),"-")</f>
        <v>-</v>
      </c>
      <c r="DH31" s="38" t="str">
        <f>IF($R31="○",VLOOKUP($C31&amp;"-"&amp;DH$4,'05市民生活実感調査'!$A$3:$BC$218,COLUMN('05市民生活実感調査'!$Y:$Y),FALSE),"-")</f>
        <v>-</v>
      </c>
      <c r="DI31" s="109" t="e">
        <f t="shared" si="88"/>
        <v>#DIV/0!</v>
      </c>
      <c r="DJ31" s="37" t="str">
        <f t="shared" si="89"/>
        <v/>
      </c>
      <c r="DK31" s="38" t="str">
        <f t="shared" si="17"/>
        <v/>
      </c>
      <c r="DL31" s="38" t="str">
        <f t="shared" si="18"/>
        <v/>
      </c>
      <c r="DM31" s="38" t="str">
        <f t="shared" si="19"/>
        <v/>
      </c>
      <c r="DN31" s="38" t="str">
        <f t="shared" si="20"/>
        <v/>
      </c>
      <c r="DO31" s="38" t="str">
        <f t="shared" si="21"/>
        <v/>
      </c>
      <c r="DP31" s="38" t="str">
        <f t="shared" si="22"/>
        <v/>
      </c>
      <c r="DQ31" s="38" t="str">
        <f t="shared" si="23"/>
        <v/>
      </c>
      <c r="DR31" s="41" t="e">
        <f t="shared" si="90"/>
        <v>#DIV/0!</v>
      </c>
      <c r="DS31" s="13" t="str">
        <f t="shared" si="91"/>
        <v>市民実感</v>
      </c>
      <c r="DT31" s="5" t="str">
        <f t="shared" si="92"/>
        <v>観光客だけでなく市民にとっても満足度の高い観光振興を図ることを目的としており，市民生活実感評価を重視して評価することが妥当であると考えるため。</v>
      </c>
      <c r="DU31" s="108" t="e">
        <f>VLOOKUP(CF31&amp;DI31&amp;DS31,プルダウン!$AC$2:$AD$51,2,FALSE)</f>
        <v>#DIV/0!</v>
      </c>
      <c r="DV31" s="12" t="e">
        <f>VLOOKUP(DU31,プルダウン!$A$1:$B$6,2,FALSE)</f>
        <v>#DIV/0!</v>
      </c>
      <c r="DW31" s="11"/>
      <c r="DX31" s="12"/>
      <c r="DY31" s="22" t="s">
        <v>81</v>
      </c>
      <c r="DZ31" s="116"/>
      <c r="EA31" s="115" t="str">
        <f>VLOOKUP($A31&amp;"-"&amp;EA$4,'04施策の客観指標'!$A$4:$AU$1029,COLUMN('04施策の客観指標'!$AR:$AR),FALSE)</f>
        <v>-</v>
      </c>
      <c r="EB31" s="7" t="str">
        <f>VLOOKUP($A31&amp;"-"&amp;EB$4,'04施策の客観指標'!$A$4:$AU$1029,COLUMN('04施策の客観指標'!$AR:$AR),FALSE)</f>
        <v>-</v>
      </c>
      <c r="EC31" s="7" t="str">
        <f>VLOOKUP($A31&amp;"-"&amp;EC$4,'04施策の客観指標'!$A$4:$AU$1029,COLUMN('04施策の客観指標'!$AR:$AR),FALSE)</f>
        <v>-</v>
      </c>
      <c r="ED31" s="7" t="str">
        <f>VLOOKUP($A31&amp;"-"&amp;ED$4,'04施策の客観指標'!$A$4:$AU$1029,COLUMN('04施策の客観指標'!$AR:$AR),FALSE)</f>
        <v>-</v>
      </c>
      <c r="EE31" s="7" t="str">
        <f>VLOOKUP($A31&amp;"-"&amp;EE$4,'04施策の客観指標'!$A$4:$AU$1029,COLUMN('04施策の客観指標'!$AR:$AR),FALSE)</f>
        <v>-</v>
      </c>
      <c r="EF31" s="7" t="str">
        <f>VLOOKUP($A31&amp;"-"&amp;EF$4,'04施策の客観指標'!$A$4:$AU$1029,COLUMN('04施策の客観指標'!$AR:$AR),FALSE)</f>
        <v>-</v>
      </c>
      <c r="EG31" s="7" t="str">
        <f>VLOOKUP($A31&amp;"-"&amp;EG$4,'04施策の客観指標'!$A$4:$AU$1029,COLUMN('04施策の客観指標'!$AR:$AR),FALSE)</f>
        <v>-</v>
      </c>
      <c r="EH31" s="7" t="str">
        <f>VLOOKUP($A31&amp;"-"&amp;EH$4,'04施策の客観指標'!$A$4:$AU$1029,COLUMN('04施策の客観指標'!$AR:$AR),FALSE)</f>
        <v>-</v>
      </c>
      <c r="EI31" s="7" t="str">
        <f>VLOOKUP($A31&amp;"-"&amp;EI$4,'04施策の客観指標'!$A$4:$AU$1029,COLUMN('04施策の客観指標'!$AR:$AR),FALSE)</f>
        <v>-</v>
      </c>
      <c r="EJ31" s="109" t="e">
        <f t="shared" si="93"/>
        <v>#DIV/0!</v>
      </c>
      <c r="EK31" s="37" t="str">
        <f>VLOOKUP($A31&amp;"-"&amp;EA$4,'04施策の客観指標'!$A$4:$AU$1029,COLUMN('04施策の客観指標'!$AU:$AU),FALSE)</f>
        <v>-</v>
      </c>
      <c r="EL31" s="38" t="str">
        <f>VLOOKUP($A31&amp;"-"&amp;EB$4,'04施策の客観指標'!$A$4:$AU$1029,COLUMN('04施策の客観指標'!$AU:$AU),FALSE)</f>
        <v>-</v>
      </c>
      <c r="EM31" s="38" t="str">
        <f>VLOOKUP($A31&amp;"-"&amp;EC$4,'04施策の客観指標'!$A$4:$AU$1029,COLUMN('04施策の客観指標'!$AU:$AU),FALSE)</f>
        <v>-</v>
      </c>
      <c r="EN31" s="38" t="str">
        <f>VLOOKUP($A31&amp;"-"&amp;ED$4,'04施策の客観指標'!$A$4:$AU$1029,COLUMN('04施策の客観指標'!$AU:$AU),FALSE)</f>
        <v>-</v>
      </c>
      <c r="EO31" s="38" t="str">
        <f>VLOOKUP($A31&amp;"-"&amp;EE$4,'04施策の客観指標'!$A$4:$AU$1029,COLUMN('04施策の客観指標'!$AU:$AU),FALSE)</f>
        <v>-</v>
      </c>
      <c r="EP31" s="38" t="str">
        <f>VLOOKUP($A31&amp;"-"&amp;EF$4,'04施策の客観指標'!$A$4:$AU$1029,COLUMN('04施策の客観指標'!$AU:$AU),FALSE)</f>
        <v>-</v>
      </c>
      <c r="EQ31" s="38" t="str">
        <f>VLOOKUP($A31&amp;"-"&amp;EG$4,'04施策の客観指標'!$A$4:$AU$1029,COLUMN('04施策の客観指標'!$AU:$AU),FALSE)</f>
        <v>-</v>
      </c>
      <c r="ER31" s="38" t="str">
        <f>VLOOKUP($A31&amp;"-"&amp;EH$4,'04施策の客観指標'!$A$4:$AU$1029,COLUMN('04施策の客観指標'!$AU:$AU),FALSE)</f>
        <v>-</v>
      </c>
      <c r="ES31" s="38" t="str">
        <f>VLOOKUP($A31&amp;"-"&amp;EI$4,'04施策の客観指標'!$A$4:$AU$1029,COLUMN('04施策の客観指標'!$AU:$AU),FALSE)</f>
        <v>-</v>
      </c>
      <c r="ET31" s="82">
        <f t="shared" si="94"/>
        <v>0</v>
      </c>
      <c r="EU31" s="37" t="str">
        <f t="shared" si="95"/>
        <v/>
      </c>
      <c r="EV31" s="38" t="str">
        <f t="shared" si="24"/>
        <v/>
      </c>
      <c r="EW31" s="38" t="str">
        <f t="shared" si="25"/>
        <v/>
      </c>
      <c r="EX31" s="38" t="str">
        <f t="shared" si="26"/>
        <v/>
      </c>
      <c r="EY31" s="38" t="str">
        <f t="shared" si="27"/>
        <v/>
      </c>
      <c r="EZ31" s="38" t="str">
        <f t="shared" si="28"/>
        <v/>
      </c>
      <c r="FA31" s="38" t="str">
        <f t="shared" si="29"/>
        <v/>
      </c>
      <c r="FB31" s="38" t="str">
        <f t="shared" si="30"/>
        <v/>
      </c>
      <c r="FC31" s="38" t="str">
        <f t="shared" si="31"/>
        <v/>
      </c>
      <c r="FD31" s="41" t="e">
        <f t="shared" si="96"/>
        <v>#DIV/0!</v>
      </c>
      <c r="FE31" s="37" t="str">
        <f>IF($K31="○",VLOOKUP($C31&amp;"-"&amp;FE$4,'05市民生活実感調査'!$A$3:$BC$218,COLUMN('05市民生活実感調査'!$AI:$AI),FALSE),"-")</f>
        <v>-</v>
      </c>
      <c r="FF31" s="38" t="str">
        <f>IF($L31="○",VLOOKUP($C31&amp;"-"&amp;FF$4,'05市民生活実感調査'!$A$3:$BC$218,COLUMN('05市民生活実感調査'!$AI:$AI),FALSE),"-")</f>
        <v>-</v>
      </c>
      <c r="FG31" s="38" t="str">
        <f>IF($M31="○",VLOOKUP($C31&amp;"-"&amp;FG$4,'05市民生活実感調査'!$A$3:$BC$218,COLUMN('05市民生活実感調査'!$AI:$AI),FALSE),"-")</f>
        <v>-</v>
      </c>
      <c r="FH31" s="38" t="str">
        <f>IF($N31="○",VLOOKUP($C31&amp;"-"&amp;FH$4,'05市民生活実感調査'!$A$3:$BC$218,COLUMN('05市民生活実感調査'!$AI:$AI),FALSE),"-")</f>
        <v>-</v>
      </c>
      <c r="FI31" s="38" t="str">
        <f>IF($O31="○",VLOOKUP($C31&amp;"-"&amp;FI$4,'05市民生活実感調査'!$A$3:$BC$218,COLUMN('05市民生活実感調査'!$AI:$AI),FALSE),"-")</f>
        <v>-</v>
      </c>
      <c r="FJ31" s="38" t="str">
        <f>IF($P31="○",VLOOKUP($C31&amp;"-"&amp;FJ$4,'05市民生活実感調査'!$A$3:$BC$218,COLUMN('05市民生活実感調査'!$AI:$AI),FALSE),"-")</f>
        <v>-</v>
      </c>
      <c r="FK31" s="38" t="str">
        <f>IF($Q31="○",VLOOKUP($C31&amp;"-"&amp;FK$4,'05市民生活実感調査'!$A$3:$BC$218,COLUMN('05市民生活実感調査'!$AI:$AI),FALSE),"-")</f>
        <v>-</v>
      </c>
      <c r="FL31" s="38" t="str">
        <f>IF($R31="○",VLOOKUP($C31&amp;"-"&amp;FL$4,'05市民生活実感調査'!$A$3:$BC$218,COLUMN('05市民生活実感調査'!$AI:$AI),FALSE),"-")</f>
        <v>-</v>
      </c>
      <c r="FM31" s="109" t="e">
        <f t="shared" si="97"/>
        <v>#DIV/0!</v>
      </c>
      <c r="FN31" s="37" t="str">
        <f t="shared" si="98"/>
        <v/>
      </c>
      <c r="FO31" s="38" t="str">
        <f t="shared" si="32"/>
        <v/>
      </c>
      <c r="FP31" s="38" t="str">
        <f t="shared" si="33"/>
        <v/>
      </c>
      <c r="FQ31" s="38" t="str">
        <f t="shared" si="34"/>
        <v/>
      </c>
      <c r="FR31" s="38" t="str">
        <f t="shared" si="35"/>
        <v/>
      </c>
      <c r="FS31" s="38" t="str">
        <f t="shared" si="36"/>
        <v/>
      </c>
      <c r="FT31" s="38" t="str">
        <f t="shared" si="37"/>
        <v/>
      </c>
      <c r="FU31" s="38" t="str">
        <f t="shared" si="38"/>
        <v/>
      </c>
      <c r="FV31" s="41" t="e">
        <f t="shared" si="99"/>
        <v>#DIV/0!</v>
      </c>
      <c r="FW31" s="13" t="str">
        <f t="shared" si="100"/>
        <v>市民実感</v>
      </c>
      <c r="FX31" s="5" t="str">
        <f t="shared" si="101"/>
        <v>観光客だけでなく市民にとっても満足度の高い観光振興を図ることを目的としており，市民生活実感評価を重視して評価することが妥当であると考えるため。</v>
      </c>
      <c r="FY31" s="108" t="e">
        <f>VLOOKUP(EJ31&amp;FM31&amp;FW31,プルダウン!$AC$2:$AD$51,2,FALSE)</f>
        <v>#DIV/0!</v>
      </c>
      <c r="FZ31" s="12" t="e">
        <f>VLOOKUP(FY31,プルダウン!$A$1:$B$6,2,FALSE)</f>
        <v>#DIV/0!</v>
      </c>
      <c r="GA31" s="11"/>
      <c r="GB31" s="12"/>
      <c r="GC31" s="22" t="s">
        <v>81</v>
      </c>
      <c r="GD31" s="116"/>
      <c r="GE31" s="115" t="str">
        <f>VLOOKUP($A31&amp;"-"&amp;GE$4,'04施策の客観指標'!$A$4:$AU$1029,COLUMN('04施策の客観指標'!$AS:$AS),FALSE)</f>
        <v>-</v>
      </c>
      <c r="GF31" s="7" t="str">
        <f>VLOOKUP($A31&amp;"-"&amp;GF$4,'04施策の客観指標'!$A$4:$AU$1029,COLUMN('04施策の客観指標'!$AS:$AS),FALSE)</f>
        <v>-</v>
      </c>
      <c r="GG31" s="7" t="str">
        <f>VLOOKUP($A31&amp;"-"&amp;GG$4,'04施策の客観指標'!$A$4:$AU$1029,COLUMN('04施策の客観指標'!$AS:$AS),FALSE)</f>
        <v>-</v>
      </c>
      <c r="GH31" s="7" t="str">
        <f>VLOOKUP($A31&amp;"-"&amp;GH$4,'04施策の客観指標'!$A$4:$AU$1029,COLUMN('04施策の客観指標'!$AS:$AS),FALSE)</f>
        <v>-</v>
      </c>
      <c r="GI31" s="7" t="str">
        <f>VLOOKUP($A31&amp;"-"&amp;GI$4,'04施策の客観指標'!$A$4:$AU$1029,COLUMN('04施策の客観指標'!$AS:$AS),FALSE)</f>
        <v>-</v>
      </c>
      <c r="GJ31" s="7" t="str">
        <f>VLOOKUP($A31&amp;"-"&amp;GJ$4,'04施策の客観指標'!$A$4:$AU$1029,COLUMN('04施策の客観指標'!$AS:$AS),FALSE)</f>
        <v>-</v>
      </c>
      <c r="GK31" s="7" t="str">
        <f>VLOOKUP($A31&amp;"-"&amp;GK$4,'04施策の客観指標'!$A$4:$AU$1029,COLUMN('04施策の客観指標'!$AS:$AS),FALSE)</f>
        <v>-</v>
      </c>
      <c r="GL31" s="7" t="str">
        <f>VLOOKUP($A31&amp;"-"&amp;GL$4,'04施策の客観指標'!$A$4:$AU$1029,COLUMN('04施策の客観指標'!$AS:$AS),FALSE)</f>
        <v>-</v>
      </c>
      <c r="GM31" s="7" t="str">
        <f>VLOOKUP($A31&amp;"-"&amp;GM$4,'04施策の客観指標'!$A$4:$AU$1029,COLUMN('04施策の客観指標'!$AS:$AS),FALSE)</f>
        <v>-</v>
      </c>
      <c r="GN31" s="109" t="e">
        <f t="shared" si="102"/>
        <v>#DIV/0!</v>
      </c>
      <c r="GO31" s="37" t="str">
        <f>VLOOKUP($A31&amp;"-"&amp;GE$4,'04施策の客観指標'!$A$4:$AU$1029,COLUMN('04施策の客観指標'!$AU:$AU),FALSE)</f>
        <v>-</v>
      </c>
      <c r="GP31" s="38" t="str">
        <f>VLOOKUP($A31&amp;"-"&amp;GF$4,'04施策の客観指標'!$A$4:$AU$1029,COLUMN('04施策の客観指標'!$AU:$AU),FALSE)</f>
        <v>-</v>
      </c>
      <c r="GQ31" s="38" t="str">
        <f>VLOOKUP($A31&amp;"-"&amp;GG$4,'04施策の客観指標'!$A$4:$AU$1029,COLUMN('04施策の客観指標'!$AU:$AU),FALSE)</f>
        <v>-</v>
      </c>
      <c r="GR31" s="38" t="str">
        <f>VLOOKUP($A31&amp;"-"&amp;GH$4,'04施策の客観指標'!$A$4:$AU$1029,COLUMN('04施策の客観指標'!$AU:$AU),FALSE)</f>
        <v>-</v>
      </c>
      <c r="GS31" s="38" t="str">
        <f>VLOOKUP($A31&amp;"-"&amp;GI$4,'04施策の客観指標'!$A$4:$AU$1029,COLUMN('04施策の客観指標'!$AU:$AU),FALSE)</f>
        <v>-</v>
      </c>
      <c r="GT31" s="38" t="str">
        <f>VLOOKUP($A31&amp;"-"&amp;GJ$4,'04施策の客観指標'!$A$4:$AU$1029,COLUMN('04施策の客観指標'!$AU:$AU),FALSE)</f>
        <v>-</v>
      </c>
      <c r="GU31" s="38" t="str">
        <f>VLOOKUP($A31&amp;"-"&amp;GK$4,'04施策の客観指標'!$A$4:$AU$1029,COLUMN('04施策の客観指標'!$AU:$AU),FALSE)</f>
        <v>-</v>
      </c>
      <c r="GV31" s="38" t="str">
        <f>VLOOKUP($A31&amp;"-"&amp;GL$4,'04施策の客観指標'!$A$4:$AU$1029,COLUMN('04施策の客観指標'!$AU:$AU),FALSE)</f>
        <v>-</v>
      </c>
      <c r="GW31" s="38" t="str">
        <f>VLOOKUP($A31&amp;"-"&amp;GM$4,'04施策の客観指標'!$A$4:$AU$1029,COLUMN('04施策の客観指標'!$AU:$AU),FALSE)</f>
        <v>-</v>
      </c>
      <c r="GX31" s="82">
        <f t="shared" si="103"/>
        <v>0</v>
      </c>
      <c r="GY31" s="37" t="str">
        <f t="shared" si="104"/>
        <v/>
      </c>
      <c r="GZ31" s="38" t="str">
        <f t="shared" si="39"/>
        <v/>
      </c>
      <c r="HA31" s="38" t="str">
        <f t="shared" si="40"/>
        <v/>
      </c>
      <c r="HB31" s="38" t="str">
        <f t="shared" si="41"/>
        <v/>
      </c>
      <c r="HC31" s="38" t="str">
        <f t="shared" si="42"/>
        <v/>
      </c>
      <c r="HD31" s="38" t="str">
        <f t="shared" si="43"/>
        <v/>
      </c>
      <c r="HE31" s="38" t="str">
        <f t="shared" si="44"/>
        <v/>
      </c>
      <c r="HF31" s="38" t="str">
        <f t="shared" si="45"/>
        <v/>
      </c>
      <c r="HG31" s="38" t="str">
        <f t="shared" si="46"/>
        <v/>
      </c>
      <c r="HH31" s="41" t="e">
        <f t="shared" si="105"/>
        <v>#DIV/0!</v>
      </c>
      <c r="HI31" s="37" t="str">
        <f>IF($K31="○",VLOOKUP($C31&amp;"-"&amp;HI$4,'05市民生活実感調査'!$A$3:$BC$218,COLUMN('05市民生活実感調査'!$AS:$AS),FALSE),"-")</f>
        <v>-</v>
      </c>
      <c r="HJ31" s="38" t="str">
        <f>IF($L31="○",VLOOKUP($C31&amp;"-"&amp;HJ$4,'05市民生活実感調査'!$A$3:$BC$218,COLUMN('05市民生活実感調査'!$AS:$AS),FALSE),"-")</f>
        <v>-</v>
      </c>
      <c r="HK31" s="38" t="str">
        <f>IF($M31="○",VLOOKUP($C31&amp;"-"&amp;HK$4,'05市民生活実感調査'!$A$3:$BC$218,COLUMN('05市民生活実感調査'!$AS:$AS),FALSE),"-")</f>
        <v>-</v>
      </c>
      <c r="HL31" s="38" t="str">
        <f>IF($N31="○",VLOOKUP($C31&amp;"-"&amp;HL$4,'05市民生活実感調査'!$A$3:$BC$218,COLUMN('05市民生活実感調査'!$AS:$AS),FALSE),"-")</f>
        <v>-</v>
      </c>
      <c r="HM31" s="38" t="str">
        <f>IF($O31="○",VLOOKUP($C31&amp;"-"&amp;HM$4,'05市民生活実感調査'!$A$3:$BC$218,COLUMN('05市民生活実感調査'!$AS:$AS),FALSE),"-")</f>
        <v>-</v>
      </c>
      <c r="HN31" s="38" t="str">
        <f>IF($P31="○",VLOOKUP($C31&amp;"-"&amp;HN$4,'05市民生活実感調査'!$A$3:$BC$218,COLUMN('05市民生活実感調査'!$AS:$AS),FALSE),"-")</f>
        <v>-</v>
      </c>
      <c r="HO31" s="38" t="str">
        <f>IF($Q31="○",VLOOKUP($C31&amp;"-"&amp;HO$4,'05市民生活実感調査'!$A$3:$BC$218,COLUMN('05市民生活実感調査'!$AS:$AS),FALSE),"-")</f>
        <v>-</v>
      </c>
      <c r="HP31" s="38" t="str">
        <f>IF($R31="○",VLOOKUP($C31&amp;"-"&amp;HP$4,'05市民生活実感調査'!$A$3:$BC$218,COLUMN('05市民生活実感調査'!$AS:$AS),FALSE),"-")</f>
        <v>-</v>
      </c>
      <c r="HQ31" s="109" t="e">
        <f t="shared" si="106"/>
        <v>#DIV/0!</v>
      </c>
      <c r="HR31" s="37" t="str">
        <f t="shared" si="107"/>
        <v/>
      </c>
      <c r="HS31" s="38" t="str">
        <f t="shared" si="47"/>
        <v/>
      </c>
      <c r="HT31" s="38" t="str">
        <f t="shared" si="48"/>
        <v/>
      </c>
      <c r="HU31" s="38" t="str">
        <f t="shared" si="49"/>
        <v/>
      </c>
      <c r="HV31" s="38" t="str">
        <f t="shared" si="50"/>
        <v/>
      </c>
      <c r="HW31" s="38" t="str">
        <f t="shared" si="51"/>
        <v/>
      </c>
      <c r="HX31" s="38" t="str">
        <f t="shared" si="52"/>
        <v/>
      </c>
      <c r="HY31" s="38" t="str">
        <f t="shared" si="53"/>
        <v/>
      </c>
      <c r="HZ31" s="41" t="e">
        <f t="shared" si="108"/>
        <v>#DIV/0!</v>
      </c>
      <c r="IA31" s="13" t="str">
        <f t="shared" si="109"/>
        <v>市民実感</v>
      </c>
      <c r="IB31" s="5" t="str">
        <f t="shared" si="110"/>
        <v>観光客だけでなく市民にとっても満足度の高い観光振興を図ることを目的としており，市民生活実感評価を重視して評価することが妥当であると考えるため。</v>
      </c>
      <c r="IC31" s="108" t="e">
        <f>VLOOKUP(GN31&amp;HQ31&amp;IA31,プルダウン!$AC$2:$AD$51,2,FALSE)</f>
        <v>#DIV/0!</v>
      </c>
      <c r="ID31" s="12" t="e">
        <f>VLOOKUP(IC31,プルダウン!$A$1:$B$6,2,FALSE)</f>
        <v>#DIV/0!</v>
      </c>
      <c r="IE31" s="11"/>
      <c r="IF31" s="12"/>
      <c r="IG31" s="22" t="s">
        <v>81</v>
      </c>
      <c r="IH31" s="116"/>
      <c r="II31" s="115" t="str">
        <f>VLOOKUP($A31&amp;"-"&amp;II$4,'04施策の客観指標'!$A$4:$AU$1029,COLUMN('04施策の客観指標'!$AT:$AT),FALSE)</f>
        <v>-</v>
      </c>
      <c r="IJ31" s="7" t="str">
        <f>VLOOKUP($A31&amp;"-"&amp;IJ$4,'04施策の客観指標'!$A$4:$AU$1029,COLUMN('04施策の客観指標'!$AT:$AT),FALSE)</f>
        <v>-</v>
      </c>
      <c r="IK31" s="7" t="str">
        <f>VLOOKUP($A31&amp;"-"&amp;IK$4,'04施策の客観指標'!$A$4:$AU$1029,COLUMN('04施策の客観指標'!$AT:$AT),FALSE)</f>
        <v>-</v>
      </c>
      <c r="IL31" s="7" t="str">
        <f>VLOOKUP($A31&amp;"-"&amp;IL$4,'04施策の客観指標'!$A$4:$AU$1029,COLUMN('04施策の客観指標'!$AT:$AT),FALSE)</f>
        <v>-</v>
      </c>
      <c r="IM31" s="7" t="str">
        <f>VLOOKUP($A31&amp;"-"&amp;IM$4,'04施策の客観指標'!$A$4:$AU$1029,COLUMN('04施策の客観指標'!$AT:$AT),FALSE)</f>
        <v>-</v>
      </c>
      <c r="IN31" s="7" t="str">
        <f>VLOOKUP($A31&amp;"-"&amp;IN$4,'04施策の客観指標'!$A$4:$AU$1029,COLUMN('04施策の客観指標'!$AT:$AT),FALSE)</f>
        <v>-</v>
      </c>
      <c r="IO31" s="7" t="str">
        <f>VLOOKUP($A31&amp;"-"&amp;IO$4,'04施策の客観指標'!$A$4:$AU$1029,COLUMN('04施策の客観指標'!$AT:$AT),FALSE)</f>
        <v>-</v>
      </c>
      <c r="IP31" s="7" t="str">
        <f>VLOOKUP($A31&amp;"-"&amp;IP$4,'04施策の客観指標'!$A$4:$AU$1029,COLUMN('04施策の客観指標'!$AT:$AT),FALSE)</f>
        <v>-</v>
      </c>
      <c r="IQ31" s="7" t="str">
        <f>VLOOKUP($A31&amp;"-"&amp;IQ$4,'04施策の客観指標'!$A$4:$AU$1029,COLUMN('04施策の客観指標'!$AT:$AT),FALSE)</f>
        <v>-</v>
      </c>
      <c r="IR31" s="109" t="e">
        <f t="shared" si="111"/>
        <v>#DIV/0!</v>
      </c>
      <c r="IS31" s="37" t="str">
        <f>VLOOKUP($A31&amp;"-"&amp;II$4,'04施策の客観指標'!$A$4:$AU$1029,COLUMN('04施策の客観指標'!$AU:$AU),FALSE)</f>
        <v>-</v>
      </c>
      <c r="IT31" s="38" t="str">
        <f>VLOOKUP($A31&amp;"-"&amp;IJ$4,'04施策の客観指標'!$A$4:$AU$1029,COLUMN('04施策の客観指標'!$AU:$AU),FALSE)</f>
        <v>-</v>
      </c>
      <c r="IU31" s="38" t="str">
        <f>VLOOKUP($A31&amp;"-"&amp;IK$4,'04施策の客観指標'!$A$4:$AU$1029,COLUMN('04施策の客観指標'!$AU:$AU),FALSE)</f>
        <v>-</v>
      </c>
      <c r="IV31" s="38" t="str">
        <f>VLOOKUP($A31&amp;"-"&amp;IL$4,'04施策の客観指標'!$A$4:$AU$1029,COLUMN('04施策の客観指標'!$AU:$AU),FALSE)</f>
        <v>-</v>
      </c>
      <c r="IW31" s="38" t="str">
        <f>VLOOKUP($A31&amp;"-"&amp;IM$4,'04施策の客観指標'!$A$4:$AU$1029,COLUMN('04施策の客観指標'!$AU:$AU),FALSE)</f>
        <v>-</v>
      </c>
      <c r="IX31" s="38" t="str">
        <f>VLOOKUP($A31&amp;"-"&amp;IN$4,'04施策の客観指標'!$A$4:$AU$1029,COLUMN('04施策の客観指標'!$AU:$AU),FALSE)</f>
        <v>-</v>
      </c>
      <c r="IY31" s="38" t="str">
        <f>VLOOKUP($A31&amp;"-"&amp;IO$4,'04施策の客観指標'!$A$4:$AU$1029,COLUMN('04施策の客観指標'!$AU:$AU),FALSE)</f>
        <v>-</v>
      </c>
      <c r="IZ31" s="38" t="str">
        <f>VLOOKUP($A31&amp;"-"&amp;IP$4,'04施策の客観指標'!$A$4:$AU$1029,COLUMN('04施策の客観指標'!$AU:$AU),FALSE)</f>
        <v>-</v>
      </c>
      <c r="JA31" s="38" t="str">
        <f>VLOOKUP($A31&amp;"-"&amp;IQ$4,'04施策の客観指標'!$A$4:$AU$1029,COLUMN('04施策の客観指標'!$AU:$AU),FALSE)</f>
        <v>-</v>
      </c>
      <c r="JB31" s="82">
        <f t="shared" si="112"/>
        <v>0</v>
      </c>
      <c r="JC31" s="37" t="str">
        <f t="shared" si="113"/>
        <v/>
      </c>
      <c r="JD31" s="38" t="str">
        <f t="shared" si="54"/>
        <v/>
      </c>
      <c r="JE31" s="38" t="str">
        <f t="shared" si="55"/>
        <v/>
      </c>
      <c r="JF31" s="38" t="str">
        <f t="shared" si="56"/>
        <v/>
      </c>
      <c r="JG31" s="38" t="str">
        <f t="shared" si="57"/>
        <v/>
      </c>
      <c r="JH31" s="38" t="str">
        <f t="shared" si="58"/>
        <v/>
      </c>
      <c r="JI31" s="38" t="str">
        <f t="shared" si="59"/>
        <v/>
      </c>
      <c r="JJ31" s="38" t="str">
        <f t="shared" si="60"/>
        <v/>
      </c>
      <c r="JK31" s="38" t="str">
        <f t="shared" si="61"/>
        <v/>
      </c>
      <c r="JL31" s="41" t="e">
        <f t="shared" si="114"/>
        <v>#DIV/0!</v>
      </c>
      <c r="JM31" s="37" t="str">
        <f>IF($K31="○",VLOOKUP($C31&amp;"-"&amp;JM$4,'05市民生活実感調査'!$A$3:$BC$218,COLUMN('05市民生活実感調査'!$BC:$BC),FALSE),"-")</f>
        <v>-</v>
      </c>
      <c r="JN31" s="38" t="str">
        <f>IF($L31="○",VLOOKUP($C31&amp;"-"&amp;JN$4,'05市民生活実感調査'!$A$3:$BC$218,COLUMN('05市民生活実感調査'!$BC:$BC),FALSE),"-")</f>
        <v>-</v>
      </c>
      <c r="JO31" s="38" t="str">
        <f>IF($M31="○",VLOOKUP($C31&amp;"-"&amp;JO$4,'05市民生活実感調査'!$A$3:$BC$218,COLUMN('05市民生活実感調査'!$BC:$BC),FALSE),"-")</f>
        <v>-</v>
      </c>
      <c r="JP31" s="38" t="str">
        <f>IF($N31="○",VLOOKUP($C31&amp;"-"&amp;JP$4,'05市民生活実感調査'!$A$3:$BC$218,COLUMN('05市民生活実感調査'!$BC:$BC),FALSE),"-")</f>
        <v>-</v>
      </c>
      <c r="JQ31" s="38" t="str">
        <f>IF($O31="○",VLOOKUP($C31&amp;"-"&amp;JQ$4,'05市民生活実感調査'!$A$3:$BC$218,COLUMN('05市民生活実感調査'!$BC:$BC),FALSE),"-")</f>
        <v>-</v>
      </c>
      <c r="JR31" s="38" t="str">
        <f>IF($P31="○",VLOOKUP($C31&amp;"-"&amp;JR$4,'05市民生活実感調査'!$A$3:$BC$218,COLUMN('05市民生活実感調査'!$BC:$BC),FALSE),"-")</f>
        <v>-</v>
      </c>
      <c r="JS31" s="38" t="str">
        <f>IF($Q31="○",VLOOKUP($C31&amp;"-"&amp;JS$4,'05市民生活実感調査'!$A$3:$BC$218,COLUMN('05市民生活実感調査'!$BC:$BC),FALSE),"-")</f>
        <v>-</v>
      </c>
      <c r="JT31" s="38" t="str">
        <f>IF($R31="○",VLOOKUP($C31&amp;"-"&amp;JT$4,'05市民生活実感調査'!$A$3:$BC$218,COLUMN('05市民生活実感調査'!$BC:$BC),FALSE),"-")</f>
        <v>-</v>
      </c>
      <c r="JU31" s="109" t="e">
        <f t="shared" si="115"/>
        <v>#DIV/0!</v>
      </c>
      <c r="JV31" s="37" t="str">
        <f t="shared" si="116"/>
        <v/>
      </c>
      <c r="JW31" s="38" t="str">
        <f t="shared" si="62"/>
        <v/>
      </c>
      <c r="JX31" s="38" t="str">
        <f t="shared" si="63"/>
        <v/>
      </c>
      <c r="JY31" s="38" t="str">
        <f t="shared" si="64"/>
        <v/>
      </c>
      <c r="JZ31" s="38" t="str">
        <f t="shared" si="65"/>
        <v/>
      </c>
      <c r="KA31" s="38" t="str">
        <f t="shared" si="66"/>
        <v/>
      </c>
      <c r="KB31" s="38" t="str">
        <f t="shared" si="67"/>
        <v/>
      </c>
      <c r="KC31" s="38" t="str">
        <f t="shared" si="68"/>
        <v/>
      </c>
      <c r="KD31" s="41" t="e">
        <f t="shared" si="117"/>
        <v>#DIV/0!</v>
      </c>
      <c r="KE31" s="13" t="str">
        <f t="shared" si="118"/>
        <v>市民実感</v>
      </c>
      <c r="KF31" s="5" t="str">
        <f t="shared" si="119"/>
        <v>観光客だけでなく市民にとっても満足度の高い観光振興を図ることを目的としており，市民生活実感評価を重視して評価することが妥当であると考えるため。</v>
      </c>
      <c r="KG31" s="108" t="e">
        <f>VLOOKUP(IR31&amp;JU31&amp;KE31,プルダウン!$AC$2:$AD$51,2,FALSE)</f>
        <v>#DIV/0!</v>
      </c>
      <c r="KH31" s="12" t="e">
        <f>VLOOKUP(KG31,プルダウン!$A$1:$B$6,2,FALSE)</f>
        <v>#DIV/0!</v>
      </c>
      <c r="KI31" s="11"/>
      <c r="KJ31" s="12"/>
      <c r="KK31" s="22" t="s">
        <v>81</v>
      </c>
      <c r="KL31" s="5"/>
    </row>
    <row r="32" spans="1:298" ht="135.75" customHeight="1">
      <c r="A32" s="18">
        <v>802</v>
      </c>
      <c r="B32" s="5" t="s">
        <v>186</v>
      </c>
      <c r="C32" s="47">
        <f t="shared" si="140"/>
        <v>8</v>
      </c>
      <c r="D32" s="12" t="str">
        <f>IFERROR(VLOOKUP(C32,プルダウン!$L$2:$M$28,2,FALSE),"-")</f>
        <v>観光</v>
      </c>
      <c r="E32" s="5"/>
      <c r="F32" s="11" t="s">
        <v>1943</v>
      </c>
      <c r="G32" s="20" t="s">
        <v>2684</v>
      </c>
      <c r="H32" s="11"/>
      <c r="I32" s="20"/>
      <c r="J32" s="5"/>
      <c r="K32" s="42" t="s">
        <v>85</v>
      </c>
      <c r="L32" s="43" t="s">
        <v>392</v>
      </c>
      <c r="M32" s="43" t="s">
        <v>85</v>
      </c>
      <c r="N32" s="43" t="s">
        <v>85</v>
      </c>
      <c r="O32" s="43" t="s">
        <v>85</v>
      </c>
      <c r="P32" s="43" t="s">
        <v>85</v>
      </c>
      <c r="Q32" s="43" t="s">
        <v>85</v>
      </c>
      <c r="R32" s="386" t="s">
        <v>85</v>
      </c>
      <c r="S32" s="546" t="str">
        <f>VLOOKUP($A32&amp;"-"&amp;S$4,'04施策の客観指標'!$A$4:$AU$1029,COLUMN('04施策の客観指標'!$AP:$AP),FALSE)</f>
        <v>-</v>
      </c>
      <c r="T32" s="528" t="str">
        <f>VLOOKUP($A32&amp;"-"&amp;T$4,'04施策の客観指標'!$A$4:$AU$1029,COLUMN('04施策の客観指標'!$AP:$AP),FALSE)</f>
        <v>-</v>
      </c>
      <c r="U32" s="528" t="str">
        <f>VLOOKUP($A32&amp;"-"&amp;U$4,'04施策の客観指標'!$A$4:$AU$1029,COLUMN('04施策の客観指標'!$AP:$AP),FALSE)</f>
        <v>-</v>
      </c>
      <c r="V32" s="528" t="str">
        <f>VLOOKUP($A32&amp;"-"&amp;V$4,'04施策の客観指標'!$A$4:$AU$1029,COLUMN('04施策の客観指標'!$AP:$AP),FALSE)</f>
        <v>-</v>
      </c>
      <c r="W32" s="528" t="str">
        <f>VLOOKUP($A32&amp;"-"&amp;W$4,'04施策の客観指標'!$A$4:$AU$1029,COLUMN('04施策の客観指標'!$AP:$AP),FALSE)</f>
        <v>-</v>
      </c>
      <c r="X32" s="528" t="str">
        <f>VLOOKUP($A32&amp;"-"&amp;X$4,'04施策の客観指標'!$A$4:$AU$1029,COLUMN('04施策の客観指標'!$AP:$AP),FALSE)</f>
        <v>-</v>
      </c>
      <c r="Y32" s="528" t="str">
        <f>VLOOKUP($A32&amp;"-"&amp;Y$4,'04施策の客観指標'!$A$4:$AU$1029,COLUMN('04施策の客観指標'!$AP:$AP),FALSE)</f>
        <v>-</v>
      </c>
      <c r="Z32" s="528" t="str">
        <f>VLOOKUP($A32&amp;"-"&amp;Z$4,'04施策の客観指標'!$A$4:$AU$1029,COLUMN('04施策の客観指標'!$AP:$AP),FALSE)</f>
        <v>-</v>
      </c>
      <c r="AA32" s="529" t="str">
        <f>VLOOKUP($A32&amp;"-"&amp;AA$4,'04施策の客観指標'!$A$4:$AU$1029,COLUMN('04施策の客観指標'!$AP:$AP),FALSE)</f>
        <v>-</v>
      </c>
      <c r="AB32" s="547" t="str">
        <f t="shared" si="70"/>
        <v>-</v>
      </c>
      <c r="AC32" s="252" t="str">
        <f>VLOOKUP($A32&amp;"-"&amp;S$4,'04施策の客観指標'!$A$4:$AU$1029,COLUMN('04施策の客観指標'!$AU:$AU),FALSE)</f>
        <v>-</v>
      </c>
      <c r="AD32" s="38" t="str">
        <f>VLOOKUP($A32&amp;"-"&amp;T$4,'04施策の客観指標'!$A$4:$AU$1029,COLUMN('04施策の客観指標'!$AU:$AU),FALSE)</f>
        <v>-</v>
      </c>
      <c r="AE32" s="38" t="str">
        <f>VLOOKUP($A32&amp;"-"&amp;U$4,'04施策の客観指標'!$A$4:$AU$1029,COLUMN('04施策の客観指標'!$AU:$AU),FALSE)</f>
        <v>-</v>
      </c>
      <c r="AF32" s="38" t="str">
        <f>VLOOKUP($A32&amp;"-"&amp;V$4,'04施策の客観指標'!$A$4:$AU$1029,COLUMN('04施策の客観指標'!$AU:$AU),FALSE)</f>
        <v>-</v>
      </c>
      <c r="AG32" s="38" t="str">
        <f>VLOOKUP($A32&amp;"-"&amp;W$4,'04施策の客観指標'!$A$4:$AU$1029,COLUMN('04施策の客観指標'!$AU:$AU),FALSE)</f>
        <v>-</v>
      </c>
      <c r="AH32" s="38" t="str">
        <f>VLOOKUP($A32&amp;"-"&amp;X$4,'04施策の客観指標'!$A$4:$AU$1029,COLUMN('04施策の客観指標'!$AU:$AU),FALSE)</f>
        <v>-</v>
      </c>
      <c r="AI32" s="38" t="str">
        <f>VLOOKUP($A32&amp;"-"&amp;Y$4,'04施策の客観指標'!$A$4:$AU$1029,COLUMN('04施策の客観指標'!$AU:$AU),FALSE)</f>
        <v>-</v>
      </c>
      <c r="AJ32" s="38" t="str">
        <f>VLOOKUP($A32&amp;"-"&amp;Z$4,'04施策の客観指標'!$A$4:$AU$1029,COLUMN('04施策の客観指標'!$AU:$AU),FALSE)</f>
        <v>-</v>
      </c>
      <c r="AK32" s="38" t="str">
        <f>VLOOKUP($A32&amp;"-"&amp;AA$4,'04施策の客観指標'!$A$4:$AU$1029,COLUMN('04施策の客観指標'!$AU:$AU),FALSE)</f>
        <v>-</v>
      </c>
      <c r="AL32" s="82">
        <f t="shared" si="141"/>
        <v>0</v>
      </c>
      <c r="AM32" s="252" t="str">
        <f t="shared" si="142"/>
        <v/>
      </c>
      <c r="AN32" s="38" t="str">
        <f t="shared" si="143"/>
        <v/>
      </c>
      <c r="AO32" s="38" t="str">
        <f t="shared" si="144"/>
        <v/>
      </c>
      <c r="AP32" s="38" t="str">
        <f t="shared" si="145"/>
        <v/>
      </c>
      <c r="AQ32" s="38" t="str">
        <f t="shared" si="146"/>
        <v/>
      </c>
      <c r="AR32" s="38" t="str">
        <f t="shared" si="147"/>
        <v/>
      </c>
      <c r="AS32" s="38" t="str">
        <f t="shared" si="148"/>
        <v/>
      </c>
      <c r="AT32" s="38" t="str">
        <f t="shared" si="149"/>
        <v/>
      </c>
      <c r="AU32" s="253" t="str">
        <f t="shared" si="150"/>
        <v/>
      </c>
      <c r="AV32" s="81" t="str">
        <f t="shared" si="200"/>
        <v>-</v>
      </c>
      <c r="AW32" s="534" t="str">
        <f>IF($K32="○",VLOOKUP($C32&amp;"-"&amp;AW$4,'05市民生活実感調査'!$A$3:$BC$218,COLUMN('05市民生活実感調査'!$O:$O),FALSE),"-")</f>
        <v>-</v>
      </c>
      <c r="AX32" s="535" t="str">
        <f>IF($L32="○",VLOOKUP($C32&amp;"-"&amp;AX$4,'05市民生活実感調査'!$A$3:$BC$218,COLUMN('05市民生活実感調査'!$O:$O),FALSE),"-")</f>
        <v>b</v>
      </c>
      <c r="AY32" s="535" t="str">
        <f>IF($M32="○",VLOOKUP($C32&amp;"-"&amp;AY$4,'05市民生活実感調査'!$A$3:$BC$218,COLUMN('05市民生活実感調査'!$O:$O),FALSE),"-")</f>
        <v>-</v>
      </c>
      <c r="AZ32" s="535" t="str">
        <f>IF($N32="○",VLOOKUP($C32&amp;"-"&amp;AZ$4,'05市民生活実感調査'!$A$3:$BC$218,COLUMN('05市民生活実感調査'!$O:$O),FALSE),"-")</f>
        <v>-</v>
      </c>
      <c r="BA32" s="535" t="str">
        <f>IF($O32="○",VLOOKUP($C32&amp;"-"&amp;BA$4,'05市民生活実感調査'!$A$3:$BC$218,COLUMN('05市民生活実感調査'!$O:$O),FALSE),"-")</f>
        <v>-</v>
      </c>
      <c r="BB32" s="535" t="str">
        <f>IF($P32="○",VLOOKUP($C32&amp;"-"&amp;BB$4,'05市民生活実感調査'!$A$3:$BC$218,COLUMN('05市民生活実感調査'!$O:$O),FALSE),"-")</f>
        <v>-</v>
      </c>
      <c r="BC32" s="535" t="str">
        <f>IF($Q32="○",VLOOKUP($C32&amp;"-"&amp;BC$4,'05市民生活実感調査'!$A$3:$BC$218,COLUMN('05市民生活実感調査'!$O:$O),FALSE),"-")</f>
        <v>-</v>
      </c>
      <c r="BD32" s="535" t="str">
        <f>IF($R32="○",VLOOKUP($C32&amp;"-"&amp;BD$4,'05市民生活実感調査'!$A$3:$BC$218,COLUMN('05市民生活実感調査'!$O:$O),FALSE),"-")</f>
        <v>-</v>
      </c>
      <c r="BE32" s="536" t="str">
        <f t="shared" si="81"/>
        <v>b</v>
      </c>
      <c r="BF32" s="37" t="str">
        <f t="shared" si="151"/>
        <v/>
      </c>
      <c r="BG32" s="38">
        <f t="shared" si="152"/>
        <v>3</v>
      </c>
      <c r="BH32" s="38" t="str">
        <f t="shared" si="153"/>
        <v/>
      </c>
      <c r="BI32" s="38" t="str">
        <f t="shared" si="154"/>
        <v/>
      </c>
      <c r="BJ32" s="38" t="str">
        <f t="shared" si="155"/>
        <v/>
      </c>
      <c r="BK32" s="38" t="str">
        <f t="shared" si="156"/>
        <v/>
      </c>
      <c r="BL32" s="38" t="str">
        <f t="shared" si="157"/>
        <v/>
      </c>
      <c r="BM32" s="38" t="str">
        <f t="shared" si="158"/>
        <v/>
      </c>
      <c r="BN32" s="41">
        <f t="shared" si="159"/>
        <v>0.75</v>
      </c>
      <c r="BO32" s="275" t="s">
        <v>125</v>
      </c>
      <c r="BP32" s="5" t="s">
        <v>2188</v>
      </c>
      <c r="BQ32" s="586" t="str">
        <f>VLOOKUP(AB32&amp;BE32&amp;BO32,[25]プルダウン!$AC$2:$AD$71,2,FALSE)</f>
        <v>B</v>
      </c>
      <c r="BR32" s="587" t="str">
        <f>VLOOKUP(BQ32,プルダウン!$A$1:$B$6,2,FALSE)</f>
        <v>政策の目的がかなり達成されている</v>
      </c>
      <c r="BS32" s="176"/>
      <c r="BT32" s="195"/>
      <c r="BU32" s="161" t="s">
        <v>2263</v>
      </c>
      <c r="BV32" s="296" t="s">
        <v>2717</v>
      </c>
      <c r="BW32" s="115" t="str">
        <f>VLOOKUP($A32&amp;"-"&amp;BW$4,'04施策の客観指標'!$A$4:$AU$1029,COLUMN('04施策の客観指標'!$AQ:$AQ),FALSE)</f>
        <v>-</v>
      </c>
      <c r="BX32" s="7" t="str">
        <f>VLOOKUP($A32&amp;"-"&amp;BX$4,'04施策の客観指標'!$A$4:$AU$1029,COLUMN('04施策の客観指標'!$AQ:$AQ),FALSE)</f>
        <v>-</v>
      </c>
      <c r="BY32" s="7" t="str">
        <f>VLOOKUP($A32&amp;"-"&amp;BY$4,'04施策の客観指標'!$A$4:$AU$1029,COLUMN('04施策の客観指標'!$AQ:$AQ),FALSE)</f>
        <v>-</v>
      </c>
      <c r="BZ32" s="7" t="str">
        <f>VLOOKUP($A32&amp;"-"&amp;BZ$4,'04施策の客観指標'!$A$4:$AU$1029,COLUMN('04施策の客観指標'!$AQ:$AQ),FALSE)</f>
        <v>-</v>
      </c>
      <c r="CA32" s="7" t="str">
        <f>VLOOKUP($A32&amp;"-"&amp;CA$4,'04施策の客観指標'!$A$4:$AU$1029,COLUMN('04施策の客観指標'!$AQ:$AQ),FALSE)</f>
        <v>-</v>
      </c>
      <c r="CB32" s="7" t="str">
        <f>VLOOKUP($A32&amp;"-"&amp;CB$4,'04施策の客観指標'!$A$4:$AU$1029,COLUMN('04施策の客観指標'!$AQ:$AQ),FALSE)</f>
        <v>-</v>
      </c>
      <c r="CC32" s="7" t="str">
        <f>VLOOKUP($A32&amp;"-"&amp;CC$4,'04施策の客観指標'!$A$4:$AU$1029,COLUMN('04施策の客観指標'!$AQ:$AQ),FALSE)</f>
        <v>-</v>
      </c>
      <c r="CD32" s="7" t="str">
        <f>VLOOKUP($A32&amp;"-"&amp;CD$4,'04施策の客観指標'!$A$4:$AU$1029,COLUMN('04施策の客観指標'!$AQ:$AQ),FALSE)</f>
        <v>-</v>
      </c>
      <c r="CE32" s="7" t="str">
        <f>VLOOKUP($A32&amp;"-"&amp;CE$4,'04施策の客観指標'!$A$4:$AU$1029,COLUMN('04施策の客観指標'!$AQ:$AQ),FALSE)</f>
        <v>-</v>
      </c>
      <c r="CF32" s="109" t="e">
        <f t="shared" si="84"/>
        <v>#DIV/0!</v>
      </c>
      <c r="CG32" s="37" t="str">
        <f>VLOOKUP($A32&amp;"-"&amp;BW$4,'04施策の客観指標'!$A$4:$AU$1029,COLUMN('04施策の客観指標'!$AU:$AU),FALSE)</f>
        <v>-</v>
      </c>
      <c r="CH32" s="38" t="str">
        <f>VLOOKUP($A32&amp;"-"&amp;BX$4,'04施策の客観指標'!$A$4:$AU$1029,COLUMN('04施策の客観指標'!$AU:$AU),FALSE)</f>
        <v>-</v>
      </c>
      <c r="CI32" s="38" t="str">
        <f>VLOOKUP($A32&amp;"-"&amp;BY$4,'04施策の客観指標'!$A$4:$AU$1029,COLUMN('04施策の客観指標'!$AU:$AU),FALSE)</f>
        <v>-</v>
      </c>
      <c r="CJ32" s="38" t="str">
        <f>VLOOKUP($A32&amp;"-"&amp;BZ$4,'04施策の客観指標'!$A$4:$AU$1029,COLUMN('04施策の客観指標'!$AU:$AU),FALSE)</f>
        <v>-</v>
      </c>
      <c r="CK32" s="38" t="str">
        <f>VLOOKUP($A32&amp;"-"&amp;CA$4,'04施策の客観指標'!$A$4:$AU$1029,COLUMN('04施策の客観指標'!$AU:$AU),FALSE)</f>
        <v>-</v>
      </c>
      <c r="CL32" s="38" t="str">
        <f>VLOOKUP($A32&amp;"-"&amp;CB$4,'04施策の客観指標'!$A$4:$AU$1029,COLUMN('04施策の客観指標'!$AU:$AU),FALSE)</f>
        <v>-</v>
      </c>
      <c r="CM32" s="38" t="str">
        <f>VLOOKUP($A32&amp;"-"&amp;CC$4,'04施策の客観指標'!$A$4:$AU$1029,COLUMN('04施策の客観指標'!$AU:$AU),FALSE)</f>
        <v>-</v>
      </c>
      <c r="CN32" s="38" t="str">
        <f>VLOOKUP($A32&amp;"-"&amp;CD$4,'04施策の客観指標'!$A$4:$AU$1029,COLUMN('04施策の客観指標'!$AU:$AU),FALSE)</f>
        <v>-</v>
      </c>
      <c r="CO32" s="38" t="str">
        <f>VLOOKUP($A32&amp;"-"&amp;CE$4,'04施策の客観指標'!$A$4:$AU$1029,COLUMN('04施策の客観指標'!$AU:$AU),FALSE)</f>
        <v>-</v>
      </c>
      <c r="CP32" s="82">
        <f t="shared" si="85"/>
        <v>0</v>
      </c>
      <c r="CQ32" s="37" t="str">
        <f t="shared" si="86"/>
        <v/>
      </c>
      <c r="CR32" s="38" t="str">
        <f t="shared" si="9"/>
        <v/>
      </c>
      <c r="CS32" s="38" t="str">
        <f t="shared" si="10"/>
        <v/>
      </c>
      <c r="CT32" s="38" t="str">
        <f t="shared" si="11"/>
        <v/>
      </c>
      <c r="CU32" s="38" t="str">
        <f t="shared" si="12"/>
        <v/>
      </c>
      <c r="CV32" s="38" t="str">
        <f t="shared" si="13"/>
        <v/>
      </c>
      <c r="CW32" s="38" t="str">
        <f t="shared" si="14"/>
        <v/>
      </c>
      <c r="CX32" s="38" t="str">
        <f t="shared" si="15"/>
        <v/>
      </c>
      <c r="CY32" s="38" t="str">
        <f t="shared" si="16"/>
        <v/>
      </c>
      <c r="CZ32" s="41" t="e">
        <f t="shared" si="87"/>
        <v>#DIV/0!</v>
      </c>
      <c r="DA32" s="37" t="str">
        <f>IF($K32="○",VLOOKUP($C32&amp;"-"&amp;DA$4,'05市民生活実感調査'!$A$3:$BC$218,COLUMN('05市民生活実感調査'!$Y:$Y),FALSE),"-")</f>
        <v>-</v>
      </c>
      <c r="DB32" s="38" t="str">
        <f>IF($L32="○",VLOOKUP($C32&amp;"-"&amp;DB$4,'05市民生活実感調査'!$A$3:$BC$218,COLUMN('05市民生活実感調査'!$Y:$Y),FALSE),"-")</f>
        <v>-</v>
      </c>
      <c r="DC32" s="38" t="str">
        <f>IF($M32="○",VLOOKUP($C32&amp;"-"&amp;DC$4,'05市民生活実感調査'!$A$3:$BC$218,COLUMN('05市民生活実感調査'!$Y:$Y),FALSE),"-")</f>
        <v>-</v>
      </c>
      <c r="DD32" s="38" t="str">
        <f>IF($N32="○",VLOOKUP($C32&amp;"-"&amp;DD$4,'05市民生活実感調査'!$A$3:$BC$218,COLUMN('05市民生活実感調査'!$Y:$Y),FALSE),"-")</f>
        <v>-</v>
      </c>
      <c r="DE32" s="38" t="str">
        <f>IF($O32="○",VLOOKUP($C32&amp;"-"&amp;DE$4,'05市民生活実感調査'!$A$3:$BC$218,COLUMN('05市民生活実感調査'!$Y:$Y),FALSE),"-")</f>
        <v>-</v>
      </c>
      <c r="DF32" s="38" t="str">
        <f>IF($P32="○",VLOOKUP($C32&amp;"-"&amp;DF$4,'05市民生活実感調査'!$A$3:$BC$218,COLUMN('05市民生活実感調査'!$Y:$Y),FALSE),"-")</f>
        <v>-</v>
      </c>
      <c r="DG32" s="38" t="str">
        <f>IF($Q32="○",VLOOKUP($C32&amp;"-"&amp;DG$4,'05市民生活実感調査'!$A$3:$BC$218,COLUMN('05市民生活実感調査'!$Y:$Y),FALSE),"-")</f>
        <v>-</v>
      </c>
      <c r="DH32" s="38" t="str">
        <f>IF($R32="○",VLOOKUP($C32&amp;"-"&amp;DH$4,'05市民生活実感調査'!$A$3:$BC$218,COLUMN('05市民生活実感調査'!$Y:$Y),FALSE),"-")</f>
        <v>-</v>
      </c>
      <c r="DI32" s="109" t="e">
        <f t="shared" si="88"/>
        <v>#DIV/0!</v>
      </c>
      <c r="DJ32" s="37" t="str">
        <f t="shared" si="89"/>
        <v/>
      </c>
      <c r="DK32" s="38" t="str">
        <f t="shared" si="17"/>
        <v/>
      </c>
      <c r="DL32" s="38" t="str">
        <f t="shared" si="18"/>
        <v/>
      </c>
      <c r="DM32" s="38" t="str">
        <f t="shared" si="19"/>
        <v/>
      </c>
      <c r="DN32" s="38" t="str">
        <f t="shared" si="20"/>
        <v/>
      </c>
      <c r="DO32" s="38" t="str">
        <f t="shared" si="21"/>
        <v/>
      </c>
      <c r="DP32" s="38" t="str">
        <f t="shared" si="22"/>
        <v/>
      </c>
      <c r="DQ32" s="38" t="str">
        <f t="shared" si="23"/>
        <v/>
      </c>
      <c r="DR32" s="41" t="e">
        <f t="shared" si="90"/>
        <v>#DIV/0!</v>
      </c>
      <c r="DS32" s="13" t="str">
        <f t="shared" si="91"/>
        <v>市民実感</v>
      </c>
      <c r="DT32" s="5" t="str">
        <f t="shared" si="92"/>
        <v>観光客だけでなく市民にとっても満足度の高い観光振興を図ることを目的としており，市民生活実感評価を重視して評価することが妥当であると考えるため。</v>
      </c>
      <c r="DU32" s="108" t="e">
        <f>VLOOKUP(CF32&amp;DI32&amp;DS32,プルダウン!$AC$2:$AD$51,2,FALSE)</f>
        <v>#DIV/0!</v>
      </c>
      <c r="DV32" s="12" t="e">
        <f>VLOOKUP(DU32,プルダウン!$A$1:$B$6,2,FALSE)</f>
        <v>#DIV/0!</v>
      </c>
      <c r="DW32" s="11"/>
      <c r="DX32" s="12"/>
      <c r="DY32" s="22" t="s">
        <v>81</v>
      </c>
      <c r="DZ32" s="116"/>
      <c r="EA32" s="115" t="str">
        <f>VLOOKUP($A32&amp;"-"&amp;EA$4,'04施策の客観指標'!$A$4:$AU$1029,COLUMN('04施策の客観指標'!$AR:$AR),FALSE)</f>
        <v>-</v>
      </c>
      <c r="EB32" s="7" t="str">
        <f>VLOOKUP($A32&amp;"-"&amp;EB$4,'04施策の客観指標'!$A$4:$AU$1029,COLUMN('04施策の客観指標'!$AR:$AR),FALSE)</f>
        <v>-</v>
      </c>
      <c r="EC32" s="7" t="str">
        <f>VLOOKUP($A32&amp;"-"&amp;EC$4,'04施策の客観指標'!$A$4:$AU$1029,COLUMN('04施策の客観指標'!$AR:$AR),FALSE)</f>
        <v>-</v>
      </c>
      <c r="ED32" s="7" t="str">
        <f>VLOOKUP($A32&amp;"-"&amp;ED$4,'04施策の客観指標'!$A$4:$AU$1029,COLUMN('04施策の客観指標'!$AR:$AR),FALSE)</f>
        <v>-</v>
      </c>
      <c r="EE32" s="7" t="str">
        <f>VLOOKUP($A32&amp;"-"&amp;EE$4,'04施策の客観指標'!$A$4:$AU$1029,COLUMN('04施策の客観指標'!$AR:$AR),FALSE)</f>
        <v>-</v>
      </c>
      <c r="EF32" s="7" t="str">
        <f>VLOOKUP($A32&amp;"-"&amp;EF$4,'04施策の客観指標'!$A$4:$AU$1029,COLUMN('04施策の客観指標'!$AR:$AR),FALSE)</f>
        <v>-</v>
      </c>
      <c r="EG32" s="7" t="str">
        <f>VLOOKUP($A32&amp;"-"&amp;EG$4,'04施策の客観指標'!$A$4:$AU$1029,COLUMN('04施策の客観指標'!$AR:$AR),FALSE)</f>
        <v>-</v>
      </c>
      <c r="EH32" s="7" t="str">
        <f>VLOOKUP($A32&amp;"-"&amp;EH$4,'04施策の客観指標'!$A$4:$AU$1029,COLUMN('04施策の客観指標'!$AR:$AR),FALSE)</f>
        <v>-</v>
      </c>
      <c r="EI32" s="7" t="str">
        <f>VLOOKUP($A32&amp;"-"&amp;EI$4,'04施策の客観指標'!$A$4:$AU$1029,COLUMN('04施策の客観指標'!$AR:$AR),FALSE)</f>
        <v>-</v>
      </c>
      <c r="EJ32" s="109" t="e">
        <f t="shared" si="93"/>
        <v>#DIV/0!</v>
      </c>
      <c r="EK32" s="37" t="str">
        <f>VLOOKUP($A32&amp;"-"&amp;EA$4,'04施策の客観指標'!$A$4:$AU$1029,COLUMN('04施策の客観指標'!$AU:$AU),FALSE)</f>
        <v>-</v>
      </c>
      <c r="EL32" s="38" t="str">
        <f>VLOOKUP($A32&amp;"-"&amp;EB$4,'04施策の客観指標'!$A$4:$AU$1029,COLUMN('04施策の客観指標'!$AU:$AU),FALSE)</f>
        <v>-</v>
      </c>
      <c r="EM32" s="38" t="str">
        <f>VLOOKUP($A32&amp;"-"&amp;EC$4,'04施策の客観指標'!$A$4:$AU$1029,COLUMN('04施策の客観指標'!$AU:$AU),FALSE)</f>
        <v>-</v>
      </c>
      <c r="EN32" s="38" t="str">
        <f>VLOOKUP($A32&amp;"-"&amp;ED$4,'04施策の客観指標'!$A$4:$AU$1029,COLUMN('04施策の客観指標'!$AU:$AU),FALSE)</f>
        <v>-</v>
      </c>
      <c r="EO32" s="38" t="str">
        <f>VLOOKUP($A32&amp;"-"&amp;EE$4,'04施策の客観指標'!$A$4:$AU$1029,COLUMN('04施策の客観指標'!$AU:$AU),FALSE)</f>
        <v>-</v>
      </c>
      <c r="EP32" s="38" t="str">
        <f>VLOOKUP($A32&amp;"-"&amp;EF$4,'04施策の客観指標'!$A$4:$AU$1029,COLUMN('04施策の客観指標'!$AU:$AU),FALSE)</f>
        <v>-</v>
      </c>
      <c r="EQ32" s="38" t="str">
        <f>VLOOKUP($A32&amp;"-"&amp;EG$4,'04施策の客観指標'!$A$4:$AU$1029,COLUMN('04施策の客観指標'!$AU:$AU),FALSE)</f>
        <v>-</v>
      </c>
      <c r="ER32" s="38" t="str">
        <f>VLOOKUP($A32&amp;"-"&amp;EH$4,'04施策の客観指標'!$A$4:$AU$1029,COLUMN('04施策の客観指標'!$AU:$AU),FALSE)</f>
        <v>-</v>
      </c>
      <c r="ES32" s="38" t="str">
        <f>VLOOKUP($A32&amp;"-"&amp;EI$4,'04施策の客観指標'!$A$4:$AU$1029,COLUMN('04施策の客観指標'!$AU:$AU),FALSE)</f>
        <v>-</v>
      </c>
      <c r="ET32" s="82">
        <f t="shared" si="94"/>
        <v>0</v>
      </c>
      <c r="EU32" s="37" t="str">
        <f t="shared" si="95"/>
        <v/>
      </c>
      <c r="EV32" s="38" t="str">
        <f t="shared" si="24"/>
        <v/>
      </c>
      <c r="EW32" s="38" t="str">
        <f t="shared" si="25"/>
        <v/>
      </c>
      <c r="EX32" s="38" t="str">
        <f t="shared" si="26"/>
        <v/>
      </c>
      <c r="EY32" s="38" t="str">
        <f t="shared" si="27"/>
        <v/>
      </c>
      <c r="EZ32" s="38" t="str">
        <f t="shared" si="28"/>
        <v/>
      </c>
      <c r="FA32" s="38" t="str">
        <f t="shared" si="29"/>
        <v/>
      </c>
      <c r="FB32" s="38" t="str">
        <f t="shared" si="30"/>
        <v/>
      </c>
      <c r="FC32" s="38" t="str">
        <f t="shared" si="31"/>
        <v/>
      </c>
      <c r="FD32" s="41" t="e">
        <f t="shared" si="96"/>
        <v>#DIV/0!</v>
      </c>
      <c r="FE32" s="37" t="str">
        <f>IF($K32="○",VLOOKUP($C32&amp;"-"&amp;FE$4,'05市民生活実感調査'!$A$3:$BC$218,COLUMN('05市民生活実感調査'!$AI:$AI),FALSE),"-")</f>
        <v>-</v>
      </c>
      <c r="FF32" s="38" t="str">
        <f>IF($L32="○",VLOOKUP($C32&amp;"-"&amp;FF$4,'05市民生活実感調査'!$A$3:$BC$218,COLUMN('05市民生活実感調査'!$AI:$AI),FALSE),"-")</f>
        <v>-</v>
      </c>
      <c r="FG32" s="38" t="str">
        <f>IF($M32="○",VLOOKUP($C32&amp;"-"&amp;FG$4,'05市民生活実感調査'!$A$3:$BC$218,COLUMN('05市民生活実感調査'!$AI:$AI),FALSE),"-")</f>
        <v>-</v>
      </c>
      <c r="FH32" s="38" t="str">
        <f>IF($N32="○",VLOOKUP($C32&amp;"-"&amp;FH$4,'05市民生活実感調査'!$A$3:$BC$218,COLUMN('05市民生活実感調査'!$AI:$AI),FALSE),"-")</f>
        <v>-</v>
      </c>
      <c r="FI32" s="38" t="str">
        <f>IF($O32="○",VLOOKUP($C32&amp;"-"&amp;FI$4,'05市民生活実感調査'!$A$3:$BC$218,COLUMN('05市民生活実感調査'!$AI:$AI),FALSE),"-")</f>
        <v>-</v>
      </c>
      <c r="FJ32" s="38" t="str">
        <f>IF($P32="○",VLOOKUP($C32&amp;"-"&amp;FJ$4,'05市民生活実感調査'!$A$3:$BC$218,COLUMN('05市民生活実感調査'!$AI:$AI),FALSE),"-")</f>
        <v>-</v>
      </c>
      <c r="FK32" s="38" t="str">
        <f>IF($Q32="○",VLOOKUP($C32&amp;"-"&amp;FK$4,'05市民生活実感調査'!$A$3:$BC$218,COLUMN('05市民生活実感調査'!$AI:$AI),FALSE),"-")</f>
        <v>-</v>
      </c>
      <c r="FL32" s="38" t="str">
        <f>IF($R32="○",VLOOKUP($C32&amp;"-"&amp;FL$4,'05市民生活実感調査'!$A$3:$BC$218,COLUMN('05市民生活実感調査'!$AI:$AI),FALSE),"-")</f>
        <v>-</v>
      </c>
      <c r="FM32" s="109" t="e">
        <f t="shared" si="97"/>
        <v>#DIV/0!</v>
      </c>
      <c r="FN32" s="37" t="str">
        <f t="shared" si="98"/>
        <v/>
      </c>
      <c r="FO32" s="38" t="str">
        <f t="shared" si="32"/>
        <v/>
      </c>
      <c r="FP32" s="38" t="str">
        <f t="shared" si="33"/>
        <v/>
      </c>
      <c r="FQ32" s="38" t="str">
        <f t="shared" si="34"/>
        <v/>
      </c>
      <c r="FR32" s="38" t="str">
        <f t="shared" si="35"/>
        <v/>
      </c>
      <c r="FS32" s="38" t="str">
        <f t="shared" si="36"/>
        <v/>
      </c>
      <c r="FT32" s="38" t="str">
        <f t="shared" si="37"/>
        <v/>
      </c>
      <c r="FU32" s="38" t="str">
        <f t="shared" si="38"/>
        <v/>
      </c>
      <c r="FV32" s="41" t="e">
        <f t="shared" si="99"/>
        <v>#DIV/0!</v>
      </c>
      <c r="FW32" s="13" t="str">
        <f t="shared" si="100"/>
        <v>市民実感</v>
      </c>
      <c r="FX32" s="5" t="str">
        <f t="shared" si="101"/>
        <v>観光客だけでなく市民にとっても満足度の高い観光振興を図ることを目的としており，市民生活実感評価を重視して評価することが妥当であると考えるため。</v>
      </c>
      <c r="FY32" s="108" t="e">
        <f>VLOOKUP(EJ32&amp;FM32&amp;FW32,プルダウン!$AC$2:$AD$51,2,FALSE)</f>
        <v>#DIV/0!</v>
      </c>
      <c r="FZ32" s="12" t="e">
        <f>VLOOKUP(FY32,プルダウン!$A$1:$B$6,2,FALSE)</f>
        <v>#DIV/0!</v>
      </c>
      <c r="GA32" s="11"/>
      <c r="GB32" s="12"/>
      <c r="GC32" s="22" t="s">
        <v>81</v>
      </c>
      <c r="GD32" s="116"/>
      <c r="GE32" s="115" t="str">
        <f>VLOOKUP($A32&amp;"-"&amp;GE$4,'04施策の客観指標'!$A$4:$AU$1029,COLUMN('04施策の客観指標'!$AS:$AS),FALSE)</f>
        <v>-</v>
      </c>
      <c r="GF32" s="7" t="str">
        <f>VLOOKUP($A32&amp;"-"&amp;GF$4,'04施策の客観指標'!$A$4:$AU$1029,COLUMN('04施策の客観指標'!$AS:$AS),FALSE)</f>
        <v>-</v>
      </c>
      <c r="GG32" s="7" t="str">
        <f>VLOOKUP($A32&amp;"-"&amp;GG$4,'04施策の客観指標'!$A$4:$AU$1029,COLUMN('04施策の客観指標'!$AS:$AS),FALSE)</f>
        <v>-</v>
      </c>
      <c r="GH32" s="7" t="str">
        <f>VLOOKUP($A32&amp;"-"&amp;GH$4,'04施策の客観指標'!$A$4:$AU$1029,COLUMN('04施策の客観指標'!$AS:$AS),FALSE)</f>
        <v>-</v>
      </c>
      <c r="GI32" s="7" t="str">
        <f>VLOOKUP($A32&amp;"-"&amp;GI$4,'04施策の客観指標'!$A$4:$AU$1029,COLUMN('04施策の客観指標'!$AS:$AS),FALSE)</f>
        <v>-</v>
      </c>
      <c r="GJ32" s="7" t="str">
        <f>VLOOKUP($A32&amp;"-"&amp;GJ$4,'04施策の客観指標'!$A$4:$AU$1029,COLUMN('04施策の客観指標'!$AS:$AS),FALSE)</f>
        <v>-</v>
      </c>
      <c r="GK32" s="7" t="str">
        <f>VLOOKUP($A32&amp;"-"&amp;GK$4,'04施策の客観指標'!$A$4:$AU$1029,COLUMN('04施策の客観指標'!$AS:$AS),FALSE)</f>
        <v>-</v>
      </c>
      <c r="GL32" s="7" t="str">
        <f>VLOOKUP($A32&amp;"-"&amp;GL$4,'04施策の客観指標'!$A$4:$AU$1029,COLUMN('04施策の客観指標'!$AS:$AS),FALSE)</f>
        <v>-</v>
      </c>
      <c r="GM32" s="7" t="str">
        <f>VLOOKUP($A32&amp;"-"&amp;GM$4,'04施策の客観指標'!$A$4:$AU$1029,COLUMN('04施策の客観指標'!$AS:$AS),FALSE)</f>
        <v>-</v>
      </c>
      <c r="GN32" s="109" t="e">
        <f t="shared" si="102"/>
        <v>#DIV/0!</v>
      </c>
      <c r="GO32" s="37" t="str">
        <f>VLOOKUP($A32&amp;"-"&amp;GE$4,'04施策の客観指標'!$A$4:$AU$1029,COLUMN('04施策の客観指標'!$AU:$AU),FALSE)</f>
        <v>-</v>
      </c>
      <c r="GP32" s="38" t="str">
        <f>VLOOKUP($A32&amp;"-"&amp;GF$4,'04施策の客観指標'!$A$4:$AU$1029,COLUMN('04施策の客観指標'!$AU:$AU),FALSE)</f>
        <v>-</v>
      </c>
      <c r="GQ32" s="38" t="str">
        <f>VLOOKUP($A32&amp;"-"&amp;GG$4,'04施策の客観指標'!$A$4:$AU$1029,COLUMN('04施策の客観指標'!$AU:$AU),FALSE)</f>
        <v>-</v>
      </c>
      <c r="GR32" s="38" t="str">
        <f>VLOOKUP($A32&amp;"-"&amp;GH$4,'04施策の客観指標'!$A$4:$AU$1029,COLUMN('04施策の客観指標'!$AU:$AU),FALSE)</f>
        <v>-</v>
      </c>
      <c r="GS32" s="38" t="str">
        <f>VLOOKUP($A32&amp;"-"&amp;GI$4,'04施策の客観指標'!$A$4:$AU$1029,COLUMN('04施策の客観指標'!$AU:$AU),FALSE)</f>
        <v>-</v>
      </c>
      <c r="GT32" s="38" t="str">
        <f>VLOOKUP($A32&amp;"-"&amp;GJ$4,'04施策の客観指標'!$A$4:$AU$1029,COLUMN('04施策の客観指標'!$AU:$AU),FALSE)</f>
        <v>-</v>
      </c>
      <c r="GU32" s="38" t="str">
        <f>VLOOKUP($A32&amp;"-"&amp;GK$4,'04施策の客観指標'!$A$4:$AU$1029,COLUMN('04施策の客観指標'!$AU:$AU),FALSE)</f>
        <v>-</v>
      </c>
      <c r="GV32" s="38" t="str">
        <f>VLOOKUP($A32&amp;"-"&amp;GL$4,'04施策の客観指標'!$A$4:$AU$1029,COLUMN('04施策の客観指標'!$AU:$AU),FALSE)</f>
        <v>-</v>
      </c>
      <c r="GW32" s="38" t="str">
        <f>VLOOKUP($A32&amp;"-"&amp;GM$4,'04施策の客観指標'!$A$4:$AU$1029,COLUMN('04施策の客観指標'!$AU:$AU),FALSE)</f>
        <v>-</v>
      </c>
      <c r="GX32" s="82">
        <f t="shared" si="103"/>
        <v>0</v>
      </c>
      <c r="GY32" s="37" t="str">
        <f t="shared" si="104"/>
        <v/>
      </c>
      <c r="GZ32" s="38" t="str">
        <f t="shared" si="39"/>
        <v/>
      </c>
      <c r="HA32" s="38" t="str">
        <f t="shared" si="40"/>
        <v/>
      </c>
      <c r="HB32" s="38" t="str">
        <f t="shared" si="41"/>
        <v/>
      </c>
      <c r="HC32" s="38" t="str">
        <f t="shared" si="42"/>
        <v/>
      </c>
      <c r="HD32" s="38" t="str">
        <f t="shared" si="43"/>
        <v/>
      </c>
      <c r="HE32" s="38" t="str">
        <f t="shared" si="44"/>
        <v/>
      </c>
      <c r="HF32" s="38" t="str">
        <f t="shared" si="45"/>
        <v/>
      </c>
      <c r="HG32" s="38" t="str">
        <f t="shared" si="46"/>
        <v/>
      </c>
      <c r="HH32" s="41" t="e">
        <f t="shared" si="105"/>
        <v>#DIV/0!</v>
      </c>
      <c r="HI32" s="37" t="str">
        <f>IF($K32="○",VLOOKUP($C32&amp;"-"&amp;HI$4,'05市民生活実感調査'!$A$3:$BC$218,COLUMN('05市民生活実感調査'!$AS:$AS),FALSE),"-")</f>
        <v>-</v>
      </c>
      <c r="HJ32" s="38" t="str">
        <f>IF($L32="○",VLOOKUP($C32&amp;"-"&amp;HJ$4,'05市民生活実感調査'!$A$3:$BC$218,COLUMN('05市民生活実感調査'!$AS:$AS),FALSE),"-")</f>
        <v>-</v>
      </c>
      <c r="HK32" s="38" t="str">
        <f>IF($M32="○",VLOOKUP($C32&amp;"-"&amp;HK$4,'05市民生活実感調査'!$A$3:$BC$218,COLUMN('05市民生活実感調査'!$AS:$AS),FALSE),"-")</f>
        <v>-</v>
      </c>
      <c r="HL32" s="38" t="str">
        <f>IF($N32="○",VLOOKUP($C32&amp;"-"&amp;HL$4,'05市民生活実感調査'!$A$3:$BC$218,COLUMN('05市民生活実感調査'!$AS:$AS),FALSE),"-")</f>
        <v>-</v>
      </c>
      <c r="HM32" s="38" t="str">
        <f>IF($O32="○",VLOOKUP($C32&amp;"-"&amp;HM$4,'05市民生活実感調査'!$A$3:$BC$218,COLUMN('05市民生活実感調査'!$AS:$AS),FALSE),"-")</f>
        <v>-</v>
      </c>
      <c r="HN32" s="38" t="str">
        <f>IF($P32="○",VLOOKUP($C32&amp;"-"&amp;HN$4,'05市民生活実感調査'!$A$3:$BC$218,COLUMN('05市民生活実感調査'!$AS:$AS),FALSE),"-")</f>
        <v>-</v>
      </c>
      <c r="HO32" s="38" t="str">
        <f>IF($Q32="○",VLOOKUP($C32&amp;"-"&amp;HO$4,'05市民生活実感調査'!$A$3:$BC$218,COLUMN('05市民生活実感調査'!$AS:$AS),FALSE),"-")</f>
        <v>-</v>
      </c>
      <c r="HP32" s="38" t="str">
        <f>IF($R32="○",VLOOKUP($C32&amp;"-"&amp;HP$4,'05市民生活実感調査'!$A$3:$BC$218,COLUMN('05市民生活実感調査'!$AS:$AS),FALSE),"-")</f>
        <v>-</v>
      </c>
      <c r="HQ32" s="109" t="e">
        <f t="shared" si="106"/>
        <v>#DIV/0!</v>
      </c>
      <c r="HR32" s="37" t="str">
        <f t="shared" si="107"/>
        <v/>
      </c>
      <c r="HS32" s="38" t="str">
        <f t="shared" si="47"/>
        <v/>
      </c>
      <c r="HT32" s="38" t="str">
        <f t="shared" si="48"/>
        <v/>
      </c>
      <c r="HU32" s="38" t="str">
        <f t="shared" si="49"/>
        <v/>
      </c>
      <c r="HV32" s="38" t="str">
        <f t="shared" si="50"/>
        <v/>
      </c>
      <c r="HW32" s="38" t="str">
        <f t="shared" si="51"/>
        <v/>
      </c>
      <c r="HX32" s="38" t="str">
        <f t="shared" si="52"/>
        <v/>
      </c>
      <c r="HY32" s="38" t="str">
        <f t="shared" si="53"/>
        <v/>
      </c>
      <c r="HZ32" s="41" t="e">
        <f t="shared" si="108"/>
        <v>#DIV/0!</v>
      </c>
      <c r="IA32" s="13" t="str">
        <f t="shared" si="109"/>
        <v>市民実感</v>
      </c>
      <c r="IB32" s="5" t="str">
        <f t="shared" si="110"/>
        <v>観光客だけでなく市民にとっても満足度の高い観光振興を図ることを目的としており，市民生活実感評価を重視して評価することが妥当であると考えるため。</v>
      </c>
      <c r="IC32" s="108" t="e">
        <f>VLOOKUP(GN32&amp;HQ32&amp;IA32,プルダウン!$AC$2:$AD$51,2,FALSE)</f>
        <v>#DIV/0!</v>
      </c>
      <c r="ID32" s="12" t="e">
        <f>VLOOKUP(IC32,プルダウン!$A$1:$B$6,2,FALSE)</f>
        <v>#DIV/0!</v>
      </c>
      <c r="IE32" s="11"/>
      <c r="IF32" s="12"/>
      <c r="IG32" s="22" t="s">
        <v>81</v>
      </c>
      <c r="IH32" s="116"/>
      <c r="II32" s="115" t="str">
        <f>VLOOKUP($A32&amp;"-"&amp;II$4,'04施策の客観指標'!$A$4:$AU$1029,COLUMN('04施策の客観指標'!$AT:$AT),FALSE)</f>
        <v>-</v>
      </c>
      <c r="IJ32" s="7" t="str">
        <f>VLOOKUP($A32&amp;"-"&amp;IJ$4,'04施策の客観指標'!$A$4:$AU$1029,COLUMN('04施策の客観指標'!$AT:$AT),FALSE)</f>
        <v>-</v>
      </c>
      <c r="IK32" s="7" t="str">
        <f>VLOOKUP($A32&amp;"-"&amp;IK$4,'04施策の客観指標'!$A$4:$AU$1029,COLUMN('04施策の客観指標'!$AT:$AT),FALSE)</f>
        <v>-</v>
      </c>
      <c r="IL32" s="7" t="str">
        <f>VLOOKUP($A32&amp;"-"&amp;IL$4,'04施策の客観指標'!$A$4:$AU$1029,COLUMN('04施策の客観指標'!$AT:$AT),FALSE)</f>
        <v>-</v>
      </c>
      <c r="IM32" s="7" t="str">
        <f>VLOOKUP($A32&amp;"-"&amp;IM$4,'04施策の客観指標'!$A$4:$AU$1029,COLUMN('04施策の客観指標'!$AT:$AT),FALSE)</f>
        <v>-</v>
      </c>
      <c r="IN32" s="7" t="str">
        <f>VLOOKUP($A32&amp;"-"&amp;IN$4,'04施策の客観指標'!$A$4:$AU$1029,COLUMN('04施策の客観指標'!$AT:$AT),FALSE)</f>
        <v>-</v>
      </c>
      <c r="IO32" s="7" t="str">
        <f>VLOOKUP($A32&amp;"-"&amp;IO$4,'04施策の客観指標'!$A$4:$AU$1029,COLUMN('04施策の客観指標'!$AT:$AT),FALSE)</f>
        <v>-</v>
      </c>
      <c r="IP32" s="7" t="str">
        <f>VLOOKUP($A32&amp;"-"&amp;IP$4,'04施策の客観指標'!$A$4:$AU$1029,COLUMN('04施策の客観指標'!$AT:$AT),FALSE)</f>
        <v>-</v>
      </c>
      <c r="IQ32" s="7" t="str">
        <f>VLOOKUP($A32&amp;"-"&amp;IQ$4,'04施策の客観指標'!$A$4:$AU$1029,COLUMN('04施策の客観指標'!$AT:$AT),FALSE)</f>
        <v>-</v>
      </c>
      <c r="IR32" s="109" t="e">
        <f t="shared" si="111"/>
        <v>#DIV/0!</v>
      </c>
      <c r="IS32" s="37" t="str">
        <f>VLOOKUP($A32&amp;"-"&amp;II$4,'04施策の客観指標'!$A$4:$AU$1029,COLUMN('04施策の客観指標'!$AU:$AU),FALSE)</f>
        <v>-</v>
      </c>
      <c r="IT32" s="38" t="str">
        <f>VLOOKUP($A32&amp;"-"&amp;IJ$4,'04施策の客観指標'!$A$4:$AU$1029,COLUMN('04施策の客観指標'!$AU:$AU),FALSE)</f>
        <v>-</v>
      </c>
      <c r="IU32" s="38" t="str">
        <f>VLOOKUP($A32&amp;"-"&amp;IK$4,'04施策の客観指標'!$A$4:$AU$1029,COLUMN('04施策の客観指標'!$AU:$AU),FALSE)</f>
        <v>-</v>
      </c>
      <c r="IV32" s="38" t="str">
        <f>VLOOKUP($A32&amp;"-"&amp;IL$4,'04施策の客観指標'!$A$4:$AU$1029,COLUMN('04施策の客観指標'!$AU:$AU),FALSE)</f>
        <v>-</v>
      </c>
      <c r="IW32" s="38" t="str">
        <f>VLOOKUP($A32&amp;"-"&amp;IM$4,'04施策の客観指標'!$A$4:$AU$1029,COLUMN('04施策の客観指標'!$AU:$AU),FALSE)</f>
        <v>-</v>
      </c>
      <c r="IX32" s="38" t="str">
        <f>VLOOKUP($A32&amp;"-"&amp;IN$4,'04施策の客観指標'!$A$4:$AU$1029,COLUMN('04施策の客観指標'!$AU:$AU),FALSE)</f>
        <v>-</v>
      </c>
      <c r="IY32" s="38" t="str">
        <f>VLOOKUP($A32&amp;"-"&amp;IO$4,'04施策の客観指標'!$A$4:$AU$1029,COLUMN('04施策の客観指標'!$AU:$AU),FALSE)</f>
        <v>-</v>
      </c>
      <c r="IZ32" s="38" t="str">
        <f>VLOOKUP($A32&amp;"-"&amp;IP$4,'04施策の客観指標'!$A$4:$AU$1029,COLUMN('04施策の客観指標'!$AU:$AU),FALSE)</f>
        <v>-</v>
      </c>
      <c r="JA32" s="38" t="str">
        <f>VLOOKUP($A32&amp;"-"&amp;IQ$4,'04施策の客観指標'!$A$4:$AU$1029,COLUMN('04施策の客観指標'!$AU:$AU),FALSE)</f>
        <v>-</v>
      </c>
      <c r="JB32" s="82">
        <f t="shared" si="112"/>
        <v>0</v>
      </c>
      <c r="JC32" s="37" t="str">
        <f t="shared" si="113"/>
        <v/>
      </c>
      <c r="JD32" s="38" t="str">
        <f t="shared" si="54"/>
        <v/>
      </c>
      <c r="JE32" s="38" t="str">
        <f t="shared" si="55"/>
        <v/>
      </c>
      <c r="JF32" s="38" t="str">
        <f t="shared" si="56"/>
        <v/>
      </c>
      <c r="JG32" s="38" t="str">
        <f t="shared" si="57"/>
        <v/>
      </c>
      <c r="JH32" s="38" t="str">
        <f t="shared" si="58"/>
        <v/>
      </c>
      <c r="JI32" s="38" t="str">
        <f t="shared" si="59"/>
        <v/>
      </c>
      <c r="JJ32" s="38" t="str">
        <f t="shared" si="60"/>
        <v/>
      </c>
      <c r="JK32" s="38" t="str">
        <f t="shared" si="61"/>
        <v/>
      </c>
      <c r="JL32" s="41" t="e">
        <f t="shared" si="114"/>
        <v>#DIV/0!</v>
      </c>
      <c r="JM32" s="37" t="str">
        <f>IF($K32="○",VLOOKUP($C32&amp;"-"&amp;JM$4,'05市民生活実感調査'!$A$3:$BC$218,COLUMN('05市民生活実感調査'!$BC:$BC),FALSE),"-")</f>
        <v>-</v>
      </c>
      <c r="JN32" s="38" t="str">
        <f>IF($L32="○",VLOOKUP($C32&amp;"-"&amp;JN$4,'05市民生活実感調査'!$A$3:$BC$218,COLUMN('05市民生活実感調査'!$BC:$BC),FALSE),"-")</f>
        <v>-</v>
      </c>
      <c r="JO32" s="38" t="str">
        <f>IF($M32="○",VLOOKUP($C32&amp;"-"&amp;JO$4,'05市民生活実感調査'!$A$3:$BC$218,COLUMN('05市民生活実感調査'!$BC:$BC),FALSE),"-")</f>
        <v>-</v>
      </c>
      <c r="JP32" s="38" t="str">
        <f>IF($N32="○",VLOOKUP($C32&amp;"-"&amp;JP$4,'05市民生活実感調査'!$A$3:$BC$218,COLUMN('05市民生活実感調査'!$BC:$BC),FALSE),"-")</f>
        <v>-</v>
      </c>
      <c r="JQ32" s="38" t="str">
        <f>IF($O32="○",VLOOKUP($C32&amp;"-"&amp;JQ$4,'05市民生活実感調査'!$A$3:$BC$218,COLUMN('05市民生活実感調査'!$BC:$BC),FALSE),"-")</f>
        <v>-</v>
      </c>
      <c r="JR32" s="38" t="str">
        <f>IF($P32="○",VLOOKUP($C32&amp;"-"&amp;JR$4,'05市民生活実感調査'!$A$3:$BC$218,COLUMN('05市民生活実感調査'!$BC:$BC),FALSE),"-")</f>
        <v>-</v>
      </c>
      <c r="JS32" s="38" t="str">
        <f>IF($Q32="○",VLOOKUP($C32&amp;"-"&amp;JS$4,'05市民生活実感調査'!$A$3:$BC$218,COLUMN('05市民生活実感調査'!$BC:$BC),FALSE),"-")</f>
        <v>-</v>
      </c>
      <c r="JT32" s="38" t="str">
        <f>IF($R32="○",VLOOKUP($C32&amp;"-"&amp;JT$4,'05市民生活実感調査'!$A$3:$BC$218,COLUMN('05市民生活実感調査'!$BC:$BC),FALSE),"-")</f>
        <v>-</v>
      </c>
      <c r="JU32" s="109" t="e">
        <f t="shared" si="115"/>
        <v>#DIV/0!</v>
      </c>
      <c r="JV32" s="37" t="str">
        <f t="shared" si="116"/>
        <v/>
      </c>
      <c r="JW32" s="38" t="str">
        <f t="shared" si="62"/>
        <v/>
      </c>
      <c r="JX32" s="38" t="str">
        <f t="shared" si="63"/>
        <v/>
      </c>
      <c r="JY32" s="38" t="str">
        <f t="shared" si="64"/>
        <v/>
      </c>
      <c r="JZ32" s="38" t="str">
        <f t="shared" si="65"/>
        <v/>
      </c>
      <c r="KA32" s="38" t="str">
        <f t="shared" si="66"/>
        <v/>
      </c>
      <c r="KB32" s="38" t="str">
        <f t="shared" si="67"/>
        <v/>
      </c>
      <c r="KC32" s="38" t="str">
        <f t="shared" si="68"/>
        <v/>
      </c>
      <c r="KD32" s="41" t="e">
        <f t="shared" si="117"/>
        <v>#DIV/0!</v>
      </c>
      <c r="KE32" s="13" t="str">
        <f t="shared" si="118"/>
        <v>市民実感</v>
      </c>
      <c r="KF32" s="5" t="str">
        <f t="shared" si="119"/>
        <v>観光客だけでなく市民にとっても満足度の高い観光振興を図ることを目的としており，市民生活実感評価を重視して評価することが妥当であると考えるため。</v>
      </c>
      <c r="KG32" s="108" t="e">
        <f>VLOOKUP(IR32&amp;JU32&amp;KE32,プルダウン!$AC$2:$AD$51,2,FALSE)</f>
        <v>#DIV/0!</v>
      </c>
      <c r="KH32" s="12" t="e">
        <f>VLOOKUP(KG32,プルダウン!$A$1:$B$6,2,FALSE)</f>
        <v>#DIV/0!</v>
      </c>
      <c r="KI32" s="11"/>
      <c r="KJ32" s="12"/>
      <c r="KK32" s="22" t="s">
        <v>81</v>
      </c>
      <c r="KL32" s="5"/>
    </row>
    <row r="33" spans="1:298" ht="135" customHeight="1">
      <c r="A33" s="18">
        <v>803</v>
      </c>
      <c r="B33" s="5" t="s">
        <v>188</v>
      </c>
      <c r="C33" s="47">
        <f t="shared" si="140"/>
        <v>8</v>
      </c>
      <c r="D33" s="12" t="str">
        <f>IFERROR(VLOOKUP(C33,プルダウン!$L$2:$M$28,2,FALSE),"-")</f>
        <v>観光</v>
      </c>
      <c r="E33" s="5"/>
      <c r="F33" s="11" t="s">
        <v>1943</v>
      </c>
      <c r="G33" s="20" t="s">
        <v>2684</v>
      </c>
      <c r="H33" s="11"/>
      <c r="I33" s="20"/>
      <c r="J33" s="5"/>
      <c r="K33" s="42" t="s">
        <v>85</v>
      </c>
      <c r="L33" s="43" t="s">
        <v>85</v>
      </c>
      <c r="M33" s="43" t="s">
        <v>392</v>
      </c>
      <c r="N33" s="43" t="s">
        <v>85</v>
      </c>
      <c r="O33" s="43" t="s">
        <v>85</v>
      </c>
      <c r="P33" s="43" t="s">
        <v>85</v>
      </c>
      <c r="Q33" s="43" t="s">
        <v>85</v>
      </c>
      <c r="R33" s="386" t="s">
        <v>85</v>
      </c>
      <c r="S33" s="546" t="str">
        <f>VLOOKUP($A33&amp;"-"&amp;S$4,'04施策の客観指標'!$A$4:$AU$1029,COLUMN('04施策の客観指標'!$AP:$AP),FALSE)</f>
        <v>-</v>
      </c>
      <c r="T33" s="528" t="str">
        <f>VLOOKUP($A33&amp;"-"&amp;T$4,'04施策の客観指標'!$A$4:$AU$1029,COLUMN('04施策の客観指標'!$AP:$AP),FALSE)</f>
        <v>-</v>
      </c>
      <c r="U33" s="528" t="str">
        <f>VLOOKUP($A33&amp;"-"&amp;U$4,'04施策の客観指標'!$A$4:$AU$1029,COLUMN('04施策の客観指標'!$AP:$AP),FALSE)</f>
        <v>-</v>
      </c>
      <c r="V33" s="528" t="str">
        <f>VLOOKUP($A33&amp;"-"&amp;V$4,'04施策の客観指標'!$A$4:$AU$1029,COLUMN('04施策の客観指標'!$AP:$AP),FALSE)</f>
        <v>-</v>
      </c>
      <c r="W33" s="528" t="str">
        <f>VLOOKUP($A33&amp;"-"&amp;W$4,'04施策の客観指標'!$A$4:$AU$1029,COLUMN('04施策の客観指標'!$AP:$AP),FALSE)</f>
        <v>-</v>
      </c>
      <c r="X33" s="528" t="str">
        <f>VLOOKUP($A33&amp;"-"&amp;X$4,'04施策の客観指標'!$A$4:$AU$1029,COLUMN('04施策の客観指標'!$AP:$AP),FALSE)</f>
        <v>-</v>
      </c>
      <c r="Y33" s="528" t="str">
        <f>VLOOKUP($A33&amp;"-"&amp;Y$4,'04施策の客観指標'!$A$4:$AU$1029,COLUMN('04施策の客観指標'!$AP:$AP),FALSE)</f>
        <v>-</v>
      </c>
      <c r="Z33" s="528" t="str">
        <f>VLOOKUP($A33&amp;"-"&amp;Z$4,'04施策の客観指標'!$A$4:$AU$1029,COLUMN('04施策の客観指標'!$AP:$AP),FALSE)</f>
        <v>-</v>
      </c>
      <c r="AA33" s="529" t="str">
        <f>VLOOKUP($A33&amp;"-"&amp;AA$4,'04施策の客観指標'!$A$4:$AU$1029,COLUMN('04施策の客観指標'!$AP:$AP),FALSE)</f>
        <v>-</v>
      </c>
      <c r="AB33" s="547" t="str">
        <f t="shared" si="70"/>
        <v>-</v>
      </c>
      <c r="AC33" s="252" t="str">
        <f>VLOOKUP($A33&amp;"-"&amp;S$4,'04施策の客観指標'!$A$4:$AU$1029,COLUMN('04施策の客観指標'!$AU:$AU),FALSE)</f>
        <v>-</v>
      </c>
      <c r="AD33" s="38" t="str">
        <f>VLOOKUP($A33&amp;"-"&amp;T$4,'04施策の客観指標'!$A$4:$AU$1029,COLUMN('04施策の客観指標'!$AU:$AU),FALSE)</f>
        <v>-</v>
      </c>
      <c r="AE33" s="38" t="str">
        <f>VLOOKUP($A33&amp;"-"&amp;U$4,'04施策の客観指標'!$A$4:$AU$1029,COLUMN('04施策の客観指標'!$AU:$AU),FALSE)</f>
        <v>-</v>
      </c>
      <c r="AF33" s="38" t="str">
        <f>VLOOKUP($A33&amp;"-"&amp;V$4,'04施策の客観指標'!$A$4:$AU$1029,COLUMN('04施策の客観指標'!$AU:$AU),FALSE)</f>
        <v>-</v>
      </c>
      <c r="AG33" s="38" t="str">
        <f>VLOOKUP($A33&amp;"-"&amp;W$4,'04施策の客観指標'!$A$4:$AU$1029,COLUMN('04施策の客観指標'!$AU:$AU),FALSE)</f>
        <v>-</v>
      </c>
      <c r="AH33" s="38" t="str">
        <f>VLOOKUP($A33&amp;"-"&amp;X$4,'04施策の客観指標'!$A$4:$AU$1029,COLUMN('04施策の客観指標'!$AU:$AU),FALSE)</f>
        <v>-</v>
      </c>
      <c r="AI33" s="38" t="str">
        <f>VLOOKUP($A33&amp;"-"&amp;Y$4,'04施策の客観指標'!$A$4:$AU$1029,COLUMN('04施策の客観指標'!$AU:$AU),FALSE)</f>
        <v>-</v>
      </c>
      <c r="AJ33" s="38" t="str">
        <f>VLOOKUP($A33&amp;"-"&amp;Z$4,'04施策の客観指標'!$A$4:$AU$1029,COLUMN('04施策の客観指標'!$AU:$AU),FALSE)</f>
        <v>-</v>
      </c>
      <c r="AK33" s="38" t="str">
        <f>VLOOKUP($A33&amp;"-"&amp;AA$4,'04施策の客観指標'!$A$4:$AU$1029,COLUMN('04施策の客観指標'!$AU:$AU),FALSE)</f>
        <v>-</v>
      </c>
      <c r="AL33" s="82">
        <f t="shared" si="141"/>
        <v>0</v>
      </c>
      <c r="AM33" s="252" t="str">
        <f t="shared" si="142"/>
        <v/>
      </c>
      <c r="AN33" s="38" t="str">
        <f t="shared" si="143"/>
        <v/>
      </c>
      <c r="AO33" s="38" t="str">
        <f t="shared" si="144"/>
        <v/>
      </c>
      <c r="AP33" s="38" t="str">
        <f t="shared" si="145"/>
        <v/>
      </c>
      <c r="AQ33" s="38" t="str">
        <f t="shared" si="146"/>
        <v/>
      </c>
      <c r="AR33" s="38" t="str">
        <f t="shared" si="147"/>
        <v/>
      </c>
      <c r="AS33" s="38" t="str">
        <f t="shared" si="148"/>
        <v/>
      </c>
      <c r="AT33" s="38" t="str">
        <f t="shared" si="149"/>
        <v/>
      </c>
      <c r="AU33" s="253" t="str">
        <f t="shared" si="150"/>
        <v/>
      </c>
      <c r="AV33" s="81" t="str">
        <f t="shared" si="200"/>
        <v>-</v>
      </c>
      <c r="AW33" s="534" t="str">
        <f>IF($K33="○",VLOOKUP($C33&amp;"-"&amp;AW$4,'05市民生活実感調査'!$A$3:$BC$218,COLUMN('05市民生活実感調査'!$O:$O),FALSE),"-")</f>
        <v>-</v>
      </c>
      <c r="AX33" s="535" t="str">
        <f>IF($L33="○",VLOOKUP($C33&amp;"-"&amp;AX$4,'05市民生活実感調査'!$A$3:$BC$218,COLUMN('05市民生活実感調査'!$O:$O),FALSE),"-")</f>
        <v>-</v>
      </c>
      <c r="AY33" s="535" t="str">
        <f>IF($M33="○",VLOOKUP($C33&amp;"-"&amp;AY$4,'05市民生活実感調査'!$A$3:$BC$218,COLUMN('05市民生活実感調査'!$O:$O),FALSE),"-")</f>
        <v>b</v>
      </c>
      <c r="AZ33" s="535" t="str">
        <f>IF($N33="○",VLOOKUP($C33&amp;"-"&amp;AZ$4,'05市民生活実感調査'!$A$3:$BC$218,COLUMN('05市民生活実感調査'!$O:$O),FALSE),"-")</f>
        <v>-</v>
      </c>
      <c r="BA33" s="535" t="str">
        <f>IF($O33="○",VLOOKUP($C33&amp;"-"&amp;BA$4,'05市民生活実感調査'!$A$3:$BC$218,COLUMN('05市民生活実感調査'!$O:$O),FALSE),"-")</f>
        <v>-</v>
      </c>
      <c r="BB33" s="535" t="str">
        <f>IF($P33="○",VLOOKUP($C33&amp;"-"&amp;BB$4,'05市民生活実感調査'!$A$3:$BC$218,COLUMN('05市民生活実感調査'!$O:$O),FALSE),"-")</f>
        <v>-</v>
      </c>
      <c r="BC33" s="535" t="str">
        <f>IF($Q33="○",VLOOKUP($C33&amp;"-"&amp;BC$4,'05市民生活実感調査'!$A$3:$BC$218,COLUMN('05市民生活実感調査'!$O:$O),FALSE),"-")</f>
        <v>-</v>
      </c>
      <c r="BD33" s="535" t="str">
        <f>IF($R33="○",VLOOKUP($C33&amp;"-"&amp;BD$4,'05市民生活実感調査'!$A$3:$BC$218,COLUMN('05市民生活実感調査'!$O:$O),FALSE),"-")</f>
        <v>-</v>
      </c>
      <c r="BE33" s="536" t="str">
        <f t="shared" si="81"/>
        <v>b</v>
      </c>
      <c r="BF33" s="37" t="str">
        <f t="shared" si="151"/>
        <v/>
      </c>
      <c r="BG33" s="38" t="str">
        <f t="shared" si="152"/>
        <v/>
      </c>
      <c r="BH33" s="38">
        <f t="shared" si="153"/>
        <v>3</v>
      </c>
      <c r="BI33" s="38" t="str">
        <f t="shared" si="154"/>
        <v/>
      </c>
      <c r="BJ33" s="38" t="str">
        <f t="shared" si="155"/>
        <v/>
      </c>
      <c r="BK33" s="38" t="str">
        <f t="shared" si="156"/>
        <v/>
      </c>
      <c r="BL33" s="38" t="str">
        <f t="shared" si="157"/>
        <v/>
      </c>
      <c r="BM33" s="38" t="str">
        <f t="shared" si="158"/>
        <v/>
      </c>
      <c r="BN33" s="41">
        <f t="shared" si="159"/>
        <v>0.75</v>
      </c>
      <c r="BO33" s="275" t="s">
        <v>125</v>
      </c>
      <c r="BP33" s="5" t="s">
        <v>2188</v>
      </c>
      <c r="BQ33" s="586" t="str">
        <f>VLOOKUP(AB33&amp;BE33&amp;BO33,[25]プルダウン!$AC$2:$AD$71,2,FALSE)</f>
        <v>B</v>
      </c>
      <c r="BR33" s="587" t="str">
        <f>VLOOKUP(BQ33,プルダウン!$A$1:$B$6,2,FALSE)</f>
        <v>政策の目的がかなり達成されている</v>
      </c>
      <c r="BS33" s="176"/>
      <c r="BT33" s="195"/>
      <c r="BU33" s="161" t="s">
        <v>2263</v>
      </c>
      <c r="BV33" s="296" t="s">
        <v>2717</v>
      </c>
      <c r="BW33" s="115" t="str">
        <f>VLOOKUP($A33&amp;"-"&amp;BW$4,'04施策の客観指標'!$A$4:$AU$1029,COLUMN('04施策の客観指標'!$AQ:$AQ),FALSE)</f>
        <v>-</v>
      </c>
      <c r="BX33" s="7" t="str">
        <f>VLOOKUP($A33&amp;"-"&amp;BX$4,'04施策の客観指標'!$A$4:$AU$1029,COLUMN('04施策の客観指標'!$AQ:$AQ),FALSE)</f>
        <v>-</v>
      </c>
      <c r="BY33" s="7" t="str">
        <f>VLOOKUP($A33&amp;"-"&amp;BY$4,'04施策の客観指標'!$A$4:$AU$1029,COLUMN('04施策の客観指標'!$AQ:$AQ),FALSE)</f>
        <v>-</v>
      </c>
      <c r="BZ33" s="7" t="str">
        <f>VLOOKUP($A33&amp;"-"&amp;BZ$4,'04施策の客観指標'!$A$4:$AU$1029,COLUMN('04施策の客観指標'!$AQ:$AQ),FALSE)</f>
        <v>-</v>
      </c>
      <c r="CA33" s="7" t="str">
        <f>VLOOKUP($A33&amp;"-"&amp;CA$4,'04施策の客観指標'!$A$4:$AU$1029,COLUMN('04施策の客観指標'!$AQ:$AQ),FALSE)</f>
        <v>-</v>
      </c>
      <c r="CB33" s="7" t="str">
        <f>VLOOKUP($A33&amp;"-"&amp;CB$4,'04施策の客観指標'!$A$4:$AU$1029,COLUMN('04施策の客観指標'!$AQ:$AQ),FALSE)</f>
        <v>-</v>
      </c>
      <c r="CC33" s="7" t="str">
        <f>VLOOKUP($A33&amp;"-"&amp;CC$4,'04施策の客観指標'!$A$4:$AU$1029,COLUMN('04施策の客観指標'!$AQ:$AQ),FALSE)</f>
        <v>-</v>
      </c>
      <c r="CD33" s="7" t="str">
        <f>VLOOKUP($A33&amp;"-"&amp;CD$4,'04施策の客観指標'!$A$4:$AU$1029,COLUMN('04施策の客観指標'!$AQ:$AQ),FALSE)</f>
        <v>-</v>
      </c>
      <c r="CE33" s="7" t="str">
        <f>VLOOKUP($A33&amp;"-"&amp;CE$4,'04施策の客観指標'!$A$4:$AU$1029,COLUMN('04施策の客観指標'!$AQ:$AQ),FALSE)</f>
        <v>-</v>
      </c>
      <c r="CF33" s="109" t="e">
        <f t="shared" si="84"/>
        <v>#DIV/0!</v>
      </c>
      <c r="CG33" s="37" t="str">
        <f>VLOOKUP($A33&amp;"-"&amp;BW$4,'04施策の客観指標'!$A$4:$AU$1029,COLUMN('04施策の客観指標'!$AU:$AU),FALSE)</f>
        <v>-</v>
      </c>
      <c r="CH33" s="38" t="str">
        <f>VLOOKUP($A33&amp;"-"&amp;BX$4,'04施策の客観指標'!$A$4:$AU$1029,COLUMN('04施策の客観指標'!$AU:$AU),FALSE)</f>
        <v>-</v>
      </c>
      <c r="CI33" s="38" t="str">
        <f>VLOOKUP($A33&amp;"-"&amp;BY$4,'04施策の客観指標'!$A$4:$AU$1029,COLUMN('04施策の客観指標'!$AU:$AU),FALSE)</f>
        <v>-</v>
      </c>
      <c r="CJ33" s="38" t="str">
        <f>VLOOKUP($A33&amp;"-"&amp;BZ$4,'04施策の客観指標'!$A$4:$AU$1029,COLUMN('04施策の客観指標'!$AU:$AU),FALSE)</f>
        <v>-</v>
      </c>
      <c r="CK33" s="38" t="str">
        <f>VLOOKUP($A33&amp;"-"&amp;CA$4,'04施策の客観指標'!$A$4:$AU$1029,COLUMN('04施策の客観指標'!$AU:$AU),FALSE)</f>
        <v>-</v>
      </c>
      <c r="CL33" s="38" t="str">
        <f>VLOOKUP($A33&amp;"-"&amp;CB$4,'04施策の客観指標'!$A$4:$AU$1029,COLUMN('04施策の客観指標'!$AU:$AU),FALSE)</f>
        <v>-</v>
      </c>
      <c r="CM33" s="38" t="str">
        <f>VLOOKUP($A33&amp;"-"&amp;CC$4,'04施策の客観指標'!$A$4:$AU$1029,COLUMN('04施策の客観指標'!$AU:$AU),FALSE)</f>
        <v>-</v>
      </c>
      <c r="CN33" s="38" t="str">
        <f>VLOOKUP($A33&amp;"-"&amp;CD$4,'04施策の客観指標'!$A$4:$AU$1029,COLUMN('04施策の客観指標'!$AU:$AU),FALSE)</f>
        <v>-</v>
      </c>
      <c r="CO33" s="38" t="str">
        <f>VLOOKUP($A33&amp;"-"&amp;CE$4,'04施策の客観指標'!$A$4:$AU$1029,COLUMN('04施策の客観指標'!$AU:$AU),FALSE)</f>
        <v>-</v>
      </c>
      <c r="CP33" s="82">
        <f t="shared" si="85"/>
        <v>0</v>
      </c>
      <c r="CQ33" s="37" t="str">
        <f t="shared" si="86"/>
        <v/>
      </c>
      <c r="CR33" s="38" t="str">
        <f t="shared" si="9"/>
        <v/>
      </c>
      <c r="CS33" s="38" t="str">
        <f t="shared" si="10"/>
        <v/>
      </c>
      <c r="CT33" s="38" t="str">
        <f t="shared" si="11"/>
        <v/>
      </c>
      <c r="CU33" s="38" t="str">
        <f t="shared" si="12"/>
        <v/>
      </c>
      <c r="CV33" s="38" t="str">
        <f t="shared" si="13"/>
        <v/>
      </c>
      <c r="CW33" s="38" t="str">
        <f t="shared" si="14"/>
        <v/>
      </c>
      <c r="CX33" s="38" t="str">
        <f t="shared" si="15"/>
        <v/>
      </c>
      <c r="CY33" s="38" t="str">
        <f t="shared" si="16"/>
        <v/>
      </c>
      <c r="CZ33" s="41" t="e">
        <f t="shared" si="87"/>
        <v>#DIV/0!</v>
      </c>
      <c r="DA33" s="37" t="str">
        <f>IF($K33="○",VLOOKUP($C33&amp;"-"&amp;DA$4,'05市民生活実感調査'!$A$3:$BC$218,COLUMN('05市民生活実感調査'!$Y:$Y),FALSE),"-")</f>
        <v>-</v>
      </c>
      <c r="DB33" s="38" t="str">
        <f>IF($L33="○",VLOOKUP($C33&amp;"-"&amp;DB$4,'05市民生活実感調査'!$A$3:$BC$218,COLUMN('05市民生活実感調査'!$Y:$Y),FALSE),"-")</f>
        <v>-</v>
      </c>
      <c r="DC33" s="38" t="str">
        <f>IF($M33="○",VLOOKUP($C33&amp;"-"&amp;DC$4,'05市民生活実感調査'!$A$3:$BC$218,COLUMN('05市民生活実感調査'!$Y:$Y),FALSE),"-")</f>
        <v>-</v>
      </c>
      <c r="DD33" s="38" t="str">
        <f>IF($N33="○",VLOOKUP($C33&amp;"-"&amp;DD$4,'05市民生活実感調査'!$A$3:$BC$218,COLUMN('05市民生活実感調査'!$Y:$Y),FALSE),"-")</f>
        <v>-</v>
      </c>
      <c r="DE33" s="38" t="str">
        <f>IF($O33="○",VLOOKUP($C33&amp;"-"&amp;DE$4,'05市民生活実感調査'!$A$3:$BC$218,COLUMN('05市民生活実感調査'!$Y:$Y),FALSE),"-")</f>
        <v>-</v>
      </c>
      <c r="DF33" s="38" t="str">
        <f>IF($P33="○",VLOOKUP($C33&amp;"-"&amp;DF$4,'05市民生活実感調査'!$A$3:$BC$218,COLUMN('05市民生活実感調査'!$Y:$Y),FALSE),"-")</f>
        <v>-</v>
      </c>
      <c r="DG33" s="38" t="str">
        <f>IF($Q33="○",VLOOKUP($C33&amp;"-"&amp;DG$4,'05市民生活実感調査'!$A$3:$BC$218,COLUMN('05市民生活実感調査'!$Y:$Y),FALSE),"-")</f>
        <v>-</v>
      </c>
      <c r="DH33" s="38" t="str">
        <f>IF($R33="○",VLOOKUP($C33&amp;"-"&amp;DH$4,'05市民生活実感調査'!$A$3:$BC$218,COLUMN('05市民生活実感調査'!$Y:$Y),FALSE),"-")</f>
        <v>-</v>
      </c>
      <c r="DI33" s="109" t="e">
        <f t="shared" si="88"/>
        <v>#DIV/0!</v>
      </c>
      <c r="DJ33" s="37" t="str">
        <f t="shared" si="89"/>
        <v/>
      </c>
      <c r="DK33" s="38" t="str">
        <f t="shared" si="17"/>
        <v/>
      </c>
      <c r="DL33" s="38" t="str">
        <f t="shared" si="18"/>
        <v/>
      </c>
      <c r="DM33" s="38" t="str">
        <f t="shared" si="19"/>
        <v/>
      </c>
      <c r="DN33" s="38" t="str">
        <f t="shared" si="20"/>
        <v/>
      </c>
      <c r="DO33" s="38" t="str">
        <f t="shared" si="21"/>
        <v/>
      </c>
      <c r="DP33" s="38" t="str">
        <f t="shared" si="22"/>
        <v/>
      </c>
      <c r="DQ33" s="38" t="str">
        <f t="shared" si="23"/>
        <v/>
      </c>
      <c r="DR33" s="41" t="e">
        <f t="shared" si="90"/>
        <v>#DIV/0!</v>
      </c>
      <c r="DS33" s="13" t="str">
        <f t="shared" si="91"/>
        <v>市民実感</v>
      </c>
      <c r="DT33" s="5" t="str">
        <f t="shared" si="92"/>
        <v>観光客だけでなく市民にとっても満足度の高い観光振興を図ることを目的としており，市民生活実感評価を重視して評価することが妥当であると考えるため。</v>
      </c>
      <c r="DU33" s="108" t="e">
        <f>VLOOKUP(CF33&amp;DI33&amp;DS33,プルダウン!$AC$2:$AD$51,2,FALSE)</f>
        <v>#DIV/0!</v>
      </c>
      <c r="DV33" s="12" t="e">
        <f>VLOOKUP(DU33,プルダウン!$A$1:$B$6,2,FALSE)</f>
        <v>#DIV/0!</v>
      </c>
      <c r="DW33" s="11"/>
      <c r="DX33" s="12"/>
      <c r="DY33" s="22" t="s">
        <v>81</v>
      </c>
      <c r="DZ33" s="116"/>
      <c r="EA33" s="115" t="str">
        <f>VLOOKUP($A33&amp;"-"&amp;EA$4,'04施策の客観指標'!$A$4:$AU$1029,COLUMN('04施策の客観指標'!$AR:$AR),FALSE)</f>
        <v>-</v>
      </c>
      <c r="EB33" s="7" t="str">
        <f>VLOOKUP($A33&amp;"-"&amp;EB$4,'04施策の客観指標'!$A$4:$AU$1029,COLUMN('04施策の客観指標'!$AR:$AR),FALSE)</f>
        <v>-</v>
      </c>
      <c r="EC33" s="7" t="str">
        <f>VLOOKUP($A33&amp;"-"&amp;EC$4,'04施策の客観指標'!$A$4:$AU$1029,COLUMN('04施策の客観指標'!$AR:$AR),FALSE)</f>
        <v>-</v>
      </c>
      <c r="ED33" s="7" t="str">
        <f>VLOOKUP($A33&amp;"-"&amp;ED$4,'04施策の客観指標'!$A$4:$AU$1029,COLUMN('04施策の客観指標'!$AR:$AR),FALSE)</f>
        <v>-</v>
      </c>
      <c r="EE33" s="7" t="str">
        <f>VLOOKUP($A33&amp;"-"&amp;EE$4,'04施策の客観指標'!$A$4:$AU$1029,COLUMN('04施策の客観指標'!$AR:$AR),FALSE)</f>
        <v>-</v>
      </c>
      <c r="EF33" s="7" t="str">
        <f>VLOOKUP($A33&amp;"-"&amp;EF$4,'04施策の客観指標'!$A$4:$AU$1029,COLUMN('04施策の客観指標'!$AR:$AR),FALSE)</f>
        <v>-</v>
      </c>
      <c r="EG33" s="7" t="str">
        <f>VLOOKUP($A33&amp;"-"&amp;EG$4,'04施策の客観指標'!$A$4:$AU$1029,COLUMN('04施策の客観指標'!$AR:$AR),FALSE)</f>
        <v>-</v>
      </c>
      <c r="EH33" s="7" t="str">
        <f>VLOOKUP($A33&amp;"-"&amp;EH$4,'04施策の客観指標'!$A$4:$AU$1029,COLUMN('04施策の客観指標'!$AR:$AR),FALSE)</f>
        <v>-</v>
      </c>
      <c r="EI33" s="7" t="str">
        <f>VLOOKUP($A33&amp;"-"&amp;EI$4,'04施策の客観指標'!$A$4:$AU$1029,COLUMN('04施策の客観指標'!$AR:$AR),FALSE)</f>
        <v>-</v>
      </c>
      <c r="EJ33" s="109" t="e">
        <f t="shared" si="93"/>
        <v>#DIV/0!</v>
      </c>
      <c r="EK33" s="37" t="str">
        <f>VLOOKUP($A33&amp;"-"&amp;EA$4,'04施策の客観指標'!$A$4:$AU$1029,COLUMN('04施策の客観指標'!$AU:$AU),FALSE)</f>
        <v>-</v>
      </c>
      <c r="EL33" s="38" t="str">
        <f>VLOOKUP($A33&amp;"-"&amp;EB$4,'04施策の客観指標'!$A$4:$AU$1029,COLUMN('04施策の客観指標'!$AU:$AU),FALSE)</f>
        <v>-</v>
      </c>
      <c r="EM33" s="38" t="str">
        <f>VLOOKUP($A33&amp;"-"&amp;EC$4,'04施策の客観指標'!$A$4:$AU$1029,COLUMN('04施策の客観指標'!$AU:$AU),FALSE)</f>
        <v>-</v>
      </c>
      <c r="EN33" s="38" t="str">
        <f>VLOOKUP($A33&amp;"-"&amp;ED$4,'04施策の客観指標'!$A$4:$AU$1029,COLUMN('04施策の客観指標'!$AU:$AU),FALSE)</f>
        <v>-</v>
      </c>
      <c r="EO33" s="38" t="str">
        <f>VLOOKUP($A33&amp;"-"&amp;EE$4,'04施策の客観指標'!$A$4:$AU$1029,COLUMN('04施策の客観指標'!$AU:$AU),FALSE)</f>
        <v>-</v>
      </c>
      <c r="EP33" s="38" t="str">
        <f>VLOOKUP($A33&amp;"-"&amp;EF$4,'04施策の客観指標'!$A$4:$AU$1029,COLUMN('04施策の客観指標'!$AU:$AU),FALSE)</f>
        <v>-</v>
      </c>
      <c r="EQ33" s="38" t="str">
        <f>VLOOKUP($A33&amp;"-"&amp;EG$4,'04施策の客観指標'!$A$4:$AU$1029,COLUMN('04施策の客観指標'!$AU:$AU),FALSE)</f>
        <v>-</v>
      </c>
      <c r="ER33" s="38" t="str">
        <f>VLOOKUP($A33&amp;"-"&amp;EH$4,'04施策の客観指標'!$A$4:$AU$1029,COLUMN('04施策の客観指標'!$AU:$AU),FALSE)</f>
        <v>-</v>
      </c>
      <c r="ES33" s="38" t="str">
        <f>VLOOKUP($A33&amp;"-"&amp;EI$4,'04施策の客観指標'!$A$4:$AU$1029,COLUMN('04施策の客観指標'!$AU:$AU),FALSE)</f>
        <v>-</v>
      </c>
      <c r="ET33" s="82">
        <f t="shared" si="94"/>
        <v>0</v>
      </c>
      <c r="EU33" s="37" t="str">
        <f t="shared" si="95"/>
        <v/>
      </c>
      <c r="EV33" s="38" t="str">
        <f t="shared" si="24"/>
        <v/>
      </c>
      <c r="EW33" s="38" t="str">
        <f t="shared" si="25"/>
        <v/>
      </c>
      <c r="EX33" s="38" t="str">
        <f t="shared" si="26"/>
        <v/>
      </c>
      <c r="EY33" s="38" t="str">
        <f t="shared" si="27"/>
        <v/>
      </c>
      <c r="EZ33" s="38" t="str">
        <f t="shared" si="28"/>
        <v/>
      </c>
      <c r="FA33" s="38" t="str">
        <f t="shared" si="29"/>
        <v/>
      </c>
      <c r="FB33" s="38" t="str">
        <f t="shared" si="30"/>
        <v/>
      </c>
      <c r="FC33" s="38" t="str">
        <f t="shared" si="31"/>
        <v/>
      </c>
      <c r="FD33" s="41" t="e">
        <f t="shared" si="96"/>
        <v>#DIV/0!</v>
      </c>
      <c r="FE33" s="37" t="str">
        <f>IF($K33="○",VLOOKUP($C33&amp;"-"&amp;FE$4,'05市民生活実感調査'!$A$3:$BC$218,COLUMN('05市民生活実感調査'!$AI:$AI),FALSE),"-")</f>
        <v>-</v>
      </c>
      <c r="FF33" s="38" t="str">
        <f>IF($L33="○",VLOOKUP($C33&amp;"-"&amp;FF$4,'05市民生活実感調査'!$A$3:$BC$218,COLUMN('05市民生活実感調査'!$AI:$AI),FALSE),"-")</f>
        <v>-</v>
      </c>
      <c r="FG33" s="38" t="str">
        <f>IF($M33="○",VLOOKUP($C33&amp;"-"&amp;FG$4,'05市民生活実感調査'!$A$3:$BC$218,COLUMN('05市民生活実感調査'!$AI:$AI),FALSE),"-")</f>
        <v>-</v>
      </c>
      <c r="FH33" s="38" t="str">
        <f>IF($N33="○",VLOOKUP($C33&amp;"-"&amp;FH$4,'05市民生活実感調査'!$A$3:$BC$218,COLUMN('05市民生活実感調査'!$AI:$AI),FALSE),"-")</f>
        <v>-</v>
      </c>
      <c r="FI33" s="38" t="str">
        <f>IF($O33="○",VLOOKUP($C33&amp;"-"&amp;FI$4,'05市民生活実感調査'!$A$3:$BC$218,COLUMN('05市民生活実感調査'!$AI:$AI),FALSE),"-")</f>
        <v>-</v>
      </c>
      <c r="FJ33" s="38" t="str">
        <f>IF($P33="○",VLOOKUP($C33&amp;"-"&amp;FJ$4,'05市民生活実感調査'!$A$3:$BC$218,COLUMN('05市民生活実感調査'!$AI:$AI),FALSE),"-")</f>
        <v>-</v>
      </c>
      <c r="FK33" s="38" t="str">
        <f>IF($Q33="○",VLOOKUP($C33&amp;"-"&amp;FK$4,'05市民生活実感調査'!$A$3:$BC$218,COLUMN('05市民生活実感調査'!$AI:$AI),FALSE),"-")</f>
        <v>-</v>
      </c>
      <c r="FL33" s="38" t="str">
        <f>IF($R33="○",VLOOKUP($C33&amp;"-"&amp;FL$4,'05市民生活実感調査'!$A$3:$BC$218,COLUMN('05市民生活実感調査'!$AI:$AI),FALSE),"-")</f>
        <v>-</v>
      </c>
      <c r="FM33" s="109" t="e">
        <f t="shared" si="97"/>
        <v>#DIV/0!</v>
      </c>
      <c r="FN33" s="37" t="str">
        <f t="shared" si="98"/>
        <v/>
      </c>
      <c r="FO33" s="38" t="str">
        <f t="shared" si="32"/>
        <v/>
      </c>
      <c r="FP33" s="38" t="str">
        <f t="shared" si="33"/>
        <v/>
      </c>
      <c r="FQ33" s="38" t="str">
        <f t="shared" si="34"/>
        <v/>
      </c>
      <c r="FR33" s="38" t="str">
        <f t="shared" si="35"/>
        <v/>
      </c>
      <c r="FS33" s="38" t="str">
        <f t="shared" si="36"/>
        <v/>
      </c>
      <c r="FT33" s="38" t="str">
        <f t="shared" si="37"/>
        <v/>
      </c>
      <c r="FU33" s="38" t="str">
        <f t="shared" si="38"/>
        <v/>
      </c>
      <c r="FV33" s="41" t="e">
        <f t="shared" si="99"/>
        <v>#DIV/0!</v>
      </c>
      <c r="FW33" s="13" t="str">
        <f t="shared" si="100"/>
        <v>市民実感</v>
      </c>
      <c r="FX33" s="5" t="str">
        <f t="shared" si="101"/>
        <v>観光客だけでなく市民にとっても満足度の高い観光振興を図ることを目的としており，市民生活実感評価を重視して評価することが妥当であると考えるため。</v>
      </c>
      <c r="FY33" s="108" t="e">
        <f>VLOOKUP(EJ33&amp;FM33&amp;FW33,プルダウン!$AC$2:$AD$51,2,FALSE)</f>
        <v>#DIV/0!</v>
      </c>
      <c r="FZ33" s="12" t="e">
        <f>VLOOKUP(FY33,プルダウン!$A$1:$B$6,2,FALSE)</f>
        <v>#DIV/0!</v>
      </c>
      <c r="GA33" s="11"/>
      <c r="GB33" s="12"/>
      <c r="GC33" s="22" t="s">
        <v>81</v>
      </c>
      <c r="GD33" s="116"/>
      <c r="GE33" s="115" t="str">
        <f>VLOOKUP($A33&amp;"-"&amp;GE$4,'04施策の客観指標'!$A$4:$AU$1029,COLUMN('04施策の客観指標'!$AS:$AS),FALSE)</f>
        <v>-</v>
      </c>
      <c r="GF33" s="7" t="str">
        <f>VLOOKUP($A33&amp;"-"&amp;GF$4,'04施策の客観指標'!$A$4:$AU$1029,COLUMN('04施策の客観指標'!$AS:$AS),FALSE)</f>
        <v>-</v>
      </c>
      <c r="GG33" s="7" t="str">
        <f>VLOOKUP($A33&amp;"-"&amp;GG$4,'04施策の客観指標'!$A$4:$AU$1029,COLUMN('04施策の客観指標'!$AS:$AS),FALSE)</f>
        <v>-</v>
      </c>
      <c r="GH33" s="7" t="str">
        <f>VLOOKUP($A33&amp;"-"&amp;GH$4,'04施策の客観指標'!$A$4:$AU$1029,COLUMN('04施策の客観指標'!$AS:$AS),FALSE)</f>
        <v>-</v>
      </c>
      <c r="GI33" s="7" t="str">
        <f>VLOOKUP($A33&amp;"-"&amp;GI$4,'04施策の客観指標'!$A$4:$AU$1029,COLUMN('04施策の客観指標'!$AS:$AS),FALSE)</f>
        <v>-</v>
      </c>
      <c r="GJ33" s="7" t="str">
        <f>VLOOKUP($A33&amp;"-"&amp;GJ$4,'04施策の客観指標'!$A$4:$AU$1029,COLUMN('04施策の客観指標'!$AS:$AS),FALSE)</f>
        <v>-</v>
      </c>
      <c r="GK33" s="7" t="str">
        <f>VLOOKUP($A33&amp;"-"&amp;GK$4,'04施策の客観指標'!$A$4:$AU$1029,COLUMN('04施策の客観指標'!$AS:$AS),FALSE)</f>
        <v>-</v>
      </c>
      <c r="GL33" s="7" t="str">
        <f>VLOOKUP($A33&amp;"-"&amp;GL$4,'04施策の客観指標'!$A$4:$AU$1029,COLUMN('04施策の客観指標'!$AS:$AS),FALSE)</f>
        <v>-</v>
      </c>
      <c r="GM33" s="7" t="str">
        <f>VLOOKUP($A33&amp;"-"&amp;GM$4,'04施策の客観指標'!$A$4:$AU$1029,COLUMN('04施策の客観指標'!$AS:$AS),FALSE)</f>
        <v>-</v>
      </c>
      <c r="GN33" s="109" t="e">
        <f t="shared" si="102"/>
        <v>#DIV/0!</v>
      </c>
      <c r="GO33" s="37" t="str">
        <f>VLOOKUP($A33&amp;"-"&amp;GE$4,'04施策の客観指標'!$A$4:$AU$1029,COLUMN('04施策の客観指標'!$AU:$AU),FALSE)</f>
        <v>-</v>
      </c>
      <c r="GP33" s="38" t="str">
        <f>VLOOKUP($A33&amp;"-"&amp;GF$4,'04施策の客観指標'!$A$4:$AU$1029,COLUMN('04施策の客観指標'!$AU:$AU),FALSE)</f>
        <v>-</v>
      </c>
      <c r="GQ33" s="38" t="str">
        <f>VLOOKUP($A33&amp;"-"&amp;GG$4,'04施策の客観指標'!$A$4:$AU$1029,COLUMN('04施策の客観指標'!$AU:$AU),FALSE)</f>
        <v>-</v>
      </c>
      <c r="GR33" s="38" t="str">
        <f>VLOOKUP($A33&amp;"-"&amp;GH$4,'04施策の客観指標'!$A$4:$AU$1029,COLUMN('04施策の客観指標'!$AU:$AU),FALSE)</f>
        <v>-</v>
      </c>
      <c r="GS33" s="38" t="str">
        <f>VLOOKUP($A33&amp;"-"&amp;GI$4,'04施策の客観指標'!$A$4:$AU$1029,COLUMN('04施策の客観指標'!$AU:$AU),FALSE)</f>
        <v>-</v>
      </c>
      <c r="GT33" s="38" t="str">
        <f>VLOOKUP($A33&amp;"-"&amp;GJ$4,'04施策の客観指標'!$A$4:$AU$1029,COLUMN('04施策の客観指標'!$AU:$AU),FALSE)</f>
        <v>-</v>
      </c>
      <c r="GU33" s="38" t="str">
        <f>VLOOKUP($A33&amp;"-"&amp;GK$4,'04施策の客観指標'!$A$4:$AU$1029,COLUMN('04施策の客観指標'!$AU:$AU),FALSE)</f>
        <v>-</v>
      </c>
      <c r="GV33" s="38" t="str">
        <f>VLOOKUP($A33&amp;"-"&amp;GL$4,'04施策の客観指標'!$A$4:$AU$1029,COLUMN('04施策の客観指標'!$AU:$AU),FALSE)</f>
        <v>-</v>
      </c>
      <c r="GW33" s="38" t="str">
        <f>VLOOKUP($A33&amp;"-"&amp;GM$4,'04施策の客観指標'!$A$4:$AU$1029,COLUMN('04施策の客観指標'!$AU:$AU),FALSE)</f>
        <v>-</v>
      </c>
      <c r="GX33" s="82">
        <f t="shared" si="103"/>
        <v>0</v>
      </c>
      <c r="GY33" s="37" t="str">
        <f t="shared" si="104"/>
        <v/>
      </c>
      <c r="GZ33" s="38" t="str">
        <f t="shared" si="39"/>
        <v/>
      </c>
      <c r="HA33" s="38" t="str">
        <f t="shared" si="40"/>
        <v/>
      </c>
      <c r="HB33" s="38" t="str">
        <f t="shared" si="41"/>
        <v/>
      </c>
      <c r="HC33" s="38" t="str">
        <f t="shared" si="42"/>
        <v/>
      </c>
      <c r="HD33" s="38" t="str">
        <f t="shared" si="43"/>
        <v/>
      </c>
      <c r="HE33" s="38" t="str">
        <f t="shared" si="44"/>
        <v/>
      </c>
      <c r="HF33" s="38" t="str">
        <f t="shared" si="45"/>
        <v/>
      </c>
      <c r="HG33" s="38" t="str">
        <f t="shared" si="46"/>
        <v/>
      </c>
      <c r="HH33" s="41" t="e">
        <f t="shared" si="105"/>
        <v>#DIV/0!</v>
      </c>
      <c r="HI33" s="37" t="str">
        <f>IF($K33="○",VLOOKUP($C33&amp;"-"&amp;HI$4,'05市民生活実感調査'!$A$3:$BC$218,COLUMN('05市民生活実感調査'!$AS:$AS),FALSE),"-")</f>
        <v>-</v>
      </c>
      <c r="HJ33" s="38" t="str">
        <f>IF($L33="○",VLOOKUP($C33&amp;"-"&amp;HJ$4,'05市民生活実感調査'!$A$3:$BC$218,COLUMN('05市民生活実感調査'!$AS:$AS),FALSE),"-")</f>
        <v>-</v>
      </c>
      <c r="HK33" s="38" t="str">
        <f>IF($M33="○",VLOOKUP($C33&amp;"-"&amp;HK$4,'05市民生活実感調査'!$A$3:$BC$218,COLUMN('05市民生活実感調査'!$AS:$AS),FALSE),"-")</f>
        <v>-</v>
      </c>
      <c r="HL33" s="38" t="str">
        <f>IF($N33="○",VLOOKUP($C33&amp;"-"&amp;HL$4,'05市民生活実感調査'!$A$3:$BC$218,COLUMN('05市民生活実感調査'!$AS:$AS),FALSE),"-")</f>
        <v>-</v>
      </c>
      <c r="HM33" s="38" t="str">
        <f>IF($O33="○",VLOOKUP($C33&amp;"-"&amp;HM$4,'05市民生活実感調査'!$A$3:$BC$218,COLUMN('05市民生活実感調査'!$AS:$AS),FALSE),"-")</f>
        <v>-</v>
      </c>
      <c r="HN33" s="38" t="str">
        <f>IF($P33="○",VLOOKUP($C33&amp;"-"&amp;HN$4,'05市民生活実感調査'!$A$3:$BC$218,COLUMN('05市民生活実感調査'!$AS:$AS),FALSE),"-")</f>
        <v>-</v>
      </c>
      <c r="HO33" s="38" t="str">
        <f>IF($Q33="○",VLOOKUP($C33&amp;"-"&amp;HO$4,'05市民生活実感調査'!$A$3:$BC$218,COLUMN('05市民生活実感調査'!$AS:$AS),FALSE),"-")</f>
        <v>-</v>
      </c>
      <c r="HP33" s="38" t="str">
        <f>IF($R33="○",VLOOKUP($C33&amp;"-"&amp;HP$4,'05市民生活実感調査'!$A$3:$BC$218,COLUMN('05市民生活実感調査'!$AS:$AS),FALSE),"-")</f>
        <v>-</v>
      </c>
      <c r="HQ33" s="109" t="e">
        <f t="shared" si="106"/>
        <v>#DIV/0!</v>
      </c>
      <c r="HR33" s="37" t="str">
        <f t="shared" si="107"/>
        <v/>
      </c>
      <c r="HS33" s="38" t="str">
        <f t="shared" si="47"/>
        <v/>
      </c>
      <c r="HT33" s="38" t="str">
        <f t="shared" si="48"/>
        <v/>
      </c>
      <c r="HU33" s="38" t="str">
        <f t="shared" si="49"/>
        <v/>
      </c>
      <c r="HV33" s="38" t="str">
        <f t="shared" si="50"/>
        <v/>
      </c>
      <c r="HW33" s="38" t="str">
        <f t="shared" si="51"/>
        <v/>
      </c>
      <c r="HX33" s="38" t="str">
        <f t="shared" si="52"/>
        <v/>
      </c>
      <c r="HY33" s="38" t="str">
        <f t="shared" si="53"/>
        <v/>
      </c>
      <c r="HZ33" s="41" t="e">
        <f t="shared" si="108"/>
        <v>#DIV/0!</v>
      </c>
      <c r="IA33" s="13" t="str">
        <f t="shared" si="109"/>
        <v>市民実感</v>
      </c>
      <c r="IB33" s="5" t="str">
        <f t="shared" si="110"/>
        <v>観光客だけでなく市民にとっても満足度の高い観光振興を図ることを目的としており，市民生活実感評価を重視して評価することが妥当であると考えるため。</v>
      </c>
      <c r="IC33" s="108" t="e">
        <f>VLOOKUP(GN33&amp;HQ33&amp;IA33,プルダウン!$AC$2:$AD$51,2,FALSE)</f>
        <v>#DIV/0!</v>
      </c>
      <c r="ID33" s="12" t="e">
        <f>VLOOKUP(IC33,プルダウン!$A$1:$B$6,2,FALSE)</f>
        <v>#DIV/0!</v>
      </c>
      <c r="IE33" s="11"/>
      <c r="IF33" s="12"/>
      <c r="IG33" s="22" t="s">
        <v>81</v>
      </c>
      <c r="IH33" s="116"/>
      <c r="II33" s="115" t="str">
        <f>VLOOKUP($A33&amp;"-"&amp;II$4,'04施策の客観指標'!$A$4:$AU$1029,COLUMN('04施策の客観指標'!$AT:$AT),FALSE)</f>
        <v>-</v>
      </c>
      <c r="IJ33" s="7" t="str">
        <f>VLOOKUP($A33&amp;"-"&amp;IJ$4,'04施策の客観指標'!$A$4:$AU$1029,COLUMN('04施策の客観指標'!$AT:$AT),FALSE)</f>
        <v>-</v>
      </c>
      <c r="IK33" s="7" t="str">
        <f>VLOOKUP($A33&amp;"-"&amp;IK$4,'04施策の客観指標'!$A$4:$AU$1029,COLUMN('04施策の客観指標'!$AT:$AT),FALSE)</f>
        <v>-</v>
      </c>
      <c r="IL33" s="7" t="str">
        <f>VLOOKUP($A33&amp;"-"&amp;IL$4,'04施策の客観指標'!$A$4:$AU$1029,COLUMN('04施策の客観指標'!$AT:$AT),FALSE)</f>
        <v>-</v>
      </c>
      <c r="IM33" s="7" t="str">
        <f>VLOOKUP($A33&amp;"-"&amp;IM$4,'04施策の客観指標'!$A$4:$AU$1029,COLUMN('04施策の客観指標'!$AT:$AT),FALSE)</f>
        <v>-</v>
      </c>
      <c r="IN33" s="7" t="str">
        <f>VLOOKUP($A33&amp;"-"&amp;IN$4,'04施策の客観指標'!$A$4:$AU$1029,COLUMN('04施策の客観指標'!$AT:$AT),FALSE)</f>
        <v>-</v>
      </c>
      <c r="IO33" s="7" t="str">
        <f>VLOOKUP($A33&amp;"-"&amp;IO$4,'04施策の客観指標'!$A$4:$AU$1029,COLUMN('04施策の客観指標'!$AT:$AT),FALSE)</f>
        <v>-</v>
      </c>
      <c r="IP33" s="7" t="str">
        <f>VLOOKUP($A33&amp;"-"&amp;IP$4,'04施策の客観指標'!$A$4:$AU$1029,COLUMN('04施策の客観指標'!$AT:$AT),FALSE)</f>
        <v>-</v>
      </c>
      <c r="IQ33" s="7" t="str">
        <f>VLOOKUP($A33&amp;"-"&amp;IQ$4,'04施策の客観指標'!$A$4:$AU$1029,COLUMN('04施策の客観指標'!$AT:$AT),FALSE)</f>
        <v>-</v>
      </c>
      <c r="IR33" s="109" t="e">
        <f t="shared" si="111"/>
        <v>#DIV/0!</v>
      </c>
      <c r="IS33" s="37" t="str">
        <f>VLOOKUP($A33&amp;"-"&amp;II$4,'04施策の客観指標'!$A$4:$AU$1029,COLUMN('04施策の客観指標'!$AU:$AU),FALSE)</f>
        <v>-</v>
      </c>
      <c r="IT33" s="38" t="str">
        <f>VLOOKUP($A33&amp;"-"&amp;IJ$4,'04施策の客観指標'!$A$4:$AU$1029,COLUMN('04施策の客観指標'!$AU:$AU),FALSE)</f>
        <v>-</v>
      </c>
      <c r="IU33" s="38" t="str">
        <f>VLOOKUP($A33&amp;"-"&amp;IK$4,'04施策の客観指標'!$A$4:$AU$1029,COLUMN('04施策の客観指標'!$AU:$AU),FALSE)</f>
        <v>-</v>
      </c>
      <c r="IV33" s="38" t="str">
        <f>VLOOKUP($A33&amp;"-"&amp;IL$4,'04施策の客観指標'!$A$4:$AU$1029,COLUMN('04施策の客観指標'!$AU:$AU),FALSE)</f>
        <v>-</v>
      </c>
      <c r="IW33" s="38" t="str">
        <f>VLOOKUP($A33&amp;"-"&amp;IM$4,'04施策の客観指標'!$A$4:$AU$1029,COLUMN('04施策の客観指標'!$AU:$AU),FALSE)</f>
        <v>-</v>
      </c>
      <c r="IX33" s="38" t="str">
        <f>VLOOKUP($A33&amp;"-"&amp;IN$4,'04施策の客観指標'!$A$4:$AU$1029,COLUMN('04施策の客観指標'!$AU:$AU),FALSE)</f>
        <v>-</v>
      </c>
      <c r="IY33" s="38" t="str">
        <f>VLOOKUP($A33&amp;"-"&amp;IO$4,'04施策の客観指標'!$A$4:$AU$1029,COLUMN('04施策の客観指標'!$AU:$AU),FALSE)</f>
        <v>-</v>
      </c>
      <c r="IZ33" s="38" t="str">
        <f>VLOOKUP($A33&amp;"-"&amp;IP$4,'04施策の客観指標'!$A$4:$AU$1029,COLUMN('04施策の客観指標'!$AU:$AU),FALSE)</f>
        <v>-</v>
      </c>
      <c r="JA33" s="38" t="str">
        <f>VLOOKUP($A33&amp;"-"&amp;IQ$4,'04施策の客観指標'!$A$4:$AU$1029,COLUMN('04施策の客観指標'!$AU:$AU),FALSE)</f>
        <v>-</v>
      </c>
      <c r="JB33" s="82">
        <f t="shared" si="112"/>
        <v>0</v>
      </c>
      <c r="JC33" s="37" t="str">
        <f t="shared" si="113"/>
        <v/>
      </c>
      <c r="JD33" s="38" t="str">
        <f t="shared" si="54"/>
        <v/>
      </c>
      <c r="JE33" s="38" t="str">
        <f t="shared" si="55"/>
        <v/>
      </c>
      <c r="JF33" s="38" t="str">
        <f t="shared" si="56"/>
        <v/>
      </c>
      <c r="JG33" s="38" t="str">
        <f t="shared" si="57"/>
        <v/>
      </c>
      <c r="JH33" s="38" t="str">
        <f t="shared" si="58"/>
        <v/>
      </c>
      <c r="JI33" s="38" t="str">
        <f t="shared" si="59"/>
        <v/>
      </c>
      <c r="JJ33" s="38" t="str">
        <f t="shared" si="60"/>
        <v/>
      </c>
      <c r="JK33" s="38" t="str">
        <f t="shared" si="61"/>
        <v/>
      </c>
      <c r="JL33" s="41" t="e">
        <f t="shared" si="114"/>
        <v>#DIV/0!</v>
      </c>
      <c r="JM33" s="37" t="str">
        <f>IF($K33="○",VLOOKUP($C33&amp;"-"&amp;JM$4,'05市民生活実感調査'!$A$3:$BC$218,COLUMN('05市民生活実感調査'!$BC:$BC),FALSE),"-")</f>
        <v>-</v>
      </c>
      <c r="JN33" s="38" t="str">
        <f>IF($L33="○",VLOOKUP($C33&amp;"-"&amp;JN$4,'05市民生活実感調査'!$A$3:$BC$218,COLUMN('05市民生活実感調査'!$BC:$BC),FALSE),"-")</f>
        <v>-</v>
      </c>
      <c r="JO33" s="38" t="str">
        <f>IF($M33="○",VLOOKUP($C33&amp;"-"&amp;JO$4,'05市民生活実感調査'!$A$3:$BC$218,COLUMN('05市民生活実感調査'!$BC:$BC),FALSE),"-")</f>
        <v>-</v>
      </c>
      <c r="JP33" s="38" t="str">
        <f>IF($N33="○",VLOOKUP($C33&amp;"-"&amp;JP$4,'05市民生活実感調査'!$A$3:$BC$218,COLUMN('05市民生活実感調査'!$BC:$BC),FALSE),"-")</f>
        <v>-</v>
      </c>
      <c r="JQ33" s="38" t="str">
        <f>IF($O33="○",VLOOKUP($C33&amp;"-"&amp;JQ$4,'05市民生活実感調査'!$A$3:$BC$218,COLUMN('05市民生活実感調査'!$BC:$BC),FALSE),"-")</f>
        <v>-</v>
      </c>
      <c r="JR33" s="38" t="str">
        <f>IF($P33="○",VLOOKUP($C33&amp;"-"&amp;JR$4,'05市民生活実感調査'!$A$3:$BC$218,COLUMN('05市民生活実感調査'!$BC:$BC),FALSE),"-")</f>
        <v>-</v>
      </c>
      <c r="JS33" s="38" t="str">
        <f>IF($Q33="○",VLOOKUP($C33&amp;"-"&amp;JS$4,'05市民生活実感調査'!$A$3:$BC$218,COLUMN('05市民生活実感調査'!$BC:$BC),FALSE),"-")</f>
        <v>-</v>
      </c>
      <c r="JT33" s="38" t="str">
        <f>IF($R33="○",VLOOKUP($C33&amp;"-"&amp;JT$4,'05市民生活実感調査'!$A$3:$BC$218,COLUMN('05市民生活実感調査'!$BC:$BC),FALSE),"-")</f>
        <v>-</v>
      </c>
      <c r="JU33" s="109" t="e">
        <f t="shared" si="115"/>
        <v>#DIV/0!</v>
      </c>
      <c r="JV33" s="37" t="str">
        <f t="shared" si="116"/>
        <v/>
      </c>
      <c r="JW33" s="38" t="str">
        <f t="shared" si="62"/>
        <v/>
      </c>
      <c r="JX33" s="38" t="str">
        <f t="shared" si="63"/>
        <v/>
      </c>
      <c r="JY33" s="38" t="str">
        <f t="shared" si="64"/>
        <v/>
      </c>
      <c r="JZ33" s="38" t="str">
        <f t="shared" si="65"/>
        <v/>
      </c>
      <c r="KA33" s="38" t="str">
        <f t="shared" si="66"/>
        <v/>
      </c>
      <c r="KB33" s="38" t="str">
        <f t="shared" si="67"/>
        <v/>
      </c>
      <c r="KC33" s="38" t="str">
        <f t="shared" si="68"/>
        <v/>
      </c>
      <c r="KD33" s="41" t="e">
        <f t="shared" si="117"/>
        <v>#DIV/0!</v>
      </c>
      <c r="KE33" s="13" t="str">
        <f t="shared" si="118"/>
        <v>市民実感</v>
      </c>
      <c r="KF33" s="5" t="str">
        <f t="shared" si="119"/>
        <v>観光客だけでなく市民にとっても満足度の高い観光振興を図ることを目的としており，市民生活実感評価を重視して評価することが妥当であると考えるため。</v>
      </c>
      <c r="KG33" s="108" t="e">
        <f>VLOOKUP(IR33&amp;JU33&amp;KE33,プルダウン!$AC$2:$AD$51,2,FALSE)</f>
        <v>#DIV/0!</v>
      </c>
      <c r="KH33" s="12" t="e">
        <f>VLOOKUP(KG33,プルダウン!$A$1:$B$6,2,FALSE)</f>
        <v>#DIV/0!</v>
      </c>
      <c r="KI33" s="11"/>
      <c r="KJ33" s="12"/>
      <c r="KK33" s="22" t="s">
        <v>81</v>
      </c>
      <c r="KL33" s="5"/>
    </row>
    <row r="34" spans="1:298" ht="135" customHeight="1">
      <c r="A34" s="18">
        <v>804</v>
      </c>
      <c r="B34" s="5" t="s">
        <v>189</v>
      </c>
      <c r="C34" s="47">
        <f t="shared" si="140"/>
        <v>8</v>
      </c>
      <c r="D34" s="12" t="str">
        <f>IFERROR(VLOOKUP(C34,プルダウン!$L$2:$M$28,2,FALSE),"-")</f>
        <v>観光</v>
      </c>
      <c r="E34" s="5"/>
      <c r="F34" s="11" t="s">
        <v>1943</v>
      </c>
      <c r="G34" s="20" t="s">
        <v>2684</v>
      </c>
      <c r="H34" s="11"/>
      <c r="I34" s="20"/>
      <c r="J34" s="5"/>
      <c r="K34" s="42" t="s">
        <v>85</v>
      </c>
      <c r="L34" s="43" t="s">
        <v>85</v>
      </c>
      <c r="M34" s="43" t="s">
        <v>85</v>
      </c>
      <c r="N34" s="43" t="s">
        <v>392</v>
      </c>
      <c r="O34" s="43" t="s">
        <v>85</v>
      </c>
      <c r="P34" s="43" t="s">
        <v>85</v>
      </c>
      <c r="Q34" s="43" t="s">
        <v>85</v>
      </c>
      <c r="R34" s="386" t="s">
        <v>85</v>
      </c>
      <c r="S34" s="546" t="str">
        <f>VLOOKUP($A34&amp;"-"&amp;S$4,'04施策の客観指標'!$A$4:$AU$1029,COLUMN('04施策の客観指標'!$AP:$AP),FALSE)</f>
        <v>-</v>
      </c>
      <c r="T34" s="528" t="str">
        <f>VLOOKUP($A34&amp;"-"&amp;T$4,'04施策の客観指標'!$A$4:$AU$1029,COLUMN('04施策の客観指標'!$AP:$AP),FALSE)</f>
        <v>-</v>
      </c>
      <c r="U34" s="528" t="str">
        <f>VLOOKUP($A34&amp;"-"&amp;U$4,'04施策の客観指標'!$A$4:$AU$1029,COLUMN('04施策の客観指標'!$AP:$AP),FALSE)</f>
        <v>-</v>
      </c>
      <c r="V34" s="528" t="str">
        <f>VLOOKUP($A34&amp;"-"&amp;V$4,'04施策の客観指標'!$A$4:$AU$1029,COLUMN('04施策の客観指標'!$AP:$AP),FALSE)</f>
        <v>-</v>
      </c>
      <c r="W34" s="528" t="str">
        <f>VLOOKUP($A34&amp;"-"&amp;W$4,'04施策の客観指標'!$A$4:$AU$1029,COLUMN('04施策の客観指標'!$AP:$AP),FALSE)</f>
        <v>-</v>
      </c>
      <c r="X34" s="528" t="str">
        <f>VLOOKUP($A34&amp;"-"&amp;X$4,'04施策の客観指標'!$A$4:$AU$1029,COLUMN('04施策の客観指標'!$AP:$AP),FALSE)</f>
        <v>-</v>
      </c>
      <c r="Y34" s="528" t="str">
        <f>VLOOKUP($A34&amp;"-"&amp;Y$4,'04施策の客観指標'!$A$4:$AU$1029,COLUMN('04施策の客観指標'!$AP:$AP),FALSE)</f>
        <v>-</v>
      </c>
      <c r="Z34" s="528" t="str">
        <f>VLOOKUP($A34&amp;"-"&amp;Z$4,'04施策の客観指標'!$A$4:$AU$1029,COLUMN('04施策の客観指標'!$AP:$AP),FALSE)</f>
        <v>-</v>
      </c>
      <c r="AA34" s="529" t="str">
        <f>VLOOKUP($A34&amp;"-"&amp;AA$4,'04施策の客観指標'!$A$4:$AU$1029,COLUMN('04施策の客観指標'!$AP:$AP),FALSE)</f>
        <v>-</v>
      </c>
      <c r="AB34" s="547" t="str">
        <f t="shared" si="70"/>
        <v>-</v>
      </c>
      <c r="AC34" s="252" t="str">
        <f>VLOOKUP($A34&amp;"-"&amp;S$4,'04施策の客観指標'!$A$4:$AU$1029,COLUMN('04施策の客観指標'!$AU:$AU),FALSE)</f>
        <v>-</v>
      </c>
      <c r="AD34" s="38" t="str">
        <f>VLOOKUP($A34&amp;"-"&amp;T$4,'04施策の客観指標'!$A$4:$AU$1029,COLUMN('04施策の客観指標'!$AU:$AU),FALSE)</f>
        <v>-</v>
      </c>
      <c r="AE34" s="38" t="str">
        <f>VLOOKUP($A34&amp;"-"&amp;U$4,'04施策の客観指標'!$A$4:$AU$1029,COLUMN('04施策の客観指標'!$AU:$AU),FALSE)</f>
        <v>-</v>
      </c>
      <c r="AF34" s="38" t="str">
        <f>VLOOKUP($A34&amp;"-"&amp;V$4,'04施策の客観指標'!$A$4:$AU$1029,COLUMN('04施策の客観指標'!$AU:$AU),FALSE)</f>
        <v>-</v>
      </c>
      <c r="AG34" s="38" t="str">
        <f>VLOOKUP($A34&amp;"-"&amp;W$4,'04施策の客観指標'!$A$4:$AU$1029,COLUMN('04施策の客観指標'!$AU:$AU),FALSE)</f>
        <v>-</v>
      </c>
      <c r="AH34" s="38" t="str">
        <f>VLOOKUP($A34&amp;"-"&amp;X$4,'04施策の客観指標'!$A$4:$AU$1029,COLUMN('04施策の客観指標'!$AU:$AU),FALSE)</f>
        <v>-</v>
      </c>
      <c r="AI34" s="38" t="str">
        <f>VLOOKUP($A34&amp;"-"&amp;Y$4,'04施策の客観指標'!$A$4:$AU$1029,COLUMN('04施策の客観指標'!$AU:$AU),FALSE)</f>
        <v>-</v>
      </c>
      <c r="AJ34" s="38" t="str">
        <f>VLOOKUP($A34&amp;"-"&amp;Z$4,'04施策の客観指標'!$A$4:$AU$1029,COLUMN('04施策の客観指標'!$AU:$AU),FALSE)</f>
        <v>-</v>
      </c>
      <c r="AK34" s="38" t="str">
        <f>VLOOKUP($A34&amp;"-"&amp;AA$4,'04施策の客観指標'!$A$4:$AU$1029,COLUMN('04施策の客観指標'!$AU:$AU),FALSE)</f>
        <v>-</v>
      </c>
      <c r="AL34" s="82">
        <f t="shared" si="141"/>
        <v>0</v>
      </c>
      <c r="AM34" s="252" t="str">
        <f t="shared" si="142"/>
        <v/>
      </c>
      <c r="AN34" s="38" t="str">
        <f t="shared" si="143"/>
        <v/>
      </c>
      <c r="AO34" s="38" t="str">
        <f t="shared" si="144"/>
        <v/>
      </c>
      <c r="AP34" s="38" t="str">
        <f t="shared" si="145"/>
        <v/>
      </c>
      <c r="AQ34" s="38" t="str">
        <f t="shared" si="146"/>
        <v/>
      </c>
      <c r="AR34" s="38" t="str">
        <f t="shared" si="147"/>
        <v/>
      </c>
      <c r="AS34" s="38" t="str">
        <f t="shared" si="148"/>
        <v/>
      </c>
      <c r="AT34" s="38" t="str">
        <f t="shared" si="149"/>
        <v/>
      </c>
      <c r="AU34" s="253" t="str">
        <f t="shared" si="150"/>
        <v/>
      </c>
      <c r="AV34" s="81" t="str">
        <f t="shared" si="200"/>
        <v>-</v>
      </c>
      <c r="AW34" s="534" t="str">
        <f>IF($K34="○",VLOOKUP($C34&amp;"-"&amp;AW$4,'05市民生活実感調査'!$A$3:$BC$218,COLUMN('05市民生活実感調査'!$O:$O),FALSE),"-")</f>
        <v>-</v>
      </c>
      <c r="AX34" s="535" t="str">
        <f>IF($L34="○",VLOOKUP($C34&amp;"-"&amp;AX$4,'05市民生活実感調査'!$A$3:$BC$218,COLUMN('05市民生活実感調査'!$O:$O),FALSE),"-")</f>
        <v>-</v>
      </c>
      <c r="AY34" s="535" t="str">
        <f>IF($M34="○",VLOOKUP($C34&amp;"-"&amp;AY$4,'05市民生活実感調査'!$A$3:$BC$218,COLUMN('05市民生活実感調査'!$O:$O),FALSE),"-")</f>
        <v>-</v>
      </c>
      <c r="AZ34" s="535" t="str">
        <f>IF($N34="○",VLOOKUP($C34&amp;"-"&amp;AZ$4,'05市民生活実感調査'!$A$3:$BC$218,COLUMN('05市民生活実感調査'!$O:$O),FALSE),"-")</f>
        <v>c</v>
      </c>
      <c r="BA34" s="535" t="str">
        <f>IF($O34="○",VLOOKUP($C34&amp;"-"&amp;BA$4,'05市民生活実感調査'!$A$3:$BC$218,COLUMN('05市民生活実感調査'!$O:$O),FALSE),"-")</f>
        <v>-</v>
      </c>
      <c r="BB34" s="535" t="str">
        <f>IF($P34="○",VLOOKUP($C34&amp;"-"&amp;BB$4,'05市民生活実感調査'!$A$3:$BC$218,COLUMN('05市民生活実感調査'!$O:$O),FALSE),"-")</f>
        <v>-</v>
      </c>
      <c r="BC34" s="535" t="str">
        <f>IF($Q34="○",VLOOKUP($C34&amp;"-"&amp;BC$4,'05市民生活実感調査'!$A$3:$BC$218,COLUMN('05市民生活実感調査'!$O:$O),FALSE),"-")</f>
        <v>-</v>
      </c>
      <c r="BD34" s="535" t="str">
        <f>IF($R34="○",VLOOKUP($C34&amp;"-"&amp;BD$4,'05市民生活実感調査'!$A$3:$BC$218,COLUMN('05市民生活実感調査'!$O:$O),FALSE),"-")</f>
        <v>-</v>
      </c>
      <c r="BE34" s="536" t="str">
        <f t="shared" si="81"/>
        <v>c</v>
      </c>
      <c r="BF34" s="37" t="str">
        <f t="shared" si="151"/>
        <v/>
      </c>
      <c r="BG34" s="38" t="str">
        <f t="shared" si="152"/>
        <v/>
      </c>
      <c r="BH34" s="38" t="str">
        <f t="shared" si="153"/>
        <v/>
      </c>
      <c r="BI34" s="38">
        <f t="shared" si="154"/>
        <v>2</v>
      </c>
      <c r="BJ34" s="38" t="str">
        <f t="shared" si="155"/>
        <v/>
      </c>
      <c r="BK34" s="38" t="str">
        <f t="shared" si="156"/>
        <v/>
      </c>
      <c r="BL34" s="38" t="str">
        <f t="shared" si="157"/>
        <v/>
      </c>
      <c r="BM34" s="38" t="str">
        <f t="shared" si="158"/>
        <v/>
      </c>
      <c r="BN34" s="41">
        <f t="shared" si="159"/>
        <v>0.5</v>
      </c>
      <c r="BO34" s="275" t="s">
        <v>125</v>
      </c>
      <c r="BP34" s="5" t="s">
        <v>2188</v>
      </c>
      <c r="BQ34" s="586" t="str">
        <f>VLOOKUP(AB34&amp;BE34&amp;BO34,[25]プルダウン!$AC$2:$AD$71,2,FALSE)</f>
        <v>C</v>
      </c>
      <c r="BR34" s="587" t="str">
        <f>VLOOKUP(BQ34,プルダウン!$A$1:$B$6,2,FALSE)</f>
        <v>政策の目的がそこそこ達成されている</v>
      </c>
      <c r="BS34" s="176"/>
      <c r="BT34" s="195" t="s">
        <v>2694</v>
      </c>
      <c r="BU34" s="161" t="s">
        <v>2263</v>
      </c>
      <c r="BV34" s="296" t="s">
        <v>2717</v>
      </c>
      <c r="BW34" s="115" t="str">
        <f>VLOOKUP($A34&amp;"-"&amp;BW$4,'04施策の客観指標'!$A$4:$AU$1029,COLUMN('04施策の客観指標'!$AQ:$AQ),FALSE)</f>
        <v>-</v>
      </c>
      <c r="BX34" s="7" t="str">
        <f>VLOOKUP($A34&amp;"-"&amp;BX$4,'04施策の客観指標'!$A$4:$AU$1029,COLUMN('04施策の客観指標'!$AQ:$AQ),FALSE)</f>
        <v>-</v>
      </c>
      <c r="BY34" s="7" t="str">
        <f>VLOOKUP($A34&amp;"-"&amp;BY$4,'04施策の客観指標'!$A$4:$AU$1029,COLUMN('04施策の客観指標'!$AQ:$AQ),FALSE)</f>
        <v>-</v>
      </c>
      <c r="BZ34" s="7" t="str">
        <f>VLOOKUP($A34&amp;"-"&amp;BZ$4,'04施策の客観指標'!$A$4:$AU$1029,COLUMN('04施策の客観指標'!$AQ:$AQ),FALSE)</f>
        <v>-</v>
      </c>
      <c r="CA34" s="7" t="str">
        <f>VLOOKUP($A34&amp;"-"&amp;CA$4,'04施策の客観指標'!$A$4:$AU$1029,COLUMN('04施策の客観指標'!$AQ:$AQ),FALSE)</f>
        <v>-</v>
      </c>
      <c r="CB34" s="7" t="str">
        <f>VLOOKUP($A34&amp;"-"&amp;CB$4,'04施策の客観指標'!$A$4:$AU$1029,COLUMN('04施策の客観指標'!$AQ:$AQ),FALSE)</f>
        <v>-</v>
      </c>
      <c r="CC34" s="7" t="str">
        <f>VLOOKUP($A34&amp;"-"&amp;CC$4,'04施策の客観指標'!$A$4:$AU$1029,COLUMN('04施策の客観指標'!$AQ:$AQ),FALSE)</f>
        <v>-</v>
      </c>
      <c r="CD34" s="7" t="str">
        <f>VLOOKUP($A34&amp;"-"&amp;CD$4,'04施策の客観指標'!$A$4:$AU$1029,COLUMN('04施策の客観指標'!$AQ:$AQ),FALSE)</f>
        <v>-</v>
      </c>
      <c r="CE34" s="7" t="str">
        <f>VLOOKUP($A34&amp;"-"&amp;CE$4,'04施策の客観指標'!$A$4:$AU$1029,COLUMN('04施策の客観指標'!$AQ:$AQ),FALSE)</f>
        <v>-</v>
      </c>
      <c r="CF34" s="109" t="e">
        <f t="shared" si="84"/>
        <v>#DIV/0!</v>
      </c>
      <c r="CG34" s="37" t="str">
        <f>VLOOKUP($A34&amp;"-"&amp;BW$4,'04施策の客観指標'!$A$4:$AU$1029,COLUMN('04施策の客観指標'!$AU:$AU),FALSE)</f>
        <v>-</v>
      </c>
      <c r="CH34" s="38" t="str">
        <f>VLOOKUP($A34&amp;"-"&amp;BX$4,'04施策の客観指標'!$A$4:$AU$1029,COLUMN('04施策の客観指標'!$AU:$AU),FALSE)</f>
        <v>-</v>
      </c>
      <c r="CI34" s="38" t="str">
        <f>VLOOKUP($A34&amp;"-"&amp;BY$4,'04施策の客観指標'!$A$4:$AU$1029,COLUMN('04施策の客観指標'!$AU:$AU),FALSE)</f>
        <v>-</v>
      </c>
      <c r="CJ34" s="38" t="str">
        <f>VLOOKUP($A34&amp;"-"&amp;BZ$4,'04施策の客観指標'!$A$4:$AU$1029,COLUMN('04施策の客観指標'!$AU:$AU),FALSE)</f>
        <v>-</v>
      </c>
      <c r="CK34" s="38" t="str">
        <f>VLOOKUP($A34&amp;"-"&amp;CA$4,'04施策の客観指標'!$A$4:$AU$1029,COLUMN('04施策の客観指標'!$AU:$AU),FALSE)</f>
        <v>-</v>
      </c>
      <c r="CL34" s="38" t="str">
        <f>VLOOKUP($A34&amp;"-"&amp;CB$4,'04施策の客観指標'!$A$4:$AU$1029,COLUMN('04施策の客観指標'!$AU:$AU),FALSE)</f>
        <v>-</v>
      </c>
      <c r="CM34" s="38" t="str">
        <f>VLOOKUP($A34&amp;"-"&amp;CC$4,'04施策の客観指標'!$A$4:$AU$1029,COLUMN('04施策の客観指標'!$AU:$AU),FALSE)</f>
        <v>-</v>
      </c>
      <c r="CN34" s="38" t="str">
        <f>VLOOKUP($A34&amp;"-"&amp;CD$4,'04施策の客観指標'!$A$4:$AU$1029,COLUMN('04施策の客観指標'!$AU:$AU),FALSE)</f>
        <v>-</v>
      </c>
      <c r="CO34" s="38" t="str">
        <f>VLOOKUP($A34&amp;"-"&amp;CE$4,'04施策の客観指標'!$A$4:$AU$1029,COLUMN('04施策の客観指標'!$AU:$AU),FALSE)</f>
        <v>-</v>
      </c>
      <c r="CP34" s="82">
        <f t="shared" si="85"/>
        <v>0</v>
      </c>
      <c r="CQ34" s="37" t="str">
        <f t="shared" si="86"/>
        <v/>
      </c>
      <c r="CR34" s="38" t="str">
        <f t="shared" si="9"/>
        <v/>
      </c>
      <c r="CS34" s="38" t="str">
        <f t="shared" si="10"/>
        <v/>
      </c>
      <c r="CT34" s="38" t="str">
        <f t="shared" si="11"/>
        <v/>
      </c>
      <c r="CU34" s="38" t="str">
        <f t="shared" si="12"/>
        <v/>
      </c>
      <c r="CV34" s="38" t="str">
        <f t="shared" si="13"/>
        <v/>
      </c>
      <c r="CW34" s="38" t="str">
        <f t="shared" si="14"/>
        <v/>
      </c>
      <c r="CX34" s="38" t="str">
        <f t="shared" si="15"/>
        <v/>
      </c>
      <c r="CY34" s="38" t="str">
        <f t="shared" si="16"/>
        <v/>
      </c>
      <c r="CZ34" s="41" t="e">
        <f t="shared" si="87"/>
        <v>#DIV/0!</v>
      </c>
      <c r="DA34" s="37" t="str">
        <f>IF($K34="○",VLOOKUP($C34&amp;"-"&amp;DA$4,'05市民生活実感調査'!$A$3:$BC$218,COLUMN('05市民生活実感調査'!$Y:$Y),FALSE),"-")</f>
        <v>-</v>
      </c>
      <c r="DB34" s="38" t="str">
        <f>IF($L34="○",VLOOKUP($C34&amp;"-"&amp;DB$4,'05市民生活実感調査'!$A$3:$BC$218,COLUMN('05市民生活実感調査'!$Y:$Y),FALSE),"-")</f>
        <v>-</v>
      </c>
      <c r="DC34" s="38" t="str">
        <f>IF($M34="○",VLOOKUP($C34&amp;"-"&amp;DC$4,'05市民生活実感調査'!$A$3:$BC$218,COLUMN('05市民生活実感調査'!$Y:$Y),FALSE),"-")</f>
        <v>-</v>
      </c>
      <c r="DD34" s="38" t="str">
        <f>IF($N34="○",VLOOKUP($C34&amp;"-"&amp;DD$4,'05市民生活実感調査'!$A$3:$BC$218,COLUMN('05市民生活実感調査'!$Y:$Y),FALSE),"-")</f>
        <v>-</v>
      </c>
      <c r="DE34" s="38" t="str">
        <f>IF($O34="○",VLOOKUP($C34&amp;"-"&amp;DE$4,'05市民生活実感調査'!$A$3:$BC$218,COLUMN('05市民生活実感調査'!$Y:$Y),FALSE),"-")</f>
        <v>-</v>
      </c>
      <c r="DF34" s="38" t="str">
        <f>IF($P34="○",VLOOKUP($C34&amp;"-"&amp;DF$4,'05市民生活実感調査'!$A$3:$BC$218,COLUMN('05市民生活実感調査'!$Y:$Y),FALSE),"-")</f>
        <v>-</v>
      </c>
      <c r="DG34" s="38" t="str">
        <f>IF($Q34="○",VLOOKUP($C34&amp;"-"&amp;DG$4,'05市民生活実感調査'!$A$3:$BC$218,COLUMN('05市民生活実感調査'!$Y:$Y),FALSE),"-")</f>
        <v>-</v>
      </c>
      <c r="DH34" s="38" t="str">
        <f>IF($R34="○",VLOOKUP($C34&amp;"-"&amp;DH$4,'05市民生活実感調査'!$A$3:$BC$218,COLUMN('05市民生活実感調査'!$Y:$Y),FALSE),"-")</f>
        <v>-</v>
      </c>
      <c r="DI34" s="109" t="e">
        <f t="shared" si="88"/>
        <v>#DIV/0!</v>
      </c>
      <c r="DJ34" s="37" t="str">
        <f t="shared" si="89"/>
        <v/>
      </c>
      <c r="DK34" s="38" t="str">
        <f t="shared" si="17"/>
        <v/>
      </c>
      <c r="DL34" s="38" t="str">
        <f t="shared" si="18"/>
        <v/>
      </c>
      <c r="DM34" s="38" t="str">
        <f t="shared" si="19"/>
        <v/>
      </c>
      <c r="DN34" s="38" t="str">
        <f t="shared" si="20"/>
        <v/>
      </c>
      <c r="DO34" s="38" t="str">
        <f t="shared" si="21"/>
        <v/>
      </c>
      <c r="DP34" s="38" t="str">
        <f t="shared" si="22"/>
        <v/>
      </c>
      <c r="DQ34" s="38" t="str">
        <f t="shared" si="23"/>
        <v/>
      </c>
      <c r="DR34" s="41" t="e">
        <f t="shared" si="90"/>
        <v>#DIV/0!</v>
      </c>
      <c r="DS34" s="13" t="str">
        <f t="shared" si="91"/>
        <v>市民実感</v>
      </c>
      <c r="DT34" s="5" t="str">
        <f t="shared" si="92"/>
        <v>観光客だけでなく市民にとっても満足度の高い観光振興を図ることを目的としており，市民生活実感評価を重視して評価することが妥当であると考えるため。</v>
      </c>
      <c r="DU34" s="108" t="e">
        <f>VLOOKUP(CF34&amp;DI34&amp;DS34,プルダウン!$AC$2:$AD$51,2,FALSE)</f>
        <v>#DIV/0!</v>
      </c>
      <c r="DV34" s="12" t="e">
        <f>VLOOKUP(DU34,プルダウン!$A$1:$B$6,2,FALSE)</f>
        <v>#DIV/0!</v>
      </c>
      <c r="DW34" s="11"/>
      <c r="DX34" s="12"/>
      <c r="DY34" s="22" t="s">
        <v>81</v>
      </c>
      <c r="DZ34" s="116"/>
      <c r="EA34" s="115" t="str">
        <f>VLOOKUP($A34&amp;"-"&amp;EA$4,'04施策の客観指標'!$A$4:$AU$1029,COLUMN('04施策の客観指標'!$AR:$AR),FALSE)</f>
        <v>-</v>
      </c>
      <c r="EB34" s="7" t="str">
        <f>VLOOKUP($A34&amp;"-"&amp;EB$4,'04施策の客観指標'!$A$4:$AU$1029,COLUMN('04施策の客観指標'!$AR:$AR),FALSE)</f>
        <v>-</v>
      </c>
      <c r="EC34" s="7" t="str">
        <f>VLOOKUP($A34&amp;"-"&amp;EC$4,'04施策の客観指標'!$A$4:$AU$1029,COLUMN('04施策の客観指標'!$AR:$AR),FALSE)</f>
        <v>-</v>
      </c>
      <c r="ED34" s="7" t="str">
        <f>VLOOKUP($A34&amp;"-"&amp;ED$4,'04施策の客観指標'!$A$4:$AU$1029,COLUMN('04施策の客観指標'!$AR:$AR),FALSE)</f>
        <v>-</v>
      </c>
      <c r="EE34" s="7" t="str">
        <f>VLOOKUP($A34&amp;"-"&amp;EE$4,'04施策の客観指標'!$A$4:$AU$1029,COLUMN('04施策の客観指標'!$AR:$AR),FALSE)</f>
        <v>-</v>
      </c>
      <c r="EF34" s="7" t="str">
        <f>VLOOKUP($A34&amp;"-"&amp;EF$4,'04施策の客観指標'!$A$4:$AU$1029,COLUMN('04施策の客観指標'!$AR:$AR),FALSE)</f>
        <v>-</v>
      </c>
      <c r="EG34" s="7" t="str">
        <f>VLOOKUP($A34&amp;"-"&amp;EG$4,'04施策の客観指標'!$A$4:$AU$1029,COLUMN('04施策の客観指標'!$AR:$AR),FALSE)</f>
        <v>-</v>
      </c>
      <c r="EH34" s="7" t="str">
        <f>VLOOKUP($A34&amp;"-"&amp;EH$4,'04施策の客観指標'!$A$4:$AU$1029,COLUMN('04施策の客観指標'!$AR:$AR),FALSE)</f>
        <v>-</v>
      </c>
      <c r="EI34" s="7" t="str">
        <f>VLOOKUP($A34&amp;"-"&amp;EI$4,'04施策の客観指標'!$A$4:$AU$1029,COLUMN('04施策の客観指標'!$AR:$AR),FALSE)</f>
        <v>-</v>
      </c>
      <c r="EJ34" s="109" t="e">
        <f t="shared" si="93"/>
        <v>#DIV/0!</v>
      </c>
      <c r="EK34" s="37" t="str">
        <f>VLOOKUP($A34&amp;"-"&amp;EA$4,'04施策の客観指標'!$A$4:$AU$1029,COLUMN('04施策の客観指標'!$AU:$AU),FALSE)</f>
        <v>-</v>
      </c>
      <c r="EL34" s="38" t="str">
        <f>VLOOKUP($A34&amp;"-"&amp;EB$4,'04施策の客観指標'!$A$4:$AU$1029,COLUMN('04施策の客観指標'!$AU:$AU),FALSE)</f>
        <v>-</v>
      </c>
      <c r="EM34" s="38" t="str">
        <f>VLOOKUP($A34&amp;"-"&amp;EC$4,'04施策の客観指標'!$A$4:$AU$1029,COLUMN('04施策の客観指標'!$AU:$AU),FALSE)</f>
        <v>-</v>
      </c>
      <c r="EN34" s="38" t="str">
        <f>VLOOKUP($A34&amp;"-"&amp;ED$4,'04施策の客観指標'!$A$4:$AU$1029,COLUMN('04施策の客観指標'!$AU:$AU),FALSE)</f>
        <v>-</v>
      </c>
      <c r="EO34" s="38" t="str">
        <f>VLOOKUP($A34&amp;"-"&amp;EE$4,'04施策の客観指標'!$A$4:$AU$1029,COLUMN('04施策の客観指標'!$AU:$AU),FALSE)</f>
        <v>-</v>
      </c>
      <c r="EP34" s="38" t="str">
        <f>VLOOKUP($A34&amp;"-"&amp;EF$4,'04施策の客観指標'!$A$4:$AU$1029,COLUMN('04施策の客観指標'!$AU:$AU),FALSE)</f>
        <v>-</v>
      </c>
      <c r="EQ34" s="38" t="str">
        <f>VLOOKUP($A34&amp;"-"&amp;EG$4,'04施策の客観指標'!$A$4:$AU$1029,COLUMN('04施策の客観指標'!$AU:$AU),FALSE)</f>
        <v>-</v>
      </c>
      <c r="ER34" s="38" t="str">
        <f>VLOOKUP($A34&amp;"-"&amp;EH$4,'04施策の客観指標'!$A$4:$AU$1029,COLUMN('04施策の客観指標'!$AU:$AU),FALSE)</f>
        <v>-</v>
      </c>
      <c r="ES34" s="38" t="str">
        <f>VLOOKUP($A34&amp;"-"&amp;EI$4,'04施策の客観指標'!$A$4:$AU$1029,COLUMN('04施策の客観指標'!$AU:$AU),FALSE)</f>
        <v>-</v>
      </c>
      <c r="ET34" s="82">
        <f t="shared" si="94"/>
        <v>0</v>
      </c>
      <c r="EU34" s="37" t="str">
        <f t="shared" si="95"/>
        <v/>
      </c>
      <c r="EV34" s="38" t="str">
        <f t="shared" si="24"/>
        <v/>
      </c>
      <c r="EW34" s="38" t="str">
        <f t="shared" si="25"/>
        <v/>
      </c>
      <c r="EX34" s="38" t="str">
        <f t="shared" si="26"/>
        <v/>
      </c>
      <c r="EY34" s="38" t="str">
        <f t="shared" si="27"/>
        <v/>
      </c>
      <c r="EZ34" s="38" t="str">
        <f t="shared" si="28"/>
        <v/>
      </c>
      <c r="FA34" s="38" t="str">
        <f t="shared" si="29"/>
        <v/>
      </c>
      <c r="FB34" s="38" t="str">
        <f t="shared" si="30"/>
        <v/>
      </c>
      <c r="FC34" s="38" t="str">
        <f t="shared" si="31"/>
        <v/>
      </c>
      <c r="FD34" s="41" t="e">
        <f t="shared" si="96"/>
        <v>#DIV/0!</v>
      </c>
      <c r="FE34" s="37" t="str">
        <f>IF($K34="○",VLOOKUP($C34&amp;"-"&amp;FE$4,'05市民生活実感調査'!$A$3:$BC$218,COLUMN('05市民生活実感調査'!$AI:$AI),FALSE),"-")</f>
        <v>-</v>
      </c>
      <c r="FF34" s="38" t="str">
        <f>IF($L34="○",VLOOKUP($C34&amp;"-"&amp;FF$4,'05市民生活実感調査'!$A$3:$BC$218,COLUMN('05市民生活実感調査'!$AI:$AI),FALSE),"-")</f>
        <v>-</v>
      </c>
      <c r="FG34" s="38" t="str">
        <f>IF($M34="○",VLOOKUP($C34&amp;"-"&amp;FG$4,'05市民生活実感調査'!$A$3:$BC$218,COLUMN('05市民生活実感調査'!$AI:$AI),FALSE),"-")</f>
        <v>-</v>
      </c>
      <c r="FH34" s="38" t="str">
        <f>IF($N34="○",VLOOKUP($C34&amp;"-"&amp;FH$4,'05市民生活実感調査'!$A$3:$BC$218,COLUMN('05市民生活実感調査'!$AI:$AI),FALSE),"-")</f>
        <v>-</v>
      </c>
      <c r="FI34" s="38" t="str">
        <f>IF($O34="○",VLOOKUP($C34&amp;"-"&amp;FI$4,'05市民生活実感調査'!$A$3:$BC$218,COLUMN('05市民生活実感調査'!$AI:$AI),FALSE),"-")</f>
        <v>-</v>
      </c>
      <c r="FJ34" s="38" t="str">
        <f>IF($P34="○",VLOOKUP($C34&amp;"-"&amp;FJ$4,'05市民生活実感調査'!$A$3:$BC$218,COLUMN('05市民生活実感調査'!$AI:$AI),FALSE),"-")</f>
        <v>-</v>
      </c>
      <c r="FK34" s="38" t="str">
        <f>IF($Q34="○",VLOOKUP($C34&amp;"-"&amp;FK$4,'05市民生活実感調査'!$A$3:$BC$218,COLUMN('05市民生活実感調査'!$AI:$AI),FALSE),"-")</f>
        <v>-</v>
      </c>
      <c r="FL34" s="38" t="str">
        <f>IF($R34="○",VLOOKUP($C34&amp;"-"&amp;FL$4,'05市民生活実感調査'!$A$3:$BC$218,COLUMN('05市民生活実感調査'!$AI:$AI),FALSE),"-")</f>
        <v>-</v>
      </c>
      <c r="FM34" s="109" t="e">
        <f t="shared" si="97"/>
        <v>#DIV/0!</v>
      </c>
      <c r="FN34" s="37" t="str">
        <f t="shared" si="98"/>
        <v/>
      </c>
      <c r="FO34" s="38" t="str">
        <f t="shared" si="32"/>
        <v/>
      </c>
      <c r="FP34" s="38" t="str">
        <f t="shared" si="33"/>
        <v/>
      </c>
      <c r="FQ34" s="38" t="str">
        <f t="shared" si="34"/>
        <v/>
      </c>
      <c r="FR34" s="38" t="str">
        <f t="shared" si="35"/>
        <v/>
      </c>
      <c r="FS34" s="38" t="str">
        <f t="shared" si="36"/>
        <v/>
      </c>
      <c r="FT34" s="38" t="str">
        <f t="shared" si="37"/>
        <v/>
      </c>
      <c r="FU34" s="38" t="str">
        <f t="shared" si="38"/>
        <v/>
      </c>
      <c r="FV34" s="41" t="e">
        <f t="shared" si="99"/>
        <v>#DIV/0!</v>
      </c>
      <c r="FW34" s="13" t="str">
        <f t="shared" si="100"/>
        <v>市民実感</v>
      </c>
      <c r="FX34" s="5" t="str">
        <f t="shared" si="101"/>
        <v>観光客だけでなく市民にとっても満足度の高い観光振興を図ることを目的としており，市民生活実感評価を重視して評価することが妥当であると考えるため。</v>
      </c>
      <c r="FY34" s="108" t="e">
        <f>VLOOKUP(EJ34&amp;FM34&amp;FW34,プルダウン!$AC$2:$AD$51,2,FALSE)</f>
        <v>#DIV/0!</v>
      </c>
      <c r="FZ34" s="12" t="e">
        <f>VLOOKUP(FY34,プルダウン!$A$1:$B$6,2,FALSE)</f>
        <v>#DIV/0!</v>
      </c>
      <c r="GA34" s="11"/>
      <c r="GB34" s="12"/>
      <c r="GC34" s="22" t="s">
        <v>81</v>
      </c>
      <c r="GD34" s="116"/>
      <c r="GE34" s="115" t="str">
        <f>VLOOKUP($A34&amp;"-"&amp;GE$4,'04施策の客観指標'!$A$4:$AU$1029,COLUMN('04施策の客観指標'!$AS:$AS),FALSE)</f>
        <v>-</v>
      </c>
      <c r="GF34" s="7" t="str">
        <f>VLOOKUP($A34&amp;"-"&amp;GF$4,'04施策の客観指標'!$A$4:$AU$1029,COLUMN('04施策の客観指標'!$AS:$AS),FALSE)</f>
        <v>-</v>
      </c>
      <c r="GG34" s="7" t="str">
        <f>VLOOKUP($A34&amp;"-"&amp;GG$4,'04施策の客観指標'!$A$4:$AU$1029,COLUMN('04施策の客観指標'!$AS:$AS),FALSE)</f>
        <v>-</v>
      </c>
      <c r="GH34" s="7" t="str">
        <f>VLOOKUP($A34&amp;"-"&amp;GH$4,'04施策の客観指標'!$A$4:$AU$1029,COLUMN('04施策の客観指標'!$AS:$AS),FALSE)</f>
        <v>-</v>
      </c>
      <c r="GI34" s="7" t="str">
        <f>VLOOKUP($A34&amp;"-"&amp;GI$4,'04施策の客観指標'!$A$4:$AU$1029,COLUMN('04施策の客観指標'!$AS:$AS),FALSE)</f>
        <v>-</v>
      </c>
      <c r="GJ34" s="7" t="str">
        <f>VLOOKUP($A34&amp;"-"&amp;GJ$4,'04施策の客観指標'!$A$4:$AU$1029,COLUMN('04施策の客観指標'!$AS:$AS),FALSE)</f>
        <v>-</v>
      </c>
      <c r="GK34" s="7" t="str">
        <f>VLOOKUP($A34&amp;"-"&amp;GK$4,'04施策の客観指標'!$A$4:$AU$1029,COLUMN('04施策の客観指標'!$AS:$AS),FALSE)</f>
        <v>-</v>
      </c>
      <c r="GL34" s="7" t="str">
        <f>VLOOKUP($A34&amp;"-"&amp;GL$4,'04施策の客観指標'!$A$4:$AU$1029,COLUMN('04施策の客観指標'!$AS:$AS),FALSE)</f>
        <v>-</v>
      </c>
      <c r="GM34" s="7" t="str">
        <f>VLOOKUP($A34&amp;"-"&amp;GM$4,'04施策の客観指標'!$A$4:$AU$1029,COLUMN('04施策の客観指標'!$AS:$AS),FALSE)</f>
        <v>-</v>
      </c>
      <c r="GN34" s="109" t="e">
        <f t="shared" si="102"/>
        <v>#DIV/0!</v>
      </c>
      <c r="GO34" s="37" t="str">
        <f>VLOOKUP($A34&amp;"-"&amp;GE$4,'04施策の客観指標'!$A$4:$AU$1029,COLUMN('04施策の客観指標'!$AU:$AU),FALSE)</f>
        <v>-</v>
      </c>
      <c r="GP34" s="38" t="str">
        <f>VLOOKUP($A34&amp;"-"&amp;GF$4,'04施策の客観指標'!$A$4:$AU$1029,COLUMN('04施策の客観指標'!$AU:$AU),FALSE)</f>
        <v>-</v>
      </c>
      <c r="GQ34" s="38" t="str">
        <f>VLOOKUP($A34&amp;"-"&amp;GG$4,'04施策の客観指標'!$A$4:$AU$1029,COLUMN('04施策の客観指標'!$AU:$AU),FALSE)</f>
        <v>-</v>
      </c>
      <c r="GR34" s="38" t="str">
        <f>VLOOKUP($A34&amp;"-"&amp;GH$4,'04施策の客観指標'!$A$4:$AU$1029,COLUMN('04施策の客観指標'!$AU:$AU),FALSE)</f>
        <v>-</v>
      </c>
      <c r="GS34" s="38" t="str">
        <f>VLOOKUP($A34&amp;"-"&amp;GI$4,'04施策の客観指標'!$A$4:$AU$1029,COLUMN('04施策の客観指標'!$AU:$AU),FALSE)</f>
        <v>-</v>
      </c>
      <c r="GT34" s="38" t="str">
        <f>VLOOKUP($A34&amp;"-"&amp;GJ$4,'04施策の客観指標'!$A$4:$AU$1029,COLUMN('04施策の客観指標'!$AU:$AU),FALSE)</f>
        <v>-</v>
      </c>
      <c r="GU34" s="38" t="str">
        <f>VLOOKUP($A34&amp;"-"&amp;GK$4,'04施策の客観指標'!$A$4:$AU$1029,COLUMN('04施策の客観指標'!$AU:$AU),FALSE)</f>
        <v>-</v>
      </c>
      <c r="GV34" s="38" t="str">
        <f>VLOOKUP($A34&amp;"-"&amp;GL$4,'04施策の客観指標'!$A$4:$AU$1029,COLUMN('04施策の客観指標'!$AU:$AU),FALSE)</f>
        <v>-</v>
      </c>
      <c r="GW34" s="38" t="str">
        <f>VLOOKUP($A34&amp;"-"&amp;GM$4,'04施策の客観指標'!$A$4:$AU$1029,COLUMN('04施策の客観指標'!$AU:$AU),FALSE)</f>
        <v>-</v>
      </c>
      <c r="GX34" s="82">
        <f t="shared" si="103"/>
        <v>0</v>
      </c>
      <c r="GY34" s="37" t="str">
        <f t="shared" si="104"/>
        <v/>
      </c>
      <c r="GZ34" s="38" t="str">
        <f t="shared" si="39"/>
        <v/>
      </c>
      <c r="HA34" s="38" t="str">
        <f t="shared" si="40"/>
        <v/>
      </c>
      <c r="HB34" s="38" t="str">
        <f t="shared" si="41"/>
        <v/>
      </c>
      <c r="HC34" s="38" t="str">
        <f t="shared" si="42"/>
        <v/>
      </c>
      <c r="HD34" s="38" t="str">
        <f t="shared" si="43"/>
        <v/>
      </c>
      <c r="HE34" s="38" t="str">
        <f t="shared" si="44"/>
        <v/>
      </c>
      <c r="HF34" s="38" t="str">
        <f t="shared" si="45"/>
        <v/>
      </c>
      <c r="HG34" s="38" t="str">
        <f t="shared" si="46"/>
        <v/>
      </c>
      <c r="HH34" s="41" t="e">
        <f t="shared" si="105"/>
        <v>#DIV/0!</v>
      </c>
      <c r="HI34" s="37" t="str">
        <f>IF($K34="○",VLOOKUP($C34&amp;"-"&amp;HI$4,'05市民生活実感調査'!$A$3:$BC$218,COLUMN('05市民生活実感調査'!$AS:$AS),FALSE),"-")</f>
        <v>-</v>
      </c>
      <c r="HJ34" s="38" t="str">
        <f>IF($L34="○",VLOOKUP($C34&amp;"-"&amp;HJ$4,'05市民生活実感調査'!$A$3:$BC$218,COLUMN('05市民生活実感調査'!$AS:$AS),FALSE),"-")</f>
        <v>-</v>
      </c>
      <c r="HK34" s="38" t="str">
        <f>IF($M34="○",VLOOKUP($C34&amp;"-"&amp;HK$4,'05市民生活実感調査'!$A$3:$BC$218,COLUMN('05市民生活実感調査'!$AS:$AS),FALSE),"-")</f>
        <v>-</v>
      </c>
      <c r="HL34" s="38" t="str">
        <f>IF($N34="○",VLOOKUP($C34&amp;"-"&amp;HL$4,'05市民生活実感調査'!$A$3:$BC$218,COLUMN('05市民生活実感調査'!$AS:$AS),FALSE),"-")</f>
        <v>-</v>
      </c>
      <c r="HM34" s="38" t="str">
        <f>IF($O34="○",VLOOKUP($C34&amp;"-"&amp;HM$4,'05市民生活実感調査'!$A$3:$BC$218,COLUMN('05市民生活実感調査'!$AS:$AS),FALSE),"-")</f>
        <v>-</v>
      </c>
      <c r="HN34" s="38" t="str">
        <f>IF($P34="○",VLOOKUP($C34&amp;"-"&amp;HN$4,'05市民生活実感調査'!$A$3:$BC$218,COLUMN('05市民生活実感調査'!$AS:$AS),FALSE),"-")</f>
        <v>-</v>
      </c>
      <c r="HO34" s="38" t="str">
        <f>IF($Q34="○",VLOOKUP($C34&amp;"-"&amp;HO$4,'05市民生活実感調査'!$A$3:$BC$218,COLUMN('05市民生活実感調査'!$AS:$AS),FALSE),"-")</f>
        <v>-</v>
      </c>
      <c r="HP34" s="38" t="str">
        <f>IF($R34="○",VLOOKUP($C34&amp;"-"&amp;HP$4,'05市民生活実感調査'!$A$3:$BC$218,COLUMN('05市民生活実感調査'!$AS:$AS),FALSE),"-")</f>
        <v>-</v>
      </c>
      <c r="HQ34" s="109" t="e">
        <f t="shared" si="106"/>
        <v>#DIV/0!</v>
      </c>
      <c r="HR34" s="37" t="str">
        <f t="shared" si="107"/>
        <v/>
      </c>
      <c r="HS34" s="38" t="str">
        <f t="shared" si="47"/>
        <v/>
      </c>
      <c r="HT34" s="38" t="str">
        <f t="shared" si="48"/>
        <v/>
      </c>
      <c r="HU34" s="38" t="str">
        <f t="shared" si="49"/>
        <v/>
      </c>
      <c r="HV34" s="38" t="str">
        <f t="shared" si="50"/>
        <v/>
      </c>
      <c r="HW34" s="38" t="str">
        <f t="shared" si="51"/>
        <v/>
      </c>
      <c r="HX34" s="38" t="str">
        <f t="shared" si="52"/>
        <v/>
      </c>
      <c r="HY34" s="38" t="str">
        <f t="shared" si="53"/>
        <v/>
      </c>
      <c r="HZ34" s="41" t="e">
        <f t="shared" si="108"/>
        <v>#DIV/0!</v>
      </c>
      <c r="IA34" s="13" t="str">
        <f t="shared" si="109"/>
        <v>市民実感</v>
      </c>
      <c r="IB34" s="5" t="str">
        <f t="shared" si="110"/>
        <v>観光客だけでなく市民にとっても満足度の高い観光振興を図ることを目的としており，市民生活実感評価を重視して評価することが妥当であると考えるため。</v>
      </c>
      <c r="IC34" s="108" t="e">
        <f>VLOOKUP(GN34&amp;HQ34&amp;IA34,プルダウン!$AC$2:$AD$51,2,FALSE)</f>
        <v>#DIV/0!</v>
      </c>
      <c r="ID34" s="12" t="e">
        <f>VLOOKUP(IC34,プルダウン!$A$1:$B$6,2,FALSE)</f>
        <v>#DIV/0!</v>
      </c>
      <c r="IE34" s="11"/>
      <c r="IF34" s="12"/>
      <c r="IG34" s="22" t="s">
        <v>81</v>
      </c>
      <c r="IH34" s="116"/>
      <c r="II34" s="115" t="str">
        <f>VLOOKUP($A34&amp;"-"&amp;II$4,'04施策の客観指標'!$A$4:$AU$1029,COLUMN('04施策の客観指標'!$AT:$AT),FALSE)</f>
        <v>-</v>
      </c>
      <c r="IJ34" s="7" t="str">
        <f>VLOOKUP($A34&amp;"-"&amp;IJ$4,'04施策の客観指標'!$A$4:$AU$1029,COLUMN('04施策の客観指標'!$AT:$AT),FALSE)</f>
        <v>-</v>
      </c>
      <c r="IK34" s="7" t="str">
        <f>VLOOKUP($A34&amp;"-"&amp;IK$4,'04施策の客観指標'!$A$4:$AU$1029,COLUMN('04施策の客観指標'!$AT:$AT),FALSE)</f>
        <v>-</v>
      </c>
      <c r="IL34" s="7" t="str">
        <f>VLOOKUP($A34&amp;"-"&amp;IL$4,'04施策の客観指標'!$A$4:$AU$1029,COLUMN('04施策の客観指標'!$AT:$AT),FALSE)</f>
        <v>-</v>
      </c>
      <c r="IM34" s="7" t="str">
        <f>VLOOKUP($A34&amp;"-"&amp;IM$4,'04施策の客観指標'!$A$4:$AU$1029,COLUMN('04施策の客観指標'!$AT:$AT),FALSE)</f>
        <v>-</v>
      </c>
      <c r="IN34" s="7" t="str">
        <f>VLOOKUP($A34&amp;"-"&amp;IN$4,'04施策の客観指標'!$A$4:$AU$1029,COLUMN('04施策の客観指標'!$AT:$AT),FALSE)</f>
        <v>-</v>
      </c>
      <c r="IO34" s="7" t="str">
        <f>VLOOKUP($A34&amp;"-"&amp;IO$4,'04施策の客観指標'!$A$4:$AU$1029,COLUMN('04施策の客観指標'!$AT:$AT),FALSE)</f>
        <v>-</v>
      </c>
      <c r="IP34" s="7" t="str">
        <f>VLOOKUP($A34&amp;"-"&amp;IP$4,'04施策の客観指標'!$A$4:$AU$1029,COLUMN('04施策の客観指標'!$AT:$AT),FALSE)</f>
        <v>-</v>
      </c>
      <c r="IQ34" s="7" t="str">
        <f>VLOOKUP($A34&amp;"-"&amp;IQ$4,'04施策の客観指標'!$A$4:$AU$1029,COLUMN('04施策の客観指標'!$AT:$AT),FALSE)</f>
        <v>-</v>
      </c>
      <c r="IR34" s="109" t="e">
        <f t="shared" si="111"/>
        <v>#DIV/0!</v>
      </c>
      <c r="IS34" s="37" t="str">
        <f>VLOOKUP($A34&amp;"-"&amp;II$4,'04施策の客観指標'!$A$4:$AU$1029,COLUMN('04施策の客観指標'!$AU:$AU),FALSE)</f>
        <v>-</v>
      </c>
      <c r="IT34" s="38" t="str">
        <f>VLOOKUP($A34&amp;"-"&amp;IJ$4,'04施策の客観指標'!$A$4:$AU$1029,COLUMN('04施策の客観指標'!$AU:$AU),FALSE)</f>
        <v>-</v>
      </c>
      <c r="IU34" s="38" t="str">
        <f>VLOOKUP($A34&amp;"-"&amp;IK$4,'04施策の客観指標'!$A$4:$AU$1029,COLUMN('04施策の客観指標'!$AU:$AU),FALSE)</f>
        <v>-</v>
      </c>
      <c r="IV34" s="38" t="str">
        <f>VLOOKUP($A34&amp;"-"&amp;IL$4,'04施策の客観指標'!$A$4:$AU$1029,COLUMN('04施策の客観指標'!$AU:$AU),FALSE)</f>
        <v>-</v>
      </c>
      <c r="IW34" s="38" t="str">
        <f>VLOOKUP($A34&amp;"-"&amp;IM$4,'04施策の客観指標'!$A$4:$AU$1029,COLUMN('04施策の客観指標'!$AU:$AU),FALSE)</f>
        <v>-</v>
      </c>
      <c r="IX34" s="38" t="str">
        <f>VLOOKUP($A34&amp;"-"&amp;IN$4,'04施策の客観指標'!$A$4:$AU$1029,COLUMN('04施策の客観指標'!$AU:$AU),FALSE)</f>
        <v>-</v>
      </c>
      <c r="IY34" s="38" t="str">
        <f>VLOOKUP($A34&amp;"-"&amp;IO$4,'04施策の客観指標'!$A$4:$AU$1029,COLUMN('04施策の客観指標'!$AU:$AU),FALSE)</f>
        <v>-</v>
      </c>
      <c r="IZ34" s="38" t="str">
        <f>VLOOKUP($A34&amp;"-"&amp;IP$4,'04施策の客観指標'!$A$4:$AU$1029,COLUMN('04施策の客観指標'!$AU:$AU),FALSE)</f>
        <v>-</v>
      </c>
      <c r="JA34" s="38" t="str">
        <f>VLOOKUP($A34&amp;"-"&amp;IQ$4,'04施策の客観指標'!$A$4:$AU$1029,COLUMN('04施策の客観指標'!$AU:$AU),FALSE)</f>
        <v>-</v>
      </c>
      <c r="JB34" s="82">
        <f t="shared" si="112"/>
        <v>0</v>
      </c>
      <c r="JC34" s="37" t="str">
        <f t="shared" si="113"/>
        <v/>
      </c>
      <c r="JD34" s="38" t="str">
        <f t="shared" si="54"/>
        <v/>
      </c>
      <c r="JE34" s="38" t="str">
        <f t="shared" si="55"/>
        <v/>
      </c>
      <c r="JF34" s="38" t="str">
        <f t="shared" si="56"/>
        <v/>
      </c>
      <c r="JG34" s="38" t="str">
        <f t="shared" si="57"/>
        <v/>
      </c>
      <c r="JH34" s="38" t="str">
        <f t="shared" si="58"/>
        <v/>
      </c>
      <c r="JI34" s="38" t="str">
        <f t="shared" si="59"/>
        <v/>
      </c>
      <c r="JJ34" s="38" t="str">
        <f t="shared" si="60"/>
        <v/>
      </c>
      <c r="JK34" s="38" t="str">
        <f t="shared" si="61"/>
        <v/>
      </c>
      <c r="JL34" s="41" t="e">
        <f t="shared" si="114"/>
        <v>#DIV/0!</v>
      </c>
      <c r="JM34" s="37" t="str">
        <f>IF($K34="○",VLOOKUP($C34&amp;"-"&amp;JM$4,'05市民生活実感調査'!$A$3:$BC$218,COLUMN('05市民生活実感調査'!$BC:$BC),FALSE),"-")</f>
        <v>-</v>
      </c>
      <c r="JN34" s="38" t="str">
        <f>IF($L34="○",VLOOKUP($C34&amp;"-"&amp;JN$4,'05市民生活実感調査'!$A$3:$BC$218,COLUMN('05市民生活実感調査'!$BC:$BC),FALSE),"-")</f>
        <v>-</v>
      </c>
      <c r="JO34" s="38" t="str">
        <f>IF($M34="○",VLOOKUP($C34&amp;"-"&amp;JO$4,'05市民生活実感調査'!$A$3:$BC$218,COLUMN('05市民生活実感調査'!$BC:$BC),FALSE),"-")</f>
        <v>-</v>
      </c>
      <c r="JP34" s="38" t="str">
        <f>IF($N34="○",VLOOKUP($C34&amp;"-"&amp;JP$4,'05市民生活実感調査'!$A$3:$BC$218,COLUMN('05市民生活実感調査'!$BC:$BC),FALSE),"-")</f>
        <v>-</v>
      </c>
      <c r="JQ34" s="38" t="str">
        <f>IF($O34="○",VLOOKUP($C34&amp;"-"&amp;JQ$4,'05市民生活実感調査'!$A$3:$BC$218,COLUMN('05市民生活実感調査'!$BC:$BC),FALSE),"-")</f>
        <v>-</v>
      </c>
      <c r="JR34" s="38" t="str">
        <f>IF($P34="○",VLOOKUP($C34&amp;"-"&amp;JR$4,'05市民生活実感調査'!$A$3:$BC$218,COLUMN('05市民生活実感調査'!$BC:$BC),FALSE),"-")</f>
        <v>-</v>
      </c>
      <c r="JS34" s="38" t="str">
        <f>IF($Q34="○",VLOOKUP($C34&amp;"-"&amp;JS$4,'05市民生活実感調査'!$A$3:$BC$218,COLUMN('05市民生活実感調査'!$BC:$BC),FALSE),"-")</f>
        <v>-</v>
      </c>
      <c r="JT34" s="38" t="str">
        <f>IF($R34="○",VLOOKUP($C34&amp;"-"&amp;JT$4,'05市民生活実感調査'!$A$3:$BC$218,COLUMN('05市民生活実感調査'!$BC:$BC),FALSE),"-")</f>
        <v>-</v>
      </c>
      <c r="JU34" s="109" t="e">
        <f t="shared" si="115"/>
        <v>#DIV/0!</v>
      </c>
      <c r="JV34" s="37" t="str">
        <f t="shared" si="116"/>
        <v/>
      </c>
      <c r="JW34" s="38" t="str">
        <f t="shared" si="62"/>
        <v/>
      </c>
      <c r="JX34" s="38" t="str">
        <f t="shared" si="63"/>
        <v/>
      </c>
      <c r="JY34" s="38" t="str">
        <f t="shared" si="64"/>
        <v/>
      </c>
      <c r="JZ34" s="38" t="str">
        <f t="shared" si="65"/>
        <v/>
      </c>
      <c r="KA34" s="38" t="str">
        <f t="shared" si="66"/>
        <v/>
      </c>
      <c r="KB34" s="38" t="str">
        <f t="shared" si="67"/>
        <v/>
      </c>
      <c r="KC34" s="38" t="str">
        <f t="shared" si="68"/>
        <v/>
      </c>
      <c r="KD34" s="41" t="e">
        <f t="shared" si="117"/>
        <v>#DIV/0!</v>
      </c>
      <c r="KE34" s="13" t="str">
        <f t="shared" si="118"/>
        <v>市民実感</v>
      </c>
      <c r="KF34" s="5" t="str">
        <f t="shared" si="119"/>
        <v>観光客だけでなく市民にとっても満足度の高い観光振興を図ることを目的としており，市民生活実感評価を重視して評価することが妥当であると考えるため。</v>
      </c>
      <c r="KG34" s="108" t="e">
        <f>VLOOKUP(IR34&amp;JU34&amp;KE34,プルダウン!$AC$2:$AD$51,2,FALSE)</f>
        <v>#DIV/0!</v>
      </c>
      <c r="KH34" s="12" t="e">
        <f>VLOOKUP(KG34,プルダウン!$A$1:$B$6,2,FALSE)</f>
        <v>#DIV/0!</v>
      </c>
      <c r="KI34" s="11"/>
      <c r="KJ34" s="12"/>
      <c r="KK34" s="22" t="s">
        <v>81</v>
      </c>
      <c r="KL34" s="5"/>
    </row>
    <row r="35" spans="1:298" ht="135" customHeight="1">
      <c r="A35" s="18">
        <v>805</v>
      </c>
      <c r="B35" s="5" t="s">
        <v>187</v>
      </c>
      <c r="C35" s="47">
        <f t="shared" si="140"/>
        <v>8</v>
      </c>
      <c r="D35" s="12" t="str">
        <f>IFERROR(VLOOKUP(C35,プルダウン!$L$2:$M$28,2,FALSE),"-")</f>
        <v>観光</v>
      </c>
      <c r="E35" s="5"/>
      <c r="F35" s="11" t="s">
        <v>1943</v>
      </c>
      <c r="G35" s="20" t="s">
        <v>2684</v>
      </c>
      <c r="H35" s="11"/>
      <c r="I35" s="20"/>
      <c r="J35" s="5"/>
      <c r="K35" s="42" t="s">
        <v>85</v>
      </c>
      <c r="L35" s="43" t="s">
        <v>85</v>
      </c>
      <c r="M35" s="43" t="s">
        <v>85</v>
      </c>
      <c r="N35" s="43" t="s">
        <v>85</v>
      </c>
      <c r="O35" s="43" t="s">
        <v>392</v>
      </c>
      <c r="P35" s="43" t="s">
        <v>85</v>
      </c>
      <c r="Q35" s="43" t="s">
        <v>85</v>
      </c>
      <c r="R35" s="386" t="s">
        <v>85</v>
      </c>
      <c r="S35" s="546" t="str">
        <f>VLOOKUP($A35&amp;"-"&amp;S$4,'04施策の客観指標'!$A$4:$AU$1029,COLUMN('04施策の客観指標'!$AP:$AP),FALSE)</f>
        <v>-</v>
      </c>
      <c r="T35" s="528" t="str">
        <f>VLOOKUP($A35&amp;"-"&amp;T$4,'04施策の客観指標'!$A$4:$AU$1029,COLUMN('04施策の客観指標'!$AP:$AP),FALSE)</f>
        <v>-</v>
      </c>
      <c r="U35" s="528" t="str">
        <f>VLOOKUP($A35&amp;"-"&amp;U$4,'04施策の客観指標'!$A$4:$AU$1029,COLUMN('04施策の客観指標'!$AP:$AP),FALSE)</f>
        <v>-</v>
      </c>
      <c r="V35" s="528" t="str">
        <f>VLOOKUP($A35&amp;"-"&amp;V$4,'04施策の客観指標'!$A$4:$AU$1029,COLUMN('04施策の客観指標'!$AP:$AP),FALSE)</f>
        <v>-</v>
      </c>
      <c r="W35" s="528" t="str">
        <f>VLOOKUP($A35&amp;"-"&amp;W$4,'04施策の客観指標'!$A$4:$AU$1029,COLUMN('04施策の客観指標'!$AP:$AP),FALSE)</f>
        <v>-</v>
      </c>
      <c r="X35" s="528" t="str">
        <f>VLOOKUP($A35&amp;"-"&amp;X$4,'04施策の客観指標'!$A$4:$AU$1029,COLUMN('04施策の客観指標'!$AP:$AP),FALSE)</f>
        <v>-</v>
      </c>
      <c r="Y35" s="528" t="str">
        <f>VLOOKUP($A35&amp;"-"&amp;Y$4,'04施策の客観指標'!$A$4:$AU$1029,COLUMN('04施策の客観指標'!$AP:$AP),FALSE)</f>
        <v>-</v>
      </c>
      <c r="Z35" s="528" t="str">
        <f>VLOOKUP($A35&amp;"-"&amp;Z$4,'04施策の客観指標'!$A$4:$AU$1029,COLUMN('04施策の客観指標'!$AP:$AP),FALSE)</f>
        <v>-</v>
      </c>
      <c r="AA35" s="529" t="str">
        <f>VLOOKUP($A35&amp;"-"&amp;AA$4,'04施策の客観指標'!$A$4:$AU$1029,COLUMN('04施策の客観指標'!$AP:$AP),FALSE)</f>
        <v>-</v>
      </c>
      <c r="AB35" s="547" t="str">
        <f t="shared" si="70"/>
        <v>-</v>
      </c>
      <c r="AC35" s="252" t="str">
        <f>VLOOKUP($A35&amp;"-"&amp;S$4,'04施策の客観指標'!$A$4:$AU$1029,COLUMN('04施策の客観指標'!$AU:$AU),FALSE)</f>
        <v>-</v>
      </c>
      <c r="AD35" s="38" t="str">
        <f>VLOOKUP($A35&amp;"-"&amp;T$4,'04施策の客観指標'!$A$4:$AU$1029,COLUMN('04施策の客観指標'!$AU:$AU),FALSE)</f>
        <v>-</v>
      </c>
      <c r="AE35" s="38" t="str">
        <f>VLOOKUP($A35&amp;"-"&amp;U$4,'04施策の客観指標'!$A$4:$AU$1029,COLUMN('04施策の客観指標'!$AU:$AU),FALSE)</f>
        <v>-</v>
      </c>
      <c r="AF35" s="38" t="str">
        <f>VLOOKUP($A35&amp;"-"&amp;V$4,'04施策の客観指標'!$A$4:$AU$1029,COLUMN('04施策の客観指標'!$AU:$AU),FALSE)</f>
        <v>-</v>
      </c>
      <c r="AG35" s="38" t="str">
        <f>VLOOKUP($A35&amp;"-"&amp;W$4,'04施策の客観指標'!$A$4:$AU$1029,COLUMN('04施策の客観指標'!$AU:$AU),FALSE)</f>
        <v>-</v>
      </c>
      <c r="AH35" s="38" t="str">
        <f>VLOOKUP($A35&amp;"-"&amp;X$4,'04施策の客観指標'!$A$4:$AU$1029,COLUMN('04施策の客観指標'!$AU:$AU),FALSE)</f>
        <v>-</v>
      </c>
      <c r="AI35" s="38" t="str">
        <f>VLOOKUP($A35&amp;"-"&amp;Y$4,'04施策の客観指標'!$A$4:$AU$1029,COLUMN('04施策の客観指標'!$AU:$AU),FALSE)</f>
        <v>-</v>
      </c>
      <c r="AJ35" s="38" t="str">
        <f>VLOOKUP($A35&amp;"-"&amp;Z$4,'04施策の客観指標'!$A$4:$AU$1029,COLUMN('04施策の客観指標'!$AU:$AU),FALSE)</f>
        <v>-</v>
      </c>
      <c r="AK35" s="38" t="str">
        <f>VLOOKUP($A35&amp;"-"&amp;AA$4,'04施策の客観指標'!$A$4:$AU$1029,COLUMN('04施策の客観指標'!$AU:$AU),FALSE)</f>
        <v>-</v>
      </c>
      <c r="AL35" s="82">
        <f t="shared" si="141"/>
        <v>0</v>
      </c>
      <c r="AM35" s="252" t="str">
        <f t="shared" si="142"/>
        <v/>
      </c>
      <c r="AN35" s="38" t="str">
        <f t="shared" si="143"/>
        <v/>
      </c>
      <c r="AO35" s="38" t="str">
        <f t="shared" si="144"/>
        <v/>
      </c>
      <c r="AP35" s="38" t="str">
        <f t="shared" si="145"/>
        <v/>
      </c>
      <c r="AQ35" s="38" t="str">
        <f t="shared" si="146"/>
        <v/>
      </c>
      <c r="AR35" s="38" t="str">
        <f t="shared" si="147"/>
        <v/>
      </c>
      <c r="AS35" s="38" t="str">
        <f t="shared" si="148"/>
        <v/>
      </c>
      <c r="AT35" s="38" t="str">
        <f t="shared" si="149"/>
        <v/>
      </c>
      <c r="AU35" s="253" t="str">
        <f t="shared" si="150"/>
        <v/>
      </c>
      <c r="AV35" s="81" t="str">
        <f t="shared" si="200"/>
        <v>-</v>
      </c>
      <c r="AW35" s="534" t="str">
        <f>IF($K35="○",VLOOKUP($C35&amp;"-"&amp;AW$4,'05市民生活実感調査'!$A$3:$BC$218,COLUMN('05市民生活実感調査'!$O:$O),FALSE),"-")</f>
        <v>-</v>
      </c>
      <c r="AX35" s="535" t="str">
        <f>IF($L35="○",VLOOKUP($C35&amp;"-"&amp;AX$4,'05市民生活実感調査'!$A$3:$BC$218,COLUMN('05市民生活実感調査'!$O:$O),FALSE),"-")</f>
        <v>-</v>
      </c>
      <c r="AY35" s="535" t="str">
        <f>IF($M35="○",VLOOKUP($C35&amp;"-"&amp;AY$4,'05市民生活実感調査'!$A$3:$BC$218,COLUMN('05市民生活実感調査'!$O:$O),FALSE),"-")</f>
        <v>-</v>
      </c>
      <c r="AZ35" s="535" t="str">
        <f>IF($N35="○",VLOOKUP($C35&amp;"-"&amp;AZ$4,'05市民生活実感調査'!$A$3:$BC$218,COLUMN('05市民生活実感調査'!$O:$O),FALSE),"-")</f>
        <v>-</v>
      </c>
      <c r="BA35" s="535" t="str">
        <f>IF($O35="○",VLOOKUP($C35&amp;"-"&amp;BA$4,'05市民生活実感調査'!$A$3:$BC$218,COLUMN('05市民生活実感調査'!$O:$O),FALSE),"-")</f>
        <v>c</v>
      </c>
      <c r="BB35" s="535" t="str">
        <f>IF($P35="○",VLOOKUP($C35&amp;"-"&amp;BB$4,'05市民生活実感調査'!$A$3:$BC$218,COLUMN('05市民生活実感調査'!$O:$O),FALSE),"-")</f>
        <v>-</v>
      </c>
      <c r="BC35" s="535" t="str">
        <f>IF($Q35="○",VLOOKUP($C35&amp;"-"&amp;BC$4,'05市民生活実感調査'!$A$3:$BC$218,COLUMN('05市民生活実感調査'!$O:$O),FALSE),"-")</f>
        <v>-</v>
      </c>
      <c r="BD35" s="535" t="str">
        <f>IF($R35="○",VLOOKUP($C35&amp;"-"&amp;BD$4,'05市民生活実感調査'!$A$3:$BC$218,COLUMN('05市民生活実感調査'!$O:$O),FALSE),"-")</f>
        <v>-</v>
      </c>
      <c r="BE35" s="536" t="str">
        <f t="shared" si="81"/>
        <v>c</v>
      </c>
      <c r="BF35" s="37" t="str">
        <f t="shared" si="151"/>
        <v/>
      </c>
      <c r="BG35" s="38" t="str">
        <f t="shared" si="152"/>
        <v/>
      </c>
      <c r="BH35" s="38" t="str">
        <f t="shared" si="153"/>
        <v/>
      </c>
      <c r="BI35" s="38" t="str">
        <f t="shared" si="154"/>
        <v/>
      </c>
      <c r="BJ35" s="38">
        <f t="shared" si="155"/>
        <v>2</v>
      </c>
      <c r="BK35" s="38" t="str">
        <f t="shared" si="156"/>
        <v/>
      </c>
      <c r="BL35" s="38" t="str">
        <f t="shared" si="157"/>
        <v/>
      </c>
      <c r="BM35" s="38" t="str">
        <f t="shared" si="158"/>
        <v/>
      </c>
      <c r="BN35" s="41">
        <f t="shared" si="159"/>
        <v>0.5</v>
      </c>
      <c r="BO35" s="275" t="s">
        <v>125</v>
      </c>
      <c r="BP35" s="5" t="s">
        <v>2188</v>
      </c>
      <c r="BQ35" s="586" t="str">
        <f>VLOOKUP(AB35&amp;BE35&amp;BO35,[25]プルダウン!$AC$2:$AD$71,2,FALSE)</f>
        <v>C</v>
      </c>
      <c r="BR35" s="587" t="str">
        <f>VLOOKUP(BQ35,プルダウン!$A$1:$B$6,2,FALSE)</f>
        <v>政策の目的がそこそこ達成されている</v>
      </c>
      <c r="BS35" s="176"/>
      <c r="BT35" s="195" t="s">
        <v>2695</v>
      </c>
      <c r="BU35" s="161" t="s">
        <v>2263</v>
      </c>
      <c r="BV35" s="296" t="s">
        <v>2717</v>
      </c>
      <c r="BW35" s="115" t="str">
        <f>VLOOKUP($A35&amp;"-"&amp;BW$4,'04施策の客観指標'!$A$4:$AU$1029,COLUMN('04施策の客観指標'!$AQ:$AQ),FALSE)</f>
        <v>-</v>
      </c>
      <c r="BX35" s="7" t="str">
        <f>VLOOKUP($A35&amp;"-"&amp;BX$4,'04施策の客観指標'!$A$4:$AU$1029,COLUMN('04施策の客観指標'!$AQ:$AQ),FALSE)</f>
        <v>-</v>
      </c>
      <c r="BY35" s="7" t="str">
        <f>VLOOKUP($A35&amp;"-"&amp;BY$4,'04施策の客観指標'!$A$4:$AU$1029,COLUMN('04施策の客観指標'!$AQ:$AQ),FALSE)</f>
        <v>-</v>
      </c>
      <c r="BZ35" s="7" t="str">
        <f>VLOOKUP($A35&amp;"-"&amp;BZ$4,'04施策の客観指標'!$A$4:$AU$1029,COLUMN('04施策の客観指標'!$AQ:$AQ),FALSE)</f>
        <v>-</v>
      </c>
      <c r="CA35" s="7" t="str">
        <f>VLOOKUP($A35&amp;"-"&amp;CA$4,'04施策の客観指標'!$A$4:$AU$1029,COLUMN('04施策の客観指標'!$AQ:$AQ),FALSE)</f>
        <v>-</v>
      </c>
      <c r="CB35" s="7" t="str">
        <f>VLOOKUP($A35&amp;"-"&amp;CB$4,'04施策の客観指標'!$A$4:$AU$1029,COLUMN('04施策の客観指標'!$AQ:$AQ),FALSE)</f>
        <v>-</v>
      </c>
      <c r="CC35" s="7" t="str">
        <f>VLOOKUP($A35&amp;"-"&amp;CC$4,'04施策の客観指標'!$A$4:$AU$1029,COLUMN('04施策の客観指標'!$AQ:$AQ),FALSE)</f>
        <v>-</v>
      </c>
      <c r="CD35" s="7" t="str">
        <f>VLOOKUP($A35&amp;"-"&amp;CD$4,'04施策の客観指標'!$A$4:$AU$1029,COLUMN('04施策の客観指標'!$AQ:$AQ),FALSE)</f>
        <v>-</v>
      </c>
      <c r="CE35" s="7" t="str">
        <f>VLOOKUP($A35&amp;"-"&amp;CE$4,'04施策の客観指標'!$A$4:$AU$1029,COLUMN('04施策の客観指標'!$AQ:$AQ),FALSE)</f>
        <v>-</v>
      </c>
      <c r="CF35" s="109" t="e">
        <f t="shared" si="84"/>
        <v>#DIV/0!</v>
      </c>
      <c r="CG35" s="37" t="str">
        <f>VLOOKUP($A35&amp;"-"&amp;BW$4,'04施策の客観指標'!$A$4:$AU$1029,COLUMN('04施策の客観指標'!$AU:$AU),FALSE)</f>
        <v>-</v>
      </c>
      <c r="CH35" s="38" t="str">
        <f>VLOOKUP($A35&amp;"-"&amp;BX$4,'04施策の客観指標'!$A$4:$AU$1029,COLUMN('04施策の客観指標'!$AU:$AU),FALSE)</f>
        <v>-</v>
      </c>
      <c r="CI35" s="38" t="str">
        <f>VLOOKUP($A35&amp;"-"&amp;BY$4,'04施策の客観指標'!$A$4:$AU$1029,COLUMN('04施策の客観指標'!$AU:$AU),FALSE)</f>
        <v>-</v>
      </c>
      <c r="CJ35" s="38" t="str">
        <f>VLOOKUP($A35&amp;"-"&amp;BZ$4,'04施策の客観指標'!$A$4:$AU$1029,COLUMN('04施策の客観指標'!$AU:$AU),FALSE)</f>
        <v>-</v>
      </c>
      <c r="CK35" s="38" t="str">
        <f>VLOOKUP($A35&amp;"-"&amp;CA$4,'04施策の客観指標'!$A$4:$AU$1029,COLUMN('04施策の客観指標'!$AU:$AU),FALSE)</f>
        <v>-</v>
      </c>
      <c r="CL35" s="38" t="str">
        <f>VLOOKUP($A35&amp;"-"&amp;CB$4,'04施策の客観指標'!$A$4:$AU$1029,COLUMN('04施策の客観指標'!$AU:$AU),FALSE)</f>
        <v>-</v>
      </c>
      <c r="CM35" s="38" t="str">
        <f>VLOOKUP($A35&amp;"-"&amp;CC$4,'04施策の客観指標'!$A$4:$AU$1029,COLUMN('04施策の客観指標'!$AU:$AU),FALSE)</f>
        <v>-</v>
      </c>
      <c r="CN35" s="38" t="str">
        <f>VLOOKUP($A35&amp;"-"&amp;CD$4,'04施策の客観指標'!$A$4:$AU$1029,COLUMN('04施策の客観指標'!$AU:$AU),FALSE)</f>
        <v>-</v>
      </c>
      <c r="CO35" s="38" t="str">
        <f>VLOOKUP($A35&amp;"-"&amp;CE$4,'04施策の客観指標'!$A$4:$AU$1029,COLUMN('04施策の客観指標'!$AU:$AU),FALSE)</f>
        <v>-</v>
      </c>
      <c r="CP35" s="82">
        <f t="shared" si="85"/>
        <v>0</v>
      </c>
      <c r="CQ35" s="37" t="str">
        <f t="shared" si="86"/>
        <v/>
      </c>
      <c r="CR35" s="38" t="str">
        <f t="shared" si="9"/>
        <v/>
      </c>
      <c r="CS35" s="38" t="str">
        <f t="shared" si="10"/>
        <v/>
      </c>
      <c r="CT35" s="38" t="str">
        <f t="shared" si="11"/>
        <v/>
      </c>
      <c r="CU35" s="38" t="str">
        <f t="shared" si="12"/>
        <v/>
      </c>
      <c r="CV35" s="38" t="str">
        <f t="shared" si="13"/>
        <v/>
      </c>
      <c r="CW35" s="38" t="str">
        <f t="shared" si="14"/>
        <v/>
      </c>
      <c r="CX35" s="38" t="str">
        <f t="shared" si="15"/>
        <v/>
      </c>
      <c r="CY35" s="38" t="str">
        <f t="shared" si="16"/>
        <v/>
      </c>
      <c r="CZ35" s="41" t="e">
        <f t="shared" si="87"/>
        <v>#DIV/0!</v>
      </c>
      <c r="DA35" s="37" t="str">
        <f>IF($K35="○",VLOOKUP($C35&amp;"-"&amp;DA$4,'05市民生活実感調査'!$A$3:$BC$218,COLUMN('05市民生活実感調査'!$Y:$Y),FALSE),"-")</f>
        <v>-</v>
      </c>
      <c r="DB35" s="38" t="str">
        <f>IF($L35="○",VLOOKUP($C35&amp;"-"&amp;DB$4,'05市民生活実感調査'!$A$3:$BC$218,COLUMN('05市民生活実感調査'!$Y:$Y),FALSE),"-")</f>
        <v>-</v>
      </c>
      <c r="DC35" s="38" t="str">
        <f>IF($M35="○",VLOOKUP($C35&amp;"-"&amp;DC$4,'05市民生活実感調査'!$A$3:$BC$218,COLUMN('05市民生活実感調査'!$Y:$Y),FALSE),"-")</f>
        <v>-</v>
      </c>
      <c r="DD35" s="38" t="str">
        <f>IF($N35="○",VLOOKUP($C35&amp;"-"&amp;DD$4,'05市民生活実感調査'!$A$3:$BC$218,COLUMN('05市民生活実感調査'!$Y:$Y),FALSE),"-")</f>
        <v>-</v>
      </c>
      <c r="DE35" s="38" t="str">
        <f>IF($O35="○",VLOOKUP($C35&amp;"-"&amp;DE$4,'05市民生活実感調査'!$A$3:$BC$218,COLUMN('05市民生活実感調査'!$Y:$Y),FALSE),"-")</f>
        <v>-</v>
      </c>
      <c r="DF35" s="38" t="str">
        <f>IF($P35="○",VLOOKUP($C35&amp;"-"&amp;DF$4,'05市民生活実感調査'!$A$3:$BC$218,COLUMN('05市民生活実感調査'!$Y:$Y),FALSE),"-")</f>
        <v>-</v>
      </c>
      <c r="DG35" s="38" t="str">
        <f>IF($Q35="○",VLOOKUP($C35&amp;"-"&amp;DG$4,'05市民生活実感調査'!$A$3:$BC$218,COLUMN('05市民生活実感調査'!$Y:$Y),FALSE),"-")</f>
        <v>-</v>
      </c>
      <c r="DH35" s="38" t="str">
        <f>IF($R35="○",VLOOKUP($C35&amp;"-"&amp;DH$4,'05市民生活実感調査'!$A$3:$BC$218,COLUMN('05市民生活実感調査'!$Y:$Y),FALSE),"-")</f>
        <v>-</v>
      </c>
      <c r="DI35" s="109" t="e">
        <f t="shared" si="88"/>
        <v>#DIV/0!</v>
      </c>
      <c r="DJ35" s="37" t="str">
        <f t="shared" si="89"/>
        <v/>
      </c>
      <c r="DK35" s="38" t="str">
        <f t="shared" si="17"/>
        <v/>
      </c>
      <c r="DL35" s="38" t="str">
        <f t="shared" si="18"/>
        <v/>
      </c>
      <c r="DM35" s="38" t="str">
        <f t="shared" si="19"/>
        <v/>
      </c>
      <c r="DN35" s="38" t="str">
        <f t="shared" si="20"/>
        <v/>
      </c>
      <c r="DO35" s="38" t="str">
        <f t="shared" si="21"/>
        <v/>
      </c>
      <c r="DP35" s="38" t="str">
        <f t="shared" si="22"/>
        <v/>
      </c>
      <c r="DQ35" s="38" t="str">
        <f t="shared" si="23"/>
        <v/>
      </c>
      <c r="DR35" s="41" t="e">
        <f t="shared" si="90"/>
        <v>#DIV/0!</v>
      </c>
      <c r="DS35" s="13" t="str">
        <f t="shared" si="91"/>
        <v>市民実感</v>
      </c>
      <c r="DT35" s="5" t="str">
        <f t="shared" si="92"/>
        <v>観光客だけでなく市民にとっても満足度の高い観光振興を図ることを目的としており，市民生活実感評価を重視して評価することが妥当であると考えるため。</v>
      </c>
      <c r="DU35" s="108" t="e">
        <f>VLOOKUP(CF35&amp;DI35&amp;DS35,プルダウン!$AC$2:$AD$51,2,FALSE)</f>
        <v>#DIV/0!</v>
      </c>
      <c r="DV35" s="12" t="e">
        <f>VLOOKUP(DU35,プルダウン!$A$1:$B$6,2,FALSE)</f>
        <v>#DIV/0!</v>
      </c>
      <c r="DW35" s="11"/>
      <c r="DX35" s="12"/>
      <c r="DY35" s="22" t="s">
        <v>81</v>
      </c>
      <c r="DZ35" s="116"/>
      <c r="EA35" s="115" t="str">
        <f>VLOOKUP($A35&amp;"-"&amp;EA$4,'04施策の客観指標'!$A$4:$AU$1029,COLUMN('04施策の客観指標'!$AR:$AR),FALSE)</f>
        <v>-</v>
      </c>
      <c r="EB35" s="7" t="str">
        <f>VLOOKUP($A35&amp;"-"&amp;EB$4,'04施策の客観指標'!$A$4:$AU$1029,COLUMN('04施策の客観指標'!$AR:$AR),FALSE)</f>
        <v>-</v>
      </c>
      <c r="EC35" s="7" t="str">
        <f>VLOOKUP($A35&amp;"-"&amp;EC$4,'04施策の客観指標'!$A$4:$AU$1029,COLUMN('04施策の客観指標'!$AR:$AR),FALSE)</f>
        <v>-</v>
      </c>
      <c r="ED35" s="7" t="str">
        <f>VLOOKUP($A35&amp;"-"&amp;ED$4,'04施策の客観指標'!$A$4:$AU$1029,COLUMN('04施策の客観指標'!$AR:$AR),FALSE)</f>
        <v>-</v>
      </c>
      <c r="EE35" s="7" t="str">
        <f>VLOOKUP($A35&amp;"-"&amp;EE$4,'04施策の客観指標'!$A$4:$AU$1029,COLUMN('04施策の客観指標'!$AR:$AR),FALSE)</f>
        <v>-</v>
      </c>
      <c r="EF35" s="7" t="str">
        <f>VLOOKUP($A35&amp;"-"&amp;EF$4,'04施策の客観指標'!$A$4:$AU$1029,COLUMN('04施策の客観指標'!$AR:$AR),FALSE)</f>
        <v>-</v>
      </c>
      <c r="EG35" s="7" t="str">
        <f>VLOOKUP($A35&amp;"-"&amp;EG$4,'04施策の客観指標'!$A$4:$AU$1029,COLUMN('04施策の客観指標'!$AR:$AR),FALSE)</f>
        <v>-</v>
      </c>
      <c r="EH35" s="7" t="str">
        <f>VLOOKUP($A35&amp;"-"&amp;EH$4,'04施策の客観指標'!$A$4:$AU$1029,COLUMN('04施策の客観指標'!$AR:$AR),FALSE)</f>
        <v>-</v>
      </c>
      <c r="EI35" s="7" t="str">
        <f>VLOOKUP($A35&amp;"-"&amp;EI$4,'04施策の客観指標'!$A$4:$AU$1029,COLUMN('04施策の客観指標'!$AR:$AR),FALSE)</f>
        <v>-</v>
      </c>
      <c r="EJ35" s="109" t="e">
        <f t="shared" si="93"/>
        <v>#DIV/0!</v>
      </c>
      <c r="EK35" s="37" t="str">
        <f>VLOOKUP($A35&amp;"-"&amp;EA$4,'04施策の客観指標'!$A$4:$AU$1029,COLUMN('04施策の客観指標'!$AU:$AU),FALSE)</f>
        <v>-</v>
      </c>
      <c r="EL35" s="38" t="str">
        <f>VLOOKUP($A35&amp;"-"&amp;EB$4,'04施策の客観指標'!$A$4:$AU$1029,COLUMN('04施策の客観指標'!$AU:$AU),FALSE)</f>
        <v>-</v>
      </c>
      <c r="EM35" s="38" t="str">
        <f>VLOOKUP($A35&amp;"-"&amp;EC$4,'04施策の客観指標'!$A$4:$AU$1029,COLUMN('04施策の客観指標'!$AU:$AU),FALSE)</f>
        <v>-</v>
      </c>
      <c r="EN35" s="38" t="str">
        <f>VLOOKUP($A35&amp;"-"&amp;ED$4,'04施策の客観指標'!$A$4:$AU$1029,COLUMN('04施策の客観指標'!$AU:$AU),FALSE)</f>
        <v>-</v>
      </c>
      <c r="EO35" s="38" t="str">
        <f>VLOOKUP($A35&amp;"-"&amp;EE$4,'04施策の客観指標'!$A$4:$AU$1029,COLUMN('04施策の客観指標'!$AU:$AU),FALSE)</f>
        <v>-</v>
      </c>
      <c r="EP35" s="38" t="str">
        <f>VLOOKUP($A35&amp;"-"&amp;EF$4,'04施策の客観指標'!$A$4:$AU$1029,COLUMN('04施策の客観指標'!$AU:$AU),FALSE)</f>
        <v>-</v>
      </c>
      <c r="EQ35" s="38" t="str">
        <f>VLOOKUP($A35&amp;"-"&amp;EG$4,'04施策の客観指標'!$A$4:$AU$1029,COLUMN('04施策の客観指標'!$AU:$AU),FALSE)</f>
        <v>-</v>
      </c>
      <c r="ER35" s="38" t="str">
        <f>VLOOKUP($A35&amp;"-"&amp;EH$4,'04施策の客観指標'!$A$4:$AU$1029,COLUMN('04施策の客観指標'!$AU:$AU),FALSE)</f>
        <v>-</v>
      </c>
      <c r="ES35" s="38" t="str">
        <f>VLOOKUP($A35&amp;"-"&amp;EI$4,'04施策の客観指標'!$A$4:$AU$1029,COLUMN('04施策の客観指標'!$AU:$AU),FALSE)</f>
        <v>-</v>
      </c>
      <c r="ET35" s="82">
        <f t="shared" si="94"/>
        <v>0</v>
      </c>
      <c r="EU35" s="37" t="str">
        <f t="shared" si="95"/>
        <v/>
      </c>
      <c r="EV35" s="38" t="str">
        <f t="shared" si="24"/>
        <v/>
      </c>
      <c r="EW35" s="38" t="str">
        <f t="shared" si="25"/>
        <v/>
      </c>
      <c r="EX35" s="38" t="str">
        <f t="shared" si="26"/>
        <v/>
      </c>
      <c r="EY35" s="38" t="str">
        <f t="shared" si="27"/>
        <v/>
      </c>
      <c r="EZ35" s="38" t="str">
        <f t="shared" si="28"/>
        <v/>
      </c>
      <c r="FA35" s="38" t="str">
        <f t="shared" si="29"/>
        <v/>
      </c>
      <c r="FB35" s="38" t="str">
        <f t="shared" si="30"/>
        <v/>
      </c>
      <c r="FC35" s="38" t="str">
        <f t="shared" si="31"/>
        <v/>
      </c>
      <c r="FD35" s="41" t="e">
        <f t="shared" si="96"/>
        <v>#DIV/0!</v>
      </c>
      <c r="FE35" s="37" t="str">
        <f>IF($K35="○",VLOOKUP($C35&amp;"-"&amp;FE$4,'05市民生活実感調査'!$A$3:$BC$218,COLUMN('05市民生活実感調査'!$AI:$AI),FALSE),"-")</f>
        <v>-</v>
      </c>
      <c r="FF35" s="38" t="str">
        <f>IF($L35="○",VLOOKUP($C35&amp;"-"&amp;FF$4,'05市民生活実感調査'!$A$3:$BC$218,COLUMN('05市民生活実感調査'!$AI:$AI),FALSE),"-")</f>
        <v>-</v>
      </c>
      <c r="FG35" s="38" t="str">
        <f>IF($M35="○",VLOOKUP($C35&amp;"-"&amp;FG$4,'05市民生活実感調査'!$A$3:$BC$218,COLUMN('05市民生活実感調査'!$AI:$AI),FALSE),"-")</f>
        <v>-</v>
      </c>
      <c r="FH35" s="38" t="str">
        <f>IF($N35="○",VLOOKUP($C35&amp;"-"&amp;FH$4,'05市民生活実感調査'!$A$3:$BC$218,COLUMN('05市民生活実感調査'!$AI:$AI),FALSE),"-")</f>
        <v>-</v>
      </c>
      <c r="FI35" s="38" t="str">
        <f>IF($O35="○",VLOOKUP($C35&amp;"-"&amp;FI$4,'05市民生活実感調査'!$A$3:$BC$218,COLUMN('05市民生活実感調査'!$AI:$AI),FALSE),"-")</f>
        <v>-</v>
      </c>
      <c r="FJ35" s="38" t="str">
        <f>IF($P35="○",VLOOKUP($C35&amp;"-"&amp;FJ$4,'05市民生活実感調査'!$A$3:$BC$218,COLUMN('05市民生活実感調査'!$AI:$AI),FALSE),"-")</f>
        <v>-</v>
      </c>
      <c r="FK35" s="38" t="str">
        <f>IF($Q35="○",VLOOKUP($C35&amp;"-"&amp;FK$4,'05市民生活実感調査'!$A$3:$BC$218,COLUMN('05市民生活実感調査'!$AI:$AI),FALSE),"-")</f>
        <v>-</v>
      </c>
      <c r="FL35" s="38" t="str">
        <f>IF($R35="○",VLOOKUP($C35&amp;"-"&amp;FL$4,'05市民生活実感調査'!$A$3:$BC$218,COLUMN('05市民生活実感調査'!$AI:$AI),FALSE),"-")</f>
        <v>-</v>
      </c>
      <c r="FM35" s="109" t="e">
        <f t="shared" si="97"/>
        <v>#DIV/0!</v>
      </c>
      <c r="FN35" s="37" t="str">
        <f t="shared" si="98"/>
        <v/>
      </c>
      <c r="FO35" s="38" t="str">
        <f t="shared" si="32"/>
        <v/>
      </c>
      <c r="FP35" s="38" t="str">
        <f t="shared" si="33"/>
        <v/>
      </c>
      <c r="FQ35" s="38" t="str">
        <f t="shared" si="34"/>
        <v/>
      </c>
      <c r="FR35" s="38" t="str">
        <f t="shared" si="35"/>
        <v/>
      </c>
      <c r="FS35" s="38" t="str">
        <f t="shared" si="36"/>
        <v/>
      </c>
      <c r="FT35" s="38" t="str">
        <f t="shared" si="37"/>
        <v/>
      </c>
      <c r="FU35" s="38" t="str">
        <f t="shared" si="38"/>
        <v/>
      </c>
      <c r="FV35" s="41" t="e">
        <f t="shared" si="99"/>
        <v>#DIV/0!</v>
      </c>
      <c r="FW35" s="13" t="str">
        <f t="shared" si="100"/>
        <v>市民実感</v>
      </c>
      <c r="FX35" s="5" t="str">
        <f t="shared" si="101"/>
        <v>観光客だけでなく市民にとっても満足度の高い観光振興を図ることを目的としており，市民生活実感評価を重視して評価することが妥当であると考えるため。</v>
      </c>
      <c r="FY35" s="108" t="e">
        <f>VLOOKUP(EJ35&amp;FM35&amp;FW35,プルダウン!$AC$2:$AD$51,2,FALSE)</f>
        <v>#DIV/0!</v>
      </c>
      <c r="FZ35" s="12" t="e">
        <f>VLOOKUP(FY35,プルダウン!$A$1:$B$6,2,FALSE)</f>
        <v>#DIV/0!</v>
      </c>
      <c r="GA35" s="11"/>
      <c r="GB35" s="12"/>
      <c r="GC35" s="22" t="s">
        <v>81</v>
      </c>
      <c r="GD35" s="116"/>
      <c r="GE35" s="115" t="str">
        <f>VLOOKUP($A35&amp;"-"&amp;GE$4,'04施策の客観指標'!$A$4:$AU$1029,COLUMN('04施策の客観指標'!$AS:$AS),FALSE)</f>
        <v>-</v>
      </c>
      <c r="GF35" s="7" t="str">
        <f>VLOOKUP($A35&amp;"-"&amp;GF$4,'04施策の客観指標'!$A$4:$AU$1029,COLUMN('04施策の客観指標'!$AS:$AS),FALSE)</f>
        <v>-</v>
      </c>
      <c r="GG35" s="7" t="str">
        <f>VLOOKUP($A35&amp;"-"&amp;GG$4,'04施策の客観指標'!$A$4:$AU$1029,COLUMN('04施策の客観指標'!$AS:$AS),FALSE)</f>
        <v>-</v>
      </c>
      <c r="GH35" s="7" t="str">
        <f>VLOOKUP($A35&amp;"-"&amp;GH$4,'04施策の客観指標'!$A$4:$AU$1029,COLUMN('04施策の客観指標'!$AS:$AS),FALSE)</f>
        <v>-</v>
      </c>
      <c r="GI35" s="7" t="str">
        <f>VLOOKUP($A35&amp;"-"&amp;GI$4,'04施策の客観指標'!$A$4:$AU$1029,COLUMN('04施策の客観指標'!$AS:$AS),FALSE)</f>
        <v>-</v>
      </c>
      <c r="GJ35" s="7" t="str">
        <f>VLOOKUP($A35&amp;"-"&amp;GJ$4,'04施策の客観指標'!$A$4:$AU$1029,COLUMN('04施策の客観指標'!$AS:$AS),FALSE)</f>
        <v>-</v>
      </c>
      <c r="GK35" s="7" t="str">
        <f>VLOOKUP($A35&amp;"-"&amp;GK$4,'04施策の客観指標'!$A$4:$AU$1029,COLUMN('04施策の客観指標'!$AS:$AS),FALSE)</f>
        <v>-</v>
      </c>
      <c r="GL35" s="7" t="str">
        <f>VLOOKUP($A35&amp;"-"&amp;GL$4,'04施策の客観指標'!$A$4:$AU$1029,COLUMN('04施策の客観指標'!$AS:$AS),FALSE)</f>
        <v>-</v>
      </c>
      <c r="GM35" s="7" t="str">
        <f>VLOOKUP($A35&amp;"-"&amp;GM$4,'04施策の客観指標'!$A$4:$AU$1029,COLUMN('04施策の客観指標'!$AS:$AS),FALSE)</f>
        <v>-</v>
      </c>
      <c r="GN35" s="109" t="e">
        <f t="shared" si="102"/>
        <v>#DIV/0!</v>
      </c>
      <c r="GO35" s="37" t="str">
        <f>VLOOKUP($A35&amp;"-"&amp;GE$4,'04施策の客観指標'!$A$4:$AU$1029,COLUMN('04施策の客観指標'!$AU:$AU),FALSE)</f>
        <v>-</v>
      </c>
      <c r="GP35" s="38" t="str">
        <f>VLOOKUP($A35&amp;"-"&amp;GF$4,'04施策の客観指標'!$A$4:$AU$1029,COLUMN('04施策の客観指標'!$AU:$AU),FALSE)</f>
        <v>-</v>
      </c>
      <c r="GQ35" s="38" t="str">
        <f>VLOOKUP($A35&amp;"-"&amp;GG$4,'04施策の客観指標'!$A$4:$AU$1029,COLUMN('04施策の客観指標'!$AU:$AU),FALSE)</f>
        <v>-</v>
      </c>
      <c r="GR35" s="38" t="str">
        <f>VLOOKUP($A35&amp;"-"&amp;GH$4,'04施策の客観指標'!$A$4:$AU$1029,COLUMN('04施策の客観指標'!$AU:$AU),FALSE)</f>
        <v>-</v>
      </c>
      <c r="GS35" s="38" t="str">
        <f>VLOOKUP($A35&amp;"-"&amp;GI$4,'04施策の客観指標'!$A$4:$AU$1029,COLUMN('04施策の客観指標'!$AU:$AU),FALSE)</f>
        <v>-</v>
      </c>
      <c r="GT35" s="38" t="str">
        <f>VLOOKUP($A35&amp;"-"&amp;GJ$4,'04施策の客観指標'!$A$4:$AU$1029,COLUMN('04施策の客観指標'!$AU:$AU),FALSE)</f>
        <v>-</v>
      </c>
      <c r="GU35" s="38" t="str">
        <f>VLOOKUP($A35&amp;"-"&amp;GK$4,'04施策の客観指標'!$A$4:$AU$1029,COLUMN('04施策の客観指標'!$AU:$AU),FALSE)</f>
        <v>-</v>
      </c>
      <c r="GV35" s="38" t="str">
        <f>VLOOKUP($A35&amp;"-"&amp;GL$4,'04施策の客観指標'!$A$4:$AU$1029,COLUMN('04施策の客観指標'!$AU:$AU),FALSE)</f>
        <v>-</v>
      </c>
      <c r="GW35" s="38" t="str">
        <f>VLOOKUP($A35&amp;"-"&amp;GM$4,'04施策の客観指標'!$A$4:$AU$1029,COLUMN('04施策の客観指標'!$AU:$AU),FALSE)</f>
        <v>-</v>
      </c>
      <c r="GX35" s="82">
        <f t="shared" si="103"/>
        <v>0</v>
      </c>
      <c r="GY35" s="37" t="str">
        <f t="shared" si="104"/>
        <v/>
      </c>
      <c r="GZ35" s="38" t="str">
        <f t="shared" si="39"/>
        <v/>
      </c>
      <c r="HA35" s="38" t="str">
        <f t="shared" si="40"/>
        <v/>
      </c>
      <c r="HB35" s="38" t="str">
        <f t="shared" si="41"/>
        <v/>
      </c>
      <c r="HC35" s="38" t="str">
        <f t="shared" si="42"/>
        <v/>
      </c>
      <c r="HD35" s="38" t="str">
        <f t="shared" si="43"/>
        <v/>
      </c>
      <c r="HE35" s="38" t="str">
        <f t="shared" si="44"/>
        <v/>
      </c>
      <c r="HF35" s="38" t="str">
        <f t="shared" si="45"/>
        <v/>
      </c>
      <c r="HG35" s="38" t="str">
        <f t="shared" si="46"/>
        <v/>
      </c>
      <c r="HH35" s="41" t="e">
        <f t="shared" si="105"/>
        <v>#DIV/0!</v>
      </c>
      <c r="HI35" s="37" t="str">
        <f>IF($K35="○",VLOOKUP($C35&amp;"-"&amp;HI$4,'05市民生活実感調査'!$A$3:$BC$218,COLUMN('05市民生活実感調査'!$AS:$AS),FALSE),"-")</f>
        <v>-</v>
      </c>
      <c r="HJ35" s="38" t="str">
        <f>IF($L35="○",VLOOKUP($C35&amp;"-"&amp;HJ$4,'05市民生活実感調査'!$A$3:$BC$218,COLUMN('05市民生活実感調査'!$AS:$AS),FALSE),"-")</f>
        <v>-</v>
      </c>
      <c r="HK35" s="38" t="str">
        <f>IF($M35="○",VLOOKUP($C35&amp;"-"&amp;HK$4,'05市民生活実感調査'!$A$3:$BC$218,COLUMN('05市民生活実感調査'!$AS:$AS),FALSE),"-")</f>
        <v>-</v>
      </c>
      <c r="HL35" s="38" t="str">
        <f>IF($N35="○",VLOOKUP($C35&amp;"-"&amp;HL$4,'05市民生活実感調査'!$A$3:$BC$218,COLUMN('05市民生活実感調査'!$AS:$AS),FALSE),"-")</f>
        <v>-</v>
      </c>
      <c r="HM35" s="38" t="str">
        <f>IF($O35="○",VLOOKUP($C35&amp;"-"&amp;HM$4,'05市民生活実感調査'!$A$3:$BC$218,COLUMN('05市民生活実感調査'!$AS:$AS),FALSE),"-")</f>
        <v>-</v>
      </c>
      <c r="HN35" s="38" t="str">
        <f>IF($P35="○",VLOOKUP($C35&amp;"-"&amp;HN$4,'05市民生活実感調査'!$A$3:$BC$218,COLUMN('05市民生活実感調査'!$AS:$AS),FALSE),"-")</f>
        <v>-</v>
      </c>
      <c r="HO35" s="38" t="str">
        <f>IF($Q35="○",VLOOKUP($C35&amp;"-"&amp;HO$4,'05市民生活実感調査'!$A$3:$BC$218,COLUMN('05市民生活実感調査'!$AS:$AS),FALSE),"-")</f>
        <v>-</v>
      </c>
      <c r="HP35" s="38" t="str">
        <f>IF($R35="○",VLOOKUP($C35&amp;"-"&amp;HP$4,'05市民生活実感調査'!$A$3:$BC$218,COLUMN('05市民生活実感調査'!$AS:$AS),FALSE),"-")</f>
        <v>-</v>
      </c>
      <c r="HQ35" s="109" t="e">
        <f t="shared" si="106"/>
        <v>#DIV/0!</v>
      </c>
      <c r="HR35" s="37" t="str">
        <f t="shared" si="107"/>
        <v/>
      </c>
      <c r="HS35" s="38" t="str">
        <f t="shared" si="47"/>
        <v/>
      </c>
      <c r="HT35" s="38" t="str">
        <f t="shared" si="48"/>
        <v/>
      </c>
      <c r="HU35" s="38" t="str">
        <f t="shared" si="49"/>
        <v/>
      </c>
      <c r="HV35" s="38" t="str">
        <f t="shared" si="50"/>
        <v/>
      </c>
      <c r="HW35" s="38" t="str">
        <f t="shared" si="51"/>
        <v/>
      </c>
      <c r="HX35" s="38" t="str">
        <f t="shared" si="52"/>
        <v/>
      </c>
      <c r="HY35" s="38" t="str">
        <f t="shared" si="53"/>
        <v/>
      </c>
      <c r="HZ35" s="41" t="e">
        <f t="shared" si="108"/>
        <v>#DIV/0!</v>
      </c>
      <c r="IA35" s="13" t="str">
        <f t="shared" si="109"/>
        <v>市民実感</v>
      </c>
      <c r="IB35" s="5" t="str">
        <f t="shared" si="110"/>
        <v>観光客だけでなく市民にとっても満足度の高い観光振興を図ることを目的としており，市民生活実感評価を重視して評価することが妥当であると考えるため。</v>
      </c>
      <c r="IC35" s="108" t="e">
        <f>VLOOKUP(GN35&amp;HQ35&amp;IA35,プルダウン!$AC$2:$AD$51,2,FALSE)</f>
        <v>#DIV/0!</v>
      </c>
      <c r="ID35" s="12" t="e">
        <f>VLOOKUP(IC35,プルダウン!$A$1:$B$6,2,FALSE)</f>
        <v>#DIV/0!</v>
      </c>
      <c r="IE35" s="11"/>
      <c r="IF35" s="12"/>
      <c r="IG35" s="22" t="s">
        <v>81</v>
      </c>
      <c r="IH35" s="116"/>
      <c r="II35" s="115" t="str">
        <f>VLOOKUP($A35&amp;"-"&amp;II$4,'04施策の客観指標'!$A$4:$AU$1029,COLUMN('04施策の客観指標'!$AT:$AT),FALSE)</f>
        <v>-</v>
      </c>
      <c r="IJ35" s="7" t="str">
        <f>VLOOKUP($A35&amp;"-"&amp;IJ$4,'04施策の客観指標'!$A$4:$AU$1029,COLUMN('04施策の客観指標'!$AT:$AT),FALSE)</f>
        <v>-</v>
      </c>
      <c r="IK35" s="7" t="str">
        <f>VLOOKUP($A35&amp;"-"&amp;IK$4,'04施策の客観指標'!$A$4:$AU$1029,COLUMN('04施策の客観指標'!$AT:$AT),FALSE)</f>
        <v>-</v>
      </c>
      <c r="IL35" s="7" t="str">
        <f>VLOOKUP($A35&amp;"-"&amp;IL$4,'04施策の客観指標'!$A$4:$AU$1029,COLUMN('04施策の客観指標'!$AT:$AT),FALSE)</f>
        <v>-</v>
      </c>
      <c r="IM35" s="7" t="str">
        <f>VLOOKUP($A35&amp;"-"&amp;IM$4,'04施策の客観指標'!$A$4:$AU$1029,COLUMN('04施策の客観指標'!$AT:$AT),FALSE)</f>
        <v>-</v>
      </c>
      <c r="IN35" s="7" t="str">
        <f>VLOOKUP($A35&amp;"-"&amp;IN$4,'04施策の客観指標'!$A$4:$AU$1029,COLUMN('04施策の客観指標'!$AT:$AT),FALSE)</f>
        <v>-</v>
      </c>
      <c r="IO35" s="7" t="str">
        <f>VLOOKUP($A35&amp;"-"&amp;IO$4,'04施策の客観指標'!$A$4:$AU$1029,COLUMN('04施策の客観指標'!$AT:$AT),FALSE)</f>
        <v>-</v>
      </c>
      <c r="IP35" s="7" t="str">
        <f>VLOOKUP($A35&amp;"-"&amp;IP$4,'04施策の客観指標'!$A$4:$AU$1029,COLUMN('04施策の客観指標'!$AT:$AT),FALSE)</f>
        <v>-</v>
      </c>
      <c r="IQ35" s="7" t="str">
        <f>VLOOKUP($A35&amp;"-"&amp;IQ$4,'04施策の客観指標'!$A$4:$AU$1029,COLUMN('04施策の客観指標'!$AT:$AT),FALSE)</f>
        <v>-</v>
      </c>
      <c r="IR35" s="109" t="e">
        <f t="shared" si="111"/>
        <v>#DIV/0!</v>
      </c>
      <c r="IS35" s="37" t="str">
        <f>VLOOKUP($A35&amp;"-"&amp;II$4,'04施策の客観指標'!$A$4:$AU$1029,COLUMN('04施策の客観指標'!$AU:$AU),FALSE)</f>
        <v>-</v>
      </c>
      <c r="IT35" s="38" t="str">
        <f>VLOOKUP($A35&amp;"-"&amp;IJ$4,'04施策の客観指標'!$A$4:$AU$1029,COLUMN('04施策の客観指標'!$AU:$AU),FALSE)</f>
        <v>-</v>
      </c>
      <c r="IU35" s="38" t="str">
        <f>VLOOKUP($A35&amp;"-"&amp;IK$4,'04施策の客観指標'!$A$4:$AU$1029,COLUMN('04施策の客観指標'!$AU:$AU),FALSE)</f>
        <v>-</v>
      </c>
      <c r="IV35" s="38" t="str">
        <f>VLOOKUP($A35&amp;"-"&amp;IL$4,'04施策の客観指標'!$A$4:$AU$1029,COLUMN('04施策の客観指標'!$AU:$AU),FALSE)</f>
        <v>-</v>
      </c>
      <c r="IW35" s="38" t="str">
        <f>VLOOKUP($A35&amp;"-"&amp;IM$4,'04施策の客観指標'!$A$4:$AU$1029,COLUMN('04施策の客観指標'!$AU:$AU),FALSE)</f>
        <v>-</v>
      </c>
      <c r="IX35" s="38" t="str">
        <f>VLOOKUP($A35&amp;"-"&amp;IN$4,'04施策の客観指標'!$A$4:$AU$1029,COLUMN('04施策の客観指標'!$AU:$AU),FALSE)</f>
        <v>-</v>
      </c>
      <c r="IY35" s="38" t="str">
        <f>VLOOKUP($A35&amp;"-"&amp;IO$4,'04施策の客観指標'!$A$4:$AU$1029,COLUMN('04施策の客観指標'!$AU:$AU),FALSE)</f>
        <v>-</v>
      </c>
      <c r="IZ35" s="38" t="str">
        <f>VLOOKUP($A35&amp;"-"&amp;IP$4,'04施策の客観指標'!$A$4:$AU$1029,COLUMN('04施策の客観指標'!$AU:$AU),FALSE)</f>
        <v>-</v>
      </c>
      <c r="JA35" s="38" t="str">
        <f>VLOOKUP($A35&amp;"-"&amp;IQ$4,'04施策の客観指標'!$A$4:$AU$1029,COLUMN('04施策の客観指標'!$AU:$AU),FALSE)</f>
        <v>-</v>
      </c>
      <c r="JB35" s="82">
        <f t="shared" si="112"/>
        <v>0</v>
      </c>
      <c r="JC35" s="37" t="str">
        <f t="shared" si="113"/>
        <v/>
      </c>
      <c r="JD35" s="38" t="str">
        <f t="shared" si="54"/>
        <v/>
      </c>
      <c r="JE35" s="38" t="str">
        <f t="shared" si="55"/>
        <v/>
      </c>
      <c r="JF35" s="38" t="str">
        <f t="shared" si="56"/>
        <v/>
      </c>
      <c r="JG35" s="38" t="str">
        <f t="shared" si="57"/>
        <v/>
      </c>
      <c r="JH35" s="38" t="str">
        <f t="shared" si="58"/>
        <v/>
      </c>
      <c r="JI35" s="38" t="str">
        <f t="shared" si="59"/>
        <v/>
      </c>
      <c r="JJ35" s="38" t="str">
        <f t="shared" si="60"/>
        <v/>
      </c>
      <c r="JK35" s="38" t="str">
        <f t="shared" si="61"/>
        <v/>
      </c>
      <c r="JL35" s="41" t="e">
        <f t="shared" si="114"/>
        <v>#DIV/0!</v>
      </c>
      <c r="JM35" s="37" t="str">
        <f>IF($K35="○",VLOOKUP($C35&amp;"-"&amp;JM$4,'05市民生活実感調査'!$A$3:$BC$218,COLUMN('05市民生活実感調査'!$BC:$BC),FALSE),"-")</f>
        <v>-</v>
      </c>
      <c r="JN35" s="38" t="str">
        <f>IF($L35="○",VLOOKUP($C35&amp;"-"&amp;JN$4,'05市民生活実感調査'!$A$3:$BC$218,COLUMN('05市民生活実感調査'!$BC:$BC),FALSE),"-")</f>
        <v>-</v>
      </c>
      <c r="JO35" s="38" t="str">
        <f>IF($M35="○",VLOOKUP($C35&amp;"-"&amp;JO$4,'05市民生活実感調査'!$A$3:$BC$218,COLUMN('05市民生活実感調査'!$BC:$BC),FALSE),"-")</f>
        <v>-</v>
      </c>
      <c r="JP35" s="38" t="str">
        <f>IF($N35="○",VLOOKUP($C35&amp;"-"&amp;JP$4,'05市民生活実感調査'!$A$3:$BC$218,COLUMN('05市民生活実感調査'!$BC:$BC),FALSE),"-")</f>
        <v>-</v>
      </c>
      <c r="JQ35" s="38" t="str">
        <f>IF($O35="○",VLOOKUP($C35&amp;"-"&amp;JQ$4,'05市民生活実感調査'!$A$3:$BC$218,COLUMN('05市民生活実感調査'!$BC:$BC),FALSE),"-")</f>
        <v>-</v>
      </c>
      <c r="JR35" s="38" t="str">
        <f>IF($P35="○",VLOOKUP($C35&amp;"-"&amp;JR$4,'05市民生活実感調査'!$A$3:$BC$218,COLUMN('05市民生活実感調査'!$BC:$BC),FALSE),"-")</f>
        <v>-</v>
      </c>
      <c r="JS35" s="38" t="str">
        <f>IF($Q35="○",VLOOKUP($C35&amp;"-"&amp;JS$4,'05市民生活実感調査'!$A$3:$BC$218,COLUMN('05市民生活実感調査'!$BC:$BC),FALSE),"-")</f>
        <v>-</v>
      </c>
      <c r="JT35" s="38" t="str">
        <f>IF($R35="○",VLOOKUP($C35&amp;"-"&amp;JT$4,'05市民生活実感調査'!$A$3:$BC$218,COLUMN('05市民生活実感調査'!$BC:$BC),FALSE),"-")</f>
        <v>-</v>
      </c>
      <c r="JU35" s="109" t="e">
        <f t="shared" si="115"/>
        <v>#DIV/0!</v>
      </c>
      <c r="JV35" s="37" t="str">
        <f t="shared" si="116"/>
        <v/>
      </c>
      <c r="JW35" s="38" t="str">
        <f t="shared" si="62"/>
        <v/>
      </c>
      <c r="JX35" s="38" t="str">
        <f t="shared" si="63"/>
        <v/>
      </c>
      <c r="JY35" s="38" t="str">
        <f t="shared" si="64"/>
        <v/>
      </c>
      <c r="JZ35" s="38" t="str">
        <f t="shared" si="65"/>
        <v/>
      </c>
      <c r="KA35" s="38" t="str">
        <f t="shared" si="66"/>
        <v/>
      </c>
      <c r="KB35" s="38" t="str">
        <f t="shared" si="67"/>
        <v/>
      </c>
      <c r="KC35" s="38" t="str">
        <f t="shared" si="68"/>
        <v/>
      </c>
      <c r="KD35" s="41" t="e">
        <f t="shared" si="117"/>
        <v>#DIV/0!</v>
      </c>
      <c r="KE35" s="13" t="str">
        <f t="shared" si="118"/>
        <v>市民実感</v>
      </c>
      <c r="KF35" s="5" t="str">
        <f t="shared" si="119"/>
        <v>観光客だけでなく市民にとっても満足度の高い観光振興を図ることを目的としており，市民生活実感評価を重視して評価することが妥当であると考えるため。</v>
      </c>
      <c r="KG35" s="108" t="e">
        <f>VLOOKUP(IR35&amp;JU35&amp;KE35,プルダウン!$AC$2:$AD$51,2,FALSE)</f>
        <v>#DIV/0!</v>
      </c>
      <c r="KH35" s="12" t="e">
        <f>VLOOKUP(KG35,プルダウン!$A$1:$B$6,2,FALSE)</f>
        <v>#DIV/0!</v>
      </c>
      <c r="KI35" s="11"/>
      <c r="KJ35" s="12"/>
      <c r="KK35" s="22" t="s">
        <v>81</v>
      </c>
      <c r="KL35" s="5"/>
    </row>
    <row r="36" spans="1:298" ht="135" customHeight="1">
      <c r="A36" s="18">
        <v>901</v>
      </c>
      <c r="B36" s="5" t="s">
        <v>190</v>
      </c>
      <c r="C36" s="47">
        <f t="shared" ref="C36" si="201">ROUNDDOWN(A36/100,0)</f>
        <v>9</v>
      </c>
      <c r="D36" s="12" t="str">
        <f>IFERROR(VLOOKUP(C36,プルダウン!$L$2:$M$28,2,FALSE),"-")</f>
        <v>農林業</v>
      </c>
      <c r="E36" s="5"/>
      <c r="F36" s="11" t="s">
        <v>1943</v>
      </c>
      <c r="G36" s="20" t="s">
        <v>2685</v>
      </c>
      <c r="H36" s="11"/>
      <c r="I36" s="20"/>
      <c r="J36" s="5"/>
      <c r="K36" s="42" t="s">
        <v>392</v>
      </c>
      <c r="L36" s="43" t="s">
        <v>85</v>
      </c>
      <c r="M36" s="43" t="s">
        <v>85</v>
      </c>
      <c r="N36" s="43" t="s">
        <v>85</v>
      </c>
      <c r="O36" s="43" t="s">
        <v>85</v>
      </c>
      <c r="P36" s="43" t="s">
        <v>85</v>
      </c>
      <c r="Q36" s="43" t="s">
        <v>85</v>
      </c>
      <c r="R36" s="41" t="s">
        <v>85</v>
      </c>
      <c r="S36" s="552" t="str">
        <f>VLOOKUP($A36&amp;"-"&amp;S$4,'04施策の客観指標'!$A$4:$AU$1029,COLUMN('04施策の客観指標'!$AP:$AP),FALSE)</f>
        <v>a</v>
      </c>
      <c r="T36" s="553" t="str">
        <f>VLOOKUP($A36&amp;"-"&amp;T$4,'04施策の客観指標'!$A$4:$AU$1029,COLUMN('04施策の客観指標'!$AP:$AP),FALSE)</f>
        <v>a</v>
      </c>
      <c r="U36" s="553" t="str">
        <f>VLOOKUP($A36&amp;"-"&amp;U$4,'04施策の客観指標'!$A$4:$AU$1029,COLUMN('04施策の客観指標'!$AP:$AP),FALSE)</f>
        <v>-</v>
      </c>
      <c r="V36" s="553" t="str">
        <f>VLOOKUP($A36&amp;"-"&amp;V$4,'04施策の客観指標'!$A$4:$AU$1029,COLUMN('04施策の客観指標'!$AP:$AP),FALSE)</f>
        <v>-</v>
      </c>
      <c r="W36" s="553" t="str">
        <f>VLOOKUP($A36&amp;"-"&amp;W$4,'04施策の客観指標'!$A$4:$AU$1029,COLUMN('04施策の客観指標'!$AP:$AP),FALSE)</f>
        <v>-</v>
      </c>
      <c r="X36" s="553" t="str">
        <f>VLOOKUP($A36&amp;"-"&amp;X$4,'04施策の客観指標'!$A$4:$AU$1029,COLUMN('04施策の客観指標'!$AP:$AP),FALSE)</f>
        <v>-</v>
      </c>
      <c r="Y36" s="553" t="str">
        <f>VLOOKUP($A36&amp;"-"&amp;Y$4,'04施策の客観指標'!$A$4:$AU$1029,COLUMN('04施策の客観指標'!$AP:$AP),FALSE)</f>
        <v>-</v>
      </c>
      <c r="Z36" s="553" t="str">
        <f>VLOOKUP($A36&amp;"-"&amp;Z$4,'04施策の客観指標'!$A$4:$AU$1029,COLUMN('04施策の客観指標'!$AP:$AP),FALSE)</f>
        <v>-</v>
      </c>
      <c r="AA36" s="554" t="str">
        <f>VLOOKUP($A36&amp;"-"&amp;AA$4,'04施策の客観指標'!$A$4:$AU$1029,COLUMN('04施策の客観指標'!$AP:$AP),FALSE)</f>
        <v>-</v>
      </c>
      <c r="AB36" s="555" t="str">
        <f t="shared" si="70"/>
        <v>a</v>
      </c>
      <c r="AC36" s="391">
        <f>VLOOKUP($A36&amp;"-"&amp;S$4,'04施策の客観指標'!$A$4:$AU$1029,COLUMN('04施策の客観指標'!$AU:$AU),FALSE)</f>
        <v>1</v>
      </c>
      <c r="AD36" s="392">
        <f>VLOOKUP($A36&amp;"-"&amp;T$4,'04施策の客観指標'!$A$4:$AU$1029,COLUMN('04施策の客観指標'!$AU:$AU),FALSE)</f>
        <v>1</v>
      </c>
      <c r="AE36" s="392" t="str">
        <f>VLOOKUP($A36&amp;"-"&amp;U$4,'04施策の客観指標'!$A$4:$AU$1029,COLUMN('04施策の客観指標'!$AU:$AU),FALSE)</f>
        <v>-</v>
      </c>
      <c r="AF36" s="392" t="str">
        <f>VLOOKUP($A36&amp;"-"&amp;V$4,'04施策の客観指標'!$A$4:$AU$1029,COLUMN('04施策の客観指標'!$AU:$AU),FALSE)</f>
        <v>-</v>
      </c>
      <c r="AG36" s="392" t="str">
        <f>VLOOKUP($A36&amp;"-"&amp;W$4,'04施策の客観指標'!$A$4:$AU$1029,COLUMN('04施策の客観指標'!$AU:$AU),FALSE)</f>
        <v>-</v>
      </c>
      <c r="AH36" s="392" t="str">
        <f>VLOOKUP($A36&amp;"-"&amp;X$4,'04施策の客観指標'!$A$4:$AU$1029,COLUMN('04施策の客観指標'!$AU:$AU),FALSE)</f>
        <v>-</v>
      </c>
      <c r="AI36" s="392" t="str">
        <f>VLOOKUP($A36&amp;"-"&amp;Y$4,'04施策の客観指標'!$A$4:$AU$1029,COLUMN('04施策の客観指標'!$AU:$AU),FALSE)</f>
        <v>-</v>
      </c>
      <c r="AJ36" s="392" t="str">
        <f>VLOOKUP($A36&amp;"-"&amp;Z$4,'04施策の客観指標'!$A$4:$AU$1029,COLUMN('04施策の客観指標'!$AU:$AU),FALSE)</f>
        <v>-</v>
      </c>
      <c r="AK36" s="392" t="str">
        <f>VLOOKUP($A36&amp;"-"&amp;AA$4,'04施策の客観指標'!$A$4:$AU$1029,COLUMN('04施策の客観指標'!$AU:$AU),FALSE)</f>
        <v>-</v>
      </c>
      <c r="AL36" s="393">
        <f t="shared" ref="AL36" si="202">SUM(AC36:AK36)</f>
        <v>2</v>
      </c>
      <c r="AM36" s="37">
        <f t="shared" ref="AM36" si="203">_xlfn.SWITCH(S36,"a",4*AC36,"b",3*AC36,"c",2*AC36,"d",1*AC36,"e",0*AC36,"-","")</f>
        <v>4</v>
      </c>
      <c r="AN36" s="38">
        <f t="shared" ref="AN36" si="204">_xlfn.SWITCH(T36,"a",4*AD36,"b",3*AD36,"c",2*AD36,"d",1*AD36,"e",0*AD36,"-","")</f>
        <v>4</v>
      </c>
      <c r="AO36" s="38" t="str">
        <f t="shared" ref="AO36" si="205">_xlfn.SWITCH(U36,"a",4*AE36,"b",3*AE36,"c",2*AE36,"d",1*AE36,"e",0*AE36,"-","")</f>
        <v/>
      </c>
      <c r="AP36" s="38" t="str">
        <f t="shared" ref="AP36" si="206">_xlfn.SWITCH(V36,"a",4*AF36,"b",3*AF36,"c",2*AF36,"d",1*AF36,"e",0*AF36,"-","")</f>
        <v/>
      </c>
      <c r="AQ36" s="38" t="str">
        <f t="shared" ref="AQ36" si="207">_xlfn.SWITCH(W36,"a",4*AG36,"b",3*AG36,"c",2*AG36,"d",1*AG36,"e",0*AG36,"-","")</f>
        <v/>
      </c>
      <c r="AR36" s="38" t="str">
        <f t="shared" ref="AR36" si="208">_xlfn.SWITCH(X36,"a",4*AH36,"b",3*AH36,"c",2*AH36,"d",1*AH36,"e",0*AH36,"-","")</f>
        <v/>
      </c>
      <c r="AS36" s="38" t="str">
        <f t="shared" ref="AS36" si="209">_xlfn.SWITCH(Y36,"a",4*AI36,"b",3*AI36,"c",2*AI36,"d",1*AI36,"e",0*AI36,"-","")</f>
        <v/>
      </c>
      <c r="AT36" s="38" t="str">
        <f t="shared" ref="AT36" si="210">_xlfn.SWITCH(Z36,"a",4*AJ36,"b",3*AJ36,"c",2*AJ36,"d",1*AJ36,"e",0*AJ36,"-","")</f>
        <v/>
      </c>
      <c r="AU36" s="253" t="str">
        <f t="shared" ref="AU36" si="211">_xlfn.SWITCH(AA36,"a",4*AK36,"b",3*AK36,"c",2*AK36,"d",1*AK36,"e",0*AK36,"-","")</f>
        <v/>
      </c>
      <c r="AV36" s="81">
        <f t="shared" si="200"/>
        <v>1</v>
      </c>
      <c r="AW36" s="534" t="str">
        <f>IF($K36="○",VLOOKUP($C36&amp;"-"&amp;AW$4,'05市民生活実感調査'!$A$3:$BC$218,COLUMN('05市民生活実感調査'!$O:$O),FALSE),"-")</f>
        <v>d</v>
      </c>
      <c r="AX36" s="535" t="str">
        <f>IF($L36="○",VLOOKUP($C36&amp;"-"&amp;AX$4,'05市民生活実感調査'!$A$3:$BC$218,COLUMN('05市民生活実感調査'!$O:$O),FALSE),"-")</f>
        <v>-</v>
      </c>
      <c r="AY36" s="535" t="str">
        <f>IF($M36="○",VLOOKUP($C36&amp;"-"&amp;AY$4,'05市民生活実感調査'!$A$3:$BC$218,COLUMN('05市民生活実感調査'!$O:$O),FALSE),"-")</f>
        <v>-</v>
      </c>
      <c r="AZ36" s="535" t="str">
        <f>IF($N36="○",VLOOKUP($C36&amp;"-"&amp;AZ$4,'05市民生活実感調査'!$A$3:$BC$218,COLUMN('05市民生活実感調査'!$O:$O),FALSE),"-")</f>
        <v>-</v>
      </c>
      <c r="BA36" s="535" t="str">
        <f>IF($O36="○",VLOOKUP($C36&amp;"-"&amp;BA$4,'05市民生活実感調査'!$A$3:$BC$218,COLUMN('05市民生活実感調査'!$O:$O),FALSE),"-")</f>
        <v>-</v>
      </c>
      <c r="BB36" s="535" t="str">
        <f>IF($P36="○",VLOOKUP($C36&amp;"-"&amp;BB$4,'05市民生活実感調査'!$A$3:$BC$218,COLUMN('05市民生活実感調査'!$O:$O),FALSE),"-")</f>
        <v>-</v>
      </c>
      <c r="BC36" s="535" t="str">
        <f>IF($Q36="○",VLOOKUP($C36&amp;"-"&amp;BC$4,'05市民生活実感調査'!$A$3:$BC$218,COLUMN('05市民生活実感調査'!$O:$O),FALSE),"-")</f>
        <v>-</v>
      </c>
      <c r="BD36" s="535" t="str">
        <f>IF($R36="○",VLOOKUP($C36&amp;"-"&amp;BD$4,'05市民生活実感調査'!$A$3:$BC$218,COLUMN('05市民生活実感調査'!$O:$O),FALSE),"-")</f>
        <v>-</v>
      </c>
      <c r="BE36" s="536" t="str">
        <f t="shared" si="81"/>
        <v>d</v>
      </c>
      <c r="BF36" s="37">
        <f t="shared" ref="BF36" si="212">_xlfn.SWITCH(AW36,"a",4,"b",3,"c",2,"d",1,"e",0,"-","")</f>
        <v>1</v>
      </c>
      <c r="BG36" s="38" t="str">
        <f t="shared" ref="BG36" si="213">_xlfn.SWITCH(AX36,"a",4,"b",3,"c",2,"d",1,"e",0,"-","")</f>
        <v/>
      </c>
      <c r="BH36" s="38" t="str">
        <f t="shared" ref="BH36" si="214">_xlfn.SWITCH(AY36,"a",4,"b",3,"c",2,"d",1,"e",0,"-","")</f>
        <v/>
      </c>
      <c r="BI36" s="38" t="str">
        <f t="shared" ref="BI36" si="215">_xlfn.SWITCH(AZ36,"a",4,"b",3,"c",2,"d",1,"e",0,"-","")</f>
        <v/>
      </c>
      <c r="BJ36" s="38" t="str">
        <f t="shared" ref="BJ36" si="216">_xlfn.SWITCH(BA36,"a",4,"b",3,"c",2,"d",1,"e",0,"-","")</f>
        <v/>
      </c>
      <c r="BK36" s="38" t="str">
        <f t="shared" ref="BK36" si="217">_xlfn.SWITCH(BB36,"a",4,"b",3,"c",2,"d",1,"e",0,"-","")</f>
        <v/>
      </c>
      <c r="BL36" s="38" t="str">
        <f t="shared" ref="BL36" si="218">_xlfn.SWITCH(BC36,"a",4,"b",3,"c",2,"d",1,"e",0,"-","")</f>
        <v/>
      </c>
      <c r="BM36" s="38" t="str">
        <f t="shared" ref="BM36" si="219">_xlfn.SWITCH(BD36,"a",4,"b",3,"c",2,"d",1,"e",0,"-","")</f>
        <v/>
      </c>
      <c r="BN36" s="41">
        <f t="shared" ref="BN36" si="220">SUM(BF36:BM36)/COUNT(BF36:BM36)/4</f>
        <v>0.25</v>
      </c>
      <c r="BO36" s="275" t="s">
        <v>124</v>
      </c>
      <c r="BP36" s="5" t="s">
        <v>2248</v>
      </c>
      <c r="BQ36" s="586" t="str">
        <f>VLOOKUP(AB36&amp;BE36&amp;BO36,[25]プルダウン!$AC$2:$AD$71,2,FALSE)</f>
        <v>B</v>
      </c>
      <c r="BR36" s="587" t="str">
        <f>VLOOKUP(BQ36,プルダウン!$A$1:$B$6,2,FALSE)</f>
        <v>政策の目的がかなり達成されている</v>
      </c>
      <c r="BS36" s="262"/>
      <c r="BT36" s="240" t="s">
        <v>2696</v>
      </c>
      <c r="BU36" s="224" t="s">
        <v>2263</v>
      </c>
      <c r="BV36" s="334" t="s">
        <v>2718</v>
      </c>
      <c r="BW36" s="115" t="str">
        <f>VLOOKUP($A36&amp;"-"&amp;BW$4,'04施策の客観指標'!$A$4:$AU$1029,COLUMN('04施策の客観指標'!$AQ:$AQ),FALSE)</f>
        <v>-</v>
      </c>
      <c r="BX36" s="7" t="str">
        <f>VLOOKUP($A36&amp;"-"&amp;BX$4,'04施策の客観指標'!$A$4:$AU$1029,COLUMN('04施策の客観指標'!$AQ:$AQ),FALSE)</f>
        <v>-</v>
      </c>
      <c r="BY36" s="7" t="str">
        <f>VLOOKUP($A36&amp;"-"&amp;BY$4,'04施策の客観指標'!$A$4:$AU$1029,COLUMN('04施策の客観指標'!$AQ:$AQ),FALSE)</f>
        <v>-</v>
      </c>
      <c r="BZ36" s="7" t="str">
        <f>VLOOKUP($A36&amp;"-"&amp;BZ$4,'04施策の客観指標'!$A$4:$AU$1029,COLUMN('04施策の客観指標'!$AQ:$AQ),FALSE)</f>
        <v>-</v>
      </c>
      <c r="CA36" s="7" t="str">
        <f>VLOOKUP($A36&amp;"-"&amp;CA$4,'04施策の客観指標'!$A$4:$AU$1029,COLUMN('04施策の客観指標'!$AQ:$AQ),FALSE)</f>
        <v>-</v>
      </c>
      <c r="CB36" s="7" t="str">
        <f>VLOOKUP($A36&amp;"-"&amp;CB$4,'04施策の客観指標'!$A$4:$AU$1029,COLUMN('04施策の客観指標'!$AQ:$AQ),FALSE)</f>
        <v>-</v>
      </c>
      <c r="CC36" s="7" t="str">
        <f>VLOOKUP($A36&amp;"-"&amp;CC$4,'04施策の客観指標'!$A$4:$AU$1029,COLUMN('04施策の客観指標'!$AQ:$AQ),FALSE)</f>
        <v>-</v>
      </c>
      <c r="CD36" s="7" t="str">
        <f>VLOOKUP($A36&amp;"-"&amp;CD$4,'04施策の客観指標'!$A$4:$AU$1029,COLUMN('04施策の客観指標'!$AQ:$AQ),FALSE)</f>
        <v>-</v>
      </c>
      <c r="CE36" s="7" t="str">
        <f>VLOOKUP($A36&amp;"-"&amp;CE$4,'04施策の客観指標'!$A$4:$AU$1029,COLUMN('04施策の客観指標'!$AQ:$AQ),FALSE)</f>
        <v>-</v>
      </c>
      <c r="CF36" s="109" t="str">
        <f t="shared" si="84"/>
        <v>e</v>
      </c>
      <c r="CG36" s="37">
        <f>VLOOKUP($A36&amp;"-"&amp;BW$4,'04施策の客観指標'!$A$4:$AU$1029,COLUMN('04施策の客観指標'!$AU:$AU),FALSE)</f>
        <v>1</v>
      </c>
      <c r="CH36" s="38">
        <f>VLOOKUP($A36&amp;"-"&amp;BX$4,'04施策の客観指標'!$A$4:$AU$1029,COLUMN('04施策の客観指標'!$AU:$AU),FALSE)</f>
        <v>1</v>
      </c>
      <c r="CI36" s="38" t="str">
        <f>VLOOKUP($A36&amp;"-"&amp;BY$4,'04施策の客観指標'!$A$4:$AU$1029,COLUMN('04施策の客観指標'!$AU:$AU),FALSE)</f>
        <v>-</v>
      </c>
      <c r="CJ36" s="38" t="str">
        <f>VLOOKUP($A36&amp;"-"&amp;BZ$4,'04施策の客観指標'!$A$4:$AU$1029,COLUMN('04施策の客観指標'!$AU:$AU),FALSE)</f>
        <v>-</v>
      </c>
      <c r="CK36" s="38" t="str">
        <f>VLOOKUP($A36&amp;"-"&amp;CA$4,'04施策の客観指標'!$A$4:$AU$1029,COLUMN('04施策の客観指標'!$AU:$AU),FALSE)</f>
        <v>-</v>
      </c>
      <c r="CL36" s="38" t="str">
        <f>VLOOKUP($A36&amp;"-"&amp;CB$4,'04施策の客観指標'!$A$4:$AU$1029,COLUMN('04施策の客観指標'!$AU:$AU),FALSE)</f>
        <v>-</v>
      </c>
      <c r="CM36" s="38" t="str">
        <f>VLOOKUP($A36&amp;"-"&amp;CC$4,'04施策の客観指標'!$A$4:$AU$1029,COLUMN('04施策の客観指標'!$AU:$AU),FALSE)</f>
        <v>-</v>
      </c>
      <c r="CN36" s="38" t="str">
        <f>VLOOKUP($A36&amp;"-"&amp;CD$4,'04施策の客観指標'!$A$4:$AU$1029,COLUMN('04施策の客観指標'!$AU:$AU),FALSE)</f>
        <v>-</v>
      </c>
      <c r="CO36" s="38" t="str">
        <f>VLOOKUP($A36&amp;"-"&amp;CE$4,'04施策の客観指標'!$A$4:$AU$1029,COLUMN('04施策の客観指標'!$AU:$AU),FALSE)</f>
        <v>-</v>
      </c>
      <c r="CP36" s="82">
        <f t="shared" si="85"/>
        <v>2</v>
      </c>
      <c r="CQ36" s="37" t="str">
        <f t="shared" si="86"/>
        <v/>
      </c>
      <c r="CR36" s="38" t="str">
        <f t="shared" si="9"/>
        <v/>
      </c>
      <c r="CS36" s="38" t="str">
        <f t="shared" si="10"/>
        <v/>
      </c>
      <c r="CT36" s="38" t="str">
        <f t="shared" si="11"/>
        <v/>
      </c>
      <c r="CU36" s="38" t="str">
        <f t="shared" si="12"/>
        <v/>
      </c>
      <c r="CV36" s="38" t="str">
        <f t="shared" si="13"/>
        <v/>
      </c>
      <c r="CW36" s="38" t="str">
        <f t="shared" si="14"/>
        <v/>
      </c>
      <c r="CX36" s="38" t="str">
        <f t="shared" si="15"/>
        <v/>
      </c>
      <c r="CY36" s="38" t="str">
        <f t="shared" si="16"/>
        <v/>
      </c>
      <c r="CZ36" s="41">
        <f t="shared" si="87"/>
        <v>0</v>
      </c>
      <c r="DA36" s="37" t="str">
        <f>IF($K36="○",VLOOKUP($C36&amp;"-"&amp;DA$4,'05市民生活実感調査'!$A$3:$BC$218,COLUMN('05市民生活実感調査'!$Y:$Y),FALSE),"-")</f>
        <v>-</v>
      </c>
      <c r="DB36" s="38" t="str">
        <f>IF($L36="○",VLOOKUP($C36&amp;"-"&amp;DB$4,'05市民生活実感調査'!$A$3:$BC$218,COLUMN('05市民生活実感調査'!$Y:$Y),FALSE),"-")</f>
        <v>-</v>
      </c>
      <c r="DC36" s="38" t="str">
        <f>IF($M36="○",VLOOKUP($C36&amp;"-"&amp;DC$4,'05市民生活実感調査'!$A$3:$BC$218,COLUMN('05市民生活実感調査'!$Y:$Y),FALSE),"-")</f>
        <v>-</v>
      </c>
      <c r="DD36" s="38" t="str">
        <f>IF($N36="○",VLOOKUP($C36&amp;"-"&amp;DD$4,'05市民生活実感調査'!$A$3:$BC$218,COLUMN('05市民生活実感調査'!$Y:$Y),FALSE),"-")</f>
        <v>-</v>
      </c>
      <c r="DE36" s="38" t="str">
        <f>IF($O36="○",VLOOKUP($C36&amp;"-"&amp;DE$4,'05市民生活実感調査'!$A$3:$BC$218,COLUMN('05市民生活実感調査'!$Y:$Y),FALSE),"-")</f>
        <v>-</v>
      </c>
      <c r="DF36" s="38" t="str">
        <f>IF($P36="○",VLOOKUP($C36&amp;"-"&amp;DF$4,'05市民生活実感調査'!$A$3:$BC$218,COLUMN('05市民生活実感調査'!$Y:$Y),FALSE),"-")</f>
        <v>-</v>
      </c>
      <c r="DG36" s="38" t="str">
        <f>IF($Q36="○",VLOOKUP($C36&amp;"-"&amp;DG$4,'05市民生活実感調査'!$A$3:$BC$218,COLUMN('05市民生活実感調査'!$Y:$Y),FALSE),"-")</f>
        <v>-</v>
      </c>
      <c r="DH36" s="38" t="str">
        <f>IF($R36="○",VLOOKUP($C36&amp;"-"&amp;DH$4,'05市民生活実感調査'!$A$3:$BC$218,COLUMN('05市民生活実感調査'!$Y:$Y),FALSE),"-")</f>
        <v>-</v>
      </c>
      <c r="DI36" s="109" t="e">
        <f t="shared" si="88"/>
        <v>#DIV/0!</v>
      </c>
      <c r="DJ36" s="37" t="str">
        <f t="shared" si="89"/>
        <v/>
      </c>
      <c r="DK36" s="38" t="str">
        <f t="shared" si="17"/>
        <v/>
      </c>
      <c r="DL36" s="38" t="str">
        <f t="shared" si="18"/>
        <v/>
      </c>
      <c r="DM36" s="38" t="str">
        <f t="shared" si="19"/>
        <v/>
      </c>
      <c r="DN36" s="38" t="str">
        <f t="shared" si="20"/>
        <v/>
      </c>
      <c r="DO36" s="38" t="str">
        <f t="shared" si="21"/>
        <v/>
      </c>
      <c r="DP36" s="38" t="str">
        <f t="shared" si="22"/>
        <v/>
      </c>
      <c r="DQ36" s="38" t="str">
        <f t="shared" si="23"/>
        <v/>
      </c>
      <c r="DR36" s="41" t="e">
        <f t="shared" si="90"/>
        <v>#DIV/0!</v>
      </c>
      <c r="DS36" s="13" t="str">
        <f t="shared" si="91"/>
        <v>客観指標</v>
      </c>
      <c r="DT36" s="5" t="str">
        <f t="shared" si="92"/>
        <v>農林業に従事しない市民や農林業に関心のない市民にとっては，実感しにくい施策であり，客観指標評価を重視して評価することが妥当であると考えるため</v>
      </c>
      <c r="DU36" s="108" t="e">
        <f>VLOOKUP(CF36&amp;DI36&amp;DS36,プルダウン!$AC$2:$AD$51,2,FALSE)</f>
        <v>#DIV/0!</v>
      </c>
      <c r="DV36" s="12" t="e">
        <f>VLOOKUP(DU36,プルダウン!$A$1:$B$6,2,FALSE)</f>
        <v>#DIV/0!</v>
      </c>
      <c r="DW36" s="11"/>
      <c r="DX36" s="12"/>
      <c r="DY36" s="22" t="s">
        <v>81</v>
      </c>
      <c r="DZ36" s="116"/>
      <c r="EA36" s="115" t="str">
        <f>VLOOKUP($A36&amp;"-"&amp;EA$4,'04施策の客観指標'!$A$4:$AU$1029,COLUMN('04施策の客観指標'!$AR:$AR),FALSE)</f>
        <v>-</v>
      </c>
      <c r="EB36" s="7" t="str">
        <f>VLOOKUP($A36&amp;"-"&amp;EB$4,'04施策の客観指標'!$A$4:$AU$1029,COLUMN('04施策の客観指標'!$AR:$AR),FALSE)</f>
        <v>-</v>
      </c>
      <c r="EC36" s="7" t="str">
        <f>VLOOKUP($A36&amp;"-"&amp;EC$4,'04施策の客観指標'!$A$4:$AU$1029,COLUMN('04施策の客観指標'!$AR:$AR),FALSE)</f>
        <v>-</v>
      </c>
      <c r="ED36" s="7" t="str">
        <f>VLOOKUP($A36&amp;"-"&amp;ED$4,'04施策の客観指標'!$A$4:$AU$1029,COLUMN('04施策の客観指標'!$AR:$AR),FALSE)</f>
        <v>-</v>
      </c>
      <c r="EE36" s="7" t="str">
        <f>VLOOKUP($A36&amp;"-"&amp;EE$4,'04施策の客観指標'!$A$4:$AU$1029,COLUMN('04施策の客観指標'!$AR:$AR),FALSE)</f>
        <v>-</v>
      </c>
      <c r="EF36" s="7" t="str">
        <f>VLOOKUP($A36&amp;"-"&amp;EF$4,'04施策の客観指標'!$A$4:$AU$1029,COLUMN('04施策の客観指標'!$AR:$AR),FALSE)</f>
        <v>-</v>
      </c>
      <c r="EG36" s="7" t="str">
        <f>VLOOKUP($A36&amp;"-"&amp;EG$4,'04施策の客観指標'!$A$4:$AU$1029,COLUMN('04施策の客観指標'!$AR:$AR),FALSE)</f>
        <v>-</v>
      </c>
      <c r="EH36" s="7" t="str">
        <f>VLOOKUP($A36&amp;"-"&amp;EH$4,'04施策の客観指標'!$A$4:$AU$1029,COLUMN('04施策の客観指標'!$AR:$AR),FALSE)</f>
        <v>-</v>
      </c>
      <c r="EI36" s="7" t="str">
        <f>VLOOKUP($A36&amp;"-"&amp;EI$4,'04施策の客観指標'!$A$4:$AU$1029,COLUMN('04施策の客観指標'!$AR:$AR),FALSE)</f>
        <v>-</v>
      </c>
      <c r="EJ36" s="109" t="str">
        <f t="shared" si="93"/>
        <v>e</v>
      </c>
      <c r="EK36" s="37">
        <f>VLOOKUP($A36&amp;"-"&amp;EA$4,'04施策の客観指標'!$A$4:$AU$1029,COLUMN('04施策の客観指標'!$AU:$AU),FALSE)</f>
        <v>1</v>
      </c>
      <c r="EL36" s="38">
        <f>VLOOKUP($A36&amp;"-"&amp;EB$4,'04施策の客観指標'!$A$4:$AU$1029,COLUMN('04施策の客観指標'!$AU:$AU),FALSE)</f>
        <v>1</v>
      </c>
      <c r="EM36" s="38" t="str">
        <f>VLOOKUP($A36&amp;"-"&amp;EC$4,'04施策の客観指標'!$A$4:$AU$1029,COLUMN('04施策の客観指標'!$AU:$AU),FALSE)</f>
        <v>-</v>
      </c>
      <c r="EN36" s="38" t="str">
        <f>VLOOKUP($A36&amp;"-"&amp;ED$4,'04施策の客観指標'!$A$4:$AU$1029,COLUMN('04施策の客観指標'!$AU:$AU),FALSE)</f>
        <v>-</v>
      </c>
      <c r="EO36" s="38" t="str">
        <f>VLOOKUP($A36&amp;"-"&amp;EE$4,'04施策の客観指標'!$A$4:$AU$1029,COLUMN('04施策の客観指標'!$AU:$AU),FALSE)</f>
        <v>-</v>
      </c>
      <c r="EP36" s="38" t="str">
        <f>VLOOKUP($A36&amp;"-"&amp;EF$4,'04施策の客観指標'!$A$4:$AU$1029,COLUMN('04施策の客観指標'!$AU:$AU),FALSE)</f>
        <v>-</v>
      </c>
      <c r="EQ36" s="38" t="str">
        <f>VLOOKUP($A36&amp;"-"&amp;EG$4,'04施策の客観指標'!$A$4:$AU$1029,COLUMN('04施策の客観指標'!$AU:$AU),FALSE)</f>
        <v>-</v>
      </c>
      <c r="ER36" s="38" t="str">
        <f>VLOOKUP($A36&amp;"-"&amp;EH$4,'04施策の客観指標'!$A$4:$AU$1029,COLUMN('04施策の客観指標'!$AU:$AU),FALSE)</f>
        <v>-</v>
      </c>
      <c r="ES36" s="38" t="str">
        <f>VLOOKUP($A36&amp;"-"&amp;EI$4,'04施策の客観指標'!$A$4:$AU$1029,COLUMN('04施策の客観指標'!$AU:$AU),FALSE)</f>
        <v>-</v>
      </c>
      <c r="ET36" s="82">
        <f t="shared" si="94"/>
        <v>2</v>
      </c>
      <c r="EU36" s="37" t="str">
        <f t="shared" si="95"/>
        <v/>
      </c>
      <c r="EV36" s="38" t="str">
        <f t="shared" si="24"/>
        <v/>
      </c>
      <c r="EW36" s="38" t="str">
        <f t="shared" si="25"/>
        <v/>
      </c>
      <c r="EX36" s="38" t="str">
        <f t="shared" si="26"/>
        <v/>
      </c>
      <c r="EY36" s="38" t="str">
        <f t="shared" si="27"/>
        <v/>
      </c>
      <c r="EZ36" s="38" t="str">
        <f t="shared" si="28"/>
        <v/>
      </c>
      <c r="FA36" s="38" t="str">
        <f t="shared" si="29"/>
        <v/>
      </c>
      <c r="FB36" s="38" t="str">
        <f t="shared" si="30"/>
        <v/>
      </c>
      <c r="FC36" s="38" t="str">
        <f t="shared" si="31"/>
        <v/>
      </c>
      <c r="FD36" s="41">
        <f t="shared" si="96"/>
        <v>0</v>
      </c>
      <c r="FE36" s="37" t="str">
        <f>IF($K36="○",VLOOKUP($C36&amp;"-"&amp;FE$4,'05市民生活実感調査'!$A$3:$BC$218,COLUMN('05市民生活実感調査'!$AI:$AI),FALSE),"-")</f>
        <v>-</v>
      </c>
      <c r="FF36" s="38" t="str">
        <f>IF($L36="○",VLOOKUP($C36&amp;"-"&amp;FF$4,'05市民生活実感調査'!$A$3:$BC$218,COLUMN('05市民生活実感調査'!$AI:$AI),FALSE),"-")</f>
        <v>-</v>
      </c>
      <c r="FG36" s="38" t="str">
        <f>IF($M36="○",VLOOKUP($C36&amp;"-"&amp;FG$4,'05市民生活実感調査'!$A$3:$BC$218,COLUMN('05市民生活実感調査'!$AI:$AI),FALSE),"-")</f>
        <v>-</v>
      </c>
      <c r="FH36" s="38" t="str">
        <f>IF($N36="○",VLOOKUP($C36&amp;"-"&amp;FH$4,'05市民生活実感調査'!$A$3:$BC$218,COLUMN('05市民生活実感調査'!$AI:$AI),FALSE),"-")</f>
        <v>-</v>
      </c>
      <c r="FI36" s="38" t="str">
        <f>IF($O36="○",VLOOKUP($C36&amp;"-"&amp;FI$4,'05市民生活実感調査'!$A$3:$BC$218,COLUMN('05市民生活実感調査'!$AI:$AI),FALSE),"-")</f>
        <v>-</v>
      </c>
      <c r="FJ36" s="38" t="str">
        <f>IF($P36="○",VLOOKUP($C36&amp;"-"&amp;FJ$4,'05市民生活実感調査'!$A$3:$BC$218,COLUMN('05市民生活実感調査'!$AI:$AI),FALSE),"-")</f>
        <v>-</v>
      </c>
      <c r="FK36" s="38" t="str">
        <f>IF($Q36="○",VLOOKUP($C36&amp;"-"&amp;FK$4,'05市民生活実感調査'!$A$3:$BC$218,COLUMN('05市民生活実感調査'!$AI:$AI),FALSE),"-")</f>
        <v>-</v>
      </c>
      <c r="FL36" s="38" t="str">
        <f>IF($R36="○",VLOOKUP($C36&amp;"-"&amp;FL$4,'05市民生活実感調査'!$A$3:$BC$218,COLUMN('05市民生活実感調査'!$AI:$AI),FALSE),"-")</f>
        <v>-</v>
      </c>
      <c r="FM36" s="109" t="e">
        <f t="shared" si="97"/>
        <v>#DIV/0!</v>
      </c>
      <c r="FN36" s="37" t="str">
        <f t="shared" si="98"/>
        <v/>
      </c>
      <c r="FO36" s="38" t="str">
        <f t="shared" si="32"/>
        <v/>
      </c>
      <c r="FP36" s="38" t="str">
        <f t="shared" si="33"/>
        <v/>
      </c>
      <c r="FQ36" s="38" t="str">
        <f t="shared" si="34"/>
        <v/>
      </c>
      <c r="FR36" s="38" t="str">
        <f t="shared" si="35"/>
        <v/>
      </c>
      <c r="FS36" s="38" t="str">
        <f t="shared" si="36"/>
        <v/>
      </c>
      <c r="FT36" s="38" t="str">
        <f t="shared" si="37"/>
        <v/>
      </c>
      <c r="FU36" s="38" t="str">
        <f t="shared" si="38"/>
        <v/>
      </c>
      <c r="FV36" s="41" t="e">
        <f t="shared" si="99"/>
        <v>#DIV/0!</v>
      </c>
      <c r="FW36" s="13" t="str">
        <f t="shared" si="100"/>
        <v>客観指標</v>
      </c>
      <c r="FX36" s="5" t="str">
        <f t="shared" si="101"/>
        <v>農林業に従事しない市民や農林業に関心のない市民にとっては，実感しにくい施策であり，客観指標評価を重視して評価することが妥当であると考えるため</v>
      </c>
      <c r="FY36" s="108" t="e">
        <f>VLOOKUP(EJ36&amp;FM36&amp;FW36,プルダウン!$AC$2:$AD$51,2,FALSE)</f>
        <v>#DIV/0!</v>
      </c>
      <c r="FZ36" s="12" t="e">
        <f>VLOOKUP(FY36,プルダウン!$A$1:$B$6,2,FALSE)</f>
        <v>#DIV/0!</v>
      </c>
      <c r="GA36" s="11"/>
      <c r="GB36" s="12"/>
      <c r="GC36" s="22" t="s">
        <v>81</v>
      </c>
      <c r="GD36" s="116"/>
      <c r="GE36" s="115" t="str">
        <f>VLOOKUP($A36&amp;"-"&amp;GE$4,'04施策の客観指標'!$A$4:$AU$1029,COLUMN('04施策の客観指標'!$AS:$AS),FALSE)</f>
        <v>-</v>
      </c>
      <c r="GF36" s="7" t="str">
        <f>VLOOKUP($A36&amp;"-"&amp;GF$4,'04施策の客観指標'!$A$4:$AU$1029,COLUMN('04施策の客観指標'!$AS:$AS),FALSE)</f>
        <v>-</v>
      </c>
      <c r="GG36" s="7" t="str">
        <f>VLOOKUP($A36&amp;"-"&amp;GG$4,'04施策の客観指標'!$A$4:$AU$1029,COLUMN('04施策の客観指標'!$AS:$AS),FALSE)</f>
        <v>-</v>
      </c>
      <c r="GH36" s="7" t="str">
        <f>VLOOKUP($A36&amp;"-"&amp;GH$4,'04施策の客観指標'!$A$4:$AU$1029,COLUMN('04施策の客観指標'!$AS:$AS),FALSE)</f>
        <v>-</v>
      </c>
      <c r="GI36" s="7" t="str">
        <f>VLOOKUP($A36&amp;"-"&amp;GI$4,'04施策の客観指標'!$A$4:$AU$1029,COLUMN('04施策の客観指標'!$AS:$AS),FALSE)</f>
        <v>-</v>
      </c>
      <c r="GJ36" s="7" t="str">
        <f>VLOOKUP($A36&amp;"-"&amp;GJ$4,'04施策の客観指標'!$A$4:$AU$1029,COLUMN('04施策の客観指標'!$AS:$AS),FALSE)</f>
        <v>-</v>
      </c>
      <c r="GK36" s="7" t="str">
        <f>VLOOKUP($A36&amp;"-"&amp;GK$4,'04施策の客観指標'!$A$4:$AU$1029,COLUMN('04施策の客観指標'!$AS:$AS),FALSE)</f>
        <v>-</v>
      </c>
      <c r="GL36" s="7" t="str">
        <f>VLOOKUP($A36&amp;"-"&amp;GL$4,'04施策の客観指標'!$A$4:$AU$1029,COLUMN('04施策の客観指標'!$AS:$AS),FALSE)</f>
        <v>-</v>
      </c>
      <c r="GM36" s="7" t="str">
        <f>VLOOKUP($A36&amp;"-"&amp;GM$4,'04施策の客観指標'!$A$4:$AU$1029,COLUMN('04施策の客観指標'!$AS:$AS),FALSE)</f>
        <v>-</v>
      </c>
      <c r="GN36" s="109" t="str">
        <f t="shared" si="102"/>
        <v>e</v>
      </c>
      <c r="GO36" s="37">
        <f>VLOOKUP($A36&amp;"-"&amp;GE$4,'04施策の客観指標'!$A$4:$AU$1029,COLUMN('04施策の客観指標'!$AU:$AU),FALSE)</f>
        <v>1</v>
      </c>
      <c r="GP36" s="38">
        <f>VLOOKUP($A36&amp;"-"&amp;GF$4,'04施策の客観指標'!$A$4:$AU$1029,COLUMN('04施策の客観指標'!$AU:$AU),FALSE)</f>
        <v>1</v>
      </c>
      <c r="GQ36" s="38" t="str">
        <f>VLOOKUP($A36&amp;"-"&amp;GG$4,'04施策の客観指標'!$A$4:$AU$1029,COLUMN('04施策の客観指標'!$AU:$AU),FALSE)</f>
        <v>-</v>
      </c>
      <c r="GR36" s="38" t="str">
        <f>VLOOKUP($A36&amp;"-"&amp;GH$4,'04施策の客観指標'!$A$4:$AU$1029,COLUMN('04施策の客観指標'!$AU:$AU),FALSE)</f>
        <v>-</v>
      </c>
      <c r="GS36" s="38" t="str">
        <f>VLOOKUP($A36&amp;"-"&amp;GI$4,'04施策の客観指標'!$A$4:$AU$1029,COLUMN('04施策の客観指標'!$AU:$AU),FALSE)</f>
        <v>-</v>
      </c>
      <c r="GT36" s="38" t="str">
        <f>VLOOKUP($A36&amp;"-"&amp;GJ$4,'04施策の客観指標'!$A$4:$AU$1029,COLUMN('04施策の客観指標'!$AU:$AU),FALSE)</f>
        <v>-</v>
      </c>
      <c r="GU36" s="38" t="str">
        <f>VLOOKUP($A36&amp;"-"&amp;GK$4,'04施策の客観指標'!$A$4:$AU$1029,COLUMN('04施策の客観指標'!$AU:$AU),FALSE)</f>
        <v>-</v>
      </c>
      <c r="GV36" s="38" t="str">
        <f>VLOOKUP($A36&amp;"-"&amp;GL$4,'04施策の客観指標'!$A$4:$AU$1029,COLUMN('04施策の客観指標'!$AU:$AU),FALSE)</f>
        <v>-</v>
      </c>
      <c r="GW36" s="38" t="str">
        <f>VLOOKUP($A36&amp;"-"&amp;GM$4,'04施策の客観指標'!$A$4:$AU$1029,COLUMN('04施策の客観指標'!$AU:$AU),FALSE)</f>
        <v>-</v>
      </c>
      <c r="GX36" s="82">
        <f t="shared" si="103"/>
        <v>2</v>
      </c>
      <c r="GY36" s="37" t="str">
        <f t="shared" si="104"/>
        <v/>
      </c>
      <c r="GZ36" s="38" t="str">
        <f t="shared" si="39"/>
        <v/>
      </c>
      <c r="HA36" s="38" t="str">
        <f t="shared" si="40"/>
        <v/>
      </c>
      <c r="HB36" s="38" t="str">
        <f t="shared" si="41"/>
        <v/>
      </c>
      <c r="HC36" s="38" t="str">
        <f t="shared" si="42"/>
        <v/>
      </c>
      <c r="HD36" s="38" t="str">
        <f t="shared" si="43"/>
        <v/>
      </c>
      <c r="HE36" s="38" t="str">
        <f t="shared" si="44"/>
        <v/>
      </c>
      <c r="HF36" s="38" t="str">
        <f t="shared" si="45"/>
        <v/>
      </c>
      <c r="HG36" s="38" t="str">
        <f t="shared" si="46"/>
        <v/>
      </c>
      <c r="HH36" s="41">
        <f t="shared" si="105"/>
        <v>0</v>
      </c>
      <c r="HI36" s="37" t="str">
        <f>IF($K36="○",VLOOKUP($C36&amp;"-"&amp;HI$4,'05市民生活実感調査'!$A$3:$BC$218,COLUMN('05市民生活実感調査'!$AS:$AS),FALSE),"-")</f>
        <v>-</v>
      </c>
      <c r="HJ36" s="38" t="str">
        <f>IF($L36="○",VLOOKUP($C36&amp;"-"&amp;HJ$4,'05市民生活実感調査'!$A$3:$BC$218,COLUMN('05市民生活実感調査'!$AS:$AS),FALSE),"-")</f>
        <v>-</v>
      </c>
      <c r="HK36" s="38" t="str">
        <f>IF($M36="○",VLOOKUP($C36&amp;"-"&amp;HK$4,'05市民生活実感調査'!$A$3:$BC$218,COLUMN('05市民生活実感調査'!$AS:$AS),FALSE),"-")</f>
        <v>-</v>
      </c>
      <c r="HL36" s="38" t="str">
        <f>IF($N36="○",VLOOKUP($C36&amp;"-"&amp;HL$4,'05市民生活実感調査'!$A$3:$BC$218,COLUMN('05市民生活実感調査'!$AS:$AS),FALSE),"-")</f>
        <v>-</v>
      </c>
      <c r="HM36" s="38" t="str">
        <f>IF($O36="○",VLOOKUP($C36&amp;"-"&amp;HM$4,'05市民生活実感調査'!$A$3:$BC$218,COLUMN('05市民生活実感調査'!$AS:$AS),FALSE),"-")</f>
        <v>-</v>
      </c>
      <c r="HN36" s="38" t="str">
        <f>IF($P36="○",VLOOKUP($C36&amp;"-"&amp;HN$4,'05市民生活実感調査'!$A$3:$BC$218,COLUMN('05市民生活実感調査'!$AS:$AS),FALSE),"-")</f>
        <v>-</v>
      </c>
      <c r="HO36" s="38" t="str">
        <f>IF($Q36="○",VLOOKUP($C36&amp;"-"&amp;HO$4,'05市民生活実感調査'!$A$3:$BC$218,COLUMN('05市民生活実感調査'!$AS:$AS),FALSE),"-")</f>
        <v>-</v>
      </c>
      <c r="HP36" s="38" t="str">
        <f>IF($R36="○",VLOOKUP($C36&amp;"-"&amp;HP$4,'05市民生活実感調査'!$A$3:$BC$218,COLUMN('05市民生活実感調査'!$AS:$AS),FALSE),"-")</f>
        <v>-</v>
      </c>
      <c r="HQ36" s="109" t="e">
        <f t="shared" si="106"/>
        <v>#DIV/0!</v>
      </c>
      <c r="HR36" s="37" t="str">
        <f t="shared" si="107"/>
        <v/>
      </c>
      <c r="HS36" s="38" t="str">
        <f t="shared" si="47"/>
        <v/>
      </c>
      <c r="HT36" s="38" t="str">
        <f t="shared" si="48"/>
        <v/>
      </c>
      <c r="HU36" s="38" t="str">
        <f t="shared" si="49"/>
        <v/>
      </c>
      <c r="HV36" s="38" t="str">
        <f t="shared" si="50"/>
        <v/>
      </c>
      <c r="HW36" s="38" t="str">
        <f t="shared" si="51"/>
        <v/>
      </c>
      <c r="HX36" s="38" t="str">
        <f t="shared" si="52"/>
        <v/>
      </c>
      <c r="HY36" s="38" t="str">
        <f t="shared" si="53"/>
        <v/>
      </c>
      <c r="HZ36" s="41" t="e">
        <f t="shared" si="108"/>
        <v>#DIV/0!</v>
      </c>
      <c r="IA36" s="13" t="str">
        <f t="shared" si="109"/>
        <v>客観指標</v>
      </c>
      <c r="IB36" s="5" t="str">
        <f t="shared" si="110"/>
        <v>農林業に従事しない市民や農林業に関心のない市民にとっては，実感しにくい施策であり，客観指標評価を重視して評価することが妥当であると考えるため</v>
      </c>
      <c r="IC36" s="108" t="e">
        <f>VLOOKUP(GN36&amp;HQ36&amp;IA36,プルダウン!$AC$2:$AD$51,2,FALSE)</f>
        <v>#DIV/0!</v>
      </c>
      <c r="ID36" s="12" t="e">
        <f>VLOOKUP(IC36,プルダウン!$A$1:$B$6,2,FALSE)</f>
        <v>#DIV/0!</v>
      </c>
      <c r="IE36" s="11"/>
      <c r="IF36" s="12"/>
      <c r="IG36" s="22" t="s">
        <v>81</v>
      </c>
      <c r="IH36" s="116"/>
      <c r="II36" s="115" t="str">
        <f>VLOOKUP($A36&amp;"-"&amp;II$4,'04施策の客観指標'!$A$4:$AU$1029,COLUMN('04施策の客観指標'!$AT:$AT),FALSE)</f>
        <v>-</v>
      </c>
      <c r="IJ36" s="7" t="str">
        <f>VLOOKUP($A36&amp;"-"&amp;IJ$4,'04施策の客観指標'!$A$4:$AU$1029,COLUMN('04施策の客観指標'!$AT:$AT),FALSE)</f>
        <v>-</v>
      </c>
      <c r="IK36" s="7" t="str">
        <f>VLOOKUP($A36&amp;"-"&amp;IK$4,'04施策の客観指標'!$A$4:$AU$1029,COLUMN('04施策の客観指標'!$AT:$AT),FALSE)</f>
        <v>-</v>
      </c>
      <c r="IL36" s="7" t="str">
        <f>VLOOKUP($A36&amp;"-"&amp;IL$4,'04施策の客観指標'!$A$4:$AU$1029,COLUMN('04施策の客観指標'!$AT:$AT),FALSE)</f>
        <v>-</v>
      </c>
      <c r="IM36" s="7" t="str">
        <f>VLOOKUP($A36&amp;"-"&amp;IM$4,'04施策の客観指標'!$A$4:$AU$1029,COLUMN('04施策の客観指標'!$AT:$AT),FALSE)</f>
        <v>-</v>
      </c>
      <c r="IN36" s="7" t="str">
        <f>VLOOKUP($A36&amp;"-"&amp;IN$4,'04施策の客観指標'!$A$4:$AU$1029,COLUMN('04施策の客観指標'!$AT:$AT),FALSE)</f>
        <v>-</v>
      </c>
      <c r="IO36" s="7" t="str">
        <f>VLOOKUP($A36&amp;"-"&amp;IO$4,'04施策の客観指標'!$A$4:$AU$1029,COLUMN('04施策の客観指標'!$AT:$AT),FALSE)</f>
        <v>-</v>
      </c>
      <c r="IP36" s="7" t="str">
        <f>VLOOKUP($A36&amp;"-"&amp;IP$4,'04施策の客観指標'!$A$4:$AU$1029,COLUMN('04施策の客観指標'!$AT:$AT),FALSE)</f>
        <v>-</v>
      </c>
      <c r="IQ36" s="7" t="str">
        <f>VLOOKUP($A36&amp;"-"&amp;IQ$4,'04施策の客観指標'!$A$4:$AU$1029,COLUMN('04施策の客観指標'!$AT:$AT),FALSE)</f>
        <v>-</v>
      </c>
      <c r="IR36" s="109" t="str">
        <f t="shared" si="111"/>
        <v>e</v>
      </c>
      <c r="IS36" s="37">
        <f>VLOOKUP($A36&amp;"-"&amp;II$4,'04施策の客観指標'!$A$4:$AU$1029,COLUMN('04施策の客観指標'!$AU:$AU),FALSE)</f>
        <v>1</v>
      </c>
      <c r="IT36" s="38">
        <f>VLOOKUP($A36&amp;"-"&amp;IJ$4,'04施策の客観指標'!$A$4:$AU$1029,COLUMN('04施策の客観指標'!$AU:$AU),FALSE)</f>
        <v>1</v>
      </c>
      <c r="IU36" s="38" t="str">
        <f>VLOOKUP($A36&amp;"-"&amp;IK$4,'04施策の客観指標'!$A$4:$AU$1029,COLUMN('04施策の客観指標'!$AU:$AU),FALSE)</f>
        <v>-</v>
      </c>
      <c r="IV36" s="38" t="str">
        <f>VLOOKUP($A36&amp;"-"&amp;IL$4,'04施策の客観指標'!$A$4:$AU$1029,COLUMN('04施策の客観指標'!$AU:$AU),FALSE)</f>
        <v>-</v>
      </c>
      <c r="IW36" s="38" t="str">
        <f>VLOOKUP($A36&amp;"-"&amp;IM$4,'04施策の客観指標'!$A$4:$AU$1029,COLUMN('04施策の客観指標'!$AU:$AU),FALSE)</f>
        <v>-</v>
      </c>
      <c r="IX36" s="38" t="str">
        <f>VLOOKUP($A36&amp;"-"&amp;IN$4,'04施策の客観指標'!$A$4:$AU$1029,COLUMN('04施策の客観指標'!$AU:$AU),FALSE)</f>
        <v>-</v>
      </c>
      <c r="IY36" s="38" t="str">
        <f>VLOOKUP($A36&amp;"-"&amp;IO$4,'04施策の客観指標'!$A$4:$AU$1029,COLUMN('04施策の客観指標'!$AU:$AU),FALSE)</f>
        <v>-</v>
      </c>
      <c r="IZ36" s="38" t="str">
        <f>VLOOKUP($A36&amp;"-"&amp;IP$4,'04施策の客観指標'!$A$4:$AU$1029,COLUMN('04施策の客観指標'!$AU:$AU),FALSE)</f>
        <v>-</v>
      </c>
      <c r="JA36" s="38" t="str">
        <f>VLOOKUP($A36&amp;"-"&amp;IQ$4,'04施策の客観指標'!$A$4:$AU$1029,COLUMN('04施策の客観指標'!$AU:$AU),FALSE)</f>
        <v>-</v>
      </c>
      <c r="JB36" s="82">
        <f t="shared" si="112"/>
        <v>2</v>
      </c>
      <c r="JC36" s="37" t="str">
        <f t="shared" si="113"/>
        <v/>
      </c>
      <c r="JD36" s="38" t="str">
        <f t="shared" si="54"/>
        <v/>
      </c>
      <c r="JE36" s="38" t="str">
        <f t="shared" si="55"/>
        <v/>
      </c>
      <c r="JF36" s="38" t="str">
        <f t="shared" si="56"/>
        <v/>
      </c>
      <c r="JG36" s="38" t="str">
        <f t="shared" si="57"/>
        <v/>
      </c>
      <c r="JH36" s="38" t="str">
        <f t="shared" si="58"/>
        <v/>
      </c>
      <c r="JI36" s="38" t="str">
        <f t="shared" si="59"/>
        <v/>
      </c>
      <c r="JJ36" s="38" t="str">
        <f t="shared" si="60"/>
        <v/>
      </c>
      <c r="JK36" s="38" t="str">
        <f t="shared" si="61"/>
        <v/>
      </c>
      <c r="JL36" s="41">
        <f t="shared" si="114"/>
        <v>0</v>
      </c>
      <c r="JM36" s="37" t="str">
        <f>IF($K36="○",VLOOKUP($C36&amp;"-"&amp;JM$4,'05市民生活実感調査'!$A$3:$BC$218,COLUMN('05市民生活実感調査'!$BC:$BC),FALSE),"-")</f>
        <v>-</v>
      </c>
      <c r="JN36" s="38" t="str">
        <f>IF($L36="○",VLOOKUP($C36&amp;"-"&amp;JN$4,'05市民生活実感調査'!$A$3:$BC$218,COLUMN('05市民生活実感調査'!$BC:$BC),FALSE),"-")</f>
        <v>-</v>
      </c>
      <c r="JO36" s="38" t="str">
        <f>IF($M36="○",VLOOKUP($C36&amp;"-"&amp;JO$4,'05市民生活実感調査'!$A$3:$BC$218,COLUMN('05市民生活実感調査'!$BC:$BC),FALSE),"-")</f>
        <v>-</v>
      </c>
      <c r="JP36" s="38" t="str">
        <f>IF($N36="○",VLOOKUP($C36&amp;"-"&amp;JP$4,'05市民生活実感調査'!$A$3:$BC$218,COLUMN('05市民生活実感調査'!$BC:$BC),FALSE),"-")</f>
        <v>-</v>
      </c>
      <c r="JQ36" s="38" t="str">
        <f>IF($O36="○",VLOOKUP($C36&amp;"-"&amp;JQ$4,'05市民生活実感調査'!$A$3:$BC$218,COLUMN('05市民生活実感調査'!$BC:$BC),FALSE),"-")</f>
        <v>-</v>
      </c>
      <c r="JR36" s="38" t="str">
        <f>IF($P36="○",VLOOKUP($C36&amp;"-"&amp;JR$4,'05市民生活実感調査'!$A$3:$BC$218,COLUMN('05市民生活実感調査'!$BC:$BC),FALSE),"-")</f>
        <v>-</v>
      </c>
      <c r="JS36" s="38" t="str">
        <f>IF($Q36="○",VLOOKUP($C36&amp;"-"&amp;JS$4,'05市民生活実感調査'!$A$3:$BC$218,COLUMN('05市民生活実感調査'!$BC:$BC),FALSE),"-")</f>
        <v>-</v>
      </c>
      <c r="JT36" s="38" t="str">
        <f>IF($R36="○",VLOOKUP($C36&amp;"-"&amp;JT$4,'05市民生活実感調査'!$A$3:$BC$218,COLUMN('05市民生活実感調査'!$BC:$BC),FALSE),"-")</f>
        <v>-</v>
      </c>
      <c r="JU36" s="109" t="e">
        <f t="shared" si="115"/>
        <v>#DIV/0!</v>
      </c>
      <c r="JV36" s="37" t="str">
        <f t="shared" si="116"/>
        <v/>
      </c>
      <c r="JW36" s="38" t="str">
        <f t="shared" si="62"/>
        <v/>
      </c>
      <c r="JX36" s="38" t="str">
        <f t="shared" si="63"/>
        <v/>
      </c>
      <c r="JY36" s="38" t="str">
        <f t="shared" si="64"/>
        <v/>
      </c>
      <c r="JZ36" s="38" t="str">
        <f t="shared" si="65"/>
        <v/>
      </c>
      <c r="KA36" s="38" t="str">
        <f t="shared" si="66"/>
        <v/>
      </c>
      <c r="KB36" s="38" t="str">
        <f t="shared" si="67"/>
        <v/>
      </c>
      <c r="KC36" s="38" t="str">
        <f t="shared" si="68"/>
        <v/>
      </c>
      <c r="KD36" s="41" t="e">
        <f t="shared" si="117"/>
        <v>#DIV/0!</v>
      </c>
      <c r="KE36" s="13" t="str">
        <f t="shared" si="118"/>
        <v>客観指標</v>
      </c>
      <c r="KF36" s="5" t="str">
        <f t="shared" si="119"/>
        <v>農林業に従事しない市民や農林業に関心のない市民にとっては，実感しにくい施策であり，客観指標評価を重視して評価することが妥当であると考えるため</v>
      </c>
      <c r="KG36" s="108" t="e">
        <f>VLOOKUP(IR36&amp;JU36&amp;KE36,プルダウン!$AC$2:$AD$51,2,FALSE)</f>
        <v>#DIV/0!</v>
      </c>
      <c r="KH36" s="12" t="e">
        <f>VLOOKUP(KG36,プルダウン!$A$1:$B$6,2,FALSE)</f>
        <v>#DIV/0!</v>
      </c>
      <c r="KI36" s="11"/>
      <c r="KJ36" s="12"/>
      <c r="KK36" s="22" t="s">
        <v>81</v>
      </c>
      <c r="KL36" s="5"/>
    </row>
    <row r="37" spans="1:298" ht="135" customHeight="1">
      <c r="A37" s="18">
        <v>902</v>
      </c>
      <c r="B37" s="5" t="s">
        <v>191</v>
      </c>
      <c r="C37" s="47">
        <f t="shared" si="140"/>
        <v>9</v>
      </c>
      <c r="D37" s="12" t="str">
        <f>IFERROR(VLOOKUP(C37,プルダウン!$L$2:$M$28,2,FALSE),"-")</f>
        <v>農林業</v>
      </c>
      <c r="E37" s="5"/>
      <c r="F37" s="11" t="s">
        <v>1943</v>
      </c>
      <c r="G37" s="20" t="s">
        <v>2685</v>
      </c>
      <c r="H37" s="11"/>
      <c r="I37" s="20"/>
      <c r="J37" s="5"/>
      <c r="K37" s="42" t="s">
        <v>85</v>
      </c>
      <c r="L37" s="43" t="s">
        <v>392</v>
      </c>
      <c r="M37" s="43" t="s">
        <v>85</v>
      </c>
      <c r="N37" s="43" t="s">
        <v>85</v>
      </c>
      <c r="O37" s="43" t="s">
        <v>85</v>
      </c>
      <c r="P37" s="43" t="s">
        <v>85</v>
      </c>
      <c r="Q37" s="43" t="s">
        <v>85</v>
      </c>
      <c r="R37" s="41" t="s">
        <v>85</v>
      </c>
      <c r="S37" s="546" t="str">
        <f>VLOOKUP($A37&amp;"-"&amp;S$4,'04施策の客観指標'!$A$4:$AU$1029,COLUMN('04施策の客観指標'!$AP:$AP),FALSE)</f>
        <v>a</v>
      </c>
      <c r="T37" s="528" t="str">
        <f>VLOOKUP($A37&amp;"-"&amp;T$4,'04施策の客観指標'!$A$4:$AU$1029,COLUMN('04施策の客観指標'!$AP:$AP),FALSE)</f>
        <v>a</v>
      </c>
      <c r="U37" s="528" t="str">
        <f>VLOOKUP($A37&amp;"-"&amp;U$4,'04施策の客観指標'!$A$4:$AU$1029,COLUMN('04施策の客観指標'!$AP:$AP),FALSE)</f>
        <v>-</v>
      </c>
      <c r="V37" s="528" t="str">
        <f>VLOOKUP($A37&amp;"-"&amp;V$4,'04施策の客観指標'!$A$4:$AU$1029,COLUMN('04施策の客観指標'!$AP:$AP),FALSE)</f>
        <v>-</v>
      </c>
      <c r="W37" s="528" t="str">
        <f>VLOOKUP($A37&amp;"-"&amp;W$4,'04施策の客観指標'!$A$4:$AU$1029,COLUMN('04施策の客観指標'!$AP:$AP),FALSE)</f>
        <v>-</v>
      </c>
      <c r="X37" s="528" t="str">
        <f>VLOOKUP($A37&amp;"-"&amp;X$4,'04施策の客観指標'!$A$4:$AU$1029,COLUMN('04施策の客観指標'!$AP:$AP),FALSE)</f>
        <v>-</v>
      </c>
      <c r="Y37" s="528" t="str">
        <f>VLOOKUP($A37&amp;"-"&amp;Y$4,'04施策の客観指標'!$A$4:$AU$1029,COLUMN('04施策の客観指標'!$AP:$AP),FALSE)</f>
        <v>-</v>
      </c>
      <c r="Z37" s="528" t="str">
        <f>VLOOKUP($A37&amp;"-"&amp;Z$4,'04施策の客観指標'!$A$4:$AU$1029,COLUMN('04施策の客観指標'!$AP:$AP),FALSE)</f>
        <v>-</v>
      </c>
      <c r="AA37" s="529" t="str">
        <f>VLOOKUP($A37&amp;"-"&amp;AA$4,'04施策の客観指標'!$A$4:$AU$1029,COLUMN('04施策の客観指標'!$AP:$AP),FALSE)</f>
        <v>-</v>
      </c>
      <c r="AB37" s="547" t="str">
        <f t="shared" si="70"/>
        <v>a</v>
      </c>
      <c r="AC37" s="252">
        <f>VLOOKUP($A37&amp;"-"&amp;S$4,'04施策の客観指標'!$A$4:$AU$1029,COLUMN('04施策の客観指標'!$AU:$AU),FALSE)</f>
        <v>1</v>
      </c>
      <c r="AD37" s="38">
        <f>VLOOKUP($A37&amp;"-"&amp;T$4,'04施策の客観指標'!$A$4:$AU$1029,COLUMN('04施策の客観指標'!$AU:$AU),FALSE)</f>
        <v>1</v>
      </c>
      <c r="AE37" s="38" t="str">
        <f>VLOOKUP($A37&amp;"-"&amp;U$4,'04施策の客観指標'!$A$4:$AU$1029,COLUMN('04施策の客観指標'!$AU:$AU),FALSE)</f>
        <v>-</v>
      </c>
      <c r="AF37" s="38" t="str">
        <f>VLOOKUP($A37&amp;"-"&amp;V$4,'04施策の客観指標'!$A$4:$AU$1029,COLUMN('04施策の客観指標'!$AU:$AU),FALSE)</f>
        <v>-</v>
      </c>
      <c r="AG37" s="38" t="str">
        <f>VLOOKUP($A37&amp;"-"&amp;W$4,'04施策の客観指標'!$A$4:$AU$1029,COLUMN('04施策の客観指標'!$AU:$AU),FALSE)</f>
        <v>-</v>
      </c>
      <c r="AH37" s="38" t="str">
        <f>VLOOKUP($A37&amp;"-"&amp;X$4,'04施策の客観指標'!$A$4:$AU$1029,COLUMN('04施策の客観指標'!$AU:$AU),FALSE)</f>
        <v>-</v>
      </c>
      <c r="AI37" s="38" t="str">
        <f>VLOOKUP($A37&amp;"-"&amp;Y$4,'04施策の客観指標'!$A$4:$AU$1029,COLUMN('04施策の客観指標'!$AU:$AU),FALSE)</f>
        <v>-</v>
      </c>
      <c r="AJ37" s="38" t="str">
        <f>VLOOKUP($A37&amp;"-"&amp;Z$4,'04施策の客観指標'!$A$4:$AU$1029,COLUMN('04施策の客観指標'!$AU:$AU),FALSE)</f>
        <v>-</v>
      </c>
      <c r="AK37" s="38" t="str">
        <f>VLOOKUP($A37&amp;"-"&amp;AA$4,'04施策の客観指標'!$A$4:$AU$1029,COLUMN('04施策の客観指標'!$AU:$AU),FALSE)</f>
        <v>-</v>
      </c>
      <c r="AL37" s="82">
        <f t="shared" si="141"/>
        <v>2</v>
      </c>
      <c r="AM37" s="37">
        <f t="shared" si="142"/>
        <v>4</v>
      </c>
      <c r="AN37" s="38">
        <f t="shared" si="143"/>
        <v>4</v>
      </c>
      <c r="AO37" s="38" t="str">
        <f t="shared" si="144"/>
        <v/>
      </c>
      <c r="AP37" s="38" t="str">
        <f t="shared" si="145"/>
        <v/>
      </c>
      <c r="AQ37" s="38" t="str">
        <f t="shared" si="146"/>
        <v/>
      </c>
      <c r="AR37" s="38" t="str">
        <f t="shared" si="147"/>
        <v/>
      </c>
      <c r="AS37" s="38" t="str">
        <f t="shared" si="148"/>
        <v/>
      </c>
      <c r="AT37" s="38" t="str">
        <f t="shared" si="149"/>
        <v/>
      </c>
      <c r="AU37" s="253" t="str">
        <f t="shared" si="150"/>
        <v/>
      </c>
      <c r="AV37" s="81">
        <f t="shared" si="200"/>
        <v>1</v>
      </c>
      <c r="AW37" s="534" t="str">
        <f>IF($K37="○",VLOOKUP($C37&amp;"-"&amp;AW$4,'05市民生活実感調査'!$A$3:$BC$218,COLUMN('05市民生活実感調査'!$O:$O),FALSE),"-")</f>
        <v>-</v>
      </c>
      <c r="AX37" s="535" t="str">
        <f>IF($L37="○",VLOOKUP($C37&amp;"-"&amp;AX$4,'05市民生活実感調査'!$A$3:$BC$218,COLUMN('05市民生活実感調査'!$O:$O),FALSE),"-")</f>
        <v>c</v>
      </c>
      <c r="AY37" s="535" t="str">
        <f>IF($M37="○",VLOOKUP($C37&amp;"-"&amp;AY$4,'05市民生活実感調査'!$A$3:$BC$218,COLUMN('05市民生活実感調査'!$O:$O),FALSE),"-")</f>
        <v>-</v>
      </c>
      <c r="AZ37" s="535" t="str">
        <f>IF($N37="○",VLOOKUP($C37&amp;"-"&amp;AZ$4,'05市民生活実感調査'!$A$3:$BC$218,COLUMN('05市民生活実感調査'!$O:$O),FALSE),"-")</f>
        <v>-</v>
      </c>
      <c r="BA37" s="535" t="str">
        <f>IF($O37="○",VLOOKUP($C37&amp;"-"&amp;BA$4,'05市民生活実感調査'!$A$3:$BC$218,COLUMN('05市民生活実感調査'!$O:$O),FALSE),"-")</f>
        <v>-</v>
      </c>
      <c r="BB37" s="535" t="str">
        <f>IF($P37="○",VLOOKUP($C37&amp;"-"&amp;BB$4,'05市民生活実感調査'!$A$3:$BC$218,COLUMN('05市民生活実感調査'!$O:$O),FALSE),"-")</f>
        <v>-</v>
      </c>
      <c r="BC37" s="535" t="str">
        <f>IF($Q37="○",VLOOKUP($C37&amp;"-"&amp;BC$4,'05市民生活実感調査'!$A$3:$BC$218,COLUMN('05市民生活実感調査'!$O:$O),FALSE),"-")</f>
        <v>-</v>
      </c>
      <c r="BD37" s="535" t="str">
        <f>IF($R37="○",VLOOKUP($C37&amp;"-"&amp;BD$4,'05市民生活実感調査'!$A$3:$BC$218,COLUMN('05市民生活実感調査'!$O:$O),FALSE),"-")</f>
        <v>-</v>
      </c>
      <c r="BE37" s="536" t="str">
        <f t="shared" si="81"/>
        <v>c</v>
      </c>
      <c r="BF37" s="37" t="str">
        <f t="shared" si="151"/>
        <v/>
      </c>
      <c r="BG37" s="38">
        <f t="shared" si="152"/>
        <v>2</v>
      </c>
      <c r="BH37" s="38" t="str">
        <f t="shared" si="153"/>
        <v/>
      </c>
      <c r="BI37" s="38" t="str">
        <f t="shared" si="154"/>
        <v/>
      </c>
      <c r="BJ37" s="38" t="str">
        <f t="shared" si="155"/>
        <v/>
      </c>
      <c r="BK37" s="38" t="str">
        <f t="shared" si="156"/>
        <v/>
      </c>
      <c r="BL37" s="38" t="str">
        <f t="shared" si="157"/>
        <v/>
      </c>
      <c r="BM37" s="38" t="str">
        <f t="shared" si="158"/>
        <v/>
      </c>
      <c r="BN37" s="41">
        <f t="shared" si="159"/>
        <v>0.5</v>
      </c>
      <c r="BO37" s="275" t="s">
        <v>124</v>
      </c>
      <c r="BP37" s="5" t="s">
        <v>2189</v>
      </c>
      <c r="BQ37" s="586" t="str">
        <f>VLOOKUP(AB37&amp;BE37&amp;BO37,[25]プルダウン!$AC$2:$AD$71,2,FALSE)</f>
        <v>B</v>
      </c>
      <c r="BR37" s="587" t="str">
        <f>VLOOKUP(BQ37,プルダウン!$A$1:$B$6,2,FALSE)</f>
        <v>政策の目的がかなり達成されている</v>
      </c>
      <c r="BS37" s="262"/>
      <c r="BT37" s="240" t="s">
        <v>2697</v>
      </c>
      <c r="BU37" s="224" t="s">
        <v>2263</v>
      </c>
      <c r="BV37" s="334" t="s">
        <v>2718</v>
      </c>
      <c r="BW37" s="115" t="str">
        <f>VLOOKUP($A37&amp;"-"&amp;BW$4,'04施策の客観指標'!$A$4:$AU$1029,COLUMN('04施策の客観指標'!$AQ:$AQ),FALSE)</f>
        <v>-</v>
      </c>
      <c r="BX37" s="7" t="str">
        <f>VLOOKUP($A37&amp;"-"&amp;BX$4,'04施策の客観指標'!$A$4:$AU$1029,COLUMN('04施策の客観指標'!$AQ:$AQ),FALSE)</f>
        <v>-</v>
      </c>
      <c r="BY37" s="7" t="str">
        <f>VLOOKUP($A37&amp;"-"&amp;BY$4,'04施策の客観指標'!$A$4:$AU$1029,COLUMN('04施策の客観指標'!$AQ:$AQ),FALSE)</f>
        <v>-</v>
      </c>
      <c r="BZ37" s="7" t="str">
        <f>VLOOKUP($A37&amp;"-"&amp;BZ$4,'04施策の客観指標'!$A$4:$AU$1029,COLUMN('04施策の客観指標'!$AQ:$AQ),FALSE)</f>
        <v>-</v>
      </c>
      <c r="CA37" s="7" t="str">
        <f>VLOOKUP($A37&amp;"-"&amp;CA$4,'04施策の客観指標'!$A$4:$AU$1029,COLUMN('04施策の客観指標'!$AQ:$AQ),FALSE)</f>
        <v>-</v>
      </c>
      <c r="CB37" s="7" t="str">
        <f>VLOOKUP($A37&amp;"-"&amp;CB$4,'04施策の客観指標'!$A$4:$AU$1029,COLUMN('04施策の客観指標'!$AQ:$AQ),FALSE)</f>
        <v>-</v>
      </c>
      <c r="CC37" s="7" t="str">
        <f>VLOOKUP($A37&amp;"-"&amp;CC$4,'04施策の客観指標'!$A$4:$AU$1029,COLUMN('04施策の客観指標'!$AQ:$AQ),FALSE)</f>
        <v>-</v>
      </c>
      <c r="CD37" s="7" t="str">
        <f>VLOOKUP($A37&amp;"-"&amp;CD$4,'04施策の客観指標'!$A$4:$AU$1029,COLUMN('04施策の客観指標'!$AQ:$AQ),FALSE)</f>
        <v>-</v>
      </c>
      <c r="CE37" s="7" t="str">
        <f>VLOOKUP($A37&amp;"-"&amp;CE$4,'04施策の客観指標'!$A$4:$AU$1029,COLUMN('04施策の客観指標'!$AQ:$AQ),FALSE)</f>
        <v>-</v>
      </c>
      <c r="CF37" s="109" t="str">
        <f t="shared" si="84"/>
        <v>e</v>
      </c>
      <c r="CG37" s="37">
        <f>VLOOKUP($A37&amp;"-"&amp;BW$4,'04施策の客観指標'!$A$4:$AU$1029,COLUMN('04施策の客観指標'!$AU:$AU),FALSE)</f>
        <v>1</v>
      </c>
      <c r="CH37" s="38">
        <f>VLOOKUP($A37&amp;"-"&amp;BX$4,'04施策の客観指標'!$A$4:$AU$1029,COLUMN('04施策の客観指標'!$AU:$AU),FALSE)</f>
        <v>1</v>
      </c>
      <c r="CI37" s="38" t="str">
        <f>VLOOKUP($A37&amp;"-"&amp;BY$4,'04施策の客観指標'!$A$4:$AU$1029,COLUMN('04施策の客観指標'!$AU:$AU),FALSE)</f>
        <v>-</v>
      </c>
      <c r="CJ37" s="38" t="str">
        <f>VLOOKUP($A37&amp;"-"&amp;BZ$4,'04施策の客観指標'!$A$4:$AU$1029,COLUMN('04施策の客観指標'!$AU:$AU),FALSE)</f>
        <v>-</v>
      </c>
      <c r="CK37" s="38" t="str">
        <f>VLOOKUP($A37&amp;"-"&amp;CA$4,'04施策の客観指標'!$A$4:$AU$1029,COLUMN('04施策の客観指標'!$AU:$AU),FALSE)</f>
        <v>-</v>
      </c>
      <c r="CL37" s="38" t="str">
        <f>VLOOKUP($A37&amp;"-"&amp;CB$4,'04施策の客観指標'!$A$4:$AU$1029,COLUMN('04施策の客観指標'!$AU:$AU),FALSE)</f>
        <v>-</v>
      </c>
      <c r="CM37" s="38" t="str">
        <f>VLOOKUP($A37&amp;"-"&amp;CC$4,'04施策の客観指標'!$A$4:$AU$1029,COLUMN('04施策の客観指標'!$AU:$AU),FALSE)</f>
        <v>-</v>
      </c>
      <c r="CN37" s="38" t="str">
        <f>VLOOKUP($A37&amp;"-"&amp;CD$4,'04施策の客観指標'!$A$4:$AU$1029,COLUMN('04施策の客観指標'!$AU:$AU),FALSE)</f>
        <v>-</v>
      </c>
      <c r="CO37" s="38" t="str">
        <f>VLOOKUP($A37&amp;"-"&amp;CE$4,'04施策の客観指標'!$A$4:$AU$1029,COLUMN('04施策の客観指標'!$AU:$AU),FALSE)</f>
        <v>-</v>
      </c>
      <c r="CP37" s="82">
        <f t="shared" si="85"/>
        <v>2</v>
      </c>
      <c r="CQ37" s="37" t="str">
        <f t="shared" si="86"/>
        <v/>
      </c>
      <c r="CR37" s="38" t="str">
        <f t="shared" si="9"/>
        <v/>
      </c>
      <c r="CS37" s="38" t="str">
        <f t="shared" si="10"/>
        <v/>
      </c>
      <c r="CT37" s="38" t="str">
        <f t="shared" si="11"/>
        <v/>
      </c>
      <c r="CU37" s="38" t="str">
        <f t="shared" si="12"/>
        <v/>
      </c>
      <c r="CV37" s="38" t="str">
        <f t="shared" si="13"/>
        <v/>
      </c>
      <c r="CW37" s="38" t="str">
        <f t="shared" si="14"/>
        <v/>
      </c>
      <c r="CX37" s="38" t="str">
        <f t="shared" si="15"/>
        <v/>
      </c>
      <c r="CY37" s="38" t="str">
        <f t="shared" si="16"/>
        <v/>
      </c>
      <c r="CZ37" s="41">
        <f t="shared" si="87"/>
        <v>0</v>
      </c>
      <c r="DA37" s="37" t="str">
        <f>IF($K37="○",VLOOKUP($C37&amp;"-"&amp;DA$4,'05市民生活実感調査'!$A$3:$BC$218,COLUMN('05市民生活実感調査'!$Y:$Y),FALSE),"-")</f>
        <v>-</v>
      </c>
      <c r="DB37" s="38" t="str">
        <f>IF($L37="○",VLOOKUP($C37&amp;"-"&amp;DB$4,'05市民生活実感調査'!$A$3:$BC$218,COLUMN('05市民生活実感調査'!$Y:$Y),FALSE),"-")</f>
        <v>-</v>
      </c>
      <c r="DC37" s="38" t="str">
        <f>IF($M37="○",VLOOKUP($C37&amp;"-"&amp;DC$4,'05市民生活実感調査'!$A$3:$BC$218,COLUMN('05市民生活実感調査'!$Y:$Y),FALSE),"-")</f>
        <v>-</v>
      </c>
      <c r="DD37" s="38" t="str">
        <f>IF($N37="○",VLOOKUP($C37&amp;"-"&amp;DD$4,'05市民生活実感調査'!$A$3:$BC$218,COLUMN('05市民生活実感調査'!$Y:$Y),FALSE),"-")</f>
        <v>-</v>
      </c>
      <c r="DE37" s="38" t="str">
        <f>IF($O37="○",VLOOKUP($C37&amp;"-"&amp;DE$4,'05市民生活実感調査'!$A$3:$BC$218,COLUMN('05市民生活実感調査'!$Y:$Y),FALSE),"-")</f>
        <v>-</v>
      </c>
      <c r="DF37" s="38" t="str">
        <f>IF($P37="○",VLOOKUP($C37&amp;"-"&amp;DF$4,'05市民生活実感調査'!$A$3:$BC$218,COLUMN('05市民生活実感調査'!$Y:$Y),FALSE),"-")</f>
        <v>-</v>
      </c>
      <c r="DG37" s="38" t="str">
        <f>IF($Q37="○",VLOOKUP($C37&amp;"-"&amp;DG$4,'05市民生活実感調査'!$A$3:$BC$218,COLUMN('05市民生活実感調査'!$Y:$Y),FALSE),"-")</f>
        <v>-</v>
      </c>
      <c r="DH37" s="38" t="str">
        <f>IF($R37="○",VLOOKUP($C37&amp;"-"&amp;DH$4,'05市民生活実感調査'!$A$3:$BC$218,COLUMN('05市民生活実感調査'!$Y:$Y),FALSE),"-")</f>
        <v>-</v>
      </c>
      <c r="DI37" s="109" t="e">
        <f t="shared" si="88"/>
        <v>#DIV/0!</v>
      </c>
      <c r="DJ37" s="37" t="str">
        <f t="shared" si="89"/>
        <v/>
      </c>
      <c r="DK37" s="38" t="str">
        <f t="shared" si="17"/>
        <v/>
      </c>
      <c r="DL37" s="38" t="str">
        <f t="shared" si="18"/>
        <v/>
      </c>
      <c r="DM37" s="38" t="str">
        <f t="shared" si="19"/>
        <v/>
      </c>
      <c r="DN37" s="38" t="str">
        <f t="shared" si="20"/>
        <v/>
      </c>
      <c r="DO37" s="38" t="str">
        <f t="shared" si="21"/>
        <v/>
      </c>
      <c r="DP37" s="38" t="str">
        <f t="shared" si="22"/>
        <v/>
      </c>
      <c r="DQ37" s="38" t="str">
        <f t="shared" si="23"/>
        <v/>
      </c>
      <c r="DR37" s="41" t="e">
        <f t="shared" si="90"/>
        <v>#DIV/0!</v>
      </c>
      <c r="DS37" s="13" t="str">
        <f t="shared" si="91"/>
        <v>客観指標</v>
      </c>
      <c r="DT37" s="5" t="str">
        <f t="shared" si="92"/>
        <v>災害や環境変化への対策については，市民生活において実感しづらく，客観指標評価を重視して評価することが妥当であると考えるため</v>
      </c>
      <c r="DU37" s="108" t="e">
        <f>VLOOKUP(CF37&amp;DI37&amp;DS37,プルダウン!$AC$2:$AD$51,2,FALSE)</f>
        <v>#DIV/0!</v>
      </c>
      <c r="DV37" s="12" t="e">
        <f>VLOOKUP(DU37,プルダウン!$A$1:$B$6,2,FALSE)</f>
        <v>#DIV/0!</v>
      </c>
      <c r="DW37" s="11"/>
      <c r="DX37" s="12"/>
      <c r="DY37" s="22" t="s">
        <v>81</v>
      </c>
      <c r="DZ37" s="116"/>
      <c r="EA37" s="115" t="str">
        <f>VLOOKUP($A37&amp;"-"&amp;EA$4,'04施策の客観指標'!$A$4:$AU$1029,COLUMN('04施策の客観指標'!$AR:$AR),FALSE)</f>
        <v>-</v>
      </c>
      <c r="EB37" s="7" t="str">
        <f>VLOOKUP($A37&amp;"-"&amp;EB$4,'04施策の客観指標'!$A$4:$AU$1029,COLUMN('04施策の客観指標'!$AR:$AR),FALSE)</f>
        <v>-</v>
      </c>
      <c r="EC37" s="7" t="str">
        <f>VLOOKUP($A37&amp;"-"&amp;EC$4,'04施策の客観指標'!$A$4:$AU$1029,COLUMN('04施策の客観指標'!$AR:$AR),FALSE)</f>
        <v>-</v>
      </c>
      <c r="ED37" s="7" t="str">
        <f>VLOOKUP($A37&amp;"-"&amp;ED$4,'04施策の客観指標'!$A$4:$AU$1029,COLUMN('04施策の客観指標'!$AR:$AR),FALSE)</f>
        <v>-</v>
      </c>
      <c r="EE37" s="7" t="str">
        <f>VLOOKUP($A37&amp;"-"&amp;EE$4,'04施策の客観指標'!$A$4:$AU$1029,COLUMN('04施策の客観指標'!$AR:$AR),FALSE)</f>
        <v>-</v>
      </c>
      <c r="EF37" s="7" t="str">
        <f>VLOOKUP($A37&amp;"-"&amp;EF$4,'04施策の客観指標'!$A$4:$AU$1029,COLUMN('04施策の客観指標'!$AR:$AR),FALSE)</f>
        <v>-</v>
      </c>
      <c r="EG37" s="7" t="str">
        <f>VLOOKUP($A37&amp;"-"&amp;EG$4,'04施策の客観指標'!$A$4:$AU$1029,COLUMN('04施策の客観指標'!$AR:$AR),FALSE)</f>
        <v>-</v>
      </c>
      <c r="EH37" s="7" t="str">
        <f>VLOOKUP($A37&amp;"-"&amp;EH$4,'04施策の客観指標'!$A$4:$AU$1029,COLUMN('04施策の客観指標'!$AR:$AR),FALSE)</f>
        <v>-</v>
      </c>
      <c r="EI37" s="7" t="str">
        <f>VLOOKUP($A37&amp;"-"&amp;EI$4,'04施策の客観指標'!$A$4:$AU$1029,COLUMN('04施策の客観指標'!$AR:$AR),FALSE)</f>
        <v>-</v>
      </c>
      <c r="EJ37" s="109" t="str">
        <f t="shared" si="93"/>
        <v>e</v>
      </c>
      <c r="EK37" s="37">
        <f>VLOOKUP($A37&amp;"-"&amp;EA$4,'04施策の客観指標'!$A$4:$AU$1029,COLUMN('04施策の客観指標'!$AU:$AU),FALSE)</f>
        <v>1</v>
      </c>
      <c r="EL37" s="38">
        <f>VLOOKUP($A37&amp;"-"&amp;EB$4,'04施策の客観指標'!$A$4:$AU$1029,COLUMN('04施策の客観指標'!$AU:$AU),FALSE)</f>
        <v>1</v>
      </c>
      <c r="EM37" s="38" t="str">
        <f>VLOOKUP($A37&amp;"-"&amp;EC$4,'04施策の客観指標'!$A$4:$AU$1029,COLUMN('04施策の客観指標'!$AU:$AU),FALSE)</f>
        <v>-</v>
      </c>
      <c r="EN37" s="38" t="str">
        <f>VLOOKUP($A37&amp;"-"&amp;ED$4,'04施策の客観指標'!$A$4:$AU$1029,COLUMN('04施策の客観指標'!$AU:$AU),FALSE)</f>
        <v>-</v>
      </c>
      <c r="EO37" s="38" t="str">
        <f>VLOOKUP($A37&amp;"-"&amp;EE$4,'04施策の客観指標'!$A$4:$AU$1029,COLUMN('04施策の客観指標'!$AU:$AU),FALSE)</f>
        <v>-</v>
      </c>
      <c r="EP37" s="38" t="str">
        <f>VLOOKUP($A37&amp;"-"&amp;EF$4,'04施策の客観指標'!$A$4:$AU$1029,COLUMN('04施策の客観指標'!$AU:$AU),FALSE)</f>
        <v>-</v>
      </c>
      <c r="EQ37" s="38" t="str">
        <f>VLOOKUP($A37&amp;"-"&amp;EG$4,'04施策の客観指標'!$A$4:$AU$1029,COLUMN('04施策の客観指標'!$AU:$AU),FALSE)</f>
        <v>-</v>
      </c>
      <c r="ER37" s="38" t="str">
        <f>VLOOKUP($A37&amp;"-"&amp;EH$4,'04施策の客観指標'!$A$4:$AU$1029,COLUMN('04施策の客観指標'!$AU:$AU),FALSE)</f>
        <v>-</v>
      </c>
      <c r="ES37" s="38" t="str">
        <f>VLOOKUP($A37&amp;"-"&amp;EI$4,'04施策の客観指標'!$A$4:$AU$1029,COLUMN('04施策の客観指標'!$AU:$AU),FALSE)</f>
        <v>-</v>
      </c>
      <c r="ET37" s="82">
        <f t="shared" si="94"/>
        <v>2</v>
      </c>
      <c r="EU37" s="37" t="str">
        <f t="shared" si="95"/>
        <v/>
      </c>
      <c r="EV37" s="38" t="str">
        <f t="shared" si="24"/>
        <v/>
      </c>
      <c r="EW37" s="38" t="str">
        <f t="shared" si="25"/>
        <v/>
      </c>
      <c r="EX37" s="38" t="str">
        <f t="shared" si="26"/>
        <v/>
      </c>
      <c r="EY37" s="38" t="str">
        <f t="shared" si="27"/>
        <v/>
      </c>
      <c r="EZ37" s="38" t="str">
        <f t="shared" si="28"/>
        <v/>
      </c>
      <c r="FA37" s="38" t="str">
        <f t="shared" si="29"/>
        <v/>
      </c>
      <c r="FB37" s="38" t="str">
        <f t="shared" si="30"/>
        <v/>
      </c>
      <c r="FC37" s="38" t="str">
        <f t="shared" si="31"/>
        <v/>
      </c>
      <c r="FD37" s="41">
        <f t="shared" si="96"/>
        <v>0</v>
      </c>
      <c r="FE37" s="37" t="str">
        <f>IF($K37="○",VLOOKUP($C37&amp;"-"&amp;FE$4,'05市民生活実感調査'!$A$3:$BC$218,COLUMN('05市民生活実感調査'!$AI:$AI),FALSE),"-")</f>
        <v>-</v>
      </c>
      <c r="FF37" s="38" t="str">
        <f>IF($L37="○",VLOOKUP($C37&amp;"-"&amp;FF$4,'05市民生活実感調査'!$A$3:$BC$218,COLUMN('05市民生活実感調査'!$AI:$AI),FALSE),"-")</f>
        <v>-</v>
      </c>
      <c r="FG37" s="38" t="str">
        <f>IF($M37="○",VLOOKUP($C37&amp;"-"&amp;FG$4,'05市民生活実感調査'!$A$3:$BC$218,COLUMN('05市民生活実感調査'!$AI:$AI),FALSE),"-")</f>
        <v>-</v>
      </c>
      <c r="FH37" s="38" t="str">
        <f>IF($N37="○",VLOOKUP($C37&amp;"-"&amp;FH$4,'05市民生活実感調査'!$A$3:$BC$218,COLUMN('05市民生活実感調査'!$AI:$AI),FALSE),"-")</f>
        <v>-</v>
      </c>
      <c r="FI37" s="38" t="str">
        <f>IF($O37="○",VLOOKUP($C37&amp;"-"&amp;FI$4,'05市民生活実感調査'!$A$3:$BC$218,COLUMN('05市民生活実感調査'!$AI:$AI),FALSE),"-")</f>
        <v>-</v>
      </c>
      <c r="FJ37" s="38" t="str">
        <f>IF($P37="○",VLOOKUP($C37&amp;"-"&amp;FJ$4,'05市民生活実感調査'!$A$3:$BC$218,COLUMN('05市民生活実感調査'!$AI:$AI),FALSE),"-")</f>
        <v>-</v>
      </c>
      <c r="FK37" s="38" t="str">
        <f>IF($Q37="○",VLOOKUP($C37&amp;"-"&amp;FK$4,'05市民生活実感調査'!$A$3:$BC$218,COLUMN('05市民生活実感調査'!$AI:$AI),FALSE),"-")</f>
        <v>-</v>
      </c>
      <c r="FL37" s="38" t="str">
        <f>IF($R37="○",VLOOKUP($C37&amp;"-"&amp;FL$4,'05市民生活実感調査'!$A$3:$BC$218,COLUMN('05市民生活実感調査'!$AI:$AI),FALSE),"-")</f>
        <v>-</v>
      </c>
      <c r="FM37" s="109" t="e">
        <f t="shared" si="97"/>
        <v>#DIV/0!</v>
      </c>
      <c r="FN37" s="37" t="str">
        <f t="shared" si="98"/>
        <v/>
      </c>
      <c r="FO37" s="38" t="str">
        <f t="shared" si="32"/>
        <v/>
      </c>
      <c r="FP37" s="38" t="str">
        <f t="shared" si="33"/>
        <v/>
      </c>
      <c r="FQ37" s="38" t="str">
        <f t="shared" si="34"/>
        <v/>
      </c>
      <c r="FR37" s="38" t="str">
        <f t="shared" si="35"/>
        <v/>
      </c>
      <c r="FS37" s="38" t="str">
        <f t="shared" si="36"/>
        <v/>
      </c>
      <c r="FT37" s="38" t="str">
        <f t="shared" si="37"/>
        <v/>
      </c>
      <c r="FU37" s="38" t="str">
        <f t="shared" si="38"/>
        <v/>
      </c>
      <c r="FV37" s="41" t="e">
        <f t="shared" si="99"/>
        <v>#DIV/0!</v>
      </c>
      <c r="FW37" s="13" t="str">
        <f t="shared" si="100"/>
        <v>客観指標</v>
      </c>
      <c r="FX37" s="5" t="str">
        <f t="shared" si="101"/>
        <v>災害や環境変化への対策については，市民生活において実感しづらく，客観指標評価を重視して評価することが妥当であると考えるため</v>
      </c>
      <c r="FY37" s="108" t="e">
        <f>VLOOKUP(EJ37&amp;FM37&amp;FW37,プルダウン!$AC$2:$AD$51,2,FALSE)</f>
        <v>#DIV/0!</v>
      </c>
      <c r="FZ37" s="12" t="e">
        <f>VLOOKUP(FY37,プルダウン!$A$1:$B$6,2,FALSE)</f>
        <v>#DIV/0!</v>
      </c>
      <c r="GA37" s="11"/>
      <c r="GB37" s="12"/>
      <c r="GC37" s="22" t="s">
        <v>81</v>
      </c>
      <c r="GD37" s="116"/>
      <c r="GE37" s="115" t="str">
        <f>VLOOKUP($A37&amp;"-"&amp;GE$4,'04施策の客観指標'!$A$4:$AU$1029,COLUMN('04施策の客観指標'!$AS:$AS),FALSE)</f>
        <v>-</v>
      </c>
      <c r="GF37" s="7" t="str">
        <f>VLOOKUP($A37&amp;"-"&amp;GF$4,'04施策の客観指標'!$A$4:$AU$1029,COLUMN('04施策の客観指標'!$AS:$AS),FALSE)</f>
        <v>-</v>
      </c>
      <c r="GG37" s="7" t="str">
        <f>VLOOKUP($A37&amp;"-"&amp;GG$4,'04施策の客観指標'!$A$4:$AU$1029,COLUMN('04施策の客観指標'!$AS:$AS),FALSE)</f>
        <v>-</v>
      </c>
      <c r="GH37" s="7" t="str">
        <f>VLOOKUP($A37&amp;"-"&amp;GH$4,'04施策の客観指標'!$A$4:$AU$1029,COLUMN('04施策の客観指標'!$AS:$AS),FALSE)</f>
        <v>-</v>
      </c>
      <c r="GI37" s="7" t="str">
        <f>VLOOKUP($A37&amp;"-"&amp;GI$4,'04施策の客観指標'!$A$4:$AU$1029,COLUMN('04施策の客観指標'!$AS:$AS),FALSE)</f>
        <v>-</v>
      </c>
      <c r="GJ37" s="7" t="str">
        <f>VLOOKUP($A37&amp;"-"&amp;GJ$4,'04施策の客観指標'!$A$4:$AU$1029,COLUMN('04施策の客観指標'!$AS:$AS),FALSE)</f>
        <v>-</v>
      </c>
      <c r="GK37" s="7" t="str">
        <f>VLOOKUP($A37&amp;"-"&amp;GK$4,'04施策の客観指標'!$A$4:$AU$1029,COLUMN('04施策の客観指標'!$AS:$AS),FALSE)</f>
        <v>-</v>
      </c>
      <c r="GL37" s="7" t="str">
        <f>VLOOKUP($A37&amp;"-"&amp;GL$4,'04施策の客観指標'!$A$4:$AU$1029,COLUMN('04施策の客観指標'!$AS:$AS),FALSE)</f>
        <v>-</v>
      </c>
      <c r="GM37" s="7" t="str">
        <f>VLOOKUP($A37&amp;"-"&amp;GM$4,'04施策の客観指標'!$A$4:$AU$1029,COLUMN('04施策の客観指標'!$AS:$AS),FALSE)</f>
        <v>-</v>
      </c>
      <c r="GN37" s="109" t="str">
        <f t="shared" si="102"/>
        <v>e</v>
      </c>
      <c r="GO37" s="37">
        <f>VLOOKUP($A37&amp;"-"&amp;GE$4,'04施策の客観指標'!$A$4:$AU$1029,COLUMN('04施策の客観指標'!$AU:$AU),FALSE)</f>
        <v>1</v>
      </c>
      <c r="GP37" s="38">
        <f>VLOOKUP($A37&amp;"-"&amp;GF$4,'04施策の客観指標'!$A$4:$AU$1029,COLUMN('04施策の客観指標'!$AU:$AU),FALSE)</f>
        <v>1</v>
      </c>
      <c r="GQ37" s="38" t="str">
        <f>VLOOKUP($A37&amp;"-"&amp;GG$4,'04施策の客観指標'!$A$4:$AU$1029,COLUMN('04施策の客観指標'!$AU:$AU),FALSE)</f>
        <v>-</v>
      </c>
      <c r="GR37" s="38" t="str">
        <f>VLOOKUP($A37&amp;"-"&amp;GH$4,'04施策の客観指標'!$A$4:$AU$1029,COLUMN('04施策の客観指標'!$AU:$AU),FALSE)</f>
        <v>-</v>
      </c>
      <c r="GS37" s="38" t="str">
        <f>VLOOKUP($A37&amp;"-"&amp;GI$4,'04施策の客観指標'!$A$4:$AU$1029,COLUMN('04施策の客観指標'!$AU:$AU),FALSE)</f>
        <v>-</v>
      </c>
      <c r="GT37" s="38" t="str">
        <f>VLOOKUP($A37&amp;"-"&amp;GJ$4,'04施策の客観指標'!$A$4:$AU$1029,COLUMN('04施策の客観指標'!$AU:$AU),FALSE)</f>
        <v>-</v>
      </c>
      <c r="GU37" s="38" t="str">
        <f>VLOOKUP($A37&amp;"-"&amp;GK$4,'04施策の客観指標'!$A$4:$AU$1029,COLUMN('04施策の客観指標'!$AU:$AU),FALSE)</f>
        <v>-</v>
      </c>
      <c r="GV37" s="38" t="str">
        <f>VLOOKUP($A37&amp;"-"&amp;GL$4,'04施策の客観指標'!$A$4:$AU$1029,COLUMN('04施策の客観指標'!$AU:$AU),FALSE)</f>
        <v>-</v>
      </c>
      <c r="GW37" s="38" t="str">
        <f>VLOOKUP($A37&amp;"-"&amp;GM$4,'04施策の客観指標'!$A$4:$AU$1029,COLUMN('04施策の客観指標'!$AU:$AU),FALSE)</f>
        <v>-</v>
      </c>
      <c r="GX37" s="82">
        <f t="shared" si="103"/>
        <v>2</v>
      </c>
      <c r="GY37" s="37" t="str">
        <f t="shared" si="104"/>
        <v/>
      </c>
      <c r="GZ37" s="38" t="str">
        <f t="shared" si="39"/>
        <v/>
      </c>
      <c r="HA37" s="38" t="str">
        <f t="shared" si="40"/>
        <v/>
      </c>
      <c r="HB37" s="38" t="str">
        <f t="shared" si="41"/>
        <v/>
      </c>
      <c r="HC37" s="38" t="str">
        <f t="shared" si="42"/>
        <v/>
      </c>
      <c r="HD37" s="38" t="str">
        <f t="shared" si="43"/>
        <v/>
      </c>
      <c r="HE37" s="38" t="str">
        <f t="shared" si="44"/>
        <v/>
      </c>
      <c r="HF37" s="38" t="str">
        <f t="shared" si="45"/>
        <v/>
      </c>
      <c r="HG37" s="38" t="str">
        <f t="shared" si="46"/>
        <v/>
      </c>
      <c r="HH37" s="41">
        <f t="shared" si="105"/>
        <v>0</v>
      </c>
      <c r="HI37" s="37" t="str">
        <f>IF($K37="○",VLOOKUP($C37&amp;"-"&amp;HI$4,'05市民生活実感調査'!$A$3:$BC$218,COLUMN('05市民生活実感調査'!$AS:$AS),FALSE),"-")</f>
        <v>-</v>
      </c>
      <c r="HJ37" s="38" t="str">
        <f>IF($L37="○",VLOOKUP($C37&amp;"-"&amp;HJ$4,'05市民生活実感調査'!$A$3:$BC$218,COLUMN('05市民生活実感調査'!$AS:$AS),FALSE),"-")</f>
        <v>-</v>
      </c>
      <c r="HK37" s="38" t="str">
        <f>IF($M37="○",VLOOKUP($C37&amp;"-"&amp;HK$4,'05市民生活実感調査'!$A$3:$BC$218,COLUMN('05市民生活実感調査'!$AS:$AS),FALSE),"-")</f>
        <v>-</v>
      </c>
      <c r="HL37" s="38" t="str">
        <f>IF($N37="○",VLOOKUP($C37&amp;"-"&amp;HL$4,'05市民生活実感調査'!$A$3:$BC$218,COLUMN('05市民生活実感調査'!$AS:$AS),FALSE),"-")</f>
        <v>-</v>
      </c>
      <c r="HM37" s="38" t="str">
        <f>IF($O37="○",VLOOKUP($C37&amp;"-"&amp;HM$4,'05市民生活実感調査'!$A$3:$BC$218,COLUMN('05市民生活実感調査'!$AS:$AS),FALSE),"-")</f>
        <v>-</v>
      </c>
      <c r="HN37" s="38" t="str">
        <f>IF($P37="○",VLOOKUP($C37&amp;"-"&amp;HN$4,'05市民生活実感調査'!$A$3:$BC$218,COLUMN('05市民生活実感調査'!$AS:$AS),FALSE),"-")</f>
        <v>-</v>
      </c>
      <c r="HO37" s="38" t="str">
        <f>IF($Q37="○",VLOOKUP($C37&amp;"-"&amp;HO$4,'05市民生活実感調査'!$A$3:$BC$218,COLUMN('05市民生活実感調査'!$AS:$AS),FALSE),"-")</f>
        <v>-</v>
      </c>
      <c r="HP37" s="38" t="str">
        <f>IF($R37="○",VLOOKUP($C37&amp;"-"&amp;HP$4,'05市民生活実感調査'!$A$3:$BC$218,COLUMN('05市民生活実感調査'!$AS:$AS),FALSE),"-")</f>
        <v>-</v>
      </c>
      <c r="HQ37" s="109" t="e">
        <f t="shared" si="106"/>
        <v>#DIV/0!</v>
      </c>
      <c r="HR37" s="37" t="str">
        <f t="shared" si="107"/>
        <v/>
      </c>
      <c r="HS37" s="38" t="str">
        <f t="shared" si="47"/>
        <v/>
      </c>
      <c r="HT37" s="38" t="str">
        <f t="shared" si="48"/>
        <v/>
      </c>
      <c r="HU37" s="38" t="str">
        <f t="shared" si="49"/>
        <v/>
      </c>
      <c r="HV37" s="38" t="str">
        <f t="shared" si="50"/>
        <v/>
      </c>
      <c r="HW37" s="38" t="str">
        <f t="shared" si="51"/>
        <v/>
      </c>
      <c r="HX37" s="38" t="str">
        <f t="shared" si="52"/>
        <v/>
      </c>
      <c r="HY37" s="38" t="str">
        <f t="shared" si="53"/>
        <v/>
      </c>
      <c r="HZ37" s="41" t="e">
        <f t="shared" si="108"/>
        <v>#DIV/0!</v>
      </c>
      <c r="IA37" s="13" t="str">
        <f t="shared" si="109"/>
        <v>客観指標</v>
      </c>
      <c r="IB37" s="5" t="str">
        <f t="shared" si="110"/>
        <v>災害や環境変化への対策については，市民生活において実感しづらく，客観指標評価を重視して評価することが妥当であると考えるため</v>
      </c>
      <c r="IC37" s="108" t="e">
        <f>VLOOKUP(GN37&amp;HQ37&amp;IA37,プルダウン!$AC$2:$AD$51,2,FALSE)</f>
        <v>#DIV/0!</v>
      </c>
      <c r="ID37" s="12" t="e">
        <f>VLOOKUP(IC37,プルダウン!$A$1:$B$6,2,FALSE)</f>
        <v>#DIV/0!</v>
      </c>
      <c r="IE37" s="11"/>
      <c r="IF37" s="12"/>
      <c r="IG37" s="22" t="s">
        <v>81</v>
      </c>
      <c r="IH37" s="116"/>
      <c r="II37" s="115" t="str">
        <f>VLOOKUP($A37&amp;"-"&amp;II$4,'04施策の客観指標'!$A$4:$AU$1029,COLUMN('04施策の客観指標'!$AT:$AT),FALSE)</f>
        <v>-</v>
      </c>
      <c r="IJ37" s="7" t="str">
        <f>VLOOKUP($A37&amp;"-"&amp;IJ$4,'04施策の客観指標'!$A$4:$AU$1029,COLUMN('04施策の客観指標'!$AT:$AT),FALSE)</f>
        <v>-</v>
      </c>
      <c r="IK37" s="7" t="str">
        <f>VLOOKUP($A37&amp;"-"&amp;IK$4,'04施策の客観指標'!$A$4:$AU$1029,COLUMN('04施策の客観指標'!$AT:$AT),FALSE)</f>
        <v>-</v>
      </c>
      <c r="IL37" s="7" t="str">
        <f>VLOOKUP($A37&amp;"-"&amp;IL$4,'04施策の客観指標'!$A$4:$AU$1029,COLUMN('04施策の客観指標'!$AT:$AT),FALSE)</f>
        <v>-</v>
      </c>
      <c r="IM37" s="7" t="str">
        <f>VLOOKUP($A37&amp;"-"&amp;IM$4,'04施策の客観指標'!$A$4:$AU$1029,COLUMN('04施策の客観指標'!$AT:$AT),FALSE)</f>
        <v>-</v>
      </c>
      <c r="IN37" s="7" t="str">
        <f>VLOOKUP($A37&amp;"-"&amp;IN$4,'04施策の客観指標'!$A$4:$AU$1029,COLUMN('04施策の客観指標'!$AT:$AT),FALSE)</f>
        <v>-</v>
      </c>
      <c r="IO37" s="7" t="str">
        <f>VLOOKUP($A37&amp;"-"&amp;IO$4,'04施策の客観指標'!$A$4:$AU$1029,COLUMN('04施策の客観指標'!$AT:$AT),FALSE)</f>
        <v>-</v>
      </c>
      <c r="IP37" s="7" t="str">
        <f>VLOOKUP($A37&amp;"-"&amp;IP$4,'04施策の客観指標'!$A$4:$AU$1029,COLUMN('04施策の客観指標'!$AT:$AT),FALSE)</f>
        <v>-</v>
      </c>
      <c r="IQ37" s="7" t="str">
        <f>VLOOKUP($A37&amp;"-"&amp;IQ$4,'04施策の客観指標'!$A$4:$AU$1029,COLUMN('04施策の客観指標'!$AT:$AT),FALSE)</f>
        <v>-</v>
      </c>
      <c r="IR37" s="109" t="str">
        <f t="shared" si="111"/>
        <v>e</v>
      </c>
      <c r="IS37" s="37">
        <f>VLOOKUP($A37&amp;"-"&amp;II$4,'04施策の客観指標'!$A$4:$AU$1029,COLUMN('04施策の客観指標'!$AU:$AU),FALSE)</f>
        <v>1</v>
      </c>
      <c r="IT37" s="38">
        <f>VLOOKUP($A37&amp;"-"&amp;IJ$4,'04施策の客観指標'!$A$4:$AU$1029,COLUMN('04施策の客観指標'!$AU:$AU),FALSE)</f>
        <v>1</v>
      </c>
      <c r="IU37" s="38" t="str">
        <f>VLOOKUP($A37&amp;"-"&amp;IK$4,'04施策の客観指標'!$A$4:$AU$1029,COLUMN('04施策の客観指標'!$AU:$AU),FALSE)</f>
        <v>-</v>
      </c>
      <c r="IV37" s="38" t="str">
        <f>VLOOKUP($A37&amp;"-"&amp;IL$4,'04施策の客観指標'!$A$4:$AU$1029,COLUMN('04施策の客観指標'!$AU:$AU),FALSE)</f>
        <v>-</v>
      </c>
      <c r="IW37" s="38" t="str">
        <f>VLOOKUP($A37&amp;"-"&amp;IM$4,'04施策の客観指標'!$A$4:$AU$1029,COLUMN('04施策の客観指標'!$AU:$AU),FALSE)</f>
        <v>-</v>
      </c>
      <c r="IX37" s="38" t="str">
        <f>VLOOKUP($A37&amp;"-"&amp;IN$4,'04施策の客観指標'!$A$4:$AU$1029,COLUMN('04施策の客観指標'!$AU:$AU),FALSE)</f>
        <v>-</v>
      </c>
      <c r="IY37" s="38" t="str">
        <f>VLOOKUP($A37&amp;"-"&amp;IO$4,'04施策の客観指標'!$A$4:$AU$1029,COLUMN('04施策の客観指標'!$AU:$AU),FALSE)</f>
        <v>-</v>
      </c>
      <c r="IZ37" s="38" t="str">
        <f>VLOOKUP($A37&amp;"-"&amp;IP$4,'04施策の客観指標'!$A$4:$AU$1029,COLUMN('04施策の客観指標'!$AU:$AU),FALSE)</f>
        <v>-</v>
      </c>
      <c r="JA37" s="38" t="str">
        <f>VLOOKUP($A37&amp;"-"&amp;IQ$4,'04施策の客観指標'!$A$4:$AU$1029,COLUMN('04施策の客観指標'!$AU:$AU),FALSE)</f>
        <v>-</v>
      </c>
      <c r="JB37" s="82">
        <f t="shared" si="112"/>
        <v>2</v>
      </c>
      <c r="JC37" s="37" t="str">
        <f t="shared" si="113"/>
        <v/>
      </c>
      <c r="JD37" s="38" t="str">
        <f t="shared" si="54"/>
        <v/>
      </c>
      <c r="JE37" s="38" t="str">
        <f t="shared" si="55"/>
        <v/>
      </c>
      <c r="JF37" s="38" t="str">
        <f t="shared" si="56"/>
        <v/>
      </c>
      <c r="JG37" s="38" t="str">
        <f t="shared" si="57"/>
        <v/>
      </c>
      <c r="JH37" s="38" t="str">
        <f t="shared" si="58"/>
        <v/>
      </c>
      <c r="JI37" s="38" t="str">
        <f t="shared" si="59"/>
        <v/>
      </c>
      <c r="JJ37" s="38" t="str">
        <f t="shared" si="60"/>
        <v/>
      </c>
      <c r="JK37" s="38" t="str">
        <f t="shared" si="61"/>
        <v/>
      </c>
      <c r="JL37" s="41">
        <f t="shared" si="114"/>
        <v>0</v>
      </c>
      <c r="JM37" s="37" t="str">
        <f>IF($K37="○",VLOOKUP($C37&amp;"-"&amp;JM$4,'05市民生活実感調査'!$A$3:$BC$218,COLUMN('05市民生活実感調査'!$BC:$BC),FALSE),"-")</f>
        <v>-</v>
      </c>
      <c r="JN37" s="38" t="str">
        <f>IF($L37="○",VLOOKUP($C37&amp;"-"&amp;JN$4,'05市民生活実感調査'!$A$3:$BC$218,COLUMN('05市民生活実感調査'!$BC:$BC),FALSE),"-")</f>
        <v>-</v>
      </c>
      <c r="JO37" s="38" t="str">
        <f>IF($M37="○",VLOOKUP($C37&amp;"-"&amp;JO$4,'05市民生活実感調査'!$A$3:$BC$218,COLUMN('05市民生活実感調査'!$BC:$BC),FALSE),"-")</f>
        <v>-</v>
      </c>
      <c r="JP37" s="38" t="str">
        <f>IF($N37="○",VLOOKUP($C37&amp;"-"&amp;JP$4,'05市民生活実感調査'!$A$3:$BC$218,COLUMN('05市民生活実感調査'!$BC:$BC),FALSE),"-")</f>
        <v>-</v>
      </c>
      <c r="JQ37" s="38" t="str">
        <f>IF($O37="○",VLOOKUP($C37&amp;"-"&amp;JQ$4,'05市民生活実感調査'!$A$3:$BC$218,COLUMN('05市民生活実感調査'!$BC:$BC),FALSE),"-")</f>
        <v>-</v>
      </c>
      <c r="JR37" s="38" t="str">
        <f>IF($P37="○",VLOOKUP($C37&amp;"-"&amp;JR$4,'05市民生活実感調査'!$A$3:$BC$218,COLUMN('05市民生活実感調査'!$BC:$BC),FALSE),"-")</f>
        <v>-</v>
      </c>
      <c r="JS37" s="38" t="str">
        <f>IF($Q37="○",VLOOKUP($C37&amp;"-"&amp;JS$4,'05市民生活実感調査'!$A$3:$BC$218,COLUMN('05市民生活実感調査'!$BC:$BC),FALSE),"-")</f>
        <v>-</v>
      </c>
      <c r="JT37" s="38" t="str">
        <f>IF($R37="○",VLOOKUP($C37&amp;"-"&amp;JT$4,'05市民生活実感調査'!$A$3:$BC$218,COLUMN('05市民生活実感調査'!$BC:$BC),FALSE),"-")</f>
        <v>-</v>
      </c>
      <c r="JU37" s="109" t="e">
        <f t="shared" si="115"/>
        <v>#DIV/0!</v>
      </c>
      <c r="JV37" s="37" t="str">
        <f t="shared" si="116"/>
        <v/>
      </c>
      <c r="JW37" s="38" t="str">
        <f t="shared" si="62"/>
        <v/>
      </c>
      <c r="JX37" s="38" t="str">
        <f t="shared" si="63"/>
        <v/>
      </c>
      <c r="JY37" s="38" t="str">
        <f t="shared" si="64"/>
        <v/>
      </c>
      <c r="JZ37" s="38" t="str">
        <f t="shared" si="65"/>
        <v/>
      </c>
      <c r="KA37" s="38" t="str">
        <f t="shared" si="66"/>
        <v/>
      </c>
      <c r="KB37" s="38" t="str">
        <f t="shared" si="67"/>
        <v/>
      </c>
      <c r="KC37" s="38" t="str">
        <f t="shared" si="68"/>
        <v/>
      </c>
      <c r="KD37" s="41" t="e">
        <f t="shared" si="117"/>
        <v>#DIV/0!</v>
      </c>
      <c r="KE37" s="13" t="str">
        <f t="shared" si="118"/>
        <v>客観指標</v>
      </c>
      <c r="KF37" s="5" t="str">
        <f t="shared" si="119"/>
        <v>災害や環境変化への対策については，市民生活において実感しづらく，客観指標評価を重視して評価することが妥当であると考えるため</v>
      </c>
      <c r="KG37" s="108" t="e">
        <f>VLOOKUP(IR37&amp;JU37&amp;KE37,プルダウン!$AC$2:$AD$51,2,FALSE)</f>
        <v>#DIV/0!</v>
      </c>
      <c r="KH37" s="12" t="e">
        <f>VLOOKUP(KG37,プルダウン!$A$1:$B$6,2,FALSE)</f>
        <v>#DIV/0!</v>
      </c>
      <c r="KI37" s="11"/>
      <c r="KJ37" s="12"/>
      <c r="KK37" s="22" t="s">
        <v>81</v>
      </c>
      <c r="KL37" s="5"/>
    </row>
    <row r="38" spans="1:298" ht="135" customHeight="1">
      <c r="A38" s="18">
        <v>903</v>
      </c>
      <c r="B38" s="5" t="s">
        <v>192</v>
      </c>
      <c r="C38" s="47">
        <f t="shared" si="140"/>
        <v>9</v>
      </c>
      <c r="D38" s="12" t="str">
        <f>IFERROR(VLOOKUP(C38,プルダウン!$L$2:$M$28,2,FALSE),"-")</f>
        <v>農林業</v>
      </c>
      <c r="E38" s="5"/>
      <c r="F38" s="11" t="s">
        <v>1943</v>
      </c>
      <c r="G38" s="20" t="s">
        <v>2685</v>
      </c>
      <c r="H38" s="11"/>
      <c r="I38" s="20"/>
      <c r="J38" s="5"/>
      <c r="K38" s="42" t="s">
        <v>85</v>
      </c>
      <c r="L38" s="43" t="s">
        <v>85</v>
      </c>
      <c r="M38" s="43" t="s">
        <v>392</v>
      </c>
      <c r="N38" s="43" t="s">
        <v>85</v>
      </c>
      <c r="O38" s="43" t="s">
        <v>85</v>
      </c>
      <c r="P38" s="43" t="s">
        <v>85</v>
      </c>
      <c r="Q38" s="43" t="s">
        <v>85</v>
      </c>
      <c r="R38" s="41" t="s">
        <v>85</v>
      </c>
      <c r="S38" s="546" t="str">
        <f>VLOOKUP($A38&amp;"-"&amp;S$4,'04施策の客観指標'!$A$4:$AU$1029,COLUMN('04施策の客観指標'!$AP:$AP),FALSE)</f>
        <v>a</v>
      </c>
      <c r="T38" s="528" t="str">
        <f>VLOOKUP($A38&amp;"-"&amp;T$4,'04施策の客観指標'!$A$4:$AU$1029,COLUMN('04施策の客観指標'!$AP:$AP),FALSE)</f>
        <v>-</v>
      </c>
      <c r="U38" s="528" t="str">
        <f>VLOOKUP($A38&amp;"-"&amp;U$4,'04施策の客観指標'!$A$4:$AU$1029,COLUMN('04施策の客観指標'!$AP:$AP),FALSE)</f>
        <v>-</v>
      </c>
      <c r="V38" s="528" t="str">
        <f>VLOOKUP($A38&amp;"-"&amp;V$4,'04施策の客観指標'!$A$4:$AU$1029,COLUMN('04施策の客観指標'!$AP:$AP),FALSE)</f>
        <v>-</v>
      </c>
      <c r="W38" s="528" t="str">
        <f>VLOOKUP($A38&amp;"-"&amp;W$4,'04施策の客観指標'!$A$4:$AU$1029,COLUMN('04施策の客観指標'!$AP:$AP),FALSE)</f>
        <v>-</v>
      </c>
      <c r="X38" s="528" t="str">
        <f>VLOOKUP($A38&amp;"-"&amp;X$4,'04施策の客観指標'!$A$4:$AU$1029,COLUMN('04施策の客観指標'!$AP:$AP),FALSE)</f>
        <v>-</v>
      </c>
      <c r="Y38" s="528" t="str">
        <f>VLOOKUP($A38&amp;"-"&amp;Y$4,'04施策の客観指標'!$A$4:$AU$1029,COLUMN('04施策の客観指標'!$AP:$AP),FALSE)</f>
        <v>-</v>
      </c>
      <c r="Z38" s="528" t="str">
        <f>VLOOKUP($A38&amp;"-"&amp;Z$4,'04施策の客観指標'!$A$4:$AU$1029,COLUMN('04施策の客観指標'!$AP:$AP),FALSE)</f>
        <v>-</v>
      </c>
      <c r="AA38" s="529" t="str">
        <f>VLOOKUP($A38&amp;"-"&amp;AA$4,'04施策の客観指標'!$A$4:$AU$1029,COLUMN('04施策の客観指標'!$AP:$AP),FALSE)</f>
        <v>-</v>
      </c>
      <c r="AB38" s="547" t="str">
        <f t="shared" si="70"/>
        <v>a</v>
      </c>
      <c r="AC38" s="252">
        <f>VLOOKUP($A38&amp;"-"&amp;S$4,'04施策の客観指標'!$A$4:$AU$1029,COLUMN('04施策の客観指標'!$AU:$AU),FALSE)</f>
        <v>1</v>
      </c>
      <c r="AD38" s="38" t="str">
        <f>VLOOKUP($A38&amp;"-"&amp;T$4,'04施策の客観指標'!$A$4:$AU$1029,COLUMN('04施策の客観指標'!$AU:$AU),FALSE)</f>
        <v>-</v>
      </c>
      <c r="AE38" s="38" t="str">
        <f>VLOOKUP($A38&amp;"-"&amp;U$4,'04施策の客観指標'!$A$4:$AU$1029,COLUMN('04施策の客観指標'!$AU:$AU),FALSE)</f>
        <v>-</v>
      </c>
      <c r="AF38" s="38" t="str">
        <f>VLOOKUP($A38&amp;"-"&amp;V$4,'04施策の客観指標'!$A$4:$AU$1029,COLUMN('04施策の客観指標'!$AU:$AU),FALSE)</f>
        <v>-</v>
      </c>
      <c r="AG38" s="38" t="str">
        <f>VLOOKUP($A38&amp;"-"&amp;W$4,'04施策の客観指標'!$A$4:$AU$1029,COLUMN('04施策の客観指標'!$AU:$AU),FALSE)</f>
        <v>-</v>
      </c>
      <c r="AH38" s="38" t="str">
        <f>VLOOKUP($A38&amp;"-"&amp;X$4,'04施策の客観指標'!$A$4:$AU$1029,COLUMN('04施策の客観指標'!$AU:$AU),FALSE)</f>
        <v>-</v>
      </c>
      <c r="AI38" s="38" t="str">
        <f>VLOOKUP($A38&amp;"-"&amp;Y$4,'04施策の客観指標'!$A$4:$AU$1029,COLUMN('04施策の客観指標'!$AU:$AU),FALSE)</f>
        <v>-</v>
      </c>
      <c r="AJ38" s="38" t="str">
        <f>VLOOKUP($A38&amp;"-"&amp;Z$4,'04施策の客観指標'!$A$4:$AU$1029,COLUMN('04施策の客観指標'!$AU:$AU),FALSE)</f>
        <v>-</v>
      </c>
      <c r="AK38" s="38" t="str">
        <f>VLOOKUP($A38&amp;"-"&amp;AA$4,'04施策の客観指標'!$A$4:$AU$1029,COLUMN('04施策の客観指標'!$AU:$AU),FALSE)</f>
        <v>-</v>
      </c>
      <c r="AL38" s="82">
        <f t="shared" si="141"/>
        <v>1</v>
      </c>
      <c r="AM38" s="37">
        <f t="shared" si="142"/>
        <v>4</v>
      </c>
      <c r="AN38" s="38" t="str">
        <f t="shared" si="143"/>
        <v/>
      </c>
      <c r="AO38" s="38" t="str">
        <f t="shared" si="144"/>
        <v/>
      </c>
      <c r="AP38" s="38" t="str">
        <f t="shared" si="145"/>
        <v/>
      </c>
      <c r="AQ38" s="38" t="str">
        <f t="shared" si="146"/>
        <v/>
      </c>
      <c r="AR38" s="38" t="str">
        <f t="shared" si="147"/>
        <v/>
      </c>
      <c r="AS38" s="38" t="str">
        <f t="shared" si="148"/>
        <v/>
      </c>
      <c r="AT38" s="38" t="str">
        <f t="shared" si="149"/>
        <v/>
      </c>
      <c r="AU38" s="253" t="str">
        <f t="shared" si="150"/>
        <v/>
      </c>
      <c r="AV38" s="81">
        <f t="shared" si="200"/>
        <v>1</v>
      </c>
      <c r="AW38" s="534" t="str">
        <f>IF($K38="○",VLOOKUP($C38&amp;"-"&amp;AW$4,'05市民生活実感調査'!$A$3:$BC$218,COLUMN('05市民生活実感調査'!$O:$O),FALSE),"-")</f>
        <v>-</v>
      </c>
      <c r="AX38" s="535" t="str">
        <f>IF($L38="○",VLOOKUP($C38&amp;"-"&amp;AX$4,'05市民生活実感調査'!$A$3:$BC$218,COLUMN('05市民生活実感調査'!$O:$O),FALSE),"-")</f>
        <v>-</v>
      </c>
      <c r="AY38" s="535" t="str">
        <f>IF($M38="○",VLOOKUP($C38&amp;"-"&amp;AY$4,'05市民生活実感調査'!$A$3:$BC$218,COLUMN('05市民生活実感調査'!$O:$O),FALSE),"-")</f>
        <v>c</v>
      </c>
      <c r="AZ38" s="535" t="str">
        <f>IF($N38="○",VLOOKUP($C38&amp;"-"&amp;AZ$4,'05市民生活実感調査'!$A$3:$BC$218,COLUMN('05市民生活実感調査'!$O:$O),FALSE),"-")</f>
        <v>-</v>
      </c>
      <c r="BA38" s="535" t="str">
        <f>IF($O38="○",VLOOKUP($C38&amp;"-"&amp;BA$4,'05市民生活実感調査'!$A$3:$BC$218,COLUMN('05市民生活実感調査'!$O:$O),FALSE),"-")</f>
        <v>-</v>
      </c>
      <c r="BB38" s="535" t="str">
        <f>IF($P38="○",VLOOKUP($C38&amp;"-"&amp;BB$4,'05市民生活実感調査'!$A$3:$BC$218,COLUMN('05市民生活実感調査'!$O:$O),FALSE),"-")</f>
        <v>-</v>
      </c>
      <c r="BC38" s="535" t="str">
        <f>IF($Q38="○",VLOOKUP($C38&amp;"-"&amp;BC$4,'05市民生活実感調査'!$A$3:$BC$218,COLUMN('05市民生活実感調査'!$O:$O),FALSE),"-")</f>
        <v>-</v>
      </c>
      <c r="BD38" s="535" t="str">
        <f>IF($R38="○",VLOOKUP($C38&amp;"-"&amp;BD$4,'05市民生活実感調査'!$A$3:$BC$218,COLUMN('05市民生活実感調査'!$O:$O),FALSE),"-")</f>
        <v>-</v>
      </c>
      <c r="BE38" s="536" t="str">
        <f t="shared" si="81"/>
        <v>c</v>
      </c>
      <c r="BF38" s="37" t="str">
        <f t="shared" si="151"/>
        <v/>
      </c>
      <c r="BG38" s="38" t="str">
        <f t="shared" si="152"/>
        <v/>
      </c>
      <c r="BH38" s="38">
        <f t="shared" si="153"/>
        <v>2</v>
      </c>
      <c r="BI38" s="38" t="str">
        <f t="shared" si="154"/>
        <v/>
      </c>
      <c r="BJ38" s="38" t="str">
        <f t="shared" si="155"/>
        <v/>
      </c>
      <c r="BK38" s="38" t="str">
        <f t="shared" si="156"/>
        <v/>
      </c>
      <c r="BL38" s="38" t="str">
        <f t="shared" si="157"/>
        <v/>
      </c>
      <c r="BM38" s="38" t="str">
        <f t="shared" si="158"/>
        <v/>
      </c>
      <c r="BN38" s="41">
        <f t="shared" si="159"/>
        <v>0.5</v>
      </c>
      <c r="BO38" s="275" t="s">
        <v>124</v>
      </c>
      <c r="BP38" s="5" t="s">
        <v>2190</v>
      </c>
      <c r="BQ38" s="586" t="str">
        <f>VLOOKUP(AB38&amp;BE38&amp;BO38,[25]プルダウン!$AC$2:$AD$71,2,FALSE)</f>
        <v>B</v>
      </c>
      <c r="BR38" s="587" t="str">
        <f>VLOOKUP(BQ38,プルダウン!$A$1:$B$6,2,FALSE)</f>
        <v>政策の目的がかなり達成されている</v>
      </c>
      <c r="BS38" s="262"/>
      <c r="BT38" s="240" t="s">
        <v>2697</v>
      </c>
      <c r="BU38" s="224" t="s">
        <v>2263</v>
      </c>
      <c r="BV38" s="334" t="s">
        <v>2718</v>
      </c>
      <c r="BW38" s="115" t="str">
        <f>VLOOKUP($A38&amp;"-"&amp;BW$4,'04施策の客観指標'!$A$4:$AU$1029,COLUMN('04施策の客観指標'!$AQ:$AQ),FALSE)</f>
        <v>-</v>
      </c>
      <c r="BX38" s="7" t="str">
        <f>VLOOKUP($A38&amp;"-"&amp;BX$4,'04施策の客観指標'!$A$4:$AU$1029,COLUMN('04施策の客観指標'!$AQ:$AQ),FALSE)</f>
        <v>-</v>
      </c>
      <c r="BY38" s="7" t="str">
        <f>VLOOKUP($A38&amp;"-"&amp;BY$4,'04施策の客観指標'!$A$4:$AU$1029,COLUMN('04施策の客観指標'!$AQ:$AQ),FALSE)</f>
        <v>-</v>
      </c>
      <c r="BZ38" s="7" t="str">
        <f>VLOOKUP($A38&amp;"-"&amp;BZ$4,'04施策の客観指標'!$A$4:$AU$1029,COLUMN('04施策の客観指標'!$AQ:$AQ),FALSE)</f>
        <v>-</v>
      </c>
      <c r="CA38" s="7" t="str">
        <f>VLOOKUP($A38&amp;"-"&amp;CA$4,'04施策の客観指標'!$A$4:$AU$1029,COLUMN('04施策の客観指標'!$AQ:$AQ),FALSE)</f>
        <v>-</v>
      </c>
      <c r="CB38" s="7" t="str">
        <f>VLOOKUP($A38&amp;"-"&amp;CB$4,'04施策の客観指標'!$A$4:$AU$1029,COLUMN('04施策の客観指標'!$AQ:$AQ),FALSE)</f>
        <v>-</v>
      </c>
      <c r="CC38" s="7" t="str">
        <f>VLOOKUP($A38&amp;"-"&amp;CC$4,'04施策の客観指標'!$A$4:$AU$1029,COLUMN('04施策の客観指標'!$AQ:$AQ),FALSE)</f>
        <v>-</v>
      </c>
      <c r="CD38" s="7" t="str">
        <f>VLOOKUP($A38&amp;"-"&amp;CD$4,'04施策の客観指標'!$A$4:$AU$1029,COLUMN('04施策の客観指標'!$AQ:$AQ),FALSE)</f>
        <v>-</v>
      </c>
      <c r="CE38" s="7" t="str">
        <f>VLOOKUP($A38&amp;"-"&amp;CE$4,'04施策の客観指標'!$A$4:$AU$1029,COLUMN('04施策の客観指標'!$AQ:$AQ),FALSE)</f>
        <v>-</v>
      </c>
      <c r="CF38" s="109" t="str">
        <f t="shared" si="84"/>
        <v>e</v>
      </c>
      <c r="CG38" s="37">
        <f>VLOOKUP($A38&amp;"-"&amp;BW$4,'04施策の客観指標'!$A$4:$AU$1029,COLUMN('04施策の客観指標'!$AU:$AU),FALSE)</f>
        <v>1</v>
      </c>
      <c r="CH38" s="38" t="str">
        <f>VLOOKUP($A38&amp;"-"&amp;BX$4,'04施策の客観指標'!$A$4:$AU$1029,COLUMN('04施策の客観指標'!$AU:$AU),FALSE)</f>
        <v>-</v>
      </c>
      <c r="CI38" s="38" t="str">
        <f>VLOOKUP($A38&amp;"-"&amp;BY$4,'04施策の客観指標'!$A$4:$AU$1029,COLUMN('04施策の客観指標'!$AU:$AU),FALSE)</f>
        <v>-</v>
      </c>
      <c r="CJ38" s="38" t="str">
        <f>VLOOKUP($A38&amp;"-"&amp;BZ$4,'04施策の客観指標'!$A$4:$AU$1029,COLUMN('04施策の客観指標'!$AU:$AU),FALSE)</f>
        <v>-</v>
      </c>
      <c r="CK38" s="38" t="str">
        <f>VLOOKUP($A38&amp;"-"&amp;CA$4,'04施策の客観指標'!$A$4:$AU$1029,COLUMN('04施策の客観指標'!$AU:$AU),FALSE)</f>
        <v>-</v>
      </c>
      <c r="CL38" s="38" t="str">
        <f>VLOOKUP($A38&amp;"-"&amp;CB$4,'04施策の客観指標'!$A$4:$AU$1029,COLUMN('04施策の客観指標'!$AU:$AU),FALSE)</f>
        <v>-</v>
      </c>
      <c r="CM38" s="38" t="str">
        <f>VLOOKUP($A38&amp;"-"&amp;CC$4,'04施策の客観指標'!$A$4:$AU$1029,COLUMN('04施策の客観指標'!$AU:$AU),FALSE)</f>
        <v>-</v>
      </c>
      <c r="CN38" s="38" t="str">
        <f>VLOOKUP($A38&amp;"-"&amp;CD$4,'04施策の客観指標'!$A$4:$AU$1029,COLUMN('04施策の客観指標'!$AU:$AU),FALSE)</f>
        <v>-</v>
      </c>
      <c r="CO38" s="38" t="str">
        <f>VLOOKUP($A38&amp;"-"&amp;CE$4,'04施策の客観指標'!$A$4:$AU$1029,COLUMN('04施策の客観指標'!$AU:$AU),FALSE)</f>
        <v>-</v>
      </c>
      <c r="CP38" s="82">
        <f t="shared" si="85"/>
        <v>1</v>
      </c>
      <c r="CQ38" s="37" t="str">
        <f t="shared" si="86"/>
        <v/>
      </c>
      <c r="CR38" s="38" t="str">
        <f t="shared" si="9"/>
        <v/>
      </c>
      <c r="CS38" s="38" t="str">
        <f t="shared" si="10"/>
        <v/>
      </c>
      <c r="CT38" s="38" t="str">
        <f t="shared" si="11"/>
        <v/>
      </c>
      <c r="CU38" s="38" t="str">
        <f t="shared" si="12"/>
        <v/>
      </c>
      <c r="CV38" s="38" t="str">
        <f t="shared" si="13"/>
        <v/>
      </c>
      <c r="CW38" s="38" t="str">
        <f t="shared" si="14"/>
        <v/>
      </c>
      <c r="CX38" s="38" t="str">
        <f t="shared" si="15"/>
        <v/>
      </c>
      <c r="CY38" s="38" t="str">
        <f t="shared" si="16"/>
        <v/>
      </c>
      <c r="CZ38" s="41">
        <f t="shared" si="87"/>
        <v>0</v>
      </c>
      <c r="DA38" s="37" t="str">
        <f>IF($K38="○",VLOOKUP($C38&amp;"-"&amp;DA$4,'05市民生活実感調査'!$A$3:$BC$218,COLUMN('05市民生活実感調査'!$Y:$Y),FALSE),"-")</f>
        <v>-</v>
      </c>
      <c r="DB38" s="38" t="str">
        <f>IF($L38="○",VLOOKUP($C38&amp;"-"&amp;DB$4,'05市民生活実感調査'!$A$3:$BC$218,COLUMN('05市民生活実感調査'!$Y:$Y),FALSE),"-")</f>
        <v>-</v>
      </c>
      <c r="DC38" s="38" t="str">
        <f>IF($M38="○",VLOOKUP($C38&amp;"-"&amp;DC$4,'05市民生活実感調査'!$A$3:$BC$218,COLUMN('05市民生活実感調査'!$Y:$Y),FALSE),"-")</f>
        <v>-</v>
      </c>
      <c r="DD38" s="38" t="str">
        <f>IF($N38="○",VLOOKUP($C38&amp;"-"&amp;DD$4,'05市民生活実感調査'!$A$3:$BC$218,COLUMN('05市民生活実感調査'!$Y:$Y),FALSE),"-")</f>
        <v>-</v>
      </c>
      <c r="DE38" s="38" t="str">
        <f>IF($O38="○",VLOOKUP($C38&amp;"-"&amp;DE$4,'05市民生活実感調査'!$A$3:$BC$218,COLUMN('05市民生活実感調査'!$Y:$Y),FALSE),"-")</f>
        <v>-</v>
      </c>
      <c r="DF38" s="38" t="str">
        <f>IF($P38="○",VLOOKUP($C38&amp;"-"&amp;DF$4,'05市民生活実感調査'!$A$3:$BC$218,COLUMN('05市民生活実感調査'!$Y:$Y),FALSE),"-")</f>
        <v>-</v>
      </c>
      <c r="DG38" s="38" t="str">
        <f>IF($Q38="○",VLOOKUP($C38&amp;"-"&amp;DG$4,'05市民生活実感調査'!$A$3:$BC$218,COLUMN('05市民生活実感調査'!$Y:$Y),FALSE),"-")</f>
        <v>-</v>
      </c>
      <c r="DH38" s="38" t="str">
        <f>IF($R38="○",VLOOKUP($C38&amp;"-"&amp;DH$4,'05市民生活実感調査'!$A$3:$BC$218,COLUMN('05市民生活実感調査'!$Y:$Y),FALSE),"-")</f>
        <v>-</v>
      </c>
      <c r="DI38" s="109" t="e">
        <f t="shared" si="88"/>
        <v>#DIV/0!</v>
      </c>
      <c r="DJ38" s="37" t="str">
        <f t="shared" si="89"/>
        <v/>
      </c>
      <c r="DK38" s="38" t="str">
        <f t="shared" si="17"/>
        <v/>
      </c>
      <c r="DL38" s="38" t="str">
        <f t="shared" si="18"/>
        <v/>
      </c>
      <c r="DM38" s="38" t="str">
        <f t="shared" si="19"/>
        <v/>
      </c>
      <c r="DN38" s="38" t="str">
        <f t="shared" si="20"/>
        <v/>
      </c>
      <c r="DO38" s="38" t="str">
        <f t="shared" si="21"/>
        <v/>
      </c>
      <c r="DP38" s="38" t="str">
        <f t="shared" si="22"/>
        <v/>
      </c>
      <c r="DQ38" s="38" t="str">
        <f t="shared" si="23"/>
        <v/>
      </c>
      <c r="DR38" s="41" t="e">
        <f t="shared" si="90"/>
        <v>#DIV/0!</v>
      </c>
      <c r="DS38" s="13" t="str">
        <f t="shared" si="91"/>
        <v>客観指標</v>
      </c>
      <c r="DT38" s="5" t="str">
        <f t="shared" si="92"/>
        <v>環境に負荷をかけない栽培を増やすための取組や森林の整備等は，市民生活において実感しにくい施策であり，客観指標評価を重視して評価することが妥当であると考えるため</v>
      </c>
      <c r="DU38" s="108" t="e">
        <f>VLOOKUP(CF38&amp;DI38&amp;DS38,プルダウン!$AC$2:$AD$51,2,FALSE)</f>
        <v>#DIV/0!</v>
      </c>
      <c r="DV38" s="12" t="e">
        <f>VLOOKUP(DU38,プルダウン!$A$1:$B$6,2,FALSE)</f>
        <v>#DIV/0!</v>
      </c>
      <c r="DW38" s="11"/>
      <c r="DX38" s="12"/>
      <c r="DY38" s="22" t="s">
        <v>81</v>
      </c>
      <c r="DZ38" s="116"/>
      <c r="EA38" s="115" t="str">
        <f>VLOOKUP($A38&amp;"-"&amp;EA$4,'04施策の客観指標'!$A$4:$AU$1029,COLUMN('04施策の客観指標'!$AR:$AR),FALSE)</f>
        <v>-</v>
      </c>
      <c r="EB38" s="7" t="str">
        <f>VLOOKUP($A38&amp;"-"&amp;EB$4,'04施策の客観指標'!$A$4:$AU$1029,COLUMN('04施策の客観指標'!$AR:$AR),FALSE)</f>
        <v>-</v>
      </c>
      <c r="EC38" s="7" t="str">
        <f>VLOOKUP($A38&amp;"-"&amp;EC$4,'04施策の客観指標'!$A$4:$AU$1029,COLUMN('04施策の客観指標'!$AR:$AR),FALSE)</f>
        <v>-</v>
      </c>
      <c r="ED38" s="7" t="str">
        <f>VLOOKUP($A38&amp;"-"&amp;ED$4,'04施策の客観指標'!$A$4:$AU$1029,COLUMN('04施策の客観指標'!$AR:$AR),FALSE)</f>
        <v>-</v>
      </c>
      <c r="EE38" s="7" t="str">
        <f>VLOOKUP($A38&amp;"-"&amp;EE$4,'04施策の客観指標'!$A$4:$AU$1029,COLUMN('04施策の客観指標'!$AR:$AR),FALSE)</f>
        <v>-</v>
      </c>
      <c r="EF38" s="7" t="str">
        <f>VLOOKUP($A38&amp;"-"&amp;EF$4,'04施策の客観指標'!$A$4:$AU$1029,COLUMN('04施策の客観指標'!$AR:$AR),FALSE)</f>
        <v>-</v>
      </c>
      <c r="EG38" s="7" t="str">
        <f>VLOOKUP($A38&amp;"-"&amp;EG$4,'04施策の客観指標'!$A$4:$AU$1029,COLUMN('04施策の客観指標'!$AR:$AR),FALSE)</f>
        <v>-</v>
      </c>
      <c r="EH38" s="7" t="str">
        <f>VLOOKUP($A38&amp;"-"&amp;EH$4,'04施策の客観指標'!$A$4:$AU$1029,COLUMN('04施策の客観指標'!$AR:$AR),FALSE)</f>
        <v>-</v>
      </c>
      <c r="EI38" s="7" t="str">
        <f>VLOOKUP($A38&amp;"-"&amp;EI$4,'04施策の客観指標'!$A$4:$AU$1029,COLUMN('04施策の客観指標'!$AR:$AR),FALSE)</f>
        <v>-</v>
      </c>
      <c r="EJ38" s="109" t="str">
        <f t="shared" si="93"/>
        <v>e</v>
      </c>
      <c r="EK38" s="37">
        <f>VLOOKUP($A38&amp;"-"&amp;EA$4,'04施策の客観指標'!$A$4:$AU$1029,COLUMN('04施策の客観指標'!$AU:$AU),FALSE)</f>
        <v>1</v>
      </c>
      <c r="EL38" s="38" t="str">
        <f>VLOOKUP($A38&amp;"-"&amp;EB$4,'04施策の客観指標'!$A$4:$AU$1029,COLUMN('04施策の客観指標'!$AU:$AU),FALSE)</f>
        <v>-</v>
      </c>
      <c r="EM38" s="38" t="str">
        <f>VLOOKUP($A38&amp;"-"&amp;EC$4,'04施策の客観指標'!$A$4:$AU$1029,COLUMN('04施策の客観指標'!$AU:$AU),FALSE)</f>
        <v>-</v>
      </c>
      <c r="EN38" s="38" t="str">
        <f>VLOOKUP($A38&amp;"-"&amp;ED$4,'04施策の客観指標'!$A$4:$AU$1029,COLUMN('04施策の客観指標'!$AU:$AU),FALSE)</f>
        <v>-</v>
      </c>
      <c r="EO38" s="38" t="str">
        <f>VLOOKUP($A38&amp;"-"&amp;EE$4,'04施策の客観指標'!$A$4:$AU$1029,COLUMN('04施策の客観指標'!$AU:$AU),FALSE)</f>
        <v>-</v>
      </c>
      <c r="EP38" s="38" t="str">
        <f>VLOOKUP($A38&amp;"-"&amp;EF$4,'04施策の客観指標'!$A$4:$AU$1029,COLUMN('04施策の客観指標'!$AU:$AU),FALSE)</f>
        <v>-</v>
      </c>
      <c r="EQ38" s="38" t="str">
        <f>VLOOKUP($A38&amp;"-"&amp;EG$4,'04施策の客観指標'!$A$4:$AU$1029,COLUMN('04施策の客観指標'!$AU:$AU),FALSE)</f>
        <v>-</v>
      </c>
      <c r="ER38" s="38" t="str">
        <f>VLOOKUP($A38&amp;"-"&amp;EH$4,'04施策の客観指標'!$A$4:$AU$1029,COLUMN('04施策の客観指標'!$AU:$AU),FALSE)</f>
        <v>-</v>
      </c>
      <c r="ES38" s="38" t="str">
        <f>VLOOKUP($A38&amp;"-"&amp;EI$4,'04施策の客観指標'!$A$4:$AU$1029,COLUMN('04施策の客観指標'!$AU:$AU),FALSE)</f>
        <v>-</v>
      </c>
      <c r="ET38" s="82">
        <f t="shared" si="94"/>
        <v>1</v>
      </c>
      <c r="EU38" s="37" t="str">
        <f t="shared" si="95"/>
        <v/>
      </c>
      <c r="EV38" s="38" t="str">
        <f t="shared" si="24"/>
        <v/>
      </c>
      <c r="EW38" s="38" t="str">
        <f t="shared" si="25"/>
        <v/>
      </c>
      <c r="EX38" s="38" t="str">
        <f t="shared" si="26"/>
        <v/>
      </c>
      <c r="EY38" s="38" t="str">
        <f t="shared" si="27"/>
        <v/>
      </c>
      <c r="EZ38" s="38" t="str">
        <f t="shared" si="28"/>
        <v/>
      </c>
      <c r="FA38" s="38" t="str">
        <f t="shared" si="29"/>
        <v/>
      </c>
      <c r="FB38" s="38" t="str">
        <f t="shared" si="30"/>
        <v/>
      </c>
      <c r="FC38" s="38" t="str">
        <f t="shared" si="31"/>
        <v/>
      </c>
      <c r="FD38" s="41">
        <f t="shared" si="96"/>
        <v>0</v>
      </c>
      <c r="FE38" s="37" t="str">
        <f>IF($K38="○",VLOOKUP($C38&amp;"-"&amp;FE$4,'05市民生活実感調査'!$A$3:$BC$218,COLUMN('05市民生活実感調査'!$AI:$AI),FALSE),"-")</f>
        <v>-</v>
      </c>
      <c r="FF38" s="38" t="str">
        <f>IF($L38="○",VLOOKUP($C38&amp;"-"&amp;FF$4,'05市民生活実感調査'!$A$3:$BC$218,COLUMN('05市民生活実感調査'!$AI:$AI),FALSE),"-")</f>
        <v>-</v>
      </c>
      <c r="FG38" s="38" t="str">
        <f>IF($M38="○",VLOOKUP($C38&amp;"-"&amp;FG$4,'05市民生活実感調査'!$A$3:$BC$218,COLUMN('05市民生活実感調査'!$AI:$AI),FALSE),"-")</f>
        <v>-</v>
      </c>
      <c r="FH38" s="38" t="str">
        <f>IF($N38="○",VLOOKUP($C38&amp;"-"&amp;FH$4,'05市民生活実感調査'!$A$3:$BC$218,COLUMN('05市民生活実感調査'!$AI:$AI),FALSE),"-")</f>
        <v>-</v>
      </c>
      <c r="FI38" s="38" t="str">
        <f>IF($O38="○",VLOOKUP($C38&amp;"-"&amp;FI$4,'05市民生活実感調査'!$A$3:$BC$218,COLUMN('05市民生活実感調査'!$AI:$AI),FALSE),"-")</f>
        <v>-</v>
      </c>
      <c r="FJ38" s="38" t="str">
        <f>IF($P38="○",VLOOKUP($C38&amp;"-"&amp;FJ$4,'05市民生活実感調査'!$A$3:$BC$218,COLUMN('05市民生活実感調査'!$AI:$AI),FALSE),"-")</f>
        <v>-</v>
      </c>
      <c r="FK38" s="38" t="str">
        <f>IF($Q38="○",VLOOKUP($C38&amp;"-"&amp;FK$4,'05市民生活実感調査'!$A$3:$BC$218,COLUMN('05市民生活実感調査'!$AI:$AI),FALSE),"-")</f>
        <v>-</v>
      </c>
      <c r="FL38" s="38" t="str">
        <f>IF($R38="○",VLOOKUP($C38&amp;"-"&amp;FL$4,'05市民生活実感調査'!$A$3:$BC$218,COLUMN('05市民生活実感調査'!$AI:$AI),FALSE),"-")</f>
        <v>-</v>
      </c>
      <c r="FM38" s="109" t="e">
        <f t="shared" si="97"/>
        <v>#DIV/0!</v>
      </c>
      <c r="FN38" s="37" t="str">
        <f t="shared" si="98"/>
        <v/>
      </c>
      <c r="FO38" s="38" t="str">
        <f t="shared" si="32"/>
        <v/>
      </c>
      <c r="FP38" s="38" t="str">
        <f t="shared" si="33"/>
        <v/>
      </c>
      <c r="FQ38" s="38" t="str">
        <f t="shared" si="34"/>
        <v/>
      </c>
      <c r="FR38" s="38" t="str">
        <f t="shared" si="35"/>
        <v/>
      </c>
      <c r="FS38" s="38" t="str">
        <f t="shared" si="36"/>
        <v/>
      </c>
      <c r="FT38" s="38" t="str">
        <f t="shared" si="37"/>
        <v/>
      </c>
      <c r="FU38" s="38" t="str">
        <f t="shared" si="38"/>
        <v/>
      </c>
      <c r="FV38" s="41" t="e">
        <f t="shared" si="99"/>
        <v>#DIV/0!</v>
      </c>
      <c r="FW38" s="13" t="str">
        <f t="shared" si="100"/>
        <v>客観指標</v>
      </c>
      <c r="FX38" s="5" t="str">
        <f t="shared" si="101"/>
        <v>環境に負荷をかけない栽培を増やすための取組や森林の整備等は，市民生活において実感しにくい施策であり，客観指標評価を重視して評価することが妥当であると考えるため</v>
      </c>
      <c r="FY38" s="108" t="e">
        <f>VLOOKUP(EJ38&amp;FM38&amp;FW38,プルダウン!$AC$2:$AD$51,2,FALSE)</f>
        <v>#DIV/0!</v>
      </c>
      <c r="FZ38" s="12" t="e">
        <f>VLOOKUP(FY38,プルダウン!$A$1:$B$6,2,FALSE)</f>
        <v>#DIV/0!</v>
      </c>
      <c r="GA38" s="11"/>
      <c r="GB38" s="12"/>
      <c r="GC38" s="22" t="s">
        <v>81</v>
      </c>
      <c r="GD38" s="116"/>
      <c r="GE38" s="115" t="str">
        <f>VLOOKUP($A38&amp;"-"&amp;GE$4,'04施策の客観指標'!$A$4:$AU$1029,COLUMN('04施策の客観指標'!$AS:$AS),FALSE)</f>
        <v>-</v>
      </c>
      <c r="GF38" s="7" t="str">
        <f>VLOOKUP($A38&amp;"-"&amp;GF$4,'04施策の客観指標'!$A$4:$AU$1029,COLUMN('04施策の客観指標'!$AS:$AS),FALSE)</f>
        <v>-</v>
      </c>
      <c r="GG38" s="7" t="str">
        <f>VLOOKUP($A38&amp;"-"&amp;GG$4,'04施策の客観指標'!$A$4:$AU$1029,COLUMN('04施策の客観指標'!$AS:$AS),FALSE)</f>
        <v>-</v>
      </c>
      <c r="GH38" s="7" t="str">
        <f>VLOOKUP($A38&amp;"-"&amp;GH$4,'04施策の客観指標'!$A$4:$AU$1029,COLUMN('04施策の客観指標'!$AS:$AS),FALSE)</f>
        <v>-</v>
      </c>
      <c r="GI38" s="7" t="str">
        <f>VLOOKUP($A38&amp;"-"&amp;GI$4,'04施策の客観指標'!$A$4:$AU$1029,COLUMN('04施策の客観指標'!$AS:$AS),FALSE)</f>
        <v>-</v>
      </c>
      <c r="GJ38" s="7" t="str">
        <f>VLOOKUP($A38&amp;"-"&amp;GJ$4,'04施策の客観指標'!$A$4:$AU$1029,COLUMN('04施策の客観指標'!$AS:$AS),FALSE)</f>
        <v>-</v>
      </c>
      <c r="GK38" s="7" t="str">
        <f>VLOOKUP($A38&amp;"-"&amp;GK$4,'04施策の客観指標'!$A$4:$AU$1029,COLUMN('04施策の客観指標'!$AS:$AS),FALSE)</f>
        <v>-</v>
      </c>
      <c r="GL38" s="7" t="str">
        <f>VLOOKUP($A38&amp;"-"&amp;GL$4,'04施策の客観指標'!$A$4:$AU$1029,COLUMN('04施策の客観指標'!$AS:$AS),FALSE)</f>
        <v>-</v>
      </c>
      <c r="GM38" s="7" t="str">
        <f>VLOOKUP($A38&amp;"-"&amp;GM$4,'04施策の客観指標'!$A$4:$AU$1029,COLUMN('04施策の客観指標'!$AS:$AS),FALSE)</f>
        <v>-</v>
      </c>
      <c r="GN38" s="109" t="str">
        <f t="shared" si="102"/>
        <v>e</v>
      </c>
      <c r="GO38" s="37">
        <f>VLOOKUP($A38&amp;"-"&amp;GE$4,'04施策の客観指標'!$A$4:$AU$1029,COLUMN('04施策の客観指標'!$AU:$AU),FALSE)</f>
        <v>1</v>
      </c>
      <c r="GP38" s="38" t="str">
        <f>VLOOKUP($A38&amp;"-"&amp;GF$4,'04施策の客観指標'!$A$4:$AU$1029,COLUMN('04施策の客観指標'!$AU:$AU),FALSE)</f>
        <v>-</v>
      </c>
      <c r="GQ38" s="38" t="str">
        <f>VLOOKUP($A38&amp;"-"&amp;GG$4,'04施策の客観指標'!$A$4:$AU$1029,COLUMN('04施策の客観指標'!$AU:$AU),FALSE)</f>
        <v>-</v>
      </c>
      <c r="GR38" s="38" t="str">
        <f>VLOOKUP($A38&amp;"-"&amp;GH$4,'04施策の客観指標'!$A$4:$AU$1029,COLUMN('04施策の客観指標'!$AU:$AU),FALSE)</f>
        <v>-</v>
      </c>
      <c r="GS38" s="38" t="str">
        <f>VLOOKUP($A38&amp;"-"&amp;GI$4,'04施策の客観指標'!$A$4:$AU$1029,COLUMN('04施策の客観指標'!$AU:$AU),FALSE)</f>
        <v>-</v>
      </c>
      <c r="GT38" s="38" t="str">
        <f>VLOOKUP($A38&amp;"-"&amp;GJ$4,'04施策の客観指標'!$A$4:$AU$1029,COLUMN('04施策の客観指標'!$AU:$AU),FALSE)</f>
        <v>-</v>
      </c>
      <c r="GU38" s="38" t="str">
        <f>VLOOKUP($A38&amp;"-"&amp;GK$4,'04施策の客観指標'!$A$4:$AU$1029,COLUMN('04施策の客観指標'!$AU:$AU),FALSE)</f>
        <v>-</v>
      </c>
      <c r="GV38" s="38" t="str">
        <f>VLOOKUP($A38&amp;"-"&amp;GL$4,'04施策の客観指標'!$A$4:$AU$1029,COLUMN('04施策の客観指標'!$AU:$AU),FALSE)</f>
        <v>-</v>
      </c>
      <c r="GW38" s="38" t="str">
        <f>VLOOKUP($A38&amp;"-"&amp;GM$4,'04施策の客観指標'!$A$4:$AU$1029,COLUMN('04施策の客観指標'!$AU:$AU),FALSE)</f>
        <v>-</v>
      </c>
      <c r="GX38" s="82">
        <f t="shared" si="103"/>
        <v>1</v>
      </c>
      <c r="GY38" s="37" t="str">
        <f t="shared" si="104"/>
        <v/>
      </c>
      <c r="GZ38" s="38" t="str">
        <f t="shared" si="39"/>
        <v/>
      </c>
      <c r="HA38" s="38" t="str">
        <f t="shared" si="40"/>
        <v/>
      </c>
      <c r="HB38" s="38" t="str">
        <f t="shared" si="41"/>
        <v/>
      </c>
      <c r="HC38" s="38" t="str">
        <f t="shared" si="42"/>
        <v/>
      </c>
      <c r="HD38" s="38" t="str">
        <f t="shared" si="43"/>
        <v/>
      </c>
      <c r="HE38" s="38" t="str">
        <f t="shared" si="44"/>
        <v/>
      </c>
      <c r="HF38" s="38" t="str">
        <f t="shared" si="45"/>
        <v/>
      </c>
      <c r="HG38" s="38" t="str">
        <f t="shared" si="46"/>
        <v/>
      </c>
      <c r="HH38" s="41">
        <f t="shared" si="105"/>
        <v>0</v>
      </c>
      <c r="HI38" s="37" t="str">
        <f>IF($K38="○",VLOOKUP($C38&amp;"-"&amp;HI$4,'05市民生活実感調査'!$A$3:$BC$218,COLUMN('05市民生活実感調査'!$AS:$AS),FALSE),"-")</f>
        <v>-</v>
      </c>
      <c r="HJ38" s="38" t="str">
        <f>IF($L38="○",VLOOKUP($C38&amp;"-"&amp;HJ$4,'05市民生活実感調査'!$A$3:$BC$218,COLUMN('05市民生活実感調査'!$AS:$AS),FALSE),"-")</f>
        <v>-</v>
      </c>
      <c r="HK38" s="38" t="str">
        <f>IF($M38="○",VLOOKUP($C38&amp;"-"&amp;HK$4,'05市民生活実感調査'!$A$3:$BC$218,COLUMN('05市民生活実感調査'!$AS:$AS),FALSE),"-")</f>
        <v>-</v>
      </c>
      <c r="HL38" s="38" t="str">
        <f>IF($N38="○",VLOOKUP($C38&amp;"-"&amp;HL$4,'05市民生活実感調査'!$A$3:$BC$218,COLUMN('05市民生活実感調査'!$AS:$AS),FALSE),"-")</f>
        <v>-</v>
      </c>
      <c r="HM38" s="38" t="str">
        <f>IF($O38="○",VLOOKUP($C38&amp;"-"&amp;HM$4,'05市民生活実感調査'!$A$3:$BC$218,COLUMN('05市民生活実感調査'!$AS:$AS),FALSE),"-")</f>
        <v>-</v>
      </c>
      <c r="HN38" s="38" t="str">
        <f>IF($P38="○",VLOOKUP($C38&amp;"-"&amp;HN$4,'05市民生活実感調査'!$A$3:$BC$218,COLUMN('05市民生活実感調査'!$AS:$AS),FALSE),"-")</f>
        <v>-</v>
      </c>
      <c r="HO38" s="38" t="str">
        <f>IF($Q38="○",VLOOKUP($C38&amp;"-"&amp;HO$4,'05市民生活実感調査'!$A$3:$BC$218,COLUMN('05市民生活実感調査'!$AS:$AS),FALSE),"-")</f>
        <v>-</v>
      </c>
      <c r="HP38" s="38" t="str">
        <f>IF($R38="○",VLOOKUP($C38&amp;"-"&amp;HP$4,'05市民生活実感調査'!$A$3:$BC$218,COLUMN('05市民生活実感調査'!$AS:$AS),FALSE),"-")</f>
        <v>-</v>
      </c>
      <c r="HQ38" s="109" t="e">
        <f t="shared" si="106"/>
        <v>#DIV/0!</v>
      </c>
      <c r="HR38" s="37" t="str">
        <f t="shared" si="107"/>
        <v/>
      </c>
      <c r="HS38" s="38" t="str">
        <f t="shared" si="47"/>
        <v/>
      </c>
      <c r="HT38" s="38" t="str">
        <f t="shared" si="48"/>
        <v/>
      </c>
      <c r="HU38" s="38" t="str">
        <f t="shared" si="49"/>
        <v/>
      </c>
      <c r="HV38" s="38" t="str">
        <f t="shared" si="50"/>
        <v/>
      </c>
      <c r="HW38" s="38" t="str">
        <f t="shared" si="51"/>
        <v/>
      </c>
      <c r="HX38" s="38" t="str">
        <f t="shared" si="52"/>
        <v/>
      </c>
      <c r="HY38" s="38" t="str">
        <f t="shared" si="53"/>
        <v/>
      </c>
      <c r="HZ38" s="41" t="e">
        <f t="shared" si="108"/>
        <v>#DIV/0!</v>
      </c>
      <c r="IA38" s="13" t="str">
        <f t="shared" si="109"/>
        <v>客観指標</v>
      </c>
      <c r="IB38" s="5" t="str">
        <f t="shared" si="110"/>
        <v>環境に負荷をかけない栽培を増やすための取組や森林の整備等は，市民生活において実感しにくい施策であり，客観指標評価を重視して評価することが妥当であると考えるため</v>
      </c>
      <c r="IC38" s="108" t="e">
        <f>VLOOKUP(GN38&amp;HQ38&amp;IA38,プルダウン!$AC$2:$AD$51,2,FALSE)</f>
        <v>#DIV/0!</v>
      </c>
      <c r="ID38" s="12" t="e">
        <f>VLOOKUP(IC38,プルダウン!$A$1:$B$6,2,FALSE)</f>
        <v>#DIV/0!</v>
      </c>
      <c r="IE38" s="11"/>
      <c r="IF38" s="12"/>
      <c r="IG38" s="22" t="s">
        <v>81</v>
      </c>
      <c r="IH38" s="116"/>
      <c r="II38" s="115" t="str">
        <f>VLOOKUP($A38&amp;"-"&amp;II$4,'04施策の客観指標'!$A$4:$AU$1029,COLUMN('04施策の客観指標'!$AT:$AT),FALSE)</f>
        <v>-</v>
      </c>
      <c r="IJ38" s="7" t="str">
        <f>VLOOKUP($A38&amp;"-"&amp;IJ$4,'04施策の客観指標'!$A$4:$AU$1029,COLUMN('04施策の客観指標'!$AT:$AT),FALSE)</f>
        <v>-</v>
      </c>
      <c r="IK38" s="7" t="str">
        <f>VLOOKUP($A38&amp;"-"&amp;IK$4,'04施策の客観指標'!$A$4:$AU$1029,COLUMN('04施策の客観指標'!$AT:$AT),FALSE)</f>
        <v>-</v>
      </c>
      <c r="IL38" s="7" t="str">
        <f>VLOOKUP($A38&amp;"-"&amp;IL$4,'04施策の客観指標'!$A$4:$AU$1029,COLUMN('04施策の客観指標'!$AT:$AT),FALSE)</f>
        <v>-</v>
      </c>
      <c r="IM38" s="7" t="str">
        <f>VLOOKUP($A38&amp;"-"&amp;IM$4,'04施策の客観指標'!$A$4:$AU$1029,COLUMN('04施策の客観指標'!$AT:$AT),FALSE)</f>
        <v>-</v>
      </c>
      <c r="IN38" s="7" t="str">
        <f>VLOOKUP($A38&amp;"-"&amp;IN$4,'04施策の客観指標'!$A$4:$AU$1029,COLUMN('04施策の客観指標'!$AT:$AT),FALSE)</f>
        <v>-</v>
      </c>
      <c r="IO38" s="7" t="str">
        <f>VLOOKUP($A38&amp;"-"&amp;IO$4,'04施策の客観指標'!$A$4:$AU$1029,COLUMN('04施策の客観指標'!$AT:$AT),FALSE)</f>
        <v>-</v>
      </c>
      <c r="IP38" s="7" t="str">
        <f>VLOOKUP($A38&amp;"-"&amp;IP$4,'04施策の客観指標'!$A$4:$AU$1029,COLUMN('04施策の客観指標'!$AT:$AT),FALSE)</f>
        <v>-</v>
      </c>
      <c r="IQ38" s="7" t="str">
        <f>VLOOKUP($A38&amp;"-"&amp;IQ$4,'04施策の客観指標'!$A$4:$AU$1029,COLUMN('04施策の客観指標'!$AT:$AT),FALSE)</f>
        <v>-</v>
      </c>
      <c r="IR38" s="109" t="str">
        <f t="shared" si="111"/>
        <v>e</v>
      </c>
      <c r="IS38" s="37">
        <f>VLOOKUP($A38&amp;"-"&amp;II$4,'04施策の客観指標'!$A$4:$AU$1029,COLUMN('04施策の客観指標'!$AU:$AU),FALSE)</f>
        <v>1</v>
      </c>
      <c r="IT38" s="38" t="str">
        <f>VLOOKUP($A38&amp;"-"&amp;IJ$4,'04施策の客観指標'!$A$4:$AU$1029,COLUMN('04施策の客観指標'!$AU:$AU),FALSE)</f>
        <v>-</v>
      </c>
      <c r="IU38" s="38" t="str">
        <f>VLOOKUP($A38&amp;"-"&amp;IK$4,'04施策の客観指標'!$A$4:$AU$1029,COLUMN('04施策の客観指標'!$AU:$AU),FALSE)</f>
        <v>-</v>
      </c>
      <c r="IV38" s="38" t="str">
        <f>VLOOKUP($A38&amp;"-"&amp;IL$4,'04施策の客観指標'!$A$4:$AU$1029,COLUMN('04施策の客観指標'!$AU:$AU),FALSE)</f>
        <v>-</v>
      </c>
      <c r="IW38" s="38" t="str">
        <f>VLOOKUP($A38&amp;"-"&amp;IM$4,'04施策の客観指標'!$A$4:$AU$1029,COLUMN('04施策の客観指標'!$AU:$AU),FALSE)</f>
        <v>-</v>
      </c>
      <c r="IX38" s="38" t="str">
        <f>VLOOKUP($A38&amp;"-"&amp;IN$4,'04施策の客観指標'!$A$4:$AU$1029,COLUMN('04施策の客観指標'!$AU:$AU),FALSE)</f>
        <v>-</v>
      </c>
      <c r="IY38" s="38" t="str">
        <f>VLOOKUP($A38&amp;"-"&amp;IO$4,'04施策の客観指標'!$A$4:$AU$1029,COLUMN('04施策の客観指標'!$AU:$AU),FALSE)</f>
        <v>-</v>
      </c>
      <c r="IZ38" s="38" t="str">
        <f>VLOOKUP($A38&amp;"-"&amp;IP$4,'04施策の客観指標'!$A$4:$AU$1029,COLUMN('04施策の客観指標'!$AU:$AU),FALSE)</f>
        <v>-</v>
      </c>
      <c r="JA38" s="38" t="str">
        <f>VLOOKUP($A38&amp;"-"&amp;IQ$4,'04施策の客観指標'!$A$4:$AU$1029,COLUMN('04施策の客観指標'!$AU:$AU),FALSE)</f>
        <v>-</v>
      </c>
      <c r="JB38" s="82">
        <f t="shared" si="112"/>
        <v>1</v>
      </c>
      <c r="JC38" s="37" t="str">
        <f t="shared" si="113"/>
        <v/>
      </c>
      <c r="JD38" s="38" t="str">
        <f t="shared" si="54"/>
        <v/>
      </c>
      <c r="JE38" s="38" t="str">
        <f t="shared" si="55"/>
        <v/>
      </c>
      <c r="JF38" s="38" t="str">
        <f t="shared" si="56"/>
        <v/>
      </c>
      <c r="JG38" s="38" t="str">
        <f t="shared" si="57"/>
        <v/>
      </c>
      <c r="JH38" s="38" t="str">
        <f t="shared" si="58"/>
        <v/>
      </c>
      <c r="JI38" s="38" t="str">
        <f t="shared" si="59"/>
        <v/>
      </c>
      <c r="JJ38" s="38" t="str">
        <f t="shared" si="60"/>
        <v/>
      </c>
      <c r="JK38" s="38" t="str">
        <f t="shared" si="61"/>
        <v/>
      </c>
      <c r="JL38" s="41">
        <f t="shared" si="114"/>
        <v>0</v>
      </c>
      <c r="JM38" s="37" t="str">
        <f>IF($K38="○",VLOOKUP($C38&amp;"-"&amp;JM$4,'05市民生活実感調査'!$A$3:$BC$218,COLUMN('05市民生活実感調査'!$BC:$BC),FALSE),"-")</f>
        <v>-</v>
      </c>
      <c r="JN38" s="38" t="str">
        <f>IF($L38="○",VLOOKUP($C38&amp;"-"&amp;JN$4,'05市民生活実感調査'!$A$3:$BC$218,COLUMN('05市民生活実感調査'!$BC:$BC),FALSE),"-")</f>
        <v>-</v>
      </c>
      <c r="JO38" s="38" t="str">
        <f>IF($M38="○",VLOOKUP($C38&amp;"-"&amp;JO$4,'05市民生活実感調査'!$A$3:$BC$218,COLUMN('05市民生活実感調査'!$BC:$BC),FALSE),"-")</f>
        <v>-</v>
      </c>
      <c r="JP38" s="38" t="str">
        <f>IF($N38="○",VLOOKUP($C38&amp;"-"&amp;JP$4,'05市民生活実感調査'!$A$3:$BC$218,COLUMN('05市民生活実感調査'!$BC:$BC),FALSE),"-")</f>
        <v>-</v>
      </c>
      <c r="JQ38" s="38" t="str">
        <f>IF($O38="○",VLOOKUP($C38&amp;"-"&amp;JQ$4,'05市民生活実感調査'!$A$3:$BC$218,COLUMN('05市民生活実感調査'!$BC:$BC),FALSE),"-")</f>
        <v>-</v>
      </c>
      <c r="JR38" s="38" t="str">
        <f>IF($P38="○",VLOOKUP($C38&amp;"-"&amp;JR$4,'05市民生活実感調査'!$A$3:$BC$218,COLUMN('05市民生活実感調査'!$BC:$BC),FALSE),"-")</f>
        <v>-</v>
      </c>
      <c r="JS38" s="38" t="str">
        <f>IF($Q38="○",VLOOKUP($C38&amp;"-"&amp;JS$4,'05市民生活実感調査'!$A$3:$BC$218,COLUMN('05市民生活実感調査'!$BC:$BC),FALSE),"-")</f>
        <v>-</v>
      </c>
      <c r="JT38" s="38" t="str">
        <f>IF($R38="○",VLOOKUP($C38&amp;"-"&amp;JT$4,'05市民生活実感調査'!$A$3:$BC$218,COLUMN('05市民生活実感調査'!$BC:$BC),FALSE),"-")</f>
        <v>-</v>
      </c>
      <c r="JU38" s="109" t="e">
        <f t="shared" si="115"/>
        <v>#DIV/0!</v>
      </c>
      <c r="JV38" s="37" t="str">
        <f t="shared" si="116"/>
        <v/>
      </c>
      <c r="JW38" s="38" t="str">
        <f t="shared" si="62"/>
        <v/>
      </c>
      <c r="JX38" s="38" t="str">
        <f t="shared" si="63"/>
        <v/>
      </c>
      <c r="JY38" s="38" t="str">
        <f t="shared" si="64"/>
        <v/>
      </c>
      <c r="JZ38" s="38" t="str">
        <f t="shared" si="65"/>
        <v/>
      </c>
      <c r="KA38" s="38" t="str">
        <f t="shared" si="66"/>
        <v/>
      </c>
      <c r="KB38" s="38" t="str">
        <f t="shared" si="67"/>
        <v/>
      </c>
      <c r="KC38" s="38" t="str">
        <f t="shared" si="68"/>
        <v/>
      </c>
      <c r="KD38" s="41" t="e">
        <f t="shared" si="117"/>
        <v>#DIV/0!</v>
      </c>
      <c r="KE38" s="13" t="str">
        <f t="shared" si="118"/>
        <v>客観指標</v>
      </c>
      <c r="KF38" s="5" t="str">
        <f t="shared" si="119"/>
        <v>環境に負荷をかけない栽培を増やすための取組や森林の整備等は，市民生活において実感しにくい施策であり，客観指標評価を重視して評価することが妥当であると考えるため</v>
      </c>
      <c r="KG38" s="108" t="e">
        <f>VLOOKUP(IR38&amp;JU38&amp;KE38,プルダウン!$AC$2:$AD$51,2,FALSE)</f>
        <v>#DIV/0!</v>
      </c>
      <c r="KH38" s="12" t="e">
        <f>VLOOKUP(KG38,プルダウン!$A$1:$B$6,2,FALSE)</f>
        <v>#DIV/0!</v>
      </c>
      <c r="KI38" s="11"/>
      <c r="KJ38" s="12"/>
      <c r="KK38" s="22" t="s">
        <v>81</v>
      </c>
      <c r="KL38" s="5"/>
    </row>
    <row r="39" spans="1:298" ht="135" customHeight="1">
      <c r="A39" s="18">
        <v>904</v>
      </c>
      <c r="B39" s="5" t="s">
        <v>193</v>
      </c>
      <c r="C39" s="47">
        <f t="shared" si="140"/>
        <v>9</v>
      </c>
      <c r="D39" s="12" t="str">
        <f>IFERROR(VLOOKUP(C39,プルダウン!$L$2:$M$28,2,FALSE),"-")</f>
        <v>農林業</v>
      </c>
      <c r="E39" s="5"/>
      <c r="F39" s="11" t="s">
        <v>1943</v>
      </c>
      <c r="G39" s="20" t="s">
        <v>2685</v>
      </c>
      <c r="H39" s="11"/>
      <c r="I39" s="20"/>
      <c r="J39" s="5"/>
      <c r="K39" s="42" t="s">
        <v>85</v>
      </c>
      <c r="L39" s="43" t="s">
        <v>85</v>
      </c>
      <c r="M39" s="43" t="s">
        <v>85</v>
      </c>
      <c r="N39" s="43" t="s">
        <v>392</v>
      </c>
      <c r="O39" s="43" t="s">
        <v>85</v>
      </c>
      <c r="P39" s="43" t="s">
        <v>85</v>
      </c>
      <c r="Q39" s="43" t="s">
        <v>85</v>
      </c>
      <c r="R39" s="41" t="s">
        <v>85</v>
      </c>
      <c r="S39" s="546" t="str">
        <f>VLOOKUP($A39&amp;"-"&amp;S$4,'04施策の客観指標'!$A$4:$AU$1029,COLUMN('04施策の客観指標'!$AP:$AP),FALSE)</f>
        <v>a</v>
      </c>
      <c r="T39" s="528" t="str">
        <f>VLOOKUP($A39&amp;"-"&amp;T$4,'04施策の客観指標'!$A$4:$AU$1029,COLUMN('04施策の客観指標'!$AP:$AP),FALSE)</f>
        <v>-</v>
      </c>
      <c r="U39" s="528" t="str">
        <f>VLOOKUP($A39&amp;"-"&amp;U$4,'04施策の客観指標'!$A$4:$AU$1029,COLUMN('04施策の客観指標'!$AP:$AP),FALSE)</f>
        <v>-</v>
      </c>
      <c r="V39" s="528" t="str">
        <f>VLOOKUP($A39&amp;"-"&amp;V$4,'04施策の客観指標'!$A$4:$AU$1029,COLUMN('04施策の客観指標'!$AP:$AP),FALSE)</f>
        <v>-</v>
      </c>
      <c r="W39" s="528" t="str">
        <f>VLOOKUP($A39&amp;"-"&amp;W$4,'04施策の客観指標'!$A$4:$AU$1029,COLUMN('04施策の客観指標'!$AP:$AP),FALSE)</f>
        <v>-</v>
      </c>
      <c r="X39" s="528" t="str">
        <f>VLOOKUP($A39&amp;"-"&amp;X$4,'04施策の客観指標'!$A$4:$AU$1029,COLUMN('04施策の客観指標'!$AP:$AP),FALSE)</f>
        <v>-</v>
      </c>
      <c r="Y39" s="528" t="str">
        <f>VLOOKUP($A39&amp;"-"&amp;Y$4,'04施策の客観指標'!$A$4:$AU$1029,COLUMN('04施策の客観指標'!$AP:$AP),FALSE)</f>
        <v>-</v>
      </c>
      <c r="Z39" s="528" t="str">
        <f>VLOOKUP($A39&amp;"-"&amp;Z$4,'04施策の客観指標'!$A$4:$AU$1029,COLUMN('04施策の客観指標'!$AP:$AP),FALSE)</f>
        <v>-</v>
      </c>
      <c r="AA39" s="529" t="str">
        <f>VLOOKUP($A39&amp;"-"&amp;AA$4,'04施策の客観指標'!$A$4:$AU$1029,COLUMN('04施策の客観指標'!$AP:$AP),FALSE)</f>
        <v>-</v>
      </c>
      <c r="AB39" s="547" t="str">
        <f t="shared" si="70"/>
        <v>a</v>
      </c>
      <c r="AC39" s="252">
        <f>VLOOKUP($A39&amp;"-"&amp;S$4,'04施策の客観指標'!$A$4:$AU$1029,COLUMN('04施策の客観指標'!$AU:$AU),FALSE)</f>
        <v>1</v>
      </c>
      <c r="AD39" s="38" t="str">
        <f>VLOOKUP($A39&amp;"-"&amp;T$4,'04施策の客観指標'!$A$4:$AU$1029,COLUMN('04施策の客観指標'!$AU:$AU),FALSE)</f>
        <v>-</v>
      </c>
      <c r="AE39" s="38" t="str">
        <f>VLOOKUP($A39&amp;"-"&amp;U$4,'04施策の客観指標'!$A$4:$AU$1029,COLUMN('04施策の客観指標'!$AU:$AU),FALSE)</f>
        <v>-</v>
      </c>
      <c r="AF39" s="38" t="str">
        <f>VLOOKUP($A39&amp;"-"&amp;V$4,'04施策の客観指標'!$A$4:$AU$1029,COLUMN('04施策の客観指標'!$AU:$AU),FALSE)</f>
        <v>-</v>
      </c>
      <c r="AG39" s="38" t="str">
        <f>VLOOKUP($A39&amp;"-"&amp;W$4,'04施策の客観指標'!$A$4:$AU$1029,COLUMN('04施策の客観指標'!$AU:$AU),FALSE)</f>
        <v>-</v>
      </c>
      <c r="AH39" s="38" t="str">
        <f>VLOOKUP($A39&amp;"-"&amp;X$4,'04施策の客観指標'!$A$4:$AU$1029,COLUMN('04施策の客観指標'!$AU:$AU),FALSE)</f>
        <v>-</v>
      </c>
      <c r="AI39" s="38" t="str">
        <f>VLOOKUP($A39&amp;"-"&amp;Y$4,'04施策の客観指標'!$A$4:$AU$1029,COLUMN('04施策の客観指標'!$AU:$AU),FALSE)</f>
        <v>-</v>
      </c>
      <c r="AJ39" s="38" t="str">
        <f>VLOOKUP($A39&amp;"-"&amp;Z$4,'04施策の客観指標'!$A$4:$AU$1029,COLUMN('04施策の客観指標'!$AU:$AU),FALSE)</f>
        <v>-</v>
      </c>
      <c r="AK39" s="38" t="str">
        <f>VLOOKUP($A39&amp;"-"&amp;AA$4,'04施策の客観指標'!$A$4:$AU$1029,COLUMN('04施策の客観指標'!$AU:$AU),FALSE)</f>
        <v>-</v>
      </c>
      <c r="AL39" s="82">
        <f t="shared" si="141"/>
        <v>1</v>
      </c>
      <c r="AM39" s="37">
        <f t="shared" si="142"/>
        <v>4</v>
      </c>
      <c r="AN39" s="38" t="str">
        <f t="shared" si="143"/>
        <v/>
      </c>
      <c r="AO39" s="38" t="str">
        <f t="shared" si="144"/>
        <v/>
      </c>
      <c r="AP39" s="38" t="str">
        <f t="shared" si="145"/>
        <v/>
      </c>
      <c r="AQ39" s="38" t="str">
        <f t="shared" si="146"/>
        <v/>
      </c>
      <c r="AR39" s="38" t="str">
        <f t="shared" si="147"/>
        <v/>
      </c>
      <c r="AS39" s="38" t="str">
        <f t="shared" si="148"/>
        <v/>
      </c>
      <c r="AT39" s="38" t="str">
        <f t="shared" si="149"/>
        <v/>
      </c>
      <c r="AU39" s="253" t="str">
        <f t="shared" si="150"/>
        <v/>
      </c>
      <c r="AV39" s="81">
        <f t="shared" si="200"/>
        <v>1</v>
      </c>
      <c r="AW39" s="534" t="str">
        <f>IF($K39="○",VLOOKUP($C39&amp;"-"&amp;AW$4,'05市民生活実感調査'!$A$3:$BC$218,COLUMN('05市民生活実感調査'!$O:$O),FALSE),"-")</f>
        <v>-</v>
      </c>
      <c r="AX39" s="535" t="str">
        <f>IF($L39="○",VLOOKUP($C39&amp;"-"&amp;AX$4,'05市民生活実感調査'!$A$3:$BC$218,COLUMN('05市民生活実感調査'!$O:$O),FALSE),"-")</f>
        <v>-</v>
      </c>
      <c r="AY39" s="535" t="str">
        <f>IF($M39="○",VLOOKUP($C39&amp;"-"&amp;AY$4,'05市民生活実感調査'!$A$3:$BC$218,COLUMN('05市民生活実感調査'!$O:$O),FALSE),"-")</f>
        <v>-</v>
      </c>
      <c r="AZ39" s="535" t="str">
        <f>IF($N39="○",VLOOKUP($C39&amp;"-"&amp;AZ$4,'05市民生活実感調査'!$A$3:$BC$218,COLUMN('05市民生活実感調査'!$O:$O),FALSE),"-")</f>
        <v>c</v>
      </c>
      <c r="BA39" s="535" t="str">
        <f>IF($O39="○",VLOOKUP($C39&amp;"-"&amp;BA$4,'05市民生活実感調査'!$A$3:$BC$218,COLUMN('05市民生活実感調査'!$O:$O),FALSE),"-")</f>
        <v>-</v>
      </c>
      <c r="BB39" s="535" t="str">
        <f>IF($P39="○",VLOOKUP($C39&amp;"-"&amp;BB$4,'05市民生活実感調査'!$A$3:$BC$218,COLUMN('05市民生活実感調査'!$O:$O),FALSE),"-")</f>
        <v>-</v>
      </c>
      <c r="BC39" s="535" t="str">
        <f>IF($Q39="○",VLOOKUP($C39&amp;"-"&amp;BC$4,'05市民生活実感調査'!$A$3:$BC$218,COLUMN('05市民生活実感調査'!$O:$O),FALSE),"-")</f>
        <v>-</v>
      </c>
      <c r="BD39" s="535" t="str">
        <f>IF($R39="○",VLOOKUP($C39&amp;"-"&amp;BD$4,'05市民生活実感調査'!$A$3:$BC$218,COLUMN('05市民生活実感調査'!$O:$O),FALSE),"-")</f>
        <v>-</v>
      </c>
      <c r="BE39" s="536" t="str">
        <f t="shared" si="81"/>
        <v>c</v>
      </c>
      <c r="BF39" s="37" t="str">
        <f t="shared" si="151"/>
        <v/>
      </c>
      <c r="BG39" s="38" t="str">
        <f t="shared" si="152"/>
        <v/>
      </c>
      <c r="BH39" s="38" t="str">
        <f t="shared" si="153"/>
        <v/>
      </c>
      <c r="BI39" s="38">
        <f t="shared" si="154"/>
        <v>2</v>
      </c>
      <c r="BJ39" s="38" t="str">
        <f t="shared" si="155"/>
        <v/>
      </c>
      <c r="BK39" s="38" t="str">
        <f t="shared" si="156"/>
        <v/>
      </c>
      <c r="BL39" s="38" t="str">
        <f t="shared" si="157"/>
        <v/>
      </c>
      <c r="BM39" s="38" t="str">
        <f t="shared" si="158"/>
        <v/>
      </c>
      <c r="BN39" s="41">
        <f t="shared" si="159"/>
        <v>0.5</v>
      </c>
      <c r="BO39" s="275" t="s">
        <v>124</v>
      </c>
      <c r="BP39" s="5" t="s">
        <v>2191</v>
      </c>
      <c r="BQ39" s="586" t="str">
        <f>VLOOKUP(AB39&amp;BE39&amp;BO39,[25]プルダウン!$AC$2:$AD$71,2,FALSE)</f>
        <v>B</v>
      </c>
      <c r="BR39" s="587" t="str">
        <f>VLOOKUP(BQ39,プルダウン!$A$1:$B$6,2,FALSE)</f>
        <v>政策の目的がかなり達成されている</v>
      </c>
      <c r="BS39" s="262"/>
      <c r="BT39" s="240" t="s">
        <v>2691</v>
      </c>
      <c r="BU39" s="224" t="s">
        <v>2263</v>
      </c>
      <c r="BV39" s="334" t="s">
        <v>2718</v>
      </c>
      <c r="BW39" s="115" t="str">
        <f>VLOOKUP($A39&amp;"-"&amp;BW$4,'04施策の客観指標'!$A$4:$AU$1029,COLUMN('04施策の客観指標'!$AQ:$AQ),FALSE)</f>
        <v>-</v>
      </c>
      <c r="BX39" s="7" t="str">
        <f>VLOOKUP($A39&amp;"-"&amp;BX$4,'04施策の客観指標'!$A$4:$AU$1029,COLUMN('04施策の客観指標'!$AQ:$AQ),FALSE)</f>
        <v>-</v>
      </c>
      <c r="BY39" s="7" t="str">
        <f>VLOOKUP($A39&amp;"-"&amp;BY$4,'04施策の客観指標'!$A$4:$AU$1029,COLUMN('04施策の客観指標'!$AQ:$AQ),FALSE)</f>
        <v>-</v>
      </c>
      <c r="BZ39" s="7" t="str">
        <f>VLOOKUP($A39&amp;"-"&amp;BZ$4,'04施策の客観指標'!$A$4:$AU$1029,COLUMN('04施策の客観指標'!$AQ:$AQ),FALSE)</f>
        <v>-</v>
      </c>
      <c r="CA39" s="7" t="str">
        <f>VLOOKUP($A39&amp;"-"&amp;CA$4,'04施策の客観指標'!$A$4:$AU$1029,COLUMN('04施策の客観指標'!$AQ:$AQ),FALSE)</f>
        <v>-</v>
      </c>
      <c r="CB39" s="7" t="str">
        <f>VLOOKUP($A39&amp;"-"&amp;CB$4,'04施策の客観指標'!$A$4:$AU$1029,COLUMN('04施策の客観指標'!$AQ:$AQ),FALSE)</f>
        <v>-</v>
      </c>
      <c r="CC39" s="7" t="str">
        <f>VLOOKUP($A39&amp;"-"&amp;CC$4,'04施策の客観指標'!$A$4:$AU$1029,COLUMN('04施策の客観指標'!$AQ:$AQ),FALSE)</f>
        <v>-</v>
      </c>
      <c r="CD39" s="7" t="str">
        <f>VLOOKUP($A39&amp;"-"&amp;CD$4,'04施策の客観指標'!$A$4:$AU$1029,COLUMN('04施策の客観指標'!$AQ:$AQ),FALSE)</f>
        <v>-</v>
      </c>
      <c r="CE39" s="7" t="str">
        <f>VLOOKUP($A39&amp;"-"&amp;CE$4,'04施策の客観指標'!$A$4:$AU$1029,COLUMN('04施策の客観指標'!$AQ:$AQ),FALSE)</f>
        <v>-</v>
      </c>
      <c r="CF39" s="109" t="str">
        <f t="shared" si="84"/>
        <v>e</v>
      </c>
      <c r="CG39" s="37">
        <f>VLOOKUP($A39&amp;"-"&amp;BW$4,'04施策の客観指標'!$A$4:$AU$1029,COLUMN('04施策の客観指標'!$AU:$AU),FALSE)</f>
        <v>1</v>
      </c>
      <c r="CH39" s="38" t="str">
        <f>VLOOKUP($A39&amp;"-"&amp;BX$4,'04施策の客観指標'!$A$4:$AU$1029,COLUMN('04施策の客観指標'!$AU:$AU),FALSE)</f>
        <v>-</v>
      </c>
      <c r="CI39" s="38" t="str">
        <f>VLOOKUP($A39&amp;"-"&amp;BY$4,'04施策の客観指標'!$A$4:$AU$1029,COLUMN('04施策の客観指標'!$AU:$AU),FALSE)</f>
        <v>-</v>
      </c>
      <c r="CJ39" s="38" t="str">
        <f>VLOOKUP($A39&amp;"-"&amp;BZ$4,'04施策の客観指標'!$A$4:$AU$1029,COLUMN('04施策の客観指標'!$AU:$AU),FALSE)</f>
        <v>-</v>
      </c>
      <c r="CK39" s="38" t="str">
        <f>VLOOKUP($A39&amp;"-"&amp;CA$4,'04施策の客観指標'!$A$4:$AU$1029,COLUMN('04施策の客観指標'!$AU:$AU),FALSE)</f>
        <v>-</v>
      </c>
      <c r="CL39" s="38" t="str">
        <f>VLOOKUP($A39&amp;"-"&amp;CB$4,'04施策の客観指標'!$A$4:$AU$1029,COLUMN('04施策の客観指標'!$AU:$AU),FALSE)</f>
        <v>-</v>
      </c>
      <c r="CM39" s="38" t="str">
        <f>VLOOKUP($A39&amp;"-"&amp;CC$4,'04施策の客観指標'!$A$4:$AU$1029,COLUMN('04施策の客観指標'!$AU:$AU),FALSE)</f>
        <v>-</v>
      </c>
      <c r="CN39" s="38" t="str">
        <f>VLOOKUP($A39&amp;"-"&amp;CD$4,'04施策の客観指標'!$A$4:$AU$1029,COLUMN('04施策の客観指標'!$AU:$AU),FALSE)</f>
        <v>-</v>
      </c>
      <c r="CO39" s="38" t="str">
        <f>VLOOKUP($A39&amp;"-"&amp;CE$4,'04施策の客観指標'!$A$4:$AU$1029,COLUMN('04施策の客観指標'!$AU:$AU),FALSE)</f>
        <v>-</v>
      </c>
      <c r="CP39" s="82">
        <f t="shared" si="85"/>
        <v>1</v>
      </c>
      <c r="CQ39" s="37" t="str">
        <f t="shared" si="86"/>
        <v/>
      </c>
      <c r="CR39" s="38" t="str">
        <f t="shared" si="9"/>
        <v/>
      </c>
      <c r="CS39" s="38" t="str">
        <f t="shared" si="10"/>
        <v/>
      </c>
      <c r="CT39" s="38" t="str">
        <f t="shared" si="11"/>
        <v/>
      </c>
      <c r="CU39" s="38" t="str">
        <f t="shared" si="12"/>
        <v/>
      </c>
      <c r="CV39" s="38" t="str">
        <f t="shared" si="13"/>
        <v/>
      </c>
      <c r="CW39" s="38" t="str">
        <f t="shared" si="14"/>
        <v/>
      </c>
      <c r="CX39" s="38" t="str">
        <f t="shared" si="15"/>
        <v/>
      </c>
      <c r="CY39" s="38" t="str">
        <f t="shared" si="16"/>
        <v/>
      </c>
      <c r="CZ39" s="41">
        <f t="shared" si="87"/>
        <v>0</v>
      </c>
      <c r="DA39" s="37" t="str">
        <f>IF($K39="○",VLOOKUP($C39&amp;"-"&amp;DA$4,'05市民生活実感調査'!$A$3:$BC$218,COLUMN('05市民生活実感調査'!$Y:$Y),FALSE),"-")</f>
        <v>-</v>
      </c>
      <c r="DB39" s="38" t="str">
        <f>IF($L39="○",VLOOKUP($C39&amp;"-"&amp;DB$4,'05市民生活実感調査'!$A$3:$BC$218,COLUMN('05市民生活実感調査'!$Y:$Y),FALSE),"-")</f>
        <v>-</v>
      </c>
      <c r="DC39" s="38" t="str">
        <f>IF($M39="○",VLOOKUP($C39&amp;"-"&amp;DC$4,'05市民生活実感調査'!$A$3:$BC$218,COLUMN('05市民生活実感調査'!$Y:$Y),FALSE),"-")</f>
        <v>-</v>
      </c>
      <c r="DD39" s="38" t="str">
        <f>IF($N39="○",VLOOKUP($C39&amp;"-"&amp;DD$4,'05市民生活実感調査'!$A$3:$BC$218,COLUMN('05市民生活実感調査'!$Y:$Y),FALSE),"-")</f>
        <v>-</v>
      </c>
      <c r="DE39" s="38" t="str">
        <f>IF($O39="○",VLOOKUP($C39&amp;"-"&amp;DE$4,'05市民生活実感調査'!$A$3:$BC$218,COLUMN('05市民生活実感調査'!$Y:$Y),FALSE),"-")</f>
        <v>-</v>
      </c>
      <c r="DF39" s="38" t="str">
        <f>IF($P39="○",VLOOKUP($C39&amp;"-"&amp;DF$4,'05市民生活実感調査'!$A$3:$BC$218,COLUMN('05市民生活実感調査'!$Y:$Y),FALSE),"-")</f>
        <v>-</v>
      </c>
      <c r="DG39" s="38" t="str">
        <f>IF($Q39="○",VLOOKUP($C39&amp;"-"&amp;DG$4,'05市民生活実感調査'!$A$3:$BC$218,COLUMN('05市民生活実感調査'!$Y:$Y),FALSE),"-")</f>
        <v>-</v>
      </c>
      <c r="DH39" s="38" t="str">
        <f>IF($R39="○",VLOOKUP($C39&amp;"-"&amp;DH$4,'05市民生活実感調査'!$A$3:$BC$218,COLUMN('05市民生活実感調査'!$Y:$Y),FALSE),"-")</f>
        <v>-</v>
      </c>
      <c r="DI39" s="109" t="e">
        <f t="shared" si="88"/>
        <v>#DIV/0!</v>
      </c>
      <c r="DJ39" s="37" t="str">
        <f t="shared" si="89"/>
        <v/>
      </c>
      <c r="DK39" s="38" t="str">
        <f t="shared" si="17"/>
        <v/>
      </c>
      <c r="DL39" s="38" t="str">
        <f t="shared" si="18"/>
        <v/>
      </c>
      <c r="DM39" s="38" t="str">
        <f t="shared" si="19"/>
        <v/>
      </c>
      <c r="DN39" s="38" t="str">
        <f t="shared" si="20"/>
        <v/>
      </c>
      <c r="DO39" s="38" t="str">
        <f t="shared" si="21"/>
        <v/>
      </c>
      <c r="DP39" s="38" t="str">
        <f t="shared" si="22"/>
        <v/>
      </c>
      <c r="DQ39" s="38" t="str">
        <f t="shared" si="23"/>
        <v/>
      </c>
      <c r="DR39" s="41" t="e">
        <f t="shared" si="90"/>
        <v>#DIV/0!</v>
      </c>
      <c r="DS39" s="13" t="str">
        <f t="shared" si="91"/>
        <v>客観指標</v>
      </c>
      <c r="DT39" s="5" t="str">
        <f t="shared" si="92"/>
        <v>農林業に関心のない市民にとっては，実感しにくい施策であり，客観指標評価を重視して評価することが妥当であると考えるため</v>
      </c>
      <c r="DU39" s="108" t="e">
        <f>VLOOKUP(CF39&amp;DI39&amp;DS39,プルダウン!$AC$2:$AD$51,2,FALSE)</f>
        <v>#DIV/0!</v>
      </c>
      <c r="DV39" s="12" t="e">
        <f>VLOOKUP(DU39,プルダウン!$A$1:$B$6,2,FALSE)</f>
        <v>#DIV/0!</v>
      </c>
      <c r="DW39" s="11"/>
      <c r="DX39" s="12"/>
      <c r="DY39" s="22" t="s">
        <v>81</v>
      </c>
      <c r="DZ39" s="116"/>
      <c r="EA39" s="115" t="str">
        <f>VLOOKUP($A39&amp;"-"&amp;EA$4,'04施策の客観指標'!$A$4:$AU$1029,COLUMN('04施策の客観指標'!$AR:$AR),FALSE)</f>
        <v>-</v>
      </c>
      <c r="EB39" s="7" t="str">
        <f>VLOOKUP($A39&amp;"-"&amp;EB$4,'04施策の客観指標'!$A$4:$AU$1029,COLUMN('04施策の客観指標'!$AR:$AR),FALSE)</f>
        <v>-</v>
      </c>
      <c r="EC39" s="7" t="str">
        <f>VLOOKUP($A39&amp;"-"&amp;EC$4,'04施策の客観指標'!$A$4:$AU$1029,COLUMN('04施策の客観指標'!$AR:$AR),FALSE)</f>
        <v>-</v>
      </c>
      <c r="ED39" s="7" t="str">
        <f>VLOOKUP($A39&amp;"-"&amp;ED$4,'04施策の客観指標'!$A$4:$AU$1029,COLUMN('04施策の客観指標'!$AR:$AR),FALSE)</f>
        <v>-</v>
      </c>
      <c r="EE39" s="7" t="str">
        <f>VLOOKUP($A39&amp;"-"&amp;EE$4,'04施策の客観指標'!$A$4:$AU$1029,COLUMN('04施策の客観指標'!$AR:$AR),FALSE)</f>
        <v>-</v>
      </c>
      <c r="EF39" s="7" t="str">
        <f>VLOOKUP($A39&amp;"-"&amp;EF$4,'04施策の客観指標'!$A$4:$AU$1029,COLUMN('04施策の客観指標'!$AR:$AR),FALSE)</f>
        <v>-</v>
      </c>
      <c r="EG39" s="7" t="str">
        <f>VLOOKUP($A39&amp;"-"&amp;EG$4,'04施策の客観指標'!$A$4:$AU$1029,COLUMN('04施策の客観指標'!$AR:$AR),FALSE)</f>
        <v>-</v>
      </c>
      <c r="EH39" s="7" t="str">
        <f>VLOOKUP($A39&amp;"-"&amp;EH$4,'04施策の客観指標'!$A$4:$AU$1029,COLUMN('04施策の客観指標'!$AR:$AR),FALSE)</f>
        <v>-</v>
      </c>
      <c r="EI39" s="7" t="str">
        <f>VLOOKUP($A39&amp;"-"&amp;EI$4,'04施策の客観指標'!$A$4:$AU$1029,COLUMN('04施策の客観指標'!$AR:$AR),FALSE)</f>
        <v>-</v>
      </c>
      <c r="EJ39" s="109" t="str">
        <f t="shared" si="93"/>
        <v>e</v>
      </c>
      <c r="EK39" s="37">
        <f>VLOOKUP($A39&amp;"-"&amp;EA$4,'04施策の客観指標'!$A$4:$AU$1029,COLUMN('04施策の客観指標'!$AU:$AU),FALSE)</f>
        <v>1</v>
      </c>
      <c r="EL39" s="38" t="str">
        <f>VLOOKUP($A39&amp;"-"&amp;EB$4,'04施策の客観指標'!$A$4:$AU$1029,COLUMN('04施策の客観指標'!$AU:$AU),FALSE)</f>
        <v>-</v>
      </c>
      <c r="EM39" s="38" t="str">
        <f>VLOOKUP($A39&amp;"-"&amp;EC$4,'04施策の客観指標'!$A$4:$AU$1029,COLUMN('04施策の客観指標'!$AU:$AU),FALSE)</f>
        <v>-</v>
      </c>
      <c r="EN39" s="38" t="str">
        <f>VLOOKUP($A39&amp;"-"&amp;ED$4,'04施策の客観指標'!$A$4:$AU$1029,COLUMN('04施策の客観指標'!$AU:$AU),FALSE)</f>
        <v>-</v>
      </c>
      <c r="EO39" s="38" t="str">
        <f>VLOOKUP($A39&amp;"-"&amp;EE$4,'04施策の客観指標'!$A$4:$AU$1029,COLUMN('04施策の客観指標'!$AU:$AU),FALSE)</f>
        <v>-</v>
      </c>
      <c r="EP39" s="38" t="str">
        <f>VLOOKUP($A39&amp;"-"&amp;EF$4,'04施策の客観指標'!$A$4:$AU$1029,COLUMN('04施策の客観指標'!$AU:$AU),FALSE)</f>
        <v>-</v>
      </c>
      <c r="EQ39" s="38" t="str">
        <f>VLOOKUP($A39&amp;"-"&amp;EG$4,'04施策の客観指標'!$A$4:$AU$1029,COLUMN('04施策の客観指標'!$AU:$AU),FALSE)</f>
        <v>-</v>
      </c>
      <c r="ER39" s="38" t="str">
        <f>VLOOKUP($A39&amp;"-"&amp;EH$4,'04施策の客観指標'!$A$4:$AU$1029,COLUMN('04施策の客観指標'!$AU:$AU),FALSE)</f>
        <v>-</v>
      </c>
      <c r="ES39" s="38" t="str">
        <f>VLOOKUP($A39&amp;"-"&amp;EI$4,'04施策の客観指標'!$A$4:$AU$1029,COLUMN('04施策の客観指標'!$AU:$AU),FALSE)</f>
        <v>-</v>
      </c>
      <c r="ET39" s="82">
        <f t="shared" si="94"/>
        <v>1</v>
      </c>
      <c r="EU39" s="37" t="str">
        <f t="shared" si="95"/>
        <v/>
      </c>
      <c r="EV39" s="38" t="str">
        <f t="shared" si="24"/>
        <v/>
      </c>
      <c r="EW39" s="38" t="str">
        <f t="shared" si="25"/>
        <v/>
      </c>
      <c r="EX39" s="38" t="str">
        <f t="shared" si="26"/>
        <v/>
      </c>
      <c r="EY39" s="38" t="str">
        <f t="shared" si="27"/>
        <v/>
      </c>
      <c r="EZ39" s="38" t="str">
        <f t="shared" si="28"/>
        <v/>
      </c>
      <c r="FA39" s="38" t="str">
        <f t="shared" si="29"/>
        <v/>
      </c>
      <c r="FB39" s="38" t="str">
        <f t="shared" si="30"/>
        <v/>
      </c>
      <c r="FC39" s="38" t="str">
        <f t="shared" si="31"/>
        <v/>
      </c>
      <c r="FD39" s="41">
        <f t="shared" si="96"/>
        <v>0</v>
      </c>
      <c r="FE39" s="37" t="str">
        <f>IF($K39="○",VLOOKUP($C39&amp;"-"&amp;FE$4,'05市民生活実感調査'!$A$3:$BC$218,COLUMN('05市民生活実感調査'!$AI:$AI),FALSE),"-")</f>
        <v>-</v>
      </c>
      <c r="FF39" s="38" t="str">
        <f>IF($L39="○",VLOOKUP($C39&amp;"-"&amp;FF$4,'05市民生活実感調査'!$A$3:$BC$218,COLUMN('05市民生活実感調査'!$AI:$AI),FALSE),"-")</f>
        <v>-</v>
      </c>
      <c r="FG39" s="38" t="str">
        <f>IF($M39="○",VLOOKUP($C39&amp;"-"&amp;FG$4,'05市民生活実感調査'!$A$3:$BC$218,COLUMN('05市民生活実感調査'!$AI:$AI),FALSE),"-")</f>
        <v>-</v>
      </c>
      <c r="FH39" s="38" t="str">
        <f>IF($N39="○",VLOOKUP($C39&amp;"-"&amp;FH$4,'05市民生活実感調査'!$A$3:$BC$218,COLUMN('05市民生活実感調査'!$AI:$AI),FALSE),"-")</f>
        <v>-</v>
      </c>
      <c r="FI39" s="38" t="str">
        <f>IF($O39="○",VLOOKUP($C39&amp;"-"&amp;FI$4,'05市民生活実感調査'!$A$3:$BC$218,COLUMN('05市民生活実感調査'!$AI:$AI),FALSE),"-")</f>
        <v>-</v>
      </c>
      <c r="FJ39" s="38" t="str">
        <f>IF($P39="○",VLOOKUP($C39&amp;"-"&amp;FJ$4,'05市民生活実感調査'!$A$3:$BC$218,COLUMN('05市民生活実感調査'!$AI:$AI),FALSE),"-")</f>
        <v>-</v>
      </c>
      <c r="FK39" s="38" t="str">
        <f>IF($Q39="○",VLOOKUP($C39&amp;"-"&amp;FK$4,'05市民生活実感調査'!$A$3:$BC$218,COLUMN('05市民生活実感調査'!$AI:$AI),FALSE),"-")</f>
        <v>-</v>
      </c>
      <c r="FL39" s="38" t="str">
        <f>IF($R39="○",VLOOKUP($C39&amp;"-"&amp;FL$4,'05市民生活実感調査'!$A$3:$BC$218,COLUMN('05市民生活実感調査'!$AI:$AI),FALSE),"-")</f>
        <v>-</v>
      </c>
      <c r="FM39" s="109" t="e">
        <f t="shared" si="97"/>
        <v>#DIV/0!</v>
      </c>
      <c r="FN39" s="37" t="str">
        <f t="shared" si="98"/>
        <v/>
      </c>
      <c r="FO39" s="38" t="str">
        <f t="shared" si="32"/>
        <v/>
      </c>
      <c r="FP39" s="38" t="str">
        <f t="shared" si="33"/>
        <v/>
      </c>
      <c r="FQ39" s="38" t="str">
        <f t="shared" si="34"/>
        <v/>
      </c>
      <c r="FR39" s="38" t="str">
        <f t="shared" si="35"/>
        <v/>
      </c>
      <c r="FS39" s="38" t="str">
        <f t="shared" si="36"/>
        <v/>
      </c>
      <c r="FT39" s="38" t="str">
        <f t="shared" si="37"/>
        <v/>
      </c>
      <c r="FU39" s="38" t="str">
        <f t="shared" si="38"/>
        <v/>
      </c>
      <c r="FV39" s="41" t="e">
        <f t="shared" si="99"/>
        <v>#DIV/0!</v>
      </c>
      <c r="FW39" s="13" t="str">
        <f t="shared" si="100"/>
        <v>客観指標</v>
      </c>
      <c r="FX39" s="5" t="str">
        <f t="shared" si="101"/>
        <v>農林業に関心のない市民にとっては，実感しにくい施策であり，客観指標評価を重視して評価することが妥当であると考えるため</v>
      </c>
      <c r="FY39" s="108" t="e">
        <f>VLOOKUP(EJ39&amp;FM39&amp;FW39,プルダウン!$AC$2:$AD$51,2,FALSE)</f>
        <v>#DIV/0!</v>
      </c>
      <c r="FZ39" s="12" t="e">
        <f>VLOOKUP(FY39,プルダウン!$A$1:$B$6,2,FALSE)</f>
        <v>#DIV/0!</v>
      </c>
      <c r="GA39" s="11"/>
      <c r="GB39" s="12"/>
      <c r="GC39" s="22" t="s">
        <v>81</v>
      </c>
      <c r="GD39" s="116"/>
      <c r="GE39" s="115" t="str">
        <f>VLOOKUP($A39&amp;"-"&amp;GE$4,'04施策の客観指標'!$A$4:$AU$1029,COLUMN('04施策の客観指標'!$AS:$AS),FALSE)</f>
        <v>-</v>
      </c>
      <c r="GF39" s="7" t="str">
        <f>VLOOKUP($A39&amp;"-"&amp;GF$4,'04施策の客観指標'!$A$4:$AU$1029,COLUMN('04施策の客観指標'!$AS:$AS),FALSE)</f>
        <v>-</v>
      </c>
      <c r="GG39" s="7" t="str">
        <f>VLOOKUP($A39&amp;"-"&amp;GG$4,'04施策の客観指標'!$A$4:$AU$1029,COLUMN('04施策の客観指標'!$AS:$AS),FALSE)</f>
        <v>-</v>
      </c>
      <c r="GH39" s="7" t="str">
        <f>VLOOKUP($A39&amp;"-"&amp;GH$4,'04施策の客観指標'!$A$4:$AU$1029,COLUMN('04施策の客観指標'!$AS:$AS),FALSE)</f>
        <v>-</v>
      </c>
      <c r="GI39" s="7" t="str">
        <f>VLOOKUP($A39&amp;"-"&amp;GI$4,'04施策の客観指標'!$A$4:$AU$1029,COLUMN('04施策の客観指標'!$AS:$AS),FALSE)</f>
        <v>-</v>
      </c>
      <c r="GJ39" s="7" t="str">
        <f>VLOOKUP($A39&amp;"-"&amp;GJ$4,'04施策の客観指標'!$A$4:$AU$1029,COLUMN('04施策の客観指標'!$AS:$AS),FALSE)</f>
        <v>-</v>
      </c>
      <c r="GK39" s="7" t="str">
        <f>VLOOKUP($A39&amp;"-"&amp;GK$4,'04施策の客観指標'!$A$4:$AU$1029,COLUMN('04施策の客観指標'!$AS:$AS),FALSE)</f>
        <v>-</v>
      </c>
      <c r="GL39" s="7" t="str">
        <f>VLOOKUP($A39&amp;"-"&amp;GL$4,'04施策の客観指標'!$A$4:$AU$1029,COLUMN('04施策の客観指標'!$AS:$AS),FALSE)</f>
        <v>-</v>
      </c>
      <c r="GM39" s="7" t="str">
        <f>VLOOKUP($A39&amp;"-"&amp;GM$4,'04施策の客観指標'!$A$4:$AU$1029,COLUMN('04施策の客観指標'!$AS:$AS),FALSE)</f>
        <v>-</v>
      </c>
      <c r="GN39" s="109" t="str">
        <f t="shared" si="102"/>
        <v>e</v>
      </c>
      <c r="GO39" s="37">
        <f>VLOOKUP($A39&amp;"-"&amp;GE$4,'04施策の客観指標'!$A$4:$AU$1029,COLUMN('04施策の客観指標'!$AU:$AU),FALSE)</f>
        <v>1</v>
      </c>
      <c r="GP39" s="38" t="str">
        <f>VLOOKUP($A39&amp;"-"&amp;GF$4,'04施策の客観指標'!$A$4:$AU$1029,COLUMN('04施策の客観指標'!$AU:$AU),FALSE)</f>
        <v>-</v>
      </c>
      <c r="GQ39" s="38" t="str">
        <f>VLOOKUP($A39&amp;"-"&amp;GG$4,'04施策の客観指標'!$A$4:$AU$1029,COLUMN('04施策の客観指標'!$AU:$AU),FALSE)</f>
        <v>-</v>
      </c>
      <c r="GR39" s="38" t="str">
        <f>VLOOKUP($A39&amp;"-"&amp;GH$4,'04施策の客観指標'!$A$4:$AU$1029,COLUMN('04施策の客観指標'!$AU:$AU),FALSE)</f>
        <v>-</v>
      </c>
      <c r="GS39" s="38" t="str">
        <f>VLOOKUP($A39&amp;"-"&amp;GI$4,'04施策の客観指標'!$A$4:$AU$1029,COLUMN('04施策の客観指標'!$AU:$AU),FALSE)</f>
        <v>-</v>
      </c>
      <c r="GT39" s="38" t="str">
        <f>VLOOKUP($A39&amp;"-"&amp;GJ$4,'04施策の客観指標'!$A$4:$AU$1029,COLUMN('04施策の客観指標'!$AU:$AU),FALSE)</f>
        <v>-</v>
      </c>
      <c r="GU39" s="38" t="str">
        <f>VLOOKUP($A39&amp;"-"&amp;GK$4,'04施策の客観指標'!$A$4:$AU$1029,COLUMN('04施策の客観指標'!$AU:$AU),FALSE)</f>
        <v>-</v>
      </c>
      <c r="GV39" s="38" t="str">
        <f>VLOOKUP($A39&amp;"-"&amp;GL$4,'04施策の客観指標'!$A$4:$AU$1029,COLUMN('04施策の客観指標'!$AU:$AU),FALSE)</f>
        <v>-</v>
      </c>
      <c r="GW39" s="38" t="str">
        <f>VLOOKUP($A39&amp;"-"&amp;GM$4,'04施策の客観指標'!$A$4:$AU$1029,COLUMN('04施策の客観指標'!$AU:$AU),FALSE)</f>
        <v>-</v>
      </c>
      <c r="GX39" s="82">
        <f t="shared" si="103"/>
        <v>1</v>
      </c>
      <c r="GY39" s="37" t="str">
        <f t="shared" si="104"/>
        <v/>
      </c>
      <c r="GZ39" s="38" t="str">
        <f t="shared" si="39"/>
        <v/>
      </c>
      <c r="HA39" s="38" t="str">
        <f t="shared" si="40"/>
        <v/>
      </c>
      <c r="HB39" s="38" t="str">
        <f t="shared" si="41"/>
        <v/>
      </c>
      <c r="HC39" s="38" t="str">
        <f t="shared" si="42"/>
        <v/>
      </c>
      <c r="HD39" s="38" t="str">
        <f t="shared" si="43"/>
        <v/>
      </c>
      <c r="HE39" s="38" t="str">
        <f t="shared" si="44"/>
        <v/>
      </c>
      <c r="HF39" s="38" t="str">
        <f t="shared" si="45"/>
        <v/>
      </c>
      <c r="HG39" s="38" t="str">
        <f t="shared" si="46"/>
        <v/>
      </c>
      <c r="HH39" s="41">
        <f t="shared" si="105"/>
        <v>0</v>
      </c>
      <c r="HI39" s="37" t="str">
        <f>IF($K39="○",VLOOKUP($C39&amp;"-"&amp;HI$4,'05市民生活実感調査'!$A$3:$BC$218,COLUMN('05市民生活実感調査'!$AS:$AS),FALSE),"-")</f>
        <v>-</v>
      </c>
      <c r="HJ39" s="38" t="str">
        <f>IF($L39="○",VLOOKUP($C39&amp;"-"&amp;HJ$4,'05市民生活実感調査'!$A$3:$BC$218,COLUMN('05市民生活実感調査'!$AS:$AS),FALSE),"-")</f>
        <v>-</v>
      </c>
      <c r="HK39" s="38" t="str">
        <f>IF($M39="○",VLOOKUP($C39&amp;"-"&amp;HK$4,'05市民生活実感調査'!$A$3:$BC$218,COLUMN('05市民生活実感調査'!$AS:$AS),FALSE),"-")</f>
        <v>-</v>
      </c>
      <c r="HL39" s="38" t="str">
        <f>IF($N39="○",VLOOKUP($C39&amp;"-"&amp;HL$4,'05市民生活実感調査'!$A$3:$BC$218,COLUMN('05市民生活実感調査'!$AS:$AS),FALSE),"-")</f>
        <v>-</v>
      </c>
      <c r="HM39" s="38" t="str">
        <f>IF($O39="○",VLOOKUP($C39&amp;"-"&amp;HM$4,'05市民生活実感調査'!$A$3:$BC$218,COLUMN('05市民生活実感調査'!$AS:$AS),FALSE),"-")</f>
        <v>-</v>
      </c>
      <c r="HN39" s="38" t="str">
        <f>IF($P39="○",VLOOKUP($C39&amp;"-"&amp;HN$4,'05市民生活実感調査'!$A$3:$BC$218,COLUMN('05市民生活実感調査'!$AS:$AS),FALSE),"-")</f>
        <v>-</v>
      </c>
      <c r="HO39" s="38" t="str">
        <f>IF($Q39="○",VLOOKUP($C39&amp;"-"&amp;HO$4,'05市民生活実感調査'!$A$3:$BC$218,COLUMN('05市民生活実感調査'!$AS:$AS),FALSE),"-")</f>
        <v>-</v>
      </c>
      <c r="HP39" s="38" t="str">
        <f>IF($R39="○",VLOOKUP($C39&amp;"-"&amp;HP$4,'05市民生活実感調査'!$A$3:$BC$218,COLUMN('05市民生活実感調査'!$AS:$AS),FALSE),"-")</f>
        <v>-</v>
      </c>
      <c r="HQ39" s="109" t="e">
        <f t="shared" si="106"/>
        <v>#DIV/0!</v>
      </c>
      <c r="HR39" s="37" t="str">
        <f t="shared" si="107"/>
        <v/>
      </c>
      <c r="HS39" s="38" t="str">
        <f t="shared" si="47"/>
        <v/>
      </c>
      <c r="HT39" s="38" t="str">
        <f t="shared" si="48"/>
        <v/>
      </c>
      <c r="HU39" s="38" t="str">
        <f t="shared" si="49"/>
        <v/>
      </c>
      <c r="HV39" s="38" t="str">
        <f t="shared" si="50"/>
        <v/>
      </c>
      <c r="HW39" s="38" t="str">
        <f t="shared" si="51"/>
        <v/>
      </c>
      <c r="HX39" s="38" t="str">
        <f t="shared" si="52"/>
        <v/>
      </c>
      <c r="HY39" s="38" t="str">
        <f t="shared" si="53"/>
        <v/>
      </c>
      <c r="HZ39" s="41" t="e">
        <f t="shared" si="108"/>
        <v>#DIV/0!</v>
      </c>
      <c r="IA39" s="13" t="str">
        <f t="shared" si="109"/>
        <v>客観指標</v>
      </c>
      <c r="IB39" s="5" t="str">
        <f t="shared" si="110"/>
        <v>農林業に関心のない市民にとっては，実感しにくい施策であり，客観指標評価を重視して評価することが妥当であると考えるため</v>
      </c>
      <c r="IC39" s="108" t="e">
        <f>VLOOKUP(GN39&amp;HQ39&amp;IA39,プルダウン!$AC$2:$AD$51,2,FALSE)</f>
        <v>#DIV/0!</v>
      </c>
      <c r="ID39" s="12" t="e">
        <f>VLOOKUP(IC39,プルダウン!$A$1:$B$6,2,FALSE)</f>
        <v>#DIV/0!</v>
      </c>
      <c r="IE39" s="11"/>
      <c r="IF39" s="12"/>
      <c r="IG39" s="22" t="s">
        <v>81</v>
      </c>
      <c r="IH39" s="116"/>
      <c r="II39" s="115" t="str">
        <f>VLOOKUP($A39&amp;"-"&amp;II$4,'04施策の客観指標'!$A$4:$AU$1029,COLUMN('04施策の客観指標'!$AT:$AT),FALSE)</f>
        <v>-</v>
      </c>
      <c r="IJ39" s="7" t="str">
        <f>VLOOKUP($A39&amp;"-"&amp;IJ$4,'04施策の客観指標'!$A$4:$AU$1029,COLUMN('04施策の客観指標'!$AT:$AT),FALSE)</f>
        <v>-</v>
      </c>
      <c r="IK39" s="7" t="str">
        <f>VLOOKUP($A39&amp;"-"&amp;IK$4,'04施策の客観指標'!$A$4:$AU$1029,COLUMN('04施策の客観指標'!$AT:$AT),FALSE)</f>
        <v>-</v>
      </c>
      <c r="IL39" s="7" t="str">
        <f>VLOOKUP($A39&amp;"-"&amp;IL$4,'04施策の客観指標'!$A$4:$AU$1029,COLUMN('04施策の客観指標'!$AT:$AT),FALSE)</f>
        <v>-</v>
      </c>
      <c r="IM39" s="7" t="str">
        <f>VLOOKUP($A39&amp;"-"&amp;IM$4,'04施策の客観指標'!$A$4:$AU$1029,COLUMN('04施策の客観指標'!$AT:$AT),FALSE)</f>
        <v>-</v>
      </c>
      <c r="IN39" s="7" t="str">
        <f>VLOOKUP($A39&amp;"-"&amp;IN$4,'04施策の客観指標'!$A$4:$AU$1029,COLUMN('04施策の客観指標'!$AT:$AT),FALSE)</f>
        <v>-</v>
      </c>
      <c r="IO39" s="7" t="str">
        <f>VLOOKUP($A39&amp;"-"&amp;IO$4,'04施策の客観指標'!$A$4:$AU$1029,COLUMN('04施策の客観指標'!$AT:$AT),FALSE)</f>
        <v>-</v>
      </c>
      <c r="IP39" s="7" t="str">
        <f>VLOOKUP($A39&amp;"-"&amp;IP$4,'04施策の客観指標'!$A$4:$AU$1029,COLUMN('04施策の客観指標'!$AT:$AT),FALSE)</f>
        <v>-</v>
      </c>
      <c r="IQ39" s="7" t="str">
        <f>VLOOKUP($A39&amp;"-"&amp;IQ$4,'04施策の客観指標'!$A$4:$AU$1029,COLUMN('04施策の客観指標'!$AT:$AT),FALSE)</f>
        <v>-</v>
      </c>
      <c r="IR39" s="109" t="str">
        <f t="shared" si="111"/>
        <v>e</v>
      </c>
      <c r="IS39" s="37">
        <f>VLOOKUP($A39&amp;"-"&amp;II$4,'04施策の客観指標'!$A$4:$AU$1029,COLUMN('04施策の客観指標'!$AU:$AU),FALSE)</f>
        <v>1</v>
      </c>
      <c r="IT39" s="38" t="str">
        <f>VLOOKUP($A39&amp;"-"&amp;IJ$4,'04施策の客観指標'!$A$4:$AU$1029,COLUMN('04施策の客観指標'!$AU:$AU),FALSE)</f>
        <v>-</v>
      </c>
      <c r="IU39" s="38" t="str">
        <f>VLOOKUP($A39&amp;"-"&amp;IK$4,'04施策の客観指標'!$A$4:$AU$1029,COLUMN('04施策の客観指標'!$AU:$AU),FALSE)</f>
        <v>-</v>
      </c>
      <c r="IV39" s="38" t="str">
        <f>VLOOKUP($A39&amp;"-"&amp;IL$4,'04施策の客観指標'!$A$4:$AU$1029,COLUMN('04施策の客観指標'!$AU:$AU),FALSE)</f>
        <v>-</v>
      </c>
      <c r="IW39" s="38" t="str">
        <f>VLOOKUP($A39&amp;"-"&amp;IM$4,'04施策の客観指標'!$A$4:$AU$1029,COLUMN('04施策の客観指標'!$AU:$AU),FALSE)</f>
        <v>-</v>
      </c>
      <c r="IX39" s="38" t="str">
        <f>VLOOKUP($A39&amp;"-"&amp;IN$4,'04施策の客観指標'!$A$4:$AU$1029,COLUMN('04施策の客観指標'!$AU:$AU),FALSE)</f>
        <v>-</v>
      </c>
      <c r="IY39" s="38" t="str">
        <f>VLOOKUP($A39&amp;"-"&amp;IO$4,'04施策の客観指標'!$A$4:$AU$1029,COLUMN('04施策の客観指標'!$AU:$AU),FALSE)</f>
        <v>-</v>
      </c>
      <c r="IZ39" s="38" t="str">
        <f>VLOOKUP($A39&amp;"-"&amp;IP$4,'04施策の客観指標'!$A$4:$AU$1029,COLUMN('04施策の客観指標'!$AU:$AU),FALSE)</f>
        <v>-</v>
      </c>
      <c r="JA39" s="38" t="str">
        <f>VLOOKUP($A39&amp;"-"&amp;IQ$4,'04施策の客観指標'!$A$4:$AU$1029,COLUMN('04施策の客観指標'!$AU:$AU),FALSE)</f>
        <v>-</v>
      </c>
      <c r="JB39" s="82">
        <f t="shared" si="112"/>
        <v>1</v>
      </c>
      <c r="JC39" s="37" t="str">
        <f t="shared" si="113"/>
        <v/>
      </c>
      <c r="JD39" s="38" t="str">
        <f t="shared" si="54"/>
        <v/>
      </c>
      <c r="JE39" s="38" t="str">
        <f t="shared" si="55"/>
        <v/>
      </c>
      <c r="JF39" s="38" t="str">
        <f t="shared" si="56"/>
        <v/>
      </c>
      <c r="JG39" s="38" t="str">
        <f t="shared" si="57"/>
        <v/>
      </c>
      <c r="JH39" s="38" t="str">
        <f t="shared" si="58"/>
        <v/>
      </c>
      <c r="JI39" s="38" t="str">
        <f t="shared" si="59"/>
        <v/>
      </c>
      <c r="JJ39" s="38" t="str">
        <f t="shared" si="60"/>
        <v/>
      </c>
      <c r="JK39" s="38" t="str">
        <f t="shared" si="61"/>
        <v/>
      </c>
      <c r="JL39" s="41">
        <f t="shared" si="114"/>
        <v>0</v>
      </c>
      <c r="JM39" s="37" t="str">
        <f>IF($K39="○",VLOOKUP($C39&amp;"-"&amp;JM$4,'05市民生活実感調査'!$A$3:$BC$218,COLUMN('05市民生活実感調査'!$BC:$BC),FALSE),"-")</f>
        <v>-</v>
      </c>
      <c r="JN39" s="38" t="str">
        <f>IF($L39="○",VLOOKUP($C39&amp;"-"&amp;JN$4,'05市民生活実感調査'!$A$3:$BC$218,COLUMN('05市民生活実感調査'!$BC:$BC),FALSE),"-")</f>
        <v>-</v>
      </c>
      <c r="JO39" s="38" t="str">
        <f>IF($M39="○",VLOOKUP($C39&amp;"-"&amp;JO$4,'05市民生活実感調査'!$A$3:$BC$218,COLUMN('05市民生活実感調査'!$BC:$BC),FALSE),"-")</f>
        <v>-</v>
      </c>
      <c r="JP39" s="38" t="str">
        <f>IF($N39="○",VLOOKUP($C39&amp;"-"&amp;JP$4,'05市民生活実感調査'!$A$3:$BC$218,COLUMN('05市民生活実感調査'!$BC:$BC),FALSE),"-")</f>
        <v>-</v>
      </c>
      <c r="JQ39" s="38" t="str">
        <f>IF($O39="○",VLOOKUP($C39&amp;"-"&amp;JQ$4,'05市民生活実感調査'!$A$3:$BC$218,COLUMN('05市民生活実感調査'!$BC:$BC),FALSE),"-")</f>
        <v>-</v>
      </c>
      <c r="JR39" s="38" t="str">
        <f>IF($P39="○",VLOOKUP($C39&amp;"-"&amp;JR$4,'05市民生活実感調査'!$A$3:$BC$218,COLUMN('05市民生活実感調査'!$BC:$BC),FALSE),"-")</f>
        <v>-</v>
      </c>
      <c r="JS39" s="38" t="str">
        <f>IF($Q39="○",VLOOKUP($C39&amp;"-"&amp;JS$4,'05市民生活実感調査'!$A$3:$BC$218,COLUMN('05市民生活実感調査'!$BC:$BC),FALSE),"-")</f>
        <v>-</v>
      </c>
      <c r="JT39" s="38" t="str">
        <f>IF($R39="○",VLOOKUP($C39&amp;"-"&amp;JT$4,'05市民生活実感調査'!$A$3:$BC$218,COLUMN('05市民生活実感調査'!$BC:$BC),FALSE),"-")</f>
        <v>-</v>
      </c>
      <c r="JU39" s="109" t="e">
        <f t="shared" si="115"/>
        <v>#DIV/0!</v>
      </c>
      <c r="JV39" s="37" t="str">
        <f t="shared" si="116"/>
        <v/>
      </c>
      <c r="JW39" s="38" t="str">
        <f t="shared" si="62"/>
        <v/>
      </c>
      <c r="JX39" s="38" t="str">
        <f t="shared" si="63"/>
        <v/>
      </c>
      <c r="JY39" s="38" t="str">
        <f t="shared" si="64"/>
        <v/>
      </c>
      <c r="JZ39" s="38" t="str">
        <f t="shared" si="65"/>
        <v/>
      </c>
      <c r="KA39" s="38" t="str">
        <f t="shared" si="66"/>
        <v/>
      </c>
      <c r="KB39" s="38" t="str">
        <f t="shared" si="67"/>
        <v/>
      </c>
      <c r="KC39" s="38" t="str">
        <f t="shared" si="68"/>
        <v/>
      </c>
      <c r="KD39" s="41" t="e">
        <f t="shared" si="117"/>
        <v>#DIV/0!</v>
      </c>
      <c r="KE39" s="13" t="str">
        <f t="shared" si="118"/>
        <v>客観指標</v>
      </c>
      <c r="KF39" s="5" t="str">
        <f t="shared" si="119"/>
        <v>農林業に関心のない市民にとっては，実感しにくい施策であり，客観指標評価を重視して評価することが妥当であると考えるため</v>
      </c>
      <c r="KG39" s="108" t="e">
        <f>VLOOKUP(IR39&amp;JU39&amp;KE39,プルダウン!$AC$2:$AD$51,2,FALSE)</f>
        <v>#DIV/0!</v>
      </c>
      <c r="KH39" s="12" t="e">
        <f>VLOOKUP(KG39,プルダウン!$A$1:$B$6,2,FALSE)</f>
        <v>#DIV/0!</v>
      </c>
      <c r="KI39" s="11"/>
      <c r="KJ39" s="12"/>
      <c r="KK39" s="22" t="s">
        <v>81</v>
      </c>
      <c r="KL39" s="5"/>
    </row>
    <row r="40" spans="1:298" ht="103.5" customHeight="1">
      <c r="A40" s="18">
        <v>1001</v>
      </c>
      <c r="B40" s="5" t="s">
        <v>194</v>
      </c>
      <c r="C40" s="47">
        <f t="shared" si="140"/>
        <v>10</v>
      </c>
      <c r="D40" s="12" t="str">
        <f>IFERROR(VLOOKUP(C40,プルダウン!$L$2:$M$28,2,FALSE),"-")</f>
        <v>大学</v>
      </c>
      <c r="E40" s="5"/>
      <c r="F40" s="154" t="s">
        <v>2136</v>
      </c>
      <c r="G40" s="170" t="s">
        <v>2249</v>
      </c>
      <c r="H40" s="154"/>
      <c r="I40" s="170"/>
      <c r="J40" s="5"/>
      <c r="K40" s="42" t="s">
        <v>392</v>
      </c>
      <c r="L40" s="43" t="s">
        <v>85</v>
      </c>
      <c r="M40" s="43" t="s">
        <v>85</v>
      </c>
      <c r="N40" s="43" t="s">
        <v>85</v>
      </c>
      <c r="O40" s="43" t="s">
        <v>85</v>
      </c>
      <c r="P40" s="43" t="s">
        <v>85</v>
      </c>
      <c r="Q40" s="43" t="s">
        <v>85</v>
      </c>
      <c r="R40" s="41" t="s">
        <v>85</v>
      </c>
      <c r="S40" s="548" t="str">
        <f>VLOOKUP($A40&amp;"-"&amp;S$4,'04施策の客観指標'!$A$4:$AU$1029,COLUMN('04施策の客観指標'!$AP:$AP),FALSE)</f>
        <v>a</v>
      </c>
      <c r="T40" s="549" t="str">
        <f>VLOOKUP($A40&amp;"-"&amp;T$4,'04施策の客観指標'!$A$4:$AU$1029,COLUMN('04施策の客観指標'!$AP:$AP),FALSE)</f>
        <v>-</v>
      </c>
      <c r="U40" s="549" t="str">
        <f>VLOOKUP($A40&amp;"-"&amp;U$4,'04施策の客観指標'!$A$4:$AU$1029,COLUMN('04施策の客観指標'!$AP:$AP),FALSE)</f>
        <v>-</v>
      </c>
      <c r="V40" s="549" t="str">
        <f>VLOOKUP($A40&amp;"-"&amp;V$4,'04施策の客観指標'!$A$4:$AU$1029,COLUMN('04施策の客観指標'!$AP:$AP),FALSE)</f>
        <v>-</v>
      </c>
      <c r="W40" s="549" t="str">
        <f>VLOOKUP($A40&amp;"-"&amp;W$4,'04施策の客観指標'!$A$4:$AU$1029,COLUMN('04施策の客観指標'!$AP:$AP),FALSE)</f>
        <v>-</v>
      </c>
      <c r="X40" s="549" t="str">
        <f>VLOOKUP($A40&amp;"-"&amp;X$4,'04施策の客観指標'!$A$4:$AU$1029,COLUMN('04施策の客観指標'!$AP:$AP),FALSE)</f>
        <v>-</v>
      </c>
      <c r="Y40" s="549" t="str">
        <f>VLOOKUP($A40&amp;"-"&amp;Y$4,'04施策の客観指標'!$A$4:$AU$1029,COLUMN('04施策の客観指標'!$AP:$AP),FALSE)</f>
        <v>-</v>
      </c>
      <c r="Z40" s="549" t="str">
        <f>VLOOKUP($A40&amp;"-"&amp;Z$4,'04施策の客観指標'!$A$4:$AU$1029,COLUMN('04施策の客観指標'!$AP:$AP),FALSE)</f>
        <v>-</v>
      </c>
      <c r="AA40" s="550" t="str">
        <f>VLOOKUP($A40&amp;"-"&amp;AA$4,'04施策の客観指標'!$A$4:$AU$1029,COLUMN('04施策の客観指標'!$AP:$AP),FALSE)</f>
        <v>-</v>
      </c>
      <c r="AB40" s="551" t="str">
        <f t="shared" si="70"/>
        <v>a</v>
      </c>
      <c r="AC40" s="387">
        <f>VLOOKUP($A40&amp;"-"&amp;S$4,'04施策の客観指標'!$A$4:$AU$1029,COLUMN('04施策の客観指標'!$AU:$AU),FALSE)</f>
        <v>1</v>
      </c>
      <c r="AD40" s="388" t="str">
        <f>VLOOKUP($A40&amp;"-"&amp;T$4,'04施策の客観指標'!$A$4:$AU$1029,COLUMN('04施策の客観指標'!$AU:$AU),FALSE)</f>
        <v>-</v>
      </c>
      <c r="AE40" s="388" t="str">
        <f>VLOOKUP($A40&amp;"-"&amp;U$4,'04施策の客観指標'!$A$4:$AU$1029,COLUMN('04施策の客観指標'!$AU:$AU),FALSE)</f>
        <v>-</v>
      </c>
      <c r="AF40" s="388" t="str">
        <f>VLOOKUP($A40&amp;"-"&amp;V$4,'04施策の客観指標'!$A$4:$AU$1029,COLUMN('04施策の客観指標'!$AU:$AU),FALSE)</f>
        <v>-</v>
      </c>
      <c r="AG40" s="388" t="str">
        <f>VLOOKUP($A40&amp;"-"&amp;W$4,'04施策の客観指標'!$A$4:$AU$1029,COLUMN('04施策の客観指標'!$AU:$AU),FALSE)</f>
        <v>-</v>
      </c>
      <c r="AH40" s="388" t="str">
        <f>VLOOKUP($A40&amp;"-"&amp;X$4,'04施策の客観指標'!$A$4:$AU$1029,COLUMN('04施策の客観指標'!$AU:$AU),FALSE)</f>
        <v>-</v>
      </c>
      <c r="AI40" s="388" t="str">
        <f>VLOOKUP($A40&amp;"-"&amp;Y$4,'04施策の客観指標'!$A$4:$AU$1029,COLUMN('04施策の客観指標'!$AU:$AU),FALSE)</f>
        <v>-</v>
      </c>
      <c r="AJ40" s="388" t="str">
        <f>VLOOKUP($A40&amp;"-"&amp;Z$4,'04施策の客観指標'!$A$4:$AU$1029,COLUMN('04施策の客観指標'!$AU:$AU),FALSE)</f>
        <v>-</v>
      </c>
      <c r="AK40" s="388" t="str">
        <f>VLOOKUP($A40&amp;"-"&amp;AA$4,'04施策の客観指標'!$A$4:$AU$1029,COLUMN('04施策の客観指標'!$AU:$AU),FALSE)</f>
        <v>-</v>
      </c>
      <c r="AL40" s="389">
        <f t="shared" si="141"/>
        <v>1</v>
      </c>
      <c r="AM40" s="37">
        <f t="shared" si="142"/>
        <v>4</v>
      </c>
      <c r="AN40" s="38" t="str">
        <f t="shared" si="143"/>
        <v/>
      </c>
      <c r="AO40" s="38" t="str">
        <f t="shared" si="144"/>
        <v/>
      </c>
      <c r="AP40" s="38" t="str">
        <f t="shared" si="145"/>
        <v/>
      </c>
      <c r="AQ40" s="38" t="str">
        <f t="shared" si="146"/>
        <v/>
      </c>
      <c r="AR40" s="38" t="str">
        <f t="shared" si="147"/>
        <v/>
      </c>
      <c r="AS40" s="38" t="str">
        <f t="shared" si="148"/>
        <v/>
      </c>
      <c r="AT40" s="38" t="str">
        <f t="shared" si="149"/>
        <v/>
      </c>
      <c r="AU40" s="253" t="str">
        <f t="shared" si="150"/>
        <v/>
      </c>
      <c r="AV40" s="81">
        <f t="shared" si="200"/>
        <v>1</v>
      </c>
      <c r="AW40" s="534" t="str">
        <f>IF($K40="○",VLOOKUP($C40&amp;"-"&amp;AW$4,'05市民生活実感調査'!$A$3:$BC$218,COLUMN('05市民生活実感調査'!$O:$O),FALSE),"-")</f>
        <v>b</v>
      </c>
      <c r="AX40" s="535" t="str">
        <f>IF($L40="○",VLOOKUP($C40&amp;"-"&amp;AX$4,'05市民生活実感調査'!$A$3:$BC$218,COLUMN('05市民生活実感調査'!$O:$O),FALSE),"-")</f>
        <v>-</v>
      </c>
      <c r="AY40" s="535" t="str">
        <f>IF($M40="○",VLOOKUP($C40&amp;"-"&amp;AY$4,'05市民生活実感調査'!$A$3:$BC$218,COLUMN('05市民生活実感調査'!$O:$O),FALSE),"-")</f>
        <v>-</v>
      </c>
      <c r="AZ40" s="535" t="str">
        <f>IF($N40="○",VLOOKUP($C40&amp;"-"&amp;AZ$4,'05市民生活実感調査'!$A$3:$BC$218,COLUMN('05市民生活実感調査'!$O:$O),FALSE),"-")</f>
        <v>-</v>
      </c>
      <c r="BA40" s="535" t="str">
        <f>IF($O40="○",VLOOKUP($C40&amp;"-"&amp;BA$4,'05市民生活実感調査'!$A$3:$BC$218,COLUMN('05市民生活実感調査'!$O:$O),FALSE),"-")</f>
        <v>-</v>
      </c>
      <c r="BB40" s="535" t="str">
        <f>IF($P40="○",VLOOKUP($C40&amp;"-"&amp;BB$4,'05市民生活実感調査'!$A$3:$BC$218,COLUMN('05市民生活実感調査'!$O:$O),FALSE),"-")</f>
        <v>-</v>
      </c>
      <c r="BC40" s="535" t="str">
        <f>IF($Q40="○",VLOOKUP($C40&amp;"-"&amp;BC$4,'05市民生活実感調査'!$A$3:$BC$218,COLUMN('05市民生活実感調査'!$O:$O),FALSE),"-")</f>
        <v>-</v>
      </c>
      <c r="BD40" s="535" t="str">
        <f>IF($R40="○",VLOOKUP($C40&amp;"-"&amp;BD$4,'05市民生活実感調査'!$A$3:$BC$218,COLUMN('05市民生活実感調査'!$O:$O),FALSE),"-")</f>
        <v>-</v>
      </c>
      <c r="BE40" s="536" t="str">
        <f t="shared" si="81"/>
        <v>b</v>
      </c>
      <c r="BF40" s="37">
        <f t="shared" si="151"/>
        <v>3</v>
      </c>
      <c r="BG40" s="38" t="str">
        <f t="shared" si="152"/>
        <v/>
      </c>
      <c r="BH40" s="38" t="str">
        <f t="shared" si="153"/>
        <v/>
      </c>
      <c r="BI40" s="38" t="str">
        <f t="shared" si="154"/>
        <v/>
      </c>
      <c r="BJ40" s="38" t="str">
        <f t="shared" si="155"/>
        <v/>
      </c>
      <c r="BK40" s="38" t="str">
        <f t="shared" si="156"/>
        <v/>
      </c>
      <c r="BL40" s="38" t="str">
        <f t="shared" si="157"/>
        <v/>
      </c>
      <c r="BM40" s="38" t="str">
        <f t="shared" si="158"/>
        <v/>
      </c>
      <c r="BN40" s="41">
        <f t="shared" si="159"/>
        <v>0.75</v>
      </c>
      <c r="BO40" s="275" t="s">
        <v>125</v>
      </c>
      <c r="BP40" s="24" t="s">
        <v>2192</v>
      </c>
      <c r="BQ40" s="586" t="str">
        <f>VLOOKUP(AB40&amp;BE40&amp;BO40,[9]プルダウン!$AC$2:$AD$51,2,FALSE)</f>
        <v>B</v>
      </c>
      <c r="BR40" s="587" t="str">
        <f>VLOOKUP(BQ40,[9]プルダウン!$A$1:$B$6,2,FALSE)</f>
        <v>政策の目的がかなり達成されている</v>
      </c>
      <c r="BS40" s="276"/>
      <c r="BT40" s="332"/>
      <c r="BU40" s="212" t="s">
        <v>2263</v>
      </c>
      <c r="BV40" s="336" t="s">
        <v>2303</v>
      </c>
      <c r="BW40" s="115" t="str">
        <f>VLOOKUP($A40&amp;"-"&amp;BW$4,'04施策の客観指標'!$A$4:$AU$1029,COLUMN('04施策の客観指標'!$AQ:$AQ),FALSE)</f>
        <v>-</v>
      </c>
      <c r="BX40" s="7" t="str">
        <f>VLOOKUP($A40&amp;"-"&amp;BX$4,'04施策の客観指標'!$A$4:$AU$1029,COLUMN('04施策の客観指標'!$AQ:$AQ),FALSE)</f>
        <v>-</v>
      </c>
      <c r="BY40" s="7" t="str">
        <f>VLOOKUP($A40&amp;"-"&amp;BY$4,'04施策の客観指標'!$A$4:$AU$1029,COLUMN('04施策の客観指標'!$AQ:$AQ),FALSE)</f>
        <v>-</v>
      </c>
      <c r="BZ40" s="7" t="str">
        <f>VLOOKUP($A40&amp;"-"&amp;BZ$4,'04施策の客観指標'!$A$4:$AU$1029,COLUMN('04施策の客観指標'!$AQ:$AQ),FALSE)</f>
        <v>-</v>
      </c>
      <c r="CA40" s="7" t="str">
        <f>VLOOKUP($A40&amp;"-"&amp;CA$4,'04施策の客観指標'!$A$4:$AU$1029,COLUMN('04施策の客観指標'!$AQ:$AQ),FALSE)</f>
        <v>-</v>
      </c>
      <c r="CB40" s="7" t="str">
        <f>VLOOKUP($A40&amp;"-"&amp;CB$4,'04施策の客観指標'!$A$4:$AU$1029,COLUMN('04施策の客観指標'!$AQ:$AQ),FALSE)</f>
        <v>-</v>
      </c>
      <c r="CC40" s="7" t="str">
        <f>VLOOKUP($A40&amp;"-"&amp;CC$4,'04施策の客観指標'!$A$4:$AU$1029,COLUMN('04施策の客観指標'!$AQ:$AQ),FALSE)</f>
        <v>-</v>
      </c>
      <c r="CD40" s="7" t="str">
        <f>VLOOKUP($A40&amp;"-"&amp;CD$4,'04施策の客観指標'!$A$4:$AU$1029,COLUMN('04施策の客観指標'!$AQ:$AQ),FALSE)</f>
        <v>-</v>
      </c>
      <c r="CE40" s="7" t="str">
        <f>VLOOKUP($A40&amp;"-"&amp;CE$4,'04施策の客観指標'!$A$4:$AU$1029,COLUMN('04施策の客観指標'!$AQ:$AQ),FALSE)</f>
        <v>-</v>
      </c>
      <c r="CF40" s="109" t="str">
        <f t="shared" si="84"/>
        <v>e</v>
      </c>
      <c r="CG40" s="37">
        <f>VLOOKUP($A40&amp;"-"&amp;BW$4,'04施策の客観指標'!$A$4:$AU$1029,COLUMN('04施策の客観指標'!$AU:$AU),FALSE)</f>
        <v>1</v>
      </c>
      <c r="CH40" s="38" t="str">
        <f>VLOOKUP($A40&amp;"-"&amp;BX$4,'04施策の客観指標'!$A$4:$AU$1029,COLUMN('04施策の客観指標'!$AU:$AU),FALSE)</f>
        <v>-</v>
      </c>
      <c r="CI40" s="38" t="str">
        <f>VLOOKUP($A40&amp;"-"&amp;BY$4,'04施策の客観指標'!$A$4:$AU$1029,COLUMN('04施策の客観指標'!$AU:$AU),FALSE)</f>
        <v>-</v>
      </c>
      <c r="CJ40" s="38" t="str">
        <f>VLOOKUP($A40&amp;"-"&amp;BZ$4,'04施策の客観指標'!$A$4:$AU$1029,COLUMN('04施策の客観指標'!$AU:$AU),FALSE)</f>
        <v>-</v>
      </c>
      <c r="CK40" s="38" t="str">
        <f>VLOOKUP($A40&amp;"-"&amp;CA$4,'04施策の客観指標'!$A$4:$AU$1029,COLUMN('04施策の客観指標'!$AU:$AU),FALSE)</f>
        <v>-</v>
      </c>
      <c r="CL40" s="38" t="str">
        <f>VLOOKUP($A40&amp;"-"&amp;CB$4,'04施策の客観指標'!$A$4:$AU$1029,COLUMN('04施策の客観指標'!$AU:$AU),FALSE)</f>
        <v>-</v>
      </c>
      <c r="CM40" s="38" t="str">
        <f>VLOOKUP($A40&amp;"-"&amp;CC$4,'04施策の客観指標'!$A$4:$AU$1029,COLUMN('04施策の客観指標'!$AU:$AU),FALSE)</f>
        <v>-</v>
      </c>
      <c r="CN40" s="38" t="str">
        <f>VLOOKUP($A40&amp;"-"&amp;CD$4,'04施策の客観指標'!$A$4:$AU$1029,COLUMN('04施策の客観指標'!$AU:$AU),FALSE)</f>
        <v>-</v>
      </c>
      <c r="CO40" s="38" t="str">
        <f>VLOOKUP($A40&amp;"-"&amp;CE$4,'04施策の客観指標'!$A$4:$AU$1029,COLUMN('04施策の客観指標'!$AU:$AU),FALSE)</f>
        <v>-</v>
      </c>
      <c r="CP40" s="82">
        <f t="shared" si="85"/>
        <v>1</v>
      </c>
      <c r="CQ40" s="37" t="str">
        <f t="shared" si="86"/>
        <v/>
      </c>
      <c r="CR40" s="38" t="str">
        <f t="shared" si="9"/>
        <v/>
      </c>
      <c r="CS40" s="38" t="str">
        <f t="shared" si="10"/>
        <v/>
      </c>
      <c r="CT40" s="38" t="str">
        <f t="shared" si="11"/>
        <v/>
      </c>
      <c r="CU40" s="38" t="str">
        <f t="shared" si="12"/>
        <v/>
      </c>
      <c r="CV40" s="38" t="str">
        <f t="shared" si="13"/>
        <v/>
      </c>
      <c r="CW40" s="38" t="str">
        <f t="shared" si="14"/>
        <v/>
      </c>
      <c r="CX40" s="38" t="str">
        <f t="shared" si="15"/>
        <v/>
      </c>
      <c r="CY40" s="38" t="str">
        <f t="shared" si="16"/>
        <v/>
      </c>
      <c r="CZ40" s="41">
        <f t="shared" si="87"/>
        <v>0</v>
      </c>
      <c r="DA40" s="37" t="str">
        <f>IF($K40="○",VLOOKUP($C40&amp;"-"&amp;DA$4,'05市民生活実感調査'!$A$3:$BC$218,COLUMN('05市民生活実感調査'!$Y:$Y),FALSE),"-")</f>
        <v>-</v>
      </c>
      <c r="DB40" s="38" t="str">
        <f>IF($L40="○",VLOOKUP($C40&amp;"-"&amp;DB$4,'05市民生活実感調査'!$A$3:$BC$218,COLUMN('05市民生活実感調査'!$Y:$Y),FALSE),"-")</f>
        <v>-</v>
      </c>
      <c r="DC40" s="38" t="str">
        <f>IF($M40="○",VLOOKUP($C40&amp;"-"&amp;DC$4,'05市民生活実感調査'!$A$3:$BC$218,COLUMN('05市民生活実感調査'!$Y:$Y),FALSE),"-")</f>
        <v>-</v>
      </c>
      <c r="DD40" s="38" t="str">
        <f>IF($N40="○",VLOOKUP($C40&amp;"-"&amp;DD$4,'05市民生活実感調査'!$A$3:$BC$218,COLUMN('05市民生活実感調査'!$Y:$Y),FALSE),"-")</f>
        <v>-</v>
      </c>
      <c r="DE40" s="38" t="str">
        <f>IF($O40="○",VLOOKUP($C40&amp;"-"&amp;DE$4,'05市民生活実感調査'!$A$3:$BC$218,COLUMN('05市民生活実感調査'!$Y:$Y),FALSE),"-")</f>
        <v>-</v>
      </c>
      <c r="DF40" s="38" t="str">
        <f>IF($P40="○",VLOOKUP($C40&amp;"-"&amp;DF$4,'05市民生活実感調査'!$A$3:$BC$218,COLUMN('05市民生活実感調査'!$Y:$Y),FALSE),"-")</f>
        <v>-</v>
      </c>
      <c r="DG40" s="38" t="str">
        <f>IF($Q40="○",VLOOKUP($C40&amp;"-"&amp;DG$4,'05市民生活実感調査'!$A$3:$BC$218,COLUMN('05市民生活実感調査'!$Y:$Y),FALSE),"-")</f>
        <v>-</v>
      </c>
      <c r="DH40" s="38" t="str">
        <f>IF($R40="○",VLOOKUP($C40&amp;"-"&amp;DH$4,'05市民生活実感調査'!$A$3:$BC$218,COLUMN('05市民生活実感調査'!$Y:$Y),FALSE),"-")</f>
        <v>-</v>
      </c>
      <c r="DI40" s="109" t="e">
        <f t="shared" si="88"/>
        <v>#DIV/0!</v>
      </c>
      <c r="DJ40" s="37" t="str">
        <f t="shared" si="89"/>
        <v/>
      </c>
      <c r="DK40" s="38" t="str">
        <f t="shared" si="17"/>
        <v/>
      </c>
      <c r="DL40" s="38" t="str">
        <f t="shared" si="18"/>
        <v/>
      </c>
      <c r="DM40" s="38" t="str">
        <f t="shared" si="19"/>
        <v/>
      </c>
      <c r="DN40" s="38" t="str">
        <f t="shared" si="20"/>
        <v/>
      </c>
      <c r="DO40" s="38" t="str">
        <f t="shared" si="21"/>
        <v/>
      </c>
      <c r="DP40" s="38" t="str">
        <f t="shared" si="22"/>
        <v/>
      </c>
      <c r="DQ40" s="38" t="str">
        <f t="shared" si="23"/>
        <v/>
      </c>
      <c r="DR40" s="41" t="e">
        <f t="shared" si="90"/>
        <v>#DIV/0!</v>
      </c>
      <c r="DS40" s="13" t="str">
        <f t="shared" si="91"/>
        <v>市民実感</v>
      </c>
      <c r="DT40" s="5" t="str">
        <f t="shared" si="92"/>
        <v>学生や市民が京都で学び住み続けたくなることを目指す施策であるため，市民の実感を重視する。</v>
      </c>
      <c r="DU40" s="108" t="e">
        <f>VLOOKUP(CF40&amp;DI40&amp;DS40,プルダウン!$AC$2:$AD$51,2,FALSE)</f>
        <v>#DIV/0!</v>
      </c>
      <c r="DV40" s="12" t="e">
        <f>VLOOKUP(DU40,プルダウン!$A$1:$B$6,2,FALSE)</f>
        <v>#DIV/0!</v>
      </c>
      <c r="DW40" s="11"/>
      <c r="DX40" s="12"/>
      <c r="DY40" s="22" t="s">
        <v>81</v>
      </c>
      <c r="DZ40" s="116"/>
      <c r="EA40" s="115" t="str">
        <f>VLOOKUP($A40&amp;"-"&amp;EA$4,'04施策の客観指標'!$A$4:$AU$1029,COLUMN('04施策の客観指標'!$AR:$AR),FALSE)</f>
        <v>-</v>
      </c>
      <c r="EB40" s="7" t="str">
        <f>VLOOKUP($A40&amp;"-"&amp;EB$4,'04施策の客観指標'!$A$4:$AU$1029,COLUMN('04施策の客観指標'!$AR:$AR),FALSE)</f>
        <v>-</v>
      </c>
      <c r="EC40" s="7" t="str">
        <f>VLOOKUP($A40&amp;"-"&amp;EC$4,'04施策の客観指標'!$A$4:$AU$1029,COLUMN('04施策の客観指標'!$AR:$AR),FALSE)</f>
        <v>-</v>
      </c>
      <c r="ED40" s="7" t="str">
        <f>VLOOKUP($A40&amp;"-"&amp;ED$4,'04施策の客観指標'!$A$4:$AU$1029,COLUMN('04施策の客観指標'!$AR:$AR),FALSE)</f>
        <v>-</v>
      </c>
      <c r="EE40" s="7" t="str">
        <f>VLOOKUP($A40&amp;"-"&amp;EE$4,'04施策の客観指標'!$A$4:$AU$1029,COLUMN('04施策の客観指標'!$AR:$AR),FALSE)</f>
        <v>-</v>
      </c>
      <c r="EF40" s="7" t="str">
        <f>VLOOKUP($A40&amp;"-"&amp;EF$4,'04施策の客観指標'!$A$4:$AU$1029,COLUMN('04施策の客観指標'!$AR:$AR),FALSE)</f>
        <v>-</v>
      </c>
      <c r="EG40" s="7" t="str">
        <f>VLOOKUP($A40&amp;"-"&amp;EG$4,'04施策の客観指標'!$A$4:$AU$1029,COLUMN('04施策の客観指標'!$AR:$AR),FALSE)</f>
        <v>-</v>
      </c>
      <c r="EH40" s="7" t="str">
        <f>VLOOKUP($A40&amp;"-"&amp;EH$4,'04施策の客観指標'!$A$4:$AU$1029,COLUMN('04施策の客観指標'!$AR:$AR),FALSE)</f>
        <v>-</v>
      </c>
      <c r="EI40" s="7" t="str">
        <f>VLOOKUP($A40&amp;"-"&amp;EI$4,'04施策の客観指標'!$A$4:$AU$1029,COLUMN('04施策の客観指標'!$AR:$AR),FALSE)</f>
        <v>-</v>
      </c>
      <c r="EJ40" s="109" t="str">
        <f t="shared" si="93"/>
        <v>e</v>
      </c>
      <c r="EK40" s="37">
        <f>VLOOKUP($A40&amp;"-"&amp;EA$4,'04施策の客観指標'!$A$4:$AU$1029,COLUMN('04施策の客観指標'!$AU:$AU),FALSE)</f>
        <v>1</v>
      </c>
      <c r="EL40" s="38" t="str">
        <f>VLOOKUP($A40&amp;"-"&amp;EB$4,'04施策の客観指標'!$A$4:$AU$1029,COLUMN('04施策の客観指標'!$AU:$AU),FALSE)</f>
        <v>-</v>
      </c>
      <c r="EM40" s="38" t="str">
        <f>VLOOKUP($A40&amp;"-"&amp;EC$4,'04施策の客観指標'!$A$4:$AU$1029,COLUMN('04施策の客観指標'!$AU:$AU),FALSE)</f>
        <v>-</v>
      </c>
      <c r="EN40" s="38" t="str">
        <f>VLOOKUP($A40&amp;"-"&amp;ED$4,'04施策の客観指標'!$A$4:$AU$1029,COLUMN('04施策の客観指標'!$AU:$AU),FALSE)</f>
        <v>-</v>
      </c>
      <c r="EO40" s="38" t="str">
        <f>VLOOKUP($A40&amp;"-"&amp;EE$4,'04施策の客観指標'!$A$4:$AU$1029,COLUMN('04施策の客観指標'!$AU:$AU),FALSE)</f>
        <v>-</v>
      </c>
      <c r="EP40" s="38" t="str">
        <f>VLOOKUP($A40&amp;"-"&amp;EF$4,'04施策の客観指標'!$A$4:$AU$1029,COLUMN('04施策の客観指標'!$AU:$AU),FALSE)</f>
        <v>-</v>
      </c>
      <c r="EQ40" s="38" t="str">
        <f>VLOOKUP($A40&amp;"-"&amp;EG$4,'04施策の客観指標'!$A$4:$AU$1029,COLUMN('04施策の客観指標'!$AU:$AU),FALSE)</f>
        <v>-</v>
      </c>
      <c r="ER40" s="38" t="str">
        <f>VLOOKUP($A40&amp;"-"&amp;EH$4,'04施策の客観指標'!$A$4:$AU$1029,COLUMN('04施策の客観指標'!$AU:$AU),FALSE)</f>
        <v>-</v>
      </c>
      <c r="ES40" s="38" t="str">
        <f>VLOOKUP($A40&amp;"-"&amp;EI$4,'04施策の客観指標'!$A$4:$AU$1029,COLUMN('04施策の客観指標'!$AU:$AU),FALSE)</f>
        <v>-</v>
      </c>
      <c r="ET40" s="82">
        <f t="shared" si="94"/>
        <v>1</v>
      </c>
      <c r="EU40" s="37" t="str">
        <f t="shared" si="95"/>
        <v/>
      </c>
      <c r="EV40" s="38" t="str">
        <f t="shared" si="24"/>
        <v/>
      </c>
      <c r="EW40" s="38" t="str">
        <f t="shared" si="25"/>
        <v/>
      </c>
      <c r="EX40" s="38" t="str">
        <f t="shared" si="26"/>
        <v/>
      </c>
      <c r="EY40" s="38" t="str">
        <f t="shared" si="27"/>
        <v/>
      </c>
      <c r="EZ40" s="38" t="str">
        <f t="shared" si="28"/>
        <v/>
      </c>
      <c r="FA40" s="38" t="str">
        <f t="shared" si="29"/>
        <v/>
      </c>
      <c r="FB40" s="38" t="str">
        <f t="shared" si="30"/>
        <v/>
      </c>
      <c r="FC40" s="38" t="str">
        <f t="shared" si="31"/>
        <v/>
      </c>
      <c r="FD40" s="41">
        <f t="shared" si="96"/>
        <v>0</v>
      </c>
      <c r="FE40" s="37" t="str">
        <f>IF($K40="○",VLOOKUP($C40&amp;"-"&amp;FE$4,'05市民生活実感調査'!$A$3:$BC$218,COLUMN('05市民生活実感調査'!$AI:$AI),FALSE),"-")</f>
        <v>-</v>
      </c>
      <c r="FF40" s="38" t="str">
        <f>IF($L40="○",VLOOKUP($C40&amp;"-"&amp;FF$4,'05市民生活実感調査'!$A$3:$BC$218,COLUMN('05市民生活実感調査'!$AI:$AI),FALSE),"-")</f>
        <v>-</v>
      </c>
      <c r="FG40" s="38" t="str">
        <f>IF($M40="○",VLOOKUP($C40&amp;"-"&amp;FG$4,'05市民生活実感調査'!$A$3:$BC$218,COLUMN('05市民生活実感調査'!$AI:$AI),FALSE),"-")</f>
        <v>-</v>
      </c>
      <c r="FH40" s="38" t="str">
        <f>IF($N40="○",VLOOKUP($C40&amp;"-"&amp;FH$4,'05市民生活実感調査'!$A$3:$BC$218,COLUMN('05市民生活実感調査'!$AI:$AI),FALSE),"-")</f>
        <v>-</v>
      </c>
      <c r="FI40" s="38" t="str">
        <f>IF($O40="○",VLOOKUP($C40&amp;"-"&amp;FI$4,'05市民生活実感調査'!$A$3:$BC$218,COLUMN('05市民生活実感調査'!$AI:$AI),FALSE),"-")</f>
        <v>-</v>
      </c>
      <c r="FJ40" s="38" t="str">
        <f>IF($P40="○",VLOOKUP($C40&amp;"-"&amp;FJ$4,'05市民生活実感調査'!$A$3:$BC$218,COLUMN('05市民生活実感調査'!$AI:$AI),FALSE),"-")</f>
        <v>-</v>
      </c>
      <c r="FK40" s="38" t="str">
        <f>IF($Q40="○",VLOOKUP($C40&amp;"-"&amp;FK$4,'05市民生活実感調査'!$A$3:$BC$218,COLUMN('05市民生活実感調査'!$AI:$AI),FALSE),"-")</f>
        <v>-</v>
      </c>
      <c r="FL40" s="38" t="str">
        <f>IF($R40="○",VLOOKUP($C40&amp;"-"&amp;FL$4,'05市民生活実感調査'!$A$3:$BC$218,COLUMN('05市民生活実感調査'!$AI:$AI),FALSE),"-")</f>
        <v>-</v>
      </c>
      <c r="FM40" s="109" t="e">
        <f t="shared" si="97"/>
        <v>#DIV/0!</v>
      </c>
      <c r="FN40" s="37" t="str">
        <f t="shared" si="98"/>
        <v/>
      </c>
      <c r="FO40" s="38" t="str">
        <f t="shared" si="32"/>
        <v/>
      </c>
      <c r="FP40" s="38" t="str">
        <f t="shared" si="33"/>
        <v/>
      </c>
      <c r="FQ40" s="38" t="str">
        <f t="shared" si="34"/>
        <v/>
      </c>
      <c r="FR40" s="38" t="str">
        <f t="shared" si="35"/>
        <v/>
      </c>
      <c r="FS40" s="38" t="str">
        <f t="shared" si="36"/>
        <v/>
      </c>
      <c r="FT40" s="38" t="str">
        <f t="shared" si="37"/>
        <v/>
      </c>
      <c r="FU40" s="38" t="str">
        <f t="shared" si="38"/>
        <v/>
      </c>
      <c r="FV40" s="41" t="e">
        <f t="shared" si="99"/>
        <v>#DIV/0!</v>
      </c>
      <c r="FW40" s="13" t="str">
        <f t="shared" si="100"/>
        <v>市民実感</v>
      </c>
      <c r="FX40" s="5" t="str">
        <f t="shared" si="101"/>
        <v>学生や市民が京都で学び住み続けたくなることを目指す施策であるため，市民の実感を重視する。</v>
      </c>
      <c r="FY40" s="108" t="e">
        <f>VLOOKUP(EJ40&amp;FM40&amp;FW40,プルダウン!$AC$2:$AD$51,2,FALSE)</f>
        <v>#DIV/0!</v>
      </c>
      <c r="FZ40" s="12" t="e">
        <f>VLOOKUP(FY40,プルダウン!$A$1:$B$6,2,FALSE)</f>
        <v>#DIV/0!</v>
      </c>
      <c r="GA40" s="11"/>
      <c r="GB40" s="12"/>
      <c r="GC40" s="22" t="s">
        <v>81</v>
      </c>
      <c r="GD40" s="116"/>
      <c r="GE40" s="115" t="str">
        <f>VLOOKUP($A40&amp;"-"&amp;GE$4,'04施策の客観指標'!$A$4:$AU$1029,COLUMN('04施策の客観指標'!$AS:$AS),FALSE)</f>
        <v>-</v>
      </c>
      <c r="GF40" s="7" t="str">
        <f>VLOOKUP($A40&amp;"-"&amp;GF$4,'04施策の客観指標'!$A$4:$AU$1029,COLUMN('04施策の客観指標'!$AS:$AS),FALSE)</f>
        <v>-</v>
      </c>
      <c r="GG40" s="7" t="str">
        <f>VLOOKUP($A40&amp;"-"&amp;GG$4,'04施策の客観指標'!$A$4:$AU$1029,COLUMN('04施策の客観指標'!$AS:$AS),FALSE)</f>
        <v>-</v>
      </c>
      <c r="GH40" s="7" t="str">
        <f>VLOOKUP($A40&amp;"-"&amp;GH$4,'04施策の客観指標'!$A$4:$AU$1029,COLUMN('04施策の客観指標'!$AS:$AS),FALSE)</f>
        <v>-</v>
      </c>
      <c r="GI40" s="7" t="str">
        <f>VLOOKUP($A40&amp;"-"&amp;GI$4,'04施策の客観指標'!$A$4:$AU$1029,COLUMN('04施策の客観指標'!$AS:$AS),FALSE)</f>
        <v>-</v>
      </c>
      <c r="GJ40" s="7" t="str">
        <f>VLOOKUP($A40&amp;"-"&amp;GJ$4,'04施策の客観指標'!$A$4:$AU$1029,COLUMN('04施策の客観指標'!$AS:$AS),FALSE)</f>
        <v>-</v>
      </c>
      <c r="GK40" s="7" t="str">
        <f>VLOOKUP($A40&amp;"-"&amp;GK$4,'04施策の客観指標'!$A$4:$AU$1029,COLUMN('04施策の客観指標'!$AS:$AS),FALSE)</f>
        <v>-</v>
      </c>
      <c r="GL40" s="7" t="str">
        <f>VLOOKUP($A40&amp;"-"&amp;GL$4,'04施策の客観指標'!$A$4:$AU$1029,COLUMN('04施策の客観指標'!$AS:$AS),FALSE)</f>
        <v>-</v>
      </c>
      <c r="GM40" s="7" t="str">
        <f>VLOOKUP($A40&amp;"-"&amp;GM$4,'04施策の客観指標'!$A$4:$AU$1029,COLUMN('04施策の客観指標'!$AS:$AS),FALSE)</f>
        <v>-</v>
      </c>
      <c r="GN40" s="109" t="str">
        <f t="shared" si="102"/>
        <v>e</v>
      </c>
      <c r="GO40" s="37">
        <f>VLOOKUP($A40&amp;"-"&amp;GE$4,'04施策の客観指標'!$A$4:$AU$1029,COLUMN('04施策の客観指標'!$AU:$AU),FALSE)</f>
        <v>1</v>
      </c>
      <c r="GP40" s="38" t="str">
        <f>VLOOKUP($A40&amp;"-"&amp;GF$4,'04施策の客観指標'!$A$4:$AU$1029,COLUMN('04施策の客観指標'!$AU:$AU),FALSE)</f>
        <v>-</v>
      </c>
      <c r="GQ40" s="38" t="str">
        <f>VLOOKUP($A40&amp;"-"&amp;GG$4,'04施策の客観指標'!$A$4:$AU$1029,COLUMN('04施策の客観指標'!$AU:$AU),FALSE)</f>
        <v>-</v>
      </c>
      <c r="GR40" s="38" t="str">
        <f>VLOOKUP($A40&amp;"-"&amp;GH$4,'04施策の客観指標'!$A$4:$AU$1029,COLUMN('04施策の客観指標'!$AU:$AU),FALSE)</f>
        <v>-</v>
      </c>
      <c r="GS40" s="38" t="str">
        <f>VLOOKUP($A40&amp;"-"&amp;GI$4,'04施策の客観指標'!$A$4:$AU$1029,COLUMN('04施策の客観指標'!$AU:$AU),FALSE)</f>
        <v>-</v>
      </c>
      <c r="GT40" s="38" t="str">
        <f>VLOOKUP($A40&amp;"-"&amp;GJ$4,'04施策の客観指標'!$A$4:$AU$1029,COLUMN('04施策の客観指標'!$AU:$AU),FALSE)</f>
        <v>-</v>
      </c>
      <c r="GU40" s="38" t="str">
        <f>VLOOKUP($A40&amp;"-"&amp;GK$4,'04施策の客観指標'!$A$4:$AU$1029,COLUMN('04施策の客観指標'!$AU:$AU),FALSE)</f>
        <v>-</v>
      </c>
      <c r="GV40" s="38" t="str">
        <f>VLOOKUP($A40&amp;"-"&amp;GL$4,'04施策の客観指標'!$A$4:$AU$1029,COLUMN('04施策の客観指標'!$AU:$AU),FALSE)</f>
        <v>-</v>
      </c>
      <c r="GW40" s="38" t="str">
        <f>VLOOKUP($A40&amp;"-"&amp;GM$4,'04施策の客観指標'!$A$4:$AU$1029,COLUMN('04施策の客観指標'!$AU:$AU),FALSE)</f>
        <v>-</v>
      </c>
      <c r="GX40" s="82">
        <f t="shared" si="103"/>
        <v>1</v>
      </c>
      <c r="GY40" s="37" t="str">
        <f t="shared" si="104"/>
        <v/>
      </c>
      <c r="GZ40" s="38" t="str">
        <f t="shared" si="39"/>
        <v/>
      </c>
      <c r="HA40" s="38" t="str">
        <f t="shared" si="40"/>
        <v/>
      </c>
      <c r="HB40" s="38" t="str">
        <f t="shared" si="41"/>
        <v/>
      </c>
      <c r="HC40" s="38" t="str">
        <f t="shared" si="42"/>
        <v/>
      </c>
      <c r="HD40" s="38" t="str">
        <f t="shared" si="43"/>
        <v/>
      </c>
      <c r="HE40" s="38" t="str">
        <f t="shared" si="44"/>
        <v/>
      </c>
      <c r="HF40" s="38" t="str">
        <f t="shared" si="45"/>
        <v/>
      </c>
      <c r="HG40" s="38" t="str">
        <f t="shared" si="46"/>
        <v/>
      </c>
      <c r="HH40" s="41">
        <f t="shared" si="105"/>
        <v>0</v>
      </c>
      <c r="HI40" s="37" t="str">
        <f>IF($K40="○",VLOOKUP($C40&amp;"-"&amp;HI$4,'05市民生活実感調査'!$A$3:$BC$218,COLUMN('05市民生活実感調査'!$AS:$AS),FALSE),"-")</f>
        <v>-</v>
      </c>
      <c r="HJ40" s="38" t="str">
        <f>IF($L40="○",VLOOKUP($C40&amp;"-"&amp;HJ$4,'05市民生活実感調査'!$A$3:$BC$218,COLUMN('05市民生活実感調査'!$AS:$AS),FALSE),"-")</f>
        <v>-</v>
      </c>
      <c r="HK40" s="38" t="str">
        <f>IF($M40="○",VLOOKUP($C40&amp;"-"&amp;HK$4,'05市民生活実感調査'!$A$3:$BC$218,COLUMN('05市民生活実感調査'!$AS:$AS),FALSE),"-")</f>
        <v>-</v>
      </c>
      <c r="HL40" s="38" t="str">
        <f>IF($N40="○",VLOOKUP($C40&amp;"-"&amp;HL$4,'05市民生活実感調査'!$A$3:$BC$218,COLUMN('05市民生活実感調査'!$AS:$AS),FALSE),"-")</f>
        <v>-</v>
      </c>
      <c r="HM40" s="38" t="str">
        <f>IF($O40="○",VLOOKUP($C40&amp;"-"&amp;HM$4,'05市民生活実感調査'!$A$3:$BC$218,COLUMN('05市民生活実感調査'!$AS:$AS),FALSE),"-")</f>
        <v>-</v>
      </c>
      <c r="HN40" s="38" t="str">
        <f>IF($P40="○",VLOOKUP($C40&amp;"-"&amp;HN$4,'05市民生活実感調査'!$A$3:$BC$218,COLUMN('05市民生活実感調査'!$AS:$AS),FALSE),"-")</f>
        <v>-</v>
      </c>
      <c r="HO40" s="38" t="str">
        <f>IF($Q40="○",VLOOKUP($C40&amp;"-"&amp;HO$4,'05市民生活実感調査'!$A$3:$BC$218,COLUMN('05市民生活実感調査'!$AS:$AS),FALSE),"-")</f>
        <v>-</v>
      </c>
      <c r="HP40" s="38" t="str">
        <f>IF($R40="○",VLOOKUP($C40&amp;"-"&amp;HP$4,'05市民生活実感調査'!$A$3:$BC$218,COLUMN('05市民生活実感調査'!$AS:$AS),FALSE),"-")</f>
        <v>-</v>
      </c>
      <c r="HQ40" s="109" t="e">
        <f t="shared" si="106"/>
        <v>#DIV/0!</v>
      </c>
      <c r="HR40" s="37" t="str">
        <f t="shared" si="107"/>
        <v/>
      </c>
      <c r="HS40" s="38" t="str">
        <f t="shared" si="47"/>
        <v/>
      </c>
      <c r="HT40" s="38" t="str">
        <f t="shared" si="48"/>
        <v/>
      </c>
      <c r="HU40" s="38" t="str">
        <f t="shared" si="49"/>
        <v/>
      </c>
      <c r="HV40" s="38" t="str">
        <f t="shared" si="50"/>
        <v/>
      </c>
      <c r="HW40" s="38" t="str">
        <f t="shared" si="51"/>
        <v/>
      </c>
      <c r="HX40" s="38" t="str">
        <f t="shared" si="52"/>
        <v/>
      </c>
      <c r="HY40" s="38" t="str">
        <f t="shared" si="53"/>
        <v/>
      </c>
      <c r="HZ40" s="41" t="e">
        <f t="shared" si="108"/>
        <v>#DIV/0!</v>
      </c>
      <c r="IA40" s="13" t="str">
        <f t="shared" si="109"/>
        <v>市民実感</v>
      </c>
      <c r="IB40" s="5" t="str">
        <f t="shared" si="110"/>
        <v>学生や市民が京都で学び住み続けたくなることを目指す施策であるため，市民の実感を重視する。</v>
      </c>
      <c r="IC40" s="108" t="e">
        <f>VLOOKUP(GN40&amp;HQ40&amp;IA40,プルダウン!$AC$2:$AD$51,2,FALSE)</f>
        <v>#DIV/0!</v>
      </c>
      <c r="ID40" s="12" t="e">
        <f>VLOOKUP(IC40,プルダウン!$A$1:$B$6,2,FALSE)</f>
        <v>#DIV/0!</v>
      </c>
      <c r="IE40" s="11"/>
      <c r="IF40" s="12"/>
      <c r="IG40" s="22" t="s">
        <v>81</v>
      </c>
      <c r="IH40" s="116"/>
      <c r="II40" s="115" t="str">
        <f>VLOOKUP($A40&amp;"-"&amp;II$4,'04施策の客観指標'!$A$4:$AU$1029,COLUMN('04施策の客観指標'!$AT:$AT),FALSE)</f>
        <v>-</v>
      </c>
      <c r="IJ40" s="7" t="str">
        <f>VLOOKUP($A40&amp;"-"&amp;IJ$4,'04施策の客観指標'!$A$4:$AU$1029,COLUMN('04施策の客観指標'!$AT:$AT),FALSE)</f>
        <v>-</v>
      </c>
      <c r="IK40" s="7" t="str">
        <f>VLOOKUP($A40&amp;"-"&amp;IK$4,'04施策の客観指標'!$A$4:$AU$1029,COLUMN('04施策の客観指標'!$AT:$AT),FALSE)</f>
        <v>-</v>
      </c>
      <c r="IL40" s="7" t="str">
        <f>VLOOKUP($A40&amp;"-"&amp;IL$4,'04施策の客観指標'!$A$4:$AU$1029,COLUMN('04施策の客観指標'!$AT:$AT),FALSE)</f>
        <v>-</v>
      </c>
      <c r="IM40" s="7" t="str">
        <f>VLOOKUP($A40&amp;"-"&amp;IM$4,'04施策の客観指標'!$A$4:$AU$1029,COLUMN('04施策の客観指標'!$AT:$AT),FALSE)</f>
        <v>-</v>
      </c>
      <c r="IN40" s="7" t="str">
        <f>VLOOKUP($A40&amp;"-"&amp;IN$4,'04施策の客観指標'!$A$4:$AU$1029,COLUMN('04施策の客観指標'!$AT:$AT),FALSE)</f>
        <v>-</v>
      </c>
      <c r="IO40" s="7" t="str">
        <f>VLOOKUP($A40&amp;"-"&amp;IO$4,'04施策の客観指標'!$A$4:$AU$1029,COLUMN('04施策の客観指標'!$AT:$AT),FALSE)</f>
        <v>-</v>
      </c>
      <c r="IP40" s="7" t="str">
        <f>VLOOKUP($A40&amp;"-"&amp;IP$4,'04施策の客観指標'!$A$4:$AU$1029,COLUMN('04施策の客観指標'!$AT:$AT),FALSE)</f>
        <v>-</v>
      </c>
      <c r="IQ40" s="7" t="str">
        <f>VLOOKUP($A40&amp;"-"&amp;IQ$4,'04施策の客観指標'!$A$4:$AU$1029,COLUMN('04施策の客観指標'!$AT:$AT),FALSE)</f>
        <v>-</v>
      </c>
      <c r="IR40" s="109" t="str">
        <f t="shared" si="111"/>
        <v>e</v>
      </c>
      <c r="IS40" s="37">
        <f>VLOOKUP($A40&amp;"-"&amp;II$4,'04施策の客観指標'!$A$4:$AU$1029,COLUMN('04施策の客観指標'!$AU:$AU),FALSE)</f>
        <v>1</v>
      </c>
      <c r="IT40" s="38" t="str">
        <f>VLOOKUP($A40&amp;"-"&amp;IJ$4,'04施策の客観指標'!$A$4:$AU$1029,COLUMN('04施策の客観指標'!$AU:$AU),FALSE)</f>
        <v>-</v>
      </c>
      <c r="IU40" s="38" t="str">
        <f>VLOOKUP($A40&amp;"-"&amp;IK$4,'04施策の客観指標'!$A$4:$AU$1029,COLUMN('04施策の客観指標'!$AU:$AU),FALSE)</f>
        <v>-</v>
      </c>
      <c r="IV40" s="38" t="str">
        <f>VLOOKUP($A40&amp;"-"&amp;IL$4,'04施策の客観指標'!$A$4:$AU$1029,COLUMN('04施策の客観指標'!$AU:$AU),FALSE)</f>
        <v>-</v>
      </c>
      <c r="IW40" s="38" t="str">
        <f>VLOOKUP($A40&amp;"-"&amp;IM$4,'04施策の客観指標'!$A$4:$AU$1029,COLUMN('04施策の客観指標'!$AU:$AU),FALSE)</f>
        <v>-</v>
      </c>
      <c r="IX40" s="38" t="str">
        <f>VLOOKUP($A40&amp;"-"&amp;IN$4,'04施策の客観指標'!$A$4:$AU$1029,COLUMN('04施策の客観指標'!$AU:$AU),FALSE)</f>
        <v>-</v>
      </c>
      <c r="IY40" s="38" t="str">
        <f>VLOOKUP($A40&amp;"-"&amp;IO$4,'04施策の客観指標'!$A$4:$AU$1029,COLUMN('04施策の客観指標'!$AU:$AU),FALSE)</f>
        <v>-</v>
      </c>
      <c r="IZ40" s="38" t="str">
        <f>VLOOKUP($A40&amp;"-"&amp;IP$4,'04施策の客観指標'!$A$4:$AU$1029,COLUMN('04施策の客観指標'!$AU:$AU),FALSE)</f>
        <v>-</v>
      </c>
      <c r="JA40" s="38" t="str">
        <f>VLOOKUP($A40&amp;"-"&amp;IQ$4,'04施策の客観指標'!$A$4:$AU$1029,COLUMN('04施策の客観指標'!$AU:$AU),FALSE)</f>
        <v>-</v>
      </c>
      <c r="JB40" s="82">
        <f t="shared" si="112"/>
        <v>1</v>
      </c>
      <c r="JC40" s="37" t="str">
        <f t="shared" si="113"/>
        <v/>
      </c>
      <c r="JD40" s="38" t="str">
        <f t="shared" si="54"/>
        <v/>
      </c>
      <c r="JE40" s="38" t="str">
        <f t="shared" si="55"/>
        <v/>
      </c>
      <c r="JF40" s="38" t="str">
        <f t="shared" si="56"/>
        <v/>
      </c>
      <c r="JG40" s="38" t="str">
        <f t="shared" si="57"/>
        <v/>
      </c>
      <c r="JH40" s="38" t="str">
        <f t="shared" si="58"/>
        <v/>
      </c>
      <c r="JI40" s="38" t="str">
        <f t="shared" si="59"/>
        <v/>
      </c>
      <c r="JJ40" s="38" t="str">
        <f t="shared" si="60"/>
        <v/>
      </c>
      <c r="JK40" s="38" t="str">
        <f t="shared" si="61"/>
        <v/>
      </c>
      <c r="JL40" s="41">
        <f t="shared" si="114"/>
        <v>0</v>
      </c>
      <c r="JM40" s="37" t="str">
        <f>IF($K40="○",VLOOKUP($C40&amp;"-"&amp;JM$4,'05市民生活実感調査'!$A$3:$BC$218,COLUMN('05市民生活実感調査'!$BC:$BC),FALSE),"-")</f>
        <v>-</v>
      </c>
      <c r="JN40" s="38" t="str">
        <f>IF($L40="○",VLOOKUP($C40&amp;"-"&amp;JN$4,'05市民生活実感調査'!$A$3:$BC$218,COLUMN('05市民生活実感調査'!$BC:$BC),FALSE),"-")</f>
        <v>-</v>
      </c>
      <c r="JO40" s="38" t="str">
        <f>IF($M40="○",VLOOKUP($C40&amp;"-"&amp;JO$4,'05市民生活実感調査'!$A$3:$BC$218,COLUMN('05市民生活実感調査'!$BC:$BC),FALSE),"-")</f>
        <v>-</v>
      </c>
      <c r="JP40" s="38" t="str">
        <f>IF($N40="○",VLOOKUP($C40&amp;"-"&amp;JP$4,'05市民生活実感調査'!$A$3:$BC$218,COLUMN('05市民生活実感調査'!$BC:$BC),FALSE),"-")</f>
        <v>-</v>
      </c>
      <c r="JQ40" s="38" t="str">
        <f>IF($O40="○",VLOOKUP($C40&amp;"-"&amp;JQ$4,'05市民生活実感調査'!$A$3:$BC$218,COLUMN('05市民生活実感調査'!$BC:$BC),FALSE),"-")</f>
        <v>-</v>
      </c>
      <c r="JR40" s="38" t="str">
        <f>IF($P40="○",VLOOKUP($C40&amp;"-"&amp;JR$4,'05市民生活実感調査'!$A$3:$BC$218,COLUMN('05市民生活実感調査'!$BC:$BC),FALSE),"-")</f>
        <v>-</v>
      </c>
      <c r="JS40" s="38" t="str">
        <f>IF($Q40="○",VLOOKUP($C40&amp;"-"&amp;JS$4,'05市民生活実感調査'!$A$3:$BC$218,COLUMN('05市民生活実感調査'!$BC:$BC),FALSE),"-")</f>
        <v>-</v>
      </c>
      <c r="JT40" s="38" t="str">
        <f>IF($R40="○",VLOOKUP($C40&amp;"-"&amp;JT$4,'05市民生活実感調査'!$A$3:$BC$218,COLUMN('05市民生活実感調査'!$BC:$BC),FALSE),"-")</f>
        <v>-</v>
      </c>
      <c r="JU40" s="109" t="e">
        <f t="shared" si="115"/>
        <v>#DIV/0!</v>
      </c>
      <c r="JV40" s="37" t="str">
        <f t="shared" si="116"/>
        <v/>
      </c>
      <c r="JW40" s="38" t="str">
        <f t="shared" si="62"/>
        <v/>
      </c>
      <c r="JX40" s="38" t="str">
        <f t="shared" si="63"/>
        <v/>
      </c>
      <c r="JY40" s="38" t="str">
        <f t="shared" si="64"/>
        <v/>
      </c>
      <c r="JZ40" s="38" t="str">
        <f t="shared" si="65"/>
        <v/>
      </c>
      <c r="KA40" s="38" t="str">
        <f t="shared" si="66"/>
        <v/>
      </c>
      <c r="KB40" s="38" t="str">
        <f t="shared" si="67"/>
        <v/>
      </c>
      <c r="KC40" s="38" t="str">
        <f t="shared" si="68"/>
        <v/>
      </c>
      <c r="KD40" s="41" t="e">
        <f t="shared" si="117"/>
        <v>#DIV/0!</v>
      </c>
      <c r="KE40" s="13" t="str">
        <f t="shared" si="118"/>
        <v>市民実感</v>
      </c>
      <c r="KF40" s="5" t="str">
        <f t="shared" si="119"/>
        <v>学生や市民が京都で学び住み続けたくなることを目指す施策であるため，市民の実感を重視する。</v>
      </c>
      <c r="KG40" s="108" t="e">
        <f>VLOOKUP(IR40&amp;JU40&amp;KE40,プルダウン!$AC$2:$AD$51,2,FALSE)</f>
        <v>#DIV/0!</v>
      </c>
      <c r="KH40" s="12" t="e">
        <f>VLOOKUP(KG40,プルダウン!$A$1:$B$6,2,FALSE)</f>
        <v>#DIV/0!</v>
      </c>
      <c r="KI40" s="11"/>
      <c r="KJ40" s="12"/>
      <c r="KK40" s="22" t="s">
        <v>81</v>
      </c>
      <c r="KL40" s="5"/>
    </row>
    <row r="41" spans="1:298" ht="103.5" customHeight="1">
      <c r="A41" s="18">
        <v>1002</v>
      </c>
      <c r="B41" s="5" t="s">
        <v>195</v>
      </c>
      <c r="C41" s="47">
        <f t="shared" si="140"/>
        <v>10</v>
      </c>
      <c r="D41" s="12" t="str">
        <f>IFERROR(VLOOKUP(C41,プルダウン!$L$2:$M$28,2,FALSE),"-")</f>
        <v>大学</v>
      </c>
      <c r="E41" s="5"/>
      <c r="F41" s="154" t="s">
        <v>2136</v>
      </c>
      <c r="G41" s="170" t="s">
        <v>2249</v>
      </c>
      <c r="H41" s="154" t="s">
        <v>2136</v>
      </c>
      <c r="I41" s="170" t="s">
        <v>2302</v>
      </c>
      <c r="J41" s="5"/>
      <c r="K41" s="42" t="s">
        <v>85</v>
      </c>
      <c r="L41" s="43" t="s">
        <v>392</v>
      </c>
      <c r="M41" s="43" t="s">
        <v>85</v>
      </c>
      <c r="N41" s="43" t="s">
        <v>85</v>
      </c>
      <c r="O41" s="43" t="s">
        <v>85</v>
      </c>
      <c r="P41" s="43" t="s">
        <v>85</v>
      </c>
      <c r="Q41" s="43" t="s">
        <v>85</v>
      </c>
      <c r="R41" s="386" t="s">
        <v>85</v>
      </c>
      <c r="S41" s="546" t="str">
        <f>VLOOKUP($A41&amp;"-"&amp;S$4,'04施策の客観指標'!$A$4:$AU$1029,COLUMN('04施策の客観指標'!$AP:$AP),FALSE)</f>
        <v>-</v>
      </c>
      <c r="T41" s="528" t="str">
        <f>VLOOKUP($A41&amp;"-"&amp;T$4,'04施策の客観指標'!$A$4:$AU$1029,COLUMN('04施策の客観指標'!$AP:$AP),FALSE)</f>
        <v>-</v>
      </c>
      <c r="U41" s="528" t="str">
        <f>VLOOKUP($A41&amp;"-"&amp;U$4,'04施策の客観指標'!$A$4:$AU$1029,COLUMN('04施策の客観指標'!$AP:$AP),FALSE)</f>
        <v>-</v>
      </c>
      <c r="V41" s="528" t="str">
        <f>VLOOKUP($A41&amp;"-"&amp;V$4,'04施策の客観指標'!$A$4:$AU$1029,COLUMN('04施策の客観指標'!$AP:$AP),FALSE)</f>
        <v>-</v>
      </c>
      <c r="W41" s="528" t="str">
        <f>VLOOKUP($A41&amp;"-"&amp;W$4,'04施策の客観指標'!$A$4:$AU$1029,COLUMN('04施策の客観指標'!$AP:$AP),FALSE)</f>
        <v>-</v>
      </c>
      <c r="X41" s="528" t="str">
        <f>VLOOKUP($A41&amp;"-"&amp;X$4,'04施策の客観指標'!$A$4:$AU$1029,COLUMN('04施策の客観指標'!$AP:$AP),FALSE)</f>
        <v>-</v>
      </c>
      <c r="Y41" s="528" t="str">
        <f>VLOOKUP($A41&amp;"-"&amp;Y$4,'04施策の客観指標'!$A$4:$AU$1029,COLUMN('04施策の客観指標'!$AP:$AP),FALSE)</f>
        <v>-</v>
      </c>
      <c r="Z41" s="528" t="str">
        <f>VLOOKUP($A41&amp;"-"&amp;Z$4,'04施策の客観指標'!$A$4:$AU$1029,COLUMN('04施策の客観指標'!$AP:$AP),FALSE)</f>
        <v>-</v>
      </c>
      <c r="AA41" s="529" t="str">
        <f>VLOOKUP($A41&amp;"-"&amp;AA$4,'04施策の客観指標'!$A$4:$AU$1029,COLUMN('04施策の客観指標'!$AP:$AP),FALSE)</f>
        <v>-</v>
      </c>
      <c r="AB41" s="547" t="str">
        <f t="shared" si="70"/>
        <v>-</v>
      </c>
      <c r="AC41" s="252" t="str">
        <f>VLOOKUP($A41&amp;"-"&amp;S$4,'04施策の客観指標'!$A$4:$AU$1029,COLUMN('04施策の客観指標'!$AU:$AU),FALSE)</f>
        <v>-</v>
      </c>
      <c r="AD41" s="38" t="str">
        <f>VLOOKUP($A41&amp;"-"&amp;T$4,'04施策の客観指標'!$A$4:$AU$1029,COLUMN('04施策の客観指標'!$AU:$AU),FALSE)</f>
        <v>-</v>
      </c>
      <c r="AE41" s="38" t="str">
        <f>VLOOKUP($A41&amp;"-"&amp;U$4,'04施策の客観指標'!$A$4:$AU$1029,COLUMN('04施策の客観指標'!$AU:$AU),FALSE)</f>
        <v>-</v>
      </c>
      <c r="AF41" s="38" t="str">
        <f>VLOOKUP($A41&amp;"-"&amp;V$4,'04施策の客観指標'!$A$4:$AU$1029,COLUMN('04施策の客観指標'!$AU:$AU),FALSE)</f>
        <v>-</v>
      </c>
      <c r="AG41" s="38" t="str">
        <f>VLOOKUP($A41&amp;"-"&amp;W$4,'04施策の客観指標'!$A$4:$AU$1029,COLUMN('04施策の客観指標'!$AU:$AU),FALSE)</f>
        <v>-</v>
      </c>
      <c r="AH41" s="38" t="str">
        <f>VLOOKUP($A41&amp;"-"&amp;X$4,'04施策の客観指標'!$A$4:$AU$1029,COLUMN('04施策の客観指標'!$AU:$AU),FALSE)</f>
        <v>-</v>
      </c>
      <c r="AI41" s="38" t="str">
        <f>VLOOKUP($A41&amp;"-"&amp;Y$4,'04施策の客観指標'!$A$4:$AU$1029,COLUMN('04施策の客観指標'!$AU:$AU),FALSE)</f>
        <v>-</v>
      </c>
      <c r="AJ41" s="38" t="str">
        <f>VLOOKUP($A41&amp;"-"&amp;Z$4,'04施策の客観指標'!$A$4:$AU$1029,COLUMN('04施策の客観指標'!$AU:$AU),FALSE)</f>
        <v>-</v>
      </c>
      <c r="AK41" s="38" t="str">
        <f>VLOOKUP($A41&amp;"-"&amp;AA$4,'04施策の客観指標'!$A$4:$AU$1029,COLUMN('04施策の客観指標'!$AU:$AU),FALSE)</f>
        <v>-</v>
      </c>
      <c r="AL41" s="82">
        <f t="shared" si="141"/>
        <v>0</v>
      </c>
      <c r="AM41" s="252" t="str">
        <f t="shared" si="142"/>
        <v/>
      </c>
      <c r="AN41" s="38" t="str">
        <f t="shared" si="143"/>
        <v/>
      </c>
      <c r="AO41" s="38" t="str">
        <f t="shared" si="144"/>
        <v/>
      </c>
      <c r="AP41" s="38" t="str">
        <f t="shared" si="145"/>
        <v/>
      </c>
      <c r="AQ41" s="38" t="str">
        <f t="shared" si="146"/>
        <v/>
      </c>
      <c r="AR41" s="38" t="str">
        <f t="shared" si="147"/>
        <v/>
      </c>
      <c r="AS41" s="38" t="str">
        <f t="shared" si="148"/>
        <v/>
      </c>
      <c r="AT41" s="38" t="str">
        <f t="shared" si="149"/>
        <v/>
      </c>
      <c r="AU41" s="253" t="str">
        <f t="shared" si="150"/>
        <v/>
      </c>
      <c r="AV41" s="81" t="str">
        <f t="shared" si="200"/>
        <v>-</v>
      </c>
      <c r="AW41" s="534" t="str">
        <f>IF($K41="○",VLOOKUP($C41&amp;"-"&amp;AW$4,'05市民生活実感調査'!$A$3:$BC$218,COLUMN('05市民生活実感調査'!$O:$O),FALSE),"-")</f>
        <v>-</v>
      </c>
      <c r="AX41" s="535" t="str">
        <f>IF($L41="○",VLOOKUP($C41&amp;"-"&amp;AX$4,'05市民生活実感調査'!$A$3:$BC$218,COLUMN('05市民生活実感調査'!$O:$O),FALSE),"-")</f>
        <v>b</v>
      </c>
      <c r="AY41" s="535" t="str">
        <f>IF($M41="○",VLOOKUP($C41&amp;"-"&amp;AY$4,'05市民生活実感調査'!$A$3:$BC$218,COLUMN('05市民生活実感調査'!$O:$O),FALSE),"-")</f>
        <v>-</v>
      </c>
      <c r="AZ41" s="535" t="str">
        <f>IF($N41="○",VLOOKUP($C41&amp;"-"&amp;AZ$4,'05市民生活実感調査'!$A$3:$BC$218,COLUMN('05市民生活実感調査'!$O:$O),FALSE),"-")</f>
        <v>-</v>
      </c>
      <c r="BA41" s="535" t="str">
        <f>IF($O41="○",VLOOKUP($C41&amp;"-"&amp;BA$4,'05市民生活実感調査'!$A$3:$BC$218,COLUMN('05市民生活実感調査'!$O:$O),FALSE),"-")</f>
        <v>-</v>
      </c>
      <c r="BB41" s="535" t="str">
        <f>IF($P41="○",VLOOKUP($C41&amp;"-"&amp;BB$4,'05市民生活実感調査'!$A$3:$BC$218,COLUMN('05市民生活実感調査'!$O:$O),FALSE),"-")</f>
        <v>-</v>
      </c>
      <c r="BC41" s="535" t="str">
        <f>IF($Q41="○",VLOOKUP($C41&amp;"-"&amp;BC$4,'05市民生活実感調査'!$A$3:$BC$218,COLUMN('05市民生活実感調査'!$O:$O),FALSE),"-")</f>
        <v>-</v>
      </c>
      <c r="BD41" s="535" t="str">
        <f>IF($R41="○",VLOOKUP($C41&amp;"-"&amp;BD$4,'05市民生活実感調査'!$A$3:$BC$218,COLUMN('05市民生活実感調査'!$O:$O),FALSE),"-")</f>
        <v>-</v>
      </c>
      <c r="BE41" s="536" t="str">
        <f t="shared" si="81"/>
        <v>b</v>
      </c>
      <c r="BF41" s="37" t="str">
        <f t="shared" si="151"/>
        <v/>
      </c>
      <c r="BG41" s="38">
        <f t="shared" si="152"/>
        <v>3</v>
      </c>
      <c r="BH41" s="38" t="str">
        <f t="shared" si="153"/>
        <v/>
      </c>
      <c r="BI41" s="38" t="str">
        <f t="shared" si="154"/>
        <v/>
      </c>
      <c r="BJ41" s="38" t="str">
        <f t="shared" si="155"/>
        <v/>
      </c>
      <c r="BK41" s="38" t="str">
        <f t="shared" si="156"/>
        <v/>
      </c>
      <c r="BL41" s="38" t="str">
        <f t="shared" si="157"/>
        <v/>
      </c>
      <c r="BM41" s="38" t="str">
        <f t="shared" si="158"/>
        <v/>
      </c>
      <c r="BN41" s="41">
        <f t="shared" si="159"/>
        <v>0.75</v>
      </c>
      <c r="BO41" s="275" t="s">
        <v>125</v>
      </c>
      <c r="BP41" s="24" t="s">
        <v>2193</v>
      </c>
      <c r="BQ41" s="586" t="s">
        <v>25</v>
      </c>
      <c r="BR41" s="587" t="str">
        <f>VLOOKUP(BQ41,[9]プルダウン!$A$1:$B$6,2,FALSE)</f>
        <v>政策の目的がかなり達成されている</v>
      </c>
      <c r="BS41" s="276"/>
      <c r="BT41" s="332"/>
      <c r="BU41" s="212" t="s">
        <v>2263</v>
      </c>
      <c r="BV41" s="336" t="s">
        <v>2303</v>
      </c>
      <c r="BW41" s="115" t="str">
        <f>VLOOKUP($A41&amp;"-"&amp;BW$4,'04施策の客観指標'!$A$4:$AU$1029,COLUMN('04施策の客観指標'!$AQ:$AQ),FALSE)</f>
        <v>-</v>
      </c>
      <c r="BX41" s="7" t="str">
        <f>VLOOKUP($A41&amp;"-"&amp;BX$4,'04施策の客観指標'!$A$4:$AU$1029,COLUMN('04施策の客観指標'!$AQ:$AQ),FALSE)</f>
        <v>-</v>
      </c>
      <c r="BY41" s="7" t="str">
        <f>VLOOKUP($A41&amp;"-"&amp;BY$4,'04施策の客観指標'!$A$4:$AU$1029,COLUMN('04施策の客観指標'!$AQ:$AQ),FALSE)</f>
        <v>-</v>
      </c>
      <c r="BZ41" s="7" t="str">
        <f>VLOOKUP($A41&amp;"-"&amp;BZ$4,'04施策の客観指標'!$A$4:$AU$1029,COLUMN('04施策の客観指標'!$AQ:$AQ),FALSE)</f>
        <v>-</v>
      </c>
      <c r="CA41" s="7" t="str">
        <f>VLOOKUP($A41&amp;"-"&amp;CA$4,'04施策の客観指標'!$A$4:$AU$1029,COLUMN('04施策の客観指標'!$AQ:$AQ),FALSE)</f>
        <v>-</v>
      </c>
      <c r="CB41" s="7" t="str">
        <f>VLOOKUP($A41&amp;"-"&amp;CB$4,'04施策の客観指標'!$A$4:$AU$1029,COLUMN('04施策の客観指標'!$AQ:$AQ),FALSE)</f>
        <v>-</v>
      </c>
      <c r="CC41" s="7" t="str">
        <f>VLOOKUP($A41&amp;"-"&amp;CC$4,'04施策の客観指標'!$A$4:$AU$1029,COLUMN('04施策の客観指標'!$AQ:$AQ),FALSE)</f>
        <v>-</v>
      </c>
      <c r="CD41" s="7" t="str">
        <f>VLOOKUP($A41&amp;"-"&amp;CD$4,'04施策の客観指標'!$A$4:$AU$1029,COLUMN('04施策の客観指標'!$AQ:$AQ),FALSE)</f>
        <v>-</v>
      </c>
      <c r="CE41" s="7" t="str">
        <f>VLOOKUP($A41&amp;"-"&amp;CE$4,'04施策の客観指標'!$A$4:$AU$1029,COLUMN('04施策の客観指標'!$AQ:$AQ),FALSE)</f>
        <v>-</v>
      </c>
      <c r="CF41" s="109" t="e">
        <f t="shared" si="84"/>
        <v>#DIV/0!</v>
      </c>
      <c r="CG41" s="37" t="str">
        <f>VLOOKUP($A41&amp;"-"&amp;BW$4,'04施策の客観指標'!$A$4:$AU$1029,COLUMN('04施策の客観指標'!$AU:$AU),FALSE)</f>
        <v>-</v>
      </c>
      <c r="CH41" s="38" t="str">
        <f>VLOOKUP($A41&amp;"-"&amp;BX$4,'04施策の客観指標'!$A$4:$AU$1029,COLUMN('04施策の客観指標'!$AU:$AU),FALSE)</f>
        <v>-</v>
      </c>
      <c r="CI41" s="38" t="str">
        <f>VLOOKUP($A41&amp;"-"&amp;BY$4,'04施策の客観指標'!$A$4:$AU$1029,COLUMN('04施策の客観指標'!$AU:$AU),FALSE)</f>
        <v>-</v>
      </c>
      <c r="CJ41" s="38" t="str">
        <f>VLOOKUP($A41&amp;"-"&amp;BZ$4,'04施策の客観指標'!$A$4:$AU$1029,COLUMN('04施策の客観指標'!$AU:$AU),FALSE)</f>
        <v>-</v>
      </c>
      <c r="CK41" s="38" t="str">
        <f>VLOOKUP($A41&amp;"-"&amp;CA$4,'04施策の客観指標'!$A$4:$AU$1029,COLUMN('04施策の客観指標'!$AU:$AU),FALSE)</f>
        <v>-</v>
      </c>
      <c r="CL41" s="38" t="str">
        <f>VLOOKUP($A41&amp;"-"&amp;CB$4,'04施策の客観指標'!$A$4:$AU$1029,COLUMN('04施策の客観指標'!$AU:$AU),FALSE)</f>
        <v>-</v>
      </c>
      <c r="CM41" s="38" t="str">
        <f>VLOOKUP($A41&amp;"-"&amp;CC$4,'04施策の客観指標'!$A$4:$AU$1029,COLUMN('04施策の客観指標'!$AU:$AU),FALSE)</f>
        <v>-</v>
      </c>
      <c r="CN41" s="38" t="str">
        <f>VLOOKUP($A41&amp;"-"&amp;CD$4,'04施策の客観指標'!$A$4:$AU$1029,COLUMN('04施策の客観指標'!$AU:$AU),FALSE)</f>
        <v>-</v>
      </c>
      <c r="CO41" s="38" t="str">
        <f>VLOOKUP($A41&amp;"-"&amp;CE$4,'04施策の客観指標'!$A$4:$AU$1029,COLUMN('04施策の客観指標'!$AU:$AU),FALSE)</f>
        <v>-</v>
      </c>
      <c r="CP41" s="82">
        <f t="shared" si="85"/>
        <v>0</v>
      </c>
      <c r="CQ41" s="37" t="str">
        <f t="shared" si="86"/>
        <v/>
      </c>
      <c r="CR41" s="38" t="str">
        <f t="shared" si="9"/>
        <v/>
      </c>
      <c r="CS41" s="38" t="str">
        <f t="shared" si="10"/>
        <v/>
      </c>
      <c r="CT41" s="38" t="str">
        <f t="shared" si="11"/>
        <v/>
      </c>
      <c r="CU41" s="38" t="str">
        <f t="shared" si="12"/>
        <v/>
      </c>
      <c r="CV41" s="38" t="str">
        <f t="shared" si="13"/>
        <v/>
      </c>
      <c r="CW41" s="38" t="str">
        <f t="shared" si="14"/>
        <v/>
      </c>
      <c r="CX41" s="38" t="str">
        <f t="shared" si="15"/>
        <v/>
      </c>
      <c r="CY41" s="38" t="str">
        <f t="shared" si="16"/>
        <v/>
      </c>
      <c r="CZ41" s="41" t="e">
        <f t="shared" si="87"/>
        <v>#DIV/0!</v>
      </c>
      <c r="DA41" s="37" t="str">
        <f>IF($K41="○",VLOOKUP($C41&amp;"-"&amp;DA$4,'05市民生活実感調査'!$A$3:$BC$218,COLUMN('05市民生活実感調査'!$Y:$Y),FALSE),"-")</f>
        <v>-</v>
      </c>
      <c r="DB41" s="38" t="str">
        <f>IF($L41="○",VLOOKUP($C41&amp;"-"&amp;DB$4,'05市民生活実感調査'!$A$3:$BC$218,COLUMN('05市民生活実感調査'!$Y:$Y),FALSE),"-")</f>
        <v>-</v>
      </c>
      <c r="DC41" s="38" t="str">
        <f>IF($M41="○",VLOOKUP($C41&amp;"-"&amp;DC$4,'05市民生活実感調査'!$A$3:$BC$218,COLUMN('05市民生活実感調査'!$Y:$Y),FALSE),"-")</f>
        <v>-</v>
      </c>
      <c r="DD41" s="38" t="str">
        <f>IF($N41="○",VLOOKUP($C41&amp;"-"&amp;DD$4,'05市民生活実感調査'!$A$3:$BC$218,COLUMN('05市民生活実感調査'!$Y:$Y),FALSE),"-")</f>
        <v>-</v>
      </c>
      <c r="DE41" s="38" t="str">
        <f>IF($O41="○",VLOOKUP($C41&amp;"-"&amp;DE$4,'05市民生活実感調査'!$A$3:$BC$218,COLUMN('05市民生活実感調査'!$Y:$Y),FALSE),"-")</f>
        <v>-</v>
      </c>
      <c r="DF41" s="38" t="str">
        <f>IF($P41="○",VLOOKUP($C41&amp;"-"&amp;DF$4,'05市民生活実感調査'!$A$3:$BC$218,COLUMN('05市民生活実感調査'!$Y:$Y),FALSE),"-")</f>
        <v>-</v>
      </c>
      <c r="DG41" s="38" t="str">
        <f>IF($Q41="○",VLOOKUP($C41&amp;"-"&amp;DG$4,'05市民生活実感調査'!$A$3:$BC$218,COLUMN('05市民生活実感調査'!$Y:$Y),FALSE),"-")</f>
        <v>-</v>
      </c>
      <c r="DH41" s="38" t="str">
        <f>IF($R41="○",VLOOKUP($C41&amp;"-"&amp;DH$4,'05市民生活実感調査'!$A$3:$BC$218,COLUMN('05市民生活実感調査'!$Y:$Y),FALSE),"-")</f>
        <v>-</v>
      </c>
      <c r="DI41" s="109" t="e">
        <f t="shared" si="88"/>
        <v>#DIV/0!</v>
      </c>
      <c r="DJ41" s="37" t="str">
        <f t="shared" si="89"/>
        <v/>
      </c>
      <c r="DK41" s="38" t="str">
        <f t="shared" si="17"/>
        <v/>
      </c>
      <c r="DL41" s="38" t="str">
        <f t="shared" si="18"/>
        <v/>
      </c>
      <c r="DM41" s="38" t="str">
        <f t="shared" si="19"/>
        <v/>
      </c>
      <c r="DN41" s="38" t="str">
        <f t="shared" si="20"/>
        <v/>
      </c>
      <c r="DO41" s="38" t="str">
        <f t="shared" si="21"/>
        <v/>
      </c>
      <c r="DP41" s="38" t="str">
        <f t="shared" si="22"/>
        <v/>
      </c>
      <c r="DQ41" s="38" t="str">
        <f t="shared" si="23"/>
        <v/>
      </c>
      <c r="DR41" s="41" t="e">
        <f t="shared" si="90"/>
        <v>#DIV/0!</v>
      </c>
      <c r="DS41" s="13" t="str">
        <f t="shared" si="91"/>
        <v>市民実感</v>
      </c>
      <c r="DT41" s="5" t="str">
        <f t="shared" si="92"/>
        <v>大学の国際化については，市民に成果が実感されることが重要であるため，市民生活実感評価を重視する。</v>
      </c>
      <c r="DU41" s="108" t="e">
        <f>VLOOKUP(CF41&amp;DI41&amp;DS41,プルダウン!$AC$2:$AD$51,2,FALSE)</f>
        <v>#DIV/0!</v>
      </c>
      <c r="DV41" s="12" t="e">
        <f>VLOOKUP(DU41,プルダウン!$A$1:$B$6,2,FALSE)</f>
        <v>#DIV/0!</v>
      </c>
      <c r="DW41" s="11"/>
      <c r="DX41" s="12"/>
      <c r="DY41" s="22" t="s">
        <v>81</v>
      </c>
      <c r="DZ41" s="116"/>
      <c r="EA41" s="115" t="str">
        <f>VLOOKUP($A41&amp;"-"&amp;EA$4,'04施策の客観指標'!$A$4:$AU$1029,COLUMN('04施策の客観指標'!$AR:$AR),FALSE)</f>
        <v>-</v>
      </c>
      <c r="EB41" s="7" t="str">
        <f>VLOOKUP($A41&amp;"-"&amp;EB$4,'04施策の客観指標'!$A$4:$AU$1029,COLUMN('04施策の客観指標'!$AR:$AR),FALSE)</f>
        <v>-</v>
      </c>
      <c r="EC41" s="7" t="str">
        <f>VLOOKUP($A41&amp;"-"&amp;EC$4,'04施策の客観指標'!$A$4:$AU$1029,COLUMN('04施策の客観指標'!$AR:$AR),FALSE)</f>
        <v>-</v>
      </c>
      <c r="ED41" s="7" t="str">
        <f>VLOOKUP($A41&amp;"-"&amp;ED$4,'04施策の客観指標'!$A$4:$AU$1029,COLUMN('04施策の客観指標'!$AR:$AR),FALSE)</f>
        <v>-</v>
      </c>
      <c r="EE41" s="7" t="str">
        <f>VLOOKUP($A41&amp;"-"&amp;EE$4,'04施策の客観指標'!$A$4:$AU$1029,COLUMN('04施策の客観指標'!$AR:$AR),FALSE)</f>
        <v>-</v>
      </c>
      <c r="EF41" s="7" t="str">
        <f>VLOOKUP($A41&amp;"-"&amp;EF$4,'04施策の客観指標'!$A$4:$AU$1029,COLUMN('04施策の客観指標'!$AR:$AR),FALSE)</f>
        <v>-</v>
      </c>
      <c r="EG41" s="7" t="str">
        <f>VLOOKUP($A41&amp;"-"&amp;EG$4,'04施策の客観指標'!$A$4:$AU$1029,COLUMN('04施策の客観指標'!$AR:$AR),FALSE)</f>
        <v>-</v>
      </c>
      <c r="EH41" s="7" t="str">
        <f>VLOOKUP($A41&amp;"-"&amp;EH$4,'04施策の客観指標'!$A$4:$AU$1029,COLUMN('04施策の客観指標'!$AR:$AR),FALSE)</f>
        <v>-</v>
      </c>
      <c r="EI41" s="7" t="str">
        <f>VLOOKUP($A41&amp;"-"&amp;EI$4,'04施策の客観指標'!$A$4:$AU$1029,COLUMN('04施策の客観指標'!$AR:$AR),FALSE)</f>
        <v>-</v>
      </c>
      <c r="EJ41" s="109" t="e">
        <f t="shared" si="93"/>
        <v>#DIV/0!</v>
      </c>
      <c r="EK41" s="37" t="str">
        <f>VLOOKUP($A41&amp;"-"&amp;EA$4,'04施策の客観指標'!$A$4:$AU$1029,COLUMN('04施策の客観指標'!$AU:$AU),FALSE)</f>
        <v>-</v>
      </c>
      <c r="EL41" s="38" t="str">
        <f>VLOOKUP($A41&amp;"-"&amp;EB$4,'04施策の客観指標'!$A$4:$AU$1029,COLUMN('04施策の客観指標'!$AU:$AU),FALSE)</f>
        <v>-</v>
      </c>
      <c r="EM41" s="38" t="str">
        <f>VLOOKUP($A41&amp;"-"&amp;EC$4,'04施策の客観指標'!$A$4:$AU$1029,COLUMN('04施策の客観指標'!$AU:$AU),FALSE)</f>
        <v>-</v>
      </c>
      <c r="EN41" s="38" t="str">
        <f>VLOOKUP($A41&amp;"-"&amp;ED$4,'04施策の客観指標'!$A$4:$AU$1029,COLUMN('04施策の客観指標'!$AU:$AU),FALSE)</f>
        <v>-</v>
      </c>
      <c r="EO41" s="38" t="str">
        <f>VLOOKUP($A41&amp;"-"&amp;EE$4,'04施策の客観指標'!$A$4:$AU$1029,COLUMN('04施策の客観指標'!$AU:$AU),FALSE)</f>
        <v>-</v>
      </c>
      <c r="EP41" s="38" t="str">
        <f>VLOOKUP($A41&amp;"-"&amp;EF$4,'04施策の客観指標'!$A$4:$AU$1029,COLUMN('04施策の客観指標'!$AU:$AU),FALSE)</f>
        <v>-</v>
      </c>
      <c r="EQ41" s="38" t="str">
        <f>VLOOKUP($A41&amp;"-"&amp;EG$4,'04施策の客観指標'!$A$4:$AU$1029,COLUMN('04施策の客観指標'!$AU:$AU),FALSE)</f>
        <v>-</v>
      </c>
      <c r="ER41" s="38" t="str">
        <f>VLOOKUP($A41&amp;"-"&amp;EH$4,'04施策の客観指標'!$A$4:$AU$1029,COLUMN('04施策の客観指標'!$AU:$AU),FALSE)</f>
        <v>-</v>
      </c>
      <c r="ES41" s="38" t="str">
        <f>VLOOKUP($A41&amp;"-"&amp;EI$4,'04施策の客観指標'!$A$4:$AU$1029,COLUMN('04施策の客観指標'!$AU:$AU),FALSE)</f>
        <v>-</v>
      </c>
      <c r="ET41" s="82">
        <f t="shared" si="94"/>
        <v>0</v>
      </c>
      <c r="EU41" s="37" t="str">
        <f t="shared" si="95"/>
        <v/>
      </c>
      <c r="EV41" s="38" t="str">
        <f t="shared" si="24"/>
        <v/>
      </c>
      <c r="EW41" s="38" t="str">
        <f t="shared" si="25"/>
        <v/>
      </c>
      <c r="EX41" s="38" t="str">
        <f t="shared" si="26"/>
        <v/>
      </c>
      <c r="EY41" s="38" t="str">
        <f t="shared" si="27"/>
        <v/>
      </c>
      <c r="EZ41" s="38" t="str">
        <f t="shared" si="28"/>
        <v/>
      </c>
      <c r="FA41" s="38" t="str">
        <f t="shared" si="29"/>
        <v/>
      </c>
      <c r="FB41" s="38" t="str">
        <f t="shared" si="30"/>
        <v/>
      </c>
      <c r="FC41" s="38" t="str">
        <f t="shared" si="31"/>
        <v/>
      </c>
      <c r="FD41" s="41" t="e">
        <f t="shared" si="96"/>
        <v>#DIV/0!</v>
      </c>
      <c r="FE41" s="37" t="str">
        <f>IF($K41="○",VLOOKUP($C41&amp;"-"&amp;FE$4,'05市民生活実感調査'!$A$3:$BC$218,COLUMN('05市民生活実感調査'!$AI:$AI),FALSE),"-")</f>
        <v>-</v>
      </c>
      <c r="FF41" s="38" t="str">
        <f>IF($L41="○",VLOOKUP($C41&amp;"-"&amp;FF$4,'05市民生活実感調査'!$A$3:$BC$218,COLUMN('05市民生活実感調査'!$AI:$AI),FALSE),"-")</f>
        <v>-</v>
      </c>
      <c r="FG41" s="38" t="str">
        <f>IF($M41="○",VLOOKUP($C41&amp;"-"&amp;FG$4,'05市民生活実感調査'!$A$3:$BC$218,COLUMN('05市民生活実感調査'!$AI:$AI),FALSE),"-")</f>
        <v>-</v>
      </c>
      <c r="FH41" s="38" t="str">
        <f>IF($N41="○",VLOOKUP($C41&amp;"-"&amp;FH$4,'05市民生活実感調査'!$A$3:$BC$218,COLUMN('05市民生活実感調査'!$AI:$AI),FALSE),"-")</f>
        <v>-</v>
      </c>
      <c r="FI41" s="38" t="str">
        <f>IF($O41="○",VLOOKUP($C41&amp;"-"&amp;FI$4,'05市民生活実感調査'!$A$3:$BC$218,COLUMN('05市民生活実感調査'!$AI:$AI),FALSE),"-")</f>
        <v>-</v>
      </c>
      <c r="FJ41" s="38" t="str">
        <f>IF($P41="○",VLOOKUP($C41&amp;"-"&amp;FJ$4,'05市民生活実感調査'!$A$3:$BC$218,COLUMN('05市民生活実感調査'!$AI:$AI),FALSE),"-")</f>
        <v>-</v>
      </c>
      <c r="FK41" s="38" t="str">
        <f>IF($Q41="○",VLOOKUP($C41&amp;"-"&amp;FK$4,'05市民生活実感調査'!$A$3:$BC$218,COLUMN('05市民生活実感調査'!$AI:$AI),FALSE),"-")</f>
        <v>-</v>
      </c>
      <c r="FL41" s="38" t="str">
        <f>IF($R41="○",VLOOKUP($C41&amp;"-"&amp;FL$4,'05市民生活実感調査'!$A$3:$BC$218,COLUMN('05市民生活実感調査'!$AI:$AI),FALSE),"-")</f>
        <v>-</v>
      </c>
      <c r="FM41" s="109" t="e">
        <f t="shared" si="97"/>
        <v>#DIV/0!</v>
      </c>
      <c r="FN41" s="37" t="str">
        <f t="shared" si="98"/>
        <v/>
      </c>
      <c r="FO41" s="38" t="str">
        <f t="shared" si="32"/>
        <v/>
      </c>
      <c r="FP41" s="38" t="str">
        <f t="shared" si="33"/>
        <v/>
      </c>
      <c r="FQ41" s="38" t="str">
        <f t="shared" si="34"/>
        <v/>
      </c>
      <c r="FR41" s="38" t="str">
        <f t="shared" si="35"/>
        <v/>
      </c>
      <c r="FS41" s="38" t="str">
        <f t="shared" si="36"/>
        <v/>
      </c>
      <c r="FT41" s="38" t="str">
        <f t="shared" si="37"/>
        <v/>
      </c>
      <c r="FU41" s="38" t="str">
        <f t="shared" si="38"/>
        <v/>
      </c>
      <c r="FV41" s="41" t="e">
        <f t="shared" si="99"/>
        <v>#DIV/0!</v>
      </c>
      <c r="FW41" s="13" t="str">
        <f t="shared" si="100"/>
        <v>市民実感</v>
      </c>
      <c r="FX41" s="5" t="str">
        <f t="shared" si="101"/>
        <v>大学の国際化については，市民に成果が実感されることが重要であるため，市民生活実感評価を重視する。</v>
      </c>
      <c r="FY41" s="108" t="e">
        <f>VLOOKUP(EJ41&amp;FM41&amp;FW41,プルダウン!$AC$2:$AD$51,2,FALSE)</f>
        <v>#DIV/0!</v>
      </c>
      <c r="FZ41" s="12" t="e">
        <f>VLOOKUP(FY41,プルダウン!$A$1:$B$6,2,FALSE)</f>
        <v>#DIV/0!</v>
      </c>
      <c r="GA41" s="11"/>
      <c r="GB41" s="12"/>
      <c r="GC41" s="22" t="s">
        <v>81</v>
      </c>
      <c r="GD41" s="116"/>
      <c r="GE41" s="115" t="str">
        <f>VLOOKUP($A41&amp;"-"&amp;GE$4,'04施策の客観指標'!$A$4:$AU$1029,COLUMN('04施策の客観指標'!$AS:$AS),FALSE)</f>
        <v>-</v>
      </c>
      <c r="GF41" s="7" t="str">
        <f>VLOOKUP($A41&amp;"-"&amp;GF$4,'04施策の客観指標'!$A$4:$AU$1029,COLUMN('04施策の客観指標'!$AS:$AS),FALSE)</f>
        <v>-</v>
      </c>
      <c r="GG41" s="7" t="str">
        <f>VLOOKUP($A41&amp;"-"&amp;GG$4,'04施策の客観指標'!$A$4:$AU$1029,COLUMN('04施策の客観指標'!$AS:$AS),FALSE)</f>
        <v>-</v>
      </c>
      <c r="GH41" s="7" t="str">
        <f>VLOOKUP($A41&amp;"-"&amp;GH$4,'04施策の客観指標'!$A$4:$AU$1029,COLUMN('04施策の客観指標'!$AS:$AS),FALSE)</f>
        <v>-</v>
      </c>
      <c r="GI41" s="7" t="str">
        <f>VLOOKUP($A41&amp;"-"&amp;GI$4,'04施策の客観指標'!$A$4:$AU$1029,COLUMN('04施策の客観指標'!$AS:$AS),FALSE)</f>
        <v>-</v>
      </c>
      <c r="GJ41" s="7" t="str">
        <f>VLOOKUP($A41&amp;"-"&amp;GJ$4,'04施策の客観指標'!$A$4:$AU$1029,COLUMN('04施策の客観指標'!$AS:$AS),FALSE)</f>
        <v>-</v>
      </c>
      <c r="GK41" s="7" t="str">
        <f>VLOOKUP($A41&amp;"-"&amp;GK$4,'04施策の客観指標'!$A$4:$AU$1029,COLUMN('04施策の客観指標'!$AS:$AS),FALSE)</f>
        <v>-</v>
      </c>
      <c r="GL41" s="7" t="str">
        <f>VLOOKUP($A41&amp;"-"&amp;GL$4,'04施策の客観指標'!$A$4:$AU$1029,COLUMN('04施策の客観指標'!$AS:$AS),FALSE)</f>
        <v>-</v>
      </c>
      <c r="GM41" s="7" t="str">
        <f>VLOOKUP($A41&amp;"-"&amp;GM$4,'04施策の客観指標'!$A$4:$AU$1029,COLUMN('04施策の客観指標'!$AS:$AS),FALSE)</f>
        <v>-</v>
      </c>
      <c r="GN41" s="109" t="e">
        <f t="shared" si="102"/>
        <v>#DIV/0!</v>
      </c>
      <c r="GO41" s="37" t="str">
        <f>VLOOKUP($A41&amp;"-"&amp;GE$4,'04施策の客観指標'!$A$4:$AU$1029,COLUMN('04施策の客観指標'!$AU:$AU),FALSE)</f>
        <v>-</v>
      </c>
      <c r="GP41" s="38" t="str">
        <f>VLOOKUP($A41&amp;"-"&amp;GF$4,'04施策の客観指標'!$A$4:$AU$1029,COLUMN('04施策の客観指標'!$AU:$AU),FALSE)</f>
        <v>-</v>
      </c>
      <c r="GQ41" s="38" t="str">
        <f>VLOOKUP($A41&amp;"-"&amp;GG$4,'04施策の客観指標'!$A$4:$AU$1029,COLUMN('04施策の客観指標'!$AU:$AU),FALSE)</f>
        <v>-</v>
      </c>
      <c r="GR41" s="38" t="str">
        <f>VLOOKUP($A41&amp;"-"&amp;GH$4,'04施策の客観指標'!$A$4:$AU$1029,COLUMN('04施策の客観指標'!$AU:$AU),FALSE)</f>
        <v>-</v>
      </c>
      <c r="GS41" s="38" t="str">
        <f>VLOOKUP($A41&amp;"-"&amp;GI$4,'04施策の客観指標'!$A$4:$AU$1029,COLUMN('04施策の客観指標'!$AU:$AU),FALSE)</f>
        <v>-</v>
      </c>
      <c r="GT41" s="38" t="str">
        <f>VLOOKUP($A41&amp;"-"&amp;GJ$4,'04施策の客観指標'!$A$4:$AU$1029,COLUMN('04施策の客観指標'!$AU:$AU),FALSE)</f>
        <v>-</v>
      </c>
      <c r="GU41" s="38" t="str">
        <f>VLOOKUP($A41&amp;"-"&amp;GK$4,'04施策の客観指標'!$A$4:$AU$1029,COLUMN('04施策の客観指標'!$AU:$AU),FALSE)</f>
        <v>-</v>
      </c>
      <c r="GV41" s="38" t="str">
        <f>VLOOKUP($A41&amp;"-"&amp;GL$4,'04施策の客観指標'!$A$4:$AU$1029,COLUMN('04施策の客観指標'!$AU:$AU),FALSE)</f>
        <v>-</v>
      </c>
      <c r="GW41" s="38" t="str">
        <f>VLOOKUP($A41&amp;"-"&amp;GM$4,'04施策の客観指標'!$A$4:$AU$1029,COLUMN('04施策の客観指標'!$AU:$AU),FALSE)</f>
        <v>-</v>
      </c>
      <c r="GX41" s="82">
        <f t="shared" si="103"/>
        <v>0</v>
      </c>
      <c r="GY41" s="37" t="str">
        <f t="shared" si="104"/>
        <v/>
      </c>
      <c r="GZ41" s="38" t="str">
        <f t="shared" si="39"/>
        <v/>
      </c>
      <c r="HA41" s="38" t="str">
        <f t="shared" si="40"/>
        <v/>
      </c>
      <c r="HB41" s="38" t="str">
        <f t="shared" si="41"/>
        <v/>
      </c>
      <c r="HC41" s="38" t="str">
        <f t="shared" si="42"/>
        <v/>
      </c>
      <c r="HD41" s="38" t="str">
        <f t="shared" si="43"/>
        <v/>
      </c>
      <c r="HE41" s="38" t="str">
        <f t="shared" si="44"/>
        <v/>
      </c>
      <c r="HF41" s="38" t="str">
        <f t="shared" si="45"/>
        <v/>
      </c>
      <c r="HG41" s="38" t="str">
        <f t="shared" si="46"/>
        <v/>
      </c>
      <c r="HH41" s="41" t="e">
        <f t="shared" si="105"/>
        <v>#DIV/0!</v>
      </c>
      <c r="HI41" s="37" t="str">
        <f>IF($K41="○",VLOOKUP($C41&amp;"-"&amp;HI$4,'05市民生活実感調査'!$A$3:$BC$218,COLUMN('05市民生活実感調査'!$AS:$AS),FALSE),"-")</f>
        <v>-</v>
      </c>
      <c r="HJ41" s="38" t="str">
        <f>IF($L41="○",VLOOKUP($C41&amp;"-"&amp;HJ$4,'05市民生活実感調査'!$A$3:$BC$218,COLUMN('05市民生活実感調査'!$AS:$AS),FALSE),"-")</f>
        <v>-</v>
      </c>
      <c r="HK41" s="38" t="str">
        <f>IF($M41="○",VLOOKUP($C41&amp;"-"&amp;HK$4,'05市民生活実感調査'!$A$3:$BC$218,COLUMN('05市民生活実感調査'!$AS:$AS),FALSE),"-")</f>
        <v>-</v>
      </c>
      <c r="HL41" s="38" t="str">
        <f>IF($N41="○",VLOOKUP($C41&amp;"-"&amp;HL$4,'05市民生活実感調査'!$A$3:$BC$218,COLUMN('05市民生活実感調査'!$AS:$AS),FALSE),"-")</f>
        <v>-</v>
      </c>
      <c r="HM41" s="38" t="str">
        <f>IF($O41="○",VLOOKUP($C41&amp;"-"&amp;HM$4,'05市民生活実感調査'!$A$3:$BC$218,COLUMN('05市民生活実感調査'!$AS:$AS),FALSE),"-")</f>
        <v>-</v>
      </c>
      <c r="HN41" s="38" t="str">
        <f>IF($P41="○",VLOOKUP($C41&amp;"-"&amp;HN$4,'05市民生活実感調査'!$A$3:$BC$218,COLUMN('05市民生活実感調査'!$AS:$AS),FALSE),"-")</f>
        <v>-</v>
      </c>
      <c r="HO41" s="38" t="str">
        <f>IF($Q41="○",VLOOKUP($C41&amp;"-"&amp;HO$4,'05市民生活実感調査'!$A$3:$BC$218,COLUMN('05市民生活実感調査'!$AS:$AS),FALSE),"-")</f>
        <v>-</v>
      </c>
      <c r="HP41" s="38" t="str">
        <f>IF($R41="○",VLOOKUP($C41&amp;"-"&amp;HP$4,'05市民生活実感調査'!$A$3:$BC$218,COLUMN('05市民生活実感調査'!$AS:$AS),FALSE),"-")</f>
        <v>-</v>
      </c>
      <c r="HQ41" s="109" t="e">
        <f t="shared" si="106"/>
        <v>#DIV/0!</v>
      </c>
      <c r="HR41" s="37" t="str">
        <f t="shared" si="107"/>
        <v/>
      </c>
      <c r="HS41" s="38" t="str">
        <f t="shared" si="47"/>
        <v/>
      </c>
      <c r="HT41" s="38" t="str">
        <f t="shared" si="48"/>
        <v/>
      </c>
      <c r="HU41" s="38" t="str">
        <f t="shared" si="49"/>
        <v/>
      </c>
      <c r="HV41" s="38" t="str">
        <f t="shared" si="50"/>
        <v/>
      </c>
      <c r="HW41" s="38" t="str">
        <f t="shared" si="51"/>
        <v/>
      </c>
      <c r="HX41" s="38" t="str">
        <f t="shared" si="52"/>
        <v/>
      </c>
      <c r="HY41" s="38" t="str">
        <f t="shared" si="53"/>
        <v/>
      </c>
      <c r="HZ41" s="41" t="e">
        <f t="shared" si="108"/>
        <v>#DIV/0!</v>
      </c>
      <c r="IA41" s="13" t="str">
        <f t="shared" si="109"/>
        <v>市民実感</v>
      </c>
      <c r="IB41" s="5" t="str">
        <f t="shared" si="110"/>
        <v>大学の国際化については，市民に成果が実感されることが重要であるため，市民生活実感評価を重視する。</v>
      </c>
      <c r="IC41" s="108" t="e">
        <f>VLOOKUP(GN41&amp;HQ41&amp;IA41,プルダウン!$AC$2:$AD$51,2,FALSE)</f>
        <v>#DIV/0!</v>
      </c>
      <c r="ID41" s="12" t="e">
        <f>VLOOKUP(IC41,プルダウン!$A$1:$B$6,2,FALSE)</f>
        <v>#DIV/0!</v>
      </c>
      <c r="IE41" s="11"/>
      <c r="IF41" s="12"/>
      <c r="IG41" s="22" t="s">
        <v>81</v>
      </c>
      <c r="IH41" s="116"/>
      <c r="II41" s="115" t="str">
        <f>VLOOKUP($A41&amp;"-"&amp;II$4,'04施策の客観指標'!$A$4:$AU$1029,COLUMN('04施策の客観指標'!$AT:$AT),FALSE)</f>
        <v>-</v>
      </c>
      <c r="IJ41" s="7" t="str">
        <f>VLOOKUP($A41&amp;"-"&amp;IJ$4,'04施策の客観指標'!$A$4:$AU$1029,COLUMN('04施策の客観指標'!$AT:$AT),FALSE)</f>
        <v>-</v>
      </c>
      <c r="IK41" s="7" t="str">
        <f>VLOOKUP($A41&amp;"-"&amp;IK$4,'04施策の客観指標'!$A$4:$AU$1029,COLUMN('04施策の客観指標'!$AT:$AT),FALSE)</f>
        <v>-</v>
      </c>
      <c r="IL41" s="7" t="str">
        <f>VLOOKUP($A41&amp;"-"&amp;IL$4,'04施策の客観指標'!$A$4:$AU$1029,COLUMN('04施策の客観指標'!$AT:$AT),FALSE)</f>
        <v>-</v>
      </c>
      <c r="IM41" s="7" t="str">
        <f>VLOOKUP($A41&amp;"-"&amp;IM$4,'04施策の客観指標'!$A$4:$AU$1029,COLUMN('04施策の客観指標'!$AT:$AT),FALSE)</f>
        <v>-</v>
      </c>
      <c r="IN41" s="7" t="str">
        <f>VLOOKUP($A41&amp;"-"&amp;IN$4,'04施策の客観指標'!$A$4:$AU$1029,COLUMN('04施策の客観指標'!$AT:$AT),FALSE)</f>
        <v>-</v>
      </c>
      <c r="IO41" s="7" t="str">
        <f>VLOOKUP($A41&amp;"-"&amp;IO$4,'04施策の客観指標'!$A$4:$AU$1029,COLUMN('04施策の客観指標'!$AT:$AT),FALSE)</f>
        <v>-</v>
      </c>
      <c r="IP41" s="7" t="str">
        <f>VLOOKUP($A41&amp;"-"&amp;IP$4,'04施策の客観指標'!$A$4:$AU$1029,COLUMN('04施策の客観指標'!$AT:$AT),FALSE)</f>
        <v>-</v>
      </c>
      <c r="IQ41" s="7" t="str">
        <f>VLOOKUP($A41&amp;"-"&amp;IQ$4,'04施策の客観指標'!$A$4:$AU$1029,COLUMN('04施策の客観指標'!$AT:$AT),FALSE)</f>
        <v>-</v>
      </c>
      <c r="IR41" s="109" t="e">
        <f t="shared" si="111"/>
        <v>#DIV/0!</v>
      </c>
      <c r="IS41" s="37" t="str">
        <f>VLOOKUP($A41&amp;"-"&amp;II$4,'04施策の客観指標'!$A$4:$AU$1029,COLUMN('04施策の客観指標'!$AU:$AU),FALSE)</f>
        <v>-</v>
      </c>
      <c r="IT41" s="38" t="str">
        <f>VLOOKUP($A41&amp;"-"&amp;IJ$4,'04施策の客観指標'!$A$4:$AU$1029,COLUMN('04施策の客観指標'!$AU:$AU),FALSE)</f>
        <v>-</v>
      </c>
      <c r="IU41" s="38" t="str">
        <f>VLOOKUP($A41&amp;"-"&amp;IK$4,'04施策の客観指標'!$A$4:$AU$1029,COLUMN('04施策の客観指標'!$AU:$AU),FALSE)</f>
        <v>-</v>
      </c>
      <c r="IV41" s="38" t="str">
        <f>VLOOKUP($A41&amp;"-"&amp;IL$4,'04施策の客観指標'!$A$4:$AU$1029,COLUMN('04施策の客観指標'!$AU:$AU),FALSE)</f>
        <v>-</v>
      </c>
      <c r="IW41" s="38" t="str">
        <f>VLOOKUP($A41&amp;"-"&amp;IM$4,'04施策の客観指標'!$A$4:$AU$1029,COLUMN('04施策の客観指標'!$AU:$AU),FALSE)</f>
        <v>-</v>
      </c>
      <c r="IX41" s="38" t="str">
        <f>VLOOKUP($A41&amp;"-"&amp;IN$4,'04施策の客観指標'!$A$4:$AU$1029,COLUMN('04施策の客観指標'!$AU:$AU),FALSE)</f>
        <v>-</v>
      </c>
      <c r="IY41" s="38" t="str">
        <f>VLOOKUP($A41&amp;"-"&amp;IO$4,'04施策の客観指標'!$A$4:$AU$1029,COLUMN('04施策の客観指標'!$AU:$AU),FALSE)</f>
        <v>-</v>
      </c>
      <c r="IZ41" s="38" t="str">
        <f>VLOOKUP($A41&amp;"-"&amp;IP$4,'04施策の客観指標'!$A$4:$AU$1029,COLUMN('04施策の客観指標'!$AU:$AU),FALSE)</f>
        <v>-</v>
      </c>
      <c r="JA41" s="38" t="str">
        <f>VLOOKUP($A41&amp;"-"&amp;IQ$4,'04施策の客観指標'!$A$4:$AU$1029,COLUMN('04施策の客観指標'!$AU:$AU),FALSE)</f>
        <v>-</v>
      </c>
      <c r="JB41" s="82">
        <f t="shared" si="112"/>
        <v>0</v>
      </c>
      <c r="JC41" s="37" t="str">
        <f t="shared" si="113"/>
        <v/>
      </c>
      <c r="JD41" s="38" t="str">
        <f t="shared" si="54"/>
        <v/>
      </c>
      <c r="JE41" s="38" t="str">
        <f t="shared" si="55"/>
        <v/>
      </c>
      <c r="JF41" s="38" t="str">
        <f t="shared" si="56"/>
        <v/>
      </c>
      <c r="JG41" s="38" t="str">
        <f t="shared" si="57"/>
        <v/>
      </c>
      <c r="JH41" s="38" t="str">
        <f t="shared" si="58"/>
        <v/>
      </c>
      <c r="JI41" s="38" t="str">
        <f t="shared" si="59"/>
        <v/>
      </c>
      <c r="JJ41" s="38" t="str">
        <f t="shared" si="60"/>
        <v/>
      </c>
      <c r="JK41" s="38" t="str">
        <f t="shared" si="61"/>
        <v/>
      </c>
      <c r="JL41" s="41" t="e">
        <f t="shared" si="114"/>
        <v>#DIV/0!</v>
      </c>
      <c r="JM41" s="37" t="str">
        <f>IF($K41="○",VLOOKUP($C41&amp;"-"&amp;JM$4,'05市民生活実感調査'!$A$3:$BC$218,COLUMN('05市民生活実感調査'!$BC:$BC),FALSE),"-")</f>
        <v>-</v>
      </c>
      <c r="JN41" s="38" t="str">
        <f>IF($L41="○",VLOOKUP($C41&amp;"-"&amp;JN$4,'05市民生活実感調査'!$A$3:$BC$218,COLUMN('05市民生活実感調査'!$BC:$BC),FALSE),"-")</f>
        <v>-</v>
      </c>
      <c r="JO41" s="38" t="str">
        <f>IF($M41="○",VLOOKUP($C41&amp;"-"&amp;JO$4,'05市民生活実感調査'!$A$3:$BC$218,COLUMN('05市民生活実感調査'!$BC:$BC),FALSE),"-")</f>
        <v>-</v>
      </c>
      <c r="JP41" s="38" t="str">
        <f>IF($N41="○",VLOOKUP($C41&amp;"-"&amp;JP$4,'05市民生活実感調査'!$A$3:$BC$218,COLUMN('05市民生活実感調査'!$BC:$BC),FALSE),"-")</f>
        <v>-</v>
      </c>
      <c r="JQ41" s="38" t="str">
        <f>IF($O41="○",VLOOKUP($C41&amp;"-"&amp;JQ$4,'05市民生活実感調査'!$A$3:$BC$218,COLUMN('05市民生活実感調査'!$BC:$BC),FALSE),"-")</f>
        <v>-</v>
      </c>
      <c r="JR41" s="38" t="str">
        <f>IF($P41="○",VLOOKUP($C41&amp;"-"&amp;JR$4,'05市民生活実感調査'!$A$3:$BC$218,COLUMN('05市民生活実感調査'!$BC:$BC),FALSE),"-")</f>
        <v>-</v>
      </c>
      <c r="JS41" s="38" t="str">
        <f>IF($Q41="○",VLOOKUP($C41&amp;"-"&amp;JS$4,'05市民生活実感調査'!$A$3:$BC$218,COLUMN('05市民生活実感調査'!$BC:$BC),FALSE),"-")</f>
        <v>-</v>
      </c>
      <c r="JT41" s="38" t="str">
        <f>IF($R41="○",VLOOKUP($C41&amp;"-"&amp;JT$4,'05市民生活実感調査'!$A$3:$BC$218,COLUMN('05市民生活実感調査'!$BC:$BC),FALSE),"-")</f>
        <v>-</v>
      </c>
      <c r="JU41" s="109" t="e">
        <f t="shared" si="115"/>
        <v>#DIV/0!</v>
      </c>
      <c r="JV41" s="37" t="str">
        <f t="shared" si="116"/>
        <v/>
      </c>
      <c r="JW41" s="38" t="str">
        <f t="shared" si="62"/>
        <v/>
      </c>
      <c r="JX41" s="38" t="str">
        <f t="shared" si="63"/>
        <v/>
      </c>
      <c r="JY41" s="38" t="str">
        <f t="shared" si="64"/>
        <v/>
      </c>
      <c r="JZ41" s="38" t="str">
        <f t="shared" si="65"/>
        <v/>
      </c>
      <c r="KA41" s="38" t="str">
        <f t="shared" si="66"/>
        <v/>
      </c>
      <c r="KB41" s="38" t="str">
        <f t="shared" si="67"/>
        <v/>
      </c>
      <c r="KC41" s="38" t="str">
        <f t="shared" si="68"/>
        <v/>
      </c>
      <c r="KD41" s="41" t="e">
        <f t="shared" si="117"/>
        <v>#DIV/0!</v>
      </c>
      <c r="KE41" s="13" t="str">
        <f t="shared" si="118"/>
        <v>市民実感</v>
      </c>
      <c r="KF41" s="5" t="str">
        <f t="shared" si="119"/>
        <v>大学の国際化については，市民に成果が実感されることが重要であるため，市民生活実感評価を重視する。</v>
      </c>
      <c r="KG41" s="108" t="e">
        <f>VLOOKUP(IR41&amp;JU41&amp;KE41,プルダウン!$AC$2:$AD$51,2,FALSE)</f>
        <v>#DIV/0!</v>
      </c>
      <c r="KH41" s="12" t="e">
        <f>VLOOKUP(KG41,プルダウン!$A$1:$B$6,2,FALSE)</f>
        <v>#DIV/0!</v>
      </c>
      <c r="KI41" s="11"/>
      <c r="KJ41" s="12"/>
      <c r="KK41" s="22" t="s">
        <v>81</v>
      </c>
      <c r="KL41" s="5"/>
    </row>
    <row r="42" spans="1:298" ht="103.5" customHeight="1">
      <c r="A42" s="18">
        <v>1003</v>
      </c>
      <c r="B42" s="5" t="s">
        <v>196</v>
      </c>
      <c r="C42" s="47">
        <f t="shared" si="140"/>
        <v>10</v>
      </c>
      <c r="D42" s="12" t="str">
        <f>IFERROR(VLOOKUP(C42,プルダウン!$L$2:$M$28,2,FALSE),"-")</f>
        <v>大学</v>
      </c>
      <c r="E42" s="5"/>
      <c r="F42" s="154" t="s">
        <v>2136</v>
      </c>
      <c r="G42" s="170" t="s">
        <v>2249</v>
      </c>
      <c r="H42" s="154"/>
      <c r="I42" s="170"/>
      <c r="J42" s="5"/>
      <c r="K42" s="42" t="s">
        <v>85</v>
      </c>
      <c r="L42" s="43" t="s">
        <v>85</v>
      </c>
      <c r="M42" s="43" t="s">
        <v>392</v>
      </c>
      <c r="N42" s="43" t="s">
        <v>85</v>
      </c>
      <c r="O42" s="43" t="s">
        <v>85</v>
      </c>
      <c r="P42" s="43" t="s">
        <v>85</v>
      </c>
      <c r="Q42" s="43" t="s">
        <v>85</v>
      </c>
      <c r="R42" s="41" t="s">
        <v>85</v>
      </c>
      <c r="S42" s="568" t="str">
        <f>VLOOKUP($A42&amp;"-"&amp;S$4,'04施策の客観指標'!$A$4:$AU$1029,COLUMN('04施策の客観指標'!$AP:$AP),FALSE)</f>
        <v>e</v>
      </c>
      <c r="T42" s="569" t="str">
        <f>VLOOKUP($A42&amp;"-"&amp;T$4,'04施策の客観指標'!$A$4:$AU$1029,COLUMN('04施策の客観指標'!$AP:$AP),FALSE)</f>
        <v>-</v>
      </c>
      <c r="U42" s="569" t="str">
        <f>VLOOKUP($A42&amp;"-"&amp;U$4,'04施策の客観指標'!$A$4:$AU$1029,COLUMN('04施策の客観指標'!$AP:$AP),FALSE)</f>
        <v>-</v>
      </c>
      <c r="V42" s="569" t="str">
        <f>VLOOKUP($A42&amp;"-"&amp;V$4,'04施策の客観指標'!$A$4:$AU$1029,COLUMN('04施策の客観指標'!$AP:$AP),FALSE)</f>
        <v>-</v>
      </c>
      <c r="W42" s="569" t="str">
        <f>VLOOKUP($A42&amp;"-"&amp;W$4,'04施策の客観指標'!$A$4:$AU$1029,COLUMN('04施策の客観指標'!$AP:$AP),FALSE)</f>
        <v>-</v>
      </c>
      <c r="X42" s="569" t="str">
        <f>VLOOKUP($A42&amp;"-"&amp;X$4,'04施策の客観指標'!$A$4:$AU$1029,COLUMN('04施策の客観指標'!$AP:$AP),FALSE)</f>
        <v>-</v>
      </c>
      <c r="Y42" s="569" t="str">
        <f>VLOOKUP($A42&amp;"-"&amp;Y$4,'04施策の客観指標'!$A$4:$AU$1029,COLUMN('04施策の客観指標'!$AP:$AP),FALSE)</f>
        <v>-</v>
      </c>
      <c r="Z42" s="569" t="str">
        <f>VLOOKUP($A42&amp;"-"&amp;Z$4,'04施策の客観指標'!$A$4:$AU$1029,COLUMN('04施策の客観指標'!$AP:$AP),FALSE)</f>
        <v>-</v>
      </c>
      <c r="AA42" s="570" t="str">
        <f>VLOOKUP($A42&amp;"-"&amp;AA$4,'04施策の客観指標'!$A$4:$AU$1029,COLUMN('04施策の客観指標'!$AP:$AP),FALSE)</f>
        <v>-</v>
      </c>
      <c r="AB42" s="571" t="str">
        <f t="shared" si="70"/>
        <v>e</v>
      </c>
      <c r="AC42" s="394">
        <f>VLOOKUP($A42&amp;"-"&amp;S$4,'04施策の客観指標'!$A$4:$AU$1029,COLUMN('04施策の客観指標'!$AU:$AU),FALSE)</f>
        <v>1</v>
      </c>
      <c r="AD42" s="395" t="str">
        <f>VLOOKUP($A42&amp;"-"&amp;T$4,'04施策の客観指標'!$A$4:$AU$1029,COLUMN('04施策の客観指標'!$AU:$AU),FALSE)</f>
        <v>-</v>
      </c>
      <c r="AE42" s="395" t="str">
        <f>VLOOKUP($A42&amp;"-"&amp;U$4,'04施策の客観指標'!$A$4:$AU$1029,COLUMN('04施策の客観指標'!$AU:$AU),FALSE)</f>
        <v>-</v>
      </c>
      <c r="AF42" s="395" t="str">
        <f>VLOOKUP($A42&amp;"-"&amp;V$4,'04施策の客観指標'!$A$4:$AU$1029,COLUMN('04施策の客観指標'!$AU:$AU),FALSE)</f>
        <v>-</v>
      </c>
      <c r="AG42" s="395" t="str">
        <f>VLOOKUP($A42&amp;"-"&amp;W$4,'04施策の客観指標'!$A$4:$AU$1029,COLUMN('04施策の客観指標'!$AU:$AU),FALSE)</f>
        <v>-</v>
      </c>
      <c r="AH42" s="395" t="str">
        <f>VLOOKUP($A42&amp;"-"&amp;X$4,'04施策の客観指標'!$A$4:$AU$1029,COLUMN('04施策の客観指標'!$AU:$AU),FALSE)</f>
        <v>-</v>
      </c>
      <c r="AI42" s="395" t="str">
        <f>VLOOKUP($A42&amp;"-"&amp;Y$4,'04施策の客観指標'!$A$4:$AU$1029,COLUMN('04施策の客観指標'!$AU:$AU),FALSE)</f>
        <v>-</v>
      </c>
      <c r="AJ42" s="395" t="str">
        <f>VLOOKUP($A42&amp;"-"&amp;Z$4,'04施策の客観指標'!$A$4:$AU$1029,COLUMN('04施策の客観指標'!$AU:$AU),FALSE)</f>
        <v>-</v>
      </c>
      <c r="AK42" s="395" t="str">
        <f>VLOOKUP($A42&amp;"-"&amp;AA$4,'04施策の客観指標'!$A$4:$AU$1029,COLUMN('04施策の客観指標'!$AU:$AU),FALSE)</f>
        <v>-</v>
      </c>
      <c r="AL42" s="396">
        <f t="shared" si="141"/>
        <v>1</v>
      </c>
      <c r="AM42" s="37">
        <f t="shared" si="142"/>
        <v>0</v>
      </c>
      <c r="AN42" s="38" t="str">
        <f t="shared" si="143"/>
        <v/>
      </c>
      <c r="AO42" s="38" t="str">
        <f t="shared" si="144"/>
        <v/>
      </c>
      <c r="AP42" s="38" t="str">
        <f t="shared" si="145"/>
        <v/>
      </c>
      <c r="AQ42" s="38" t="str">
        <f t="shared" si="146"/>
        <v/>
      </c>
      <c r="AR42" s="38" t="str">
        <f t="shared" si="147"/>
        <v/>
      </c>
      <c r="AS42" s="38" t="str">
        <f t="shared" si="148"/>
        <v/>
      </c>
      <c r="AT42" s="38" t="str">
        <f t="shared" si="149"/>
        <v/>
      </c>
      <c r="AU42" s="253" t="str">
        <f t="shared" si="150"/>
        <v/>
      </c>
      <c r="AV42" s="81">
        <f t="shared" si="200"/>
        <v>0</v>
      </c>
      <c r="AW42" s="534" t="str">
        <f>IF($K42="○",VLOOKUP($C42&amp;"-"&amp;AW$4,'05市民生活実感調査'!$A$3:$BC$218,COLUMN('05市民生活実感調査'!$O:$O),FALSE),"-")</f>
        <v>-</v>
      </c>
      <c r="AX42" s="535" t="str">
        <f>IF($L42="○",VLOOKUP($C42&amp;"-"&amp;AX$4,'05市民生活実感調査'!$A$3:$BC$218,COLUMN('05市民生活実感調査'!$O:$O),FALSE),"-")</f>
        <v>-</v>
      </c>
      <c r="AY42" s="535" t="str">
        <f>IF($M42="○",VLOOKUP($C42&amp;"-"&amp;AY$4,'05市民生活実感調査'!$A$3:$BC$218,COLUMN('05市民生活実感調査'!$O:$O),FALSE),"-")</f>
        <v>c</v>
      </c>
      <c r="AZ42" s="535" t="str">
        <f>IF($N42="○",VLOOKUP($C42&amp;"-"&amp;AZ$4,'05市民生活実感調査'!$A$3:$BC$218,COLUMN('05市民生活実感調査'!$O:$O),FALSE),"-")</f>
        <v>-</v>
      </c>
      <c r="BA42" s="535" t="str">
        <f>IF($O42="○",VLOOKUP($C42&amp;"-"&amp;BA$4,'05市民生活実感調査'!$A$3:$BC$218,COLUMN('05市民生活実感調査'!$O:$O),FALSE),"-")</f>
        <v>-</v>
      </c>
      <c r="BB42" s="535" t="str">
        <f>IF($P42="○",VLOOKUP($C42&amp;"-"&amp;BB$4,'05市民生活実感調査'!$A$3:$BC$218,COLUMN('05市民生活実感調査'!$O:$O),FALSE),"-")</f>
        <v>-</v>
      </c>
      <c r="BC42" s="535" t="str">
        <f>IF($Q42="○",VLOOKUP($C42&amp;"-"&amp;BC$4,'05市民生活実感調査'!$A$3:$BC$218,COLUMN('05市民生活実感調査'!$O:$O),FALSE),"-")</f>
        <v>-</v>
      </c>
      <c r="BD42" s="535" t="str">
        <f>IF($R42="○",VLOOKUP($C42&amp;"-"&amp;BD$4,'05市民生活実感調査'!$A$3:$BC$218,COLUMN('05市民生活実感調査'!$O:$O),FALSE),"-")</f>
        <v>-</v>
      </c>
      <c r="BE42" s="536" t="str">
        <f t="shared" si="81"/>
        <v>c</v>
      </c>
      <c r="BF42" s="37" t="str">
        <f t="shared" si="151"/>
        <v/>
      </c>
      <c r="BG42" s="38" t="str">
        <f t="shared" si="152"/>
        <v/>
      </c>
      <c r="BH42" s="38">
        <f t="shared" si="153"/>
        <v>2</v>
      </c>
      <c r="BI42" s="38" t="str">
        <f t="shared" si="154"/>
        <v/>
      </c>
      <c r="BJ42" s="38" t="str">
        <f t="shared" si="155"/>
        <v/>
      </c>
      <c r="BK42" s="38" t="str">
        <f t="shared" si="156"/>
        <v/>
      </c>
      <c r="BL42" s="38" t="str">
        <f t="shared" si="157"/>
        <v/>
      </c>
      <c r="BM42" s="38" t="str">
        <f t="shared" si="158"/>
        <v/>
      </c>
      <c r="BN42" s="41">
        <f t="shared" si="159"/>
        <v>0.5</v>
      </c>
      <c r="BO42" s="275" t="s">
        <v>125</v>
      </c>
      <c r="BP42" s="24" t="s">
        <v>2194</v>
      </c>
      <c r="BQ42" s="586" t="str">
        <f>VLOOKUP(AB42&amp;BE42&amp;BO42,[9]プルダウン!$AC$2:$AD$51,2,FALSE)</f>
        <v>D</v>
      </c>
      <c r="BR42" s="587" t="str">
        <f>VLOOKUP(BQ42,[9]プルダウン!$A$1:$B$6,2,FALSE)</f>
        <v>政策の目的があまり達成されていない</v>
      </c>
      <c r="BS42" s="276" t="s">
        <v>2304</v>
      </c>
      <c r="BT42" s="239" t="s">
        <v>2305</v>
      </c>
      <c r="BU42" s="212" t="s">
        <v>2263</v>
      </c>
      <c r="BV42" s="336" t="s">
        <v>2303</v>
      </c>
      <c r="BW42" s="115" t="str">
        <f>VLOOKUP($A42&amp;"-"&amp;BW$4,'04施策の客観指標'!$A$4:$AU$1029,COLUMN('04施策の客観指標'!$AQ:$AQ),FALSE)</f>
        <v>-</v>
      </c>
      <c r="BX42" s="7" t="str">
        <f>VLOOKUP($A42&amp;"-"&amp;BX$4,'04施策の客観指標'!$A$4:$AU$1029,COLUMN('04施策の客観指標'!$AQ:$AQ),FALSE)</f>
        <v>-</v>
      </c>
      <c r="BY42" s="7" t="str">
        <f>VLOOKUP($A42&amp;"-"&amp;BY$4,'04施策の客観指標'!$A$4:$AU$1029,COLUMN('04施策の客観指標'!$AQ:$AQ),FALSE)</f>
        <v>-</v>
      </c>
      <c r="BZ42" s="7" t="str">
        <f>VLOOKUP($A42&amp;"-"&amp;BZ$4,'04施策の客観指標'!$A$4:$AU$1029,COLUMN('04施策の客観指標'!$AQ:$AQ),FALSE)</f>
        <v>-</v>
      </c>
      <c r="CA42" s="7" t="str">
        <f>VLOOKUP($A42&amp;"-"&amp;CA$4,'04施策の客観指標'!$A$4:$AU$1029,COLUMN('04施策の客観指標'!$AQ:$AQ),FALSE)</f>
        <v>-</v>
      </c>
      <c r="CB42" s="7" t="str">
        <f>VLOOKUP($A42&amp;"-"&amp;CB$4,'04施策の客観指標'!$A$4:$AU$1029,COLUMN('04施策の客観指標'!$AQ:$AQ),FALSE)</f>
        <v>-</v>
      </c>
      <c r="CC42" s="7" t="str">
        <f>VLOOKUP($A42&amp;"-"&amp;CC$4,'04施策の客観指標'!$A$4:$AU$1029,COLUMN('04施策の客観指標'!$AQ:$AQ),FALSE)</f>
        <v>-</v>
      </c>
      <c r="CD42" s="7" t="str">
        <f>VLOOKUP($A42&amp;"-"&amp;CD$4,'04施策の客観指標'!$A$4:$AU$1029,COLUMN('04施策の客観指標'!$AQ:$AQ),FALSE)</f>
        <v>-</v>
      </c>
      <c r="CE42" s="7" t="str">
        <f>VLOOKUP($A42&amp;"-"&amp;CE$4,'04施策の客観指標'!$A$4:$AU$1029,COLUMN('04施策の客観指標'!$AQ:$AQ),FALSE)</f>
        <v>-</v>
      </c>
      <c r="CF42" s="109" t="str">
        <f t="shared" si="84"/>
        <v>e</v>
      </c>
      <c r="CG42" s="37">
        <f>VLOOKUP($A42&amp;"-"&amp;BW$4,'04施策の客観指標'!$A$4:$AU$1029,COLUMN('04施策の客観指標'!$AU:$AU),FALSE)</f>
        <v>1</v>
      </c>
      <c r="CH42" s="38" t="str">
        <f>VLOOKUP($A42&amp;"-"&amp;BX$4,'04施策の客観指標'!$A$4:$AU$1029,COLUMN('04施策の客観指標'!$AU:$AU),FALSE)</f>
        <v>-</v>
      </c>
      <c r="CI42" s="38" t="str">
        <f>VLOOKUP($A42&amp;"-"&amp;BY$4,'04施策の客観指標'!$A$4:$AU$1029,COLUMN('04施策の客観指標'!$AU:$AU),FALSE)</f>
        <v>-</v>
      </c>
      <c r="CJ42" s="38" t="str">
        <f>VLOOKUP($A42&amp;"-"&amp;BZ$4,'04施策の客観指標'!$A$4:$AU$1029,COLUMN('04施策の客観指標'!$AU:$AU),FALSE)</f>
        <v>-</v>
      </c>
      <c r="CK42" s="38" t="str">
        <f>VLOOKUP($A42&amp;"-"&amp;CA$4,'04施策の客観指標'!$A$4:$AU$1029,COLUMN('04施策の客観指標'!$AU:$AU),FALSE)</f>
        <v>-</v>
      </c>
      <c r="CL42" s="38" t="str">
        <f>VLOOKUP($A42&amp;"-"&amp;CB$4,'04施策の客観指標'!$A$4:$AU$1029,COLUMN('04施策の客観指標'!$AU:$AU),FALSE)</f>
        <v>-</v>
      </c>
      <c r="CM42" s="38" t="str">
        <f>VLOOKUP($A42&amp;"-"&amp;CC$4,'04施策の客観指標'!$A$4:$AU$1029,COLUMN('04施策の客観指標'!$AU:$AU),FALSE)</f>
        <v>-</v>
      </c>
      <c r="CN42" s="38" t="str">
        <f>VLOOKUP($A42&amp;"-"&amp;CD$4,'04施策の客観指標'!$A$4:$AU$1029,COLUMN('04施策の客観指標'!$AU:$AU),FALSE)</f>
        <v>-</v>
      </c>
      <c r="CO42" s="38" t="str">
        <f>VLOOKUP($A42&amp;"-"&amp;CE$4,'04施策の客観指標'!$A$4:$AU$1029,COLUMN('04施策の客観指標'!$AU:$AU),FALSE)</f>
        <v>-</v>
      </c>
      <c r="CP42" s="82">
        <f t="shared" si="85"/>
        <v>1</v>
      </c>
      <c r="CQ42" s="37" t="str">
        <f t="shared" si="86"/>
        <v/>
      </c>
      <c r="CR42" s="38" t="str">
        <f t="shared" si="9"/>
        <v/>
      </c>
      <c r="CS42" s="38" t="str">
        <f t="shared" si="10"/>
        <v/>
      </c>
      <c r="CT42" s="38" t="str">
        <f t="shared" si="11"/>
        <v/>
      </c>
      <c r="CU42" s="38" t="str">
        <f t="shared" si="12"/>
        <v/>
      </c>
      <c r="CV42" s="38" t="str">
        <f t="shared" si="13"/>
        <v/>
      </c>
      <c r="CW42" s="38" t="str">
        <f t="shared" si="14"/>
        <v/>
      </c>
      <c r="CX42" s="38" t="str">
        <f t="shared" si="15"/>
        <v/>
      </c>
      <c r="CY42" s="38" t="str">
        <f t="shared" si="16"/>
        <v/>
      </c>
      <c r="CZ42" s="41">
        <f t="shared" si="87"/>
        <v>0</v>
      </c>
      <c r="DA42" s="37" t="str">
        <f>IF($K42="○",VLOOKUP($C42&amp;"-"&amp;DA$4,'05市民生活実感調査'!$A$3:$BC$218,COLUMN('05市民生活実感調査'!$Y:$Y),FALSE),"-")</f>
        <v>-</v>
      </c>
      <c r="DB42" s="38" t="str">
        <f>IF($L42="○",VLOOKUP($C42&amp;"-"&amp;DB$4,'05市民生活実感調査'!$A$3:$BC$218,COLUMN('05市民生活実感調査'!$Y:$Y),FALSE),"-")</f>
        <v>-</v>
      </c>
      <c r="DC42" s="38" t="str">
        <f>IF($M42="○",VLOOKUP($C42&amp;"-"&amp;DC$4,'05市民生活実感調査'!$A$3:$BC$218,COLUMN('05市民生活実感調査'!$Y:$Y),FALSE),"-")</f>
        <v>-</v>
      </c>
      <c r="DD42" s="38" t="str">
        <f>IF($N42="○",VLOOKUP($C42&amp;"-"&amp;DD$4,'05市民生活実感調査'!$A$3:$BC$218,COLUMN('05市民生活実感調査'!$Y:$Y),FALSE),"-")</f>
        <v>-</v>
      </c>
      <c r="DE42" s="38" t="str">
        <f>IF($O42="○",VLOOKUP($C42&amp;"-"&amp;DE$4,'05市民生活実感調査'!$A$3:$BC$218,COLUMN('05市民生活実感調査'!$Y:$Y),FALSE),"-")</f>
        <v>-</v>
      </c>
      <c r="DF42" s="38" t="str">
        <f>IF($P42="○",VLOOKUP($C42&amp;"-"&amp;DF$4,'05市民生活実感調査'!$A$3:$BC$218,COLUMN('05市民生活実感調査'!$Y:$Y),FALSE),"-")</f>
        <v>-</v>
      </c>
      <c r="DG42" s="38" t="str">
        <f>IF($Q42="○",VLOOKUP($C42&amp;"-"&amp;DG$4,'05市民生活実感調査'!$A$3:$BC$218,COLUMN('05市民生活実感調査'!$Y:$Y),FALSE),"-")</f>
        <v>-</v>
      </c>
      <c r="DH42" s="38" t="str">
        <f>IF($R42="○",VLOOKUP($C42&amp;"-"&amp;DH$4,'05市民生活実感調査'!$A$3:$BC$218,COLUMN('05市民生活実感調査'!$Y:$Y),FALSE),"-")</f>
        <v>-</v>
      </c>
      <c r="DI42" s="109" t="e">
        <f t="shared" si="88"/>
        <v>#DIV/0!</v>
      </c>
      <c r="DJ42" s="37" t="str">
        <f t="shared" si="89"/>
        <v/>
      </c>
      <c r="DK42" s="38" t="str">
        <f t="shared" si="17"/>
        <v/>
      </c>
      <c r="DL42" s="38" t="str">
        <f t="shared" si="18"/>
        <v/>
      </c>
      <c r="DM42" s="38" t="str">
        <f t="shared" si="19"/>
        <v/>
      </c>
      <c r="DN42" s="38" t="str">
        <f t="shared" si="20"/>
        <v/>
      </c>
      <c r="DO42" s="38" t="str">
        <f t="shared" si="21"/>
        <v/>
      </c>
      <c r="DP42" s="38" t="str">
        <f t="shared" si="22"/>
        <v/>
      </c>
      <c r="DQ42" s="38" t="str">
        <f t="shared" si="23"/>
        <v/>
      </c>
      <c r="DR42" s="41" t="e">
        <f t="shared" si="90"/>
        <v>#DIV/0!</v>
      </c>
      <c r="DS42" s="13" t="str">
        <f t="shared" si="91"/>
        <v>市民実感</v>
      </c>
      <c r="DT42" s="5" t="str">
        <f t="shared" si="92"/>
        <v>学生のパワーやまちの活気は実感されてこそ価値があるため，市民の実感を重視する。</v>
      </c>
      <c r="DU42" s="108" t="e">
        <f>VLOOKUP(CF42&amp;DI42&amp;DS42,プルダウン!$AC$2:$AD$51,2,FALSE)</f>
        <v>#DIV/0!</v>
      </c>
      <c r="DV42" s="12" t="e">
        <f>VLOOKUP(DU42,プルダウン!$A$1:$B$6,2,FALSE)</f>
        <v>#DIV/0!</v>
      </c>
      <c r="DW42" s="11"/>
      <c r="DX42" s="12"/>
      <c r="DY42" s="22" t="s">
        <v>81</v>
      </c>
      <c r="DZ42" s="116"/>
      <c r="EA42" s="115" t="str">
        <f>VLOOKUP($A42&amp;"-"&amp;EA$4,'04施策の客観指標'!$A$4:$AU$1029,COLUMN('04施策の客観指標'!$AR:$AR),FALSE)</f>
        <v>-</v>
      </c>
      <c r="EB42" s="7" t="str">
        <f>VLOOKUP($A42&amp;"-"&amp;EB$4,'04施策の客観指標'!$A$4:$AU$1029,COLUMN('04施策の客観指標'!$AR:$AR),FALSE)</f>
        <v>-</v>
      </c>
      <c r="EC42" s="7" t="str">
        <f>VLOOKUP($A42&amp;"-"&amp;EC$4,'04施策の客観指標'!$A$4:$AU$1029,COLUMN('04施策の客観指標'!$AR:$AR),FALSE)</f>
        <v>-</v>
      </c>
      <c r="ED42" s="7" t="str">
        <f>VLOOKUP($A42&amp;"-"&amp;ED$4,'04施策の客観指標'!$A$4:$AU$1029,COLUMN('04施策の客観指標'!$AR:$AR),FALSE)</f>
        <v>-</v>
      </c>
      <c r="EE42" s="7" t="str">
        <f>VLOOKUP($A42&amp;"-"&amp;EE$4,'04施策の客観指標'!$A$4:$AU$1029,COLUMN('04施策の客観指標'!$AR:$AR),FALSE)</f>
        <v>-</v>
      </c>
      <c r="EF42" s="7" t="str">
        <f>VLOOKUP($A42&amp;"-"&amp;EF$4,'04施策の客観指標'!$A$4:$AU$1029,COLUMN('04施策の客観指標'!$AR:$AR),FALSE)</f>
        <v>-</v>
      </c>
      <c r="EG42" s="7" t="str">
        <f>VLOOKUP($A42&amp;"-"&amp;EG$4,'04施策の客観指標'!$A$4:$AU$1029,COLUMN('04施策の客観指標'!$AR:$AR),FALSE)</f>
        <v>-</v>
      </c>
      <c r="EH42" s="7" t="str">
        <f>VLOOKUP($A42&amp;"-"&amp;EH$4,'04施策の客観指標'!$A$4:$AU$1029,COLUMN('04施策の客観指標'!$AR:$AR),FALSE)</f>
        <v>-</v>
      </c>
      <c r="EI42" s="7" t="str">
        <f>VLOOKUP($A42&amp;"-"&amp;EI$4,'04施策の客観指標'!$A$4:$AU$1029,COLUMN('04施策の客観指標'!$AR:$AR),FALSE)</f>
        <v>-</v>
      </c>
      <c r="EJ42" s="109" t="str">
        <f t="shared" si="93"/>
        <v>e</v>
      </c>
      <c r="EK42" s="37">
        <f>VLOOKUP($A42&amp;"-"&amp;EA$4,'04施策の客観指標'!$A$4:$AU$1029,COLUMN('04施策の客観指標'!$AU:$AU),FALSE)</f>
        <v>1</v>
      </c>
      <c r="EL42" s="38" t="str">
        <f>VLOOKUP($A42&amp;"-"&amp;EB$4,'04施策の客観指標'!$A$4:$AU$1029,COLUMN('04施策の客観指標'!$AU:$AU),FALSE)</f>
        <v>-</v>
      </c>
      <c r="EM42" s="38" t="str">
        <f>VLOOKUP($A42&amp;"-"&amp;EC$4,'04施策の客観指標'!$A$4:$AU$1029,COLUMN('04施策の客観指標'!$AU:$AU),FALSE)</f>
        <v>-</v>
      </c>
      <c r="EN42" s="38" t="str">
        <f>VLOOKUP($A42&amp;"-"&amp;ED$4,'04施策の客観指標'!$A$4:$AU$1029,COLUMN('04施策の客観指標'!$AU:$AU),FALSE)</f>
        <v>-</v>
      </c>
      <c r="EO42" s="38" t="str">
        <f>VLOOKUP($A42&amp;"-"&amp;EE$4,'04施策の客観指標'!$A$4:$AU$1029,COLUMN('04施策の客観指標'!$AU:$AU),FALSE)</f>
        <v>-</v>
      </c>
      <c r="EP42" s="38" t="str">
        <f>VLOOKUP($A42&amp;"-"&amp;EF$4,'04施策の客観指標'!$A$4:$AU$1029,COLUMN('04施策の客観指標'!$AU:$AU),FALSE)</f>
        <v>-</v>
      </c>
      <c r="EQ42" s="38" t="str">
        <f>VLOOKUP($A42&amp;"-"&amp;EG$4,'04施策の客観指標'!$A$4:$AU$1029,COLUMN('04施策の客観指標'!$AU:$AU),FALSE)</f>
        <v>-</v>
      </c>
      <c r="ER42" s="38" t="str">
        <f>VLOOKUP($A42&amp;"-"&amp;EH$4,'04施策の客観指標'!$A$4:$AU$1029,COLUMN('04施策の客観指標'!$AU:$AU),FALSE)</f>
        <v>-</v>
      </c>
      <c r="ES42" s="38" t="str">
        <f>VLOOKUP($A42&amp;"-"&amp;EI$4,'04施策の客観指標'!$A$4:$AU$1029,COLUMN('04施策の客観指標'!$AU:$AU),FALSE)</f>
        <v>-</v>
      </c>
      <c r="ET42" s="82">
        <f t="shared" si="94"/>
        <v>1</v>
      </c>
      <c r="EU42" s="37" t="str">
        <f t="shared" si="95"/>
        <v/>
      </c>
      <c r="EV42" s="38" t="str">
        <f t="shared" si="24"/>
        <v/>
      </c>
      <c r="EW42" s="38" t="str">
        <f t="shared" si="25"/>
        <v/>
      </c>
      <c r="EX42" s="38" t="str">
        <f t="shared" si="26"/>
        <v/>
      </c>
      <c r="EY42" s="38" t="str">
        <f t="shared" si="27"/>
        <v/>
      </c>
      <c r="EZ42" s="38" t="str">
        <f t="shared" si="28"/>
        <v/>
      </c>
      <c r="FA42" s="38" t="str">
        <f t="shared" si="29"/>
        <v/>
      </c>
      <c r="FB42" s="38" t="str">
        <f t="shared" si="30"/>
        <v/>
      </c>
      <c r="FC42" s="38" t="str">
        <f t="shared" si="31"/>
        <v/>
      </c>
      <c r="FD42" s="41">
        <f t="shared" si="96"/>
        <v>0</v>
      </c>
      <c r="FE42" s="37" t="str">
        <f>IF($K42="○",VLOOKUP($C42&amp;"-"&amp;FE$4,'05市民生活実感調査'!$A$3:$BC$218,COLUMN('05市民生活実感調査'!$AI:$AI),FALSE),"-")</f>
        <v>-</v>
      </c>
      <c r="FF42" s="38" t="str">
        <f>IF($L42="○",VLOOKUP($C42&amp;"-"&amp;FF$4,'05市民生活実感調査'!$A$3:$BC$218,COLUMN('05市民生活実感調査'!$AI:$AI),FALSE),"-")</f>
        <v>-</v>
      </c>
      <c r="FG42" s="38" t="str">
        <f>IF($M42="○",VLOOKUP($C42&amp;"-"&amp;FG$4,'05市民生活実感調査'!$A$3:$BC$218,COLUMN('05市民生活実感調査'!$AI:$AI),FALSE),"-")</f>
        <v>-</v>
      </c>
      <c r="FH42" s="38" t="str">
        <f>IF($N42="○",VLOOKUP($C42&amp;"-"&amp;FH$4,'05市民生活実感調査'!$A$3:$BC$218,COLUMN('05市民生活実感調査'!$AI:$AI),FALSE),"-")</f>
        <v>-</v>
      </c>
      <c r="FI42" s="38" t="str">
        <f>IF($O42="○",VLOOKUP($C42&amp;"-"&amp;FI$4,'05市民生活実感調査'!$A$3:$BC$218,COLUMN('05市民生活実感調査'!$AI:$AI),FALSE),"-")</f>
        <v>-</v>
      </c>
      <c r="FJ42" s="38" t="str">
        <f>IF($P42="○",VLOOKUP($C42&amp;"-"&amp;FJ$4,'05市民生活実感調査'!$A$3:$BC$218,COLUMN('05市民生活実感調査'!$AI:$AI),FALSE),"-")</f>
        <v>-</v>
      </c>
      <c r="FK42" s="38" t="str">
        <f>IF($Q42="○",VLOOKUP($C42&amp;"-"&amp;FK$4,'05市民生活実感調査'!$A$3:$BC$218,COLUMN('05市民生活実感調査'!$AI:$AI),FALSE),"-")</f>
        <v>-</v>
      </c>
      <c r="FL42" s="38" t="str">
        <f>IF($R42="○",VLOOKUP($C42&amp;"-"&amp;FL$4,'05市民生活実感調査'!$A$3:$BC$218,COLUMN('05市民生活実感調査'!$AI:$AI),FALSE),"-")</f>
        <v>-</v>
      </c>
      <c r="FM42" s="109" t="e">
        <f t="shared" si="97"/>
        <v>#DIV/0!</v>
      </c>
      <c r="FN42" s="37" t="str">
        <f t="shared" si="98"/>
        <v/>
      </c>
      <c r="FO42" s="38" t="str">
        <f t="shared" si="32"/>
        <v/>
      </c>
      <c r="FP42" s="38" t="str">
        <f t="shared" si="33"/>
        <v/>
      </c>
      <c r="FQ42" s="38" t="str">
        <f t="shared" si="34"/>
        <v/>
      </c>
      <c r="FR42" s="38" t="str">
        <f t="shared" si="35"/>
        <v/>
      </c>
      <c r="FS42" s="38" t="str">
        <f t="shared" si="36"/>
        <v/>
      </c>
      <c r="FT42" s="38" t="str">
        <f t="shared" si="37"/>
        <v/>
      </c>
      <c r="FU42" s="38" t="str">
        <f t="shared" si="38"/>
        <v/>
      </c>
      <c r="FV42" s="41" t="e">
        <f t="shared" si="99"/>
        <v>#DIV/0!</v>
      </c>
      <c r="FW42" s="13" t="str">
        <f t="shared" si="100"/>
        <v>市民実感</v>
      </c>
      <c r="FX42" s="5" t="str">
        <f t="shared" si="101"/>
        <v>学生のパワーやまちの活気は実感されてこそ価値があるため，市民の実感を重視する。</v>
      </c>
      <c r="FY42" s="108" t="e">
        <f>VLOOKUP(EJ42&amp;FM42&amp;FW42,プルダウン!$AC$2:$AD$51,2,FALSE)</f>
        <v>#DIV/0!</v>
      </c>
      <c r="FZ42" s="12" t="e">
        <f>VLOOKUP(FY42,プルダウン!$A$1:$B$6,2,FALSE)</f>
        <v>#DIV/0!</v>
      </c>
      <c r="GA42" s="11"/>
      <c r="GB42" s="12"/>
      <c r="GC42" s="22" t="s">
        <v>81</v>
      </c>
      <c r="GD42" s="116"/>
      <c r="GE42" s="115" t="str">
        <f>VLOOKUP($A42&amp;"-"&amp;GE$4,'04施策の客観指標'!$A$4:$AU$1029,COLUMN('04施策の客観指標'!$AS:$AS),FALSE)</f>
        <v>-</v>
      </c>
      <c r="GF42" s="7" t="str">
        <f>VLOOKUP($A42&amp;"-"&amp;GF$4,'04施策の客観指標'!$A$4:$AU$1029,COLUMN('04施策の客観指標'!$AS:$AS),FALSE)</f>
        <v>-</v>
      </c>
      <c r="GG42" s="7" t="str">
        <f>VLOOKUP($A42&amp;"-"&amp;GG$4,'04施策の客観指標'!$A$4:$AU$1029,COLUMN('04施策の客観指標'!$AS:$AS),FALSE)</f>
        <v>-</v>
      </c>
      <c r="GH42" s="7" t="str">
        <f>VLOOKUP($A42&amp;"-"&amp;GH$4,'04施策の客観指標'!$A$4:$AU$1029,COLUMN('04施策の客観指標'!$AS:$AS),FALSE)</f>
        <v>-</v>
      </c>
      <c r="GI42" s="7" t="str">
        <f>VLOOKUP($A42&amp;"-"&amp;GI$4,'04施策の客観指標'!$A$4:$AU$1029,COLUMN('04施策の客観指標'!$AS:$AS),FALSE)</f>
        <v>-</v>
      </c>
      <c r="GJ42" s="7" t="str">
        <f>VLOOKUP($A42&amp;"-"&amp;GJ$4,'04施策の客観指標'!$A$4:$AU$1029,COLUMN('04施策の客観指標'!$AS:$AS),FALSE)</f>
        <v>-</v>
      </c>
      <c r="GK42" s="7" t="str">
        <f>VLOOKUP($A42&amp;"-"&amp;GK$4,'04施策の客観指標'!$A$4:$AU$1029,COLUMN('04施策の客観指標'!$AS:$AS),FALSE)</f>
        <v>-</v>
      </c>
      <c r="GL42" s="7" t="str">
        <f>VLOOKUP($A42&amp;"-"&amp;GL$4,'04施策の客観指標'!$A$4:$AU$1029,COLUMN('04施策の客観指標'!$AS:$AS),FALSE)</f>
        <v>-</v>
      </c>
      <c r="GM42" s="7" t="str">
        <f>VLOOKUP($A42&amp;"-"&amp;GM$4,'04施策の客観指標'!$A$4:$AU$1029,COLUMN('04施策の客観指標'!$AS:$AS),FALSE)</f>
        <v>-</v>
      </c>
      <c r="GN42" s="109" t="str">
        <f t="shared" si="102"/>
        <v>e</v>
      </c>
      <c r="GO42" s="37">
        <f>VLOOKUP($A42&amp;"-"&amp;GE$4,'04施策の客観指標'!$A$4:$AU$1029,COLUMN('04施策の客観指標'!$AU:$AU),FALSE)</f>
        <v>1</v>
      </c>
      <c r="GP42" s="38" t="str">
        <f>VLOOKUP($A42&amp;"-"&amp;GF$4,'04施策の客観指標'!$A$4:$AU$1029,COLUMN('04施策の客観指標'!$AU:$AU),FALSE)</f>
        <v>-</v>
      </c>
      <c r="GQ42" s="38" t="str">
        <f>VLOOKUP($A42&amp;"-"&amp;GG$4,'04施策の客観指標'!$A$4:$AU$1029,COLUMN('04施策の客観指標'!$AU:$AU),FALSE)</f>
        <v>-</v>
      </c>
      <c r="GR42" s="38" t="str">
        <f>VLOOKUP($A42&amp;"-"&amp;GH$4,'04施策の客観指標'!$A$4:$AU$1029,COLUMN('04施策の客観指標'!$AU:$AU),FALSE)</f>
        <v>-</v>
      </c>
      <c r="GS42" s="38" t="str">
        <f>VLOOKUP($A42&amp;"-"&amp;GI$4,'04施策の客観指標'!$A$4:$AU$1029,COLUMN('04施策の客観指標'!$AU:$AU),FALSE)</f>
        <v>-</v>
      </c>
      <c r="GT42" s="38" t="str">
        <f>VLOOKUP($A42&amp;"-"&amp;GJ$4,'04施策の客観指標'!$A$4:$AU$1029,COLUMN('04施策の客観指標'!$AU:$AU),FALSE)</f>
        <v>-</v>
      </c>
      <c r="GU42" s="38" t="str">
        <f>VLOOKUP($A42&amp;"-"&amp;GK$4,'04施策の客観指標'!$A$4:$AU$1029,COLUMN('04施策の客観指標'!$AU:$AU),FALSE)</f>
        <v>-</v>
      </c>
      <c r="GV42" s="38" t="str">
        <f>VLOOKUP($A42&amp;"-"&amp;GL$4,'04施策の客観指標'!$A$4:$AU$1029,COLUMN('04施策の客観指標'!$AU:$AU),FALSE)</f>
        <v>-</v>
      </c>
      <c r="GW42" s="38" t="str">
        <f>VLOOKUP($A42&amp;"-"&amp;GM$4,'04施策の客観指標'!$A$4:$AU$1029,COLUMN('04施策の客観指標'!$AU:$AU),FALSE)</f>
        <v>-</v>
      </c>
      <c r="GX42" s="82">
        <f t="shared" si="103"/>
        <v>1</v>
      </c>
      <c r="GY42" s="37" t="str">
        <f t="shared" si="104"/>
        <v/>
      </c>
      <c r="GZ42" s="38" t="str">
        <f t="shared" si="39"/>
        <v/>
      </c>
      <c r="HA42" s="38" t="str">
        <f t="shared" si="40"/>
        <v/>
      </c>
      <c r="HB42" s="38" t="str">
        <f t="shared" si="41"/>
        <v/>
      </c>
      <c r="HC42" s="38" t="str">
        <f t="shared" si="42"/>
        <v/>
      </c>
      <c r="HD42" s="38" t="str">
        <f t="shared" si="43"/>
        <v/>
      </c>
      <c r="HE42" s="38" t="str">
        <f t="shared" si="44"/>
        <v/>
      </c>
      <c r="HF42" s="38" t="str">
        <f t="shared" si="45"/>
        <v/>
      </c>
      <c r="HG42" s="38" t="str">
        <f t="shared" si="46"/>
        <v/>
      </c>
      <c r="HH42" s="41">
        <f t="shared" si="105"/>
        <v>0</v>
      </c>
      <c r="HI42" s="37" t="str">
        <f>IF($K42="○",VLOOKUP($C42&amp;"-"&amp;HI$4,'05市民生活実感調査'!$A$3:$BC$218,COLUMN('05市民生活実感調査'!$AS:$AS),FALSE),"-")</f>
        <v>-</v>
      </c>
      <c r="HJ42" s="38" t="str">
        <f>IF($L42="○",VLOOKUP($C42&amp;"-"&amp;HJ$4,'05市民生活実感調査'!$A$3:$BC$218,COLUMN('05市民生活実感調査'!$AS:$AS),FALSE),"-")</f>
        <v>-</v>
      </c>
      <c r="HK42" s="38" t="str">
        <f>IF($M42="○",VLOOKUP($C42&amp;"-"&amp;HK$4,'05市民生活実感調査'!$A$3:$BC$218,COLUMN('05市民生活実感調査'!$AS:$AS),FALSE),"-")</f>
        <v>-</v>
      </c>
      <c r="HL42" s="38" t="str">
        <f>IF($N42="○",VLOOKUP($C42&amp;"-"&amp;HL$4,'05市民生活実感調査'!$A$3:$BC$218,COLUMN('05市民生活実感調査'!$AS:$AS),FALSE),"-")</f>
        <v>-</v>
      </c>
      <c r="HM42" s="38" t="str">
        <f>IF($O42="○",VLOOKUP($C42&amp;"-"&amp;HM$4,'05市民生活実感調査'!$A$3:$BC$218,COLUMN('05市民生活実感調査'!$AS:$AS),FALSE),"-")</f>
        <v>-</v>
      </c>
      <c r="HN42" s="38" t="str">
        <f>IF($P42="○",VLOOKUP($C42&amp;"-"&amp;HN$4,'05市民生活実感調査'!$A$3:$BC$218,COLUMN('05市民生活実感調査'!$AS:$AS),FALSE),"-")</f>
        <v>-</v>
      </c>
      <c r="HO42" s="38" t="str">
        <f>IF($Q42="○",VLOOKUP($C42&amp;"-"&amp;HO$4,'05市民生活実感調査'!$A$3:$BC$218,COLUMN('05市民生活実感調査'!$AS:$AS),FALSE),"-")</f>
        <v>-</v>
      </c>
      <c r="HP42" s="38" t="str">
        <f>IF($R42="○",VLOOKUP($C42&amp;"-"&amp;HP$4,'05市民生活実感調査'!$A$3:$BC$218,COLUMN('05市民生活実感調査'!$AS:$AS),FALSE),"-")</f>
        <v>-</v>
      </c>
      <c r="HQ42" s="109" t="e">
        <f t="shared" si="106"/>
        <v>#DIV/0!</v>
      </c>
      <c r="HR42" s="37" t="str">
        <f t="shared" si="107"/>
        <v/>
      </c>
      <c r="HS42" s="38" t="str">
        <f t="shared" si="47"/>
        <v/>
      </c>
      <c r="HT42" s="38" t="str">
        <f t="shared" si="48"/>
        <v/>
      </c>
      <c r="HU42" s="38" t="str">
        <f t="shared" si="49"/>
        <v/>
      </c>
      <c r="HV42" s="38" t="str">
        <f t="shared" si="50"/>
        <v/>
      </c>
      <c r="HW42" s="38" t="str">
        <f t="shared" si="51"/>
        <v/>
      </c>
      <c r="HX42" s="38" t="str">
        <f t="shared" si="52"/>
        <v/>
      </c>
      <c r="HY42" s="38" t="str">
        <f t="shared" si="53"/>
        <v/>
      </c>
      <c r="HZ42" s="41" t="e">
        <f t="shared" si="108"/>
        <v>#DIV/0!</v>
      </c>
      <c r="IA42" s="13" t="str">
        <f t="shared" si="109"/>
        <v>市民実感</v>
      </c>
      <c r="IB42" s="5" t="str">
        <f t="shared" si="110"/>
        <v>学生のパワーやまちの活気は実感されてこそ価値があるため，市民の実感を重視する。</v>
      </c>
      <c r="IC42" s="108" t="e">
        <f>VLOOKUP(GN42&amp;HQ42&amp;IA42,プルダウン!$AC$2:$AD$51,2,FALSE)</f>
        <v>#DIV/0!</v>
      </c>
      <c r="ID42" s="12" t="e">
        <f>VLOOKUP(IC42,プルダウン!$A$1:$B$6,2,FALSE)</f>
        <v>#DIV/0!</v>
      </c>
      <c r="IE42" s="11"/>
      <c r="IF42" s="12"/>
      <c r="IG42" s="22" t="s">
        <v>81</v>
      </c>
      <c r="IH42" s="116"/>
      <c r="II42" s="115" t="str">
        <f>VLOOKUP($A42&amp;"-"&amp;II$4,'04施策の客観指標'!$A$4:$AU$1029,COLUMN('04施策の客観指標'!$AT:$AT),FALSE)</f>
        <v>-</v>
      </c>
      <c r="IJ42" s="7" t="str">
        <f>VLOOKUP($A42&amp;"-"&amp;IJ$4,'04施策の客観指標'!$A$4:$AU$1029,COLUMN('04施策の客観指標'!$AT:$AT),FALSE)</f>
        <v>-</v>
      </c>
      <c r="IK42" s="7" t="str">
        <f>VLOOKUP($A42&amp;"-"&amp;IK$4,'04施策の客観指標'!$A$4:$AU$1029,COLUMN('04施策の客観指標'!$AT:$AT),FALSE)</f>
        <v>-</v>
      </c>
      <c r="IL42" s="7" t="str">
        <f>VLOOKUP($A42&amp;"-"&amp;IL$4,'04施策の客観指標'!$A$4:$AU$1029,COLUMN('04施策の客観指標'!$AT:$AT),FALSE)</f>
        <v>-</v>
      </c>
      <c r="IM42" s="7" t="str">
        <f>VLOOKUP($A42&amp;"-"&amp;IM$4,'04施策の客観指標'!$A$4:$AU$1029,COLUMN('04施策の客観指標'!$AT:$AT),FALSE)</f>
        <v>-</v>
      </c>
      <c r="IN42" s="7" t="str">
        <f>VLOOKUP($A42&amp;"-"&amp;IN$4,'04施策の客観指標'!$A$4:$AU$1029,COLUMN('04施策の客観指標'!$AT:$AT),FALSE)</f>
        <v>-</v>
      </c>
      <c r="IO42" s="7" t="str">
        <f>VLOOKUP($A42&amp;"-"&amp;IO$4,'04施策の客観指標'!$A$4:$AU$1029,COLUMN('04施策の客観指標'!$AT:$AT),FALSE)</f>
        <v>-</v>
      </c>
      <c r="IP42" s="7" t="str">
        <f>VLOOKUP($A42&amp;"-"&amp;IP$4,'04施策の客観指標'!$A$4:$AU$1029,COLUMN('04施策の客観指標'!$AT:$AT),FALSE)</f>
        <v>-</v>
      </c>
      <c r="IQ42" s="7" t="str">
        <f>VLOOKUP($A42&amp;"-"&amp;IQ$4,'04施策の客観指標'!$A$4:$AU$1029,COLUMN('04施策の客観指標'!$AT:$AT),FALSE)</f>
        <v>-</v>
      </c>
      <c r="IR42" s="109" t="str">
        <f t="shared" si="111"/>
        <v>e</v>
      </c>
      <c r="IS42" s="37">
        <f>VLOOKUP($A42&amp;"-"&amp;II$4,'04施策の客観指標'!$A$4:$AU$1029,COLUMN('04施策の客観指標'!$AU:$AU),FALSE)</f>
        <v>1</v>
      </c>
      <c r="IT42" s="38" t="str">
        <f>VLOOKUP($A42&amp;"-"&amp;IJ$4,'04施策の客観指標'!$A$4:$AU$1029,COLUMN('04施策の客観指標'!$AU:$AU),FALSE)</f>
        <v>-</v>
      </c>
      <c r="IU42" s="38" t="str">
        <f>VLOOKUP($A42&amp;"-"&amp;IK$4,'04施策の客観指標'!$A$4:$AU$1029,COLUMN('04施策の客観指標'!$AU:$AU),FALSE)</f>
        <v>-</v>
      </c>
      <c r="IV42" s="38" t="str">
        <f>VLOOKUP($A42&amp;"-"&amp;IL$4,'04施策の客観指標'!$A$4:$AU$1029,COLUMN('04施策の客観指標'!$AU:$AU),FALSE)</f>
        <v>-</v>
      </c>
      <c r="IW42" s="38" t="str">
        <f>VLOOKUP($A42&amp;"-"&amp;IM$4,'04施策の客観指標'!$A$4:$AU$1029,COLUMN('04施策の客観指標'!$AU:$AU),FALSE)</f>
        <v>-</v>
      </c>
      <c r="IX42" s="38" t="str">
        <f>VLOOKUP($A42&amp;"-"&amp;IN$4,'04施策の客観指標'!$A$4:$AU$1029,COLUMN('04施策の客観指標'!$AU:$AU),FALSE)</f>
        <v>-</v>
      </c>
      <c r="IY42" s="38" t="str">
        <f>VLOOKUP($A42&amp;"-"&amp;IO$4,'04施策の客観指標'!$A$4:$AU$1029,COLUMN('04施策の客観指標'!$AU:$AU),FALSE)</f>
        <v>-</v>
      </c>
      <c r="IZ42" s="38" t="str">
        <f>VLOOKUP($A42&amp;"-"&amp;IP$4,'04施策の客観指標'!$A$4:$AU$1029,COLUMN('04施策の客観指標'!$AU:$AU),FALSE)</f>
        <v>-</v>
      </c>
      <c r="JA42" s="38" t="str">
        <f>VLOOKUP($A42&amp;"-"&amp;IQ$4,'04施策の客観指標'!$A$4:$AU$1029,COLUMN('04施策の客観指標'!$AU:$AU),FALSE)</f>
        <v>-</v>
      </c>
      <c r="JB42" s="82">
        <f t="shared" si="112"/>
        <v>1</v>
      </c>
      <c r="JC42" s="37" t="str">
        <f t="shared" si="113"/>
        <v/>
      </c>
      <c r="JD42" s="38" t="str">
        <f t="shared" si="54"/>
        <v/>
      </c>
      <c r="JE42" s="38" t="str">
        <f t="shared" si="55"/>
        <v/>
      </c>
      <c r="JF42" s="38" t="str">
        <f t="shared" si="56"/>
        <v/>
      </c>
      <c r="JG42" s="38" t="str">
        <f t="shared" si="57"/>
        <v/>
      </c>
      <c r="JH42" s="38" t="str">
        <f t="shared" si="58"/>
        <v/>
      </c>
      <c r="JI42" s="38" t="str">
        <f t="shared" si="59"/>
        <v/>
      </c>
      <c r="JJ42" s="38" t="str">
        <f t="shared" si="60"/>
        <v/>
      </c>
      <c r="JK42" s="38" t="str">
        <f t="shared" si="61"/>
        <v/>
      </c>
      <c r="JL42" s="41">
        <f t="shared" si="114"/>
        <v>0</v>
      </c>
      <c r="JM42" s="37" t="str">
        <f>IF($K42="○",VLOOKUP($C42&amp;"-"&amp;JM$4,'05市民生活実感調査'!$A$3:$BC$218,COLUMN('05市民生活実感調査'!$BC:$BC),FALSE),"-")</f>
        <v>-</v>
      </c>
      <c r="JN42" s="38" t="str">
        <f>IF($L42="○",VLOOKUP($C42&amp;"-"&amp;JN$4,'05市民生活実感調査'!$A$3:$BC$218,COLUMN('05市民生活実感調査'!$BC:$BC),FALSE),"-")</f>
        <v>-</v>
      </c>
      <c r="JO42" s="38" t="str">
        <f>IF($M42="○",VLOOKUP($C42&amp;"-"&amp;JO$4,'05市民生活実感調査'!$A$3:$BC$218,COLUMN('05市民生活実感調査'!$BC:$BC),FALSE),"-")</f>
        <v>-</v>
      </c>
      <c r="JP42" s="38" t="str">
        <f>IF($N42="○",VLOOKUP($C42&amp;"-"&amp;JP$4,'05市民生活実感調査'!$A$3:$BC$218,COLUMN('05市民生活実感調査'!$BC:$BC),FALSE),"-")</f>
        <v>-</v>
      </c>
      <c r="JQ42" s="38" t="str">
        <f>IF($O42="○",VLOOKUP($C42&amp;"-"&amp;JQ$4,'05市民生活実感調査'!$A$3:$BC$218,COLUMN('05市民生活実感調査'!$BC:$BC),FALSE),"-")</f>
        <v>-</v>
      </c>
      <c r="JR42" s="38" t="str">
        <f>IF($P42="○",VLOOKUP($C42&amp;"-"&amp;JR$4,'05市民生活実感調査'!$A$3:$BC$218,COLUMN('05市民生活実感調査'!$BC:$BC),FALSE),"-")</f>
        <v>-</v>
      </c>
      <c r="JS42" s="38" t="str">
        <f>IF($Q42="○",VLOOKUP($C42&amp;"-"&amp;JS$4,'05市民生活実感調査'!$A$3:$BC$218,COLUMN('05市民生活実感調査'!$BC:$BC),FALSE),"-")</f>
        <v>-</v>
      </c>
      <c r="JT42" s="38" t="str">
        <f>IF($R42="○",VLOOKUP($C42&amp;"-"&amp;JT$4,'05市民生活実感調査'!$A$3:$BC$218,COLUMN('05市民生活実感調査'!$BC:$BC),FALSE),"-")</f>
        <v>-</v>
      </c>
      <c r="JU42" s="109" t="e">
        <f t="shared" si="115"/>
        <v>#DIV/0!</v>
      </c>
      <c r="JV42" s="37" t="str">
        <f t="shared" si="116"/>
        <v/>
      </c>
      <c r="JW42" s="38" t="str">
        <f t="shared" si="62"/>
        <v/>
      </c>
      <c r="JX42" s="38" t="str">
        <f t="shared" si="63"/>
        <v/>
      </c>
      <c r="JY42" s="38" t="str">
        <f t="shared" si="64"/>
        <v/>
      </c>
      <c r="JZ42" s="38" t="str">
        <f t="shared" si="65"/>
        <v/>
      </c>
      <c r="KA42" s="38" t="str">
        <f t="shared" si="66"/>
        <v/>
      </c>
      <c r="KB42" s="38" t="str">
        <f t="shared" si="67"/>
        <v/>
      </c>
      <c r="KC42" s="38" t="str">
        <f t="shared" si="68"/>
        <v/>
      </c>
      <c r="KD42" s="41" t="e">
        <f t="shared" si="117"/>
        <v>#DIV/0!</v>
      </c>
      <c r="KE42" s="13" t="str">
        <f t="shared" si="118"/>
        <v>市民実感</v>
      </c>
      <c r="KF42" s="5" t="str">
        <f t="shared" si="119"/>
        <v>学生のパワーやまちの活気は実感されてこそ価値があるため，市民の実感を重視する。</v>
      </c>
      <c r="KG42" s="108" t="e">
        <f>VLOOKUP(IR42&amp;JU42&amp;KE42,プルダウン!$AC$2:$AD$51,2,FALSE)</f>
        <v>#DIV/0!</v>
      </c>
      <c r="KH42" s="12" t="e">
        <f>VLOOKUP(KG42,プルダウン!$A$1:$B$6,2,FALSE)</f>
        <v>#DIV/0!</v>
      </c>
      <c r="KI42" s="11"/>
      <c r="KJ42" s="12"/>
      <c r="KK42" s="22" t="s">
        <v>81</v>
      </c>
      <c r="KL42" s="5"/>
    </row>
    <row r="43" spans="1:298" ht="103.5" customHeight="1">
      <c r="A43" s="18">
        <v>1004</v>
      </c>
      <c r="B43" s="5" t="s">
        <v>197</v>
      </c>
      <c r="C43" s="47">
        <f t="shared" si="140"/>
        <v>10</v>
      </c>
      <c r="D43" s="12" t="str">
        <f>IFERROR(VLOOKUP(C43,プルダウン!$L$2:$M$28,2,FALSE),"-")</f>
        <v>大学</v>
      </c>
      <c r="E43" s="5"/>
      <c r="F43" s="154" t="s">
        <v>2136</v>
      </c>
      <c r="G43" s="170" t="s">
        <v>2249</v>
      </c>
      <c r="H43" s="154"/>
      <c r="I43" s="170"/>
      <c r="J43" s="5"/>
      <c r="K43" s="42" t="s">
        <v>85</v>
      </c>
      <c r="L43" s="43" t="s">
        <v>85</v>
      </c>
      <c r="M43" s="43" t="s">
        <v>85</v>
      </c>
      <c r="N43" s="43" t="s">
        <v>392</v>
      </c>
      <c r="O43" s="43" t="s">
        <v>85</v>
      </c>
      <c r="P43" s="43" t="s">
        <v>85</v>
      </c>
      <c r="Q43" s="43" t="s">
        <v>85</v>
      </c>
      <c r="R43" s="386" t="s">
        <v>85</v>
      </c>
      <c r="S43" s="546" t="str">
        <f>VLOOKUP($A43&amp;"-"&amp;S$4,'04施策の客観指標'!$A$4:$AU$1029,COLUMN('04施策の客観指標'!$AP:$AP),FALSE)</f>
        <v>-</v>
      </c>
      <c r="T43" s="528" t="str">
        <f>VLOOKUP($A43&amp;"-"&amp;T$4,'04施策の客観指標'!$A$4:$AU$1029,COLUMN('04施策の客観指標'!$AP:$AP),FALSE)</f>
        <v>-</v>
      </c>
      <c r="U43" s="528" t="str">
        <f>VLOOKUP($A43&amp;"-"&amp;U$4,'04施策の客観指標'!$A$4:$AU$1029,COLUMN('04施策の客観指標'!$AP:$AP),FALSE)</f>
        <v>-</v>
      </c>
      <c r="V43" s="528" t="str">
        <f>VLOOKUP($A43&amp;"-"&amp;V$4,'04施策の客観指標'!$A$4:$AU$1029,COLUMN('04施策の客観指標'!$AP:$AP),FALSE)</f>
        <v>-</v>
      </c>
      <c r="W43" s="528" t="str">
        <f>VLOOKUP($A43&amp;"-"&amp;W$4,'04施策の客観指標'!$A$4:$AU$1029,COLUMN('04施策の客観指標'!$AP:$AP),FALSE)</f>
        <v>-</v>
      </c>
      <c r="X43" s="528" t="str">
        <f>VLOOKUP($A43&amp;"-"&amp;X$4,'04施策の客観指標'!$A$4:$AU$1029,COLUMN('04施策の客観指標'!$AP:$AP),FALSE)</f>
        <v>-</v>
      </c>
      <c r="Y43" s="528" t="str">
        <f>VLOOKUP($A43&amp;"-"&amp;Y$4,'04施策の客観指標'!$A$4:$AU$1029,COLUMN('04施策の客観指標'!$AP:$AP),FALSE)</f>
        <v>-</v>
      </c>
      <c r="Z43" s="528" t="str">
        <f>VLOOKUP($A43&amp;"-"&amp;Z$4,'04施策の客観指標'!$A$4:$AU$1029,COLUMN('04施策の客観指標'!$AP:$AP),FALSE)</f>
        <v>-</v>
      </c>
      <c r="AA43" s="529" t="str">
        <f>VLOOKUP($A43&amp;"-"&amp;AA$4,'04施策の客観指標'!$A$4:$AU$1029,COLUMN('04施策の客観指標'!$AP:$AP),FALSE)</f>
        <v>-</v>
      </c>
      <c r="AB43" s="547" t="str">
        <f t="shared" si="70"/>
        <v>-</v>
      </c>
      <c r="AC43" s="252" t="str">
        <f>VLOOKUP($A43&amp;"-"&amp;S$4,'04施策の客観指標'!$A$4:$AU$1029,COLUMN('04施策の客観指標'!$AU:$AU),FALSE)</f>
        <v>-</v>
      </c>
      <c r="AD43" s="38" t="str">
        <f>VLOOKUP($A43&amp;"-"&amp;T$4,'04施策の客観指標'!$A$4:$AU$1029,COLUMN('04施策の客観指標'!$AU:$AU),FALSE)</f>
        <v>-</v>
      </c>
      <c r="AE43" s="38" t="str">
        <f>VLOOKUP($A43&amp;"-"&amp;U$4,'04施策の客観指標'!$A$4:$AU$1029,COLUMN('04施策の客観指標'!$AU:$AU),FALSE)</f>
        <v>-</v>
      </c>
      <c r="AF43" s="38" t="str">
        <f>VLOOKUP($A43&amp;"-"&amp;V$4,'04施策の客観指標'!$A$4:$AU$1029,COLUMN('04施策の客観指標'!$AU:$AU),FALSE)</f>
        <v>-</v>
      </c>
      <c r="AG43" s="38" t="str">
        <f>VLOOKUP($A43&amp;"-"&amp;W$4,'04施策の客観指標'!$A$4:$AU$1029,COLUMN('04施策の客観指標'!$AU:$AU),FALSE)</f>
        <v>-</v>
      </c>
      <c r="AH43" s="38" t="str">
        <f>VLOOKUP($A43&amp;"-"&amp;X$4,'04施策の客観指標'!$A$4:$AU$1029,COLUMN('04施策の客観指標'!$AU:$AU),FALSE)</f>
        <v>-</v>
      </c>
      <c r="AI43" s="38" t="str">
        <f>VLOOKUP($A43&amp;"-"&amp;Y$4,'04施策の客観指標'!$A$4:$AU$1029,COLUMN('04施策の客観指標'!$AU:$AU),FALSE)</f>
        <v>-</v>
      </c>
      <c r="AJ43" s="38" t="str">
        <f>VLOOKUP($A43&amp;"-"&amp;Z$4,'04施策の客観指標'!$A$4:$AU$1029,COLUMN('04施策の客観指標'!$AU:$AU),FALSE)</f>
        <v>-</v>
      </c>
      <c r="AK43" s="38" t="str">
        <f>VLOOKUP($A43&amp;"-"&amp;AA$4,'04施策の客観指標'!$A$4:$AU$1029,COLUMN('04施策の客観指標'!$AU:$AU),FALSE)</f>
        <v>-</v>
      </c>
      <c r="AL43" s="82">
        <f t="shared" si="141"/>
        <v>0</v>
      </c>
      <c r="AM43" s="252" t="str">
        <f t="shared" si="142"/>
        <v/>
      </c>
      <c r="AN43" s="38" t="str">
        <f t="shared" si="143"/>
        <v/>
      </c>
      <c r="AO43" s="38" t="str">
        <f t="shared" si="144"/>
        <v/>
      </c>
      <c r="AP43" s="38" t="str">
        <f t="shared" si="145"/>
        <v/>
      </c>
      <c r="AQ43" s="38" t="str">
        <f t="shared" si="146"/>
        <v/>
      </c>
      <c r="AR43" s="38" t="str">
        <f t="shared" si="147"/>
        <v/>
      </c>
      <c r="AS43" s="38" t="str">
        <f t="shared" si="148"/>
        <v/>
      </c>
      <c r="AT43" s="38" t="str">
        <f t="shared" si="149"/>
        <v/>
      </c>
      <c r="AU43" s="253" t="str">
        <f t="shared" si="150"/>
        <v/>
      </c>
      <c r="AV43" s="81" t="str">
        <f t="shared" si="200"/>
        <v>-</v>
      </c>
      <c r="AW43" s="534" t="str">
        <f>IF($K43="○",VLOOKUP($C43&amp;"-"&amp;AW$4,'05市民生活実感調査'!$A$3:$BC$218,COLUMN('05市民生活実感調査'!$O:$O),FALSE),"-")</f>
        <v>-</v>
      </c>
      <c r="AX43" s="535" t="str">
        <f>IF($L43="○",VLOOKUP($C43&amp;"-"&amp;AX$4,'05市民生活実感調査'!$A$3:$BC$218,COLUMN('05市民生活実感調査'!$O:$O),FALSE),"-")</f>
        <v>-</v>
      </c>
      <c r="AY43" s="535" t="str">
        <f>IF($M43="○",VLOOKUP($C43&amp;"-"&amp;AY$4,'05市民生活実感調査'!$A$3:$BC$218,COLUMN('05市民生活実感調査'!$O:$O),FALSE),"-")</f>
        <v>-</v>
      </c>
      <c r="AZ43" s="535" t="str">
        <f>IF($N43="○",VLOOKUP($C43&amp;"-"&amp;AZ$4,'05市民生活実感調査'!$A$3:$BC$218,COLUMN('05市民生活実感調査'!$O:$O),FALSE),"-")</f>
        <v>c</v>
      </c>
      <c r="BA43" s="535" t="str">
        <f>IF($O43="○",VLOOKUP($C43&amp;"-"&amp;BA$4,'05市民生活実感調査'!$A$3:$BC$218,COLUMN('05市民生活実感調査'!$O:$O),FALSE),"-")</f>
        <v>-</v>
      </c>
      <c r="BB43" s="535" t="str">
        <f>IF($P43="○",VLOOKUP($C43&amp;"-"&amp;BB$4,'05市民生活実感調査'!$A$3:$BC$218,COLUMN('05市民生活実感調査'!$O:$O),FALSE),"-")</f>
        <v>-</v>
      </c>
      <c r="BC43" s="535" t="str">
        <f>IF($Q43="○",VLOOKUP($C43&amp;"-"&amp;BC$4,'05市民生活実感調査'!$A$3:$BC$218,COLUMN('05市民生活実感調査'!$O:$O),FALSE),"-")</f>
        <v>-</v>
      </c>
      <c r="BD43" s="535" t="str">
        <f>IF($R43="○",VLOOKUP($C43&amp;"-"&amp;BD$4,'05市民生活実感調査'!$A$3:$BC$218,COLUMN('05市民生活実感調査'!$O:$O),FALSE),"-")</f>
        <v>-</v>
      </c>
      <c r="BE43" s="536" t="str">
        <f t="shared" si="81"/>
        <v>c</v>
      </c>
      <c r="BF43" s="37" t="str">
        <f t="shared" si="151"/>
        <v/>
      </c>
      <c r="BG43" s="38" t="str">
        <f t="shared" si="152"/>
        <v/>
      </c>
      <c r="BH43" s="38" t="str">
        <f t="shared" si="153"/>
        <v/>
      </c>
      <c r="BI43" s="38">
        <f t="shared" si="154"/>
        <v>2</v>
      </c>
      <c r="BJ43" s="38" t="str">
        <f t="shared" si="155"/>
        <v/>
      </c>
      <c r="BK43" s="38" t="str">
        <f t="shared" si="156"/>
        <v/>
      </c>
      <c r="BL43" s="38" t="str">
        <f t="shared" si="157"/>
        <v/>
      </c>
      <c r="BM43" s="38" t="str">
        <f t="shared" si="158"/>
        <v/>
      </c>
      <c r="BN43" s="41">
        <f t="shared" si="159"/>
        <v>0.5</v>
      </c>
      <c r="BO43" s="275" t="s">
        <v>124</v>
      </c>
      <c r="BP43" s="24" t="s">
        <v>2195</v>
      </c>
      <c r="BQ43" s="586" t="s">
        <v>93</v>
      </c>
      <c r="BR43" s="587" t="str">
        <f>VLOOKUP(BQ43,[9]プルダウン!$A$1:$B$6,2,FALSE)</f>
        <v>政策の目的がそこそこ達成されている</v>
      </c>
      <c r="BS43" s="158" t="s">
        <v>12</v>
      </c>
      <c r="BT43" s="239" t="s">
        <v>2306</v>
      </c>
      <c r="BU43" s="212" t="s">
        <v>2263</v>
      </c>
      <c r="BV43" s="336" t="s">
        <v>2303</v>
      </c>
      <c r="BW43" s="115" t="str">
        <f>VLOOKUP($A43&amp;"-"&amp;BW$4,'04施策の客観指標'!$A$4:$AU$1029,COLUMN('04施策の客観指標'!$AQ:$AQ),FALSE)</f>
        <v>-</v>
      </c>
      <c r="BX43" s="7" t="str">
        <f>VLOOKUP($A43&amp;"-"&amp;BX$4,'04施策の客観指標'!$A$4:$AU$1029,COLUMN('04施策の客観指標'!$AQ:$AQ),FALSE)</f>
        <v>-</v>
      </c>
      <c r="BY43" s="7" t="str">
        <f>VLOOKUP($A43&amp;"-"&amp;BY$4,'04施策の客観指標'!$A$4:$AU$1029,COLUMN('04施策の客観指標'!$AQ:$AQ),FALSE)</f>
        <v>-</v>
      </c>
      <c r="BZ43" s="7" t="str">
        <f>VLOOKUP($A43&amp;"-"&amp;BZ$4,'04施策の客観指標'!$A$4:$AU$1029,COLUMN('04施策の客観指標'!$AQ:$AQ),FALSE)</f>
        <v>-</v>
      </c>
      <c r="CA43" s="7" t="str">
        <f>VLOOKUP($A43&amp;"-"&amp;CA$4,'04施策の客観指標'!$A$4:$AU$1029,COLUMN('04施策の客観指標'!$AQ:$AQ),FALSE)</f>
        <v>-</v>
      </c>
      <c r="CB43" s="7" t="str">
        <f>VLOOKUP($A43&amp;"-"&amp;CB$4,'04施策の客観指標'!$A$4:$AU$1029,COLUMN('04施策の客観指標'!$AQ:$AQ),FALSE)</f>
        <v>-</v>
      </c>
      <c r="CC43" s="7" t="str">
        <f>VLOOKUP($A43&amp;"-"&amp;CC$4,'04施策の客観指標'!$A$4:$AU$1029,COLUMN('04施策の客観指標'!$AQ:$AQ),FALSE)</f>
        <v>-</v>
      </c>
      <c r="CD43" s="7" t="str">
        <f>VLOOKUP($A43&amp;"-"&amp;CD$4,'04施策の客観指標'!$A$4:$AU$1029,COLUMN('04施策の客観指標'!$AQ:$AQ),FALSE)</f>
        <v>-</v>
      </c>
      <c r="CE43" s="7" t="str">
        <f>VLOOKUP($A43&amp;"-"&amp;CE$4,'04施策の客観指標'!$A$4:$AU$1029,COLUMN('04施策の客観指標'!$AQ:$AQ),FALSE)</f>
        <v>-</v>
      </c>
      <c r="CF43" s="109" t="e">
        <f t="shared" si="84"/>
        <v>#DIV/0!</v>
      </c>
      <c r="CG43" s="37" t="str">
        <f>VLOOKUP($A43&amp;"-"&amp;BW$4,'04施策の客観指標'!$A$4:$AU$1029,COLUMN('04施策の客観指標'!$AU:$AU),FALSE)</f>
        <v>-</v>
      </c>
      <c r="CH43" s="38" t="str">
        <f>VLOOKUP($A43&amp;"-"&amp;BX$4,'04施策の客観指標'!$A$4:$AU$1029,COLUMN('04施策の客観指標'!$AU:$AU),FALSE)</f>
        <v>-</v>
      </c>
      <c r="CI43" s="38" t="str">
        <f>VLOOKUP($A43&amp;"-"&amp;BY$4,'04施策の客観指標'!$A$4:$AU$1029,COLUMN('04施策の客観指標'!$AU:$AU),FALSE)</f>
        <v>-</v>
      </c>
      <c r="CJ43" s="38" t="str">
        <f>VLOOKUP($A43&amp;"-"&amp;BZ$4,'04施策の客観指標'!$A$4:$AU$1029,COLUMN('04施策の客観指標'!$AU:$AU),FALSE)</f>
        <v>-</v>
      </c>
      <c r="CK43" s="38" t="str">
        <f>VLOOKUP($A43&amp;"-"&amp;CA$4,'04施策の客観指標'!$A$4:$AU$1029,COLUMN('04施策の客観指標'!$AU:$AU),FALSE)</f>
        <v>-</v>
      </c>
      <c r="CL43" s="38" t="str">
        <f>VLOOKUP($A43&amp;"-"&amp;CB$4,'04施策の客観指標'!$A$4:$AU$1029,COLUMN('04施策の客観指標'!$AU:$AU),FALSE)</f>
        <v>-</v>
      </c>
      <c r="CM43" s="38" t="str">
        <f>VLOOKUP($A43&amp;"-"&amp;CC$4,'04施策の客観指標'!$A$4:$AU$1029,COLUMN('04施策の客観指標'!$AU:$AU),FALSE)</f>
        <v>-</v>
      </c>
      <c r="CN43" s="38" t="str">
        <f>VLOOKUP($A43&amp;"-"&amp;CD$4,'04施策の客観指標'!$A$4:$AU$1029,COLUMN('04施策の客観指標'!$AU:$AU),FALSE)</f>
        <v>-</v>
      </c>
      <c r="CO43" s="38" t="str">
        <f>VLOOKUP($A43&amp;"-"&amp;CE$4,'04施策の客観指標'!$A$4:$AU$1029,COLUMN('04施策の客観指標'!$AU:$AU),FALSE)</f>
        <v>-</v>
      </c>
      <c r="CP43" s="82">
        <f t="shared" si="85"/>
        <v>0</v>
      </c>
      <c r="CQ43" s="37" t="str">
        <f t="shared" si="86"/>
        <v/>
      </c>
      <c r="CR43" s="38" t="str">
        <f t="shared" si="9"/>
        <v/>
      </c>
      <c r="CS43" s="38" t="str">
        <f t="shared" si="10"/>
        <v/>
      </c>
      <c r="CT43" s="38" t="str">
        <f t="shared" si="11"/>
        <v/>
      </c>
      <c r="CU43" s="38" t="str">
        <f t="shared" si="12"/>
        <v/>
      </c>
      <c r="CV43" s="38" t="str">
        <f t="shared" si="13"/>
        <v/>
      </c>
      <c r="CW43" s="38" t="str">
        <f t="shared" si="14"/>
        <v/>
      </c>
      <c r="CX43" s="38" t="str">
        <f t="shared" si="15"/>
        <v/>
      </c>
      <c r="CY43" s="38" t="str">
        <f t="shared" si="16"/>
        <v/>
      </c>
      <c r="CZ43" s="41" t="e">
        <f t="shared" si="87"/>
        <v>#DIV/0!</v>
      </c>
      <c r="DA43" s="37" t="str">
        <f>IF($K43="○",VLOOKUP($C43&amp;"-"&amp;DA$4,'05市民生活実感調査'!$A$3:$BC$218,COLUMN('05市民生活実感調査'!$Y:$Y),FALSE),"-")</f>
        <v>-</v>
      </c>
      <c r="DB43" s="38" t="str">
        <f>IF($L43="○",VLOOKUP($C43&amp;"-"&amp;DB$4,'05市民生活実感調査'!$A$3:$BC$218,COLUMN('05市民生活実感調査'!$Y:$Y),FALSE),"-")</f>
        <v>-</v>
      </c>
      <c r="DC43" s="38" t="str">
        <f>IF($M43="○",VLOOKUP($C43&amp;"-"&amp;DC$4,'05市民生活実感調査'!$A$3:$BC$218,COLUMN('05市民生活実感調査'!$Y:$Y),FALSE),"-")</f>
        <v>-</v>
      </c>
      <c r="DD43" s="38" t="str">
        <f>IF($N43="○",VLOOKUP($C43&amp;"-"&amp;DD$4,'05市民生活実感調査'!$A$3:$BC$218,COLUMN('05市民生活実感調査'!$Y:$Y),FALSE),"-")</f>
        <v>-</v>
      </c>
      <c r="DE43" s="38" t="str">
        <f>IF($O43="○",VLOOKUP($C43&amp;"-"&amp;DE$4,'05市民生活実感調査'!$A$3:$BC$218,COLUMN('05市民生活実感調査'!$Y:$Y),FALSE),"-")</f>
        <v>-</v>
      </c>
      <c r="DF43" s="38" t="str">
        <f>IF($P43="○",VLOOKUP($C43&amp;"-"&amp;DF$4,'05市民生活実感調査'!$A$3:$BC$218,COLUMN('05市民生活実感調査'!$Y:$Y),FALSE),"-")</f>
        <v>-</v>
      </c>
      <c r="DG43" s="38" t="str">
        <f>IF($Q43="○",VLOOKUP($C43&amp;"-"&amp;DG$4,'05市民生活実感調査'!$A$3:$BC$218,COLUMN('05市民生活実感調査'!$Y:$Y),FALSE),"-")</f>
        <v>-</v>
      </c>
      <c r="DH43" s="38" t="str">
        <f>IF($R43="○",VLOOKUP($C43&amp;"-"&amp;DH$4,'05市民生活実感調査'!$A$3:$BC$218,COLUMN('05市民生活実感調査'!$Y:$Y),FALSE),"-")</f>
        <v>-</v>
      </c>
      <c r="DI43" s="109" t="e">
        <f t="shared" si="88"/>
        <v>#DIV/0!</v>
      </c>
      <c r="DJ43" s="37" t="str">
        <f t="shared" si="89"/>
        <v/>
      </c>
      <c r="DK43" s="38" t="str">
        <f t="shared" si="17"/>
        <v/>
      </c>
      <c r="DL43" s="38" t="str">
        <f t="shared" si="18"/>
        <v/>
      </c>
      <c r="DM43" s="38" t="str">
        <f t="shared" si="19"/>
        <v/>
      </c>
      <c r="DN43" s="38" t="str">
        <f t="shared" si="20"/>
        <v/>
      </c>
      <c r="DO43" s="38" t="str">
        <f t="shared" si="21"/>
        <v/>
      </c>
      <c r="DP43" s="38" t="str">
        <f t="shared" si="22"/>
        <v/>
      </c>
      <c r="DQ43" s="38" t="str">
        <f t="shared" si="23"/>
        <v/>
      </c>
      <c r="DR43" s="41" t="e">
        <f t="shared" si="90"/>
        <v>#DIV/0!</v>
      </c>
      <c r="DS43" s="13" t="str">
        <f t="shared" si="91"/>
        <v>客観指標</v>
      </c>
      <c r="DT43" s="5" t="str">
        <f t="shared" si="92"/>
        <v>学生の進路・社会進出の支援の取組は，市民に実感されにくいものであるため，客観指標を重視する。</v>
      </c>
      <c r="DU43" s="108" t="e">
        <f>VLOOKUP(CF43&amp;DI43&amp;DS43,プルダウン!$AC$2:$AD$51,2,FALSE)</f>
        <v>#DIV/0!</v>
      </c>
      <c r="DV43" s="12" t="e">
        <f>VLOOKUP(DU43,プルダウン!$A$1:$B$6,2,FALSE)</f>
        <v>#DIV/0!</v>
      </c>
      <c r="DW43" s="11"/>
      <c r="DX43" s="12"/>
      <c r="DY43" s="22" t="s">
        <v>81</v>
      </c>
      <c r="DZ43" s="116"/>
      <c r="EA43" s="115" t="str">
        <f>VLOOKUP($A43&amp;"-"&amp;EA$4,'04施策の客観指標'!$A$4:$AU$1029,COLUMN('04施策の客観指標'!$AR:$AR),FALSE)</f>
        <v>-</v>
      </c>
      <c r="EB43" s="7" t="str">
        <f>VLOOKUP($A43&amp;"-"&amp;EB$4,'04施策の客観指標'!$A$4:$AU$1029,COLUMN('04施策の客観指標'!$AR:$AR),FALSE)</f>
        <v>-</v>
      </c>
      <c r="EC43" s="7" t="str">
        <f>VLOOKUP($A43&amp;"-"&amp;EC$4,'04施策の客観指標'!$A$4:$AU$1029,COLUMN('04施策の客観指標'!$AR:$AR),FALSE)</f>
        <v>-</v>
      </c>
      <c r="ED43" s="7" t="str">
        <f>VLOOKUP($A43&amp;"-"&amp;ED$4,'04施策の客観指標'!$A$4:$AU$1029,COLUMN('04施策の客観指標'!$AR:$AR),FALSE)</f>
        <v>-</v>
      </c>
      <c r="EE43" s="7" t="str">
        <f>VLOOKUP($A43&amp;"-"&amp;EE$4,'04施策の客観指標'!$A$4:$AU$1029,COLUMN('04施策の客観指標'!$AR:$AR),FALSE)</f>
        <v>-</v>
      </c>
      <c r="EF43" s="7" t="str">
        <f>VLOOKUP($A43&amp;"-"&amp;EF$4,'04施策の客観指標'!$A$4:$AU$1029,COLUMN('04施策の客観指標'!$AR:$AR),FALSE)</f>
        <v>-</v>
      </c>
      <c r="EG43" s="7" t="str">
        <f>VLOOKUP($A43&amp;"-"&amp;EG$4,'04施策の客観指標'!$A$4:$AU$1029,COLUMN('04施策の客観指標'!$AR:$AR),FALSE)</f>
        <v>-</v>
      </c>
      <c r="EH43" s="7" t="str">
        <f>VLOOKUP($A43&amp;"-"&amp;EH$4,'04施策の客観指標'!$A$4:$AU$1029,COLUMN('04施策の客観指標'!$AR:$AR),FALSE)</f>
        <v>-</v>
      </c>
      <c r="EI43" s="7" t="str">
        <f>VLOOKUP($A43&amp;"-"&amp;EI$4,'04施策の客観指標'!$A$4:$AU$1029,COLUMN('04施策の客観指標'!$AR:$AR),FALSE)</f>
        <v>-</v>
      </c>
      <c r="EJ43" s="109" t="e">
        <f t="shared" si="93"/>
        <v>#DIV/0!</v>
      </c>
      <c r="EK43" s="37" t="str">
        <f>VLOOKUP($A43&amp;"-"&amp;EA$4,'04施策の客観指標'!$A$4:$AU$1029,COLUMN('04施策の客観指標'!$AU:$AU),FALSE)</f>
        <v>-</v>
      </c>
      <c r="EL43" s="38" t="str">
        <f>VLOOKUP($A43&amp;"-"&amp;EB$4,'04施策の客観指標'!$A$4:$AU$1029,COLUMN('04施策の客観指標'!$AU:$AU),FALSE)</f>
        <v>-</v>
      </c>
      <c r="EM43" s="38" t="str">
        <f>VLOOKUP($A43&amp;"-"&amp;EC$4,'04施策の客観指標'!$A$4:$AU$1029,COLUMN('04施策の客観指標'!$AU:$AU),FALSE)</f>
        <v>-</v>
      </c>
      <c r="EN43" s="38" t="str">
        <f>VLOOKUP($A43&amp;"-"&amp;ED$4,'04施策の客観指標'!$A$4:$AU$1029,COLUMN('04施策の客観指標'!$AU:$AU),FALSE)</f>
        <v>-</v>
      </c>
      <c r="EO43" s="38" t="str">
        <f>VLOOKUP($A43&amp;"-"&amp;EE$4,'04施策の客観指標'!$A$4:$AU$1029,COLUMN('04施策の客観指標'!$AU:$AU),FALSE)</f>
        <v>-</v>
      </c>
      <c r="EP43" s="38" t="str">
        <f>VLOOKUP($A43&amp;"-"&amp;EF$4,'04施策の客観指標'!$A$4:$AU$1029,COLUMN('04施策の客観指標'!$AU:$AU),FALSE)</f>
        <v>-</v>
      </c>
      <c r="EQ43" s="38" t="str">
        <f>VLOOKUP($A43&amp;"-"&amp;EG$4,'04施策の客観指標'!$A$4:$AU$1029,COLUMN('04施策の客観指標'!$AU:$AU),FALSE)</f>
        <v>-</v>
      </c>
      <c r="ER43" s="38" t="str">
        <f>VLOOKUP($A43&amp;"-"&amp;EH$4,'04施策の客観指標'!$A$4:$AU$1029,COLUMN('04施策の客観指標'!$AU:$AU),FALSE)</f>
        <v>-</v>
      </c>
      <c r="ES43" s="38" t="str">
        <f>VLOOKUP($A43&amp;"-"&amp;EI$4,'04施策の客観指標'!$A$4:$AU$1029,COLUMN('04施策の客観指標'!$AU:$AU),FALSE)</f>
        <v>-</v>
      </c>
      <c r="ET43" s="82">
        <f t="shared" si="94"/>
        <v>0</v>
      </c>
      <c r="EU43" s="37" t="str">
        <f t="shared" si="95"/>
        <v/>
      </c>
      <c r="EV43" s="38" t="str">
        <f t="shared" si="24"/>
        <v/>
      </c>
      <c r="EW43" s="38" t="str">
        <f t="shared" si="25"/>
        <v/>
      </c>
      <c r="EX43" s="38" t="str">
        <f t="shared" si="26"/>
        <v/>
      </c>
      <c r="EY43" s="38" t="str">
        <f t="shared" si="27"/>
        <v/>
      </c>
      <c r="EZ43" s="38" t="str">
        <f t="shared" si="28"/>
        <v/>
      </c>
      <c r="FA43" s="38" t="str">
        <f t="shared" si="29"/>
        <v/>
      </c>
      <c r="FB43" s="38" t="str">
        <f t="shared" si="30"/>
        <v/>
      </c>
      <c r="FC43" s="38" t="str">
        <f t="shared" si="31"/>
        <v/>
      </c>
      <c r="FD43" s="41" t="e">
        <f t="shared" si="96"/>
        <v>#DIV/0!</v>
      </c>
      <c r="FE43" s="37" t="str">
        <f>IF($K43="○",VLOOKUP($C43&amp;"-"&amp;FE$4,'05市民生活実感調査'!$A$3:$BC$218,COLUMN('05市民生活実感調査'!$AI:$AI),FALSE),"-")</f>
        <v>-</v>
      </c>
      <c r="FF43" s="38" t="str">
        <f>IF($L43="○",VLOOKUP($C43&amp;"-"&amp;FF$4,'05市民生活実感調査'!$A$3:$BC$218,COLUMN('05市民生活実感調査'!$AI:$AI),FALSE),"-")</f>
        <v>-</v>
      </c>
      <c r="FG43" s="38" t="str">
        <f>IF($M43="○",VLOOKUP($C43&amp;"-"&amp;FG$4,'05市民生活実感調査'!$A$3:$BC$218,COLUMN('05市民生活実感調査'!$AI:$AI),FALSE),"-")</f>
        <v>-</v>
      </c>
      <c r="FH43" s="38" t="str">
        <f>IF($N43="○",VLOOKUP($C43&amp;"-"&amp;FH$4,'05市民生活実感調査'!$A$3:$BC$218,COLUMN('05市民生活実感調査'!$AI:$AI),FALSE),"-")</f>
        <v>-</v>
      </c>
      <c r="FI43" s="38" t="str">
        <f>IF($O43="○",VLOOKUP($C43&amp;"-"&amp;FI$4,'05市民生活実感調査'!$A$3:$BC$218,COLUMN('05市民生活実感調査'!$AI:$AI),FALSE),"-")</f>
        <v>-</v>
      </c>
      <c r="FJ43" s="38" t="str">
        <f>IF($P43="○",VLOOKUP($C43&amp;"-"&amp;FJ$4,'05市民生活実感調査'!$A$3:$BC$218,COLUMN('05市民生活実感調査'!$AI:$AI),FALSE),"-")</f>
        <v>-</v>
      </c>
      <c r="FK43" s="38" t="str">
        <f>IF($Q43="○",VLOOKUP($C43&amp;"-"&amp;FK$4,'05市民生活実感調査'!$A$3:$BC$218,COLUMN('05市民生活実感調査'!$AI:$AI),FALSE),"-")</f>
        <v>-</v>
      </c>
      <c r="FL43" s="38" t="str">
        <f>IF($R43="○",VLOOKUP($C43&amp;"-"&amp;FL$4,'05市民生活実感調査'!$A$3:$BC$218,COLUMN('05市民生活実感調査'!$AI:$AI),FALSE),"-")</f>
        <v>-</v>
      </c>
      <c r="FM43" s="109" t="e">
        <f t="shared" si="97"/>
        <v>#DIV/0!</v>
      </c>
      <c r="FN43" s="37" t="str">
        <f t="shared" si="98"/>
        <v/>
      </c>
      <c r="FO43" s="38" t="str">
        <f t="shared" si="32"/>
        <v/>
      </c>
      <c r="FP43" s="38" t="str">
        <f t="shared" si="33"/>
        <v/>
      </c>
      <c r="FQ43" s="38" t="str">
        <f t="shared" si="34"/>
        <v/>
      </c>
      <c r="FR43" s="38" t="str">
        <f t="shared" si="35"/>
        <v/>
      </c>
      <c r="FS43" s="38" t="str">
        <f t="shared" si="36"/>
        <v/>
      </c>
      <c r="FT43" s="38" t="str">
        <f t="shared" si="37"/>
        <v/>
      </c>
      <c r="FU43" s="38" t="str">
        <f t="shared" si="38"/>
        <v/>
      </c>
      <c r="FV43" s="41" t="e">
        <f t="shared" si="99"/>
        <v>#DIV/0!</v>
      </c>
      <c r="FW43" s="13" t="str">
        <f t="shared" si="100"/>
        <v>客観指標</v>
      </c>
      <c r="FX43" s="5" t="str">
        <f t="shared" si="101"/>
        <v>学生の進路・社会進出の支援の取組は，市民に実感されにくいものであるため，客観指標を重視する。</v>
      </c>
      <c r="FY43" s="108" t="e">
        <f>VLOOKUP(EJ43&amp;FM43&amp;FW43,プルダウン!$AC$2:$AD$51,2,FALSE)</f>
        <v>#DIV/0!</v>
      </c>
      <c r="FZ43" s="12" t="e">
        <f>VLOOKUP(FY43,プルダウン!$A$1:$B$6,2,FALSE)</f>
        <v>#DIV/0!</v>
      </c>
      <c r="GA43" s="11"/>
      <c r="GB43" s="12"/>
      <c r="GC43" s="22" t="s">
        <v>81</v>
      </c>
      <c r="GD43" s="116"/>
      <c r="GE43" s="115" t="str">
        <f>VLOOKUP($A43&amp;"-"&amp;GE$4,'04施策の客観指標'!$A$4:$AU$1029,COLUMN('04施策の客観指標'!$AS:$AS),FALSE)</f>
        <v>-</v>
      </c>
      <c r="GF43" s="7" t="str">
        <f>VLOOKUP($A43&amp;"-"&amp;GF$4,'04施策の客観指標'!$A$4:$AU$1029,COLUMN('04施策の客観指標'!$AS:$AS),FALSE)</f>
        <v>-</v>
      </c>
      <c r="GG43" s="7" t="str">
        <f>VLOOKUP($A43&amp;"-"&amp;GG$4,'04施策の客観指標'!$A$4:$AU$1029,COLUMN('04施策の客観指標'!$AS:$AS),FALSE)</f>
        <v>-</v>
      </c>
      <c r="GH43" s="7" t="str">
        <f>VLOOKUP($A43&amp;"-"&amp;GH$4,'04施策の客観指標'!$A$4:$AU$1029,COLUMN('04施策の客観指標'!$AS:$AS),FALSE)</f>
        <v>-</v>
      </c>
      <c r="GI43" s="7" t="str">
        <f>VLOOKUP($A43&amp;"-"&amp;GI$4,'04施策の客観指標'!$A$4:$AU$1029,COLUMN('04施策の客観指標'!$AS:$AS),FALSE)</f>
        <v>-</v>
      </c>
      <c r="GJ43" s="7" t="str">
        <f>VLOOKUP($A43&amp;"-"&amp;GJ$4,'04施策の客観指標'!$A$4:$AU$1029,COLUMN('04施策の客観指標'!$AS:$AS),FALSE)</f>
        <v>-</v>
      </c>
      <c r="GK43" s="7" t="str">
        <f>VLOOKUP($A43&amp;"-"&amp;GK$4,'04施策の客観指標'!$A$4:$AU$1029,COLUMN('04施策の客観指標'!$AS:$AS),FALSE)</f>
        <v>-</v>
      </c>
      <c r="GL43" s="7" t="str">
        <f>VLOOKUP($A43&amp;"-"&amp;GL$4,'04施策の客観指標'!$A$4:$AU$1029,COLUMN('04施策の客観指標'!$AS:$AS),FALSE)</f>
        <v>-</v>
      </c>
      <c r="GM43" s="7" t="str">
        <f>VLOOKUP($A43&amp;"-"&amp;GM$4,'04施策の客観指標'!$A$4:$AU$1029,COLUMN('04施策の客観指標'!$AS:$AS),FALSE)</f>
        <v>-</v>
      </c>
      <c r="GN43" s="109" t="e">
        <f t="shared" si="102"/>
        <v>#DIV/0!</v>
      </c>
      <c r="GO43" s="37" t="str">
        <f>VLOOKUP($A43&amp;"-"&amp;GE$4,'04施策の客観指標'!$A$4:$AU$1029,COLUMN('04施策の客観指標'!$AU:$AU),FALSE)</f>
        <v>-</v>
      </c>
      <c r="GP43" s="38" t="str">
        <f>VLOOKUP($A43&amp;"-"&amp;GF$4,'04施策の客観指標'!$A$4:$AU$1029,COLUMN('04施策の客観指標'!$AU:$AU),FALSE)</f>
        <v>-</v>
      </c>
      <c r="GQ43" s="38" t="str">
        <f>VLOOKUP($A43&amp;"-"&amp;GG$4,'04施策の客観指標'!$A$4:$AU$1029,COLUMN('04施策の客観指標'!$AU:$AU),FALSE)</f>
        <v>-</v>
      </c>
      <c r="GR43" s="38" t="str">
        <f>VLOOKUP($A43&amp;"-"&amp;GH$4,'04施策の客観指標'!$A$4:$AU$1029,COLUMN('04施策の客観指標'!$AU:$AU),FALSE)</f>
        <v>-</v>
      </c>
      <c r="GS43" s="38" t="str">
        <f>VLOOKUP($A43&amp;"-"&amp;GI$4,'04施策の客観指標'!$A$4:$AU$1029,COLUMN('04施策の客観指標'!$AU:$AU),FALSE)</f>
        <v>-</v>
      </c>
      <c r="GT43" s="38" t="str">
        <f>VLOOKUP($A43&amp;"-"&amp;GJ$4,'04施策の客観指標'!$A$4:$AU$1029,COLUMN('04施策の客観指標'!$AU:$AU),FALSE)</f>
        <v>-</v>
      </c>
      <c r="GU43" s="38" t="str">
        <f>VLOOKUP($A43&amp;"-"&amp;GK$4,'04施策の客観指標'!$A$4:$AU$1029,COLUMN('04施策の客観指標'!$AU:$AU),FALSE)</f>
        <v>-</v>
      </c>
      <c r="GV43" s="38" t="str">
        <f>VLOOKUP($A43&amp;"-"&amp;GL$4,'04施策の客観指標'!$A$4:$AU$1029,COLUMN('04施策の客観指標'!$AU:$AU),FALSE)</f>
        <v>-</v>
      </c>
      <c r="GW43" s="38" t="str">
        <f>VLOOKUP($A43&amp;"-"&amp;GM$4,'04施策の客観指標'!$A$4:$AU$1029,COLUMN('04施策の客観指標'!$AU:$AU),FALSE)</f>
        <v>-</v>
      </c>
      <c r="GX43" s="82">
        <f t="shared" si="103"/>
        <v>0</v>
      </c>
      <c r="GY43" s="37" t="str">
        <f t="shared" si="104"/>
        <v/>
      </c>
      <c r="GZ43" s="38" t="str">
        <f t="shared" si="39"/>
        <v/>
      </c>
      <c r="HA43" s="38" t="str">
        <f t="shared" si="40"/>
        <v/>
      </c>
      <c r="HB43" s="38" t="str">
        <f t="shared" si="41"/>
        <v/>
      </c>
      <c r="HC43" s="38" t="str">
        <f t="shared" si="42"/>
        <v/>
      </c>
      <c r="HD43" s="38" t="str">
        <f t="shared" si="43"/>
        <v/>
      </c>
      <c r="HE43" s="38" t="str">
        <f t="shared" si="44"/>
        <v/>
      </c>
      <c r="HF43" s="38" t="str">
        <f t="shared" si="45"/>
        <v/>
      </c>
      <c r="HG43" s="38" t="str">
        <f t="shared" si="46"/>
        <v/>
      </c>
      <c r="HH43" s="41" t="e">
        <f t="shared" si="105"/>
        <v>#DIV/0!</v>
      </c>
      <c r="HI43" s="37" t="str">
        <f>IF($K43="○",VLOOKUP($C43&amp;"-"&amp;HI$4,'05市民生活実感調査'!$A$3:$BC$218,COLUMN('05市民生活実感調査'!$AS:$AS),FALSE),"-")</f>
        <v>-</v>
      </c>
      <c r="HJ43" s="38" t="str">
        <f>IF($L43="○",VLOOKUP($C43&amp;"-"&amp;HJ$4,'05市民生活実感調査'!$A$3:$BC$218,COLUMN('05市民生活実感調査'!$AS:$AS),FALSE),"-")</f>
        <v>-</v>
      </c>
      <c r="HK43" s="38" t="str">
        <f>IF($M43="○",VLOOKUP($C43&amp;"-"&amp;HK$4,'05市民生活実感調査'!$A$3:$BC$218,COLUMN('05市民生活実感調査'!$AS:$AS),FALSE),"-")</f>
        <v>-</v>
      </c>
      <c r="HL43" s="38" t="str">
        <f>IF($N43="○",VLOOKUP($C43&amp;"-"&amp;HL$4,'05市民生活実感調査'!$A$3:$BC$218,COLUMN('05市民生活実感調査'!$AS:$AS),FALSE),"-")</f>
        <v>-</v>
      </c>
      <c r="HM43" s="38" t="str">
        <f>IF($O43="○",VLOOKUP($C43&amp;"-"&amp;HM$4,'05市民生活実感調査'!$A$3:$BC$218,COLUMN('05市民生活実感調査'!$AS:$AS),FALSE),"-")</f>
        <v>-</v>
      </c>
      <c r="HN43" s="38" t="str">
        <f>IF($P43="○",VLOOKUP($C43&amp;"-"&amp;HN$4,'05市民生活実感調査'!$A$3:$BC$218,COLUMN('05市民生活実感調査'!$AS:$AS),FALSE),"-")</f>
        <v>-</v>
      </c>
      <c r="HO43" s="38" t="str">
        <f>IF($Q43="○",VLOOKUP($C43&amp;"-"&amp;HO$4,'05市民生活実感調査'!$A$3:$BC$218,COLUMN('05市民生活実感調査'!$AS:$AS),FALSE),"-")</f>
        <v>-</v>
      </c>
      <c r="HP43" s="38" t="str">
        <f>IF($R43="○",VLOOKUP($C43&amp;"-"&amp;HP$4,'05市民生活実感調査'!$A$3:$BC$218,COLUMN('05市民生活実感調査'!$AS:$AS),FALSE),"-")</f>
        <v>-</v>
      </c>
      <c r="HQ43" s="109" t="e">
        <f t="shared" si="106"/>
        <v>#DIV/0!</v>
      </c>
      <c r="HR43" s="37" t="str">
        <f t="shared" si="107"/>
        <v/>
      </c>
      <c r="HS43" s="38" t="str">
        <f t="shared" si="47"/>
        <v/>
      </c>
      <c r="HT43" s="38" t="str">
        <f t="shared" si="48"/>
        <v/>
      </c>
      <c r="HU43" s="38" t="str">
        <f t="shared" si="49"/>
        <v/>
      </c>
      <c r="HV43" s="38" t="str">
        <f t="shared" si="50"/>
        <v/>
      </c>
      <c r="HW43" s="38" t="str">
        <f t="shared" si="51"/>
        <v/>
      </c>
      <c r="HX43" s="38" t="str">
        <f t="shared" si="52"/>
        <v/>
      </c>
      <c r="HY43" s="38" t="str">
        <f t="shared" si="53"/>
        <v/>
      </c>
      <c r="HZ43" s="41" t="e">
        <f t="shared" si="108"/>
        <v>#DIV/0!</v>
      </c>
      <c r="IA43" s="13" t="str">
        <f t="shared" si="109"/>
        <v>客観指標</v>
      </c>
      <c r="IB43" s="5" t="str">
        <f t="shared" si="110"/>
        <v>学生の進路・社会進出の支援の取組は，市民に実感されにくいものであるため，客観指標を重視する。</v>
      </c>
      <c r="IC43" s="108" t="e">
        <f>VLOOKUP(GN43&amp;HQ43&amp;IA43,プルダウン!$AC$2:$AD$51,2,FALSE)</f>
        <v>#DIV/0!</v>
      </c>
      <c r="ID43" s="12" t="e">
        <f>VLOOKUP(IC43,プルダウン!$A$1:$B$6,2,FALSE)</f>
        <v>#DIV/0!</v>
      </c>
      <c r="IE43" s="11"/>
      <c r="IF43" s="12"/>
      <c r="IG43" s="22" t="s">
        <v>81</v>
      </c>
      <c r="IH43" s="116"/>
      <c r="II43" s="115" t="str">
        <f>VLOOKUP($A43&amp;"-"&amp;II$4,'04施策の客観指標'!$A$4:$AU$1029,COLUMN('04施策の客観指標'!$AT:$AT),FALSE)</f>
        <v>-</v>
      </c>
      <c r="IJ43" s="7" t="str">
        <f>VLOOKUP($A43&amp;"-"&amp;IJ$4,'04施策の客観指標'!$A$4:$AU$1029,COLUMN('04施策の客観指標'!$AT:$AT),FALSE)</f>
        <v>-</v>
      </c>
      <c r="IK43" s="7" t="str">
        <f>VLOOKUP($A43&amp;"-"&amp;IK$4,'04施策の客観指標'!$A$4:$AU$1029,COLUMN('04施策の客観指標'!$AT:$AT),FALSE)</f>
        <v>-</v>
      </c>
      <c r="IL43" s="7" t="str">
        <f>VLOOKUP($A43&amp;"-"&amp;IL$4,'04施策の客観指標'!$A$4:$AU$1029,COLUMN('04施策の客観指標'!$AT:$AT),FALSE)</f>
        <v>-</v>
      </c>
      <c r="IM43" s="7" t="str">
        <f>VLOOKUP($A43&amp;"-"&amp;IM$4,'04施策の客観指標'!$A$4:$AU$1029,COLUMN('04施策の客観指標'!$AT:$AT),FALSE)</f>
        <v>-</v>
      </c>
      <c r="IN43" s="7" t="str">
        <f>VLOOKUP($A43&amp;"-"&amp;IN$4,'04施策の客観指標'!$A$4:$AU$1029,COLUMN('04施策の客観指標'!$AT:$AT),FALSE)</f>
        <v>-</v>
      </c>
      <c r="IO43" s="7" t="str">
        <f>VLOOKUP($A43&amp;"-"&amp;IO$4,'04施策の客観指標'!$A$4:$AU$1029,COLUMN('04施策の客観指標'!$AT:$AT),FALSE)</f>
        <v>-</v>
      </c>
      <c r="IP43" s="7" t="str">
        <f>VLOOKUP($A43&amp;"-"&amp;IP$4,'04施策の客観指標'!$A$4:$AU$1029,COLUMN('04施策の客観指標'!$AT:$AT),FALSE)</f>
        <v>-</v>
      </c>
      <c r="IQ43" s="7" t="str">
        <f>VLOOKUP($A43&amp;"-"&amp;IQ$4,'04施策の客観指標'!$A$4:$AU$1029,COLUMN('04施策の客観指標'!$AT:$AT),FALSE)</f>
        <v>-</v>
      </c>
      <c r="IR43" s="109" t="e">
        <f t="shared" si="111"/>
        <v>#DIV/0!</v>
      </c>
      <c r="IS43" s="37" t="str">
        <f>VLOOKUP($A43&amp;"-"&amp;II$4,'04施策の客観指標'!$A$4:$AU$1029,COLUMN('04施策の客観指標'!$AU:$AU),FALSE)</f>
        <v>-</v>
      </c>
      <c r="IT43" s="38" t="str">
        <f>VLOOKUP($A43&amp;"-"&amp;IJ$4,'04施策の客観指標'!$A$4:$AU$1029,COLUMN('04施策の客観指標'!$AU:$AU),FALSE)</f>
        <v>-</v>
      </c>
      <c r="IU43" s="38" t="str">
        <f>VLOOKUP($A43&amp;"-"&amp;IK$4,'04施策の客観指標'!$A$4:$AU$1029,COLUMN('04施策の客観指標'!$AU:$AU),FALSE)</f>
        <v>-</v>
      </c>
      <c r="IV43" s="38" t="str">
        <f>VLOOKUP($A43&amp;"-"&amp;IL$4,'04施策の客観指標'!$A$4:$AU$1029,COLUMN('04施策の客観指標'!$AU:$AU),FALSE)</f>
        <v>-</v>
      </c>
      <c r="IW43" s="38" t="str">
        <f>VLOOKUP($A43&amp;"-"&amp;IM$4,'04施策の客観指標'!$A$4:$AU$1029,COLUMN('04施策の客観指標'!$AU:$AU),FALSE)</f>
        <v>-</v>
      </c>
      <c r="IX43" s="38" t="str">
        <f>VLOOKUP($A43&amp;"-"&amp;IN$4,'04施策の客観指標'!$A$4:$AU$1029,COLUMN('04施策の客観指標'!$AU:$AU),FALSE)</f>
        <v>-</v>
      </c>
      <c r="IY43" s="38" t="str">
        <f>VLOOKUP($A43&amp;"-"&amp;IO$4,'04施策の客観指標'!$A$4:$AU$1029,COLUMN('04施策の客観指標'!$AU:$AU),FALSE)</f>
        <v>-</v>
      </c>
      <c r="IZ43" s="38" t="str">
        <f>VLOOKUP($A43&amp;"-"&amp;IP$4,'04施策の客観指標'!$A$4:$AU$1029,COLUMN('04施策の客観指標'!$AU:$AU),FALSE)</f>
        <v>-</v>
      </c>
      <c r="JA43" s="38" t="str">
        <f>VLOOKUP($A43&amp;"-"&amp;IQ$4,'04施策の客観指標'!$A$4:$AU$1029,COLUMN('04施策の客観指標'!$AU:$AU),FALSE)</f>
        <v>-</v>
      </c>
      <c r="JB43" s="82">
        <f t="shared" si="112"/>
        <v>0</v>
      </c>
      <c r="JC43" s="37" t="str">
        <f t="shared" si="113"/>
        <v/>
      </c>
      <c r="JD43" s="38" t="str">
        <f t="shared" si="54"/>
        <v/>
      </c>
      <c r="JE43" s="38" t="str">
        <f t="shared" si="55"/>
        <v/>
      </c>
      <c r="JF43" s="38" t="str">
        <f t="shared" si="56"/>
        <v/>
      </c>
      <c r="JG43" s="38" t="str">
        <f t="shared" si="57"/>
        <v/>
      </c>
      <c r="JH43" s="38" t="str">
        <f t="shared" si="58"/>
        <v/>
      </c>
      <c r="JI43" s="38" t="str">
        <f t="shared" si="59"/>
        <v/>
      </c>
      <c r="JJ43" s="38" t="str">
        <f t="shared" si="60"/>
        <v/>
      </c>
      <c r="JK43" s="38" t="str">
        <f t="shared" si="61"/>
        <v/>
      </c>
      <c r="JL43" s="41" t="e">
        <f t="shared" si="114"/>
        <v>#DIV/0!</v>
      </c>
      <c r="JM43" s="37" t="str">
        <f>IF($K43="○",VLOOKUP($C43&amp;"-"&amp;JM$4,'05市民生活実感調査'!$A$3:$BC$218,COLUMN('05市民生活実感調査'!$BC:$BC),FALSE),"-")</f>
        <v>-</v>
      </c>
      <c r="JN43" s="38" t="str">
        <f>IF($L43="○",VLOOKUP($C43&amp;"-"&amp;JN$4,'05市民生活実感調査'!$A$3:$BC$218,COLUMN('05市民生活実感調査'!$BC:$BC),FALSE),"-")</f>
        <v>-</v>
      </c>
      <c r="JO43" s="38" t="str">
        <f>IF($M43="○",VLOOKUP($C43&amp;"-"&amp;JO$4,'05市民生活実感調査'!$A$3:$BC$218,COLUMN('05市民生活実感調査'!$BC:$BC),FALSE),"-")</f>
        <v>-</v>
      </c>
      <c r="JP43" s="38" t="str">
        <f>IF($N43="○",VLOOKUP($C43&amp;"-"&amp;JP$4,'05市民生活実感調査'!$A$3:$BC$218,COLUMN('05市民生活実感調査'!$BC:$BC),FALSE),"-")</f>
        <v>-</v>
      </c>
      <c r="JQ43" s="38" t="str">
        <f>IF($O43="○",VLOOKUP($C43&amp;"-"&amp;JQ$4,'05市民生活実感調査'!$A$3:$BC$218,COLUMN('05市民生活実感調査'!$BC:$BC),FALSE),"-")</f>
        <v>-</v>
      </c>
      <c r="JR43" s="38" t="str">
        <f>IF($P43="○",VLOOKUP($C43&amp;"-"&amp;JR$4,'05市民生活実感調査'!$A$3:$BC$218,COLUMN('05市民生活実感調査'!$BC:$BC),FALSE),"-")</f>
        <v>-</v>
      </c>
      <c r="JS43" s="38" t="str">
        <f>IF($Q43="○",VLOOKUP($C43&amp;"-"&amp;JS$4,'05市民生活実感調査'!$A$3:$BC$218,COLUMN('05市民生活実感調査'!$BC:$BC),FALSE),"-")</f>
        <v>-</v>
      </c>
      <c r="JT43" s="38" t="str">
        <f>IF($R43="○",VLOOKUP($C43&amp;"-"&amp;JT$4,'05市民生活実感調査'!$A$3:$BC$218,COLUMN('05市民生活実感調査'!$BC:$BC),FALSE),"-")</f>
        <v>-</v>
      </c>
      <c r="JU43" s="109" t="e">
        <f t="shared" si="115"/>
        <v>#DIV/0!</v>
      </c>
      <c r="JV43" s="37" t="str">
        <f t="shared" si="116"/>
        <v/>
      </c>
      <c r="JW43" s="38" t="str">
        <f t="shared" si="62"/>
        <v/>
      </c>
      <c r="JX43" s="38" t="str">
        <f t="shared" si="63"/>
        <v/>
      </c>
      <c r="JY43" s="38" t="str">
        <f t="shared" si="64"/>
        <v/>
      </c>
      <c r="JZ43" s="38" t="str">
        <f t="shared" si="65"/>
        <v/>
      </c>
      <c r="KA43" s="38" t="str">
        <f t="shared" si="66"/>
        <v/>
      </c>
      <c r="KB43" s="38" t="str">
        <f t="shared" si="67"/>
        <v/>
      </c>
      <c r="KC43" s="38" t="str">
        <f t="shared" si="68"/>
        <v/>
      </c>
      <c r="KD43" s="41" t="e">
        <f t="shared" si="117"/>
        <v>#DIV/0!</v>
      </c>
      <c r="KE43" s="13" t="str">
        <f t="shared" si="118"/>
        <v>客観指標</v>
      </c>
      <c r="KF43" s="5" t="str">
        <f t="shared" si="119"/>
        <v>学生の進路・社会進出の支援の取組は，市民に実感されにくいものであるため，客観指標を重視する。</v>
      </c>
      <c r="KG43" s="108" t="e">
        <f>VLOOKUP(IR43&amp;JU43&amp;KE43,プルダウン!$AC$2:$AD$51,2,FALSE)</f>
        <v>#DIV/0!</v>
      </c>
      <c r="KH43" s="12" t="e">
        <f>VLOOKUP(KG43,プルダウン!$A$1:$B$6,2,FALSE)</f>
        <v>#DIV/0!</v>
      </c>
      <c r="KI43" s="11"/>
      <c r="KJ43" s="12"/>
      <c r="KK43" s="22" t="s">
        <v>81</v>
      </c>
      <c r="KL43" s="5"/>
    </row>
    <row r="44" spans="1:298" ht="103.5" customHeight="1">
      <c r="A44" s="18">
        <v>1005</v>
      </c>
      <c r="B44" s="5" t="s">
        <v>198</v>
      </c>
      <c r="C44" s="47">
        <f t="shared" ref="C44" si="221">ROUNDDOWN(A44/100,0)</f>
        <v>10</v>
      </c>
      <c r="D44" s="12" t="str">
        <f>IFERROR(VLOOKUP(C44,プルダウン!$L$2:$M$28,2,FALSE),"-")</f>
        <v>大学</v>
      </c>
      <c r="E44" s="5"/>
      <c r="F44" s="154" t="s">
        <v>2136</v>
      </c>
      <c r="G44" s="170" t="s">
        <v>2249</v>
      </c>
      <c r="H44" s="154" t="s">
        <v>2114</v>
      </c>
      <c r="I44" s="170" t="s">
        <v>1748</v>
      </c>
      <c r="J44" s="5"/>
      <c r="K44" s="42" t="s">
        <v>85</v>
      </c>
      <c r="L44" s="43" t="s">
        <v>85</v>
      </c>
      <c r="M44" s="43" t="s">
        <v>85</v>
      </c>
      <c r="N44" s="43" t="s">
        <v>85</v>
      </c>
      <c r="O44" s="43" t="s">
        <v>392</v>
      </c>
      <c r="P44" s="43" t="s">
        <v>85</v>
      </c>
      <c r="Q44" s="43" t="s">
        <v>85</v>
      </c>
      <c r="R44" s="386" t="s">
        <v>85</v>
      </c>
      <c r="S44" s="546" t="str">
        <f>VLOOKUP($A44&amp;"-"&amp;S$4,'04施策の客観指標'!$A$4:$AU$1029,COLUMN('04施策の客観指標'!$AP:$AP),FALSE)</f>
        <v>b</v>
      </c>
      <c r="T44" s="528" t="str">
        <f>VLOOKUP($A44&amp;"-"&amp;T$4,'04施策の客観指標'!$A$4:$AU$1029,COLUMN('04施策の客観指標'!$AP:$AP),FALSE)</f>
        <v>a</v>
      </c>
      <c r="U44" s="528" t="str">
        <f>VLOOKUP($A44&amp;"-"&amp;U$4,'04施策の客観指標'!$A$4:$AU$1029,COLUMN('04施策の客観指標'!$AP:$AP),FALSE)</f>
        <v>-</v>
      </c>
      <c r="V44" s="528" t="str">
        <f>VLOOKUP($A44&amp;"-"&amp;V$4,'04施策の客観指標'!$A$4:$AU$1029,COLUMN('04施策の客観指標'!$AP:$AP),FALSE)</f>
        <v>-</v>
      </c>
      <c r="W44" s="528" t="str">
        <f>VLOOKUP($A44&amp;"-"&amp;W$4,'04施策の客観指標'!$A$4:$AU$1029,COLUMN('04施策の客観指標'!$AP:$AP),FALSE)</f>
        <v>-</v>
      </c>
      <c r="X44" s="528" t="str">
        <f>VLOOKUP($A44&amp;"-"&amp;X$4,'04施策の客観指標'!$A$4:$AU$1029,COLUMN('04施策の客観指標'!$AP:$AP),FALSE)</f>
        <v>-</v>
      </c>
      <c r="Y44" s="528" t="str">
        <f>VLOOKUP($A44&amp;"-"&amp;Y$4,'04施策の客観指標'!$A$4:$AU$1029,COLUMN('04施策の客観指標'!$AP:$AP),FALSE)</f>
        <v>-</v>
      </c>
      <c r="Z44" s="528" t="str">
        <f>VLOOKUP($A44&amp;"-"&amp;Z$4,'04施策の客観指標'!$A$4:$AU$1029,COLUMN('04施策の客観指標'!$AP:$AP),FALSE)</f>
        <v>-</v>
      </c>
      <c r="AA44" s="529" t="str">
        <f>VLOOKUP($A44&amp;"-"&amp;AA$4,'04施策の客観指標'!$A$4:$AU$1029,COLUMN('04施策の客観指標'!$AP:$AP),FALSE)</f>
        <v>-</v>
      </c>
      <c r="AB44" s="547" t="str">
        <f t="shared" si="70"/>
        <v>a</v>
      </c>
      <c r="AC44" s="252">
        <f>VLOOKUP($A44&amp;"-"&amp;S$4,'04施策の客観指標'!$A$4:$AU$1029,COLUMN('04施策の客観指標'!$AU:$AU),FALSE)</f>
        <v>1</v>
      </c>
      <c r="AD44" s="38">
        <f>VLOOKUP($A44&amp;"-"&amp;T$4,'04施策の客観指標'!$A$4:$AU$1029,COLUMN('04施策の客観指標'!$AU:$AU),FALSE)</f>
        <v>1</v>
      </c>
      <c r="AE44" s="38" t="str">
        <f>VLOOKUP($A44&amp;"-"&amp;U$4,'04施策の客観指標'!$A$4:$AU$1029,COLUMN('04施策の客観指標'!$AU:$AU),FALSE)</f>
        <v>-</v>
      </c>
      <c r="AF44" s="38" t="str">
        <f>VLOOKUP($A44&amp;"-"&amp;V$4,'04施策の客観指標'!$A$4:$AU$1029,COLUMN('04施策の客観指標'!$AU:$AU),FALSE)</f>
        <v>-</v>
      </c>
      <c r="AG44" s="38" t="str">
        <f>VLOOKUP($A44&amp;"-"&amp;W$4,'04施策の客観指標'!$A$4:$AU$1029,COLUMN('04施策の客観指標'!$AU:$AU),FALSE)</f>
        <v>-</v>
      </c>
      <c r="AH44" s="38" t="str">
        <f>VLOOKUP($A44&amp;"-"&amp;X$4,'04施策の客観指標'!$A$4:$AU$1029,COLUMN('04施策の客観指標'!$AU:$AU),FALSE)</f>
        <v>-</v>
      </c>
      <c r="AI44" s="38" t="str">
        <f>VLOOKUP($A44&amp;"-"&amp;Y$4,'04施策の客観指標'!$A$4:$AU$1029,COLUMN('04施策の客観指標'!$AU:$AU),FALSE)</f>
        <v>-</v>
      </c>
      <c r="AJ44" s="38" t="str">
        <f>VLOOKUP($A44&amp;"-"&amp;Z$4,'04施策の客観指標'!$A$4:$AU$1029,COLUMN('04施策の客観指標'!$AU:$AU),FALSE)</f>
        <v>-</v>
      </c>
      <c r="AK44" s="38" t="str">
        <f>VLOOKUP($A44&amp;"-"&amp;AA$4,'04施策の客観指標'!$A$4:$AU$1029,COLUMN('04施策の客観指標'!$AU:$AU),FALSE)</f>
        <v>-</v>
      </c>
      <c r="AL44" s="82">
        <f t="shared" ref="AL44" si="222">SUM(AC44:AK44)</f>
        <v>2</v>
      </c>
      <c r="AM44" s="252">
        <f t="shared" ref="AM44" si="223">_xlfn.SWITCH(S44,"a",4*AC44,"b",3*AC44,"c",2*AC44,"d",1*AC44,"e",0*AC44,"-","")</f>
        <v>3</v>
      </c>
      <c r="AN44" s="38">
        <f t="shared" ref="AN44" si="224">_xlfn.SWITCH(T44,"a",4*AD44,"b",3*AD44,"c",2*AD44,"d",1*AD44,"e",0*AD44,"-","")</f>
        <v>4</v>
      </c>
      <c r="AO44" s="38" t="str">
        <f t="shared" ref="AO44" si="225">_xlfn.SWITCH(U44,"a",4*AE44,"b",3*AE44,"c",2*AE44,"d",1*AE44,"e",0*AE44,"-","")</f>
        <v/>
      </c>
      <c r="AP44" s="38" t="str">
        <f t="shared" ref="AP44" si="226">_xlfn.SWITCH(V44,"a",4*AF44,"b",3*AF44,"c",2*AF44,"d",1*AF44,"e",0*AF44,"-","")</f>
        <v/>
      </c>
      <c r="AQ44" s="38" t="str">
        <f t="shared" ref="AQ44" si="227">_xlfn.SWITCH(W44,"a",4*AG44,"b",3*AG44,"c",2*AG44,"d",1*AG44,"e",0*AG44,"-","")</f>
        <v/>
      </c>
      <c r="AR44" s="38" t="str">
        <f t="shared" ref="AR44" si="228">_xlfn.SWITCH(X44,"a",4*AH44,"b",3*AH44,"c",2*AH44,"d",1*AH44,"e",0*AH44,"-","")</f>
        <v/>
      </c>
      <c r="AS44" s="38" t="str">
        <f t="shared" ref="AS44" si="229">_xlfn.SWITCH(Y44,"a",4*AI44,"b",3*AI44,"c",2*AI44,"d",1*AI44,"e",0*AI44,"-","")</f>
        <v/>
      </c>
      <c r="AT44" s="38" t="str">
        <f t="shared" ref="AT44" si="230">_xlfn.SWITCH(Z44,"a",4*AJ44,"b",3*AJ44,"c",2*AJ44,"d",1*AJ44,"e",0*AJ44,"-","")</f>
        <v/>
      </c>
      <c r="AU44" s="253" t="str">
        <f t="shared" ref="AU44" si="231">_xlfn.SWITCH(AA44,"a",4*AK44,"b",3*AK44,"c",2*AK44,"d",1*AK44,"e",0*AK44,"-","")</f>
        <v/>
      </c>
      <c r="AV44" s="81">
        <f t="shared" si="200"/>
        <v>0.875</v>
      </c>
      <c r="AW44" s="534" t="str">
        <f>IF($K44="○",VLOOKUP($C44&amp;"-"&amp;AW$4,'05市民生活実感調査'!$A$3:$BC$218,COLUMN('05市民生活実感調査'!$O:$O),FALSE),"-")</f>
        <v>-</v>
      </c>
      <c r="AX44" s="535" t="str">
        <f>IF($L44="○",VLOOKUP($C44&amp;"-"&amp;AX$4,'05市民生活実感調査'!$A$3:$BC$218,COLUMN('05市民生活実感調査'!$O:$O),FALSE),"-")</f>
        <v>-</v>
      </c>
      <c r="AY44" s="535" t="str">
        <f>IF($M44="○",VLOOKUP($C44&amp;"-"&amp;AY$4,'05市民生活実感調査'!$A$3:$BC$218,COLUMN('05市民生活実感調査'!$O:$O),FALSE),"-")</f>
        <v>-</v>
      </c>
      <c r="AZ44" s="535" t="str">
        <f>IF($N44="○",VLOOKUP($C44&amp;"-"&amp;AZ$4,'05市民生活実感調査'!$A$3:$BC$218,COLUMN('05市民生活実感調査'!$O:$O),FALSE),"-")</f>
        <v>-</v>
      </c>
      <c r="BA44" s="535" t="str">
        <f>IF($O44="○",VLOOKUP($C44&amp;"-"&amp;BA$4,'05市民生活実感調査'!$A$3:$BC$218,COLUMN('05市民生活実感調査'!$O:$O),FALSE),"-")</f>
        <v>b</v>
      </c>
      <c r="BB44" s="535" t="str">
        <f>IF($P44="○",VLOOKUP($C44&amp;"-"&amp;BB$4,'05市民生活実感調査'!$A$3:$BC$218,COLUMN('05市民生活実感調査'!$O:$O),FALSE),"-")</f>
        <v>-</v>
      </c>
      <c r="BC44" s="535" t="str">
        <f>IF($Q44="○",VLOOKUP($C44&amp;"-"&amp;BC$4,'05市民生活実感調査'!$A$3:$BC$218,COLUMN('05市民生活実感調査'!$O:$O),FALSE),"-")</f>
        <v>-</v>
      </c>
      <c r="BD44" s="535" t="str">
        <f>IF($R44="○",VLOOKUP($C44&amp;"-"&amp;BD$4,'05市民生活実感調査'!$A$3:$BC$218,COLUMN('05市民生活実感調査'!$O:$O),FALSE),"-")</f>
        <v>-</v>
      </c>
      <c r="BE44" s="536" t="str">
        <f t="shared" si="81"/>
        <v>b</v>
      </c>
      <c r="BF44" s="37" t="str">
        <f t="shared" ref="BF44" si="232">_xlfn.SWITCH(AW44,"a",4,"b",3,"c",2,"d",1,"e",0,"-","")</f>
        <v/>
      </c>
      <c r="BG44" s="38" t="str">
        <f t="shared" ref="BG44" si="233">_xlfn.SWITCH(AX44,"a",4,"b",3,"c",2,"d",1,"e",0,"-","")</f>
        <v/>
      </c>
      <c r="BH44" s="38" t="str">
        <f t="shared" ref="BH44" si="234">_xlfn.SWITCH(AY44,"a",4,"b",3,"c",2,"d",1,"e",0,"-","")</f>
        <v/>
      </c>
      <c r="BI44" s="38" t="str">
        <f t="shared" ref="BI44" si="235">_xlfn.SWITCH(AZ44,"a",4,"b",3,"c",2,"d",1,"e",0,"-","")</f>
        <v/>
      </c>
      <c r="BJ44" s="38">
        <f t="shared" ref="BJ44" si="236">_xlfn.SWITCH(BA44,"a",4,"b",3,"c",2,"d",1,"e",0,"-","")</f>
        <v>3</v>
      </c>
      <c r="BK44" s="38" t="str">
        <f t="shared" ref="BK44" si="237">_xlfn.SWITCH(BB44,"a",4,"b",3,"c",2,"d",1,"e",0,"-","")</f>
        <v/>
      </c>
      <c r="BL44" s="38" t="str">
        <f t="shared" ref="BL44" si="238">_xlfn.SWITCH(BC44,"a",4,"b",3,"c",2,"d",1,"e",0,"-","")</f>
        <v/>
      </c>
      <c r="BM44" s="38" t="str">
        <f t="shared" ref="BM44" si="239">_xlfn.SWITCH(BD44,"a",4,"b",3,"c",2,"d",1,"e",0,"-","")</f>
        <v/>
      </c>
      <c r="BN44" s="41">
        <f t="shared" ref="BN44" si="240">SUM(BF44:BM44)/COUNT(BF44:BM44)/4</f>
        <v>0.75</v>
      </c>
      <c r="BO44" s="275" t="s">
        <v>125</v>
      </c>
      <c r="BP44" s="24" t="s">
        <v>2196</v>
      </c>
      <c r="BQ44" s="586" t="str">
        <f>VLOOKUP(AB44&amp;BE44&amp;BO44,[9]プルダウン!$AC$2:$AD$51,2,FALSE)</f>
        <v>B</v>
      </c>
      <c r="BR44" s="587" t="str">
        <f>VLOOKUP(BQ44,[9]プルダウン!$A$1:$B$6,2,FALSE)</f>
        <v>政策の目的がかなり達成されている</v>
      </c>
      <c r="BS44" s="158"/>
      <c r="BT44" s="239"/>
      <c r="BU44" s="212" t="s">
        <v>2263</v>
      </c>
      <c r="BV44" s="336" t="s">
        <v>2303</v>
      </c>
      <c r="BW44" s="115" t="str">
        <f>VLOOKUP($A44&amp;"-"&amp;BW$4,'04施策の客観指標'!$A$4:$AU$1029,COLUMN('04施策の客観指標'!$AQ:$AQ),FALSE)</f>
        <v>-</v>
      </c>
      <c r="BX44" s="7" t="str">
        <f>VLOOKUP($A44&amp;"-"&amp;BX$4,'04施策の客観指標'!$A$4:$AU$1029,COLUMN('04施策の客観指標'!$AQ:$AQ),FALSE)</f>
        <v>-</v>
      </c>
      <c r="BY44" s="7" t="str">
        <f>VLOOKUP($A44&amp;"-"&amp;BY$4,'04施策の客観指標'!$A$4:$AU$1029,COLUMN('04施策の客観指標'!$AQ:$AQ),FALSE)</f>
        <v>-</v>
      </c>
      <c r="BZ44" s="7" t="str">
        <f>VLOOKUP($A44&amp;"-"&amp;BZ$4,'04施策の客観指標'!$A$4:$AU$1029,COLUMN('04施策の客観指標'!$AQ:$AQ),FALSE)</f>
        <v>-</v>
      </c>
      <c r="CA44" s="7" t="str">
        <f>VLOOKUP($A44&amp;"-"&amp;CA$4,'04施策の客観指標'!$A$4:$AU$1029,COLUMN('04施策の客観指標'!$AQ:$AQ),FALSE)</f>
        <v>-</v>
      </c>
      <c r="CB44" s="7" t="str">
        <f>VLOOKUP($A44&amp;"-"&amp;CB$4,'04施策の客観指標'!$A$4:$AU$1029,COLUMN('04施策の客観指標'!$AQ:$AQ),FALSE)</f>
        <v>-</v>
      </c>
      <c r="CC44" s="7" t="str">
        <f>VLOOKUP($A44&amp;"-"&amp;CC$4,'04施策の客観指標'!$A$4:$AU$1029,COLUMN('04施策の客観指標'!$AQ:$AQ),FALSE)</f>
        <v>-</v>
      </c>
      <c r="CD44" s="7" t="str">
        <f>VLOOKUP($A44&amp;"-"&amp;CD$4,'04施策の客観指標'!$A$4:$AU$1029,COLUMN('04施策の客観指標'!$AQ:$AQ),FALSE)</f>
        <v>-</v>
      </c>
      <c r="CE44" s="7" t="str">
        <f>VLOOKUP($A44&amp;"-"&amp;CE$4,'04施策の客観指標'!$A$4:$AU$1029,COLUMN('04施策の客観指標'!$AQ:$AQ),FALSE)</f>
        <v>-</v>
      </c>
      <c r="CF44" s="109" t="str">
        <f t="shared" si="84"/>
        <v>e</v>
      </c>
      <c r="CG44" s="37">
        <f>VLOOKUP($A44&amp;"-"&amp;BW$4,'04施策の客観指標'!$A$4:$AU$1029,COLUMN('04施策の客観指標'!$AU:$AU),FALSE)</f>
        <v>1</v>
      </c>
      <c r="CH44" s="38">
        <f>VLOOKUP($A44&amp;"-"&amp;BX$4,'04施策の客観指標'!$A$4:$AU$1029,COLUMN('04施策の客観指標'!$AU:$AU),FALSE)</f>
        <v>1</v>
      </c>
      <c r="CI44" s="38" t="str">
        <f>VLOOKUP($A44&amp;"-"&amp;BY$4,'04施策の客観指標'!$A$4:$AU$1029,COLUMN('04施策の客観指標'!$AU:$AU),FALSE)</f>
        <v>-</v>
      </c>
      <c r="CJ44" s="38" t="str">
        <f>VLOOKUP($A44&amp;"-"&amp;BZ$4,'04施策の客観指標'!$A$4:$AU$1029,COLUMN('04施策の客観指標'!$AU:$AU),FALSE)</f>
        <v>-</v>
      </c>
      <c r="CK44" s="38" t="str">
        <f>VLOOKUP($A44&amp;"-"&amp;CA$4,'04施策の客観指標'!$A$4:$AU$1029,COLUMN('04施策の客観指標'!$AU:$AU),FALSE)</f>
        <v>-</v>
      </c>
      <c r="CL44" s="38" t="str">
        <f>VLOOKUP($A44&amp;"-"&amp;CB$4,'04施策の客観指標'!$A$4:$AU$1029,COLUMN('04施策の客観指標'!$AU:$AU),FALSE)</f>
        <v>-</v>
      </c>
      <c r="CM44" s="38" t="str">
        <f>VLOOKUP($A44&amp;"-"&amp;CC$4,'04施策の客観指標'!$A$4:$AU$1029,COLUMN('04施策の客観指標'!$AU:$AU),FALSE)</f>
        <v>-</v>
      </c>
      <c r="CN44" s="38" t="str">
        <f>VLOOKUP($A44&amp;"-"&amp;CD$4,'04施策の客観指標'!$A$4:$AU$1029,COLUMN('04施策の客観指標'!$AU:$AU),FALSE)</f>
        <v>-</v>
      </c>
      <c r="CO44" s="38" t="str">
        <f>VLOOKUP($A44&amp;"-"&amp;CE$4,'04施策の客観指標'!$A$4:$AU$1029,COLUMN('04施策の客観指標'!$AU:$AU),FALSE)</f>
        <v>-</v>
      </c>
      <c r="CP44" s="82">
        <f t="shared" si="85"/>
        <v>2</v>
      </c>
      <c r="CQ44" s="37" t="str">
        <f t="shared" si="86"/>
        <v/>
      </c>
      <c r="CR44" s="38" t="str">
        <f t="shared" si="9"/>
        <v/>
      </c>
      <c r="CS44" s="38" t="str">
        <f t="shared" si="10"/>
        <v/>
      </c>
      <c r="CT44" s="38" t="str">
        <f t="shared" si="11"/>
        <v/>
      </c>
      <c r="CU44" s="38" t="str">
        <f t="shared" si="12"/>
        <v/>
      </c>
      <c r="CV44" s="38" t="str">
        <f t="shared" si="13"/>
        <v/>
      </c>
      <c r="CW44" s="38" t="str">
        <f t="shared" si="14"/>
        <v/>
      </c>
      <c r="CX44" s="38" t="str">
        <f t="shared" si="15"/>
        <v/>
      </c>
      <c r="CY44" s="38" t="str">
        <f t="shared" si="16"/>
        <v/>
      </c>
      <c r="CZ44" s="41">
        <f t="shared" si="87"/>
        <v>0</v>
      </c>
      <c r="DA44" s="37" t="str">
        <f>IF($K44="○",VLOOKUP($C44&amp;"-"&amp;DA$4,'05市民生活実感調査'!$A$3:$BC$218,COLUMN('05市民生活実感調査'!$Y:$Y),FALSE),"-")</f>
        <v>-</v>
      </c>
      <c r="DB44" s="38" t="str">
        <f>IF($L44="○",VLOOKUP($C44&amp;"-"&amp;DB$4,'05市民生活実感調査'!$A$3:$BC$218,COLUMN('05市民生活実感調査'!$Y:$Y),FALSE),"-")</f>
        <v>-</v>
      </c>
      <c r="DC44" s="38" t="str">
        <f>IF($M44="○",VLOOKUP($C44&amp;"-"&amp;DC$4,'05市民生活実感調査'!$A$3:$BC$218,COLUMN('05市民生活実感調査'!$Y:$Y),FALSE),"-")</f>
        <v>-</v>
      </c>
      <c r="DD44" s="38" t="str">
        <f>IF($N44="○",VLOOKUP($C44&amp;"-"&amp;DD$4,'05市民生活実感調査'!$A$3:$BC$218,COLUMN('05市民生活実感調査'!$Y:$Y),FALSE),"-")</f>
        <v>-</v>
      </c>
      <c r="DE44" s="38" t="str">
        <f>IF($O44="○",VLOOKUP($C44&amp;"-"&amp;DE$4,'05市民生活実感調査'!$A$3:$BC$218,COLUMN('05市民生活実感調査'!$Y:$Y),FALSE),"-")</f>
        <v>-</v>
      </c>
      <c r="DF44" s="38" t="str">
        <f>IF($P44="○",VLOOKUP($C44&amp;"-"&amp;DF$4,'05市民生活実感調査'!$A$3:$BC$218,COLUMN('05市民生活実感調査'!$Y:$Y),FALSE),"-")</f>
        <v>-</v>
      </c>
      <c r="DG44" s="38" t="str">
        <f>IF($Q44="○",VLOOKUP($C44&amp;"-"&amp;DG$4,'05市民生活実感調査'!$A$3:$BC$218,COLUMN('05市民生活実感調査'!$Y:$Y),FALSE),"-")</f>
        <v>-</v>
      </c>
      <c r="DH44" s="38" t="str">
        <f>IF($R44="○",VLOOKUP($C44&amp;"-"&amp;DH$4,'05市民生活実感調査'!$A$3:$BC$218,COLUMN('05市民生活実感調査'!$Y:$Y),FALSE),"-")</f>
        <v>-</v>
      </c>
      <c r="DI44" s="109" t="e">
        <f t="shared" si="88"/>
        <v>#DIV/0!</v>
      </c>
      <c r="DJ44" s="37" t="str">
        <f t="shared" si="89"/>
        <v/>
      </c>
      <c r="DK44" s="38" t="str">
        <f t="shared" si="17"/>
        <v/>
      </c>
      <c r="DL44" s="38" t="str">
        <f t="shared" si="18"/>
        <v/>
      </c>
      <c r="DM44" s="38" t="str">
        <f t="shared" si="19"/>
        <v/>
      </c>
      <c r="DN44" s="38" t="str">
        <f t="shared" si="20"/>
        <v/>
      </c>
      <c r="DO44" s="38" t="str">
        <f t="shared" si="21"/>
        <v/>
      </c>
      <c r="DP44" s="38" t="str">
        <f t="shared" si="22"/>
        <v/>
      </c>
      <c r="DQ44" s="38" t="str">
        <f t="shared" si="23"/>
        <v/>
      </c>
      <c r="DR44" s="41" t="e">
        <f t="shared" si="90"/>
        <v>#DIV/0!</v>
      </c>
      <c r="DS44" s="13" t="str">
        <f t="shared" si="91"/>
        <v>市民実感</v>
      </c>
      <c r="DT44" s="5" t="str">
        <f t="shared" si="92"/>
        <v>本施策は，大学が学外に出て，産業界や地域などと連携して活動を行うことにより，市民生活実感の向上に寄与するとともに，大学教育の充実を図ることを目的としているため，市民生活実感評価を重視する。</v>
      </c>
      <c r="DU44" s="108" t="e">
        <f>VLOOKUP(CF44&amp;DI44&amp;DS44,プルダウン!$AC$2:$AD$51,2,FALSE)</f>
        <v>#DIV/0!</v>
      </c>
      <c r="DV44" s="12" t="e">
        <f>VLOOKUP(DU44,プルダウン!$A$1:$B$6,2,FALSE)</f>
        <v>#DIV/0!</v>
      </c>
      <c r="DW44" s="11"/>
      <c r="DX44" s="12"/>
      <c r="DY44" s="22" t="s">
        <v>81</v>
      </c>
      <c r="DZ44" s="116"/>
      <c r="EA44" s="115" t="str">
        <f>VLOOKUP($A44&amp;"-"&amp;EA$4,'04施策の客観指標'!$A$4:$AU$1029,COLUMN('04施策の客観指標'!$AR:$AR),FALSE)</f>
        <v>-</v>
      </c>
      <c r="EB44" s="7" t="str">
        <f>VLOOKUP($A44&amp;"-"&amp;EB$4,'04施策の客観指標'!$A$4:$AU$1029,COLUMN('04施策の客観指標'!$AR:$AR),FALSE)</f>
        <v>-</v>
      </c>
      <c r="EC44" s="7" t="str">
        <f>VLOOKUP($A44&amp;"-"&amp;EC$4,'04施策の客観指標'!$A$4:$AU$1029,COLUMN('04施策の客観指標'!$AR:$AR),FALSE)</f>
        <v>-</v>
      </c>
      <c r="ED44" s="7" t="str">
        <f>VLOOKUP($A44&amp;"-"&amp;ED$4,'04施策の客観指標'!$A$4:$AU$1029,COLUMN('04施策の客観指標'!$AR:$AR),FALSE)</f>
        <v>-</v>
      </c>
      <c r="EE44" s="7" t="str">
        <f>VLOOKUP($A44&amp;"-"&amp;EE$4,'04施策の客観指標'!$A$4:$AU$1029,COLUMN('04施策の客観指標'!$AR:$AR),FALSE)</f>
        <v>-</v>
      </c>
      <c r="EF44" s="7" t="str">
        <f>VLOOKUP($A44&amp;"-"&amp;EF$4,'04施策の客観指標'!$A$4:$AU$1029,COLUMN('04施策の客観指標'!$AR:$AR),FALSE)</f>
        <v>-</v>
      </c>
      <c r="EG44" s="7" t="str">
        <f>VLOOKUP($A44&amp;"-"&amp;EG$4,'04施策の客観指標'!$A$4:$AU$1029,COLUMN('04施策の客観指標'!$AR:$AR),FALSE)</f>
        <v>-</v>
      </c>
      <c r="EH44" s="7" t="str">
        <f>VLOOKUP($A44&amp;"-"&amp;EH$4,'04施策の客観指標'!$A$4:$AU$1029,COLUMN('04施策の客観指標'!$AR:$AR),FALSE)</f>
        <v>-</v>
      </c>
      <c r="EI44" s="7" t="str">
        <f>VLOOKUP($A44&amp;"-"&amp;EI$4,'04施策の客観指標'!$A$4:$AU$1029,COLUMN('04施策の客観指標'!$AR:$AR),FALSE)</f>
        <v>-</v>
      </c>
      <c r="EJ44" s="109" t="str">
        <f t="shared" si="93"/>
        <v>e</v>
      </c>
      <c r="EK44" s="37">
        <f>VLOOKUP($A44&amp;"-"&amp;EA$4,'04施策の客観指標'!$A$4:$AU$1029,COLUMN('04施策の客観指標'!$AU:$AU),FALSE)</f>
        <v>1</v>
      </c>
      <c r="EL44" s="38">
        <f>VLOOKUP($A44&amp;"-"&amp;EB$4,'04施策の客観指標'!$A$4:$AU$1029,COLUMN('04施策の客観指標'!$AU:$AU),FALSE)</f>
        <v>1</v>
      </c>
      <c r="EM44" s="38" t="str">
        <f>VLOOKUP($A44&amp;"-"&amp;EC$4,'04施策の客観指標'!$A$4:$AU$1029,COLUMN('04施策の客観指標'!$AU:$AU),FALSE)</f>
        <v>-</v>
      </c>
      <c r="EN44" s="38" t="str">
        <f>VLOOKUP($A44&amp;"-"&amp;ED$4,'04施策の客観指標'!$A$4:$AU$1029,COLUMN('04施策の客観指標'!$AU:$AU),FALSE)</f>
        <v>-</v>
      </c>
      <c r="EO44" s="38" t="str">
        <f>VLOOKUP($A44&amp;"-"&amp;EE$4,'04施策の客観指標'!$A$4:$AU$1029,COLUMN('04施策の客観指標'!$AU:$AU),FALSE)</f>
        <v>-</v>
      </c>
      <c r="EP44" s="38" t="str">
        <f>VLOOKUP($A44&amp;"-"&amp;EF$4,'04施策の客観指標'!$A$4:$AU$1029,COLUMN('04施策の客観指標'!$AU:$AU),FALSE)</f>
        <v>-</v>
      </c>
      <c r="EQ44" s="38" t="str">
        <f>VLOOKUP($A44&amp;"-"&amp;EG$4,'04施策の客観指標'!$A$4:$AU$1029,COLUMN('04施策の客観指標'!$AU:$AU),FALSE)</f>
        <v>-</v>
      </c>
      <c r="ER44" s="38" t="str">
        <f>VLOOKUP($A44&amp;"-"&amp;EH$4,'04施策の客観指標'!$A$4:$AU$1029,COLUMN('04施策の客観指標'!$AU:$AU),FALSE)</f>
        <v>-</v>
      </c>
      <c r="ES44" s="38" t="str">
        <f>VLOOKUP($A44&amp;"-"&amp;EI$4,'04施策の客観指標'!$A$4:$AU$1029,COLUMN('04施策の客観指標'!$AU:$AU),FALSE)</f>
        <v>-</v>
      </c>
      <c r="ET44" s="82">
        <f t="shared" si="94"/>
        <v>2</v>
      </c>
      <c r="EU44" s="37" t="str">
        <f t="shared" si="95"/>
        <v/>
      </c>
      <c r="EV44" s="38" t="str">
        <f t="shared" si="24"/>
        <v/>
      </c>
      <c r="EW44" s="38" t="str">
        <f t="shared" si="25"/>
        <v/>
      </c>
      <c r="EX44" s="38" t="str">
        <f t="shared" si="26"/>
        <v/>
      </c>
      <c r="EY44" s="38" t="str">
        <f t="shared" si="27"/>
        <v/>
      </c>
      <c r="EZ44" s="38" t="str">
        <f t="shared" si="28"/>
        <v/>
      </c>
      <c r="FA44" s="38" t="str">
        <f t="shared" si="29"/>
        <v/>
      </c>
      <c r="FB44" s="38" t="str">
        <f t="shared" si="30"/>
        <v/>
      </c>
      <c r="FC44" s="38" t="str">
        <f t="shared" si="31"/>
        <v/>
      </c>
      <c r="FD44" s="41">
        <f t="shared" si="96"/>
        <v>0</v>
      </c>
      <c r="FE44" s="37" t="str">
        <f>IF($K44="○",VLOOKUP($C44&amp;"-"&amp;FE$4,'05市民生活実感調査'!$A$3:$BC$218,COLUMN('05市民生活実感調査'!$AI:$AI),FALSE),"-")</f>
        <v>-</v>
      </c>
      <c r="FF44" s="38" t="str">
        <f>IF($L44="○",VLOOKUP($C44&amp;"-"&amp;FF$4,'05市民生活実感調査'!$A$3:$BC$218,COLUMN('05市民生活実感調査'!$AI:$AI),FALSE),"-")</f>
        <v>-</v>
      </c>
      <c r="FG44" s="38" t="str">
        <f>IF($M44="○",VLOOKUP($C44&amp;"-"&amp;FG$4,'05市民生活実感調査'!$A$3:$BC$218,COLUMN('05市民生活実感調査'!$AI:$AI),FALSE),"-")</f>
        <v>-</v>
      </c>
      <c r="FH44" s="38" t="str">
        <f>IF($N44="○",VLOOKUP($C44&amp;"-"&amp;FH$4,'05市民生活実感調査'!$A$3:$BC$218,COLUMN('05市民生活実感調査'!$AI:$AI),FALSE),"-")</f>
        <v>-</v>
      </c>
      <c r="FI44" s="38" t="str">
        <f>IF($O44="○",VLOOKUP($C44&amp;"-"&amp;FI$4,'05市民生活実感調査'!$A$3:$BC$218,COLUMN('05市民生活実感調査'!$AI:$AI),FALSE),"-")</f>
        <v>-</v>
      </c>
      <c r="FJ44" s="38" t="str">
        <f>IF($P44="○",VLOOKUP($C44&amp;"-"&amp;FJ$4,'05市民生活実感調査'!$A$3:$BC$218,COLUMN('05市民生活実感調査'!$AI:$AI),FALSE),"-")</f>
        <v>-</v>
      </c>
      <c r="FK44" s="38" t="str">
        <f>IF($Q44="○",VLOOKUP($C44&amp;"-"&amp;FK$4,'05市民生活実感調査'!$A$3:$BC$218,COLUMN('05市民生活実感調査'!$AI:$AI),FALSE),"-")</f>
        <v>-</v>
      </c>
      <c r="FL44" s="38" t="str">
        <f>IF($R44="○",VLOOKUP($C44&amp;"-"&amp;FL$4,'05市民生活実感調査'!$A$3:$BC$218,COLUMN('05市民生活実感調査'!$AI:$AI),FALSE),"-")</f>
        <v>-</v>
      </c>
      <c r="FM44" s="109" t="e">
        <f t="shared" si="97"/>
        <v>#DIV/0!</v>
      </c>
      <c r="FN44" s="37" t="str">
        <f t="shared" si="98"/>
        <v/>
      </c>
      <c r="FO44" s="38" t="str">
        <f t="shared" si="32"/>
        <v/>
      </c>
      <c r="FP44" s="38" t="str">
        <f t="shared" si="33"/>
        <v/>
      </c>
      <c r="FQ44" s="38" t="str">
        <f t="shared" si="34"/>
        <v/>
      </c>
      <c r="FR44" s="38" t="str">
        <f t="shared" si="35"/>
        <v/>
      </c>
      <c r="FS44" s="38" t="str">
        <f t="shared" si="36"/>
        <v/>
      </c>
      <c r="FT44" s="38" t="str">
        <f t="shared" si="37"/>
        <v/>
      </c>
      <c r="FU44" s="38" t="str">
        <f t="shared" si="38"/>
        <v/>
      </c>
      <c r="FV44" s="41" t="e">
        <f t="shared" si="99"/>
        <v>#DIV/0!</v>
      </c>
      <c r="FW44" s="13" t="str">
        <f t="shared" si="100"/>
        <v>市民実感</v>
      </c>
      <c r="FX44" s="5" t="str">
        <f t="shared" si="101"/>
        <v>本施策は，大学が学外に出て，産業界や地域などと連携して活動を行うことにより，市民生活実感の向上に寄与するとともに，大学教育の充実を図ることを目的としているため，市民生活実感評価を重視する。</v>
      </c>
      <c r="FY44" s="108" t="e">
        <f>VLOOKUP(EJ44&amp;FM44&amp;FW44,プルダウン!$AC$2:$AD$51,2,FALSE)</f>
        <v>#DIV/0!</v>
      </c>
      <c r="FZ44" s="12" t="e">
        <f>VLOOKUP(FY44,プルダウン!$A$1:$B$6,2,FALSE)</f>
        <v>#DIV/0!</v>
      </c>
      <c r="GA44" s="11"/>
      <c r="GB44" s="12"/>
      <c r="GC44" s="22" t="s">
        <v>81</v>
      </c>
      <c r="GD44" s="116"/>
      <c r="GE44" s="115" t="str">
        <f>VLOOKUP($A44&amp;"-"&amp;GE$4,'04施策の客観指標'!$A$4:$AU$1029,COLUMN('04施策の客観指標'!$AS:$AS),FALSE)</f>
        <v>-</v>
      </c>
      <c r="GF44" s="7" t="str">
        <f>VLOOKUP($A44&amp;"-"&amp;GF$4,'04施策の客観指標'!$A$4:$AU$1029,COLUMN('04施策の客観指標'!$AS:$AS),FALSE)</f>
        <v>-</v>
      </c>
      <c r="GG44" s="7" t="str">
        <f>VLOOKUP($A44&amp;"-"&amp;GG$4,'04施策の客観指標'!$A$4:$AU$1029,COLUMN('04施策の客観指標'!$AS:$AS),FALSE)</f>
        <v>-</v>
      </c>
      <c r="GH44" s="7" t="str">
        <f>VLOOKUP($A44&amp;"-"&amp;GH$4,'04施策の客観指標'!$A$4:$AU$1029,COLUMN('04施策の客観指標'!$AS:$AS),FALSE)</f>
        <v>-</v>
      </c>
      <c r="GI44" s="7" t="str">
        <f>VLOOKUP($A44&amp;"-"&amp;GI$4,'04施策の客観指標'!$A$4:$AU$1029,COLUMN('04施策の客観指標'!$AS:$AS),FALSE)</f>
        <v>-</v>
      </c>
      <c r="GJ44" s="7" t="str">
        <f>VLOOKUP($A44&amp;"-"&amp;GJ$4,'04施策の客観指標'!$A$4:$AU$1029,COLUMN('04施策の客観指標'!$AS:$AS),FALSE)</f>
        <v>-</v>
      </c>
      <c r="GK44" s="7" t="str">
        <f>VLOOKUP($A44&amp;"-"&amp;GK$4,'04施策の客観指標'!$A$4:$AU$1029,COLUMN('04施策の客観指標'!$AS:$AS),FALSE)</f>
        <v>-</v>
      </c>
      <c r="GL44" s="7" t="str">
        <f>VLOOKUP($A44&amp;"-"&amp;GL$4,'04施策の客観指標'!$A$4:$AU$1029,COLUMN('04施策の客観指標'!$AS:$AS),FALSE)</f>
        <v>-</v>
      </c>
      <c r="GM44" s="7" t="str">
        <f>VLOOKUP($A44&amp;"-"&amp;GM$4,'04施策の客観指標'!$A$4:$AU$1029,COLUMN('04施策の客観指標'!$AS:$AS),FALSE)</f>
        <v>-</v>
      </c>
      <c r="GN44" s="109" t="str">
        <f t="shared" si="102"/>
        <v>e</v>
      </c>
      <c r="GO44" s="37">
        <f>VLOOKUP($A44&amp;"-"&amp;GE$4,'04施策の客観指標'!$A$4:$AU$1029,COLUMN('04施策の客観指標'!$AU:$AU),FALSE)</f>
        <v>1</v>
      </c>
      <c r="GP44" s="38">
        <f>VLOOKUP($A44&amp;"-"&amp;GF$4,'04施策の客観指標'!$A$4:$AU$1029,COLUMN('04施策の客観指標'!$AU:$AU),FALSE)</f>
        <v>1</v>
      </c>
      <c r="GQ44" s="38" t="str">
        <f>VLOOKUP($A44&amp;"-"&amp;GG$4,'04施策の客観指標'!$A$4:$AU$1029,COLUMN('04施策の客観指標'!$AU:$AU),FALSE)</f>
        <v>-</v>
      </c>
      <c r="GR44" s="38" t="str">
        <f>VLOOKUP($A44&amp;"-"&amp;GH$4,'04施策の客観指標'!$A$4:$AU$1029,COLUMN('04施策の客観指標'!$AU:$AU),FALSE)</f>
        <v>-</v>
      </c>
      <c r="GS44" s="38" t="str">
        <f>VLOOKUP($A44&amp;"-"&amp;GI$4,'04施策の客観指標'!$A$4:$AU$1029,COLUMN('04施策の客観指標'!$AU:$AU),FALSE)</f>
        <v>-</v>
      </c>
      <c r="GT44" s="38" t="str">
        <f>VLOOKUP($A44&amp;"-"&amp;GJ$4,'04施策の客観指標'!$A$4:$AU$1029,COLUMN('04施策の客観指標'!$AU:$AU),FALSE)</f>
        <v>-</v>
      </c>
      <c r="GU44" s="38" t="str">
        <f>VLOOKUP($A44&amp;"-"&amp;GK$4,'04施策の客観指標'!$A$4:$AU$1029,COLUMN('04施策の客観指標'!$AU:$AU),FALSE)</f>
        <v>-</v>
      </c>
      <c r="GV44" s="38" t="str">
        <f>VLOOKUP($A44&amp;"-"&amp;GL$4,'04施策の客観指標'!$A$4:$AU$1029,COLUMN('04施策の客観指標'!$AU:$AU),FALSE)</f>
        <v>-</v>
      </c>
      <c r="GW44" s="38" t="str">
        <f>VLOOKUP($A44&amp;"-"&amp;GM$4,'04施策の客観指標'!$A$4:$AU$1029,COLUMN('04施策の客観指標'!$AU:$AU),FALSE)</f>
        <v>-</v>
      </c>
      <c r="GX44" s="82">
        <f t="shared" si="103"/>
        <v>2</v>
      </c>
      <c r="GY44" s="37" t="str">
        <f t="shared" si="104"/>
        <v/>
      </c>
      <c r="GZ44" s="38" t="str">
        <f t="shared" si="39"/>
        <v/>
      </c>
      <c r="HA44" s="38" t="str">
        <f t="shared" si="40"/>
        <v/>
      </c>
      <c r="HB44" s="38" t="str">
        <f t="shared" si="41"/>
        <v/>
      </c>
      <c r="HC44" s="38" t="str">
        <f t="shared" si="42"/>
        <v/>
      </c>
      <c r="HD44" s="38" t="str">
        <f t="shared" si="43"/>
        <v/>
      </c>
      <c r="HE44" s="38" t="str">
        <f t="shared" si="44"/>
        <v/>
      </c>
      <c r="HF44" s="38" t="str">
        <f t="shared" si="45"/>
        <v/>
      </c>
      <c r="HG44" s="38" t="str">
        <f t="shared" si="46"/>
        <v/>
      </c>
      <c r="HH44" s="41">
        <f t="shared" si="105"/>
        <v>0</v>
      </c>
      <c r="HI44" s="37" t="str">
        <f>IF($K44="○",VLOOKUP($C44&amp;"-"&amp;HI$4,'05市民生活実感調査'!$A$3:$BC$218,COLUMN('05市民生活実感調査'!$AS:$AS),FALSE),"-")</f>
        <v>-</v>
      </c>
      <c r="HJ44" s="38" t="str">
        <f>IF($L44="○",VLOOKUP($C44&amp;"-"&amp;HJ$4,'05市民生活実感調査'!$A$3:$BC$218,COLUMN('05市民生活実感調査'!$AS:$AS),FALSE),"-")</f>
        <v>-</v>
      </c>
      <c r="HK44" s="38" t="str">
        <f>IF($M44="○",VLOOKUP($C44&amp;"-"&amp;HK$4,'05市民生活実感調査'!$A$3:$BC$218,COLUMN('05市民生活実感調査'!$AS:$AS),FALSE),"-")</f>
        <v>-</v>
      </c>
      <c r="HL44" s="38" t="str">
        <f>IF($N44="○",VLOOKUP($C44&amp;"-"&amp;HL$4,'05市民生活実感調査'!$A$3:$BC$218,COLUMN('05市民生活実感調査'!$AS:$AS),FALSE),"-")</f>
        <v>-</v>
      </c>
      <c r="HM44" s="38" t="str">
        <f>IF($O44="○",VLOOKUP($C44&amp;"-"&amp;HM$4,'05市民生活実感調査'!$A$3:$BC$218,COLUMN('05市民生活実感調査'!$AS:$AS),FALSE),"-")</f>
        <v>-</v>
      </c>
      <c r="HN44" s="38" t="str">
        <f>IF($P44="○",VLOOKUP($C44&amp;"-"&amp;HN$4,'05市民生活実感調査'!$A$3:$BC$218,COLUMN('05市民生活実感調査'!$AS:$AS),FALSE),"-")</f>
        <v>-</v>
      </c>
      <c r="HO44" s="38" t="str">
        <f>IF($Q44="○",VLOOKUP($C44&amp;"-"&amp;HO$4,'05市民生活実感調査'!$A$3:$BC$218,COLUMN('05市民生活実感調査'!$AS:$AS),FALSE),"-")</f>
        <v>-</v>
      </c>
      <c r="HP44" s="38" t="str">
        <f>IF($R44="○",VLOOKUP($C44&amp;"-"&amp;HP$4,'05市民生活実感調査'!$A$3:$BC$218,COLUMN('05市民生活実感調査'!$AS:$AS),FALSE),"-")</f>
        <v>-</v>
      </c>
      <c r="HQ44" s="109" t="e">
        <f t="shared" si="106"/>
        <v>#DIV/0!</v>
      </c>
      <c r="HR44" s="37" t="str">
        <f t="shared" si="107"/>
        <v/>
      </c>
      <c r="HS44" s="38" t="str">
        <f t="shared" si="47"/>
        <v/>
      </c>
      <c r="HT44" s="38" t="str">
        <f t="shared" si="48"/>
        <v/>
      </c>
      <c r="HU44" s="38" t="str">
        <f t="shared" si="49"/>
        <v/>
      </c>
      <c r="HV44" s="38" t="str">
        <f t="shared" si="50"/>
        <v/>
      </c>
      <c r="HW44" s="38" t="str">
        <f t="shared" si="51"/>
        <v/>
      </c>
      <c r="HX44" s="38" t="str">
        <f t="shared" si="52"/>
        <v/>
      </c>
      <c r="HY44" s="38" t="str">
        <f t="shared" si="53"/>
        <v/>
      </c>
      <c r="HZ44" s="41" t="e">
        <f t="shared" si="108"/>
        <v>#DIV/0!</v>
      </c>
      <c r="IA44" s="13" t="str">
        <f t="shared" si="109"/>
        <v>市民実感</v>
      </c>
      <c r="IB44" s="5" t="str">
        <f t="shared" si="110"/>
        <v>本施策は，大学が学外に出て，産業界や地域などと連携して活動を行うことにより，市民生活実感の向上に寄与するとともに，大学教育の充実を図ることを目的としているため，市民生活実感評価を重視する。</v>
      </c>
      <c r="IC44" s="108" t="e">
        <f>VLOOKUP(GN44&amp;HQ44&amp;IA44,プルダウン!$AC$2:$AD$51,2,FALSE)</f>
        <v>#DIV/0!</v>
      </c>
      <c r="ID44" s="12" t="e">
        <f>VLOOKUP(IC44,プルダウン!$A$1:$B$6,2,FALSE)</f>
        <v>#DIV/0!</v>
      </c>
      <c r="IE44" s="11"/>
      <c r="IF44" s="12"/>
      <c r="IG44" s="22" t="s">
        <v>81</v>
      </c>
      <c r="IH44" s="116"/>
      <c r="II44" s="115" t="str">
        <f>VLOOKUP($A44&amp;"-"&amp;II$4,'04施策の客観指標'!$A$4:$AU$1029,COLUMN('04施策の客観指標'!$AT:$AT),FALSE)</f>
        <v>-</v>
      </c>
      <c r="IJ44" s="7" t="str">
        <f>VLOOKUP($A44&amp;"-"&amp;IJ$4,'04施策の客観指標'!$A$4:$AU$1029,COLUMN('04施策の客観指標'!$AT:$AT),FALSE)</f>
        <v>-</v>
      </c>
      <c r="IK44" s="7" t="str">
        <f>VLOOKUP($A44&amp;"-"&amp;IK$4,'04施策の客観指標'!$A$4:$AU$1029,COLUMN('04施策の客観指標'!$AT:$AT),FALSE)</f>
        <v>-</v>
      </c>
      <c r="IL44" s="7" t="str">
        <f>VLOOKUP($A44&amp;"-"&amp;IL$4,'04施策の客観指標'!$A$4:$AU$1029,COLUMN('04施策の客観指標'!$AT:$AT),FALSE)</f>
        <v>-</v>
      </c>
      <c r="IM44" s="7" t="str">
        <f>VLOOKUP($A44&amp;"-"&amp;IM$4,'04施策の客観指標'!$A$4:$AU$1029,COLUMN('04施策の客観指標'!$AT:$AT),FALSE)</f>
        <v>-</v>
      </c>
      <c r="IN44" s="7" t="str">
        <f>VLOOKUP($A44&amp;"-"&amp;IN$4,'04施策の客観指標'!$A$4:$AU$1029,COLUMN('04施策の客観指標'!$AT:$AT),FALSE)</f>
        <v>-</v>
      </c>
      <c r="IO44" s="7" t="str">
        <f>VLOOKUP($A44&amp;"-"&amp;IO$4,'04施策の客観指標'!$A$4:$AU$1029,COLUMN('04施策の客観指標'!$AT:$AT),FALSE)</f>
        <v>-</v>
      </c>
      <c r="IP44" s="7" t="str">
        <f>VLOOKUP($A44&amp;"-"&amp;IP$4,'04施策の客観指標'!$A$4:$AU$1029,COLUMN('04施策の客観指標'!$AT:$AT),FALSE)</f>
        <v>-</v>
      </c>
      <c r="IQ44" s="7" t="str">
        <f>VLOOKUP($A44&amp;"-"&amp;IQ$4,'04施策の客観指標'!$A$4:$AU$1029,COLUMN('04施策の客観指標'!$AT:$AT),FALSE)</f>
        <v>-</v>
      </c>
      <c r="IR44" s="109" t="str">
        <f t="shared" si="111"/>
        <v>e</v>
      </c>
      <c r="IS44" s="37">
        <f>VLOOKUP($A44&amp;"-"&amp;II$4,'04施策の客観指標'!$A$4:$AU$1029,COLUMN('04施策の客観指標'!$AU:$AU),FALSE)</f>
        <v>1</v>
      </c>
      <c r="IT44" s="38">
        <f>VLOOKUP($A44&amp;"-"&amp;IJ$4,'04施策の客観指標'!$A$4:$AU$1029,COLUMN('04施策の客観指標'!$AU:$AU),FALSE)</f>
        <v>1</v>
      </c>
      <c r="IU44" s="38" t="str">
        <f>VLOOKUP($A44&amp;"-"&amp;IK$4,'04施策の客観指標'!$A$4:$AU$1029,COLUMN('04施策の客観指標'!$AU:$AU),FALSE)</f>
        <v>-</v>
      </c>
      <c r="IV44" s="38" t="str">
        <f>VLOOKUP($A44&amp;"-"&amp;IL$4,'04施策の客観指標'!$A$4:$AU$1029,COLUMN('04施策の客観指標'!$AU:$AU),FALSE)</f>
        <v>-</v>
      </c>
      <c r="IW44" s="38" t="str">
        <f>VLOOKUP($A44&amp;"-"&amp;IM$4,'04施策の客観指標'!$A$4:$AU$1029,COLUMN('04施策の客観指標'!$AU:$AU),FALSE)</f>
        <v>-</v>
      </c>
      <c r="IX44" s="38" t="str">
        <f>VLOOKUP($A44&amp;"-"&amp;IN$4,'04施策の客観指標'!$A$4:$AU$1029,COLUMN('04施策の客観指標'!$AU:$AU),FALSE)</f>
        <v>-</v>
      </c>
      <c r="IY44" s="38" t="str">
        <f>VLOOKUP($A44&amp;"-"&amp;IO$4,'04施策の客観指標'!$A$4:$AU$1029,COLUMN('04施策の客観指標'!$AU:$AU),FALSE)</f>
        <v>-</v>
      </c>
      <c r="IZ44" s="38" t="str">
        <f>VLOOKUP($A44&amp;"-"&amp;IP$4,'04施策の客観指標'!$A$4:$AU$1029,COLUMN('04施策の客観指標'!$AU:$AU),FALSE)</f>
        <v>-</v>
      </c>
      <c r="JA44" s="38" t="str">
        <f>VLOOKUP($A44&amp;"-"&amp;IQ$4,'04施策の客観指標'!$A$4:$AU$1029,COLUMN('04施策の客観指標'!$AU:$AU),FALSE)</f>
        <v>-</v>
      </c>
      <c r="JB44" s="82">
        <f t="shared" si="112"/>
        <v>2</v>
      </c>
      <c r="JC44" s="37" t="str">
        <f t="shared" si="113"/>
        <v/>
      </c>
      <c r="JD44" s="38" t="str">
        <f t="shared" si="54"/>
        <v/>
      </c>
      <c r="JE44" s="38" t="str">
        <f t="shared" si="55"/>
        <v/>
      </c>
      <c r="JF44" s="38" t="str">
        <f t="shared" si="56"/>
        <v/>
      </c>
      <c r="JG44" s="38" t="str">
        <f t="shared" si="57"/>
        <v/>
      </c>
      <c r="JH44" s="38" t="str">
        <f t="shared" si="58"/>
        <v/>
      </c>
      <c r="JI44" s="38" t="str">
        <f t="shared" si="59"/>
        <v/>
      </c>
      <c r="JJ44" s="38" t="str">
        <f t="shared" si="60"/>
        <v/>
      </c>
      <c r="JK44" s="38" t="str">
        <f t="shared" si="61"/>
        <v/>
      </c>
      <c r="JL44" s="41">
        <f t="shared" si="114"/>
        <v>0</v>
      </c>
      <c r="JM44" s="37" t="str">
        <f>IF($K44="○",VLOOKUP($C44&amp;"-"&amp;JM$4,'05市民生活実感調査'!$A$3:$BC$218,COLUMN('05市民生活実感調査'!$BC:$BC),FALSE),"-")</f>
        <v>-</v>
      </c>
      <c r="JN44" s="38" t="str">
        <f>IF($L44="○",VLOOKUP($C44&amp;"-"&amp;JN$4,'05市民生活実感調査'!$A$3:$BC$218,COLUMN('05市民生活実感調査'!$BC:$BC),FALSE),"-")</f>
        <v>-</v>
      </c>
      <c r="JO44" s="38" t="str">
        <f>IF($M44="○",VLOOKUP($C44&amp;"-"&amp;JO$4,'05市民生活実感調査'!$A$3:$BC$218,COLUMN('05市民生活実感調査'!$BC:$BC),FALSE),"-")</f>
        <v>-</v>
      </c>
      <c r="JP44" s="38" t="str">
        <f>IF($N44="○",VLOOKUP($C44&amp;"-"&amp;JP$4,'05市民生活実感調査'!$A$3:$BC$218,COLUMN('05市民生活実感調査'!$BC:$BC),FALSE),"-")</f>
        <v>-</v>
      </c>
      <c r="JQ44" s="38" t="str">
        <f>IF($O44="○",VLOOKUP($C44&amp;"-"&amp;JQ$4,'05市民生活実感調査'!$A$3:$BC$218,COLUMN('05市民生活実感調査'!$BC:$BC),FALSE),"-")</f>
        <v>-</v>
      </c>
      <c r="JR44" s="38" t="str">
        <f>IF($P44="○",VLOOKUP($C44&amp;"-"&amp;JR$4,'05市民生活実感調査'!$A$3:$BC$218,COLUMN('05市民生活実感調査'!$BC:$BC),FALSE),"-")</f>
        <v>-</v>
      </c>
      <c r="JS44" s="38" t="str">
        <f>IF($Q44="○",VLOOKUP($C44&amp;"-"&amp;JS$4,'05市民生活実感調査'!$A$3:$BC$218,COLUMN('05市民生活実感調査'!$BC:$BC),FALSE),"-")</f>
        <v>-</v>
      </c>
      <c r="JT44" s="38" t="str">
        <f>IF($R44="○",VLOOKUP($C44&amp;"-"&amp;JT$4,'05市民生活実感調査'!$A$3:$BC$218,COLUMN('05市民生活実感調査'!$BC:$BC),FALSE),"-")</f>
        <v>-</v>
      </c>
      <c r="JU44" s="109" t="e">
        <f t="shared" si="115"/>
        <v>#DIV/0!</v>
      </c>
      <c r="JV44" s="37" t="str">
        <f t="shared" si="116"/>
        <v/>
      </c>
      <c r="JW44" s="38" t="str">
        <f t="shared" si="62"/>
        <v/>
      </c>
      <c r="JX44" s="38" t="str">
        <f t="shared" si="63"/>
        <v/>
      </c>
      <c r="JY44" s="38" t="str">
        <f t="shared" si="64"/>
        <v/>
      </c>
      <c r="JZ44" s="38" t="str">
        <f t="shared" si="65"/>
        <v/>
      </c>
      <c r="KA44" s="38" t="str">
        <f t="shared" si="66"/>
        <v/>
      </c>
      <c r="KB44" s="38" t="str">
        <f t="shared" si="67"/>
        <v/>
      </c>
      <c r="KC44" s="38" t="str">
        <f t="shared" si="68"/>
        <v/>
      </c>
      <c r="KD44" s="41" t="e">
        <f t="shared" si="117"/>
        <v>#DIV/0!</v>
      </c>
      <c r="KE44" s="13" t="str">
        <f t="shared" si="118"/>
        <v>市民実感</v>
      </c>
      <c r="KF44" s="5" t="str">
        <f t="shared" si="119"/>
        <v>本施策は，大学が学外に出て，産業界や地域などと連携して活動を行うことにより，市民生活実感の向上に寄与するとともに，大学教育の充実を図ることを目的としているため，市民生活実感評価を重視する。</v>
      </c>
      <c r="KG44" s="108" t="e">
        <f>VLOOKUP(IR44&amp;JU44&amp;KE44,プルダウン!$AC$2:$AD$51,2,FALSE)</f>
        <v>#DIV/0!</v>
      </c>
      <c r="KH44" s="12" t="e">
        <f>VLOOKUP(KG44,プルダウン!$A$1:$B$6,2,FALSE)</f>
        <v>#DIV/0!</v>
      </c>
      <c r="KI44" s="11"/>
      <c r="KJ44" s="12"/>
      <c r="KK44" s="22" t="s">
        <v>81</v>
      </c>
      <c r="KL44" s="5"/>
    </row>
    <row r="45" spans="1:298" ht="103.5" customHeight="1">
      <c r="A45" s="434">
        <v>1006</v>
      </c>
      <c r="B45" s="435" t="s">
        <v>199</v>
      </c>
      <c r="C45" s="436">
        <f t="shared" si="140"/>
        <v>10</v>
      </c>
      <c r="D45" s="437" t="str">
        <f>IFERROR(VLOOKUP(C45,プルダウン!$L$2:$M$28,2,FALSE),"-")</f>
        <v>大学</v>
      </c>
      <c r="E45" s="435"/>
      <c r="F45" s="460" t="s">
        <v>2136</v>
      </c>
      <c r="G45" s="461" t="s">
        <v>2249</v>
      </c>
      <c r="H45" s="460"/>
      <c r="I45" s="461"/>
      <c r="J45" s="435"/>
      <c r="K45" s="440" t="s">
        <v>85</v>
      </c>
      <c r="L45" s="441" t="s">
        <v>85</v>
      </c>
      <c r="M45" s="441" t="s">
        <v>85</v>
      </c>
      <c r="N45" s="441" t="s">
        <v>85</v>
      </c>
      <c r="O45" s="441" t="s">
        <v>85</v>
      </c>
      <c r="P45" s="441" t="s">
        <v>392</v>
      </c>
      <c r="Q45" s="441" t="s">
        <v>85</v>
      </c>
      <c r="R45" s="442" t="s">
        <v>85</v>
      </c>
      <c r="S45" s="560" t="str">
        <f>VLOOKUP($A45&amp;"-"&amp;S$4,'04施策の客観指標'!$A$4:$AU$1029,COLUMN('04施策の客観指標'!$AP:$AP),FALSE)</f>
        <v>d</v>
      </c>
      <c r="T45" s="561" t="str">
        <f>VLOOKUP($A45&amp;"-"&amp;T$4,'04施策の客観指標'!$A$4:$AU$1029,COLUMN('04施策の客観指標'!$AP:$AP),FALSE)</f>
        <v>e</v>
      </c>
      <c r="U45" s="561" t="str">
        <f>VLOOKUP($A45&amp;"-"&amp;U$4,'04施策の客観指標'!$A$4:$AU$1029,COLUMN('04施策の客観指標'!$AP:$AP),FALSE)</f>
        <v>-</v>
      </c>
      <c r="V45" s="561" t="str">
        <f>VLOOKUP($A45&amp;"-"&amp;V$4,'04施策の客観指標'!$A$4:$AU$1029,COLUMN('04施策の客観指標'!$AP:$AP),FALSE)</f>
        <v>-</v>
      </c>
      <c r="W45" s="561" t="str">
        <f>VLOOKUP($A45&amp;"-"&amp;W$4,'04施策の客観指標'!$A$4:$AU$1029,COLUMN('04施策の客観指標'!$AP:$AP),FALSE)</f>
        <v>-</v>
      </c>
      <c r="X45" s="561" t="str">
        <f>VLOOKUP($A45&amp;"-"&amp;X$4,'04施策の客観指標'!$A$4:$AU$1029,COLUMN('04施策の客観指標'!$AP:$AP),FALSE)</f>
        <v>-</v>
      </c>
      <c r="Y45" s="561" t="str">
        <f>VLOOKUP($A45&amp;"-"&amp;Y$4,'04施策の客観指標'!$A$4:$AU$1029,COLUMN('04施策の客観指標'!$AP:$AP),FALSE)</f>
        <v>-</v>
      </c>
      <c r="Z45" s="561" t="str">
        <f>VLOOKUP($A45&amp;"-"&amp;Z$4,'04施策の客観指標'!$A$4:$AU$1029,COLUMN('04施策の客観指標'!$AP:$AP),FALSE)</f>
        <v>-</v>
      </c>
      <c r="AA45" s="562" t="str">
        <f>VLOOKUP($A45&amp;"-"&amp;AA$4,'04施策の客観指標'!$A$4:$AU$1029,COLUMN('04施策の客観指標'!$AP:$AP),FALSE)</f>
        <v>-</v>
      </c>
      <c r="AB45" s="563" t="str">
        <f t="shared" si="70"/>
        <v>e</v>
      </c>
      <c r="AC45" s="443">
        <f>VLOOKUP($A45&amp;"-"&amp;S$4,'04施策の客観指標'!$A$4:$AU$1029,COLUMN('04施策の客観指標'!$AU:$AU),FALSE)</f>
        <v>1</v>
      </c>
      <c r="AD45" s="444">
        <f>VLOOKUP($A45&amp;"-"&amp;T$4,'04施策の客観指標'!$A$4:$AU$1029,COLUMN('04施策の客観指標'!$AU:$AU),FALSE)</f>
        <v>1</v>
      </c>
      <c r="AE45" s="444" t="str">
        <f>VLOOKUP($A45&amp;"-"&amp;U$4,'04施策の客観指標'!$A$4:$AU$1029,COLUMN('04施策の客観指標'!$AU:$AU),FALSE)</f>
        <v>-</v>
      </c>
      <c r="AF45" s="444" t="str">
        <f>VLOOKUP($A45&amp;"-"&amp;V$4,'04施策の客観指標'!$A$4:$AU$1029,COLUMN('04施策の客観指標'!$AU:$AU),FALSE)</f>
        <v>-</v>
      </c>
      <c r="AG45" s="444" t="str">
        <f>VLOOKUP($A45&amp;"-"&amp;W$4,'04施策の客観指標'!$A$4:$AU$1029,COLUMN('04施策の客観指標'!$AU:$AU),FALSE)</f>
        <v>-</v>
      </c>
      <c r="AH45" s="444" t="str">
        <f>VLOOKUP($A45&amp;"-"&amp;X$4,'04施策の客観指標'!$A$4:$AU$1029,COLUMN('04施策の客観指標'!$AU:$AU),FALSE)</f>
        <v>-</v>
      </c>
      <c r="AI45" s="444" t="str">
        <f>VLOOKUP($A45&amp;"-"&amp;Y$4,'04施策の客観指標'!$A$4:$AU$1029,COLUMN('04施策の客観指標'!$AU:$AU),FALSE)</f>
        <v>-</v>
      </c>
      <c r="AJ45" s="444" t="str">
        <f>VLOOKUP($A45&amp;"-"&amp;Z$4,'04施策の客観指標'!$A$4:$AU$1029,COLUMN('04施策の客観指標'!$AU:$AU),FALSE)</f>
        <v>-</v>
      </c>
      <c r="AK45" s="444" t="str">
        <f>VLOOKUP($A45&amp;"-"&amp;AA$4,'04施策の客観指標'!$A$4:$AU$1029,COLUMN('04施策の客観指標'!$AU:$AU),FALSE)</f>
        <v>-</v>
      </c>
      <c r="AL45" s="445">
        <f t="shared" si="141"/>
        <v>2</v>
      </c>
      <c r="AM45" s="446">
        <f t="shared" si="142"/>
        <v>1</v>
      </c>
      <c r="AN45" s="444">
        <f t="shared" si="143"/>
        <v>0</v>
      </c>
      <c r="AO45" s="444" t="str">
        <f t="shared" si="144"/>
        <v/>
      </c>
      <c r="AP45" s="444" t="str">
        <f t="shared" si="145"/>
        <v/>
      </c>
      <c r="AQ45" s="444" t="str">
        <f t="shared" si="146"/>
        <v/>
      </c>
      <c r="AR45" s="444" t="str">
        <f t="shared" si="147"/>
        <v/>
      </c>
      <c r="AS45" s="444" t="str">
        <f t="shared" si="148"/>
        <v/>
      </c>
      <c r="AT45" s="444" t="str">
        <f t="shared" si="149"/>
        <v/>
      </c>
      <c r="AU45" s="447" t="str">
        <f t="shared" si="150"/>
        <v/>
      </c>
      <c r="AV45" s="448">
        <f t="shared" si="200"/>
        <v>0.125</v>
      </c>
      <c r="AW45" s="577" t="str">
        <f>IF($K45="○",VLOOKUP($C45&amp;"-"&amp;AW$4,'05市民生活実感調査'!$A$3:$BC$218,COLUMN('05市民生活実感調査'!$O:$O),FALSE),"-")</f>
        <v>-</v>
      </c>
      <c r="AX45" s="578" t="str">
        <f>IF($L45="○",VLOOKUP($C45&amp;"-"&amp;AX$4,'05市民生活実感調査'!$A$3:$BC$218,COLUMN('05市民生活実感調査'!$O:$O),FALSE),"-")</f>
        <v>-</v>
      </c>
      <c r="AY45" s="578" t="str">
        <f>IF($M45="○",VLOOKUP($C45&amp;"-"&amp;AY$4,'05市民生活実感調査'!$A$3:$BC$218,COLUMN('05市民生活実感調査'!$O:$O),FALSE),"-")</f>
        <v>-</v>
      </c>
      <c r="AZ45" s="578" t="str">
        <f>IF($N45="○",VLOOKUP($C45&amp;"-"&amp;AZ$4,'05市民生活実感調査'!$A$3:$BC$218,COLUMN('05市民生活実感調査'!$O:$O),FALSE),"-")</f>
        <v>-</v>
      </c>
      <c r="BA45" s="578" t="str">
        <f>IF($O45="○",VLOOKUP($C45&amp;"-"&amp;BA$4,'05市民生活実感調査'!$A$3:$BC$218,COLUMN('05市民生活実感調査'!$O:$O),FALSE),"-")</f>
        <v>-</v>
      </c>
      <c r="BB45" s="578" t="str">
        <f>IF($P45="○",VLOOKUP($C45&amp;"-"&amp;BB$4,'05市民生活実感調査'!$A$3:$BC$218,COLUMN('05市民生活実感調査'!$O:$O),FALSE),"-")</f>
        <v>a</v>
      </c>
      <c r="BC45" s="578" t="str">
        <f>IF($Q45="○",VLOOKUP($C45&amp;"-"&amp;BC$4,'05市民生活実感調査'!$A$3:$BC$218,COLUMN('05市民生活実感調査'!$O:$O),FALSE),"-")</f>
        <v>-</v>
      </c>
      <c r="BD45" s="578" t="str">
        <f>IF($R45="○",VLOOKUP($C45&amp;"-"&amp;BD$4,'05市民生活実感調査'!$A$3:$BC$218,COLUMN('05市民生活実感調査'!$O:$O),FALSE),"-")</f>
        <v>-</v>
      </c>
      <c r="BE45" s="579" t="str">
        <f t="shared" si="81"/>
        <v>a</v>
      </c>
      <c r="BF45" s="446" t="str">
        <f t="shared" si="151"/>
        <v/>
      </c>
      <c r="BG45" s="444" t="str">
        <f t="shared" si="152"/>
        <v/>
      </c>
      <c r="BH45" s="444" t="str">
        <f t="shared" si="153"/>
        <v/>
      </c>
      <c r="BI45" s="444" t="str">
        <f t="shared" si="154"/>
        <v/>
      </c>
      <c r="BJ45" s="444" t="str">
        <f t="shared" si="155"/>
        <v/>
      </c>
      <c r="BK45" s="444">
        <f t="shared" si="156"/>
        <v>4</v>
      </c>
      <c r="BL45" s="444" t="str">
        <f t="shared" si="157"/>
        <v/>
      </c>
      <c r="BM45" s="444" t="str">
        <f t="shared" si="158"/>
        <v/>
      </c>
      <c r="BN45" s="442">
        <f t="shared" si="159"/>
        <v>1</v>
      </c>
      <c r="BO45" s="462" t="s">
        <v>125</v>
      </c>
      <c r="BP45" s="463" t="s">
        <v>2197</v>
      </c>
      <c r="BQ45" s="589" t="str">
        <f>VLOOKUP(AB45&amp;BE45&amp;BO45,[9]プルダウン!$AC$2:$AD$51,2,FALSE)</f>
        <v>C</v>
      </c>
      <c r="BR45" s="590" t="str">
        <f>VLOOKUP(BQ45,[9]プルダウン!$A$1:$B$6,2,FALSE)</f>
        <v>政策の目的がそこそこ達成されている</v>
      </c>
      <c r="BS45" s="464" t="s">
        <v>2307</v>
      </c>
      <c r="BT45" s="465" t="s">
        <v>12</v>
      </c>
      <c r="BU45" s="466" t="s">
        <v>2263</v>
      </c>
      <c r="BV45" s="467" t="s">
        <v>2303</v>
      </c>
      <c r="BW45" s="115" t="str">
        <f>VLOOKUP($A45&amp;"-"&amp;BW$4,'04施策の客観指標'!$A$4:$AU$1029,COLUMN('04施策の客観指標'!$AQ:$AQ),FALSE)</f>
        <v>-</v>
      </c>
      <c r="BX45" s="7" t="str">
        <f>VLOOKUP($A45&amp;"-"&amp;BX$4,'04施策の客観指標'!$A$4:$AU$1029,COLUMN('04施策の客観指標'!$AQ:$AQ),FALSE)</f>
        <v>-</v>
      </c>
      <c r="BY45" s="7" t="str">
        <f>VLOOKUP($A45&amp;"-"&amp;BY$4,'04施策の客観指標'!$A$4:$AU$1029,COLUMN('04施策の客観指標'!$AQ:$AQ),FALSE)</f>
        <v>-</v>
      </c>
      <c r="BZ45" s="7" t="str">
        <f>VLOOKUP($A45&amp;"-"&amp;BZ$4,'04施策の客観指標'!$A$4:$AU$1029,COLUMN('04施策の客観指標'!$AQ:$AQ),FALSE)</f>
        <v>-</v>
      </c>
      <c r="CA45" s="7" t="str">
        <f>VLOOKUP($A45&amp;"-"&amp;CA$4,'04施策の客観指標'!$A$4:$AU$1029,COLUMN('04施策の客観指標'!$AQ:$AQ),FALSE)</f>
        <v>-</v>
      </c>
      <c r="CB45" s="7" t="str">
        <f>VLOOKUP($A45&amp;"-"&amp;CB$4,'04施策の客観指標'!$A$4:$AU$1029,COLUMN('04施策の客観指標'!$AQ:$AQ),FALSE)</f>
        <v>-</v>
      </c>
      <c r="CC45" s="7" t="str">
        <f>VLOOKUP($A45&amp;"-"&amp;CC$4,'04施策の客観指標'!$A$4:$AU$1029,COLUMN('04施策の客観指標'!$AQ:$AQ),FALSE)</f>
        <v>-</v>
      </c>
      <c r="CD45" s="7" t="str">
        <f>VLOOKUP($A45&amp;"-"&amp;CD$4,'04施策の客観指標'!$A$4:$AU$1029,COLUMN('04施策の客観指標'!$AQ:$AQ),FALSE)</f>
        <v>-</v>
      </c>
      <c r="CE45" s="7" t="str">
        <f>VLOOKUP($A45&amp;"-"&amp;CE$4,'04施策の客観指標'!$A$4:$AU$1029,COLUMN('04施策の客観指標'!$AQ:$AQ),FALSE)</f>
        <v>-</v>
      </c>
      <c r="CF45" s="109" t="str">
        <f t="shared" si="84"/>
        <v>e</v>
      </c>
      <c r="CG45" s="37">
        <f>VLOOKUP($A45&amp;"-"&amp;BW$4,'04施策の客観指標'!$A$4:$AU$1029,COLUMN('04施策の客観指標'!$AU:$AU),FALSE)</f>
        <v>1</v>
      </c>
      <c r="CH45" s="38">
        <f>VLOOKUP($A45&amp;"-"&amp;BX$4,'04施策の客観指標'!$A$4:$AU$1029,COLUMN('04施策の客観指標'!$AU:$AU),FALSE)</f>
        <v>1</v>
      </c>
      <c r="CI45" s="38" t="str">
        <f>VLOOKUP($A45&amp;"-"&amp;BY$4,'04施策の客観指標'!$A$4:$AU$1029,COLUMN('04施策の客観指標'!$AU:$AU),FALSE)</f>
        <v>-</v>
      </c>
      <c r="CJ45" s="38" t="str">
        <f>VLOOKUP($A45&amp;"-"&amp;BZ$4,'04施策の客観指標'!$A$4:$AU$1029,COLUMN('04施策の客観指標'!$AU:$AU),FALSE)</f>
        <v>-</v>
      </c>
      <c r="CK45" s="38" t="str">
        <f>VLOOKUP($A45&amp;"-"&amp;CA$4,'04施策の客観指標'!$A$4:$AU$1029,COLUMN('04施策の客観指標'!$AU:$AU),FALSE)</f>
        <v>-</v>
      </c>
      <c r="CL45" s="38" t="str">
        <f>VLOOKUP($A45&amp;"-"&amp;CB$4,'04施策の客観指標'!$A$4:$AU$1029,COLUMN('04施策の客観指標'!$AU:$AU),FALSE)</f>
        <v>-</v>
      </c>
      <c r="CM45" s="38" t="str">
        <f>VLOOKUP($A45&amp;"-"&amp;CC$4,'04施策の客観指標'!$A$4:$AU$1029,COLUMN('04施策の客観指標'!$AU:$AU),FALSE)</f>
        <v>-</v>
      </c>
      <c r="CN45" s="38" t="str">
        <f>VLOOKUP($A45&amp;"-"&amp;CD$4,'04施策の客観指標'!$A$4:$AU$1029,COLUMN('04施策の客観指標'!$AU:$AU),FALSE)</f>
        <v>-</v>
      </c>
      <c r="CO45" s="38" t="str">
        <f>VLOOKUP($A45&amp;"-"&amp;CE$4,'04施策の客観指標'!$A$4:$AU$1029,COLUMN('04施策の客観指標'!$AU:$AU),FALSE)</f>
        <v>-</v>
      </c>
      <c r="CP45" s="82">
        <f t="shared" si="85"/>
        <v>2</v>
      </c>
      <c r="CQ45" s="37" t="str">
        <f t="shared" si="86"/>
        <v/>
      </c>
      <c r="CR45" s="38" t="str">
        <f t="shared" si="9"/>
        <v/>
      </c>
      <c r="CS45" s="38" t="str">
        <f t="shared" si="10"/>
        <v/>
      </c>
      <c r="CT45" s="38" t="str">
        <f t="shared" si="11"/>
        <v/>
      </c>
      <c r="CU45" s="38" t="str">
        <f t="shared" si="12"/>
        <v/>
      </c>
      <c r="CV45" s="38" t="str">
        <f t="shared" si="13"/>
        <v/>
      </c>
      <c r="CW45" s="38" t="str">
        <f t="shared" si="14"/>
        <v/>
      </c>
      <c r="CX45" s="38" t="str">
        <f t="shared" si="15"/>
        <v/>
      </c>
      <c r="CY45" s="38" t="str">
        <f t="shared" si="16"/>
        <v/>
      </c>
      <c r="CZ45" s="41">
        <f t="shared" si="87"/>
        <v>0</v>
      </c>
      <c r="DA45" s="37" t="str">
        <f>IF($K45="○",VLOOKUP($C45&amp;"-"&amp;DA$4,'05市民生活実感調査'!$A$3:$BC$218,COLUMN('05市民生活実感調査'!$Y:$Y),FALSE),"-")</f>
        <v>-</v>
      </c>
      <c r="DB45" s="38" t="str">
        <f>IF($L45="○",VLOOKUP($C45&amp;"-"&amp;DB$4,'05市民生活実感調査'!$A$3:$BC$218,COLUMN('05市民生活実感調査'!$Y:$Y),FALSE),"-")</f>
        <v>-</v>
      </c>
      <c r="DC45" s="38" t="str">
        <f>IF($M45="○",VLOOKUP($C45&amp;"-"&amp;DC$4,'05市民生活実感調査'!$A$3:$BC$218,COLUMN('05市民生活実感調査'!$Y:$Y),FALSE),"-")</f>
        <v>-</v>
      </c>
      <c r="DD45" s="38" t="str">
        <f>IF($N45="○",VLOOKUP($C45&amp;"-"&amp;DD$4,'05市民生活実感調査'!$A$3:$BC$218,COLUMN('05市民生活実感調査'!$Y:$Y),FALSE),"-")</f>
        <v>-</v>
      </c>
      <c r="DE45" s="38" t="str">
        <f>IF($O45="○",VLOOKUP($C45&amp;"-"&amp;DE$4,'05市民生活実感調査'!$A$3:$BC$218,COLUMN('05市民生活実感調査'!$Y:$Y),FALSE),"-")</f>
        <v>-</v>
      </c>
      <c r="DF45" s="38" t="str">
        <f>IF($P45="○",VLOOKUP($C45&amp;"-"&amp;DF$4,'05市民生活実感調査'!$A$3:$BC$218,COLUMN('05市民生活実感調査'!$Y:$Y),FALSE),"-")</f>
        <v>-</v>
      </c>
      <c r="DG45" s="38" t="str">
        <f>IF($Q45="○",VLOOKUP($C45&amp;"-"&amp;DG$4,'05市民生活実感調査'!$A$3:$BC$218,COLUMN('05市民生活実感調査'!$Y:$Y),FALSE),"-")</f>
        <v>-</v>
      </c>
      <c r="DH45" s="38" t="str">
        <f>IF($R45="○",VLOOKUP($C45&amp;"-"&amp;DH$4,'05市民生活実感調査'!$A$3:$BC$218,COLUMN('05市民生活実感調査'!$Y:$Y),FALSE),"-")</f>
        <v>-</v>
      </c>
      <c r="DI45" s="109" t="e">
        <f t="shared" si="88"/>
        <v>#DIV/0!</v>
      </c>
      <c r="DJ45" s="37" t="str">
        <f t="shared" si="89"/>
        <v/>
      </c>
      <c r="DK45" s="38" t="str">
        <f t="shared" si="17"/>
        <v/>
      </c>
      <c r="DL45" s="38" t="str">
        <f t="shared" si="18"/>
        <v/>
      </c>
      <c r="DM45" s="38" t="str">
        <f t="shared" si="19"/>
        <v/>
      </c>
      <c r="DN45" s="38" t="str">
        <f t="shared" si="20"/>
        <v/>
      </c>
      <c r="DO45" s="38" t="str">
        <f t="shared" si="21"/>
        <v/>
      </c>
      <c r="DP45" s="38" t="str">
        <f t="shared" si="22"/>
        <v/>
      </c>
      <c r="DQ45" s="38" t="str">
        <f t="shared" si="23"/>
        <v/>
      </c>
      <c r="DR45" s="41" t="e">
        <f t="shared" si="90"/>
        <v>#DIV/0!</v>
      </c>
      <c r="DS45" s="13" t="str">
        <f t="shared" si="91"/>
        <v>市民実感</v>
      </c>
      <c r="DT45" s="5" t="str">
        <f t="shared" si="92"/>
        <v>大学や学生の取組を市民に広くＰＲすることを目的としているため，市民生活実感評価を重視する。</v>
      </c>
      <c r="DU45" s="108" t="e">
        <f>VLOOKUP(CF45&amp;DI45&amp;DS45,プルダウン!$AC$2:$AD$51,2,FALSE)</f>
        <v>#DIV/0!</v>
      </c>
      <c r="DV45" s="12" t="e">
        <f>VLOOKUP(DU45,プルダウン!$A$1:$B$6,2,FALSE)</f>
        <v>#DIV/0!</v>
      </c>
      <c r="DW45" s="11"/>
      <c r="DX45" s="12"/>
      <c r="DY45" s="22" t="s">
        <v>81</v>
      </c>
      <c r="DZ45" s="116"/>
      <c r="EA45" s="115" t="str">
        <f>VLOOKUP($A45&amp;"-"&amp;EA$4,'04施策の客観指標'!$A$4:$AU$1029,COLUMN('04施策の客観指標'!$AR:$AR),FALSE)</f>
        <v>-</v>
      </c>
      <c r="EB45" s="7" t="str">
        <f>VLOOKUP($A45&amp;"-"&amp;EB$4,'04施策の客観指標'!$A$4:$AU$1029,COLUMN('04施策の客観指標'!$AR:$AR),FALSE)</f>
        <v>-</v>
      </c>
      <c r="EC45" s="7" t="str">
        <f>VLOOKUP($A45&amp;"-"&amp;EC$4,'04施策の客観指標'!$A$4:$AU$1029,COLUMN('04施策の客観指標'!$AR:$AR),FALSE)</f>
        <v>-</v>
      </c>
      <c r="ED45" s="7" t="str">
        <f>VLOOKUP($A45&amp;"-"&amp;ED$4,'04施策の客観指標'!$A$4:$AU$1029,COLUMN('04施策の客観指標'!$AR:$AR),FALSE)</f>
        <v>-</v>
      </c>
      <c r="EE45" s="7" t="str">
        <f>VLOOKUP($A45&amp;"-"&amp;EE$4,'04施策の客観指標'!$A$4:$AU$1029,COLUMN('04施策の客観指標'!$AR:$AR),FALSE)</f>
        <v>-</v>
      </c>
      <c r="EF45" s="7" t="str">
        <f>VLOOKUP($A45&amp;"-"&amp;EF$4,'04施策の客観指標'!$A$4:$AU$1029,COLUMN('04施策の客観指標'!$AR:$AR),FALSE)</f>
        <v>-</v>
      </c>
      <c r="EG45" s="7" t="str">
        <f>VLOOKUP($A45&amp;"-"&amp;EG$4,'04施策の客観指標'!$A$4:$AU$1029,COLUMN('04施策の客観指標'!$AR:$AR),FALSE)</f>
        <v>-</v>
      </c>
      <c r="EH45" s="7" t="str">
        <f>VLOOKUP($A45&amp;"-"&amp;EH$4,'04施策の客観指標'!$A$4:$AU$1029,COLUMN('04施策の客観指標'!$AR:$AR),FALSE)</f>
        <v>-</v>
      </c>
      <c r="EI45" s="7" t="str">
        <f>VLOOKUP($A45&amp;"-"&amp;EI$4,'04施策の客観指標'!$A$4:$AU$1029,COLUMN('04施策の客観指標'!$AR:$AR),FALSE)</f>
        <v>-</v>
      </c>
      <c r="EJ45" s="109" t="str">
        <f t="shared" si="93"/>
        <v>e</v>
      </c>
      <c r="EK45" s="37">
        <f>VLOOKUP($A45&amp;"-"&amp;EA$4,'04施策の客観指標'!$A$4:$AU$1029,COLUMN('04施策の客観指標'!$AU:$AU),FALSE)</f>
        <v>1</v>
      </c>
      <c r="EL45" s="38">
        <f>VLOOKUP($A45&amp;"-"&amp;EB$4,'04施策の客観指標'!$A$4:$AU$1029,COLUMN('04施策の客観指標'!$AU:$AU),FALSE)</f>
        <v>1</v>
      </c>
      <c r="EM45" s="38" t="str">
        <f>VLOOKUP($A45&amp;"-"&amp;EC$4,'04施策の客観指標'!$A$4:$AU$1029,COLUMN('04施策の客観指標'!$AU:$AU),FALSE)</f>
        <v>-</v>
      </c>
      <c r="EN45" s="38" t="str">
        <f>VLOOKUP($A45&amp;"-"&amp;ED$4,'04施策の客観指標'!$A$4:$AU$1029,COLUMN('04施策の客観指標'!$AU:$AU),FALSE)</f>
        <v>-</v>
      </c>
      <c r="EO45" s="38" t="str">
        <f>VLOOKUP($A45&amp;"-"&amp;EE$4,'04施策の客観指標'!$A$4:$AU$1029,COLUMN('04施策の客観指標'!$AU:$AU),FALSE)</f>
        <v>-</v>
      </c>
      <c r="EP45" s="38" t="str">
        <f>VLOOKUP($A45&amp;"-"&amp;EF$4,'04施策の客観指標'!$A$4:$AU$1029,COLUMN('04施策の客観指標'!$AU:$AU),FALSE)</f>
        <v>-</v>
      </c>
      <c r="EQ45" s="38" t="str">
        <f>VLOOKUP($A45&amp;"-"&amp;EG$4,'04施策の客観指標'!$A$4:$AU$1029,COLUMN('04施策の客観指標'!$AU:$AU),FALSE)</f>
        <v>-</v>
      </c>
      <c r="ER45" s="38" t="str">
        <f>VLOOKUP($A45&amp;"-"&amp;EH$4,'04施策の客観指標'!$A$4:$AU$1029,COLUMN('04施策の客観指標'!$AU:$AU),FALSE)</f>
        <v>-</v>
      </c>
      <c r="ES45" s="38" t="str">
        <f>VLOOKUP($A45&amp;"-"&amp;EI$4,'04施策の客観指標'!$A$4:$AU$1029,COLUMN('04施策の客観指標'!$AU:$AU),FALSE)</f>
        <v>-</v>
      </c>
      <c r="ET45" s="82">
        <f t="shared" si="94"/>
        <v>2</v>
      </c>
      <c r="EU45" s="37" t="str">
        <f t="shared" si="95"/>
        <v/>
      </c>
      <c r="EV45" s="38" t="str">
        <f t="shared" si="24"/>
        <v/>
      </c>
      <c r="EW45" s="38" t="str">
        <f t="shared" si="25"/>
        <v/>
      </c>
      <c r="EX45" s="38" t="str">
        <f t="shared" si="26"/>
        <v/>
      </c>
      <c r="EY45" s="38" t="str">
        <f t="shared" si="27"/>
        <v/>
      </c>
      <c r="EZ45" s="38" t="str">
        <f t="shared" si="28"/>
        <v/>
      </c>
      <c r="FA45" s="38" t="str">
        <f t="shared" si="29"/>
        <v/>
      </c>
      <c r="FB45" s="38" t="str">
        <f t="shared" si="30"/>
        <v/>
      </c>
      <c r="FC45" s="38" t="str">
        <f t="shared" si="31"/>
        <v/>
      </c>
      <c r="FD45" s="41">
        <f t="shared" si="96"/>
        <v>0</v>
      </c>
      <c r="FE45" s="37" t="str">
        <f>IF($K45="○",VLOOKUP($C45&amp;"-"&amp;FE$4,'05市民生活実感調査'!$A$3:$BC$218,COLUMN('05市民生活実感調査'!$AI:$AI),FALSE),"-")</f>
        <v>-</v>
      </c>
      <c r="FF45" s="38" t="str">
        <f>IF($L45="○",VLOOKUP($C45&amp;"-"&amp;FF$4,'05市民生活実感調査'!$A$3:$BC$218,COLUMN('05市民生活実感調査'!$AI:$AI),FALSE),"-")</f>
        <v>-</v>
      </c>
      <c r="FG45" s="38" t="str">
        <f>IF($M45="○",VLOOKUP($C45&amp;"-"&amp;FG$4,'05市民生活実感調査'!$A$3:$BC$218,COLUMN('05市民生活実感調査'!$AI:$AI),FALSE),"-")</f>
        <v>-</v>
      </c>
      <c r="FH45" s="38" t="str">
        <f>IF($N45="○",VLOOKUP($C45&amp;"-"&amp;FH$4,'05市民生活実感調査'!$A$3:$BC$218,COLUMN('05市民生活実感調査'!$AI:$AI),FALSE),"-")</f>
        <v>-</v>
      </c>
      <c r="FI45" s="38" t="str">
        <f>IF($O45="○",VLOOKUP($C45&amp;"-"&amp;FI$4,'05市民生活実感調査'!$A$3:$BC$218,COLUMN('05市民生活実感調査'!$AI:$AI),FALSE),"-")</f>
        <v>-</v>
      </c>
      <c r="FJ45" s="38" t="str">
        <f>IF($P45="○",VLOOKUP($C45&amp;"-"&amp;FJ$4,'05市民生活実感調査'!$A$3:$BC$218,COLUMN('05市民生活実感調査'!$AI:$AI),FALSE),"-")</f>
        <v>-</v>
      </c>
      <c r="FK45" s="38" t="str">
        <f>IF($Q45="○",VLOOKUP($C45&amp;"-"&amp;FK$4,'05市民生活実感調査'!$A$3:$BC$218,COLUMN('05市民生活実感調査'!$AI:$AI),FALSE),"-")</f>
        <v>-</v>
      </c>
      <c r="FL45" s="38" t="str">
        <f>IF($R45="○",VLOOKUP($C45&amp;"-"&amp;FL$4,'05市民生活実感調査'!$A$3:$BC$218,COLUMN('05市民生活実感調査'!$AI:$AI),FALSE),"-")</f>
        <v>-</v>
      </c>
      <c r="FM45" s="109" t="e">
        <f t="shared" si="97"/>
        <v>#DIV/0!</v>
      </c>
      <c r="FN45" s="37" t="str">
        <f t="shared" si="98"/>
        <v/>
      </c>
      <c r="FO45" s="38" t="str">
        <f t="shared" si="32"/>
        <v/>
      </c>
      <c r="FP45" s="38" t="str">
        <f t="shared" si="33"/>
        <v/>
      </c>
      <c r="FQ45" s="38" t="str">
        <f t="shared" si="34"/>
        <v/>
      </c>
      <c r="FR45" s="38" t="str">
        <f t="shared" si="35"/>
        <v/>
      </c>
      <c r="FS45" s="38" t="str">
        <f t="shared" si="36"/>
        <v/>
      </c>
      <c r="FT45" s="38" t="str">
        <f t="shared" si="37"/>
        <v/>
      </c>
      <c r="FU45" s="38" t="str">
        <f t="shared" si="38"/>
        <v/>
      </c>
      <c r="FV45" s="41" t="e">
        <f t="shared" si="99"/>
        <v>#DIV/0!</v>
      </c>
      <c r="FW45" s="13" t="str">
        <f t="shared" si="100"/>
        <v>市民実感</v>
      </c>
      <c r="FX45" s="5" t="str">
        <f t="shared" si="101"/>
        <v>大学や学生の取組を市民に広くＰＲすることを目的としているため，市民生活実感評価を重視する。</v>
      </c>
      <c r="FY45" s="108" t="e">
        <f>VLOOKUP(EJ45&amp;FM45&amp;FW45,プルダウン!$AC$2:$AD$51,2,FALSE)</f>
        <v>#DIV/0!</v>
      </c>
      <c r="FZ45" s="12" t="e">
        <f>VLOOKUP(FY45,プルダウン!$A$1:$B$6,2,FALSE)</f>
        <v>#DIV/0!</v>
      </c>
      <c r="GA45" s="11"/>
      <c r="GB45" s="12"/>
      <c r="GC45" s="22" t="s">
        <v>81</v>
      </c>
      <c r="GD45" s="116"/>
      <c r="GE45" s="115" t="str">
        <f>VLOOKUP($A45&amp;"-"&amp;GE$4,'04施策の客観指標'!$A$4:$AU$1029,COLUMN('04施策の客観指標'!$AS:$AS),FALSE)</f>
        <v>-</v>
      </c>
      <c r="GF45" s="7" t="str">
        <f>VLOOKUP($A45&amp;"-"&amp;GF$4,'04施策の客観指標'!$A$4:$AU$1029,COLUMN('04施策の客観指標'!$AS:$AS),FALSE)</f>
        <v>-</v>
      </c>
      <c r="GG45" s="7" t="str">
        <f>VLOOKUP($A45&amp;"-"&amp;GG$4,'04施策の客観指標'!$A$4:$AU$1029,COLUMN('04施策の客観指標'!$AS:$AS),FALSE)</f>
        <v>-</v>
      </c>
      <c r="GH45" s="7" t="str">
        <f>VLOOKUP($A45&amp;"-"&amp;GH$4,'04施策の客観指標'!$A$4:$AU$1029,COLUMN('04施策の客観指標'!$AS:$AS),FALSE)</f>
        <v>-</v>
      </c>
      <c r="GI45" s="7" t="str">
        <f>VLOOKUP($A45&amp;"-"&amp;GI$4,'04施策の客観指標'!$A$4:$AU$1029,COLUMN('04施策の客観指標'!$AS:$AS),FALSE)</f>
        <v>-</v>
      </c>
      <c r="GJ45" s="7" t="str">
        <f>VLOOKUP($A45&amp;"-"&amp;GJ$4,'04施策の客観指標'!$A$4:$AU$1029,COLUMN('04施策の客観指標'!$AS:$AS),FALSE)</f>
        <v>-</v>
      </c>
      <c r="GK45" s="7" t="str">
        <f>VLOOKUP($A45&amp;"-"&amp;GK$4,'04施策の客観指標'!$A$4:$AU$1029,COLUMN('04施策の客観指標'!$AS:$AS),FALSE)</f>
        <v>-</v>
      </c>
      <c r="GL45" s="7" t="str">
        <f>VLOOKUP($A45&amp;"-"&amp;GL$4,'04施策の客観指標'!$A$4:$AU$1029,COLUMN('04施策の客観指標'!$AS:$AS),FALSE)</f>
        <v>-</v>
      </c>
      <c r="GM45" s="7" t="str">
        <f>VLOOKUP($A45&amp;"-"&amp;GM$4,'04施策の客観指標'!$A$4:$AU$1029,COLUMN('04施策の客観指標'!$AS:$AS),FALSE)</f>
        <v>-</v>
      </c>
      <c r="GN45" s="109" t="str">
        <f t="shared" si="102"/>
        <v>e</v>
      </c>
      <c r="GO45" s="37">
        <f>VLOOKUP($A45&amp;"-"&amp;GE$4,'04施策の客観指標'!$A$4:$AU$1029,COLUMN('04施策の客観指標'!$AU:$AU),FALSE)</f>
        <v>1</v>
      </c>
      <c r="GP45" s="38">
        <f>VLOOKUP($A45&amp;"-"&amp;GF$4,'04施策の客観指標'!$A$4:$AU$1029,COLUMN('04施策の客観指標'!$AU:$AU),FALSE)</f>
        <v>1</v>
      </c>
      <c r="GQ45" s="38" t="str">
        <f>VLOOKUP($A45&amp;"-"&amp;GG$4,'04施策の客観指標'!$A$4:$AU$1029,COLUMN('04施策の客観指標'!$AU:$AU),FALSE)</f>
        <v>-</v>
      </c>
      <c r="GR45" s="38" t="str">
        <f>VLOOKUP($A45&amp;"-"&amp;GH$4,'04施策の客観指標'!$A$4:$AU$1029,COLUMN('04施策の客観指標'!$AU:$AU),FALSE)</f>
        <v>-</v>
      </c>
      <c r="GS45" s="38" t="str">
        <f>VLOOKUP($A45&amp;"-"&amp;GI$4,'04施策の客観指標'!$A$4:$AU$1029,COLUMN('04施策の客観指標'!$AU:$AU),FALSE)</f>
        <v>-</v>
      </c>
      <c r="GT45" s="38" t="str">
        <f>VLOOKUP($A45&amp;"-"&amp;GJ$4,'04施策の客観指標'!$A$4:$AU$1029,COLUMN('04施策の客観指標'!$AU:$AU),FALSE)</f>
        <v>-</v>
      </c>
      <c r="GU45" s="38" t="str">
        <f>VLOOKUP($A45&amp;"-"&amp;GK$4,'04施策の客観指標'!$A$4:$AU$1029,COLUMN('04施策の客観指標'!$AU:$AU),FALSE)</f>
        <v>-</v>
      </c>
      <c r="GV45" s="38" t="str">
        <f>VLOOKUP($A45&amp;"-"&amp;GL$4,'04施策の客観指標'!$A$4:$AU$1029,COLUMN('04施策の客観指標'!$AU:$AU),FALSE)</f>
        <v>-</v>
      </c>
      <c r="GW45" s="38" t="str">
        <f>VLOOKUP($A45&amp;"-"&amp;GM$4,'04施策の客観指標'!$A$4:$AU$1029,COLUMN('04施策の客観指標'!$AU:$AU),FALSE)</f>
        <v>-</v>
      </c>
      <c r="GX45" s="82">
        <f t="shared" si="103"/>
        <v>2</v>
      </c>
      <c r="GY45" s="37" t="str">
        <f t="shared" si="104"/>
        <v/>
      </c>
      <c r="GZ45" s="38" t="str">
        <f t="shared" si="39"/>
        <v/>
      </c>
      <c r="HA45" s="38" t="str">
        <f t="shared" si="40"/>
        <v/>
      </c>
      <c r="HB45" s="38" t="str">
        <f t="shared" si="41"/>
        <v/>
      </c>
      <c r="HC45" s="38" t="str">
        <f t="shared" si="42"/>
        <v/>
      </c>
      <c r="HD45" s="38" t="str">
        <f t="shared" si="43"/>
        <v/>
      </c>
      <c r="HE45" s="38" t="str">
        <f t="shared" si="44"/>
        <v/>
      </c>
      <c r="HF45" s="38" t="str">
        <f t="shared" si="45"/>
        <v/>
      </c>
      <c r="HG45" s="38" t="str">
        <f t="shared" si="46"/>
        <v/>
      </c>
      <c r="HH45" s="41">
        <f t="shared" si="105"/>
        <v>0</v>
      </c>
      <c r="HI45" s="37" t="str">
        <f>IF($K45="○",VLOOKUP($C45&amp;"-"&amp;HI$4,'05市民生活実感調査'!$A$3:$BC$218,COLUMN('05市民生活実感調査'!$AS:$AS),FALSE),"-")</f>
        <v>-</v>
      </c>
      <c r="HJ45" s="38" t="str">
        <f>IF($L45="○",VLOOKUP($C45&amp;"-"&amp;HJ$4,'05市民生活実感調査'!$A$3:$BC$218,COLUMN('05市民生活実感調査'!$AS:$AS),FALSE),"-")</f>
        <v>-</v>
      </c>
      <c r="HK45" s="38" t="str">
        <f>IF($M45="○",VLOOKUP($C45&amp;"-"&amp;HK$4,'05市民生活実感調査'!$A$3:$BC$218,COLUMN('05市民生活実感調査'!$AS:$AS),FALSE),"-")</f>
        <v>-</v>
      </c>
      <c r="HL45" s="38" t="str">
        <f>IF($N45="○",VLOOKUP($C45&amp;"-"&amp;HL$4,'05市民生活実感調査'!$A$3:$BC$218,COLUMN('05市民生活実感調査'!$AS:$AS),FALSE),"-")</f>
        <v>-</v>
      </c>
      <c r="HM45" s="38" t="str">
        <f>IF($O45="○",VLOOKUP($C45&amp;"-"&amp;HM$4,'05市民生活実感調査'!$A$3:$BC$218,COLUMN('05市民生活実感調査'!$AS:$AS),FALSE),"-")</f>
        <v>-</v>
      </c>
      <c r="HN45" s="38" t="str">
        <f>IF($P45="○",VLOOKUP($C45&amp;"-"&amp;HN$4,'05市民生活実感調査'!$A$3:$BC$218,COLUMN('05市民生活実感調査'!$AS:$AS),FALSE),"-")</f>
        <v>-</v>
      </c>
      <c r="HO45" s="38" t="str">
        <f>IF($Q45="○",VLOOKUP($C45&amp;"-"&amp;HO$4,'05市民生活実感調査'!$A$3:$BC$218,COLUMN('05市民生活実感調査'!$AS:$AS),FALSE),"-")</f>
        <v>-</v>
      </c>
      <c r="HP45" s="38" t="str">
        <f>IF($R45="○",VLOOKUP($C45&amp;"-"&amp;HP$4,'05市民生活実感調査'!$A$3:$BC$218,COLUMN('05市民生活実感調査'!$AS:$AS),FALSE),"-")</f>
        <v>-</v>
      </c>
      <c r="HQ45" s="109" t="e">
        <f t="shared" si="106"/>
        <v>#DIV/0!</v>
      </c>
      <c r="HR45" s="37" t="str">
        <f t="shared" si="107"/>
        <v/>
      </c>
      <c r="HS45" s="38" t="str">
        <f t="shared" si="47"/>
        <v/>
      </c>
      <c r="HT45" s="38" t="str">
        <f t="shared" si="48"/>
        <v/>
      </c>
      <c r="HU45" s="38" t="str">
        <f t="shared" si="49"/>
        <v/>
      </c>
      <c r="HV45" s="38" t="str">
        <f t="shared" si="50"/>
        <v/>
      </c>
      <c r="HW45" s="38" t="str">
        <f t="shared" si="51"/>
        <v/>
      </c>
      <c r="HX45" s="38" t="str">
        <f t="shared" si="52"/>
        <v/>
      </c>
      <c r="HY45" s="38" t="str">
        <f t="shared" si="53"/>
        <v/>
      </c>
      <c r="HZ45" s="41" t="e">
        <f t="shared" si="108"/>
        <v>#DIV/0!</v>
      </c>
      <c r="IA45" s="13" t="str">
        <f t="shared" si="109"/>
        <v>市民実感</v>
      </c>
      <c r="IB45" s="5" t="str">
        <f t="shared" si="110"/>
        <v>大学や学生の取組を市民に広くＰＲすることを目的としているため，市民生活実感評価を重視する。</v>
      </c>
      <c r="IC45" s="108" t="e">
        <f>VLOOKUP(GN45&amp;HQ45&amp;IA45,プルダウン!$AC$2:$AD$51,2,FALSE)</f>
        <v>#DIV/0!</v>
      </c>
      <c r="ID45" s="12" t="e">
        <f>VLOOKUP(IC45,プルダウン!$A$1:$B$6,2,FALSE)</f>
        <v>#DIV/0!</v>
      </c>
      <c r="IE45" s="11"/>
      <c r="IF45" s="12"/>
      <c r="IG45" s="22" t="s">
        <v>81</v>
      </c>
      <c r="IH45" s="116"/>
      <c r="II45" s="115" t="str">
        <f>VLOOKUP($A45&amp;"-"&amp;II$4,'04施策の客観指標'!$A$4:$AU$1029,COLUMN('04施策の客観指標'!$AT:$AT),FALSE)</f>
        <v>-</v>
      </c>
      <c r="IJ45" s="7" t="str">
        <f>VLOOKUP($A45&amp;"-"&amp;IJ$4,'04施策の客観指標'!$A$4:$AU$1029,COLUMN('04施策の客観指標'!$AT:$AT),FALSE)</f>
        <v>-</v>
      </c>
      <c r="IK45" s="7" t="str">
        <f>VLOOKUP($A45&amp;"-"&amp;IK$4,'04施策の客観指標'!$A$4:$AU$1029,COLUMN('04施策の客観指標'!$AT:$AT),FALSE)</f>
        <v>-</v>
      </c>
      <c r="IL45" s="7" t="str">
        <f>VLOOKUP($A45&amp;"-"&amp;IL$4,'04施策の客観指標'!$A$4:$AU$1029,COLUMN('04施策の客観指標'!$AT:$AT),FALSE)</f>
        <v>-</v>
      </c>
      <c r="IM45" s="7" t="str">
        <f>VLOOKUP($A45&amp;"-"&amp;IM$4,'04施策の客観指標'!$A$4:$AU$1029,COLUMN('04施策の客観指標'!$AT:$AT),FALSE)</f>
        <v>-</v>
      </c>
      <c r="IN45" s="7" t="str">
        <f>VLOOKUP($A45&amp;"-"&amp;IN$4,'04施策の客観指標'!$A$4:$AU$1029,COLUMN('04施策の客観指標'!$AT:$AT),FALSE)</f>
        <v>-</v>
      </c>
      <c r="IO45" s="7" t="str">
        <f>VLOOKUP($A45&amp;"-"&amp;IO$4,'04施策の客観指標'!$A$4:$AU$1029,COLUMN('04施策の客観指標'!$AT:$AT),FALSE)</f>
        <v>-</v>
      </c>
      <c r="IP45" s="7" t="str">
        <f>VLOOKUP($A45&amp;"-"&amp;IP$4,'04施策の客観指標'!$A$4:$AU$1029,COLUMN('04施策の客観指標'!$AT:$AT),FALSE)</f>
        <v>-</v>
      </c>
      <c r="IQ45" s="7" t="str">
        <f>VLOOKUP($A45&amp;"-"&amp;IQ$4,'04施策の客観指標'!$A$4:$AU$1029,COLUMN('04施策の客観指標'!$AT:$AT),FALSE)</f>
        <v>-</v>
      </c>
      <c r="IR45" s="109" t="str">
        <f t="shared" si="111"/>
        <v>e</v>
      </c>
      <c r="IS45" s="37">
        <f>VLOOKUP($A45&amp;"-"&amp;II$4,'04施策の客観指標'!$A$4:$AU$1029,COLUMN('04施策の客観指標'!$AU:$AU),FALSE)</f>
        <v>1</v>
      </c>
      <c r="IT45" s="38">
        <f>VLOOKUP($A45&amp;"-"&amp;IJ$4,'04施策の客観指標'!$A$4:$AU$1029,COLUMN('04施策の客観指標'!$AU:$AU),FALSE)</f>
        <v>1</v>
      </c>
      <c r="IU45" s="38" t="str">
        <f>VLOOKUP($A45&amp;"-"&amp;IK$4,'04施策の客観指標'!$A$4:$AU$1029,COLUMN('04施策の客観指標'!$AU:$AU),FALSE)</f>
        <v>-</v>
      </c>
      <c r="IV45" s="38" t="str">
        <f>VLOOKUP($A45&amp;"-"&amp;IL$4,'04施策の客観指標'!$A$4:$AU$1029,COLUMN('04施策の客観指標'!$AU:$AU),FALSE)</f>
        <v>-</v>
      </c>
      <c r="IW45" s="38" t="str">
        <f>VLOOKUP($A45&amp;"-"&amp;IM$4,'04施策の客観指標'!$A$4:$AU$1029,COLUMN('04施策の客観指標'!$AU:$AU),FALSE)</f>
        <v>-</v>
      </c>
      <c r="IX45" s="38" t="str">
        <f>VLOOKUP($A45&amp;"-"&amp;IN$4,'04施策の客観指標'!$A$4:$AU$1029,COLUMN('04施策の客観指標'!$AU:$AU),FALSE)</f>
        <v>-</v>
      </c>
      <c r="IY45" s="38" t="str">
        <f>VLOOKUP($A45&amp;"-"&amp;IO$4,'04施策の客観指標'!$A$4:$AU$1029,COLUMN('04施策の客観指標'!$AU:$AU),FALSE)</f>
        <v>-</v>
      </c>
      <c r="IZ45" s="38" t="str">
        <f>VLOOKUP($A45&amp;"-"&amp;IP$4,'04施策の客観指標'!$A$4:$AU$1029,COLUMN('04施策の客観指標'!$AU:$AU),FALSE)</f>
        <v>-</v>
      </c>
      <c r="JA45" s="38" t="str">
        <f>VLOOKUP($A45&amp;"-"&amp;IQ$4,'04施策の客観指標'!$A$4:$AU$1029,COLUMN('04施策の客観指標'!$AU:$AU),FALSE)</f>
        <v>-</v>
      </c>
      <c r="JB45" s="82">
        <f t="shared" si="112"/>
        <v>2</v>
      </c>
      <c r="JC45" s="37" t="str">
        <f t="shared" si="113"/>
        <v/>
      </c>
      <c r="JD45" s="38" t="str">
        <f t="shared" si="54"/>
        <v/>
      </c>
      <c r="JE45" s="38" t="str">
        <f t="shared" si="55"/>
        <v/>
      </c>
      <c r="JF45" s="38" t="str">
        <f t="shared" si="56"/>
        <v/>
      </c>
      <c r="JG45" s="38" t="str">
        <f t="shared" si="57"/>
        <v/>
      </c>
      <c r="JH45" s="38" t="str">
        <f t="shared" si="58"/>
        <v/>
      </c>
      <c r="JI45" s="38" t="str">
        <f t="shared" si="59"/>
        <v/>
      </c>
      <c r="JJ45" s="38" t="str">
        <f t="shared" si="60"/>
        <v/>
      </c>
      <c r="JK45" s="38" t="str">
        <f t="shared" si="61"/>
        <v/>
      </c>
      <c r="JL45" s="41">
        <f t="shared" si="114"/>
        <v>0</v>
      </c>
      <c r="JM45" s="37" t="str">
        <f>IF($K45="○",VLOOKUP($C45&amp;"-"&amp;JM$4,'05市民生活実感調査'!$A$3:$BC$218,COLUMN('05市民生活実感調査'!$BC:$BC),FALSE),"-")</f>
        <v>-</v>
      </c>
      <c r="JN45" s="38" t="str">
        <f>IF($L45="○",VLOOKUP($C45&amp;"-"&amp;JN$4,'05市民生活実感調査'!$A$3:$BC$218,COLUMN('05市民生活実感調査'!$BC:$BC),FALSE),"-")</f>
        <v>-</v>
      </c>
      <c r="JO45" s="38" t="str">
        <f>IF($M45="○",VLOOKUP($C45&amp;"-"&amp;JO$4,'05市民生活実感調査'!$A$3:$BC$218,COLUMN('05市民生活実感調査'!$BC:$BC),FALSE),"-")</f>
        <v>-</v>
      </c>
      <c r="JP45" s="38" t="str">
        <f>IF($N45="○",VLOOKUP($C45&amp;"-"&amp;JP$4,'05市民生活実感調査'!$A$3:$BC$218,COLUMN('05市民生活実感調査'!$BC:$BC),FALSE),"-")</f>
        <v>-</v>
      </c>
      <c r="JQ45" s="38" t="str">
        <f>IF($O45="○",VLOOKUP($C45&amp;"-"&amp;JQ$4,'05市民生活実感調査'!$A$3:$BC$218,COLUMN('05市民生活実感調査'!$BC:$BC),FALSE),"-")</f>
        <v>-</v>
      </c>
      <c r="JR45" s="38" t="str">
        <f>IF($P45="○",VLOOKUP($C45&amp;"-"&amp;JR$4,'05市民生活実感調査'!$A$3:$BC$218,COLUMN('05市民生活実感調査'!$BC:$BC),FALSE),"-")</f>
        <v>-</v>
      </c>
      <c r="JS45" s="38" t="str">
        <f>IF($Q45="○",VLOOKUP($C45&amp;"-"&amp;JS$4,'05市民生活実感調査'!$A$3:$BC$218,COLUMN('05市民生活実感調査'!$BC:$BC),FALSE),"-")</f>
        <v>-</v>
      </c>
      <c r="JT45" s="38" t="str">
        <f>IF($R45="○",VLOOKUP($C45&amp;"-"&amp;JT$4,'05市民生活実感調査'!$A$3:$BC$218,COLUMN('05市民生活実感調査'!$BC:$BC),FALSE),"-")</f>
        <v>-</v>
      </c>
      <c r="JU45" s="109" t="e">
        <f t="shared" si="115"/>
        <v>#DIV/0!</v>
      </c>
      <c r="JV45" s="37" t="str">
        <f t="shared" si="116"/>
        <v/>
      </c>
      <c r="JW45" s="38" t="str">
        <f t="shared" si="62"/>
        <v/>
      </c>
      <c r="JX45" s="38" t="str">
        <f t="shared" si="63"/>
        <v/>
      </c>
      <c r="JY45" s="38" t="str">
        <f t="shared" si="64"/>
        <v/>
      </c>
      <c r="JZ45" s="38" t="str">
        <f t="shared" si="65"/>
        <v/>
      </c>
      <c r="KA45" s="38" t="str">
        <f t="shared" si="66"/>
        <v/>
      </c>
      <c r="KB45" s="38" t="str">
        <f t="shared" si="67"/>
        <v/>
      </c>
      <c r="KC45" s="38" t="str">
        <f t="shared" si="68"/>
        <v/>
      </c>
      <c r="KD45" s="41" t="e">
        <f t="shared" si="117"/>
        <v>#DIV/0!</v>
      </c>
      <c r="KE45" s="13" t="str">
        <f t="shared" si="118"/>
        <v>市民実感</v>
      </c>
      <c r="KF45" s="5" t="str">
        <f t="shared" si="119"/>
        <v>大学や学生の取組を市民に広くＰＲすることを目的としているため，市民生活実感評価を重視する。</v>
      </c>
      <c r="KG45" s="108" t="e">
        <f>VLOOKUP(IR45&amp;JU45&amp;KE45,プルダウン!$AC$2:$AD$51,2,FALSE)</f>
        <v>#DIV/0!</v>
      </c>
      <c r="KH45" s="12" t="e">
        <f>VLOOKUP(KG45,プルダウン!$A$1:$B$6,2,FALSE)</f>
        <v>#DIV/0!</v>
      </c>
      <c r="KI45" s="11"/>
      <c r="KJ45" s="12"/>
      <c r="KK45" s="22" t="s">
        <v>81</v>
      </c>
      <c r="KL45" s="5"/>
    </row>
    <row r="46" spans="1:298" ht="87.75" customHeight="1">
      <c r="A46" s="418">
        <v>1101</v>
      </c>
      <c r="B46" s="419" t="s">
        <v>200</v>
      </c>
      <c r="C46" s="390">
        <f t="shared" si="140"/>
        <v>11</v>
      </c>
      <c r="D46" s="420" t="str">
        <f>IFERROR(VLOOKUP(C46,プルダウン!$L$2:$M$28,2,FALSE),"-")</f>
        <v>国際</v>
      </c>
      <c r="E46" s="419"/>
      <c r="F46" s="452" t="s">
        <v>2136</v>
      </c>
      <c r="G46" s="453" t="s">
        <v>2302</v>
      </c>
      <c r="H46" s="452" t="s">
        <v>2250</v>
      </c>
      <c r="I46" s="453" t="s">
        <v>2308</v>
      </c>
      <c r="J46" s="419"/>
      <c r="K46" s="423" t="s">
        <v>392</v>
      </c>
      <c r="L46" s="424" t="s">
        <v>85</v>
      </c>
      <c r="M46" s="424" t="s">
        <v>85</v>
      </c>
      <c r="N46" s="424" t="s">
        <v>85</v>
      </c>
      <c r="O46" s="424" t="s">
        <v>85</v>
      </c>
      <c r="P46" s="424" t="s">
        <v>85</v>
      </c>
      <c r="Q46" s="424" t="s">
        <v>85</v>
      </c>
      <c r="R46" s="425" t="s">
        <v>85</v>
      </c>
      <c r="S46" s="552" t="str">
        <f>VLOOKUP($A46&amp;"-"&amp;S$4,'04施策の客観指標'!$A$4:$AU$1029,COLUMN('04施策の客観指標'!$AP:$AP),FALSE)</f>
        <v>-</v>
      </c>
      <c r="T46" s="553" t="str">
        <f>VLOOKUP($A46&amp;"-"&amp;T$4,'04施策の客観指標'!$A$4:$AU$1029,COLUMN('04施策の客観指標'!$AP:$AP),FALSE)</f>
        <v>-</v>
      </c>
      <c r="U46" s="553" t="str">
        <f>VLOOKUP($A46&amp;"-"&amp;U$4,'04施策の客観指標'!$A$4:$AU$1029,COLUMN('04施策の客観指標'!$AP:$AP),FALSE)</f>
        <v>-</v>
      </c>
      <c r="V46" s="553" t="str">
        <f>VLOOKUP($A46&amp;"-"&amp;V$4,'04施策の客観指標'!$A$4:$AU$1029,COLUMN('04施策の客観指標'!$AP:$AP),FALSE)</f>
        <v>-</v>
      </c>
      <c r="W46" s="553" t="str">
        <f>VLOOKUP($A46&amp;"-"&amp;W$4,'04施策の客観指標'!$A$4:$AU$1029,COLUMN('04施策の客観指標'!$AP:$AP),FALSE)</f>
        <v>-</v>
      </c>
      <c r="X46" s="553" t="str">
        <f>VLOOKUP($A46&amp;"-"&amp;X$4,'04施策の客観指標'!$A$4:$AU$1029,COLUMN('04施策の客観指標'!$AP:$AP),FALSE)</f>
        <v>-</v>
      </c>
      <c r="Y46" s="553" t="str">
        <f>VLOOKUP($A46&amp;"-"&amp;Y$4,'04施策の客観指標'!$A$4:$AU$1029,COLUMN('04施策の客観指標'!$AP:$AP),FALSE)</f>
        <v>-</v>
      </c>
      <c r="Z46" s="553" t="str">
        <f>VLOOKUP($A46&amp;"-"&amp;Z$4,'04施策の客観指標'!$A$4:$AU$1029,COLUMN('04施策の客観指標'!$AP:$AP),FALSE)</f>
        <v>-</v>
      </c>
      <c r="AA46" s="554" t="str">
        <f>VLOOKUP($A46&amp;"-"&amp;AA$4,'04施策の客観指標'!$A$4:$AU$1029,COLUMN('04施策の客観指標'!$AP:$AP),FALSE)</f>
        <v>-</v>
      </c>
      <c r="AB46" s="555" t="str">
        <f t="shared" si="70"/>
        <v>-</v>
      </c>
      <c r="AC46" s="391" t="str">
        <f>VLOOKUP($A46&amp;"-"&amp;S$4,'04施策の客観指標'!$A$4:$AU$1029,COLUMN('04施策の客観指標'!$AU:$AU),FALSE)</f>
        <v>-</v>
      </c>
      <c r="AD46" s="392" t="str">
        <f>VLOOKUP($A46&amp;"-"&amp;T$4,'04施策の客観指標'!$A$4:$AU$1029,COLUMN('04施策の客観指標'!$AU:$AU),FALSE)</f>
        <v>-</v>
      </c>
      <c r="AE46" s="392" t="str">
        <f>VLOOKUP($A46&amp;"-"&amp;U$4,'04施策の客観指標'!$A$4:$AU$1029,COLUMN('04施策の客観指標'!$AU:$AU),FALSE)</f>
        <v>-</v>
      </c>
      <c r="AF46" s="392" t="str">
        <f>VLOOKUP($A46&amp;"-"&amp;V$4,'04施策の客観指標'!$A$4:$AU$1029,COLUMN('04施策の客観指標'!$AU:$AU),FALSE)</f>
        <v>-</v>
      </c>
      <c r="AG46" s="392" t="str">
        <f>VLOOKUP($A46&amp;"-"&amp;W$4,'04施策の客観指標'!$A$4:$AU$1029,COLUMN('04施策の客観指標'!$AU:$AU),FALSE)</f>
        <v>-</v>
      </c>
      <c r="AH46" s="392" t="str">
        <f>VLOOKUP($A46&amp;"-"&amp;X$4,'04施策の客観指標'!$A$4:$AU$1029,COLUMN('04施策の客観指標'!$AU:$AU),FALSE)</f>
        <v>-</v>
      </c>
      <c r="AI46" s="392" t="str">
        <f>VLOOKUP($A46&amp;"-"&amp;Y$4,'04施策の客観指標'!$A$4:$AU$1029,COLUMN('04施策の客観指標'!$AU:$AU),FALSE)</f>
        <v>-</v>
      </c>
      <c r="AJ46" s="392" t="str">
        <f>VLOOKUP($A46&amp;"-"&amp;Z$4,'04施策の客観指標'!$A$4:$AU$1029,COLUMN('04施策の客観指標'!$AU:$AU),FALSE)</f>
        <v>-</v>
      </c>
      <c r="AK46" s="392" t="str">
        <f>VLOOKUP($A46&amp;"-"&amp;AA$4,'04施策の客観指標'!$A$4:$AU$1029,COLUMN('04施策の客観指標'!$AU:$AU),FALSE)</f>
        <v>-</v>
      </c>
      <c r="AL46" s="393">
        <f t="shared" si="141"/>
        <v>0</v>
      </c>
      <c r="AM46" s="391" t="str">
        <f t="shared" si="142"/>
        <v/>
      </c>
      <c r="AN46" s="392" t="str">
        <f t="shared" si="143"/>
        <v/>
      </c>
      <c r="AO46" s="392" t="str">
        <f t="shared" si="144"/>
        <v/>
      </c>
      <c r="AP46" s="392" t="str">
        <f t="shared" si="145"/>
        <v/>
      </c>
      <c r="AQ46" s="392" t="str">
        <f t="shared" si="146"/>
        <v/>
      </c>
      <c r="AR46" s="392" t="str">
        <f t="shared" si="147"/>
        <v/>
      </c>
      <c r="AS46" s="392" t="str">
        <f t="shared" si="148"/>
        <v/>
      </c>
      <c r="AT46" s="392" t="str">
        <f t="shared" si="149"/>
        <v/>
      </c>
      <c r="AU46" s="406" t="str">
        <f t="shared" si="150"/>
        <v/>
      </c>
      <c r="AV46" s="407" t="str">
        <f t="shared" si="200"/>
        <v>-</v>
      </c>
      <c r="AW46" s="580" t="str">
        <f>IF($K46="○",VLOOKUP($C46&amp;"-"&amp;AW$4,'05市民生活実感調査'!$A$3:$BC$218,COLUMN('05市民生活実感調査'!$O:$O),FALSE),"-")</f>
        <v>b</v>
      </c>
      <c r="AX46" s="581" t="str">
        <f>IF($L46="○",VLOOKUP($C46&amp;"-"&amp;AX$4,'05市民生活実感調査'!$A$3:$BC$218,COLUMN('05市民生活実感調査'!$O:$O),FALSE),"-")</f>
        <v>-</v>
      </c>
      <c r="AY46" s="581" t="str">
        <f>IF($M46="○",VLOOKUP($C46&amp;"-"&amp;AY$4,'05市民生活実感調査'!$A$3:$BC$218,COLUMN('05市民生活実感調査'!$O:$O),FALSE),"-")</f>
        <v>-</v>
      </c>
      <c r="AZ46" s="581" t="str">
        <f>IF($N46="○",VLOOKUP($C46&amp;"-"&amp;AZ$4,'05市民生活実感調査'!$A$3:$BC$218,COLUMN('05市民生活実感調査'!$O:$O),FALSE),"-")</f>
        <v>-</v>
      </c>
      <c r="BA46" s="581" t="str">
        <f>IF($O46="○",VLOOKUP($C46&amp;"-"&amp;BA$4,'05市民生活実感調査'!$A$3:$BC$218,COLUMN('05市民生活実感調査'!$O:$O),FALSE),"-")</f>
        <v>-</v>
      </c>
      <c r="BB46" s="581" t="str">
        <f>IF($P46="○",VLOOKUP($C46&amp;"-"&amp;BB$4,'05市民生活実感調査'!$A$3:$BC$218,COLUMN('05市民生活実感調査'!$O:$O),FALSE),"-")</f>
        <v>-</v>
      </c>
      <c r="BC46" s="581" t="str">
        <f>IF($Q46="○",VLOOKUP($C46&amp;"-"&amp;BC$4,'05市民生活実感調査'!$A$3:$BC$218,COLUMN('05市民生活実感調査'!$O:$O),FALSE),"-")</f>
        <v>-</v>
      </c>
      <c r="BD46" s="581" t="str">
        <f>IF($R46="○",VLOOKUP($C46&amp;"-"&amp;BD$4,'05市民生活実感調査'!$A$3:$BC$218,COLUMN('05市民生活実感調査'!$O:$O),FALSE),"-")</f>
        <v>-</v>
      </c>
      <c r="BE46" s="582" t="str">
        <f t="shared" si="81"/>
        <v>b</v>
      </c>
      <c r="BF46" s="405">
        <f t="shared" si="151"/>
        <v>3</v>
      </c>
      <c r="BG46" s="392" t="str">
        <f t="shared" si="152"/>
        <v/>
      </c>
      <c r="BH46" s="392" t="str">
        <f t="shared" si="153"/>
        <v/>
      </c>
      <c r="BI46" s="392" t="str">
        <f t="shared" si="154"/>
        <v/>
      </c>
      <c r="BJ46" s="392" t="str">
        <f t="shared" si="155"/>
        <v/>
      </c>
      <c r="BK46" s="392" t="str">
        <f t="shared" si="156"/>
        <v/>
      </c>
      <c r="BL46" s="392" t="str">
        <f t="shared" si="157"/>
        <v/>
      </c>
      <c r="BM46" s="392" t="str">
        <f t="shared" si="158"/>
        <v/>
      </c>
      <c r="BN46" s="429">
        <f t="shared" si="159"/>
        <v>0.75</v>
      </c>
      <c r="BO46" s="454" t="s">
        <v>125</v>
      </c>
      <c r="BP46" s="455" t="s">
        <v>2198</v>
      </c>
      <c r="BQ46" s="591" t="s">
        <v>25</v>
      </c>
      <c r="BR46" s="592" t="str">
        <f>VLOOKUP(BQ46,[9]プルダウン!$A$1:$B$6,2,FALSE)</f>
        <v>政策の目的がかなり達成されている</v>
      </c>
      <c r="BS46" s="456"/>
      <c r="BT46" s="457"/>
      <c r="BU46" s="458" t="s">
        <v>2263</v>
      </c>
      <c r="BV46" s="459" t="s">
        <v>2309</v>
      </c>
      <c r="BW46" s="115" t="str">
        <f>VLOOKUP($A46&amp;"-"&amp;BW$4,'04施策の客観指標'!$A$4:$AU$1029,COLUMN('04施策の客観指標'!$AQ:$AQ),FALSE)</f>
        <v>-</v>
      </c>
      <c r="BX46" s="7" t="str">
        <f>VLOOKUP($A46&amp;"-"&amp;BX$4,'04施策の客観指標'!$A$4:$AU$1029,COLUMN('04施策の客観指標'!$AQ:$AQ),FALSE)</f>
        <v>-</v>
      </c>
      <c r="BY46" s="7" t="str">
        <f>VLOOKUP($A46&amp;"-"&amp;BY$4,'04施策の客観指標'!$A$4:$AU$1029,COLUMN('04施策の客観指標'!$AQ:$AQ),FALSE)</f>
        <v>-</v>
      </c>
      <c r="BZ46" s="7" t="str">
        <f>VLOOKUP($A46&amp;"-"&amp;BZ$4,'04施策の客観指標'!$A$4:$AU$1029,COLUMN('04施策の客観指標'!$AQ:$AQ),FALSE)</f>
        <v>-</v>
      </c>
      <c r="CA46" s="7" t="str">
        <f>VLOOKUP($A46&amp;"-"&amp;CA$4,'04施策の客観指標'!$A$4:$AU$1029,COLUMN('04施策の客観指標'!$AQ:$AQ),FALSE)</f>
        <v>-</v>
      </c>
      <c r="CB46" s="7" t="str">
        <f>VLOOKUP($A46&amp;"-"&amp;CB$4,'04施策の客観指標'!$A$4:$AU$1029,COLUMN('04施策の客観指標'!$AQ:$AQ),FALSE)</f>
        <v>-</v>
      </c>
      <c r="CC46" s="7" t="str">
        <f>VLOOKUP($A46&amp;"-"&amp;CC$4,'04施策の客観指標'!$A$4:$AU$1029,COLUMN('04施策の客観指標'!$AQ:$AQ),FALSE)</f>
        <v>-</v>
      </c>
      <c r="CD46" s="7" t="str">
        <f>VLOOKUP($A46&amp;"-"&amp;CD$4,'04施策の客観指標'!$A$4:$AU$1029,COLUMN('04施策の客観指標'!$AQ:$AQ),FALSE)</f>
        <v>-</v>
      </c>
      <c r="CE46" s="7" t="str">
        <f>VLOOKUP($A46&amp;"-"&amp;CE$4,'04施策の客観指標'!$A$4:$AU$1029,COLUMN('04施策の客観指標'!$AQ:$AQ),FALSE)</f>
        <v>-</v>
      </c>
      <c r="CF46" s="109" t="e">
        <f t="shared" si="84"/>
        <v>#DIV/0!</v>
      </c>
      <c r="CG46" s="37" t="str">
        <f>VLOOKUP($A46&amp;"-"&amp;BW$4,'04施策の客観指標'!$A$4:$AU$1029,COLUMN('04施策の客観指標'!$AU:$AU),FALSE)</f>
        <v>-</v>
      </c>
      <c r="CH46" s="38" t="str">
        <f>VLOOKUP($A46&amp;"-"&amp;BX$4,'04施策の客観指標'!$A$4:$AU$1029,COLUMN('04施策の客観指標'!$AU:$AU),FALSE)</f>
        <v>-</v>
      </c>
      <c r="CI46" s="38" t="str">
        <f>VLOOKUP($A46&amp;"-"&amp;BY$4,'04施策の客観指標'!$A$4:$AU$1029,COLUMN('04施策の客観指標'!$AU:$AU),FALSE)</f>
        <v>-</v>
      </c>
      <c r="CJ46" s="38" t="str">
        <f>VLOOKUP($A46&amp;"-"&amp;BZ$4,'04施策の客観指標'!$A$4:$AU$1029,COLUMN('04施策の客観指標'!$AU:$AU),FALSE)</f>
        <v>-</v>
      </c>
      <c r="CK46" s="38" t="str">
        <f>VLOOKUP($A46&amp;"-"&amp;CA$4,'04施策の客観指標'!$A$4:$AU$1029,COLUMN('04施策の客観指標'!$AU:$AU),FALSE)</f>
        <v>-</v>
      </c>
      <c r="CL46" s="38" t="str">
        <f>VLOOKUP($A46&amp;"-"&amp;CB$4,'04施策の客観指標'!$A$4:$AU$1029,COLUMN('04施策の客観指標'!$AU:$AU),FALSE)</f>
        <v>-</v>
      </c>
      <c r="CM46" s="38" t="str">
        <f>VLOOKUP($A46&amp;"-"&amp;CC$4,'04施策の客観指標'!$A$4:$AU$1029,COLUMN('04施策の客観指標'!$AU:$AU),FALSE)</f>
        <v>-</v>
      </c>
      <c r="CN46" s="38" t="str">
        <f>VLOOKUP($A46&amp;"-"&amp;CD$4,'04施策の客観指標'!$A$4:$AU$1029,COLUMN('04施策の客観指標'!$AU:$AU),FALSE)</f>
        <v>-</v>
      </c>
      <c r="CO46" s="38" t="str">
        <f>VLOOKUP($A46&amp;"-"&amp;CE$4,'04施策の客観指標'!$A$4:$AU$1029,COLUMN('04施策の客観指標'!$AU:$AU),FALSE)</f>
        <v>-</v>
      </c>
      <c r="CP46" s="82">
        <f t="shared" si="85"/>
        <v>0</v>
      </c>
      <c r="CQ46" s="37" t="str">
        <f t="shared" si="86"/>
        <v/>
      </c>
      <c r="CR46" s="38" t="str">
        <f t="shared" si="9"/>
        <v/>
      </c>
      <c r="CS46" s="38" t="str">
        <f t="shared" si="10"/>
        <v/>
      </c>
      <c r="CT46" s="38" t="str">
        <f t="shared" si="11"/>
        <v/>
      </c>
      <c r="CU46" s="38" t="str">
        <f t="shared" si="12"/>
        <v/>
      </c>
      <c r="CV46" s="38" t="str">
        <f t="shared" si="13"/>
        <v/>
      </c>
      <c r="CW46" s="38" t="str">
        <f t="shared" si="14"/>
        <v/>
      </c>
      <c r="CX46" s="38" t="str">
        <f t="shared" si="15"/>
        <v/>
      </c>
      <c r="CY46" s="38" t="str">
        <f t="shared" si="16"/>
        <v/>
      </c>
      <c r="CZ46" s="41" t="e">
        <f t="shared" si="87"/>
        <v>#DIV/0!</v>
      </c>
      <c r="DA46" s="37" t="str">
        <f>IF($K46="○",VLOOKUP($C46&amp;"-"&amp;DA$4,'05市民生活実感調査'!$A$3:$BC$218,COLUMN('05市民生活実感調査'!$Y:$Y),FALSE),"-")</f>
        <v>-</v>
      </c>
      <c r="DB46" s="38" t="str">
        <f>IF($L46="○",VLOOKUP($C46&amp;"-"&amp;DB$4,'05市民生活実感調査'!$A$3:$BC$218,COLUMN('05市民生活実感調査'!$Y:$Y),FALSE),"-")</f>
        <v>-</v>
      </c>
      <c r="DC46" s="38" t="str">
        <f>IF($M46="○",VLOOKUP($C46&amp;"-"&amp;DC$4,'05市民生活実感調査'!$A$3:$BC$218,COLUMN('05市民生活実感調査'!$Y:$Y),FALSE),"-")</f>
        <v>-</v>
      </c>
      <c r="DD46" s="38" t="str">
        <f>IF($N46="○",VLOOKUP($C46&amp;"-"&amp;DD$4,'05市民生活実感調査'!$A$3:$BC$218,COLUMN('05市民生活実感調査'!$Y:$Y),FALSE),"-")</f>
        <v>-</v>
      </c>
      <c r="DE46" s="38" t="str">
        <f>IF($O46="○",VLOOKUP($C46&amp;"-"&amp;DE$4,'05市民生活実感調査'!$A$3:$BC$218,COLUMN('05市民生活実感調査'!$Y:$Y),FALSE),"-")</f>
        <v>-</v>
      </c>
      <c r="DF46" s="38" t="str">
        <f>IF($P46="○",VLOOKUP($C46&amp;"-"&amp;DF$4,'05市民生活実感調査'!$A$3:$BC$218,COLUMN('05市民生活実感調査'!$Y:$Y),FALSE),"-")</f>
        <v>-</v>
      </c>
      <c r="DG46" s="38" t="str">
        <f>IF($Q46="○",VLOOKUP($C46&amp;"-"&amp;DG$4,'05市民生活実感調査'!$A$3:$BC$218,COLUMN('05市民生活実感調査'!$Y:$Y),FALSE),"-")</f>
        <v>-</v>
      </c>
      <c r="DH46" s="38" t="str">
        <f>IF($R46="○",VLOOKUP($C46&amp;"-"&amp;DH$4,'05市民生活実感調査'!$A$3:$BC$218,COLUMN('05市民生活実感調査'!$Y:$Y),FALSE),"-")</f>
        <v>-</v>
      </c>
      <c r="DI46" s="109" t="e">
        <f t="shared" si="88"/>
        <v>#DIV/0!</v>
      </c>
      <c r="DJ46" s="37" t="str">
        <f t="shared" si="89"/>
        <v/>
      </c>
      <c r="DK46" s="38" t="str">
        <f t="shared" si="17"/>
        <v/>
      </c>
      <c r="DL46" s="38" t="str">
        <f t="shared" si="18"/>
        <v/>
      </c>
      <c r="DM46" s="38" t="str">
        <f t="shared" si="19"/>
        <v/>
      </c>
      <c r="DN46" s="38" t="str">
        <f t="shared" si="20"/>
        <v/>
      </c>
      <c r="DO46" s="38" t="str">
        <f t="shared" si="21"/>
        <v/>
      </c>
      <c r="DP46" s="38" t="str">
        <f t="shared" si="22"/>
        <v/>
      </c>
      <c r="DQ46" s="38" t="str">
        <f t="shared" si="23"/>
        <v/>
      </c>
      <c r="DR46" s="41" t="e">
        <f t="shared" si="90"/>
        <v>#DIV/0!</v>
      </c>
      <c r="DS46" s="13" t="str">
        <f t="shared" si="91"/>
        <v>市民実感</v>
      </c>
      <c r="DT46" s="5" t="str">
        <f t="shared" si="92"/>
        <v>世界への京都の魅力発信に対する評価は，市民の意識が重視されるべきであると考えるため，市民の実感を重視する。</v>
      </c>
      <c r="DU46" s="108" t="e">
        <f>VLOOKUP(CF46&amp;DI46&amp;DS46,プルダウン!$AC$2:$AD$51,2,FALSE)</f>
        <v>#DIV/0!</v>
      </c>
      <c r="DV46" s="12" t="e">
        <f>VLOOKUP(DU46,プルダウン!$A$1:$B$6,2,FALSE)</f>
        <v>#DIV/0!</v>
      </c>
      <c r="DW46" s="11"/>
      <c r="DX46" s="12"/>
      <c r="DY46" s="22" t="s">
        <v>81</v>
      </c>
      <c r="DZ46" s="116"/>
      <c r="EA46" s="115" t="str">
        <f>VLOOKUP($A46&amp;"-"&amp;EA$4,'04施策の客観指標'!$A$4:$AU$1029,COLUMN('04施策の客観指標'!$AR:$AR),FALSE)</f>
        <v>-</v>
      </c>
      <c r="EB46" s="7" t="str">
        <f>VLOOKUP($A46&amp;"-"&amp;EB$4,'04施策の客観指標'!$A$4:$AU$1029,COLUMN('04施策の客観指標'!$AR:$AR),FALSE)</f>
        <v>-</v>
      </c>
      <c r="EC46" s="7" t="str">
        <f>VLOOKUP($A46&amp;"-"&amp;EC$4,'04施策の客観指標'!$A$4:$AU$1029,COLUMN('04施策の客観指標'!$AR:$AR),FALSE)</f>
        <v>-</v>
      </c>
      <c r="ED46" s="7" t="str">
        <f>VLOOKUP($A46&amp;"-"&amp;ED$4,'04施策の客観指標'!$A$4:$AU$1029,COLUMN('04施策の客観指標'!$AR:$AR),FALSE)</f>
        <v>-</v>
      </c>
      <c r="EE46" s="7" t="str">
        <f>VLOOKUP($A46&amp;"-"&amp;EE$4,'04施策の客観指標'!$A$4:$AU$1029,COLUMN('04施策の客観指標'!$AR:$AR),FALSE)</f>
        <v>-</v>
      </c>
      <c r="EF46" s="7" t="str">
        <f>VLOOKUP($A46&amp;"-"&amp;EF$4,'04施策の客観指標'!$A$4:$AU$1029,COLUMN('04施策の客観指標'!$AR:$AR),FALSE)</f>
        <v>-</v>
      </c>
      <c r="EG46" s="7" t="str">
        <f>VLOOKUP($A46&amp;"-"&amp;EG$4,'04施策の客観指標'!$A$4:$AU$1029,COLUMN('04施策の客観指標'!$AR:$AR),FALSE)</f>
        <v>-</v>
      </c>
      <c r="EH46" s="7" t="str">
        <f>VLOOKUP($A46&amp;"-"&amp;EH$4,'04施策の客観指標'!$A$4:$AU$1029,COLUMN('04施策の客観指標'!$AR:$AR),FALSE)</f>
        <v>-</v>
      </c>
      <c r="EI46" s="7" t="str">
        <f>VLOOKUP($A46&amp;"-"&amp;EI$4,'04施策の客観指標'!$A$4:$AU$1029,COLUMN('04施策の客観指標'!$AR:$AR),FALSE)</f>
        <v>-</v>
      </c>
      <c r="EJ46" s="109" t="e">
        <f t="shared" si="93"/>
        <v>#DIV/0!</v>
      </c>
      <c r="EK46" s="37" t="str">
        <f>VLOOKUP($A46&amp;"-"&amp;EA$4,'04施策の客観指標'!$A$4:$AU$1029,COLUMN('04施策の客観指標'!$AU:$AU),FALSE)</f>
        <v>-</v>
      </c>
      <c r="EL46" s="38" t="str">
        <f>VLOOKUP($A46&amp;"-"&amp;EB$4,'04施策の客観指標'!$A$4:$AU$1029,COLUMN('04施策の客観指標'!$AU:$AU),FALSE)</f>
        <v>-</v>
      </c>
      <c r="EM46" s="38" t="str">
        <f>VLOOKUP($A46&amp;"-"&amp;EC$4,'04施策の客観指標'!$A$4:$AU$1029,COLUMN('04施策の客観指標'!$AU:$AU),FALSE)</f>
        <v>-</v>
      </c>
      <c r="EN46" s="38" t="str">
        <f>VLOOKUP($A46&amp;"-"&amp;ED$4,'04施策の客観指標'!$A$4:$AU$1029,COLUMN('04施策の客観指標'!$AU:$AU),FALSE)</f>
        <v>-</v>
      </c>
      <c r="EO46" s="38" t="str">
        <f>VLOOKUP($A46&amp;"-"&amp;EE$4,'04施策の客観指標'!$A$4:$AU$1029,COLUMN('04施策の客観指標'!$AU:$AU),FALSE)</f>
        <v>-</v>
      </c>
      <c r="EP46" s="38" t="str">
        <f>VLOOKUP($A46&amp;"-"&amp;EF$4,'04施策の客観指標'!$A$4:$AU$1029,COLUMN('04施策の客観指標'!$AU:$AU),FALSE)</f>
        <v>-</v>
      </c>
      <c r="EQ46" s="38" t="str">
        <f>VLOOKUP($A46&amp;"-"&amp;EG$4,'04施策の客観指標'!$A$4:$AU$1029,COLUMN('04施策の客観指標'!$AU:$AU),FALSE)</f>
        <v>-</v>
      </c>
      <c r="ER46" s="38" t="str">
        <f>VLOOKUP($A46&amp;"-"&amp;EH$4,'04施策の客観指標'!$A$4:$AU$1029,COLUMN('04施策の客観指標'!$AU:$AU),FALSE)</f>
        <v>-</v>
      </c>
      <c r="ES46" s="38" t="str">
        <f>VLOOKUP($A46&amp;"-"&amp;EI$4,'04施策の客観指標'!$A$4:$AU$1029,COLUMN('04施策の客観指標'!$AU:$AU),FALSE)</f>
        <v>-</v>
      </c>
      <c r="ET46" s="82">
        <f t="shared" si="94"/>
        <v>0</v>
      </c>
      <c r="EU46" s="37" t="str">
        <f t="shared" si="95"/>
        <v/>
      </c>
      <c r="EV46" s="38" t="str">
        <f t="shared" si="24"/>
        <v/>
      </c>
      <c r="EW46" s="38" t="str">
        <f t="shared" si="25"/>
        <v/>
      </c>
      <c r="EX46" s="38" t="str">
        <f t="shared" si="26"/>
        <v/>
      </c>
      <c r="EY46" s="38" t="str">
        <f t="shared" si="27"/>
        <v/>
      </c>
      <c r="EZ46" s="38" t="str">
        <f t="shared" si="28"/>
        <v/>
      </c>
      <c r="FA46" s="38" t="str">
        <f t="shared" si="29"/>
        <v/>
      </c>
      <c r="FB46" s="38" t="str">
        <f t="shared" si="30"/>
        <v/>
      </c>
      <c r="FC46" s="38" t="str">
        <f t="shared" si="31"/>
        <v/>
      </c>
      <c r="FD46" s="41" t="e">
        <f t="shared" si="96"/>
        <v>#DIV/0!</v>
      </c>
      <c r="FE46" s="37" t="str">
        <f>IF($K46="○",VLOOKUP($C46&amp;"-"&amp;FE$4,'05市民生活実感調査'!$A$3:$BC$218,COLUMN('05市民生活実感調査'!$AI:$AI),FALSE),"-")</f>
        <v>-</v>
      </c>
      <c r="FF46" s="38" t="str">
        <f>IF($L46="○",VLOOKUP($C46&amp;"-"&amp;FF$4,'05市民生活実感調査'!$A$3:$BC$218,COLUMN('05市民生活実感調査'!$AI:$AI),FALSE),"-")</f>
        <v>-</v>
      </c>
      <c r="FG46" s="38" t="str">
        <f>IF($M46="○",VLOOKUP($C46&amp;"-"&amp;FG$4,'05市民生活実感調査'!$A$3:$BC$218,COLUMN('05市民生活実感調査'!$AI:$AI),FALSE),"-")</f>
        <v>-</v>
      </c>
      <c r="FH46" s="38" t="str">
        <f>IF($N46="○",VLOOKUP($C46&amp;"-"&amp;FH$4,'05市民生活実感調査'!$A$3:$BC$218,COLUMN('05市民生活実感調査'!$AI:$AI),FALSE),"-")</f>
        <v>-</v>
      </c>
      <c r="FI46" s="38" t="str">
        <f>IF($O46="○",VLOOKUP($C46&amp;"-"&amp;FI$4,'05市民生活実感調査'!$A$3:$BC$218,COLUMN('05市民生活実感調査'!$AI:$AI),FALSE),"-")</f>
        <v>-</v>
      </c>
      <c r="FJ46" s="38" t="str">
        <f>IF($P46="○",VLOOKUP($C46&amp;"-"&amp;FJ$4,'05市民生活実感調査'!$A$3:$BC$218,COLUMN('05市民生活実感調査'!$AI:$AI),FALSE),"-")</f>
        <v>-</v>
      </c>
      <c r="FK46" s="38" t="str">
        <f>IF($Q46="○",VLOOKUP($C46&amp;"-"&amp;FK$4,'05市民生活実感調査'!$A$3:$BC$218,COLUMN('05市民生活実感調査'!$AI:$AI),FALSE),"-")</f>
        <v>-</v>
      </c>
      <c r="FL46" s="38" t="str">
        <f>IF($R46="○",VLOOKUP($C46&amp;"-"&amp;FL$4,'05市民生活実感調査'!$A$3:$BC$218,COLUMN('05市民生活実感調査'!$AI:$AI),FALSE),"-")</f>
        <v>-</v>
      </c>
      <c r="FM46" s="109" t="e">
        <f t="shared" si="97"/>
        <v>#DIV/0!</v>
      </c>
      <c r="FN46" s="37" t="str">
        <f t="shared" si="98"/>
        <v/>
      </c>
      <c r="FO46" s="38" t="str">
        <f t="shared" si="32"/>
        <v/>
      </c>
      <c r="FP46" s="38" t="str">
        <f t="shared" si="33"/>
        <v/>
      </c>
      <c r="FQ46" s="38" t="str">
        <f t="shared" si="34"/>
        <v/>
      </c>
      <c r="FR46" s="38" t="str">
        <f t="shared" si="35"/>
        <v/>
      </c>
      <c r="FS46" s="38" t="str">
        <f t="shared" si="36"/>
        <v/>
      </c>
      <c r="FT46" s="38" t="str">
        <f t="shared" si="37"/>
        <v/>
      </c>
      <c r="FU46" s="38" t="str">
        <f t="shared" si="38"/>
        <v/>
      </c>
      <c r="FV46" s="41" t="e">
        <f t="shared" si="99"/>
        <v>#DIV/0!</v>
      </c>
      <c r="FW46" s="13" t="str">
        <f t="shared" si="100"/>
        <v>市民実感</v>
      </c>
      <c r="FX46" s="5" t="str">
        <f t="shared" si="101"/>
        <v>世界への京都の魅力発信に対する評価は，市民の意識が重視されるべきであると考えるため，市民の実感を重視する。</v>
      </c>
      <c r="FY46" s="108" t="e">
        <f>VLOOKUP(EJ46&amp;FM46&amp;FW46,プルダウン!$AC$2:$AD$51,2,FALSE)</f>
        <v>#DIV/0!</v>
      </c>
      <c r="FZ46" s="12" t="e">
        <f>VLOOKUP(FY46,プルダウン!$A$1:$B$6,2,FALSE)</f>
        <v>#DIV/0!</v>
      </c>
      <c r="GA46" s="11"/>
      <c r="GB46" s="12"/>
      <c r="GC46" s="22" t="s">
        <v>81</v>
      </c>
      <c r="GD46" s="116"/>
      <c r="GE46" s="115" t="str">
        <f>VLOOKUP($A46&amp;"-"&amp;GE$4,'04施策の客観指標'!$A$4:$AU$1029,COLUMN('04施策の客観指標'!$AS:$AS),FALSE)</f>
        <v>-</v>
      </c>
      <c r="GF46" s="7" t="str">
        <f>VLOOKUP($A46&amp;"-"&amp;GF$4,'04施策の客観指標'!$A$4:$AU$1029,COLUMN('04施策の客観指標'!$AS:$AS),FALSE)</f>
        <v>-</v>
      </c>
      <c r="GG46" s="7" t="str">
        <f>VLOOKUP($A46&amp;"-"&amp;GG$4,'04施策の客観指標'!$A$4:$AU$1029,COLUMN('04施策の客観指標'!$AS:$AS),FALSE)</f>
        <v>-</v>
      </c>
      <c r="GH46" s="7" t="str">
        <f>VLOOKUP($A46&amp;"-"&amp;GH$4,'04施策の客観指標'!$A$4:$AU$1029,COLUMN('04施策の客観指標'!$AS:$AS),FALSE)</f>
        <v>-</v>
      </c>
      <c r="GI46" s="7" t="str">
        <f>VLOOKUP($A46&amp;"-"&amp;GI$4,'04施策の客観指標'!$A$4:$AU$1029,COLUMN('04施策の客観指標'!$AS:$AS),FALSE)</f>
        <v>-</v>
      </c>
      <c r="GJ46" s="7" t="str">
        <f>VLOOKUP($A46&amp;"-"&amp;GJ$4,'04施策の客観指標'!$A$4:$AU$1029,COLUMN('04施策の客観指標'!$AS:$AS),FALSE)</f>
        <v>-</v>
      </c>
      <c r="GK46" s="7" t="str">
        <f>VLOOKUP($A46&amp;"-"&amp;GK$4,'04施策の客観指標'!$A$4:$AU$1029,COLUMN('04施策の客観指標'!$AS:$AS),FALSE)</f>
        <v>-</v>
      </c>
      <c r="GL46" s="7" t="str">
        <f>VLOOKUP($A46&amp;"-"&amp;GL$4,'04施策の客観指標'!$A$4:$AU$1029,COLUMN('04施策の客観指標'!$AS:$AS),FALSE)</f>
        <v>-</v>
      </c>
      <c r="GM46" s="7" t="str">
        <f>VLOOKUP($A46&amp;"-"&amp;GM$4,'04施策の客観指標'!$A$4:$AU$1029,COLUMN('04施策の客観指標'!$AS:$AS),FALSE)</f>
        <v>-</v>
      </c>
      <c r="GN46" s="109" t="e">
        <f t="shared" si="102"/>
        <v>#DIV/0!</v>
      </c>
      <c r="GO46" s="37" t="str">
        <f>VLOOKUP($A46&amp;"-"&amp;GE$4,'04施策の客観指標'!$A$4:$AU$1029,COLUMN('04施策の客観指標'!$AU:$AU),FALSE)</f>
        <v>-</v>
      </c>
      <c r="GP46" s="38" t="str">
        <f>VLOOKUP($A46&amp;"-"&amp;GF$4,'04施策の客観指標'!$A$4:$AU$1029,COLUMN('04施策の客観指標'!$AU:$AU),FALSE)</f>
        <v>-</v>
      </c>
      <c r="GQ46" s="38" t="str">
        <f>VLOOKUP($A46&amp;"-"&amp;GG$4,'04施策の客観指標'!$A$4:$AU$1029,COLUMN('04施策の客観指標'!$AU:$AU),FALSE)</f>
        <v>-</v>
      </c>
      <c r="GR46" s="38" t="str">
        <f>VLOOKUP($A46&amp;"-"&amp;GH$4,'04施策の客観指標'!$A$4:$AU$1029,COLUMN('04施策の客観指標'!$AU:$AU),FALSE)</f>
        <v>-</v>
      </c>
      <c r="GS46" s="38" t="str">
        <f>VLOOKUP($A46&amp;"-"&amp;GI$4,'04施策の客観指標'!$A$4:$AU$1029,COLUMN('04施策の客観指標'!$AU:$AU),FALSE)</f>
        <v>-</v>
      </c>
      <c r="GT46" s="38" t="str">
        <f>VLOOKUP($A46&amp;"-"&amp;GJ$4,'04施策の客観指標'!$A$4:$AU$1029,COLUMN('04施策の客観指標'!$AU:$AU),FALSE)</f>
        <v>-</v>
      </c>
      <c r="GU46" s="38" t="str">
        <f>VLOOKUP($A46&amp;"-"&amp;GK$4,'04施策の客観指標'!$A$4:$AU$1029,COLUMN('04施策の客観指標'!$AU:$AU),FALSE)</f>
        <v>-</v>
      </c>
      <c r="GV46" s="38" t="str">
        <f>VLOOKUP($A46&amp;"-"&amp;GL$4,'04施策の客観指標'!$A$4:$AU$1029,COLUMN('04施策の客観指標'!$AU:$AU),FALSE)</f>
        <v>-</v>
      </c>
      <c r="GW46" s="38" t="str">
        <f>VLOOKUP($A46&amp;"-"&amp;GM$4,'04施策の客観指標'!$A$4:$AU$1029,COLUMN('04施策の客観指標'!$AU:$AU),FALSE)</f>
        <v>-</v>
      </c>
      <c r="GX46" s="82">
        <f t="shared" si="103"/>
        <v>0</v>
      </c>
      <c r="GY46" s="37" t="str">
        <f t="shared" si="104"/>
        <v/>
      </c>
      <c r="GZ46" s="38" t="str">
        <f t="shared" si="39"/>
        <v/>
      </c>
      <c r="HA46" s="38" t="str">
        <f t="shared" si="40"/>
        <v/>
      </c>
      <c r="HB46" s="38" t="str">
        <f t="shared" si="41"/>
        <v/>
      </c>
      <c r="HC46" s="38" t="str">
        <f t="shared" si="42"/>
        <v/>
      </c>
      <c r="HD46" s="38" t="str">
        <f t="shared" si="43"/>
        <v/>
      </c>
      <c r="HE46" s="38" t="str">
        <f t="shared" si="44"/>
        <v/>
      </c>
      <c r="HF46" s="38" t="str">
        <f t="shared" si="45"/>
        <v/>
      </c>
      <c r="HG46" s="38" t="str">
        <f t="shared" si="46"/>
        <v/>
      </c>
      <c r="HH46" s="41" t="e">
        <f t="shared" si="105"/>
        <v>#DIV/0!</v>
      </c>
      <c r="HI46" s="37" t="str">
        <f>IF($K46="○",VLOOKUP($C46&amp;"-"&amp;HI$4,'05市民生活実感調査'!$A$3:$BC$218,COLUMN('05市民生活実感調査'!$AS:$AS),FALSE),"-")</f>
        <v>-</v>
      </c>
      <c r="HJ46" s="38" t="str">
        <f>IF($L46="○",VLOOKUP($C46&amp;"-"&amp;HJ$4,'05市民生活実感調査'!$A$3:$BC$218,COLUMN('05市民生活実感調査'!$AS:$AS),FALSE),"-")</f>
        <v>-</v>
      </c>
      <c r="HK46" s="38" t="str">
        <f>IF($M46="○",VLOOKUP($C46&amp;"-"&amp;HK$4,'05市民生活実感調査'!$A$3:$BC$218,COLUMN('05市民生活実感調査'!$AS:$AS),FALSE),"-")</f>
        <v>-</v>
      </c>
      <c r="HL46" s="38" t="str">
        <f>IF($N46="○",VLOOKUP($C46&amp;"-"&amp;HL$4,'05市民生活実感調査'!$A$3:$BC$218,COLUMN('05市民生活実感調査'!$AS:$AS),FALSE),"-")</f>
        <v>-</v>
      </c>
      <c r="HM46" s="38" t="str">
        <f>IF($O46="○",VLOOKUP($C46&amp;"-"&amp;HM$4,'05市民生活実感調査'!$A$3:$BC$218,COLUMN('05市民生活実感調査'!$AS:$AS),FALSE),"-")</f>
        <v>-</v>
      </c>
      <c r="HN46" s="38" t="str">
        <f>IF($P46="○",VLOOKUP($C46&amp;"-"&amp;HN$4,'05市民生活実感調査'!$A$3:$BC$218,COLUMN('05市民生活実感調査'!$AS:$AS),FALSE),"-")</f>
        <v>-</v>
      </c>
      <c r="HO46" s="38" t="str">
        <f>IF($Q46="○",VLOOKUP($C46&amp;"-"&amp;HO$4,'05市民生活実感調査'!$A$3:$BC$218,COLUMN('05市民生活実感調査'!$AS:$AS),FALSE),"-")</f>
        <v>-</v>
      </c>
      <c r="HP46" s="38" t="str">
        <f>IF($R46="○",VLOOKUP($C46&amp;"-"&amp;HP$4,'05市民生活実感調査'!$A$3:$BC$218,COLUMN('05市民生活実感調査'!$AS:$AS),FALSE),"-")</f>
        <v>-</v>
      </c>
      <c r="HQ46" s="109" t="e">
        <f t="shared" si="106"/>
        <v>#DIV/0!</v>
      </c>
      <c r="HR46" s="37" t="str">
        <f t="shared" si="107"/>
        <v/>
      </c>
      <c r="HS46" s="38" t="str">
        <f t="shared" si="47"/>
        <v/>
      </c>
      <c r="HT46" s="38" t="str">
        <f t="shared" si="48"/>
        <v/>
      </c>
      <c r="HU46" s="38" t="str">
        <f t="shared" si="49"/>
        <v/>
      </c>
      <c r="HV46" s="38" t="str">
        <f t="shared" si="50"/>
        <v/>
      </c>
      <c r="HW46" s="38" t="str">
        <f t="shared" si="51"/>
        <v/>
      </c>
      <c r="HX46" s="38" t="str">
        <f t="shared" si="52"/>
        <v/>
      </c>
      <c r="HY46" s="38" t="str">
        <f t="shared" si="53"/>
        <v/>
      </c>
      <c r="HZ46" s="41" t="e">
        <f t="shared" si="108"/>
        <v>#DIV/0!</v>
      </c>
      <c r="IA46" s="13" t="str">
        <f t="shared" si="109"/>
        <v>市民実感</v>
      </c>
      <c r="IB46" s="5" t="str">
        <f t="shared" si="110"/>
        <v>世界への京都の魅力発信に対する評価は，市民の意識が重視されるべきであると考えるため，市民の実感を重視する。</v>
      </c>
      <c r="IC46" s="108" t="e">
        <f>VLOOKUP(GN46&amp;HQ46&amp;IA46,プルダウン!$AC$2:$AD$51,2,FALSE)</f>
        <v>#DIV/0!</v>
      </c>
      <c r="ID46" s="12" t="e">
        <f>VLOOKUP(IC46,プルダウン!$A$1:$B$6,2,FALSE)</f>
        <v>#DIV/0!</v>
      </c>
      <c r="IE46" s="11"/>
      <c r="IF46" s="12"/>
      <c r="IG46" s="22" t="s">
        <v>81</v>
      </c>
      <c r="IH46" s="116"/>
      <c r="II46" s="115" t="str">
        <f>VLOOKUP($A46&amp;"-"&amp;II$4,'04施策の客観指標'!$A$4:$AU$1029,COLUMN('04施策の客観指標'!$AT:$AT),FALSE)</f>
        <v>-</v>
      </c>
      <c r="IJ46" s="7" t="str">
        <f>VLOOKUP($A46&amp;"-"&amp;IJ$4,'04施策の客観指標'!$A$4:$AU$1029,COLUMN('04施策の客観指標'!$AT:$AT),FALSE)</f>
        <v>-</v>
      </c>
      <c r="IK46" s="7" t="str">
        <f>VLOOKUP($A46&amp;"-"&amp;IK$4,'04施策の客観指標'!$A$4:$AU$1029,COLUMN('04施策の客観指標'!$AT:$AT),FALSE)</f>
        <v>-</v>
      </c>
      <c r="IL46" s="7" t="str">
        <f>VLOOKUP($A46&amp;"-"&amp;IL$4,'04施策の客観指標'!$A$4:$AU$1029,COLUMN('04施策の客観指標'!$AT:$AT),FALSE)</f>
        <v>-</v>
      </c>
      <c r="IM46" s="7" t="str">
        <f>VLOOKUP($A46&amp;"-"&amp;IM$4,'04施策の客観指標'!$A$4:$AU$1029,COLUMN('04施策の客観指標'!$AT:$AT),FALSE)</f>
        <v>-</v>
      </c>
      <c r="IN46" s="7" t="str">
        <f>VLOOKUP($A46&amp;"-"&amp;IN$4,'04施策の客観指標'!$A$4:$AU$1029,COLUMN('04施策の客観指標'!$AT:$AT),FALSE)</f>
        <v>-</v>
      </c>
      <c r="IO46" s="7" t="str">
        <f>VLOOKUP($A46&amp;"-"&amp;IO$4,'04施策の客観指標'!$A$4:$AU$1029,COLUMN('04施策の客観指標'!$AT:$AT),FALSE)</f>
        <v>-</v>
      </c>
      <c r="IP46" s="7" t="str">
        <f>VLOOKUP($A46&amp;"-"&amp;IP$4,'04施策の客観指標'!$A$4:$AU$1029,COLUMN('04施策の客観指標'!$AT:$AT),FALSE)</f>
        <v>-</v>
      </c>
      <c r="IQ46" s="7" t="str">
        <f>VLOOKUP($A46&amp;"-"&amp;IQ$4,'04施策の客観指標'!$A$4:$AU$1029,COLUMN('04施策の客観指標'!$AT:$AT),FALSE)</f>
        <v>-</v>
      </c>
      <c r="IR46" s="109" t="e">
        <f t="shared" si="111"/>
        <v>#DIV/0!</v>
      </c>
      <c r="IS46" s="37" t="str">
        <f>VLOOKUP($A46&amp;"-"&amp;II$4,'04施策の客観指標'!$A$4:$AU$1029,COLUMN('04施策の客観指標'!$AU:$AU),FALSE)</f>
        <v>-</v>
      </c>
      <c r="IT46" s="38" t="str">
        <f>VLOOKUP($A46&amp;"-"&amp;IJ$4,'04施策の客観指標'!$A$4:$AU$1029,COLUMN('04施策の客観指標'!$AU:$AU),FALSE)</f>
        <v>-</v>
      </c>
      <c r="IU46" s="38" t="str">
        <f>VLOOKUP($A46&amp;"-"&amp;IK$4,'04施策の客観指標'!$A$4:$AU$1029,COLUMN('04施策の客観指標'!$AU:$AU),FALSE)</f>
        <v>-</v>
      </c>
      <c r="IV46" s="38" t="str">
        <f>VLOOKUP($A46&amp;"-"&amp;IL$4,'04施策の客観指標'!$A$4:$AU$1029,COLUMN('04施策の客観指標'!$AU:$AU),FALSE)</f>
        <v>-</v>
      </c>
      <c r="IW46" s="38" t="str">
        <f>VLOOKUP($A46&amp;"-"&amp;IM$4,'04施策の客観指標'!$A$4:$AU$1029,COLUMN('04施策の客観指標'!$AU:$AU),FALSE)</f>
        <v>-</v>
      </c>
      <c r="IX46" s="38" t="str">
        <f>VLOOKUP($A46&amp;"-"&amp;IN$4,'04施策の客観指標'!$A$4:$AU$1029,COLUMN('04施策の客観指標'!$AU:$AU),FALSE)</f>
        <v>-</v>
      </c>
      <c r="IY46" s="38" t="str">
        <f>VLOOKUP($A46&amp;"-"&amp;IO$4,'04施策の客観指標'!$A$4:$AU$1029,COLUMN('04施策の客観指標'!$AU:$AU),FALSE)</f>
        <v>-</v>
      </c>
      <c r="IZ46" s="38" t="str">
        <f>VLOOKUP($A46&amp;"-"&amp;IP$4,'04施策の客観指標'!$A$4:$AU$1029,COLUMN('04施策の客観指標'!$AU:$AU),FALSE)</f>
        <v>-</v>
      </c>
      <c r="JA46" s="38" t="str">
        <f>VLOOKUP($A46&amp;"-"&amp;IQ$4,'04施策の客観指標'!$A$4:$AU$1029,COLUMN('04施策の客観指標'!$AU:$AU),FALSE)</f>
        <v>-</v>
      </c>
      <c r="JB46" s="82">
        <f t="shared" si="112"/>
        <v>0</v>
      </c>
      <c r="JC46" s="37" t="str">
        <f t="shared" si="113"/>
        <v/>
      </c>
      <c r="JD46" s="38" t="str">
        <f t="shared" si="54"/>
        <v/>
      </c>
      <c r="JE46" s="38" t="str">
        <f t="shared" si="55"/>
        <v/>
      </c>
      <c r="JF46" s="38" t="str">
        <f t="shared" si="56"/>
        <v/>
      </c>
      <c r="JG46" s="38" t="str">
        <f t="shared" si="57"/>
        <v/>
      </c>
      <c r="JH46" s="38" t="str">
        <f t="shared" si="58"/>
        <v/>
      </c>
      <c r="JI46" s="38" t="str">
        <f t="shared" si="59"/>
        <v/>
      </c>
      <c r="JJ46" s="38" t="str">
        <f t="shared" si="60"/>
        <v/>
      </c>
      <c r="JK46" s="38" t="str">
        <f t="shared" si="61"/>
        <v/>
      </c>
      <c r="JL46" s="41" t="e">
        <f t="shared" si="114"/>
        <v>#DIV/0!</v>
      </c>
      <c r="JM46" s="37" t="str">
        <f>IF($K46="○",VLOOKUP($C46&amp;"-"&amp;JM$4,'05市民生活実感調査'!$A$3:$BC$218,COLUMN('05市民生活実感調査'!$BC:$BC),FALSE),"-")</f>
        <v>-</v>
      </c>
      <c r="JN46" s="38" t="str">
        <f>IF($L46="○",VLOOKUP($C46&amp;"-"&amp;JN$4,'05市民生活実感調査'!$A$3:$BC$218,COLUMN('05市民生活実感調査'!$BC:$BC),FALSE),"-")</f>
        <v>-</v>
      </c>
      <c r="JO46" s="38" t="str">
        <f>IF($M46="○",VLOOKUP($C46&amp;"-"&amp;JO$4,'05市民生活実感調査'!$A$3:$BC$218,COLUMN('05市民生活実感調査'!$BC:$BC),FALSE),"-")</f>
        <v>-</v>
      </c>
      <c r="JP46" s="38" t="str">
        <f>IF($N46="○",VLOOKUP($C46&amp;"-"&amp;JP$4,'05市民生活実感調査'!$A$3:$BC$218,COLUMN('05市民生活実感調査'!$BC:$BC),FALSE),"-")</f>
        <v>-</v>
      </c>
      <c r="JQ46" s="38" t="str">
        <f>IF($O46="○",VLOOKUP($C46&amp;"-"&amp;JQ$4,'05市民生活実感調査'!$A$3:$BC$218,COLUMN('05市民生活実感調査'!$BC:$BC),FALSE),"-")</f>
        <v>-</v>
      </c>
      <c r="JR46" s="38" t="str">
        <f>IF($P46="○",VLOOKUP($C46&amp;"-"&amp;JR$4,'05市民生活実感調査'!$A$3:$BC$218,COLUMN('05市民生活実感調査'!$BC:$BC),FALSE),"-")</f>
        <v>-</v>
      </c>
      <c r="JS46" s="38" t="str">
        <f>IF($Q46="○",VLOOKUP($C46&amp;"-"&amp;JS$4,'05市民生活実感調査'!$A$3:$BC$218,COLUMN('05市民生活実感調査'!$BC:$BC),FALSE),"-")</f>
        <v>-</v>
      </c>
      <c r="JT46" s="38" t="str">
        <f>IF($R46="○",VLOOKUP($C46&amp;"-"&amp;JT$4,'05市民生活実感調査'!$A$3:$BC$218,COLUMN('05市民生活実感調査'!$BC:$BC),FALSE),"-")</f>
        <v>-</v>
      </c>
      <c r="JU46" s="109" t="e">
        <f t="shared" si="115"/>
        <v>#DIV/0!</v>
      </c>
      <c r="JV46" s="37" t="str">
        <f t="shared" si="116"/>
        <v/>
      </c>
      <c r="JW46" s="38" t="str">
        <f t="shared" si="62"/>
        <v/>
      </c>
      <c r="JX46" s="38" t="str">
        <f t="shared" si="63"/>
        <v/>
      </c>
      <c r="JY46" s="38" t="str">
        <f t="shared" si="64"/>
        <v/>
      </c>
      <c r="JZ46" s="38" t="str">
        <f t="shared" si="65"/>
        <v/>
      </c>
      <c r="KA46" s="38" t="str">
        <f t="shared" si="66"/>
        <v/>
      </c>
      <c r="KB46" s="38" t="str">
        <f t="shared" si="67"/>
        <v/>
      </c>
      <c r="KC46" s="38" t="str">
        <f t="shared" si="68"/>
        <v/>
      </c>
      <c r="KD46" s="41" t="e">
        <f t="shared" si="117"/>
        <v>#DIV/0!</v>
      </c>
      <c r="KE46" s="13" t="str">
        <f t="shared" si="118"/>
        <v>市民実感</v>
      </c>
      <c r="KF46" s="5" t="str">
        <f t="shared" si="119"/>
        <v>世界への京都の魅力発信に対する評価は，市民の意識が重視されるべきであると考えるため，市民の実感を重視する。</v>
      </c>
      <c r="KG46" s="108" t="e">
        <f>VLOOKUP(IR46&amp;JU46&amp;KE46,プルダウン!$AC$2:$AD$51,2,FALSE)</f>
        <v>#DIV/0!</v>
      </c>
      <c r="KH46" s="12" t="e">
        <f>VLOOKUP(KG46,プルダウン!$A$1:$B$6,2,FALSE)</f>
        <v>#DIV/0!</v>
      </c>
      <c r="KI46" s="11"/>
      <c r="KJ46" s="12"/>
      <c r="KK46" s="22" t="s">
        <v>81</v>
      </c>
      <c r="KL46" s="5"/>
    </row>
    <row r="47" spans="1:298" ht="102.75" customHeight="1">
      <c r="A47" s="18">
        <v>1102</v>
      </c>
      <c r="B47" s="5" t="s">
        <v>201</v>
      </c>
      <c r="C47" s="47">
        <f t="shared" si="140"/>
        <v>11</v>
      </c>
      <c r="D47" s="12" t="str">
        <f>IFERROR(VLOOKUP(C47,プルダウン!$L$2:$M$28,2,FALSE),"-")</f>
        <v>国際</v>
      </c>
      <c r="E47" s="5"/>
      <c r="F47" s="154" t="s">
        <v>2136</v>
      </c>
      <c r="G47" s="170" t="s">
        <v>2302</v>
      </c>
      <c r="H47" s="154" t="s">
        <v>2136</v>
      </c>
      <c r="I47" s="170" t="s">
        <v>2249</v>
      </c>
      <c r="J47" s="5"/>
      <c r="K47" s="42" t="s">
        <v>85</v>
      </c>
      <c r="L47" s="43" t="s">
        <v>392</v>
      </c>
      <c r="M47" s="43" t="s">
        <v>392</v>
      </c>
      <c r="N47" s="43" t="s">
        <v>85</v>
      </c>
      <c r="O47" s="43" t="s">
        <v>85</v>
      </c>
      <c r="P47" s="43" t="s">
        <v>85</v>
      </c>
      <c r="Q47" s="43" t="s">
        <v>85</v>
      </c>
      <c r="R47" s="386" t="s">
        <v>85</v>
      </c>
      <c r="S47" s="546" t="str">
        <f>VLOOKUP($A47&amp;"-"&amp;S$4,'04施策の客観指標'!$A$4:$AU$1029,COLUMN('04施策の客観指標'!$AP:$AP),FALSE)</f>
        <v>-</v>
      </c>
      <c r="T47" s="528" t="str">
        <f>VLOOKUP($A47&amp;"-"&amp;T$4,'04施策の客観指標'!$A$4:$AU$1029,COLUMN('04施策の客観指標'!$AP:$AP),FALSE)</f>
        <v>-</v>
      </c>
      <c r="U47" s="528" t="str">
        <f>VLOOKUP($A47&amp;"-"&amp;U$4,'04施策の客観指標'!$A$4:$AU$1029,COLUMN('04施策の客観指標'!$AP:$AP),FALSE)</f>
        <v>-</v>
      </c>
      <c r="V47" s="528" t="str">
        <f>VLOOKUP($A47&amp;"-"&amp;V$4,'04施策の客観指標'!$A$4:$AU$1029,COLUMN('04施策の客観指標'!$AP:$AP),FALSE)</f>
        <v>-</v>
      </c>
      <c r="W47" s="528" t="str">
        <f>VLOOKUP($A47&amp;"-"&amp;W$4,'04施策の客観指標'!$A$4:$AU$1029,COLUMN('04施策の客観指標'!$AP:$AP),FALSE)</f>
        <v>-</v>
      </c>
      <c r="X47" s="528" t="str">
        <f>VLOOKUP($A47&amp;"-"&amp;X$4,'04施策の客観指標'!$A$4:$AU$1029,COLUMN('04施策の客観指標'!$AP:$AP),FALSE)</f>
        <v>-</v>
      </c>
      <c r="Y47" s="528" t="str">
        <f>VLOOKUP($A47&amp;"-"&amp;Y$4,'04施策の客観指標'!$A$4:$AU$1029,COLUMN('04施策の客観指標'!$AP:$AP),FALSE)</f>
        <v>-</v>
      </c>
      <c r="Z47" s="528" t="str">
        <f>VLOOKUP($A47&amp;"-"&amp;Z$4,'04施策の客観指標'!$A$4:$AU$1029,COLUMN('04施策の客観指標'!$AP:$AP),FALSE)</f>
        <v>-</v>
      </c>
      <c r="AA47" s="529" t="str">
        <f>VLOOKUP($A47&amp;"-"&amp;AA$4,'04施策の客観指標'!$A$4:$AU$1029,COLUMN('04施策の客観指標'!$AP:$AP),FALSE)</f>
        <v>-</v>
      </c>
      <c r="AB47" s="547" t="str">
        <f t="shared" si="70"/>
        <v>-</v>
      </c>
      <c r="AC47" s="252" t="str">
        <f>VLOOKUP($A47&amp;"-"&amp;S$4,'04施策の客観指標'!$A$4:$AU$1029,COLUMN('04施策の客観指標'!$AU:$AU),FALSE)</f>
        <v>-</v>
      </c>
      <c r="AD47" s="38" t="str">
        <f>VLOOKUP($A47&amp;"-"&amp;T$4,'04施策の客観指標'!$A$4:$AU$1029,COLUMN('04施策の客観指標'!$AU:$AU),FALSE)</f>
        <v>-</v>
      </c>
      <c r="AE47" s="38" t="str">
        <f>VLOOKUP($A47&amp;"-"&amp;U$4,'04施策の客観指標'!$A$4:$AU$1029,COLUMN('04施策の客観指標'!$AU:$AU),FALSE)</f>
        <v>-</v>
      </c>
      <c r="AF47" s="38" t="str">
        <f>VLOOKUP($A47&amp;"-"&amp;V$4,'04施策の客観指標'!$A$4:$AU$1029,COLUMN('04施策の客観指標'!$AU:$AU),FALSE)</f>
        <v>-</v>
      </c>
      <c r="AG47" s="38" t="str">
        <f>VLOOKUP($A47&amp;"-"&amp;W$4,'04施策の客観指標'!$A$4:$AU$1029,COLUMN('04施策の客観指標'!$AU:$AU),FALSE)</f>
        <v>-</v>
      </c>
      <c r="AH47" s="38" t="str">
        <f>VLOOKUP($A47&amp;"-"&amp;X$4,'04施策の客観指標'!$A$4:$AU$1029,COLUMN('04施策の客観指標'!$AU:$AU),FALSE)</f>
        <v>-</v>
      </c>
      <c r="AI47" s="38" t="str">
        <f>VLOOKUP($A47&amp;"-"&amp;Y$4,'04施策の客観指標'!$A$4:$AU$1029,COLUMN('04施策の客観指標'!$AU:$AU),FALSE)</f>
        <v>-</v>
      </c>
      <c r="AJ47" s="38" t="str">
        <f>VLOOKUP($A47&amp;"-"&amp;Z$4,'04施策の客観指標'!$A$4:$AU$1029,COLUMN('04施策の客観指標'!$AU:$AU),FALSE)</f>
        <v>-</v>
      </c>
      <c r="AK47" s="38" t="str">
        <f>VLOOKUP($A47&amp;"-"&amp;AA$4,'04施策の客観指標'!$A$4:$AU$1029,COLUMN('04施策の客観指標'!$AU:$AU),FALSE)</f>
        <v>-</v>
      </c>
      <c r="AL47" s="82">
        <f t="shared" si="141"/>
        <v>0</v>
      </c>
      <c r="AM47" s="252" t="str">
        <f t="shared" si="142"/>
        <v/>
      </c>
      <c r="AN47" s="38" t="str">
        <f t="shared" si="143"/>
        <v/>
      </c>
      <c r="AO47" s="38" t="str">
        <f t="shared" si="144"/>
        <v/>
      </c>
      <c r="AP47" s="38" t="str">
        <f t="shared" si="145"/>
        <v/>
      </c>
      <c r="AQ47" s="38" t="str">
        <f t="shared" si="146"/>
        <v/>
      </c>
      <c r="AR47" s="38" t="str">
        <f t="shared" si="147"/>
        <v/>
      </c>
      <c r="AS47" s="38" t="str">
        <f t="shared" si="148"/>
        <v/>
      </c>
      <c r="AT47" s="38" t="str">
        <f t="shared" si="149"/>
        <v/>
      </c>
      <c r="AU47" s="253" t="str">
        <f t="shared" si="150"/>
        <v/>
      </c>
      <c r="AV47" s="81" t="str">
        <f t="shared" si="200"/>
        <v>-</v>
      </c>
      <c r="AW47" s="534" t="str">
        <f>IF($K47="○",VLOOKUP($C47&amp;"-"&amp;AW$4,'05市民生活実感調査'!$A$3:$BC$218,COLUMN('05市民生活実感調査'!$O:$O),FALSE),"-")</f>
        <v>-</v>
      </c>
      <c r="AX47" s="535" t="str">
        <f>IF($L47="○",VLOOKUP($C47&amp;"-"&amp;AX$4,'05市民生活実感調査'!$A$3:$BC$218,COLUMN('05市民生活実感調査'!$O:$O),FALSE),"-")</f>
        <v>b</v>
      </c>
      <c r="AY47" s="535" t="str">
        <f>IF($M47="○",VLOOKUP($C47&amp;"-"&amp;AY$4,'05市民生活実感調査'!$A$3:$BC$218,COLUMN('05市民生活実感調査'!$O:$O),FALSE),"-")</f>
        <v>c</v>
      </c>
      <c r="AZ47" s="535" t="str">
        <f>IF($N47="○",VLOOKUP($C47&amp;"-"&amp;AZ$4,'05市民生活実感調査'!$A$3:$BC$218,COLUMN('05市民生活実感調査'!$O:$O),FALSE),"-")</f>
        <v>-</v>
      </c>
      <c r="BA47" s="535" t="str">
        <f>IF($O47="○",VLOOKUP($C47&amp;"-"&amp;BA$4,'05市民生活実感調査'!$A$3:$BC$218,COLUMN('05市民生活実感調査'!$O:$O),FALSE),"-")</f>
        <v>-</v>
      </c>
      <c r="BB47" s="535" t="str">
        <f>IF($P47="○",VLOOKUP($C47&amp;"-"&amp;BB$4,'05市民生活実感調査'!$A$3:$BC$218,COLUMN('05市民生活実感調査'!$O:$O),FALSE),"-")</f>
        <v>-</v>
      </c>
      <c r="BC47" s="535" t="str">
        <f>IF($Q47="○",VLOOKUP($C47&amp;"-"&amp;BC$4,'05市民生活実感調査'!$A$3:$BC$218,COLUMN('05市民生活実感調査'!$O:$O),FALSE),"-")</f>
        <v>-</v>
      </c>
      <c r="BD47" s="535" t="str">
        <f>IF($R47="○",VLOOKUP($C47&amp;"-"&amp;BD$4,'05市民生活実感調査'!$A$3:$BC$218,COLUMN('05市民生活実感調査'!$O:$O),FALSE),"-")</f>
        <v>-</v>
      </c>
      <c r="BE47" s="536" t="str">
        <f t="shared" si="81"/>
        <v>b</v>
      </c>
      <c r="BF47" s="37" t="str">
        <f t="shared" si="151"/>
        <v/>
      </c>
      <c r="BG47" s="38">
        <f t="shared" si="152"/>
        <v>3</v>
      </c>
      <c r="BH47" s="38">
        <f t="shared" si="153"/>
        <v>2</v>
      </c>
      <c r="BI47" s="38" t="str">
        <f t="shared" si="154"/>
        <v/>
      </c>
      <c r="BJ47" s="38" t="str">
        <f t="shared" si="155"/>
        <v/>
      </c>
      <c r="BK47" s="38" t="str">
        <f t="shared" si="156"/>
        <v/>
      </c>
      <c r="BL47" s="38" t="str">
        <f t="shared" si="157"/>
        <v/>
      </c>
      <c r="BM47" s="38" t="str">
        <f t="shared" si="158"/>
        <v/>
      </c>
      <c r="BN47" s="41">
        <f t="shared" si="159"/>
        <v>0.625</v>
      </c>
      <c r="BO47" s="277" t="s">
        <v>125</v>
      </c>
      <c r="BP47" s="212" t="s">
        <v>2310</v>
      </c>
      <c r="BQ47" s="586" t="s">
        <v>25</v>
      </c>
      <c r="BR47" s="587" t="str">
        <f>VLOOKUP(BQ47,[9]プルダウン!$A$1:$B$6,2,FALSE)</f>
        <v>政策の目的がかなり達成されている</v>
      </c>
      <c r="BS47" s="158"/>
      <c r="BT47" s="239"/>
      <c r="BU47" s="212" t="s">
        <v>2263</v>
      </c>
      <c r="BV47" s="336" t="s">
        <v>2309</v>
      </c>
      <c r="BW47" s="115" t="str">
        <f>VLOOKUP($A47&amp;"-"&amp;BW$4,'04施策の客観指標'!$A$4:$AU$1029,COLUMN('04施策の客観指標'!$AQ:$AQ),FALSE)</f>
        <v>-</v>
      </c>
      <c r="BX47" s="7" t="str">
        <f>VLOOKUP($A47&amp;"-"&amp;BX$4,'04施策の客観指標'!$A$4:$AU$1029,COLUMN('04施策の客観指標'!$AQ:$AQ),FALSE)</f>
        <v>-</v>
      </c>
      <c r="BY47" s="7" t="str">
        <f>VLOOKUP($A47&amp;"-"&amp;BY$4,'04施策の客観指標'!$A$4:$AU$1029,COLUMN('04施策の客観指標'!$AQ:$AQ),FALSE)</f>
        <v>-</v>
      </c>
      <c r="BZ47" s="7" t="str">
        <f>VLOOKUP($A47&amp;"-"&amp;BZ$4,'04施策の客観指標'!$A$4:$AU$1029,COLUMN('04施策の客観指標'!$AQ:$AQ),FALSE)</f>
        <v>-</v>
      </c>
      <c r="CA47" s="7" t="str">
        <f>VLOOKUP($A47&amp;"-"&amp;CA$4,'04施策の客観指標'!$A$4:$AU$1029,COLUMN('04施策の客観指標'!$AQ:$AQ),FALSE)</f>
        <v>-</v>
      </c>
      <c r="CB47" s="7" t="str">
        <f>VLOOKUP($A47&amp;"-"&amp;CB$4,'04施策の客観指標'!$A$4:$AU$1029,COLUMN('04施策の客観指標'!$AQ:$AQ),FALSE)</f>
        <v>-</v>
      </c>
      <c r="CC47" s="7" t="str">
        <f>VLOOKUP($A47&amp;"-"&amp;CC$4,'04施策の客観指標'!$A$4:$AU$1029,COLUMN('04施策の客観指標'!$AQ:$AQ),FALSE)</f>
        <v>-</v>
      </c>
      <c r="CD47" s="7" t="str">
        <f>VLOOKUP($A47&amp;"-"&amp;CD$4,'04施策の客観指標'!$A$4:$AU$1029,COLUMN('04施策の客観指標'!$AQ:$AQ),FALSE)</f>
        <v>-</v>
      </c>
      <c r="CE47" s="7" t="str">
        <f>VLOOKUP($A47&amp;"-"&amp;CE$4,'04施策の客観指標'!$A$4:$AU$1029,COLUMN('04施策の客観指標'!$AQ:$AQ),FALSE)</f>
        <v>-</v>
      </c>
      <c r="CF47" s="109" t="e">
        <f t="shared" si="84"/>
        <v>#DIV/0!</v>
      </c>
      <c r="CG47" s="37" t="str">
        <f>VLOOKUP($A47&amp;"-"&amp;BW$4,'04施策の客観指標'!$A$4:$AU$1029,COLUMN('04施策の客観指標'!$AU:$AU),FALSE)</f>
        <v>-</v>
      </c>
      <c r="CH47" s="38" t="str">
        <f>VLOOKUP($A47&amp;"-"&amp;BX$4,'04施策の客観指標'!$A$4:$AU$1029,COLUMN('04施策の客観指標'!$AU:$AU),FALSE)</f>
        <v>-</v>
      </c>
      <c r="CI47" s="38" t="str">
        <f>VLOOKUP($A47&amp;"-"&amp;BY$4,'04施策の客観指標'!$A$4:$AU$1029,COLUMN('04施策の客観指標'!$AU:$AU),FALSE)</f>
        <v>-</v>
      </c>
      <c r="CJ47" s="38" t="str">
        <f>VLOOKUP($A47&amp;"-"&amp;BZ$4,'04施策の客観指標'!$A$4:$AU$1029,COLUMN('04施策の客観指標'!$AU:$AU),FALSE)</f>
        <v>-</v>
      </c>
      <c r="CK47" s="38" t="str">
        <f>VLOOKUP($A47&amp;"-"&amp;CA$4,'04施策の客観指標'!$A$4:$AU$1029,COLUMN('04施策の客観指標'!$AU:$AU),FALSE)</f>
        <v>-</v>
      </c>
      <c r="CL47" s="38" t="str">
        <f>VLOOKUP($A47&amp;"-"&amp;CB$4,'04施策の客観指標'!$A$4:$AU$1029,COLUMN('04施策の客観指標'!$AU:$AU),FALSE)</f>
        <v>-</v>
      </c>
      <c r="CM47" s="38" t="str">
        <f>VLOOKUP($A47&amp;"-"&amp;CC$4,'04施策の客観指標'!$A$4:$AU$1029,COLUMN('04施策の客観指標'!$AU:$AU),FALSE)</f>
        <v>-</v>
      </c>
      <c r="CN47" s="38" t="str">
        <f>VLOOKUP($A47&amp;"-"&amp;CD$4,'04施策の客観指標'!$A$4:$AU$1029,COLUMN('04施策の客観指標'!$AU:$AU),FALSE)</f>
        <v>-</v>
      </c>
      <c r="CO47" s="38" t="str">
        <f>VLOOKUP($A47&amp;"-"&amp;CE$4,'04施策の客観指標'!$A$4:$AU$1029,COLUMN('04施策の客観指標'!$AU:$AU),FALSE)</f>
        <v>-</v>
      </c>
      <c r="CP47" s="82">
        <f t="shared" si="85"/>
        <v>0</v>
      </c>
      <c r="CQ47" s="37" t="str">
        <f t="shared" si="86"/>
        <v/>
      </c>
      <c r="CR47" s="38" t="str">
        <f t="shared" si="9"/>
        <v/>
      </c>
      <c r="CS47" s="38" t="str">
        <f t="shared" si="10"/>
        <v/>
      </c>
      <c r="CT47" s="38" t="str">
        <f t="shared" si="11"/>
        <v/>
      </c>
      <c r="CU47" s="38" t="str">
        <f t="shared" si="12"/>
        <v/>
      </c>
      <c r="CV47" s="38" t="str">
        <f t="shared" si="13"/>
        <v/>
      </c>
      <c r="CW47" s="38" t="str">
        <f t="shared" si="14"/>
        <v/>
      </c>
      <c r="CX47" s="38" t="str">
        <f t="shared" si="15"/>
        <v/>
      </c>
      <c r="CY47" s="38" t="str">
        <f t="shared" si="16"/>
        <v/>
      </c>
      <c r="CZ47" s="41" t="e">
        <f t="shared" si="87"/>
        <v>#DIV/0!</v>
      </c>
      <c r="DA47" s="37" t="str">
        <f>IF($K47="○",VLOOKUP($C47&amp;"-"&amp;DA$4,'05市民生活実感調査'!$A$3:$BC$218,COLUMN('05市民生活実感調査'!$Y:$Y),FALSE),"-")</f>
        <v>-</v>
      </c>
      <c r="DB47" s="38" t="str">
        <f>IF($L47="○",VLOOKUP($C47&amp;"-"&amp;DB$4,'05市民生活実感調査'!$A$3:$BC$218,COLUMN('05市民生活実感調査'!$Y:$Y),FALSE),"-")</f>
        <v>-</v>
      </c>
      <c r="DC47" s="38" t="str">
        <f>IF($M47="○",VLOOKUP($C47&amp;"-"&amp;DC$4,'05市民生活実感調査'!$A$3:$BC$218,COLUMN('05市民生活実感調査'!$Y:$Y),FALSE),"-")</f>
        <v>-</v>
      </c>
      <c r="DD47" s="38" t="str">
        <f>IF($N47="○",VLOOKUP($C47&amp;"-"&amp;DD$4,'05市民生活実感調査'!$A$3:$BC$218,COLUMN('05市民生活実感調査'!$Y:$Y),FALSE),"-")</f>
        <v>-</v>
      </c>
      <c r="DE47" s="38" t="str">
        <f>IF($O47="○",VLOOKUP($C47&amp;"-"&amp;DE$4,'05市民生活実感調査'!$A$3:$BC$218,COLUMN('05市民生活実感調査'!$Y:$Y),FALSE),"-")</f>
        <v>-</v>
      </c>
      <c r="DF47" s="38" t="str">
        <f>IF($P47="○",VLOOKUP($C47&amp;"-"&amp;DF$4,'05市民生活実感調査'!$A$3:$BC$218,COLUMN('05市民生活実感調査'!$Y:$Y),FALSE),"-")</f>
        <v>-</v>
      </c>
      <c r="DG47" s="38" t="str">
        <f>IF($Q47="○",VLOOKUP($C47&amp;"-"&amp;DG$4,'05市民生活実感調査'!$A$3:$BC$218,COLUMN('05市民生活実感調査'!$Y:$Y),FALSE),"-")</f>
        <v>-</v>
      </c>
      <c r="DH47" s="38" t="str">
        <f>IF($R47="○",VLOOKUP($C47&amp;"-"&amp;DH$4,'05市民生活実感調査'!$A$3:$BC$218,COLUMN('05市民生活実感調査'!$Y:$Y),FALSE),"-")</f>
        <v>-</v>
      </c>
      <c r="DI47" s="109" t="e">
        <f t="shared" si="88"/>
        <v>#DIV/0!</v>
      </c>
      <c r="DJ47" s="37" t="str">
        <f t="shared" si="89"/>
        <v/>
      </c>
      <c r="DK47" s="38" t="str">
        <f t="shared" si="17"/>
        <v/>
      </c>
      <c r="DL47" s="38" t="str">
        <f t="shared" si="18"/>
        <v/>
      </c>
      <c r="DM47" s="38" t="str">
        <f t="shared" si="19"/>
        <v/>
      </c>
      <c r="DN47" s="38" t="str">
        <f t="shared" si="20"/>
        <v/>
      </c>
      <c r="DO47" s="38" t="str">
        <f t="shared" si="21"/>
        <v/>
      </c>
      <c r="DP47" s="38" t="str">
        <f t="shared" si="22"/>
        <v/>
      </c>
      <c r="DQ47" s="38" t="str">
        <f t="shared" si="23"/>
        <v/>
      </c>
      <c r="DR47" s="41" t="e">
        <f t="shared" si="90"/>
        <v>#DIV/0!</v>
      </c>
      <c r="DS47" s="13" t="str">
        <f t="shared" si="91"/>
        <v>市民実感</v>
      </c>
      <c r="DT47" s="5" t="str">
        <f t="shared" si="92"/>
        <v>国際交流・国際協力はイベントや各種取組等，市民の目にふれ実際に体験するなどして認識されることが多いため，市民の実感を重視する。</v>
      </c>
      <c r="DU47" s="108" t="e">
        <f>VLOOKUP(CF47&amp;DI47&amp;DS47,プルダウン!$AC$2:$AD$51,2,FALSE)</f>
        <v>#DIV/0!</v>
      </c>
      <c r="DV47" s="12" t="e">
        <f>VLOOKUP(DU47,プルダウン!$A$1:$B$6,2,FALSE)</f>
        <v>#DIV/0!</v>
      </c>
      <c r="DW47" s="11"/>
      <c r="DX47" s="12"/>
      <c r="DY47" s="22" t="s">
        <v>81</v>
      </c>
      <c r="DZ47" s="116"/>
      <c r="EA47" s="115" t="str">
        <f>VLOOKUP($A47&amp;"-"&amp;EA$4,'04施策の客観指標'!$A$4:$AU$1029,COLUMN('04施策の客観指標'!$AR:$AR),FALSE)</f>
        <v>-</v>
      </c>
      <c r="EB47" s="7" t="str">
        <f>VLOOKUP($A47&amp;"-"&amp;EB$4,'04施策の客観指標'!$A$4:$AU$1029,COLUMN('04施策の客観指標'!$AR:$AR),FALSE)</f>
        <v>-</v>
      </c>
      <c r="EC47" s="7" t="str">
        <f>VLOOKUP($A47&amp;"-"&amp;EC$4,'04施策の客観指標'!$A$4:$AU$1029,COLUMN('04施策の客観指標'!$AR:$AR),FALSE)</f>
        <v>-</v>
      </c>
      <c r="ED47" s="7" t="str">
        <f>VLOOKUP($A47&amp;"-"&amp;ED$4,'04施策の客観指標'!$A$4:$AU$1029,COLUMN('04施策の客観指標'!$AR:$AR),FALSE)</f>
        <v>-</v>
      </c>
      <c r="EE47" s="7" t="str">
        <f>VLOOKUP($A47&amp;"-"&amp;EE$4,'04施策の客観指標'!$A$4:$AU$1029,COLUMN('04施策の客観指標'!$AR:$AR),FALSE)</f>
        <v>-</v>
      </c>
      <c r="EF47" s="7" t="str">
        <f>VLOOKUP($A47&amp;"-"&amp;EF$4,'04施策の客観指標'!$A$4:$AU$1029,COLUMN('04施策の客観指標'!$AR:$AR),FALSE)</f>
        <v>-</v>
      </c>
      <c r="EG47" s="7" t="str">
        <f>VLOOKUP($A47&amp;"-"&amp;EG$4,'04施策の客観指標'!$A$4:$AU$1029,COLUMN('04施策の客観指標'!$AR:$AR),FALSE)</f>
        <v>-</v>
      </c>
      <c r="EH47" s="7" t="str">
        <f>VLOOKUP($A47&amp;"-"&amp;EH$4,'04施策の客観指標'!$A$4:$AU$1029,COLUMN('04施策の客観指標'!$AR:$AR),FALSE)</f>
        <v>-</v>
      </c>
      <c r="EI47" s="7" t="str">
        <f>VLOOKUP($A47&amp;"-"&amp;EI$4,'04施策の客観指標'!$A$4:$AU$1029,COLUMN('04施策の客観指標'!$AR:$AR),FALSE)</f>
        <v>-</v>
      </c>
      <c r="EJ47" s="109" t="e">
        <f t="shared" si="93"/>
        <v>#DIV/0!</v>
      </c>
      <c r="EK47" s="37" t="str">
        <f>VLOOKUP($A47&amp;"-"&amp;EA$4,'04施策の客観指標'!$A$4:$AU$1029,COLUMN('04施策の客観指標'!$AU:$AU),FALSE)</f>
        <v>-</v>
      </c>
      <c r="EL47" s="38" t="str">
        <f>VLOOKUP($A47&amp;"-"&amp;EB$4,'04施策の客観指標'!$A$4:$AU$1029,COLUMN('04施策の客観指標'!$AU:$AU),FALSE)</f>
        <v>-</v>
      </c>
      <c r="EM47" s="38" t="str">
        <f>VLOOKUP($A47&amp;"-"&amp;EC$4,'04施策の客観指標'!$A$4:$AU$1029,COLUMN('04施策の客観指標'!$AU:$AU),FALSE)</f>
        <v>-</v>
      </c>
      <c r="EN47" s="38" t="str">
        <f>VLOOKUP($A47&amp;"-"&amp;ED$4,'04施策の客観指標'!$A$4:$AU$1029,COLUMN('04施策の客観指標'!$AU:$AU),FALSE)</f>
        <v>-</v>
      </c>
      <c r="EO47" s="38" t="str">
        <f>VLOOKUP($A47&amp;"-"&amp;EE$4,'04施策の客観指標'!$A$4:$AU$1029,COLUMN('04施策の客観指標'!$AU:$AU),FALSE)</f>
        <v>-</v>
      </c>
      <c r="EP47" s="38" t="str">
        <f>VLOOKUP($A47&amp;"-"&amp;EF$4,'04施策の客観指標'!$A$4:$AU$1029,COLUMN('04施策の客観指標'!$AU:$AU),FALSE)</f>
        <v>-</v>
      </c>
      <c r="EQ47" s="38" t="str">
        <f>VLOOKUP($A47&amp;"-"&amp;EG$4,'04施策の客観指標'!$A$4:$AU$1029,COLUMN('04施策の客観指標'!$AU:$AU),FALSE)</f>
        <v>-</v>
      </c>
      <c r="ER47" s="38" t="str">
        <f>VLOOKUP($A47&amp;"-"&amp;EH$4,'04施策の客観指標'!$A$4:$AU$1029,COLUMN('04施策の客観指標'!$AU:$AU),FALSE)</f>
        <v>-</v>
      </c>
      <c r="ES47" s="38" t="str">
        <f>VLOOKUP($A47&amp;"-"&amp;EI$4,'04施策の客観指標'!$A$4:$AU$1029,COLUMN('04施策の客観指標'!$AU:$AU),FALSE)</f>
        <v>-</v>
      </c>
      <c r="ET47" s="82">
        <f t="shared" si="94"/>
        <v>0</v>
      </c>
      <c r="EU47" s="37" t="str">
        <f t="shared" si="95"/>
        <v/>
      </c>
      <c r="EV47" s="38" t="str">
        <f t="shared" si="24"/>
        <v/>
      </c>
      <c r="EW47" s="38" t="str">
        <f t="shared" si="25"/>
        <v/>
      </c>
      <c r="EX47" s="38" t="str">
        <f t="shared" si="26"/>
        <v/>
      </c>
      <c r="EY47" s="38" t="str">
        <f t="shared" si="27"/>
        <v/>
      </c>
      <c r="EZ47" s="38" t="str">
        <f t="shared" si="28"/>
        <v/>
      </c>
      <c r="FA47" s="38" t="str">
        <f t="shared" si="29"/>
        <v/>
      </c>
      <c r="FB47" s="38" t="str">
        <f t="shared" si="30"/>
        <v/>
      </c>
      <c r="FC47" s="38" t="str">
        <f t="shared" si="31"/>
        <v/>
      </c>
      <c r="FD47" s="41" t="e">
        <f t="shared" si="96"/>
        <v>#DIV/0!</v>
      </c>
      <c r="FE47" s="37" t="str">
        <f>IF($K47="○",VLOOKUP($C47&amp;"-"&amp;FE$4,'05市民生活実感調査'!$A$3:$BC$218,COLUMN('05市民生活実感調査'!$AI:$AI),FALSE),"-")</f>
        <v>-</v>
      </c>
      <c r="FF47" s="38" t="str">
        <f>IF($L47="○",VLOOKUP($C47&amp;"-"&amp;FF$4,'05市民生活実感調査'!$A$3:$BC$218,COLUMN('05市民生活実感調査'!$AI:$AI),FALSE),"-")</f>
        <v>-</v>
      </c>
      <c r="FG47" s="38" t="str">
        <f>IF($M47="○",VLOOKUP($C47&amp;"-"&amp;FG$4,'05市民生活実感調査'!$A$3:$BC$218,COLUMN('05市民生活実感調査'!$AI:$AI),FALSE),"-")</f>
        <v>-</v>
      </c>
      <c r="FH47" s="38" t="str">
        <f>IF($N47="○",VLOOKUP($C47&amp;"-"&amp;FH$4,'05市民生活実感調査'!$A$3:$BC$218,COLUMN('05市民生活実感調査'!$AI:$AI),FALSE),"-")</f>
        <v>-</v>
      </c>
      <c r="FI47" s="38" t="str">
        <f>IF($O47="○",VLOOKUP($C47&amp;"-"&amp;FI$4,'05市民生活実感調査'!$A$3:$BC$218,COLUMN('05市民生活実感調査'!$AI:$AI),FALSE),"-")</f>
        <v>-</v>
      </c>
      <c r="FJ47" s="38" t="str">
        <f>IF($P47="○",VLOOKUP($C47&amp;"-"&amp;FJ$4,'05市民生活実感調査'!$A$3:$BC$218,COLUMN('05市民生活実感調査'!$AI:$AI),FALSE),"-")</f>
        <v>-</v>
      </c>
      <c r="FK47" s="38" t="str">
        <f>IF($Q47="○",VLOOKUP($C47&amp;"-"&amp;FK$4,'05市民生活実感調査'!$A$3:$BC$218,COLUMN('05市民生活実感調査'!$AI:$AI),FALSE),"-")</f>
        <v>-</v>
      </c>
      <c r="FL47" s="38" t="str">
        <f>IF($R47="○",VLOOKUP($C47&amp;"-"&amp;FL$4,'05市民生活実感調査'!$A$3:$BC$218,COLUMN('05市民生活実感調査'!$AI:$AI),FALSE),"-")</f>
        <v>-</v>
      </c>
      <c r="FM47" s="109" t="e">
        <f t="shared" si="97"/>
        <v>#DIV/0!</v>
      </c>
      <c r="FN47" s="37" t="str">
        <f t="shared" si="98"/>
        <v/>
      </c>
      <c r="FO47" s="38" t="str">
        <f t="shared" si="32"/>
        <v/>
      </c>
      <c r="FP47" s="38" t="str">
        <f t="shared" si="33"/>
        <v/>
      </c>
      <c r="FQ47" s="38" t="str">
        <f t="shared" si="34"/>
        <v/>
      </c>
      <c r="FR47" s="38" t="str">
        <f t="shared" si="35"/>
        <v/>
      </c>
      <c r="FS47" s="38" t="str">
        <f t="shared" si="36"/>
        <v/>
      </c>
      <c r="FT47" s="38" t="str">
        <f t="shared" si="37"/>
        <v/>
      </c>
      <c r="FU47" s="38" t="str">
        <f t="shared" si="38"/>
        <v/>
      </c>
      <c r="FV47" s="41" t="e">
        <f t="shared" si="99"/>
        <v>#DIV/0!</v>
      </c>
      <c r="FW47" s="13" t="str">
        <f t="shared" si="100"/>
        <v>市民実感</v>
      </c>
      <c r="FX47" s="5" t="str">
        <f t="shared" si="101"/>
        <v>国際交流・国際協力はイベントや各種取組等，市民の目にふれ実際に体験するなどして認識されることが多いため，市民の実感を重視する。</v>
      </c>
      <c r="FY47" s="108" t="e">
        <f>VLOOKUP(EJ47&amp;FM47&amp;FW47,プルダウン!$AC$2:$AD$51,2,FALSE)</f>
        <v>#DIV/0!</v>
      </c>
      <c r="FZ47" s="12" t="e">
        <f>VLOOKUP(FY47,プルダウン!$A$1:$B$6,2,FALSE)</f>
        <v>#DIV/0!</v>
      </c>
      <c r="GA47" s="11"/>
      <c r="GB47" s="12"/>
      <c r="GC47" s="22" t="s">
        <v>81</v>
      </c>
      <c r="GD47" s="116"/>
      <c r="GE47" s="115" t="str">
        <f>VLOOKUP($A47&amp;"-"&amp;GE$4,'04施策の客観指標'!$A$4:$AU$1029,COLUMN('04施策の客観指標'!$AS:$AS),FALSE)</f>
        <v>-</v>
      </c>
      <c r="GF47" s="7" t="str">
        <f>VLOOKUP($A47&amp;"-"&amp;GF$4,'04施策の客観指標'!$A$4:$AU$1029,COLUMN('04施策の客観指標'!$AS:$AS),FALSE)</f>
        <v>-</v>
      </c>
      <c r="GG47" s="7" t="str">
        <f>VLOOKUP($A47&amp;"-"&amp;GG$4,'04施策の客観指標'!$A$4:$AU$1029,COLUMN('04施策の客観指標'!$AS:$AS),FALSE)</f>
        <v>-</v>
      </c>
      <c r="GH47" s="7" t="str">
        <f>VLOOKUP($A47&amp;"-"&amp;GH$4,'04施策の客観指標'!$A$4:$AU$1029,COLUMN('04施策の客観指標'!$AS:$AS),FALSE)</f>
        <v>-</v>
      </c>
      <c r="GI47" s="7" t="str">
        <f>VLOOKUP($A47&amp;"-"&amp;GI$4,'04施策の客観指標'!$A$4:$AU$1029,COLUMN('04施策の客観指標'!$AS:$AS),FALSE)</f>
        <v>-</v>
      </c>
      <c r="GJ47" s="7" t="str">
        <f>VLOOKUP($A47&amp;"-"&amp;GJ$4,'04施策の客観指標'!$A$4:$AU$1029,COLUMN('04施策の客観指標'!$AS:$AS),FALSE)</f>
        <v>-</v>
      </c>
      <c r="GK47" s="7" t="str">
        <f>VLOOKUP($A47&amp;"-"&amp;GK$4,'04施策の客観指標'!$A$4:$AU$1029,COLUMN('04施策の客観指標'!$AS:$AS),FALSE)</f>
        <v>-</v>
      </c>
      <c r="GL47" s="7" t="str">
        <f>VLOOKUP($A47&amp;"-"&amp;GL$4,'04施策の客観指標'!$A$4:$AU$1029,COLUMN('04施策の客観指標'!$AS:$AS),FALSE)</f>
        <v>-</v>
      </c>
      <c r="GM47" s="7" t="str">
        <f>VLOOKUP($A47&amp;"-"&amp;GM$4,'04施策の客観指標'!$A$4:$AU$1029,COLUMN('04施策の客観指標'!$AS:$AS),FALSE)</f>
        <v>-</v>
      </c>
      <c r="GN47" s="109" t="e">
        <f t="shared" si="102"/>
        <v>#DIV/0!</v>
      </c>
      <c r="GO47" s="37" t="str">
        <f>VLOOKUP($A47&amp;"-"&amp;GE$4,'04施策の客観指標'!$A$4:$AU$1029,COLUMN('04施策の客観指標'!$AU:$AU),FALSE)</f>
        <v>-</v>
      </c>
      <c r="GP47" s="38" t="str">
        <f>VLOOKUP($A47&amp;"-"&amp;GF$4,'04施策の客観指標'!$A$4:$AU$1029,COLUMN('04施策の客観指標'!$AU:$AU),FALSE)</f>
        <v>-</v>
      </c>
      <c r="GQ47" s="38" t="str">
        <f>VLOOKUP($A47&amp;"-"&amp;GG$4,'04施策の客観指標'!$A$4:$AU$1029,COLUMN('04施策の客観指標'!$AU:$AU),FALSE)</f>
        <v>-</v>
      </c>
      <c r="GR47" s="38" t="str">
        <f>VLOOKUP($A47&amp;"-"&amp;GH$4,'04施策の客観指標'!$A$4:$AU$1029,COLUMN('04施策の客観指標'!$AU:$AU),FALSE)</f>
        <v>-</v>
      </c>
      <c r="GS47" s="38" t="str">
        <f>VLOOKUP($A47&amp;"-"&amp;GI$4,'04施策の客観指標'!$A$4:$AU$1029,COLUMN('04施策の客観指標'!$AU:$AU),FALSE)</f>
        <v>-</v>
      </c>
      <c r="GT47" s="38" t="str">
        <f>VLOOKUP($A47&amp;"-"&amp;GJ$4,'04施策の客観指標'!$A$4:$AU$1029,COLUMN('04施策の客観指標'!$AU:$AU),FALSE)</f>
        <v>-</v>
      </c>
      <c r="GU47" s="38" t="str">
        <f>VLOOKUP($A47&amp;"-"&amp;GK$4,'04施策の客観指標'!$A$4:$AU$1029,COLUMN('04施策の客観指標'!$AU:$AU),FALSE)</f>
        <v>-</v>
      </c>
      <c r="GV47" s="38" t="str">
        <f>VLOOKUP($A47&amp;"-"&amp;GL$4,'04施策の客観指標'!$A$4:$AU$1029,COLUMN('04施策の客観指標'!$AU:$AU),FALSE)</f>
        <v>-</v>
      </c>
      <c r="GW47" s="38" t="str">
        <f>VLOOKUP($A47&amp;"-"&amp;GM$4,'04施策の客観指標'!$A$4:$AU$1029,COLUMN('04施策の客観指標'!$AU:$AU),FALSE)</f>
        <v>-</v>
      </c>
      <c r="GX47" s="82">
        <f t="shared" si="103"/>
        <v>0</v>
      </c>
      <c r="GY47" s="37" t="str">
        <f t="shared" si="104"/>
        <v/>
      </c>
      <c r="GZ47" s="38" t="str">
        <f t="shared" si="39"/>
        <v/>
      </c>
      <c r="HA47" s="38" t="str">
        <f t="shared" si="40"/>
        <v/>
      </c>
      <c r="HB47" s="38" t="str">
        <f t="shared" si="41"/>
        <v/>
      </c>
      <c r="HC47" s="38" t="str">
        <f t="shared" si="42"/>
        <v/>
      </c>
      <c r="HD47" s="38" t="str">
        <f t="shared" si="43"/>
        <v/>
      </c>
      <c r="HE47" s="38" t="str">
        <f t="shared" si="44"/>
        <v/>
      </c>
      <c r="HF47" s="38" t="str">
        <f t="shared" si="45"/>
        <v/>
      </c>
      <c r="HG47" s="38" t="str">
        <f t="shared" si="46"/>
        <v/>
      </c>
      <c r="HH47" s="41" t="e">
        <f t="shared" si="105"/>
        <v>#DIV/0!</v>
      </c>
      <c r="HI47" s="37" t="str">
        <f>IF($K47="○",VLOOKUP($C47&amp;"-"&amp;HI$4,'05市民生活実感調査'!$A$3:$BC$218,COLUMN('05市民生活実感調査'!$AS:$AS),FALSE),"-")</f>
        <v>-</v>
      </c>
      <c r="HJ47" s="38" t="str">
        <f>IF($L47="○",VLOOKUP($C47&amp;"-"&amp;HJ$4,'05市民生活実感調査'!$A$3:$BC$218,COLUMN('05市民生活実感調査'!$AS:$AS),FALSE),"-")</f>
        <v>-</v>
      </c>
      <c r="HK47" s="38" t="str">
        <f>IF($M47="○",VLOOKUP($C47&amp;"-"&amp;HK$4,'05市民生活実感調査'!$A$3:$BC$218,COLUMN('05市民生活実感調査'!$AS:$AS),FALSE),"-")</f>
        <v>-</v>
      </c>
      <c r="HL47" s="38" t="str">
        <f>IF($N47="○",VLOOKUP($C47&amp;"-"&amp;HL$4,'05市民生活実感調査'!$A$3:$BC$218,COLUMN('05市民生活実感調査'!$AS:$AS),FALSE),"-")</f>
        <v>-</v>
      </c>
      <c r="HM47" s="38" t="str">
        <f>IF($O47="○",VLOOKUP($C47&amp;"-"&amp;HM$4,'05市民生活実感調査'!$A$3:$BC$218,COLUMN('05市民生活実感調査'!$AS:$AS),FALSE),"-")</f>
        <v>-</v>
      </c>
      <c r="HN47" s="38" t="str">
        <f>IF($P47="○",VLOOKUP($C47&amp;"-"&amp;HN$4,'05市民生活実感調査'!$A$3:$BC$218,COLUMN('05市民生活実感調査'!$AS:$AS),FALSE),"-")</f>
        <v>-</v>
      </c>
      <c r="HO47" s="38" t="str">
        <f>IF($Q47="○",VLOOKUP($C47&amp;"-"&amp;HO$4,'05市民生活実感調査'!$A$3:$BC$218,COLUMN('05市民生活実感調査'!$AS:$AS),FALSE),"-")</f>
        <v>-</v>
      </c>
      <c r="HP47" s="38" t="str">
        <f>IF($R47="○",VLOOKUP($C47&amp;"-"&amp;HP$4,'05市民生活実感調査'!$A$3:$BC$218,COLUMN('05市民生活実感調査'!$AS:$AS),FALSE),"-")</f>
        <v>-</v>
      </c>
      <c r="HQ47" s="109" t="e">
        <f t="shared" si="106"/>
        <v>#DIV/0!</v>
      </c>
      <c r="HR47" s="37" t="str">
        <f t="shared" si="107"/>
        <v/>
      </c>
      <c r="HS47" s="38" t="str">
        <f t="shared" si="47"/>
        <v/>
      </c>
      <c r="HT47" s="38" t="str">
        <f t="shared" si="48"/>
        <v/>
      </c>
      <c r="HU47" s="38" t="str">
        <f t="shared" si="49"/>
        <v/>
      </c>
      <c r="HV47" s="38" t="str">
        <f t="shared" si="50"/>
        <v/>
      </c>
      <c r="HW47" s="38" t="str">
        <f t="shared" si="51"/>
        <v/>
      </c>
      <c r="HX47" s="38" t="str">
        <f t="shared" si="52"/>
        <v/>
      </c>
      <c r="HY47" s="38" t="str">
        <f t="shared" si="53"/>
        <v/>
      </c>
      <c r="HZ47" s="41" t="e">
        <f t="shared" si="108"/>
        <v>#DIV/0!</v>
      </c>
      <c r="IA47" s="13" t="str">
        <f t="shared" si="109"/>
        <v>市民実感</v>
      </c>
      <c r="IB47" s="5" t="str">
        <f t="shared" si="110"/>
        <v>国際交流・国際協力はイベントや各種取組等，市民の目にふれ実際に体験するなどして認識されることが多いため，市民の実感を重視する。</v>
      </c>
      <c r="IC47" s="108" t="e">
        <f>VLOOKUP(GN47&amp;HQ47&amp;IA47,プルダウン!$AC$2:$AD$51,2,FALSE)</f>
        <v>#DIV/0!</v>
      </c>
      <c r="ID47" s="12" t="e">
        <f>VLOOKUP(IC47,プルダウン!$A$1:$B$6,2,FALSE)</f>
        <v>#DIV/0!</v>
      </c>
      <c r="IE47" s="11"/>
      <c r="IF47" s="12"/>
      <c r="IG47" s="22" t="s">
        <v>81</v>
      </c>
      <c r="IH47" s="116"/>
      <c r="II47" s="115" t="str">
        <f>VLOOKUP($A47&amp;"-"&amp;II$4,'04施策の客観指標'!$A$4:$AU$1029,COLUMN('04施策の客観指標'!$AT:$AT),FALSE)</f>
        <v>-</v>
      </c>
      <c r="IJ47" s="7" t="str">
        <f>VLOOKUP($A47&amp;"-"&amp;IJ$4,'04施策の客観指標'!$A$4:$AU$1029,COLUMN('04施策の客観指標'!$AT:$AT),FALSE)</f>
        <v>-</v>
      </c>
      <c r="IK47" s="7" t="str">
        <f>VLOOKUP($A47&amp;"-"&amp;IK$4,'04施策の客観指標'!$A$4:$AU$1029,COLUMN('04施策の客観指標'!$AT:$AT),FALSE)</f>
        <v>-</v>
      </c>
      <c r="IL47" s="7" t="str">
        <f>VLOOKUP($A47&amp;"-"&amp;IL$4,'04施策の客観指標'!$A$4:$AU$1029,COLUMN('04施策の客観指標'!$AT:$AT),FALSE)</f>
        <v>-</v>
      </c>
      <c r="IM47" s="7" t="str">
        <f>VLOOKUP($A47&amp;"-"&amp;IM$4,'04施策の客観指標'!$A$4:$AU$1029,COLUMN('04施策の客観指標'!$AT:$AT),FALSE)</f>
        <v>-</v>
      </c>
      <c r="IN47" s="7" t="str">
        <f>VLOOKUP($A47&amp;"-"&amp;IN$4,'04施策の客観指標'!$A$4:$AU$1029,COLUMN('04施策の客観指標'!$AT:$AT),FALSE)</f>
        <v>-</v>
      </c>
      <c r="IO47" s="7" t="str">
        <f>VLOOKUP($A47&amp;"-"&amp;IO$4,'04施策の客観指標'!$A$4:$AU$1029,COLUMN('04施策の客観指標'!$AT:$AT),FALSE)</f>
        <v>-</v>
      </c>
      <c r="IP47" s="7" t="str">
        <f>VLOOKUP($A47&amp;"-"&amp;IP$4,'04施策の客観指標'!$A$4:$AU$1029,COLUMN('04施策の客観指標'!$AT:$AT),FALSE)</f>
        <v>-</v>
      </c>
      <c r="IQ47" s="7" t="str">
        <f>VLOOKUP($A47&amp;"-"&amp;IQ$4,'04施策の客観指標'!$A$4:$AU$1029,COLUMN('04施策の客観指標'!$AT:$AT),FALSE)</f>
        <v>-</v>
      </c>
      <c r="IR47" s="109" t="e">
        <f t="shared" si="111"/>
        <v>#DIV/0!</v>
      </c>
      <c r="IS47" s="37" t="str">
        <f>VLOOKUP($A47&amp;"-"&amp;II$4,'04施策の客観指標'!$A$4:$AU$1029,COLUMN('04施策の客観指標'!$AU:$AU),FALSE)</f>
        <v>-</v>
      </c>
      <c r="IT47" s="38" t="str">
        <f>VLOOKUP($A47&amp;"-"&amp;IJ$4,'04施策の客観指標'!$A$4:$AU$1029,COLUMN('04施策の客観指標'!$AU:$AU),FALSE)</f>
        <v>-</v>
      </c>
      <c r="IU47" s="38" t="str">
        <f>VLOOKUP($A47&amp;"-"&amp;IK$4,'04施策の客観指標'!$A$4:$AU$1029,COLUMN('04施策の客観指標'!$AU:$AU),FALSE)</f>
        <v>-</v>
      </c>
      <c r="IV47" s="38" t="str">
        <f>VLOOKUP($A47&amp;"-"&amp;IL$4,'04施策の客観指標'!$A$4:$AU$1029,COLUMN('04施策の客観指標'!$AU:$AU),FALSE)</f>
        <v>-</v>
      </c>
      <c r="IW47" s="38" t="str">
        <f>VLOOKUP($A47&amp;"-"&amp;IM$4,'04施策の客観指標'!$A$4:$AU$1029,COLUMN('04施策の客観指標'!$AU:$AU),FALSE)</f>
        <v>-</v>
      </c>
      <c r="IX47" s="38" t="str">
        <f>VLOOKUP($A47&amp;"-"&amp;IN$4,'04施策の客観指標'!$A$4:$AU$1029,COLUMN('04施策の客観指標'!$AU:$AU),FALSE)</f>
        <v>-</v>
      </c>
      <c r="IY47" s="38" t="str">
        <f>VLOOKUP($A47&amp;"-"&amp;IO$4,'04施策の客観指標'!$A$4:$AU$1029,COLUMN('04施策の客観指標'!$AU:$AU),FALSE)</f>
        <v>-</v>
      </c>
      <c r="IZ47" s="38" t="str">
        <f>VLOOKUP($A47&amp;"-"&amp;IP$4,'04施策の客観指標'!$A$4:$AU$1029,COLUMN('04施策の客観指標'!$AU:$AU),FALSE)</f>
        <v>-</v>
      </c>
      <c r="JA47" s="38" t="str">
        <f>VLOOKUP($A47&amp;"-"&amp;IQ$4,'04施策の客観指標'!$A$4:$AU$1029,COLUMN('04施策の客観指標'!$AU:$AU),FALSE)</f>
        <v>-</v>
      </c>
      <c r="JB47" s="82">
        <f t="shared" si="112"/>
        <v>0</v>
      </c>
      <c r="JC47" s="37" t="str">
        <f t="shared" si="113"/>
        <v/>
      </c>
      <c r="JD47" s="38" t="str">
        <f t="shared" si="54"/>
        <v/>
      </c>
      <c r="JE47" s="38" t="str">
        <f t="shared" si="55"/>
        <v/>
      </c>
      <c r="JF47" s="38" t="str">
        <f t="shared" si="56"/>
        <v/>
      </c>
      <c r="JG47" s="38" t="str">
        <f t="shared" si="57"/>
        <v/>
      </c>
      <c r="JH47" s="38" t="str">
        <f t="shared" si="58"/>
        <v/>
      </c>
      <c r="JI47" s="38" t="str">
        <f t="shared" si="59"/>
        <v/>
      </c>
      <c r="JJ47" s="38" t="str">
        <f t="shared" si="60"/>
        <v/>
      </c>
      <c r="JK47" s="38" t="str">
        <f t="shared" si="61"/>
        <v/>
      </c>
      <c r="JL47" s="41" t="e">
        <f t="shared" si="114"/>
        <v>#DIV/0!</v>
      </c>
      <c r="JM47" s="37" t="str">
        <f>IF($K47="○",VLOOKUP($C47&amp;"-"&amp;JM$4,'05市民生活実感調査'!$A$3:$BC$218,COLUMN('05市民生活実感調査'!$BC:$BC),FALSE),"-")</f>
        <v>-</v>
      </c>
      <c r="JN47" s="38" t="str">
        <f>IF($L47="○",VLOOKUP($C47&amp;"-"&amp;JN$4,'05市民生活実感調査'!$A$3:$BC$218,COLUMN('05市民生活実感調査'!$BC:$BC),FALSE),"-")</f>
        <v>-</v>
      </c>
      <c r="JO47" s="38" t="str">
        <f>IF($M47="○",VLOOKUP($C47&amp;"-"&amp;JO$4,'05市民生活実感調査'!$A$3:$BC$218,COLUMN('05市民生活実感調査'!$BC:$BC),FALSE),"-")</f>
        <v>-</v>
      </c>
      <c r="JP47" s="38" t="str">
        <f>IF($N47="○",VLOOKUP($C47&amp;"-"&amp;JP$4,'05市民生活実感調査'!$A$3:$BC$218,COLUMN('05市民生活実感調査'!$BC:$BC),FALSE),"-")</f>
        <v>-</v>
      </c>
      <c r="JQ47" s="38" t="str">
        <f>IF($O47="○",VLOOKUP($C47&amp;"-"&amp;JQ$4,'05市民生活実感調査'!$A$3:$BC$218,COLUMN('05市民生活実感調査'!$BC:$BC),FALSE),"-")</f>
        <v>-</v>
      </c>
      <c r="JR47" s="38" t="str">
        <f>IF($P47="○",VLOOKUP($C47&amp;"-"&amp;JR$4,'05市民生活実感調査'!$A$3:$BC$218,COLUMN('05市民生活実感調査'!$BC:$BC),FALSE),"-")</f>
        <v>-</v>
      </c>
      <c r="JS47" s="38" t="str">
        <f>IF($Q47="○",VLOOKUP($C47&amp;"-"&amp;JS$4,'05市民生活実感調査'!$A$3:$BC$218,COLUMN('05市民生活実感調査'!$BC:$BC),FALSE),"-")</f>
        <v>-</v>
      </c>
      <c r="JT47" s="38" t="str">
        <f>IF($R47="○",VLOOKUP($C47&amp;"-"&amp;JT$4,'05市民生活実感調査'!$A$3:$BC$218,COLUMN('05市民生活実感調査'!$BC:$BC),FALSE),"-")</f>
        <v>-</v>
      </c>
      <c r="JU47" s="109" t="e">
        <f t="shared" si="115"/>
        <v>#DIV/0!</v>
      </c>
      <c r="JV47" s="37" t="str">
        <f t="shared" si="116"/>
        <v/>
      </c>
      <c r="JW47" s="38" t="str">
        <f t="shared" si="62"/>
        <v/>
      </c>
      <c r="JX47" s="38" t="str">
        <f t="shared" si="63"/>
        <v/>
      </c>
      <c r="JY47" s="38" t="str">
        <f t="shared" si="64"/>
        <v/>
      </c>
      <c r="JZ47" s="38" t="str">
        <f t="shared" si="65"/>
        <v/>
      </c>
      <c r="KA47" s="38" t="str">
        <f t="shared" si="66"/>
        <v/>
      </c>
      <c r="KB47" s="38" t="str">
        <f t="shared" si="67"/>
        <v/>
      </c>
      <c r="KC47" s="38" t="str">
        <f t="shared" si="68"/>
        <v/>
      </c>
      <c r="KD47" s="41" t="e">
        <f t="shared" si="117"/>
        <v>#DIV/0!</v>
      </c>
      <c r="KE47" s="13" t="str">
        <f t="shared" si="118"/>
        <v>市民実感</v>
      </c>
      <c r="KF47" s="5" t="str">
        <f t="shared" si="119"/>
        <v>国際交流・国際協力はイベントや各種取組等，市民の目にふれ実際に体験するなどして認識されることが多いため，市民の実感を重視する。</v>
      </c>
      <c r="KG47" s="108" t="e">
        <f>VLOOKUP(IR47&amp;JU47&amp;KE47,プルダウン!$AC$2:$AD$51,2,FALSE)</f>
        <v>#DIV/0!</v>
      </c>
      <c r="KH47" s="12" t="e">
        <f>VLOOKUP(KG47,プルダウン!$A$1:$B$6,2,FALSE)</f>
        <v>#DIV/0!</v>
      </c>
      <c r="KI47" s="11"/>
      <c r="KJ47" s="12"/>
      <c r="KK47" s="22" t="s">
        <v>81</v>
      </c>
      <c r="KL47" s="5"/>
    </row>
    <row r="48" spans="1:298" ht="135" customHeight="1">
      <c r="A48" s="18">
        <v>1103</v>
      </c>
      <c r="B48" s="5" t="s">
        <v>202</v>
      </c>
      <c r="C48" s="47">
        <f t="shared" si="140"/>
        <v>11</v>
      </c>
      <c r="D48" s="12" t="str">
        <f>IFERROR(VLOOKUP(C48,プルダウン!$L$2:$M$28,2,FALSE),"-")</f>
        <v>国際</v>
      </c>
      <c r="E48" s="5"/>
      <c r="F48" s="154" t="s">
        <v>2136</v>
      </c>
      <c r="G48" s="170" t="s">
        <v>2302</v>
      </c>
      <c r="H48" s="154"/>
      <c r="I48" s="170"/>
      <c r="J48" s="5"/>
      <c r="K48" s="42" t="s">
        <v>85</v>
      </c>
      <c r="L48" s="43" t="s">
        <v>85</v>
      </c>
      <c r="M48" s="43" t="s">
        <v>85</v>
      </c>
      <c r="N48" s="43" t="s">
        <v>392</v>
      </c>
      <c r="O48" s="43" t="s">
        <v>85</v>
      </c>
      <c r="P48" s="43" t="s">
        <v>85</v>
      </c>
      <c r="Q48" s="43" t="s">
        <v>85</v>
      </c>
      <c r="R48" s="386" t="s">
        <v>85</v>
      </c>
      <c r="S48" s="546" t="str">
        <f>VLOOKUP($A48&amp;"-"&amp;S$4,'04施策の客観指標'!$A$4:$AU$1029,COLUMN('04施策の客観指標'!$AP:$AP),FALSE)</f>
        <v>-</v>
      </c>
      <c r="T48" s="528" t="str">
        <f>VLOOKUP($A48&amp;"-"&amp;T$4,'04施策の客観指標'!$A$4:$AU$1029,COLUMN('04施策の客観指標'!$AP:$AP),FALSE)</f>
        <v>-</v>
      </c>
      <c r="U48" s="528" t="str">
        <f>VLOOKUP($A48&amp;"-"&amp;U$4,'04施策の客観指標'!$A$4:$AU$1029,COLUMN('04施策の客観指標'!$AP:$AP),FALSE)</f>
        <v>-</v>
      </c>
      <c r="V48" s="528" t="str">
        <f>VLOOKUP($A48&amp;"-"&amp;V$4,'04施策の客観指標'!$A$4:$AU$1029,COLUMN('04施策の客観指標'!$AP:$AP),FALSE)</f>
        <v>-</v>
      </c>
      <c r="W48" s="528" t="str">
        <f>VLOOKUP($A48&amp;"-"&amp;W$4,'04施策の客観指標'!$A$4:$AU$1029,COLUMN('04施策の客観指標'!$AP:$AP),FALSE)</f>
        <v>-</v>
      </c>
      <c r="X48" s="528" t="str">
        <f>VLOOKUP($A48&amp;"-"&amp;X$4,'04施策の客観指標'!$A$4:$AU$1029,COLUMN('04施策の客観指標'!$AP:$AP),FALSE)</f>
        <v>-</v>
      </c>
      <c r="Y48" s="528" t="str">
        <f>VLOOKUP($A48&amp;"-"&amp;Y$4,'04施策の客観指標'!$A$4:$AU$1029,COLUMN('04施策の客観指標'!$AP:$AP),FALSE)</f>
        <v>-</v>
      </c>
      <c r="Z48" s="528" t="str">
        <f>VLOOKUP($A48&amp;"-"&amp;Z$4,'04施策の客観指標'!$A$4:$AU$1029,COLUMN('04施策の客観指標'!$AP:$AP),FALSE)</f>
        <v>-</v>
      </c>
      <c r="AA48" s="529" t="str">
        <f>VLOOKUP($A48&amp;"-"&amp;AA$4,'04施策の客観指標'!$A$4:$AU$1029,COLUMN('04施策の客観指標'!$AP:$AP),FALSE)</f>
        <v>-</v>
      </c>
      <c r="AB48" s="547" t="str">
        <f t="shared" si="70"/>
        <v>-</v>
      </c>
      <c r="AC48" s="252" t="str">
        <f>VLOOKUP($A48&amp;"-"&amp;S$4,'04施策の客観指標'!$A$4:$AU$1029,COLUMN('04施策の客観指標'!$AU:$AU),FALSE)</f>
        <v>-</v>
      </c>
      <c r="AD48" s="38" t="str">
        <f>VLOOKUP($A48&amp;"-"&amp;T$4,'04施策の客観指標'!$A$4:$AU$1029,COLUMN('04施策の客観指標'!$AU:$AU),FALSE)</f>
        <v>-</v>
      </c>
      <c r="AE48" s="38" t="str">
        <f>VLOOKUP($A48&amp;"-"&amp;U$4,'04施策の客観指標'!$A$4:$AU$1029,COLUMN('04施策の客観指標'!$AU:$AU),FALSE)</f>
        <v>-</v>
      </c>
      <c r="AF48" s="38" t="str">
        <f>VLOOKUP($A48&amp;"-"&amp;V$4,'04施策の客観指標'!$A$4:$AU$1029,COLUMN('04施策の客観指標'!$AU:$AU),FALSE)</f>
        <v>-</v>
      </c>
      <c r="AG48" s="38" t="str">
        <f>VLOOKUP($A48&amp;"-"&amp;W$4,'04施策の客観指標'!$A$4:$AU$1029,COLUMN('04施策の客観指標'!$AU:$AU),FALSE)</f>
        <v>-</v>
      </c>
      <c r="AH48" s="38" t="str">
        <f>VLOOKUP($A48&amp;"-"&amp;X$4,'04施策の客観指標'!$A$4:$AU$1029,COLUMN('04施策の客観指標'!$AU:$AU),FALSE)</f>
        <v>-</v>
      </c>
      <c r="AI48" s="38" t="str">
        <f>VLOOKUP($A48&amp;"-"&amp;Y$4,'04施策の客観指標'!$A$4:$AU$1029,COLUMN('04施策の客観指標'!$AU:$AU),FALSE)</f>
        <v>-</v>
      </c>
      <c r="AJ48" s="38" t="str">
        <f>VLOOKUP($A48&amp;"-"&amp;Z$4,'04施策の客観指標'!$A$4:$AU$1029,COLUMN('04施策の客観指標'!$AU:$AU),FALSE)</f>
        <v>-</v>
      </c>
      <c r="AK48" s="38" t="str">
        <f>VLOOKUP($A48&amp;"-"&amp;AA$4,'04施策の客観指標'!$A$4:$AU$1029,COLUMN('04施策の客観指標'!$AU:$AU),FALSE)</f>
        <v>-</v>
      </c>
      <c r="AL48" s="82">
        <f t="shared" si="141"/>
        <v>0</v>
      </c>
      <c r="AM48" s="252" t="str">
        <f t="shared" si="142"/>
        <v/>
      </c>
      <c r="AN48" s="38" t="str">
        <f t="shared" si="143"/>
        <v/>
      </c>
      <c r="AO48" s="38" t="str">
        <f t="shared" si="144"/>
        <v/>
      </c>
      <c r="AP48" s="38" t="str">
        <f t="shared" si="145"/>
        <v/>
      </c>
      <c r="AQ48" s="38" t="str">
        <f t="shared" si="146"/>
        <v/>
      </c>
      <c r="AR48" s="38" t="str">
        <f t="shared" si="147"/>
        <v/>
      </c>
      <c r="AS48" s="38" t="str">
        <f t="shared" si="148"/>
        <v/>
      </c>
      <c r="AT48" s="38" t="str">
        <f t="shared" si="149"/>
        <v/>
      </c>
      <c r="AU48" s="253" t="str">
        <f t="shared" si="150"/>
        <v/>
      </c>
      <c r="AV48" s="81" t="str">
        <f t="shared" si="200"/>
        <v>-</v>
      </c>
      <c r="AW48" s="534" t="str">
        <f>IF($K48="○",VLOOKUP($C48&amp;"-"&amp;AW$4,'05市民生活実感調査'!$A$3:$BC$218,COLUMN('05市民生活実感調査'!$O:$O),FALSE),"-")</f>
        <v>-</v>
      </c>
      <c r="AX48" s="535" t="str">
        <f>IF($L48="○",VLOOKUP($C48&amp;"-"&amp;AX$4,'05市民生活実感調査'!$A$3:$BC$218,COLUMN('05市民生活実感調査'!$O:$O),FALSE),"-")</f>
        <v>-</v>
      </c>
      <c r="AY48" s="535" t="str">
        <f>IF($M48="○",VLOOKUP($C48&amp;"-"&amp;AY$4,'05市民生活実感調査'!$A$3:$BC$218,COLUMN('05市民生活実感調査'!$O:$O),FALSE),"-")</f>
        <v>-</v>
      </c>
      <c r="AZ48" s="535" t="str">
        <f>IF($N48="○",VLOOKUP($C48&amp;"-"&amp;AZ$4,'05市民生活実感調査'!$A$3:$BC$218,COLUMN('05市民生活実感調査'!$O:$O),FALSE),"-")</f>
        <v>c</v>
      </c>
      <c r="BA48" s="535" t="str">
        <f>IF($O48="○",VLOOKUP($C48&amp;"-"&amp;BA$4,'05市民生活実感調査'!$A$3:$BC$218,COLUMN('05市民生活実感調査'!$O:$O),FALSE),"-")</f>
        <v>-</v>
      </c>
      <c r="BB48" s="535" t="str">
        <f>IF($P48="○",VLOOKUP($C48&amp;"-"&amp;BB$4,'05市民生活実感調査'!$A$3:$BC$218,COLUMN('05市民生活実感調査'!$O:$O),FALSE),"-")</f>
        <v>-</v>
      </c>
      <c r="BC48" s="535" t="str">
        <f>IF($Q48="○",VLOOKUP($C48&amp;"-"&amp;BC$4,'05市民生活実感調査'!$A$3:$BC$218,COLUMN('05市民生活実感調査'!$O:$O),FALSE),"-")</f>
        <v>-</v>
      </c>
      <c r="BD48" s="535" t="str">
        <f>IF($R48="○",VLOOKUP($C48&amp;"-"&amp;BD$4,'05市民生活実感調査'!$A$3:$BC$218,COLUMN('05市民生活実感調査'!$O:$O),FALSE),"-")</f>
        <v>-</v>
      </c>
      <c r="BE48" s="536" t="str">
        <f t="shared" si="81"/>
        <v>c</v>
      </c>
      <c r="BF48" s="37" t="str">
        <f t="shared" si="151"/>
        <v/>
      </c>
      <c r="BG48" s="38" t="str">
        <f t="shared" si="152"/>
        <v/>
      </c>
      <c r="BH48" s="38" t="str">
        <f t="shared" si="153"/>
        <v/>
      </c>
      <c r="BI48" s="38">
        <f t="shared" si="154"/>
        <v>2</v>
      </c>
      <c r="BJ48" s="38" t="str">
        <f t="shared" si="155"/>
        <v/>
      </c>
      <c r="BK48" s="38" t="str">
        <f t="shared" si="156"/>
        <v/>
      </c>
      <c r="BL48" s="38" t="str">
        <f t="shared" si="157"/>
        <v/>
      </c>
      <c r="BM48" s="38" t="str">
        <f t="shared" si="158"/>
        <v/>
      </c>
      <c r="BN48" s="41">
        <f t="shared" si="159"/>
        <v>0.5</v>
      </c>
      <c r="BO48" s="275" t="s">
        <v>125</v>
      </c>
      <c r="BP48" s="24" t="s">
        <v>2199</v>
      </c>
      <c r="BQ48" s="586" t="s">
        <v>93</v>
      </c>
      <c r="BR48" s="587" t="str">
        <f>VLOOKUP(BQ48,[9]プルダウン!$A$1:$B$6,2,FALSE)</f>
        <v>政策の目的がそこそこ達成されている</v>
      </c>
      <c r="BS48" s="158" t="s">
        <v>12</v>
      </c>
      <c r="BT48" s="239" t="s">
        <v>2311</v>
      </c>
      <c r="BU48" s="212" t="s">
        <v>2263</v>
      </c>
      <c r="BV48" s="336" t="s">
        <v>2309</v>
      </c>
      <c r="BW48" s="115" t="str">
        <f>VLOOKUP($A48&amp;"-"&amp;BW$4,'04施策の客観指標'!$A$4:$AU$1029,COLUMN('04施策の客観指標'!$AQ:$AQ),FALSE)</f>
        <v>-</v>
      </c>
      <c r="BX48" s="7" t="str">
        <f>VLOOKUP($A48&amp;"-"&amp;BX$4,'04施策の客観指標'!$A$4:$AU$1029,COLUMN('04施策の客観指標'!$AQ:$AQ),FALSE)</f>
        <v>-</v>
      </c>
      <c r="BY48" s="7" t="str">
        <f>VLOOKUP($A48&amp;"-"&amp;BY$4,'04施策の客観指標'!$A$4:$AU$1029,COLUMN('04施策の客観指標'!$AQ:$AQ),FALSE)</f>
        <v>-</v>
      </c>
      <c r="BZ48" s="7" t="str">
        <f>VLOOKUP($A48&amp;"-"&amp;BZ$4,'04施策の客観指標'!$A$4:$AU$1029,COLUMN('04施策の客観指標'!$AQ:$AQ),FALSE)</f>
        <v>-</v>
      </c>
      <c r="CA48" s="7" t="str">
        <f>VLOOKUP($A48&amp;"-"&amp;CA$4,'04施策の客観指標'!$A$4:$AU$1029,COLUMN('04施策の客観指標'!$AQ:$AQ),FALSE)</f>
        <v>-</v>
      </c>
      <c r="CB48" s="7" t="str">
        <f>VLOOKUP($A48&amp;"-"&amp;CB$4,'04施策の客観指標'!$A$4:$AU$1029,COLUMN('04施策の客観指標'!$AQ:$AQ),FALSE)</f>
        <v>-</v>
      </c>
      <c r="CC48" s="7" t="str">
        <f>VLOOKUP($A48&amp;"-"&amp;CC$4,'04施策の客観指標'!$A$4:$AU$1029,COLUMN('04施策の客観指標'!$AQ:$AQ),FALSE)</f>
        <v>-</v>
      </c>
      <c r="CD48" s="7" t="str">
        <f>VLOOKUP($A48&amp;"-"&amp;CD$4,'04施策の客観指標'!$A$4:$AU$1029,COLUMN('04施策の客観指標'!$AQ:$AQ),FALSE)</f>
        <v>-</v>
      </c>
      <c r="CE48" s="7" t="str">
        <f>VLOOKUP($A48&amp;"-"&amp;CE$4,'04施策の客観指標'!$A$4:$AU$1029,COLUMN('04施策の客観指標'!$AQ:$AQ),FALSE)</f>
        <v>-</v>
      </c>
      <c r="CF48" s="109" t="e">
        <f t="shared" si="84"/>
        <v>#DIV/0!</v>
      </c>
      <c r="CG48" s="37" t="str">
        <f>VLOOKUP($A48&amp;"-"&amp;BW$4,'04施策の客観指標'!$A$4:$AU$1029,COLUMN('04施策の客観指標'!$AU:$AU),FALSE)</f>
        <v>-</v>
      </c>
      <c r="CH48" s="38" t="str">
        <f>VLOOKUP($A48&amp;"-"&amp;BX$4,'04施策の客観指標'!$A$4:$AU$1029,COLUMN('04施策の客観指標'!$AU:$AU),FALSE)</f>
        <v>-</v>
      </c>
      <c r="CI48" s="38" t="str">
        <f>VLOOKUP($A48&amp;"-"&amp;BY$4,'04施策の客観指標'!$A$4:$AU$1029,COLUMN('04施策の客観指標'!$AU:$AU),FALSE)</f>
        <v>-</v>
      </c>
      <c r="CJ48" s="38" t="str">
        <f>VLOOKUP($A48&amp;"-"&amp;BZ$4,'04施策の客観指標'!$A$4:$AU$1029,COLUMN('04施策の客観指標'!$AU:$AU),FALSE)</f>
        <v>-</v>
      </c>
      <c r="CK48" s="38" t="str">
        <f>VLOOKUP($A48&amp;"-"&amp;CA$4,'04施策の客観指標'!$A$4:$AU$1029,COLUMN('04施策の客観指標'!$AU:$AU),FALSE)</f>
        <v>-</v>
      </c>
      <c r="CL48" s="38" t="str">
        <f>VLOOKUP($A48&amp;"-"&amp;CB$4,'04施策の客観指標'!$A$4:$AU$1029,COLUMN('04施策の客観指標'!$AU:$AU),FALSE)</f>
        <v>-</v>
      </c>
      <c r="CM48" s="38" t="str">
        <f>VLOOKUP($A48&amp;"-"&amp;CC$4,'04施策の客観指標'!$A$4:$AU$1029,COLUMN('04施策の客観指標'!$AU:$AU),FALSE)</f>
        <v>-</v>
      </c>
      <c r="CN48" s="38" t="str">
        <f>VLOOKUP($A48&amp;"-"&amp;CD$4,'04施策の客観指標'!$A$4:$AU$1029,COLUMN('04施策の客観指標'!$AU:$AU),FALSE)</f>
        <v>-</v>
      </c>
      <c r="CO48" s="38" t="str">
        <f>VLOOKUP($A48&amp;"-"&amp;CE$4,'04施策の客観指標'!$A$4:$AU$1029,COLUMN('04施策の客観指標'!$AU:$AU),FALSE)</f>
        <v>-</v>
      </c>
      <c r="CP48" s="82">
        <f t="shared" si="85"/>
        <v>0</v>
      </c>
      <c r="CQ48" s="37" t="str">
        <f t="shared" si="86"/>
        <v/>
      </c>
      <c r="CR48" s="38" t="str">
        <f t="shared" si="9"/>
        <v/>
      </c>
      <c r="CS48" s="38" t="str">
        <f t="shared" si="10"/>
        <v/>
      </c>
      <c r="CT48" s="38" t="str">
        <f t="shared" si="11"/>
        <v/>
      </c>
      <c r="CU48" s="38" t="str">
        <f t="shared" si="12"/>
        <v/>
      </c>
      <c r="CV48" s="38" t="str">
        <f t="shared" si="13"/>
        <v/>
      </c>
      <c r="CW48" s="38" t="str">
        <f t="shared" si="14"/>
        <v/>
      </c>
      <c r="CX48" s="38" t="str">
        <f t="shared" si="15"/>
        <v/>
      </c>
      <c r="CY48" s="38" t="str">
        <f t="shared" si="16"/>
        <v/>
      </c>
      <c r="CZ48" s="41" t="e">
        <f t="shared" si="87"/>
        <v>#DIV/0!</v>
      </c>
      <c r="DA48" s="37" t="str">
        <f>IF($K48="○",VLOOKUP($C48&amp;"-"&amp;DA$4,'05市民生活実感調査'!$A$3:$BC$218,COLUMN('05市民生活実感調査'!$Y:$Y),FALSE),"-")</f>
        <v>-</v>
      </c>
      <c r="DB48" s="38" t="str">
        <f>IF($L48="○",VLOOKUP($C48&amp;"-"&amp;DB$4,'05市民生活実感調査'!$A$3:$BC$218,COLUMN('05市民生活実感調査'!$Y:$Y),FALSE),"-")</f>
        <v>-</v>
      </c>
      <c r="DC48" s="38" t="str">
        <f>IF($M48="○",VLOOKUP($C48&amp;"-"&amp;DC$4,'05市民生活実感調査'!$A$3:$BC$218,COLUMN('05市民生活実感調査'!$Y:$Y),FALSE),"-")</f>
        <v>-</v>
      </c>
      <c r="DD48" s="38" t="str">
        <f>IF($N48="○",VLOOKUP($C48&amp;"-"&amp;DD$4,'05市民生活実感調査'!$A$3:$BC$218,COLUMN('05市民生活実感調査'!$Y:$Y),FALSE),"-")</f>
        <v>-</v>
      </c>
      <c r="DE48" s="38" t="str">
        <f>IF($O48="○",VLOOKUP($C48&amp;"-"&amp;DE$4,'05市民生活実感調査'!$A$3:$BC$218,COLUMN('05市民生活実感調査'!$Y:$Y),FALSE),"-")</f>
        <v>-</v>
      </c>
      <c r="DF48" s="38" t="str">
        <f>IF($P48="○",VLOOKUP($C48&amp;"-"&amp;DF$4,'05市民生活実感調査'!$A$3:$BC$218,COLUMN('05市民生活実感調査'!$Y:$Y),FALSE),"-")</f>
        <v>-</v>
      </c>
      <c r="DG48" s="38" t="str">
        <f>IF($Q48="○",VLOOKUP($C48&amp;"-"&amp;DG$4,'05市民生活実感調査'!$A$3:$BC$218,COLUMN('05市民生活実感調査'!$Y:$Y),FALSE),"-")</f>
        <v>-</v>
      </c>
      <c r="DH48" s="38" t="str">
        <f>IF($R48="○",VLOOKUP($C48&amp;"-"&amp;DH$4,'05市民生活実感調査'!$A$3:$BC$218,COLUMN('05市民生活実感調査'!$Y:$Y),FALSE),"-")</f>
        <v>-</v>
      </c>
      <c r="DI48" s="109" t="e">
        <f t="shared" si="88"/>
        <v>#DIV/0!</v>
      </c>
      <c r="DJ48" s="37" t="str">
        <f t="shared" si="89"/>
        <v/>
      </c>
      <c r="DK48" s="38" t="str">
        <f t="shared" si="17"/>
        <v/>
      </c>
      <c r="DL48" s="38" t="str">
        <f t="shared" si="18"/>
        <v/>
      </c>
      <c r="DM48" s="38" t="str">
        <f t="shared" si="19"/>
        <v/>
      </c>
      <c r="DN48" s="38" t="str">
        <f t="shared" si="20"/>
        <v/>
      </c>
      <c r="DO48" s="38" t="str">
        <f t="shared" si="21"/>
        <v/>
      </c>
      <c r="DP48" s="38" t="str">
        <f t="shared" si="22"/>
        <v/>
      </c>
      <c r="DQ48" s="38" t="str">
        <f t="shared" si="23"/>
        <v/>
      </c>
      <c r="DR48" s="41" t="e">
        <f t="shared" si="90"/>
        <v>#DIV/0!</v>
      </c>
      <c r="DS48" s="13" t="str">
        <f t="shared" si="91"/>
        <v>市民実感</v>
      </c>
      <c r="DT48" s="5" t="str">
        <f t="shared" si="92"/>
        <v>多文化共生に対する評価は，市民の理解を得ているかが重視されるべきであると考えるため，市民の実感を重視する。</v>
      </c>
      <c r="DU48" s="108" t="e">
        <f>VLOOKUP(CF48&amp;DI48&amp;DS48,プルダウン!$AC$2:$AD$51,2,FALSE)</f>
        <v>#DIV/0!</v>
      </c>
      <c r="DV48" s="12" t="e">
        <f>VLOOKUP(DU48,プルダウン!$A$1:$B$6,2,FALSE)</f>
        <v>#DIV/0!</v>
      </c>
      <c r="DW48" s="11"/>
      <c r="DX48" s="12"/>
      <c r="DY48" s="22" t="s">
        <v>81</v>
      </c>
      <c r="DZ48" s="116"/>
      <c r="EA48" s="115" t="str">
        <f>VLOOKUP($A48&amp;"-"&amp;EA$4,'04施策の客観指標'!$A$4:$AU$1029,COLUMN('04施策の客観指標'!$AR:$AR),FALSE)</f>
        <v>-</v>
      </c>
      <c r="EB48" s="7" t="str">
        <f>VLOOKUP($A48&amp;"-"&amp;EB$4,'04施策の客観指標'!$A$4:$AU$1029,COLUMN('04施策の客観指標'!$AR:$AR),FALSE)</f>
        <v>-</v>
      </c>
      <c r="EC48" s="7" t="str">
        <f>VLOOKUP($A48&amp;"-"&amp;EC$4,'04施策の客観指標'!$A$4:$AU$1029,COLUMN('04施策の客観指標'!$AR:$AR),FALSE)</f>
        <v>-</v>
      </c>
      <c r="ED48" s="7" t="str">
        <f>VLOOKUP($A48&amp;"-"&amp;ED$4,'04施策の客観指標'!$A$4:$AU$1029,COLUMN('04施策の客観指標'!$AR:$AR),FALSE)</f>
        <v>-</v>
      </c>
      <c r="EE48" s="7" t="str">
        <f>VLOOKUP($A48&amp;"-"&amp;EE$4,'04施策の客観指標'!$A$4:$AU$1029,COLUMN('04施策の客観指標'!$AR:$AR),FALSE)</f>
        <v>-</v>
      </c>
      <c r="EF48" s="7" t="str">
        <f>VLOOKUP($A48&amp;"-"&amp;EF$4,'04施策の客観指標'!$A$4:$AU$1029,COLUMN('04施策の客観指標'!$AR:$AR),FALSE)</f>
        <v>-</v>
      </c>
      <c r="EG48" s="7" t="str">
        <f>VLOOKUP($A48&amp;"-"&amp;EG$4,'04施策の客観指標'!$A$4:$AU$1029,COLUMN('04施策の客観指標'!$AR:$AR),FALSE)</f>
        <v>-</v>
      </c>
      <c r="EH48" s="7" t="str">
        <f>VLOOKUP($A48&amp;"-"&amp;EH$4,'04施策の客観指標'!$A$4:$AU$1029,COLUMN('04施策の客観指標'!$AR:$AR),FALSE)</f>
        <v>-</v>
      </c>
      <c r="EI48" s="7" t="str">
        <f>VLOOKUP($A48&amp;"-"&amp;EI$4,'04施策の客観指標'!$A$4:$AU$1029,COLUMN('04施策の客観指標'!$AR:$AR),FALSE)</f>
        <v>-</v>
      </c>
      <c r="EJ48" s="109" t="e">
        <f t="shared" si="93"/>
        <v>#DIV/0!</v>
      </c>
      <c r="EK48" s="37" t="str">
        <f>VLOOKUP($A48&amp;"-"&amp;EA$4,'04施策の客観指標'!$A$4:$AU$1029,COLUMN('04施策の客観指標'!$AU:$AU),FALSE)</f>
        <v>-</v>
      </c>
      <c r="EL48" s="38" t="str">
        <f>VLOOKUP($A48&amp;"-"&amp;EB$4,'04施策の客観指標'!$A$4:$AU$1029,COLUMN('04施策の客観指標'!$AU:$AU),FALSE)</f>
        <v>-</v>
      </c>
      <c r="EM48" s="38" t="str">
        <f>VLOOKUP($A48&amp;"-"&amp;EC$4,'04施策の客観指標'!$A$4:$AU$1029,COLUMN('04施策の客観指標'!$AU:$AU),FALSE)</f>
        <v>-</v>
      </c>
      <c r="EN48" s="38" t="str">
        <f>VLOOKUP($A48&amp;"-"&amp;ED$4,'04施策の客観指標'!$A$4:$AU$1029,COLUMN('04施策の客観指標'!$AU:$AU),FALSE)</f>
        <v>-</v>
      </c>
      <c r="EO48" s="38" t="str">
        <f>VLOOKUP($A48&amp;"-"&amp;EE$4,'04施策の客観指標'!$A$4:$AU$1029,COLUMN('04施策の客観指標'!$AU:$AU),FALSE)</f>
        <v>-</v>
      </c>
      <c r="EP48" s="38" t="str">
        <f>VLOOKUP($A48&amp;"-"&amp;EF$4,'04施策の客観指標'!$A$4:$AU$1029,COLUMN('04施策の客観指標'!$AU:$AU),FALSE)</f>
        <v>-</v>
      </c>
      <c r="EQ48" s="38" t="str">
        <f>VLOOKUP($A48&amp;"-"&amp;EG$4,'04施策の客観指標'!$A$4:$AU$1029,COLUMN('04施策の客観指標'!$AU:$AU),FALSE)</f>
        <v>-</v>
      </c>
      <c r="ER48" s="38" t="str">
        <f>VLOOKUP($A48&amp;"-"&amp;EH$4,'04施策の客観指標'!$A$4:$AU$1029,COLUMN('04施策の客観指標'!$AU:$AU),FALSE)</f>
        <v>-</v>
      </c>
      <c r="ES48" s="38" t="str">
        <f>VLOOKUP($A48&amp;"-"&amp;EI$4,'04施策の客観指標'!$A$4:$AU$1029,COLUMN('04施策の客観指標'!$AU:$AU),FALSE)</f>
        <v>-</v>
      </c>
      <c r="ET48" s="82">
        <f t="shared" si="94"/>
        <v>0</v>
      </c>
      <c r="EU48" s="37" t="str">
        <f t="shared" si="95"/>
        <v/>
      </c>
      <c r="EV48" s="38" t="str">
        <f t="shared" si="24"/>
        <v/>
      </c>
      <c r="EW48" s="38" t="str">
        <f t="shared" si="25"/>
        <v/>
      </c>
      <c r="EX48" s="38" t="str">
        <f t="shared" si="26"/>
        <v/>
      </c>
      <c r="EY48" s="38" t="str">
        <f t="shared" si="27"/>
        <v/>
      </c>
      <c r="EZ48" s="38" t="str">
        <f t="shared" si="28"/>
        <v/>
      </c>
      <c r="FA48" s="38" t="str">
        <f t="shared" si="29"/>
        <v/>
      </c>
      <c r="FB48" s="38" t="str">
        <f t="shared" si="30"/>
        <v/>
      </c>
      <c r="FC48" s="38" t="str">
        <f t="shared" si="31"/>
        <v/>
      </c>
      <c r="FD48" s="41" t="e">
        <f t="shared" si="96"/>
        <v>#DIV/0!</v>
      </c>
      <c r="FE48" s="37" t="str">
        <f>IF($K48="○",VLOOKUP($C48&amp;"-"&amp;FE$4,'05市民生活実感調査'!$A$3:$BC$218,COLUMN('05市民生活実感調査'!$AI:$AI),FALSE),"-")</f>
        <v>-</v>
      </c>
      <c r="FF48" s="38" t="str">
        <f>IF($L48="○",VLOOKUP($C48&amp;"-"&amp;FF$4,'05市民生活実感調査'!$A$3:$BC$218,COLUMN('05市民生活実感調査'!$AI:$AI),FALSE),"-")</f>
        <v>-</v>
      </c>
      <c r="FG48" s="38" t="str">
        <f>IF($M48="○",VLOOKUP($C48&amp;"-"&amp;FG$4,'05市民生活実感調査'!$A$3:$BC$218,COLUMN('05市民生活実感調査'!$AI:$AI),FALSE),"-")</f>
        <v>-</v>
      </c>
      <c r="FH48" s="38" t="str">
        <f>IF($N48="○",VLOOKUP($C48&amp;"-"&amp;FH$4,'05市民生活実感調査'!$A$3:$BC$218,COLUMN('05市民生活実感調査'!$AI:$AI),FALSE),"-")</f>
        <v>-</v>
      </c>
      <c r="FI48" s="38" t="str">
        <f>IF($O48="○",VLOOKUP($C48&amp;"-"&amp;FI$4,'05市民生活実感調査'!$A$3:$BC$218,COLUMN('05市民生活実感調査'!$AI:$AI),FALSE),"-")</f>
        <v>-</v>
      </c>
      <c r="FJ48" s="38" t="str">
        <f>IF($P48="○",VLOOKUP($C48&amp;"-"&amp;FJ$4,'05市民生活実感調査'!$A$3:$BC$218,COLUMN('05市民生活実感調査'!$AI:$AI),FALSE),"-")</f>
        <v>-</v>
      </c>
      <c r="FK48" s="38" t="str">
        <f>IF($Q48="○",VLOOKUP($C48&amp;"-"&amp;FK$4,'05市民生活実感調査'!$A$3:$BC$218,COLUMN('05市民生活実感調査'!$AI:$AI),FALSE),"-")</f>
        <v>-</v>
      </c>
      <c r="FL48" s="38" t="str">
        <f>IF($R48="○",VLOOKUP($C48&amp;"-"&amp;FL$4,'05市民生活実感調査'!$A$3:$BC$218,COLUMN('05市民生活実感調査'!$AI:$AI),FALSE),"-")</f>
        <v>-</v>
      </c>
      <c r="FM48" s="109" t="e">
        <f t="shared" si="97"/>
        <v>#DIV/0!</v>
      </c>
      <c r="FN48" s="37" t="str">
        <f t="shared" si="98"/>
        <v/>
      </c>
      <c r="FO48" s="38" t="str">
        <f t="shared" si="32"/>
        <v/>
      </c>
      <c r="FP48" s="38" t="str">
        <f t="shared" si="33"/>
        <v/>
      </c>
      <c r="FQ48" s="38" t="str">
        <f t="shared" si="34"/>
        <v/>
      </c>
      <c r="FR48" s="38" t="str">
        <f t="shared" si="35"/>
        <v/>
      </c>
      <c r="FS48" s="38" t="str">
        <f t="shared" si="36"/>
        <v/>
      </c>
      <c r="FT48" s="38" t="str">
        <f t="shared" si="37"/>
        <v/>
      </c>
      <c r="FU48" s="38" t="str">
        <f t="shared" si="38"/>
        <v/>
      </c>
      <c r="FV48" s="41" t="e">
        <f t="shared" si="99"/>
        <v>#DIV/0!</v>
      </c>
      <c r="FW48" s="13" t="str">
        <f t="shared" si="100"/>
        <v>市民実感</v>
      </c>
      <c r="FX48" s="5" t="str">
        <f t="shared" si="101"/>
        <v>多文化共生に対する評価は，市民の理解を得ているかが重視されるべきであると考えるため，市民の実感を重視する。</v>
      </c>
      <c r="FY48" s="108" t="e">
        <f>VLOOKUP(EJ48&amp;FM48&amp;FW48,プルダウン!$AC$2:$AD$51,2,FALSE)</f>
        <v>#DIV/0!</v>
      </c>
      <c r="FZ48" s="12" t="e">
        <f>VLOOKUP(FY48,プルダウン!$A$1:$B$6,2,FALSE)</f>
        <v>#DIV/0!</v>
      </c>
      <c r="GA48" s="11"/>
      <c r="GB48" s="12"/>
      <c r="GC48" s="22" t="s">
        <v>81</v>
      </c>
      <c r="GD48" s="116"/>
      <c r="GE48" s="115" t="str">
        <f>VLOOKUP($A48&amp;"-"&amp;GE$4,'04施策の客観指標'!$A$4:$AU$1029,COLUMN('04施策の客観指標'!$AS:$AS),FALSE)</f>
        <v>-</v>
      </c>
      <c r="GF48" s="7" t="str">
        <f>VLOOKUP($A48&amp;"-"&amp;GF$4,'04施策の客観指標'!$A$4:$AU$1029,COLUMN('04施策の客観指標'!$AS:$AS),FALSE)</f>
        <v>-</v>
      </c>
      <c r="GG48" s="7" t="str">
        <f>VLOOKUP($A48&amp;"-"&amp;GG$4,'04施策の客観指標'!$A$4:$AU$1029,COLUMN('04施策の客観指標'!$AS:$AS),FALSE)</f>
        <v>-</v>
      </c>
      <c r="GH48" s="7" t="str">
        <f>VLOOKUP($A48&amp;"-"&amp;GH$4,'04施策の客観指標'!$A$4:$AU$1029,COLUMN('04施策の客観指標'!$AS:$AS),FALSE)</f>
        <v>-</v>
      </c>
      <c r="GI48" s="7" t="str">
        <f>VLOOKUP($A48&amp;"-"&amp;GI$4,'04施策の客観指標'!$A$4:$AU$1029,COLUMN('04施策の客観指標'!$AS:$AS),FALSE)</f>
        <v>-</v>
      </c>
      <c r="GJ48" s="7" t="str">
        <f>VLOOKUP($A48&amp;"-"&amp;GJ$4,'04施策の客観指標'!$A$4:$AU$1029,COLUMN('04施策の客観指標'!$AS:$AS),FALSE)</f>
        <v>-</v>
      </c>
      <c r="GK48" s="7" t="str">
        <f>VLOOKUP($A48&amp;"-"&amp;GK$4,'04施策の客観指標'!$A$4:$AU$1029,COLUMN('04施策の客観指標'!$AS:$AS),FALSE)</f>
        <v>-</v>
      </c>
      <c r="GL48" s="7" t="str">
        <f>VLOOKUP($A48&amp;"-"&amp;GL$4,'04施策の客観指標'!$A$4:$AU$1029,COLUMN('04施策の客観指標'!$AS:$AS),FALSE)</f>
        <v>-</v>
      </c>
      <c r="GM48" s="7" t="str">
        <f>VLOOKUP($A48&amp;"-"&amp;GM$4,'04施策の客観指標'!$A$4:$AU$1029,COLUMN('04施策の客観指標'!$AS:$AS),FALSE)</f>
        <v>-</v>
      </c>
      <c r="GN48" s="109" t="e">
        <f t="shared" si="102"/>
        <v>#DIV/0!</v>
      </c>
      <c r="GO48" s="37" t="str">
        <f>VLOOKUP($A48&amp;"-"&amp;GE$4,'04施策の客観指標'!$A$4:$AU$1029,COLUMN('04施策の客観指標'!$AU:$AU),FALSE)</f>
        <v>-</v>
      </c>
      <c r="GP48" s="38" t="str">
        <f>VLOOKUP($A48&amp;"-"&amp;GF$4,'04施策の客観指標'!$A$4:$AU$1029,COLUMN('04施策の客観指標'!$AU:$AU),FALSE)</f>
        <v>-</v>
      </c>
      <c r="GQ48" s="38" t="str">
        <f>VLOOKUP($A48&amp;"-"&amp;GG$4,'04施策の客観指標'!$A$4:$AU$1029,COLUMN('04施策の客観指標'!$AU:$AU),FALSE)</f>
        <v>-</v>
      </c>
      <c r="GR48" s="38" t="str">
        <f>VLOOKUP($A48&amp;"-"&amp;GH$4,'04施策の客観指標'!$A$4:$AU$1029,COLUMN('04施策の客観指標'!$AU:$AU),FALSE)</f>
        <v>-</v>
      </c>
      <c r="GS48" s="38" t="str">
        <f>VLOOKUP($A48&amp;"-"&amp;GI$4,'04施策の客観指標'!$A$4:$AU$1029,COLUMN('04施策の客観指標'!$AU:$AU),FALSE)</f>
        <v>-</v>
      </c>
      <c r="GT48" s="38" t="str">
        <f>VLOOKUP($A48&amp;"-"&amp;GJ$4,'04施策の客観指標'!$A$4:$AU$1029,COLUMN('04施策の客観指標'!$AU:$AU),FALSE)</f>
        <v>-</v>
      </c>
      <c r="GU48" s="38" t="str">
        <f>VLOOKUP($A48&amp;"-"&amp;GK$4,'04施策の客観指標'!$A$4:$AU$1029,COLUMN('04施策の客観指標'!$AU:$AU),FALSE)</f>
        <v>-</v>
      </c>
      <c r="GV48" s="38" t="str">
        <f>VLOOKUP($A48&amp;"-"&amp;GL$4,'04施策の客観指標'!$A$4:$AU$1029,COLUMN('04施策の客観指標'!$AU:$AU),FALSE)</f>
        <v>-</v>
      </c>
      <c r="GW48" s="38" t="str">
        <f>VLOOKUP($A48&amp;"-"&amp;GM$4,'04施策の客観指標'!$A$4:$AU$1029,COLUMN('04施策の客観指標'!$AU:$AU),FALSE)</f>
        <v>-</v>
      </c>
      <c r="GX48" s="82">
        <f t="shared" si="103"/>
        <v>0</v>
      </c>
      <c r="GY48" s="37" t="str">
        <f t="shared" si="104"/>
        <v/>
      </c>
      <c r="GZ48" s="38" t="str">
        <f t="shared" si="39"/>
        <v/>
      </c>
      <c r="HA48" s="38" t="str">
        <f t="shared" si="40"/>
        <v/>
      </c>
      <c r="HB48" s="38" t="str">
        <f t="shared" si="41"/>
        <v/>
      </c>
      <c r="HC48" s="38" t="str">
        <f t="shared" si="42"/>
        <v/>
      </c>
      <c r="HD48" s="38" t="str">
        <f t="shared" si="43"/>
        <v/>
      </c>
      <c r="HE48" s="38" t="str">
        <f t="shared" si="44"/>
        <v/>
      </c>
      <c r="HF48" s="38" t="str">
        <f t="shared" si="45"/>
        <v/>
      </c>
      <c r="HG48" s="38" t="str">
        <f t="shared" si="46"/>
        <v/>
      </c>
      <c r="HH48" s="41" t="e">
        <f t="shared" si="105"/>
        <v>#DIV/0!</v>
      </c>
      <c r="HI48" s="37" t="str">
        <f>IF($K48="○",VLOOKUP($C48&amp;"-"&amp;HI$4,'05市民生活実感調査'!$A$3:$BC$218,COLUMN('05市民生活実感調査'!$AS:$AS),FALSE),"-")</f>
        <v>-</v>
      </c>
      <c r="HJ48" s="38" t="str">
        <f>IF($L48="○",VLOOKUP($C48&amp;"-"&amp;HJ$4,'05市民生活実感調査'!$A$3:$BC$218,COLUMN('05市民生活実感調査'!$AS:$AS),FALSE),"-")</f>
        <v>-</v>
      </c>
      <c r="HK48" s="38" t="str">
        <f>IF($M48="○",VLOOKUP($C48&amp;"-"&amp;HK$4,'05市民生活実感調査'!$A$3:$BC$218,COLUMN('05市民生活実感調査'!$AS:$AS),FALSE),"-")</f>
        <v>-</v>
      </c>
      <c r="HL48" s="38" t="str">
        <f>IF($N48="○",VLOOKUP($C48&amp;"-"&amp;HL$4,'05市民生活実感調査'!$A$3:$BC$218,COLUMN('05市民生活実感調査'!$AS:$AS),FALSE),"-")</f>
        <v>-</v>
      </c>
      <c r="HM48" s="38" t="str">
        <f>IF($O48="○",VLOOKUP($C48&amp;"-"&amp;HM$4,'05市民生活実感調査'!$A$3:$BC$218,COLUMN('05市民生活実感調査'!$AS:$AS),FALSE),"-")</f>
        <v>-</v>
      </c>
      <c r="HN48" s="38" t="str">
        <f>IF($P48="○",VLOOKUP($C48&amp;"-"&amp;HN$4,'05市民生活実感調査'!$A$3:$BC$218,COLUMN('05市民生活実感調査'!$AS:$AS),FALSE),"-")</f>
        <v>-</v>
      </c>
      <c r="HO48" s="38" t="str">
        <f>IF($Q48="○",VLOOKUP($C48&amp;"-"&amp;HO$4,'05市民生活実感調査'!$A$3:$BC$218,COLUMN('05市民生活実感調査'!$AS:$AS),FALSE),"-")</f>
        <v>-</v>
      </c>
      <c r="HP48" s="38" t="str">
        <f>IF($R48="○",VLOOKUP($C48&amp;"-"&amp;HP$4,'05市民生活実感調査'!$A$3:$BC$218,COLUMN('05市民生活実感調査'!$AS:$AS),FALSE),"-")</f>
        <v>-</v>
      </c>
      <c r="HQ48" s="109" t="e">
        <f t="shared" si="106"/>
        <v>#DIV/0!</v>
      </c>
      <c r="HR48" s="37" t="str">
        <f t="shared" si="107"/>
        <v/>
      </c>
      <c r="HS48" s="38" t="str">
        <f t="shared" si="47"/>
        <v/>
      </c>
      <c r="HT48" s="38" t="str">
        <f t="shared" si="48"/>
        <v/>
      </c>
      <c r="HU48" s="38" t="str">
        <f t="shared" si="49"/>
        <v/>
      </c>
      <c r="HV48" s="38" t="str">
        <f t="shared" si="50"/>
        <v/>
      </c>
      <c r="HW48" s="38" t="str">
        <f t="shared" si="51"/>
        <v/>
      </c>
      <c r="HX48" s="38" t="str">
        <f t="shared" si="52"/>
        <v/>
      </c>
      <c r="HY48" s="38" t="str">
        <f t="shared" si="53"/>
        <v/>
      </c>
      <c r="HZ48" s="41" t="e">
        <f t="shared" si="108"/>
        <v>#DIV/0!</v>
      </c>
      <c r="IA48" s="13" t="str">
        <f t="shared" si="109"/>
        <v>市民実感</v>
      </c>
      <c r="IB48" s="5" t="str">
        <f t="shared" si="110"/>
        <v>多文化共生に対する評価は，市民の理解を得ているかが重視されるべきであると考えるため，市民の実感を重視する。</v>
      </c>
      <c r="IC48" s="108" t="e">
        <f>VLOOKUP(GN48&amp;HQ48&amp;IA48,プルダウン!$AC$2:$AD$51,2,FALSE)</f>
        <v>#DIV/0!</v>
      </c>
      <c r="ID48" s="12" t="e">
        <f>VLOOKUP(IC48,プルダウン!$A$1:$B$6,2,FALSE)</f>
        <v>#DIV/0!</v>
      </c>
      <c r="IE48" s="11"/>
      <c r="IF48" s="12"/>
      <c r="IG48" s="22" t="s">
        <v>81</v>
      </c>
      <c r="IH48" s="116"/>
      <c r="II48" s="115" t="str">
        <f>VLOOKUP($A48&amp;"-"&amp;II$4,'04施策の客観指標'!$A$4:$AU$1029,COLUMN('04施策の客観指標'!$AT:$AT),FALSE)</f>
        <v>-</v>
      </c>
      <c r="IJ48" s="7" t="str">
        <f>VLOOKUP($A48&amp;"-"&amp;IJ$4,'04施策の客観指標'!$A$4:$AU$1029,COLUMN('04施策の客観指標'!$AT:$AT),FALSE)</f>
        <v>-</v>
      </c>
      <c r="IK48" s="7" t="str">
        <f>VLOOKUP($A48&amp;"-"&amp;IK$4,'04施策の客観指標'!$A$4:$AU$1029,COLUMN('04施策の客観指標'!$AT:$AT),FALSE)</f>
        <v>-</v>
      </c>
      <c r="IL48" s="7" t="str">
        <f>VLOOKUP($A48&amp;"-"&amp;IL$4,'04施策の客観指標'!$A$4:$AU$1029,COLUMN('04施策の客観指標'!$AT:$AT),FALSE)</f>
        <v>-</v>
      </c>
      <c r="IM48" s="7" t="str">
        <f>VLOOKUP($A48&amp;"-"&amp;IM$4,'04施策の客観指標'!$A$4:$AU$1029,COLUMN('04施策の客観指標'!$AT:$AT),FALSE)</f>
        <v>-</v>
      </c>
      <c r="IN48" s="7" t="str">
        <f>VLOOKUP($A48&amp;"-"&amp;IN$4,'04施策の客観指標'!$A$4:$AU$1029,COLUMN('04施策の客観指標'!$AT:$AT),FALSE)</f>
        <v>-</v>
      </c>
      <c r="IO48" s="7" t="str">
        <f>VLOOKUP($A48&amp;"-"&amp;IO$4,'04施策の客観指標'!$A$4:$AU$1029,COLUMN('04施策の客観指標'!$AT:$AT),FALSE)</f>
        <v>-</v>
      </c>
      <c r="IP48" s="7" t="str">
        <f>VLOOKUP($A48&amp;"-"&amp;IP$4,'04施策の客観指標'!$A$4:$AU$1029,COLUMN('04施策の客観指標'!$AT:$AT),FALSE)</f>
        <v>-</v>
      </c>
      <c r="IQ48" s="7" t="str">
        <f>VLOOKUP($A48&amp;"-"&amp;IQ$4,'04施策の客観指標'!$A$4:$AU$1029,COLUMN('04施策の客観指標'!$AT:$AT),FALSE)</f>
        <v>-</v>
      </c>
      <c r="IR48" s="109" t="e">
        <f t="shared" si="111"/>
        <v>#DIV/0!</v>
      </c>
      <c r="IS48" s="37" t="str">
        <f>VLOOKUP($A48&amp;"-"&amp;II$4,'04施策の客観指標'!$A$4:$AU$1029,COLUMN('04施策の客観指標'!$AU:$AU),FALSE)</f>
        <v>-</v>
      </c>
      <c r="IT48" s="38" t="str">
        <f>VLOOKUP($A48&amp;"-"&amp;IJ$4,'04施策の客観指標'!$A$4:$AU$1029,COLUMN('04施策の客観指標'!$AU:$AU),FALSE)</f>
        <v>-</v>
      </c>
      <c r="IU48" s="38" t="str">
        <f>VLOOKUP($A48&amp;"-"&amp;IK$4,'04施策の客観指標'!$A$4:$AU$1029,COLUMN('04施策の客観指標'!$AU:$AU),FALSE)</f>
        <v>-</v>
      </c>
      <c r="IV48" s="38" t="str">
        <f>VLOOKUP($A48&amp;"-"&amp;IL$4,'04施策の客観指標'!$A$4:$AU$1029,COLUMN('04施策の客観指標'!$AU:$AU),FALSE)</f>
        <v>-</v>
      </c>
      <c r="IW48" s="38" t="str">
        <f>VLOOKUP($A48&amp;"-"&amp;IM$4,'04施策の客観指標'!$A$4:$AU$1029,COLUMN('04施策の客観指標'!$AU:$AU),FALSE)</f>
        <v>-</v>
      </c>
      <c r="IX48" s="38" t="str">
        <f>VLOOKUP($A48&amp;"-"&amp;IN$4,'04施策の客観指標'!$A$4:$AU$1029,COLUMN('04施策の客観指標'!$AU:$AU),FALSE)</f>
        <v>-</v>
      </c>
      <c r="IY48" s="38" t="str">
        <f>VLOOKUP($A48&amp;"-"&amp;IO$4,'04施策の客観指標'!$A$4:$AU$1029,COLUMN('04施策の客観指標'!$AU:$AU),FALSE)</f>
        <v>-</v>
      </c>
      <c r="IZ48" s="38" t="str">
        <f>VLOOKUP($A48&amp;"-"&amp;IP$4,'04施策の客観指標'!$A$4:$AU$1029,COLUMN('04施策の客観指標'!$AU:$AU),FALSE)</f>
        <v>-</v>
      </c>
      <c r="JA48" s="38" t="str">
        <f>VLOOKUP($A48&amp;"-"&amp;IQ$4,'04施策の客観指標'!$A$4:$AU$1029,COLUMN('04施策の客観指標'!$AU:$AU),FALSE)</f>
        <v>-</v>
      </c>
      <c r="JB48" s="82">
        <f t="shared" si="112"/>
        <v>0</v>
      </c>
      <c r="JC48" s="37" t="str">
        <f t="shared" si="113"/>
        <v/>
      </c>
      <c r="JD48" s="38" t="str">
        <f t="shared" si="54"/>
        <v/>
      </c>
      <c r="JE48" s="38" t="str">
        <f t="shared" si="55"/>
        <v/>
      </c>
      <c r="JF48" s="38" t="str">
        <f t="shared" si="56"/>
        <v/>
      </c>
      <c r="JG48" s="38" t="str">
        <f t="shared" si="57"/>
        <v/>
      </c>
      <c r="JH48" s="38" t="str">
        <f t="shared" si="58"/>
        <v/>
      </c>
      <c r="JI48" s="38" t="str">
        <f t="shared" si="59"/>
        <v/>
      </c>
      <c r="JJ48" s="38" t="str">
        <f t="shared" si="60"/>
        <v/>
      </c>
      <c r="JK48" s="38" t="str">
        <f t="shared" si="61"/>
        <v/>
      </c>
      <c r="JL48" s="41" t="e">
        <f t="shared" si="114"/>
        <v>#DIV/0!</v>
      </c>
      <c r="JM48" s="37" t="str">
        <f>IF($K48="○",VLOOKUP($C48&amp;"-"&amp;JM$4,'05市民生活実感調査'!$A$3:$BC$218,COLUMN('05市民生活実感調査'!$BC:$BC),FALSE),"-")</f>
        <v>-</v>
      </c>
      <c r="JN48" s="38" t="str">
        <f>IF($L48="○",VLOOKUP($C48&amp;"-"&amp;JN$4,'05市民生活実感調査'!$A$3:$BC$218,COLUMN('05市民生活実感調査'!$BC:$BC),FALSE),"-")</f>
        <v>-</v>
      </c>
      <c r="JO48" s="38" t="str">
        <f>IF($M48="○",VLOOKUP($C48&amp;"-"&amp;JO$4,'05市民生活実感調査'!$A$3:$BC$218,COLUMN('05市民生活実感調査'!$BC:$BC),FALSE),"-")</f>
        <v>-</v>
      </c>
      <c r="JP48" s="38" t="str">
        <f>IF($N48="○",VLOOKUP($C48&amp;"-"&amp;JP$4,'05市民生活実感調査'!$A$3:$BC$218,COLUMN('05市民生活実感調査'!$BC:$BC),FALSE),"-")</f>
        <v>-</v>
      </c>
      <c r="JQ48" s="38" t="str">
        <f>IF($O48="○",VLOOKUP($C48&amp;"-"&amp;JQ$4,'05市民生活実感調査'!$A$3:$BC$218,COLUMN('05市民生活実感調査'!$BC:$BC),FALSE),"-")</f>
        <v>-</v>
      </c>
      <c r="JR48" s="38" t="str">
        <f>IF($P48="○",VLOOKUP($C48&amp;"-"&amp;JR$4,'05市民生活実感調査'!$A$3:$BC$218,COLUMN('05市民生活実感調査'!$BC:$BC),FALSE),"-")</f>
        <v>-</v>
      </c>
      <c r="JS48" s="38" t="str">
        <f>IF($Q48="○",VLOOKUP($C48&amp;"-"&amp;JS$4,'05市民生活実感調査'!$A$3:$BC$218,COLUMN('05市民生活実感調査'!$BC:$BC),FALSE),"-")</f>
        <v>-</v>
      </c>
      <c r="JT48" s="38" t="str">
        <f>IF($R48="○",VLOOKUP($C48&amp;"-"&amp;JT$4,'05市民生活実感調査'!$A$3:$BC$218,COLUMN('05市民生活実感調査'!$BC:$BC),FALSE),"-")</f>
        <v>-</v>
      </c>
      <c r="JU48" s="109" t="e">
        <f t="shared" si="115"/>
        <v>#DIV/0!</v>
      </c>
      <c r="JV48" s="37" t="str">
        <f t="shared" si="116"/>
        <v/>
      </c>
      <c r="JW48" s="38" t="str">
        <f t="shared" si="62"/>
        <v/>
      </c>
      <c r="JX48" s="38" t="str">
        <f t="shared" si="63"/>
        <v/>
      </c>
      <c r="JY48" s="38" t="str">
        <f t="shared" si="64"/>
        <v/>
      </c>
      <c r="JZ48" s="38" t="str">
        <f t="shared" si="65"/>
        <v/>
      </c>
      <c r="KA48" s="38" t="str">
        <f t="shared" si="66"/>
        <v/>
      </c>
      <c r="KB48" s="38" t="str">
        <f t="shared" si="67"/>
        <v/>
      </c>
      <c r="KC48" s="38" t="str">
        <f t="shared" si="68"/>
        <v/>
      </c>
      <c r="KD48" s="41" t="e">
        <f t="shared" si="117"/>
        <v>#DIV/0!</v>
      </c>
      <c r="KE48" s="13" t="str">
        <f t="shared" si="118"/>
        <v>市民実感</v>
      </c>
      <c r="KF48" s="5" t="str">
        <f t="shared" si="119"/>
        <v>多文化共生に対する評価は，市民の理解を得ているかが重視されるべきであると考えるため，市民の実感を重視する。</v>
      </c>
      <c r="KG48" s="108" t="e">
        <f>VLOOKUP(IR48&amp;JU48&amp;KE48,プルダウン!$AC$2:$AD$51,2,FALSE)</f>
        <v>#DIV/0!</v>
      </c>
      <c r="KH48" s="12" t="e">
        <f>VLOOKUP(KG48,プルダウン!$A$1:$B$6,2,FALSE)</f>
        <v>#DIV/0!</v>
      </c>
      <c r="KI48" s="11"/>
      <c r="KJ48" s="12"/>
      <c r="KK48" s="22" t="s">
        <v>81</v>
      </c>
      <c r="KL48" s="5"/>
    </row>
    <row r="49" spans="1:298" ht="135" customHeight="1">
      <c r="A49" s="18">
        <v>1201</v>
      </c>
      <c r="B49" s="5" t="s">
        <v>203</v>
      </c>
      <c r="C49" s="47">
        <f t="shared" si="140"/>
        <v>12</v>
      </c>
      <c r="D49" s="12" t="str">
        <f>IFERROR(VLOOKUP(C49,プルダウン!$L$2:$M$28,2,FALSE),"-")</f>
        <v>子ども・若者支援</v>
      </c>
      <c r="E49" s="5"/>
      <c r="F49" s="11" t="s">
        <v>2116</v>
      </c>
      <c r="G49" s="20" t="s">
        <v>2440</v>
      </c>
      <c r="H49" s="11"/>
      <c r="I49" s="20"/>
      <c r="J49" s="5"/>
      <c r="K49" s="42" t="s">
        <v>392</v>
      </c>
      <c r="L49" s="43" t="s">
        <v>392</v>
      </c>
      <c r="M49" s="43" t="s">
        <v>392</v>
      </c>
      <c r="N49" s="43" t="s">
        <v>392</v>
      </c>
      <c r="O49" s="43" t="s">
        <v>85</v>
      </c>
      <c r="P49" s="43" t="s">
        <v>85</v>
      </c>
      <c r="Q49" s="43" t="s">
        <v>85</v>
      </c>
      <c r="R49" s="41" t="s">
        <v>85</v>
      </c>
      <c r="S49" s="552" t="str">
        <f>VLOOKUP($A49&amp;"-"&amp;S$4,'04施策の客観指標'!$A$4:$AU$1029,COLUMN('04施策の客観指標'!$AP:$AP),FALSE)</f>
        <v>a</v>
      </c>
      <c r="T49" s="553" t="str">
        <f>VLOOKUP($A49&amp;"-"&amp;T$4,'04施策の客観指標'!$A$4:$AU$1029,COLUMN('04施策の客観指標'!$AP:$AP),FALSE)</f>
        <v>b</v>
      </c>
      <c r="U49" s="553" t="str">
        <f>VLOOKUP($A49&amp;"-"&amp;U$4,'04施策の客観指標'!$A$4:$AU$1029,COLUMN('04施策の客観指標'!$AP:$AP),FALSE)</f>
        <v>e</v>
      </c>
      <c r="V49" s="553" t="str">
        <f>VLOOKUP($A49&amp;"-"&amp;V$4,'04施策の客観指標'!$A$4:$AU$1029,COLUMN('04施策の客観指標'!$AP:$AP),FALSE)</f>
        <v>a</v>
      </c>
      <c r="W49" s="553" t="str">
        <f>VLOOKUP($A49&amp;"-"&amp;W$4,'04施策の客観指標'!$A$4:$AU$1029,COLUMN('04施策の客観指標'!$AP:$AP),FALSE)</f>
        <v>-</v>
      </c>
      <c r="X49" s="553" t="str">
        <f>VLOOKUP($A49&amp;"-"&amp;X$4,'04施策の客観指標'!$A$4:$AU$1029,COLUMN('04施策の客観指標'!$AP:$AP),FALSE)</f>
        <v>-</v>
      </c>
      <c r="Y49" s="553" t="str">
        <f>VLOOKUP($A49&amp;"-"&amp;Y$4,'04施策の客観指標'!$A$4:$AU$1029,COLUMN('04施策の客観指標'!$AP:$AP),FALSE)</f>
        <v>-</v>
      </c>
      <c r="Z49" s="553" t="str">
        <f>VLOOKUP($A49&amp;"-"&amp;Z$4,'04施策の客観指標'!$A$4:$AU$1029,COLUMN('04施策の客観指標'!$AP:$AP),FALSE)</f>
        <v>-</v>
      </c>
      <c r="AA49" s="554" t="str">
        <f>VLOOKUP($A49&amp;"-"&amp;AA$4,'04施策の客観指標'!$A$4:$AU$1029,COLUMN('04施策の客観指標'!$AP:$AP),FALSE)</f>
        <v>-</v>
      </c>
      <c r="AB49" s="555" t="str">
        <f t="shared" si="70"/>
        <v>b</v>
      </c>
      <c r="AC49" s="391">
        <f>VLOOKUP($A49&amp;"-"&amp;S$4,'04施策の客観指標'!$A$4:$AU$1029,COLUMN('04施策の客観指標'!$AU:$AU),FALSE)</f>
        <v>1</v>
      </c>
      <c r="AD49" s="392">
        <f>VLOOKUP($A49&amp;"-"&amp;T$4,'04施策の客観指標'!$A$4:$AU$1029,COLUMN('04施策の客観指標'!$AU:$AU),FALSE)</f>
        <v>1</v>
      </c>
      <c r="AE49" s="392">
        <f>VLOOKUP($A49&amp;"-"&amp;U$4,'04施策の客観指標'!$A$4:$AU$1029,COLUMN('04施策の客観指標'!$AU:$AU),FALSE)</f>
        <v>1</v>
      </c>
      <c r="AF49" s="392">
        <f>VLOOKUP($A49&amp;"-"&amp;V$4,'04施策の客観指標'!$A$4:$AU$1029,COLUMN('04施策の客観指標'!$AU:$AU),FALSE)</f>
        <v>1</v>
      </c>
      <c r="AG49" s="392" t="str">
        <f>VLOOKUP($A49&amp;"-"&amp;W$4,'04施策の客観指標'!$A$4:$AU$1029,COLUMN('04施策の客観指標'!$AU:$AU),FALSE)</f>
        <v>-</v>
      </c>
      <c r="AH49" s="392" t="str">
        <f>VLOOKUP($A49&amp;"-"&amp;X$4,'04施策の客観指標'!$A$4:$AU$1029,COLUMN('04施策の客観指標'!$AU:$AU),FALSE)</f>
        <v>-</v>
      </c>
      <c r="AI49" s="392" t="str">
        <f>VLOOKUP($A49&amp;"-"&amp;Y$4,'04施策の客観指標'!$A$4:$AU$1029,COLUMN('04施策の客観指標'!$AU:$AU),FALSE)</f>
        <v>-</v>
      </c>
      <c r="AJ49" s="392" t="str">
        <f>VLOOKUP($A49&amp;"-"&amp;Z$4,'04施策の客観指標'!$A$4:$AU$1029,COLUMN('04施策の客観指標'!$AU:$AU),FALSE)</f>
        <v>-</v>
      </c>
      <c r="AK49" s="392" t="str">
        <f>VLOOKUP($A49&amp;"-"&amp;AA$4,'04施策の客観指標'!$A$4:$AU$1029,COLUMN('04施策の客観指標'!$AU:$AU),FALSE)</f>
        <v>-</v>
      </c>
      <c r="AL49" s="393">
        <f t="shared" si="141"/>
        <v>4</v>
      </c>
      <c r="AM49" s="37">
        <f t="shared" si="142"/>
        <v>4</v>
      </c>
      <c r="AN49" s="38">
        <f t="shared" si="143"/>
        <v>3</v>
      </c>
      <c r="AO49" s="38">
        <f t="shared" si="144"/>
        <v>0</v>
      </c>
      <c r="AP49" s="38">
        <f t="shared" si="145"/>
        <v>4</v>
      </c>
      <c r="AQ49" s="38" t="str">
        <f t="shared" si="146"/>
        <v/>
      </c>
      <c r="AR49" s="38" t="str">
        <f t="shared" si="147"/>
        <v/>
      </c>
      <c r="AS49" s="38" t="str">
        <f t="shared" si="148"/>
        <v/>
      </c>
      <c r="AT49" s="38" t="str">
        <f t="shared" si="149"/>
        <v/>
      </c>
      <c r="AU49" s="253" t="str">
        <f t="shared" si="150"/>
        <v/>
      </c>
      <c r="AV49" s="81">
        <f t="shared" si="200"/>
        <v>0.6875</v>
      </c>
      <c r="AW49" s="534" t="str">
        <f>IF($K49="○",VLOOKUP($C49&amp;"-"&amp;AW$4,'05市民生活実感調査'!$A$3:$BC$218,COLUMN('05市民生活実感調査'!$O:$O),FALSE),"-")</f>
        <v>c</v>
      </c>
      <c r="AX49" s="535" t="str">
        <f>IF($L49="○",VLOOKUP($C49&amp;"-"&amp;AX$4,'05市民生活実感調査'!$A$3:$BC$218,COLUMN('05市民生活実感調査'!$O:$O),FALSE),"-")</f>
        <v>c</v>
      </c>
      <c r="AY49" s="535" t="str">
        <f>IF($M49="○",VLOOKUP($C49&amp;"-"&amp;AY$4,'05市民生活実感調査'!$A$3:$BC$218,COLUMN('05市民生活実感調査'!$O:$O),FALSE),"-")</f>
        <v>c</v>
      </c>
      <c r="AZ49" s="535" t="str">
        <f>IF($N49="○",VLOOKUP($C49&amp;"-"&amp;AZ$4,'05市民生活実感調査'!$A$3:$BC$218,COLUMN('05市民生活実感調査'!$O:$O),FALSE),"-")</f>
        <v>b</v>
      </c>
      <c r="BA49" s="535" t="str">
        <f>IF($O49="○",VLOOKUP($C49&amp;"-"&amp;BA$4,'05市民生活実感調査'!$A$3:$BC$218,COLUMN('05市民生活実感調査'!$O:$O),FALSE),"-")</f>
        <v>-</v>
      </c>
      <c r="BB49" s="535" t="str">
        <f>IF($P49="○",VLOOKUP($C49&amp;"-"&amp;BB$4,'05市民生活実感調査'!$A$3:$BC$218,COLUMN('05市民生活実感調査'!$O:$O),FALSE),"-")</f>
        <v>-</v>
      </c>
      <c r="BC49" s="535" t="str">
        <f>IF($Q49="○",VLOOKUP($C49&amp;"-"&amp;BC$4,'05市民生活実感調査'!$A$3:$BC$218,COLUMN('05市民生活実感調査'!$O:$O),FALSE),"-")</f>
        <v>-</v>
      </c>
      <c r="BD49" s="535" t="str">
        <f>IF($R49="○",VLOOKUP($C49&amp;"-"&amp;BD$4,'05市民生活実感調査'!$A$3:$BC$218,COLUMN('05市民生活実感調査'!$O:$O),FALSE),"-")</f>
        <v>-</v>
      </c>
      <c r="BE49" s="536" t="str">
        <f t="shared" si="81"/>
        <v>c</v>
      </c>
      <c r="BF49" s="37">
        <f t="shared" si="151"/>
        <v>2</v>
      </c>
      <c r="BG49" s="38">
        <f t="shared" si="152"/>
        <v>2</v>
      </c>
      <c r="BH49" s="38">
        <f t="shared" si="153"/>
        <v>2</v>
      </c>
      <c r="BI49" s="38">
        <f t="shared" si="154"/>
        <v>3</v>
      </c>
      <c r="BJ49" s="38" t="str">
        <f t="shared" si="155"/>
        <v/>
      </c>
      <c r="BK49" s="38" t="str">
        <f t="shared" si="156"/>
        <v/>
      </c>
      <c r="BL49" s="38" t="str">
        <f t="shared" si="157"/>
        <v/>
      </c>
      <c r="BM49" s="38" t="str">
        <f t="shared" si="158"/>
        <v/>
      </c>
      <c r="BN49" s="41">
        <f t="shared" si="159"/>
        <v>0.5625</v>
      </c>
      <c r="BO49" s="275" t="s">
        <v>124</v>
      </c>
      <c r="BP49" s="5" t="s">
        <v>2200</v>
      </c>
      <c r="BQ49" s="586" t="str">
        <f>VLOOKUP(AB49&amp;BE49&amp;BO49,[25]プルダウン!$AC$2:$AD$71,2,FALSE)</f>
        <v>B</v>
      </c>
      <c r="BR49" s="587" t="str">
        <f>VLOOKUP(BQ49,プルダウン!$A$1:$B$6,2,FALSE)</f>
        <v>政策の目的がかなり達成されている</v>
      </c>
      <c r="BS49" s="11"/>
      <c r="BT49" s="195" t="s">
        <v>2443</v>
      </c>
      <c r="BU49" s="5" t="s">
        <v>2263</v>
      </c>
      <c r="BV49" s="296" t="s">
        <v>2726</v>
      </c>
      <c r="BW49" s="115" t="str">
        <f>VLOOKUP($A49&amp;"-"&amp;BW$4,'04施策の客観指標'!$A$4:$AU$1029,COLUMN('04施策の客観指標'!$AQ:$AQ),FALSE)</f>
        <v>-</v>
      </c>
      <c r="BX49" s="7" t="str">
        <f>VLOOKUP($A49&amp;"-"&amp;BX$4,'04施策の客観指標'!$A$4:$AU$1029,COLUMN('04施策の客観指標'!$AQ:$AQ),FALSE)</f>
        <v>-</v>
      </c>
      <c r="BY49" s="7" t="str">
        <f>VLOOKUP($A49&amp;"-"&amp;BY$4,'04施策の客観指標'!$A$4:$AU$1029,COLUMN('04施策の客観指標'!$AQ:$AQ),FALSE)</f>
        <v>-</v>
      </c>
      <c r="BZ49" s="7" t="str">
        <f>VLOOKUP($A49&amp;"-"&amp;BZ$4,'04施策の客観指標'!$A$4:$AU$1029,COLUMN('04施策の客観指標'!$AQ:$AQ),FALSE)</f>
        <v>-</v>
      </c>
      <c r="CA49" s="7" t="str">
        <f>VLOOKUP($A49&amp;"-"&amp;CA$4,'04施策の客観指標'!$A$4:$AU$1029,COLUMN('04施策の客観指標'!$AQ:$AQ),FALSE)</f>
        <v>-</v>
      </c>
      <c r="CB49" s="7" t="str">
        <f>VLOOKUP($A49&amp;"-"&amp;CB$4,'04施策の客観指標'!$A$4:$AU$1029,COLUMN('04施策の客観指標'!$AQ:$AQ),FALSE)</f>
        <v>-</v>
      </c>
      <c r="CC49" s="7" t="str">
        <f>VLOOKUP($A49&amp;"-"&amp;CC$4,'04施策の客観指標'!$A$4:$AU$1029,COLUMN('04施策の客観指標'!$AQ:$AQ),FALSE)</f>
        <v>-</v>
      </c>
      <c r="CD49" s="7" t="str">
        <f>VLOOKUP($A49&amp;"-"&amp;CD$4,'04施策の客観指標'!$A$4:$AU$1029,COLUMN('04施策の客観指標'!$AQ:$AQ),FALSE)</f>
        <v>-</v>
      </c>
      <c r="CE49" s="7" t="str">
        <f>VLOOKUP($A49&amp;"-"&amp;CE$4,'04施策の客観指標'!$A$4:$AU$1029,COLUMN('04施策の客観指標'!$AQ:$AQ),FALSE)</f>
        <v>-</v>
      </c>
      <c r="CF49" s="109" t="str">
        <f t="shared" si="84"/>
        <v>e</v>
      </c>
      <c r="CG49" s="37">
        <f>VLOOKUP($A49&amp;"-"&amp;BW$4,'04施策の客観指標'!$A$4:$AU$1029,COLUMN('04施策の客観指標'!$AU:$AU),FALSE)</f>
        <v>1</v>
      </c>
      <c r="CH49" s="38">
        <f>VLOOKUP($A49&amp;"-"&amp;BX$4,'04施策の客観指標'!$A$4:$AU$1029,COLUMN('04施策の客観指標'!$AU:$AU),FALSE)</f>
        <v>1</v>
      </c>
      <c r="CI49" s="38">
        <f>VLOOKUP($A49&amp;"-"&amp;BY$4,'04施策の客観指標'!$A$4:$AU$1029,COLUMN('04施策の客観指標'!$AU:$AU),FALSE)</f>
        <v>1</v>
      </c>
      <c r="CJ49" s="38">
        <f>VLOOKUP($A49&amp;"-"&amp;BZ$4,'04施策の客観指標'!$A$4:$AU$1029,COLUMN('04施策の客観指標'!$AU:$AU),FALSE)</f>
        <v>1</v>
      </c>
      <c r="CK49" s="38" t="str">
        <f>VLOOKUP($A49&amp;"-"&amp;CA$4,'04施策の客観指標'!$A$4:$AU$1029,COLUMN('04施策の客観指標'!$AU:$AU),FALSE)</f>
        <v>-</v>
      </c>
      <c r="CL49" s="38" t="str">
        <f>VLOOKUP($A49&amp;"-"&amp;CB$4,'04施策の客観指標'!$A$4:$AU$1029,COLUMN('04施策の客観指標'!$AU:$AU),FALSE)</f>
        <v>-</v>
      </c>
      <c r="CM49" s="38" t="str">
        <f>VLOOKUP($A49&amp;"-"&amp;CC$4,'04施策の客観指標'!$A$4:$AU$1029,COLUMN('04施策の客観指標'!$AU:$AU),FALSE)</f>
        <v>-</v>
      </c>
      <c r="CN49" s="38" t="str">
        <f>VLOOKUP($A49&amp;"-"&amp;CD$4,'04施策の客観指標'!$A$4:$AU$1029,COLUMN('04施策の客観指標'!$AU:$AU),FALSE)</f>
        <v>-</v>
      </c>
      <c r="CO49" s="38" t="str">
        <f>VLOOKUP($A49&amp;"-"&amp;CE$4,'04施策の客観指標'!$A$4:$AU$1029,COLUMN('04施策の客観指標'!$AU:$AU),FALSE)</f>
        <v>-</v>
      </c>
      <c r="CP49" s="82">
        <f t="shared" si="85"/>
        <v>4</v>
      </c>
      <c r="CQ49" s="37" t="str">
        <f t="shared" si="86"/>
        <v/>
      </c>
      <c r="CR49" s="38" t="str">
        <f t="shared" si="9"/>
        <v/>
      </c>
      <c r="CS49" s="38" t="str">
        <f t="shared" si="10"/>
        <v/>
      </c>
      <c r="CT49" s="38" t="str">
        <f t="shared" si="11"/>
        <v/>
      </c>
      <c r="CU49" s="38" t="str">
        <f t="shared" si="12"/>
        <v/>
      </c>
      <c r="CV49" s="38" t="str">
        <f t="shared" si="13"/>
        <v/>
      </c>
      <c r="CW49" s="38" t="str">
        <f t="shared" si="14"/>
        <v/>
      </c>
      <c r="CX49" s="38" t="str">
        <f t="shared" si="15"/>
        <v/>
      </c>
      <c r="CY49" s="38" t="str">
        <f t="shared" si="16"/>
        <v/>
      </c>
      <c r="CZ49" s="41">
        <f t="shared" si="87"/>
        <v>0</v>
      </c>
      <c r="DA49" s="37" t="str">
        <f>IF($K49="○",VLOOKUP($C49&amp;"-"&amp;DA$4,'05市民生活実感調査'!$A$3:$BC$218,COLUMN('05市民生活実感調査'!$Y:$Y),FALSE),"-")</f>
        <v>-</v>
      </c>
      <c r="DB49" s="38" t="str">
        <f>IF($L49="○",VLOOKUP($C49&amp;"-"&amp;DB$4,'05市民生活実感調査'!$A$3:$BC$218,COLUMN('05市民生活実感調査'!$Y:$Y),FALSE),"-")</f>
        <v>-</v>
      </c>
      <c r="DC49" s="38" t="str">
        <f>IF($M49="○",VLOOKUP($C49&amp;"-"&amp;DC$4,'05市民生活実感調査'!$A$3:$BC$218,COLUMN('05市民生活実感調査'!$Y:$Y),FALSE),"-")</f>
        <v>-</v>
      </c>
      <c r="DD49" s="38" t="str">
        <f>IF($N49="○",VLOOKUP($C49&amp;"-"&amp;DD$4,'05市民生活実感調査'!$A$3:$BC$218,COLUMN('05市民生活実感調査'!$Y:$Y),FALSE),"-")</f>
        <v>-</v>
      </c>
      <c r="DE49" s="38" t="str">
        <f>IF($O49="○",VLOOKUP($C49&amp;"-"&amp;DE$4,'05市民生活実感調査'!$A$3:$BC$218,COLUMN('05市民生活実感調査'!$Y:$Y),FALSE),"-")</f>
        <v>-</v>
      </c>
      <c r="DF49" s="38" t="str">
        <f>IF($P49="○",VLOOKUP($C49&amp;"-"&amp;DF$4,'05市民生活実感調査'!$A$3:$BC$218,COLUMN('05市民生活実感調査'!$Y:$Y),FALSE),"-")</f>
        <v>-</v>
      </c>
      <c r="DG49" s="38" t="str">
        <f>IF($Q49="○",VLOOKUP($C49&amp;"-"&amp;DG$4,'05市民生活実感調査'!$A$3:$BC$218,COLUMN('05市民生活実感調査'!$Y:$Y),FALSE),"-")</f>
        <v>-</v>
      </c>
      <c r="DH49" s="38" t="str">
        <f>IF($R49="○",VLOOKUP($C49&amp;"-"&amp;DH$4,'05市民生活実感調査'!$A$3:$BC$218,COLUMN('05市民生活実感調査'!$Y:$Y),FALSE),"-")</f>
        <v>-</v>
      </c>
      <c r="DI49" s="109" t="e">
        <f t="shared" si="88"/>
        <v>#DIV/0!</v>
      </c>
      <c r="DJ49" s="37" t="str">
        <f t="shared" si="89"/>
        <v/>
      </c>
      <c r="DK49" s="38" t="str">
        <f t="shared" si="17"/>
        <v/>
      </c>
      <c r="DL49" s="38" t="str">
        <f t="shared" si="18"/>
        <v/>
      </c>
      <c r="DM49" s="38" t="str">
        <f t="shared" si="19"/>
        <v/>
      </c>
      <c r="DN49" s="38" t="str">
        <f t="shared" si="20"/>
        <v/>
      </c>
      <c r="DO49" s="38" t="str">
        <f t="shared" si="21"/>
        <v/>
      </c>
      <c r="DP49" s="38" t="str">
        <f t="shared" si="22"/>
        <v/>
      </c>
      <c r="DQ49" s="38" t="str">
        <f t="shared" si="23"/>
        <v/>
      </c>
      <c r="DR49" s="41" t="e">
        <f t="shared" si="90"/>
        <v>#DIV/0!</v>
      </c>
      <c r="DS49" s="13" t="str">
        <f t="shared" si="91"/>
        <v>客観指標</v>
      </c>
      <c r="DT49" s="5" t="str">
        <f t="shared" si="92"/>
        <v>対象者が子育て世帯という限られた施策であり，市民の生活実感に施策の効果が反映されにくいと考えられるため，客観指標を重視する。</v>
      </c>
      <c r="DU49" s="108" t="e">
        <f>VLOOKUP(CF49&amp;DI49&amp;DS49,プルダウン!$AC$2:$AD$51,2,FALSE)</f>
        <v>#DIV/0!</v>
      </c>
      <c r="DV49" s="12" t="e">
        <f>VLOOKUP(DU49,プルダウン!$A$1:$B$6,2,FALSE)</f>
        <v>#DIV/0!</v>
      </c>
      <c r="DW49" s="11"/>
      <c r="DX49" s="12"/>
      <c r="DY49" s="22" t="s">
        <v>81</v>
      </c>
      <c r="DZ49" s="116"/>
      <c r="EA49" s="115" t="str">
        <f>VLOOKUP($A49&amp;"-"&amp;EA$4,'04施策の客観指標'!$A$4:$AU$1029,COLUMN('04施策の客観指標'!$AR:$AR),FALSE)</f>
        <v>-</v>
      </c>
      <c r="EB49" s="7" t="str">
        <f>VLOOKUP($A49&amp;"-"&amp;EB$4,'04施策の客観指標'!$A$4:$AU$1029,COLUMN('04施策の客観指標'!$AR:$AR),FALSE)</f>
        <v>-</v>
      </c>
      <c r="EC49" s="7" t="str">
        <f>VLOOKUP($A49&amp;"-"&amp;EC$4,'04施策の客観指標'!$A$4:$AU$1029,COLUMN('04施策の客観指標'!$AR:$AR),FALSE)</f>
        <v>-</v>
      </c>
      <c r="ED49" s="7" t="str">
        <f>VLOOKUP($A49&amp;"-"&amp;ED$4,'04施策の客観指標'!$A$4:$AU$1029,COLUMN('04施策の客観指標'!$AR:$AR),FALSE)</f>
        <v>-</v>
      </c>
      <c r="EE49" s="7" t="str">
        <f>VLOOKUP($A49&amp;"-"&amp;EE$4,'04施策の客観指標'!$A$4:$AU$1029,COLUMN('04施策の客観指標'!$AR:$AR),FALSE)</f>
        <v>-</v>
      </c>
      <c r="EF49" s="7" t="str">
        <f>VLOOKUP($A49&amp;"-"&amp;EF$4,'04施策の客観指標'!$A$4:$AU$1029,COLUMN('04施策の客観指標'!$AR:$AR),FALSE)</f>
        <v>-</v>
      </c>
      <c r="EG49" s="7" t="str">
        <f>VLOOKUP($A49&amp;"-"&amp;EG$4,'04施策の客観指標'!$A$4:$AU$1029,COLUMN('04施策の客観指標'!$AR:$AR),FALSE)</f>
        <v>-</v>
      </c>
      <c r="EH49" s="7" t="str">
        <f>VLOOKUP($A49&amp;"-"&amp;EH$4,'04施策の客観指標'!$A$4:$AU$1029,COLUMN('04施策の客観指標'!$AR:$AR),FALSE)</f>
        <v>-</v>
      </c>
      <c r="EI49" s="7" t="str">
        <f>VLOOKUP($A49&amp;"-"&amp;EI$4,'04施策の客観指標'!$A$4:$AU$1029,COLUMN('04施策の客観指標'!$AR:$AR),FALSE)</f>
        <v>-</v>
      </c>
      <c r="EJ49" s="109" t="str">
        <f t="shared" si="93"/>
        <v>e</v>
      </c>
      <c r="EK49" s="37">
        <f>VLOOKUP($A49&amp;"-"&amp;EA$4,'04施策の客観指標'!$A$4:$AU$1029,COLUMN('04施策の客観指標'!$AU:$AU),FALSE)</f>
        <v>1</v>
      </c>
      <c r="EL49" s="38">
        <f>VLOOKUP($A49&amp;"-"&amp;EB$4,'04施策の客観指標'!$A$4:$AU$1029,COLUMN('04施策の客観指標'!$AU:$AU),FALSE)</f>
        <v>1</v>
      </c>
      <c r="EM49" s="38">
        <f>VLOOKUP($A49&amp;"-"&amp;EC$4,'04施策の客観指標'!$A$4:$AU$1029,COLUMN('04施策の客観指標'!$AU:$AU),FALSE)</f>
        <v>1</v>
      </c>
      <c r="EN49" s="38">
        <f>VLOOKUP($A49&amp;"-"&amp;ED$4,'04施策の客観指標'!$A$4:$AU$1029,COLUMN('04施策の客観指標'!$AU:$AU),FALSE)</f>
        <v>1</v>
      </c>
      <c r="EO49" s="38" t="str">
        <f>VLOOKUP($A49&amp;"-"&amp;EE$4,'04施策の客観指標'!$A$4:$AU$1029,COLUMN('04施策の客観指標'!$AU:$AU),FALSE)</f>
        <v>-</v>
      </c>
      <c r="EP49" s="38" t="str">
        <f>VLOOKUP($A49&amp;"-"&amp;EF$4,'04施策の客観指標'!$A$4:$AU$1029,COLUMN('04施策の客観指標'!$AU:$AU),FALSE)</f>
        <v>-</v>
      </c>
      <c r="EQ49" s="38" t="str">
        <f>VLOOKUP($A49&amp;"-"&amp;EG$4,'04施策の客観指標'!$A$4:$AU$1029,COLUMN('04施策の客観指標'!$AU:$AU),FALSE)</f>
        <v>-</v>
      </c>
      <c r="ER49" s="38" t="str">
        <f>VLOOKUP($A49&amp;"-"&amp;EH$4,'04施策の客観指標'!$A$4:$AU$1029,COLUMN('04施策の客観指標'!$AU:$AU),FALSE)</f>
        <v>-</v>
      </c>
      <c r="ES49" s="38" t="str">
        <f>VLOOKUP($A49&amp;"-"&amp;EI$4,'04施策の客観指標'!$A$4:$AU$1029,COLUMN('04施策の客観指標'!$AU:$AU),FALSE)</f>
        <v>-</v>
      </c>
      <c r="ET49" s="82">
        <f t="shared" si="94"/>
        <v>4</v>
      </c>
      <c r="EU49" s="37" t="str">
        <f t="shared" si="95"/>
        <v/>
      </c>
      <c r="EV49" s="38" t="str">
        <f t="shared" si="24"/>
        <v/>
      </c>
      <c r="EW49" s="38" t="str">
        <f t="shared" si="25"/>
        <v/>
      </c>
      <c r="EX49" s="38" t="str">
        <f t="shared" si="26"/>
        <v/>
      </c>
      <c r="EY49" s="38" t="str">
        <f t="shared" si="27"/>
        <v/>
      </c>
      <c r="EZ49" s="38" t="str">
        <f t="shared" si="28"/>
        <v/>
      </c>
      <c r="FA49" s="38" t="str">
        <f t="shared" si="29"/>
        <v/>
      </c>
      <c r="FB49" s="38" t="str">
        <f t="shared" si="30"/>
        <v/>
      </c>
      <c r="FC49" s="38" t="str">
        <f t="shared" si="31"/>
        <v/>
      </c>
      <c r="FD49" s="41">
        <f t="shared" si="96"/>
        <v>0</v>
      </c>
      <c r="FE49" s="37" t="str">
        <f>IF($K49="○",VLOOKUP($C49&amp;"-"&amp;FE$4,'05市民生活実感調査'!$A$3:$BC$218,COLUMN('05市民生活実感調査'!$AI:$AI),FALSE),"-")</f>
        <v>-</v>
      </c>
      <c r="FF49" s="38" t="str">
        <f>IF($L49="○",VLOOKUP($C49&amp;"-"&amp;FF$4,'05市民生活実感調査'!$A$3:$BC$218,COLUMN('05市民生活実感調査'!$AI:$AI),FALSE),"-")</f>
        <v>-</v>
      </c>
      <c r="FG49" s="38" t="str">
        <f>IF($M49="○",VLOOKUP($C49&amp;"-"&amp;FG$4,'05市民生活実感調査'!$A$3:$BC$218,COLUMN('05市民生活実感調査'!$AI:$AI),FALSE),"-")</f>
        <v>-</v>
      </c>
      <c r="FH49" s="38" t="str">
        <f>IF($N49="○",VLOOKUP($C49&amp;"-"&amp;FH$4,'05市民生活実感調査'!$A$3:$BC$218,COLUMN('05市民生活実感調査'!$AI:$AI),FALSE),"-")</f>
        <v>-</v>
      </c>
      <c r="FI49" s="38" t="str">
        <f>IF($O49="○",VLOOKUP($C49&amp;"-"&amp;FI$4,'05市民生活実感調査'!$A$3:$BC$218,COLUMN('05市民生活実感調査'!$AI:$AI),FALSE),"-")</f>
        <v>-</v>
      </c>
      <c r="FJ49" s="38" t="str">
        <f>IF($P49="○",VLOOKUP($C49&amp;"-"&amp;FJ$4,'05市民生活実感調査'!$A$3:$BC$218,COLUMN('05市民生活実感調査'!$AI:$AI),FALSE),"-")</f>
        <v>-</v>
      </c>
      <c r="FK49" s="38" t="str">
        <f>IF($Q49="○",VLOOKUP($C49&amp;"-"&amp;FK$4,'05市民生活実感調査'!$A$3:$BC$218,COLUMN('05市民生活実感調査'!$AI:$AI),FALSE),"-")</f>
        <v>-</v>
      </c>
      <c r="FL49" s="38" t="str">
        <f>IF($R49="○",VLOOKUP($C49&amp;"-"&amp;FL$4,'05市民生活実感調査'!$A$3:$BC$218,COLUMN('05市民生活実感調査'!$AI:$AI),FALSE),"-")</f>
        <v>-</v>
      </c>
      <c r="FM49" s="109" t="e">
        <f t="shared" si="97"/>
        <v>#DIV/0!</v>
      </c>
      <c r="FN49" s="37" t="str">
        <f t="shared" si="98"/>
        <v/>
      </c>
      <c r="FO49" s="38" t="str">
        <f t="shared" si="32"/>
        <v/>
      </c>
      <c r="FP49" s="38" t="str">
        <f t="shared" si="33"/>
        <v/>
      </c>
      <c r="FQ49" s="38" t="str">
        <f t="shared" si="34"/>
        <v/>
      </c>
      <c r="FR49" s="38" t="str">
        <f t="shared" si="35"/>
        <v/>
      </c>
      <c r="FS49" s="38" t="str">
        <f t="shared" si="36"/>
        <v/>
      </c>
      <c r="FT49" s="38" t="str">
        <f t="shared" si="37"/>
        <v/>
      </c>
      <c r="FU49" s="38" t="str">
        <f t="shared" si="38"/>
        <v/>
      </c>
      <c r="FV49" s="41" t="e">
        <f t="shared" si="99"/>
        <v>#DIV/0!</v>
      </c>
      <c r="FW49" s="13" t="str">
        <f t="shared" si="100"/>
        <v>客観指標</v>
      </c>
      <c r="FX49" s="5" t="str">
        <f t="shared" si="101"/>
        <v>対象者が子育て世帯という限られた施策であり，市民の生活実感に施策の効果が反映されにくいと考えられるため，客観指標を重視する。</v>
      </c>
      <c r="FY49" s="108" t="e">
        <f>VLOOKUP(EJ49&amp;FM49&amp;FW49,プルダウン!$AC$2:$AD$51,2,FALSE)</f>
        <v>#DIV/0!</v>
      </c>
      <c r="FZ49" s="12" t="e">
        <f>VLOOKUP(FY49,プルダウン!$A$1:$B$6,2,FALSE)</f>
        <v>#DIV/0!</v>
      </c>
      <c r="GA49" s="11"/>
      <c r="GB49" s="12"/>
      <c r="GC49" s="22" t="s">
        <v>81</v>
      </c>
      <c r="GD49" s="116"/>
      <c r="GE49" s="115" t="str">
        <f>VLOOKUP($A49&amp;"-"&amp;GE$4,'04施策の客観指標'!$A$4:$AU$1029,COLUMN('04施策の客観指標'!$AS:$AS),FALSE)</f>
        <v>-</v>
      </c>
      <c r="GF49" s="7" t="str">
        <f>VLOOKUP($A49&amp;"-"&amp;GF$4,'04施策の客観指標'!$A$4:$AU$1029,COLUMN('04施策の客観指標'!$AS:$AS),FALSE)</f>
        <v>-</v>
      </c>
      <c r="GG49" s="7" t="str">
        <f>VLOOKUP($A49&amp;"-"&amp;GG$4,'04施策の客観指標'!$A$4:$AU$1029,COLUMN('04施策の客観指標'!$AS:$AS),FALSE)</f>
        <v>-</v>
      </c>
      <c r="GH49" s="7" t="str">
        <f>VLOOKUP($A49&amp;"-"&amp;GH$4,'04施策の客観指標'!$A$4:$AU$1029,COLUMN('04施策の客観指標'!$AS:$AS),FALSE)</f>
        <v>-</v>
      </c>
      <c r="GI49" s="7" t="str">
        <f>VLOOKUP($A49&amp;"-"&amp;GI$4,'04施策の客観指標'!$A$4:$AU$1029,COLUMN('04施策の客観指標'!$AS:$AS),FALSE)</f>
        <v>-</v>
      </c>
      <c r="GJ49" s="7" t="str">
        <f>VLOOKUP($A49&amp;"-"&amp;GJ$4,'04施策の客観指標'!$A$4:$AU$1029,COLUMN('04施策の客観指標'!$AS:$AS),FALSE)</f>
        <v>-</v>
      </c>
      <c r="GK49" s="7" t="str">
        <f>VLOOKUP($A49&amp;"-"&amp;GK$4,'04施策の客観指標'!$A$4:$AU$1029,COLUMN('04施策の客観指標'!$AS:$AS),FALSE)</f>
        <v>-</v>
      </c>
      <c r="GL49" s="7" t="str">
        <f>VLOOKUP($A49&amp;"-"&amp;GL$4,'04施策の客観指標'!$A$4:$AU$1029,COLUMN('04施策の客観指標'!$AS:$AS),FALSE)</f>
        <v>-</v>
      </c>
      <c r="GM49" s="7" t="str">
        <f>VLOOKUP($A49&amp;"-"&amp;GM$4,'04施策の客観指標'!$A$4:$AU$1029,COLUMN('04施策の客観指標'!$AS:$AS),FALSE)</f>
        <v>-</v>
      </c>
      <c r="GN49" s="109" t="str">
        <f t="shared" si="102"/>
        <v>e</v>
      </c>
      <c r="GO49" s="37">
        <f>VLOOKUP($A49&amp;"-"&amp;GE$4,'04施策の客観指標'!$A$4:$AU$1029,COLUMN('04施策の客観指標'!$AU:$AU),FALSE)</f>
        <v>1</v>
      </c>
      <c r="GP49" s="38">
        <f>VLOOKUP($A49&amp;"-"&amp;GF$4,'04施策の客観指標'!$A$4:$AU$1029,COLUMN('04施策の客観指標'!$AU:$AU),FALSE)</f>
        <v>1</v>
      </c>
      <c r="GQ49" s="38">
        <f>VLOOKUP($A49&amp;"-"&amp;GG$4,'04施策の客観指標'!$A$4:$AU$1029,COLUMN('04施策の客観指標'!$AU:$AU),FALSE)</f>
        <v>1</v>
      </c>
      <c r="GR49" s="38">
        <f>VLOOKUP($A49&amp;"-"&amp;GH$4,'04施策の客観指標'!$A$4:$AU$1029,COLUMN('04施策の客観指標'!$AU:$AU),FALSE)</f>
        <v>1</v>
      </c>
      <c r="GS49" s="38" t="str">
        <f>VLOOKUP($A49&amp;"-"&amp;GI$4,'04施策の客観指標'!$A$4:$AU$1029,COLUMN('04施策の客観指標'!$AU:$AU),FALSE)</f>
        <v>-</v>
      </c>
      <c r="GT49" s="38" t="str">
        <f>VLOOKUP($A49&amp;"-"&amp;GJ$4,'04施策の客観指標'!$A$4:$AU$1029,COLUMN('04施策の客観指標'!$AU:$AU),FALSE)</f>
        <v>-</v>
      </c>
      <c r="GU49" s="38" t="str">
        <f>VLOOKUP($A49&amp;"-"&amp;GK$4,'04施策の客観指標'!$A$4:$AU$1029,COLUMN('04施策の客観指標'!$AU:$AU),FALSE)</f>
        <v>-</v>
      </c>
      <c r="GV49" s="38" t="str">
        <f>VLOOKUP($A49&amp;"-"&amp;GL$4,'04施策の客観指標'!$A$4:$AU$1029,COLUMN('04施策の客観指標'!$AU:$AU),FALSE)</f>
        <v>-</v>
      </c>
      <c r="GW49" s="38" t="str">
        <f>VLOOKUP($A49&amp;"-"&amp;GM$4,'04施策の客観指標'!$A$4:$AU$1029,COLUMN('04施策の客観指標'!$AU:$AU),FALSE)</f>
        <v>-</v>
      </c>
      <c r="GX49" s="82">
        <f t="shared" si="103"/>
        <v>4</v>
      </c>
      <c r="GY49" s="37" t="str">
        <f t="shared" si="104"/>
        <v/>
      </c>
      <c r="GZ49" s="38" t="str">
        <f t="shared" si="39"/>
        <v/>
      </c>
      <c r="HA49" s="38" t="str">
        <f t="shared" si="40"/>
        <v/>
      </c>
      <c r="HB49" s="38" t="str">
        <f t="shared" si="41"/>
        <v/>
      </c>
      <c r="HC49" s="38" t="str">
        <f t="shared" si="42"/>
        <v/>
      </c>
      <c r="HD49" s="38" t="str">
        <f t="shared" si="43"/>
        <v/>
      </c>
      <c r="HE49" s="38" t="str">
        <f t="shared" si="44"/>
        <v/>
      </c>
      <c r="HF49" s="38" t="str">
        <f t="shared" si="45"/>
        <v/>
      </c>
      <c r="HG49" s="38" t="str">
        <f t="shared" si="46"/>
        <v/>
      </c>
      <c r="HH49" s="41">
        <f t="shared" si="105"/>
        <v>0</v>
      </c>
      <c r="HI49" s="37" t="str">
        <f>IF($K49="○",VLOOKUP($C49&amp;"-"&amp;HI$4,'05市民生活実感調査'!$A$3:$BC$218,COLUMN('05市民生活実感調査'!$AS:$AS),FALSE),"-")</f>
        <v>-</v>
      </c>
      <c r="HJ49" s="38" t="str">
        <f>IF($L49="○",VLOOKUP($C49&amp;"-"&amp;HJ$4,'05市民生活実感調査'!$A$3:$BC$218,COLUMN('05市民生活実感調査'!$AS:$AS),FALSE),"-")</f>
        <v>-</v>
      </c>
      <c r="HK49" s="38" t="str">
        <f>IF($M49="○",VLOOKUP($C49&amp;"-"&amp;HK$4,'05市民生活実感調査'!$A$3:$BC$218,COLUMN('05市民生活実感調査'!$AS:$AS),FALSE),"-")</f>
        <v>-</v>
      </c>
      <c r="HL49" s="38" t="str">
        <f>IF($N49="○",VLOOKUP($C49&amp;"-"&amp;HL$4,'05市民生活実感調査'!$A$3:$BC$218,COLUMN('05市民生活実感調査'!$AS:$AS),FALSE),"-")</f>
        <v>-</v>
      </c>
      <c r="HM49" s="38" t="str">
        <f>IF($O49="○",VLOOKUP($C49&amp;"-"&amp;HM$4,'05市民生活実感調査'!$A$3:$BC$218,COLUMN('05市民生活実感調査'!$AS:$AS),FALSE),"-")</f>
        <v>-</v>
      </c>
      <c r="HN49" s="38" t="str">
        <f>IF($P49="○",VLOOKUP($C49&amp;"-"&amp;HN$4,'05市民生活実感調査'!$A$3:$BC$218,COLUMN('05市民生活実感調査'!$AS:$AS),FALSE),"-")</f>
        <v>-</v>
      </c>
      <c r="HO49" s="38" t="str">
        <f>IF($Q49="○",VLOOKUP($C49&amp;"-"&amp;HO$4,'05市民生活実感調査'!$A$3:$BC$218,COLUMN('05市民生活実感調査'!$AS:$AS),FALSE),"-")</f>
        <v>-</v>
      </c>
      <c r="HP49" s="38" t="str">
        <f>IF($R49="○",VLOOKUP($C49&amp;"-"&amp;HP$4,'05市民生活実感調査'!$A$3:$BC$218,COLUMN('05市民生活実感調査'!$AS:$AS),FALSE),"-")</f>
        <v>-</v>
      </c>
      <c r="HQ49" s="109" t="e">
        <f t="shared" si="106"/>
        <v>#DIV/0!</v>
      </c>
      <c r="HR49" s="37" t="str">
        <f t="shared" si="107"/>
        <v/>
      </c>
      <c r="HS49" s="38" t="str">
        <f t="shared" si="47"/>
        <v/>
      </c>
      <c r="HT49" s="38" t="str">
        <f t="shared" si="48"/>
        <v/>
      </c>
      <c r="HU49" s="38" t="str">
        <f t="shared" si="49"/>
        <v/>
      </c>
      <c r="HV49" s="38" t="str">
        <f t="shared" si="50"/>
        <v/>
      </c>
      <c r="HW49" s="38" t="str">
        <f t="shared" si="51"/>
        <v/>
      </c>
      <c r="HX49" s="38" t="str">
        <f t="shared" si="52"/>
        <v/>
      </c>
      <c r="HY49" s="38" t="str">
        <f t="shared" si="53"/>
        <v/>
      </c>
      <c r="HZ49" s="41" t="e">
        <f t="shared" si="108"/>
        <v>#DIV/0!</v>
      </c>
      <c r="IA49" s="13" t="str">
        <f t="shared" si="109"/>
        <v>客観指標</v>
      </c>
      <c r="IB49" s="5" t="str">
        <f t="shared" si="110"/>
        <v>対象者が子育て世帯という限られた施策であり，市民の生活実感に施策の効果が反映されにくいと考えられるため，客観指標を重視する。</v>
      </c>
      <c r="IC49" s="108" t="e">
        <f>VLOOKUP(GN49&amp;HQ49&amp;IA49,プルダウン!$AC$2:$AD$51,2,FALSE)</f>
        <v>#DIV/0!</v>
      </c>
      <c r="ID49" s="12" t="e">
        <f>VLOOKUP(IC49,プルダウン!$A$1:$B$6,2,FALSE)</f>
        <v>#DIV/0!</v>
      </c>
      <c r="IE49" s="11"/>
      <c r="IF49" s="12"/>
      <c r="IG49" s="22" t="s">
        <v>81</v>
      </c>
      <c r="IH49" s="116"/>
      <c r="II49" s="115" t="str">
        <f>VLOOKUP($A49&amp;"-"&amp;II$4,'04施策の客観指標'!$A$4:$AU$1029,COLUMN('04施策の客観指標'!$AT:$AT),FALSE)</f>
        <v>-</v>
      </c>
      <c r="IJ49" s="7" t="str">
        <f>VLOOKUP($A49&amp;"-"&amp;IJ$4,'04施策の客観指標'!$A$4:$AU$1029,COLUMN('04施策の客観指標'!$AT:$AT),FALSE)</f>
        <v>-</v>
      </c>
      <c r="IK49" s="7" t="str">
        <f>VLOOKUP($A49&amp;"-"&amp;IK$4,'04施策の客観指標'!$A$4:$AU$1029,COLUMN('04施策の客観指標'!$AT:$AT),FALSE)</f>
        <v>-</v>
      </c>
      <c r="IL49" s="7" t="str">
        <f>VLOOKUP($A49&amp;"-"&amp;IL$4,'04施策の客観指標'!$A$4:$AU$1029,COLUMN('04施策の客観指標'!$AT:$AT),FALSE)</f>
        <v>-</v>
      </c>
      <c r="IM49" s="7" t="str">
        <f>VLOOKUP($A49&amp;"-"&amp;IM$4,'04施策の客観指標'!$A$4:$AU$1029,COLUMN('04施策の客観指標'!$AT:$AT),FALSE)</f>
        <v>-</v>
      </c>
      <c r="IN49" s="7" t="str">
        <f>VLOOKUP($A49&amp;"-"&amp;IN$4,'04施策の客観指標'!$A$4:$AU$1029,COLUMN('04施策の客観指標'!$AT:$AT),FALSE)</f>
        <v>-</v>
      </c>
      <c r="IO49" s="7" t="str">
        <f>VLOOKUP($A49&amp;"-"&amp;IO$4,'04施策の客観指標'!$A$4:$AU$1029,COLUMN('04施策の客観指標'!$AT:$AT),FALSE)</f>
        <v>-</v>
      </c>
      <c r="IP49" s="7" t="str">
        <f>VLOOKUP($A49&amp;"-"&amp;IP$4,'04施策の客観指標'!$A$4:$AU$1029,COLUMN('04施策の客観指標'!$AT:$AT),FALSE)</f>
        <v>-</v>
      </c>
      <c r="IQ49" s="7" t="str">
        <f>VLOOKUP($A49&amp;"-"&amp;IQ$4,'04施策の客観指標'!$A$4:$AU$1029,COLUMN('04施策の客観指標'!$AT:$AT),FALSE)</f>
        <v>-</v>
      </c>
      <c r="IR49" s="109" t="str">
        <f t="shared" si="111"/>
        <v>e</v>
      </c>
      <c r="IS49" s="37">
        <f>VLOOKUP($A49&amp;"-"&amp;II$4,'04施策の客観指標'!$A$4:$AU$1029,COLUMN('04施策の客観指標'!$AU:$AU),FALSE)</f>
        <v>1</v>
      </c>
      <c r="IT49" s="38">
        <f>VLOOKUP($A49&amp;"-"&amp;IJ$4,'04施策の客観指標'!$A$4:$AU$1029,COLUMN('04施策の客観指標'!$AU:$AU),FALSE)</f>
        <v>1</v>
      </c>
      <c r="IU49" s="38">
        <f>VLOOKUP($A49&amp;"-"&amp;IK$4,'04施策の客観指標'!$A$4:$AU$1029,COLUMN('04施策の客観指標'!$AU:$AU),FALSE)</f>
        <v>1</v>
      </c>
      <c r="IV49" s="38">
        <f>VLOOKUP($A49&amp;"-"&amp;IL$4,'04施策の客観指標'!$A$4:$AU$1029,COLUMN('04施策の客観指標'!$AU:$AU),FALSE)</f>
        <v>1</v>
      </c>
      <c r="IW49" s="38" t="str">
        <f>VLOOKUP($A49&amp;"-"&amp;IM$4,'04施策の客観指標'!$A$4:$AU$1029,COLUMN('04施策の客観指標'!$AU:$AU),FALSE)</f>
        <v>-</v>
      </c>
      <c r="IX49" s="38" t="str">
        <f>VLOOKUP($A49&amp;"-"&amp;IN$4,'04施策の客観指標'!$A$4:$AU$1029,COLUMN('04施策の客観指標'!$AU:$AU),FALSE)</f>
        <v>-</v>
      </c>
      <c r="IY49" s="38" t="str">
        <f>VLOOKUP($A49&amp;"-"&amp;IO$4,'04施策の客観指標'!$A$4:$AU$1029,COLUMN('04施策の客観指標'!$AU:$AU),FALSE)</f>
        <v>-</v>
      </c>
      <c r="IZ49" s="38" t="str">
        <f>VLOOKUP($A49&amp;"-"&amp;IP$4,'04施策の客観指標'!$A$4:$AU$1029,COLUMN('04施策の客観指標'!$AU:$AU),FALSE)</f>
        <v>-</v>
      </c>
      <c r="JA49" s="38" t="str">
        <f>VLOOKUP($A49&amp;"-"&amp;IQ$4,'04施策の客観指標'!$A$4:$AU$1029,COLUMN('04施策の客観指標'!$AU:$AU),FALSE)</f>
        <v>-</v>
      </c>
      <c r="JB49" s="82">
        <f t="shared" si="112"/>
        <v>4</v>
      </c>
      <c r="JC49" s="37" t="str">
        <f t="shared" si="113"/>
        <v/>
      </c>
      <c r="JD49" s="38" t="str">
        <f t="shared" si="54"/>
        <v/>
      </c>
      <c r="JE49" s="38" t="str">
        <f t="shared" si="55"/>
        <v/>
      </c>
      <c r="JF49" s="38" t="str">
        <f t="shared" si="56"/>
        <v/>
      </c>
      <c r="JG49" s="38" t="str">
        <f t="shared" si="57"/>
        <v/>
      </c>
      <c r="JH49" s="38" t="str">
        <f t="shared" si="58"/>
        <v/>
      </c>
      <c r="JI49" s="38" t="str">
        <f t="shared" si="59"/>
        <v/>
      </c>
      <c r="JJ49" s="38" t="str">
        <f t="shared" si="60"/>
        <v/>
      </c>
      <c r="JK49" s="38" t="str">
        <f t="shared" si="61"/>
        <v/>
      </c>
      <c r="JL49" s="41">
        <f t="shared" si="114"/>
        <v>0</v>
      </c>
      <c r="JM49" s="37" t="str">
        <f>IF($K49="○",VLOOKUP($C49&amp;"-"&amp;JM$4,'05市民生活実感調査'!$A$3:$BC$218,COLUMN('05市民生活実感調査'!$BC:$BC),FALSE),"-")</f>
        <v>-</v>
      </c>
      <c r="JN49" s="38" t="str">
        <f>IF($L49="○",VLOOKUP($C49&amp;"-"&amp;JN$4,'05市民生活実感調査'!$A$3:$BC$218,COLUMN('05市民生活実感調査'!$BC:$BC),FALSE),"-")</f>
        <v>-</v>
      </c>
      <c r="JO49" s="38" t="str">
        <f>IF($M49="○",VLOOKUP($C49&amp;"-"&amp;JO$4,'05市民生活実感調査'!$A$3:$BC$218,COLUMN('05市民生活実感調査'!$BC:$BC),FALSE),"-")</f>
        <v>-</v>
      </c>
      <c r="JP49" s="38" t="str">
        <f>IF($N49="○",VLOOKUP($C49&amp;"-"&amp;JP$4,'05市民生活実感調査'!$A$3:$BC$218,COLUMN('05市民生活実感調査'!$BC:$BC),FALSE),"-")</f>
        <v>-</v>
      </c>
      <c r="JQ49" s="38" t="str">
        <f>IF($O49="○",VLOOKUP($C49&amp;"-"&amp;JQ$4,'05市民生活実感調査'!$A$3:$BC$218,COLUMN('05市民生活実感調査'!$BC:$BC),FALSE),"-")</f>
        <v>-</v>
      </c>
      <c r="JR49" s="38" t="str">
        <f>IF($P49="○",VLOOKUP($C49&amp;"-"&amp;JR$4,'05市民生活実感調査'!$A$3:$BC$218,COLUMN('05市民生活実感調査'!$BC:$BC),FALSE),"-")</f>
        <v>-</v>
      </c>
      <c r="JS49" s="38" t="str">
        <f>IF($Q49="○",VLOOKUP($C49&amp;"-"&amp;JS$4,'05市民生活実感調査'!$A$3:$BC$218,COLUMN('05市民生活実感調査'!$BC:$BC),FALSE),"-")</f>
        <v>-</v>
      </c>
      <c r="JT49" s="38" t="str">
        <f>IF($R49="○",VLOOKUP($C49&amp;"-"&amp;JT$4,'05市民生活実感調査'!$A$3:$BC$218,COLUMN('05市民生活実感調査'!$BC:$BC),FALSE),"-")</f>
        <v>-</v>
      </c>
      <c r="JU49" s="109" t="e">
        <f t="shared" si="115"/>
        <v>#DIV/0!</v>
      </c>
      <c r="JV49" s="37" t="str">
        <f t="shared" si="116"/>
        <v/>
      </c>
      <c r="JW49" s="38" t="str">
        <f t="shared" si="62"/>
        <v/>
      </c>
      <c r="JX49" s="38" t="str">
        <f t="shared" si="63"/>
        <v/>
      </c>
      <c r="JY49" s="38" t="str">
        <f t="shared" si="64"/>
        <v/>
      </c>
      <c r="JZ49" s="38" t="str">
        <f t="shared" si="65"/>
        <v/>
      </c>
      <c r="KA49" s="38" t="str">
        <f t="shared" si="66"/>
        <v/>
      </c>
      <c r="KB49" s="38" t="str">
        <f t="shared" si="67"/>
        <v/>
      </c>
      <c r="KC49" s="38" t="str">
        <f t="shared" si="68"/>
        <v/>
      </c>
      <c r="KD49" s="41" t="e">
        <f t="shared" si="117"/>
        <v>#DIV/0!</v>
      </c>
      <c r="KE49" s="13" t="str">
        <f t="shared" si="118"/>
        <v>客観指標</v>
      </c>
      <c r="KF49" s="5" t="str">
        <f t="shared" si="119"/>
        <v>対象者が子育て世帯という限られた施策であり，市民の生活実感に施策の効果が反映されにくいと考えられるため，客観指標を重視する。</v>
      </c>
      <c r="KG49" s="108" t="e">
        <f>VLOOKUP(IR49&amp;JU49&amp;KE49,プルダウン!$AC$2:$AD$51,2,FALSE)</f>
        <v>#DIV/0!</v>
      </c>
      <c r="KH49" s="12" t="e">
        <f>VLOOKUP(KG49,プルダウン!$A$1:$B$6,2,FALSE)</f>
        <v>#DIV/0!</v>
      </c>
      <c r="KI49" s="11"/>
      <c r="KJ49" s="12"/>
      <c r="KK49" s="22" t="s">
        <v>81</v>
      </c>
      <c r="KL49" s="5"/>
    </row>
    <row r="50" spans="1:298" ht="135" customHeight="1">
      <c r="A50" s="18">
        <v>1202</v>
      </c>
      <c r="B50" s="5" t="s">
        <v>204</v>
      </c>
      <c r="C50" s="47">
        <f t="shared" si="140"/>
        <v>12</v>
      </c>
      <c r="D50" s="12" t="str">
        <f>IFERROR(VLOOKUP(C50,プルダウン!$L$2:$M$28,2,FALSE),"-")</f>
        <v>子ども・若者支援</v>
      </c>
      <c r="E50" s="5"/>
      <c r="F50" s="11" t="s">
        <v>2116</v>
      </c>
      <c r="G50" s="20" t="s">
        <v>2441</v>
      </c>
      <c r="H50" s="11"/>
      <c r="I50" s="20"/>
      <c r="J50" s="5"/>
      <c r="K50" s="42" t="s">
        <v>392</v>
      </c>
      <c r="L50" s="43" t="s">
        <v>392</v>
      </c>
      <c r="M50" s="43" t="s">
        <v>392</v>
      </c>
      <c r="N50" s="43" t="s">
        <v>392</v>
      </c>
      <c r="O50" s="43" t="s">
        <v>85</v>
      </c>
      <c r="P50" s="43" t="s">
        <v>85</v>
      </c>
      <c r="Q50" s="43" t="s">
        <v>85</v>
      </c>
      <c r="R50" s="41" t="s">
        <v>85</v>
      </c>
      <c r="S50" s="548" t="str">
        <f>VLOOKUP($A50&amp;"-"&amp;S$4,'04施策の客観指標'!$A$4:$AU$1029,COLUMN('04施策の客観指標'!$AP:$AP),FALSE)</f>
        <v>a</v>
      </c>
      <c r="T50" s="549" t="str">
        <f>VLOOKUP($A50&amp;"-"&amp;T$4,'04施策の客観指標'!$A$4:$AU$1029,COLUMN('04施策の客観指標'!$AP:$AP),FALSE)</f>
        <v>a</v>
      </c>
      <c r="U50" s="549" t="str">
        <f>VLOOKUP($A50&amp;"-"&amp;U$4,'04施策の客観指標'!$A$4:$AU$1029,COLUMN('04施策の客観指標'!$AP:$AP),FALSE)</f>
        <v>b</v>
      </c>
      <c r="V50" s="549" t="str">
        <f>VLOOKUP($A50&amp;"-"&amp;V$4,'04施策の客観指標'!$A$4:$AU$1029,COLUMN('04施策の客観指標'!$AP:$AP),FALSE)</f>
        <v>b</v>
      </c>
      <c r="W50" s="549" t="str">
        <f>VLOOKUP($A50&amp;"-"&amp;W$4,'04施策の客観指標'!$A$4:$AU$1029,COLUMN('04施策の客観指標'!$AP:$AP),FALSE)</f>
        <v>c</v>
      </c>
      <c r="X50" s="549" t="str">
        <f>VLOOKUP($A50&amp;"-"&amp;X$4,'04施策の客観指標'!$A$4:$AU$1029,COLUMN('04施策の客観指標'!$AP:$AP),FALSE)</f>
        <v>-</v>
      </c>
      <c r="Y50" s="549" t="str">
        <f>VLOOKUP($A50&amp;"-"&amp;Y$4,'04施策の客観指標'!$A$4:$AU$1029,COLUMN('04施策の客観指標'!$AP:$AP),FALSE)</f>
        <v>-</v>
      </c>
      <c r="Z50" s="549" t="str">
        <f>VLOOKUP($A50&amp;"-"&amp;Z$4,'04施策の客観指標'!$A$4:$AU$1029,COLUMN('04施策の客観指標'!$AP:$AP),FALSE)</f>
        <v>-</v>
      </c>
      <c r="AA50" s="550" t="str">
        <f>VLOOKUP($A50&amp;"-"&amp;AA$4,'04施策の客観指標'!$A$4:$AU$1029,COLUMN('04施策の客観指標'!$AP:$AP),FALSE)</f>
        <v>-</v>
      </c>
      <c r="AB50" s="551" t="str">
        <f t="shared" si="70"/>
        <v>a</v>
      </c>
      <c r="AC50" s="387">
        <f>VLOOKUP($A50&amp;"-"&amp;S$4,'04施策の客観指標'!$A$4:$AU$1029,COLUMN('04施策の客観指標'!$AU:$AU),FALSE)</f>
        <v>1</v>
      </c>
      <c r="AD50" s="388">
        <f>VLOOKUP($A50&amp;"-"&amp;T$4,'04施策の客観指標'!$A$4:$AU$1029,COLUMN('04施策の客観指標'!$AU:$AU),FALSE)</f>
        <v>1</v>
      </c>
      <c r="AE50" s="388">
        <f>VLOOKUP($A50&amp;"-"&amp;U$4,'04施策の客観指標'!$A$4:$AU$1029,COLUMN('04施策の客観指標'!$AU:$AU),FALSE)</f>
        <v>1</v>
      </c>
      <c r="AF50" s="388">
        <f>VLOOKUP($A50&amp;"-"&amp;V$4,'04施策の客観指標'!$A$4:$AU$1029,COLUMN('04施策の客観指標'!$AU:$AU),FALSE)</f>
        <v>1</v>
      </c>
      <c r="AG50" s="388">
        <f>VLOOKUP($A50&amp;"-"&amp;W$4,'04施策の客観指標'!$A$4:$AU$1029,COLUMN('04施策の客観指標'!$AU:$AU),FALSE)</f>
        <v>1</v>
      </c>
      <c r="AH50" s="388" t="str">
        <f>VLOOKUP($A50&amp;"-"&amp;X$4,'04施策の客観指標'!$A$4:$AU$1029,COLUMN('04施策の客観指標'!$AU:$AU),FALSE)</f>
        <v>-</v>
      </c>
      <c r="AI50" s="388" t="str">
        <f>VLOOKUP($A50&amp;"-"&amp;Y$4,'04施策の客観指標'!$A$4:$AU$1029,COLUMN('04施策の客観指標'!$AU:$AU),FALSE)</f>
        <v>-</v>
      </c>
      <c r="AJ50" s="388" t="str">
        <f>VLOOKUP($A50&amp;"-"&amp;Z$4,'04施策の客観指標'!$A$4:$AU$1029,COLUMN('04施策の客観指標'!$AU:$AU),FALSE)</f>
        <v>-</v>
      </c>
      <c r="AK50" s="388" t="str">
        <f>VLOOKUP($A50&amp;"-"&amp;AA$4,'04施策の客観指標'!$A$4:$AU$1029,COLUMN('04施策の客観指標'!$AU:$AU),FALSE)</f>
        <v>-</v>
      </c>
      <c r="AL50" s="389">
        <f t="shared" si="141"/>
        <v>5</v>
      </c>
      <c r="AM50" s="37">
        <f t="shared" si="142"/>
        <v>4</v>
      </c>
      <c r="AN50" s="38">
        <f t="shared" si="143"/>
        <v>4</v>
      </c>
      <c r="AO50" s="38">
        <f t="shared" si="144"/>
        <v>3</v>
      </c>
      <c r="AP50" s="38">
        <f t="shared" si="145"/>
        <v>3</v>
      </c>
      <c r="AQ50" s="38">
        <f t="shared" si="146"/>
        <v>2</v>
      </c>
      <c r="AR50" s="38" t="str">
        <f t="shared" si="147"/>
        <v/>
      </c>
      <c r="AS50" s="38" t="str">
        <f t="shared" si="148"/>
        <v/>
      </c>
      <c r="AT50" s="38" t="str">
        <f t="shared" si="149"/>
        <v/>
      </c>
      <c r="AU50" s="253" t="str">
        <f t="shared" si="150"/>
        <v/>
      </c>
      <c r="AV50" s="81">
        <f t="shared" si="200"/>
        <v>0.8</v>
      </c>
      <c r="AW50" s="534" t="str">
        <f>IF($K50="○",VLOOKUP($C50&amp;"-"&amp;AW$4,'05市民生活実感調査'!$A$3:$BC$218,COLUMN('05市民生活実感調査'!$O:$O),FALSE),"-")</f>
        <v>c</v>
      </c>
      <c r="AX50" s="535" t="str">
        <f>IF($L50="○",VLOOKUP($C50&amp;"-"&amp;AX$4,'05市民生活実感調査'!$A$3:$BC$218,COLUMN('05市民生活実感調査'!$O:$O),FALSE),"-")</f>
        <v>c</v>
      </c>
      <c r="AY50" s="535" t="str">
        <f>IF($M50="○",VLOOKUP($C50&amp;"-"&amp;AY$4,'05市民生活実感調査'!$A$3:$BC$218,COLUMN('05市民生活実感調査'!$O:$O),FALSE),"-")</f>
        <v>c</v>
      </c>
      <c r="AZ50" s="535" t="str">
        <f>IF($N50="○",VLOOKUP($C50&amp;"-"&amp;AZ$4,'05市民生活実感調査'!$A$3:$BC$218,COLUMN('05市民生活実感調査'!$O:$O),FALSE),"-")</f>
        <v>b</v>
      </c>
      <c r="BA50" s="535" t="str">
        <f>IF($O50="○",VLOOKUP($C50&amp;"-"&amp;BA$4,'05市民生活実感調査'!$A$3:$BC$218,COLUMN('05市民生活実感調査'!$O:$O),FALSE),"-")</f>
        <v>-</v>
      </c>
      <c r="BB50" s="535" t="str">
        <f>IF($P50="○",VLOOKUP($C50&amp;"-"&amp;BB$4,'05市民生活実感調査'!$A$3:$BC$218,COLUMN('05市民生活実感調査'!$O:$O),FALSE),"-")</f>
        <v>-</v>
      </c>
      <c r="BC50" s="535" t="str">
        <f>IF($Q50="○",VLOOKUP($C50&amp;"-"&amp;BC$4,'05市民生活実感調査'!$A$3:$BC$218,COLUMN('05市民生活実感調査'!$O:$O),FALSE),"-")</f>
        <v>-</v>
      </c>
      <c r="BD50" s="535" t="str">
        <f>IF($R50="○",VLOOKUP($C50&amp;"-"&amp;BD$4,'05市民生活実感調査'!$A$3:$BC$218,COLUMN('05市民生活実感調査'!$O:$O),FALSE),"-")</f>
        <v>-</v>
      </c>
      <c r="BE50" s="536" t="str">
        <f t="shared" si="81"/>
        <v>c</v>
      </c>
      <c r="BF50" s="37">
        <f t="shared" si="151"/>
        <v>2</v>
      </c>
      <c r="BG50" s="38">
        <f t="shared" si="152"/>
        <v>2</v>
      </c>
      <c r="BH50" s="38">
        <f t="shared" si="153"/>
        <v>2</v>
      </c>
      <c r="BI50" s="38">
        <f t="shared" si="154"/>
        <v>3</v>
      </c>
      <c r="BJ50" s="38" t="str">
        <f t="shared" si="155"/>
        <v/>
      </c>
      <c r="BK50" s="38" t="str">
        <f t="shared" si="156"/>
        <v/>
      </c>
      <c r="BL50" s="38" t="str">
        <f t="shared" si="157"/>
        <v/>
      </c>
      <c r="BM50" s="38" t="str">
        <f t="shared" si="158"/>
        <v/>
      </c>
      <c r="BN50" s="41">
        <f t="shared" si="159"/>
        <v>0.5625</v>
      </c>
      <c r="BO50" s="275" t="s">
        <v>124</v>
      </c>
      <c r="BP50" s="5" t="s">
        <v>2201</v>
      </c>
      <c r="BQ50" s="586" t="str">
        <f>VLOOKUP(AB50&amp;BE50&amp;BO50,[25]プルダウン!$AC$2:$AD$71,2,FALSE)</f>
        <v>B</v>
      </c>
      <c r="BR50" s="587" t="str">
        <f>VLOOKUP(BQ50,プルダウン!$A$1:$B$6,2,FALSE)</f>
        <v>政策の目的がかなり達成されている</v>
      </c>
      <c r="BS50" s="11"/>
      <c r="BT50" s="195" t="s">
        <v>2444</v>
      </c>
      <c r="BU50" s="5" t="s">
        <v>2263</v>
      </c>
      <c r="BV50" s="296" t="s">
        <v>2726</v>
      </c>
      <c r="BW50" s="115" t="str">
        <f>VLOOKUP($A50&amp;"-"&amp;BW$4,'04施策の客観指標'!$A$4:$AU$1029,COLUMN('04施策の客観指標'!$AQ:$AQ),FALSE)</f>
        <v>-</v>
      </c>
      <c r="BX50" s="7" t="str">
        <f>VLOOKUP($A50&amp;"-"&amp;BX$4,'04施策の客観指標'!$A$4:$AU$1029,COLUMN('04施策の客観指標'!$AQ:$AQ),FALSE)</f>
        <v>-</v>
      </c>
      <c r="BY50" s="7" t="str">
        <f>VLOOKUP($A50&amp;"-"&amp;BY$4,'04施策の客観指標'!$A$4:$AU$1029,COLUMN('04施策の客観指標'!$AQ:$AQ),FALSE)</f>
        <v>-</v>
      </c>
      <c r="BZ50" s="7" t="str">
        <f>VLOOKUP($A50&amp;"-"&amp;BZ$4,'04施策の客観指標'!$A$4:$AU$1029,COLUMN('04施策の客観指標'!$AQ:$AQ),FALSE)</f>
        <v>-</v>
      </c>
      <c r="CA50" s="7" t="str">
        <f>VLOOKUP($A50&amp;"-"&amp;CA$4,'04施策の客観指標'!$A$4:$AU$1029,COLUMN('04施策の客観指標'!$AQ:$AQ),FALSE)</f>
        <v>-</v>
      </c>
      <c r="CB50" s="7" t="str">
        <f>VLOOKUP($A50&amp;"-"&amp;CB$4,'04施策の客観指標'!$A$4:$AU$1029,COLUMN('04施策の客観指標'!$AQ:$AQ),FALSE)</f>
        <v>-</v>
      </c>
      <c r="CC50" s="7" t="str">
        <f>VLOOKUP($A50&amp;"-"&amp;CC$4,'04施策の客観指標'!$A$4:$AU$1029,COLUMN('04施策の客観指標'!$AQ:$AQ),FALSE)</f>
        <v>-</v>
      </c>
      <c r="CD50" s="7" t="str">
        <f>VLOOKUP($A50&amp;"-"&amp;CD$4,'04施策の客観指標'!$A$4:$AU$1029,COLUMN('04施策の客観指標'!$AQ:$AQ),FALSE)</f>
        <v>-</v>
      </c>
      <c r="CE50" s="7" t="str">
        <f>VLOOKUP($A50&amp;"-"&amp;CE$4,'04施策の客観指標'!$A$4:$AU$1029,COLUMN('04施策の客観指標'!$AQ:$AQ),FALSE)</f>
        <v>-</v>
      </c>
      <c r="CF50" s="109" t="str">
        <f t="shared" si="84"/>
        <v>e</v>
      </c>
      <c r="CG50" s="37">
        <f>VLOOKUP($A50&amp;"-"&amp;BW$4,'04施策の客観指標'!$A$4:$AU$1029,COLUMN('04施策の客観指標'!$AU:$AU),FALSE)</f>
        <v>1</v>
      </c>
      <c r="CH50" s="38">
        <f>VLOOKUP($A50&amp;"-"&amp;BX$4,'04施策の客観指標'!$A$4:$AU$1029,COLUMN('04施策の客観指標'!$AU:$AU),FALSE)</f>
        <v>1</v>
      </c>
      <c r="CI50" s="38">
        <f>VLOOKUP($A50&amp;"-"&amp;BY$4,'04施策の客観指標'!$A$4:$AU$1029,COLUMN('04施策の客観指標'!$AU:$AU),FALSE)</f>
        <v>1</v>
      </c>
      <c r="CJ50" s="38">
        <f>VLOOKUP($A50&amp;"-"&amp;BZ$4,'04施策の客観指標'!$A$4:$AU$1029,COLUMN('04施策の客観指標'!$AU:$AU),FALSE)</f>
        <v>1</v>
      </c>
      <c r="CK50" s="38">
        <f>VLOOKUP($A50&amp;"-"&amp;CA$4,'04施策の客観指標'!$A$4:$AU$1029,COLUMN('04施策の客観指標'!$AU:$AU),FALSE)</f>
        <v>1</v>
      </c>
      <c r="CL50" s="38" t="str">
        <f>VLOOKUP($A50&amp;"-"&amp;CB$4,'04施策の客観指標'!$A$4:$AU$1029,COLUMN('04施策の客観指標'!$AU:$AU),FALSE)</f>
        <v>-</v>
      </c>
      <c r="CM50" s="38" t="str">
        <f>VLOOKUP($A50&amp;"-"&amp;CC$4,'04施策の客観指標'!$A$4:$AU$1029,COLUMN('04施策の客観指標'!$AU:$AU),FALSE)</f>
        <v>-</v>
      </c>
      <c r="CN50" s="38" t="str">
        <f>VLOOKUP($A50&amp;"-"&amp;CD$4,'04施策の客観指標'!$A$4:$AU$1029,COLUMN('04施策の客観指標'!$AU:$AU),FALSE)</f>
        <v>-</v>
      </c>
      <c r="CO50" s="38" t="str">
        <f>VLOOKUP($A50&amp;"-"&amp;CE$4,'04施策の客観指標'!$A$4:$AU$1029,COLUMN('04施策の客観指標'!$AU:$AU),FALSE)</f>
        <v>-</v>
      </c>
      <c r="CP50" s="82">
        <f t="shared" si="85"/>
        <v>5</v>
      </c>
      <c r="CQ50" s="37" t="str">
        <f t="shared" si="86"/>
        <v/>
      </c>
      <c r="CR50" s="38" t="str">
        <f t="shared" si="9"/>
        <v/>
      </c>
      <c r="CS50" s="38" t="str">
        <f t="shared" si="10"/>
        <v/>
      </c>
      <c r="CT50" s="38" t="str">
        <f t="shared" si="11"/>
        <v/>
      </c>
      <c r="CU50" s="38" t="str">
        <f t="shared" si="12"/>
        <v/>
      </c>
      <c r="CV50" s="38" t="str">
        <f t="shared" si="13"/>
        <v/>
      </c>
      <c r="CW50" s="38" t="str">
        <f t="shared" si="14"/>
        <v/>
      </c>
      <c r="CX50" s="38" t="str">
        <f t="shared" si="15"/>
        <v/>
      </c>
      <c r="CY50" s="38" t="str">
        <f t="shared" si="16"/>
        <v/>
      </c>
      <c r="CZ50" s="41">
        <f t="shared" si="87"/>
        <v>0</v>
      </c>
      <c r="DA50" s="37" t="str">
        <f>IF($K50="○",VLOOKUP($C50&amp;"-"&amp;DA$4,'05市民生活実感調査'!$A$3:$BC$218,COLUMN('05市民生活実感調査'!$Y:$Y),FALSE),"-")</f>
        <v>-</v>
      </c>
      <c r="DB50" s="38" t="str">
        <f>IF($L50="○",VLOOKUP($C50&amp;"-"&amp;DB$4,'05市民生活実感調査'!$A$3:$BC$218,COLUMN('05市民生活実感調査'!$Y:$Y),FALSE),"-")</f>
        <v>-</v>
      </c>
      <c r="DC50" s="38" t="str">
        <f>IF($M50="○",VLOOKUP($C50&amp;"-"&amp;DC$4,'05市民生活実感調査'!$A$3:$BC$218,COLUMN('05市民生活実感調査'!$Y:$Y),FALSE),"-")</f>
        <v>-</v>
      </c>
      <c r="DD50" s="38" t="str">
        <f>IF($N50="○",VLOOKUP($C50&amp;"-"&amp;DD$4,'05市民生活実感調査'!$A$3:$BC$218,COLUMN('05市民生活実感調査'!$Y:$Y),FALSE),"-")</f>
        <v>-</v>
      </c>
      <c r="DE50" s="38" t="str">
        <f>IF($O50="○",VLOOKUP($C50&amp;"-"&amp;DE$4,'05市民生活実感調査'!$A$3:$BC$218,COLUMN('05市民生活実感調査'!$Y:$Y),FALSE),"-")</f>
        <v>-</v>
      </c>
      <c r="DF50" s="38" t="str">
        <f>IF($P50="○",VLOOKUP($C50&amp;"-"&amp;DF$4,'05市民生活実感調査'!$A$3:$BC$218,COLUMN('05市民生活実感調査'!$Y:$Y),FALSE),"-")</f>
        <v>-</v>
      </c>
      <c r="DG50" s="38" t="str">
        <f>IF($Q50="○",VLOOKUP($C50&amp;"-"&amp;DG$4,'05市民生活実感調査'!$A$3:$BC$218,COLUMN('05市民生活実感調査'!$Y:$Y),FALSE),"-")</f>
        <v>-</v>
      </c>
      <c r="DH50" s="38" t="str">
        <f>IF($R50="○",VLOOKUP($C50&amp;"-"&amp;DH$4,'05市民生活実感調査'!$A$3:$BC$218,COLUMN('05市民生活実感調査'!$Y:$Y),FALSE),"-")</f>
        <v>-</v>
      </c>
      <c r="DI50" s="109" t="e">
        <f t="shared" si="88"/>
        <v>#DIV/0!</v>
      </c>
      <c r="DJ50" s="37" t="str">
        <f t="shared" si="89"/>
        <v/>
      </c>
      <c r="DK50" s="38" t="str">
        <f t="shared" si="17"/>
        <v/>
      </c>
      <c r="DL50" s="38" t="str">
        <f t="shared" si="18"/>
        <v/>
      </c>
      <c r="DM50" s="38" t="str">
        <f t="shared" si="19"/>
        <v/>
      </c>
      <c r="DN50" s="38" t="str">
        <f t="shared" si="20"/>
        <v/>
      </c>
      <c r="DO50" s="38" t="str">
        <f t="shared" si="21"/>
        <v/>
      </c>
      <c r="DP50" s="38" t="str">
        <f t="shared" si="22"/>
        <v/>
      </c>
      <c r="DQ50" s="38" t="str">
        <f t="shared" si="23"/>
        <v/>
      </c>
      <c r="DR50" s="41" t="e">
        <f t="shared" si="90"/>
        <v>#DIV/0!</v>
      </c>
      <c r="DS50" s="13" t="str">
        <f t="shared" si="91"/>
        <v>客観指標</v>
      </c>
      <c r="DT50" s="5" t="str">
        <f t="shared" si="92"/>
        <v>とくに支援を必要とする子ども・若者とその家庭という限られた施策であり，市民の生活実感に施策の効果が反映されにくいと考えられるため，客観指標を重視する。</v>
      </c>
      <c r="DU50" s="108" t="e">
        <f>VLOOKUP(CF50&amp;DI50&amp;DS50,プルダウン!$AC$2:$AD$51,2,FALSE)</f>
        <v>#DIV/0!</v>
      </c>
      <c r="DV50" s="12" t="e">
        <f>VLOOKUP(DU50,プルダウン!$A$1:$B$6,2,FALSE)</f>
        <v>#DIV/0!</v>
      </c>
      <c r="DW50" s="11"/>
      <c r="DX50" s="12"/>
      <c r="DY50" s="22" t="s">
        <v>81</v>
      </c>
      <c r="DZ50" s="116"/>
      <c r="EA50" s="115" t="str">
        <f>VLOOKUP($A50&amp;"-"&amp;EA$4,'04施策の客観指標'!$A$4:$AU$1029,COLUMN('04施策の客観指標'!$AR:$AR),FALSE)</f>
        <v>-</v>
      </c>
      <c r="EB50" s="7" t="str">
        <f>VLOOKUP($A50&amp;"-"&amp;EB$4,'04施策の客観指標'!$A$4:$AU$1029,COLUMN('04施策の客観指標'!$AR:$AR),FALSE)</f>
        <v>-</v>
      </c>
      <c r="EC50" s="7" t="str">
        <f>VLOOKUP($A50&amp;"-"&amp;EC$4,'04施策の客観指標'!$A$4:$AU$1029,COLUMN('04施策の客観指標'!$AR:$AR),FALSE)</f>
        <v>-</v>
      </c>
      <c r="ED50" s="7" t="str">
        <f>VLOOKUP($A50&amp;"-"&amp;ED$4,'04施策の客観指標'!$A$4:$AU$1029,COLUMN('04施策の客観指標'!$AR:$AR),FALSE)</f>
        <v>-</v>
      </c>
      <c r="EE50" s="7" t="str">
        <f>VLOOKUP($A50&amp;"-"&amp;EE$4,'04施策の客観指標'!$A$4:$AU$1029,COLUMN('04施策の客観指標'!$AR:$AR),FALSE)</f>
        <v>-</v>
      </c>
      <c r="EF50" s="7" t="str">
        <f>VLOOKUP($A50&amp;"-"&amp;EF$4,'04施策の客観指標'!$A$4:$AU$1029,COLUMN('04施策の客観指標'!$AR:$AR),FALSE)</f>
        <v>-</v>
      </c>
      <c r="EG50" s="7" t="str">
        <f>VLOOKUP($A50&amp;"-"&amp;EG$4,'04施策の客観指標'!$A$4:$AU$1029,COLUMN('04施策の客観指標'!$AR:$AR),FALSE)</f>
        <v>-</v>
      </c>
      <c r="EH50" s="7" t="str">
        <f>VLOOKUP($A50&amp;"-"&amp;EH$4,'04施策の客観指標'!$A$4:$AU$1029,COLUMN('04施策の客観指標'!$AR:$AR),FALSE)</f>
        <v>-</v>
      </c>
      <c r="EI50" s="7" t="str">
        <f>VLOOKUP($A50&amp;"-"&amp;EI$4,'04施策の客観指標'!$A$4:$AU$1029,COLUMN('04施策の客観指標'!$AR:$AR),FALSE)</f>
        <v>-</v>
      </c>
      <c r="EJ50" s="109" t="str">
        <f t="shared" si="93"/>
        <v>e</v>
      </c>
      <c r="EK50" s="37">
        <f>VLOOKUP($A50&amp;"-"&amp;EA$4,'04施策の客観指標'!$A$4:$AU$1029,COLUMN('04施策の客観指標'!$AU:$AU),FALSE)</f>
        <v>1</v>
      </c>
      <c r="EL50" s="38">
        <f>VLOOKUP($A50&amp;"-"&amp;EB$4,'04施策の客観指標'!$A$4:$AU$1029,COLUMN('04施策の客観指標'!$AU:$AU),FALSE)</f>
        <v>1</v>
      </c>
      <c r="EM50" s="38">
        <f>VLOOKUP($A50&amp;"-"&amp;EC$4,'04施策の客観指標'!$A$4:$AU$1029,COLUMN('04施策の客観指標'!$AU:$AU),FALSE)</f>
        <v>1</v>
      </c>
      <c r="EN50" s="38">
        <f>VLOOKUP($A50&amp;"-"&amp;ED$4,'04施策の客観指標'!$A$4:$AU$1029,COLUMN('04施策の客観指標'!$AU:$AU),FALSE)</f>
        <v>1</v>
      </c>
      <c r="EO50" s="38">
        <f>VLOOKUP($A50&amp;"-"&amp;EE$4,'04施策の客観指標'!$A$4:$AU$1029,COLUMN('04施策の客観指標'!$AU:$AU),FALSE)</f>
        <v>1</v>
      </c>
      <c r="EP50" s="38" t="str">
        <f>VLOOKUP($A50&amp;"-"&amp;EF$4,'04施策の客観指標'!$A$4:$AU$1029,COLUMN('04施策の客観指標'!$AU:$AU),FALSE)</f>
        <v>-</v>
      </c>
      <c r="EQ50" s="38" t="str">
        <f>VLOOKUP($A50&amp;"-"&amp;EG$4,'04施策の客観指標'!$A$4:$AU$1029,COLUMN('04施策の客観指標'!$AU:$AU),FALSE)</f>
        <v>-</v>
      </c>
      <c r="ER50" s="38" t="str">
        <f>VLOOKUP($A50&amp;"-"&amp;EH$4,'04施策の客観指標'!$A$4:$AU$1029,COLUMN('04施策の客観指標'!$AU:$AU),FALSE)</f>
        <v>-</v>
      </c>
      <c r="ES50" s="38" t="str">
        <f>VLOOKUP($A50&amp;"-"&amp;EI$4,'04施策の客観指標'!$A$4:$AU$1029,COLUMN('04施策の客観指標'!$AU:$AU),FALSE)</f>
        <v>-</v>
      </c>
      <c r="ET50" s="82">
        <f t="shared" si="94"/>
        <v>5</v>
      </c>
      <c r="EU50" s="37" t="str">
        <f t="shared" si="95"/>
        <v/>
      </c>
      <c r="EV50" s="38" t="str">
        <f t="shared" si="24"/>
        <v/>
      </c>
      <c r="EW50" s="38" t="str">
        <f t="shared" si="25"/>
        <v/>
      </c>
      <c r="EX50" s="38" t="str">
        <f t="shared" si="26"/>
        <v/>
      </c>
      <c r="EY50" s="38" t="str">
        <f t="shared" si="27"/>
        <v/>
      </c>
      <c r="EZ50" s="38" t="str">
        <f t="shared" si="28"/>
        <v/>
      </c>
      <c r="FA50" s="38" t="str">
        <f t="shared" si="29"/>
        <v/>
      </c>
      <c r="FB50" s="38" t="str">
        <f t="shared" si="30"/>
        <v/>
      </c>
      <c r="FC50" s="38" t="str">
        <f t="shared" si="31"/>
        <v/>
      </c>
      <c r="FD50" s="41">
        <f t="shared" si="96"/>
        <v>0</v>
      </c>
      <c r="FE50" s="37" t="str">
        <f>IF($K50="○",VLOOKUP($C50&amp;"-"&amp;FE$4,'05市民生活実感調査'!$A$3:$BC$218,COLUMN('05市民生活実感調査'!$AI:$AI),FALSE),"-")</f>
        <v>-</v>
      </c>
      <c r="FF50" s="38" t="str">
        <f>IF($L50="○",VLOOKUP($C50&amp;"-"&amp;FF$4,'05市民生活実感調査'!$A$3:$BC$218,COLUMN('05市民生活実感調査'!$AI:$AI),FALSE),"-")</f>
        <v>-</v>
      </c>
      <c r="FG50" s="38" t="str">
        <f>IF($M50="○",VLOOKUP($C50&amp;"-"&amp;FG$4,'05市民生活実感調査'!$A$3:$BC$218,COLUMN('05市民生活実感調査'!$AI:$AI),FALSE),"-")</f>
        <v>-</v>
      </c>
      <c r="FH50" s="38" t="str">
        <f>IF($N50="○",VLOOKUP($C50&amp;"-"&amp;FH$4,'05市民生活実感調査'!$A$3:$BC$218,COLUMN('05市民生活実感調査'!$AI:$AI),FALSE),"-")</f>
        <v>-</v>
      </c>
      <c r="FI50" s="38" t="str">
        <f>IF($O50="○",VLOOKUP($C50&amp;"-"&amp;FI$4,'05市民生活実感調査'!$A$3:$BC$218,COLUMN('05市民生活実感調査'!$AI:$AI),FALSE),"-")</f>
        <v>-</v>
      </c>
      <c r="FJ50" s="38" t="str">
        <f>IF($P50="○",VLOOKUP($C50&amp;"-"&amp;FJ$4,'05市民生活実感調査'!$A$3:$BC$218,COLUMN('05市民生活実感調査'!$AI:$AI),FALSE),"-")</f>
        <v>-</v>
      </c>
      <c r="FK50" s="38" t="str">
        <f>IF($Q50="○",VLOOKUP($C50&amp;"-"&amp;FK$4,'05市民生活実感調査'!$A$3:$BC$218,COLUMN('05市民生活実感調査'!$AI:$AI),FALSE),"-")</f>
        <v>-</v>
      </c>
      <c r="FL50" s="38" t="str">
        <f>IF($R50="○",VLOOKUP($C50&amp;"-"&amp;FL$4,'05市民生活実感調査'!$A$3:$BC$218,COLUMN('05市民生活実感調査'!$AI:$AI),FALSE),"-")</f>
        <v>-</v>
      </c>
      <c r="FM50" s="109" t="e">
        <f t="shared" si="97"/>
        <v>#DIV/0!</v>
      </c>
      <c r="FN50" s="37" t="str">
        <f t="shared" si="98"/>
        <v/>
      </c>
      <c r="FO50" s="38" t="str">
        <f t="shared" si="32"/>
        <v/>
      </c>
      <c r="FP50" s="38" t="str">
        <f t="shared" si="33"/>
        <v/>
      </c>
      <c r="FQ50" s="38" t="str">
        <f t="shared" si="34"/>
        <v/>
      </c>
      <c r="FR50" s="38" t="str">
        <f t="shared" si="35"/>
        <v/>
      </c>
      <c r="FS50" s="38" t="str">
        <f t="shared" si="36"/>
        <v/>
      </c>
      <c r="FT50" s="38" t="str">
        <f t="shared" si="37"/>
        <v/>
      </c>
      <c r="FU50" s="38" t="str">
        <f t="shared" si="38"/>
        <v/>
      </c>
      <c r="FV50" s="41" t="e">
        <f t="shared" si="99"/>
        <v>#DIV/0!</v>
      </c>
      <c r="FW50" s="13" t="str">
        <f t="shared" si="100"/>
        <v>客観指標</v>
      </c>
      <c r="FX50" s="5" t="str">
        <f t="shared" si="101"/>
        <v>とくに支援を必要とする子ども・若者とその家庭という限られた施策であり，市民の生活実感に施策の効果が反映されにくいと考えられるため，客観指標を重視する。</v>
      </c>
      <c r="FY50" s="108" t="e">
        <f>VLOOKUP(EJ50&amp;FM50&amp;FW50,プルダウン!$AC$2:$AD$51,2,FALSE)</f>
        <v>#DIV/0!</v>
      </c>
      <c r="FZ50" s="12" t="e">
        <f>VLOOKUP(FY50,プルダウン!$A$1:$B$6,2,FALSE)</f>
        <v>#DIV/0!</v>
      </c>
      <c r="GA50" s="11"/>
      <c r="GB50" s="12"/>
      <c r="GC50" s="22" t="s">
        <v>81</v>
      </c>
      <c r="GD50" s="116"/>
      <c r="GE50" s="115" t="str">
        <f>VLOOKUP($A50&amp;"-"&amp;GE$4,'04施策の客観指標'!$A$4:$AU$1029,COLUMN('04施策の客観指標'!$AS:$AS),FALSE)</f>
        <v>-</v>
      </c>
      <c r="GF50" s="7" t="str">
        <f>VLOOKUP($A50&amp;"-"&amp;GF$4,'04施策の客観指標'!$A$4:$AU$1029,COLUMN('04施策の客観指標'!$AS:$AS),FALSE)</f>
        <v>-</v>
      </c>
      <c r="GG50" s="7" t="str">
        <f>VLOOKUP($A50&amp;"-"&amp;GG$4,'04施策の客観指標'!$A$4:$AU$1029,COLUMN('04施策の客観指標'!$AS:$AS),FALSE)</f>
        <v>-</v>
      </c>
      <c r="GH50" s="7" t="str">
        <f>VLOOKUP($A50&amp;"-"&amp;GH$4,'04施策の客観指標'!$A$4:$AU$1029,COLUMN('04施策の客観指標'!$AS:$AS),FALSE)</f>
        <v>-</v>
      </c>
      <c r="GI50" s="7" t="str">
        <f>VLOOKUP($A50&amp;"-"&amp;GI$4,'04施策の客観指標'!$A$4:$AU$1029,COLUMN('04施策の客観指標'!$AS:$AS),FALSE)</f>
        <v>-</v>
      </c>
      <c r="GJ50" s="7" t="str">
        <f>VLOOKUP($A50&amp;"-"&amp;GJ$4,'04施策の客観指標'!$A$4:$AU$1029,COLUMN('04施策の客観指標'!$AS:$AS),FALSE)</f>
        <v>-</v>
      </c>
      <c r="GK50" s="7" t="str">
        <f>VLOOKUP($A50&amp;"-"&amp;GK$4,'04施策の客観指標'!$A$4:$AU$1029,COLUMN('04施策の客観指標'!$AS:$AS),FALSE)</f>
        <v>-</v>
      </c>
      <c r="GL50" s="7" t="str">
        <f>VLOOKUP($A50&amp;"-"&amp;GL$4,'04施策の客観指標'!$A$4:$AU$1029,COLUMN('04施策の客観指標'!$AS:$AS),FALSE)</f>
        <v>-</v>
      </c>
      <c r="GM50" s="7" t="str">
        <f>VLOOKUP($A50&amp;"-"&amp;GM$4,'04施策の客観指標'!$A$4:$AU$1029,COLUMN('04施策の客観指標'!$AS:$AS),FALSE)</f>
        <v>-</v>
      </c>
      <c r="GN50" s="109" t="str">
        <f t="shared" si="102"/>
        <v>e</v>
      </c>
      <c r="GO50" s="37">
        <f>VLOOKUP($A50&amp;"-"&amp;GE$4,'04施策の客観指標'!$A$4:$AU$1029,COLUMN('04施策の客観指標'!$AU:$AU),FALSE)</f>
        <v>1</v>
      </c>
      <c r="GP50" s="38">
        <f>VLOOKUP($A50&amp;"-"&amp;GF$4,'04施策の客観指標'!$A$4:$AU$1029,COLUMN('04施策の客観指標'!$AU:$AU),FALSE)</f>
        <v>1</v>
      </c>
      <c r="GQ50" s="38">
        <f>VLOOKUP($A50&amp;"-"&amp;GG$4,'04施策の客観指標'!$A$4:$AU$1029,COLUMN('04施策の客観指標'!$AU:$AU),FALSE)</f>
        <v>1</v>
      </c>
      <c r="GR50" s="38">
        <f>VLOOKUP($A50&amp;"-"&amp;GH$4,'04施策の客観指標'!$A$4:$AU$1029,COLUMN('04施策の客観指標'!$AU:$AU),FALSE)</f>
        <v>1</v>
      </c>
      <c r="GS50" s="38">
        <f>VLOOKUP($A50&amp;"-"&amp;GI$4,'04施策の客観指標'!$A$4:$AU$1029,COLUMN('04施策の客観指標'!$AU:$AU),FALSE)</f>
        <v>1</v>
      </c>
      <c r="GT50" s="38" t="str">
        <f>VLOOKUP($A50&amp;"-"&amp;GJ$4,'04施策の客観指標'!$A$4:$AU$1029,COLUMN('04施策の客観指標'!$AU:$AU),FALSE)</f>
        <v>-</v>
      </c>
      <c r="GU50" s="38" t="str">
        <f>VLOOKUP($A50&amp;"-"&amp;GK$4,'04施策の客観指標'!$A$4:$AU$1029,COLUMN('04施策の客観指標'!$AU:$AU),FALSE)</f>
        <v>-</v>
      </c>
      <c r="GV50" s="38" t="str">
        <f>VLOOKUP($A50&amp;"-"&amp;GL$4,'04施策の客観指標'!$A$4:$AU$1029,COLUMN('04施策の客観指標'!$AU:$AU),FALSE)</f>
        <v>-</v>
      </c>
      <c r="GW50" s="38" t="str">
        <f>VLOOKUP($A50&amp;"-"&amp;GM$4,'04施策の客観指標'!$A$4:$AU$1029,COLUMN('04施策の客観指標'!$AU:$AU),FALSE)</f>
        <v>-</v>
      </c>
      <c r="GX50" s="82">
        <f t="shared" si="103"/>
        <v>5</v>
      </c>
      <c r="GY50" s="37" t="str">
        <f t="shared" si="104"/>
        <v/>
      </c>
      <c r="GZ50" s="38" t="str">
        <f t="shared" si="39"/>
        <v/>
      </c>
      <c r="HA50" s="38" t="str">
        <f t="shared" si="40"/>
        <v/>
      </c>
      <c r="HB50" s="38" t="str">
        <f t="shared" si="41"/>
        <v/>
      </c>
      <c r="HC50" s="38" t="str">
        <f t="shared" si="42"/>
        <v/>
      </c>
      <c r="HD50" s="38" t="str">
        <f t="shared" si="43"/>
        <v/>
      </c>
      <c r="HE50" s="38" t="str">
        <f t="shared" si="44"/>
        <v/>
      </c>
      <c r="HF50" s="38" t="str">
        <f t="shared" si="45"/>
        <v/>
      </c>
      <c r="HG50" s="38" t="str">
        <f t="shared" si="46"/>
        <v/>
      </c>
      <c r="HH50" s="41">
        <f t="shared" si="105"/>
        <v>0</v>
      </c>
      <c r="HI50" s="37" t="str">
        <f>IF($K50="○",VLOOKUP($C50&amp;"-"&amp;HI$4,'05市民生活実感調査'!$A$3:$BC$218,COLUMN('05市民生活実感調査'!$AS:$AS),FALSE),"-")</f>
        <v>-</v>
      </c>
      <c r="HJ50" s="38" t="str">
        <f>IF($L50="○",VLOOKUP($C50&amp;"-"&amp;HJ$4,'05市民生活実感調査'!$A$3:$BC$218,COLUMN('05市民生活実感調査'!$AS:$AS),FALSE),"-")</f>
        <v>-</v>
      </c>
      <c r="HK50" s="38" t="str">
        <f>IF($M50="○",VLOOKUP($C50&amp;"-"&amp;HK$4,'05市民生活実感調査'!$A$3:$BC$218,COLUMN('05市民生活実感調査'!$AS:$AS),FALSE),"-")</f>
        <v>-</v>
      </c>
      <c r="HL50" s="38" t="str">
        <f>IF($N50="○",VLOOKUP($C50&amp;"-"&amp;HL$4,'05市民生活実感調査'!$A$3:$BC$218,COLUMN('05市民生活実感調査'!$AS:$AS),FALSE),"-")</f>
        <v>-</v>
      </c>
      <c r="HM50" s="38" t="str">
        <f>IF($O50="○",VLOOKUP($C50&amp;"-"&amp;HM$4,'05市民生活実感調査'!$A$3:$BC$218,COLUMN('05市民生活実感調査'!$AS:$AS),FALSE),"-")</f>
        <v>-</v>
      </c>
      <c r="HN50" s="38" t="str">
        <f>IF($P50="○",VLOOKUP($C50&amp;"-"&amp;HN$4,'05市民生活実感調査'!$A$3:$BC$218,COLUMN('05市民生活実感調査'!$AS:$AS),FALSE),"-")</f>
        <v>-</v>
      </c>
      <c r="HO50" s="38" t="str">
        <f>IF($Q50="○",VLOOKUP($C50&amp;"-"&amp;HO$4,'05市民生活実感調査'!$A$3:$BC$218,COLUMN('05市民生活実感調査'!$AS:$AS),FALSE),"-")</f>
        <v>-</v>
      </c>
      <c r="HP50" s="38" t="str">
        <f>IF($R50="○",VLOOKUP($C50&amp;"-"&amp;HP$4,'05市民生活実感調査'!$A$3:$BC$218,COLUMN('05市民生活実感調査'!$AS:$AS),FALSE),"-")</f>
        <v>-</v>
      </c>
      <c r="HQ50" s="109" t="e">
        <f t="shared" si="106"/>
        <v>#DIV/0!</v>
      </c>
      <c r="HR50" s="37" t="str">
        <f t="shared" si="107"/>
        <v/>
      </c>
      <c r="HS50" s="38" t="str">
        <f t="shared" si="47"/>
        <v/>
      </c>
      <c r="HT50" s="38" t="str">
        <f t="shared" si="48"/>
        <v/>
      </c>
      <c r="HU50" s="38" t="str">
        <f t="shared" si="49"/>
        <v/>
      </c>
      <c r="HV50" s="38" t="str">
        <f t="shared" si="50"/>
        <v/>
      </c>
      <c r="HW50" s="38" t="str">
        <f t="shared" si="51"/>
        <v/>
      </c>
      <c r="HX50" s="38" t="str">
        <f t="shared" si="52"/>
        <v/>
      </c>
      <c r="HY50" s="38" t="str">
        <f t="shared" si="53"/>
        <v/>
      </c>
      <c r="HZ50" s="41" t="e">
        <f t="shared" si="108"/>
        <v>#DIV/0!</v>
      </c>
      <c r="IA50" s="13" t="str">
        <f t="shared" si="109"/>
        <v>客観指標</v>
      </c>
      <c r="IB50" s="5" t="str">
        <f t="shared" si="110"/>
        <v>とくに支援を必要とする子ども・若者とその家庭という限られた施策であり，市民の生活実感に施策の効果が反映されにくいと考えられるため，客観指標を重視する。</v>
      </c>
      <c r="IC50" s="108" t="e">
        <f>VLOOKUP(GN50&amp;HQ50&amp;IA50,プルダウン!$AC$2:$AD$51,2,FALSE)</f>
        <v>#DIV/0!</v>
      </c>
      <c r="ID50" s="12" t="e">
        <f>VLOOKUP(IC50,プルダウン!$A$1:$B$6,2,FALSE)</f>
        <v>#DIV/0!</v>
      </c>
      <c r="IE50" s="11"/>
      <c r="IF50" s="12"/>
      <c r="IG50" s="22" t="s">
        <v>81</v>
      </c>
      <c r="IH50" s="116"/>
      <c r="II50" s="115" t="str">
        <f>VLOOKUP($A50&amp;"-"&amp;II$4,'04施策の客観指標'!$A$4:$AU$1029,COLUMN('04施策の客観指標'!$AT:$AT),FALSE)</f>
        <v>-</v>
      </c>
      <c r="IJ50" s="7" t="str">
        <f>VLOOKUP($A50&amp;"-"&amp;IJ$4,'04施策の客観指標'!$A$4:$AU$1029,COLUMN('04施策の客観指標'!$AT:$AT),FALSE)</f>
        <v>-</v>
      </c>
      <c r="IK50" s="7" t="str">
        <f>VLOOKUP($A50&amp;"-"&amp;IK$4,'04施策の客観指標'!$A$4:$AU$1029,COLUMN('04施策の客観指標'!$AT:$AT),FALSE)</f>
        <v>-</v>
      </c>
      <c r="IL50" s="7" t="str">
        <f>VLOOKUP($A50&amp;"-"&amp;IL$4,'04施策の客観指標'!$A$4:$AU$1029,COLUMN('04施策の客観指標'!$AT:$AT),FALSE)</f>
        <v>-</v>
      </c>
      <c r="IM50" s="7" t="str">
        <f>VLOOKUP($A50&amp;"-"&amp;IM$4,'04施策の客観指標'!$A$4:$AU$1029,COLUMN('04施策の客観指標'!$AT:$AT),FALSE)</f>
        <v>-</v>
      </c>
      <c r="IN50" s="7" t="str">
        <f>VLOOKUP($A50&amp;"-"&amp;IN$4,'04施策の客観指標'!$A$4:$AU$1029,COLUMN('04施策の客観指標'!$AT:$AT),FALSE)</f>
        <v>-</v>
      </c>
      <c r="IO50" s="7" t="str">
        <f>VLOOKUP($A50&amp;"-"&amp;IO$4,'04施策の客観指標'!$A$4:$AU$1029,COLUMN('04施策の客観指標'!$AT:$AT),FALSE)</f>
        <v>-</v>
      </c>
      <c r="IP50" s="7" t="str">
        <f>VLOOKUP($A50&amp;"-"&amp;IP$4,'04施策の客観指標'!$A$4:$AU$1029,COLUMN('04施策の客観指標'!$AT:$AT),FALSE)</f>
        <v>-</v>
      </c>
      <c r="IQ50" s="7" t="str">
        <f>VLOOKUP($A50&amp;"-"&amp;IQ$4,'04施策の客観指標'!$A$4:$AU$1029,COLUMN('04施策の客観指標'!$AT:$AT),FALSE)</f>
        <v>-</v>
      </c>
      <c r="IR50" s="109" t="str">
        <f t="shared" si="111"/>
        <v>e</v>
      </c>
      <c r="IS50" s="37">
        <f>VLOOKUP($A50&amp;"-"&amp;II$4,'04施策の客観指標'!$A$4:$AU$1029,COLUMN('04施策の客観指標'!$AU:$AU),FALSE)</f>
        <v>1</v>
      </c>
      <c r="IT50" s="38">
        <f>VLOOKUP($A50&amp;"-"&amp;IJ$4,'04施策の客観指標'!$A$4:$AU$1029,COLUMN('04施策の客観指標'!$AU:$AU),FALSE)</f>
        <v>1</v>
      </c>
      <c r="IU50" s="38">
        <f>VLOOKUP($A50&amp;"-"&amp;IK$4,'04施策の客観指標'!$A$4:$AU$1029,COLUMN('04施策の客観指標'!$AU:$AU),FALSE)</f>
        <v>1</v>
      </c>
      <c r="IV50" s="38">
        <f>VLOOKUP($A50&amp;"-"&amp;IL$4,'04施策の客観指標'!$A$4:$AU$1029,COLUMN('04施策の客観指標'!$AU:$AU),FALSE)</f>
        <v>1</v>
      </c>
      <c r="IW50" s="38">
        <f>VLOOKUP($A50&amp;"-"&amp;IM$4,'04施策の客観指標'!$A$4:$AU$1029,COLUMN('04施策の客観指標'!$AU:$AU),FALSE)</f>
        <v>1</v>
      </c>
      <c r="IX50" s="38" t="str">
        <f>VLOOKUP($A50&amp;"-"&amp;IN$4,'04施策の客観指標'!$A$4:$AU$1029,COLUMN('04施策の客観指標'!$AU:$AU),FALSE)</f>
        <v>-</v>
      </c>
      <c r="IY50" s="38" t="str">
        <f>VLOOKUP($A50&amp;"-"&amp;IO$4,'04施策の客観指標'!$A$4:$AU$1029,COLUMN('04施策の客観指標'!$AU:$AU),FALSE)</f>
        <v>-</v>
      </c>
      <c r="IZ50" s="38" t="str">
        <f>VLOOKUP($A50&amp;"-"&amp;IP$4,'04施策の客観指標'!$A$4:$AU$1029,COLUMN('04施策の客観指標'!$AU:$AU),FALSE)</f>
        <v>-</v>
      </c>
      <c r="JA50" s="38" t="str">
        <f>VLOOKUP($A50&amp;"-"&amp;IQ$4,'04施策の客観指標'!$A$4:$AU$1029,COLUMN('04施策の客観指標'!$AU:$AU),FALSE)</f>
        <v>-</v>
      </c>
      <c r="JB50" s="82">
        <f t="shared" si="112"/>
        <v>5</v>
      </c>
      <c r="JC50" s="37" t="str">
        <f t="shared" si="113"/>
        <v/>
      </c>
      <c r="JD50" s="38" t="str">
        <f t="shared" si="54"/>
        <v/>
      </c>
      <c r="JE50" s="38" t="str">
        <f t="shared" si="55"/>
        <v/>
      </c>
      <c r="JF50" s="38" t="str">
        <f t="shared" si="56"/>
        <v/>
      </c>
      <c r="JG50" s="38" t="str">
        <f t="shared" si="57"/>
        <v/>
      </c>
      <c r="JH50" s="38" t="str">
        <f t="shared" si="58"/>
        <v/>
      </c>
      <c r="JI50" s="38" t="str">
        <f t="shared" si="59"/>
        <v/>
      </c>
      <c r="JJ50" s="38" t="str">
        <f t="shared" si="60"/>
        <v/>
      </c>
      <c r="JK50" s="38" t="str">
        <f t="shared" si="61"/>
        <v/>
      </c>
      <c r="JL50" s="41">
        <f t="shared" si="114"/>
        <v>0</v>
      </c>
      <c r="JM50" s="37" t="str">
        <f>IF($K50="○",VLOOKUP($C50&amp;"-"&amp;JM$4,'05市民生活実感調査'!$A$3:$BC$218,COLUMN('05市民生活実感調査'!$BC:$BC),FALSE),"-")</f>
        <v>-</v>
      </c>
      <c r="JN50" s="38" t="str">
        <f>IF($L50="○",VLOOKUP($C50&amp;"-"&amp;JN$4,'05市民生活実感調査'!$A$3:$BC$218,COLUMN('05市民生活実感調査'!$BC:$BC),FALSE),"-")</f>
        <v>-</v>
      </c>
      <c r="JO50" s="38" t="str">
        <f>IF($M50="○",VLOOKUP($C50&amp;"-"&amp;JO$4,'05市民生活実感調査'!$A$3:$BC$218,COLUMN('05市民生活実感調査'!$BC:$BC),FALSE),"-")</f>
        <v>-</v>
      </c>
      <c r="JP50" s="38" t="str">
        <f>IF($N50="○",VLOOKUP($C50&amp;"-"&amp;JP$4,'05市民生活実感調査'!$A$3:$BC$218,COLUMN('05市民生活実感調査'!$BC:$BC),FALSE),"-")</f>
        <v>-</v>
      </c>
      <c r="JQ50" s="38" t="str">
        <f>IF($O50="○",VLOOKUP($C50&amp;"-"&amp;JQ$4,'05市民生活実感調査'!$A$3:$BC$218,COLUMN('05市民生活実感調査'!$BC:$BC),FALSE),"-")</f>
        <v>-</v>
      </c>
      <c r="JR50" s="38" t="str">
        <f>IF($P50="○",VLOOKUP($C50&amp;"-"&amp;JR$4,'05市民生活実感調査'!$A$3:$BC$218,COLUMN('05市民生活実感調査'!$BC:$BC),FALSE),"-")</f>
        <v>-</v>
      </c>
      <c r="JS50" s="38" t="str">
        <f>IF($Q50="○",VLOOKUP($C50&amp;"-"&amp;JS$4,'05市民生活実感調査'!$A$3:$BC$218,COLUMN('05市民生活実感調査'!$BC:$BC),FALSE),"-")</f>
        <v>-</v>
      </c>
      <c r="JT50" s="38" t="str">
        <f>IF($R50="○",VLOOKUP($C50&amp;"-"&amp;JT$4,'05市民生活実感調査'!$A$3:$BC$218,COLUMN('05市民生活実感調査'!$BC:$BC),FALSE),"-")</f>
        <v>-</v>
      </c>
      <c r="JU50" s="109" t="e">
        <f t="shared" si="115"/>
        <v>#DIV/0!</v>
      </c>
      <c r="JV50" s="37" t="str">
        <f t="shared" si="116"/>
        <v/>
      </c>
      <c r="JW50" s="38" t="str">
        <f t="shared" si="62"/>
        <v/>
      </c>
      <c r="JX50" s="38" t="str">
        <f t="shared" si="63"/>
        <v/>
      </c>
      <c r="JY50" s="38" t="str">
        <f t="shared" si="64"/>
        <v/>
      </c>
      <c r="JZ50" s="38" t="str">
        <f t="shared" si="65"/>
        <v/>
      </c>
      <c r="KA50" s="38" t="str">
        <f t="shared" si="66"/>
        <v/>
      </c>
      <c r="KB50" s="38" t="str">
        <f t="shared" si="67"/>
        <v/>
      </c>
      <c r="KC50" s="38" t="str">
        <f t="shared" si="68"/>
        <v/>
      </c>
      <c r="KD50" s="41" t="e">
        <f t="shared" si="117"/>
        <v>#DIV/0!</v>
      </c>
      <c r="KE50" s="13" t="str">
        <f t="shared" si="118"/>
        <v>客観指標</v>
      </c>
      <c r="KF50" s="5" t="str">
        <f t="shared" si="119"/>
        <v>とくに支援を必要とする子ども・若者とその家庭という限られた施策であり，市民の生活実感に施策の効果が反映されにくいと考えられるため，客観指標を重視する。</v>
      </c>
      <c r="KG50" s="108" t="e">
        <f>VLOOKUP(IR50&amp;JU50&amp;KE50,プルダウン!$AC$2:$AD$51,2,FALSE)</f>
        <v>#DIV/0!</v>
      </c>
      <c r="KH50" s="12" t="e">
        <f>VLOOKUP(KG50,プルダウン!$A$1:$B$6,2,FALSE)</f>
        <v>#DIV/0!</v>
      </c>
      <c r="KI50" s="11"/>
      <c r="KJ50" s="12"/>
      <c r="KK50" s="22" t="s">
        <v>81</v>
      </c>
      <c r="KL50" s="5"/>
    </row>
    <row r="51" spans="1:298" ht="135" customHeight="1">
      <c r="A51" s="18">
        <v>1203</v>
      </c>
      <c r="B51" s="5" t="s">
        <v>205</v>
      </c>
      <c r="C51" s="47">
        <f t="shared" si="140"/>
        <v>12</v>
      </c>
      <c r="D51" s="12" t="str">
        <f>IFERROR(VLOOKUP(C51,プルダウン!$L$2:$M$28,2,FALSE),"-")</f>
        <v>子ども・若者支援</v>
      </c>
      <c r="E51" s="5"/>
      <c r="F51" s="11" t="s">
        <v>2116</v>
      </c>
      <c r="G51" s="20" t="s">
        <v>2442</v>
      </c>
      <c r="H51" s="11"/>
      <c r="I51" s="20"/>
      <c r="J51" s="5"/>
      <c r="K51" s="42" t="s">
        <v>392</v>
      </c>
      <c r="L51" s="43" t="s">
        <v>392</v>
      </c>
      <c r="M51" s="43" t="s">
        <v>392</v>
      </c>
      <c r="N51" s="43" t="s">
        <v>392</v>
      </c>
      <c r="O51" s="43" t="s">
        <v>85</v>
      </c>
      <c r="P51" s="43" t="s">
        <v>85</v>
      </c>
      <c r="Q51" s="43" t="s">
        <v>85</v>
      </c>
      <c r="R51" s="386" t="s">
        <v>85</v>
      </c>
      <c r="S51" s="546" t="str">
        <f>VLOOKUP($A51&amp;"-"&amp;S$4,'04施策の客観指標'!$A$4:$AU$1029,COLUMN('04施策の客観指標'!$AP:$AP),FALSE)</f>
        <v>b</v>
      </c>
      <c r="T51" s="528" t="str">
        <f>VLOOKUP($A51&amp;"-"&amp;T$4,'04施策の客観指標'!$A$4:$AU$1029,COLUMN('04施策の客観指標'!$AP:$AP),FALSE)</f>
        <v>-</v>
      </c>
      <c r="U51" s="528" t="str">
        <f>VLOOKUP($A51&amp;"-"&amp;U$4,'04施策の客観指標'!$A$4:$AU$1029,COLUMN('04施策の客観指標'!$AP:$AP),FALSE)</f>
        <v>a</v>
      </c>
      <c r="V51" s="528" t="str">
        <f>VLOOKUP($A51&amp;"-"&amp;V$4,'04施策の客観指標'!$A$4:$AU$1029,COLUMN('04施策の客観指標'!$AP:$AP),FALSE)</f>
        <v>-</v>
      </c>
      <c r="W51" s="528" t="str">
        <f>VLOOKUP($A51&amp;"-"&amp;W$4,'04施策の客観指標'!$A$4:$AU$1029,COLUMN('04施策の客観指標'!$AP:$AP),FALSE)</f>
        <v>-</v>
      </c>
      <c r="X51" s="528" t="str">
        <f>VLOOKUP($A51&amp;"-"&amp;X$4,'04施策の客観指標'!$A$4:$AU$1029,COLUMN('04施策の客観指標'!$AP:$AP),FALSE)</f>
        <v>-</v>
      </c>
      <c r="Y51" s="528" t="str">
        <f>VLOOKUP($A51&amp;"-"&amp;Y$4,'04施策の客観指標'!$A$4:$AU$1029,COLUMN('04施策の客観指標'!$AP:$AP),FALSE)</f>
        <v>-</v>
      </c>
      <c r="Z51" s="528" t="str">
        <f>VLOOKUP($A51&amp;"-"&amp;Z$4,'04施策の客観指標'!$A$4:$AU$1029,COLUMN('04施策の客観指標'!$AP:$AP),FALSE)</f>
        <v>-</v>
      </c>
      <c r="AA51" s="529" t="str">
        <f>VLOOKUP($A51&amp;"-"&amp;AA$4,'04施策の客観指標'!$A$4:$AU$1029,COLUMN('04施策の客観指標'!$AP:$AP),FALSE)</f>
        <v>-</v>
      </c>
      <c r="AB51" s="547" t="str">
        <f t="shared" si="70"/>
        <v>a</v>
      </c>
      <c r="AC51" s="252">
        <f>VLOOKUP($A51&amp;"-"&amp;S$4,'04施策の客観指標'!$A$4:$AU$1029,COLUMN('04施策の客観指標'!$AU:$AU),FALSE)</f>
        <v>1</v>
      </c>
      <c r="AD51" s="38" t="str">
        <f>VLOOKUP($A51&amp;"-"&amp;T$4,'04施策の客観指標'!$A$4:$AU$1029,COLUMN('04施策の客観指標'!$AU:$AU),FALSE)</f>
        <v>-</v>
      </c>
      <c r="AE51" s="38">
        <f>VLOOKUP($A51&amp;"-"&amp;U$4,'04施策の客観指標'!$A$4:$AU$1029,COLUMN('04施策の客観指標'!$AU:$AU),FALSE)</f>
        <v>1</v>
      </c>
      <c r="AF51" s="38" t="str">
        <f>VLOOKUP($A51&amp;"-"&amp;V$4,'04施策の客観指標'!$A$4:$AU$1029,COLUMN('04施策の客観指標'!$AU:$AU),FALSE)</f>
        <v>-</v>
      </c>
      <c r="AG51" s="38" t="str">
        <f>VLOOKUP($A51&amp;"-"&amp;W$4,'04施策の客観指標'!$A$4:$AU$1029,COLUMN('04施策の客観指標'!$AU:$AU),FALSE)</f>
        <v>-</v>
      </c>
      <c r="AH51" s="38" t="str">
        <f>VLOOKUP($A51&amp;"-"&amp;X$4,'04施策の客観指標'!$A$4:$AU$1029,COLUMN('04施策の客観指標'!$AU:$AU),FALSE)</f>
        <v>-</v>
      </c>
      <c r="AI51" s="38" t="str">
        <f>VLOOKUP($A51&amp;"-"&amp;Y$4,'04施策の客観指標'!$A$4:$AU$1029,COLUMN('04施策の客観指標'!$AU:$AU),FALSE)</f>
        <v>-</v>
      </c>
      <c r="AJ51" s="38" t="str">
        <f>VLOOKUP($A51&amp;"-"&amp;Z$4,'04施策の客観指標'!$A$4:$AU$1029,COLUMN('04施策の客観指標'!$AU:$AU),FALSE)</f>
        <v>-</v>
      </c>
      <c r="AK51" s="38" t="str">
        <f>VLOOKUP($A51&amp;"-"&amp;AA$4,'04施策の客観指標'!$A$4:$AU$1029,COLUMN('04施策の客観指標'!$AU:$AU),FALSE)</f>
        <v>-</v>
      </c>
      <c r="AL51" s="82">
        <f t="shared" si="141"/>
        <v>2</v>
      </c>
      <c r="AM51" s="252">
        <f t="shared" si="142"/>
        <v>3</v>
      </c>
      <c r="AN51" s="38" t="str">
        <f t="shared" si="143"/>
        <v/>
      </c>
      <c r="AO51" s="38">
        <f t="shared" si="144"/>
        <v>4</v>
      </c>
      <c r="AP51" s="38" t="str">
        <f t="shared" si="145"/>
        <v/>
      </c>
      <c r="AQ51" s="38" t="str">
        <f t="shared" si="146"/>
        <v/>
      </c>
      <c r="AR51" s="38" t="str">
        <f t="shared" si="147"/>
        <v/>
      </c>
      <c r="AS51" s="38" t="str">
        <f t="shared" si="148"/>
        <v/>
      </c>
      <c r="AT51" s="38" t="str">
        <f t="shared" si="149"/>
        <v/>
      </c>
      <c r="AU51" s="253" t="str">
        <f t="shared" si="150"/>
        <v/>
      </c>
      <c r="AV51" s="81">
        <f t="shared" si="200"/>
        <v>0.875</v>
      </c>
      <c r="AW51" s="534" t="str">
        <f>IF($K51="○",VLOOKUP($C51&amp;"-"&amp;AW$4,'05市民生活実感調査'!$A$3:$BC$218,COLUMN('05市民生活実感調査'!$O:$O),FALSE),"-")</f>
        <v>c</v>
      </c>
      <c r="AX51" s="535" t="str">
        <f>IF($L51="○",VLOOKUP($C51&amp;"-"&amp;AX$4,'05市民生活実感調査'!$A$3:$BC$218,COLUMN('05市民生活実感調査'!$O:$O),FALSE),"-")</f>
        <v>c</v>
      </c>
      <c r="AY51" s="535" t="str">
        <f>IF($M51="○",VLOOKUP($C51&amp;"-"&amp;AY$4,'05市民生活実感調査'!$A$3:$BC$218,COLUMN('05市民生活実感調査'!$O:$O),FALSE),"-")</f>
        <v>c</v>
      </c>
      <c r="AZ51" s="535" t="str">
        <f>IF($N51="○",VLOOKUP($C51&amp;"-"&amp;AZ$4,'05市民生活実感調査'!$A$3:$BC$218,COLUMN('05市民生活実感調査'!$O:$O),FALSE),"-")</f>
        <v>b</v>
      </c>
      <c r="BA51" s="535" t="str">
        <f>IF($O51="○",VLOOKUP($C51&amp;"-"&amp;BA$4,'05市民生活実感調査'!$A$3:$BC$218,COLUMN('05市民生活実感調査'!$O:$O),FALSE),"-")</f>
        <v>-</v>
      </c>
      <c r="BB51" s="535" t="str">
        <f>IF($P51="○",VLOOKUP($C51&amp;"-"&amp;BB$4,'05市民生活実感調査'!$A$3:$BC$218,COLUMN('05市民生活実感調査'!$O:$O),FALSE),"-")</f>
        <v>-</v>
      </c>
      <c r="BC51" s="535" t="str">
        <f>IF($Q51="○",VLOOKUP($C51&amp;"-"&amp;BC$4,'05市民生活実感調査'!$A$3:$BC$218,COLUMN('05市民生活実感調査'!$O:$O),FALSE),"-")</f>
        <v>-</v>
      </c>
      <c r="BD51" s="535" t="str">
        <f>IF($R51="○",VLOOKUP($C51&amp;"-"&amp;BD$4,'05市民生活実感調査'!$A$3:$BC$218,COLUMN('05市民生活実感調査'!$O:$O),FALSE),"-")</f>
        <v>-</v>
      </c>
      <c r="BE51" s="536" t="str">
        <f t="shared" si="81"/>
        <v>c</v>
      </c>
      <c r="BF51" s="37">
        <f t="shared" si="151"/>
        <v>2</v>
      </c>
      <c r="BG51" s="38">
        <f t="shared" si="152"/>
        <v>2</v>
      </c>
      <c r="BH51" s="38">
        <f t="shared" si="153"/>
        <v>2</v>
      </c>
      <c r="BI51" s="38">
        <f t="shared" si="154"/>
        <v>3</v>
      </c>
      <c r="BJ51" s="38" t="str">
        <f t="shared" si="155"/>
        <v/>
      </c>
      <c r="BK51" s="38" t="str">
        <f t="shared" si="156"/>
        <v/>
      </c>
      <c r="BL51" s="38" t="str">
        <f t="shared" si="157"/>
        <v/>
      </c>
      <c r="BM51" s="38" t="str">
        <f t="shared" si="158"/>
        <v/>
      </c>
      <c r="BN51" s="41">
        <f t="shared" si="159"/>
        <v>0.5625</v>
      </c>
      <c r="BO51" s="275" t="s">
        <v>125</v>
      </c>
      <c r="BP51" s="5" t="s">
        <v>2202</v>
      </c>
      <c r="BQ51" s="586" t="str">
        <f>VLOOKUP(AB51&amp;BE51&amp;BO51,[25]プルダウン!$AC$2:$AD$71,2,FALSE)</f>
        <v>B</v>
      </c>
      <c r="BR51" s="587" t="str">
        <f>VLOOKUP(BQ51,プルダウン!$A$1:$B$6,2,FALSE)</f>
        <v>政策の目的がかなり達成されている</v>
      </c>
      <c r="BS51" s="11"/>
      <c r="BT51" s="195" t="s">
        <v>2445</v>
      </c>
      <c r="BU51" s="5" t="s">
        <v>2263</v>
      </c>
      <c r="BV51" s="296" t="s">
        <v>2726</v>
      </c>
      <c r="BW51" s="115" t="str">
        <f>VLOOKUP($A51&amp;"-"&amp;BW$4,'04施策の客観指標'!$A$4:$AU$1029,COLUMN('04施策の客観指標'!$AQ:$AQ),FALSE)</f>
        <v>-</v>
      </c>
      <c r="BX51" s="7" t="str">
        <f>VLOOKUP($A51&amp;"-"&amp;BX$4,'04施策の客観指標'!$A$4:$AU$1029,COLUMN('04施策の客観指標'!$AQ:$AQ),FALSE)</f>
        <v>-</v>
      </c>
      <c r="BY51" s="7" t="str">
        <f>VLOOKUP($A51&amp;"-"&amp;BY$4,'04施策の客観指標'!$A$4:$AU$1029,COLUMN('04施策の客観指標'!$AQ:$AQ),FALSE)</f>
        <v>-</v>
      </c>
      <c r="BZ51" s="7" t="str">
        <f>VLOOKUP($A51&amp;"-"&amp;BZ$4,'04施策の客観指標'!$A$4:$AU$1029,COLUMN('04施策の客観指標'!$AQ:$AQ),FALSE)</f>
        <v>-</v>
      </c>
      <c r="CA51" s="7" t="str">
        <f>VLOOKUP($A51&amp;"-"&amp;CA$4,'04施策の客観指標'!$A$4:$AU$1029,COLUMN('04施策の客観指標'!$AQ:$AQ),FALSE)</f>
        <v>-</v>
      </c>
      <c r="CB51" s="7" t="str">
        <f>VLOOKUP($A51&amp;"-"&amp;CB$4,'04施策の客観指標'!$A$4:$AU$1029,COLUMN('04施策の客観指標'!$AQ:$AQ),FALSE)</f>
        <v>-</v>
      </c>
      <c r="CC51" s="7" t="str">
        <f>VLOOKUP($A51&amp;"-"&amp;CC$4,'04施策の客観指標'!$A$4:$AU$1029,COLUMN('04施策の客観指標'!$AQ:$AQ),FALSE)</f>
        <v>-</v>
      </c>
      <c r="CD51" s="7" t="str">
        <f>VLOOKUP($A51&amp;"-"&amp;CD$4,'04施策の客観指標'!$A$4:$AU$1029,COLUMN('04施策の客観指標'!$AQ:$AQ),FALSE)</f>
        <v>-</v>
      </c>
      <c r="CE51" s="7" t="str">
        <f>VLOOKUP($A51&amp;"-"&amp;CE$4,'04施策の客観指標'!$A$4:$AU$1029,COLUMN('04施策の客観指標'!$AQ:$AQ),FALSE)</f>
        <v>-</v>
      </c>
      <c r="CF51" s="109" t="str">
        <f t="shared" si="84"/>
        <v>e</v>
      </c>
      <c r="CG51" s="37">
        <f>VLOOKUP($A51&amp;"-"&amp;BW$4,'04施策の客観指標'!$A$4:$AU$1029,COLUMN('04施策の客観指標'!$AU:$AU),FALSE)</f>
        <v>1</v>
      </c>
      <c r="CH51" s="38" t="str">
        <f>VLOOKUP($A51&amp;"-"&amp;BX$4,'04施策の客観指標'!$A$4:$AU$1029,COLUMN('04施策の客観指標'!$AU:$AU),FALSE)</f>
        <v>-</v>
      </c>
      <c r="CI51" s="38">
        <f>VLOOKUP($A51&amp;"-"&amp;BY$4,'04施策の客観指標'!$A$4:$AU$1029,COLUMN('04施策の客観指標'!$AU:$AU),FALSE)</f>
        <v>1</v>
      </c>
      <c r="CJ51" s="38" t="str">
        <f>VLOOKUP($A51&amp;"-"&amp;BZ$4,'04施策の客観指標'!$A$4:$AU$1029,COLUMN('04施策の客観指標'!$AU:$AU),FALSE)</f>
        <v>-</v>
      </c>
      <c r="CK51" s="38" t="str">
        <f>VLOOKUP($A51&amp;"-"&amp;CA$4,'04施策の客観指標'!$A$4:$AU$1029,COLUMN('04施策の客観指標'!$AU:$AU),FALSE)</f>
        <v>-</v>
      </c>
      <c r="CL51" s="38" t="str">
        <f>VLOOKUP($A51&amp;"-"&amp;CB$4,'04施策の客観指標'!$A$4:$AU$1029,COLUMN('04施策の客観指標'!$AU:$AU),FALSE)</f>
        <v>-</v>
      </c>
      <c r="CM51" s="38" t="str">
        <f>VLOOKUP($A51&amp;"-"&amp;CC$4,'04施策の客観指標'!$A$4:$AU$1029,COLUMN('04施策の客観指標'!$AU:$AU),FALSE)</f>
        <v>-</v>
      </c>
      <c r="CN51" s="38" t="str">
        <f>VLOOKUP($A51&amp;"-"&amp;CD$4,'04施策の客観指標'!$A$4:$AU$1029,COLUMN('04施策の客観指標'!$AU:$AU),FALSE)</f>
        <v>-</v>
      </c>
      <c r="CO51" s="38" t="str">
        <f>VLOOKUP($A51&amp;"-"&amp;CE$4,'04施策の客観指標'!$A$4:$AU$1029,COLUMN('04施策の客観指標'!$AU:$AU),FALSE)</f>
        <v>-</v>
      </c>
      <c r="CP51" s="82">
        <f t="shared" si="85"/>
        <v>2</v>
      </c>
      <c r="CQ51" s="37" t="str">
        <f t="shared" si="86"/>
        <v/>
      </c>
      <c r="CR51" s="38" t="str">
        <f t="shared" si="9"/>
        <v/>
      </c>
      <c r="CS51" s="38" t="str">
        <f t="shared" si="10"/>
        <v/>
      </c>
      <c r="CT51" s="38" t="str">
        <f t="shared" si="11"/>
        <v/>
      </c>
      <c r="CU51" s="38" t="str">
        <f t="shared" si="12"/>
        <v/>
      </c>
      <c r="CV51" s="38" t="str">
        <f t="shared" si="13"/>
        <v/>
      </c>
      <c r="CW51" s="38" t="str">
        <f t="shared" si="14"/>
        <v/>
      </c>
      <c r="CX51" s="38" t="str">
        <f t="shared" si="15"/>
        <v/>
      </c>
      <c r="CY51" s="38" t="str">
        <f t="shared" si="16"/>
        <v/>
      </c>
      <c r="CZ51" s="41">
        <f t="shared" si="87"/>
        <v>0</v>
      </c>
      <c r="DA51" s="37" t="str">
        <f>IF($K51="○",VLOOKUP($C51&amp;"-"&amp;DA$4,'05市民生活実感調査'!$A$3:$BC$218,COLUMN('05市民生活実感調査'!$Y:$Y),FALSE),"-")</f>
        <v>-</v>
      </c>
      <c r="DB51" s="38" t="str">
        <f>IF($L51="○",VLOOKUP($C51&amp;"-"&amp;DB$4,'05市民生活実感調査'!$A$3:$BC$218,COLUMN('05市民生活実感調査'!$Y:$Y),FALSE),"-")</f>
        <v>-</v>
      </c>
      <c r="DC51" s="38" t="str">
        <f>IF($M51="○",VLOOKUP($C51&amp;"-"&amp;DC$4,'05市民生活実感調査'!$A$3:$BC$218,COLUMN('05市民生活実感調査'!$Y:$Y),FALSE),"-")</f>
        <v>-</v>
      </c>
      <c r="DD51" s="38" t="str">
        <f>IF($N51="○",VLOOKUP($C51&amp;"-"&amp;DD$4,'05市民生活実感調査'!$A$3:$BC$218,COLUMN('05市民生活実感調査'!$Y:$Y),FALSE),"-")</f>
        <v>-</v>
      </c>
      <c r="DE51" s="38" t="str">
        <f>IF($O51="○",VLOOKUP($C51&amp;"-"&amp;DE$4,'05市民生活実感調査'!$A$3:$BC$218,COLUMN('05市民生活実感調査'!$Y:$Y),FALSE),"-")</f>
        <v>-</v>
      </c>
      <c r="DF51" s="38" t="str">
        <f>IF($P51="○",VLOOKUP($C51&amp;"-"&amp;DF$4,'05市民生活実感調査'!$A$3:$BC$218,COLUMN('05市民生活実感調査'!$Y:$Y),FALSE),"-")</f>
        <v>-</v>
      </c>
      <c r="DG51" s="38" t="str">
        <f>IF($Q51="○",VLOOKUP($C51&amp;"-"&amp;DG$4,'05市民生活実感調査'!$A$3:$BC$218,COLUMN('05市民生活実感調査'!$Y:$Y),FALSE),"-")</f>
        <v>-</v>
      </c>
      <c r="DH51" s="38" t="str">
        <f>IF($R51="○",VLOOKUP($C51&amp;"-"&amp;DH$4,'05市民生活実感調査'!$A$3:$BC$218,COLUMN('05市民生活実感調査'!$Y:$Y),FALSE),"-")</f>
        <v>-</v>
      </c>
      <c r="DI51" s="109" t="e">
        <f t="shared" si="88"/>
        <v>#DIV/0!</v>
      </c>
      <c r="DJ51" s="37" t="str">
        <f t="shared" si="89"/>
        <v/>
      </c>
      <c r="DK51" s="38" t="str">
        <f t="shared" si="17"/>
        <v/>
      </c>
      <c r="DL51" s="38" t="str">
        <f t="shared" si="18"/>
        <v/>
      </c>
      <c r="DM51" s="38" t="str">
        <f t="shared" si="19"/>
        <v/>
      </c>
      <c r="DN51" s="38" t="str">
        <f t="shared" si="20"/>
        <v/>
      </c>
      <c r="DO51" s="38" t="str">
        <f t="shared" si="21"/>
        <v/>
      </c>
      <c r="DP51" s="38" t="str">
        <f t="shared" si="22"/>
        <v/>
      </c>
      <c r="DQ51" s="38" t="str">
        <f t="shared" si="23"/>
        <v/>
      </c>
      <c r="DR51" s="41" t="e">
        <f t="shared" si="90"/>
        <v>#DIV/0!</v>
      </c>
      <c r="DS51" s="13" t="str">
        <f t="shared" si="91"/>
        <v>市民実感</v>
      </c>
      <c r="DT51" s="5" t="str">
        <f t="shared" si="92"/>
        <v>京都ならではのはぐくみ文化がどれほど市民に浸透しているかが重要であるため，市民の実感を重視する。</v>
      </c>
      <c r="DU51" s="108" t="e">
        <f>VLOOKUP(CF51&amp;DI51&amp;DS51,プルダウン!$AC$2:$AD$51,2,FALSE)</f>
        <v>#DIV/0!</v>
      </c>
      <c r="DV51" s="12" t="e">
        <f>VLOOKUP(DU51,プルダウン!$A$1:$B$6,2,FALSE)</f>
        <v>#DIV/0!</v>
      </c>
      <c r="DW51" s="11"/>
      <c r="DX51" s="12"/>
      <c r="DY51" s="22" t="s">
        <v>81</v>
      </c>
      <c r="DZ51" s="116"/>
      <c r="EA51" s="115" t="str">
        <f>VLOOKUP($A51&amp;"-"&amp;EA$4,'04施策の客観指標'!$A$4:$AU$1029,COLUMN('04施策の客観指標'!$AR:$AR),FALSE)</f>
        <v>-</v>
      </c>
      <c r="EB51" s="7" t="str">
        <f>VLOOKUP($A51&amp;"-"&amp;EB$4,'04施策の客観指標'!$A$4:$AU$1029,COLUMN('04施策の客観指標'!$AR:$AR),FALSE)</f>
        <v>-</v>
      </c>
      <c r="EC51" s="7" t="str">
        <f>VLOOKUP($A51&amp;"-"&amp;EC$4,'04施策の客観指標'!$A$4:$AU$1029,COLUMN('04施策の客観指標'!$AR:$AR),FALSE)</f>
        <v>-</v>
      </c>
      <c r="ED51" s="7" t="str">
        <f>VLOOKUP($A51&amp;"-"&amp;ED$4,'04施策の客観指標'!$A$4:$AU$1029,COLUMN('04施策の客観指標'!$AR:$AR),FALSE)</f>
        <v>-</v>
      </c>
      <c r="EE51" s="7" t="str">
        <f>VLOOKUP($A51&amp;"-"&amp;EE$4,'04施策の客観指標'!$A$4:$AU$1029,COLUMN('04施策の客観指標'!$AR:$AR),FALSE)</f>
        <v>-</v>
      </c>
      <c r="EF51" s="7" t="str">
        <f>VLOOKUP($A51&amp;"-"&amp;EF$4,'04施策の客観指標'!$A$4:$AU$1029,COLUMN('04施策の客観指標'!$AR:$AR),FALSE)</f>
        <v>-</v>
      </c>
      <c r="EG51" s="7" t="str">
        <f>VLOOKUP($A51&amp;"-"&amp;EG$4,'04施策の客観指標'!$A$4:$AU$1029,COLUMN('04施策の客観指標'!$AR:$AR),FALSE)</f>
        <v>-</v>
      </c>
      <c r="EH51" s="7" t="str">
        <f>VLOOKUP($A51&amp;"-"&amp;EH$4,'04施策の客観指標'!$A$4:$AU$1029,COLUMN('04施策の客観指標'!$AR:$AR),FALSE)</f>
        <v>-</v>
      </c>
      <c r="EI51" s="7" t="str">
        <f>VLOOKUP($A51&amp;"-"&amp;EI$4,'04施策の客観指標'!$A$4:$AU$1029,COLUMN('04施策の客観指標'!$AR:$AR),FALSE)</f>
        <v>-</v>
      </c>
      <c r="EJ51" s="109" t="str">
        <f t="shared" si="93"/>
        <v>e</v>
      </c>
      <c r="EK51" s="37">
        <f>VLOOKUP($A51&amp;"-"&amp;EA$4,'04施策の客観指標'!$A$4:$AU$1029,COLUMN('04施策の客観指標'!$AU:$AU),FALSE)</f>
        <v>1</v>
      </c>
      <c r="EL51" s="38" t="str">
        <f>VLOOKUP($A51&amp;"-"&amp;EB$4,'04施策の客観指標'!$A$4:$AU$1029,COLUMN('04施策の客観指標'!$AU:$AU),FALSE)</f>
        <v>-</v>
      </c>
      <c r="EM51" s="38">
        <f>VLOOKUP($A51&amp;"-"&amp;EC$4,'04施策の客観指標'!$A$4:$AU$1029,COLUMN('04施策の客観指標'!$AU:$AU),FALSE)</f>
        <v>1</v>
      </c>
      <c r="EN51" s="38" t="str">
        <f>VLOOKUP($A51&amp;"-"&amp;ED$4,'04施策の客観指標'!$A$4:$AU$1029,COLUMN('04施策の客観指標'!$AU:$AU),FALSE)</f>
        <v>-</v>
      </c>
      <c r="EO51" s="38" t="str">
        <f>VLOOKUP($A51&amp;"-"&amp;EE$4,'04施策の客観指標'!$A$4:$AU$1029,COLUMN('04施策の客観指標'!$AU:$AU),FALSE)</f>
        <v>-</v>
      </c>
      <c r="EP51" s="38" t="str">
        <f>VLOOKUP($A51&amp;"-"&amp;EF$4,'04施策の客観指標'!$A$4:$AU$1029,COLUMN('04施策の客観指標'!$AU:$AU),FALSE)</f>
        <v>-</v>
      </c>
      <c r="EQ51" s="38" t="str">
        <f>VLOOKUP($A51&amp;"-"&amp;EG$4,'04施策の客観指標'!$A$4:$AU$1029,COLUMN('04施策の客観指標'!$AU:$AU),FALSE)</f>
        <v>-</v>
      </c>
      <c r="ER51" s="38" t="str">
        <f>VLOOKUP($A51&amp;"-"&amp;EH$4,'04施策の客観指標'!$A$4:$AU$1029,COLUMN('04施策の客観指標'!$AU:$AU),FALSE)</f>
        <v>-</v>
      </c>
      <c r="ES51" s="38" t="str">
        <f>VLOOKUP($A51&amp;"-"&amp;EI$4,'04施策の客観指標'!$A$4:$AU$1029,COLUMN('04施策の客観指標'!$AU:$AU),FALSE)</f>
        <v>-</v>
      </c>
      <c r="ET51" s="82">
        <f t="shared" si="94"/>
        <v>2</v>
      </c>
      <c r="EU51" s="37" t="str">
        <f t="shared" si="95"/>
        <v/>
      </c>
      <c r="EV51" s="38" t="str">
        <f t="shared" si="24"/>
        <v/>
      </c>
      <c r="EW51" s="38" t="str">
        <f t="shared" si="25"/>
        <v/>
      </c>
      <c r="EX51" s="38" t="str">
        <f t="shared" si="26"/>
        <v/>
      </c>
      <c r="EY51" s="38" t="str">
        <f t="shared" si="27"/>
        <v/>
      </c>
      <c r="EZ51" s="38" t="str">
        <f t="shared" si="28"/>
        <v/>
      </c>
      <c r="FA51" s="38" t="str">
        <f t="shared" si="29"/>
        <v/>
      </c>
      <c r="FB51" s="38" t="str">
        <f t="shared" si="30"/>
        <v/>
      </c>
      <c r="FC51" s="38" t="str">
        <f t="shared" si="31"/>
        <v/>
      </c>
      <c r="FD51" s="41">
        <f t="shared" si="96"/>
        <v>0</v>
      </c>
      <c r="FE51" s="37" t="str">
        <f>IF($K51="○",VLOOKUP($C51&amp;"-"&amp;FE$4,'05市民生活実感調査'!$A$3:$BC$218,COLUMN('05市民生活実感調査'!$AI:$AI),FALSE),"-")</f>
        <v>-</v>
      </c>
      <c r="FF51" s="38" t="str">
        <f>IF($L51="○",VLOOKUP($C51&amp;"-"&amp;FF$4,'05市民生活実感調査'!$A$3:$BC$218,COLUMN('05市民生活実感調査'!$AI:$AI),FALSE),"-")</f>
        <v>-</v>
      </c>
      <c r="FG51" s="38" t="str">
        <f>IF($M51="○",VLOOKUP($C51&amp;"-"&amp;FG$4,'05市民生活実感調査'!$A$3:$BC$218,COLUMN('05市民生活実感調査'!$AI:$AI),FALSE),"-")</f>
        <v>-</v>
      </c>
      <c r="FH51" s="38" t="str">
        <f>IF($N51="○",VLOOKUP($C51&amp;"-"&amp;FH$4,'05市民生活実感調査'!$A$3:$BC$218,COLUMN('05市民生活実感調査'!$AI:$AI),FALSE),"-")</f>
        <v>-</v>
      </c>
      <c r="FI51" s="38" t="str">
        <f>IF($O51="○",VLOOKUP($C51&amp;"-"&amp;FI$4,'05市民生活実感調査'!$A$3:$BC$218,COLUMN('05市民生活実感調査'!$AI:$AI),FALSE),"-")</f>
        <v>-</v>
      </c>
      <c r="FJ51" s="38" t="str">
        <f>IF($P51="○",VLOOKUP($C51&amp;"-"&amp;FJ$4,'05市民生活実感調査'!$A$3:$BC$218,COLUMN('05市民生活実感調査'!$AI:$AI),FALSE),"-")</f>
        <v>-</v>
      </c>
      <c r="FK51" s="38" t="str">
        <f>IF($Q51="○",VLOOKUP($C51&amp;"-"&amp;FK$4,'05市民生活実感調査'!$A$3:$BC$218,COLUMN('05市民生活実感調査'!$AI:$AI),FALSE),"-")</f>
        <v>-</v>
      </c>
      <c r="FL51" s="38" t="str">
        <f>IF($R51="○",VLOOKUP($C51&amp;"-"&amp;FL$4,'05市民生活実感調査'!$A$3:$BC$218,COLUMN('05市民生活実感調査'!$AI:$AI),FALSE),"-")</f>
        <v>-</v>
      </c>
      <c r="FM51" s="109" t="e">
        <f t="shared" si="97"/>
        <v>#DIV/0!</v>
      </c>
      <c r="FN51" s="37" t="str">
        <f t="shared" si="98"/>
        <v/>
      </c>
      <c r="FO51" s="38" t="str">
        <f t="shared" si="32"/>
        <v/>
      </c>
      <c r="FP51" s="38" t="str">
        <f t="shared" si="33"/>
        <v/>
      </c>
      <c r="FQ51" s="38" t="str">
        <f t="shared" si="34"/>
        <v/>
      </c>
      <c r="FR51" s="38" t="str">
        <f t="shared" si="35"/>
        <v/>
      </c>
      <c r="FS51" s="38" t="str">
        <f t="shared" si="36"/>
        <v/>
      </c>
      <c r="FT51" s="38" t="str">
        <f t="shared" si="37"/>
        <v/>
      </c>
      <c r="FU51" s="38" t="str">
        <f t="shared" si="38"/>
        <v/>
      </c>
      <c r="FV51" s="41" t="e">
        <f t="shared" si="99"/>
        <v>#DIV/0!</v>
      </c>
      <c r="FW51" s="13" t="str">
        <f t="shared" si="100"/>
        <v>市民実感</v>
      </c>
      <c r="FX51" s="5" t="str">
        <f t="shared" si="101"/>
        <v>京都ならではのはぐくみ文化がどれほど市民に浸透しているかが重要であるため，市民の実感を重視する。</v>
      </c>
      <c r="FY51" s="108" t="e">
        <f>VLOOKUP(EJ51&amp;FM51&amp;FW51,プルダウン!$AC$2:$AD$51,2,FALSE)</f>
        <v>#DIV/0!</v>
      </c>
      <c r="FZ51" s="12" t="e">
        <f>VLOOKUP(FY51,プルダウン!$A$1:$B$6,2,FALSE)</f>
        <v>#DIV/0!</v>
      </c>
      <c r="GA51" s="11"/>
      <c r="GB51" s="12"/>
      <c r="GC51" s="22" t="s">
        <v>81</v>
      </c>
      <c r="GD51" s="116"/>
      <c r="GE51" s="115" t="str">
        <f>VLOOKUP($A51&amp;"-"&amp;GE$4,'04施策の客観指標'!$A$4:$AU$1029,COLUMN('04施策の客観指標'!$AS:$AS),FALSE)</f>
        <v>-</v>
      </c>
      <c r="GF51" s="7" t="str">
        <f>VLOOKUP($A51&amp;"-"&amp;GF$4,'04施策の客観指標'!$A$4:$AU$1029,COLUMN('04施策の客観指標'!$AS:$AS),FALSE)</f>
        <v>-</v>
      </c>
      <c r="GG51" s="7" t="str">
        <f>VLOOKUP($A51&amp;"-"&amp;GG$4,'04施策の客観指標'!$A$4:$AU$1029,COLUMN('04施策の客観指標'!$AS:$AS),FALSE)</f>
        <v>-</v>
      </c>
      <c r="GH51" s="7" t="str">
        <f>VLOOKUP($A51&amp;"-"&amp;GH$4,'04施策の客観指標'!$A$4:$AU$1029,COLUMN('04施策の客観指標'!$AS:$AS),FALSE)</f>
        <v>-</v>
      </c>
      <c r="GI51" s="7" t="str">
        <f>VLOOKUP($A51&amp;"-"&amp;GI$4,'04施策の客観指標'!$A$4:$AU$1029,COLUMN('04施策の客観指標'!$AS:$AS),FALSE)</f>
        <v>-</v>
      </c>
      <c r="GJ51" s="7" t="str">
        <f>VLOOKUP($A51&amp;"-"&amp;GJ$4,'04施策の客観指標'!$A$4:$AU$1029,COLUMN('04施策の客観指標'!$AS:$AS),FALSE)</f>
        <v>-</v>
      </c>
      <c r="GK51" s="7" t="str">
        <f>VLOOKUP($A51&amp;"-"&amp;GK$4,'04施策の客観指標'!$A$4:$AU$1029,COLUMN('04施策の客観指標'!$AS:$AS),FALSE)</f>
        <v>-</v>
      </c>
      <c r="GL51" s="7" t="str">
        <f>VLOOKUP($A51&amp;"-"&amp;GL$4,'04施策の客観指標'!$A$4:$AU$1029,COLUMN('04施策の客観指標'!$AS:$AS),FALSE)</f>
        <v>-</v>
      </c>
      <c r="GM51" s="7" t="str">
        <f>VLOOKUP($A51&amp;"-"&amp;GM$4,'04施策の客観指標'!$A$4:$AU$1029,COLUMN('04施策の客観指標'!$AS:$AS),FALSE)</f>
        <v>-</v>
      </c>
      <c r="GN51" s="109" t="str">
        <f t="shared" si="102"/>
        <v>e</v>
      </c>
      <c r="GO51" s="37">
        <f>VLOOKUP($A51&amp;"-"&amp;GE$4,'04施策の客観指標'!$A$4:$AU$1029,COLUMN('04施策の客観指標'!$AU:$AU),FALSE)</f>
        <v>1</v>
      </c>
      <c r="GP51" s="38" t="str">
        <f>VLOOKUP($A51&amp;"-"&amp;GF$4,'04施策の客観指標'!$A$4:$AU$1029,COLUMN('04施策の客観指標'!$AU:$AU),FALSE)</f>
        <v>-</v>
      </c>
      <c r="GQ51" s="38">
        <f>VLOOKUP($A51&amp;"-"&amp;GG$4,'04施策の客観指標'!$A$4:$AU$1029,COLUMN('04施策の客観指標'!$AU:$AU),FALSE)</f>
        <v>1</v>
      </c>
      <c r="GR51" s="38" t="str">
        <f>VLOOKUP($A51&amp;"-"&amp;GH$4,'04施策の客観指標'!$A$4:$AU$1029,COLUMN('04施策の客観指標'!$AU:$AU),FALSE)</f>
        <v>-</v>
      </c>
      <c r="GS51" s="38" t="str">
        <f>VLOOKUP($A51&amp;"-"&amp;GI$4,'04施策の客観指標'!$A$4:$AU$1029,COLUMN('04施策の客観指標'!$AU:$AU),FALSE)</f>
        <v>-</v>
      </c>
      <c r="GT51" s="38" t="str">
        <f>VLOOKUP($A51&amp;"-"&amp;GJ$4,'04施策の客観指標'!$A$4:$AU$1029,COLUMN('04施策の客観指標'!$AU:$AU),FALSE)</f>
        <v>-</v>
      </c>
      <c r="GU51" s="38" t="str">
        <f>VLOOKUP($A51&amp;"-"&amp;GK$4,'04施策の客観指標'!$A$4:$AU$1029,COLUMN('04施策の客観指標'!$AU:$AU),FALSE)</f>
        <v>-</v>
      </c>
      <c r="GV51" s="38" t="str">
        <f>VLOOKUP($A51&amp;"-"&amp;GL$4,'04施策の客観指標'!$A$4:$AU$1029,COLUMN('04施策の客観指標'!$AU:$AU),FALSE)</f>
        <v>-</v>
      </c>
      <c r="GW51" s="38" t="str">
        <f>VLOOKUP($A51&amp;"-"&amp;GM$4,'04施策の客観指標'!$A$4:$AU$1029,COLUMN('04施策の客観指標'!$AU:$AU),FALSE)</f>
        <v>-</v>
      </c>
      <c r="GX51" s="82">
        <f t="shared" si="103"/>
        <v>2</v>
      </c>
      <c r="GY51" s="37" t="str">
        <f t="shared" si="104"/>
        <v/>
      </c>
      <c r="GZ51" s="38" t="str">
        <f t="shared" si="39"/>
        <v/>
      </c>
      <c r="HA51" s="38" t="str">
        <f t="shared" si="40"/>
        <v/>
      </c>
      <c r="HB51" s="38" t="str">
        <f t="shared" si="41"/>
        <v/>
      </c>
      <c r="HC51" s="38" t="str">
        <f t="shared" si="42"/>
        <v/>
      </c>
      <c r="HD51" s="38" t="str">
        <f t="shared" si="43"/>
        <v/>
      </c>
      <c r="HE51" s="38" t="str">
        <f t="shared" si="44"/>
        <v/>
      </c>
      <c r="HF51" s="38" t="str">
        <f t="shared" si="45"/>
        <v/>
      </c>
      <c r="HG51" s="38" t="str">
        <f t="shared" si="46"/>
        <v/>
      </c>
      <c r="HH51" s="41">
        <f t="shared" si="105"/>
        <v>0</v>
      </c>
      <c r="HI51" s="37" t="str">
        <f>IF($K51="○",VLOOKUP($C51&amp;"-"&amp;HI$4,'05市民生活実感調査'!$A$3:$BC$218,COLUMN('05市民生活実感調査'!$AS:$AS),FALSE),"-")</f>
        <v>-</v>
      </c>
      <c r="HJ51" s="38" t="str">
        <f>IF($L51="○",VLOOKUP($C51&amp;"-"&amp;HJ$4,'05市民生活実感調査'!$A$3:$BC$218,COLUMN('05市民生活実感調査'!$AS:$AS),FALSE),"-")</f>
        <v>-</v>
      </c>
      <c r="HK51" s="38" t="str">
        <f>IF($M51="○",VLOOKUP($C51&amp;"-"&amp;HK$4,'05市民生活実感調査'!$A$3:$BC$218,COLUMN('05市民生活実感調査'!$AS:$AS),FALSE),"-")</f>
        <v>-</v>
      </c>
      <c r="HL51" s="38" t="str">
        <f>IF($N51="○",VLOOKUP($C51&amp;"-"&amp;HL$4,'05市民生活実感調査'!$A$3:$BC$218,COLUMN('05市民生活実感調査'!$AS:$AS),FALSE),"-")</f>
        <v>-</v>
      </c>
      <c r="HM51" s="38" t="str">
        <f>IF($O51="○",VLOOKUP($C51&amp;"-"&amp;HM$4,'05市民生活実感調査'!$A$3:$BC$218,COLUMN('05市民生活実感調査'!$AS:$AS),FALSE),"-")</f>
        <v>-</v>
      </c>
      <c r="HN51" s="38" t="str">
        <f>IF($P51="○",VLOOKUP($C51&amp;"-"&amp;HN$4,'05市民生活実感調査'!$A$3:$BC$218,COLUMN('05市民生活実感調査'!$AS:$AS),FALSE),"-")</f>
        <v>-</v>
      </c>
      <c r="HO51" s="38" t="str">
        <f>IF($Q51="○",VLOOKUP($C51&amp;"-"&amp;HO$4,'05市民生活実感調査'!$A$3:$BC$218,COLUMN('05市民生活実感調査'!$AS:$AS),FALSE),"-")</f>
        <v>-</v>
      </c>
      <c r="HP51" s="38" t="str">
        <f>IF($R51="○",VLOOKUP($C51&amp;"-"&amp;HP$4,'05市民生活実感調査'!$A$3:$BC$218,COLUMN('05市民生活実感調査'!$AS:$AS),FALSE),"-")</f>
        <v>-</v>
      </c>
      <c r="HQ51" s="109" t="e">
        <f t="shared" si="106"/>
        <v>#DIV/0!</v>
      </c>
      <c r="HR51" s="37" t="str">
        <f t="shared" si="107"/>
        <v/>
      </c>
      <c r="HS51" s="38" t="str">
        <f t="shared" si="47"/>
        <v/>
      </c>
      <c r="HT51" s="38" t="str">
        <f t="shared" si="48"/>
        <v/>
      </c>
      <c r="HU51" s="38" t="str">
        <f t="shared" si="49"/>
        <v/>
      </c>
      <c r="HV51" s="38" t="str">
        <f t="shared" si="50"/>
        <v/>
      </c>
      <c r="HW51" s="38" t="str">
        <f t="shared" si="51"/>
        <v/>
      </c>
      <c r="HX51" s="38" t="str">
        <f t="shared" si="52"/>
        <v/>
      </c>
      <c r="HY51" s="38" t="str">
        <f t="shared" si="53"/>
        <v/>
      </c>
      <c r="HZ51" s="41" t="e">
        <f t="shared" si="108"/>
        <v>#DIV/0!</v>
      </c>
      <c r="IA51" s="13" t="str">
        <f t="shared" si="109"/>
        <v>市民実感</v>
      </c>
      <c r="IB51" s="5" t="str">
        <f t="shared" si="110"/>
        <v>京都ならではのはぐくみ文化がどれほど市民に浸透しているかが重要であるため，市民の実感を重視する。</v>
      </c>
      <c r="IC51" s="108" t="e">
        <f>VLOOKUP(GN51&amp;HQ51&amp;IA51,プルダウン!$AC$2:$AD$51,2,FALSE)</f>
        <v>#DIV/0!</v>
      </c>
      <c r="ID51" s="12" t="e">
        <f>VLOOKUP(IC51,プルダウン!$A$1:$B$6,2,FALSE)</f>
        <v>#DIV/0!</v>
      </c>
      <c r="IE51" s="11"/>
      <c r="IF51" s="12"/>
      <c r="IG51" s="22" t="s">
        <v>81</v>
      </c>
      <c r="IH51" s="116"/>
      <c r="II51" s="115" t="str">
        <f>VLOOKUP($A51&amp;"-"&amp;II$4,'04施策の客観指標'!$A$4:$AU$1029,COLUMN('04施策の客観指標'!$AT:$AT),FALSE)</f>
        <v>-</v>
      </c>
      <c r="IJ51" s="7" t="str">
        <f>VLOOKUP($A51&amp;"-"&amp;IJ$4,'04施策の客観指標'!$A$4:$AU$1029,COLUMN('04施策の客観指標'!$AT:$AT),FALSE)</f>
        <v>-</v>
      </c>
      <c r="IK51" s="7" t="str">
        <f>VLOOKUP($A51&amp;"-"&amp;IK$4,'04施策の客観指標'!$A$4:$AU$1029,COLUMN('04施策の客観指標'!$AT:$AT),FALSE)</f>
        <v>-</v>
      </c>
      <c r="IL51" s="7" t="str">
        <f>VLOOKUP($A51&amp;"-"&amp;IL$4,'04施策の客観指標'!$A$4:$AU$1029,COLUMN('04施策の客観指標'!$AT:$AT),FALSE)</f>
        <v>-</v>
      </c>
      <c r="IM51" s="7" t="str">
        <f>VLOOKUP($A51&amp;"-"&amp;IM$4,'04施策の客観指標'!$A$4:$AU$1029,COLUMN('04施策の客観指標'!$AT:$AT),FALSE)</f>
        <v>-</v>
      </c>
      <c r="IN51" s="7" t="str">
        <f>VLOOKUP($A51&amp;"-"&amp;IN$4,'04施策の客観指標'!$A$4:$AU$1029,COLUMN('04施策の客観指標'!$AT:$AT),FALSE)</f>
        <v>-</v>
      </c>
      <c r="IO51" s="7" t="str">
        <f>VLOOKUP($A51&amp;"-"&amp;IO$4,'04施策の客観指標'!$A$4:$AU$1029,COLUMN('04施策の客観指標'!$AT:$AT),FALSE)</f>
        <v>-</v>
      </c>
      <c r="IP51" s="7" t="str">
        <f>VLOOKUP($A51&amp;"-"&amp;IP$4,'04施策の客観指標'!$A$4:$AU$1029,COLUMN('04施策の客観指標'!$AT:$AT),FALSE)</f>
        <v>-</v>
      </c>
      <c r="IQ51" s="7" t="str">
        <f>VLOOKUP($A51&amp;"-"&amp;IQ$4,'04施策の客観指標'!$A$4:$AU$1029,COLUMN('04施策の客観指標'!$AT:$AT),FALSE)</f>
        <v>-</v>
      </c>
      <c r="IR51" s="109" t="str">
        <f t="shared" si="111"/>
        <v>e</v>
      </c>
      <c r="IS51" s="37">
        <f>VLOOKUP($A51&amp;"-"&amp;II$4,'04施策の客観指標'!$A$4:$AU$1029,COLUMN('04施策の客観指標'!$AU:$AU),FALSE)</f>
        <v>1</v>
      </c>
      <c r="IT51" s="38" t="str">
        <f>VLOOKUP($A51&amp;"-"&amp;IJ$4,'04施策の客観指標'!$A$4:$AU$1029,COLUMN('04施策の客観指標'!$AU:$AU),FALSE)</f>
        <v>-</v>
      </c>
      <c r="IU51" s="38">
        <f>VLOOKUP($A51&amp;"-"&amp;IK$4,'04施策の客観指標'!$A$4:$AU$1029,COLUMN('04施策の客観指標'!$AU:$AU),FALSE)</f>
        <v>1</v>
      </c>
      <c r="IV51" s="38" t="str">
        <f>VLOOKUP($A51&amp;"-"&amp;IL$4,'04施策の客観指標'!$A$4:$AU$1029,COLUMN('04施策の客観指標'!$AU:$AU),FALSE)</f>
        <v>-</v>
      </c>
      <c r="IW51" s="38" t="str">
        <f>VLOOKUP($A51&amp;"-"&amp;IM$4,'04施策の客観指標'!$A$4:$AU$1029,COLUMN('04施策の客観指標'!$AU:$AU),FALSE)</f>
        <v>-</v>
      </c>
      <c r="IX51" s="38" t="str">
        <f>VLOOKUP($A51&amp;"-"&amp;IN$4,'04施策の客観指標'!$A$4:$AU$1029,COLUMN('04施策の客観指標'!$AU:$AU),FALSE)</f>
        <v>-</v>
      </c>
      <c r="IY51" s="38" t="str">
        <f>VLOOKUP($A51&amp;"-"&amp;IO$4,'04施策の客観指標'!$A$4:$AU$1029,COLUMN('04施策の客観指標'!$AU:$AU),FALSE)</f>
        <v>-</v>
      </c>
      <c r="IZ51" s="38" t="str">
        <f>VLOOKUP($A51&amp;"-"&amp;IP$4,'04施策の客観指標'!$A$4:$AU$1029,COLUMN('04施策の客観指標'!$AU:$AU),FALSE)</f>
        <v>-</v>
      </c>
      <c r="JA51" s="38" t="str">
        <f>VLOOKUP($A51&amp;"-"&amp;IQ$4,'04施策の客観指標'!$A$4:$AU$1029,COLUMN('04施策の客観指標'!$AU:$AU),FALSE)</f>
        <v>-</v>
      </c>
      <c r="JB51" s="82">
        <f t="shared" si="112"/>
        <v>2</v>
      </c>
      <c r="JC51" s="37" t="str">
        <f t="shared" si="113"/>
        <v/>
      </c>
      <c r="JD51" s="38" t="str">
        <f t="shared" si="54"/>
        <v/>
      </c>
      <c r="JE51" s="38" t="str">
        <f t="shared" si="55"/>
        <v/>
      </c>
      <c r="JF51" s="38" t="str">
        <f t="shared" si="56"/>
        <v/>
      </c>
      <c r="JG51" s="38" t="str">
        <f t="shared" si="57"/>
        <v/>
      </c>
      <c r="JH51" s="38" t="str">
        <f t="shared" si="58"/>
        <v/>
      </c>
      <c r="JI51" s="38" t="str">
        <f t="shared" si="59"/>
        <v/>
      </c>
      <c r="JJ51" s="38" t="str">
        <f t="shared" si="60"/>
        <v/>
      </c>
      <c r="JK51" s="38" t="str">
        <f t="shared" si="61"/>
        <v/>
      </c>
      <c r="JL51" s="41">
        <f t="shared" si="114"/>
        <v>0</v>
      </c>
      <c r="JM51" s="37" t="str">
        <f>IF($K51="○",VLOOKUP($C51&amp;"-"&amp;JM$4,'05市民生活実感調査'!$A$3:$BC$218,COLUMN('05市民生活実感調査'!$BC:$BC),FALSE),"-")</f>
        <v>-</v>
      </c>
      <c r="JN51" s="38" t="str">
        <f>IF($L51="○",VLOOKUP($C51&amp;"-"&amp;JN$4,'05市民生活実感調査'!$A$3:$BC$218,COLUMN('05市民生活実感調査'!$BC:$BC),FALSE),"-")</f>
        <v>-</v>
      </c>
      <c r="JO51" s="38" t="str">
        <f>IF($M51="○",VLOOKUP($C51&amp;"-"&amp;JO$4,'05市民生活実感調査'!$A$3:$BC$218,COLUMN('05市民生活実感調査'!$BC:$BC),FALSE),"-")</f>
        <v>-</v>
      </c>
      <c r="JP51" s="38" t="str">
        <f>IF($N51="○",VLOOKUP($C51&amp;"-"&amp;JP$4,'05市民生活実感調査'!$A$3:$BC$218,COLUMN('05市民生活実感調査'!$BC:$BC),FALSE),"-")</f>
        <v>-</v>
      </c>
      <c r="JQ51" s="38" t="str">
        <f>IF($O51="○",VLOOKUP($C51&amp;"-"&amp;JQ$4,'05市民生活実感調査'!$A$3:$BC$218,COLUMN('05市民生活実感調査'!$BC:$BC),FALSE),"-")</f>
        <v>-</v>
      </c>
      <c r="JR51" s="38" t="str">
        <f>IF($P51="○",VLOOKUP($C51&amp;"-"&amp;JR$4,'05市民生活実感調査'!$A$3:$BC$218,COLUMN('05市民生活実感調査'!$BC:$BC),FALSE),"-")</f>
        <v>-</v>
      </c>
      <c r="JS51" s="38" t="str">
        <f>IF($Q51="○",VLOOKUP($C51&amp;"-"&amp;JS$4,'05市民生活実感調査'!$A$3:$BC$218,COLUMN('05市民生活実感調査'!$BC:$BC),FALSE),"-")</f>
        <v>-</v>
      </c>
      <c r="JT51" s="38" t="str">
        <f>IF($R51="○",VLOOKUP($C51&amp;"-"&amp;JT$4,'05市民生活実感調査'!$A$3:$BC$218,COLUMN('05市民生活実感調査'!$BC:$BC),FALSE),"-")</f>
        <v>-</v>
      </c>
      <c r="JU51" s="109" t="e">
        <f t="shared" si="115"/>
        <v>#DIV/0!</v>
      </c>
      <c r="JV51" s="37" t="str">
        <f t="shared" si="116"/>
        <v/>
      </c>
      <c r="JW51" s="38" t="str">
        <f t="shared" si="62"/>
        <v/>
      </c>
      <c r="JX51" s="38" t="str">
        <f t="shared" si="63"/>
        <v/>
      </c>
      <c r="JY51" s="38" t="str">
        <f t="shared" si="64"/>
        <v/>
      </c>
      <c r="JZ51" s="38" t="str">
        <f t="shared" si="65"/>
        <v/>
      </c>
      <c r="KA51" s="38" t="str">
        <f t="shared" si="66"/>
        <v/>
      </c>
      <c r="KB51" s="38" t="str">
        <f t="shared" si="67"/>
        <v/>
      </c>
      <c r="KC51" s="38" t="str">
        <f t="shared" si="68"/>
        <v/>
      </c>
      <c r="KD51" s="41" t="e">
        <f t="shared" si="117"/>
        <v>#DIV/0!</v>
      </c>
      <c r="KE51" s="13" t="str">
        <f t="shared" si="118"/>
        <v>市民実感</v>
      </c>
      <c r="KF51" s="5" t="str">
        <f t="shared" si="119"/>
        <v>京都ならではのはぐくみ文化がどれほど市民に浸透しているかが重要であるため，市民の実感を重視する。</v>
      </c>
      <c r="KG51" s="108" t="e">
        <f>VLOOKUP(IR51&amp;JU51&amp;KE51,プルダウン!$AC$2:$AD$51,2,FALSE)</f>
        <v>#DIV/0!</v>
      </c>
      <c r="KH51" s="12" t="e">
        <f>VLOOKUP(KG51,プルダウン!$A$1:$B$6,2,FALSE)</f>
        <v>#DIV/0!</v>
      </c>
      <c r="KI51" s="11"/>
      <c r="KJ51" s="12"/>
      <c r="KK51" s="22" t="s">
        <v>81</v>
      </c>
      <c r="KL51" s="5"/>
    </row>
    <row r="52" spans="1:298" ht="172.5" customHeight="1">
      <c r="A52" s="18">
        <v>1301</v>
      </c>
      <c r="B52" s="5" t="s">
        <v>206</v>
      </c>
      <c r="C52" s="47">
        <f t="shared" ref="C52" si="241">ROUNDDOWN(A52/100,0)</f>
        <v>13</v>
      </c>
      <c r="D52" s="12" t="str">
        <f>IFERROR(VLOOKUP(C52,プルダウン!$L$2:$M$28,2,FALSE),"-")</f>
        <v>障害者福祉</v>
      </c>
      <c r="E52" s="5"/>
      <c r="F52" s="11" t="s">
        <v>2137</v>
      </c>
      <c r="G52" s="195" t="s">
        <v>2475</v>
      </c>
      <c r="H52" s="11"/>
      <c r="I52" s="20"/>
      <c r="J52" s="5"/>
      <c r="K52" s="42" t="s">
        <v>392</v>
      </c>
      <c r="L52" s="43" t="s">
        <v>85</v>
      </c>
      <c r="M52" s="43" t="s">
        <v>85</v>
      </c>
      <c r="N52" s="43" t="s">
        <v>85</v>
      </c>
      <c r="O52" s="43" t="s">
        <v>85</v>
      </c>
      <c r="P52" s="43" t="s">
        <v>85</v>
      </c>
      <c r="Q52" s="43" t="s">
        <v>85</v>
      </c>
      <c r="R52" s="41" t="s">
        <v>85</v>
      </c>
      <c r="S52" s="552" t="str">
        <f>VLOOKUP($A52&amp;"-"&amp;S$4,'04施策の客観指標'!$A$4:$AU$1029,COLUMN('04施策の客観指標'!$AP:$AP),FALSE)</f>
        <v>a</v>
      </c>
      <c r="T52" s="553" t="str">
        <f>VLOOKUP($A52&amp;"-"&amp;T$4,'04施策の客観指標'!$A$4:$AU$1029,COLUMN('04施策の客観指標'!$AP:$AP),FALSE)</f>
        <v>c</v>
      </c>
      <c r="U52" s="553" t="str">
        <f>VLOOKUP($A52&amp;"-"&amp;U$4,'04施策の客観指標'!$A$4:$AU$1029,COLUMN('04施策の客観指標'!$AP:$AP),FALSE)</f>
        <v>-</v>
      </c>
      <c r="V52" s="553" t="str">
        <f>VLOOKUP($A52&amp;"-"&amp;V$4,'04施策の客観指標'!$A$4:$AU$1029,COLUMN('04施策の客観指標'!$AP:$AP),FALSE)</f>
        <v>-</v>
      </c>
      <c r="W52" s="553" t="str">
        <f>VLOOKUP($A52&amp;"-"&amp;W$4,'04施策の客観指標'!$A$4:$AU$1029,COLUMN('04施策の客観指標'!$AP:$AP),FALSE)</f>
        <v>-</v>
      </c>
      <c r="X52" s="553" t="str">
        <f>VLOOKUP($A52&amp;"-"&amp;X$4,'04施策の客観指標'!$A$4:$AU$1029,COLUMN('04施策の客観指標'!$AP:$AP),FALSE)</f>
        <v>-</v>
      </c>
      <c r="Y52" s="553" t="str">
        <f>VLOOKUP($A52&amp;"-"&amp;Y$4,'04施策の客観指標'!$A$4:$AU$1029,COLUMN('04施策の客観指標'!$AP:$AP),FALSE)</f>
        <v>-</v>
      </c>
      <c r="Z52" s="553" t="str">
        <f>VLOOKUP($A52&amp;"-"&amp;Z$4,'04施策の客観指標'!$A$4:$AU$1029,COLUMN('04施策の客観指標'!$AP:$AP),FALSE)</f>
        <v>-</v>
      </c>
      <c r="AA52" s="554" t="str">
        <f>VLOOKUP($A52&amp;"-"&amp;AA$4,'04施策の客観指標'!$A$4:$AU$1029,COLUMN('04施策の客観指標'!$AP:$AP),FALSE)</f>
        <v>-</v>
      </c>
      <c r="AB52" s="555" t="str">
        <f t="shared" si="70"/>
        <v>b</v>
      </c>
      <c r="AC52" s="391">
        <f>VLOOKUP($A52&amp;"-"&amp;S$4,'04施策の客観指標'!$A$4:$AU$1029,COLUMN('04施策の客観指標'!$AU:$AU),FALSE)</f>
        <v>1</v>
      </c>
      <c r="AD52" s="392">
        <f>VLOOKUP($A52&amp;"-"&amp;T$4,'04施策の客観指標'!$A$4:$AU$1029,COLUMN('04施策の客観指標'!$AU:$AU),FALSE)</f>
        <v>1</v>
      </c>
      <c r="AE52" s="392" t="str">
        <f>VLOOKUP($A52&amp;"-"&amp;U$4,'04施策の客観指標'!$A$4:$AU$1029,COLUMN('04施策の客観指標'!$AU:$AU),FALSE)</f>
        <v>-</v>
      </c>
      <c r="AF52" s="392" t="str">
        <f>VLOOKUP($A52&amp;"-"&amp;V$4,'04施策の客観指標'!$A$4:$AU$1029,COLUMN('04施策の客観指標'!$AU:$AU),FALSE)</f>
        <v>-</v>
      </c>
      <c r="AG52" s="392" t="str">
        <f>VLOOKUP($A52&amp;"-"&amp;W$4,'04施策の客観指標'!$A$4:$AU$1029,COLUMN('04施策の客観指標'!$AU:$AU),FALSE)</f>
        <v>-</v>
      </c>
      <c r="AH52" s="392" t="str">
        <f>VLOOKUP($A52&amp;"-"&amp;X$4,'04施策の客観指標'!$A$4:$AU$1029,COLUMN('04施策の客観指標'!$AU:$AU),FALSE)</f>
        <v>-</v>
      </c>
      <c r="AI52" s="392" t="str">
        <f>VLOOKUP($A52&amp;"-"&amp;Y$4,'04施策の客観指標'!$A$4:$AU$1029,COLUMN('04施策の客観指標'!$AU:$AU),FALSE)</f>
        <v>-</v>
      </c>
      <c r="AJ52" s="392" t="str">
        <f>VLOOKUP($A52&amp;"-"&amp;Z$4,'04施策の客観指標'!$A$4:$AU$1029,COLUMN('04施策の客観指標'!$AU:$AU),FALSE)</f>
        <v>-</v>
      </c>
      <c r="AK52" s="392" t="str">
        <f>VLOOKUP($A52&amp;"-"&amp;AA$4,'04施策の客観指標'!$A$4:$AU$1029,COLUMN('04施策の客観指標'!$AU:$AU),FALSE)</f>
        <v>-</v>
      </c>
      <c r="AL52" s="393">
        <f t="shared" ref="AL52" si="242">SUM(AC52:AK52)</f>
        <v>2</v>
      </c>
      <c r="AM52" s="37">
        <f t="shared" ref="AM52" si="243">_xlfn.SWITCH(S52,"a",4*AC52,"b",3*AC52,"c",2*AC52,"d",1*AC52,"e",0*AC52,"-","")</f>
        <v>4</v>
      </c>
      <c r="AN52" s="38">
        <f t="shared" ref="AN52" si="244">_xlfn.SWITCH(T52,"a",4*AD52,"b",3*AD52,"c",2*AD52,"d",1*AD52,"e",0*AD52,"-","")</f>
        <v>2</v>
      </c>
      <c r="AO52" s="38" t="str">
        <f t="shared" ref="AO52" si="245">_xlfn.SWITCH(U52,"a",4*AE52,"b",3*AE52,"c",2*AE52,"d",1*AE52,"e",0*AE52,"-","")</f>
        <v/>
      </c>
      <c r="AP52" s="38" t="str">
        <f t="shared" ref="AP52" si="246">_xlfn.SWITCH(V52,"a",4*AF52,"b",3*AF52,"c",2*AF52,"d",1*AF52,"e",0*AF52,"-","")</f>
        <v/>
      </c>
      <c r="AQ52" s="38" t="str">
        <f t="shared" ref="AQ52" si="247">_xlfn.SWITCH(W52,"a",4*AG52,"b",3*AG52,"c",2*AG52,"d",1*AG52,"e",0*AG52,"-","")</f>
        <v/>
      </c>
      <c r="AR52" s="38" t="str">
        <f t="shared" ref="AR52" si="248">_xlfn.SWITCH(X52,"a",4*AH52,"b",3*AH52,"c",2*AH52,"d",1*AH52,"e",0*AH52,"-","")</f>
        <v/>
      </c>
      <c r="AS52" s="38" t="str">
        <f t="shared" ref="AS52" si="249">_xlfn.SWITCH(Y52,"a",4*AI52,"b",3*AI52,"c",2*AI52,"d",1*AI52,"e",0*AI52,"-","")</f>
        <v/>
      </c>
      <c r="AT52" s="38" t="str">
        <f t="shared" ref="AT52" si="250">_xlfn.SWITCH(Z52,"a",4*AJ52,"b",3*AJ52,"c",2*AJ52,"d",1*AJ52,"e",0*AJ52,"-","")</f>
        <v/>
      </c>
      <c r="AU52" s="253" t="str">
        <f t="shared" ref="AU52" si="251">_xlfn.SWITCH(AA52,"a",4*AK52,"b",3*AK52,"c",2*AK52,"d",1*AK52,"e",0*AK52,"-","")</f>
        <v/>
      </c>
      <c r="AV52" s="81">
        <f t="shared" si="200"/>
        <v>0.75</v>
      </c>
      <c r="AW52" s="534" t="str">
        <f>IF($K52="○",VLOOKUP($C52&amp;"-"&amp;AW$4,'05市民生活実感調査'!$A$3:$BC$218,COLUMN('05市民生活実感調査'!$O:$O),FALSE),"-")</f>
        <v>c</v>
      </c>
      <c r="AX52" s="535" t="str">
        <f>IF($L52="○",VLOOKUP($C52&amp;"-"&amp;AX$4,'05市民生活実感調査'!$A$3:$BC$218,COLUMN('05市民生活実感調査'!$O:$O),FALSE),"-")</f>
        <v>-</v>
      </c>
      <c r="AY52" s="535" t="str">
        <f>IF($M52="○",VLOOKUP($C52&amp;"-"&amp;AY$4,'05市民生活実感調査'!$A$3:$BC$218,COLUMN('05市民生活実感調査'!$O:$O),FALSE),"-")</f>
        <v>-</v>
      </c>
      <c r="AZ52" s="535" t="str">
        <f>IF($N52="○",VLOOKUP($C52&amp;"-"&amp;AZ$4,'05市民生活実感調査'!$A$3:$BC$218,COLUMN('05市民生活実感調査'!$O:$O),FALSE),"-")</f>
        <v>-</v>
      </c>
      <c r="BA52" s="535" t="str">
        <f>IF($O52="○",VLOOKUP($C52&amp;"-"&amp;BA$4,'05市民生活実感調査'!$A$3:$BC$218,COLUMN('05市民生活実感調査'!$O:$O),FALSE),"-")</f>
        <v>-</v>
      </c>
      <c r="BB52" s="535" t="str">
        <f>IF($P52="○",VLOOKUP($C52&amp;"-"&amp;BB$4,'05市民生活実感調査'!$A$3:$BC$218,COLUMN('05市民生活実感調査'!$O:$O),FALSE),"-")</f>
        <v>-</v>
      </c>
      <c r="BC52" s="535" t="str">
        <f>IF($Q52="○",VLOOKUP($C52&amp;"-"&amp;BC$4,'05市民生活実感調査'!$A$3:$BC$218,COLUMN('05市民生活実感調査'!$O:$O),FALSE),"-")</f>
        <v>-</v>
      </c>
      <c r="BD52" s="535" t="str">
        <f>IF($R52="○",VLOOKUP($C52&amp;"-"&amp;BD$4,'05市民生活実感調査'!$A$3:$BC$218,COLUMN('05市民生活実感調査'!$O:$O),FALSE),"-")</f>
        <v>-</v>
      </c>
      <c r="BE52" s="536" t="str">
        <f t="shared" si="81"/>
        <v>c</v>
      </c>
      <c r="BF52" s="37">
        <f t="shared" ref="BF52" si="252">_xlfn.SWITCH(AW52,"a",4,"b",3,"c",2,"d",1,"e",0,"-","")</f>
        <v>2</v>
      </c>
      <c r="BG52" s="38" t="str">
        <f t="shared" ref="BG52" si="253">_xlfn.SWITCH(AX52,"a",4,"b",3,"c",2,"d",1,"e",0,"-","")</f>
        <v/>
      </c>
      <c r="BH52" s="38" t="str">
        <f t="shared" ref="BH52" si="254">_xlfn.SWITCH(AY52,"a",4,"b",3,"c",2,"d",1,"e",0,"-","")</f>
        <v/>
      </c>
      <c r="BI52" s="38" t="str">
        <f t="shared" ref="BI52" si="255">_xlfn.SWITCH(AZ52,"a",4,"b",3,"c",2,"d",1,"e",0,"-","")</f>
        <v/>
      </c>
      <c r="BJ52" s="38" t="str">
        <f t="shared" ref="BJ52" si="256">_xlfn.SWITCH(BA52,"a",4,"b",3,"c",2,"d",1,"e",0,"-","")</f>
        <v/>
      </c>
      <c r="BK52" s="38" t="str">
        <f t="shared" ref="BK52" si="257">_xlfn.SWITCH(BB52,"a",4,"b",3,"c",2,"d",1,"e",0,"-","")</f>
        <v/>
      </c>
      <c r="BL52" s="38" t="str">
        <f t="shared" ref="BL52" si="258">_xlfn.SWITCH(BC52,"a",4,"b",3,"c",2,"d",1,"e",0,"-","")</f>
        <v/>
      </c>
      <c r="BM52" s="38" t="str">
        <f t="shared" ref="BM52" si="259">_xlfn.SWITCH(BD52,"a",4,"b",3,"c",2,"d",1,"e",0,"-","")</f>
        <v/>
      </c>
      <c r="BN52" s="41">
        <f t="shared" ref="BN52" si="260">SUM(BF52:BM52)/COUNT(BF52:BM52)/4</f>
        <v>0.5</v>
      </c>
      <c r="BO52" s="275" t="s">
        <v>124</v>
      </c>
      <c r="BP52" s="5" t="s">
        <v>2203</v>
      </c>
      <c r="BQ52" s="586" t="str">
        <f>VLOOKUP(AB52&amp;BE52&amp;BO52,[25]プルダウン!$AC$2:$AD$71,2,FALSE)</f>
        <v>B</v>
      </c>
      <c r="BR52" s="587" t="str">
        <f>VLOOKUP(BQ52,プルダウン!$A$1:$B$6,2,FALSE)</f>
        <v>政策の目的がかなり達成されている</v>
      </c>
      <c r="BS52" s="295" t="s">
        <v>325</v>
      </c>
      <c r="BT52" s="296" t="s">
        <v>2476</v>
      </c>
      <c r="BU52" s="280" t="s">
        <v>2263</v>
      </c>
      <c r="BV52" s="329" t="s">
        <v>2477</v>
      </c>
      <c r="BW52" s="115" t="str">
        <f>VLOOKUP($A52&amp;"-"&amp;BW$4,'04施策の客観指標'!$A$4:$AU$1029,COLUMN('04施策の客観指標'!$AQ:$AQ),FALSE)</f>
        <v>-</v>
      </c>
      <c r="BX52" s="7" t="str">
        <f>VLOOKUP($A52&amp;"-"&amp;BX$4,'04施策の客観指標'!$A$4:$AU$1029,COLUMN('04施策の客観指標'!$AQ:$AQ),FALSE)</f>
        <v>-</v>
      </c>
      <c r="BY52" s="7" t="str">
        <f>VLOOKUP($A52&amp;"-"&amp;BY$4,'04施策の客観指標'!$A$4:$AU$1029,COLUMN('04施策の客観指標'!$AQ:$AQ),FALSE)</f>
        <v>-</v>
      </c>
      <c r="BZ52" s="7" t="str">
        <f>VLOOKUP($A52&amp;"-"&amp;BZ$4,'04施策の客観指標'!$A$4:$AU$1029,COLUMN('04施策の客観指標'!$AQ:$AQ),FALSE)</f>
        <v>-</v>
      </c>
      <c r="CA52" s="7" t="str">
        <f>VLOOKUP($A52&amp;"-"&amp;CA$4,'04施策の客観指標'!$A$4:$AU$1029,COLUMN('04施策の客観指標'!$AQ:$AQ),FALSE)</f>
        <v>-</v>
      </c>
      <c r="CB52" s="7" t="str">
        <f>VLOOKUP($A52&amp;"-"&amp;CB$4,'04施策の客観指標'!$A$4:$AU$1029,COLUMN('04施策の客観指標'!$AQ:$AQ),FALSE)</f>
        <v>-</v>
      </c>
      <c r="CC52" s="7" t="str">
        <f>VLOOKUP($A52&amp;"-"&amp;CC$4,'04施策の客観指標'!$A$4:$AU$1029,COLUMN('04施策の客観指標'!$AQ:$AQ),FALSE)</f>
        <v>-</v>
      </c>
      <c r="CD52" s="7" t="str">
        <f>VLOOKUP($A52&amp;"-"&amp;CD$4,'04施策の客観指標'!$A$4:$AU$1029,COLUMN('04施策の客観指標'!$AQ:$AQ),FALSE)</f>
        <v>-</v>
      </c>
      <c r="CE52" s="7" t="str">
        <f>VLOOKUP($A52&amp;"-"&amp;CE$4,'04施策の客観指標'!$A$4:$AU$1029,COLUMN('04施策の客観指標'!$AQ:$AQ),FALSE)</f>
        <v>-</v>
      </c>
      <c r="CF52" s="109" t="str">
        <f t="shared" si="84"/>
        <v>e</v>
      </c>
      <c r="CG52" s="37">
        <f>VLOOKUP($A52&amp;"-"&amp;BW$4,'04施策の客観指標'!$A$4:$AU$1029,COLUMN('04施策の客観指標'!$AU:$AU),FALSE)</f>
        <v>1</v>
      </c>
      <c r="CH52" s="38">
        <f>VLOOKUP($A52&amp;"-"&amp;BX$4,'04施策の客観指標'!$A$4:$AU$1029,COLUMN('04施策の客観指標'!$AU:$AU),FALSE)</f>
        <v>1</v>
      </c>
      <c r="CI52" s="38" t="str">
        <f>VLOOKUP($A52&amp;"-"&amp;BY$4,'04施策の客観指標'!$A$4:$AU$1029,COLUMN('04施策の客観指標'!$AU:$AU),FALSE)</f>
        <v>-</v>
      </c>
      <c r="CJ52" s="38" t="str">
        <f>VLOOKUP($A52&amp;"-"&amp;BZ$4,'04施策の客観指標'!$A$4:$AU$1029,COLUMN('04施策の客観指標'!$AU:$AU),FALSE)</f>
        <v>-</v>
      </c>
      <c r="CK52" s="38" t="str">
        <f>VLOOKUP($A52&amp;"-"&amp;CA$4,'04施策の客観指標'!$A$4:$AU$1029,COLUMN('04施策の客観指標'!$AU:$AU),FALSE)</f>
        <v>-</v>
      </c>
      <c r="CL52" s="38" t="str">
        <f>VLOOKUP($A52&amp;"-"&amp;CB$4,'04施策の客観指標'!$A$4:$AU$1029,COLUMN('04施策の客観指標'!$AU:$AU),FALSE)</f>
        <v>-</v>
      </c>
      <c r="CM52" s="38" t="str">
        <f>VLOOKUP($A52&amp;"-"&amp;CC$4,'04施策の客観指標'!$A$4:$AU$1029,COLUMN('04施策の客観指標'!$AU:$AU),FALSE)</f>
        <v>-</v>
      </c>
      <c r="CN52" s="38" t="str">
        <f>VLOOKUP($A52&amp;"-"&amp;CD$4,'04施策の客観指標'!$A$4:$AU$1029,COLUMN('04施策の客観指標'!$AU:$AU),FALSE)</f>
        <v>-</v>
      </c>
      <c r="CO52" s="38" t="str">
        <f>VLOOKUP($A52&amp;"-"&amp;CE$4,'04施策の客観指標'!$A$4:$AU$1029,COLUMN('04施策の客観指標'!$AU:$AU),FALSE)</f>
        <v>-</v>
      </c>
      <c r="CP52" s="82">
        <f t="shared" si="85"/>
        <v>2</v>
      </c>
      <c r="CQ52" s="37" t="str">
        <f t="shared" si="86"/>
        <v/>
      </c>
      <c r="CR52" s="38" t="str">
        <f t="shared" si="9"/>
        <v/>
      </c>
      <c r="CS52" s="38" t="str">
        <f t="shared" si="10"/>
        <v/>
      </c>
      <c r="CT52" s="38" t="str">
        <f t="shared" si="11"/>
        <v/>
      </c>
      <c r="CU52" s="38" t="str">
        <f t="shared" si="12"/>
        <v/>
      </c>
      <c r="CV52" s="38" t="str">
        <f t="shared" si="13"/>
        <v/>
      </c>
      <c r="CW52" s="38" t="str">
        <f t="shared" si="14"/>
        <v/>
      </c>
      <c r="CX52" s="38" t="str">
        <f t="shared" si="15"/>
        <v/>
      </c>
      <c r="CY52" s="38" t="str">
        <f t="shared" si="16"/>
        <v/>
      </c>
      <c r="CZ52" s="41">
        <f t="shared" si="87"/>
        <v>0</v>
      </c>
      <c r="DA52" s="37" t="str">
        <f>IF($K52="○",VLOOKUP($C52&amp;"-"&amp;DA$4,'05市民生活実感調査'!$A$3:$BC$218,COLUMN('05市民生活実感調査'!$Y:$Y),FALSE),"-")</f>
        <v>-</v>
      </c>
      <c r="DB52" s="38" t="str">
        <f>IF($L52="○",VLOOKUP($C52&amp;"-"&amp;DB$4,'05市民生活実感調査'!$A$3:$BC$218,COLUMN('05市民生活実感調査'!$Y:$Y),FALSE),"-")</f>
        <v>-</v>
      </c>
      <c r="DC52" s="38" t="str">
        <f>IF($M52="○",VLOOKUP($C52&amp;"-"&amp;DC$4,'05市民生活実感調査'!$A$3:$BC$218,COLUMN('05市民生活実感調査'!$Y:$Y),FALSE),"-")</f>
        <v>-</v>
      </c>
      <c r="DD52" s="38" t="str">
        <f>IF($N52="○",VLOOKUP($C52&amp;"-"&amp;DD$4,'05市民生活実感調査'!$A$3:$BC$218,COLUMN('05市民生活実感調査'!$Y:$Y),FALSE),"-")</f>
        <v>-</v>
      </c>
      <c r="DE52" s="38" t="str">
        <f>IF($O52="○",VLOOKUP($C52&amp;"-"&amp;DE$4,'05市民生活実感調査'!$A$3:$BC$218,COLUMN('05市民生活実感調査'!$Y:$Y),FALSE),"-")</f>
        <v>-</v>
      </c>
      <c r="DF52" s="38" t="str">
        <f>IF($P52="○",VLOOKUP($C52&amp;"-"&amp;DF$4,'05市民生活実感調査'!$A$3:$BC$218,COLUMN('05市民生活実感調査'!$Y:$Y),FALSE),"-")</f>
        <v>-</v>
      </c>
      <c r="DG52" s="38" t="str">
        <f>IF($Q52="○",VLOOKUP($C52&amp;"-"&amp;DG$4,'05市民生活実感調査'!$A$3:$BC$218,COLUMN('05市民生活実感調査'!$Y:$Y),FALSE),"-")</f>
        <v>-</v>
      </c>
      <c r="DH52" s="38" t="str">
        <f>IF($R52="○",VLOOKUP($C52&amp;"-"&amp;DH$4,'05市民生活実感調査'!$A$3:$BC$218,COLUMN('05市民生活実感調査'!$Y:$Y),FALSE),"-")</f>
        <v>-</v>
      </c>
      <c r="DI52" s="109" t="e">
        <f t="shared" si="88"/>
        <v>#DIV/0!</v>
      </c>
      <c r="DJ52" s="37" t="str">
        <f t="shared" si="89"/>
        <v/>
      </c>
      <c r="DK52" s="38" t="str">
        <f t="shared" si="17"/>
        <v/>
      </c>
      <c r="DL52" s="38" t="str">
        <f t="shared" si="18"/>
        <v/>
      </c>
      <c r="DM52" s="38" t="str">
        <f t="shared" si="19"/>
        <v/>
      </c>
      <c r="DN52" s="38" t="str">
        <f t="shared" si="20"/>
        <v/>
      </c>
      <c r="DO52" s="38" t="str">
        <f t="shared" si="21"/>
        <v/>
      </c>
      <c r="DP52" s="38" t="str">
        <f t="shared" si="22"/>
        <v/>
      </c>
      <c r="DQ52" s="38" t="str">
        <f t="shared" si="23"/>
        <v/>
      </c>
      <c r="DR52" s="41" t="e">
        <f t="shared" si="90"/>
        <v>#DIV/0!</v>
      </c>
      <c r="DS52" s="13" t="str">
        <f t="shared" si="91"/>
        <v>客観指標</v>
      </c>
      <c r="DT52" s="5" t="str">
        <f t="shared" si="92"/>
        <v>障害のあるひとに対する日常生活やコミュニケーションの支援などの取組は，対象が限られた施策であり，市民の生活実感に施策の効果が反映されにくいと考えられるため，客観指標を重視する。</v>
      </c>
      <c r="DU52" s="108" t="e">
        <f>VLOOKUP(CF52&amp;DI52&amp;DS52,プルダウン!$AC$2:$AD$51,2,FALSE)</f>
        <v>#DIV/0!</v>
      </c>
      <c r="DV52" s="12" t="e">
        <f>VLOOKUP(DU52,プルダウン!$A$1:$B$6,2,FALSE)</f>
        <v>#DIV/0!</v>
      </c>
      <c r="DW52" s="11"/>
      <c r="DX52" s="12"/>
      <c r="DY52" s="22" t="s">
        <v>81</v>
      </c>
      <c r="DZ52" s="116"/>
      <c r="EA52" s="115" t="str">
        <f>VLOOKUP($A52&amp;"-"&amp;EA$4,'04施策の客観指標'!$A$4:$AU$1029,COLUMN('04施策の客観指標'!$AR:$AR),FALSE)</f>
        <v>-</v>
      </c>
      <c r="EB52" s="7" t="str">
        <f>VLOOKUP($A52&amp;"-"&amp;EB$4,'04施策の客観指標'!$A$4:$AU$1029,COLUMN('04施策の客観指標'!$AR:$AR),FALSE)</f>
        <v>-</v>
      </c>
      <c r="EC52" s="7" t="str">
        <f>VLOOKUP($A52&amp;"-"&amp;EC$4,'04施策の客観指標'!$A$4:$AU$1029,COLUMN('04施策の客観指標'!$AR:$AR),FALSE)</f>
        <v>-</v>
      </c>
      <c r="ED52" s="7" t="str">
        <f>VLOOKUP($A52&amp;"-"&amp;ED$4,'04施策の客観指標'!$A$4:$AU$1029,COLUMN('04施策の客観指標'!$AR:$AR),FALSE)</f>
        <v>-</v>
      </c>
      <c r="EE52" s="7" t="str">
        <f>VLOOKUP($A52&amp;"-"&amp;EE$4,'04施策の客観指標'!$A$4:$AU$1029,COLUMN('04施策の客観指標'!$AR:$AR),FALSE)</f>
        <v>-</v>
      </c>
      <c r="EF52" s="7" t="str">
        <f>VLOOKUP($A52&amp;"-"&amp;EF$4,'04施策の客観指標'!$A$4:$AU$1029,COLUMN('04施策の客観指標'!$AR:$AR),FALSE)</f>
        <v>-</v>
      </c>
      <c r="EG52" s="7" t="str">
        <f>VLOOKUP($A52&amp;"-"&amp;EG$4,'04施策の客観指標'!$A$4:$AU$1029,COLUMN('04施策の客観指標'!$AR:$AR),FALSE)</f>
        <v>-</v>
      </c>
      <c r="EH52" s="7" t="str">
        <f>VLOOKUP($A52&amp;"-"&amp;EH$4,'04施策の客観指標'!$A$4:$AU$1029,COLUMN('04施策の客観指標'!$AR:$AR),FALSE)</f>
        <v>-</v>
      </c>
      <c r="EI52" s="7" t="str">
        <f>VLOOKUP($A52&amp;"-"&amp;EI$4,'04施策の客観指標'!$A$4:$AU$1029,COLUMN('04施策の客観指標'!$AR:$AR),FALSE)</f>
        <v>-</v>
      </c>
      <c r="EJ52" s="109" t="str">
        <f t="shared" si="93"/>
        <v>e</v>
      </c>
      <c r="EK52" s="37">
        <f>VLOOKUP($A52&amp;"-"&amp;EA$4,'04施策の客観指標'!$A$4:$AU$1029,COLUMN('04施策の客観指標'!$AU:$AU),FALSE)</f>
        <v>1</v>
      </c>
      <c r="EL52" s="38">
        <f>VLOOKUP($A52&amp;"-"&amp;EB$4,'04施策の客観指標'!$A$4:$AU$1029,COLUMN('04施策の客観指標'!$AU:$AU),FALSE)</f>
        <v>1</v>
      </c>
      <c r="EM52" s="38" t="str">
        <f>VLOOKUP($A52&amp;"-"&amp;EC$4,'04施策の客観指標'!$A$4:$AU$1029,COLUMN('04施策の客観指標'!$AU:$AU),FALSE)</f>
        <v>-</v>
      </c>
      <c r="EN52" s="38" t="str">
        <f>VLOOKUP($A52&amp;"-"&amp;ED$4,'04施策の客観指標'!$A$4:$AU$1029,COLUMN('04施策の客観指標'!$AU:$AU),FALSE)</f>
        <v>-</v>
      </c>
      <c r="EO52" s="38" t="str">
        <f>VLOOKUP($A52&amp;"-"&amp;EE$4,'04施策の客観指標'!$A$4:$AU$1029,COLUMN('04施策の客観指標'!$AU:$AU),FALSE)</f>
        <v>-</v>
      </c>
      <c r="EP52" s="38" t="str">
        <f>VLOOKUP($A52&amp;"-"&amp;EF$4,'04施策の客観指標'!$A$4:$AU$1029,COLUMN('04施策の客観指標'!$AU:$AU),FALSE)</f>
        <v>-</v>
      </c>
      <c r="EQ52" s="38" t="str">
        <f>VLOOKUP($A52&amp;"-"&amp;EG$4,'04施策の客観指標'!$A$4:$AU$1029,COLUMN('04施策の客観指標'!$AU:$AU),FALSE)</f>
        <v>-</v>
      </c>
      <c r="ER52" s="38" t="str">
        <f>VLOOKUP($A52&amp;"-"&amp;EH$4,'04施策の客観指標'!$A$4:$AU$1029,COLUMN('04施策の客観指標'!$AU:$AU),FALSE)</f>
        <v>-</v>
      </c>
      <c r="ES52" s="38" t="str">
        <f>VLOOKUP($A52&amp;"-"&amp;EI$4,'04施策の客観指標'!$A$4:$AU$1029,COLUMN('04施策の客観指標'!$AU:$AU),FALSE)</f>
        <v>-</v>
      </c>
      <c r="ET52" s="82">
        <f t="shared" si="94"/>
        <v>2</v>
      </c>
      <c r="EU52" s="37" t="str">
        <f t="shared" si="95"/>
        <v/>
      </c>
      <c r="EV52" s="38" t="str">
        <f t="shared" si="24"/>
        <v/>
      </c>
      <c r="EW52" s="38" t="str">
        <f t="shared" si="25"/>
        <v/>
      </c>
      <c r="EX52" s="38" t="str">
        <f t="shared" si="26"/>
        <v/>
      </c>
      <c r="EY52" s="38" t="str">
        <f t="shared" si="27"/>
        <v/>
      </c>
      <c r="EZ52" s="38" t="str">
        <f t="shared" si="28"/>
        <v/>
      </c>
      <c r="FA52" s="38" t="str">
        <f t="shared" si="29"/>
        <v/>
      </c>
      <c r="FB52" s="38" t="str">
        <f t="shared" si="30"/>
        <v/>
      </c>
      <c r="FC52" s="38" t="str">
        <f t="shared" si="31"/>
        <v/>
      </c>
      <c r="FD52" s="41">
        <f t="shared" si="96"/>
        <v>0</v>
      </c>
      <c r="FE52" s="37" t="str">
        <f>IF($K52="○",VLOOKUP($C52&amp;"-"&amp;FE$4,'05市民生活実感調査'!$A$3:$BC$218,COLUMN('05市民生活実感調査'!$AI:$AI),FALSE),"-")</f>
        <v>-</v>
      </c>
      <c r="FF52" s="38" t="str">
        <f>IF($L52="○",VLOOKUP($C52&amp;"-"&amp;FF$4,'05市民生活実感調査'!$A$3:$BC$218,COLUMN('05市民生活実感調査'!$AI:$AI),FALSE),"-")</f>
        <v>-</v>
      </c>
      <c r="FG52" s="38" t="str">
        <f>IF($M52="○",VLOOKUP($C52&amp;"-"&amp;FG$4,'05市民生活実感調査'!$A$3:$BC$218,COLUMN('05市民生活実感調査'!$AI:$AI),FALSE),"-")</f>
        <v>-</v>
      </c>
      <c r="FH52" s="38" t="str">
        <f>IF($N52="○",VLOOKUP($C52&amp;"-"&amp;FH$4,'05市民生活実感調査'!$A$3:$BC$218,COLUMN('05市民生活実感調査'!$AI:$AI),FALSE),"-")</f>
        <v>-</v>
      </c>
      <c r="FI52" s="38" t="str">
        <f>IF($O52="○",VLOOKUP($C52&amp;"-"&amp;FI$4,'05市民生活実感調査'!$A$3:$BC$218,COLUMN('05市民生活実感調査'!$AI:$AI),FALSE),"-")</f>
        <v>-</v>
      </c>
      <c r="FJ52" s="38" t="str">
        <f>IF($P52="○",VLOOKUP($C52&amp;"-"&amp;FJ$4,'05市民生活実感調査'!$A$3:$BC$218,COLUMN('05市民生活実感調査'!$AI:$AI),FALSE),"-")</f>
        <v>-</v>
      </c>
      <c r="FK52" s="38" t="str">
        <f>IF($Q52="○",VLOOKUP($C52&amp;"-"&amp;FK$4,'05市民生活実感調査'!$A$3:$BC$218,COLUMN('05市民生活実感調査'!$AI:$AI),FALSE),"-")</f>
        <v>-</v>
      </c>
      <c r="FL52" s="38" t="str">
        <f>IF($R52="○",VLOOKUP($C52&amp;"-"&amp;FL$4,'05市民生活実感調査'!$A$3:$BC$218,COLUMN('05市民生活実感調査'!$AI:$AI),FALSE),"-")</f>
        <v>-</v>
      </c>
      <c r="FM52" s="109" t="e">
        <f t="shared" si="97"/>
        <v>#DIV/0!</v>
      </c>
      <c r="FN52" s="37" t="str">
        <f t="shared" si="98"/>
        <v/>
      </c>
      <c r="FO52" s="38" t="str">
        <f t="shared" si="32"/>
        <v/>
      </c>
      <c r="FP52" s="38" t="str">
        <f t="shared" si="33"/>
        <v/>
      </c>
      <c r="FQ52" s="38" t="str">
        <f t="shared" si="34"/>
        <v/>
      </c>
      <c r="FR52" s="38" t="str">
        <f t="shared" si="35"/>
        <v/>
      </c>
      <c r="FS52" s="38" t="str">
        <f t="shared" si="36"/>
        <v/>
      </c>
      <c r="FT52" s="38" t="str">
        <f t="shared" si="37"/>
        <v/>
      </c>
      <c r="FU52" s="38" t="str">
        <f t="shared" si="38"/>
        <v/>
      </c>
      <c r="FV52" s="41" t="e">
        <f t="shared" si="99"/>
        <v>#DIV/0!</v>
      </c>
      <c r="FW52" s="13" t="str">
        <f t="shared" si="100"/>
        <v>客観指標</v>
      </c>
      <c r="FX52" s="5" t="str">
        <f t="shared" si="101"/>
        <v>障害のあるひとに対する日常生活やコミュニケーションの支援などの取組は，対象が限られた施策であり，市民の生活実感に施策の効果が反映されにくいと考えられるため，客観指標を重視する。</v>
      </c>
      <c r="FY52" s="108" t="e">
        <f>VLOOKUP(EJ52&amp;FM52&amp;FW52,プルダウン!$AC$2:$AD$51,2,FALSE)</f>
        <v>#DIV/0!</v>
      </c>
      <c r="FZ52" s="12" t="e">
        <f>VLOOKUP(FY52,プルダウン!$A$1:$B$6,2,FALSE)</f>
        <v>#DIV/0!</v>
      </c>
      <c r="GA52" s="11"/>
      <c r="GB52" s="12"/>
      <c r="GC52" s="22" t="s">
        <v>81</v>
      </c>
      <c r="GD52" s="116"/>
      <c r="GE52" s="115" t="str">
        <f>VLOOKUP($A52&amp;"-"&amp;GE$4,'04施策の客観指標'!$A$4:$AU$1029,COLUMN('04施策の客観指標'!$AS:$AS),FALSE)</f>
        <v>-</v>
      </c>
      <c r="GF52" s="7" t="str">
        <f>VLOOKUP($A52&amp;"-"&amp;GF$4,'04施策の客観指標'!$A$4:$AU$1029,COLUMN('04施策の客観指標'!$AS:$AS),FALSE)</f>
        <v>-</v>
      </c>
      <c r="GG52" s="7" t="str">
        <f>VLOOKUP($A52&amp;"-"&amp;GG$4,'04施策の客観指標'!$A$4:$AU$1029,COLUMN('04施策の客観指標'!$AS:$AS),FALSE)</f>
        <v>-</v>
      </c>
      <c r="GH52" s="7" t="str">
        <f>VLOOKUP($A52&amp;"-"&amp;GH$4,'04施策の客観指標'!$A$4:$AU$1029,COLUMN('04施策の客観指標'!$AS:$AS),FALSE)</f>
        <v>-</v>
      </c>
      <c r="GI52" s="7" t="str">
        <f>VLOOKUP($A52&amp;"-"&amp;GI$4,'04施策の客観指標'!$A$4:$AU$1029,COLUMN('04施策の客観指標'!$AS:$AS),FALSE)</f>
        <v>-</v>
      </c>
      <c r="GJ52" s="7" t="str">
        <f>VLOOKUP($A52&amp;"-"&amp;GJ$4,'04施策の客観指標'!$A$4:$AU$1029,COLUMN('04施策の客観指標'!$AS:$AS),FALSE)</f>
        <v>-</v>
      </c>
      <c r="GK52" s="7" t="str">
        <f>VLOOKUP($A52&amp;"-"&amp;GK$4,'04施策の客観指標'!$A$4:$AU$1029,COLUMN('04施策の客観指標'!$AS:$AS),FALSE)</f>
        <v>-</v>
      </c>
      <c r="GL52" s="7" t="str">
        <f>VLOOKUP($A52&amp;"-"&amp;GL$4,'04施策の客観指標'!$A$4:$AU$1029,COLUMN('04施策の客観指標'!$AS:$AS),FALSE)</f>
        <v>-</v>
      </c>
      <c r="GM52" s="7" t="str">
        <f>VLOOKUP($A52&amp;"-"&amp;GM$4,'04施策の客観指標'!$A$4:$AU$1029,COLUMN('04施策の客観指標'!$AS:$AS),FALSE)</f>
        <v>-</v>
      </c>
      <c r="GN52" s="109" t="str">
        <f t="shared" si="102"/>
        <v>e</v>
      </c>
      <c r="GO52" s="37">
        <f>VLOOKUP($A52&amp;"-"&amp;GE$4,'04施策の客観指標'!$A$4:$AU$1029,COLUMN('04施策の客観指標'!$AU:$AU),FALSE)</f>
        <v>1</v>
      </c>
      <c r="GP52" s="38">
        <f>VLOOKUP($A52&amp;"-"&amp;GF$4,'04施策の客観指標'!$A$4:$AU$1029,COLUMN('04施策の客観指標'!$AU:$AU),FALSE)</f>
        <v>1</v>
      </c>
      <c r="GQ52" s="38" t="str">
        <f>VLOOKUP($A52&amp;"-"&amp;GG$4,'04施策の客観指標'!$A$4:$AU$1029,COLUMN('04施策の客観指標'!$AU:$AU),FALSE)</f>
        <v>-</v>
      </c>
      <c r="GR52" s="38" t="str">
        <f>VLOOKUP($A52&amp;"-"&amp;GH$4,'04施策の客観指標'!$A$4:$AU$1029,COLUMN('04施策の客観指標'!$AU:$AU),FALSE)</f>
        <v>-</v>
      </c>
      <c r="GS52" s="38" t="str">
        <f>VLOOKUP($A52&amp;"-"&amp;GI$4,'04施策の客観指標'!$A$4:$AU$1029,COLUMN('04施策の客観指標'!$AU:$AU),FALSE)</f>
        <v>-</v>
      </c>
      <c r="GT52" s="38" t="str">
        <f>VLOOKUP($A52&amp;"-"&amp;GJ$4,'04施策の客観指標'!$A$4:$AU$1029,COLUMN('04施策の客観指標'!$AU:$AU),FALSE)</f>
        <v>-</v>
      </c>
      <c r="GU52" s="38" t="str">
        <f>VLOOKUP($A52&amp;"-"&amp;GK$4,'04施策の客観指標'!$A$4:$AU$1029,COLUMN('04施策の客観指標'!$AU:$AU),FALSE)</f>
        <v>-</v>
      </c>
      <c r="GV52" s="38" t="str">
        <f>VLOOKUP($A52&amp;"-"&amp;GL$4,'04施策の客観指標'!$A$4:$AU$1029,COLUMN('04施策の客観指標'!$AU:$AU),FALSE)</f>
        <v>-</v>
      </c>
      <c r="GW52" s="38" t="str">
        <f>VLOOKUP($A52&amp;"-"&amp;GM$4,'04施策の客観指標'!$A$4:$AU$1029,COLUMN('04施策の客観指標'!$AU:$AU),FALSE)</f>
        <v>-</v>
      </c>
      <c r="GX52" s="82">
        <f t="shared" si="103"/>
        <v>2</v>
      </c>
      <c r="GY52" s="37" t="str">
        <f t="shared" si="104"/>
        <v/>
      </c>
      <c r="GZ52" s="38" t="str">
        <f t="shared" si="39"/>
        <v/>
      </c>
      <c r="HA52" s="38" t="str">
        <f t="shared" si="40"/>
        <v/>
      </c>
      <c r="HB52" s="38" t="str">
        <f t="shared" si="41"/>
        <v/>
      </c>
      <c r="HC52" s="38" t="str">
        <f t="shared" si="42"/>
        <v/>
      </c>
      <c r="HD52" s="38" t="str">
        <f t="shared" si="43"/>
        <v/>
      </c>
      <c r="HE52" s="38" t="str">
        <f t="shared" si="44"/>
        <v/>
      </c>
      <c r="HF52" s="38" t="str">
        <f t="shared" si="45"/>
        <v/>
      </c>
      <c r="HG52" s="38" t="str">
        <f t="shared" si="46"/>
        <v/>
      </c>
      <c r="HH52" s="41">
        <f t="shared" si="105"/>
        <v>0</v>
      </c>
      <c r="HI52" s="37" t="str">
        <f>IF($K52="○",VLOOKUP($C52&amp;"-"&amp;HI$4,'05市民生活実感調査'!$A$3:$BC$218,COLUMN('05市民生活実感調査'!$AS:$AS),FALSE),"-")</f>
        <v>-</v>
      </c>
      <c r="HJ52" s="38" t="str">
        <f>IF($L52="○",VLOOKUP($C52&amp;"-"&amp;HJ$4,'05市民生活実感調査'!$A$3:$BC$218,COLUMN('05市民生活実感調査'!$AS:$AS),FALSE),"-")</f>
        <v>-</v>
      </c>
      <c r="HK52" s="38" t="str">
        <f>IF($M52="○",VLOOKUP($C52&amp;"-"&amp;HK$4,'05市民生活実感調査'!$A$3:$BC$218,COLUMN('05市民生活実感調査'!$AS:$AS),FALSE),"-")</f>
        <v>-</v>
      </c>
      <c r="HL52" s="38" t="str">
        <f>IF($N52="○",VLOOKUP($C52&amp;"-"&amp;HL$4,'05市民生活実感調査'!$A$3:$BC$218,COLUMN('05市民生活実感調査'!$AS:$AS),FALSE),"-")</f>
        <v>-</v>
      </c>
      <c r="HM52" s="38" t="str">
        <f>IF($O52="○",VLOOKUP($C52&amp;"-"&amp;HM$4,'05市民生活実感調査'!$A$3:$BC$218,COLUMN('05市民生活実感調査'!$AS:$AS),FALSE),"-")</f>
        <v>-</v>
      </c>
      <c r="HN52" s="38" t="str">
        <f>IF($P52="○",VLOOKUP($C52&amp;"-"&amp;HN$4,'05市民生活実感調査'!$A$3:$BC$218,COLUMN('05市民生活実感調査'!$AS:$AS),FALSE),"-")</f>
        <v>-</v>
      </c>
      <c r="HO52" s="38" t="str">
        <f>IF($Q52="○",VLOOKUP($C52&amp;"-"&amp;HO$4,'05市民生活実感調査'!$A$3:$BC$218,COLUMN('05市民生活実感調査'!$AS:$AS),FALSE),"-")</f>
        <v>-</v>
      </c>
      <c r="HP52" s="38" t="str">
        <f>IF($R52="○",VLOOKUP($C52&amp;"-"&amp;HP$4,'05市民生活実感調査'!$A$3:$BC$218,COLUMN('05市民生活実感調査'!$AS:$AS),FALSE),"-")</f>
        <v>-</v>
      </c>
      <c r="HQ52" s="109" t="e">
        <f t="shared" si="106"/>
        <v>#DIV/0!</v>
      </c>
      <c r="HR52" s="37" t="str">
        <f t="shared" si="107"/>
        <v/>
      </c>
      <c r="HS52" s="38" t="str">
        <f t="shared" si="47"/>
        <v/>
      </c>
      <c r="HT52" s="38" t="str">
        <f t="shared" si="48"/>
        <v/>
      </c>
      <c r="HU52" s="38" t="str">
        <f t="shared" si="49"/>
        <v/>
      </c>
      <c r="HV52" s="38" t="str">
        <f t="shared" si="50"/>
        <v/>
      </c>
      <c r="HW52" s="38" t="str">
        <f t="shared" si="51"/>
        <v/>
      </c>
      <c r="HX52" s="38" t="str">
        <f t="shared" si="52"/>
        <v/>
      </c>
      <c r="HY52" s="38" t="str">
        <f t="shared" si="53"/>
        <v/>
      </c>
      <c r="HZ52" s="41" t="e">
        <f t="shared" si="108"/>
        <v>#DIV/0!</v>
      </c>
      <c r="IA52" s="13" t="str">
        <f t="shared" si="109"/>
        <v>客観指標</v>
      </c>
      <c r="IB52" s="5" t="str">
        <f t="shared" si="110"/>
        <v>障害のあるひとに対する日常生活やコミュニケーションの支援などの取組は，対象が限られた施策であり，市民の生活実感に施策の効果が反映されにくいと考えられるため，客観指標を重視する。</v>
      </c>
      <c r="IC52" s="108" t="e">
        <f>VLOOKUP(GN52&amp;HQ52&amp;IA52,プルダウン!$AC$2:$AD$51,2,FALSE)</f>
        <v>#DIV/0!</v>
      </c>
      <c r="ID52" s="12" t="e">
        <f>VLOOKUP(IC52,プルダウン!$A$1:$B$6,2,FALSE)</f>
        <v>#DIV/0!</v>
      </c>
      <c r="IE52" s="11"/>
      <c r="IF52" s="12"/>
      <c r="IG52" s="22" t="s">
        <v>81</v>
      </c>
      <c r="IH52" s="116"/>
      <c r="II52" s="115" t="str">
        <f>VLOOKUP($A52&amp;"-"&amp;II$4,'04施策の客観指標'!$A$4:$AU$1029,COLUMN('04施策の客観指標'!$AT:$AT),FALSE)</f>
        <v>-</v>
      </c>
      <c r="IJ52" s="7" t="str">
        <f>VLOOKUP($A52&amp;"-"&amp;IJ$4,'04施策の客観指標'!$A$4:$AU$1029,COLUMN('04施策の客観指標'!$AT:$AT),FALSE)</f>
        <v>-</v>
      </c>
      <c r="IK52" s="7" t="str">
        <f>VLOOKUP($A52&amp;"-"&amp;IK$4,'04施策の客観指標'!$A$4:$AU$1029,COLUMN('04施策の客観指標'!$AT:$AT),FALSE)</f>
        <v>-</v>
      </c>
      <c r="IL52" s="7" t="str">
        <f>VLOOKUP($A52&amp;"-"&amp;IL$4,'04施策の客観指標'!$A$4:$AU$1029,COLUMN('04施策の客観指標'!$AT:$AT),FALSE)</f>
        <v>-</v>
      </c>
      <c r="IM52" s="7" t="str">
        <f>VLOOKUP($A52&amp;"-"&amp;IM$4,'04施策の客観指標'!$A$4:$AU$1029,COLUMN('04施策の客観指標'!$AT:$AT),FALSE)</f>
        <v>-</v>
      </c>
      <c r="IN52" s="7" t="str">
        <f>VLOOKUP($A52&amp;"-"&amp;IN$4,'04施策の客観指標'!$A$4:$AU$1029,COLUMN('04施策の客観指標'!$AT:$AT),FALSE)</f>
        <v>-</v>
      </c>
      <c r="IO52" s="7" t="str">
        <f>VLOOKUP($A52&amp;"-"&amp;IO$4,'04施策の客観指標'!$A$4:$AU$1029,COLUMN('04施策の客観指標'!$AT:$AT),FALSE)</f>
        <v>-</v>
      </c>
      <c r="IP52" s="7" t="str">
        <f>VLOOKUP($A52&amp;"-"&amp;IP$4,'04施策の客観指標'!$A$4:$AU$1029,COLUMN('04施策の客観指標'!$AT:$AT),FALSE)</f>
        <v>-</v>
      </c>
      <c r="IQ52" s="7" t="str">
        <f>VLOOKUP($A52&amp;"-"&amp;IQ$4,'04施策の客観指標'!$A$4:$AU$1029,COLUMN('04施策の客観指標'!$AT:$AT),FALSE)</f>
        <v>-</v>
      </c>
      <c r="IR52" s="109" t="str">
        <f t="shared" si="111"/>
        <v>e</v>
      </c>
      <c r="IS52" s="37">
        <f>VLOOKUP($A52&amp;"-"&amp;II$4,'04施策の客観指標'!$A$4:$AU$1029,COLUMN('04施策の客観指標'!$AU:$AU),FALSE)</f>
        <v>1</v>
      </c>
      <c r="IT52" s="38">
        <f>VLOOKUP($A52&amp;"-"&amp;IJ$4,'04施策の客観指標'!$A$4:$AU$1029,COLUMN('04施策の客観指標'!$AU:$AU),FALSE)</f>
        <v>1</v>
      </c>
      <c r="IU52" s="38" t="str">
        <f>VLOOKUP($A52&amp;"-"&amp;IK$4,'04施策の客観指標'!$A$4:$AU$1029,COLUMN('04施策の客観指標'!$AU:$AU),FALSE)</f>
        <v>-</v>
      </c>
      <c r="IV52" s="38" t="str">
        <f>VLOOKUP($A52&amp;"-"&amp;IL$4,'04施策の客観指標'!$A$4:$AU$1029,COLUMN('04施策の客観指標'!$AU:$AU),FALSE)</f>
        <v>-</v>
      </c>
      <c r="IW52" s="38" t="str">
        <f>VLOOKUP($A52&amp;"-"&amp;IM$4,'04施策の客観指標'!$A$4:$AU$1029,COLUMN('04施策の客観指標'!$AU:$AU),FALSE)</f>
        <v>-</v>
      </c>
      <c r="IX52" s="38" t="str">
        <f>VLOOKUP($A52&amp;"-"&amp;IN$4,'04施策の客観指標'!$A$4:$AU$1029,COLUMN('04施策の客観指標'!$AU:$AU),FALSE)</f>
        <v>-</v>
      </c>
      <c r="IY52" s="38" t="str">
        <f>VLOOKUP($A52&amp;"-"&amp;IO$4,'04施策の客観指標'!$A$4:$AU$1029,COLUMN('04施策の客観指標'!$AU:$AU),FALSE)</f>
        <v>-</v>
      </c>
      <c r="IZ52" s="38" t="str">
        <f>VLOOKUP($A52&amp;"-"&amp;IP$4,'04施策の客観指標'!$A$4:$AU$1029,COLUMN('04施策の客観指標'!$AU:$AU),FALSE)</f>
        <v>-</v>
      </c>
      <c r="JA52" s="38" t="str">
        <f>VLOOKUP($A52&amp;"-"&amp;IQ$4,'04施策の客観指標'!$A$4:$AU$1029,COLUMN('04施策の客観指標'!$AU:$AU),FALSE)</f>
        <v>-</v>
      </c>
      <c r="JB52" s="82">
        <f t="shared" si="112"/>
        <v>2</v>
      </c>
      <c r="JC52" s="37" t="str">
        <f t="shared" si="113"/>
        <v/>
      </c>
      <c r="JD52" s="38" t="str">
        <f t="shared" si="54"/>
        <v/>
      </c>
      <c r="JE52" s="38" t="str">
        <f t="shared" si="55"/>
        <v/>
      </c>
      <c r="JF52" s="38" t="str">
        <f t="shared" si="56"/>
        <v/>
      </c>
      <c r="JG52" s="38" t="str">
        <f t="shared" si="57"/>
        <v/>
      </c>
      <c r="JH52" s="38" t="str">
        <f t="shared" si="58"/>
        <v/>
      </c>
      <c r="JI52" s="38" t="str">
        <f t="shared" si="59"/>
        <v/>
      </c>
      <c r="JJ52" s="38" t="str">
        <f t="shared" si="60"/>
        <v/>
      </c>
      <c r="JK52" s="38" t="str">
        <f t="shared" si="61"/>
        <v/>
      </c>
      <c r="JL52" s="41">
        <f t="shared" si="114"/>
        <v>0</v>
      </c>
      <c r="JM52" s="37" t="str">
        <f>IF($K52="○",VLOOKUP($C52&amp;"-"&amp;JM$4,'05市民生活実感調査'!$A$3:$BC$218,COLUMN('05市民生活実感調査'!$BC:$BC),FALSE),"-")</f>
        <v>-</v>
      </c>
      <c r="JN52" s="38" t="str">
        <f>IF($L52="○",VLOOKUP($C52&amp;"-"&amp;JN$4,'05市民生活実感調査'!$A$3:$BC$218,COLUMN('05市民生活実感調査'!$BC:$BC),FALSE),"-")</f>
        <v>-</v>
      </c>
      <c r="JO52" s="38" t="str">
        <f>IF($M52="○",VLOOKUP($C52&amp;"-"&amp;JO$4,'05市民生活実感調査'!$A$3:$BC$218,COLUMN('05市民生活実感調査'!$BC:$BC),FALSE),"-")</f>
        <v>-</v>
      </c>
      <c r="JP52" s="38" t="str">
        <f>IF($N52="○",VLOOKUP($C52&amp;"-"&amp;JP$4,'05市民生活実感調査'!$A$3:$BC$218,COLUMN('05市民生活実感調査'!$BC:$BC),FALSE),"-")</f>
        <v>-</v>
      </c>
      <c r="JQ52" s="38" t="str">
        <f>IF($O52="○",VLOOKUP($C52&amp;"-"&amp;JQ$4,'05市民生活実感調査'!$A$3:$BC$218,COLUMN('05市民生活実感調査'!$BC:$BC),FALSE),"-")</f>
        <v>-</v>
      </c>
      <c r="JR52" s="38" t="str">
        <f>IF($P52="○",VLOOKUP($C52&amp;"-"&amp;JR$4,'05市民生活実感調査'!$A$3:$BC$218,COLUMN('05市民生活実感調査'!$BC:$BC),FALSE),"-")</f>
        <v>-</v>
      </c>
      <c r="JS52" s="38" t="str">
        <f>IF($Q52="○",VLOOKUP($C52&amp;"-"&amp;JS$4,'05市民生活実感調査'!$A$3:$BC$218,COLUMN('05市民生活実感調査'!$BC:$BC),FALSE),"-")</f>
        <v>-</v>
      </c>
      <c r="JT52" s="38" t="str">
        <f>IF($R52="○",VLOOKUP($C52&amp;"-"&amp;JT$4,'05市民生活実感調査'!$A$3:$BC$218,COLUMN('05市民生活実感調査'!$BC:$BC),FALSE),"-")</f>
        <v>-</v>
      </c>
      <c r="JU52" s="109" t="e">
        <f t="shared" si="115"/>
        <v>#DIV/0!</v>
      </c>
      <c r="JV52" s="37" t="str">
        <f t="shared" si="116"/>
        <v/>
      </c>
      <c r="JW52" s="38" t="str">
        <f t="shared" si="62"/>
        <v/>
      </c>
      <c r="JX52" s="38" t="str">
        <f t="shared" si="63"/>
        <v/>
      </c>
      <c r="JY52" s="38" t="str">
        <f t="shared" si="64"/>
        <v/>
      </c>
      <c r="JZ52" s="38" t="str">
        <f t="shared" si="65"/>
        <v/>
      </c>
      <c r="KA52" s="38" t="str">
        <f t="shared" si="66"/>
        <v/>
      </c>
      <c r="KB52" s="38" t="str">
        <f t="shared" si="67"/>
        <v/>
      </c>
      <c r="KC52" s="38" t="str">
        <f t="shared" si="68"/>
        <v/>
      </c>
      <c r="KD52" s="41" t="e">
        <f t="shared" si="117"/>
        <v>#DIV/0!</v>
      </c>
      <c r="KE52" s="13" t="str">
        <f t="shared" si="118"/>
        <v>客観指標</v>
      </c>
      <c r="KF52" s="5" t="str">
        <f t="shared" si="119"/>
        <v>障害のあるひとに対する日常生活やコミュニケーションの支援などの取組は，対象が限られた施策であり，市民の生活実感に施策の効果が反映されにくいと考えられるため，客観指標を重視する。</v>
      </c>
      <c r="KG52" s="108" t="e">
        <f>VLOOKUP(IR52&amp;JU52&amp;KE52,プルダウン!$AC$2:$AD$51,2,FALSE)</f>
        <v>#DIV/0!</v>
      </c>
      <c r="KH52" s="12" t="e">
        <f>VLOOKUP(KG52,プルダウン!$A$1:$B$6,2,FALSE)</f>
        <v>#DIV/0!</v>
      </c>
      <c r="KI52" s="11"/>
      <c r="KJ52" s="12"/>
      <c r="KK52" s="22" t="s">
        <v>81</v>
      </c>
      <c r="KL52" s="5"/>
    </row>
    <row r="53" spans="1:298" ht="174" customHeight="1">
      <c r="A53" s="18">
        <v>1302</v>
      </c>
      <c r="B53" s="5" t="s">
        <v>207</v>
      </c>
      <c r="C53" s="47">
        <f t="shared" si="140"/>
        <v>13</v>
      </c>
      <c r="D53" s="12" t="str">
        <f>IFERROR(VLOOKUP(C53,プルダウン!$L$2:$M$28,2,FALSE),"-")</f>
        <v>障害者福祉</v>
      </c>
      <c r="E53" s="5"/>
      <c r="F53" s="11" t="s">
        <v>2137</v>
      </c>
      <c r="G53" s="195" t="s">
        <v>2475</v>
      </c>
      <c r="H53" s="11"/>
      <c r="I53" s="20"/>
      <c r="J53" s="5"/>
      <c r="K53" s="42" t="s">
        <v>85</v>
      </c>
      <c r="L53" s="43" t="s">
        <v>392</v>
      </c>
      <c r="M53" s="43" t="s">
        <v>85</v>
      </c>
      <c r="N53" s="43" t="s">
        <v>85</v>
      </c>
      <c r="O53" s="43" t="s">
        <v>85</v>
      </c>
      <c r="P53" s="43" t="s">
        <v>85</v>
      </c>
      <c r="Q53" s="43" t="s">
        <v>85</v>
      </c>
      <c r="R53" s="41" t="s">
        <v>85</v>
      </c>
      <c r="S53" s="548" t="str">
        <f>VLOOKUP($A53&amp;"-"&amp;S$4,'04施策の客観指標'!$A$4:$AU$1029,COLUMN('04施策の客観指標'!$AP:$AP),FALSE)</f>
        <v>a</v>
      </c>
      <c r="T53" s="549" t="str">
        <f>VLOOKUP($A53&amp;"-"&amp;T$4,'04施策の客観指標'!$A$4:$AU$1029,COLUMN('04施策の客観指標'!$AP:$AP),FALSE)</f>
        <v>a</v>
      </c>
      <c r="U53" s="549" t="str">
        <f>VLOOKUP($A53&amp;"-"&amp;U$4,'04施策の客観指標'!$A$4:$AU$1029,COLUMN('04施策の客観指標'!$AP:$AP),FALSE)</f>
        <v>-</v>
      </c>
      <c r="V53" s="549" t="str">
        <f>VLOOKUP($A53&amp;"-"&amp;V$4,'04施策の客観指標'!$A$4:$AU$1029,COLUMN('04施策の客観指標'!$AP:$AP),FALSE)</f>
        <v>-</v>
      </c>
      <c r="W53" s="549" t="str">
        <f>VLOOKUP($A53&amp;"-"&amp;W$4,'04施策の客観指標'!$A$4:$AU$1029,COLUMN('04施策の客観指標'!$AP:$AP),FALSE)</f>
        <v>-</v>
      </c>
      <c r="X53" s="549" t="str">
        <f>VLOOKUP($A53&amp;"-"&amp;X$4,'04施策の客観指標'!$A$4:$AU$1029,COLUMN('04施策の客観指標'!$AP:$AP),FALSE)</f>
        <v>-</v>
      </c>
      <c r="Y53" s="549" t="str">
        <f>VLOOKUP($A53&amp;"-"&amp;Y$4,'04施策の客観指標'!$A$4:$AU$1029,COLUMN('04施策の客観指標'!$AP:$AP),FALSE)</f>
        <v>-</v>
      </c>
      <c r="Z53" s="549" t="str">
        <f>VLOOKUP($A53&amp;"-"&amp;Z$4,'04施策の客観指標'!$A$4:$AU$1029,COLUMN('04施策の客観指標'!$AP:$AP),FALSE)</f>
        <v>-</v>
      </c>
      <c r="AA53" s="550" t="str">
        <f>VLOOKUP($A53&amp;"-"&amp;AA$4,'04施策の客観指標'!$A$4:$AU$1029,COLUMN('04施策の客観指標'!$AP:$AP),FALSE)</f>
        <v>-</v>
      </c>
      <c r="AB53" s="551" t="str">
        <f t="shared" si="70"/>
        <v>a</v>
      </c>
      <c r="AC53" s="387">
        <f>VLOOKUP($A53&amp;"-"&amp;S$4,'04施策の客観指標'!$A$4:$AU$1029,COLUMN('04施策の客観指標'!$AU:$AU),FALSE)</f>
        <v>1</v>
      </c>
      <c r="AD53" s="388">
        <f>VLOOKUP($A53&amp;"-"&amp;T$4,'04施策の客観指標'!$A$4:$AU$1029,COLUMN('04施策の客観指標'!$AU:$AU),FALSE)</f>
        <v>1</v>
      </c>
      <c r="AE53" s="388" t="str">
        <f>VLOOKUP($A53&amp;"-"&amp;U$4,'04施策の客観指標'!$A$4:$AU$1029,COLUMN('04施策の客観指標'!$AU:$AU),FALSE)</f>
        <v>-</v>
      </c>
      <c r="AF53" s="388" t="str">
        <f>VLOOKUP($A53&amp;"-"&amp;V$4,'04施策の客観指標'!$A$4:$AU$1029,COLUMN('04施策の客観指標'!$AU:$AU),FALSE)</f>
        <v>-</v>
      </c>
      <c r="AG53" s="388" t="str">
        <f>VLOOKUP($A53&amp;"-"&amp;W$4,'04施策の客観指標'!$A$4:$AU$1029,COLUMN('04施策の客観指標'!$AU:$AU),FALSE)</f>
        <v>-</v>
      </c>
      <c r="AH53" s="388" t="str">
        <f>VLOOKUP($A53&amp;"-"&amp;X$4,'04施策の客観指標'!$A$4:$AU$1029,COLUMN('04施策の客観指標'!$AU:$AU),FALSE)</f>
        <v>-</v>
      </c>
      <c r="AI53" s="388" t="str">
        <f>VLOOKUP($A53&amp;"-"&amp;Y$4,'04施策の客観指標'!$A$4:$AU$1029,COLUMN('04施策の客観指標'!$AU:$AU),FALSE)</f>
        <v>-</v>
      </c>
      <c r="AJ53" s="388" t="str">
        <f>VLOOKUP($A53&amp;"-"&amp;Z$4,'04施策の客観指標'!$A$4:$AU$1029,COLUMN('04施策の客観指標'!$AU:$AU),FALSE)</f>
        <v>-</v>
      </c>
      <c r="AK53" s="388" t="str">
        <f>VLOOKUP($A53&amp;"-"&amp;AA$4,'04施策の客観指標'!$A$4:$AU$1029,COLUMN('04施策の客観指標'!$AU:$AU),FALSE)</f>
        <v>-</v>
      </c>
      <c r="AL53" s="389">
        <f t="shared" si="141"/>
        <v>2</v>
      </c>
      <c r="AM53" s="37">
        <f t="shared" si="142"/>
        <v>4</v>
      </c>
      <c r="AN53" s="38">
        <f t="shared" si="143"/>
        <v>4</v>
      </c>
      <c r="AO53" s="38" t="str">
        <f t="shared" si="144"/>
        <v/>
      </c>
      <c r="AP53" s="38" t="str">
        <f t="shared" si="145"/>
        <v/>
      </c>
      <c r="AQ53" s="38" t="str">
        <f t="shared" si="146"/>
        <v/>
      </c>
      <c r="AR53" s="38" t="str">
        <f t="shared" si="147"/>
        <v/>
      </c>
      <c r="AS53" s="38" t="str">
        <f t="shared" si="148"/>
        <v/>
      </c>
      <c r="AT53" s="38" t="str">
        <f t="shared" si="149"/>
        <v/>
      </c>
      <c r="AU53" s="253" t="str">
        <f t="shared" si="150"/>
        <v/>
      </c>
      <c r="AV53" s="81">
        <f t="shared" si="200"/>
        <v>1</v>
      </c>
      <c r="AW53" s="534" t="str">
        <f>IF($K53="○",VLOOKUP($C53&amp;"-"&amp;AW$4,'05市民生活実感調査'!$A$3:$BC$218,COLUMN('05市民生活実感調査'!$O:$O),FALSE),"-")</f>
        <v>-</v>
      </c>
      <c r="AX53" s="535" t="str">
        <f>IF($L53="○",VLOOKUP($C53&amp;"-"&amp;AX$4,'05市民生活実感調査'!$A$3:$BC$218,COLUMN('05市民生活実感調査'!$O:$O),FALSE),"-")</f>
        <v>c</v>
      </c>
      <c r="AY53" s="535" t="str">
        <f>IF($M53="○",VLOOKUP($C53&amp;"-"&amp;AY$4,'05市民生活実感調査'!$A$3:$BC$218,COLUMN('05市民生活実感調査'!$O:$O),FALSE),"-")</f>
        <v>-</v>
      </c>
      <c r="AZ53" s="535" t="str">
        <f>IF($N53="○",VLOOKUP($C53&amp;"-"&amp;AZ$4,'05市民生活実感調査'!$A$3:$BC$218,COLUMN('05市民生活実感調査'!$O:$O),FALSE),"-")</f>
        <v>-</v>
      </c>
      <c r="BA53" s="535" t="str">
        <f>IF($O53="○",VLOOKUP($C53&amp;"-"&amp;BA$4,'05市民生活実感調査'!$A$3:$BC$218,COLUMN('05市民生活実感調査'!$O:$O),FALSE),"-")</f>
        <v>-</v>
      </c>
      <c r="BB53" s="535" t="str">
        <f>IF($P53="○",VLOOKUP($C53&amp;"-"&amp;BB$4,'05市民生活実感調査'!$A$3:$BC$218,COLUMN('05市民生活実感調査'!$O:$O),FALSE),"-")</f>
        <v>-</v>
      </c>
      <c r="BC53" s="535" t="str">
        <f>IF($Q53="○",VLOOKUP($C53&amp;"-"&amp;BC$4,'05市民生活実感調査'!$A$3:$BC$218,COLUMN('05市民生活実感調査'!$O:$O),FALSE),"-")</f>
        <v>-</v>
      </c>
      <c r="BD53" s="535" t="str">
        <f>IF($R53="○",VLOOKUP($C53&amp;"-"&amp;BD$4,'05市民生活実感調査'!$A$3:$BC$218,COLUMN('05市民生活実感調査'!$O:$O),FALSE),"-")</f>
        <v>-</v>
      </c>
      <c r="BE53" s="536" t="str">
        <f t="shared" si="81"/>
        <v>c</v>
      </c>
      <c r="BF53" s="37" t="str">
        <f t="shared" si="151"/>
        <v/>
      </c>
      <c r="BG53" s="38">
        <f t="shared" si="152"/>
        <v>2</v>
      </c>
      <c r="BH53" s="38" t="str">
        <f t="shared" si="153"/>
        <v/>
      </c>
      <c r="BI53" s="38" t="str">
        <f t="shared" si="154"/>
        <v/>
      </c>
      <c r="BJ53" s="38" t="str">
        <f t="shared" si="155"/>
        <v/>
      </c>
      <c r="BK53" s="38" t="str">
        <f t="shared" si="156"/>
        <v/>
      </c>
      <c r="BL53" s="38" t="str">
        <f t="shared" si="157"/>
        <v/>
      </c>
      <c r="BM53" s="38" t="str">
        <f t="shared" si="158"/>
        <v/>
      </c>
      <c r="BN53" s="41">
        <f t="shared" si="159"/>
        <v>0.5</v>
      </c>
      <c r="BO53" s="275" t="s">
        <v>124</v>
      </c>
      <c r="BP53" s="5" t="s">
        <v>2204</v>
      </c>
      <c r="BQ53" s="586" t="str">
        <f>VLOOKUP(AB53&amp;BE53&amp;BO53,[25]プルダウン!$AC$2:$AD$71,2,FALSE)</f>
        <v>B</v>
      </c>
      <c r="BR53" s="587" t="str">
        <f>VLOOKUP(BQ53,プルダウン!$A$1:$B$6,2,FALSE)</f>
        <v>政策の目的がかなり達成されている</v>
      </c>
      <c r="BS53" s="295" t="s">
        <v>325</v>
      </c>
      <c r="BT53" s="296" t="s">
        <v>2476</v>
      </c>
      <c r="BU53" s="280" t="s">
        <v>2263</v>
      </c>
      <c r="BV53" s="329" t="s">
        <v>2477</v>
      </c>
      <c r="BW53" s="115" t="str">
        <f>VLOOKUP($A53&amp;"-"&amp;BW$4,'04施策の客観指標'!$A$4:$AU$1029,COLUMN('04施策の客観指標'!$AQ:$AQ),FALSE)</f>
        <v>-</v>
      </c>
      <c r="BX53" s="7" t="str">
        <f>VLOOKUP($A53&amp;"-"&amp;BX$4,'04施策の客観指標'!$A$4:$AU$1029,COLUMN('04施策の客観指標'!$AQ:$AQ),FALSE)</f>
        <v>-</v>
      </c>
      <c r="BY53" s="7" t="str">
        <f>VLOOKUP($A53&amp;"-"&amp;BY$4,'04施策の客観指標'!$A$4:$AU$1029,COLUMN('04施策の客観指標'!$AQ:$AQ),FALSE)</f>
        <v>-</v>
      </c>
      <c r="BZ53" s="7" t="str">
        <f>VLOOKUP($A53&amp;"-"&amp;BZ$4,'04施策の客観指標'!$A$4:$AU$1029,COLUMN('04施策の客観指標'!$AQ:$AQ),FALSE)</f>
        <v>-</v>
      </c>
      <c r="CA53" s="7" t="str">
        <f>VLOOKUP($A53&amp;"-"&amp;CA$4,'04施策の客観指標'!$A$4:$AU$1029,COLUMN('04施策の客観指標'!$AQ:$AQ),FALSE)</f>
        <v>-</v>
      </c>
      <c r="CB53" s="7" t="str">
        <f>VLOOKUP($A53&amp;"-"&amp;CB$4,'04施策の客観指標'!$A$4:$AU$1029,COLUMN('04施策の客観指標'!$AQ:$AQ),FALSE)</f>
        <v>-</v>
      </c>
      <c r="CC53" s="7" t="str">
        <f>VLOOKUP($A53&amp;"-"&amp;CC$4,'04施策の客観指標'!$A$4:$AU$1029,COLUMN('04施策の客観指標'!$AQ:$AQ),FALSE)</f>
        <v>-</v>
      </c>
      <c r="CD53" s="7" t="str">
        <f>VLOOKUP($A53&amp;"-"&amp;CD$4,'04施策の客観指標'!$A$4:$AU$1029,COLUMN('04施策の客観指標'!$AQ:$AQ),FALSE)</f>
        <v>-</v>
      </c>
      <c r="CE53" s="7" t="str">
        <f>VLOOKUP($A53&amp;"-"&amp;CE$4,'04施策の客観指標'!$A$4:$AU$1029,COLUMN('04施策の客観指標'!$AQ:$AQ),FALSE)</f>
        <v>-</v>
      </c>
      <c r="CF53" s="109" t="str">
        <f t="shared" si="84"/>
        <v>e</v>
      </c>
      <c r="CG53" s="37">
        <f>VLOOKUP($A53&amp;"-"&amp;BW$4,'04施策の客観指標'!$A$4:$AU$1029,COLUMN('04施策の客観指標'!$AU:$AU),FALSE)</f>
        <v>1</v>
      </c>
      <c r="CH53" s="38">
        <f>VLOOKUP($A53&amp;"-"&amp;BX$4,'04施策の客観指標'!$A$4:$AU$1029,COLUMN('04施策の客観指標'!$AU:$AU),FALSE)</f>
        <v>1</v>
      </c>
      <c r="CI53" s="38" t="str">
        <f>VLOOKUP($A53&amp;"-"&amp;BY$4,'04施策の客観指標'!$A$4:$AU$1029,COLUMN('04施策の客観指標'!$AU:$AU),FALSE)</f>
        <v>-</v>
      </c>
      <c r="CJ53" s="38" t="str">
        <f>VLOOKUP($A53&amp;"-"&amp;BZ$4,'04施策の客観指標'!$A$4:$AU$1029,COLUMN('04施策の客観指標'!$AU:$AU),FALSE)</f>
        <v>-</v>
      </c>
      <c r="CK53" s="38" t="str">
        <f>VLOOKUP($A53&amp;"-"&amp;CA$4,'04施策の客観指標'!$A$4:$AU$1029,COLUMN('04施策の客観指標'!$AU:$AU),FALSE)</f>
        <v>-</v>
      </c>
      <c r="CL53" s="38" t="str">
        <f>VLOOKUP($A53&amp;"-"&amp;CB$4,'04施策の客観指標'!$A$4:$AU$1029,COLUMN('04施策の客観指標'!$AU:$AU),FALSE)</f>
        <v>-</v>
      </c>
      <c r="CM53" s="38" t="str">
        <f>VLOOKUP($A53&amp;"-"&amp;CC$4,'04施策の客観指標'!$A$4:$AU$1029,COLUMN('04施策の客観指標'!$AU:$AU),FALSE)</f>
        <v>-</v>
      </c>
      <c r="CN53" s="38" t="str">
        <f>VLOOKUP($A53&amp;"-"&amp;CD$4,'04施策の客観指標'!$A$4:$AU$1029,COLUMN('04施策の客観指標'!$AU:$AU),FALSE)</f>
        <v>-</v>
      </c>
      <c r="CO53" s="38" t="str">
        <f>VLOOKUP($A53&amp;"-"&amp;CE$4,'04施策の客観指標'!$A$4:$AU$1029,COLUMN('04施策の客観指標'!$AU:$AU),FALSE)</f>
        <v>-</v>
      </c>
      <c r="CP53" s="82">
        <f t="shared" si="85"/>
        <v>2</v>
      </c>
      <c r="CQ53" s="37" t="str">
        <f t="shared" si="86"/>
        <v/>
      </c>
      <c r="CR53" s="38" t="str">
        <f t="shared" si="9"/>
        <v/>
      </c>
      <c r="CS53" s="38" t="str">
        <f t="shared" si="10"/>
        <v/>
      </c>
      <c r="CT53" s="38" t="str">
        <f t="shared" si="11"/>
        <v/>
      </c>
      <c r="CU53" s="38" t="str">
        <f t="shared" si="12"/>
        <v/>
      </c>
      <c r="CV53" s="38" t="str">
        <f t="shared" si="13"/>
        <v/>
      </c>
      <c r="CW53" s="38" t="str">
        <f t="shared" si="14"/>
        <v/>
      </c>
      <c r="CX53" s="38" t="str">
        <f t="shared" si="15"/>
        <v/>
      </c>
      <c r="CY53" s="38" t="str">
        <f t="shared" si="16"/>
        <v/>
      </c>
      <c r="CZ53" s="41">
        <f t="shared" si="87"/>
        <v>0</v>
      </c>
      <c r="DA53" s="37" t="str">
        <f>IF($K53="○",VLOOKUP($C53&amp;"-"&amp;DA$4,'05市民生活実感調査'!$A$3:$BC$218,COLUMN('05市民生活実感調査'!$Y:$Y),FALSE),"-")</f>
        <v>-</v>
      </c>
      <c r="DB53" s="38" t="str">
        <f>IF($L53="○",VLOOKUP($C53&amp;"-"&amp;DB$4,'05市民生活実感調査'!$A$3:$BC$218,COLUMN('05市民生活実感調査'!$Y:$Y),FALSE),"-")</f>
        <v>-</v>
      </c>
      <c r="DC53" s="38" t="str">
        <f>IF($M53="○",VLOOKUP($C53&amp;"-"&amp;DC$4,'05市民生活実感調査'!$A$3:$BC$218,COLUMN('05市民生活実感調査'!$Y:$Y),FALSE),"-")</f>
        <v>-</v>
      </c>
      <c r="DD53" s="38" t="str">
        <f>IF($N53="○",VLOOKUP($C53&amp;"-"&amp;DD$4,'05市民生活実感調査'!$A$3:$BC$218,COLUMN('05市民生活実感調査'!$Y:$Y),FALSE),"-")</f>
        <v>-</v>
      </c>
      <c r="DE53" s="38" t="str">
        <f>IF($O53="○",VLOOKUP($C53&amp;"-"&amp;DE$4,'05市民生活実感調査'!$A$3:$BC$218,COLUMN('05市民生活実感調査'!$Y:$Y),FALSE),"-")</f>
        <v>-</v>
      </c>
      <c r="DF53" s="38" t="str">
        <f>IF($P53="○",VLOOKUP($C53&amp;"-"&amp;DF$4,'05市民生活実感調査'!$A$3:$BC$218,COLUMN('05市民生活実感調査'!$Y:$Y),FALSE),"-")</f>
        <v>-</v>
      </c>
      <c r="DG53" s="38" t="str">
        <f>IF($Q53="○",VLOOKUP($C53&amp;"-"&amp;DG$4,'05市民生活実感調査'!$A$3:$BC$218,COLUMN('05市民生活実感調査'!$Y:$Y),FALSE),"-")</f>
        <v>-</v>
      </c>
      <c r="DH53" s="38" t="str">
        <f>IF($R53="○",VLOOKUP($C53&amp;"-"&amp;DH$4,'05市民生活実感調査'!$A$3:$BC$218,COLUMN('05市民生活実感調査'!$Y:$Y),FALSE),"-")</f>
        <v>-</v>
      </c>
      <c r="DI53" s="109" t="e">
        <f t="shared" si="88"/>
        <v>#DIV/0!</v>
      </c>
      <c r="DJ53" s="37" t="str">
        <f t="shared" si="89"/>
        <v/>
      </c>
      <c r="DK53" s="38" t="str">
        <f t="shared" si="17"/>
        <v/>
      </c>
      <c r="DL53" s="38" t="str">
        <f t="shared" si="18"/>
        <v/>
      </c>
      <c r="DM53" s="38" t="str">
        <f t="shared" si="19"/>
        <v/>
      </c>
      <c r="DN53" s="38" t="str">
        <f t="shared" si="20"/>
        <v/>
      </c>
      <c r="DO53" s="38" t="str">
        <f t="shared" si="21"/>
        <v/>
      </c>
      <c r="DP53" s="38" t="str">
        <f t="shared" si="22"/>
        <v/>
      </c>
      <c r="DQ53" s="38" t="str">
        <f t="shared" si="23"/>
        <v/>
      </c>
      <c r="DR53" s="41" t="e">
        <f t="shared" si="90"/>
        <v>#DIV/0!</v>
      </c>
      <c r="DS53" s="13" t="str">
        <f t="shared" si="91"/>
        <v>客観指標</v>
      </c>
      <c r="DT53" s="5" t="str">
        <f t="shared" si="92"/>
        <v>障害のあるひとの自立した地域生活移行を促進するという，対象が限られた施策であり，市民の生活実感に施策の効果が反映されにくいと考えられるため，客観指標を重視する。</v>
      </c>
      <c r="DU53" s="108" t="e">
        <f>VLOOKUP(CF53&amp;DI53&amp;DS53,プルダウン!$AC$2:$AD$51,2,FALSE)</f>
        <v>#DIV/0!</v>
      </c>
      <c r="DV53" s="12" t="e">
        <f>VLOOKUP(DU53,プルダウン!$A$1:$B$6,2,FALSE)</f>
        <v>#DIV/0!</v>
      </c>
      <c r="DW53" s="11"/>
      <c r="DX53" s="12"/>
      <c r="DY53" s="22" t="s">
        <v>81</v>
      </c>
      <c r="DZ53" s="116"/>
      <c r="EA53" s="115" t="str">
        <f>VLOOKUP($A53&amp;"-"&amp;EA$4,'04施策の客観指標'!$A$4:$AU$1029,COLUMN('04施策の客観指標'!$AR:$AR),FALSE)</f>
        <v>-</v>
      </c>
      <c r="EB53" s="7" t="str">
        <f>VLOOKUP($A53&amp;"-"&amp;EB$4,'04施策の客観指標'!$A$4:$AU$1029,COLUMN('04施策の客観指標'!$AR:$AR),FALSE)</f>
        <v>-</v>
      </c>
      <c r="EC53" s="7" t="str">
        <f>VLOOKUP($A53&amp;"-"&amp;EC$4,'04施策の客観指標'!$A$4:$AU$1029,COLUMN('04施策の客観指標'!$AR:$AR),FALSE)</f>
        <v>-</v>
      </c>
      <c r="ED53" s="7" t="str">
        <f>VLOOKUP($A53&amp;"-"&amp;ED$4,'04施策の客観指標'!$A$4:$AU$1029,COLUMN('04施策の客観指標'!$AR:$AR),FALSE)</f>
        <v>-</v>
      </c>
      <c r="EE53" s="7" t="str">
        <f>VLOOKUP($A53&amp;"-"&amp;EE$4,'04施策の客観指標'!$A$4:$AU$1029,COLUMN('04施策の客観指標'!$AR:$AR),FALSE)</f>
        <v>-</v>
      </c>
      <c r="EF53" s="7" t="str">
        <f>VLOOKUP($A53&amp;"-"&amp;EF$4,'04施策の客観指標'!$A$4:$AU$1029,COLUMN('04施策の客観指標'!$AR:$AR),FALSE)</f>
        <v>-</v>
      </c>
      <c r="EG53" s="7" t="str">
        <f>VLOOKUP($A53&amp;"-"&amp;EG$4,'04施策の客観指標'!$A$4:$AU$1029,COLUMN('04施策の客観指標'!$AR:$AR),FALSE)</f>
        <v>-</v>
      </c>
      <c r="EH53" s="7" t="str">
        <f>VLOOKUP($A53&amp;"-"&amp;EH$4,'04施策の客観指標'!$A$4:$AU$1029,COLUMN('04施策の客観指標'!$AR:$AR),FALSE)</f>
        <v>-</v>
      </c>
      <c r="EI53" s="7" t="str">
        <f>VLOOKUP($A53&amp;"-"&amp;EI$4,'04施策の客観指標'!$A$4:$AU$1029,COLUMN('04施策の客観指標'!$AR:$AR),FALSE)</f>
        <v>-</v>
      </c>
      <c r="EJ53" s="109" t="str">
        <f t="shared" si="93"/>
        <v>e</v>
      </c>
      <c r="EK53" s="37">
        <f>VLOOKUP($A53&amp;"-"&amp;EA$4,'04施策の客観指標'!$A$4:$AU$1029,COLUMN('04施策の客観指標'!$AU:$AU),FALSE)</f>
        <v>1</v>
      </c>
      <c r="EL53" s="38">
        <f>VLOOKUP($A53&amp;"-"&amp;EB$4,'04施策の客観指標'!$A$4:$AU$1029,COLUMN('04施策の客観指標'!$AU:$AU),FALSE)</f>
        <v>1</v>
      </c>
      <c r="EM53" s="38" t="str">
        <f>VLOOKUP($A53&amp;"-"&amp;EC$4,'04施策の客観指標'!$A$4:$AU$1029,COLUMN('04施策の客観指標'!$AU:$AU),FALSE)</f>
        <v>-</v>
      </c>
      <c r="EN53" s="38" t="str">
        <f>VLOOKUP($A53&amp;"-"&amp;ED$4,'04施策の客観指標'!$A$4:$AU$1029,COLUMN('04施策の客観指標'!$AU:$AU),FALSE)</f>
        <v>-</v>
      </c>
      <c r="EO53" s="38" t="str">
        <f>VLOOKUP($A53&amp;"-"&amp;EE$4,'04施策の客観指標'!$A$4:$AU$1029,COLUMN('04施策の客観指標'!$AU:$AU),FALSE)</f>
        <v>-</v>
      </c>
      <c r="EP53" s="38" t="str">
        <f>VLOOKUP($A53&amp;"-"&amp;EF$4,'04施策の客観指標'!$A$4:$AU$1029,COLUMN('04施策の客観指標'!$AU:$AU),FALSE)</f>
        <v>-</v>
      </c>
      <c r="EQ53" s="38" t="str">
        <f>VLOOKUP($A53&amp;"-"&amp;EG$4,'04施策の客観指標'!$A$4:$AU$1029,COLUMN('04施策の客観指標'!$AU:$AU),FALSE)</f>
        <v>-</v>
      </c>
      <c r="ER53" s="38" t="str">
        <f>VLOOKUP($A53&amp;"-"&amp;EH$4,'04施策の客観指標'!$A$4:$AU$1029,COLUMN('04施策の客観指標'!$AU:$AU),FALSE)</f>
        <v>-</v>
      </c>
      <c r="ES53" s="38" t="str">
        <f>VLOOKUP($A53&amp;"-"&amp;EI$4,'04施策の客観指標'!$A$4:$AU$1029,COLUMN('04施策の客観指標'!$AU:$AU),FALSE)</f>
        <v>-</v>
      </c>
      <c r="ET53" s="82">
        <f t="shared" si="94"/>
        <v>2</v>
      </c>
      <c r="EU53" s="37" t="str">
        <f t="shared" si="95"/>
        <v/>
      </c>
      <c r="EV53" s="38" t="str">
        <f t="shared" si="24"/>
        <v/>
      </c>
      <c r="EW53" s="38" t="str">
        <f t="shared" si="25"/>
        <v/>
      </c>
      <c r="EX53" s="38" t="str">
        <f t="shared" si="26"/>
        <v/>
      </c>
      <c r="EY53" s="38" t="str">
        <f t="shared" si="27"/>
        <v/>
      </c>
      <c r="EZ53" s="38" t="str">
        <f t="shared" si="28"/>
        <v/>
      </c>
      <c r="FA53" s="38" t="str">
        <f t="shared" si="29"/>
        <v/>
      </c>
      <c r="FB53" s="38" t="str">
        <f t="shared" si="30"/>
        <v/>
      </c>
      <c r="FC53" s="38" t="str">
        <f t="shared" si="31"/>
        <v/>
      </c>
      <c r="FD53" s="41">
        <f t="shared" si="96"/>
        <v>0</v>
      </c>
      <c r="FE53" s="37" t="str">
        <f>IF($K53="○",VLOOKUP($C53&amp;"-"&amp;FE$4,'05市民生活実感調査'!$A$3:$BC$218,COLUMN('05市民生活実感調査'!$AI:$AI),FALSE),"-")</f>
        <v>-</v>
      </c>
      <c r="FF53" s="38" t="str">
        <f>IF($L53="○",VLOOKUP($C53&amp;"-"&amp;FF$4,'05市民生活実感調査'!$A$3:$BC$218,COLUMN('05市民生活実感調査'!$AI:$AI),FALSE),"-")</f>
        <v>-</v>
      </c>
      <c r="FG53" s="38" t="str">
        <f>IF($M53="○",VLOOKUP($C53&amp;"-"&amp;FG$4,'05市民生活実感調査'!$A$3:$BC$218,COLUMN('05市民生活実感調査'!$AI:$AI),FALSE),"-")</f>
        <v>-</v>
      </c>
      <c r="FH53" s="38" t="str">
        <f>IF($N53="○",VLOOKUP($C53&amp;"-"&amp;FH$4,'05市民生活実感調査'!$A$3:$BC$218,COLUMN('05市民生活実感調査'!$AI:$AI),FALSE),"-")</f>
        <v>-</v>
      </c>
      <c r="FI53" s="38" t="str">
        <f>IF($O53="○",VLOOKUP($C53&amp;"-"&amp;FI$4,'05市民生活実感調査'!$A$3:$BC$218,COLUMN('05市民生活実感調査'!$AI:$AI),FALSE),"-")</f>
        <v>-</v>
      </c>
      <c r="FJ53" s="38" t="str">
        <f>IF($P53="○",VLOOKUP($C53&amp;"-"&amp;FJ$4,'05市民生活実感調査'!$A$3:$BC$218,COLUMN('05市民生活実感調査'!$AI:$AI),FALSE),"-")</f>
        <v>-</v>
      </c>
      <c r="FK53" s="38" t="str">
        <f>IF($Q53="○",VLOOKUP($C53&amp;"-"&amp;FK$4,'05市民生活実感調査'!$A$3:$BC$218,COLUMN('05市民生活実感調査'!$AI:$AI),FALSE),"-")</f>
        <v>-</v>
      </c>
      <c r="FL53" s="38" t="str">
        <f>IF($R53="○",VLOOKUP($C53&amp;"-"&amp;FL$4,'05市民生活実感調査'!$A$3:$BC$218,COLUMN('05市民生活実感調査'!$AI:$AI),FALSE),"-")</f>
        <v>-</v>
      </c>
      <c r="FM53" s="109" t="e">
        <f t="shared" si="97"/>
        <v>#DIV/0!</v>
      </c>
      <c r="FN53" s="37" t="str">
        <f t="shared" si="98"/>
        <v/>
      </c>
      <c r="FO53" s="38" t="str">
        <f t="shared" si="32"/>
        <v/>
      </c>
      <c r="FP53" s="38" t="str">
        <f t="shared" si="33"/>
        <v/>
      </c>
      <c r="FQ53" s="38" t="str">
        <f t="shared" si="34"/>
        <v/>
      </c>
      <c r="FR53" s="38" t="str">
        <f t="shared" si="35"/>
        <v/>
      </c>
      <c r="FS53" s="38" t="str">
        <f t="shared" si="36"/>
        <v/>
      </c>
      <c r="FT53" s="38" t="str">
        <f t="shared" si="37"/>
        <v/>
      </c>
      <c r="FU53" s="38" t="str">
        <f t="shared" si="38"/>
        <v/>
      </c>
      <c r="FV53" s="41" t="e">
        <f t="shared" si="99"/>
        <v>#DIV/0!</v>
      </c>
      <c r="FW53" s="13" t="str">
        <f t="shared" si="100"/>
        <v>客観指標</v>
      </c>
      <c r="FX53" s="5" t="str">
        <f t="shared" si="101"/>
        <v>障害のあるひとの自立した地域生活移行を促進するという，対象が限られた施策であり，市民の生活実感に施策の効果が反映されにくいと考えられるため，客観指標を重視する。</v>
      </c>
      <c r="FY53" s="108" t="e">
        <f>VLOOKUP(EJ53&amp;FM53&amp;FW53,プルダウン!$AC$2:$AD$51,2,FALSE)</f>
        <v>#DIV/0!</v>
      </c>
      <c r="FZ53" s="12" t="e">
        <f>VLOOKUP(FY53,プルダウン!$A$1:$B$6,2,FALSE)</f>
        <v>#DIV/0!</v>
      </c>
      <c r="GA53" s="11"/>
      <c r="GB53" s="12"/>
      <c r="GC53" s="22" t="s">
        <v>81</v>
      </c>
      <c r="GD53" s="116"/>
      <c r="GE53" s="115" t="str">
        <f>VLOOKUP($A53&amp;"-"&amp;GE$4,'04施策の客観指標'!$A$4:$AU$1029,COLUMN('04施策の客観指標'!$AS:$AS),FALSE)</f>
        <v>-</v>
      </c>
      <c r="GF53" s="7" t="str">
        <f>VLOOKUP($A53&amp;"-"&amp;GF$4,'04施策の客観指標'!$A$4:$AU$1029,COLUMN('04施策の客観指標'!$AS:$AS),FALSE)</f>
        <v>-</v>
      </c>
      <c r="GG53" s="7" t="str">
        <f>VLOOKUP($A53&amp;"-"&amp;GG$4,'04施策の客観指標'!$A$4:$AU$1029,COLUMN('04施策の客観指標'!$AS:$AS),FALSE)</f>
        <v>-</v>
      </c>
      <c r="GH53" s="7" t="str">
        <f>VLOOKUP($A53&amp;"-"&amp;GH$4,'04施策の客観指標'!$A$4:$AU$1029,COLUMN('04施策の客観指標'!$AS:$AS),FALSE)</f>
        <v>-</v>
      </c>
      <c r="GI53" s="7" t="str">
        <f>VLOOKUP($A53&amp;"-"&amp;GI$4,'04施策の客観指標'!$A$4:$AU$1029,COLUMN('04施策の客観指標'!$AS:$AS),FALSE)</f>
        <v>-</v>
      </c>
      <c r="GJ53" s="7" t="str">
        <f>VLOOKUP($A53&amp;"-"&amp;GJ$4,'04施策の客観指標'!$A$4:$AU$1029,COLUMN('04施策の客観指標'!$AS:$AS),FALSE)</f>
        <v>-</v>
      </c>
      <c r="GK53" s="7" t="str">
        <f>VLOOKUP($A53&amp;"-"&amp;GK$4,'04施策の客観指標'!$A$4:$AU$1029,COLUMN('04施策の客観指標'!$AS:$AS),FALSE)</f>
        <v>-</v>
      </c>
      <c r="GL53" s="7" t="str">
        <f>VLOOKUP($A53&amp;"-"&amp;GL$4,'04施策の客観指標'!$A$4:$AU$1029,COLUMN('04施策の客観指標'!$AS:$AS),FALSE)</f>
        <v>-</v>
      </c>
      <c r="GM53" s="7" t="str">
        <f>VLOOKUP($A53&amp;"-"&amp;GM$4,'04施策の客観指標'!$A$4:$AU$1029,COLUMN('04施策の客観指標'!$AS:$AS),FALSE)</f>
        <v>-</v>
      </c>
      <c r="GN53" s="109" t="str">
        <f t="shared" si="102"/>
        <v>e</v>
      </c>
      <c r="GO53" s="37">
        <f>VLOOKUP($A53&amp;"-"&amp;GE$4,'04施策の客観指標'!$A$4:$AU$1029,COLUMN('04施策の客観指標'!$AU:$AU),FALSE)</f>
        <v>1</v>
      </c>
      <c r="GP53" s="38">
        <f>VLOOKUP($A53&amp;"-"&amp;GF$4,'04施策の客観指標'!$A$4:$AU$1029,COLUMN('04施策の客観指標'!$AU:$AU),FALSE)</f>
        <v>1</v>
      </c>
      <c r="GQ53" s="38" t="str">
        <f>VLOOKUP($A53&amp;"-"&amp;GG$4,'04施策の客観指標'!$A$4:$AU$1029,COLUMN('04施策の客観指標'!$AU:$AU),FALSE)</f>
        <v>-</v>
      </c>
      <c r="GR53" s="38" t="str">
        <f>VLOOKUP($A53&amp;"-"&amp;GH$4,'04施策の客観指標'!$A$4:$AU$1029,COLUMN('04施策の客観指標'!$AU:$AU),FALSE)</f>
        <v>-</v>
      </c>
      <c r="GS53" s="38" t="str">
        <f>VLOOKUP($A53&amp;"-"&amp;GI$4,'04施策の客観指標'!$A$4:$AU$1029,COLUMN('04施策の客観指標'!$AU:$AU),FALSE)</f>
        <v>-</v>
      </c>
      <c r="GT53" s="38" t="str">
        <f>VLOOKUP($A53&amp;"-"&amp;GJ$4,'04施策の客観指標'!$A$4:$AU$1029,COLUMN('04施策の客観指標'!$AU:$AU),FALSE)</f>
        <v>-</v>
      </c>
      <c r="GU53" s="38" t="str">
        <f>VLOOKUP($A53&amp;"-"&amp;GK$4,'04施策の客観指標'!$A$4:$AU$1029,COLUMN('04施策の客観指標'!$AU:$AU),FALSE)</f>
        <v>-</v>
      </c>
      <c r="GV53" s="38" t="str">
        <f>VLOOKUP($A53&amp;"-"&amp;GL$4,'04施策の客観指標'!$A$4:$AU$1029,COLUMN('04施策の客観指標'!$AU:$AU),FALSE)</f>
        <v>-</v>
      </c>
      <c r="GW53" s="38" t="str">
        <f>VLOOKUP($A53&amp;"-"&amp;GM$4,'04施策の客観指標'!$A$4:$AU$1029,COLUMN('04施策の客観指標'!$AU:$AU),FALSE)</f>
        <v>-</v>
      </c>
      <c r="GX53" s="82">
        <f t="shared" si="103"/>
        <v>2</v>
      </c>
      <c r="GY53" s="37" t="str">
        <f t="shared" si="104"/>
        <v/>
      </c>
      <c r="GZ53" s="38" t="str">
        <f t="shared" si="39"/>
        <v/>
      </c>
      <c r="HA53" s="38" t="str">
        <f t="shared" si="40"/>
        <v/>
      </c>
      <c r="HB53" s="38" t="str">
        <f t="shared" si="41"/>
        <v/>
      </c>
      <c r="HC53" s="38" t="str">
        <f t="shared" si="42"/>
        <v/>
      </c>
      <c r="HD53" s="38" t="str">
        <f t="shared" si="43"/>
        <v/>
      </c>
      <c r="HE53" s="38" t="str">
        <f t="shared" si="44"/>
        <v/>
      </c>
      <c r="HF53" s="38" t="str">
        <f t="shared" si="45"/>
        <v/>
      </c>
      <c r="HG53" s="38" t="str">
        <f t="shared" si="46"/>
        <v/>
      </c>
      <c r="HH53" s="41">
        <f t="shared" si="105"/>
        <v>0</v>
      </c>
      <c r="HI53" s="37" t="str">
        <f>IF($K53="○",VLOOKUP($C53&amp;"-"&amp;HI$4,'05市民生活実感調査'!$A$3:$BC$218,COLUMN('05市民生活実感調査'!$AS:$AS),FALSE),"-")</f>
        <v>-</v>
      </c>
      <c r="HJ53" s="38" t="str">
        <f>IF($L53="○",VLOOKUP($C53&amp;"-"&amp;HJ$4,'05市民生活実感調査'!$A$3:$BC$218,COLUMN('05市民生活実感調査'!$AS:$AS),FALSE),"-")</f>
        <v>-</v>
      </c>
      <c r="HK53" s="38" t="str">
        <f>IF($M53="○",VLOOKUP($C53&amp;"-"&amp;HK$4,'05市民生活実感調査'!$A$3:$BC$218,COLUMN('05市民生活実感調査'!$AS:$AS),FALSE),"-")</f>
        <v>-</v>
      </c>
      <c r="HL53" s="38" t="str">
        <f>IF($N53="○",VLOOKUP($C53&amp;"-"&amp;HL$4,'05市民生活実感調査'!$A$3:$BC$218,COLUMN('05市民生活実感調査'!$AS:$AS),FALSE),"-")</f>
        <v>-</v>
      </c>
      <c r="HM53" s="38" t="str">
        <f>IF($O53="○",VLOOKUP($C53&amp;"-"&amp;HM$4,'05市民生活実感調査'!$A$3:$BC$218,COLUMN('05市民生活実感調査'!$AS:$AS),FALSE),"-")</f>
        <v>-</v>
      </c>
      <c r="HN53" s="38" t="str">
        <f>IF($P53="○",VLOOKUP($C53&amp;"-"&amp;HN$4,'05市民生活実感調査'!$A$3:$BC$218,COLUMN('05市民生活実感調査'!$AS:$AS),FALSE),"-")</f>
        <v>-</v>
      </c>
      <c r="HO53" s="38" t="str">
        <f>IF($Q53="○",VLOOKUP($C53&amp;"-"&amp;HO$4,'05市民生活実感調査'!$A$3:$BC$218,COLUMN('05市民生活実感調査'!$AS:$AS),FALSE),"-")</f>
        <v>-</v>
      </c>
      <c r="HP53" s="38" t="str">
        <f>IF($R53="○",VLOOKUP($C53&amp;"-"&amp;HP$4,'05市民生活実感調査'!$A$3:$BC$218,COLUMN('05市民生活実感調査'!$AS:$AS),FALSE),"-")</f>
        <v>-</v>
      </c>
      <c r="HQ53" s="109" t="e">
        <f t="shared" si="106"/>
        <v>#DIV/0!</v>
      </c>
      <c r="HR53" s="37" t="str">
        <f t="shared" si="107"/>
        <v/>
      </c>
      <c r="HS53" s="38" t="str">
        <f t="shared" si="47"/>
        <v/>
      </c>
      <c r="HT53" s="38" t="str">
        <f t="shared" si="48"/>
        <v/>
      </c>
      <c r="HU53" s="38" t="str">
        <f t="shared" si="49"/>
        <v/>
      </c>
      <c r="HV53" s="38" t="str">
        <f t="shared" si="50"/>
        <v/>
      </c>
      <c r="HW53" s="38" t="str">
        <f t="shared" si="51"/>
        <v/>
      </c>
      <c r="HX53" s="38" t="str">
        <f t="shared" si="52"/>
        <v/>
      </c>
      <c r="HY53" s="38" t="str">
        <f t="shared" si="53"/>
        <v/>
      </c>
      <c r="HZ53" s="41" t="e">
        <f t="shared" si="108"/>
        <v>#DIV/0!</v>
      </c>
      <c r="IA53" s="13" t="str">
        <f t="shared" si="109"/>
        <v>客観指標</v>
      </c>
      <c r="IB53" s="5" t="str">
        <f t="shared" si="110"/>
        <v>障害のあるひとの自立した地域生活移行を促進するという，対象が限られた施策であり，市民の生活実感に施策の効果が反映されにくいと考えられるため，客観指標を重視する。</v>
      </c>
      <c r="IC53" s="108" t="e">
        <f>VLOOKUP(GN53&amp;HQ53&amp;IA53,プルダウン!$AC$2:$AD$51,2,FALSE)</f>
        <v>#DIV/0!</v>
      </c>
      <c r="ID53" s="12" t="e">
        <f>VLOOKUP(IC53,プルダウン!$A$1:$B$6,2,FALSE)</f>
        <v>#DIV/0!</v>
      </c>
      <c r="IE53" s="11"/>
      <c r="IF53" s="12"/>
      <c r="IG53" s="22" t="s">
        <v>81</v>
      </c>
      <c r="IH53" s="116"/>
      <c r="II53" s="115" t="str">
        <f>VLOOKUP($A53&amp;"-"&amp;II$4,'04施策の客観指標'!$A$4:$AU$1029,COLUMN('04施策の客観指標'!$AT:$AT),FALSE)</f>
        <v>-</v>
      </c>
      <c r="IJ53" s="7" t="str">
        <f>VLOOKUP($A53&amp;"-"&amp;IJ$4,'04施策の客観指標'!$A$4:$AU$1029,COLUMN('04施策の客観指標'!$AT:$AT),FALSE)</f>
        <v>-</v>
      </c>
      <c r="IK53" s="7" t="str">
        <f>VLOOKUP($A53&amp;"-"&amp;IK$4,'04施策の客観指標'!$A$4:$AU$1029,COLUMN('04施策の客観指標'!$AT:$AT),FALSE)</f>
        <v>-</v>
      </c>
      <c r="IL53" s="7" t="str">
        <f>VLOOKUP($A53&amp;"-"&amp;IL$4,'04施策の客観指標'!$A$4:$AU$1029,COLUMN('04施策の客観指標'!$AT:$AT),FALSE)</f>
        <v>-</v>
      </c>
      <c r="IM53" s="7" t="str">
        <f>VLOOKUP($A53&amp;"-"&amp;IM$4,'04施策の客観指標'!$A$4:$AU$1029,COLUMN('04施策の客観指標'!$AT:$AT),FALSE)</f>
        <v>-</v>
      </c>
      <c r="IN53" s="7" t="str">
        <f>VLOOKUP($A53&amp;"-"&amp;IN$4,'04施策の客観指標'!$A$4:$AU$1029,COLUMN('04施策の客観指標'!$AT:$AT),FALSE)</f>
        <v>-</v>
      </c>
      <c r="IO53" s="7" t="str">
        <f>VLOOKUP($A53&amp;"-"&amp;IO$4,'04施策の客観指標'!$A$4:$AU$1029,COLUMN('04施策の客観指標'!$AT:$AT),FALSE)</f>
        <v>-</v>
      </c>
      <c r="IP53" s="7" t="str">
        <f>VLOOKUP($A53&amp;"-"&amp;IP$4,'04施策の客観指標'!$A$4:$AU$1029,COLUMN('04施策の客観指標'!$AT:$AT),FALSE)</f>
        <v>-</v>
      </c>
      <c r="IQ53" s="7" t="str">
        <f>VLOOKUP($A53&amp;"-"&amp;IQ$4,'04施策の客観指標'!$A$4:$AU$1029,COLUMN('04施策の客観指標'!$AT:$AT),FALSE)</f>
        <v>-</v>
      </c>
      <c r="IR53" s="109" t="str">
        <f t="shared" si="111"/>
        <v>e</v>
      </c>
      <c r="IS53" s="37">
        <f>VLOOKUP($A53&amp;"-"&amp;II$4,'04施策の客観指標'!$A$4:$AU$1029,COLUMN('04施策の客観指標'!$AU:$AU),FALSE)</f>
        <v>1</v>
      </c>
      <c r="IT53" s="38">
        <f>VLOOKUP($A53&amp;"-"&amp;IJ$4,'04施策の客観指標'!$A$4:$AU$1029,COLUMN('04施策の客観指標'!$AU:$AU),FALSE)</f>
        <v>1</v>
      </c>
      <c r="IU53" s="38" t="str">
        <f>VLOOKUP($A53&amp;"-"&amp;IK$4,'04施策の客観指標'!$A$4:$AU$1029,COLUMN('04施策の客観指標'!$AU:$AU),FALSE)</f>
        <v>-</v>
      </c>
      <c r="IV53" s="38" t="str">
        <f>VLOOKUP($A53&amp;"-"&amp;IL$4,'04施策の客観指標'!$A$4:$AU$1029,COLUMN('04施策の客観指標'!$AU:$AU),FALSE)</f>
        <v>-</v>
      </c>
      <c r="IW53" s="38" t="str">
        <f>VLOOKUP($A53&amp;"-"&amp;IM$4,'04施策の客観指標'!$A$4:$AU$1029,COLUMN('04施策の客観指標'!$AU:$AU),FALSE)</f>
        <v>-</v>
      </c>
      <c r="IX53" s="38" t="str">
        <f>VLOOKUP($A53&amp;"-"&amp;IN$4,'04施策の客観指標'!$A$4:$AU$1029,COLUMN('04施策の客観指標'!$AU:$AU),FALSE)</f>
        <v>-</v>
      </c>
      <c r="IY53" s="38" t="str">
        <f>VLOOKUP($A53&amp;"-"&amp;IO$4,'04施策の客観指標'!$A$4:$AU$1029,COLUMN('04施策の客観指標'!$AU:$AU),FALSE)</f>
        <v>-</v>
      </c>
      <c r="IZ53" s="38" t="str">
        <f>VLOOKUP($A53&amp;"-"&amp;IP$4,'04施策の客観指標'!$A$4:$AU$1029,COLUMN('04施策の客観指標'!$AU:$AU),FALSE)</f>
        <v>-</v>
      </c>
      <c r="JA53" s="38" t="str">
        <f>VLOOKUP($A53&amp;"-"&amp;IQ$4,'04施策の客観指標'!$A$4:$AU$1029,COLUMN('04施策の客観指標'!$AU:$AU),FALSE)</f>
        <v>-</v>
      </c>
      <c r="JB53" s="82">
        <f t="shared" si="112"/>
        <v>2</v>
      </c>
      <c r="JC53" s="37" t="str">
        <f t="shared" si="113"/>
        <v/>
      </c>
      <c r="JD53" s="38" t="str">
        <f t="shared" si="54"/>
        <v/>
      </c>
      <c r="JE53" s="38" t="str">
        <f t="shared" si="55"/>
        <v/>
      </c>
      <c r="JF53" s="38" t="str">
        <f t="shared" si="56"/>
        <v/>
      </c>
      <c r="JG53" s="38" t="str">
        <f t="shared" si="57"/>
        <v/>
      </c>
      <c r="JH53" s="38" t="str">
        <f t="shared" si="58"/>
        <v/>
      </c>
      <c r="JI53" s="38" t="str">
        <f t="shared" si="59"/>
        <v/>
      </c>
      <c r="JJ53" s="38" t="str">
        <f t="shared" si="60"/>
        <v/>
      </c>
      <c r="JK53" s="38" t="str">
        <f t="shared" si="61"/>
        <v/>
      </c>
      <c r="JL53" s="41">
        <f t="shared" si="114"/>
        <v>0</v>
      </c>
      <c r="JM53" s="37" t="str">
        <f>IF($K53="○",VLOOKUP($C53&amp;"-"&amp;JM$4,'05市民生活実感調査'!$A$3:$BC$218,COLUMN('05市民生活実感調査'!$BC:$BC),FALSE),"-")</f>
        <v>-</v>
      </c>
      <c r="JN53" s="38" t="str">
        <f>IF($L53="○",VLOOKUP($C53&amp;"-"&amp;JN$4,'05市民生活実感調査'!$A$3:$BC$218,COLUMN('05市民生活実感調査'!$BC:$BC),FALSE),"-")</f>
        <v>-</v>
      </c>
      <c r="JO53" s="38" t="str">
        <f>IF($M53="○",VLOOKUP($C53&amp;"-"&amp;JO$4,'05市民生活実感調査'!$A$3:$BC$218,COLUMN('05市民生活実感調査'!$BC:$BC),FALSE),"-")</f>
        <v>-</v>
      </c>
      <c r="JP53" s="38" t="str">
        <f>IF($N53="○",VLOOKUP($C53&amp;"-"&amp;JP$4,'05市民生活実感調査'!$A$3:$BC$218,COLUMN('05市民生活実感調査'!$BC:$BC),FALSE),"-")</f>
        <v>-</v>
      </c>
      <c r="JQ53" s="38" t="str">
        <f>IF($O53="○",VLOOKUP($C53&amp;"-"&amp;JQ$4,'05市民生活実感調査'!$A$3:$BC$218,COLUMN('05市民生活実感調査'!$BC:$BC),FALSE),"-")</f>
        <v>-</v>
      </c>
      <c r="JR53" s="38" t="str">
        <f>IF($P53="○",VLOOKUP($C53&amp;"-"&amp;JR$4,'05市民生活実感調査'!$A$3:$BC$218,COLUMN('05市民生活実感調査'!$BC:$BC),FALSE),"-")</f>
        <v>-</v>
      </c>
      <c r="JS53" s="38" t="str">
        <f>IF($Q53="○",VLOOKUP($C53&amp;"-"&amp;JS$4,'05市民生活実感調査'!$A$3:$BC$218,COLUMN('05市民生活実感調査'!$BC:$BC),FALSE),"-")</f>
        <v>-</v>
      </c>
      <c r="JT53" s="38" t="str">
        <f>IF($R53="○",VLOOKUP($C53&amp;"-"&amp;JT$4,'05市民生活実感調査'!$A$3:$BC$218,COLUMN('05市民生活実感調査'!$BC:$BC),FALSE),"-")</f>
        <v>-</v>
      </c>
      <c r="JU53" s="109" t="e">
        <f t="shared" si="115"/>
        <v>#DIV/0!</v>
      </c>
      <c r="JV53" s="37" t="str">
        <f t="shared" si="116"/>
        <v/>
      </c>
      <c r="JW53" s="38" t="str">
        <f t="shared" si="62"/>
        <v/>
      </c>
      <c r="JX53" s="38" t="str">
        <f t="shared" si="63"/>
        <v/>
      </c>
      <c r="JY53" s="38" t="str">
        <f t="shared" si="64"/>
        <v/>
      </c>
      <c r="JZ53" s="38" t="str">
        <f t="shared" si="65"/>
        <v/>
      </c>
      <c r="KA53" s="38" t="str">
        <f t="shared" si="66"/>
        <v/>
      </c>
      <c r="KB53" s="38" t="str">
        <f t="shared" si="67"/>
        <v/>
      </c>
      <c r="KC53" s="38" t="str">
        <f t="shared" si="68"/>
        <v/>
      </c>
      <c r="KD53" s="41" t="e">
        <f t="shared" si="117"/>
        <v>#DIV/0!</v>
      </c>
      <c r="KE53" s="13" t="str">
        <f t="shared" si="118"/>
        <v>客観指標</v>
      </c>
      <c r="KF53" s="5" t="str">
        <f t="shared" si="119"/>
        <v>障害のあるひとの自立した地域生活移行を促進するという，対象が限られた施策であり，市民の生活実感に施策の効果が反映されにくいと考えられるため，客観指標を重視する。</v>
      </c>
      <c r="KG53" s="108" t="e">
        <f>VLOOKUP(IR53&amp;JU53&amp;KE53,プルダウン!$AC$2:$AD$51,2,FALSE)</f>
        <v>#DIV/0!</v>
      </c>
      <c r="KH53" s="12" t="e">
        <f>VLOOKUP(KG53,プルダウン!$A$1:$B$6,2,FALSE)</f>
        <v>#DIV/0!</v>
      </c>
      <c r="KI53" s="11"/>
      <c r="KJ53" s="12"/>
      <c r="KK53" s="22" t="s">
        <v>81</v>
      </c>
      <c r="KL53" s="5"/>
    </row>
    <row r="54" spans="1:298" ht="174" customHeight="1">
      <c r="A54" s="18">
        <v>1303</v>
      </c>
      <c r="B54" s="5" t="s">
        <v>208</v>
      </c>
      <c r="C54" s="47">
        <f t="shared" si="140"/>
        <v>13</v>
      </c>
      <c r="D54" s="12" t="str">
        <f>IFERROR(VLOOKUP(C54,プルダウン!$L$2:$M$28,2,FALSE),"-")</f>
        <v>障害者福祉</v>
      </c>
      <c r="E54" s="5"/>
      <c r="F54" s="11" t="s">
        <v>2137</v>
      </c>
      <c r="G54" s="195" t="s">
        <v>2475</v>
      </c>
      <c r="H54" s="11"/>
      <c r="I54" s="20"/>
      <c r="J54" s="5"/>
      <c r="K54" s="42" t="s">
        <v>85</v>
      </c>
      <c r="L54" s="43" t="s">
        <v>85</v>
      </c>
      <c r="M54" s="43" t="s">
        <v>392</v>
      </c>
      <c r="N54" s="43" t="s">
        <v>85</v>
      </c>
      <c r="O54" s="43" t="s">
        <v>85</v>
      </c>
      <c r="P54" s="43" t="s">
        <v>85</v>
      </c>
      <c r="Q54" s="43" t="s">
        <v>85</v>
      </c>
      <c r="R54" s="386" t="s">
        <v>85</v>
      </c>
      <c r="S54" s="546" t="str">
        <f>VLOOKUP($A54&amp;"-"&amp;S$4,'04施策の客観指標'!$A$4:$AU$1029,COLUMN('04施策の客観指標'!$AP:$AP),FALSE)</f>
        <v>-</v>
      </c>
      <c r="T54" s="528" t="str">
        <f>VLOOKUP($A54&amp;"-"&amp;T$4,'04施策の客観指標'!$A$4:$AU$1029,COLUMN('04施策の客観指標'!$AP:$AP),FALSE)</f>
        <v>c</v>
      </c>
      <c r="U54" s="528" t="str">
        <f>VLOOKUP($A54&amp;"-"&amp;U$4,'04施策の客観指標'!$A$4:$AU$1029,COLUMN('04施策の客観指標'!$AP:$AP),FALSE)</f>
        <v>-</v>
      </c>
      <c r="V54" s="528" t="str">
        <f>VLOOKUP($A54&amp;"-"&amp;V$4,'04施策の客観指標'!$A$4:$AU$1029,COLUMN('04施策の客観指標'!$AP:$AP),FALSE)</f>
        <v>-</v>
      </c>
      <c r="W54" s="528" t="str">
        <f>VLOOKUP($A54&amp;"-"&amp;W$4,'04施策の客観指標'!$A$4:$AU$1029,COLUMN('04施策の客観指標'!$AP:$AP),FALSE)</f>
        <v>-</v>
      </c>
      <c r="X54" s="528" t="str">
        <f>VLOOKUP($A54&amp;"-"&amp;X$4,'04施策の客観指標'!$A$4:$AU$1029,COLUMN('04施策の客観指標'!$AP:$AP),FALSE)</f>
        <v>-</v>
      </c>
      <c r="Y54" s="528" t="str">
        <f>VLOOKUP($A54&amp;"-"&amp;Y$4,'04施策の客観指標'!$A$4:$AU$1029,COLUMN('04施策の客観指標'!$AP:$AP),FALSE)</f>
        <v>-</v>
      </c>
      <c r="Z54" s="528" t="str">
        <f>VLOOKUP($A54&amp;"-"&amp;Z$4,'04施策の客観指標'!$A$4:$AU$1029,COLUMN('04施策の客観指標'!$AP:$AP),FALSE)</f>
        <v>-</v>
      </c>
      <c r="AA54" s="529" t="str">
        <f>VLOOKUP($A54&amp;"-"&amp;AA$4,'04施策の客観指標'!$A$4:$AU$1029,COLUMN('04施策の客観指標'!$AP:$AP),FALSE)</f>
        <v>-</v>
      </c>
      <c r="AB54" s="547" t="str">
        <f t="shared" si="70"/>
        <v>c</v>
      </c>
      <c r="AC54" s="252" t="str">
        <f>VLOOKUP($A54&amp;"-"&amp;S$4,'04施策の客観指標'!$A$4:$AU$1029,COLUMN('04施策の客観指標'!$AU:$AU),FALSE)</f>
        <v>-</v>
      </c>
      <c r="AD54" s="38">
        <f>VLOOKUP($A54&amp;"-"&amp;T$4,'04施策の客観指標'!$A$4:$AU$1029,COLUMN('04施策の客観指標'!$AU:$AU),FALSE)</f>
        <v>1</v>
      </c>
      <c r="AE54" s="38" t="str">
        <f>VLOOKUP($A54&amp;"-"&amp;U$4,'04施策の客観指標'!$A$4:$AU$1029,COLUMN('04施策の客観指標'!$AU:$AU),FALSE)</f>
        <v>-</v>
      </c>
      <c r="AF54" s="38" t="str">
        <f>VLOOKUP($A54&amp;"-"&amp;V$4,'04施策の客観指標'!$A$4:$AU$1029,COLUMN('04施策の客観指標'!$AU:$AU),FALSE)</f>
        <v>-</v>
      </c>
      <c r="AG54" s="38" t="str">
        <f>VLOOKUP($A54&amp;"-"&amp;W$4,'04施策の客観指標'!$A$4:$AU$1029,COLUMN('04施策の客観指標'!$AU:$AU),FALSE)</f>
        <v>-</v>
      </c>
      <c r="AH54" s="38" t="str">
        <f>VLOOKUP($A54&amp;"-"&amp;X$4,'04施策の客観指標'!$A$4:$AU$1029,COLUMN('04施策の客観指標'!$AU:$AU),FALSE)</f>
        <v>-</v>
      </c>
      <c r="AI54" s="38" t="str">
        <f>VLOOKUP($A54&amp;"-"&amp;Y$4,'04施策の客観指標'!$A$4:$AU$1029,COLUMN('04施策の客観指標'!$AU:$AU),FALSE)</f>
        <v>-</v>
      </c>
      <c r="AJ54" s="38" t="str">
        <f>VLOOKUP($A54&amp;"-"&amp;Z$4,'04施策の客観指標'!$A$4:$AU$1029,COLUMN('04施策の客観指標'!$AU:$AU),FALSE)</f>
        <v>-</v>
      </c>
      <c r="AK54" s="38" t="str">
        <f>VLOOKUP($A54&amp;"-"&amp;AA$4,'04施策の客観指標'!$A$4:$AU$1029,COLUMN('04施策の客観指標'!$AU:$AU),FALSE)</f>
        <v>-</v>
      </c>
      <c r="AL54" s="82">
        <f t="shared" si="141"/>
        <v>1</v>
      </c>
      <c r="AM54" s="252" t="str">
        <f t="shared" si="142"/>
        <v/>
      </c>
      <c r="AN54" s="38">
        <f t="shared" si="143"/>
        <v>2</v>
      </c>
      <c r="AO54" s="38" t="str">
        <f t="shared" si="144"/>
        <v/>
      </c>
      <c r="AP54" s="38" t="str">
        <f t="shared" si="145"/>
        <v/>
      </c>
      <c r="AQ54" s="38" t="str">
        <f t="shared" si="146"/>
        <v/>
      </c>
      <c r="AR54" s="38" t="str">
        <f t="shared" si="147"/>
        <v/>
      </c>
      <c r="AS54" s="38" t="str">
        <f t="shared" si="148"/>
        <v/>
      </c>
      <c r="AT54" s="38" t="str">
        <f t="shared" si="149"/>
        <v/>
      </c>
      <c r="AU54" s="253" t="str">
        <f t="shared" si="150"/>
        <v/>
      </c>
      <c r="AV54" s="81">
        <f t="shared" si="200"/>
        <v>0.5</v>
      </c>
      <c r="AW54" s="534" t="str">
        <f>IF($K54="○",VLOOKUP($C54&amp;"-"&amp;AW$4,'05市民生活実感調査'!$A$3:$BC$218,COLUMN('05市民生活実感調査'!$O:$O),FALSE),"-")</f>
        <v>-</v>
      </c>
      <c r="AX54" s="535" t="str">
        <f>IF($L54="○",VLOOKUP($C54&amp;"-"&amp;AX$4,'05市民生活実感調査'!$A$3:$BC$218,COLUMN('05市民生活実感調査'!$O:$O),FALSE),"-")</f>
        <v>-</v>
      </c>
      <c r="AY54" s="535" t="str">
        <f>IF($M54="○",VLOOKUP($C54&amp;"-"&amp;AY$4,'05市民生活実感調査'!$A$3:$BC$218,COLUMN('05市民生活実感調査'!$O:$O),FALSE),"-")</f>
        <v>c</v>
      </c>
      <c r="AZ54" s="535" t="str">
        <f>IF($N54="○",VLOOKUP($C54&amp;"-"&amp;AZ$4,'05市民生活実感調査'!$A$3:$BC$218,COLUMN('05市民生活実感調査'!$O:$O),FALSE),"-")</f>
        <v>-</v>
      </c>
      <c r="BA54" s="535" t="str">
        <f>IF($O54="○",VLOOKUP($C54&amp;"-"&amp;BA$4,'05市民生活実感調査'!$A$3:$BC$218,COLUMN('05市民生活実感調査'!$O:$O),FALSE),"-")</f>
        <v>-</v>
      </c>
      <c r="BB54" s="535" t="str">
        <f>IF($P54="○",VLOOKUP($C54&amp;"-"&amp;BB$4,'05市民生活実感調査'!$A$3:$BC$218,COLUMN('05市民生活実感調査'!$O:$O),FALSE),"-")</f>
        <v>-</v>
      </c>
      <c r="BC54" s="535" t="str">
        <f>IF($Q54="○",VLOOKUP($C54&amp;"-"&amp;BC$4,'05市民生活実感調査'!$A$3:$BC$218,COLUMN('05市民生活実感調査'!$O:$O),FALSE),"-")</f>
        <v>-</v>
      </c>
      <c r="BD54" s="535" t="str">
        <f>IF($R54="○",VLOOKUP($C54&amp;"-"&amp;BD$4,'05市民生活実感調査'!$A$3:$BC$218,COLUMN('05市民生活実感調査'!$O:$O),FALSE),"-")</f>
        <v>-</v>
      </c>
      <c r="BE54" s="536" t="str">
        <f t="shared" si="81"/>
        <v>c</v>
      </c>
      <c r="BF54" s="37" t="str">
        <f t="shared" si="151"/>
        <v/>
      </c>
      <c r="BG54" s="38" t="str">
        <f t="shared" si="152"/>
        <v/>
      </c>
      <c r="BH54" s="38">
        <f t="shared" si="153"/>
        <v>2</v>
      </c>
      <c r="BI54" s="38" t="str">
        <f t="shared" si="154"/>
        <v/>
      </c>
      <c r="BJ54" s="38" t="str">
        <f t="shared" si="155"/>
        <v/>
      </c>
      <c r="BK54" s="38" t="str">
        <f t="shared" si="156"/>
        <v/>
      </c>
      <c r="BL54" s="38" t="str">
        <f t="shared" si="157"/>
        <v/>
      </c>
      <c r="BM54" s="38" t="str">
        <f t="shared" si="158"/>
        <v/>
      </c>
      <c r="BN54" s="41">
        <f t="shared" si="159"/>
        <v>0.5</v>
      </c>
      <c r="BO54" s="275" t="s">
        <v>124</v>
      </c>
      <c r="BP54" s="5" t="s">
        <v>2205</v>
      </c>
      <c r="BQ54" s="586" t="str">
        <f>VLOOKUP(AB54&amp;BE54&amp;BO54,[25]プルダウン!$AC$2:$AD$71,2,FALSE)</f>
        <v>C</v>
      </c>
      <c r="BR54" s="587" t="str">
        <f>VLOOKUP(BQ54,プルダウン!$A$1:$B$6,2,FALSE)</f>
        <v>政策の目的がそこそこ達成されている</v>
      </c>
      <c r="BS54" s="295" t="s">
        <v>2478</v>
      </c>
      <c r="BT54" s="296" t="s">
        <v>2476</v>
      </c>
      <c r="BU54" s="280" t="s">
        <v>2263</v>
      </c>
      <c r="BV54" s="329" t="s">
        <v>2477</v>
      </c>
      <c r="BW54" s="115" t="str">
        <f>VLOOKUP($A54&amp;"-"&amp;BW$4,'04施策の客観指標'!$A$4:$AU$1029,COLUMN('04施策の客観指標'!$AQ:$AQ),FALSE)</f>
        <v>-</v>
      </c>
      <c r="BX54" s="7" t="str">
        <f>VLOOKUP($A54&amp;"-"&amp;BX$4,'04施策の客観指標'!$A$4:$AU$1029,COLUMN('04施策の客観指標'!$AQ:$AQ),FALSE)</f>
        <v>-</v>
      </c>
      <c r="BY54" s="7" t="str">
        <f>VLOOKUP($A54&amp;"-"&amp;BY$4,'04施策の客観指標'!$A$4:$AU$1029,COLUMN('04施策の客観指標'!$AQ:$AQ),FALSE)</f>
        <v>-</v>
      </c>
      <c r="BZ54" s="7" t="str">
        <f>VLOOKUP($A54&amp;"-"&amp;BZ$4,'04施策の客観指標'!$A$4:$AU$1029,COLUMN('04施策の客観指標'!$AQ:$AQ),FALSE)</f>
        <v>-</v>
      </c>
      <c r="CA54" s="7" t="str">
        <f>VLOOKUP($A54&amp;"-"&amp;CA$4,'04施策の客観指標'!$A$4:$AU$1029,COLUMN('04施策の客観指標'!$AQ:$AQ),FALSE)</f>
        <v>-</v>
      </c>
      <c r="CB54" s="7" t="str">
        <f>VLOOKUP($A54&amp;"-"&amp;CB$4,'04施策の客観指標'!$A$4:$AU$1029,COLUMN('04施策の客観指標'!$AQ:$AQ),FALSE)</f>
        <v>-</v>
      </c>
      <c r="CC54" s="7" t="str">
        <f>VLOOKUP($A54&amp;"-"&amp;CC$4,'04施策の客観指標'!$A$4:$AU$1029,COLUMN('04施策の客観指標'!$AQ:$AQ),FALSE)</f>
        <v>-</v>
      </c>
      <c r="CD54" s="7" t="str">
        <f>VLOOKUP($A54&amp;"-"&amp;CD$4,'04施策の客観指標'!$A$4:$AU$1029,COLUMN('04施策の客観指標'!$AQ:$AQ),FALSE)</f>
        <v>-</v>
      </c>
      <c r="CE54" s="7" t="str">
        <f>VLOOKUP($A54&amp;"-"&amp;CE$4,'04施策の客観指標'!$A$4:$AU$1029,COLUMN('04施策の客観指標'!$AQ:$AQ),FALSE)</f>
        <v>-</v>
      </c>
      <c r="CF54" s="109" t="str">
        <f t="shared" si="84"/>
        <v>e</v>
      </c>
      <c r="CG54" s="37" t="str">
        <f>VLOOKUP($A54&amp;"-"&amp;BW$4,'04施策の客観指標'!$A$4:$AU$1029,COLUMN('04施策の客観指標'!$AU:$AU),FALSE)</f>
        <v>-</v>
      </c>
      <c r="CH54" s="38">
        <f>VLOOKUP($A54&amp;"-"&amp;BX$4,'04施策の客観指標'!$A$4:$AU$1029,COLUMN('04施策の客観指標'!$AU:$AU),FALSE)</f>
        <v>1</v>
      </c>
      <c r="CI54" s="38" t="str">
        <f>VLOOKUP($A54&amp;"-"&amp;BY$4,'04施策の客観指標'!$A$4:$AU$1029,COLUMN('04施策の客観指標'!$AU:$AU),FALSE)</f>
        <v>-</v>
      </c>
      <c r="CJ54" s="38" t="str">
        <f>VLOOKUP($A54&amp;"-"&amp;BZ$4,'04施策の客観指標'!$A$4:$AU$1029,COLUMN('04施策の客観指標'!$AU:$AU),FALSE)</f>
        <v>-</v>
      </c>
      <c r="CK54" s="38" t="str">
        <f>VLOOKUP($A54&amp;"-"&amp;CA$4,'04施策の客観指標'!$A$4:$AU$1029,COLUMN('04施策の客観指標'!$AU:$AU),FALSE)</f>
        <v>-</v>
      </c>
      <c r="CL54" s="38" t="str">
        <f>VLOOKUP($A54&amp;"-"&amp;CB$4,'04施策の客観指標'!$A$4:$AU$1029,COLUMN('04施策の客観指標'!$AU:$AU),FALSE)</f>
        <v>-</v>
      </c>
      <c r="CM54" s="38" t="str">
        <f>VLOOKUP($A54&amp;"-"&amp;CC$4,'04施策の客観指標'!$A$4:$AU$1029,COLUMN('04施策の客観指標'!$AU:$AU),FALSE)</f>
        <v>-</v>
      </c>
      <c r="CN54" s="38" t="str">
        <f>VLOOKUP($A54&amp;"-"&amp;CD$4,'04施策の客観指標'!$A$4:$AU$1029,COLUMN('04施策の客観指標'!$AU:$AU),FALSE)</f>
        <v>-</v>
      </c>
      <c r="CO54" s="38" t="str">
        <f>VLOOKUP($A54&amp;"-"&amp;CE$4,'04施策の客観指標'!$A$4:$AU$1029,COLUMN('04施策の客観指標'!$AU:$AU),FALSE)</f>
        <v>-</v>
      </c>
      <c r="CP54" s="82">
        <f t="shared" si="85"/>
        <v>1</v>
      </c>
      <c r="CQ54" s="37" t="str">
        <f t="shared" si="86"/>
        <v/>
      </c>
      <c r="CR54" s="38" t="str">
        <f t="shared" si="9"/>
        <v/>
      </c>
      <c r="CS54" s="38" t="str">
        <f t="shared" si="10"/>
        <v/>
      </c>
      <c r="CT54" s="38" t="str">
        <f t="shared" si="11"/>
        <v/>
      </c>
      <c r="CU54" s="38" t="str">
        <f t="shared" si="12"/>
        <v/>
      </c>
      <c r="CV54" s="38" t="str">
        <f t="shared" si="13"/>
        <v/>
      </c>
      <c r="CW54" s="38" t="str">
        <f t="shared" si="14"/>
        <v/>
      </c>
      <c r="CX54" s="38" t="str">
        <f t="shared" si="15"/>
        <v/>
      </c>
      <c r="CY54" s="38" t="str">
        <f t="shared" si="16"/>
        <v/>
      </c>
      <c r="CZ54" s="41">
        <f t="shared" si="87"/>
        <v>0</v>
      </c>
      <c r="DA54" s="37" t="str">
        <f>IF($K54="○",VLOOKUP($C54&amp;"-"&amp;DA$4,'05市民生活実感調査'!$A$3:$BC$218,COLUMN('05市民生活実感調査'!$Y:$Y),FALSE),"-")</f>
        <v>-</v>
      </c>
      <c r="DB54" s="38" t="str">
        <f>IF($L54="○",VLOOKUP($C54&amp;"-"&amp;DB$4,'05市民生活実感調査'!$A$3:$BC$218,COLUMN('05市民生活実感調査'!$Y:$Y),FALSE),"-")</f>
        <v>-</v>
      </c>
      <c r="DC54" s="38" t="str">
        <f>IF($M54="○",VLOOKUP($C54&amp;"-"&amp;DC$4,'05市民生活実感調査'!$A$3:$BC$218,COLUMN('05市民生活実感調査'!$Y:$Y),FALSE),"-")</f>
        <v>-</v>
      </c>
      <c r="DD54" s="38" t="str">
        <f>IF($N54="○",VLOOKUP($C54&amp;"-"&amp;DD$4,'05市民生活実感調査'!$A$3:$BC$218,COLUMN('05市民生活実感調査'!$Y:$Y),FALSE),"-")</f>
        <v>-</v>
      </c>
      <c r="DE54" s="38" t="str">
        <f>IF($O54="○",VLOOKUP($C54&amp;"-"&amp;DE$4,'05市民生活実感調査'!$A$3:$BC$218,COLUMN('05市民生活実感調査'!$Y:$Y),FALSE),"-")</f>
        <v>-</v>
      </c>
      <c r="DF54" s="38" t="str">
        <f>IF($P54="○",VLOOKUP($C54&amp;"-"&amp;DF$4,'05市民生活実感調査'!$A$3:$BC$218,COLUMN('05市民生活実感調査'!$Y:$Y),FALSE),"-")</f>
        <v>-</v>
      </c>
      <c r="DG54" s="38" t="str">
        <f>IF($Q54="○",VLOOKUP($C54&amp;"-"&amp;DG$4,'05市民生活実感調査'!$A$3:$BC$218,COLUMN('05市民生活実感調査'!$Y:$Y),FALSE),"-")</f>
        <v>-</v>
      </c>
      <c r="DH54" s="38" t="str">
        <f>IF($R54="○",VLOOKUP($C54&amp;"-"&amp;DH$4,'05市民生活実感調査'!$A$3:$BC$218,COLUMN('05市民生活実感調査'!$Y:$Y),FALSE),"-")</f>
        <v>-</v>
      </c>
      <c r="DI54" s="109" t="e">
        <f t="shared" si="88"/>
        <v>#DIV/0!</v>
      </c>
      <c r="DJ54" s="37" t="str">
        <f t="shared" si="89"/>
        <v/>
      </c>
      <c r="DK54" s="38" t="str">
        <f t="shared" si="17"/>
        <v/>
      </c>
      <c r="DL54" s="38" t="str">
        <f t="shared" si="18"/>
        <v/>
      </c>
      <c r="DM54" s="38" t="str">
        <f t="shared" si="19"/>
        <v/>
      </c>
      <c r="DN54" s="38" t="str">
        <f t="shared" si="20"/>
        <v/>
      </c>
      <c r="DO54" s="38" t="str">
        <f t="shared" si="21"/>
        <v/>
      </c>
      <c r="DP54" s="38" t="str">
        <f t="shared" si="22"/>
        <v/>
      </c>
      <c r="DQ54" s="38" t="str">
        <f t="shared" si="23"/>
        <v/>
      </c>
      <c r="DR54" s="41" t="e">
        <f t="shared" si="90"/>
        <v>#DIV/0!</v>
      </c>
      <c r="DS54" s="13" t="str">
        <f t="shared" si="91"/>
        <v>客観指標</v>
      </c>
      <c r="DT54" s="5" t="str">
        <f t="shared" si="92"/>
        <v>障害のあるひとの社会参加や就労支援という対象者が限られた施策であり，市民の生活実感に施策の効果が反映されにくいと考えられるため，客観指標を重視する。</v>
      </c>
      <c r="DU54" s="108" t="e">
        <f>VLOOKUP(CF54&amp;DI54&amp;DS54,プルダウン!$AC$2:$AD$51,2,FALSE)</f>
        <v>#DIV/0!</v>
      </c>
      <c r="DV54" s="12" t="e">
        <f>VLOOKUP(DU54,プルダウン!$A$1:$B$6,2,FALSE)</f>
        <v>#DIV/0!</v>
      </c>
      <c r="DW54" s="11"/>
      <c r="DX54" s="12"/>
      <c r="DY54" s="22" t="s">
        <v>81</v>
      </c>
      <c r="DZ54" s="116"/>
      <c r="EA54" s="115" t="str">
        <f>VLOOKUP($A54&amp;"-"&amp;EA$4,'04施策の客観指標'!$A$4:$AU$1029,COLUMN('04施策の客観指標'!$AR:$AR),FALSE)</f>
        <v>-</v>
      </c>
      <c r="EB54" s="7" t="str">
        <f>VLOOKUP($A54&amp;"-"&amp;EB$4,'04施策の客観指標'!$A$4:$AU$1029,COLUMN('04施策の客観指標'!$AR:$AR),FALSE)</f>
        <v>-</v>
      </c>
      <c r="EC54" s="7" t="str">
        <f>VLOOKUP($A54&amp;"-"&amp;EC$4,'04施策の客観指標'!$A$4:$AU$1029,COLUMN('04施策の客観指標'!$AR:$AR),FALSE)</f>
        <v>-</v>
      </c>
      <c r="ED54" s="7" t="str">
        <f>VLOOKUP($A54&amp;"-"&amp;ED$4,'04施策の客観指標'!$A$4:$AU$1029,COLUMN('04施策の客観指標'!$AR:$AR),FALSE)</f>
        <v>-</v>
      </c>
      <c r="EE54" s="7" t="str">
        <f>VLOOKUP($A54&amp;"-"&amp;EE$4,'04施策の客観指標'!$A$4:$AU$1029,COLUMN('04施策の客観指標'!$AR:$AR),FALSE)</f>
        <v>-</v>
      </c>
      <c r="EF54" s="7" t="str">
        <f>VLOOKUP($A54&amp;"-"&amp;EF$4,'04施策の客観指標'!$A$4:$AU$1029,COLUMN('04施策の客観指標'!$AR:$AR),FALSE)</f>
        <v>-</v>
      </c>
      <c r="EG54" s="7" t="str">
        <f>VLOOKUP($A54&amp;"-"&amp;EG$4,'04施策の客観指標'!$A$4:$AU$1029,COLUMN('04施策の客観指標'!$AR:$AR),FALSE)</f>
        <v>-</v>
      </c>
      <c r="EH54" s="7" t="str">
        <f>VLOOKUP($A54&amp;"-"&amp;EH$4,'04施策の客観指標'!$A$4:$AU$1029,COLUMN('04施策の客観指標'!$AR:$AR),FALSE)</f>
        <v>-</v>
      </c>
      <c r="EI54" s="7" t="str">
        <f>VLOOKUP($A54&amp;"-"&amp;EI$4,'04施策の客観指標'!$A$4:$AU$1029,COLUMN('04施策の客観指標'!$AR:$AR),FALSE)</f>
        <v>-</v>
      </c>
      <c r="EJ54" s="109" t="str">
        <f t="shared" si="93"/>
        <v>e</v>
      </c>
      <c r="EK54" s="37" t="str">
        <f>VLOOKUP($A54&amp;"-"&amp;EA$4,'04施策の客観指標'!$A$4:$AU$1029,COLUMN('04施策の客観指標'!$AU:$AU),FALSE)</f>
        <v>-</v>
      </c>
      <c r="EL54" s="38">
        <f>VLOOKUP($A54&amp;"-"&amp;EB$4,'04施策の客観指標'!$A$4:$AU$1029,COLUMN('04施策の客観指標'!$AU:$AU),FALSE)</f>
        <v>1</v>
      </c>
      <c r="EM54" s="38" t="str">
        <f>VLOOKUP($A54&amp;"-"&amp;EC$4,'04施策の客観指標'!$A$4:$AU$1029,COLUMN('04施策の客観指標'!$AU:$AU),FALSE)</f>
        <v>-</v>
      </c>
      <c r="EN54" s="38" t="str">
        <f>VLOOKUP($A54&amp;"-"&amp;ED$4,'04施策の客観指標'!$A$4:$AU$1029,COLUMN('04施策の客観指標'!$AU:$AU),FALSE)</f>
        <v>-</v>
      </c>
      <c r="EO54" s="38" t="str">
        <f>VLOOKUP($A54&amp;"-"&amp;EE$4,'04施策の客観指標'!$A$4:$AU$1029,COLUMN('04施策の客観指標'!$AU:$AU),FALSE)</f>
        <v>-</v>
      </c>
      <c r="EP54" s="38" t="str">
        <f>VLOOKUP($A54&amp;"-"&amp;EF$4,'04施策の客観指標'!$A$4:$AU$1029,COLUMN('04施策の客観指標'!$AU:$AU),FALSE)</f>
        <v>-</v>
      </c>
      <c r="EQ54" s="38" t="str">
        <f>VLOOKUP($A54&amp;"-"&amp;EG$4,'04施策の客観指標'!$A$4:$AU$1029,COLUMN('04施策の客観指標'!$AU:$AU),FALSE)</f>
        <v>-</v>
      </c>
      <c r="ER54" s="38" t="str">
        <f>VLOOKUP($A54&amp;"-"&amp;EH$4,'04施策の客観指標'!$A$4:$AU$1029,COLUMN('04施策の客観指標'!$AU:$AU),FALSE)</f>
        <v>-</v>
      </c>
      <c r="ES54" s="38" t="str">
        <f>VLOOKUP($A54&amp;"-"&amp;EI$4,'04施策の客観指標'!$A$4:$AU$1029,COLUMN('04施策の客観指標'!$AU:$AU),FALSE)</f>
        <v>-</v>
      </c>
      <c r="ET54" s="82">
        <f t="shared" si="94"/>
        <v>1</v>
      </c>
      <c r="EU54" s="37" t="str">
        <f t="shared" si="95"/>
        <v/>
      </c>
      <c r="EV54" s="38" t="str">
        <f t="shared" si="24"/>
        <v/>
      </c>
      <c r="EW54" s="38" t="str">
        <f t="shared" si="25"/>
        <v/>
      </c>
      <c r="EX54" s="38" t="str">
        <f t="shared" si="26"/>
        <v/>
      </c>
      <c r="EY54" s="38" t="str">
        <f t="shared" si="27"/>
        <v/>
      </c>
      <c r="EZ54" s="38" t="str">
        <f t="shared" si="28"/>
        <v/>
      </c>
      <c r="FA54" s="38" t="str">
        <f t="shared" si="29"/>
        <v/>
      </c>
      <c r="FB54" s="38" t="str">
        <f t="shared" si="30"/>
        <v/>
      </c>
      <c r="FC54" s="38" t="str">
        <f t="shared" si="31"/>
        <v/>
      </c>
      <c r="FD54" s="41">
        <f t="shared" si="96"/>
        <v>0</v>
      </c>
      <c r="FE54" s="37" t="str">
        <f>IF($K54="○",VLOOKUP($C54&amp;"-"&amp;FE$4,'05市民生活実感調査'!$A$3:$BC$218,COLUMN('05市民生活実感調査'!$AI:$AI),FALSE),"-")</f>
        <v>-</v>
      </c>
      <c r="FF54" s="38" t="str">
        <f>IF($L54="○",VLOOKUP($C54&amp;"-"&amp;FF$4,'05市民生活実感調査'!$A$3:$BC$218,COLUMN('05市民生活実感調査'!$AI:$AI),FALSE),"-")</f>
        <v>-</v>
      </c>
      <c r="FG54" s="38" t="str">
        <f>IF($M54="○",VLOOKUP($C54&amp;"-"&amp;FG$4,'05市民生活実感調査'!$A$3:$BC$218,COLUMN('05市民生活実感調査'!$AI:$AI),FALSE),"-")</f>
        <v>-</v>
      </c>
      <c r="FH54" s="38" t="str">
        <f>IF($N54="○",VLOOKUP($C54&amp;"-"&amp;FH$4,'05市民生活実感調査'!$A$3:$BC$218,COLUMN('05市民生活実感調査'!$AI:$AI),FALSE),"-")</f>
        <v>-</v>
      </c>
      <c r="FI54" s="38" t="str">
        <f>IF($O54="○",VLOOKUP($C54&amp;"-"&amp;FI$4,'05市民生活実感調査'!$A$3:$BC$218,COLUMN('05市民生活実感調査'!$AI:$AI),FALSE),"-")</f>
        <v>-</v>
      </c>
      <c r="FJ54" s="38" t="str">
        <f>IF($P54="○",VLOOKUP($C54&amp;"-"&amp;FJ$4,'05市民生活実感調査'!$A$3:$BC$218,COLUMN('05市民生活実感調査'!$AI:$AI),FALSE),"-")</f>
        <v>-</v>
      </c>
      <c r="FK54" s="38" t="str">
        <f>IF($Q54="○",VLOOKUP($C54&amp;"-"&amp;FK$4,'05市民生活実感調査'!$A$3:$BC$218,COLUMN('05市民生活実感調査'!$AI:$AI),FALSE),"-")</f>
        <v>-</v>
      </c>
      <c r="FL54" s="38" t="str">
        <f>IF($R54="○",VLOOKUP($C54&amp;"-"&amp;FL$4,'05市民生活実感調査'!$A$3:$BC$218,COLUMN('05市民生活実感調査'!$AI:$AI),FALSE),"-")</f>
        <v>-</v>
      </c>
      <c r="FM54" s="109" t="e">
        <f t="shared" si="97"/>
        <v>#DIV/0!</v>
      </c>
      <c r="FN54" s="37" t="str">
        <f t="shared" si="98"/>
        <v/>
      </c>
      <c r="FO54" s="38" t="str">
        <f t="shared" si="32"/>
        <v/>
      </c>
      <c r="FP54" s="38" t="str">
        <f t="shared" si="33"/>
        <v/>
      </c>
      <c r="FQ54" s="38" t="str">
        <f t="shared" si="34"/>
        <v/>
      </c>
      <c r="FR54" s="38" t="str">
        <f t="shared" si="35"/>
        <v/>
      </c>
      <c r="FS54" s="38" t="str">
        <f t="shared" si="36"/>
        <v/>
      </c>
      <c r="FT54" s="38" t="str">
        <f t="shared" si="37"/>
        <v/>
      </c>
      <c r="FU54" s="38" t="str">
        <f t="shared" si="38"/>
        <v/>
      </c>
      <c r="FV54" s="41" t="e">
        <f t="shared" si="99"/>
        <v>#DIV/0!</v>
      </c>
      <c r="FW54" s="13" t="str">
        <f t="shared" si="100"/>
        <v>客観指標</v>
      </c>
      <c r="FX54" s="5" t="str">
        <f t="shared" si="101"/>
        <v>障害のあるひとの社会参加や就労支援という対象者が限られた施策であり，市民の生活実感に施策の効果が反映されにくいと考えられるため，客観指標を重視する。</v>
      </c>
      <c r="FY54" s="108" t="e">
        <f>VLOOKUP(EJ54&amp;FM54&amp;FW54,プルダウン!$AC$2:$AD$51,2,FALSE)</f>
        <v>#DIV/0!</v>
      </c>
      <c r="FZ54" s="12" t="e">
        <f>VLOOKUP(FY54,プルダウン!$A$1:$B$6,2,FALSE)</f>
        <v>#DIV/0!</v>
      </c>
      <c r="GA54" s="11"/>
      <c r="GB54" s="12"/>
      <c r="GC54" s="22" t="s">
        <v>81</v>
      </c>
      <c r="GD54" s="116"/>
      <c r="GE54" s="115" t="str">
        <f>VLOOKUP($A54&amp;"-"&amp;GE$4,'04施策の客観指標'!$A$4:$AU$1029,COLUMN('04施策の客観指標'!$AS:$AS),FALSE)</f>
        <v>-</v>
      </c>
      <c r="GF54" s="7" t="str">
        <f>VLOOKUP($A54&amp;"-"&amp;GF$4,'04施策の客観指標'!$A$4:$AU$1029,COLUMN('04施策の客観指標'!$AS:$AS),FALSE)</f>
        <v>-</v>
      </c>
      <c r="GG54" s="7" t="str">
        <f>VLOOKUP($A54&amp;"-"&amp;GG$4,'04施策の客観指標'!$A$4:$AU$1029,COLUMN('04施策の客観指標'!$AS:$AS),FALSE)</f>
        <v>-</v>
      </c>
      <c r="GH54" s="7" t="str">
        <f>VLOOKUP($A54&amp;"-"&amp;GH$4,'04施策の客観指標'!$A$4:$AU$1029,COLUMN('04施策の客観指標'!$AS:$AS),FALSE)</f>
        <v>-</v>
      </c>
      <c r="GI54" s="7" t="str">
        <f>VLOOKUP($A54&amp;"-"&amp;GI$4,'04施策の客観指標'!$A$4:$AU$1029,COLUMN('04施策の客観指標'!$AS:$AS),FALSE)</f>
        <v>-</v>
      </c>
      <c r="GJ54" s="7" t="str">
        <f>VLOOKUP($A54&amp;"-"&amp;GJ$4,'04施策の客観指標'!$A$4:$AU$1029,COLUMN('04施策の客観指標'!$AS:$AS),FALSE)</f>
        <v>-</v>
      </c>
      <c r="GK54" s="7" t="str">
        <f>VLOOKUP($A54&amp;"-"&amp;GK$4,'04施策の客観指標'!$A$4:$AU$1029,COLUMN('04施策の客観指標'!$AS:$AS),FALSE)</f>
        <v>-</v>
      </c>
      <c r="GL54" s="7" t="str">
        <f>VLOOKUP($A54&amp;"-"&amp;GL$4,'04施策の客観指標'!$A$4:$AU$1029,COLUMN('04施策の客観指標'!$AS:$AS),FALSE)</f>
        <v>-</v>
      </c>
      <c r="GM54" s="7" t="str">
        <f>VLOOKUP($A54&amp;"-"&amp;GM$4,'04施策の客観指標'!$A$4:$AU$1029,COLUMN('04施策の客観指標'!$AS:$AS),FALSE)</f>
        <v>-</v>
      </c>
      <c r="GN54" s="109" t="str">
        <f t="shared" si="102"/>
        <v>e</v>
      </c>
      <c r="GO54" s="37" t="str">
        <f>VLOOKUP($A54&amp;"-"&amp;GE$4,'04施策の客観指標'!$A$4:$AU$1029,COLUMN('04施策の客観指標'!$AU:$AU),FALSE)</f>
        <v>-</v>
      </c>
      <c r="GP54" s="38">
        <f>VLOOKUP($A54&amp;"-"&amp;GF$4,'04施策の客観指標'!$A$4:$AU$1029,COLUMN('04施策の客観指標'!$AU:$AU),FALSE)</f>
        <v>1</v>
      </c>
      <c r="GQ54" s="38" t="str">
        <f>VLOOKUP($A54&amp;"-"&amp;GG$4,'04施策の客観指標'!$A$4:$AU$1029,COLUMN('04施策の客観指標'!$AU:$AU),FALSE)</f>
        <v>-</v>
      </c>
      <c r="GR54" s="38" t="str">
        <f>VLOOKUP($A54&amp;"-"&amp;GH$4,'04施策の客観指標'!$A$4:$AU$1029,COLUMN('04施策の客観指標'!$AU:$AU),FALSE)</f>
        <v>-</v>
      </c>
      <c r="GS54" s="38" t="str">
        <f>VLOOKUP($A54&amp;"-"&amp;GI$4,'04施策の客観指標'!$A$4:$AU$1029,COLUMN('04施策の客観指標'!$AU:$AU),FALSE)</f>
        <v>-</v>
      </c>
      <c r="GT54" s="38" t="str">
        <f>VLOOKUP($A54&amp;"-"&amp;GJ$4,'04施策の客観指標'!$A$4:$AU$1029,COLUMN('04施策の客観指標'!$AU:$AU),FALSE)</f>
        <v>-</v>
      </c>
      <c r="GU54" s="38" t="str">
        <f>VLOOKUP($A54&amp;"-"&amp;GK$4,'04施策の客観指標'!$A$4:$AU$1029,COLUMN('04施策の客観指標'!$AU:$AU),FALSE)</f>
        <v>-</v>
      </c>
      <c r="GV54" s="38" t="str">
        <f>VLOOKUP($A54&amp;"-"&amp;GL$4,'04施策の客観指標'!$A$4:$AU$1029,COLUMN('04施策の客観指標'!$AU:$AU),FALSE)</f>
        <v>-</v>
      </c>
      <c r="GW54" s="38" t="str">
        <f>VLOOKUP($A54&amp;"-"&amp;GM$4,'04施策の客観指標'!$A$4:$AU$1029,COLUMN('04施策の客観指標'!$AU:$AU),FALSE)</f>
        <v>-</v>
      </c>
      <c r="GX54" s="82">
        <f t="shared" si="103"/>
        <v>1</v>
      </c>
      <c r="GY54" s="37" t="str">
        <f t="shared" si="104"/>
        <v/>
      </c>
      <c r="GZ54" s="38" t="str">
        <f t="shared" si="39"/>
        <v/>
      </c>
      <c r="HA54" s="38" t="str">
        <f t="shared" si="40"/>
        <v/>
      </c>
      <c r="HB54" s="38" t="str">
        <f t="shared" si="41"/>
        <v/>
      </c>
      <c r="HC54" s="38" t="str">
        <f t="shared" si="42"/>
        <v/>
      </c>
      <c r="HD54" s="38" t="str">
        <f t="shared" si="43"/>
        <v/>
      </c>
      <c r="HE54" s="38" t="str">
        <f t="shared" si="44"/>
        <v/>
      </c>
      <c r="HF54" s="38" t="str">
        <f t="shared" si="45"/>
        <v/>
      </c>
      <c r="HG54" s="38" t="str">
        <f t="shared" si="46"/>
        <v/>
      </c>
      <c r="HH54" s="41">
        <f t="shared" si="105"/>
        <v>0</v>
      </c>
      <c r="HI54" s="37" t="str">
        <f>IF($K54="○",VLOOKUP($C54&amp;"-"&amp;HI$4,'05市民生活実感調査'!$A$3:$BC$218,COLUMN('05市民生活実感調査'!$AS:$AS),FALSE),"-")</f>
        <v>-</v>
      </c>
      <c r="HJ54" s="38" t="str">
        <f>IF($L54="○",VLOOKUP($C54&amp;"-"&amp;HJ$4,'05市民生活実感調査'!$A$3:$BC$218,COLUMN('05市民生活実感調査'!$AS:$AS),FALSE),"-")</f>
        <v>-</v>
      </c>
      <c r="HK54" s="38" t="str">
        <f>IF($M54="○",VLOOKUP($C54&amp;"-"&amp;HK$4,'05市民生活実感調査'!$A$3:$BC$218,COLUMN('05市民生活実感調査'!$AS:$AS),FALSE),"-")</f>
        <v>-</v>
      </c>
      <c r="HL54" s="38" t="str">
        <f>IF($N54="○",VLOOKUP($C54&amp;"-"&amp;HL$4,'05市民生活実感調査'!$A$3:$BC$218,COLUMN('05市民生活実感調査'!$AS:$AS),FALSE),"-")</f>
        <v>-</v>
      </c>
      <c r="HM54" s="38" t="str">
        <f>IF($O54="○",VLOOKUP($C54&amp;"-"&amp;HM$4,'05市民生活実感調査'!$A$3:$BC$218,COLUMN('05市民生活実感調査'!$AS:$AS),FALSE),"-")</f>
        <v>-</v>
      </c>
      <c r="HN54" s="38" t="str">
        <f>IF($P54="○",VLOOKUP($C54&amp;"-"&amp;HN$4,'05市民生活実感調査'!$A$3:$BC$218,COLUMN('05市民生活実感調査'!$AS:$AS),FALSE),"-")</f>
        <v>-</v>
      </c>
      <c r="HO54" s="38" t="str">
        <f>IF($Q54="○",VLOOKUP($C54&amp;"-"&amp;HO$4,'05市民生活実感調査'!$A$3:$BC$218,COLUMN('05市民生活実感調査'!$AS:$AS),FALSE),"-")</f>
        <v>-</v>
      </c>
      <c r="HP54" s="38" t="str">
        <f>IF($R54="○",VLOOKUP($C54&amp;"-"&amp;HP$4,'05市民生活実感調査'!$A$3:$BC$218,COLUMN('05市民生活実感調査'!$AS:$AS),FALSE),"-")</f>
        <v>-</v>
      </c>
      <c r="HQ54" s="109" t="e">
        <f t="shared" si="106"/>
        <v>#DIV/0!</v>
      </c>
      <c r="HR54" s="37" t="str">
        <f t="shared" si="107"/>
        <v/>
      </c>
      <c r="HS54" s="38" t="str">
        <f t="shared" si="47"/>
        <v/>
      </c>
      <c r="HT54" s="38" t="str">
        <f t="shared" si="48"/>
        <v/>
      </c>
      <c r="HU54" s="38" t="str">
        <f t="shared" si="49"/>
        <v/>
      </c>
      <c r="HV54" s="38" t="str">
        <f t="shared" si="50"/>
        <v/>
      </c>
      <c r="HW54" s="38" t="str">
        <f t="shared" si="51"/>
        <v/>
      </c>
      <c r="HX54" s="38" t="str">
        <f t="shared" si="52"/>
        <v/>
      </c>
      <c r="HY54" s="38" t="str">
        <f t="shared" si="53"/>
        <v/>
      </c>
      <c r="HZ54" s="41" t="e">
        <f t="shared" si="108"/>
        <v>#DIV/0!</v>
      </c>
      <c r="IA54" s="13" t="str">
        <f t="shared" si="109"/>
        <v>客観指標</v>
      </c>
      <c r="IB54" s="5" t="str">
        <f t="shared" si="110"/>
        <v>障害のあるひとの社会参加や就労支援という対象者が限られた施策であり，市民の生活実感に施策の効果が反映されにくいと考えられるため，客観指標を重視する。</v>
      </c>
      <c r="IC54" s="108" t="e">
        <f>VLOOKUP(GN54&amp;HQ54&amp;IA54,プルダウン!$AC$2:$AD$51,2,FALSE)</f>
        <v>#DIV/0!</v>
      </c>
      <c r="ID54" s="12" t="e">
        <f>VLOOKUP(IC54,プルダウン!$A$1:$B$6,2,FALSE)</f>
        <v>#DIV/0!</v>
      </c>
      <c r="IE54" s="11"/>
      <c r="IF54" s="12"/>
      <c r="IG54" s="22" t="s">
        <v>81</v>
      </c>
      <c r="IH54" s="116"/>
      <c r="II54" s="115" t="str">
        <f>VLOOKUP($A54&amp;"-"&amp;II$4,'04施策の客観指標'!$A$4:$AU$1029,COLUMN('04施策の客観指標'!$AT:$AT),FALSE)</f>
        <v>-</v>
      </c>
      <c r="IJ54" s="7" t="str">
        <f>VLOOKUP($A54&amp;"-"&amp;IJ$4,'04施策の客観指標'!$A$4:$AU$1029,COLUMN('04施策の客観指標'!$AT:$AT),FALSE)</f>
        <v>-</v>
      </c>
      <c r="IK54" s="7" t="str">
        <f>VLOOKUP($A54&amp;"-"&amp;IK$4,'04施策の客観指標'!$A$4:$AU$1029,COLUMN('04施策の客観指標'!$AT:$AT),FALSE)</f>
        <v>-</v>
      </c>
      <c r="IL54" s="7" t="str">
        <f>VLOOKUP($A54&amp;"-"&amp;IL$4,'04施策の客観指標'!$A$4:$AU$1029,COLUMN('04施策の客観指標'!$AT:$AT),FALSE)</f>
        <v>-</v>
      </c>
      <c r="IM54" s="7" t="str">
        <f>VLOOKUP($A54&amp;"-"&amp;IM$4,'04施策の客観指標'!$A$4:$AU$1029,COLUMN('04施策の客観指標'!$AT:$AT),FALSE)</f>
        <v>-</v>
      </c>
      <c r="IN54" s="7" t="str">
        <f>VLOOKUP($A54&amp;"-"&amp;IN$4,'04施策の客観指標'!$A$4:$AU$1029,COLUMN('04施策の客観指標'!$AT:$AT),FALSE)</f>
        <v>-</v>
      </c>
      <c r="IO54" s="7" t="str">
        <f>VLOOKUP($A54&amp;"-"&amp;IO$4,'04施策の客観指標'!$A$4:$AU$1029,COLUMN('04施策の客観指標'!$AT:$AT),FALSE)</f>
        <v>-</v>
      </c>
      <c r="IP54" s="7" t="str">
        <f>VLOOKUP($A54&amp;"-"&amp;IP$4,'04施策の客観指標'!$A$4:$AU$1029,COLUMN('04施策の客観指標'!$AT:$AT),FALSE)</f>
        <v>-</v>
      </c>
      <c r="IQ54" s="7" t="str">
        <f>VLOOKUP($A54&amp;"-"&amp;IQ$4,'04施策の客観指標'!$A$4:$AU$1029,COLUMN('04施策の客観指標'!$AT:$AT),FALSE)</f>
        <v>-</v>
      </c>
      <c r="IR54" s="109" t="str">
        <f t="shared" si="111"/>
        <v>e</v>
      </c>
      <c r="IS54" s="37" t="str">
        <f>VLOOKUP($A54&amp;"-"&amp;II$4,'04施策の客観指標'!$A$4:$AU$1029,COLUMN('04施策の客観指標'!$AU:$AU),FALSE)</f>
        <v>-</v>
      </c>
      <c r="IT54" s="38">
        <f>VLOOKUP($A54&amp;"-"&amp;IJ$4,'04施策の客観指標'!$A$4:$AU$1029,COLUMN('04施策の客観指標'!$AU:$AU),FALSE)</f>
        <v>1</v>
      </c>
      <c r="IU54" s="38" t="str">
        <f>VLOOKUP($A54&amp;"-"&amp;IK$4,'04施策の客観指標'!$A$4:$AU$1029,COLUMN('04施策の客観指標'!$AU:$AU),FALSE)</f>
        <v>-</v>
      </c>
      <c r="IV54" s="38" t="str">
        <f>VLOOKUP($A54&amp;"-"&amp;IL$4,'04施策の客観指標'!$A$4:$AU$1029,COLUMN('04施策の客観指標'!$AU:$AU),FALSE)</f>
        <v>-</v>
      </c>
      <c r="IW54" s="38" t="str">
        <f>VLOOKUP($A54&amp;"-"&amp;IM$4,'04施策の客観指標'!$A$4:$AU$1029,COLUMN('04施策の客観指標'!$AU:$AU),FALSE)</f>
        <v>-</v>
      </c>
      <c r="IX54" s="38" t="str">
        <f>VLOOKUP($A54&amp;"-"&amp;IN$4,'04施策の客観指標'!$A$4:$AU$1029,COLUMN('04施策の客観指標'!$AU:$AU),FALSE)</f>
        <v>-</v>
      </c>
      <c r="IY54" s="38" t="str">
        <f>VLOOKUP($A54&amp;"-"&amp;IO$4,'04施策の客観指標'!$A$4:$AU$1029,COLUMN('04施策の客観指標'!$AU:$AU),FALSE)</f>
        <v>-</v>
      </c>
      <c r="IZ54" s="38" t="str">
        <f>VLOOKUP($A54&amp;"-"&amp;IP$4,'04施策の客観指標'!$A$4:$AU$1029,COLUMN('04施策の客観指標'!$AU:$AU),FALSE)</f>
        <v>-</v>
      </c>
      <c r="JA54" s="38" t="str">
        <f>VLOOKUP($A54&amp;"-"&amp;IQ$4,'04施策の客観指標'!$A$4:$AU$1029,COLUMN('04施策の客観指標'!$AU:$AU),FALSE)</f>
        <v>-</v>
      </c>
      <c r="JB54" s="82">
        <f t="shared" si="112"/>
        <v>1</v>
      </c>
      <c r="JC54" s="37" t="str">
        <f t="shared" si="113"/>
        <v/>
      </c>
      <c r="JD54" s="38" t="str">
        <f t="shared" si="54"/>
        <v/>
      </c>
      <c r="JE54" s="38" t="str">
        <f t="shared" si="55"/>
        <v/>
      </c>
      <c r="JF54" s="38" t="str">
        <f t="shared" si="56"/>
        <v/>
      </c>
      <c r="JG54" s="38" t="str">
        <f t="shared" si="57"/>
        <v/>
      </c>
      <c r="JH54" s="38" t="str">
        <f t="shared" si="58"/>
        <v/>
      </c>
      <c r="JI54" s="38" t="str">
        <f t="shared" si="59"/>
        <v/>
      </c>
      <c r="JJ54" s="38" t="str">
        <f t="shared" si="60"/>
        <v/>
      </c>
      <c r="JK54" s="38" t="str">
        <f t="shared" si="61"/>
        <v/>
      </c>
      <c r="JL54" s="41">
        <f t="shared" si="114"/>
        <v>0</v>
      </c>
      <c r="JM54" s="37" t="str">
        <f>IF($K54="○",VLOOKUP($C54&amp;"-"&amp;JM$4,'05市民生活実感調査'!$A$3:$BC$218,COLUMN('05市民生活実感調査'!$BC:$BC),FALSE),"-")</f>
        <v>-</v>
      </c>
      <c r="JN54" s="38" t="str">
        <f>IF($L54="○",VLOOKUP($C54&amp;"-"&amp;JN$4,'05市民生活実感調査'!$A$3:$BC$218,COLUMN('05市民生活実感調査'!$BC:$BC),FALSE),"-")</f>
        <v>-</v>
      </c>
      <c r="JO54" s="38" t="str">
        <f>IF($M54="○",VLOOKUP($C54&amp;"-"&amp;JO$4,'05市民生活実感調査'!$A$3:$BC$218,COLUMN('05市民生活実感調査'!$BC:$BC),FALSE),"-")</f>
        <v>-</v>
      </c>
      <c r="JP54" s="38" t="str">
        <f>IF($N54="○",VLOOKUP($C54&amp;"-"&amp;JP$4,'05市民生活実感調査'!$A$3:$BC$218,COLUMN('05市民生活実感調査'!$BC:$BC),FALSE),"-")</f>
        <v>-</v>
      </c>
      <c r="JQ54" s="38" t="str">
        <f>IF($O54="○",VLOOKUP($C54&amp;"-"&amp;JQ$4,'05市民生活実感調査'!$A$3:$BC$218,COLUMN('05市民生活実感調査'!$BC:$BC),FALSE),"-")</f>
        <v>-</v>
      </c>
      <c r="JR54" s="38" t="str">
        <f>IF($P54="○",VLOOKUP($C54&amp;"-"&amp;JR$4,'05市民生活実感調査'!$A$3:$BC$218,COLUMN('05市民生活実感調査'!$BC:$BC),FALSE),"-")</f>
        <v>-</v>
      </c>
      <c r="JS54" s="38" t="str">
        <f>IF($Q54="○",VLOOKUP($C54&amp;"-"&amp;JS$4,'05市民生活実感調査'!$A$3:$BC$218,COLUMN('05市民生活実感調査'!$BC:$BC),FALSE),"-")</f>
        <v>-</v>
      </c>
      <c r="JT54" s="38" t="str">
        <f>IF($R54="○",VLOOKUP($C54&amp;"-"&amp;JT$4,'05市民生活実感調査'!$A$3:$BC$218,COLUMN('05市民生活実感調査'!$BC:$BC),FALSE),"-")</f>
        <v>-</v>
      </c>
      <c r="JU54" s="109" t="e">
        <f t="shared" si="115"/>
        <v>#DIV/0!</v>
      </c>
      <c r="JV54" s="37" t="str">
        <f t="shared" si="116"/>
        <v/>
      </c>
      <c r="JW54" s="38" t="str">
        <f t="shared" si="62"/>
        <v/>
      </c>
      <c r="JX54" s="38" t="str">
        <f t="shared" si="63"/>
        <v/>
      </c>
      <c r="JY54" s="38" t="str">
        <f t="shared" si="64"/>
        <v/>
      </c>
      <c r="JZ54" s="38" t="str">
        <f t="shared" si="65"/>
        <v/>
      </c>
      <c r="KA54" s="38" t="str">
        <f t="shared" si="66"/>
        <v/>
      </c>
      <c r="KB54" s="38" t="str">
        <f t="shared" si="67"/>
        <v/>
      </c>
      <c r="KC54" s="38" t="str">
        <f t="shared" si="68"/>
        <v/>
      </c>
      <c r="KD54" s="41" t="e">
        <f t="shared" si="117"/>
        <v>#DIV/0!</v>
      </c>
      <c r="KE54" s="13" t="str">
        <f t="shared" si="118"/>
        <v>客観指標</v>
      </c>
      <c r="KF54" s="5" t="str">
        <f t="shared" si="119"/>
        <v>障害のあるひとの社会参加や就労支援という対象者が限られた施策であり，市民の生活実感に施策の効果が反映されにくいと考えられるため，客観指標を重視する。</v>
      </c>
      <c r="KG54" s="108" t="e">
        <f>VLOOKUP(IR54&amp;JU54&amp;KE54,プルダウン!$AC$2:$AD$51,2,FALSE)</f>
        <v>#DIV/0!</v>
      </c>
      <c r="KH54" s="12" t="e">
        <f>VLOOKUP(KG54,プルダウン!$A$1:$B$6,2,FALSE)</f>
        <v>#DIV/0!</v>
      </c>
      <c r="KI54" s="11"/>
      <c r="KJ54" s="12"/>
      <c r="KK54" s="22" t="s">
        <v>81</v>
      </c>
      <c r="KL54" s="5"/>
    </row>
    <row r="55" spans="1:298" ht="174" customHeight="1">
      <c r="A55" s="18">
        <v>1304</v>
      </c>
      <c r="B55" s="5" t="s">
        <v>209</v>
      </c>
      <c r="C55" s="47">
        <f t="shared" si="140"/>
        <v>13</v>
      </c>
      <c r="D55" s="12" t="str">
        <f>IFERROR(VLOOKUP(C55,プルダウン!$L$2:$M$28,2,FALSE),"-")</f>
        <v>障害者福祉</v>
      </c>
      <c r="E55" s="5"/>
      <c r="F55" s="11" t="s">
        <v>2137</v>
      </c>
      <c r="G55" s="195" t="s">
        <v>2475</v>
      </c>
      <c r="H55" s="11"/>
      <c r="I55" s="20"/>
      <c r="J55" s="5"/>
      <c r="K55" s="42" t="s">
        <v>85</v>
      </c>
      <c r="L55" s="43" t="s">
        <v>85</v>
      </c>
      <c r="M55" s="43" t="s">
        <v>85</v>
      </c>
      <c r="N55" s="43" t="s">
        <v>392</v>
      </c>
      <c r="O55" s="43" t="s">
        <v>85</v>
      </c>
      <c r="P55" s="43" t="s">
        <v>85</v>
      </c>
      <c r="Q55" s="43" t="s">
        <v>85</v>
      </c>
      <c r="R55" s="41" t="s">
        <v>85</v>
      </c>
      <c r="S55" s="552" t="str">
        <f>VLOOKUP($A55&amp;"-"&amp;S$4,'04施策の客観指標'!$A$4:$AU$1029,COLUMN('04施策の客観指標'!$AP:$AP),FALSE)</f>
        <v>b</v>
      </c>
      <c r="T55" s="553" t="str">
        <f>VLOOKUP($A55&amp;"-"&amp;T$4,'04施策の客観指標'!$A$4:$AU$1029,COLUMN('04施策の客観指標'!$AP:$AP),FALSE)</f>
        <v>a</v>
      </c>
      <c r="U55" s="553" t="str">
        <f>VLOOKUP($A55&amp;"-"&amp;U$4,'04施策の客観指標'!$A$4:$AU$1029,COLUMN('04施策の客観指標'!$AP:$AP),FALSE)</f>
        <v>a</v>
      </c>
      <c r="V55" s="553" t="str">
        <f>VLOOKUP($A55&amp;"-"&amp;V$4,'04施策の客観指標'!$A$4:$AU$1029,COLUMN('04施策の客観指標'!$AP:$AP),FALSE)</f>
        <v>-</v>
      </c>
      <c r="W55" s="553" t="str">
        <f>VLOOKUP($A55&amp;"-"&amp;W$4,'04施策の客観指標'!$A$4:$AU$1029,COLUMN('04施策の客観指標'!$AP:$AP),FALSE)</f>
        <v>-</v>
      </c>
      <c r="X55" s="553" t="str">
        <f>VLOOKUP($A55&amp;"-"&amp;X$4,'04施策の客観指標'!$A$4:$AU$1029,COLUMN('04施策の客観指標'!$AP:$AP),FALSE)</f>
        <v>-</v>
      </c>
      <c r="Y55" s="553" t="str">
        <f>VLOOKUP($A55&amp;"-"&amp;Y$4,'04施策の客観指標'!$A$4:$AU$1029,COLUMN('04施策の客観指標'!$AP:$AP),FALSE)</f>
        <v>-</v>
      </c>
      <c r="Z55" s="553" t="str">
        <f>VLOOKUP($A55&amp;"-"&amp;Z$4,'04施策の客観指標'!$A$4:$AU$1029,COLUMN('04施策の客観指標'!$AP:$AP),FALSE)</f>
        <v>-</v>
      </c>
      <c r="AA55" s="554" t="str">
        <f>VLOOKUP($A55&amp;"-"&amp;AA$4,'04施策の客観指標'!$A$4:$AU$1029,COLUMN('04施策の客観指標'!$AP:$AP),FALSE)</f>
        <v>-</v>
      </c>
      <c r="AB55" s="555" t="str">
        <f t="shared" si="70"/>
        <v>a</v>
      </c>
      <c r="AC55" s="391">
        <f>VLOOKUP($A55&amp;"-"&amp;S$4,'04施策の客観指標'!$A$4:$AU$1029,COLUMN('04施策の客観指標'!$AU:$AU),FALSE)</f>
        <v>1</v>
      </c>
      <c r="AD55" s="392">
        <f>VLOOKUP($A55&amp;"-"&amp;T$4,'04施策の客観指標'!$A$4:$AU$1029,COLUMN('04施策の客観指標'!$AU:$AU),FALSE)</f>
        <v>1</v>
      </c>
      <c r="AE55" s="392">
        <f>VLOOKUP($A55&amp;"-"&amp;U$4,'04施策の客観指標'!$A$4:$AU$1029,COLUMN('04施策の客観指標'!$AU:$AU),FALSE)</f>
        <v>1</v>
      </c>
      <c r="AF55" s="392" t="str">
        <f>VLOOKUP($A55&amp;"-"&amp;V$4,'04施策の客観指標'!$A$4:$AU$1029,COLUMN('04施策の客観指標'!$AU:$AU),FALSE)</f>
        <v>-</v>
      </c>
      <c r="AG55" s="392" t="str">
        <f>VLOOKUP($A55&amp;"-"&amp;W$4,'04施策の客観指標'!$A$4:$AU$1029,COLUMN('04施策の客観指標'!$AU:$AU),FALSE)</f>
        <v>-</v>
      </c>
      <c r="AH55" s="392" t="str">
        <f>VLOOKUP($A55&amp;"-"&amp;X$4,'04施策の客観指標'!$A$4:$AU$1029,COLUMN('04施策の客観指標'!$AU:$AU),FALSE)</f>
        <v>-</v>
      </c>
      <c r="AI55" s="392" t="str">
        <f>VLOOKUP($A55&amp;"-"&amp;Y$4,'04施策の客観指標'!$A$4:$AU$1029,COLUMN('04施策の客観指標'!$AU:$AU),FALSE)</f>
        <v>-</v>
      </c>
      <c r="AJ55" s="392" t="str">
        <f>VLOOKUP($A55&amp;"-"&amp;Z$4,'04施策の客観指標'!$A$4:$AU$1029,COLUMN('04施策の客観指標'!$AU:$AU),FALSE)</f>
        <v>-</v>
      </c>
      <c r="AK55" s="392" t="str">
        <f>VLOOKUP($A55&amp;"-"&amp;AA$4,'04施策の客観指標'!$A$4:$AU$1029,COLUMN('04施策の客観指標'!$AU:$AU),FALSE)</f>
        <v>-</v>
      </c>
      <c r="AL55" s="393">
        <f t="shared" si="141"/>
        <v>3</v>
      </c>
      <c r="AM55" s="37">
        <f t="shared" si="142"/>
        <v>3</v>
      </c>
      <c r="AN55" s="38">
        <f t="shared" si="143"/>
        <v>4</v>
      </c>
      <c r="AO55" s="38">
        <f t="shared" si="144"/>
        <v>4</v>
      </c>
      <c r="AP55" s="38" t="str">
        <f t="shared" si="145"/>
        <v/>
      </c>
      <c r="AQ55" s="38" t="str">
        <f t="shared" si="146"/>
        <v/>
      </c>
      <c r="AR55" s="38" t="str">
        <f t="shared" si="147"/>
        <v/>
      </c>
      <c r="AS55" s="38" t="str">
        <f t="shared" si="148"/>
        <v/>
      </c>
      <c r="AT55" s="38" t="str">
        <f t="shared" si="149"/>
        <v/>
      </c>
      <c r="AU55" s="253" t="str">
        <f t="shared" si="150"/>
        <v/>
      </c>
      <c r="AV55" s="81">
        <f t="shared" si="200"/>
        <v>0.91666666666666663</v>
      </c>
      <c r="AW55" s="534" t="str">
        <f>IF($K55="○",VLOOKUP($C55&amp;"-"&amp;AW$4,'05市民生活実感調査'!$A$3:$BC$218,COLUMN('05市民生活実感調査'!$O:$O),FALSE),"-")</f>
        <v>-</v>
      </c>
      <c r="AX55" s="535" t="str">
        <f>IF($L55="○",VLOOKUP($C55&amp;"-"&amp;AX$4,'05市民生活実感調査'!$A$3:$BC$218,COLUMN('05市民生活実感調査'!$O:$O),FALSE),"-")</f>
        <v>-</v>
      </c>
      <c r="AY55" s="535" t="str">
        <f>IF($M55="○",VLOOKUP($C55&amp;"-"&amp;AY$4,'05市民生活実感調査'!$A$3:$BC$218,COLUMN('05市民生活実感調査'!$O:$O),FALSE),"-")</f>
        <v>-</v>
      </c>
      <c r="AZ55" s="535" t="str">
        <f>IF($N55="○",VLOOKUP($C55&amp;"-"&amp;AZ$4,'05市民生活実感調査'!$A$3:$BC$218,COLUMN('05市民生活実感調査'!$O:$O),FALSE),"-")</f>
        <v>c</v>
      </c>
      <c r="BA55" s="535" t="str">
        <f>IF($O55="○",VLOOKUP($C55&amp;"-"&amp;BA$4,'05市民生活実感調査'!$A$3:$BC$218,COLUMN('05市民生活実感調査'!$O:$O),FALSE),"-")</f>
        <v>-</v>
      </c>
      <c r="BB55" s="535" t="str">
        <f>IF($P55="○",VLOOKUP($C55&amp;"-"&amp;BB$4,'05市民生活実感調査'!$A$3:$BC$218,COLUMN('05市民生活実感調査'!$O:$O),FALSE),"-")</f>
        <v>-</v>
      </c>
      <c r="BC55" s="535" t="str">
        <f>IF($Q55="○",VLOOKUP($C55&amp;"-"&amp;BC$4,'05市民生活実感調査'!$A$3:$BC$218,COLUMN('05市民生活実感調査'!$O:$O),FALSE),"-")</f>
        <v>-</v>
      </c>
      <c r="BD55" s="535" t="str">
        <f>IF($R55="○",VLOOKUP($C55&amp;"-"&amp;BD$4,'05市民生活実感調査'!$A$3:$BC$218,COLUMN('05市民生活実感調査'!$O:$O),FALSE),"-")</f>
        <v>-</v>
      </c>
      <c r="BE55" s="536" t="str">
        <f t="shared" si="81"/>
        <v>c</v>
      </c>
      <c r="BF55" s="37" t="str">
        <f t="shared" si="151"/>
        <v/>
      </c>
      <c r="BG55" s="38" t="str">
        <f t="shared" si="152"/>
        <v/>
      </c>
      <c r="BH55" s="38" t="str">
        <f t="shared" si="153"/>
        <v/>
      </c>
      <c r="BI55" s="38">
        <f t="shared" si="154"/>
        <v>2</v>
      </c>
      <c r="BJ55" s="38" t="str">
        <f t="shared" si="155"/>
        <v/>
      </c>
      <c r="BK55" s="38" t="str">
        <f t="shared" si="156"/>
        <v/>
      </c>
      <c r="BL55" s="38" t="str">
        <f t="shared" si="157"/>
        <v/>
      </c>
      <c r="BM55" s="38" t="str">
        <f t="shared" si="158"/>
        <v/>
      </c>
      <c r="BN55" s="41">
        <f t="shared" si="159"/>
        <v>0.5</v>
      </c>
      <c r="BO55" s="275" t="s">
        <v>125</v>
      </c>
      <c r="BP55" s="5" t="s">
        <v>2206</v>
      </c>
      <c r="BQ55" s="586" t="str">
        <f>VLOOKUP(AB55&amp;BE55&amp;BO55,[25]プルダウン!$AC$2:$AD$71,2,FALSE)</f>
        <v>B</v>
      </c>
      <c r="BR55" s="587" t="str">
        <f>VLOOKUP(BQ55,プルダウン!$A$1:$B$6,2,FALSE)</f>
        <v>政策の目的がかなり達成されている</v>
      </c>
      <c r="BS55" s="295" t="s">
        <v>325</v>
      </c>
      <c r="BT55" s="296" t="s">
        <v>2476</v>
      </c>
      <c r="BU55" s="280" t="s">
        <v>2263</v>
      </c>
      <c r="BV55" s="329" t="s">
        <v>2477</v>
      </c>
      <c r="BW55" s="115" t="str">
        <f>VLOOKUP($A55&amp;"-"&amp;BW$4,'04施策の客観指標'!$A$4:$AU$1029,COLUMN('04施策の客観指標'!$AQ:$AQ),FALSE)</f>
        <v>-</v>
      </c>
      <c r="BX55" s="7" t="str">
        <f>VLOOKUP($A55&amp;"-"&amp;BX$4,'04施策の客観指標'!$A$4:$AU$1029,COLUMN('04施策の客観指標'!$AQ:$AQ),FALSE)</f>
        <v>-</v>
      </c>
      <c r="BY55" s="7" t="str">
        <f>VLOOKUP($A55&amp;"-"&amp;BY$4,'04施策の客観指標'!$A$4:$AU$1029,COLUMN('04施策の客観指標'!$AQ:$AQ),FALSE)</f>
        <v>-</v>
      </c>
      <c r="BZ55" s="7" t="str">
        <f>VLOOKUP($A55&amp;"-"&amp;BZ$4,'04施策の客観指標'!$A$4:$AU$1029,COLUMN('04施策の客観指標'!$AQ:$AQ),FALSE)</f>
        <v>-</v>
      </c>
      <c r="CA55" s="7" t="str">
        <f>VLOOKUP($A55&amp;"-"&amp;CA$4,'04施策の客観指標'!$A$4:$AU$1029,COLUMN('04施策の客観指標'!$AQ:$AQ),FALSE)</f>
        <v>-</v>
      </c>
      <c r="CB55" s="7" t="str">
        <f>VLOOKUP($A55&amp;"-"&amp;CB$4,'04施策の客観指標'!$A$4:$AU$1029,COLUMN('04施策の客観指標'!$AQ:$AQ),FALSE)</f>
        <v>-</v>
      </c>
      <c r="CC55" s="7" t="str">
        <f>VLOOKUP($A55&amp;"-"&amp;CC$4,'04施策の客観指標'!$A$4:$AU$1029,COLUMN('04施策の客観指標'!$AQ:$AQ),FALSE)</f>
        <v>-</v>
      </c>
      <c r="CD55" s="7" t="str">
        <f>VLOOKUP($A55&amp;"-"&amp;CD$4,'04施策の客観指標'!$A$4:$AU$1029,COLUMN('04施策の客観指標'!$AQ:$AQ),FALSE)</f>
        <v>-</v>
      </c>
      <c r="CE55" s="7" t="str">
        <f>VLOOKUP($A55&amp;"-"&amp;CE$4,'04施策の客観指標'!$A$4:$AU$1029,COLUMN('04施策の客観指標'!$AQ:$AQ),FALSE)</f>
        <v>-</v>
      </c>
      <c r="CF55" s="109" t="str">
        <f t="shared" si="84"/>
        <v>e</v>
      </c>
      <c r="CG55" s="37">
        <f>VLOOKUP($A55&amp;"-"&amp;BW$4,'04施策の客観指標'!$A$4:$AU$1029,COLUMN('04施策の客観指標'!$AU:$AU),FALSE)</f>
        <v>1</v>
      </c>
      <c r="CH55" s="38">
        <f>VLOOKUP($A55&amp;"-"&amp;BX$4,'04施策の客観指標'!$A$4:$AU$1029,COLUMN('04施策の客観指標'!$AU:$AU),FALSE)</f>
        <v>1</v>
      </c>
      <c r="CI55" s="38">
        <f>VLOOKUP($A55&amp;"-"&amp;BY$4,'04施策の客観指標'!$A$4:$AU$1029,COLUMN('04施策の客観指標'!$AU:$AU),FALSE)</f>
        <v>1</v>
      </c>
      <c r="CJ55" s="38" t="str">
        <f>VLOOKUP($A55&amp;"-"&amp;BZ$4,'04施策の客観指標'!$A$4:$AU$1029,COLUMN('04施策の客観指標'!$AU:$AU),FALSE)</f>
        <v>-</v>
      </c>
      <c r="CK55" s="38" t="str">
        <f>VLOOKUP($A55&amp;"-"&amp;CA$4,'04施策の客観指標'!$A$4:$AU$1029,COLUMN('04施策の客観指標'!$AU:$AU),FALSE)</f>
        <v>-</v>
      </c>
      <c r="CL55" s="38" t="str">
        <f>VLOOKUP($A55&amp;"-"&amp;CB$4,'04施策の客観指標'!$A$4:$AU$1029,COLUMN('04施策の客観指標'!$AU:$AU),FALSE)</f>
        <v>-</v>
      </c>
      <c r="CM55" s="38" t="str">
        <f>VLOOKUP($A55&amp;"-"&amp;CC$4,'04施策の客観指標'!$A$4:$AU$1029,COLUMN('04施策の客観指標'!$AU:$AU),FALSE)</f>
        <v>-</v>
      </c>
      <c r="CN55" s="38" t="str">
        <f>VLOOKUP($A55&amp;"-"&amp;CD$4,'04施策の客観指標'!$A$4:$AU$1029,COLUMN('04施策の客観指標'!$AU:$AU),FALSE)</f>
        <v>-</v>
      </c>
      <c r="CO55" s="38" t="str">
        <f>VLOOKUP($A55&amp;"-"&amp;CE$4,'04施策の客観指標'!$A$4:$AU$1029,COLUMN('04施策の客観指標'!$AU:$AU),FALSE)</f>
        <v>-</v>
      </c>
      <c r="CP55" s="82">
        <f t="shared" si="85"/>
        <v>3</v>
      </c>
      <c r="CQ55" s="37" t="str">
        <f t="shared" si="86"/>
        <v/>
      </c>
      <c r="CR55" s="38" t="str">
        <f t="shared" si="9"/>
        <v/>
      </c>
      <c r="CS55" s="38" t="str">
        <f t="shared" si="10"/>
        <v/>
      </c>
      <c r="CT55" s="38" t="str">
        <f t="shared" si="11"/>
        <v/>
      </c>
      <c r="CU55" s="38" t="str">
        <f t="shared" si="12"/>
        <v/>
      </c>
      <c r="CV55" s="38" t="str">
        <f t="shared" si="13"/>
        <v/>
      </c>
      <c r="CW55" s="38" t="str">
        <f t="shared" si="14"/>
        <v/>
      </c>
      <c r="CX55" s="38" t="str">
        <f t="shared" si="15"/>
        <v/>
      </c>
      <c r="CY55" s="38" t="str">
        <f t="shared" si="16"/>
        <v/>
      </c>
      <c r="CZ55" s="41">
        <f t="shared" si="87"/>
        <v>0</v>
      </c>
      <c r="DA55" s="37" t="str">
        <f>IF($K55="○",VLOOKUP($C55&amp;"-"&amp;DA$4,'05市民生活実感調査'!$A$3:$BC$218,COLUMN('05市民生活実感調査'!$Y:$Y),FALSE),"-")</f>
        <v>-</v>
      </c>
      <c r="DB55" s="38" t="str">
        <f>IF($L55="○",VLOOKUP($C55&amp;"-"&amp;DB$4,'05市民生活実感調査'!$A$3:$BC$218,COLUMN('05市民生活実感調査'!$Y:$Y),FALSE),"-")</f>
        <v>-</v>
      </c>
      <c r="DC55" s="38" t="str">
        <f>IF($M55="○",VLOOKUP($C55&amp;"-"&amp;DC$4,'05市民生活実感調査'!$A$3:$BC$218,COLUMN('05市民生活実感調査'!$Y:$Y),FALSE),"-")</f>
        <v>-</v>
      </c>
      <c r="DD55" s="38" t="str">
        <f>IF($N55="○",VLOOKUP($C55&amp;"-"&amp;DD$4,'05市民生活実感調査'!$A$3:$BC$218,COLUMN('05市民生活実感調査'!$Y:$Y),FALSE),"-")</f>
        <v>-</v>
      </c>
      <c r="DE55" s="38" t="str">
        <f>IF($O55="○",VLOOKUP($C55&amp;"-"&amp;DE$4,'05市民生活実感調査'!$A$3:$BC$218,COLUMN('05市民生活実感調査'!$Y:$Y),FALSE),"-")</f>
        <v>-</v>
      </c>
      <c r="DF55" s="38" t="str">
        <f>IF($P55="○",VLOOKUP($C55&amp;"-"&amp;DF$4,'05市民生活実感調査'!$A$3:$BC$218,COLUMN('05市民生活実感調査'!$Y:$Y),FALSE),"-")</f>
        <v>-</v>
      </c>
      <c r="DG55" s="38" t="str">
        <f>IF($Q55="○",VLOOKUP($C55&amp;"-"&amp;DG$4,'05市民生活実感調査'!$A$3:$BC$218,COLUMN('05市民生活実感調査'!$Y:$Y),FALSE),"-")</f>
        <v>-</v>
      </c>
      <c r="DH55" s="38" t="str">
        <f>IF($R55="○",VLOOKUP($C55&amp;"-"&amp;DH$4,'05市民生活実感調査'!$A$3:$BC$218,COLUMN('05市民生活実感調査'!$Y:$Y),FALSE),"-")</f>
        <v>-</v>
      </c>
      <c r="DI55" s="109" t="e">
        <f t="shared" si="88"/>
        <v>#DIV/0!</v>
      </c>
      <c r="DJ55" s="37" t="str">
        <f t="shared" si="89"/>
        <v/>
      </c>
      <c r="DK55" s="38" t="str">
        <f t="shared" si="17"/>
        <v/>
      </c>
      <c r="DL55" s="38" t="str">
        <f t="shared" si="18"/>
        <v/>
      </c>
      <c r="DM55" s="38" t="str">
        <f t="shared" si="19"/>
        <v/>
      </c>
      <c r="DN55" s="38" t="str">
        <f t="shared" si="20"/>
        <v/>
      </c>
      <c r="DO55" s="38" t="str">
        <f t="shared" si="21"/>
        <v/>
      </c>
      <c r="DP55" s="38" t="str">
        <f t="shared" si="22"/>
        <v/>
      </c>
      <c r="DQ55" s="38" t="str">
        <f t="shared" si="23"/>
        <v/>
      </c>
      <c r="DR55" s="41" t="e">
        <f t="shared" si="90"/>
        <v>#DIV/0!</v>
      </c>
      <c r="DS55" s="13" t="str">
        <f t="shared" si="91"/>
        <v>市民実感</v>
      </c>
      <c r="DT55" s="5" t="str">
        <f t="shared" si="92"/>
        <v>ユニバーサルデザインの視点に基づく社会環境を整備することにより，全ての市民が生活しやすくなることが重要であり，その度合いを図る市民生活実感調査の方に重みを置く。</v>
      </c>
      <c r="DU55" s="108" t="e">
        <f>VLOOKUP(CF55&amp;DI55&amp;DS55,プルダウン!$AC$2:$AD$51,2,FALSE)</f>
        <v>#DIV/0!</v>
      </c>
      <c r="DV55" s="12" t="e">
        <f>VLOOKUP(DU55,プルダウン!$A$1:$B$6,2,FALSE)</f>
        <v>#DIV/0!</v>
      </c>
      <c r="DW55" s="11"/>
      <c r="DX55" s="12"/>
      <c r="DY55" s="22" t="s">
        <v>81</v>
      </c>
      <c r="DZ55" s="116"/>
      <c r="EA55" s="115" t="str">
        <f>VLOOKUP($A55&amp;"-"&amp;EA$4,'04施策の客観指標'!$A$4:$AU$1029,COLUMN('04施策の客観指標'!$AR:$AR),FALSE)</f>
        <v>-</v>
      </c>
      <c r="EB55" s="7" t="str">
        <f>VLOOKUP($A55&amp;"-"&amp;EB$4,'04施策の客観指標'!$A$4:$AU$1029,COLUMN('04施策の客観指標'!$AR:$AR),FALSE)</f>
        <v>-</v>
      </c>
      <c r="EC55" s="7" t="str">
        <f>VLOOKUP($A55&amp;"-"&amp;EC$4,'04施策の客観指標'!$A$4:$AU$1029,COLUMN('04施策の客観指標'!$AR:$AR),FALSE)</f>
        <v>-</v>
      </c>
      <c r="ED55" s="7" t="str">
        <f>VLOOKUP($A55&amp;"-"&amp;ED$4,'04施策の客観指標'!$A$4:$AU$1029,COLUMN('04施策の客観指標'!$AR:$AR),FALSE)</f>
        <v>-</v>
      </c>
      <c r="EE55" s="7" t="str">
        <f>VLOOKUP($A55&amp;"-"&amp;EE$4,'04施策の客観指標'!$A$4:$AU$1029,COLUMN('04施策の客観指標'!$AR:$AR),FALSE)</f>
        <v>-</v>
      </c>
      <c r="EF55" s="7" t="str">
        <f>VLOOKUP($A55&amp;"-"&amp;EF$4,'04施策の客観指標'!$A$4:$AU$1029,COLUMN('04施策の客観指標'!$AR:$AR),FALSE)</f>
        <v>-</v>
      </c>
      <c r="EG55" s="7" t="str">
        <f>VLOOKUP($A55&amp;"-"&amp;EG$4,'04施策の客観指標'!$A$4:$AU$1029,COLUMN('04施策の客観指標'!$AR:$AR),FALSE)</f>
        <v>-</v>
      </c>
      <c r="EH55" s="7" t="str">
        <f>VLOOKUP($A55&amp;"-"&amp;EH$4,'04施策の客観指標'!$A$4:$AU$1029,COLUMN('04施策の客観指標'!$AR:$AR),FALSE)</f>
        <v>-</v>
      </c>
      <c r="EI55" s="7" t="str">
        <f>VLOOKUP($A55&amp;"-"&amp;EI$4,'04施策の客観指標'!$A$4:$AU$1029,COLUMN('04施策の客観指標'!$AR:$AR),FALSE)</f>
        <v>-</v>
      </c>
      <c r="EJ55" s="109" t="str">
        <f t="shared" si="93"/>
        <v>e</v>
      </c>
      <c r="EK55" s="37">
        <f>VLOOKUP($A55&amp;"-"&amp;EA$4,'04施策の客観指標'!$A$4:$AU$1029,COLUMN('04施策の客観指標'!$AU:$AU),FALSE)</f>
        <v>1</v>
      </c>
      <c r="EL55" s="38">
        <f>VLOOKUP($A55&amp;"-"&amp;EB$4,'04施策の客観指標'!$A$4:$AU$1029,COLUMN('04施策の客観指標'!$AU:$AU),FALSE)</f>
        <v>1</v>
      </c>
      <c r="EM55" s="38">
        <f>VLOOKUP($A55&amp;"-"&amp;EC$4,'04施策の客観指標'!$A$4:$AU$1029,COLUMN('04施策の客観指標'!$AU:$AU),FALSE)</f>
        <v>1</v>
      </c>
      <c r="EN55" s="38" t="str">
        <f>VLOOKUP($A55&amp;"-"&amp;ED$4,'04施策の客観指標'!$A$4:$AU$1029,COLUMN('04施策の客観指標'!$AU:$AU),FALSE)</f>
        <v>-</v>
      </c>
      <c r="EO55" s="38" t="str">
        <f>VLOOKUP($A55&amp;"-"&amp;EE$4,'04施策の客観指標'!$A$4:$AU$1029,COLUMN('04施策の客観指標'!$AU:$AU),FALSE)</f>
        <v>-</v>
      </c>
      <c r="EP55" s="38" t="str">
        <f>VLOOKUP($A55&amp;"-"&amp;EF$4,'04施策の客観指標'!$A$4:$AU$1029,COLUMN('04施策の客観指標'!$AU:$AU),FALSE)</f>
        <v>-</v>
      </c>
      <c r="EQ55" s="38" t="str">
        <f>VLOOKUP($A55&amp;"-"&amp;EG$4,'04施策の客観指標'!$A$4:$AU$1029,COLUMN('04施策の客観指標'!$AU:$AU),FALSE)</f>
        <v>-</v>
      </c>
      <c r="ER55" s="38" t="str">
        <f>VLOOKUP($A55&amp;"-"&amp;EH$4,'04施策の客観指標'!$A$4:$AU$1029,COLUMN('04施策の客観指標'!$AU:$AU),FALSE)</f>
        <v>-</v>
      </c>
      <c r="ES55" s="38" t="str">
        <f>VLOOKUP($A55&amp;"-"&amp;EI$4,'04施策の客観指標'!$A$4:$AU$1029,COLUMN('04施策の客観指標'!$AU:$AU),FALSE)</f>
        <v>-</v>
      </c>
      <c r="ET55" s="82">
        <f t="shared" si="94"/>
        <v>3</v>
      </c>
      <c r="EU55" s="37" t="str">
        <f t="shared" si="95"/>
        <v/>
      </c>
      <c r="EV55" s="38" t="str">
        <f t="shared" si="24"/>
        <v/>
      </c>
      <c r="EW55" s="38" t="str">
        <f t="shared" si="25"/>
        <v/>
      </c>
      <c r="EX55" s="38" t="str">
        <f t="shared" si="26"/>
        <v/>
      </c>
      <c r="EY55" s="38" t="str">
        <f t="shared" si="27"/>
        <v/>
      </c>
      <c r="EZ55" s="38" t="str">
        <f t="shared" si="28"/>
        <v/>
      </c>
      <c r="FA55" s="38" t="str">
        <f t="shared" si="29"/>
        <v/>
      </c>
      <c r="FB55" s="38" t="str">
        <f t="shared" si="30"/>
        <v/>
      </c>
      <c r="FC55" s="38" t="str">
        <f t="shared" si="31"/>
        <v/>
      </c>
      <c r="FD55" s="41">
        <f t="shared" si="96"/>
        <v>0</v>
      </c>
      <c r="FE55" s="37" t="str">
        <f>IF($K55="○",VLOOKUP($C55&amp;"-"&amp;FE$4,'05市民生活実感調査'!$A$3:$BC$218,COLUMN('05市民生活実感調査'!$AI:$AI),FALSE),"-")</f>
        <v>-</v>
      </c>
      <c r="FF55" s="38" t="str">
        <f>IF($L55="○",VLOOKUP($C55&amp;"-"&amp;FF$4,'05市民生活実感調査'!$A$3:$BC$218,COLUMN('05市民生活実感調査'!$AI:$AI),FALSE),"-")</f>
        <v>-</v>
      </c>
      <c r="FG55" s="38" t="str">
        <f>IF($M55="○",VLOOKUP($C55&amp;"-"&amp;FG$4,'05市民生活実感調査'!$A$3:$BC$218,COLUMN('05市民生活実感調査'!$AI:$AI),FALSE),"-")</f>
        <v>-</v>
      </c>
      <c r="FH55" s="38" t="str">
        <f>IF($N55="○",VLOOKUP($C55&amp;"-"&amp;FH$4,'05市民生活実感調査'!$A$3:$BC$218,COLUMN('05市民生活実感調査'!$AI:$AI),FALSE),"-")</f>
        <v>-</v>
      </c>
      <c r="FI55" s="38" t="str">
        <f>IF($O55="○",VLOOKUP($C55&amp;"-"&amp;FI$4,'05市民生活実感調査'!$A$3:$BC$218,COLUMN('05市民生活実感調査'!$AI:$AI),FALSE),"-")</f>
        <v>-</v>
      </c>
      <c r="FJ55" s="38" t="str">
        <f>IF($P55="○",VLOOKUP($C55&amp;"-"&amp;FJ$4,'05市民生活実感調査'!$A$3:$BC$218,COLUMN('05市民生活実感調査'!$AI:$AI),FALSE),"-")</f>
        <v>-</v>
      </c>
      <c r="FK55" s="38" t="str">
        <f>IF($Q55="○",VLOOKUP($C55&amp;"-"&amp;FK$4,'05市民生活実感調査'!$A$3:$BC$218,COLUMN('05市民生活実感調査'!$AI:$AI),FALSE),"-")</f>
        <v>-</v>
      </c>
      <c r="FL55" s="38" t="str">
        <f>IF($R55="○",VLOOKUP($C55&amp;"-"&amp;FL$4,'05市民生活実感調査'!$A$3:$BC$218,COLUMN('05市民生活実感調査'!$AI:$AI),FALSE),"-")</f>
        <v>-</v>
      </c>
      <c r="FM55" s="109" t="e">
        <f t="shared" si="97"/>
        <v>#DIV/0!</v>
      </c>
      <c r="FN55" s="37" t="str">
        <f t="shared" si="98"/>
        <v/>
      </c>
      <c r="FO55" s="38" t="str">
        <f t="shared" si="32"/>
        <v/>
      </c>
      <c r="FP55" s="38" t="str">
        <f t="shared" si="33"/>
        <v/>
      </c>
      <c r="FQ55" s="38" t="str">
        <f t="shared" si="34"/>
        <v/>
      </c>
      <c r="FR55" s="38" t="str">
        <f t="shared" si="35"/>
        <v/>
      </c>
      <c r="FS55" s="38" t="str">
        <f t="shared" si="36"/>
        <v/>
      </c>
      <c r="FT55" s="38" t="str">
        <f t="shared" si="37"/>
        <v/>
      </c>
      <c r="FU55" s="38" t="str">
        <f t="shared" si="38"/>
        <v/>
      </c>
      <c r="FV55" s="41" t="e">
        <f t="shared" si="99"/>
        <v>#DIV/0!</v>
      </c>
      <c r="FW55" s="13" t="str">
        <f t="shared" si="100"/>
        <v>市民実感</v>
      </c>
      <c r="FX55" s="5" t="str">
        <f t="shared" si="101"/>
        <v>ユニバーサルデザインの視点に基づく社会環境を整備することにより，全ての市民が生活しやすくなることが重要であり，その度合いを図る市民生活実感調査の方に重みを置く。</v>
      </c>
      <c r="FY55" s="108" t="e">
        <f>VLOOKUP(EJ55&amp;FM55&amp;FW55,プルダウン!$AC$2:$AD$51,2,FALSE)</f>
        <v>#DIV/0!</v>
      </c>
      <c r="FZ55" s="12" t="e">
        <f>VLOOKUP(FY55,プルダウン!$A$1:$B$6,2,FALSE)</f>
        <v>#DIV/0!</v>
      </c>
      <c r="GA55" s="11"/>
      <c r="GB55" s="12"/>
      <c r="GC55" s="22" t="s">
        <v>81</v>
      </c>
      <c r="GD55" s="116"/>
      <c r="GE55" s="115" t="str">
        <f>VLOOKUP($A55&amp;"-"&amp;GE$4,'04施策の客観指標'!$A$4:$AU$1029,COLUMN('04施策の客観指標'!$AS:$AS),FALSE)</f>
        <v>-</v>
      </c>
      <c r="GF55" s="7" t="str">
        <f>VLOOKUP($A55&amp;"-"&amp;GF$4,'04施策の客観指標'!$A$4:$AU$1029,COLUMN('04施策の客観指標'!$AS:$AS),FALSE)</f>
        <v>-</v>
      </c>
      <c r="GG55" s="7" t="str">
        <f>VLOOKUP($A55&amp;"-"&amp;GG$4,'04施策の客観指標'!$A$4:$AU$1029,COLUMN('04施策の客観指標'!$AS:$AS),FALSE)</f>
        <v>-</v>
      </c>
      <c r="GH55" s="7" t="str">
        <f>VLOOKUP($A55&amp;"-"&amp;GH$4,'04施策の客観指標'!$A$4:$AU$1029,COLUMN('04施策の客観指標'!$AS:$AS),FALSE)</f>
        <v>-</v>
      </c>
      <c r="GI55" s="7" t="str">
        <f>VLOOKUP($A55&amp;"-"&amp;GI$4,'04施策の客観指標'!$A$4:$AU$1029,COLUMN('04施策の客観指標'!$AS:$AS),FALSE)</f>
        <v>-</v>
      </c>
      <c r="GJ55" s="7" t="str">
        <f>VLOOKUP($A55&amp;"-"&amp;GJ$4,'04施策の客観指標'!$A$4:$AU$1029,COLUMN('04施策の客観指標'!$AS:$AS),FALSE)</f>
        <v>-</v>
      </c>
      <c r="GK55" s="7" t="str">
        <f>VLOOKUP($A55&amp;"-"&amp;GK$4,'04施策の客観指標'!$A$4:$AU$1029,COLUMN('04施策の客観指標'!$AS:$AS),FALSE)</f>
        <v>-</v>
      </c>
      <c r="GL55" s="7" t="str">
        <f>VLOOKUP($A55&amp;"-"&amp;GL$4,'04施策の客観指標'!$A$4:$AU$1029,COLUMN('04施策の客観指標'!$AS:$AS),FALSE)</f>
        <v>-</v>
      </c>
      <c r="GM55" s="7" t="str">
        <f>VLOOKUP($A55&amp;"-"&amp;GM$4,'04施策の客観指標'!$A$4:$AU$1029,COLUMN('04施策の客観指標'!$AS:$AS),FALSE)</f>
        <v>-</v>
      </c>
      <c r="GN55" s="109" t="str">
        <f t="shared" si="102"/>
        <v>e</v>
      </c>
      <c r="GO55" s="37">
        <f>VLOOKUP($A55&amp;"-"&amp;GE$4,'04施策の客観指標'!$A$4:$AU$1029,COLUMN('04施策の客観指標'!$AU:$AU),FALSE)</f>
        <v>1</v>
      </c>
      <c r="GP55" s="38">
        <f>VLOOKUP($A55&amp;"-"&amp;GF$4,'04施策の客観指標'!$A$4:$AU$1029,COLUMN('04施策の客観指標'!$AU:$AU),FALSE)</f>
        <v>1</v>
      </c>
      <c r="GQ55" s="38">
        <f>VLOOKUP($A55&amp;"-"&amp;GG$4,'04施策の客観指標'!$A$4:$AU$1029,COLUMN('04施策の客観指標'!$AU:$AU),FALSE)</f>
        <v>1</v>
      </c>
      <c r="GR55" s="38" t="str">
        <f>VLOOKUP($A55&amp;"-"&amp;GH$4,'04施策の客観指標'!$A$4:$AU$1029,COLUMN('04施策の客観指標'!$AU:$AU),FALSE)</f>
        <v>-</v>
      </c>
      <c r="GS55" s="38" t="str">
        <f>VLOOKUP($A55&amp;"-"&amp;GI$4,'04施策の客観指標'!$A$4:$AU$1029,COLUMN('04施策の客観指標'!$AU:$AU),FALSE)</f>
        <v>-</v>
      </c>
      <c r="GT55" s="38" t="str">
        <f>VLOOKUP($A55&amp;"-"&amp;GJ$4,'04施策の客観指標'!$A$4:$AU$1029,COLUMN('04施策の客観指標'!$AU:$AU),FALSE)</f>
        <v>-</v>
      </c>
      <c r="GU55" s="38" t="str">
        <f>VLOOKUP($A55&amp;"-"&amp;GK$4,'04施策の客観指標'!$A$4:$AU$1029,COLUMN('04施策の客観指標'!$AU:$AU),FALSE)</f>
        <v>-</v>
      </c>
      <c r="GV55" s="38" t="str">
        <f>VLOOKUP($A55&amp;"-"&amp;GL$4,'04施策の客観指標'!$A$4:$AU$1029,COLUMN('04施策の客観指標'!$AU:$AU),FALSE)</f>
        <v>-</v>
      </c>
      <c r="GW55" s="38" t="str">
        <f>VLOOKUP($A55&amp;"-"&amp;GM$4,'04施策の客観指標'!$A$4:$AU$1029,COLUMN('04施策の客観指標'!$AU:$AU),FALSE)</f>
        <v>-</v>
      </c>
      <c r="GX55" s="82">
        <f t="shared" si="103"/>
        <v>3</v>
      </c>
      <c r="GY55" s="37" t="str">
        <f t="shared" si="104"/>
        <v/>
      </c>
      <c r="GZ55" s="38" t="str">
        <f t="shared" si="39"/>
        <v/>
      </c>
      <c r="HA55" s="38" t="str">
        <f t="shared" si="40"/>
        <v/>
      </c>
      <c r="HB55" s="38" t="str">
        <f t="shared" si="41"/>
        <v/>
      </c>
      <c r="HC55" s="38" t="str">
        <f t="shared" si="42"/>
        <v/>
      </c>
      <c r="HD55" s="38" t="str">
        <f t="shared" si="43"/>
        <v/>
      </c>
      <c r="HE55" s="38" t="str">
        <f t="shared" si="44"/>
        <v/>
      </c>
      <c r="HF55" s="38" t="str">
        <f t="shared" si="45"/>
        <v/>
      </c>
      <c r="HG55" s="38" t="str">
        <f t="shared" si="46"/>
        <v/>
      </c>
      <c r="HH55" s="41">
        <f t="shared" si="105"/>
        <v>0</v>
      </c>
      <c r="HI55" s="37" t="str">
        <f>IF($K55="○",VLOOKUP($C55&amp;"-"&amp;HI$4,'05市民生活実感調査'!$A$3:$BC$218,COLUMN('05市民生活実感調査'!$AS:$AS),FALSE),"-")</f>
        <v>-</v>
      </c>
      <c r="HJ55" s="38" t="str">
        <f>IF($L55="○",VLOOKUP($C55&amp;"-"&amp;HJ$4,'05市民生活実感調査'!$A$3:$BC$218,COLUMN('05市民生活実感調査'!$AS:$AS),FALSE),"-")</f>
        <v>-</v>
      </c>
      <c r="HK55" s="38" t="str">
        <f>IF($M55="○",VLOOKUP($C55&amp;"-"&amp;HK$4,'05市民生活実感調査'!$A$3:$BC$218,COLUMN('05市民生活実感調査'!$AS:$AS),FALSE),"-")</f>
        <v>-</v>
      </c>
      <c r="HL55" s="38" t="str">
        <f>IF($N55="○",VLOOKUP($C55&amp;"-"&amp;HL$4,'05市民生活実感調査'!$A$3:$BC$218,COLUMN('05市民生活実感調査'!$AS:$AS),FALSE),"-")</f>
        <v>-</v>
      </c>
      <c r="HM55" s="38" t="str">
        <f>IF($O55="○",VLOOKUP($C55&amp;"-"&amp;HM$4,'05市民生活実感調査'!$A$3:$BC$218,COLUMN('05市民生活実感調査'!$AS:$AS),FALSE),"-")</f>
        <v>-</v>
      </c>
      <c r="HN55" s="38" t="str">
        <f>IF($P55="○",VLOOKUP($C55&amp;"-"&amp;HN$4,'05市民生活実感調査'!$A$3:$BC$218,COLUMN('05市民生活実感調査'!$AS:$AS),FALSE),"-")</f>
        <v>-</v>
      </c>
      <c r="HO55" s="38" t="str">
        <f>IF($Q55="○",VLOOKUP($C55&amp;"-"&amp;HO$4,'05市民生活実感調査'!$A$3:$BC$218,COLUMN('05市民生活実感調査'!$AS:$AS),FALSE),"-")</f>
        <v>-</v>
      </c>
      <c r="HP55" s="38" t="str">
        <f>IF($R55="○",VLOOKUP($C55&amp;"-"&amp;HP$4,'05市民生活実感調査'!$A$3:$BC$218,COLUMN('05市民生活実感調査'!$AS:$AS),FALSE),"-")</f>
        <v>-</v>
      </c>
      <c r="HQ55" s="109" t="e">
        <f t="shared" si="106"/>
        <v>#DIV/0!</v>
      </c>
      <c r="HR55" s="37" t="str">
        <f t="shared" si="107"/>
        <v/>
      </c>
      <c r="HS55" s="38" t="str">
        <f t="shared" si="47"/>
        <v/>
      </c>
      <c r="HT55" s="38" t="str">
        <f t="shared" si="48"/>
        <v/>
      </c>
      <c r="HU55" s="38" t="str">
        <f t="shared" si="49"/>
        <v/>
      </c>
      <c r="HV55" s="38" t="str">
        <f t="shared" si="50"/>
        <v/>
      </c>
      <c r="HW55" s="38" t="str">
        <f t="shared" si="51"/>
        <v/>
      </c>
      <c r="HX55" s="38" t="str">
        <f t="shared" si="52"/>
        <v/>
      </c>
      <c r="HY55" s="38" t="str">
        <f t="shared" si="53"/>
        <v/>
      </c>
      <c r="HZ55" s="41" t="e">
        <f t="shared" si="108"/>
        <v>#DIV/0!</v>
      </c>
      <c r="IA55" s="13" t="str">
        <f t="shared" si="109"/>
        <v>市民実感</v>
      </c>
      <c r="IB55" s="5" t="str">
        <f t="shared" si="110"/>
        <v>ユニバーサルデザインの視点に基づく社会環境を整備することにより，全ての市民が生活しやすくなることが重要であり，その度合いを図る市民生活実感調査の方に重みを置く。</v>
      </c>
      <c r="IC55" s="108" t="e">
        <f>VLOOKUP(GN55&amp;HQ55&amp;IA55,プルダウン!$AC$2:$AD$51,2,FALSE)</f>
        <v>#DIV/0!</v>
      </c>
      <c r="ID55" s="12" t="e">
        <f>VLOOKUP(IC55,プルダウン!$A$1:$B$6,2,FALSE)</f>
        <v>#DIV/0!</v>
      </c>
      <c r="IE55" s="11"/>
      <c r="IF55" s="12"/>
      <c r="IG55" s="22" t="s">
        <v>81</v>
      </c>
      <c r="IH55" s="116"/>
      <c r="II55" s="115" t="str">
        <f>VLOOKUP($A55&amp;"-"&amp;II$4,'04施策の客観指標'!$A$4:$AU$1029,COLUMN('04施策の客観指標'!$AT:$AT),FALSE)</f>
        <v>-</v>
      </c>
      <c r="IJ55" s="7" t="str">
        <f>VLOOKUP($A55&amp;"-"&amp;IJ$4,'04施策の客観指標'!$A$4:$AU$1029,COLUMN('04施策の客観指標'!$AT:$AT),FALSE)</f>
        <v>-</v>
      </c>
      <c r="IK55" s="7" t="str">
        <f>VLOOKUP($A55&amp;"-"&amp;IK$4,'04施策の客観指標'!$A$4:$AU$1029,COLUMN('04施策の客観指標'!$AT:$AT),FALSE)</f>
        <v>-</v>
      </c>
      <c r="IL55" s="7" t="str">
        <f>VLOOKUP($A55&amp;"-"&amp;IL$4,'04施策の客観指標'!$A$4:$AU$1029,COLUMN('04施策の客観指標'!$AT:$AT),FALSE)</f>
        <v>-</v>
      </c>
      <c r="IM55" s="7" t="str">
        <f>VLOOKUP($A55&amp;"-"&amp;IM$4,'04施策の客観指標'!$A$4:$AU$1029,COLUMN('04施策の客観指標'!$AT:$AT),FALSE)</f>
        <v>-</v>
      </c>
      <c r="IN55" s="7" t="str">
        <f>VLOOKUP($A55&amp;"-"&amp;IN$4,'04施策の客観指標'!$A$4:$AU$1029,COLUMN('04施策の客観指標'!$AT:$AT),FALSE)</f>
        <v>-</v>
      </c>
      <c r="IO55" s="7" t="str">
        <f>VLOOKUP($A55&amp;"-"&amp;IO$4,'04施策の客観指標'!$A$4:$AU$1029,COLUMN('04施策の客観指標'!$AT:$AT),FALSE)</f>
        <v>-</v>
      </c>
      <c r="IP55" s="7" t="str">
        <f>VLOOKUP($A55&amp;"-"&amp;IP$4,'04施策の客観指標'!$A$4:$AU$1029,COLUMN('04施策の客観指標'!$AT:$AT),FALSE)</f>
        <v>-</v>
      </c>
      <c r="IQ55" s="7" t="str">
        <f>VLOOKUP($A55&amp;"-"&amp;IQ$4,'04施策の客観指標'!$A$4:$AU$1029,COLUMN('04施策の客観指標'!$AT:$AT),FALSE)</f>
        <v>-</v>
      </c>
      <c r="IR55" s="109" t="str">
        <f t="shared" si="111"/>
        <v>e</v>
      </c>
      <c r="IS55" s="37">
        <f>VLOOKUP($A55&amp;"-"&amp;II$4,'04施策の客観指標'!$A$4:$AU$1029,COLUMN('04施策の客観指標'!$AU:$AU),FALSE)</f>
        <v>1</v>
      </c>
      <c r="IT55" s="38">
        <f>VLOOKUP($A55&amp;"-"&amp;IJ$4,'04施策の客観指標'!$A$4:$AU$1029,COLUMN('04施策の客観指標'!$AU:$AU),FALSE)</f>
        <v>1</v>
      </c>
      <c r="IU55" s="38">
        <f>VLOOKUP($A55&amp;"-"&amp;IK$4,'04施策の客観指標'!$A$4:$AU$1029,COLUMN('04施策の客観指標'!$AU:$AU),FALSE)</f>
        <v>1</v>
      </c>
      <c r="IV55" s="38" t="str">
        <f>VLOOKUP($A55&amp;"-"&amp;IL$4,'04施策の客観指標'!$A$4:$AU$1029,COLUMN('04施策の客観指標'!$AU:$AU),FALSE)</f>
        <v>-</v>
      </c>
      <c r="IW55" s="38" t="str">
        <f>VLOOKUP($A55&amp;"-"&amp;IM$4,'04施策の客観指標'!$A$4:$AU$1029,COLUMN('04施策の客観指標'!$AU:$AU),FALSE)</f>
        <v>-</v>
      </c>
      <c r="IX55" s="38" t="str">
        <f>VLOOKUP($A55&amp;"-"&amp;IN$4,'04施策の客観指標'!$A$4:$AU$1029,COLUMN('04施策の客観指標'!$AU:$AU),FALSE)</f>
        <v>-</v>
      </c>
      <c r="IY55" s="38" t="str">
        <f>VLOOKUP($A55&amp;"-"&amp;IO$4,'04施策の客観指標'!$A$4:$AU$1029,COLUMN('04施策の客観指標'!$AU:$AU),FALSE)</f>
        <v>-</v>
      </c>
      <c r="IZ55" s="38" t="str">
        <f>VLOOKUP($A55&amp;"-"&amp;IP$4,'04施策の客観指標'!$A$4:$AU$1029,COLUMN('04施策の客観指標'!$AU:$AU),FALSE)</f>
        <v>-</v>
      </c>
      <c r="JA55" s="38" t="str">
        <f>VLOOKUP($A55&amp;"-"&amp;IQ$4,'04施策の客観指標'!$A$4:$AU$1029,COLUMN('04施策の客観指標'!$AU:$AU),FALSE)</f>
        <v>-</v>
      </c>
      <c r="JB55" s="82">
        <f t="shared" si="112"/>
        <v>3</v>
      </c>
      <c r="JC55" s="37" t="str">
        <f t="shared" si="113"/>
        <v/>
      </c>
      <c r="JD55" s="38" t="str">
        <f t="shared" si="54"/>
        <v/>
      </c>
      <c r="JE55" s="38" t="str">
        <f t="shared" si="55"/>
        <v/>
      </c>
      <c r="JF55" s="38" t="str">
        <f t="shared" si="56"/>
        <v/>
      </c>
      <c r="JG55" s="38" t="str">
        <f t="shared" si="57"/>
        <v/>
      </c>
      <c r="JH55" s="38" t="str">
        <f t="shared" si="58"/>
        <v/>
      </c>
      <c r="JI55" s="38" t="str">
        <f t="shared" si="59"/>
        <v/>
      </c>
      <c r="JJ55" s="38" t="str">
        <f t="shared" si="60"/>
        <v/>
      </c>
      <c r="JK55" s="38" t="str">
        <f t="shared" si="61"/>
        <v/>
      </c>
      <c r="JL55" s="41">
        <f t="shared" si="114"/>
        <v>0</v>
      </c>
      <c r="JM55" s="37" t="str">
        <f>IF($K55="○",VLOOKUP($C55&amp;"-"&amp;JM$4,'05市民生活実感調査'!$A$3:$BC$218,COLUMN('05市民生活実感調査'!$BC:$BC),FALSE),"-")</f>
        <v>-</v>
      </c>
      <c r="JN55" s="38" t="str">
        <f>IF($L55="○",VLOOKUP($C55&amp;"-"&amp;JN$4,'05市民生活実感調査'!$A$3:$BC$218,COLUMN('05市民生活実感調査'!$BC:$BC),FALSE),"-")</f>
        <v>-</v>
      </c>
      <c r="JO55" s="38" t="str">
        <f>IF($M55="○",VLOOKUP($C55&amp;"-"&amp;JO$4,'05市民生活実感調査'!$A$3:$BC$218,COLUMN('05市民生活実感調査'!$BC:$BC),FALSE),"-")</f>
        <v>-</v>
      </c>
      <c r="JP55" s="38" t="str">
        <f>IF($N55="○",VLOOKUP($C55&amp;"-"&amp;JP$4,'05市民生活実感調査'!$A$3:$BC$218,COLUMN('05市民生活実感調査'!$BC:$BC),FALSE),"-")</f>
        <v>-</v>
      </c>
      <c r="JQ55" s="38" t="str">
        <f>IF($O55="○",VLOOKUP($C55&amp;"-"&amp;JQ$4,'05市民生活実感調査'!$A$3:$BC$218,COLUMN('05市民生活実感調査'!$BC:$BC),FALSE),"-")</f>
        <v>-</v>
      </c>
      <c r="JR55" s="38" t="str">
        <f>IF($P55="○",VLOOKUP($C55&amp;"-"&amp;JR$4,'05市民生活実感調査'!$A$3:$BC$218,COLUMN('05市民生活実感調査'!$BC:$BC),FALSE),"-")</f>
        <v>-</v>
      </c>
      <c r="JS55" s="38" t="str">
        <f>IF($Q55="○",VLOOKUP($C55&amp;"-"&amp;JS$4,'05市民生活実感調査'!$A$3:$BC$218,COLUMN('05市民生活実感調査'!$BC:$BC),FALSE),"-")</f>
        <v>-</v>
      </c>
      <c r="JT55" s="38" t="str">
        <f>IF($R55="○",VLOOKUP($C55&amp;"-"&amp;JT$4,'05市民生活実感調査'!$A$3:$BC$218,COLUMN('05市民生活実感調査'!$BC:$BC),FALSE),"-")</f>
        <v>-</v>
      </c>
      <c r="JU55" s="109" t="e">
        <f t="shared" si="115"/>
        <v>#DIV/0!</v>
      </c>
      <c r="JV55" s="37" t="str">
        <f t="shared" si="116"/>
        <v/>
      </c>
      <c r="JW55" s="38" t="str">
        <f t="shared" si="62"/>
        <v/>
      </c>
      <c r="JX55" s="38" t="str">
        <f t="shared" si="63"/>
        <v/>
      </c>
      <c r="JY55" s="38" t="str">
        <f t="shared" si="64"/>
        <v/>
      </c>
      <c r="JZ55" s="38" t="str">
        <f t="shared" si="65"/>
        <v/>
      </c>
      <c r="KA55" s="38" t="str">
        <f t="shared" si="66"/>
        <v/>
      </c>
      <c r="KB55" s="38" t="str">
        <f t="shared" si="67"/>
        <v/>
      </c>
      <c r="KC55" s="38" t="str">
        <f t="shared" si="68"/>
        <v/>
      </c>
      <c r="KD55" s="41" t="e">
        <f t="shared" si="117"/>
        <v>#DIV/0!</v>
      </c>
      <c r="KE55" s="13" t="str">
        <f t="shared" si="118"/>
        <v>市民実感</v>
      </c>
      <c r="KF55" s="5" t="str">
        <f t="shared" si="119"/>
        <v>ユニバーサルデザインの視点に基づく社会環境を整備することにより，全ての市民が生活しやすくなることが重要であり，その度合いを図る市民生活実感調査の方に重みを置く。</v>
      </c>
      <c r="KG55" s="108" t="e">
        <f>VLOOKUP(IR55&amp;JU55&amp;KE55,プルダウン!$AC$2:$AD$51,2,FALSE)</f>
        <v>#DIV/0!</v>
      </c>
      <c r="KH55" s="12" t="e">
        <f>VLOOKUP(KG55,プルダウン!$A$1:$B$6,2,FALSE)</f>
        <v>#DIV/0!</v>
      </c>
      <c r="KI55" s="11"/>
      <c r="KJ55" s="12"/>
      <c r="KK55" s="22" t="s">
        <v>81</v>
      </c>
      <c r="KL55" s="5"/>
    </row>
    <row r="56" spans="1:298" ht="219" customHeight="1">
      <c r="A56" s="18">
        <v>1401</v>
      </c>
      <c r="B56" s="5" t="s">
        <v>210</v>
      </c>
      <c r="C56" s="47">
        <f t="shared" si="140"/>
        <v>14</v>
      </c>
      <c r="D56" s="12" t="str">
        <f>IFERROR(VLOOKUP(C56,プルダウン!$L$2:$M$28,2,FALSE),"-")</f>
        <v>地域福祉</v>
      </c>
      <c r="E56" s="5"/>
      <c r="F56" s="11" t="s">
        <v>2137</v>
      </c>
      <c r="G56" s="195" t="s">
        <v>2479</v>
      </c>
      <c r="H56" s="11"/>
      <c r="I56" s="20"/>
      <c r="J56" s="5"/>
      <c r="K56" s="42" t="s">
        <v>392</v>
      </c>
      <c r="L56" s="43" t="s">
        <v>392</v>
      </c>
      <c r="M56" s="43" t="s">
        <v>392</v>
      </c>
      <c r="N56" s="43" t="s">
        <v>85</v>
      </c>
      <c r="O56" s="43" t="s">
        <v>85</v>
      </c>
      <c r="P56" s="43" t="s">
        <v>85</v>
      </c>
      <c r="Q56" s="43" t="s">
        <v>85</v>
      </c>
      <c r="R56" s="41" t="s">
        <v>85</v>
      </c>
      <c r="S56" s="546" t="str">
        <f>VLOOKUP($A56&amp;"-"&amp;S$4,'04施策の客観指標'!$A$4:$AU$1029,COLUMN('04施策の客観指標'!$AP:$AP),FALSE)</f>
        <v>a</v>
      </c>
      <c r="T56" s="528" t="str">
        <f>VLOOKUP($A56&amp;"-"&amp;T$4,'04施策の客観指標'!$A$4:$AU$1029,COLUMN('04施策の客観指標'!$AP:$AP),FALSE)</f>
        <v>-</v>
      </c>
      <c r="U56" s="528" t="str">
        <f>VLOOKUP($A56&amp;"-"&amp;U$4,'04施策の客観指標'!$A$4:$AU$1029,COLUMN('04施策の客観指標'!$AP:$AP),FALSE)</f>
        <v>-</v>
      </c>
      <c r="V56" s="528" t="str">
        <f>VLOOKUP($A56&amp;"-"&amp;V$4,'04施策の客観指標'!$A$4:$AU$1029,COLUMN('04施策の客観指標'!$AP:$AP),FALSE)</f>
        <v>-</v>
      </c>
      <c r="W56" s="528" t="str">
        <f>VLOOKUP($A56&amp;"-"&amp;W$4,'04施策の客観指標'!$A$4:$AU$1029,COLUMN('04施策の客観指標'!$AP:$AP),FALSE)</f>
        <v>-</v>
      </c>
      <c r="X56" s="528" t="str">
        <f>VLOOKUP($A56&amp;"-"&amp;X$4,'04施策の客観指標'!$A$4:$AU$1029,COLUMN('04施策の客観指標'!$AP:$AP),FALSE)</f>
        <v>-</v>
      </c>
      <c r="Y56" s="528" t="str">
        <f>VLOOKUP($A56&amp;"-"&amp;Y$4,'04施策の客観指標'!$A$4:$AU$1029,COLUMN('04施策の客観指標'!$AP:$AP),FALSE)</f>
        <v>-</v>
      </c>
      <c r="Z56" s="528" t="str">
        <f>VLOOKUP($A56&amp;"-"&amp;Z$4,'04施策の客観指標'!$A$4:$AU$1029,COLUMN('04施策の客観指標'!$AP:$AP),FALSE)</f>
        <v>-</v>
      </c>
      <c r="AA56" s="529" t="str">
        <f>VLOOKUP($A56&amp;"-"&amp;AA$4,'04施策の客観指標'!$A$4:$AU$1029,COLUMN('04施策の客観指標'!$AP:$AP),FALSE)</f>
        <v>-</v>
      </c>
      <c r="AB56" s="547" t="str">
        <f t="shared" si="70"/>
        <v>a</v>
      </c>
      <c r="AC56" s="252">
        <f>VLOOKUP($A56&amp;"-"&amp;S$4,'04施策の客観指標'!$A$4:$AU$1029,COLUMN('04施策の客観指標'!$AU:$AU),FALSE)</f>
        <v>1</v>
      </c>
      <c r="AD56" s="38" t="str">
        <f>VLOOKUP($A56&amp;"-"&amp;T$4,'04施策の客観指標'!$A$4:$AU$1029,COLUMN('04施策の客観指標'!$AU:$AU),FALSE)</f>
        <v>-</v>
      </c>
      <c r="AE56" s="38" t="str">
        <f>VLOOKUP($A56&amp;"-"&amp;U$4,'04施策の客観指標'!$A$4:$AU$1029,COLUMN('04施策の客観指標'!$AU:$AU),FALSE)</f>
        <v>-</v>
      </c>
      <c r="AF56" s="38" t="str">
        <f>VLOOKUP($A56&amp;"-"&amp;V$4,'04施策の客観指標'!$A$4:$AU$1029,COLUMN('04施策の客観指標'!$AU:$AU),FALSE)</f>
        <v>-</v>
      </c>
      <c r="AG56" s="38" t="str">
        <f>VLOOKUP($A56&amp;"-"&amp;W$4,'04施策の客観指標'!$A$4:$AU$1029,COLUMN('04施策の客観指標'!$AU:$AU),FALSE)</f>
        <v>-</v>
      </c>
      <c r="AH56" s="38" t="str">
        <f>VLOOKUP($A56&amp;"-"&amp;X$4,'04施策の客観指標'!$A$4:$AU$1029,COLUMN('04施策の客観指標'!$AU:$AU),FALSE)</f>
        <v>-</v>
      </c>
      <c r="AI56" s="38" t="str">
        <f>VLOOKUP($A56&amp;"-"&amp;Y$4,'04施策の客観指標'!$A$4:$AU$1029,COLUMN('04施策の客観指標'!$AU:$AU),FALSE)</f>
        <v>-</v>
      </c>
      <c r="AJ56" s="38" t="str">
        <f>VLOOKUP($A56&amp;"-"&amp;Z$4,'04施策の客観指標'!$A$4:$AU$1029,COLUMN('04施策の客観指標'!$AU:$AU),FALSE)</f>
        <v>-</v>
      </c>
      <c r="AK56" s="38" t="str">
        <f>VLOOKUP($A56&amp;"-"&amp;AA$4,'04施策の客観指標'!$A$4:$AU$1029,COLUMN('04施策の客観指標'!$AU:$AU),FALSE)</f>
        <v>-</v>
      </c>
      <c r="AL56" s="82">
        <f t="shared" si="141"/>
        <v>1</v>
      </c>
      <c r="AM56" s="37">
        <f t="shared" si="142"/>
        <v>4</v>
      </c>
      <c r="AN56" s="38" t="str">
        <f t="shared" si="143"/>
        <v/>
      </c>
      <c r="AO56" s="38" t="str">
        <f t="shared" si="144"/>
        <v/>
      </c>
      <c r="AP56" s="38" t="str">
        <f t="shared" si="145"/>
        <v/>
      </c>
      <c r="AQ56" s="38" t="str">
        <f t="shared" si="146"/>
        <v/>
      </c>
      <c r="AR56" s="38" t="str">
        <f t="shared" si="147"/>
        <v/>
      </c>
      <c r="AS56" s="38" t="str">
        <f t="shared" si="148"/>
        <v/>
      </c>
      <c r="AT56" s="38" t="str">
        <f t="shared" si="149"/>
        <v/>
      </c>
      <c r="AU56" s="253" t="str">
        <f t="shared" si="150"/>
        <v/>
      </c>
      <c r="AV56" s="81">
        <f t="shared" si="200"/>
        <v>1</v>
      </c>
      <c r="AW56" s="534" t="str">
        <f>IF($K56="○",VLOOKUP($C56&amp;"-"&amp;AW$4,'05市民生活実感調査'!$A$3:$BC$218,COLUMN('05市民生活実感調査'!$O:$O),FALSE),"-")</f>
        <v>c</v>
      </c>
      <c r="AX56" s="535" t="str">
        <f>IF($L56="○",VLOOKUP($C56&amp;"-"&amp;AX$4,'05市民生活実感調査'!$A$3:$BC$218,COLUMN('05市民生活実感調査'!$O:$O),FALSE),"-")</f>
        <v>c</v>
      </c>
      <c r="AY56" s="535" t="str">
        <f>IF($M56="○",VLOOKUP($C56&amp;"-"&amp;AY$4,'05市民生活実感調査'!$A$3:$BC$218,COLUMN('05市民生活実感調査'!$O:$O),FALSE),"-")</f>
        <v>d</v>
      </c>
      <c r="AZ56" s="535" t="str">
        <f>IF($N56="○",VLOOKUP($C56&amp;"-"&amp;AZ$4,'05市民生活実感調査'!$A$3:$BC$218,COLUMN('05市民生活実感調査'!$O:$O),FALSE),"-")</f>
        <v>-</v>
      </c>
      <c r="BA56" s="535" t="str">
        <f>IF($O56="○",VLOOKUP($C56&amp;"-"&amp;BA$4,'05市民生活実感調査'!$A$3:$BC$218,COLUMN('05市民生活実感調査'!$O:$O),FALSE),"-")</f>
        <v>-</v>
      </c>
      <c r="BB56" s="535" t="str">
        <f>IF($P56="○",VLOOKUP($C56&amp;"-"&amp;BB$4,'05市民生活実感調査'!$A$3:$BC$218,COLUMN('05市民生活実感調査'!$O:$O),FALSE),"-")</f>
        <v>-</v>
      </c>
      <c r="BC56" s="535" t="str">
        <f>IF($Q56="○",VLOOKUP($C56&amp;"-"&amp;BC$4,'05市民生活実感調査'!$A$3:$BC$218,COLUMN('05市民生活実感調査'!$O:$O),FALSE),"-")</f>
        <v>-</v>
      </c>
      <c r="BD56" s="535" t="str">
        <f>IF($R56="○",VLOOKUP($C56&amp;"-"&amp;BD$4,'05市民生活実感調査'!$A$3:$BC$218,COLUMN('05市民生活実感調査'!$O:$O),FALSE),"-")</f>
        <v>-</v>
      </c>
      <c r="BE56" s="536" t="str">
        <f t="shared" si="81"/>
        <v>c</v>
      </c>
      <c r="BF56" s="37">
        <f t="shared" si="151"/>
        <v>2</v>
      </c>
      <c r="BG56" s="38">
        <f t="shared" si="152"/>
        <v>2</v>
      </c>
      <c r="BH56" s="38">
        <f t="shared" si="153"/>
        <v>1</v>
      </c>
      <c r="BI56" s="38" t="str">
        <f t="shared" si="154"/>
        <v/>
      </c>
      <c r="BJ56" s="38" t="str">
        <f t="shared" si="155"/>
        <v/>
      </c>
      <c r="BK56" s="38" t="str">
        <f t="shared" si="156"/>
        <v/>
      </c>
      <c r="BL56" s="38" t="str">
        <f t="shared" si="157"/>
        <v/>
      </c>
      <c r="BM56" s="38" t="str">
        <f t="shared" si="158"/>
        <v/>
      </c>
      <c r="BN56" s="41">
        <f t="shared" si="159"/>
        <v>0.41666666666666669</v>
      </c>
      <c r="BO56" s="275" t="s">
        <v>125</v>
      </c>
      <c r="BP56" s="5" t="s">
        <v>2207</v>
      </c>
      <c r="BQ56" s="586" t="str">
        <f>VLOOKUP(AB56&amp;BE56&amp;BO56,[25]プルダウン!$AC$2:$AD$71,2,FALSE)</f>
        <v>B</v>
      </c>
      <c r="BR56" s="587" t="str">
        <f>VLOOKUP(BQ56,プルダウン!$A$1:$B$6,2,FALSE)</f>
        <v>政策の目的がかなり達成されている</v>
      </c>
      <c r="BS56" s="295" t="s">
        <v>325</v>
      </c>
      <c r="BT56" s="296" t="s">
        <v>2482</v>
      </c>
      <c r="BU56" s="280" t="s">
        <v>2263</v>
      </c>
      <c r="BV56" s="296" t="s">
        <v>2483</v>
      </c>
      <c r="BW56" s="115" t="str">
        <f>VLOOKUP($A56&amp;"-"&amp;BW$4,'04施策の客観指標'!$A$4:$AU$1029,COLUMN('04施策の客観指標'!$AQ:$AQ),FALSE)</f>
        <v>-</v>
      </c>
      <c r="BX56" s="7" t="str">
        <f>VLOOKUP($A56&amp;"-"&amp;BX$4,'04施策の客観指標'!$A$4:$AU$1029,COLUMN('04施策の客観指標'!$AQ:$AQ),FALSE)</f>
        <v>-</v>
      </c>
      <c r="BY56" s="7" t="str">
        <f>VLOOKUP($A56&amp;"-"&amp;BY$4,'04施策の客観指標'!$A$4:$AU$1029,COLUMN('04施策の客観指標'!$AQ:$AQ),FALSE)</f>
        <v>-</v>
      </c>
      <c r="BZ56" s="7" t="str">
        <f>VLOOKUP($A56&amp;"-"&amp;BZ$4,'04施策の客観指標'!$A$4:$AU$1029,COLUMN('04施策の客観指標'!$AQ:$AQ),FALSE)</f>
        <v>-</v>
      </c>
      <c r="CA56" s="7" t="str">
        <f>VLOOKUP($A56&amp;"-"&amp;CA$4,'04施策の客観指標'!$A$4:$AU$1029,COLUMN('04施策の客観指標'!$AQ:$AQ),FALSE)</f>
        <v>-</v>
      </c>
      <c r="CB56" s="7" t="str">
        <f>VLOOKUP($A56&amp;"-"&amp;CB$4,'04施策の客観指標'!$A$4:$AU$1029,COLUMN('04施策の客観指標'!$AQ:$AQ),FALSE)</f>
        <v>-</v>
      </c>
      <c r="CC56" s="7" t="str">
        <f>VLOOKUP($A56&amp;"-"&amp;CC$4,'04施策の客観指標'!$A$4:$AU$1029,COLUMN('04施策の客観指標'!$AQ:$AQ),FALSE)</f>
        <v>-</v>
      </c>
      <c r="CD56" s="7" t="str">
        <f>VLOOKUP($A56&amp;"-"&amp;CD$4,'04施策の客観指標'!$A$4:$AU$1029,COLUMN('04施策の客観指標'!$AQ:$AQ),FALSE)</f>
        <v>-</v>
      </c>
      <c r="CE56" s="7" t="str">
        <f>VLOOKUP($A56&amp;"-"&amp;CE$4,'04施策の客観指標'!$A$4:$AU$1029,COLUMN('04施策の客観指標'!$AQ:$AQ),FALSE)</f>
        <v>-</v>
      </c>
      <c r="CF56" s="109" t="str">
        <f t="shared" si="84"/>
        <v>e</v>
      </c>
      <c r="CG56" s="37">
        <f>VLOOKUP($A56&amp;"-"&amp;BW$4,'04施策の客観指標'!$A$4:$AU$1029,COLUMN('04施策の客観指標'!$AU:$AU),FALSE)</f>
        <v>1</v>
      </c>
      <c r="CH56" s="38" t="str">
        <f>VLOOKUP($A56&amp;"-"&amp;BX$4,'04施策の客観指標'!$A$4:$AU$1029,COLUMN('04施策の客観指標'!$AU:$AU),FALSE)</f>
        <v>-</v>
      </c>
      <c r="CI56" s="38" t="str">
        <f>VLOOKUP($A56&amp;"-"&amp;BY$4,'04施策の客観指標'!$A$4:$AU$1029,COLUMN('04施策の客観指標'!$AU:$AU),FALSE)</f>
        <v>-</v>
      </c>
      <c r="CJ56" s="38" t="str">
        <f>VLOOKUP($A56&amp;"-"&amp;BZ$4,'04施策の客観指標'!$A$4:$AU$1029,COLUMN('04施策の客観指標'!$AU:$AU),FALSE)</f>
        <v>-</v>
      </c>
      <c r="CK56" s="38" t="str">
        <f>VLOOKUP($A56&amp;"-"&amp;CA$4,'04施策の客観指標'!$A$4:$AU$1029,COLUMN('04施策の客観指標'!$AU:$AU),FALSE)</f>
        <v>-</v>
      </c>
      <c r="CL56" s="38" t="str">
        <f>VLOOKUP($A56&amp;"-"&amp;CB$4,'04施策の客観指標'!$A$4:$AU$1029,COLUMN('04施策の客観指標'!$AU:$AU),FALSE)</f>
        <v>-</v>
      </c>
      <c r="CM56" s="38" t="str">
        <f>VLOOKUP($A56&amp;"-"&amp;CC$4,'04施策の客観指標'!$A$4:$AU$1029,COLUMN('04施策の客観指標'!$AU:$AU),FALSE)</f>
        <v>-</v>
      </c>
      <c r="CN56" s="38" t="str">
        <f>VLOOKUP($A56&amp;"-"&amp;CD$4,'04施策の客観指標'!$A$4:$AU$1029,COLUMN('04施策の客観指標'!$AU:$AU),FALSE)</f>
        <v>-</v>
      </c>
      <c r="CO56" s="38" t="str">
        <f>VLOOKUP($A56&amp;"-"&amp;CE$4,'04施策の客観指標'!$A$4:$AU$1029,COLUMN('04施策の客観指標'!$AU:$AU),FALSE)</f>
        <v>-</v>
      </c>
      <c r="CP56" s="82">
        <f t="shared" si="85"/>
        <v>1</v>
      </c>
      <c r="CQ56" s="37" t="str">
        <f t="shared" si="86"/>
        <v/>
      </c>
      <c r="CR56" s="38" t="str">
        <f t="shared" si="9"/>
        <v/>
      </c>
      <c r="CS56" s="38" t="str">
        <f t="shared" si="10"/>
        <v/>
      </c>
      <c r="CT56" s="38" t="str">
        <f t="shared" si="11"/>
        <v/>
      </c>
      <c r="CU56" s="38" t="str">
        <f t="shared" si="12"/>
        <v/>
      </c>
      <c r="CV56" s="38" t="str">
        <f t="shared" si="13"/>
        <v/>
      </c>
      <c r="CW56" s="38" t="str">
        <f t="shared" si="14"/>
        <v/>
      </c>
      <c r="CX56" s="38" t="str">
        <f t="shared" si="15"/>
        <v/>
      </c>
      <c r="CY56" s="38" t="str">
        <f t="shared" si="16"/>
        <v/>
      </c>
      <c r="CZ56" s="41">
        <f t="shared" si="87"/>
        <v>0</v>
      </c>
      <c r="DA56" s="37" t="str">
        <f>IF($K56="○",VLOOKUP($C56&amp;"-"&amp;DA$4,'05市民生活実感調査'!$A$3:$BC$218,COLUMN('05市民生活実感調査'!$Y:$Y),FALSE),"-")</f>
        <v>-</v>
      </c>
      <c r="DB56" s="38" t="str">
        <f>IF($L56="○",VLOOKUP($C56&amp;"-"&amp;DB$4,'05市民生活実感調査'!$A$3:$BC$218,COLUMN('05市民生活実感調査'!$Y:$Y),FALSE),"-")</f>
        <v>-</v>
      </c>
      <c r="DC56" s="38" t="str">
        <f>IF($M56="○",VLOOKUP($C56&amp;"-"&amp;DC$4,'05市民生活実感調査'!$A$3:$BC$218,COLUMN('05市民生活実感調査'!$Y:$Y),FALSE),"-")</f>
        <v>-</v>
      </c>
      <c r="DD56" s="38" t="str">
        <f>IF($N56="○",VLOOKUP($C56&amp;"-"&amp;DD$4,'05市民生活実感調査'!$A$3:$BC$218,COLUMN('05市民生活実感調査'!$Y:$Y),FALSE),"-")</f>
        <v>-</v>
      </c>
      <c r="DE56" s="38" t="str">
        <f>IF($O56="○",VLOOKUP($C56&amp;"-"&amp;DE$4,'05市民生活実感調査'!$A$3:$BC$218,COLUMN('05市民生活実感調査'!$Y:$Y),FALSE),"-")</f>
        <v>-</v>
      </c>
      <c r="DF56" s="38" t="str">
        <f>IF($P56="○",VLOOKUP($C56&amp;"-"&amp;DF$4,'05市民生活実感調査'!$A$3:$BC$218,COLUMN('05市民生活実感調査'!$Y:$Y),FALSE),"-")</f>
        <v>-</v>
      </c>
      <c r="DG56" s="38" t="str">
        <f>IF($Q56="○",VLOOKUP($C56&amp;"-"&amp;DG$4,'05市民生活実感調査'!$A$3:$BC$218,COLUMN('05市民生活実感調査'!$Y:$Y),FALSE),"-")</f>
        <v>-</v>
      </c>
      <c r="DH56" s="38" t="str">
        <f>IF($R56="○",VLOOKUP($C56&amp;"-"&amp;DH$4,'05市民生活実感調査'!$A$3:$BC$218,COLUMN('05市民生活実感調査'!$Y:$Y),FALSE),"-")</f>
        <v>-</v>
      </c>
      <c r="DI56" s="109" t="e">
        <f t="shared" si="88"/>
        <v>#DIV/0!</v>
      </c>
      <c r="DJ56" s="37" t="str">
        <f t="shared" si="89"/>
        <v/>
      </c>
      <c r="DK56" s="38" t="str">
        <f t="shared" si="17"/>
        <v/>
      </c>
      <c r="DL56" s="38" t="str">
        <f t="shared" si="18"/>
        <v/>
      </c>
      <c r="DM56" s="38" t="str">
        <f t="shared" si="19"/>
        <v/>
      </c>
      <c r="DN56" s="38" t="str">
        <f t="shared" si="20"/>
        <v/>
      </c>
      <c r="DO56" s="38" t="str">
        <f t="shared" si="21"/>
        <v/>
      </c>
      <c r="DP56" s="38" t="str">
        <f t="shared" si="22"/>
        <v/>
      </c>
      <c r="DQ56" s="38" t="str">
        <f t="shared" si="23"/>
        <v/>
      </c>
      <c r="DR56" s="41" t="e">
        <f t="shared" si="90"/>
        <v>#DIV/0!</v>
      </c>
      <c r="DS56" s="13" t="str">
        <f t="shared" si="91"/>
        <v>市民実感</v>
      </c>
      <c r="DT56" s="5" t="str">
        <f t="shared" si="92"/>
        <v>広く一般の市民の方に地域のボランティア活動に関心を持っていただくなど，地域における多様な主体の協働が重要であることから，市民生活実感調査を重視する。</v>
      </c>
      <c r="DU56" s="108" t="e">
        <f>VLOOKUP(CF56&amp;DI56&amp;DS56,プルダウン!$AC$2:$AD$51,2,FALSE)</f>
        <v>#DIV/0!</v>
      </c>
      <c r="DV56" s="12" t="e">
        <f>VLOOKUP(DU56,プルダウン!$A$1:$B$6,2,FALSE)</f>
        <v>#DIV/0!</v>
      </c>
      <c r="DW56" s="11"/>
      <c r="DX56" s="12"/>
      <c r="DY56" s="22" t="s">
        <v>81</v>
      </c>
      <c r="DZ56" s="116"/>
      <c r="EA56" s="115" t="str">
        <f>VLOOKUP($A56&amp;"-"&amp;EA$4,'04施策の客観指標'!$A$4:$AU$1029,COLUMN('04施策の客観指標'!$AR:$AR),FALSE)</f>
        <v>-</v>
      </c>
      <c r="EB56" s="7" t="str">
        <f>VLOOKUP($A56&amp;"-"&amp;EB$4,'04施策の客観指標'!$A$4:$AU$1029,COLUMN('04施策の客観指標'!$AR:$AR),FALSE)</f>
        <v>-</v>
      </c>
      <c r="EC56" s="7" t="str">
        <f>VLOOKUP($A56&amp;"-"&amp;EC$4,'04施策の客観指標'!$A$4:$AU$1029,COLUMN('04施策の客観指標'!$AR:$AR),FALSE)</f>
        <v>-</v>
      </c>
      <c r="ED56" s="7" t="str">
        <f>VLOOKUP($A56&amp;"-"&amp;ED$4,'04施策の客観指標'!$A$4:$AU$1029,COLUMN('04施策の客観指標'!$AR:$AR),FALSE)</f>
        <v>-</v>
      </c>
      <c r="EE56" s="7" t="str">
        <f>VLOOKUP($A56&amp;"-"&amp;EE$4,'04施策の客観指標'!$A$4:$AU$1029,COLUMN('04施策の客観指標'!$AR:$AR),FALSE)</f>
        <v>-</v>
      </c>
      <c r="EF56" s="7" t="str">
        <f>VLOOKUP($A56&amp;"-"&amp;EF$4,'04施策の客観指標'!$A$4:$AU$1029,COLUMN('04施策の客観指標'!$AR:$AR),FALSE)</f>
        <v>-</v>
      </c>
      <c r="EG56" s="7" t="str">
        <f>VLOOKUP($A56&amp;"-"&amp;EG$4,'04施策の客観指標'!$A$4:$AU$1029,COLUMN('04施策の客観指標'!$AR:$AR),FALSE)</f>
        <v>-</v>
      </c>
      <c r="EH56" s="7" t="str">
        <f>VLOOKUP($A56&amp;"-"&amp;EH$4,'04施策の客観指標'!$A$4:$AU$1029,COLUMN('04施策の客観指標'!$AR:$AR),FALSE)</f>
        <v>-</v>
      </c>
      <c r="EI56" s="7" t="str">
        <f>VLOOKUP($A56&amp;"-"&amp;EI$4,'04施策の客観指標'!$A$4:$AU$1029,COLUMN('04施策の客観指標'!$AR:$AR),FALSE)</f>
        <v>-</v>
      </c>
      <c r="EJ56" s="109" t="str">
        <f t="shared" si="93"/>
        <v>e</v>
      </c>
      <c r="EK56" s="37">
        <f>VLOOKUP($A56&amp;"-"&amp;EA$4,'04施策の客観指標'!$A$4:$AU$1029,COLUMN('04施策の客観指標'!$AU:$AU),FALSE)</f>
        <v>1</v>
      </c>
      <c r="EL56" s="38" t="str">
        <f>VLOOKUP($A56&amp;"-"&amp;EB$4,'04施策の客観指標'!$A$4:$AU$1029,COLUMN('04施策の客観指標'!$AU:$AU),FALSE)</f>
        <v>-</v>
      </c>
      <c r="EM56" s="38" t="str">
        <f>VLOOKUP($A56&amp;"-"&amp;EC$4,'04施策の客観指標'!$A$4:$AU$1029,COLUMN('04施策の客観指標'!$AU:$AU),FALSE)</f>
        <v>-</v>
      </c>
      <c r="EN56" s="38" t="str">
        <f>VLOOKUP($A56&amp;"-"&amp;ED$4,'04施策の客観指標'!$A$4:$AU$1029,COLUMN('04施策の客観指標'!$AU:$AU),FALSE)</f>
        <v>-</v>
      </c>
      <c r="EO56" s="38" t="str">
        <f>VLOOKUP($A56&amp;"-"&amp;EE$4,'04施策の客観指標'!$A$4:$AU$1029,COLUMN('04施策の客観指標'!$AU:$AU),FALSE)</f>
        <v>-</v>
      </c>
      <c r="EP56" s="38" t="str">
        <f>VLOOKUP($A56&amp;"-"&amp;EF$4,'04施策の客観指標'!$A$4:$AU$1029,COLUMN('04施策の客観指標'!$AU:$AU),FALSE)</f>
        <v>-</v>
      </c>
      <c r="EQ56" s="38" t="str">
        <f>VLOOKUP($A56&amp;"-"&amp;EG$4,'04施策の客観指標'!$A$4:$AU$1029,COLUMN('04施策の客観指標'!$AU:$AU),FALSE)</f>
        <v>-</v>
      </c>
      <c r="ER56" s="38" t="str">
        <f>VLOOKUP($A56&amp;"-"&amp;EH$4,'04施策の客観指標'!$A$4:$AU$1029,COLUMN('04施策の客観指標'!$AU:$AU),FALSE)</f>
        <v>-</v>
      </c>
      <c r="ES56" s="38" t="str">
        <f>VLOOKUP($A56&amp;"-"&amp;EI$4,'04施策の客観指標'!$A$4:$AU$1029,COLUMN('04施策の客観指標'!$AU:$AU),FALSE)</f>
        <v>-</v>
      </c>
      <c r="ET56" s="82">
        <f t="shared" si="94"/>
        <v>1</v>
      </c>
      <c r="EU56" s="37" t="str">
        <f t="shared" si="95"/>
        <v/>
      </c>
      <c r="EV56" s="38" t="str">
        <f t="shared" si="24"/>
        <v/>
      </c>
      <c r="EW56" s="38" t="str">
        <f t="shared" si="25"/>
        <v/>
      </c>
      <c r="EX56" s="38" t="str">
        <f t="shared" si="26"/>
        <v/>
      </c>
      <c r="EY56" s="38" t="str">
        <f t="shared" si="27"/>
        <v/>
      </c>
      <c r="EZ56" s="38" t="str">
        <f t="shared" si="28"/>
        <v/>
      </c>
      <c r="FA56" s="38" t="str">
        <f t="shared" si="29"/>
        <v/>
      </c>
      <c r="FB56" s="38" t="str">
        <f t="shared" si="30"/>
        <v/>
      </c>
      <c r="FC56" s="38" t="str">
        <f t="shared" si="31"/>
        <v/>
      </c>
      <c r="FD56" s="41">
        <f t="shared" si="96"/>
        <v>0</v>
      </c>
      <c r="FE56" s="37" t="str">
        <f>IF($K56="○",VLOOKUP($C56&amp;"-"&amp;FE$4,'05市民生活実感調査'!$A$3:$BC$218,COLUMN('05市民生活実感調査'!$AI:$AI),FALSE),"-")</f>
        <v>-</v>
      </c>
      <c r="FF56" s="38" t="str">
        <f>IF($L56="○",VLOOKUP($C56&amp;"-"&amp;FF$4,'05市民生活実感調査'!$A$3:$BC$218,COLUMN('05市民生活実感調査'!$AI:$AI),FALSE),"-")</f>
        <v>-</v>
      </c>
      <c r="FG56" s="38" t="str">
        <f>IF($M56="○",VLOOKUP($C56&amp;"-"&amp;FG$4,'05市民生活実感調査'!$A$3:$BC$218,COLUMN('05市民生活実感調査'!$AI:$AI),FALSE),"-")</f>
        <v>-</v>
      </c>
      <c r="FH56" s="38" t="str">
        <f>IF($N56="○",VLOOKUP($C56&amp;"-"&amp;FH$4,'05市民生活実感調査'!$A$3:$BC$218,COLUMN('05市民生活実感調査'!$AI:$AI),FALSE),"-")</f>
        <v>-</v>
      </c>
      <c r="FI56" s="38" t="str">
        <f>IF($O56="○",VLOOKUP($C56&amp;"-"&amp;FI$4,'05市民生活実感調査'!$A$3:$BC$218,COLUMN('05市民生活実感調査'!$AI:$AI),FALSE),"-")</f>
        <v>-</v>
      </c>
      <c r="FJ56" s="38" t="str">
        <f>IF($P56="○",VLOOKUP($C56&amp;"-"&amp;FJ$4,'05市民生活実感調査'!$A$3:$BC$218,COLUMN('05市民生活実感調査'!$AI:$AI),FALSE),"-")</f>
        <v>-</v>
      </c>
      <c r="FK56" s="38" t="str">
        <f>IF($Q56="○",VLOOKUP($C56&amp;"-"&amp;FK$4,'05市民生活実感調査'!$A$3:$BC$218,COLUMN('05市民生活実感調査'!$AI:$AI),FALSE),"-")</f>
        <v>-</v>
      </c>
      <c r="FL56" s="38" t="str">
        <f>IF($R56="○",VLOOKUP($C56&amp;"-"&amp;FL$4,'05市民生活実感調査'!$A$3:$BC$218,COLUMN('05市民生活実感調査'!$AI:$AI),FALSE),"-")</f>
        <v>-</v>
      </c>
      <c r="FM56" s="109" t="e">
        <f t="shared" si="97"/>
        <v>#DIV/0!</v>
      </c>
      <c r="FN56" s="37" t="str">
        <f t="shared" si="98"/>
        <v/>
      </c>
      <c r="FO56" s="38" t="str">
        <f t="shared" si="32"/>
        <v/>
      </c>
      <c r="FP56" s="38" t="str">
        <f t="shared" si="33"/>
        <v/>
      </c>
      <c r="FQ56" s="38" t="str">
        <f t="shared" si="34"/>
        <v/>
      </c>
      <c r="FR56" s="38" t="str">
        <f t="shared" si="35"/>
        <v/>
      </c>
      <c r="FS56" s="38" t="str">
        <f t="shared" si="36"/>
        <v/>
      </c>
      <c r="FT56" s="38" t="str">
        <f t="shared" si="37"/>
        <v/>
      </c>
      <c r="FU56" s="38" t="str">
        <f t="shared" si="38"/>
        <v/>
      </c>
      <c r="FV56" s="41" t="e">
        <f t="shared" si="99"/>
        <v>#DIV/0!</v>
      </c>
      <c r="FW56" s="13" t="str">
        <f t="shared" si="100"/>
        <v>市民実感</v>
      </c>
      <c r="FX56" s="5" t="str">
        <f t="shared" si="101"/>
        <v>広く一般の市民の方に地域のボランティア活動に関心を持っていただくなど，地域における多様な主体の協働が重要であることから，市民生活実感調査を重視する。</v>
      </c>
      <c r="FY56" s="108" t="e">
        <f>VLOOKUP(EJ56&amp;FM56&amp;FW56,プルダウン!$AC$2:$AD$51,2,FALSE)</f>
        <v>#DIV/0!</v>
      </c>
      <c r="FZ56" s="12" t="e">
        <f>VLOOKUP(FY56,プルダウン!$A$1:$B$6,2,FALSE)</f>
        <v>#DIV/0!</v>
      </c>
      <c r="GA56" s="11"/>
      <c r="GB56" s="12"/>
      <c r="GC56" s="22" t="s">
        <v>81</v>
      </c>
      <c r="GD56" s="116"/>
      <c r="GE56" s="115" t="str">
        <f>VLOOKUP($A56&amp;"-"&amp;GE$4,'04施策の客観指標'!$A$4:$AU$1029,COLUMN('04施策の客観指標'!$AS:$AS),FALSE)</f>
        <v>-</v>
      </c>
      <c r="GF56" s="7" t="str">
        <f>VLOOKUP($A56&amp;"-"&amp;GF$4,'04施策の客観指標'!$A$4:$AU$1029,COLUMN('04施策の客観指標'!$AS:$AS),FALSE)</f>
        <v>-</v>
      </c>
      <c r="GG56" s="7" t="str">
        <f>VLOOKUP($A56&amp;"-"&amp;GG$4,'04施策の客観指標'!$A$4:$AU$1029,COLUMN('04施策の客観指標'!$AS:$AS),FALSE)</f>
        <v>-</v>
      </c>
      <c r="GH56" s="7" t="str">
        <f>VLOOKUP($A56&amp;"-"&amp;GH$4,'04施策の客観指標'!$A$4:$AU$1029,COLUMN('04施策の客観指標'!$AS:$AS),FALSE)</f>
        <v>-</v>
      </c>
      <c r="GI56" s="7" t="str">
        <f>VLOOKUP($A56&amp;"-"&amp;GI$4,'04施策の客観指標'!$A$4:$AU$1029,COLUMN('04施策の客観指標'!$AS:$AS),FALSE)</f>
        <v>-</v>
      </c>
      <c r="GJ56" s="7" t="str">
        <f>VLOOKUP($A56&amp;"-"&amp;GJ$4,'04施策の客観指標'!$A$4:$AU$1029,COLUMN('04施策の客観指標'!$AS:$AS),FALSE)</f>
        <v>-</v>
      </c>
      <c r="GK56" s="7" t="str">
        <f>VLOOKUP($A56&amp;"-"&amp;GK$4,'04施策の客観指標'!$A$4:$AU$1029,COLUMN('04施策の客観指標'!$AS:$AS),FALSE)</f>
        <v>-</v>
      </c>
      <c r="GL56" s="7" t="str">
        <f>VLOOKUP($A56&amp;"-"&amp;GL$4,'04施策の客観指標'!$A$4:$AU$1029,COLUMN('04施策の客観指標'!$AS:$AS),FALSE)</f>
        <v>-</v>
      </c>
      <c r="GM56" s="7" t="str">
        <f>VLOOKUP($A56&amp;"-"&amp;GM$4,'04施策の客観指標'!$A$4:$AU$1029,COLUMN('04施策の客観指標'!$AS:$AS),FALSE)</f>
        <v>-</v>
      </c>
      <c r="GN56" s="109" t="str">
        <f t="shared" si="102"/>
        <v>e</v>
      </c>
      <c r="GO56" s="37">
        <f>VLOOKUP($A56&amp;"-"&amp;GE$4,'04施策の客観指標'!$A$4:$AU$1029,COLUMN('04施策の客観指標'!$AU:$AU),FALSE)</f>
        <v>1</v>
      </c>
      <c r="GP56" s="38" t="str">
        <f>VLOOKUP($A56&amp;"-"&amp;GF$4,'04施策の客観指標'!$A$4:$AU$1029,COLUMN('04施策の客観指標'!$AU:$AU),FALSE)</f>
        <v>-</v>
      </c>
      <c r="GQ56" s="38" t="str">
        <f>VLOOKUP($A56&amp;"-"&amp;GG$4,'04施策の客観指標'!$A$4:$AU$1029,COLUMN('04施策の客観指標'!$AU:$AU),FALSE)</f>
        <v>-</v>
      </c>
      <c r="GR56" s="38" t="str">
        <f>VLOOKUP($A56&amp;"-"&amp;GH$4,'04施策の客観指標'!$A$4:$AU$1029,COLUMN('04施策の客観指標'!$AU:$AU),FALSE)</f>
        <v>-</v>
      </c>
      <c r="GS56" s="38" t="str">
        <f>VLOOKUP($A56&amp;"-"&amp;GI$4,'04施策の客観指標'!$A$4:$AU$1029,COLUMN('04施策の客観指標'!$AU:$AU),FALSE)</f>
        <v>-</v>
      </c>
      <c r="GT56" s="38" t="str">
        <f>VLOOKUP($A56&amp;"-"&amp;GJ$4,'04施策の客観指標'!$A$4:$AU$1029,COLUMN('04施策の客観指標'!$AU:$AU),FALSE)</f>
        <v>-</v>
      </c>
      <c r="GU56" s="38" t="str">
        <f>VLOOKUP($A56&amp;"-"&amp;GK$4,'04施策の客観指標'!$A$4:$AU$1029,COLUMN('04施策の客観指標'!$AU:$AU),FALSE)</f>
        <v>-</v>
      </c>
      <c r="GV56" s="38" t="str">
        <f>VLOOKUP($A56&amp;"-"&amp;GL$4,'04施策の客観指標'!$A$4:$AU$1029,COLUMN('04施策の客観指標'!$AU:$AU),FALSE)</f>
        <v>-</v>
      </c>
      <c r="GW56" s="38" t="str">
        <f>VLOOKUP($A56&amp;"-"&amp;GM$4,'04施策の客観指標'!$A$4:$AU$1029,COLUMN('04施策の客観指標'!$AU:$AU),FALSE)</f>
        <v>-</v>
      </c>
      <c r="GX56" s="82">
        <f t="shared" si="103"/>
        <v>1</v>
      </c>
      <c r="GY56" s="37" t="str">
        <f t="shared" si="104"/>
        <v/>
      </c>
      <c r="GZ56" s="38" t="str">
        <f t="shared" si="39"/>
        <v/>
      </c>
      <c r="HA56" s="38" t="str">
        <f t="shared" si="40"/>
        <v/>
      </c>
      <c r="HB56" s="38" t="str">
        <f t="shared" si="41"/>
        <v/>
      </c>
      <c r="HC56" s="38" t="str">
        <f t="shared" si="42"/>
        <v/>
      </c>
      <c r="HD56" s="38" t="str">
        <f t="shared" si="43"/>
        <v/>
      </c>
      <c r="HE56" s="38" t="str">
        <f t="shared" si="44"/>
        <v/>
      </c>
      <c r="HF56" s="38" t="str">
        <f t="shared" si="45"/>
        <v/>
      </c>
      <c r="HG56" s="38" t="str">
        <f t="shared" si="46"/>
        <v/>
      </c>
      <c r="HH56" s="41">
        <f t="shared" si="105"/>
        <v>0</v>
      </c>
      <c r="HI56" s="37" t="str">
        <f>IF($K56="○",VLOOKUP($C56&amp;"-"&amp;HI$4,'05市民生活実感調査'!$A$3:$BC$218,COLUMN('05市民生活実感調査'!$AS:$AS),FALSE),"-")</f>
        <v>-</v>
      </c>
      <c r="HJ56" s="38" t="str">
        <f>IF($L56="○",VLOOKUP($C56&amp;"-"&amp;HJ$4,'05市民生活実感調査'!$A$3:$BC$218,COLUMN('05市民生活実感調査'!$AS:$AS),FALSE),"-")</f>
        <v>-</v>
      </c>
      <c r="HK56" s="38" t="str">
        <f>IF($M56="○",VLOOKUP($C56&amp;"-"&amp;HK$4,'05市民生活実感調査'!$A$3:$BC$218,COLUMN('05市民生活実感調査'!$AS:$AS),FALSE),"-")</f>
        <v>-</v>
      </c>
      <c r="HL56" s="38" t="str">
        <f>IF($N56="○",VLOOKUP($C56&amp;"-"&amp;HL$4,'05市民生活実感調査'!$A$3:$BC$218,COLUMN('05市民生活実感調査'!$AS:$AS),FALSE),"-")</f>
        <v>-</v>
      </c>
      <c r="HM56" s="38" t="str">
        <f>IF($O56="○",VLOOKUP($C56&amp;"-"&amp;HM$4,'05市民生活実感調査'!$A$3:$BC$218,COLUMN('05市民生活実感調査'!$AS:$AS),FALSE),"-")</f>
        <v>-</v>
      </c>
      <c r="HN56" s="38" t="str">
        <f>IF($P56="○",VLOOKUP($C56&amp;"-"&amp;HN$4,'05市民生活実感調査'!$A$3:$BC$218,COLUMN('05市民生活実感調査'!$AS:$AS),FALSE),"-")</f>
        <v>-</v>
      </c>
      <c r="HO56" s="38" t="str">
        <f>IF($Q56="○",VLOOKUP($C56&amp;"-"&amp;HO$4,'05市民生活実感調査'!$A$3:$BC$218,COLUMN('05市民生活実感調査'!$AS:$AS),FALSE),"-")</f>
        <v>-</v>
      </c>
      <c r="HP56" s="38" t="str">
        <f>IF($R56="○",VLOOKUP($C56&amp;"-"&amp;HP$4,'05市民生活実感調査'!$A$3:$BC$218,COLUMN('05市民生活実感調査'!$AS:$AS),FALSE),"-")</f>
        <v>-</v>
      </c>
      <c r="HQ56" s="109" t="e">
        <f t="shared" si="106"/>
        <v>#DIV/0!</v>
      </c>
      <c r="HR56" s="37" t="str">
        <f t="shared" si="107"/>
        <v/>
      </c>
      <c r="HS56" s="38" t="str">
        <f t="shared" si="47"/>
        <v/>
      </c>
      <c r="HT56" s="38" t="str">
        <f t="shared" si="48"/>
        <v/>
      </c>
      <c r="HU56" s="38" t="str">
        <f t="shared" si="49"/>
        <v/>
      </c>
      <c r="HV56" s="38" t="str">
        <f t="shared" si="50"/>
        <v/>
      </c>
      <c r="HW56" s="38" t="str">
        <f t="shared" si="51"/>
        <v/>
      </c>
      <c r="HX56" s="38" t="str">
        <f t="shared" si="52"/>
        <v/>
      </c>
      <c r="HY56" s="38" t="str">
        <f t="shared" si="53"/>
        <v/>
      </c>
      <c r="HZ56" s="41" t="e">
        <f t="shared" si="108"/>
        <v>#DIV/0!</v>
      </c>
      <c r="IA56" s="13" t="str">
        <f t="shared" si="109"/>
        <v>市民実感</v>
      </c>
      <c r="IB56" s="5" t="str">
        <f t="shared" si="110"/>
        <v>広く一般の市民の方に地域のボランティア活動に関心を持っていただくなど，地域における多様な主体の協働が重要であることから，市民生活実感調査を重視する。</v>
      </c>
      <c r="IC56" s="108" t="e">
        <f>VLOOKUP(GN56&amp;HQ56&amp;IA56,プルダウン!$AC$2:$AD$51,2,FALSE)</f>
        <v>#DIV/0!</v>
      </c>
      <c r="ID56" s="12" t="e">
        <f>VLOOKUP(IC56,プルダウン!$A$1:$B$6,2,FALSE)</f>
        <v>#DIV/0!</v>
      </c>
      <c r="IE56" s="11"/>
      <c r="IF56" s="12"/>
      <c r="IG56" s="22" t="s">
        <v>81</v>
      </c>
      <c r="IH56" s="116"/>
      <c r="II56" s="115" t="str">
        <f>VLOOKUP($A56&amp;"-"&amp;II$4,'04施策の客観指標'!$A$4:$AU$1029,COLUMN('04施策の客観指標'!$AT:$AT),FALSE)</f>
        <v>-</v>
      </c>
      <c r="IJ56" s="7" t="str">
        <f>VLOOKUP($A56&amp;"-"&amp;IJ$4,'04施策の客観指標'!$A$4:$AU$1029,COLUMN('04施策の客観指標'!$AT:$AT),FALSE)</f>
        <v>-</v>
      </c>
      <c r="IK56" s="7" t="str">
        <f>VLOOKUP($A56&amp;"-"&amp;IK$4,'04施策の客観指標'!$A$4:$AU$1029,COLUMN('04施策の客観指標'!$AT:$AT),FALSE)</f>
        <v>-</v>
      </c>
      <c r="IL56" s="7" t="str">
        <f>VLOOKUP($A56&amp;"-"&amp;IL$4,'04施策の客観指標'!$A$4:$AU$1029,COLUMN('04施策の客観指標'!$AT:$AT),FALSE)</f>
        <v>-</v>
      </c>
      <c r="IM56" s="7" t="str">
        <f>VLOOKUP($A56&amp;"-"&amp;IM$4,'04施策の客観指標'!$A$4:$AU$1029,COLUMN('04施策の客観指標'!$AT:$AT),FALSE)</f>
        <v>-</v>
      </c>
      <c r="IN56" s="7" t="str">
        <f>VLOOKUP($A56&amp;"-"&amp;IN$4,'04施策の客観指標'!$A$4:$AU$1029,COLUMN('04施策の客観指標'!$AT:$AT),FALSE)</f>
        <v>-</v>
      </c>
      <c r="IO56" s="7" t="str">
        <f>VLOOKUP($A56&amp;"-"&amp;IO$4,'04施策の客観指標'!$A$4:$AU$1029,COLUMN('04施策の客観指標'!$AT:$AT),FALSE)</f>
        <v>-</v>
      </c>
      <c r="IP56" s="7" t="str">
        <f>VLOOKUP($A56&amp;"-"&amp;IP$4,'04施策の客観指標'!$A$4:$AU$1029,COLUMN('04施策の客観指標'!$AT:$AT),FALSE)</f>
        <v>-</v>
      </c>
      <c r="IQ56" s="7" t="str">
        <f>VLOOKUP($A56&amp;"-"&amp;IQ$4,'04施策の客観指標'!$A$4:$AU$1029,COLUMN('04施策の客観指標'!$AT:$AT),FALSE)</f>
        <v>-</v>
      </c>
      <c r="IR56" s="109" t="str">
        <f t="shared" si="111"/>
        <v>e</v>
      </c>
      <c r="IS56" s="37">
        <f>VLOOKUP($A56&amp;"-"&amp;II$4,'04施策の客観指標'!$A$4:$AU$1029,COLUMN('04施策の客観指標'!$AU:$AU),FALSE)</f>
        <v>1</v>
      </c>
      <c r="IT56" s="38" t="str">
        <f>VLOOKUP($A56&amp;"-"&amp;IJ$4,'04施策の客観指標'!$A$4:$AU$1029,COLUMN('04施策の客観指標'!$AU:$AU),FALSE)</f>
        <v>-</v>
      </c>
      <c r="IU56" s="38" t="str">
        <f>VLOOKUP($A56&amp;"-"&amp;IK$4,'04施策の客観指標'!$A$4:$AU$1029,COLUMN('04施策の客観指標'!$AU:$AU),FALSE)</f>
        <v>-</v>
      </c>
      <c r="IV56" s="38" t="str">
        <f>VLOOKUP($A56&amp;"-"&amp;IL$4,'04施策の客観指標'!$A$4:$AU$1029,COLUMN('04施策の客観指標'!$AU:$AU),FALSE)</f>
        <v>-</v>
      </c>
      <c r="IW56" s="38" t="str">
        <f>VLOOKUP($A56&amp;"-"&amp;IM$4,'04施策の客観指標'!$A$4:$AU$1029,COLUMN('04施策の客観指標'!$AU:$AU),FALSE)</f>
        <v>-</v>
      </c>
      <c r="IX56" s="38" t="str">
        <f>VLOOKUP($A56&amp;"-"&amp;IN$4,'04施策の客観指標'!$A$4:$AU$1029,COLUMN('04施策の客観指標'!$AU:$AU),FALSE)</f>
        <v>-</v>
      </c>
      <c r="IY56" s="38" t="str">
        <f>VLOOKUP($A56&amp;"-"&amp;IO$4,'04施策の客観指標'!$A$4:$AU$1029,COLUMN('04施策の客観指標'!$AU:$AU),FALSE)</f>
        <v>-</v>
      </c>
      <c r="IZ56" s="38" t="str">
        <f>VLOOKUP($A56&amp;"-"&amp;IP$4,'04施策の客観指標'!$A$4:$AU$1029,COLUMN('04施策の客観指標'!$AU:$AU),FALSE)</f>
        <v>-</v>
      </c>
      <c r="JA56" s="38" t="str">
        <f>VLOOKUP($A56&amp;"-"&amp;IQ$4,'04施策の客観指標'!$A$4:$AU$1029,COLUMN('04施策の客観指標'!$AU:$AU),FALSE)</f>
        <v>-</v>
      </c>
      <c r="JB56" s="82">
        <f t="shared" si="112"/>
        <v>1</v>
      </c>
      <c r="JC56" s="37" t="str">
        <f t="shared" si="113"/>
        <v/>
      </c>
      <c r="JD56" s="38" t="str">
        <f t="shared" si="54"/>
        <v/>
      </c>
      <c r="JE56" s="38" t="str">
        <f t="shared" si="55"/>
        <v/>
      </c>
      <c r="JF56" s="38" t="str">
        <f t="shared" si="56"/>
        <v/>
      </c>
      <c r="JG56" s="38" t="str">
        <f t="shared" si="57"/>
        <v/>
      </c>
      <c r="JH56" s="38" t="str">
        <f t="shared" si="58"/>
        <v/>
      </c>
      <c r="JI56" s="38" t="str">
        <f t="shared" si="59"/>
        <v/>
      </c>
      <c r="JJ56" s="38" t="str">
        <f t="shared" si="60"/>
        <v/>
      </c>
      <c r="JK56" s="38" t="str">
        <f t="shared" si="61"/>
        <v/>
      </c>
      <c r="JL56" s="41">
        <f t="shared" si="114"/>
        <v>0</v>
      </c>
      <c r="JM56" s="37" t="str">
        <f>IF($K56="○",VLOOKUP($C56&amp;"-"&amp;JM$4,'05市民生活実感調査'!$A$3:$BC$218,COLUMN('05市民生活実感調査'!$BC:$BC),FALSE),"-")</f>
        <v>-</v>
      </c>
      <c r="JN56" s="38" t="str">
        <f>IF($L56="○",VLOOKUP($C56&amp;"-"&amp;JN$4,'05市民生活実感調査'!$A$3:$BC$218,COLUMN('05市民生活実感調査'!$BC:$BC),FALSE),"-")</f>
        <v>-</v>
      </c>
      <c r="JO56" s="38" t="str">
        <f>IF($M56="○",VLOOKUP($C56&amp;"-"&amp;JO$4,'05市民生活実感調査'!$A$3:$BC$218,COLUMN('05市民生活実感調査'!$BC:$BC),FALSE),"-")</f>
        <v>-</v>
      </c>
      <c r="JP56" s="38" t="str">
        <f>IF($N56="○",VLOOKUP($C56&amp;"-"&amp;JP$4,'05市民生活実感調査'!$A$3:$BC$218,COLUMN('05市民生活実感調査'!$BC:$BC),FALSE),"-")</f>
        <v>-</v>
      </c>
      <c r="JQ56" s="38" t="str">
        <f>IF($O56="○",VLOOKUP($C56&amp;"-"&amp;JQ$4,'05市民生活実感調査'!$A$3:$BC$218,COLUMN('05市民生活実感調査'!$BC:$BC),FALSE),"-")</f>
        <v>-</v>
      </c>
      <c r="JR56" s="38" t="str">
        <f>IF($P56="○",VLOOKUP($C56&amp;"-"&amp;JR$4,'05市民生活実感調査'!$A$3:$BC$218,COLUMN('05市民生活実感調査'!$BC:$BC),FALSE),"-")</f>
        <v>-</v>
      </c>
      <c r="JS56" s="38" t="str">
        <f>IF($Q56="○",VLOOKUP($C56&amp;"-"&amp;JS$4,'05市民生活実感調査'!$A$3:$BC$218,COLUMN('05市民生活実感調査'!$BC:$BC),FALSE),"-")</f>
        <v>-</v>
      </c>
      <c r="JT56" s="38" t="str">
        <f>IF($R56="○",VLOOKUP($C56&amp;"-"&amp;JT$4,'05市民生活実感調査'!$A$3:$BC$218,COLUMN('05市民生活実感調査'!$BC:$BC),FALSE),"-")</f>
        <v>-</v>
      </c>
      <c r="JU56" s="109" t="e">
        <f t="shared" si="115"/>
        <v>#DIV/0!</v>
      </c>
      <c r="JV56" s="37" t="str">
        <f t="shared" si="116"/>
        <v/>
      </c>
      <c r="JW56" s="38" t="str">
        <f t="shared" si="62"/>
        <v/>
      </c>
      <c r="JX56" s="38" t="str">
        <f t="shared" si="63"/>
        <v/>
      </c>
      <c r="JY56" s="38" t="str">
        <f t="shared" si="64"/>
        <v/>
      </c>
      <c r="JZ56" s="38" t="str">
        <f t="shared" si="65"/>
        <v/>
      </c>
      <c r="KA56" s="38" t="str">
        <f t="shared" si="66"/>
        <v/>
      </c>
      <c r="KB56" s="38" t="str">
        <f t="shared" si="67"/>
        <v/>
      </c>
      <c r="KC56" s="38" t="str">
        <f t="shared" si="68"/>
        <v/>
      </c>
      <c r="KD56" s="41" t="e">
        <f t="shared" si="117"/>
        <v>#DIV/0!</v>
      </c>
      <c r="KE56" s="13" t="str">
        <f t="shared" si="118"/>
        <v>市民実感</v>
      </c>
      <c r="KF56" s="5" t="str">
        <f t="shared" si="119"/>
        <v>広く一般の市民の方に地域のボランティア活動に関心を持っていただくなど，地域における多様な主体の協働が重要であることから，市民生活実感調査を重視する。</v>
      </c>
      <c r="KG56" s="108" t="e">
        <f>VLOOKUP(IR56&amp;JU56&amp;KE56,プルダウン!$AC$2:$AD$51,2,FALSE)</f>
        <v>#DIV/0!</v>
      </c>
      <c r="KH56" s="12" t="e">
        <f>VLOOKUP(KG56,プルダウン!$A$1:$B$6,2,FALSE)</f>
        <v>#DIV/0!</v>
      </c>
      <c r="KI56" s="11"/>
      <c r="KJ56" s="12"/>
      <c r="KK56" s="22" t="s">
        <v>81</v>
      </c>
      <c r="KL56" s="5"/>
    </row>
    <row r="57" spans="1:298" ht="138.75" customHeight="1">
      <c r="A57" s="18">
        <v>1402</v>
      </c>
      <c r="B57" s="5" t="s">
        <v>211</v>
      </c>
      <c r="C57" s="47">
        <f t="shared" si="140"/>
        <v>14</v>
      </c>
      <c r="D57" s="12" t="str">
        <f>IFERROR(VLOOKUP(C57,プルダウン!$L$2:$M$28,2,FALSE),"-")</f>
        <v>地域福祉</v>
      </c>
      <c r="E57" s="5"/>
      <c r="F57" s="11" t="s">
        <v>2137</v>
      </c>
      <c r="G57" s="195" t="s">
        <v>2480</v>
      </c>
      <c r="H57" s="11"/>
      <c r="I57" s="20"/>
      <c r="J57" s="5"/>
      <c r="K57" s="42" t="s">
        <v>392</v>
      </c>
      <c r="L57" s="43" t="s">
        <v>392</v>
      </c>
      <c r="M57" s="43" t="s">
        <v>392</v>
      </c>
      <c r="N57" s="43" t="s">
        <v>85</v>
      </c>
      <c r="O57" s="43" t="s">
        <v>85</v>
      </c>
      <c r="P57" s="43" t="s">
        <v>85</v>
      </c>
      <c r="Q57" s="43" t="s">
        <v>85</v>
      </c>
      <c r="R57" s="41" t="s">
        <v>85</v>
      </c>
      <c r="S57" s="546" t="str">
        <f>VLOOKUP($A57&amp;"-"&amp;S$4,'04施策の客観指標'!$A$4:$AU$1029,COLUMN('04施策の客観指標'!$AP:$AP),FALSE)</f>
        <v>c</v>
      </c>
      <c r="T57" s="528" t="str">
        <f>VLOOKUP($A57&amp;"-"&amp;T$4,'04施策の客観指標'!$A$4:$AU$1029,COLUMN('04施策の客観指標'!$AP:$AP),FALSE)</f>
        <v>-</v>
      </c>
      <c r="U57" s="528" t="str">
        <f>VLOOKUP($A57&amp;"-"&amp;U$4,'04施策の客観指標'!$A$4:$AU$1029,COLUMN('04施策の客観指標'!$AP:$AP),FALSE)</f>
        <v>-</v>
      </c>
      <c r="V57" s="528" t="str">
        <f>VLOOKUP($A57&amp;"-"&amp;V$4,'04施策の客観指標'!$A$4:$AU$1029,COLUMN('04施策の客観指標'!$AP:$AP),FALSE)</f>
        <v>-</v>
      </c>
      <c r="W57" s="528" t="str">
        <f>VLOOKUP($A57&amp;"-"&amp;W$4,'04施策の客観指標'!$A$4:$AU$1029,COLUMN('04施策の客観指標'!$AP:$AP),FALSE)</f>
        <v>-</v>
      </c>
      <c r="X57" s="528" t="str">
        <f>VLOOKUP($A57&amp;"-"&amp;X$4,'04施策の客観指標'!$A$4:$AU$1029,COLUMN('04施策の客観指標'!$AP:$AP),FALSE)</f>
        <v>-</v>
      </c>
      <c r="Y57" s="528" t="str">
        <f>VLOOKUP($A57&amp;"-"&amp;Y$4,'04施策の客観指標'!$A$4:$AU$1029,COLUMN('04施策の客観指標'!$AP:$AP),FALSE)</f>
        <v>-</v>
      </c>
      <c r="Z57" s="528" t="str">
        <f>VLOOKUP($A57&amp;"-"&amp;Z$4,'04施策の客観指標'!$A$4:$AU$1029,COLUMN('04施策の客観指標'!$AP:$AP),FALSE)</f>
        <v>-</v>
      </c>
      <c r="AA57" s="529" t="str">
        <f>VLOOKUP($A57&amp;"-"&amp;AA$4,'04施策の客観指標'!$A$4:$AU$1029,COLUMN('04施策の客観指標'!$AP:$AP),FALSE)</f>
        <v>-</v>
      </c>
      <c r="AB57" s="547" t="str">
        <f t="shared" si="70"/>
        <v>c</v>
      </c>
      <c r="AC57" s="252">
        <f>VLOOKUP($A57&amp;"-"&amp;S$4,'04施策の客観指標'!$A$4:$AU$1029,COLUMN('04施策の客観指標'!$AU:$AU),FALSE)</f>
        <v>1</v>
      </c>
      <c r="AD57" s="38" t="str">
        <f>VLOOKUP($A57&amp;"-"&amp;T$4,'04施策の客観指標'!$A$4:$AU$1029,COLUMN('04施策の客観指標'!$AU:$AU),FALSE)</f>
        <v>-</v>
      </c>
      <c r="AE57" s="38" t="str">
        <f>VLOOKUP($A57&amp;"-"&amp;U$4,'04施策の客観指標'!$A$4:$AU$1029,COLUMN('04施策の客観指標'!$AU:$AU),FALSE)</f>
        <v>-</v>
      </c>
      <c r="AF57" s="38" t="str">
        <f>VLOOKUP($A57&amp;"-"&amp;V$4,'04施策の客観指標'!$A$4:$AU$1029,COLUMN('04施策の客観指標'!$AU:$AU),FALSE)</f>
        <v>-</v>
      </c>
      <c r="AG57" s="38" t="str">
        <f>VLOOKUP($A57&amp;"-"&amp;W$4,'04施策の客観指標'!$A$4:$AU$1029,COLUMN('04施策の客観指標'!$AU:$AU),FALSE)</f>
        <v>-</v>
      </c>
      <c r="AH57" s="38" t="str">
        <f>VLOOKUP($A57&amp;"-"&amp;X$4,'04施策の客観指標'!$A$4:$AU$1029,COLUMN('04施策の客観指標'!$AU:$AU),FALSE)</f>
        <v>-</v>
      </c>
      <c r="AI57" s="38" t="str">
        <f>VLOOKUP($A57&amp;"-"&amp;Y$4,'04施策の客観指標'!$A$4:$AU$1029,COLUMN('04施策の客観指標'!$AU:$AU),FALSE)</f>
        <v>-</v>
      </c>
      <c r="AJ57" s="38" t="str">
        <f>VLOOKUP($A57&amp;"-"&amp;Z$4,'04施策の客観指標'!$A$4:$AU$1029,COLUMN('04施策の客観指標'!$AU:$AU),FALSE)</f>
        <v>-</v>
      </c>
      <c r="AK57" s="38" t="str">
        <f>VLOOKUP($A57&amp;"-"&amp;AA$4,'04施策の客観指標'!$A$4:$AU$1029,COLUMN('04施策の客観指標'!$AU:$AU),FALSE)</f>
        <v>-</v>
      </c>
      <c r="AL57" s="82">
        <f t="shared" si="141"/>
        <v>1</v>
      </c>
      <c r="AM57" s="37">
        <f t="shared" si="142"/>
        <v>2</v>
      </c>
      <c r="AN57" s="38" t="str">
        <f t="shared" si="143"/>
        <v/>
      </c>
      <c r="AO57" s="38" t="str">
        <f t="shared" si="144"/>
        <v/>
      </c>
      <c r="AP57" s="38" t="str">
        <f t="shared" si="145"/>
        <v/>
      </c>
      <c r="AQ57" s="38" t="str">
        <f t="shared" si="146"/>
        <v/>
      </c>
      <c r="AR57" s="38" t="str">
        <f t="shared" si="147"/>
        <v/>
      </c>
      <c r="AS57" s="38" t="str">
        <f t="shared" si="148"/>
        <v/>
      </c>
      <c r="AT57" s="38" t="str">
        <f t="shared" si="149"/>
        <v/>
      </c>
      <c r="AU57" s="253" t="str">
        <f t="shared" si="150"/>
        <v/>
      </c>
      <c r="AV57" s="81">
        <f t="shared" si="200"/>
        <v>0.5</v>
      </c>
      <c r="AW57" s="534" t="str">
        <f>IF($K57="○",VLOOKUP($C57&amp;"-"&amp;AW$4,'05市民生活実感調査'!$A$3:$BC$218,COLUMN('05市民生活実感調査'!$O:$O),FALSE),"-")</f>
        <v>c</v>
      </c>
      <c r="AX57" s="535" t="str">
        <f>IF($L57="○",VLOOKUP($C57&amp;"-"&amp;AX$4,'05市民生活実感調査'!$A$3:$BC$218,COLUMN('05市民生活実感調査'!$O:$O),FALSE),"-")</f>
        <v>c</v>
      </c>
      <c r="AY57" s="535" t="str">
        <f>IF($M57="○",VLOOKUP($C57&amp;"-"&amp;AY$4,'05市民生活実感調査'!$A$3:$BC$218,COLUMN('05市民生活実感調査'!$O:$O),FALSE),"-")</f>
        <v>d</v>
      </c>
      <c r="AZ57" s="535" t="str">
        <f>IF($N57="○",VLOOKUP($C57&amp;"-"&amp;AZ$4,'05市民生活実感調査'!$A$3:$BC$218,COLUMN('05市民生活実感調査'!$O:$O),FALSE),"-")</f>
        <v>-</v>
      </c>
      <c r="BA57" s="535" t="str">
        <f>IF($O57="○",VLOOKUP($C57&amp;"-"&amp;BA$4,'05市民生活実感調査'!$A$3:$BC$218,COLUMN('05市民生活実感調査'!$O:$O),FALSE),"-")</f>
        <v>-</v>
      </c>
      <c r="BB57" s="535" t="str">
        <f>IF($P57="○",VLOOKUP($C57&amp;"-"&amp;BB$4,'05市民生活実感調査'!$A$3:$BC$218,COLUMN('05市民生活実感調査'!$O:$O),FALSE),"-")</f>
        <v>-</v>
      </c>
      <c r="BC57" s="535" t="str">
        <f>IF($Q57="○",VLOOKUP($C57&amp;"-"&amp;BC$4,'05市民生活実感調査'!$A$3:$BC$218,COLUMN('05市民生活実感調査'!$O:$O),FALSE),"-")</f>
        <v>-</v>
      </c>
      <c r="BD57" s="535" t="str">
        <f>IF($R57="○",VLOOKUP($C57&amp;"-"&amp;BD$4,'05市民生活実感調査'!$A$3:$BC$218,COLUMN('05市民生活実感調査'!$O:$O),FALSE),"-")</f>
        <v>-</v>
      </c>
      <c r="BE57" s="536" t="str">
        <f t="shared" si="81"/>
        <v>c</v>
      </c>
      <c r="BF57" s="37">
        <f t="shared" si="151"/>
        <v>2</v>
      </c>
      <c r="BG57" s="38">
        <f t="shared" si="152"/>
        <v>2</v>
      </c>
      <c r="BH57" s="38">
        <f t="shared" si="153"/>
        <v>1</v>
      </c>
      <c r="BI57" s="38" t="str">
        <f t="shared" si="154"/>
        <v/>
      </c>
      <c r="BJ57" s="38" t="str">
        <f t="shared" si="155"/>
        <v/>
      </c>
      <c r="BK57" s="38" t="str">
        <f t="shared" si="156"/>
        <v/>
      </c>
      <c r="BL57" s="38" t="str">
        <f t="shared" si="157"/>
        <v/>
      </c>
      <c r="BM57" s="38" t="str">
        <f t="shared" si="158"/>
        <v/>
      </c>
      <c r="BN57" s="41">
        <f t="shared" si="159"/>
        <v>0.41666666666666669</v>
      </c>
      <c r="BO57" s="275" t="s">
        <v>124</v>
      </c>
      <c r="BP57" s="161" t="s">
        <v>2481</v>
      </c>
      <c r="BQ57" s="586" t="str">
        <f>VLOOKUP(AB57&amp;BE57&amp;BO57,[25]プルダウン!$AC$2:$AD$71,2,FALSE)</f>
        <v>C</v>
      </c>
      <c r="BR57" s="587" t="str">
        <f>VLOOKUP(BQ57,プルダウン!$A$1:$B$6,2,FALSE)</f>
        <v>政策の目的がそこそこ達成されている</v>
      </c>
      <c r="BS57" s="295" t="s">
        <v>2484</v>
      </c>
      <c r="BT57" s="296" t="s">
        <v>2485</v>
      </c>
      <c r="BU57" s="280" t="s">
        <v>2486</v>
      </c>
      <c r="BV57" s="296"/>
      <c r="BW57" s="115" t="str">
        <f>VLOOKUP($A57&amp;"-"&amp;BW$4,'04施策の客観指標'!$A$4:$AU$1029,COLUMN('04施策の客観指標'!$AQ:$AQ),FALSE)</f>
        <v>-</v>
      </c>
      <c r="BX57" s="7" t="str">
        <f>VLOOKUP($A57&amp;"-"&amp;BX$4,'04施策の客観指標'!$A$4:$AU$1029,COLUMN('04施策の客観指標'!$AQ:$AQ),FALSE)</f>
        <v>-</v>
      </c>
      <c r="BY57" s="7" t="str">
        <f>VLOOKUP($A57&amp;"-"&amp;BY$4,'04施策の客観指標'!$A$4:$AU$1029,COLUMN('04施策の客観指標'!$AQ:$AQ),FALSE)</f>
        <v>-</v>
      </c>
      <c r="BZ57" s="7" t="str">
        <f>VLOOKUP($A57&amp;"-"&amp;BZ$4,'04施策の客観指標'!$A$4:$AU$1029,COLUMN('04施策の客観指標'!$AQ:$AQ),FALSE)</f>
        <v>-</v>
      </c>
      <c r="CA57" s="7" t="str">
        <f>VLOOKUP($A57&amp;"-"&amp;CA$4,'04施策の客観指標'!$A$4:$AU$1029,COLUMN('04施策の客観指標'!$AQ:$AQ),FALSE)</f>
        <v>-</v>
      </c>
      <c r="CB57" s="7" t="str">
        <f>VLOOKUP($A57&amp;"-"&amp;CB$4,'04施策の客観指標'!$A$4:$AU$1029,COLUMN('04施策の客観指標'!$AQ:$AQ),FALSE)</f>
        <v>-</v>
      </c>
      <c r="CC57" s="7" t="str">
        <f>VLOOKUP($A57&amp;"-"&amp;CC$4,'04施策の客観指標'!$A$4:$AU$1029,COLUMN('04施策の客観指標'!$AQ:$AQ),FALSE)</f>
        <v>-</v>
      </c>
      <c r="CD57" s="7" t="str">
        <f>VLOOKUP($A57&amp;"-"&amp;CD$4,'04施策の客観指標'!$A$4:$AU$1029,COLUMN('04施策の客観指標'!$AQ:$AQ),FALSE)</f>
        <v>-</v>
      </c>
      <c r="CE57" s="7" t="str">
        <f>VLOOKUP($A57&amp;"-"&amp;CE$4,'04施策の客観指標'!$A$4:$AU$1029,COLUMN('04施策の客観指標'!$AQ:$AQ),FALSE)</f>
        <v>-</v>
      </c>
      <c r="CF57" s="109" t="str">
        <f t="shared" si="84"/>
        <v>e</v>
      </c>
      <c r="CG57" s="37">
        <f>VLOOKUP($A57&amp;"-"&amp;BW$4,'04施策の客観指標'!$A$4:$AU$1029,COLUMN('04施策の客観指標'!$AU:$AU),FALSE)</f>
        <v>1</v>
      </c>
      <c r="CH57" s="38" t="str">
        <f>VLOOKUP($A57&amp;"-"&amp;BX$4,'04施策の客観指標'!$A$4:$AU$1029,COLUMN('04施策の客観指標'!$AU:$AU),FALSE)</f>
        <v>-</v>
      </c>
      <c r="CI57" s="38" t="str">
        <f>VLOOKUP($A57&amp;"-"&amp;BY$4,'04施策の客観指標'!$A$4:$AU$1029,COLUMN('04施策の客観指標'!$AU:$AU),FALSE)</f>
        <v>-</v>
      </c>
      <c r="CJ57" s="38" t="str">
        <f>VLOOKUP($A57&amp;"-"&amp;BZ$4,'04施策の客観指標'!$A$4:$AU$1029,COLUMN('04施策の客観指標'!$AU:$AU),FALSE)</f>
        <v>-</v>
      </c>
      <c r="CK57" s="38" t="str">
        <f>VLOOKUP($A57&amp;"-"&amp;CA$4,'04施策の客観指標'!$A$4:$AU$1029,COLUMN('04施策の客観指標'!$AU:$AU),FALSE)</f>
        <v>-</v>
      </c>
      <c r="CL57" s="38" t="str">
        <f>VLOOKUP($A57&amp;"-"&amp;CB$4,'04施策の客観指標'!$A$4:$AU$1029,COLUMN('04施策の客観指標'!$AU:$AU),FALSE)</f>
        <v>-</v>
      </c>
      <c r="CM57" s="38" t="str">
        <f>VLOOKUP($A57&amp;"-"&amp;CC$4,'04施策の客観指標'!$A$4:$AU$1029,COLUMN('04施策の客観指標'!$AU:$AU),FALSE)</f>
        <v>-</v>
      </c>
      <c r="CN57" s="38" t="str">
        <f>VLOOKUP($A57&amp;"-"&amp;CD$4,'04施策の客観指標'!$A$4:$AU$1029,COLUMN('04施策の客観指標'!$AU:$AU),FALSE)</f>
        <v>-</v>
      </c>
      <c r="CO57" s="38" t="str">
        <f>VLOOKUP($A57&amp;"-"&amp;CE$4,'04施策の客観指標'!$A$4:$AU$1029,COLUMN('04施策の客観指標'!$AU:$AU),FALSE)</f>
        <v>-</v>
      </c>
      <c r="CP57" s="82">
        <f t="shared" si="85"/>
        <v>1</v>
      </c>
      <c r="CQ57" s="37" t="str">
        <f t="shared" si="86"/>
        <v/>
      </c>
      <c r="CR57" s="38" t="str">
        <f t="shared" si="9"/>
        <v/>
      </c>
      <c r="CS57" s="38" t="str">
        <f t="shared" si="10"/>
        <v/>
      </c>
      <c r="CT57" s="38" t="str">
        <f t="shared" si="11"/>
        <v/>
      </c>
      <c r="CU57" s="38" t="str">
        <f t="shared" si="12"/>
        <v/>
      </c>
      <c r="CV57" s="38" t="str">
        <f t="shared" si="13"/>
        <v/>
      </c>
      <c r="CW57" s="38" t="str">
        <f t="shared" si="14"/>
        <v/>
      </c>
      <c r="CX57" s="38" t="str">
        <f t="shared" si="15"/>
        <v/>
      </c>
      <c r="CY57" s="38" t="str">
        <f t="shared" si="16"/>
        <v/>
      </c>
      <c r="CZ57" s="41">
        <f t="shared" si="87"/>
        <v>0</v>
      </c>
      <c r="DA57" s="37" t="str">
        <f>IF($K57="○",VLOOKUP($C57&amp;"-"&amp;DA$4,'05市民生活実感調査'!$A$3:$BC$218,COLUMN('05市民生活実感調査'!$Y:$Y),FALSE),"-")</f>
        <v>-</v>
      </c>
      <c r="DB57" s="38" t="str">
        <f>IF($L57="○",VLOOKUP($C57&amp;"-"&amp;DB$4,'05市民生活実感調査'!$A$3:$BC$218,COLUMN('05市民生活実感調査'!$Y:$Y),FALSE),"-")</f>
        <v>-</v>
      </c>
      <c r="DC57" s="38" t="str">
        <f>IF($M57="○",VLOOKUP($C57&amp;"-"&amp;DC$4,'05市民生活実感調査'!$A$3:$BC$218,COLUMN('05市民生活実感調査'!$Y:$Y),FALSE),"-")</f>
        <v>-</v>
      </c>
      <c r="DD57" s="38" t="str">
        <f>IF($N57="○",VLOOKUP($C57&amp;"-"&amp;DD$4,'05市民生活実感調査'!$A$3:$BC$218,COLUMN('05市民生活実感調査'!$Y:$Y),FALSE),"-")</f>
        <v>-</v>
      </c>
      <c r="DE57" s="38" t="str">
        <f>IF($O57="○",VLOOKUP($C57&amp;"-"&amp;DE$4,'05市民生活実感調査'!$A$3:$BC$218,COLUMN('05市民生活実感調査'!$Y:$Y),FALSE),"-")</f>
        <v>-</v>
      </c>
      <c r="DF57" s="38" t="str">
        <f>IF($P57="○",VLOOKUP($C57&amp;"-"&amp;DF$4,'05市民生活実感調査'!$A$3:$BC$218,COLUMN('05市民生活実感調査'!$Y:$Y),FALSE),"-")</f>
        <v>-</v>
      </c>
      <c r="DG57" s="38" t="str">
        <f>IF($Q57="○",VLOOKUP($C57&amp;"-"&amp;DG$4,'05市民生活実感調査'!$A$3:$BC$218,COLUMN('05市民生活実感調査'!$Y:$Y),FALSE),"-")</f>
        <v>-</v>
      </c>
      <c r="DH57" s="38" t="str">
        <f>IF($R57="○",VLOOKUP($C57&amp;"-"&amp;DH$4,'05市民生活実感調査'!$A$3:$BC$218,COLUMN('05市民生活実感調査'!$Y:$Y),FALSE),"-")</f>
        <v>-</v>
      </c>
      <c r="DI57" s="109" t="e">
        <f t="shared" si="88"/>
        <v>#DIV/0!</v>
      </c>
      <c r="DJ57" s="37" t="str">
        <f t="shared" si="89"/>
        <v/>
      </c>
      <c r="DK57" s="38" t="str">
        <f t="shared" si="17"/>
        <v/>
      </c>
      <c r="DL57" s="38" t="str">
        <f t="shared" si="18"/>
        <v/>
      </c>
      <c r="DM57" s="38" t="str">
        <f t="shared" si="19"/>
        <v/>
      </c>
      <c r="DN57" s="38" t="str">
        <f t="shared" si="20"/>
        <v/>
      </c>
      <c r="DO57" s="38" t="str">
        <f t="shared" si="21"/>
        <v/>
      </c>
      <c r="DP57" s="38" t="str">
        <f t="shared" si="22"/>
        <v/>
      </c>
      <c r="DQ57" s="38" t="str">
        <f t="shared" si="23"/>
        <v/>
      </c>
      <c r="DR57" s="41" t="e">
        <f t="shared" si="90"/>
        <v>#DIV/0!</v>
      </c>
      <c r="DS57" s="13" t="str">
        <f t="shared" si="91"/>
        <v>客観指標</v>
      </c>
      <c r="DT57" s="5" t="str">
        <f t="shared" si="92"/>
        <v>対象者が生活保護受給者及び生活困窮者という限られた政策であり，市民全体の生活実感には政策の効果が反映されにくいと考えられるため，客観指標評価を重視する。</v>
      </c>
      <c r="DU57" s="108" t="e">
        <f>VLOOKUP(CF57&amp;DI57&amp;DS57,プルダウン!$AC$2:$AD$51,2,FALSE)</f>
        <v>#DIV/0!</v>
      </c>
      <c r="DV57" s="12" t="e">
        <f>VLOOKUP(DU57,プルダウン!$A$1:$B$6,2,FALSE)</f>
        <v>#DIV/0!</v>
      </c>
      <c r="DW57" s="11"/>
      <c r="DX57" s="12"/>
      <c r="DY57" s="22" t="s">
        <v>81</v>
      </c>
      <c r="DZ57" s="116"/>
      <c r="EA57" s="115" t="str">
        <f>VLOOKUP($A57&amp;"-"&amp;EA$4,'04施策の客観指標'!$A$4:$AU$1029,COLUMN('04施策の客観指標'!$AR:$AR),FALSE)</f>
        <v>-</v>
      </c>
      <c r="EB57" s="7" t="str">
        <f>VLOOKUP($A57&amp;"-"&amp;EB$4,'04施策の客観指標'!$A$4:$AU$1029,COLUMN('04施策の客観指標'!$AR:$AR),FALSE)</f>
        <v>-</v>
      </c>
      <c r="EC57" s="7" t="str">
        <f>VLOOKUP($A57&amp;"-"&amp;EC$4,'04施策の客観指標'!$A$4:$AU$1029,COLUMN('04施策の客観指標'!$AR:$AR),FALSE)</f>
        <v>-</v>
      </c>
      <c r="ED57" s="7" t="str">
        <f>VLOOKUP($A57&amp;"-"&amp;ED$4,'04施策の客観指標'!$A$4:$AU$1029,COLUMN('04施策の客観指標'!$AR:$AR),FALSE)</f>
        <v>-</v>
      </c>
      <c r="EE57" s="7" t="str">
        <f>VLOOKUP($A57&amp;"-"&amp;EE$4,'04施策の客観指標'!$A$4:$AU$1029,COLUMN('04施策の客観指標'!$AR:$AR),FALSE)</f>
        <v>-</v>
      </c>
      <c r="EF57" s="7" t="str">
        <f>VLOOKUP($A57&amp;"-"&amp;EF$4,'04施策の客観指標'!$A$4:$AU$1029,COLUMN('04施策の客観指標'!$AR:$AR),FALSE)</f>
        <v>-</v>
      </c>
      <c r="EG57" s="7" t="str">
        <f>VLOOKUP($A57&amp;"-"&amp;EG$4,'04施策の客観指標'!$A$4:$AU$1029,COLUMN('04施策の客観指標'!$AR:$AR),FALSE)</f>
        <v>-</v>
      </c>
      <c r="EH57" s="7" t="str">
        <f>VLOOKUP($A57&amp;"-"&amp;EH$4,'04施策の客観指標'!$A$4:$AU$1029,COLUMN('04施策の客観指標'!$AR:$AR),FALSE)</f>
        <v>-</v>
      </c>
      <c r="EI57" s="7" t="str">
        <f>VLOOKUP($A57&amp;"-"&amp;EI$4,'04施策の客観指標'!$A$4:$AU$1029,COLUMN('04施策の客観指標'!$AR:$AR),FALSE)</f>
        <v>-</v>
      </c>
      <c r="EJ57" s="109" t="str">
        <f t="shared" si="93"/>
        <v>e</v>
      </c>
      <c r="EK57" s="37">
        <f>VLOOKUP($A57&amp;"-"&amp;EA$4,'04施策の客観指標'!$A$4:$AU$1029,COLUMN('04施策の客観指標'!$AU:$AU),FALSE)</f>
        <v>1</v>
      </c>
      <c r="EL57" s="38" t="str">
        <f>VLOOKUP($A57&amp;"-"&amp;EB$4,'04施策の客観指標'!$A$4:$AU$1029,COLUMN('04施策の客観指標'!$AU:$AU),FALSE)</f>
        <v>-</v>
      </c>
      <c r="EM57" s="38" t="str">
        <f>VLOOKUP($A57&amp;"-"&amp;EC$4,'04施策の客観指標'!$A$4:$AU$1029,COLUMN('04施策の客観指標'!$AU:$AU),FALSE)</f>
        <v>-</v>
      </c>
      <c r="EN57" s="38" t="str">
        <f>VLOOKUP($A57&amp;"-"&amp;ED$4,'04施策の客観指標'!$A$4:$AU$1029,COLUMN('04施策の客観指標'!$AU:$AU),FALSE)</f>
        <v>-</v>
      </c>
      <c r="EO57" s="38" t="str">
        <f>VLOOKUP($A57&amp;"-"&amp;EE$4,'04施策の客観指標'!$A$4:$AU$1029,COLUMN('04施策の客観指標'!$AU:$AU),FALSE)</f>
        <v>-</v>
      </c>
      <c r="EP57" s="38" t="str">
        <f>VLOOKUP($A57&amp;"-"&amp;EF$4,'04施策の客観指標'!$A$4:$AU$1029,COLUMN('04施策の客観指標'!$AU:$AU),FALSE)</f>
        <v>-</v>
      </c>
      <c r="EQ57" s="38" t="str">
        <f>VLOOKUP($A57&amp;"-"&amp;EG$4,'04施策の客観指標'!$A$4:$AU$1029,COLUMN('04施策の客観指標'!$AU:$AU),FALSE)</f>
        <v>-</v>
      </c>
      <c r="ER57" s="38" t="str">
        <f>VLOOKUP($A57&amp;"-"&amp;EH$4,'04施策の客観指標'!$A$4:$AU$1029,COLUMN('04施策の客観指標'!$AU:$AU),FALSE)</f>
        <v>-</v>
      </c>
      <c r="ES57" s="38" t="str">
        <f>VLOOKUP($A57&amp;"-"&amp;EI$4,'04施策の客観指標'!$A$4:$AU$1029,COLUMN('04施策の客観指標'!$AU:$AU),FALSE)</f>
        <v>-</v>
      </c>
      <c r="ET57" s="82">
        <f t="shared" si="94"/>
        <v>1</v>
      </c>
      <c r="EU57" s="37" t="str">
        <f t="shared" si="95"/>
        <v/>
      </c>
      <c r="EV57" s="38" t="str">
        <f t="shared" si="24"/>
        <v/>
      </c>
      <c r="EW57" s="38" t="str">
        <f t="shared" si="25"/>
        <v/>
      </c>
      <c r="EX57" s="38" t="str">
        <f t="shared" si="26"/>
        <v/>
      </c>
      <c r="EY57" s="38" t="str">
        <f t="shared" si="27"/>
        <v/>
      </c>
      <c r="EZ57" s="38" t="str">
        <f t="shared" si="28"/>
        <v/>
      </c>
      <c r="FA57" s="38" t="str">
        <f t="shared" si="29"/>
        <v/>
      </c>
      <c r="FB57" s="38" t="str">
        <f t="shared" si="30"/>
        <v/>
      </c>
      <c r="FC57" s="38" t="str">
        <f t="shared" si="31"/>
        <v/>
      </c>
      <c r="FD57" s="41">
        <f t="shared" si="96"/>
        <v>0</v>
      </c>
      <c r="FE57" s="37" t="str">
        <f>IF($K57="○",VLOOKUP($C57&amp;"-"&amp;FE$4,'05市民生活実感調査'!$A$3:$BC$218,COLUMN('05市民生活実感調査'!$AI:$AI),FALSE),"-")</f>
        <v>-</v>
      </c>
      <c r="FF57" s="38" t="str">
        <f>IF($L57="○",VLOOKUP($C57&amp;"-"&amp;FF$4,'05市民生活実感調査'!$A$3:$BC$218,COLUMN('05市民生活実感調査'!$AI:$AI),FALSE),"-")</f>
        <v>-</v>
      </c>
      <c r="FG57" s="38" t="str">
        <f>IF($M57="○",VLOOKUP($C57&amp;"-"&amp;FG$4,'05市民生活実感調査'!$A$3:$BC$218,COLUMN('05市民生活実感調査'!$AI:$AI),FALSE),"-")</f>
        <v>-</v>
      </c>
      <c r="FH57" s="38" t="str">
        <f>IF($N57="○",VLOOKUP($C57&amp;"-"&amp;FH$4,'05市民生活実感調査'!$A$3:$BC$218,COLUMN('05市民生活実感調査'!$AI:$AI),FALSE),"-")</f>
        <v>-</v>
      </c>
      <c r="FI57" s="38" t="str">
        <f>IF($O57="○",VLOOKUP($C57&amp;"-"&amp;FI$4,'05市民生活実感調査'!$A$3:$BC$218,COLUMN('05市民生活実感調査'!$AI:$AI),FALSE),"-")</f>
        <v>-</v>
      </c>
      <c r="FJ57" s="38" t="str">
        <f>IF($P57="○",VLOOKUP($C57&amp;"-"&amp;FJ$4,'05市民生活実感調査'!$A$3:$BC$218,COLUMN('05市民生活実感調査'!$AI:$AI),FALSE),"-")</f>
        <v>-</v>
      </c>
      <c r="FK57" s="38" t="str">
        <f>IF($Q57="○",VLOOKUP($C57&amp;"-"&amp;FK$4,'05市民生活実感調査'!$A$3:$BC$218,COLUMN('05市民生活実感調査'!$AI:$AI),FALSE),"-")</f>
        <v>-</v>
      </c>
      <c r="FL57" s="38" t="str">
        <f>IF($R57="○",VLOOKUP($C57&amp;"-"&amp;FL$4,'05市民生活実感調査'!$A$3:$BC$218,COLUMN('05市民生活実感調査'!$AI:$AI),FALSE),"-")</f>
        <v>-</v>
      </c>
      <c r="FM57" s="109" t="e">
        <f t="shared" si="97"/>
        <v>#DIV/0!</v>
      </c>
      <c r="FN57" s="37" t="str">
        <f t="shared" si="98"/>
        <v/>
      </c>
      <c r="FO57" s="38" t="str">
        <f t="shared" si="32"/>
        <v/>
      </c>
      <c r="FP57" s="38" t="str">
        <f t="shared" si="33"/>
        <v/>
      </c>
      <c r="FQ57" s="38" t="str">
        <f t="shared" si="34"/>
        <v/>
      </c>
      <c r="FR57" s="38" t="str">
        <f t="shared" si="35"/>
        <v/>
      </c>
      <c r="FS57" s="38" t="str">
        <f t="shared" si="36"/>
        <v/>
      </c>
      <c r="FT57" s="38" t="str">
        <f t="shared" si="37"/>
        <v/>
      </c>
      <c r="FU57" s="38" t="str">
        <f t="shared" si="38"/>
        <v/>
      </c>
      <c r="FV57" s="41" t="e">
        <f t="shared" si="99"/>
        <v>#DIV/0!</v>
      </c>
      <c r="FW57" s="13" t="str">
        <f t="shared" si="100"/>
        <v>客観指標</v>
      </c>
      <c r="FX57" s="5" t="str">
        <f t="shared" si="101"/>
        <v>対象者が生活保護受給者及び生活困窮者という限られた政策であり，市民全体の生活実感には政策の効果が反映されにくいと考えられるため，客観指標評価を重視する。</v>
      </c>
      <c r="FY57" s="108" t="e">
        <f>VLOOKUP(EJ57&amp;FM57&amp;FW57,プルダウン!$AC$2:$AD$51,2,FALSE)</f>
        <v>#DIV/0!</v>
      </c>
      <c r="FZ57" s="12" t="e">
        <f>VLOOKUP(FY57,プルダウン!$A$1:$B$6,2,FALSE)</f>
        <v>#DIV/0!</v>
      </c>
      <c r="GA57" s="11"/>
      <c r="GB57" s="12"/>
      <c r="GC57" s="22" t="s">
        <v>81</v>
      </c>
      <c r="GD57" s="116"/>
      <c r="GE57" s="115" t="str">
        <f>VLOOKUP($A57&amp;"-"&amp;GE$4,'04施策の客観指標'!$A$4:$AU$1029,COLUMN('04施策の客観指標'!$AS:$AS),FALSE)</f>
        <v>-</v>
      </c>
      <c r="GF57" s="7" t="str">
        <f>VLOOKUP($A57&amp;"-"&amp;GF$4,'04施策の客観指標'!$A$4:$AU$1029,COLUMN('04施策の客観指標'!$AS:$AS),FALSE)</f>
        <v>-</v>
      </c>
      <c r="GG57" s="7" t="str">
        <f>VLOOKUP($A57&amp;"-"&amp;GG$4,'04施策の客観指標'!$A$4:$AU$1029,COLUMN('04施策の客観指標'!$AS:$AS),FALSE)</f>
        <v>-</v>
      </c>
      <c r="GH57" s="7" t="str">
        <f>VLOOKUP($A57&amp;"-"&amp;GH$4,'04施策の客観指標'!$A$4:$AU$1029,COLUMN('04施策の客観指標'!$AS:$AS),FALSE)</f>
        <v>-</v>
      </c>
      <c r="GI57" s="7" t="str">
        <f>VLOOKUP($A57&amp;"-"&amp;GI$4,'04施策の客観指標'!$A$4:$AU$1029,COLUMN('04施策の客観指標'!$AS:$AS),FALSE)</f>
        <v>-</v>
      </c>
      <c r="GJ57" s="7" t="str">
        <f>VLOOKUP($A57&amp;"-"&amp;GJ$4,'04施策の客観指標'!$A$4:$AU$1029,COLUMN('04施策の客観指標'!$AS:$AS),FALSE)</f>
        <v>-</v>
      </c>
      <c r="GK57" s="7" t="str">
        <f>VLOOKUP($A57&amp;"-"&amp;GK$4,'04施策の客観指標'!$A$4:$AU$1029,COLUMN('04施策の客観指標'!$AS:$AS),FALSE)</f>
        <v>-</v>
      </c>
      <c r="GL57" s="7" t="str">
        <f>VLOOKUP($A57&amp;"-"&amp;GL$4,'04施策の客観指標'!$A$4:$AU$1029,COLUMN('04施策の客観指標'!$AS:$AS),FALSE)</f>
        <v>-</v>
      </c>
      <c r="GM57" s="7" t="str">
        <f>VLOOKUP($A57&amp;"-"&amp;GM$4,'04施策の客観指標'!$A$4:$AU$1029,COLUMN('04施策の客観指標'!$AS:$AS),FALSE)</f>
        <v>-</v>
      </c>
      <c r="GN57" s="109" t="str">
        <f t="shared" si="102"/>
        <v>e</v>
      </c>
      <c r="GO57" s="37">
        <f>VLOOKUP($A57&amp;"-"&amp;GE$4,'04施策の客観指標'!$A$4:$AU$1029,COLUMN('04施策の客観指標'!$AU:$AU),FALSE)</f>
        <v>1</v>
      </c>
      <c r="GP57" s="38" t="str">
        <f>VLOOKUP($A57&amp;"-"&amp;GF$4,'04施策の客観指標'!$A$4:$AU$1029,COLUMN('04施策の客観指標'!$AU:$AU),FALSE)</f>
        <v>-</v>
      </c>
      <c r="GQ57" s="38" t="str">
        <f>VLOOKUP($A57&amp;"-"&amp;GG$4,'04施策の客観指標'!$A$4:$AU$1029,COLUMN('04施策の客観指標'!$AU:$AU),FALSE)</f>
        <v>-</v>
      </c>
      <c r="GR57" s="38" t="str">
        <f>VLOOKUP($A57&amp;"-"&amp;GH$4,'04施策の客観指標'!$A$4:$AU$1029,COLUMN('04施策の客観指標'!$AU:$AU),FALSE)</f>
        <v>-</v>
      </c>
      <c r="GS57" s="38" t="str">
        <f>VLOOKUP($A57&amp;"-"&amp;GI$4,'04施策の客観指標'!$A$4:$AU$1029,COLUMN('04施策の客観指標'!$AU:$AU),FALSE)</f>
        <v>-</v>
      </c>
      <c r="GT57" s="38" t="str">
        <f>VLOOKUP($A57&amp;"-"&amp;GJ$4,'04施策の客観指標'!$A$4:$AU$1029,COLUMN('04施策の客観指標'!$AU:$AU),FALSE)</f>
        <v>-</v>
      </c>
      <c r="GU57" s="38" t="str">
        <f>VLOOKUP($A57&amp;"-"&amp;GK$4,'04施策の客観指標'!$A$4:$AU$1029,COLUMN('04施策の客観指標'!$AU:$AU),FALSE)</f>
        <v>-</v>
      </c>
      <c r="GV57" s="38" t="str">
        <f>VLOOKUP($A57&amp;"-"&amp;GL$4,'04施策の客観指標'!$A$4:$AU$1029,COLUMN('04施策の客観指標'!$AU:$AU),FALSE)</f>
        <v>-</v>
      </c>
      <c r="GW57" s="38" t="str">
        <f>VLOOKUP($A57&amp;"-"&amp;GM$4,'04施策の客観指標'!$A$4:$AU$1029,COLUMN('04施策の客観指標'!$AU:$AU),FALSE)</f>
        <v>-</v>
      </c>
      <c r="GX57" s="82">
        <f t="shared" si="103"/>
        <v>1</v>
      </c>
      <c r="GY57" s="37" t="str">
        <f t="shared" si="104"/>
        <v/>
      </c>
      <c r="GZ57" s="38" t="str">
        <f t="shared" si="39"/>
        <v/>
      </c>
      <c r="HA57" s="38" t="str">
        <f t="shared" si="40"/>
        <v/>
      </c>
      <c r="HB57" s="38" t="str">
        <f t="shared" si="41"/>
        <v/>
      </c>
      <c r="HC57" s="38" t="str">
        <f t="shared" si="42"/>
        <v/>
      </c>
      <c r="HD57" s="38" t="str">
        <f t="shared" si="43"/>
        <v/>
      </c>
      <c r="HE57" s="38" t="str">
        <f t="shared" si="44"/>
        <v/>
      </c>
      <c r="HF57" s="38" t="str">
        <f t="shared" si="45"/>
        <v/>
      </c>
      <c r="HG57" s="38" t="str">
        <f t="shared" si="46"/>
        <v/>
      </c>
      <c r="HH57" s="41">
        <f t="shared" si="105"/>
        <v>0</v>
      </c>
      <c r="HI57" s="37" t="str">
        <f>IF($K57="○",VLOOKUP($C57&amp;"-"&amp;HI$4,'05市民生活実感調査'!$A$3:$BC$218,COLUMN('05市民生活実感調査'!$AS:$AS),FALSE),"-")</f>
        <v>-</v>
      </c>
      <c r="HJ57" s="38" t="str">
        <f>IF($L57="○",VLOOKUP($C57&amp;"-"&amp;HJ$4,'05市民生活実感調査'!$A$3:$BC$218,COLUMN('05市民生活実感調査'!$AS:$AS),FALSE),"-")</f>
        <v>-</v>
      </c>
      <c r="HK57" s="38" t="str">
        <f>IF($M57="○",VLOOKUP($C57&amp;"-"&amp;HK$4,'05市民生活実感調査'!$A$3:$BC$218,COLUMN('05市民生活実感調査'!$AS:$AS),FALSE),"-")</f>
        <v>-</v>
      </c>
      <c r="HL57" s="38" t="str">
        <f>IF($N57="○",VLOOKUP($C57&amp;"-"&amp;HL$4,'05市民生活実感調査'!$A$3:$BC$218,COLUMN('05市民生活実感調査'!$AS:$AS),FALSE),"-")</f>
        <v>-</v>
      </c>
      <c r="HM57" s="38" t="str">
        <f>IF($O57="○",VLOOKUP($C57&amp;"-"&amp;HM$4,'05市民生活実感調査'!$A$3:$BC$218,COLUMN('05市民生活実感調査'!$AS:$AS),FALSE),"-")</f>
        <v>-</v>
      </c>
      <c r="HN57" s="38" t="str">
        <f>IF($P57="○",VLOOKUP($C57&amp;"-"&amp;HN$4,'05市民生活実感調査'!$A$3:$BC$218,COLUMN('05市民生活実感調査'!$AS:$AS),FALSE),"-")</f>
        <v>-</v>
      </c>
      <c r="HO57" s="38" t="str">
        <f>IF($Q57="○",VLOOKUP($C57&amp;"-"&amp;HO$4,'05市民生活実感調査'!$A$3:$BC$218,COLUMN('05市民生活実感調査'!$AS:$AS),FALSE),"-")</f>
        <v>-</v>
      </c>
      <c r="HP57" s="38" t="str">
        <f>IF($R57="○",VLOOKUP($C57&amp;"-"&amp;HP$4,'05市民生活実感調査'!$A$3:$BC$218,COLUMN('05市民生活実感調査'!$AS:$AS),FALSE),"-")</f>
        <v>-</v>
      </c>
      <c r="HQ57" s="109" t="e">
        <f t="shared" si="106"/>
        <v>#DIV/0!</v>
      </c>
      <c r="HR57" s="37" t="str">
        <f t="shared" si="107"/>
        <v/>
      </c>
      <c r="HS57" s="38" t="str">
        <f t="shared" si="47"/>
        <v/>
      </c>
      <c r="HT57" s="38" t="str">
        <f t="shared" si="48"/>
        <v/>
      </c>
      <c r="HU57" s="38" t="str">
        <f t="shared" si="49"/>
        <v/>
      </c>
      <c r="HV57" s="38" t="str">
        <f t="shared" si="50"/>
        <v/>
      </c>
      <c r="HW57" s="38" t="str">
        <f t="shared" si="51"/>
        <v/>
      </c>
      <c r="HX57" s="38" t="str">
        <f t="shared" si="52"/>
        <v/>
      </c>
      <c r="HY57" s="38" t="str">
        <f t="shared" si="53"/>
        <v/>
      </c>
      <c r="HZ57" s="41" t="e">
        <f t="shared" si="108"/>
        <v>#DIV/0!</v>
      </c>
      <c r="IA57" s="13" t="str">
        <f t="shared" si="109"/>
        <v>客観指標</v>
      </c>
      <c r="IB57" s="5" t="str">
        <f t="shared" si="110"/>
        <v>対象者が生活保護受給者及び生活困窮者という限られた政策であり，市民全体の生活実感には政策の効果が反映されにくいと考えられるため，客観指標評価を重視する。</v>
      </c>
      <c r="IC57" s="108" t="e">
        <f>VLOOKUP(GN57&amp;HQ57&amp;IA57,プルダウン!$AC$2:$AD$51,2,FALSE)</f>
        <v>#DIV/0!</v>
      </c>
      <c r="ID57" s="12" t="e">
        <f>VLOOKUP(IC57,プルダウン!$A$1:$B$6,2,FALSE)</f>
        <v>#DIV/0!</v>
      </c>
      <c r="IE57" s="11"/>
      <c r="IF57" s="12"/>
      <c r="IG57" s="22" t="s">
        <v>81</v>
      </c>
      <c r="IH57" s="116"/>
      <c r="II57" s="115" t="str">
        <f>VLOOKUP($A57&amp;"-"&amp;II$4,'04施策の客観指標'!$A$4:$AU$1029,COLUMN('04施策の客観指標'!$AT:$AT),FALSE)</f>
        <v>-</v>
      </c>
      <c r="IJ57" s="7" t="str">
        <f>VLOOKUP($A57&amp;"-"&amp;IJ$4,'04施策の客観指標'!$A$4:$AU$1029,COLUMN('04施策の客観指標'!$AT:$AT),FALSE)</f>
        <v>-</v>
      </c>
      <c r="IK57" s="7" t="str">
        <f>VLOOKUP($A57&amp;"-"&amp;IK$4,'04施策の客観指標'!$A$4:$AU$1029,COLUMN('04施策の客観指標'!$AT:$AT),FALSE)</f>
        <v>-</v>
      </c>
      <c r="IL57" s="7" t="str">
        <f>VLOOKUP($A57&amp;"-"&amp;IL$4,'04施策の客観指標'!$A$4:$AU$1029,COLUMN('04施策の客観指標'!$AT:$AT),FALSE)</f>
        <v>-</v>
      </c>
      <c r="IM57" s="7" t="str">
        <f>VLOOKUP($A57&amp;"-"&amp;IM$4,'04施策の客観指標'!$A$4:$AU$1029,COLUMN('04施策の客観指標'!$AT:$AT),FALSE)</f>
        <v>-</v>
      </c>
      <c r="IN57" s="7" t="str">
        <f>VLOOKUP($A57&amp;"-"&amp;IN$4,'04施策の客観指標'!$A$4:$AU$1029,COLUMN('04施策の客観指標'!$AT:$AT),FALSE)</f>
        <v>-</v>
      </c>
      <c r="IO57" s="7" t="str">
        <f>VLOOKUP($A57&amp;"-"&amp;IO$4,'04施策の客観指標'!$A$4:$AU$1029,COLUMN('04施策の客観指標'!$AT:$AT),FALSE)</f>
        <v>-</v>
      </c>
      <c r="IP57" s="7" t="str">
        <f>VLOOKUP($A57&amp;"-"&amp;IP$4,'04施策の客観指標'!$A$4:$AU$1029,COLUMN('04施策の客観指標'!$AT:$AT),FALSE)</f>
        <v>-</v>
      </c>
      <c r="IQ57" s="7" t="str">
        <f>VLOOKUP($A57&amp;"-"&amp;IQ$4,'04施策の客観指標'!$A$4:$AU$1029,COLUMN('04施策の客観指標'!$AT:$AT),FALSE)</f>
        <v>-</v>
      </c>
      <c r="IR57" s="109" t="str">
        <f t="shared" si="111"/>
        <v>e</v>
      </c>
      <c r="IS57" s="37">
        <f>VLOOKUP($A57&amp;"-"&amp;II$4,'04施策の客観指標'!$A$4:$AU$1029,COLUMN('04施策の客観指標'!$AU:$AU),FALSE)</f>
        <v>1</v>
      </c>
      <c r="IT57" s="38" t="str">
        <f>VLOOKUP($A57&amp;"-"&amp;IJ$4,'04施策の客観指標'!$A$4:$AU$1029,COLUMN('04施策の客観指標'!$AU:$AU),FALSE)</f>
        <v>-</v>
      </c>
      <c r="IU57" s="38" t="str">
        <f>VLOOKUP($A57&amp;"-"&amp;IK$4,'04施策の客観指標'!$A$4:$AU$1029,COLUMN('04施策の客観指標'!$AU:$AU),FALSE)</f>
        <v>-</v>
      </c>
      <c r="IV57" s="38" t="str">
        <f>VLOOKUP($A57&amp;"-"&amp;IL$4,'04施策の客観指標'!$A$4:$AU$1029,COLUMN('04施策の客観指標'!$AU:$AU),FALSE)</f>
        <v>-</v>
      </c>
      <c r="IW57" s="38" t="str">
        <f>VLOOKUP($A57&amp;"-"&amp;IM$4,'04施策の客観指標'!$A$4:$AU$1029,COLUMN('04施策の客観指標'!$AU:$AU),FALSE)</f>
        <v>-</v>
      </c>
      <c r="IX57" s="38" t="str">
        <f>VLOOKUP($A57&amp;"-"&amp;IN$4,'04施策の客観指標'!$A$4:$AU$1029,COLUMN('04施策の客観指標'!$AU:$AU),FALSE)</f>
        <v>-</v>
      </c>
      <c r="IY57" s="38" t="str">
        <f>VLOOKUP($A57&amp;"-"&amp;IO$4,'04施策の客観指標'!$A$4:$AU$1029,COLUMN('04施策の客観指標'!$AU:$AU),FALSE)</f>
        <v>-</v>
      </c>
      <c r="IZ57" s="38" t="str">
        <f>VLOOKUP($A57&amp;"-"&amp;IP$4,'04施策の客観指標'!$A$4:$AU$1029,COLUMN('04施策の客観指標'!$AU:$AU),FALSE)</f>
        <v>-</v>
      </c>
      <c r="JA57" s="38" t="str">
        <f>VLOOKUP($A57&amp;"-"&amp;IQ$4,'04施策の客観指標'!$A$4:$AU$1029,COLUMN('04施策の客観指標'!$AU:$AU),FALSE)</f>
        <v>-</v>
      </c>
      <c r="JB57" s="82">
        <f t="shared" si="112"/>
        <v>1</v>
      </c>
      <c r="JC57" s="37" t="str">
        <f t="shared" si="113"/>
        <v/>
      </c>
      <c r="JD57" s="38" t="str">
        <f t="shared" si="54"/>
        <v/>
      </c>
      <c r="JE57" s="38" t="str">
        <f t="shared" si="55"/>
        <v/>
      </c>
      <c r="JF57" s="38" t="str">
        <f t="shared" si="56"/>
        <v/>
      </c>
      <c r="JG57" s="38" t="str">
        <f t="shared" si="57"/>
        <v/>
      </c>
      <c r="JH57" s="38" t="str">
        <f t="shared" si="58"/>
        <v/>
      </c>
      <c r="JI57" s="38" t="str">
        <f t="shared" si="59"/>
        <v/>
      </c>
      <c r="JJ57" s="38" t="str">
        <f t="shared" si="60"/>
        <v/>
      </c>
      <c r="JK57" s="38" t="str">
        <f t="shared" si="61"/>
        <v/>
      </c>
      <c r="JL57" s="41">
        <f t="shared" si="114"/>
        <v>0</v>
      </c>
      <c r="JM57" s="37" t="str">
        <f>IF($K57="○",VLOOKUP($C57&amp;"-"&amp;JM$4,'05市民生活実感調査'!$A$3:$BC$218,COLUMN('05市民生活実感調査'!$BC:$BC),FALSE),"-")</f>
        <v>-</v>
      </c>
      <c r="JN57" s="38" t="str">
        <f>IF($L57="○",VLOOKUP($C57&amp;"-"&amp;JN$4,'05市民生活実感調査'!$A$3:$BC$218,COLUMN('05市民生活実感調査'!$BC:$BC),FALSE),"-")</f>
        <v>-</v>
      </c>
      <c r="JO57" s="38" t="str">
        <f>IF($M57="○",VLOOKUP($C57&amp;"-"&amp;JO$4,'05市民生活実感調査'!$A$3:$BC$218,COLUMN('05市民生活実感調査'!$BC:$BC),FALSE),"-")</f>
        <v>-</v>
      </c>
      <c r="JP57" s="38" t="str">
        <f>IF($N57="○",VLOOKUP($C57&amp;"-"&amp;JP$4,'05市民生活実感調査'!$A$3:$BC$218,COLUMN('05市民生活実感調査'!$BC:$BC),FALSE),"-")</f>
        <v>-</v>
      </c>
      <c r="JQ57" s="38" t="str">
        <f>IF($O57="○",VLOOKUP($C57&amp;"-"&amp;JQ$4,'05市民生活実感調査'!$A$3:$BC$218,COLUMN('05市民生活実感調査'!$BC:$BC),FALSE),"-")</f>
        <v>-</v>
      </c>
      <c r="JR57" s="38" t="str">
        <f>IF($P57="○",VLOOKUP($C57&amp;"-"&amp;JR$4,'05市民生活実感調査'!$A$3:$BC$218,COLUMN('05市民生活実感調査'!$BC:$BC),FALSE),"-")</f>
        <v>-</v>
      </c>
      <c r="JS57" s="38" t="str">
        <f>IF($Q57="○",VLOOKUP($C57&amp;"-"&amp;JS$4,'05市民生活実感調査'!$A$3:$BC$218,COLUMN('05市民生活実感調査'!$BC:$BC),FALSE),"-")</f>
        <v>-</v>
      </c>
      <c r="JT57" s="38" t="str">
        <f>IF($R57="○",VLOOKUP($C57&amp;"-"&amp;JT$4,'05市民生活実感調査'!$A$3:$BC$218,COLUMN('05市民生活実感調査'!$BC:$BC),FALSE),"-")</f>
        <v>-</v>
      </c>
      <c r="JU57" s="109" t="e">
        <f t="shared" si="115"/>
        <v>#DIV/0!</v>
      </c>
      <c r="JV57" s="37" t="str">
        <f t="shared" si="116"/>
        <v/>
      </c>
      <c r="JW57" s="38" t="str">
        <f t="shared" si="62"/>
        <v/>
      </c>
      <c r="JX57" s="38" t="str">
        <f t="shared" si="63"/>
        <v/>
      </c>
      <c r="JY57" s="38" t="str">
        <f t="shared" si="64"/>
        <v/>
      </c>
      <c r="JZ57" s="38" t="str">
        <f t="shared" si="65"/>
        <v/>
      </c>
      <c r="KA57" s="38" t="str">
        <f t="shared" si="66"/>
        <v/>
      </c>
      <c r="KB57" s="38" t="str">
        <f t="shared" si="67"/>
        <v/>
      </c>
      <c r="KC57" s="38" t="str">
        <f t="shared" si="68"/>
        <v/>
      </c>
      <c r="KD57" s="41" t="e">
        <f t="shared" si="117"/>
        <v>#DIV/0!</v>
      </c>
      <c r="KE57" s="13" t="str">
        <f t="shared" si="118"/>
        <v>客観指標</v>
      </c>
      <c r="KF57" s="5" t="str">
        <f t="shared" si="119"/>
        <v>対象者が生活保護受給者及び生活困窮者という限られた政策であり，市民全体の生活実感には政策の効果が反映されにくいと考えられるため，客観指標評価を重視する。</v>
      </c>
      <c r="KG57" s="108" t="e">
        <f>VLOOKUP(IR57&amp;JU57&amp;KE57,プルダウン!$AC$2:$AD$51,2,FALSE)</f>
        <v>#DIV/0!</v>
      </c>
      <c r="KH57" s="12" t="e">
        <f>VLOOKUP(KG57,プルダウン!$A$1:$B$6,2,FALSE)</f>
        <v>#DIV/0!</v>
      </c>
      <c r="KI57" s="11"/>
      <c r="KJ57" s="12"/>
      <c r="KK57" s="22" t="s">
        <v>81</v>
      </c>
      <c r="KL57" s="5"/>
    </row>
    <row r="58" spans="1:298" ht="141.75" customHeight="1">
      <c r="A58" s="18">
        <v>1501</v>
      </c>
      <c r="B58" s="5" t="s">
        <v>212</v>
      </c>
      <c r="C58" s="47">
        <f t="shared" si="140"/>
        <v>15</v>
      </c>
      <c r="D58" s="12" t="str">
        <f>IFERROR(VLOOKUP(C58,プルダウン!$L$2:$M$28,2,FALSE),"-")</f>
        <v>健康長寿</v>
      </c>
      <c r="E58" s="5"/>
      <c r="F58" s="11" t="s">
        <v>2137</v>
      </c>
      <c r="G58" s="195" t="s">
        <v>526</v>
      </c>
      <c r="H58" s="11"/>
      <c r="I58" s="20"/>
      <c r="J58" s="5"/>
      <c r="K58" s="42" t="s">
        <v>392</v>
      </c>
      <c r="L58" s="43" t="s">
        <v>85</v>
      </c>
      <c r="M58" s="43" t="s">
        <v>85</v>
      </c>
      <c r="N58" s="43" t="s">
        <v>85</v>
      </c>
      <c r="O58" s="43" t="s">
        <v>85</v>
      </c>
      <c r="P58" s="43" t="s">
        <v>85</v>
      </c>
      <c r="Q58" s="43" t="s">
        <v>85</v>
      </c>
      <c r="R58" s="41" t="s">
        <v>85</v>
      </c>
      <c r="S58" s="546" t="str">
        <f>VLOOKUP($A58&amp;"-"&amp;S$4,'04施策の客観指標'!$A$4:$AU$1029,COLUMN('04施策の客観指標'!$AP:$AP),FALSE)</f>
        <v>-</v>
      </c>
      <c r="T58" s="528" t="str">
        <f>VLOOKUP($A58&amp;"-"&amp;T$4,'04施策の客観指標'!$A$4:$AU$1029,COLUMN('04施策の客観指標'!$AP:$AP),FALSE)</f>
        <v>a</v>
      </c>
      <c r="U58" s="528" t="str">
        <f>VLOOKUP($A58&amp;"-"&amp;U$4,'04施策の客観指標'!$A$4:$AU$1029,COLUMN('04施策の客観指標'!$AP:$AP),FALSE)</f>
        <v>-</v>
      </c>
      <c r="V58" s="528" t="str">
        <f>VLOOKUP($A58&amp;"-"&amp;V$4,'04施策の客観指標'!$A$4:$AU$1029,COLUMN('04施策の客観指標'!$AP:$AP),FALSE)</f>
        <v>-</v>
      </c>
      <c r="W58" s="528" t="str">
        <f>VLOOKUP($A58&amp;"-"&amp;W$4,'04施策の客観指標'!$A$4:$AU$1029,COLUMN('04施策の客観指標'!$AP:$AP),FALSE)</f>
        <v>-</v>
      </c>
      <c r="X58" s="528" t="str">
        <f>VLOOKUP($A58&amp;"-"&amp;X$4,'04施策の客観指標'!$A$4:$AU$1029,COLUMN('04施策の客観指標'!$AP:$AP),FALSE)</f>
        <v>-</v>
      </c>
      <c r="Y58" s="528" t="str">
        <f>VLOOKUP($A58&amp;"-"&amp;Y$4,'04施策の客観指標'!$A$4:$AU$1029,COLUMN('04施策の客観指標'!$AP:$AP),FALSE)</f>
        <v>-</v>
      </c>
      <c r="Z58" s="528" t="str">
        <f>VLOOKUP($A58&amp;"-"&amp;Z$4,'04施策の客観指標'!$A$4:$AU$1029,COLUMN('04施策の客観指標'!$AP:$AP),FALSE)</f>
        <v>-</v>
      </c>
      <c r="AA58" s="529" t="str">
        <f>VLOOKUP($A58&amp;"-"&amp;AA$4,'04施策の客観指標'!$A$4:$AU$1029,COLUMN('04施策の客観指標'!$AP:$AP),FALSE)</f>
        <v>-</v>
      </c>
      <c r="AB58" s="547" t="str">
        <f t="shared" si="70"/>
        <v>a</v>
      </c>
      <c r="AC58" s="252" t="str">
        <f>VLOOKUP($A58&amp;"-"&amp;S$4,'04施策の客観指標'!$A$4:$AU$1029,COLUMN('04施策の客観指標'!$AU:$AU),FALSE)</f>
        <v>-</v>
      </c>
      <c r="AD58" s="38">
        <f>VLOOKUP($A58&amp;"-"&amp;T$4,'04施策の客観指標'!$A$4:$AU$1029,COLUMN('04施策の客観指標'!$AU:$AU),FALSE)</f>
        <v>1</v>
      </c>
      <c r="AE58" s="38" t="str">
        <f>VLOOKUP($A58&amp;"-"&amp;U$4,'04施策の客観指標'!$A$4:$AU$1029,COLUMN('04施策の客観指標'!$AU:$AU),FALSE)</f>
        <v>-</v>
      </c>
      <c r="AF58" s="38" t="str">
        <f>VLOOKUP($A58&amp;"-"&amp;V$4,'04施策の客観指標'!$A$4:$AU$1029,COLUMN('04施策の客観指標'!$AU:$AU),FALSE)</f>
        <v>-</v>
      </c>
      <c r="AG58" s="38" t="str">
        <f>VLOOKUP($A58&amp;"-"&amp;W$4,'04施策の客観指標'!$A$4:$AU$1029,COLUMN('04施策の客観指標'!$AU:$AU),FALSE)</f>
        <v>-</v>
      </c>
      <c r="AH58" s="38" t="str">
        <f>VLOOKUP($A58&amp;"-"&amp;X$4,'04施策の客観指標'!$A$4:$AU$1029,COLUMN('04施策の客観指標'!$AU:$AU),FALSE)</f>
        <v>-</v>
      </c>
      <c r="AI58" s="38" t="str">
        <f>VLOOKUP($A58&amp;"-"&amp;Y$4,'04施策の客観指標'!$A$4:$AU$1029,COLUMN('04施策の客観指標'!$AU:$AU),FALSE)</f>
        <v>-</v>
      </c>
      <c r="AJ58" s="38" t="str">
        <f>VLOOKUP($A58&amp;"-"&amp;Z$4,'04施策の客観指標'!$A$4:$AU$1029,COLUMN('04施策の客観指標'!$AU:$AU),FALSE)</f>
        <v>-</v>
      </c>
      <c r="AK58" s="38" t="str">
        <f>VLOOKUP($A58&amp;"-"&amp;AA$4,'04施策の客観指標'!$A$4:$AU$1029,COLUMN('04施策の客観指標'!$AU:$AU),FALSE)</f>
        <v>-</v>
      </c>
      <c r="AL58" s="82">
        <f t="shared" si="141"/>
        <v>1</v>
      </c>
      <c r="AM58" s="37" t="str">
        <f t="shared" si="142"/>
        <v/>
      </c>
      <c r="AN58" s="38">
        <f t="shared" si="143"/>
        <v>4</v>
      </c>
      <c r="AO58" s="38" t="str">
        <f t="shared" si="144"/>
        <v/>
      </c>
      <c r="AP58" s="38" t="str">
        <f t="shared" si="145"/>
        <v/>
      </c>
      <c r="AQ58" s="38" t="str">
        <f t="shared" si="146"/>
        <v/>
      </c>
      <c r="AR58" s="38" t="str">
        <f t="shared" si="147"/>
        <v/>
      </c>
      <c r="AS58" s="38" t="str">
        <f t="shared" si="148"/>
        <v/>
      </c>
      <c r="AT58" s="38" t="str">
        <f t="shared" si="149"/>
        <v/>
      </c>
      <c r="AU58" s="253" t="str">
        <f t="shared" si="150"/>
        <v/>
      </c>
      <c r="AV58" s="81">
        <f t="shared" si="200"/>
        <v>1</v>
      </c>
      <c r="AW58" s="534" t="str">
        <f>IF($K58="○",VLOOKUP($C58&amp;"-"&amp;AW$4,'05市民生活実感調査'!$A$3:$BC$218,COLUMN('05市民生活実感調査'!$O:$O),FALSE),"-")</f>
        <v>c</v>
      </c>
      <c r="AX58" s="535" t="str">
        <f>IF($L58="○",VLOOKUP($C58&amp;"-"&amp;AX$4,'05市民生活実感調査'!$A$3:$BC$218,COLUMN('05市民生活実感調査'!$O:$O),FALSE),"-")</f>
        <v>-</v>
      </c>
      <c r="AY58" s="535" t="str">
        <f>IF($M58="○",VLOOKUP($C58&amp;"-"&amp;AY$4,'05市民生活実感調査'!$A$3:$BC$218,COLUMN('05市民生活実感調査'!$O:$O),FALSE),"-")</f>
        <v>-</v>
      </c>
      <c r="AZ58" s="535" t="str">
        <f>IF($N58="○",VLOOKUP($C58&amp;"-"&amp;AZ$4,'05市民生活実感調査'!$A$3:$BC$218,COLUMN('05市民生活実感調査'!$O:$O),FALSE),"-")</f>
        <v>-</v>
      </c>
      <c r="BA58" s="535" t="str">
        <f>IF($O58="○",VLOOKUP($C58&amp;"-"&amp;BA$4,'05市民生活実感調査'!$A$3:$BC$218,COLUMN('05市民生活実感調査'!$O:$O),FALSE),"-")</f>
        <v>-</v>
      </c>
      <c r="BB58" s="535" t="str">
        <f>IF($P58="○",VLOOKUP($C58&amp;"-"&amp;BB$4,'05市民生活実感調査'!$A$3:$BC$218,COLUMN('05市民生活実感調査'!$O:$O),FALSE),"-")</f>
        <v>-</v>
      </c>
      <c r="BC58" s="535" t="str">
        <f>IF($Q58="○",VLOOKUP($C58&amp;"-"&amp;BC$4,'05市民生活実感調査'!$A$3:$BC$218,COLUMN('05市民生活実感調査'!$O:$O),FALSE),"-")</f>
        <v>-</v>
      </c>
      <c r="BD58" s="535" t="str">
        <f>IF($R58="○",VLOOKUP($C58&amp;"-"&amp;BD$4,'05市民生活実感調査'!$A$3:$BC$218,COLUMN('05市民生活実感調査'!$O:$O),FALSE),"-")</f>
        <v>-</v>
      </c>
      <c r="BE58" s="536" t="str">
        <f t="shared" si="81"/>
        <v>c</v>
      </c>
      <c r="BF58" s="37">
        <f t="shared" si="151"/>
        <v>2</v>
      </c>
      <c r="BG58" s="38" t="str">
        <f t="shared" si="152"/>
        <v/>
      </c>
      <c r="BH58" s="38" t="str">
        <f t="shared" si="153"/>
        <v/>
      </c>
      <c r="BI58" s="38" t="str">
        <f t="shared" si="154"/>
        <v/>
      </c>
      <c r="BJ58" s="38" t="str">
        <f t="shared" si="155"/>
        <v/>
      </c>
      <c r="BK58" s="38" t="str">
        <f t="shared" si="156"/>
        <v/>
      </c>
      <c r="BL58" s="38" t="str">
        <f t="shared" si="157"/>
        <v/>
      </c>
      <c r="BM58" s="38" t="str">
        <f t="shared" si="158"/>
        <v/>
      </c>
      <c r="BN58" s="41">
        <f t="shared" si="159"/>
        <v>0.5</v>
      </c>
      <c r="BO58" s="275" t="s">
        <v>125</v>
      </c>
      <c r="BP58" s="5" t="s">
        <v>2208</v>
      </c>
      <c r="BQ58" s="586" t="str">
        <f>VLOOKUP(AB58&amp;BE58&amp;BO58,[25]プルダウン!$AC$2:$AD$71,2,FALSE)</f>
        <v>B</v>
      </c>
      <c r="BR58" s="587" t="str">
        <f>VLOOKUP(BQ58,プルダウン!$A$1:$B$6,2,FALSE)</f>
        <v>政策の目的がかなり達成されている</v>
      </c>
      <c r="BS58" s="295" t="s">
        <v>325</v>
      </c>
      <c r="BT58" s="296" t="s">
        <v>2487</v>
      </c>
      <c r="BU58" s="280" t="s">
        <v>2288</v>
      </c>
      <c r="BV58" s="329" t="s">
        <v>2488</v>
      </c>
      <c r="BW58" s="115" t="str">
        <f>VLOOKUP($A58&amp;"-"&amp;BW$4,'04施策の客観指標'!$A$4:$AU$1029,COLUMN('04施策の客観指標'!$AQ:$AQ),FALSE)</f>
        <v>-</v>
      </c>
      <c r="BX58" s="7" t="str">
        <f>VLOOKUP($A58&amp;"-"&amp;BX$4,'04施策の客観指標'!$A$4:$AU$1029,COLUMN('04施策の客観指標'!$AQ:$AQ),FALSE)</f>
        <v>-</v>
      </c>
      <c r="BY58" s="7" t="str">
        <f>VLOOKUP($A58&amp;"-"&amp;BY$4,'04施策の客観指標'!$A$4:$AU$1029,COLUMN('04施策の客観指標'!$AQ:$AQ),FALSE)</f>
        <v>-</v>
      </c>
      <c r="BZ58" s="7" t="str">
        <f>VLOOKUP($A58&amp;"-"&amp;BZ$4,'04施策の客観指標'!$A$4:$AU$1029,COLUMN('04施策の客観指標'!$AQ:$AQ),FALSE)</f>
        <v>-</v>
      </c>
      <c r="CA58" s="7" t="str">
        <f>VLOOKUP($A58&amp;"-"&amp;CA$4,'04施策の客観指標'!$A$4:$AU$1029,COLUMN('04施策の客観指標'!$AQ:$AQ),FALSE)</f>
        <v>-</v>
      </c>
      <c r="CB58" s="7" t="str">
        <f>VLOOKUP($A58&amp;"-"&amp;CB$4,'04施策の客観指標'!$A$4:$AU$1029,COLUMN('04施策の客観指標'!$AQ:$AQ),FALSE)</f>
        <v>-</v>
      </c>
      <c r="CC58" s="7" t="str">
        <f>VLOOKUP($A58&amp;"-"&amp;CC$4,'04施策の客観指標'!$A$4:$AU$1029,COLUMN('04施策の客観指標'!$AQ:$AQ),FALSE)</f>
        <v>-</v>
      </c>
      <c r="CD58" s="7" t="str">
        <f>VLOOKUP($A58&amp;"-"&amp;CD$4,'04施策の客観指標'!$A$4:$AU$1029,COLUMN('04施策の客観指標'!$AQ:$AQ),FALSE)</f>
        <v>-</v>
      </c>
      <c r="CE58" s="7" t="str">
        <f>VLOOKUP($A58&amp;"-"&amp;CE$4,'04施策の客観指標'!$A$4:$AU$1029,COLUMN('04施策の客観指標'!$AQ:$AQ),FALSE)</f>
        <v>-</v>
      </c>
      <c r="CF58" s="109" t="str">
        <f t="shared" si="84"/>
        <v>e</v>
      </c>
      <c r="CG58" s="37" t="str">
        <f>VLOOKUP($A58&amp;"-"&amp;BW$4,'04施策の客観指標'!$A$4:$AU$1029,COLUMN('04施策の客観指標'!$AU:$AU),FALSE)</f>
        <v>-</v>
      </c>
      <c r="CH58" s="38">
        <f>VLOOKUP($A58&amp;"-"&amp;BX$4,'04施策の客観指標'!$A$4:$AU$1029,COLUMN('04施策の客観指標'!$AU:$AU),FALSE)</f>
        <v>1</v>
      </c>
      <c r="CI58" s="38" t="str">
        <f>VLOOKUP($A58&amp;"-"&amp;BY$4,'04施策の客観指標'!$A$4:$AU$1029,COLUMN('04施策の客観指標'!$AU:$AU),FALSE)</f>
        <v>-</v>
      </c>
      <c r="CJ58" s="38" t="str">
        <f>VLOOKUP($A58&amp;"-"&amp;BZ$4,'04施策の客観指標'!$A$4:$AU$1029,COLUMN('04施策の客観指標'!$AU:$AU),FALSE)</f>
        <v>-</v>
      </c>
      <c r="CK58" s="38" t="str">
        <f>VLOOKUP($A58&amp;"-"&amp;CA$4,'04施策の客観指標'!$A$4:$AU$1029,COLUMN('04施策の客観指標'!$AU:$AU),FALSE)</f>
        <v>-</v>
      </c>
      <c r="CL58" s="38" t="str">
        <f>VLOOKUP($A58&amp;"-"&amp;CB$4,'04施策の客観指標'!$A$4:$AU$1029,COLUMN('04施策の客観指標'!$AU:$AU),FALSE)</f>
        <v>-</v>
      </c>
      <c r="CM58" s="38" t="str">
        <f>VLOOKUP($A58&amp;"-"&amp;CC$4,'04施策の客観指標'!$A$4:$AU$1029,COLUMN('04施策の客観指標'!$AU:$AU),FALSE)</f>
        <v>-</v>
      </c>
      <c r="CN58" s="38" t="str">
        <f>VLOOKUP($A58&amp;"-"&amp;CD$4,'04施策の客観指標'!$A$4:$AU$1029,COLUMN('04施策の客観指標'!$AU:$AU),FALSE)</f>
        <v>-</v>
      </c>
      <c r="CO58" s="38" t="str">
        <f>VLOOKUP($A58&amp;"-"&amp;CE$4,'04施策の客観指標'!$A$4:$AU$1029,COLUMN('04施策の客観指標'!$AU:$AU),FALSE)</f>
        <v>-</v>
      </c>
      <c r="CP58" s="82">
        <f t="shared" si="85"/>
        <v>1</v>
      </c>
      <c r="CQ58" s="37" t="str">
        <f t="shared" si="86"/>
        <v/>
      </c>
      <c r="CR58" s="38" t="str">
        <f t="shared" si="9"/>
        <v/>
      </c>
      <c r="CS58" s="38" t="str">
        <f t="shared" si="10"/>
        <v/>
      </c>
      <c r="CT58" s="38" t="str">
        <f t="shared" si="11"/>
        <v/>
      </c>
      <c r="CU58" s="38" t="str">
        <f t="shared" si="12"/>
        <v/>
      </c>
      <c r="CV58" s="38" t="str">
        <f t="shared" si="13"/>
        <v/>
      </c>
      <c r="CW58" s="38" t="str">
        <f t="shared" si="14"/>
        <v/>
      </c>
      <c r="CX58" s="38" t="str">
        <f t="shared" si="15"/>
        <v/>
      </c>
      <c r="CY58" s="38" t="str">
        <f t="shared" si="16"/>
        <v/>
      </c>
      <c r="CZ58" s="41">
        <f t="shared" si="87"/>
        <v>0</v>
      </c>
      <c r="DA58" s="37" t="str">
        <f>IF($K58="○",VLOOKUP($C58&amp;"-"&amp;DA$4,'05市民生活実感調査'!$A$3:$BC$218,COLUMN('05市民生活実感調査'!$Y:$Y),FALSE),"-")</f>
        <v>-</v>
      </c>
      <c r="DB58" s="38" t="str">
        <f>IF($L58="○",VLOOKUP($C58&amp;"-"&amp;DB$4,'05市民生活実感調査'!$A$3:$BC$218,COLUMN('05市民生活実感調査'!$Y:$Y),FALSE),"-")</f>
        <v>-</v>
      </c>
      <c r="DC58" s="38" t="str">
        <f>IF($M58="○",VLOOKUP($C58&amp;"-"&amp;DC$4,'05市民生活実感調査'!$A$3:$BC$218,COLUMN('05市民生活実感調査'!$Y:$Y),FALSE),"-")</f>
        <v>-</v>
      </c>
      <c r="DD58" s="38" t="str">
        <f>IF($N58="○",VLOOKUP($C58&amp;"-"&amp;DD$4,'05市民生活実感調査'!$A$3:$BC$218,COLUMN('05市民生活実感調査'!$Y:$Y),FALSE),"-")</f>
        <v>-</v>
      </c>
      <c r="DE58" s="38" t="str">
        <f>IF($O58="○",VLOOKUP($C58&amp;"-"&amp;DE$4,'05市民生活実感調査'!$A$3:$BC$218,COLUMN('05市民生活実感調査'!$Y:$Y),FALSE),"-")</f>
        <v>-</v>
      </c>
      <c r="DF58" s="38" t="str">
        <f>IF($P58="○",VLOOKUP($C58&amp;"-"&amp;DF$4,'05市民生活実感調査'!$A$3:$BC$218,COLUMN('05市民生活実感調査'!$Y:$Y),FALSE),"-")</f>
        <v>-</v>
      </c>
      <c r="DG58" s="38" t="str">
        <f>IF($Q58="○",VLOOKUP($C58&amp;"-"&amp;DG$4,'05市民生活実感調査'!$A$3:$BC$218,COLUMN('05市民生活実感調査'!$Y:$Y),FALSE),"-")</f>
        <v>-</v>
      </c>
      <c r="DH58" s="38" t="str">
        <f>IF($R58="○",VLOOKUP($C58&amp;"-"&amp;DH$4,'05市民生活実感調査'!$A$3:$BC$218,COLUMN('05市民生活実感調査'!$Y:$Y),FALSE),"-")</f>
        <v>-</v>
      </c>
      <c r="DI58" s="109" t="e">
        <f t="shared" si="88"/>
        <v>#DIV/0!</v>
      </c>
      <c r="DJ58" s="37" t="str">
        <f t="shared" si="89"/>
        <v/>
      </c>
      <c r="DK58" s="38" t="str">
        <f t="shared" si="17"/>
        <v/>
      </c>
      <c r="DL58" s="38" t="str">
        <f t="shared" si="18"/>
        <v/>
      </c>
      <c r="DM58" s="38" t="str">
        <f t="shared" si="19"/>
        <v/>
      </c>
      <c r="DN58" s="38" t="str">
        <f t="shared" si="20"/>
        <v/>
      </c>
      <c r="DO58" s="38" t="str">
        <f t="shared" si="21"/>
        <v/>
      </c>
      <c r="DP58" s="38" t="str">
        <f t="shared" si="22"/>
        <v/>
      </c>
      <c r="DQ58" s="38" t="str">
        <f t="shared" si="23"/>
        <v/>
      </c>
      <c r="DR58" s="41" t="e">
        <f t="shared" si="90"/>
        <v>#DIV/0!</v>
      </c>
      <c r="DS58" s="13" t="str">
        <f t="shared" si="91"/>
        <v>市民実感</v>
      </c>
      <c r="DT58" s="5" t="str">
        <f t="shared" si="92"/>
        <v>健康づくりの推進に当たっては，市民一人一人の意識を高める必要があるため，市民生活実感評価を重視する。</v>
      </c>
      <c r="DU58" s="108" t="e">
        <f>VLOOKUP(CF58&amp;DI58&amp;DS58,プルダウン!$AC$2:$AD$51,2,FALSE)</f>
        <v>#DIV/0!</v>
      </c>
      <c r="DV58" s="12" t="e">
        <f>VLOOKUP(DU58,プルダウン!$A$1:$B$6,2,FALSE)</f>
        <v>#DIV/0!</v>
      </c>
      <c r="DW58" s="11"/>
      <c r="DX58" s="12"/>
      <c r="DY58" s="22" t="s">
        <v>81</v>
      </c>
      <c r="DZ58" s="116"/>
      <c r="EA58" s="115" t="str">
        <f>VLOOKUP($A58&amp;"-"&amp;EA$4,'04施策の客観指標'!$A$4:$AU$1029,COLUMN('04施策の客観指標'!$AR:$AR),FALSE)</f>
        <v>-</v>
      </c>
      <c r="EB58" s="7" t="str">
        <f>VLOOKUP($A58&amp;"-"&amp;EB$4,'04施策の客観指標'!$A$4:$AU$1029,COLUMN('04施策の客観指標'!$AR:$AR),FALSE)</f>
        <v>-</v>
      </c>
      <c r="EC58" s="7" t="str">
        <f>VLOOKUP($A58&amp;"-"&amp;EC$4,'04施策の客観指標'!$A$4:$AU$1029,COLUMN('04施策の客観指標'!$AR:$AR),FALSE)</f>
        <v>-</v>
      </c>
      <c r="ED58" s="7" t="str">
        <f>VLOOKUP($A58&amp;"-"&amp;ED$4,'04施策の客観指標'!$A$4:$AU$1029,COLUMN('04施策の客観指標'!$AR:$AR),FALSE)</f>
        <v>-</v>
      </c>
      <c r="EE58" s="7" t="str">
        <f>VLOOKUP($A58&amp;"-"&amp;EE$4,'04施策の客観指標'!$A$4:$AU$1029,COLUMN('04施策の客観指標'!$AR:$AR),FALSE)</f>
        <v>-</v>
      </c>
      <c r="EF58" s="7" t="str">
        <f>VLOOKUP($A58&amp;"-"&amp;EF$4,'04施策の客観指標'!$A$4:$AU$1029,COLUMN('04施策の客観指標'!$AR:$AR),FALSE)</f>
        <v>-</v>
      </c>
      <c r="EG58" s="7" t="str">
        <f>VLOOKUP($A58&amp;"-"&amp;EG$4,'04施策の客観指標'!$A$4:$AU$1029,COLUMN('04施策の客観指標'!$AR:$AR),FALSE)</f>
        <v>-</v>
      </c>
      <c r="EH58" s="7" t="str">
        <f>VLOOKUP($A58&amp;"-"&amp;EH$4,'04施策の客観指標'!$A$4:$AU$1029,COLUMN('04施策の客観指標'!$AR:$AR),FALSE)</f>
        <v>-</v>
      </c>
      <c r="EI58" s="7" t="str">
        <f>VLOOKUP($A58&amp;"-"&amp;EI$4,'04施策の客観指標'!$A$4:$AU$1029,COLUMN('04施策の客観指標'!$AR:$AR),FALSE)</f>
        <v>-</v>
      </c>
      <c r="EJ58" s="109" t="str">
        <f t="shared" si="93"/>
        <v>e</v>
      </c>
      <c r="EK58" s="37" t="str">
        <f>VLOOKUP($A58&amp;"-"&amp;EA$4,'04施策の客観指標'!$A$4:$AU$1029,COLUMN('04施策の客観指標'!$AU:$AU),FALSE)</f>
        <v>-</v>
      </c>
      <c r="EL58" s="38">
        <f>VLOOKUP($A58&amp;"-"&amp;EB$4,'04施策の客観指標'!$A$4:$AU$1029,COLUMN('04施策の客観指標'!$AU:$AU),FALSE)</f>
        <v>1</v>
      </c>
      <c r="EM58" s="38" t="str">
        <f>VLOOKUP($A58&amp;"-"&amp;EC$4,'04施策の客観指標'!$A$4:$AU$1029,COLUMN('04施策の客観指標'!$AU:$AU),FALSE)</f>
        <v>-</v>
      </c>
      <c r="EN58" s="38" t="str">
        <f>VLOOKUP($A58&amp;"-"&amp;ED$4,'04施策の客観指標'!$A$4:$AU$1029,COLUMN('04施策の客観指標'!$AU:$AU),FALSE)</f>
        <v>-</v>
      </c>
      <c r="EO58" s="38" t="str">
        <f>VLOOKUP($A58&amp;"-"&amp;EE$4,'04施策の客観指標'!$A$4:$AU$1029,COLUMN('04施策の客観指標'!$AU:$AU),FALSE)</f>
        <v>-</v>
      </c>
      <c r="EP58" s="38" t="str">
        <f>VLOOKUP($A58&amp;"-"&amp;EF$4,'04施策の客観指標'!$A$4:$AU$1029,COLUMN('04施策の客観指標'!$AU:$AU),FALSE)</f>
        <v>-</v>
      </c>
      <c r="EQ58" s="38" t="str">
        <f>VLOOKUP($A58&amp;"-"&amp;EG$4,'04施策の客観指標'!$A$4:$AU$1029,COLUMN('04施策の客観指標'!$AU:$AU),FALSE)</f>
        <v>-</v>
      </c>
      <c r="ER58" s="38" t="str">
        <f>VLOOKUP($A58&amp;"-"&amp;EH$4,'04施策の客観指標'!$A$4:$AU$1029,COLUMN('04施策の客観指標'!$AU:$AU),FALSE)</f>
        <v>-</v>
      </c>
      <c r="ES58" s="38" t="str">
        <f>VLOOKUP($A58&amp;"-"&amp;EI$4,'04施策の客観指標'!$A$4:$AU$1029,COLUMN('04施策の客観指標'!$AU:$AU),FALSE)</f>
        <v>-</v>
      </c>
      <c r="ET58" s="82">
        <f t="shared" si="94"/>
        <v>1</v>
      </c>
      <c r="EU58" s="37" t="str">
        <f t="shared" si="95"/>
        <v/>
      </c>
      <c r="EV58" s="38" t="str">
        <f t="shared" si="24"/>
        <v/>
      </c>
      <c r="EW58" s="38" t="str">
        <f t="shared" si="25"/>
        <v/>
      </c>
      <c r="EX58" s="38" t="str">
        <f t="shared" si="26"/>
        <v/>
      </c>
      <c r="EY58" s="38" t="str">
        <f t="shared" si="27"/>
        <v/>
      </c>
      <c r="EZ58" s="38" t="str">
        <f t="shared" si="28"/>
        <v/>
      </c>
      <c r="FA58" s="38" t="str">
        <f t="shared" si="29"/>
        <v/>
      </c>
      <c r="FB58" s="38" t="str">
        <f t="shared" si="30"/>
        <v/>
      </c>
      <c r="FC58" s="38" t="str">
        <f t="shared" si="31"/>
        <v/>
      </c>
      <c r="FD58" s="41">
        <f t="shared" si="96"/>
        <v>0</v>
      </c>
      <c r="FE58" s="37" t="str">
        <f>IF($K58="○",VLOOKUP($C58&amp;"-"&amp;FE$4,'05市民生活実感調査'!$A$3:$BC$218,COLUMN('05市民生活実感調査'!$AI:$AI),FALSE),"-")</f>
        <v>-</v>
      </c>
      <c r="FF58" s="38" t="str">
        <f>IF($L58="○",VLOOKUP($C58&amp;"-"&amp;FF$4,'05市民生活実感調査'!$A$3:$BC$218,COLUMN('05市民生活実感調査'!$AI:$AI),FALSE),"-")</f>
        <v>-</v>
      </c>
      <c r="FG58" s="38" t="str">
        <f>IF($M58="○",VLOOKUP($C58&amp;"-"&amp;FG$4,'05市民生活実感調査'!$A$3:$BC$218,COLUMN('05市民生活実感調査'!$AI:$AI),FALSE),"-")</f>
        <v>-</v>
      </c>
      <c r="FH58" s="38" t="str">
        <f>IF($N58="○",VLOOKUP($C58&amp;"-"&amp;FH$4,'05市民生活実感調査'!$A$3:$BC$218,COLUMN('05市民生活実感調査'!$AI:$AI),FALSE),"-")</f>
        <v>-</v>
      </c>
      <c r="FI58" s="38" t="str">
        <f>IF($O58="○",VLOOKUP($C58&amp;"-"&amp;FI$4,'05市民生活実感調査'!$A$3:$BC$218,COLUMN('05市民生活実感調査'!$AI:$AI),FALSE),"-")</f>
        <v>-</v>
      </c>
      <c r="FJ58" s="38" t="str">
        <f>IF($P58="○",VLOOKUP($C58&amp;"-"&amp;FJ$4,'05市民生活実感調査'!$A$3:$BC$218,COLUMN('05市民生活実感調査'!$AI:$AI),FALSE),"-")</f>
        <v>-</v>
      </c>
      <c r="FK58" s="38" t="str">
        <f>IF($Q58="○",VLOOKUP($C58&amp;"-"&amp;FK$4,'05市民生活実感調査'!$A$3:$BC$218,COLUMN('05市民生活実感調査'!$AI:$AI),FALSE),"-")</f>
        <v>-</v>
      </c>
      <c r="FL58" s="38" t="str">
        <f>IF($R58="○",VLOOKUP($C58&amp;"-"&amp;FL$4,'05市民生活実感調査'!$A$3:$BC$218,COLUMN('05市民生活実感調査'!$AI:$AI),FALSE),"-")</f>
        <v>-</v>
      </c>
      <c r="FM58" s="109" t="e">
        <f t="shared" si="97"/>
        <v>#DIV/0!</v>
      </c>
      <c r="FN58" s="37" t="str">
        <f t="shared" si="98"/>
        <v/>
      </c>
      <c r="FO58" s="38" t="str">
        <f t="shared" si="32"/>
        <v/>
      </c>
      <c r="FP58" s="38" t="str">
        <f t="shared" si="33"/>
        <v/>
      </c>
      <c r="FQ58" s="38" t="str">
        <f t="shared" si="34"/>
        <v/>
      </c>
      <c r="FR58" s="38" t="str">
        <f t="shared" si="35"/>
        <v/>
      </c>
      <c r="FS58" s="38" t="str">
        <f t="shared" si="36"/>
        <v/>
      </c>
      <c r="FT58" s="38" t="str">
        <f t="shared" si="37"/>
        <v/>
      </c>
      <c r="FU58" s="38" t="str">
        <f t="shared" si="38"/>
        <v/>
      </c>
      <c r="FV58" s="41" t="e">
        <f t="shared" si="99"/>
        <v>#DIV/0!</v>
      </c>
      <c r="FW58" s="13" t="str">
        <f t="shared" si="100"/>
        <v>市民実感</v>
      </c>
      <c r="FX58" s="5" t="str">
        <f t="shared" si="101"/>
        <v>健康づくりの推進に当たっては，市民一人一人の意識を高める必要があるため，市民生活実感評価を重視する。</v>
      </c>
      <c r="FY58" s="108" t="e">
        <f>VLOOKUP(EJ58&amp;FM58&amp;FW58,プルダウン!$AC$2:$AD$51,2,FALSE)</f>
        <v>#DIV/0!</v>
      </c>
      <c r="FZ58" s="12" t="e">
        <f>VLOOKUP(FY58,プルダウン!$A$1:$B$6,2,FALSE)</f>
        <v>#DIV/0!</v>
      </c>
      <c r="GA58" s="11"/>
      <c r="GB58" s="12"/>
      <c r="GC58" s="22" t="s">
        <v>81</v>
      </c>
      <c r="GD58" s="116"/>
      <c r="GE58" s="115" t="str">
        <f>VLOOKUP($A58&amp;"-"&amp;GE$4,'04施策の客観指標'!$A$4:$AU$1029,COLUMN('04施策の客観指標'!$AS:$AS),FALSE)</f>
        <v>-</v>
      </c>
      <c r="GF58" s="7" t="str">
        <f>VLOOKUP($A58&amp;"-"&amp;GF$4,'04施策の客観指標'!$A$4:$AU$1029,COLUMN('04施策の客観指標'!$AS:$AS),FALSE)</f>
        <v>-</v>
      </c>
      <c r="GG58" s="7" t="str">
        <f>VLOOKUP($A58&amp;"-"&amp;GG$4,'04施策の客観指標'!$A$4:$AU$1029,COLUMN('04施策の客観指標'!$AS:$AS),FALSE)</f>
        <v>-</v>
      </c>
      <c r="GH58" s="7" t="str">
        <f>VLOOKUP($A58&amp;"-"&amp;GH$4,'04施策の客観指標'!$A$4:$AU$1029,COLUMN('04施策の客観指標'!$AS:$AS),FALSE)</f>
        <v>-</v>
      </c>
      <c r="GI58" s="7" t="str">
        <f>VLOOKUP($A58&amp;"-"&amp;GI$4,'04施策の客観指標'!$A$4:$AU$1029,COLUMN('04施策の客観指標'!$AS:$AS),FALSE)</f>
        <v>-</v>
      </c>
      <c r="GJ58" s="7" t="str">
        <f>VLOOKUP($A58&amp;"-"&amp;GJ$4,'04施策の客観指標'!$A$4:$AU$1029,COLUMN('04施策の客観指標'!$AS:$AS),FALSE)</f>
        <v>-</v>
      </c>
      <c r="GK58" s="7" t="str">
        <f>VLOOKUP($A58&amp;"-"&amp;GK$4,'04施策の客観指標'!$A$4:$AU$1029,COLUMN('04施策の客観指標'!$AS:$AS),FALSE)</f>
        <v>-</v>
      </c>
      <c r="GL58" s="7" t="str">
        <f>VLOOKUP($A58&amp;"-"&amp;GL$4,'04施策の客観指標'!$A$4:$AU$1029,COLUMN('04施策の客観指標'!$AS:$AS),FALSE)</f>
        <v>-</v>
      </c>
      <c r="GM58" s="7" t="str">
        <f>VLOOKUP($A58&amp;"-"&amp;GM$4,'04施策の客観指標'!$A$4:$AU$1029,COLUMN('04施策の客観指標'!$AS:$AS),FALSE)</f>
        <v>-</v>
      </c>
      <c r="GN58" s="109" t="str">
        <f t="shared" si="102"/>
        <v>e</v>
      </c>
      <c r="GO58" s="37" t="str">
        <f>VLOOKUP($A58&amp;"-"&amp;GE$4,'04施策の客観指標'!$A$4:$AU$1029,COLUMN('04施策の客観指標'!$AU:$AU),FALSE)</f>
        <v>-</v>
      </c>
      <c r="GP58" s="38">
        <f>VLOOKUP($A58&amp;"-"&amp;GF$4,'04施策の客観指標'!$A$4:$AU$1029,COLUMN('04施策の客観指標'!$AU:$AU),FALSE)</f>
        <v>1</v>
      </c>
      <c r="GQ58" s="38" t="str">
        <f>VLOOKUP($A58&amp;"-"&amp;GG$4,'04施策の客観指標'!$A$4:$AU$1029,COLUMN('04施策の客観指標'!$AU:$AU),FALSE)</f>
        <v>-</v>
      </c>
      <c r="GR58" s="38" t="str">
        <f>VLOOKUP($A58&amp;"-"&amp;GH$4,'04施策の客観指標'!$A$4:$AU$1029,COLUMN('04施策の客観指標'!$AU:$AU),FALSE)</f>
        <v>-</v>
      </c>
      <c r="GS58" s="38" t="str">
        <f>VLOOKUP($A58&amp;"-"&amp;GI$4,'04施策の客観指標'!$A$4:$AU$1029,COLUMN('04施策の客観指標'!$AU:$AU),FALSE)</f>
        <v>-</v>
      </c>
      <c r="GT58" s="38" t="str">
        <f>VLOOKUP($A58&amp;"-"&amp;GJ$4,'04施策の客観指標'!$A$4:$AU$1029,COLUMN('04施策の客観指標'!$AU:$AU),FALSE)</f>
        <v>-</v>
      </c>
      <c r="GU58" s="38" t="str">
        <f>VLOOKUP($A58&amp;"-"&amp;GK$4,'04施策の客観指標'!$A$4:$AU$1029,COLUMN('04施策の客観指標'!$AU:$AU),FALSE)</f>
        <v>-</v>
      </c>
      <c r="GV58" s="38" t="str">
        <f>VLOOKUP($A58&amp;"-"&amp;GL$4,'04施策の客観指標'!$A$4:$AU$1029,COLUMN('04施策の客観指標'!$AU:$AU),FALSE)</f>
        <v>-</v>
      </c>
      <c r="GW58" s="38" t="str">
        <f>VLOOKUP($A58&amp;"-"&amp;GM$4,'04施策の客観指標'!$A$4:$AU$1029,COLUMN('04施策の客観指標'!$AU:$AU),FALSE)</f>
        <v>-</v>
      </c>
      <c r="GX58" s="82">
        <f t="shared" si="103"/>
        <v>1</v>
      </c>
      <c r="GY58" s="37" t="str">
        <f t="shared" si="104"/>
        <v/>
      </c>
      <c r="GZ58" s="38" t="str">
        <f t="shared" si="39"/>
        <v/>
      </c>
      <c r="HA58" s="38" t="str">
        <f t="shared" si="40"/>
        <v/>
      </c>
      <c r="HB58" s="38" t="str">
        <f t="shared" si="41"/>
        <v/>
      </c>
      <c r="HC58" s="38" t="str">
        <f t="shared" si="42"/>
        <v/>
      </c>
      <c r="HD58" s="38" t="str">
        <f t="shared" si="43"/>
        <v/>
      </c>
      <c r="HE58" s="38" t="str">
        <f t="shared" si="44"/>
        <v/>
      </c>
      <c r="HF58" s="38" t="str">
        <f t="shared" si="45"/>
        <v/>
      </c>
      <c r="HG58" s="38" t="str">
        <f t="shared" si="46"/>
        <v/>
      </c>
      <c r="HH58" s="41">
        <f t="shared" si="105"/>
        <v>0</v>
      </c>
      <c r="HI58" s="37" t="str">
        <f>IF($K58="○",VLOOKUP($C58&amp;"-"&amp;HI$4,'05市民生活実感調査'!$A$3:$BC$218,COLUMN('05市民生活実感調査'!$AS:$AS),FALSE),"-")</f>
        <v>-</v>
      </c>
      <c r="HJ58" s="38" t="str">
        <f>IF($L58="○",VLOOKUP($C58&amp;"-"&amp;HJ$4,'05市民生活実感調査'!$A$3:$BC$218,COLUMN('05市民生活実感調査'!$AS:$AS),FALSE),"-")</f>
        <v>-</v>
      </c>
      <c r="HK58" s="38" t="str">
        <f>IF($M58="○",VLOOKUP($C58&amp;"-"&amp;HK$4,'05市民生活実感調査'!$A$3:$BC$218,COLUMN('05市民生活実感調査'!$AS:$AS),FALSE),"-")</f>
        <v>-</v>
      </c>
      <c r="HL58" s="38" t="str">
        <f>IF($N58="○",VLOOKUP($C58&amp;"-"&amp;HL$4,'05市民生活実感調査'!$A$3:$BC$218,COLUMN('05市民生活実感調査'!$AS:$AS),FALSE),"-")</f>
        <v>-</v>
      </c>
      <c r="HM58" s="38" t="str">
        <f>IF($O58="○",VLOOKUP($C58&amp;"-"&amp;HM$4,'05市民生活実感調査'!$A$3:$BC$218,COLUMN('05市民生活実感調査'!$AS:$AS),FALSE),"-")</f>
        <v>-</v>
      </c>
      <c r="HN58" s="38" t="str">
        <f>IF($P58="○",VLOOKUP($C58&amp;"-"&amp;HN$4,'05市民生活実感調査'!$A$3:$BC$218,COLUMN('05市民生活実感調査'!$AS:$AS),FALSE),"-")</f>
        <v>-</v>
      </c>
      <c r="HO58" s="38" t="str">
        <f>IF($Q58="○",VLOOKUP($C58&amp;"-"&amp;HO$4,'05市民生活実感調査'!$A$3:$BC$218,COLUMN('05市民生活実感調査'!$AS:$AS),FALSE),"-")</f>
        <v>-</v>
      </c>
      <c r="HP58" s="38" t="str">
        <f>IF($R58="○",VLOOKUP($C58&amp;"-"&amp;HP$4,'05市民生活実感調査'!$A$3:$BC$218,COLUMN('05市民生活実感調査'!$AS:$AS),FALSE),"-")</f>
        <v>-</v>
      </c>
      <c r="HQ58" s="109" t="e">
        <f t="shared" si="106"/>
        <v>#DIV/0!</v>
      </c>
      <c r="HR58" s="37" t="str">
        <f t="shared" si="107"/>
        <v/>
      </c>
      <c r="HS58" s="38" t="str">
        <f t="shared" si="47"/>
        <v/>
      </c>
      <c r="HT58" s="38" t="str">
        <f t="shared" si="48"/>
        <v/>
      </c>
      <c r="HU58" s="38" t="str">
        <f t="shared" si="49"/>
        <v/>
      </c>
      <c r="HV58" s="38" t="str">
        <f t="shared" si="50"/>
        <v/>
      </c>
      <c r="HW58" s="38" t="str">
        <f t="shared" si="51"/>
        <v/>
      </c>
      <c r="HX58" s="38" t="str">
        <f t="shared" si="52"/>
        <v/>
      </c>
      <c r="HY58" s="38" t="str">
        <f t="shared" si="53"/>
        <v/>
      </c>
      <c r="HZ58" s="41" t="e">
        <f t="shared" si="108"/>
        <v>#DIV/0!</v>
      </c>
      <c r="IA58" s="13" t="str">
        <f t="shared" si="109"/>
        <v>市民実感</v>
      </c>
      <c r="IB58" s="5" t="str">
        <f t="shared" si="110"/>
        <v>健康づくりの推進に当たっては，市民一人一人の意識を高める必要があるため，市民生活実感評価を重視する。</v>
      </c>
      <c r="IC58" s="108" t="e">
        <f>VLOOKUP(GN58&amp;HQ58&amp;IA58,プルダウン!$AC$2:$AD$51,2,FALSE)</f>
        <v>#DIV/0!</v>
      </c>
      <c r="ID58" s="12" t="e">
        <f>VLOOKUP(IC58,プルダウン!$A$1:$B$6,2,FALSE)</f>
        <v>#DIV/0!</v>
      </c>
      <c r="IE58" s="11"/>
      <c r="IF58" s="12"/>
      <c r="IG58" s="22" t="s">
        <v>81</v>
      </c>
      <c r="IH58" s="116"/>
      <c r="II58" s="115" t="str">
        <f>VLOOKUP($A58&amp;"-"&amp;II$4,'04施策の客観指標'!$A$4:$AU$1029,COLUMN('04施策の客観指標'!$AT:$AT),FALSE)</f>
        <v>-</v>
      </c>
      <c r="IJ58" s="7" t="str">
        <f>VLOOKUP($A58&amp;"-"&amp;IJ$4,'04施策の客観指標'!$A$4:$AU$1029,COLUMN('04施策の客観指標'!$AT:$AT),FALSE)</f>
        <v>-</v>
      </c>
      <c r="IK58" s="7" t="str">
        <f>VLOOKUP($A58&amp;"-"&amp;IK$4,'04施策の客観指標'!$A$4:$AU$1029,COLUMN('04施策の客観指標'!$AT:$AT),FALSE)</f>
        <v>-</v>
      </c>
      <c r="IL58" s="7" t="str">
        <f>VLOOKUP($A58&amp;"-"&amp;IL$4,'04施策の客観指標'!$A$4:$AU$1029,COLUMN('04施策の客観指標'!$AT:$AT),FALSE)</f>
        <v>-</v>
      </c>
      <c r="IM58" s="7" t="str">
        <f>VLOOKUP($A58&amp;"-"&amp;IM$4,'04施策の客観指標'!$A$4:$AU$1029,COLUMN('04施策の客観指標'!$AT:$AT),FALSE)</f>
        <v>-</v>
      </c>
      <c r="IN58" s="7" t="str">
        <f>VLOOKUP($A58&amp;"-"&amp;IN$4,'04施策の客観指標'!$A$4:$AU$1029,COLUMN('04施策の客観指標'!$AT:$AT),FALSE)</f>
        <v>-</v>
      </c>
      <c r="IO58" s="7" t="str">
        <f>VLOOKUP($A58&amp;"-"&amp;IO$4,'04施策の客観指標'!$A$4:$AU$1029,COLUMN('04施策の客観指標'!$AT:$AT),FALSE)</f>
        <v>-</v>
      </c>
      <c r="IP58" s="7" t="str">
        <f>VLOOKUP($A58&amp;"-"&amp;IP$4,'04施策の客観指標'!$A$4:$AU$1029,COLUMN('04施策の客観指標'!$AT:$AT),FALSE)</f>
        <v>-</v>
      </c>
      <c r="IQ58" s="7" t="str">
        <f>VLOOKUP($A58&amp;"-"&amp;IQ$4,'04施策の客観指標'!$A$4:$AU$1029,COLUMN('04施策の客観指標'!$AT:$AT),FALSE)</f>
        <v>-</v>
      </c>
      <c r="IR58" s="109" t="str">
        <f t="shared" si="111"/>
        <v>e</v>
      </c>
      <c r="IS58" s="37" t="str">
        <f>VLOOKUP($A58&amp;"-"&amp;II$4,'04施策の客観指標'!$A$4:$AU$1029,COLUMN('04施策の客観指標'!$AU:$AU),FALSE)</f>
        <v>-</v>
      </c>
      <c r="IT58" s="38">
        <f>VLOOKUP($A58&amp;"-"&amp;IJ$4,'04施策の客観指標'!$A$4:$AU$1029,COLUMN('04施策の客観指標'!$AU:$AU),FALSE)</f>
        <v>1</v>
      </c>
      <c r="IU58" s="38" t="str">
        <f>VLOOKUP($A58&amp;"-"&amp;IK$4,'04施策の客観指標'!$A$4:$AU$1029,COLUMN('04施策の客観指標'!$AU:$AU),FALSE)</f>
        <v>-</v>
      </c>
      <c r="IV58" s="38" t="str">
        <f>VLOOKUP($A58&amp;"-"&amp;IL$4,'04施策の客観指標'!$A$4:$AU$1029,COLUMN('04施策の客観指標'!$AU:$AU),FALSE)</f>
        <v>-</v>
      </c>
      <c r="IW58" s="38" t="str">
        <f>VLOOKUP($A58&amp;"-"&amp;IM$4,'04施策の客観指標'!$A$4:$AU$1029,COLUMN('04施策の客観指標'!$AU:$AU),FALSE)</f>
        <v>-</v>
      </c>
      <c r="IX58" s="38" t="str">
        <f>VLOOKUP($A58&amp;"-"&amp;IN$4,'04施策の客観指標'!$A$4:$AU$1029,COLUMN('04施策の客観指標'!$AU:$AU),FALSE)</f>
        <v>-</v>
      </c>
      <c r="IY58" s="38" t="str">
        <f>VLOOKUP($A58&amp;"-"&amp;IO$4,'04施策の客観指標'!$A$4:$AU$1029,COLUMN('04施策の客観指標'!$AU:$AU),FALSE)</f>
        <v>-</v>
      </c>
      <c r="IZ58" s="38" t="str">
        <f>VLOOKUP($A58&amp;"-"&amp;IP$4,'04施策の客観指標'!$A$4:$AU$1029,COLUMN('04施策の客観指標'!$AU:$AU),FALSE)</f>
        <v>-</v>
      </c>
      <c r="JA58" s="38" t="str">
        <f>VLOOKUP($A58&amp;"-"&amp;IQ$4,'04施策の客観指標'!$A$4:$AU$1029,COLUMN('04施策の客観指標'!$AU:$AU),FALSE)</f>
        <v>-</v>
      </c>
      <c r="JB58" s="82">
        <f t="shared" si="112"/>
        <v>1</v>
      </c>
      <c r="JC58" s="37" t="str">
        <f t="shared" si="113"/>
        <v/>
      </c>
      <c r="JD58" s="38" t="str">
        <f t="shared" si="54"/>
        <v/>
      </c>
      <c r="JE58" s="38" t="str">
        <f t="shared" si="55"/>
        <v/>
      </c>
      <c r="JF58" s="38" t="str">
        <f t="shared" si="56"/>
        <v/>
      </c>
      <c r="JG58" s="38" t="str">
        <f t="shared" si="57"/>
        <v/>
      </c>
      <c r="JH58" s="38" t="str">
        <f t="shared" si="58"/>
        <v/>
      </c>
      <c r="JI58" s="38" t="str">
        <f t="shared" si="59"/>
        <v/>
      </c>
      <c r="JJ58" s="38" t="str">
        <f t="shared" si="60"/>
        <v/>
      </c>
      <c r="JK58" s="38" t="str">
        <f t="shared" si="61"/>
        <v/>
      </c>
      <c r="JL58" s="41">
        <f t="shared" si="114"/>
        <v>0</v>
      </c>
      <c r="JM58" s="37" t="str">
        <f>IF($K58="○",VLOOKUP($C58&amp;"-"&amp;JM$4,'05市民生活実感調査'!$A$3:$BC$218,COLUMN('05市民生活実感調査'!$BC:$BC),FALSE),"-")</f>
        <v>-</v>
      </c>
      <c r="JN58" s="38" t="str">
        <f>IF($L58="○",VLOOKUP($C58&amp;"-"&amp;JN$4,'05市民生活実感調査'!$A$3:$BC$218,COLUMN('05市民生活実感調査'!$BC:$BC),FALSE),"-")</f>
        <v>-</v>
      </c>
      <c r="JO58" s="38" t="str">
        <f>IF($M58="○",VLOOKUP($C58&amp;"-"&amp;JO$4,'05市民生活実感調査'!$A$3:$BC$218,COLUMN('05市民生活実感調査'!$BC:$BC),FALSE),"-")</f>
        <v>-</v>
      </c>
      <c r="JP58" s="38" t="str">
        <f>IF($N58="○",VLOOKUP($C58&amp;"-"&amp;JP$4,'05市民生活実感調査'!$A$3:$BC$218,COLUMN('05市民生活実感調査'!$BC:$BC),FALSE),"-")</f>
        <v>-</v>
      </c>
      <c r="JQ58" s="38" t="str">
        <f>IF($O58="○",VLOOKUP($C58&amp;"-"&amp;JQ$4,'05市民生活実感調査'!$A$3:$BC$218,COLUMN('05市民生活実感調査'!$BC:$BC),FALSE),"-")</f>
        <v>-</v>
      </c>
      <c r="JR58" s="38" t="str">
        <f>IF($P58="○",VLOOKUP($C58&amp;"-"&amp;JR$4,'05市民生活実感調査'!$A$3:$BC$218,COLUMN('05市民生活実感調査'!$BC:$BC),FALSE),"-")</f>
        <v>-</v>
      </c>
      <c r="JS58" s="38" t="str">
        <f>IF($Q58="○",VLOOKUP($C58&amp;"-"&amp;JS$4,'05市民生活実感調査'!$A$3:$BC$218,COLUMN('05市民生活実感調査'!$BC:$BC),FALSE),"-")</f>
        <v>-</v>
      </c>
      <c r="JT58" s="38" t="str">
        <f>IF($R58="○",VLOOKUP($C58&amp;"-"&amp;JT$4,'05市民生活実感調査'!$A$3:$BC$218,COLUMN('05市民生活実感調査'!$BC:$BC),FALSE),"-")</f>
        <v>-</v>
      </c>
      <c r="JU58" s="109" t="e">
        <f t="shared" si="115"/>
        <v>#DIV/0!</v>
      </c>
      <c r="JV58" s="37" t="str">
        <f t="shared" si="116"/>
        <v/>
      </c>
      <c r="JW58" s="38" t="str">
        <f t="shared" si="62"/>
        <v/>
      </c>
      <c r="JX58" s="38" t="str">
        <f t="shared" si="63"/>
        <v/>
      </c>
      <c r="JY58" s="38" t="str">
        <f t="shared" si="64"/>
        <v/>
      </c>
      <c r="JZ58" s="38" t="str">
        <f t="shared" si="65"/>
        <v/>
      </c>
      <c r="KA58" s="38" t="str">
        <f t="shared" si="66"/>
        <v/>
      </c>
      <c r="KB58" s="38" t="str">
        <f t="shared" si="67"/>
        <v/>
      </c>
      <c r="KC58" s="38" t="str">
        <f t="shared" si="68"/>
        <v/>
      </c>
      <c r="KD58" s="41" t="e">
        <f t="shared" si="117"/>
        <v>#DIV/0!</v>
      </c>
      <c r="KE58" s="13" t="str">
        <f t="shared" si="118"/>
        <v>市民実感</v>
      </c>
      <c r="KF58" s="5" t="str">
        <f t="shared" si="119"/>
        <v>健康づくりの推進に当たっては，市民一人一人の意識を高める必要があるため，市民生活実感評価を重視する。</v>
      </c>
      <c r="KG58" s="108" t="e">
        <f>VLOOKUP(IR58&amp;JU58&amp;KE58,プルダウン!$AC$2:$AD$51,2,FALSE)</f>
        <v>#DIV/0!</v>
      </c>
      <c r="KH58" s="12" t="e">
        <f>VLOOKUP(KG58,プルダウン!$A$1:$B$6,2,FALSE)</f>
        <v>#DIV/0!</v>
      </c>
      <c r="KI58" s="11"/>
      <c r="KJ58" s="12"/>
      <c r="KK58" s="22" t="s">
        <v>81</v>
      </c>
      <c r="KL58" s="5"/>
    </row>
    <row r="59" spans="1:298" ht="162.75" customHeight="1">
      <c r="A59" s="18">
        <v>1502</v>
      </c>
      <c r="B59" s="5" t="s">
        <v>213</v>
      </c>
      <c r="C59" s="47">
        <f t="shared" si="140"/>
        <v>15</v>
      </c>
      <c r="D59" s="12" t="str">
        <f>IFERROR(VLOOKUP(C59,プルダウン!$L$2:$M$28,2,FALSE),"-")</f>
        <v>健康長寿</v>
      </c>
      <c r="E59" s="5"/>
      <c r="F59" s="11" t="s">
        <v>2137</v>
      </c>
      <c r="G59" s="195" t="s">
        <v>526</v>
      </c>
      <c r="H59" s="11"/>
      <c r="I59" s="20"/>
      <c r="J59" s="5"/>
      <c r="K59" s="42" t="s">
        <v>85</v>
      </c>
      <c r="L59" s="43" t="s">
        <v>392</v>
      </c>
      <c r="M59" s="43" t="s">
        <v>85</v>
      </c>
      <c r="N59" s="43" t="s">
        <v>85</v>
      </c>
      <c r="O59" s="43" t="s">
        <v>85</v>
      </c>
      <c r="P59" s="43" t="s">
        <v>85</v>
      </c>
      <c r="Q59" s="43" t="s">
        <v>85</v>
      </c>
      <c r="R59" s="41" t="s">
        <v>85</v>
      </c>
      <c r="S59" s="546" t="str">
        <f>VLOOKUP($A59&amp;"-"&amp;S$4,'04施策の客観指標'!$A$4:$AU$1029,COLUMN('04施策の客観指標'!$AP:$AP),FALSE)</f>
        <v>-</v>
      </c>
      <c r="T59" s="528" t="str">
        <f>VLOOKUP($A59&amp;"-"&amp;T$4,'04施策の客観指標'!$A$4:$AU$1029,COLUMN('04施策の客観指標'!$AP:$AP),FALSE)</f>
        <v>-</v>
      </c>
      <c r="U59" s="528" t="str">
        <f>VLOOKUP($A59&amp;"-"&amp;U$4,'04施策の客観指標'!$A$4:$AU$1029,COLUMN('04施策の客観指標'!$AP:$AP),FALSE)</f>
        <v>-</v>
      </c>
      <c r="V59" s="528" t="str">
        <f>VLOOKUP($A59&amp;"-"&amp;V$4,'04施策の客観指標'!$A$4:$AU$1029,COLUMN('04施策の客観指標'!$AP:$AP),FALSE)</f>
        <v>-</v>
      </c>
      <c r="W59" s="528" t="str">
        <f>VLOOKUP($A59&amp;"-"&amp;W$4,'04施策の客観指標'!$A$4:$AU$1029,COLUMN('04施策の客観指標'!$AP:$AP),FALSE)</f>
        <v>-</v>
      </c>
      <c r="X59" s="528" t="str">
        <f>VLOOKUP($A59&amp;"-"&amp;X$4,'04施策の客観指標'!$A$4:$AU$1029,COLUMN('04施策の客観指標'!$AP:$AP),FALSE)</f>
        <v>-</v>
      </c>
      <c r="Y59" s="528" t="str">
        <f>VLOOKUP($A59&amp;"-"&amp;Y$4,'04施策の客観指標'!$A$4:$AU$1029,COLUMN('04施策の客観指標'!$AP:$AP),FALSE)</f>
        <v>-</v>
      </c>
      <c r="Z59" s="528" t="str">
        <f>VLOOKUP($A59&amp;"-"&amp;Z$4,'04施策の客観指標'!$A$4:$AU$1029,COLUMN('04施策の客観指標'!$AP:$AP),FALSE)</f>
        <v>-</v>
      </c>
      <c r="AA59" s="529" t="str">
        <f>VLOOKUP($A59&amp;"-"&amp;AA$4,'04施策の客観指標'!$A$4:$AU$1029,COLUMN('04施策の客観指標'!$AP:$AP),FALSE)</f>
        <v>-</v>
      </c>
      <c r="AB59" s="547" t="str">
        <f t="shared" si="70"/>
        <v>-</v>
      </c>
      <c r="AC59" s="252" t="str">
        <f>VLOOKUP($A59&amp;"-"&amp;S$4,'04施策の客観指標'!$A$4:$AU$1029,COLUMN('04施策の客観指標'!$AU:$AU),FALSE)</f>
        <v>-</v>
      </c>
      <c r="AD59" s="38" t="str">
        <f>VLOOKUP($A59&amp;"-"&amp;T$4,'04施策の客観指標'!$A$4:$AU$1029,COLUMN('04施策の客観指標'!$AU:$AU),FALSE)</f>
        <v>-</v>
      </c>
      <c r="AE59" s="38" t="str">
        <f>VLOOKUP($A59&amp;"-"&amp;U$4,'04施策の客観指標'!$A$4:$AU$1029,COLUMN('04施策の客観指標'!$AU:$AU),FALSE)</f>
        <v>-</v>
      </c>
      <c r="AF59" s="38" t="str">
        <f>VLOOKUP($A59&amp;"-"&amp;V$4,'04施策の客観指標'!$A$4:$AU$1029,COLUMN('04施策の客観指標'!$AU:$AU),FALSE)</f>
        <v>-</v>
      </c>
      <c r="AG59" s="38" t="str">
        <f>VLOOKUP($A59&amp;"-"&amp;W$4,'04施策の客観指標'!$A$4:$AU$1029,COLUMN('04施策の客観指標'!$AU:$AU),FALSE)</f>
        <v>-</v>
      </c>
      <c r="AH59" s="38" t="str">
        <f>VLOOKUP($A59&amp;"-"&amp;X$4,'04施策の客観指標'!$A$4:$AU$1029,COLUMN('04施策の客観指標'!$AU:$AU),FALSE)</f>
        <v>-</v>
      </c>
      <c r="AI59" s="38" t="str">
        <f>VLOOKUP($A59&amp;"-"&amp;Y$4,'04施策の客観指標'!$A$4:$AU$1029,COLUMN('04施策の客観指標'!$AU:$AU),FALSE)</f>
        <v>-</v>
      </c>
      <c r="AJ59" s="38" t="str">
        <f>VLOOKUP($A59&amp;"-"&amp;Z$4,'04施策の客観指標'!$A$4:$AU$1029,COLUMN('04施策の客観指標'!$AU:$AU),FALSE)</f>
        <v>-</v>
      </c>
      <c r="AK59" s="38" t="str">
        <f>VLOOKUP($A59&amp;"-"&amp;AA$4,'04施策の客観指標'!$A$4:$AU$1029,COLUMN('04施策の客観指標'!$AU:$AU),FALSE)</f>
        <v>-</v>
      </c>
      <c r="AL59" s="82">
        <f t="shared" si="141"/>
        <v>0</v>
      </c>
      <c r="AM59" s="37" t="str">
        <f t="shared" si="142"/>
        <v/>
      </c>
      <c r="AN59" s="38" t="str">
        <f t="shared" si="143"/>
        <v/>
      </c>
      <c r="AO59" s="38" t="str">
        <f t="shared" si="144"/>
        <v/>
      </c>
      <c r="AP59" s="38" t="str">
        <f t="shared" si="145"/>
        <v/>
      </c>
      <c r="AQ59" s="38" t="str">
        <f t="shared" si="146"/>
        <v/>
      </c>
      <c r="AR59" s="38" t="str">
        <f t="shared" si="147"/>
        <v/>
      </c>
      <c r="AS59" s="38" t="str">
        <f t="shared" si="148"/>
        <v/>
      </c>
      <c r="AT59" s="38" t="str">
        <f t="shared" si="149"/>
        <v/>
      </c>
      <c r="AU59" s="253" t="str">
        <f t="shared" si="150"/>
        <v/>
      </c>
      <c r="AV59" s="81" t="str">
        <f t="shared" si="200"/>
        <v>-</v>
      </c>
      <c r="AW59" s="534" t="str">
        <f>IF($K59="○",VLOOKUP($C59&amp;"-"&amp;AW$4,'05市民生活実感調査'!$A$3:$BC$218,COLUMN('05市民生活実感調査'!$O:$O),FALSE),"-")</f>
        <v>-</v>
      </c>
      <c r="AX59" s="535" t="str">
        <f>IF($L59="○",VLOOKUP($C59&amp;"-"&amp;AX$4,'05市民生活実感調査'!$A$3:$BC$218,COLUMN('05市民生活実感調査'!$O:$O),FALSE),"-")</f>
        <v>c</v>
      </c>
      <c r="AY59" s="535" t="str">
        <f>IF($M59="○",VLOOKUP($C59&amp;"-"&amp;AY$4,'05市民生活実感調査'!$A$3:$BC$218,COLUMN('05市民生活実感調査'!$O:$O),FALSE),"-")</f>
        <v>-</v>
      </c>
      <c r="AZ59" s="535" t="str">
        <f>IF($N59="○",VLOOKUP($C59&amp;"-"&amp;AZ$4,'05市民生活実感調査'!$A$3:$BC$218,COLUMN('05市民生活実感調査'!$O:$O),FALSE),"-")</f>
        <v>-</v>
      </c>
      <c r="BA59" s="535" t="str">
        <f>IF($O59="○",VLOOKUP($C59&amp;"-"&amp;BA$4,'05市民生活実感調査'!$A$3:$BC$218,COLUMN('05市民生活実感調査'!$O:$O),FALSE),"-")</f>
        <v>-</v>
      </c>
      <c r="BB59" s="535" t="str">
        <f>IF($P59="○",VLOOKUP($C59&amp;"-"&amp;BB$4,'05市民生活実感調査'!$A$3:$BC$218,COLUMN('05市民生活実感調査'!$O:$O),FALSE),"-")</f>
        <v>-</v>
      </c>
      <c r="BC59" s="535" t="str">
        <f>IF($Q59="○",VLOOKUP($C59&amp;"-"&amp;BC$4,'05市民生活実感調査'!$A$3:$BC$218,COLUMN('05市民生活実感調査'!$O:$O),FALSE),"-")</f>
        <v>-</v>
      </c>
      <c r="BD59" s="535" t="str">
        <f>IF($R59="○",VLOOKUP($C59&amp;"-"&amp;BD$4,'05市民生活実感調査'!$A$3:$BC$218,COLUMN('05市民生活実感調査'!$O:$O),FALSE),"-")</f>
        <v>-</v>
      </c>
      <c r="BE59" s="536" t="str">
        <f t="shared" si="81"/>
        <v>c</v>
      </c>
      <c r="BF59" s="37" t="str">
        <f t="shared" si="151"/>
        <v/>
      </c>
      <c r="BG59" s="38">
        <f t="shared" si="152"/>
        <v>2</v>
      </c>
      <c r="BH59" s="38" t="str">
        <f t="shared" si="153"/>
        <v/>
      </c>
      <c r="BI59" s="38" t="str">
        <f t="shared" si="154"/>
        <v/>
      </c>
      <c r="BJ59" s="38" t="str">
        <f t="shared" si="155"/>
        <v/>
      </c>
      <c r="BK59" s="38" t="str">
        <f t="shared" si="156"/>
        <v/>
      </c>
      <c r="BL59" s="38" t="str">
        <f t="shared" si="157"/>
        <v/>
      </c>
      <c r="BM59" s="38" t="str">
        <f t="shared" si="158"/>
        <v/>
      </c>
      <c r="BN59" s="41">
        <f t="shared" si="159"/>
        <v>0.5</v>
      </c>
      <c r="BO59" s="275" t="s">
        <v>124</v>
      </c>
      <c r="BP59" s="5" t="s">
        <v>2209</v>
      </c>
      <c r="BQ59" s="586" t="str">
        <f>VLOOKUP(AB59&amp;BE59&amp;BO59,[25]プルダウン!$AC$2:$AD$71,2,FALSE)</f>
        <v>C</v>
      </c>
      <c r="BR59" s="587" t="str">
        <f>VLOOKUP(BQ59,プルダウン!$A$1:$B$6,2,FALSE)</f>
        <v>政策の目的がそこそこ達成されている</v>
      </c>
      <c r="BS59" s="295" t="s">
        <v>2489</v>
      </c>
      <c r="BT59" s="296" t="s">
        <v>2490</v>
      </c>
      <c r="BU59" s="280" t="s">
        <v>2263</v>
      </c>
      <c r="BV59" s="296" t="s">
        <v>2719</v>
      </c>
      <c r="BW59" s="115" t="str">
        <f>VLOOKUP($A59&amp;"-"&amp;BW$4,'04施策の客観指標'!$A$4:$AU$1029,COLUMN('04施策の客観指標'!$AQ:$AQ),FALSE)</f>
        <v>-</v>
      </c>
      <c r="BX59" s="7" t="str">
        <f>VLOOKUP($A59&amp;"-"&amp;BX$4,'04施策の客観指標'!$A$4:$AU$1029,COLUMN('04施策の客観指標'!$AQ:$AQ),FALSE)</f>
        <v>-</v>
      </c>
      <c r="BY59" s="7" t="str">
        <f>VLOOKUP($A59&amp;"-"&amp;BY$4,'04施策の客観指標'!$A$4:$AU$1029,COLUMN('04施策の客観指標'!$AQ:$AQ),FALSE)</f>
        <v>-</v>
      </c>
      <c r="BZ59" s="7" t="str">
        <f>VLOOKUP($A59&amp;"-"&amp;BZ$4,'04施策の客観指標'!$A$4:$AU$1029,COLUMN('04施策の客観指標'!$AQ:$AQ),FALSE)</f>
        <v>-</v>
      </c>
      <c r="CA59" s="7" t="str">
        <f>VLOOKUP($A59&amp;"-"&amp;CA$4,'04施策の客観指標'!$A$4:$AU$1029,COLUMN('04施策の客観指標'!$AQ:$AQ),FALSE)</f>
        <v>-</v>
      </c>
      <c r="CB59" s="7" t="str">
        <f>VLOOKUP($A59&amp;"-"&amp;CB$4,'04施策の客観指標'!$A$4:$AU$1029,COLUMN('04施策の客観指標'!$AQ:$AQ),FALSE)</f>
        <v>-</v>
      </c>
      <c r="CC59" s="7" t="str">
        <f>VLOOKUP($A59&amp;"-"&amp;CC$4,'04施策の客観指標'!$A$4:$AU$1029,COLUMN('04施策の客観指標'!$AQ:$AQ),FALSE)</f>
        <v>-</v>
      </c>
      <c r="CD59" s="7" t="str">
        <f>VLOOKUP($A59&amp;"-"&amp;CD$4,'04施策の客観指標'!$A$4:$AU$1029,COLUMN('04施策の客観指標'!$AQ:$AQ),FALSE)</f>
        <v>-</v>
      </c>
      <c r="CE59" s="7" t="str">
        <f>VLOOKUP($A59&amp;"-"&amp;CE$4,'04施策の客観指標'!$A$4:$AU$1029,COLUMN('04施策の客観指標'!$AQ:$AQ),FALSE)</f>
        <v>-</v>
      </c>
      <c r="CF59" s="109" t="e">
        <f t="shared" si="84"/>
        <v>#DIV/0!</v>
      </c>
      <c r="CG59" s="37" t="str">
        <f>VLOOKUP($A59&amp;"-"&amp;BW$4,'04施策の客観指標'!$A$4:$AU$1029,COLUMN('04施策の客観指標'!$AU:$AU),FALSE)</f>
        <v>-</v>
      </c>
      <c r="CH59" s="38" t="str">
        <f>VLOOKUP($A59&amp;"-"&amp;BX$4,'04施策の客観指標'!$A$4:$AU$1029,COLUMN('04施策の客観指標'!$AU:$AU),FALSE)</f>
        <v>-</v>
      </c>
      <c r="CI59" s="38" t="str">
        <f>VLOOKUP($A59&amp;"-"&amp;BY$4,'04施策の客観指標'!$A$4:$AU$1029,COLUMN('04施策の客観指標'!$AU:$AU),FALSE)</f>
        <v>-</v>
      </c>
      <c r="CJ59" s="38" t="str">
        <f>VLOOKUP($A59&amp;"-"&amp;BZ$4,'04施策の客観指標'!$A$4:$AU$1029,COLUMN('04施策の客観指標'!$AU:$AU),FALSE)</f>
        <v>-</v>
      </c>
      <c r="CK59" s="38" t="str">
        <f>VLOOKUP($A59&amp;"-"&amp;CA$4,'04施策の客観指標'!$A$4:$AU$1029,COLUMN('04施策の客観指標'!$AU:$AU),FALSE)</f>
        <v>-</v>
      </c>
      <c r="CL59" s="38" t="str">
        <f>VLOOKUP($A59&amp;"-"&amp;CB$4,'04施策の客観指標'!$A$4:$AU$1029,COLUMN('04施策の客観指標'!$AU:$AU),FALSE)</f>
        <v>-</v>
      </c>
      <c r="CM59" s="38" t="str">
        <f>VLOOKUP($A59&amp;"-"&amp;CC$4,'04施策の客観指標'!$A$4:$AU$1029,COLUMN('04施策の客観指標'!$AU:$AU),FALSE)</f>
        <v>-</v>
      </c>
      <c r="CN59" s="38" t="str">
        <f>VLOOKUP($A59&amp;"-"&amp;CD$4,'04施策の客観指標'!$A$4:$AU$1029,COLUMN('04施策の客観指標'!$AU:$AU),FALSE)</f>
        <v>-</v>
      </c>
      <c r="CO59" s="38" t="str">
        <f>VLOOKUP($A59&amp;"-"&amp;CE$4,'04施策の客観指標'!$A$4:$AU$1029,COLUMN('04施策の客観指標'!$AU:$AU),FALSE)</f>
        <v>-</v>
      </c>
      <c r="CP59" s="82">
        <f t="shared" si="85"/>
        <v>0</v>
      </c>
      <c r="CQ59" s="37" t="str">
        <f t="shared" si="86"/>
        <v/>
      </c>
      <c r="CR59" s="38" t="str">
        <f t="shared" si="9"/>
        <v/>
      </c>
      <c r="CS59" s="38" t="str">
        <f t="shared" si="10"/>
        <v/>
      </c>
      <c r="CT59" s="38" t="str">
        <f t="shared" si="11"/>
        <v/>
      </c>
      <c r="CU59" s="38" t="str">
        <f t="shared" si="12"/>
        <v/>
      </c>
      <c r="CV59" s="38" t="str">
        <f t="shared" si="13"/>
        <v/>
      </c>
      <c r="CW59" s="38" t="str">
        <f t="shared" si="14"/>
        <v/>
      </c>
      <c r="CX59" s="38" t="str">
        <f t="shared" si="15"/>
        <v/>
      </c>
      <c r="CY59" s="38" t="str">
        <f t="shared" si="16"/>
        <v/>
      </c>
      <c r="CZ59" s="41" t="e">
        <f t="shared" si="87"/>
        <v>#DIV/0!</v>
      </c>
      <c r="DA59" s="37" t="str">
        <f>IF($K59="○",VLOOKUP($C59&amp;"-"&amp;DA$4,'05市民生活実感調査'!$A$3:$BC$218,COLUMN('05市民生活実感調査'!$Y:$Y),FALSE),"-")</f>
        <v>-</v>
      </c>
      <c r="DB59" s="38" t="str">
        <f>IF($L59="○",VLOOKUP($C59&amp;"-"&amp;DB$4,'05市民生活実感調査'!$A$3:$BC$218,COLUMN('05市民生活実感調査'!$Y:$Y),FALSE),"-")</f>
        <v>-</v>
      </c>
      <c r="DC59" s="38" t="str">
        <f>IF($M59="○",VLOOKUP($C59&amp;"-"&amp;DC$4,'05市民生活実感調査'!$A$3:$BC$218,COLUMN('05市民生活実感調査'!$Y:$Y),FALSE),"-")</f>
        <v>-</v>
      </c>
      <c r="DD59" s="38" t="str">
        <f>IF($N59="○",VLOOKUP($C59&amp;"-"&amp;DD$4,'05市民生活実感調査'!$A$3:$BC$218,COLUMN('05市民生活実感調査'!$Y:$Y),FALSE),"-")</f>
        <v>-</v>
      </c>
      <c r="DE59" s="38" t="str">
        <f>IF($O59="○",VLOOKUP($C59&amp;"-"&amp;DE$4,'05市民生活実感調査'!$A$3:$BC$218,COLUMN('05市民生活実感調査'!$Y:$Y),FALSE),"-")</f>
        <v>-</v>
      </c>
      <c r="DF59" s="38" t="str">
        <f>IF($P59="○",VLOOKUP($C59&amp;"-"&amp;DF$4,'05市民生活実感調査'!$A$3:$BC$218,COLUMN('05市民生活実感調査'!$Y:$Y),FALSE),"-")</f>
        <v>-</v>
      </c>
      <c r="DG59" s="38" t="str">
        <f>IF($Q59="○",VLOOKUP($C59&amp;"-"&amp;DG$4,'05市民生活実感調査'!$A$3:$BC$218,COLUMN('05市民生活実感調査'!$Y:$Y),FALSE),"-")</f>
        <v>-</v>
      </c>
      <c r="DH59" s="38" t="str">
        <f>IF($R59="○",VLOOKUP($C59&amp;"-"&amp;DH$4,'05市民生活実感調査'!$A$3:$BC$218,COLUMN('05市民生活実感調査'!$Y:$Y),FALSE),"-")</f>
        <v>-</v>
      </c>
      <c r="DI59" s="109" t="e">
        <f t="shared" si="88"/>
        <v>#DIV/0!</v>
      </c>
      <c r="DJ59" s="37" t="str">
        <f t="shared" si="89"/>
        <v/>
      </c>
      <c r="DK59" s="38" t="str">
        <f t="shared" si="17"/>
        <v/>
      </c>
      <c r="DL59" s="38" t="str">
        <f t="shared" si="18"/>
        <v/>
      </c>
      <c r="DM59" s="38" t="str">
        <f t="shared" si="19"/>
        <v/>
      </c>
      <c r="DN59" s="38" t="str">
        <f t="shared" si="20"/>
        <v/>
      </c>
      <c r="DO59" s="38" t="str">
        <f t="shared" si="21"/>
        <v/>
      </c>
      <c r="DP59" s="38" t="str">
        <f t="shared" si="22"/>
        <v/>
      </c>
      <c r="DQ59" s="38" t="str">
        <f t="shared" si="23"/>
        <v/>
      </c>
      <c r="DR59" s="41" t="e">
        <f t="shared" si="90"/>
        <v>#DIV/0!</v>
      </c>
      <c r="DS59" s="13" t="str">
        <f t="shared" si="91"/>
        <v>客観指標</v>
      </c>
      <c r="DT59" s="5" t="str">
        <f t="shared" si="92"/>
        <v>この施策は，対象となる市民が高齢者に限定されているため，効果が市民の生活実感に反映されにくいことから，客観指標総合評価を重視する。</v>
      </c>
      <c r="DU59" s="108" t="e">
        <f>VLOOKUP(CF59&amp;DI59&amp;DS59,プルダウン!$AC$2:$AD$51,2,FALSE)</f>
        <v>#DIV/0!</v>
      </c>
      <c r="DV59" s="12" t="e">
        <f>VLOOKUP(DU59,プルダウン!$A$1:$B$6,2,FALSE)</f>
        <v>#DIV/0!</v>
      </c>
      <c r="DW59" s="11"/>
      <c r="DX59" s="12"/>
      <c r="DY59" s="22" t="s">
        <v>81</v>
      </c>
      <c r="DZ59" s="116"/>
      <c r="EA59" s="115" t="str">
        <f>VLOOKUP($A59&amp;"-"&amp;EA$4,'04施策の客観指標'!$A$4:$AU$1029,COLUMN('04施策の客観指標'!$AR:$AR),FALSE)</f>
        <v>-</v>
      </c>
      <c r="EB59" s="7" t="str">
        <f>VLOOKUP($A59&amp;"-"&amp;EB$4,'04施策の客観指標'!$A$4:$AU$1029,COLUMN('04施策の客観指標'!$AR:$AR),FALSE)</f>
        <v>-</v>
      </c>
      <c r="EC59" s="7" t="str">
        <f>VLOOKUP($A59&amp;"-"&amp;EC$4,'04施策の客観指標'!$A$4:$AU$1029,COLUMN('04施策の客観指標'!$AR:$AR),FALSE)</f>
        <v>-</v>
      </c>
      <c r="ED59" s="7" t="str">
        <f>VLOOKUP($A59&amp;"-"&amp;ED$4,'04施策の客観指標'!$A$4:$AU$1029,COLUMN('04施策の客観指標'!$AR:$AR),FALSE)</f>
        <v>-</v>
      </c>
      <c r="EE59" s="7" t="str">
        <f>VLOOKUP($A59&amp;"-"&amp;EE$4,'04施策の客観指標'!$A$4:$AU$1029,COLUMN('04施策の客観指標'!$AR:$AR),FALSE)</f>
        <v>-</v>
      </c>
      <c r="EF59" s="7" t="str">
        <f>VLOOKUP($A59&amp;"-"&amp;EF$4,'04施策の客観指標'!$A$4:$AU$1029,COLUMN('04施策の客観指標'!$AR:$AR),FALSE)</f>
        <v>-</v>
      </c>
      <c r="EG59" s="7" t="str">
        <f>VLOOKUP($A59&amp;"-"&amp;EG$4,'04施策の客観指標'!$A$4:$AU$1029,COLUMN('04施策の客観指標'!$AR:$AR),FALSE)</f>
        <v>-</v>
      </c>
      <c r="EH59" s="7" t="str">
        <f>VLOOKUP($A59&amp;"-"&amp;EH$4,'04施策の客観指標'!$A$4:$AU$1029,COLUMN('04施策の客観指標'!$AR:$AR),FALSE)</f>
        <v>-</v>
      </c>
      <c r="EI59" s="7" t="str">
        <f>VLOOKUP($A59&amp;"-"&amp;EI$4,'04施策の客観指標'!$A$4:$AU$1029,COLUMN('04施策の客観指標'!$AR:$AR),FALSE)</f>
        <v>-</v>
      </c>
      <c r="EJ59" s="109" t="e">
        <f t="shared" si="93"/>
        <v>#DIV/0!</v>
      </c>
      <c r="EK59" s="37" t="str">
        <f>VLOOKUP($A59&amp;"-"&amp;EA$4,'04施策の客観指標'!$A$4:$AU$1029,COLUMN('04施策の客観指標'!$AU:$AU),FALSE)</f>
        <v>-</v>
      </c>
      <c r="EL59" s="38" t="str">
        <f>VLOOKUP($A59&amp;"-"&amp;EB$4,'04施策の客観指標'!$A$4:$AU$1029,COLUMN('04施策の客観指標'!$AU:$AU),FALSE)</f>
        <v>-</v>
      </c>
      <c r="EM59" s="38" t="str">
        <f>VLOOKUP($A59&amp;"-"&amp;EC$4,'04施策の客観指標'!$A$4:$AU$1029,COLUMN('04施策の客観指標'!$AU:$AU),FALSE)</f>
        <v>-</v>
      </c>
      <c r="EN59" s="38" t="str">
        <f>VLOOKUP($A59&amp;"-"&amp;ED$4,'04施策の客観指標'!$A$4:$AU$1029,COLUMN('04施策の客観指標'!$AU:$AU),FALSE)</f>
        <v>-</v>
      </c>
      <c r="EO59" s="38" t="str">
        <f>VLOOKUP($A59&amp;"-"&amp;EE$4,'04施策の客観指標'!$A$4:$AU$1029,COLUMN('04施策の客観指標'!$AU:$AU),FALSE)</f>
        <v>-</v>
      </c>
      <c r="EP59" s="38" t="str">
        <f>VLOOKUP($A59&amp;"-"&amp;EF$4,'04施策の客観指標'!$A$4:$AU$1029,COLUMN('04施策の客観指標'!$AU:$AU),FALSE)</f>
        <v>-</v>
      </c>
      <c r="EQ59" s="38" t="str">
        <f>VLOOKUP($A59&amp;"-"&amp;EG$4,'04施策の客観指標'!$A$4:$AU$1029,COLUMN('04施策の客観指標'!$AU:$AU),FALSE)</f>
        <v>-</v>
      </c>
      <c r="ER59" s="38" t="str">
        <f>VLOOKUP($A59&amp;"-"&amp;EH$4,'04施策の客観指標'!$A$4:$AU$1029,COLUMN('04施策の客観指標'!$AU:$AU),FALSE)</f>
        <v>-</v>
      </c>
      <c r="ES59" s="38" t="str">
        <f>VLOOKUP($A59&amp;"-"&amp;EI$4,'04施策の客観指標'!$A$4:$AU$1029,COLUMN('04施策の客観指標'!$AU:$AU),FALSE)</f>
        <v>-</v>
      </c>
      <c r="ET59" s="82">
        <f t="shared" si="94"/>
        <v>0</v>
      </c>
      <c r="EU59" s="37" t="str">
        <f t="shared" si="95"/>
        <v/>
      </c>
      <c r="EV59" s="38" t="str">
        <f t="shared" si="24"/>
        <v/>
      </c>
      <c r="EW59" s="38" t="str">
        <f t="shared" si="25"/>
        <v/>
      </c>
      <c r="EX59" s="38" t="str">
        <f t="shared" si="26"/>
        <v/>
      </c>
      <c r="EY59" s="38" t="str">
        <f t="shared" si="27"/>
        <v/>
      </c>
      <c r="EZ59" s="38" t="str">
        <f t="shared" si="28"/>
        <v/>
      </c>
      <c r="FA59" s="38" t="str">
        <f t="shared" si="29"/>
        <v/>
      </c>
      <c r="FB59" s="38" t="str">
        <f t="shared" si="30"/>
        <v/>
      </c>
      <c r="FC59" s="38" t="str">
        <f t="shared" si="31"/>
        <v/>
      </c>
      <c r="FD59" s="41" t="e">
        <f t="shared" si="96"/>
        <v>#DIV/0!</v>
      </c>
      <c r="FE59" s="37" t="str">
        <f>IF($K59="○",VLOOKUP($C59&amp;"-"&amp;FE$4,'05市民生活実感調査'!$A$3:$BC$218,COLUMN('05市民生活実感調査'!$AI:$AI),FALSE),"-")</f>
        <v>-</v>
      </c>
      <c r="FF59" s="38" t="str">
        <f>IF($L59="○",VLOOKUP($C59&amp;"-"&amp;FF$4,'05市民生活実感調査'!$A$3:$BC$218,COLUMN('05市民生活実感調査'!$AI:$AI),FALSE),"-")</f>
        <v>-</v>
      </c>
      <c r="FG59" s="38" t="str">
        <f>IF($M59="○",VLOOKUP($C59&amp;"-"&amp;FG$4,'05市民生活実感調査'!$A$3:$BC$218,COLUMN('05市民生活実感調査'!$AI:$AI),FALSE),"-")</f>
        <v>-</v>
      </c>
      <c r="FH59" s="38" t="str">
        <f>IF($N59="○",VLOOKUP($C59&amp;"-"&amp;FH$4,'05市民生活実感調査'!$A$3:$BC$218,COLUMN('05市民生活実感調査'!$AI:$AI),FALSE),"-")</f>
        <v>-</v>
      </c>
      <c r="FI59" s="38" t="str">
        <f>IF($O59="○",VLOOKUP($C59&amp;"-"&amp;FI$4,'05市民生活実感調査'!$A$3:$BC$218,COLUMN('05市民生活実感調査'!$AI:$AI),FALSE),"-")</f>
        <v>-</v>
      </c>
      <c r="FJ59" s="38" t="str">
        <f>IF($P59="○",VLOOKUP($C59&amp;"-"&amp;FJ$4,'05市民生活実感調査'!$A$3:$BC$218,COLUMN('05市民生活実感調査'!$AI:$AI),FALSE),"-")</f>
        <v>-</v>
      </c>
      <c r="FK59" s="38" t="str">
        <f>IF($Q59="○",VLOOKUP($C59&amp;"-"&amp;FK$4,'05市民生活実感調査'!$A$3:$BC$218,COLUMN('05市民生活実感調査'!$AI:$AI),FALSE),"-")</f>
        <v>-</v>
      </c>
      <c r="FL59" s="38" t="str">
        <f>IF($R59="○",VLOOKUP($C59&amp;"-"&amp;FL$4,'05市民生活実感調査'!$A$3:$BC$218,COLUMN('05市民生活実感調査'!$AI:$AI),FALSE),"-")</f>
        <v>-</v>
      </c>
      <c r="FM59" s="109" t="e">
        <f t="shared" si="97"/>
        <v>#DIV/0!</v>
      </c>
      <c r="FN59" s="37" t="str">
        <f t="shared" si="98"/>
        <v/>
      </c>
      <c r="FO59" s="38" t="str">
        <f t="shared" si="32"/>
        <v/>
      </c>
      <c r="FP59" s="38" t="str">
        <f t="shared" si="33"/>
        <v/>
      </c>
      <c r="FQ59" s="38" t="str">
        <f t="shared" si="34"/>
        <v/>
      </c>
      <c r="FR59" s="38" t="str">
        <f t="shared" si="35"/>
        <v/>
      </c>
      <c r="FS59" s="38" t="str">
        <f t="shared" si="36"/>
        <v/>
      </c>
      <c r="FT59" s="38" t="str">
        <f t="shared" si="37"/>
        <v/>
      </c>
      <c r="FU59" s="38" t="str">
        <f t="shared" si="38"/>
        <v/>
      </c>
      <c r="FV59" s="41" t="e">
        <f t="shared" si="99"/>
        <v>#DIV/0!</v>
      </c>
      <c r="FW59" s="13" t="str">
        <f t="shared" si="100"/>
        <v>客観指標</v>
      </c>
      <c r="FX59" s="5" t="str">
        <f t="shared" si="101"/>
        <v>この施策は，対象となる市民が高齢者に限定されているため，効果が市民の生活実感に反映されにくいことから，客観指標総合評価を重視する。</v>
      </c>
      <c r="FY59" s="108" t="e">
        <f>VLOOKUP(EJ59&amp;FM59&amp;FW59,プルダウン!$AC$2:$AD$51,2,FALSE)</f>
        <v>#DIV/0!</v>
      </c>
      <c r="FZ59" s="12" t="e">
        <f>VLOOKUP(FY59,プルダウン!$A$1:$B$6,2,FALSE)</f>
        <v>#DIV/0!</v>
      </c>
      <c r="GA59" s="11"/>
      <c r="GB59" s="12"/>
      <c r="GC59" s="22" t="s">
        <v>81</v>
      </c>
      <c r="GD59" s="116"/>
      <c r="GE59" s="115" t="str">
        <f>VLOOKUP($A59&amp;"-"&amp;GE$4,'04施策の客観指標'!$A$4:$AU$1029,COLUMN('04施策の客観指標'!$AS:$AS),FALSE)</f>
        <v>-</v>
      </c>
      <c r="GF59" s="7" t="str">
        <f>VLOOKUP($A59&amp;"-"&amp;GF$4,'04施策の客観指標'!$A$4:$AU$1029,COLUMN('04施策の客観指標'!$AS:$AS),FALSE)</f>
        <v>-</v>
      </c>
      <c r="GG59" s="7" t="str">
        <f>VLOOKUP($A59&amp;"-"&amp;GG$4,'04施策の客観指標'!$A$4:$AU$1029,COLUMN('04施策の客観指標'!$AS:$AS),FALSE)</f>
        <v>-</v>
      </c>
      <c r="GH59" s="7" t="str">
        <f>VLOOKUP($A59&amp;"-"&amp;GH$4,'04施策の客観指標'!$A$4:$AU$1029,COLUMN('04施策の客観指標'!$AS:$AS),FALSE)</f>
        <v>-</v>
      </c>
      <c r="GI59" s="7" t="str">
        <f>VLOOKUP($A59&amp;"-"&amp;GI$4,'04施策の客観指標'!$A$4:$AU$1029,COLUMN('04施策の客観指標'!$AS:$AS),FALSE)</f>
        <v>-</v>
      </c>
      <c r="GJ59" s="7" t="str">
        <f>VLOOKUP($A59&amp;"-"&amp;GJ$4,'04施策の客観指標'!$A$4:$AU$1029,COLUMN('04施策の客観指標'!$AS:$AS),FALSE)</f>
        <v>-</v>
      </c>
      <c r="GK59" s="7" t="str">
        <f>VLOOKUP($A59&amp;"-"&amp;GK$4,'04施策の客観指標'!$A$4:$AU$1029,COLUMN('04施策の客観指標'!$AS:$AS),FALSE)</f>
        <v>-</v>
      </c>
      <c r="GL59" s="7" t="str">
        <f>VLOOKUP($A59&amp;"-"&amp;GL$4,'04施策の客観指標'!$A$4:$AU$1029,COLUMN('04施策の客観指標'!$AS:$AS),FALSE)</f>
        <v>-</v>
      </c>
      <c r="GM59" s="7" t="str">
        <f>VLOOKUP($A59&amp;"-"&amp;GM$4,'04施策の客観指標'!$A$4:$AU$1029,COLUMN('04施策の客観指標'!$AS:$AS),FALSE)</f>
        <v>-</v>
      </c>
      <c r="GN59" s="109" t="e">
        <f t="shared" si="102"/>
        <v>#DIV/0!</v>
      </c>
      <c r="GO59" s="37" t="str">
        <f>VLOOKUP($A59&amp;"-"&amp;GE$4,'04施策の客観指標'!$A$4:$AU$1029,COLUMN('04施策の客観指標'!$AU:$AU),FALSE)</f>
        <v>-</v>
      </c>
      <c r="GP59" s="38" t="str">
        <f>VLOOKUP($A59&amp;"-"&amp;GF$4,'04施策の客観指標'!$A$4:$AU$1029,COLUMN('04施策の客観指標'!$AU:$AU),FALSE)</f>
        <v>-</v>
      </c>
      <c r="GQ59" s="38" t="str">
        <f>VLOOKUP($A59&amp;"-"&amp;GG$4,'04施策の客観指標'!$A$4:$AU$1029,COLUMN('04施策の客観指標'!$AU:$AU),FALSE)</f>
        <v>-</v>
      </c>
      <c r="GR59" s="38" t="str">
        <f>VLOOKUP($A59&amp;"-"&amp;GH$4,'04施策の客観指標'!$A$4:$AU$1029,COLUMN('04施策の客観指標'!$AU:$AU),FALSE)</f>
        <v>-</v>
      </c>
      <c r="GS59" s="38" t="str">
        <f>VLOOKUP($A59&amp;"-"&amp;GI$4,'04施策の客観指標'!$A$4:$AU$1029,COLUMN('04施策の客観指標'!$AU:$AU),FALSE)</f>
        <v>-</v>
      </c>
      <c r="GT59" s="38" t="str">
        <f>VLOOKUP($A59&amp;"-"&amp;GJ$4,'04施策の客観指標'!$A$4:$AU$1029,COLUMN('04施策の客観指標'!$AU:$AU),FALSE)</f>
        <v>-</v>
      </c>
      <c r="GU59" s="38" t="str">
        <f>VLOOKUP($A59&amp;"-"&amp;GK$4,'04施策の客観指標'!$A$4:$AU$1029,COLUMN('04施策の客観指標'!$AU:$AU),FALSE)</f>
        <v>-</v>
      </c>
      <c r="GV59" s="38" t="str">
        <f>VLOOKUP($A59&amp;"-"&amp;GL$4,'04施策の客観指標'!$A$4:$AU$1029,COLUMN('04施策の客観指標'!$AU:$AU),FALSE)</f>
        <v>-</v>
      </c>
      <c r="GW59" s="38" t="str">
        <f>VLOOKUP($A59&amp;"-"&amp;GM$4,'04施策の客観指標'!$A$4:$AU$1029,COLUMN('04施策の客観指標'!$AU:$AU),FALSE)</f>
        <v>-</v>
      </c>
      <c r="GX59" s="82">
        <f t="shared" si="103"/>
        <v>0</v>
      </c>
      <c r="GY59" s="37" t="str">
        <f t="shared" si="104"/>
        <v/>
      </c>
      <c r="GZ59" s="38" t="str">
        <f t="shared" si="39"/>
        <v/>
      </c>
      <c r="HA59" s="38" t="str">
        <f t="shared" si="40"/>
        <v/>
      </c>
      <c r="HB59" s="38" t="str">
        <f t="shared" si="41"/>
        <v/>
      </c>
      <c r="HC59" s="38" t="str">
        <f t="shared" si="42"/>
        <v/>
      </c>
      <c r="HD59" s="38" t="str">
        <f t="shared" si="43"/>
        <v/>
      </c>
      <c r="HE59" s="38" t="str">
        <f t="shared" si="44"/>
        <v/>
      </c>
      <c r="HF59" s="38" t="str">
        <f t="shared" si="45"/>
        <v/>
      </c>
      <c r="HG59" s="38" t="str">
        <f t="shared" si="46"/>
        <v/>
      </c>
      <c r="HH59" s="41" t="e">
        <f t="shared" si="105"/>
        <v>#DIV/0!</v>
      </c>
      <c r="HI59" s="37" t="str">
        <f>IF($K59="○",VLOOKUP($C59&amp;"-"&amp;HI$4,'05市民生活実感調査'!$A$3:$BC$218,COLUMN('05市民生活実感調査'!$AS:$AS),FALSE),"-")</f>
        <v>-</v>
      </c>
      <c r="HJ59" s="38" t="str">
        <f>IF($L59="○",VLOOKUP($C59&amp;"-"&amp;HJ$4,'05市民生活実感調査'!$A$3:$BC$218,COLUMN('05市民生活実感調査'!$AS:$AS),FALSE),"-")</f>
        <v>-</v>
      </c>
      <c r="HK59" s="38" t="str">
        <f>IF($M59="○",VLOOKUP($C59&amp;"-"&amp;HK$4,'05市民生活実感調査'!$A$3:$BC$218,COLUMN('05市民生活実感調査'!$AS:$AS),FALSE),"-")</f>
        <v>-</v>
      </c>
      <c r="HL59" s="38" t="str">
        <f>IF($N59="○",VLOOKUP($C59&amp;"-"&amp;HL$4,'05市民生活実感調査'!$A$3:$BC$218,COLUMN('05市民生活実感調査'!$AS:$AS),FALSE),"-")</f>
        <v>-</v>
      </c>
      <c r="HM59" s="38" t="str">
        <f>IF($O59="○",VLOOKUP($C59&amp;"-"&amp;HM$4,'05市民生活実感調査'!$A$3:$BC$218,COLUMN('05市民生活実感調査'!$AS:$AS),FALSE),"-")</f>
        <v>-</v>
      </c>
      <c r="HN59" s="38" t="str">
        <f>IF($P59="○",VLOOKUP($C59&amp;"-"&amp;HN$4,'05市民生活実感調査'!$A$3:$BC$218,COLUMN('05市民生活実感調査'!$AS:$AS),FALSE),"-")</f>
        <v>-</v>
      </c>
      <c r="HO59" s="38" t="str">
        <f>IF($Q59="○",VLOOKUP($C59&amp;"-"&amp;HO$4,'05市民生活実感調査'!$A$3:$BC$218,COLUMN('05市民生活実感調査'!$AS:$AS),FALSE),"-")</f>
        <v>-</v>
      </c>
      <c r="HP59" s="38" t="str">
        <f>IF($R59="○",VLOOKUP($C59&amp;"-"&amp;HP$4,'05市民生活実感調査'!$A$3:$BC$218,COLUMN('05市民生活実感調査'!$AS:$AS),FALSE),"-")</f>
        <v>-</v>
      </c>
      <c r="HQ59" s="109" t="e">
        <f t="shared" si="106"/>
        <v>#DIV/0!</v>
      </c>
      <c r="HR59" s="37" t="str">
        <f t="shared" si="107"/>
        <v/>
      </c>
      <c r="HS59" s="38" t="str">
        <f t="shared" si="47"/>
        <v/>
      </c>
      <c r="HT59" s="38" t="str">
        <f t="shared" si="48"/>
        <v/>
      </c>
      <c r="HU59" s="38" t="str">
        <f t="shared" si="49"/>
        <v/>
      </c>
      <c r="HV59" s="38" t="str">
        <f t="shared" si="50"/>
        <v/>
      </c>
      <c r="HW59" s="38" t="str">
        <f t="shared" si="51"/>
        <v/>
      </c>
      <c r="HX59" s="38" t="str">
        <f t="shared" si="52"/>
        <v/>
      </c>
      <c r="HY59" s="38" t="str">
        <f t="shared" si="53"/>
        <v/>
      </c>
      <c r="HZ59" s="41" t="e">
        <f t="shared" si="108"/>
        <v>#DIV/0!</v>
      </c>
      <c r="IA59" s="13" t="str">
        <f t="shared" si="109"/>
        <v>客観指標</v>
      </c>
      <c r="IB59" s="5" t="str">
        <f t="shared" si="110"/>
        <v>この施策は，対象となる市民が高齢者に限定されているため，効果が市民の生活実感に反映されにくいことから，客観指標総合評価を重視する。</v>
      </c>
      <c r="IC59" s="108" t="e">
        <f>VLOOKUP(GN59&amp;HQ59&amp;IA59,プルダウン!$AC$2:$AD$51,2,FALSE)</f>
        <v>#DIV/0!</v>
      </c>
      <c r="ID59" s="12" t="e">
        <f>VLOOKUP(IC59,プルダウン!$A$1:$B$6,2,FALSE)</f>
        <v>#DIV/0!</v>
      </c>
      <c r="IE59" s="11"/>
      <c r="IF59" s="12"/>
      <c r="IG59" s="22" t="s">
        <v>81</v>
      </c>
      <c r="IH59" s="116"/>
      <c r="II59" s="115" t="str">
        <f>VLOOKUP($A59&amp;"-"&amp;II$4,'04施策の客観指標'!$A$4:$AU$1029,COLUMN('04施策の客観指標'!$AT:$AT),FALSE)</f>
        <v>-</v>
      </c>
      <c r="IJ59" s="7" t="str">
        <f>VLOOKUP($A59&amp;"-"&amp;IJ$4,'04施策の客観指標'!$A$4:$AU$1029,COLUMN('04施策の客観指標'!$AT:$AT),FALSE)</f>
        <v>-</v>
      </c>
      <c r="IK59" s="7" t="str">
        <f>VLOOKUP($A59&amp;"-"&amp;IK$4,'04施策の客観指標'!$A$4:$AU$1029,COLUMN('04施策の客観指標'!$AT:$AT),FALSE)</f>
        <v>-</v>
      </c>
      <c r="IL59" s="7" t="str">
        <f>VLOOKUP($A59&amp;"-"&amp;IL$4,'04施策の客観指標'!$A$4:$AU$1029,COLUMN('04施策の客観指標'!$AT:$AT),FALSE)</f>
        <v>-</v>
      </c>
      <c r="IM59" s="7" t="str">
        <f>VLOOKUP($A59&amp;"-"&amp;IM$4,'04施策の客観指標'!$A$4:$AU$1029,COLUMN('04施策の客観指標'!$AT:$AT),FALSE)</f>
        <v>-</v>
      </c>
      <c r="IN59" s="7" t="str">
        <f>VLOOKUP($A59&amp;"-"&amp;IN$4,'04施策の客観指標'!$A$4:$AU$1029,COLUMN('04施策の客観指標'!$AT:$AT),FALSE)</f>
        <v>-</v>
      </c>
      <c r="IO59" s="7" t="str">
        <f>VLOOKUP($A59&amp;"-"&amp;IO$4,'04施策の客観指標'!$A$4:$AU$1029,COLUMN('04施策の客観指標'!$AT:$AT),FALSE)</f>
        <v>-</v>
      </c>
      <c r="IP59" s="7" t="str">
        <f>VLOOKUP($A59&amp;"-"&amp;IP$4,'04施策の客観指標'!$A$4:$AU$1029,COLUMN('04施策の客観指標'!$AT:$AT),FALSE)</f>
        <v>-</v>
      </c>
      <c r="IQ59" s="7" t="str">
        <f>VLOOKUP($A59&amp;"-"&amp;IQ$4,'04施策の客観指標'!$A$4:$AU$1029,COLUMN('04施策の客観指標'!$AT:$AT),FALSE)</f>
        <v>-</v>
      </c>
      <c r="IR59" s="109" t="e">
        <f t="shared" si="111"/>
        <v>#DIV/0!</v>
      </c>
      <c r="IS59" s="37" t="str">
        <f>VLOOKUP($A59&amp;"-"&amp;II$4,'04施策の客観指標'!$A$4:$AU$1029,COLUMN('04施策の客観指標'!$AU:$AU),FALSE)</f>
        <v>-</v>
      </c>
      <c r="IT59" s="38" t="str">
        <f>VLOOKUP($A59&amp;"-"&amp;IJ$4,'04施策の客観指標'!$A$4:$AU$1029,COLUMN('04施策の客観指標'!$AU:$AU),FALSE)</f>
        <v>-</v>
      </c>
      <c r="IU59" s="38" t="str">
        <f>VLOOKUP($A59&amp;"-"&amp;IK$4,'04施策の客観指標'!$A$4:$AU$1029,COLUMN('04施策の客観指標'!$AU:$AU),FALSE)</f>
        <v>-</v>
      </c>
      <c r="IV59" s="38" t="str">
        <f>VLOOKUP($A59&amp;"-"&amp;IL$4,'04施策の客観指標'!$A$4:$AU$1029,COLUMN('04施策の客観指標'!$AU:$AU),FALSE)</f>
        <v>-</v>
      </c>
      <c r="IW59" s="38" t="str">
        <f>VLOOKUP($A59&amp;"-"&amp;IM$4,'04施策の客観指標'!$A$4:$AU$1029,COLUMN('04施策の客観指標'!$AU:$AU),FALSE)</f>
        <v>-</v>
      </c>
      <c r="IX59" s="38" t="str">
        <f>VLOOKUP($A59&amp;"-"&amp;IN$4,'04施策の客観指標'!$A$4:$AU$1029,COLUMN('04施策の客観指標'!$AU:$AU),FALSE)</f>
        <v>-</v>
      </c>
      <c r="IY59" s="38" t="str">
        <f>VLOOKUP($A59&amp;"-"&amp;IO$4,'04施策の客観指標'!$A$4:$AU$1029,COLUMN('04施策の客観指標'!$AU:$AU),FALSE)</f>
        <v>-</v>
      </c>
      <c r="IZ59" s="38" t="str">
        <f>VLOOKUP($A59&amp;"-"&amp;IP$4,'04施策の客観指標'!$A$4:$AU$1029,COLUMN('04施策の客観指標'!$AU:$AU),FALSE)</f>
        <v>-</v>
      </c>
      <c r="JA59" s="38" t="str">
        <f>VLOOKUP($A59&amp;"-"&amp;IQ$4,'04施策の客観指標'!$A$4:$AU$1029,COLUMN('04施策の客観指標'!$AU:$AU),FALSE)</f>
        <v>-</v>
      </c>
      <c r="JB59" s="82">
        <f t="shared" si="112"/>
        <v>0</v>
      </c>
      <c r="JC59" s="37" t="str">
        <f t="shared" si="113"/>
        <v/>
      </c>
      <c r="JD59" s="38" t="str">
        <f t="shared" si="54"/>
        <v/>
      </c>
      <c r="JE59" s="38" t="str">
        <f t="shared" si="55"/>
        <v/>
      </c>
      <c r="JF59" s="38" t="str">
        <f t="shared" si="56"/>
        <v/>
      </c>
      <c r="JG59" s="38" t="str">
        <f t="shared" si="57"/>
        <v/>
      </c>
      <c r="JH59" s="38" t="str">
        <f t="shared" si="58"/>
        <v/>
      </c>
      <c r="JI59" s="38" t="str">
        <f t="shared" si="59"/>
        <v/>
      </c>
      <c r="JJ59" s="38" t="str">
        <f t="shared" si="60"/>
        <v/>
      </c>
      <c r="JK59" s="38" t="str">
        <f t="shared" si="61"/>
        <v/>
      </c>
      <c r="JL59" s="41" t="e">
        <f t="shared" si="114"/>
        <v>#DIV/0!</v>
      </c>
      <c r="JM59" s="37" t="str">
        <f>IF($K59="○",VLOOKUP($C59&amp;"-"&amp;JM$4,'05市民生活実感調査'!$A$3:$BC$218,COLUMN('05市民生活実感調査'!$BC:$BC),FALSE),"-")</f>
        <v>-</v>
      </c>
      <c r="JN59" s="38" t="str">
        <f>IF($L59="○",VLOOKUP($C59&amp;"-"&amp;JN$4,'05市民生活実感調査'!$A$3:$BC$218,COLUMN('05市民生活実感調査'!$BC:$BC),FALSE),"-")</f>
        <v>-</v>
      </c>
      <c r="JO59" s="38" t="str">
        <f>IF($M59="○",VLOOKUP($C59&amp;"-"&amp;JO$4,'05市民生活実感調査'!$A$3:$BC$218,COLUMN('05市民生活実感調査'!$BC:$BC),FALSE),"-")</f>
        <v>-</v>
      </c>
      <c r="JP59" s="38" t="str">
        <f>IF($N59="○",VLOOKUP($C59&amp;"-"&amp;JP$4,'05市民生活実感調査'!$A$3:$BC$218,COLUMN('05市民生活実感調査'!$BC:$BC),FALSE),"-")</f>
        <v>-</v>
      </c>
      <c r="JQ59" s="38" t="str">
        <f>IF($O59="○",VLOOKUP($C59&amp;"-"&amp;JQ$4,'05市民生活実感調査'!$A$3:$BC$218,COLUMN('05市民生活実感調査'!$BC:$BC),FALSE),"-")</f>
        <v>-</v>
      </c>
      <c r="JR59" s="38" t="str">
        <f>IF($P59="○",VLOOKUP($C59&amp;"-"&amp;JR$4,'05市民生活実感調査'!$A$3:$BC$218,COLUMN('05市民生活実感調査'!$BC:$BC),FALSE),"-")</f>
        <v>-</v>
      </c>
      <c r="JS59" s="38" t="str">
        <f>IF($Q59="○",VLOOKUP($C59&amp;"-"&amp;JS$4,'05市民生活実感調査'!$A$3:$BC$218,COLUMN('05市民生活実感調査'!$BC:$BC),FALSE),"-")</f>
        <v>-</v>
      </c>
      <c r="JT59" s="38" t="str">
        <f>IF($R59="○",VLOOKUP($C59&amp;"-"&amp;JT$4,'05市民生活実感調査'!$A$3:$BC$218,COLUMN('05市民生活実感調査'!$BC:$BC),FALSE),"-")</f>
        <v>-</v>
      </c>
      <c r="JU59" s="109" t="e">
        <f t="shared" si="115"/>
        <v>#DIV/0!</v>
      </c>
      <c r="JV59" s="37" t="str">
        <f t="shared" si="116"/>
        <v/>
      </c>
      <c r="JW59" s="38" t="str">
        <f t="shared" si="62"/>
        <v/>
      </c>
      <c r="JX59" s="38" t="str">
        <f t="shared" si="63"/>
        <v/>
      </c>
      <c r="JY59" s="38" t="str">
        <f t="shared" si="64"/>
        <v/>
      </c>
      <c r="JZ59" s="38" t="str">
        <f t="shared" si="65"/>
        <v/>
      </c>
      <c r="KA59" s="38" t="str">
        <f t="shared" si="66"/>
        <v/>
      </c>
      <c r="KB59" s="38" t="str">
        <f t="shared" si="67"/>
        <v/>
      </c>
      <c r="KC59" s="38" t="str">
        <f t="shared" si="68"/>
        <v/>
      </c>
      <c r="KD59" s="41" t="e">
        <f t="shared" si="117"/>
        <v>#DIV/0!</v>
      </c>
      <c r="KE59" s="13" t="str">
        <f t="shared" si="118"/>
        <v>客観指標</v>
      </c>
      <c r="KF59" s="5" t="str">
        <f t="shared" si="119"/>
        <v>この施策は，対象となる市民が高齢者に限定されているため，効果が市民の生活実感に反映されにくいことから，客観指標総合評価を重視する。</v>
      </c>
      <c r="KG59" s="108" t="e">
        <f>VLOOKUP(IR59&amp;JU59&amp;KE59,プルダウン!$AC$2:$AD$51,2,FALSE)</f>
        <v>#DIV/0!</v>
      </c>
      <c r="KH59" s="12" t="e">
        <f>VLOOKUP(KG59,プルダウン!$A$1:$B$6,2,FALSE)</f>
        <v>#DIV/0!</v>
      </c>
      <c r="KI59" s="11"/>
      <c r="KJ59" s="12"/>
      <c r="KK59" s="22" t="s">
        <v>81</v>
      </c>
      <c r="KL59" s="5"/>
    </row>
    <row r="60" spans="1:298" ht="162" customHeight="1">
      <c r="A60" s="18">
        <v>1503</v>
      </c>
      <c r="B60" s="5" t="s">
        <v>214</v>
      </c>
      <c r="C60" s="47">
        <f t="shared" ref="C60" si="261">ROUNDDOWN(A60/100,0)</f>
        <v>15</v>
      </c>
      <c r="D60" s="12" t="str">
        <f>IFERROR(VLOOKUP(C60,プルダウン!$L$2:$M$28,2,FALSE),"-")</f>
        <v>健康長寿</v>
      </c>
      <c r="E60" s="5"/>
      <c r="F60" s="11" t="s">
        <v>2137</v>
      </c>
      <c r="G60" s="195" t="s">
        <v>526</v>
      </c>
      <c r="H60" s="11"/>
      <c r="I60" s="20"/>
      <c r="J60" s="5"/>
      <c r="K60" s="42" t="s">
        <v>85</v>
      </c>
      <c r="L60" s="43" t="s">
        <v>85</v>
      </c>
      <c r="M60" s="43" t="s">
        <v>392</v>
      </c>
      <c r="N60" s="43" t="s">
        <v>85</v>
      </c>
      <c r="O60" s="43" t="s">
        <v>85</v>
      </c>
      <c r="P60" s="43" t="s">
        <v>85</v>
      </c>
      <c r="Q60" s="43" t="s">
        <v>85</v>
      </c>
      <c r="R60" s="41" t="s">
        <v>85</v>
      </c>
      <c r="S60" s="546" t="str">
        <f>VLOOKUP($A60&amp;"-"&amp;S$4,'04施策の客観指標'!$A$4:$AU$1029,COLUMN('04施策の客観指標'!$AP:$AP),FALSE)</f>
        <v>a</v>
      </c>
      <c r="T60" s="528" t="str">
        <f>VLOOKUP($A60&amp;"-"&amp;T$4,'04施策の客観指標'!$A$4:$AU$1029,COLUMN('04施策の客観指標'!$AP:$AP),FALSE)</f>
        <v>a</v>
      </c>
      <c r="U60" s="528" t="str">
        <f>VLOOKUP($A60&amp;"-"&amp;U$4,'04施策の客観指標'!$A$4:$AU$1029,COLUMN('04施策の客観指標'!$AP:$AP),FALSE)</f>
        <v>a</v>
      </c>
      <c r="V60" s="528" t="str">
        <f>VLOOKUP($A60&amp;"-"&amp;V$4,'04施策の客観指標'!$A$4:$AU$1029,COLUMN('04施策の客観指標'!$AP:$AP),FALSE)</f>
        <v>-</v>
      </c>
      <c r="W60" s="528" t="str">
        <f>VLOOKUP($A60&amp;"-"&amp;W$4,'04施策の客観指標'!$A$4:$AU$1029,COLUMN('04施策の客観指標'!$AP:$AP),FALSE)</f>
        <v>a</v>
      </c>
      <c r="X60" s="528" t="str">
        <f>VLOOKUP($A60&amp;"-"&amp;X$4,'04施策の客観指標'!$A$4:$AU$1029,COLUMN('04施策の客観指標'!$AP:$AP),FALSE)</f>
        <v>-</v>
      </c>
      <c r="Y60" s="528" t="str">
        <f>VLOOKUP($A60&amp;"-"&amp;Y$4,'04施策の客観指標'!$A$4:$AU$1029,COLUMN('04施策の客観指標'!$AP:$AP),FALSE)</f>
        <v>-</v>
      </c>
      <c r="Z60" s="528" t="str">
        <f>VLOOKUP($A60&amp;"-"&amp;Z$4,'04施策の客観指標'!$A$4:$AU$1029,COLUMN('04施策の客観指標'!$AP:$AP),FALSE)</f>
        <v>-</v>
      </c>
      <c r="AA60" s="529" t="str">
        <f>VLOOKUP($A60&amp;"-"&amp;AA$4,'04施策の客観指標'!$A$4:$AU$1029,COLUMN('04施策の客観指標'!$AP:$AP),FALSE)</f>
        <v>-</v>
      </c>
      <c r="AB60" s="547" t="str">
        <f t="shared" si="70"/>
        <v>a</v>
      </c>
      <c r="AC60" s="252">
        <f>VLOOKUP($A60&amp;"-"&amp;S$4,'04施策の客観指標'!$A$4:$AU$1029,COLUMN('04施策の客観指標'!$AU:$AU),FALSE)</f>
        <v>1</v>
      </c>
      <c r="AD60" s="38">
        <f>VLOOKUP($A60&amp;"-"&amp;T$4,'04施策の客観指標'!$A$4:$AU$1029,COLUMN('04施策の客観指標'!$AU:$AU),FALSE)</f>
        <v>1</v>
      </c>
      <c r="AE60" s="38">
        <f>VLOOKUP($A60&amp;"-"&amp;U$4,'04施策の客観指標'!$A$4:$AU$1029,COLUMN('04施策の客観指標'!$AU:$AU),FALSE)</f>
        <v>1</v>
      </c>
      <c r="AF60" s="38" t="str">
        <f>VLOOKUP($A60&amp;"-"&amp;V$4,'04施策の客観指標'!$A$4:$AU$1029,COLUMN('04施策の客観指標'!$AU:$AU),FALSE)</f>
        <v>-</v>
      </c>
      <c r="AG60" s="38">
        <f>VLOOKUP($A60&amp;"-"&amp;W$4,'04施策の客観指標'!$A$4:$AU$1029,COLUMN('04施策の客観指標'!$AU:$AU),FALSE)</f>
        <v>1</v>
      </c>
      <c r="AH60" s="38" t="str">
        <f>VLOOKUP($A60&amp;"-"&amp;X$4,'04施策の客観指標'!$A$4:$AU$1029,COLUMN('04施策の客観指標'!$AU:$AU),FALSE)</f>
        <v>-</v>
      </c>
      <c r="AI60" s="38" t="str">
        <f>VLOOKUP($A60&amp;"-"&amp;Y$4,'04施策の客観指標'!$A$4:$AU$1029,COLUMN('04施策の客観指標'!$AU:$AU),FALSE)</f>
        <v>-</v>
      </c>
      <c r="AJ60" s="38" t="str">
        <f>VLOOKUP($A60&amp;"-"&amp;Z$4,'04施策の客観指標'!$A$4:$AU$1029,COLUMN('04施策の客観指標'!$AU:$AU),FALSE)</f>
        <v>-</v>
      </c>
      <c r="AK60" s="38" t="str">
        <f>VLOOKUP($A60&amp;"-"&amp;AA$4,'04施策の客観指標'!$A$4:$AU$1029,COLUMN('04施策の客観指標'!$AU:$AU),FALSE)</f>
        <v>-</v>
      </c>
      <c r="AL60" s="82">
        <f t="shared" ref="AL60" si="262">SUM(AC60:AK60)</f>
        <v>4</v>
      </c>
      <c r="AM60" s="37">
        <f t="shared" ref="AM60" si="263">_xlfn.SWITCH(S60,"a",4*AC60,"b",3*AC60,"c",2*AC60,"d",1*AC60,"e",0*AC60,"-","")</f>
        <v>4</v>
      </c>
      <c r="AN60" s="38">
        <f t="shared" ref="AN60" si="264">_xlfn.SWITCH(T60,"a",4*AD60,"b",3*AD60,"c",2*AD60,"d",1*AD60,"e",0*AD60,"-","")</f>
        <v>4</v>
      </c>
      <c r="AO60" s="38">
        <f t="shared" ref="AO60" si="265">_xlfn.SWITCH(U60,"a",4*AE60,"b",3*AE60,"c",2*AE60,"d",1*AE60,"e",0*AE60,"-","")</f>
        <v>4</v>
      </c>
      <c r="AP60" s="38" t="str">
        <f t="shared" ref="AP60" si="266">_xlfn.SWITCH(V60,"a",4*AF60,"b",3*AF60,"c",2*AF60,"d",1*AF60,"e",0*AF60,"-","")</f>
        <v/>
      </c>
      <c r="AQ60" s="38">
        <f t="shared" ref="AQ60" si="267">_xlfn.SWITCH(W60,"a",4*AG60,"b",3*AG60,"c",2*AG60,"d",1*AG60,"e",0*AG60,"-","")</f>
        <v>4</v>
      </c>
      <c r="AR60" s="38" t="str">
        <f t="shared" ref="AR60" si="268">_xlfn.SWITCH(X60,"a",4*AH60,"b",3*AH60,"c",2*AH60,"d",1*AH60,"e",0*AH60,"-","")</f>
        <v/>
      </c>
      <c r="AS60" s="38" t="str">
        <f t="shared" ref="AS60" si="269">_xlfn.SWITCH(Y60,"a",4*AI60,"b",3*AI60,"c",2*AI60,"d",1*AI60,"e",0*AI60,"-","")</f>
        <v/>
      </c>
      <c r="AT60" s="38" t="str">
        <f t="shared" ref="AT60" si="270">_xlfn.SWITCH(Z60,"a",4*AJ60,"b",3*AJ60,"c",2*AJ60,"d",1*AJ60,"e",0*AJ60,"-","")</f>
        <v/>
      </c>
      <c r="AU60" s="253" t="str">
        <f t="shared" ref="AU60" si="271">_xlfn.SWITCH(AA60,"a",4*AK60,"b",3*AK60,"c",2*AK60,"d",1*AK60,"e",0*AK60,"-","")</f>
        <v/>
      </c>
      <c r="AV60" s="81">
        <f t="shared" si="200"/>
        <v>1</v>
      </c>
      <c r="AW60" s="534" t="str">
        <f>IF($K60="○",VLOOKUP($C60&amp;"-"&amp;AW$4,'05市民生活実感調査'!$A$3:$BC$218,COLUMN('05市民生活実感調査'!$O:$O),FALSE),"-")</f>
        <v>-</v>
      </c>
      <c r="AX60" s="535" t="str">
        <f>IF($L60="○",VLOOKUP($C60&amp;"-"&amp;AX$4,'05市民生活実感調査'!$A$3:$BC$218,COLUMN('05市民生活実感調査'!$O:$O),FALSE),"-")</f>
        <v>-</v>
      </c>
      <c r="AY60" s="535" t="str">
        <f>IF($M60="○",VLOOKUP($C60&amp;"-"&amp;AY$4,'05市民生活実感調査'!$A$3:$BC$218,COLUMN('05市民生活実感調査'!$O:$O),FALSE),"-")</f>
        <v>c</v>
      </c>
      <c r="AZ60" s="535" t="str">
        <f>IF($N60="○",VLOOKUP($C60&amp;"-"&amp;AZ$4,'05市民生活実感調査'!$A$3:$BC$218,COLUMN('05市民生活実感調査'!$O:$O),FALSE),"-")</f>
        <v>-</v>
      </c>
      <c r="BA60" s="535" t="str">
        <f>IF($O60="○",VLOOKUP($C60&amp;"-"&amp;BA$4,'05市民生活実感調査'!$A$3:$BC$218,COLUMN('05市民生活実感調査'!$O:$O),FALSE),"-")</f>
        <v>-</v>
      </c>
      <c r="BB60" s="535" t="str">
        <f>IF($P60="○",VLOOKUP($C60&amp;"-"&amp;BB$4,'05市民生活実感調査'!$A$3:$BC$218,COLUMN('05市民生活実感調査'!$O:$O),FALSE),"-")</f>
        <v>-</v>
      </c>
      <c r="BC60" s="535" t="str">
        <f>IF($Q60="○",VLOOKUP($C60&amp;"-"&amp;BC$4,'05市民生活実感調査'!$A$3:$BC$218,COLUMN('05市民生活実感調査'!$O:$O),FALSE),"-")</f>
        <v>-</v>
      </c>
      <c r="BD60" s="535" t="str">
        <f>IF($R60="○",VLOOKUP($C60&amp;"-"&amp;BD$4,'05市民生活実感調査'!$A$3:$BC$218,COLUMN('05市民生活実感調査'!$O:$O),FALSE),"-")</f>
        <v>-</v>
      </c>
      <c r="BE60" s="536" t="str">
        <f t="shared" si="81"/>
        <v>c</v>
      </c>
      <c r="BF60" s="37" t="str">
        <f t="shared" ref="BF60" si="272">_xlfn.SWITCH(AW60,"a",4,"b",3,"c",2,"d",1,"e",0,"-","")</f>
        <v/>
      </c>
      <c r="BG60" s="38" t="str">
        <f t="shared" ref="BG60" si="273">_xlfn.SWITCH(AX60,"a",4,"b",3,"c",2,"d",1,"e",0,"-","")</f>
        <v/>
      </c>
      <c r="BH60" s="38">
        <f t="shared" ref="BH60" si="274">_xlfn.SWITCH(AY60,"a",4,"b",3,"c",2,"d",1,"e",0,"-","")</f>
        <v>2</v>
      </c>
      <c r="BI60" s="38" t="str">
        <f t="shared" ref="BI60" si="275">_xlfn.SWITCH(AZ60,"a",4,"b",3,"c",2,"d",1,"e",0,"-","")</f>
        <v/>
      </c>
      <c r="BJ60" s="38" t="str">
        <f t="shared" ref="BJ60" si="276">_xlfn.SWITCH(BA60,"a",4,"b",3,"c",2,"d",1,"e",0,"-","")</f>
        <v/>
      </c>
      <c r="BK60" s="38" t="str">
        <f t="shared" ref="BK60" si="277">_xlfn.SWITCH(BB60,"a",4,"b",3,"c",2,"d",1,"e",0,"-","")</f>
        <v/>
      </c>
      <c r="BL60" s="38" t="str">
        <f t="shared" ref="BL60" si="278">_xlfn.SWITCH(BC60,"a",4,"b",3,"c",2,"d",1,"e",0,"-","")</f>
        <v/>
      </c>
      <c r="BM60" s="38" t="str">
        <f t="shared" ref="BM60" si="279">_xlfn.SWITCH(BD60,"a",4,"b",3,"c",2,"d",1,"e",0,"-","")</f>
        <v/>
      </c>
      <c r="BN60" s="41">
        <f t="shared" ref="BN60" si="280">SUM(BF60:BM60)/COUNT(BF60:BM60)/4</f>
        <v>0.5</v>
      </c>
      <c r="BO60" s="275" t="s">
        <v>124</v>
      </c>
      <c r="BP60" s="5" t="s">
        <v>2210</v>
      </c>
      <c r="BQ60" s="586" t="str">
        <f>VLOOKUP(AB60&amp;BE60&amp;BO60,[25]プルダウン!$AC$2:$AD$71,2,FALSE)</f>
        <v>B</v>
      </c>
      <c r="BR60" s="587" t="str">
        <f>VLOOKUP(BQ60,プルダウン!$A$1:$B$6,2,FALSE)</f>
        <v>政策の目的がかなり達成されている</v>
      </c>
      <c r="BS60" s="295" t="s">
        <v>325</v>
      </c>
      <c r="BT60" s="296" t="s">
        <v>2491</v>
      </c>
      <c r="BU60" s="280" t="s">
        <v>2263</v>
      </c>
      <c r="BV60" s="296" t="s">
        <v>2719</v>
      </c>
      <c r="BW60" s="115" t="str">
        <f>VLOOKUP($A60&amp;"-"&amp;BW$4,'04施策の客観指標'!$A$4:$AU$1029,COLUMN('04施策の客観指標'!$AQ:$AQ),FALSE)</f>
        <v>-</v>
      </c>
      <c r="BX60" s="7" t="str">
        <f>VLOOKUP($A60&amp;"-"&amp;BX$4,'04施策の客観指標'!$A$4:$AU$1029,COLUMN('04施策の客観指標'!$AQ:$AQ),FALSE)</f>
        <v>-</v>
      </c>
      <c r="BY60" s="7" t="str">
        <f>VLOOKUP($A60&amp;"-"&amp;BY$4,'04施策の客観指標'!$A$4:$AU$1029,COLUMN('04施策の客観指標'!$AQ:$AQ),FALSE)</f>
        <v>-</v>
      </c>
      <c r="BZ60" s="7" t="str">
        <f>VLOOKUP($A60&amp;"-"&amp;BZ$4,'04施策の客観指標'!$A$4:$AU$1029,COLUMN('04施策の客観指標'!$AQ:$AQ),FALSE)</f>
        <v>-</v>
      </c>
      <c r="CA60" s="7" t="str">
        <f>VLOOKUP($A60&amp;"-"&amp;CA$4,'04施策の客観指標'!$A$4:$AU$1029,COLUMN('04施策の客観指標'!$AQ:$AQ),FALSE)</f>
        <v>-</v>
      </c>
      <c r="CB60" s="7" t="str">
        <f>VLOOKUP($A60&amp;"-"&amp;CB$4,'04施策の客観指標'!$A$4:$AU$1029,COLUMN('04施策の客観指標'!$AQ:$AQ),FALSE)</f>
        <v>-</v>
      </c>
      <c r="CC60" s="7" t="str">
        <f>VLOOKUP($A60&amp;"-"&amp;CC$4,'04施策の客観指標'!$A$4:$AU$1029,COLUMN('04施策の客観指標'!$AQ:$AQ),FALSE)</f>
        <v>-</v>
      </c>
      <c r="CD60" s="7" t="str">
        <f>VLOOKUP($A60&amp;"-"&amp;CD$4,'04施策の客観指標'!$A$4:$AU$1029,COLUMN('04施策の客観指標'!$AQ:$AQ),FALSE)</f>
        <v>-</v>
      </c>
      <c r="CE60" s="7" t="str">
        <f>VLOOKUP($A60&amp;"-"&amp;CE$4,'04施策の客観指標'!$A$4:$AU$1029,COLUMN('04施策の客観指標'!$AQ:$AQ),FALSE)</f>
        <v>-</v>
      </c>
      <c r="CF60" s="109" t="str">
        <f t="shared" si="84"/>
        <v>e</v>
      </c>
      <c r="CG60" s="37">
        <f>VLOOKUP($A60&amp;"-"&amp;BW$4,'04施策の客観指標'!$A$4:$AU$1029,COLUMN('04施策の客観指標'!$AU:$AU),FALSE)</f>
        <v>1</v>
      </c>
      <c r="CH60" s="38">
        <f>VLOOKUP($A60&amp;"-"&amp;BX$4,'04施策の客観指標'!$A$4:$AU$1029,COLUMN('04施策の客観指標'!$AU:$AU),FALSE)</f>
        <v>1</v>
      </c>
      <c r="CI60" s="38">
        <f>VLOOKUP($A60&amp;"-"&amp;BY$4,'04施策の客観指標'!$A$4:$AU$1029,COLUMN('04施策の客観指標'!$AU:$AU),FALSE)</f>
        <v>1</v>
      </c>
      <c r="CJ60" s="38" t="str">
        <f>VLOOKUP($A60&amp;"-"&amp;BZ$4,'04施策の客観指標'!$A$4:$AU$1029,COLUMN('04施策の客観指標'!$AU:$AU),FALSE)</f>
        <v>-</v>
      </c>
      <c r="CK60" s="38">
        <f>VLOOKUP($A60&amp;"-"&amp;CA$4,'04施策の客観指標'!$A$4:$AU$1029,COLUMN('04施策の客観指標'!$AU:$AU),FALSE)</f>
        <v>1</v>
      </c>
      <c r="CL60" s="38" t="str">
        <f>VLOOKUP($A60&amp;"-"&amp;CB$4,'04施策の客観指標'!$A$4:$AU$1029,COLUMN('04施策の客観指標'!$AU:$AU),FALSE)</f>
        <v>-</v>
      </c>
      <c r="CM60" s="38" t="str">
        <f>VLOOKUP($A60&amp;"-"&amp;CC$4,'04施策の客観指標'!$A$4:$AU$1029,COLUMN('04施策の客観指標'!$AU:$AU),FALSE)</f>
        <v>-</v>
      </c>
      <c r="CN60" s="38" t="str">
        <f>VLOOKUP($A60&amp;"-"&amp;CD$4,'04施策の客観指標'!$A$4:$AU$1029,COLUMN('04施策の客観指標'!$AU:$AU),FALSE)</f>
        <v>-</v>
      </c>
      <c r="CO60" s="38" t="str">
        <f>VLOOKUP($A60&amp;"-"&amp;CE$4,'04施策の客観指標'!$A$4:$AU$1029,COLUMN('04施策の客観指標'!$AU:$AU),FALSE)</f>
        <v>-</v>
      </c>
      <c r="CP60" s="82">
        <f t="shared" si="85"/>
        <v>4</v>
      </c>
      <c r="CQ60" s="37" t="str">
        <f t="shared" si="86"/>
        <v/>
      </c>
      <c r="CR60" s="38" t="str">
        <f t="shared" si="9"/>
        <v/>
      </c>
      <c r="CS60" s="38" t="str">
        <f t="shared" si="10"/>
        <v/>
      </c>
      <c r="CT60" s="38" t="str">
        <f t="shared" si="11"/>
        <v/>
      </c>
      <c r="CU60" s="38" t="str">
        <f t="shared" si="12"/>
        <v/>
      </c>
      <c r="CV60" s="38" t="str">
        <f t="shared" si="13"/>
        <v/>
      </c>
      <c r="CW60" s="38" t="str">
        <f t="shared" si="14"/>
        <v/>
      </c>
      <c r="CX60" s="38" t="str">
        <f t="shared" si="15"/>
        <v/>
      </c>
      <c r="CY60" s="38" t="str">
        <f t="shared" si="16"/>
        <v/>
      </c>
      <c r="CZ60" s="41">
        <f t="shared" si="87"/>
        <v>0</v>
      </c>
      <c r="DA60" s="37" t="str">
        <f>IF($K60="○",VLOOKUP($C60&amp;"-"&amp;DA$4,'05市民生活実感調査'!$A$3:$BC$218,COLUMN('05市民生活実感調査'!$Y:$Y),FALSE),"-")</f>
        <v>-</v>
      </c>
      <c r="DB60" s="38" t="str">
        <f>IF($L60="○",VLOOKUP($C60&amp;"-"&amp;DB$4,'05市民生活実感調査'!$A$3:$BC$218,COLUMN('05市民生活実感調査'!$Y:$Y),FALSE),"-")</f>
        <v>-</v>
      </c>
      <c r="DC60" s="38" t="str">
        <f>IF($M60="○",VLOOKUP($C60&amp;"-"&amp;DC$4,'05市民生活実感調査'!$A$3:$BC$218,COLUMN('05市民生活実感調査'!$Y:$Y),FALSE),"-")</f>
        <v>-</v>
      </c>
      <c r="DD60" s="38" t="str">
        <f>IF($N60="○",VLOOKUP($C60&amp;"-"&amp;DD$4,'05市民生活実感調査'!$A$3:$BC$218,COLUMN('05市民生活実感調査'!$Y:$Y),FALSE),"-")</f>
        <v>-</v>
      </c>
      <c r="DE60" s="38" t="str">
        <f>IF($O60="○",VLOOKUP($C60&amp;"-"&amp;DE$4,'05市民生活実感調査'!$A$3:$BC$218,COLUMN('05市民生活実感調査'!$Y:$Y),FALSE),"-")</f>
        <v>-</v>
      </c>
      <c r="DF60" s="38" t="str">
        <f>IF($P60="○",VLOOKUP($C60&amp;"-"&amp;DF$4,'05市民生活実感調査'!$A$3:$BC$218,COLUMN('05市民生活実感調査'!$Y:$Y),FALSE),"-")</f>
        <v>-</v>
      </c>
      <c r="DG60" s="38" t="str">
        <f>IF($Q60="○",VLOOKUP($C60&amp;"-"&amp;DG$4,'05市民生活実感調査'!$A$3:$BC$218,COLUMN('05市民生活実感調査'!$Y:$Y),FALSE),"-")</f>
        <v>-</v>
      </c>
      <c r="DH60" s="38" t="str">
        <f>IF($R60="○",VLOOKUP($C60&amp;"-"&amp;DH$4,'05市民生活実感調査'!$A$3:$BC$218,COLUMN('05市民生活実感調査'!$Y:$Y),FALSE),"-")</f>
        <v>-</v>
      </c>
      <c r="DI60" s="109" t="e">
        <f t="shared" si="88"/>
        <v>#DIV/0!</v>
      </c>
      <c r="DJ60" s="37" t="str">
        <f t="shared" si="89"/>
        <v/>
      </c>
      <c r="DK60" s="38" t="str">
        <f t="shared" si="17"/>
        <v/>
      </c>
      <c r="DL60" s="38" t="str">
        <f t="shared" si="18"/>
        <v/>
      </c>
      <c r="DM60" s="38" t="str">
        <f t="shared" si="19"/>
        <v/>
      </c>
      <c r="DN60" s="38" t="str">
        <f t="shared" si="20"/>
        <v/>
      </c>
      <c r="DO60" s="38" t="str">
        <f t="shared" si="21"/>
        <v/>
      </c>
      <c r="DP60" s="38" t="str">
        <f t="shared" si="22"/>
        <v/>
      </c>
      <c r="DQ60" s="38" t="str">
        <f t="shared" si="23"/>
        <v/>
      </c>
      <c r="DR60" s="41" t="e">
        <f t="shared" si="90"/>
        <v>#DIV/0!</v>
      </c>
      <c r="DS60" s="13" t="str">
        <f t="shared" si="91"/>
        <v>客観指標</v>
      </c>
      <c r="DT60" s="5" t="str">
        <f t="shared" si="92"/>
        <v>この施策は，対象となる市民が高齢者や介護職員等に限定されているため，効果が市民の生活実感に反映されにくいことから，客観指標総合評価を重視する。</v>
      </c>
      <c r="DU60" s="108" t="e">
        <f>VLOOKUP(CF60&amp;DI60&amp;DS60,プルダウン!$AC$2:$AD$51,2,FALSE)</f>
        <v>#DIV/0!</v>
      </c>
      <c r="DV60" s="12" t="e">
        <f>VLOOKUP(DU60,プルダウン!$A$1:$B$6,2,FALSE)</f>
        <v>#DIV/0!</v>
      </c>
      <c r="DW60" s="11"/>
      <c r="DX60" s="12"/>
      <c r="DY60" s="22" t="s">
        <v>81</v>
      </c>
      <c r="DZ60" s="116"/>
      <c r="EA60" s="115" t="str">
        <f>VLOOKUP($A60&amp;"-"&amp;EA$4,'04施策の客観指標'!$A$4:$AU$1029,COLUMN('04施策の客観指標'!$AR:$AR),FALSE)</f>
        <v>-</v>
      </c>
      <c r="EB60" s="7" t="str">
        <f>VLOOKUP($A60&amp;"-"&amp;EB$4,'04施策の客観指標'!$A$4:$AU$1029,COLUMN('04施策の客観指標'!$AR:$AR),FALSE)</f>
        <v>-</v>
      </c>
      <c r="EC60" s="7" t="str">
        <f>VLOOKUP($A60&amp;"-"&amp;EC$4,'04施策の客観指標'!$A$4:$AU$1029,COLUMN('04施策の客観指標'!$AR:$AR),FALSE)</f>
        <v>-</v>
      </c>
      <c r="ED60" s="7" t="str">
        <f>VLOOKUP($A60&amp;"-"&amp;ED$4,'04施策の客観指標'!$A$4:$AU$1029,COLUMN('04施策の客観指標'!$AR:$AR),FALSE)</f>
        <v>-</v>
      </c>
      <c r="EE60" s="7" t="str">
        <f>VLOOKUP($A60&amp;"-"&amp;EE$4,'04施策の客観指標'!$A$4:$AU$1029,COLUMN('04施策の客観指標'!$AR:$AR),FALSE)</f>
        <v>-</v>
      </c>
      <c r="EF60" s="7" t="str">
        <f>VLOOKUP($A60&amp;"-"&amp;EF$4,'04施策の客観指標'!$A$4:$AU$1029,COLUMN('04施策の客観指標'!$AR:$AR),FALSE)</f>
        <v>-</v>
      </c>
      <c r="EG60" s="7" t="str">
        <f>VLOOKUP($A60&amp;"-"&amp;EG$4,'04施策の客観指標'!$A$4:$AU$1029,COLUMN('04施策の客観指標'!$AR:$AR),FALSE)</f>
        <v>-</v>
      </c>
      <c r="EH60" s="7" t="str">
        <f>VLOOKUP($A60&amp;"-"&amp;EH$4,'04施策の客観指標'!$A$4:$AU$1029,COLUMN('04施策の客観指標'!$AR:$AR),FALSE)</f>
        <v>-</v>
      </c>
      <c r="EI60" s="7" t="str">
        <f>VLOOKUP($A60&amp;"-"&amp;EI$4,'04施策の客観指標'!$A$4:$AU$1029,COLUMN('04施策の客観指標'!$AR:$AR),FALSE)</f>
        <v>-</v>
      </c>
      <c r="EJ60" s="109" t="str">
        <f t="shared" si="93"/>
        <v>e</v>
      </c>
      <c r="EK60" s="37">
        <f>VLOOKUP($A60&amp;"-"&amp;EA$4,'04施策の客観指標'!$A$4:$AU$1029,COLUMN('04施策の客観指標'!$AU:$AU),FALSE)</f>
        <v>1</v>
      </c>
      <c r="EL60" s="38">
        <f>VLOOKUP($A60&amp;"-"&amp;EB$4,'04施策の客観指標'!$A$4:$AU$1029,COLUMN('04施策の客観指標'!$AU:$AU),FALSE)</f>
        <v>1</v>
      </c>
      <c r="EM60" s="38">
        <f>VLOOKUP($A60&amp;"-"&amp;EC$4,'04施策の客観指標'!$A$4:$AU$1029,COLUMN('04施策の客観指標'!$AU:$AU),FALSE)</f>
        <v>1</v>
      </c>
      <c r="EN60" s="38" t="str">
        <f>VLOOKUP($A60&amp;"-"&amp;ED$4,'04施策の客観指標'!$A$4:$AU$1029,COLUMN('04施策の客観指標'!$AU:$AU),FALSE)</f>
        <v>-</v>
      </c>
      <c r="EO60" s="38">
        <f>VLOOKUP($A60&amp;"-"&amp;EE$4,'04施策の客観指標'!$A$4:$AU$1029,COLUMN('04施策の客観指標'!$AU:$AU),FALSE)</f>
        <v>1</v>
      </c>
      <c r="EP60" s="38" t="str">
        <f>VLOOKUP($A60&amp;"-"&amp;EF$4,'04施策の客観指標'!$A$4:$AU$1029,COLUMN('04施策の客観指標'!$AU:$AU),FALSE)</f>
        <v>-</v>
      </c>
      <c r="EQ60" s="38" t="str">
        <f>VLOOKUP($A60&amp;"-"&amp;EG$4,'04施策の客観指標'!$A$4:$AU$1029,COLUMN('04施策の客観指標'!$AU:$AU),FALSE)</f>
        <v>-</v>
      </c>
      <c r="ER60" s="38" t="str">
        <f>VLOOKUP($A60&amp;"-"&amp;EH$4,'04施策の客観指標'!$A$4:$AU$1029,COLUMN('04施策の客観指標'!$AU:$AU),FALSE)</f>
        <v>-</v>
      </c>
      <c r="ES60" s="38" t="str">
        <f>VLOOKUP($A60&amp;"-"&amp;EI$4,'04施策の客観指標'!$A$4:$AU$1029,COLUMN('04施策の客観指標'!$AU:$AU),FALSE)</f>
        <v>-</v>
      </c>
      <c r="ET60" s="82">
        <f t="shared" si="94"/>
        <v>4</v>
      </c>
      <c r="EU60" s="37" t="str">
        <f t="shared" si="95"/>
        <v/>
      </c>
      <c r="EV60" s="38" t="str">
        <f t="shared" si="24"/>
        <v/>
      </c>
      <c r="EW60" s="38" t="str">
        <f t="shared" si="25"/>
        <v/>
      </c>
      <c r="EX60" s="38" t="str">
        <f t="shared" si="26"/>
        <v/>
      </c>
      <c r="EY60" s="38" t="str">
        <f t="shared" si="27"/>
        <v/>
      </c>
      <c r="EZ60" s="38" t="str">
        <f t="shared" si="28"/>
        <v/>
      </c>
      <c r="FA60" s="38" t="str">
        <f t="shared" si="29"/>
        <v/>
      </c>
      <c r="FB60" s="38" t="str">
        <f t="shared" si="30"/>
        <v/>
      </c>
      <c r="FC60" s="38" t="str">
        <f t="shared" si="31"/>
        <v/>
      </c>
      <c r="FD60" s="41">
        <f t="shared" si="96"/>
        <v>0</v>
      </c>
      <c r="FE60" s="37" t="str">
        <f>IF($K60="○",VLOOKUP($C60&amp;"-"&amp;FE$4,'05市民生活実感調査'!$A$3:$BC$218,COLUMN('05市民生活実感調査'!$AI:$AI),FALSE),"-")</f>
        <v>-</v>
      </c>
      <c r="FF60" s="38" t="str">
        <f>IF($L60="○",VLOOKUP($C60&amp;"-"&amp;FF$4,'05市民生活実感調査'!$A$3:$BC$218,COLUMN('05市民生活実感調査'!$AI:$AI),FALSE),"-")</f>
        <v>-</v>
      </c>
      <c r="FG60" s="38" t="str">
        <f>IF($M60="○",VLOOKUP($C60&amp;"-"&amp;FG$4,'05市民生活実感調査'!$A$3:$BC$218,COLUMN('05市民生活実感調査'!$AI:$AI),FALSE),"-")</f>
        <v>-</v>
      </c>
      <c r="FH60" s="38" t="str">
        <f>IF($N60="○",VLOOKUP($C60&amp;"-"&amp;FH$4,'05市民生活実感調査'!$A$3:$BC$218,COLUMN('05市民生活実感調査'!$AI:$AI),FALSE),"-")</f>
        <v>-</v>
      </c>
      <c r="FI60" s="38" t="str">
        <f>IF($O60="○",VLOOKUP($C60&amp;"-"&amp;FI$4,'05市民生活実感調査'!$A$3:$BC$218,COLUMN('05市民生活実感調査'!$AI:$AI),FALSE),"-")</f>
        <v>-</v>
      </c>
      <c r="FJ60" s="38" t="str">
        <f>IF($P60="○",VLOOKUP($C60&amp;"-"&amp;FJ$4,'05市民生活実感調査'!$A$3:$BC$218,COLUMN('05市民生活実感調査'!$AI:$AI),FALSE),"-")</f>
        <v>-</v>
      </c>
      <c r="FK60" s="38" t="str">
        <f>IF($Q60="○",VLOOKUP($C60&amp;"-"&amp;FK$4,'05市民生活実感調査'!$A$3:$BC$218,COLUMN('05市民生活実感調査'!$AI:$AI),FALSE),"-")</f>
        <v>-</v>
      </c>
      <c r="FL60" s="38" t="str">
        <f>IF($R60="○",VLOOKUP($C60&amp;"-"&amp;FL$4,'05市民生活実感調査'!$A$3:$BC$218,COLUMN('05市民生活実感調査'!$AI:$AI),FALSE),"-")</f>
        <v>-</v>
      </c>
      <c r="FM60" s="109" t="e">
        <f t="shared" si="97"/>
        <v>#DIV/0!</v>
      </c>
      <c r="FN60" s="37" t="str">
        <f t="shared" si="98"/>
        <v/>
      </c>
      <c r="FO60" s="38" t="str">
        <f t="shared" si="32"/>
        <v/>
      </c>
      <c r="FP60" s="38" t="str">
        <f t="shared" si="33"/>
        <v/>
      </c>
      <c r="FQ60" s="38" t="str">
        <f t="shared" si="34"/>
        <v/>
      </c>
      <c r="FR60" s="38" t="str">
        <f t="shared" si="35"/>
        <v/>
      </c>
      <c r="FS60" s="38" t="str">
        <f t="shared" si="36"/>
        <v/>
      </c>
      <c r="FT60" s="38" t="str">
        <f t="shared" si="37"/>
        <v/>
      </c>
      <c r="FU60" s="38" t="str">
        <f t="shared" si="38"/>
        <v/>
      </c>
      <c r="FV60" s="41" t="e">
        <f t="shared" si="99"/>
        <v>#DIV/0!</v>
      </c>
      <c r="FW60" s="13" t="str">
        <f t="shared" si="100"/>
        <v>客観指標</v>
      </c>
      <c r="FX60" s="5" t="str">
        <f t="shared" si="101"/>
        <v>この施策は，対象となる市民が高齢者や介護職員等に限定されているため，効果が市民の生活実感に反映されにくいことから，客観指標総合評価を重視する。</v>
      </c>
      <c r="FY60" s="108" t="e">
        <f>VLOOKUP(EJ60&amp;FM60&amp;FW60,プルダウン!$AC$2:$AD$51,2,FALSE)</f>
        <v>#DIV/0!</v>
      </c>
      <c r="FZ60" s="12" t="e">
        <f>VLOOKUP(FY60,プルダウン!$A$1:$B$6,2,FALSE)</f>
        <v>#DIV/0!</v>
      </c>
      <c r="GA60" s="11"/>
      <c r="GB60" s="12"/>
      <c r="GC60" s="22" t="s">
        <v>81</v>
      </c>
      <c r="GD60" s="116"/>
      <c r="GE60" s="115" t="str">
        <f>VLOOKUP($A60&amp;"-"&amp;GE$4,'04施策の客観指標'!$A$4:$AU$1029,COLUMN('04施策の客観指標'!$AS:$AS),FALSE)</f>
        <v>-</v>
      </c>
      <c r="GF60" s="7" t="str">
        <f>VLOOKUP($A60&amp;"-"&amp;GF$4,'04施策の客観指標'!$A$4:$AU$1029,COLUMN('04施策の客観指標'!$AS:$AS),FALSE)</f>
        <v>-</v>
      </c>
      <c r="GG60" s="7" t="str">
        <f>VLOOKUP($A60&amp;"-"&amp;GG$4,'04施策の客観指標'!$A$4:$AU$1029,COLUMN('04施策の客観指標'!$AS:$AS),FALSE)</f>
        <v>-</v>
      </c>
      <c r="GH60" s="7" t="str">
        <f>VLOOKUP($A60&amp;"-"&amp;GH$4,'04施策の客観指標'!$A$4:$AU$1029,COLUMN('04施策の客観指標'!$AS:$AS),FALSE)</f>
        <v>-</v>
      </c>
      <c r="GI60" s="7" t="str">
        <f>VLOOKUP($A60&amp;"-"&amp;GI$4,'04施策の客観指標'!$A$4:$AU$1029,COLUMN('04施策の客観指標'!$AS:$AS),FALSE)</f>
        <v>-</v>
      </c>
      <c r="GJ60" s="7" t="str">
        <f>VLOOKUP($A60&amp;"-"&amp;GJ$4,'04施策の客観指標'!$A$4:$AU$1029,COLUMN('04施策の客観指標'!$AS:$AS),FALSE)</f>
        <v>-</v>
      </c>
      <c r="GK60" s="7" t="str">
        <f>VLOOKUP($A60&amp;"-"&amp;GK$4,'04施策の客観指標'!$A$4:$AU$1029,COLUMN('04施策の客観指標'!$AS:$AS),FALSE)</f>
        <v>-</v>
      </c>
      <c r="GL60" s="7" t="str">
        <f>VLOOKUP($A60&amp;"-"&amp;GL$4,'04施策の客観指標'!$A$4:$AU$1029,COLUMN('04施策の客観指標'!$AS:$AS),FALSE)</f>
        <v>-</v>
      </c>
      <c r="GM60" s="7" t="str">
        <f>VLOOKUP($A60&amp;"-"&amp;GM$4,'04施策の客観指標'!$A$4:$AU$1029,COLUMN('04施策の客観指標'!$AS:$AS),FALSE)</f>
        <v>-</v>
      </c>
      <c r="GN60" s="109" t="str">
        <f t="shared" si="102"/>
        <v>e</v>
      </c>
      <c r="GO60" s="37">
        <f>VLOOKUP($A60&amp;"-"&amp;GE$4,'04施策の客観指標'!$A$4:$AU$1029,COLUMN('04施策の客観指標'!$AU:$AU),FALSE)</f>
        <v>1</v>
      </c>
      <c r="GP60" s="38">
        <f>VLOOKUP($A60&amp;"-"&amp;GF$4,'04施策の客観指標'!$A$4:$AU$1029,COLUMN('04施策の客観指標'!$AU:$AU),FALSE)</f>
        <v>1</v>
      </c>
      <c r="GQ60" s="38">
        <f>VLOOKUP($A60&amp;"-"&amp;GG$4,'04施策の客観指標'!$A$4:$AU$1029,COLUMN('04施策の客観指標'!$AU:$AU),FALSE)</f>
        <v>1</v>
      </c>
      <c r="GR60" s="38" t="str">
        <f>VLOOKUP($A60&amp;"-"&amp;GH$4,'04施策の客観指標'!$A$4:$AU$1029,COLUMN('04施策の客観指標'!$AU:$AU),FALSE)</f>
        <v>-</v>
      </c>
      <c r="GS60" s="38">
        <f>VLOOKUP($A60&amp;"-"&amp;GI$4,'04施策の客観指標'!$A$4:$AU$1029,COLUMN('04施策の客観指標'!$AU:$AU),FALSE)</f>
        <v>1</v>
      </c>
      <c r="GT60" s="38" t="str">
        <f>VLOOKUP($A60&amp;"-"&amp;GJ$4,'04施策の客観指標'!$A$4:$AU$1029,COLUMN('04施策の客観指標'!$AU:$AU),FALSE)</f>
        <v>-</v>
      </c>
      <c r="GU60" s="38" t="str">
        <f>VLOOKUP($A60&amp;"-"&amp;GK$4,'04施策の客観指標'!$A$4:$AU$1029,COLUMN('04施策の客観指標'!$AU:$AU),FALSE)</f>
        <v>-</v>
      </c>
      <c r="GV60" s="38" t="str">
        <f>VLOOKUP($A60&amp;"-"&amp;GL$4,'04施策の客観指標'!$A$4:$AU$1029,COLUMN('04施策の客観指標'!$AU:$AU),FALSE)</f>
        <v>-</v>
      </c>
      <c r="GW60" s="38" t="str">
        <f>VLOOKUP($A60&amp;"-"&amp;GM$4,'04施策の客観指標'!$A$4:$AU$1029,COLUMN('04施策の客観指標'!$AU:$AU),FALSE)</f>
        <v>-</v>
      </c>
      <c r="GX60" s="82">
        <f t="shared" si="103"/>
        <v>4</v>
      </c>
      <c r="GY60" s="37" t="str">
        <f t="shared" si="104"/>
        <v/>
      </c>
      <c r="GZ60" s="38" t="str">
        <f t="shared" si="39"/>
        <v/>
      </c>
      <c r="HA60" s="38" t="str">
        <f t="shared" si="40"/>
        <v/>
      </c>
      <c r="HB60" s="38" t="str">
        <f t="shared" si="41"/>
        <v/>
      </c>
      <c r="HC60" s="38" t="str">
        <f t="shared" si="42"/>
        <v/>
      </c>
      <c r="HD60" s="38" t="str">
        <f t="shared" si="43"/>
        <v/>
      </c>
      <c r="HE60" s="38" t="str">
        <f t="shared" si="44"/>
        <v/>
      </c>
      <c r="HF60" s="38" t="str">
        <f t="shared" si="45"/>
        <v/>
      </c>
      <c r="HG60" s="38" t="str">
        <f t="shared" si="46"/>
        <v/>
      </c>
      <c r="HH60" s="41">
        <f t="shared" si="105"/>
        <v>0</v>
      </c>
      <c r="HI60" s="37" t="str">
        <f>IF($K60="○",VLOOKUP($C60&amp;"-"&amp;HI$4,'05市民生活実感調査'!$A$3:$BC$218,COLUMN('05市民生活実感調査'!$AS:$AS),FALSE),"-")</f>
        <v>-</v>
      </c>
      <c r="HJ60" s="38" t="str">
        <f>IF($L60="○",VLOOKUP($C60&amp;"-"&amp;HJ$4,'05市民生活実感調査'!$A$3:$BC$218,COLUMN('05市民生活実感調査'!$AS:$AS),FALSE),"-")</f>
        <v>-</v>
      </c>
      <c r="HK60" s="38" t="str">
        <f>IF($M60="○",VLOOKUP($C60&amp;"-"&amp;HK$4,'05市民生活実感調査'!$A$3:$BC$218,COLUMN('05市民生活実感調査'!$AS:$AS),FALSE),"-")</f>
        <v>-</v>
      </c>
      <c r="HL60" s="38" t="str">
        <f>IF($N60="○",VLOOKUP($C60&amp;"-"&amp;HL$4,'05市民生活実感調査'!$A$3:$BC$218,COLUMN('05市民生活実感調査'!$AS:$AS),FALSE),"-")</f>
        <v>-</v>
      </c>
      <c r="HM60" s="38" t="str">
        <f>IF($O60="○",VLOOKUP($C60&amp;"-"&amp;HM$4,'05市民生活実感調査'!$A$3:$BC$218,COLUMN('05市民生活実感調査'!$AS:$AS),FALSE),"-")</f>
        <v>-</v>
      </c>
      <c r="HN60" s="38" t="str">
        <f>IF($P60="○",VLOOKUP($C60&amp;"-"&amp;HN$4,'05市民生活実感調査'!$A$3:$BC$218,COLUMN('05市民生活実感調査'!$AS:$AS),FALSE),"-")</f>
        <v>-</v>
      </c>
      <c r="HO60" s="38" t="str">
        <f>IF($Q60="○",VLOOKUP($C60&amp;"-"&amp;HO$4,'05市民生活実感調査'!$A$3:$BC$218,COLUMN('05市民生活実感調査'!$AS:$AS),FALSE),"-")</f>
        <v>-</v>
      </c>
      <c r="HP60" s="38" t="str">
        <f>IF($R60="○",VLOOKUP($C60&amp;"-"&amp;HP$4,'05市民生活実感調査'!$A$3:$BC$218,COLUMN('05市民生活実感調査'!$AS:$AS),FALSE),"-")</f>
        <v>-</v>
      </c>
      <c r="HQ60" s="109" t="e">
        <f t="shared" si="106"/>
        <v>#DIV/0!</v>
      </c>
      <c r="HR60" s="37" t="str">
        <f t="shared" si="107"/>
        <v/>
      </c>
      <c r="HS60" s="38" t="str">
        <f t="shared" si="47"/>
        <v/>
      </c>
      <c r="HT60" s="38" t="str">
        <f t="shared" si="48"/>
        <v/>
      </c>
      <c r="HU60" s="38" t="str">
        <f t="shared" si="49"/>
        <v/>
      </c>
      <c r="HV60" s="38" t="str">
        <f t="shared" si="50"/>
        <v/>
      </c>
      <c r="HW60" s="38" t="str">
        <f t="shared" si="51"/>
        <v/>
      </c>
      <c r="HX60" s="38" t="str">
        <f t="shared" si="52"/>
        <v/>
      </c>
      <c r="HY60" s="38" t="str">
        <f t="shared" si="53"/>
        <v/>
      </c>
      <c r="HZ60" s="41" t="e">
        <f t="shared" si="108"/>
        <v>#DIV/0!</v>
      </c>
      <c r="IA60" s="13" t="str">
        <f t="shared" si="109"/>
        <v>客観指標</v>
      </c>
      <c r="IB60" s="5" t="str">
        <f t="shared" si="110"/>
        <v>この施策は，対象となる市民が高齢者や介護職員等に限定されているため，効果が市民の生活実感に反映されにくいことから，客観指標総合評価を重視する。</v>
      </c>
      <c r="IC60" s="108" t="e">
        <f>VLOOKUP(GN60&amp;HQ60&amp;IA60,プルダウン!$AC$2:$AD$51,2,FALSE)</f>
        <v>#DIV/0!</v>
      </c>
      <c r="ID60" s="12" t="e">
        <f>VLOOKUP(IC60,プルダウン!$A$1:$B$6,2,FALSE)</f>
        <v>#DIV/0!</v>
      </c>
      <c r="IE60" s="11"/>
      <c r="IF60" s="12"/>
      <c r="IG60" s="22" t="s">
        <v>81</v>
      </c>
      <c r="IH60" s="116"/>
      <c r="II60" s="115" t="str">
        <f>VLOOKUP($A60&amp;"-"&amp;II$4,'04施策の客観指標'!$A$4:$AU$1029,COLUMN('04施策の客観指標'!$AT:$AT),FALSE)</f>
        <v>-</v>
      </c>
      <c r="IJ60" s="7" t="str">
        <f>VLOOKUP($A60&amp;"-"&amp;IJ$4,'04施策の客観指標'!$A$4:$AU$1029,COLUMN('04施策の客観指標'!$AT:$AT),FALSE)</f>
        <v>-</v>
      </c>
      <c r="IK60" s="7" t="str">
        <f>VLOOKUP($A60&amp;"-"&amp;IK$4,'04施策の客観指標'!$A$4:$AU$1029,COLUMN('04施策の客観指標'!$AT:$AT),FALSE)</f>
        <v>-</v>
      </c>
      <c r="IL60" s="7" t="str">
        <f>VLOOKUP($A60&amp;"-"&amp;IL$4,'04施策の客観指標'!$A$4:$AU$1029,COLUMN('04施策の客観指標'!$AT:$AT),FALSE)</f>
        <v>-</v>
      </c>
      <c r="IM60" s="7" t="str">
        <f>VLOOKUP($A60&amp;"-"&amp;IM$4,'04施策の客観指標'!$A$4:$AU$1029,COLUMN('04施策の客観指標'!$AT:$AT),FALSE)</f>
        <v>-</v>
      </c>
      <c r="IN60" s="7" t="str">
        <f>VLOOKUP($A60&amp;"-"&amp;IN$4,'04施策の客観指標'!$A$4:$AU$1029,COLUMN('04施策の客観指標'!$AT:$AT),FALSE)</f>
        <v>-</v>
      </c>
      <c r="IO60" s="7" t="str">
        <f>VLOOKUP($A60&amp;"-"&amp;IO$4,'04施策の客観指標'!$A$4:$AU$1029,COLUMN('04施策の客観指標'!$AT:$AT),FALSE)</f>
        <v>-</v>
      </c>
      <c r="IP60" s="7" t="str">
        <f>VLOOKUP($A60&amp;"-"&amp;IP$4,'04施策の客観指標'!$A$4:$AU$1029,COLUMN('04施策の客観指標'!$AT:$AT),FALSE)</f>
        <v>-</v>
      </c>
      <c r="IQ60" s="7" t="str">
        <f>VLOOKUP($A60&amp;"-"&amp;IQ$4,'04施策の客観指標'!$A$4:$AU$1029,COLUMN('04施策の客観指標'!$AT:$AT),FALSE)</f>
        <v>-</v>
      </c>
      <c r="IR60" s="109" t="str">
        <f t="shared" si="111"/>
        <v>e</v>
      </c>
      <c r="IS60" s="37">
        <f>VLOOKUP($A60&amp;"-"&amp;II$4,'04施策の客観指標'!$A$4:$AU$1029,COLUMN('04施策の客観指標'!$AU:$AU),FALSE)</f>
        <v>1</v>
      </c>
      <c r="IT60" s="38">
        <f>VLOOKUP($A60&amp;"-"&amp;IJ$4,'04施策の客観指標'!$A$4:$AU$1029,COLUMN('04施策の客観指標'!$AU:$AU),FALSE)</f>
        <v>1</v>
      </c>
      <c r="IU60" s="38">
        <f>VLOOKUP($A60&amp;"-"&amp;IK$4,'04施策の客観指標'!$A$4:$AU$1029,COLUMN('04施策の客観指標'!$AU:$AU),FALSE)</f>
        <v>1</v>
      </c>
      <c r="IV60" s="38" t="str">
        <f>VLOOKUP($A60&amp;"-"&amp;IL$4,'04施策の客観指標'!$A$4:$AU$1029,COLUMN('04施策の客観指標'!$AU:$AU),FALSE)</f>
        <v>-</v>
      </c>
      <c r="IW60" s="38">
        <f>VLOOKUP($A60&amp;"-"&amp;IM$4,'04施策の客観指標'!$A$4:$AU$1029,COLUMN('04施策の客観指標'!$AU:$AU),FALSE)</f>
        <v>1</v>
      </c>
      <c r="IX60" s="38" t="str">
        <f>VLOOKUP($A60&amp;"-"&amp;IN$4,'04施策の客観指標'!$A$4:$AU$1029,COLUMN('04施策の客観指標'!$AU:$AU),FALSE)</f>
        <v>-</v>
      </c>
      <c r="IY60" s="38" t="str">
        <f>VLOOKUP($A60&amp;"-"&amp;IO$4,'04施策の客観指標'!$A$4:$AU$1029,COLUMN('04施策の客観指標'!$AU:$AU),FALSE)</f>
        <v>-</v>
      </c>
      <c r="IZ60" s="38" t="str">
        <f>VLOOKUP($A60&amp;"-"&amp;IP$4,'04施策の客観指標'!$A$4:$AU$1029,COLUMN('04施策の客観指標'!$AU:$AU),FALSE)</f>
        <v>-</v>
      </c>
      <c r="JA60" s="38" t="str">
        <f>VLOOKUP($A60&amp;"-"&amp;IQ$4,'04施策の客観指標'!$A$4:$AU$1029,COLUMN('04施策の客観指標'!$AU:$AU),FALSE)</f>
        <v>-</v>
      </c>
      <c r="JB60" s="82">
        <f t="shared" si="112"/>
        <v>4</v>
      </c>
      <c r="JC60" s="37" t="str">
        <f t="shared" si="113"/>
        <v/>
      </c>
      <c r="JD60" s="38" t="str">
        <f t="shared" si="54"/>
        <v/>
      </c>
      <c r="JE60" s="38" t="str">
        <f t="shared" si="55"/>
        <v/>
      </c>
      <c r="JF60" s="38" t="str">
        <f t="shared" si="56"/>
        <v/>
      </c>
      <c r="JG60" s="38" t="str">
        <f t="shared" si="57"/>
        <v/>
      </c>
      <c r="JH60" s="38" t="str">
        <f t="shared" si="58"/>
        <v/>
      </c>
      <c r="JI60" s="38" t="str">
        <f t="shared" si="59"/>
        <v/>
      </c>
      <c r="JJ60" s="38" t="str">
        <f t="shared" si="60"/>
        <v/>
      </c>
      <c r="JK60" s="38" t="str">
        <f t="shared" si="61"/>
        <v/>
      </c>
      <c r="JL60" s="41">
        <f t="shared" si="114"/>
        <v>0</v>
      </c>
      <c r="JM60" s="37" t="str">
        <f>IF($K60="○",VLOOKUP($C60&amp;"-"&amp;JM$4,'05市民生活実感調査'!$A$3:$BC$218,COLUMN('05市民生活実感調査'!$BC:$BC),FALSE),"-")</f>
        <v>-</v>
      </c>
      <c r="JN60" s="38" t="str">
        <f>IF($L60="○",VLOOKUP($C60&amp;"-"&amp;JN$4,'05市民生活実感調査'!$A$3:$BC$218,COLUMN('05市民生活実感調査'!$BC:$BC),FALSE),"-")</f>
        <v>-</v>
      </c>
      <c r="JO60" s="38" t="str">
        <f>IF($M60="○",VLOOKUP($C60&amp;"-"&amp;JO$4,'05市民生活実感調査'!$A$3:$BC$218,COLUMN('05市民生活実感調査'!$BC:$BC),FALSE),"-")</f>
        <v>-</v>
      </c>
      <c r="JP60" s="38" t="str">
        <f>IF($N60="○",VLOOKUP($C60&amp;"-"&amp;JP$4,'05市民生活実感調査'!$A$3:$BC$218,COLUMN('05市民生活実感調査'!$BC:$BC),FALSE),"-")</f>
        <v>-</v>
      </c>
      <c r="JQ60" s="38" t="str">
        <f>IF($O60="○",VLOOKUP($C60&amp;"-"&amp;JQ$4,'05市民生活実感調査'!$A$3:$BC$218,COLUMN('05市民生活実感調査'!$BC:$BC),FALSE),"-")</f>
        <v>-</v>
      </c>
      <c r="JR60" s="38" t="str">
        <f>IF($P60="○",VLOOKUP($C60&amp;"-"&amp;JR$4,'05市民生活実感調査'!$A$3:$BC$218,COLUMN('05市民生活実感調査'!$BC:$BC),FALSE),"-")</f>
        <v>-</v>
      </c>
      <c r="JS60" s="38" t="str">
        <f>IF($Q60="○",VLOOKUP($C60&amp;"-"&amp;JS$4,'05市民生活実感調査'!$A$3:$BC$218,COLUMN('05市民生活実感調査'!$BC:$BC),FALSE),"-")</f>
        <v>-</v>
      </c>
      <c r="JT60" s="38" t="str">
        <f>IF($R60="○",VLOOKUP($C60&amp;"-"&amp;JT$4,'05市民生活実感調査'!$A$3:$BC$218,COLUMN('05市民生活実感調査'!$BC:$BC),FALSE),"-")</f>
        <v>-</v>
      </c>
      <c r="JU60" s="109" t="e">
        <f t="shared" si="115"/>
        <v>#DIV/0!</v>
      </c>
      <c r="JV60" s="37" t="str">
        <f t="shared" si="116"/>
        <v/>
      </c>
      <c r="JW60" s="38" t="str">
        <f t="shared" si="62"/>
        <v/>
      </c>
      <c r="JX60" s="38" t="str">
        <f t="shared" si="63"/>
        <v/>
      </c>
      <c r="JY60" s="38" t="str">
        <f t="shared" si="64"/>
        <v/>
      </c>
      <c r="JZ60" s="38" t="str">
        <f t="shared" si="65"/>
        <v/>
      </c>
      <c r="KA60" s="38" t="str">
        <f t="shared" si="66"/>
        <v/>
      </c>
      <c r="KB60" s="38" t="str">
        <f t="shared" si="67"/>
        <v/>
      </c>
      <c r="KC60" s="38" t="str">
        <f t="shared" si="68"/>
        <v/>
      </c>
      <c r="KD60" s="41" t="e">
        <f t="shared" si="117"/>
        <v>#DIV/0!</v>
      </c>
      <c r="KE60" s="13" t="str">
        <f t="shared" si="118"/>
        <v>客観指標</v>
      </c>
      <c r="KF60" s="5" t="str">
        <f t="shared" si="119"/>
        <v>この施策は，対象となる市民が高齢者や介護職員等に限定されているため，効果が市民の生活実感に反映されにくいことから，客観指標総合評価を重視する。</v>
      </c>
      <c r="KG60" s="108" t="e">
        <f>VLOOKUP(IR60&amp;JU60&amp;KE60,プルダウン!$AC$2:$AD$51,2,FALSE)</f>
        <v>#DIV/0!</v>
      </c>
      <c r="KH60" s="12" t="e">
        <f>VLOOKUP(KG60,プルダウン!$A$1:$B$6,2,FALSE)</f>
        <v>#DIV/0!</v>
      </c>
      <c r="KI60" s="11"/>
      <c r="KJ60" s="12"/>
      <c r="KK60" s="22" t="s">
        <v>81</v>
      </c>
      <c r="KL60" s="5"/>
    </row>
    <row r="61" spans="1:298" ht="162" customHeight="1">
      <c r="A61" s="18">
        <v>1601</v>
      </c>
      <c r="B61" s="5" t="s">
        <v>215</v>
      </c>
      <c r="C61" s="47">
        <f t="shared" si="140"/>
        <v>16</v>
      </c>
      <c r="D61" s="12" t="str">
        <f>IFERROR(VLOOKUP(C61,プルダウン!$L$2:$M$28,2,FALSE),"-")</f>
        <v>保健衛生・医療</v>
      </c>
      <c r="E61" s="5"/>
      <c r="F61" s="11" t="s">
        <v>2137</v>
      </c>
      <c r="G61" s="195" t="s">
        <v>2492</v>
      </c>
      <c r="H61" s="11"/>
      <c r="I61" s="20"/>
      <c r="J61" s="5"/>
      <c r="K61" s="42" t="s">
        <v>392</v>
      </c>
      <c r="L61" s="43" t="s">
        <v>85</v>
      </c>
      <c r="M61" s="43" t="s">
        <v>85</v>
      </c>
      <c r="N61" s="43" t="s">
        <v>85</v>
      </c>
      <c r="O61" s="43" t="s">
        <v>85</v>
      </c>
      <c r="P61" s="43" t="s">
        <v>85</v>
      </c>
      <c r="Q61" s="43" t="s">
        <v>85</v>
      </c>
      <c r="R61" s="41" t="s">
        <v>85</v>
      </c>
      <c r="S61" s="546" t="str">
        <f>VLOOKUP($A61&amp;"-"&amp;S$4,'04施策の客観指標'!$A$4:$AU$1029,COLUMN('04施策の客観指標'!$AP:$AP),FALSE)</f>
        <v>a</v>
      </c>
      <c r="T61" s="528" t="str">
        <f>VLOOKUP($A61&amp;"-"&amp;T$4,'04施策の客観指標'!$A$4:$AU$1029,COLUMN('04施策の客観指標'!$AP:$AP),FALSE)</f>
        <v>-</v>
      </c>
      <c r="U61" s="528" t="str">
        <f>VLOOKUP($A61&amp;"-"&amp;U$4,'04施策の客観指標'!$A$4:$AU$1029,COLUMN('04施策の客観指標'!$AP:$AP),FALSE)</f>
        <v>-</v>
      </c>
      <c r="V61" s="528" t="str">
        <f>VLOOKUP($A61&amp;"-"&amp;V$4,'04施策の客観指標'!$A$4:$AU$1029,COLUMN('04施策の客観指標'!$AP:$AP),FALSE)</f>
        <v>-</v>
      </c>
      <c r="W61" s="528" t="str">
        <f>VLOOKUP($A61&amp;"-"&amp;W$4,'04施策の客観指標'!$A$4:$AU$1029,COLUMN('04施策の客観指標'!$AP:$AP),FALSE)</f>
        <v>-</v>
      </c>
      <c r="X61" s="528" t="str">
        <f>VLOOKUP($A61&amp;"-"&amp;X$4,'04施策の客観指標'!$A$4:$AU$1029,COLUMN('04施策の客観指標'!$AP:$AP),FALSE)</f>
        <v>-</v>
      </c>
      <c r="Y61" s="528" t="str">
        <f>VLOOKUP($A61&amp;"-"&amp;Y$4,'04施策の客観指標'!$A$4:$AU$1029,COLUMN('04施策の客観指標'!$AP:$AP),FALSE)</f>
        <v>-</v>
      </c>
      <c r="Z61" s="528" t="str">
        <f>VLOOKUP($A61&amp;"-"&amp;Z$4,'04施策の客観指標'!$A$4:$AU$1029,COLUMN('04施策の客観指標'!$AP:$AP),FALSE)</f>
        <v>-</v>
      </c>
      <c r="AA61" s="529" t="str">
        <f>VLOOKUP($A61&amp;"-"&amp;AA$4,'04施策の客観指標'!$A$4:$AU$1029,COLUMN('04施策の客観指標'!$AP:$AP),FALSE)</f>
        <v>-</v>
      </c>
      <c r="AB61" s="547" t="str">
        <f t="shared" si="70"/>
        <v>a</v>
      </c>
      <c r="AC61" s="252">
        <f>VLOOKUP($A61&amp;"-"&amp;S$4,'04施策の客観指標'!$A$4:$AU$1029,COLUMN('04施策の客観指標'!$AU:$AU),FALSE)</f>
        <v>1</v>
      </c>
      <c r="AD61" s="38" t="str">
        <f>VLOOKUP($A61&amp;"-"&amp;T$4,'04施策の客観指標'!$A$4:$AU$1029,COLUMN('04施策の客観指標'!$AU:$AU),FALSE)</f>
        <v>-</v>
      </c>
      <c r="AE61" s="38" t="str">
        <f>VLOOKUP($A61&amp;"-"&amp;U$4,'04施策の客観指標'!$A$4:$AU$1029,COLUMN('04施策の客観指標'!$AU:$AU),FALSE)</f>
        <v>-</v>
      </c>
      <c r="AF61" s="38" t="str">
        <f>VLOOKUP($A61&amp;"-"&amp;V$4,'04施策の客観指標'!$A$4:$AU$1029,COLUMN('04施策の客観指標'!$AU:$AU),FALSE)</f>
        <v>-</v>
      </c>
      <c r="AG61" s="38" t="str">
        <f>VLOOKUP($A61&amp;"-"&amp;W$4,'04施策の客観指標'!$A$4:$AU$1029,COLUMN('04施策の客観指標'!$AU:$AU),FALSE)</f>
        <v>-</v>
      </c>
      <c r="AH61" s="38" t="str">
        <f>VLOOKUP($A61&amp;"-"&amp;X$4,'04施策の客観指標'!$A$4:$AU$1029,COLUMN('04施策の客観指標'!$AU:$AU),FALSE)</f>
        <v>-</v>
      </c>
      <c r="AI61" s="38" t="str">
        <f>VLOOKUP($A61&amp;"-"&amp;Y$4,'04施策の客観指標'!$A$4:$AU$1029,COLUMN('04施策の客観指標'!$AU:$AU),FALSE)</f>
        <v>-</v>
      </c>
      <c r="AJ61" s="38" t="str">
        <f>VLOOKUP($A61&amp;"-"&amp;Z$4,'04施策の客観指標'!$A$4:$AU$1029,COLUMN('04施策の客観指標'!$AU:$AU),FALSE)</f>
        <v>-</v>
      </c>
      <c r="AK61" s="38" t="str">
        <f>VLOOKUP($A61&amp;"-"&amp;AA$4,'04施策の客観指標'!$A$4:$AU$1029,COLUMN('04施策の客観指標'!$AU:$AU),FALSE)</f>
        <v>-</v>
      </c>
      <c r="AL61" s="82">
        <f t="shared" si="141"/>
        <v>1</v>
      </c>
      <c r="AM61" s="37">
        <f t="shared" si="142"/>
        <v>4</v>
      </c>
      <c r="AN61" s="38" t="str">
        <f t="shared" si="143"/>
        <v/>
      </c>
      <c r="AO61" s="38" t="str">
        <f t="shared" si="144"/>
        <v/>
      </c>
      <c r="AP61" s="38" t="str">
        <f t="shared" si="145"/>
        <v/>
      </c>
      <c r="AQ61" s="38" t="str">
        <f t="shared" si="146"/>
        <v/>
      </c>
      <c r="AR61" s="38" t="str">
        <f t="shared" si="147"/>
        <v/>
      </c>
      <c r="AS61" s="38" t="str">
        <f t="shared" si="148"/>
        <v/>
      </c>
      <c r="AT61" s="38" t="str">
        <f t="shared" si="149"/>
        <v/>
      </c>
      <c r="AU61" s="253" t="str">
        <f t="shared" si="150"/>
        <v/>
      </c>
      <c r="AV61" s="81">
        <f t="shared" si="200"/>
        <v>1</v>
      </c>
      <c r="AW61" s="534" t="str">
        <f>IF($K61="○",VLOOKUP($C61&amp;"-"&amp;AW$4,'05市民生活実感調査'!$A$3:$BC$218,COLUMN('05市民生活実感調査'!$O:$O),FALSE),"-")</f>
        <v>b</v>
      </c>
      <c r="AX61" s="535" t="str">
        <f>IF($L61="○",VLOOKUP($C61&amp;"-"&amp;AX$4,'05市民生活実感調査'!$A$3:$BC$218,COLUMN('05市民生活実感調査'!$O:$O),FALSE),"-")</f>
        <v>-</v>
      </c>
      <c r="AY61" s="535" t="str">
        <f>IF($M61="○",VLOOKUP($C61&amp;"-"&amp;AY$4,'05市民生活実感調査'!$A$3:$BC$218,COLUMN('05市民生活実感調査'!$O:$O),FALSE),"-")</f>
        <v>-</v>
      </c>
      <c r="AZ61" s="535" t="str">
        <f>IF($N61="○",VLOOKUP($C61&amp;"-"&amp;AZ$4,'05市民生活実感調査'!$A$3:$BC$218,COLUMN('05市民生活実感調査'!$O:$O),FALSE),"-")</f>
        <v>-</v>
      </c>
      <c r="BA61" s="535" t="str">
        <f>IF($O61="○",VLOOKUP($C61&amp;"-"&amp;BA$4,'05市民生活実感調査'!$A$3:$BC$218,COLUMN('05市民生活実感調査'!$O:$O),FALSE),"-")</f>
        <v>-</v>
      </c>
      <c r="BB61" s="535" t="str">
        <f>IF($P61="○",VLOOKUP($C61&amp;"-"&amp;BB$4,'05市民生活実感調査'!$A$3:$BC$218,COLUMN('05市民生活実感調査'!$O:$O),FALSE),"-")</f>
        <v>-</v>
      </c>
      <c r="BC61" s="535" t="str">
        <f>IF($Q61="○",VLOOKUP($C61&amp;"-"&amp;BC$4,'05市民生活実感調査'!$A$3:$BC$218,COLUMN('05市民生活実感調査'!$O:$O),FALSE),"-")</f>
        <v>-</v>
      </c>
      <c r="BD61" s="535" t="str">
        <f>IF($R61="○",VLOOKUP($C61&amp;"-"&amp;BD$4,'05市民生活実感調査'!$A$3:$BC$218,COLUMN('05市民生活実感調査'!$O:$O),FALSE),"-")</f>
        <v>-</v>
      </c>
      <c r="BE61" s="536" t="str">
        <f t="shared" si="81"/>
        <v>b</v>
      </c>
      <c r="BF61" s="37">
        <f t="shared" si="151"/>
        <v>3</v>
      </c>
      <c r="BG61" s="38" t="str">
        <f t="shared" si="152"/>
        <v/>
      </c>
      <c r="BH61" s="38" t="str">
        <f t="shared" si="153"/>
        <v/>
      </c>
      <c r="BI61" s="38" t="str">
        <f t="shared" si="154"/>
        <v/>
      </c>
      <c r="BJ61" s="38" t="str">
        <f t="shared" si="155"/>
        <v/>
      </c>
      <c r="BK61" s="38" t="str">
        <f t="shared" si="156"/>
        <v/>
      </c>
      <c r="BL61" s="38" t="str">
        <f t="shared" si="157"/>
        <v/>
      </c>
      <c r="BM61" s="38" t="str">
        <f t="shared" si="158"/>
        <v/>
      </c>
      <c r="BN61" s="41">
        <f t="shared" si="159"/>
        <v>0.75</v>
      </c>
      <c r="BO61" s="275" t="s">
        <v>125</v>
      </c>
      <c r="BP61" s="5" t="s">
        <v>2211</v>
      </c>
      <c r="BQ61" s="586" t="str">
        <f>VLOOKUP(AB61&amp;BE61&amp;BO61,[25]プルダウン!$AC$2:$AD$71,2,FALSE)</f>
        <v>B</v>
      </c>
      <c r="BR61" s="587" t="str">
        <f>VLOOKUP(BQ61,プルダウン!$A$1:$B$6,2,FALSE)</f>
        <v>政策の目的がかなり達成されている</v>
      </c>
      <c r="BS61" s="295" t="s">
        <v>325</v>
      </c>
      <c r="BT61" s="333" t="s">
        <v>325</v>
      </c>
      <c r="BU61" s="280" t="s">
        <v>2263</v>
      </c>
      <c r="BV61" s="296" t="s">
        <v>2727</v>
      </c>
      <c r="BW61" s="115" t="str">
        <f>VLOOKUP($A61&amp;"-"&amp;BW$4,'04施策の客観指標'!$A$4:$AU$1029,COLUMN('04施策の客観指標'!$AQ:$AQ),FALSE)</f>
        <v>-</v>
      </c>
      <c r="BX61" s="7" t="str">
        <f>VLOOKUP($A61&amp;"-"&amp;BX$4,'04施策の客観指標'!$A$4:$AU$1029,COLUMN('04施策の客観指標'!$AQ:$AQ),FALSE)</f>
        <v>-</v>
      </c>
      <c r="BY61" s="7" t="str">
        <f>VLOOKUP($A61&amp;"-"&amp;BY$4,'04施策の客観指標'!$A$4:$AU$1029,COLUMN('04施策の客観指標'!$AQ:$AQ),FALSE)</f>
        <v>-</v>
      </c>
      <c r="BZ61" s="7" t="str">
        <f>VLOOKUP($A61&amp;"-"&amp;BZ$4,'04施策の客観指標'!$A$4:$AU$1029,COLUMN('04施策の客観指標'!$AQ:$AQ),FALSE)</f>
        <v>-</v>
      </c>
      <c r="CA61" s="7" t="str">
        <f>VLOOKUP($A61&amp;"-"&amp;CA$4,'04施策の客観指標'!$A$4:$AU$1029,COLUMN('04施策の客観指標'!$AQ:$AQ),FALSE)</f>
        <v>-</v>
      </c>
      <c r="CB61" s="7" t="str">
        <f>VLOOKUP($A61&amp;"-"&amp;CB$4,'04施策の客観指標'!$A$4:$AU$1029,COLUMN('04施策の客観指標'!$AQ:$AQ),FALSE)</f>
        <v>-</v>
      </c>
      <c r="CC61" s="7" t="str">
        <f>VLOOKUP($A61&amp;"-"&amp;CC$4,'04施策の客観指標'!$A$4:$AU$1029,COLUMN('04施策の客観指標'!$AQ:$AQ),FALSE)</f>
        <v>-</v>
      </c>
      <c r="CD61" s="7" t="str">
        <f>VLOOKUP($A61&amp;"-"&amp;CD$4,'04施策の客観指標'!$A$4:$AU$1029,COLUMN('04施策の客観指標'!$AQ:$AQ),FALSE)</f>
        <v>-</v>
      </c>
      <c r="CE61" s="7" t="str">
        <f>VLOOKUP($A61&amp;"-"&amp;CE$4,'04施策の客観指標'!$A$4:$AU$1029,COLUMN('04施策の客観指標'!$AQ:$AQ),FALSE)</f>
        <v>-</v>
      </c>
      <c r="CF61" s="109" t="str">
        <f t="shared" si="84"/>
        <v>e</v>
      </c>
      <c r="CG61" s="37">
        <f>VLOOKUP($A61&amp;"-"&amp;BW$4,'04施策の客観指標'!$A$4:$AU$1029,COLUMN('04施策の客観指標'!$AU:$AU),FALSE)</f>
        <v>1</v>
      </c>
      <c r="CH61" s="38" t="str">
        <f>VLOOKUP($A61&amp;"-"&amp;BX$4,'04施策の客観指標'!$A$4:$AU$1029,COLUMN('04施策の客観指標'!$AU:$AU),FALSE)</f>
        <v>-</v>
      </c>
      <c r="CI61" s="38" t="str">
        <f>VLOOKUP($A61&amp;"-"&amp;BY$4,'04施策の客観指標'!$A$4:$AU$1029,COLUMN('04施策の客観指標'!$AU:$AU),FALSE)</f>
        <v>-</v>
      </c>
      <c r="CJ61" s="38" t="str">
        <f>VLOOKUP($A61&amp;"-"&amp;BZ$4,'04施策の客観指標'!$A$4:$AU$1029,COLUMN('04施策の客観指標'!$AU:$AU),FALSE)</f>
        <v>-</v>
      </c>
      <c r="CK61" s="38" t="str">
        <f>VLOOKUP($A61&amp;"-"&amp;CA$4,'04施策の客観指標'!$A$4:$AU$1029,COLUMN('04施策の客観指標'!$AU:$AU),FALSE)</f>
        <v>-</v>
      </c>
      <c r="CL61" s="38" t="str">
        <f>VLOOKUP($A61&amp;"-"&amp;CB$4,'04施策の客観指標'!$A$4:$AU$1029,COLUMN('04施策の客観指標'!$AU:$AU),FALSE)</f>
        <v>-</v>
      </c>
      <c r="CM61" s="38" t="str">
        <f>VLOOKUP($A61&amp;"-"&amp;CC$4,'04施策の客観指標'!$A$4:$AU$1029,COLUMN('04施策の客観指標'!$AU:$AU),FALSE)</f>
        <v>-</v>
      </c>
      <c r="CN61" s="38" t="str">
        <f>VLOOKUP($A61&amp;"-"&amp;CD$4,'04施策の客観指標'!$A$4:$AU$1029,COLUMN('04施策の客観指標'!$AU:$AU),FALSE)</f>
        <v>-</v>
      </c>
      <c r="CO61" s="38" t="str">
        <f>VLOOKUP($A61&amp;"-"&amp;CE$4,'04施策の客観指標'!$A$4:$AU$1029,COLUMN('04施策の客観指標'!$AU:$AU),FALSE)</f>
        <v>-</v>
      </c>
      <c r="CP61" s="82">
        <f t="shared" si="85"/>
        <v>1</v>
      </c>
      <c r="CQ61" s="37" t="str">
        <f t="shared" si="86"/>
        <v/>
      </c>
      <c r="CR61" s="38" t="str">
        <f t="shared" si="9"/>
        <v/>
      </c>
      <c r="CS61" s="38" t="str">
        <f t="shared" si="10"/>
        <v/>
      </c>
      <c r="CT61" s="38" t="str">
        <f t="shared" si="11"/>
        <v/>
      </c>
      <c r="CU61" s="38" t="str">
        <f t="shared" si="12"/>
        <v/>
      </c>
      <c r="CV61" s="38" t="str">
        <f t="shared" si="13"/>
        <v/>
      </c>
      <c r="CW61" s="38" t="str">
        <f t="shared" si="14"/>
        <v/>
      </c>
      <c r="CX61" s="38" t="str">
        <f t="shared" si="15"/>
        <v/>
      </c>
      <c r="CY61" s="38" t="str">
        <f t="shared" si="16"/>
        <v/>
      </c>
      <c r="CZ61" s="41">
        <f t="shared" si="87"/>
        <v>0</v>
      </c>
      <c r="DA61" s="37" t="str">
        <f>IF($K61="○",VLOOKUP($C61&amp;"-"&amp;DA$4,'05市民生活実感調査'!$A$3:$BC$218,COLUMN('05市民生活実感調査'!$Y:$Y),FALSE),"-")</f>
        <v>-</v>
      </c>
      <c r="DB61" s="38" t="str">
        <f>IF($L61="○",VLOOKUP($C61&amp;"-"&amp;DB$4,'05市民生活実感調査'!$A$3:$BC$218,COLUMN('05市民生活実感調査'!$Y:$Y),FALSE),"-")</f>
        <v>-</v>
      </c>
      <c r="DC61" s="38" t="str">
        <f>IF($M61="○",VLOOKUP($C61&amp;"-"&amp;DC$4,'05市民生活実感調査'!$A$3:$BC$218,COLUMN('05市民生活実感調査'!$Y:$Y),FALSE),"-")</f>
        <v>-</v>
      </c>
      <c r="DD61" s="38" t="str">
        <f>IF($N61="○",VLOOKUP($C61&amp;"-"&amp;DD$4,'05市民生活実感調査'!$A$3:$BC$218,COLUMN('05市民生活実感調査'!$Y:$Y),FALSE),"-")</f>
        <v>-</v>
      </c>
      <c r="DE61" s="38" t="str">
        <f>IF($O61="○",VLOOKUP($C61&amp;"-"&amp;DE$4,'05市民生活実感調査'!$A$3:$BC$218,COLUMN('05市民生活実感調査'!$Y:$Y),FALSE),"-")</f>
        <v>-</v>
      </c>
      <c r="DF61" s="38" t="str">
        <f>IF($P61="○",VLOOKUP($C61&amp;"-"&amp;DF$4,'05市民生活実感調査'!$A$3:$BC$218,COLUMN('05市民生活実感調査'!$Y:$Y),FALSE),"-")</f>
        <v>-</v>
      </c>
      <c r="DG61" s="38" t="str">
        <f>IF($Q61="○",VLOOKUP($C61&amp;"-"&amp;DG$4,'05市民生活実感調査'!$A$3:$BC$218,COLUMN('05市民生活実感調査'!$Y:$Y),FALSE),"-")</f>
        <v>-</v>
      </c>
      <c r="DH61" s="38" t="str">
        <f>IF($R61="○",VLOOKUP($C61&amp;"-"&amp;DH$4,'05市民生活実感調査'!$A$3:$BC$218,COLUMN('05市民生活実感調査'!$Y:$Y),FALSE),"-")</f>
        <v>-</v>
      </c>
      <c r="DI61" s="109" t="e">
        <f t="shared" si="88"/>
        <v>#DIV/0!</v>
      </c>
      <c r="DJ61" s="37" t="str">
        <f t="shared" si="89"/>
        <v/>
      </c>
      <c r="DK61" s="38" t="str">
        <f t="shared" si="17"/>
        <v/>
      </c>
      <c r="DL61" s="38" t="str">
        <f t="shared" si="18"/>
        <v/>
      </c>
      <c r="DM61" s="38" t="str">
        <f t="shared" si="19"/>
        <v/>
      </c>
      <c r="DN61" s="38" t="str">
        <f t="shared" si="20"/>
        <v/>
      </c>
      <c r="DO61" s="38" t="str">
        <f t="shared" si="21"/>
        <v/>
      </c>
      <c r="DP61" s="38" t="str">
        <f t="shared" si="22"/>
        <v/>
      </c>
      <c r="DQ61" s="38" t="str">
        <f t="shared" si="23"/>
        <v/>
      </c>
      <c r="DR61" s="41" t="e">
        <f t="shared" si="90"/>
        <v>#DIV/0!</v>
      </c>
      <c r="DS61" s="13" t="str">
        <f t="shared" si="91"/>
        <v>市民実感</v>
      </c>
      <c r="DT61" s="5" t="str">
        <f t="shared" si="92"/>
        <v>保健医療サービスは市民の日常生活に密着したものであり，市民において充実度を実感しやすいことを踏まえ，市民生活実感評価を重視する。</v>
      </c>
      <c r="DU61" s="108" t="e">
        <f>VLOOKUP(CF61&amp;DI61&amp;DS61,プルダウン!$AC$2:$AD$51,2,FALSE)</f>
        <v>#DIV/0!</v>
      </c>
      <c r="DV61" s="12" t="e">
        <f>VLOOKUP(DU61,プルダウン!$A$1:$B$6,2,FALSE)</f>
        <v>#DIV/0!</v>
      </c>
      <c r="DW61" s="11"/>
      <c r="DX61" s="12"/>
      <c r="DY61" s="22" t="s">
        <v>81</v>
      </c>
      <c r="DZ61" s="116"/>
      <c r="EA61" s="115" t="str">
        <f>VLOOKUP($A61&amp;"-"&amp;EA$4,'04施策の客観指標'!$A$4:$AU$1029,COLUMN('04施策の客観指標'!$AR:$AR),FALSE)</f>
        <v>-</v>
      </c>
      <c r="EB61" s="7" t="str">
        <f>VLOOKUP($A61&amp;"-"&amp;EB$4,'04施策の客観指標'!$A$4:$AU$1029,COLUMN('04施策の客観指標'!$AR:$AR),FALSE)</f>
        <v>-</v>
      </c>
      <c r="EC61" s="7" t="str">
        <f>VLOOKUP($A61&amp;"-"&amp;EC$4,'04施策の客観指標'!$A$4:$AU$1029,COLUMN('04施策の客観指標'!$AR:$AR),FALSE)</f>
        <v>-</v>
      </c>
      <c r="ED61" s="7" t="str">
        <f>VLOOKUP($A61&amp;"-"&amp;ED$4,'04施策の客観指標'!$A$4:$AU$1029,COLUMN('04施策の客観指標'!$AR:$AR),FALSE)</f>
        <v>-</v>
      </c>
      <c r="EE61" s="7" t="str">
        <f>VLOOKUP($A61&amp;"-"&amp;EE$4,'04施策の客観指標'!$A$4:$AU$1029,COLUMN('04施策の客観指標'!$AR:$AR),FALSE)</f>
        <v>-</v>
      </c>
      <c r="EF61" s="7" t="str">
        <f>VLOOKUP($A61&amp;"-"&amp;EF$4,'04施策の客観指標'!$A$4:$AU$1029,COLUMN('04施策の客観指標'!$AR:$AR),FALSE)</f>
        <v>-</v>
      </c>
      <c r="EG61" s="7" t="str">
        <f>VLOOKUP($A61&amp;"-"&amp;EG$4,'04施策の客観指標'!$A$4:$AU$1029,COLUMN('04施策の客観指標'!$AR:$AR),FALSE)</f>
        <v>-</v>
      </c>
      <c r="EH61" s="7" t="str">
        <f>VLOOKUP($A61&amp;"-"&amp;EH$4,'04施策の客観指標'!$A$4:$AU$1029,COLUMN('04施策の客観指標'!$AR:$AR),FALSE)</f>
        <v>-</v>
      </c>
      <c r="EI61" s="7" t="str">
        <f>VLOOKUP($A61&amp;"-"&amp;EI$4,'04施策の客観指標'!$A$4:$AU$1029,COLUMN('04施策の客観指標'!$AR:$AR),FALSE)</f>
        <v>-</v>
      </c>
      <c r="EJ61" s="109" t="str">
        <f t="shared" si="93"/>
        <v>e</v>
      </c>
      <c r="EK61" s="37">
        <f>VLOOKUP($A61&amp;"-"&amp;EA$4,'04施策の客観指標'!$A$4:$AU$1029,COLUMN('04施策の客観指標'!$AU:$AU),FALSE)</f>
        <v>1</v>
      </c>
      <c r="EL61" s="38" t="str">
        <f>VLOOKUP($A61&amp;"-"&amp;EB$4,'04施策の客観指標'!$A$4:$AU$1029,COLUMN('04施策の客観指標'!$AU:$AU),FALSE)</f>
        <v>-</v>
      </c>
      <c r="EM61" s="38" t="str">
        <f>VLOOKUP($A61&amp;"-"&amp;EC$4,'04施策の客観指標'!$A$4:$AU$1029,COLUMN('04施策の客観指標'!$AU:$AU),FALSE)</f>
        <v>-</v>
      </c>
      <c r="EN61" s="38" t="str">
        <f>VLOOKUP($A61&amp;"-"&amp;ED$4,'04施策の客観指標'!$A$4:$AU$1029,COLUMN('04施策の客観指標'!$AU:$AU),FALSE)</f>
        <v>-</v>
      </c>
      <c r="EO61" s="38" t="str">
        <f>VLOOKUP($A61&amp;"-"&amp;EE$4,'04施策の客観指標'!$A$4:$AU$1029,COLUMN('04施策の客観指標'!$AU:$AU),FALSE)</f>
        <v>-</v>
      </c>
      <c r="EP61" s="38" t="str">
        <f>VLOOKUP($A61&amp;"-"&amp;EF$4,'04施策の客観指標'!$A$4:$AU$1029,COLUMN('04施策の客観指標'!$AU:$AU),FALSE)</f>
        <v>-</v>
      </c>
      <c r="EQ61" s="38" t="str">
        <f>VLOOKUP($A61&amp;"-"&amp;EG$4,'04施策の客観指標'!$A$4:$AU$1029,COLUMN('04施策の客観指標'!$AU:$AU),FALSE)</f>
        <v>-</v>
      </c>
      <c r="ER61" s="38" t="str">
        <f>VLOOKUP($A61&amp;"-"&amp;EH$4,'04施策の客観指標'!$A$4:$AU$1029,COLUMN('04施策の客観指標'!$AU:$AU),FALSE)</f>
        <v>-</v>
      </c>
      <c r="ES61" s="38" t="str">
        <f>VLOOKUP($A61&amp;"-"&amp;EI$4,'04施策の客観指標'!$A$4:$AU$1029,COLUMN('04施策の客観指標'!$AU:$AU),FALSE)</f>
        <v>-</v>
      </c>
      <c r="ET61" s="82">
        <f t="shared" si="94"/>
        <v>1</v>
      </c>
      <c r="EU61" s="37" t="str">
        <f t="shared" si="95"/>
        <v/>
      </c>
      <c r="EV61" s="38" t="str">
        <f t="shared" si="24"/>
        <v/>
      </c>
      <c r="EW61" s="38" t="str">
        <f t="shared" si="25"/>
        <v/>
      </c>
      <c r="EX61" s="38" t="str">
        <f t="shared" si="26"/>
        <v/>
      </c>
      <c r="EY61" s="38" t="str">
        <f t="shared" si="27"/>
        <v/>
      </c>
      <c r="EZ61" s="38" t="str">
        <f t="shared" si="28"/>
        <v/>
      </c>
      <c r="FA61" s="38" t="str">
        <f t="shared" si="29"/>
        <v/>
      </c>
      <c r="FB61" s="38" t="str">
        <f t="shared" si="30"/>
        <v/>
      </c>
      <c r="FC61" s="38" t="str">
        <f t="shared" si="31"/>
        <v/>
      </c>
      <c r="FD61" s="41">
        <f t="shared" si="96"/>
        <v>0</v>
      </c>
      <c r="FE61" s="37" t="str">
        <f>IF($K61="○",VLOOKUP($C61&amp;"-"&amp;FE$4,'05市民生活実感調査'!$A$3:$BC$218,COLUMN('05市民生活実感調査'!$AI:$AI),FALSE),"-")</f>
        <v>-</v>
      </c>
      <c r="FF61" s="38" t="str">
        <f>IF($L61="○",VLOOKUP($C61&amp;"-"&amp;FF$4,'05市民生活実感調査'!$A$3:$BC$218,COLUMN('05市民生活実感調査'!$AI:$AI),FALSE),"-")</f>
        <v>-</v>
      </c>
      <c r="FG61" s="38" t="str">
        <f>IF($M61="○",VLOOKUP($C61&amp;"-"&amp;FG$4,'05市民生活実感調査'!$A$3:$BC$218,COLUMN('05市民生活実感調査'!$AI:$AI),FALSE),"-")</f>
        <v>-</v>
      </c>
      <c r="FH61" s="38" t="str">
        <f>IF($N61="○",VLOOKUP($C61&amp;"-"&amp;FH$4,'05市民生活実感調査'!$A$3:$BC$218,COLUMN('05市民生活実感調査'!$AI:$AI),FALSE),"-")</f>
        <v>-</v>
      </c>
      <c r="FI61" s="38" t="str">
        <f>IF($O61="○",VLOOKUP($C61&amp;"-"&amp;FI$4,'05市民生活実感調査'!$A$3:$BC$218,COLUMN('05市民生活実感調査'!$AI:$AI),FALSE),"-")</f>
        <v>-</v>
      </c>
      <c r="FJ61" s="38" t="str">
        <f>IF($P61="○",VLOOKUP($C61&amp;"-"&amp;FJ$4,'05市民生活実感調査'!$A$3:$BC$218,COLUMN('05市民生活実感調査'!$AI:$AI),FALSE),"-")</f>
        <v>-</v>
      </c>
      <c r="FK61" s="38" t="str">
        <f>IF($Q61="○",VLOOKUP($C61&amp;"-"&amp;FK$4,'05市民生活実感調査'!$A$3:$BC$218,COLUMN('05市民生活実感調査'!$AI:$AI),FALSE),"-")</f>
        <v>-</v>
      </c>
      <c r="FL61" s="38" t="str">
        <f>IF($R61="○",VLOOKUP($C61&amp;"-"&amp;FL$4,'05市民生活実感調査'!$A$3:$BC$218,COLUMN('05市民生活実感調査'!$AI:$AI),FALSE),"-")</f>
        <v>-</v>
      </c>
      <c r="FM61" s="109" t="e">
        <f t="shared" si="97"/>
        <v>#DIV/0!</v>
      </c>
      <c r="FN61" s="37" t="str">
        <f t="shared" si="98"/>
        <v/>
      </c>
      <c r="FO61" s="38" t="str">
        <f t="shared" si="32"/>
        <v/>
      </c>
      <c r="FP61" s="38" t="str">
        <f t="shared" si="33"/>
        <v/>
      </c>
      <c r="FQ61" s="38" t="str">
        <f t="shared" si="34"/>
        <v/>
      </c>
      <c r="FR61" s="38" t="str">
        <f t="shared" si="35"/>
        <v/>
      </c>
      <c r="FS61" s="38" t="str">
        <f t="shared" si="36"/>
        <v/>
      </c>
      <c r="FT61" s="38" t="str">
        <f t="shared" si="37"/>
        <v/>
      </c>
      <c r="FU61" s="38" t="str">
        <f t="shared" si="38"/>
        <v/>
      </c>
      <c r="FV61" s="41" t="e">
        <f t="shared" si="99"/>
        <v>#DIV/0!</v>
      </c>
      <c r="FW61" s="13" t="str">
        <f t="shared" si="100"/>
        <v>市民実感</v>
      </c>
      <c r="FX61" s="5" t="str">
        <f t="shared" si="101"/>
        <v>保健医療サービスは市民の日常生活に密着したものであり，市民において充実度を実感しやすいことを踏まえ，市民生活実感評価を重視する。</v>
      </c>
      <c r="FY61" s="108" t="e">
        <f>VLOOKUP(EJ61&amp;FM61&amp;FW61,プルダウン!$AC$2:$AD$51,2,FALSE)</f>
        <v>#DIV/0!</v>
      </c>
      <c r="FZ61" s="12" t="e">
        <f>VLOOKUP(FY61,プルダウン!$A$1:$B$6,2,FALSE)</f>
        <v>#DIV/0!</v>
      </c>
      <c r="GA61" s="11"/>
      <c r="GB61" s="12"/>
      <c r="GC61" s="22" t="s">
        <v>81</v>
      </c>
      <c r="GD61" s="116"/>
      <c r="GE61" s="115" t="str">
        <f>VLOOKUP($A61&amp;"-"&amp;GE$4,'04施策の客観指標'!$A$4:$AU$1029,COLUMN('04施策の客観指標'!$AS:$AS),FALSE)</f>
        <v>-</v>
      </c>
      <c r="GF61" s="7" t="str">
        <f>VLOOKUP($A61&amp;"-"&amp;GF$4,'04施策の客観指標'!$A$4:$AU$1029,COLUMN('04施策の客観指標'!$AS:$AS),FALSE)</f>
        <v>-</v>
      </c>
      <c r="GG61" s="7" t="str">
        <f>VLOOKUP($A61&amp;"-"&amp;GG$4,'04施策の客観指標'!$A$4:$AU$1029,COLUMN('04施策の客観指標'!$AS:$AS),FALSE)</f>
        <v>-</v>
      </c>
      <c r="GH61" s="7" t="str">
        <f>VLOOKUP($A61&amp;"-"&amp;GH$4,'04施策の客観指標'!$A$4:$AU$1029,COLUMN('04施策の客観指標'!$AS:$AS),FALSE)</f>
        <v>-</v>
      </c>
      <c r="GI61" s="7" t="str">
        <f>VLOOKUP($A61&amp;"-"&amp;GI$4,'04施策の客観指標'!$A$4:$AU$1029,COLUMN('04施策の客観指標'!$AS:$AS),FALSE)</f>
        <v>-</v>
      </c>
      <c r="GJ61" s="7" t="str">
        <f>VLOOKUP($A61&amp;"-"&amp;GJ$4,'04施策の客観指標'!$A$4:$AU$1029,COLUMN('04施策の客観指標'!$AS:$AS),FALSE)</f>
        <v>-</v>
      </c>
      <c r="GK61" s="7" t="str">
        <f>VLOOKUP($A61&amp;"-"&amp;GK$4,'04施策の客観指標'!$A$4:$AU$1029,COLUMN('04施策の客観指標'!$AS:$AS),FALSE)</f>
        <v>-</v>
      </c>
      <c r="GL61" s="7" t="str">
        <f>VLOOKUP($A61&amp;"-"&amp;GL$4,'04施策の客観指標'!$A$4:$AU$1029,COLUMN('04施策の客観指標'!$AS:$AS),FALSE)</f>
        <v>-</v>
      </c>
      <c r="GM61" s="7" t="str">
        <f>VLOOKUP($A61&amp;"-"&amp;GM$4,'04施策の客観指標'!$A$4:$AU$1029,COLUMN('04施策の客観指標'!$AS:$AS),FALSE)</f>
        <v>-</v>
      </c>
      <c r="GN61" s="109" t="str">
        <f t="shared" si="102"/>
        <v>e</v>
      </c>
      <c r="GO61" s="37">
        <f>VLOOKUP($A61&amp;"-"&amp;GE$4,'04施策の客観指標'!$A$4:$AU$1029,COLUMN('04施策の客観指標'!$AU:$AU),FALSE)</f>
        <v>1</v>
      </c>
      <c r="GP61" s="38" t="str">
        <f>VLOOKUP($A61&amp;"-"&amp;GF$4,'04施策の客観指標'!$A$4:$AU$1029,COLUMN('04施策の客観指標'!$AU:$AU),FALSE)</f>
        <v>-</v>
      </c>
      <c r="GQ61" s="38" t="str">
        <f>VLOOKUP($A61&amp;"-"&amp;GG$4,'04施策の客観指標'!$A$4:$AU$1029,COLUMN('04施策の客観指標'!$AU:$AU),FALSE)</f>
        <v>-</v>
      </c>
      <c r="GR61" s="38" t="str">
        <f>VLOOKUP($A61&amp;"-"&amp;GH$4,'04施策の客観指標'!$A$4:$AU$1029,COLUMN('04施策の客観指標'!$AU:$AU),FALSE)</f>
        <v>-</v>
      </c>
      <c r="GS61" s="38" t="str">
        <f>VLOOKUP($A61&amp;"-"&amp;GI$4,'04施策の客観指標'!$A$4:$AU$1029,COLUMN('04施策の客観指標'!$AU:$AU),FALSE)</f>
        <v>-</v>
      </c>
      <c r="GT61" s="38" t="str">
        <f>VLOOKUP($A61&amp;"-"&amp;GJ$4,'04施策の客観指標'!$A$4:$AU$1029,COLUMN('04施策の客観指標'!$AU:$AU),FALSE)</f>
        <v>-</v>
      </c>
      <c r="GU61" s="38" t="str">
        <f>VLOOKUP($A61&amp;"-"&amp;GK$4,'04施策の客観指標'!$A$4:$AU$1029,COLUMN('04施策の客観指標'!$AU:$AU),FALSE)</f>
        <v>-</v>
      </c>
      <c r="GV61" s="38" t="str">
        <f>VLOOKUP($A61&amp;"-"&amp;GL$4,'04施策の客観指標'!$A$4:$AU$1029,COLUMN('04施策の客観指標'!$AU:$AU),FALSE)</f>
        <v>-</v>
      </c>
      <c r="GW61" s="38" t="str">
        <f>VLOOKUP($A61&amp;"-"&amp;GM$4,'04施策の客観指標'!$A$4:$AU$1029,COLUMN('04施策の客観指標'!$AU:$AU),FALSE)</f>
        <v>-</v>
      </c>
      <c r="GX61" s="82">
        <f t="shared" si="103"/>
        <v>1</v>
      </c>
      <c r="GY61" s="37" t="str">
        <f t="shared" si="104"/>
        <v/>
      </c>
      <c r="GZ61" s="38" t="str">
        <f t="shared" si="39"/>
        <v/>
      </c>
      <c r="HA61" s="38" t="str">
        <f t="shared" si="40"/>
        <v/>
      </c>
      <c r="HB61" s="38" t="str">
        <f t="shared" si="41"/>
        <v/>
      </c>
      <c r="HC61" s="38" t="str">
        <f t="shared" si="42"/>
        <v/>
      </c>
      <c r="HD61" s="38" t="str">
        <f t="shared" si="43"/>
        <v/>
      </c>
      <c r="HE61" s="38" t="str">
        <f t="shared" si="44"/>
        <v/>
      </c>
      <c r="HF61" s="38" t="str">
        <f t="shared" si="45"/>
        <v/>
      </c>
      <c r="HG61" s="38" t="str">
        <f t="shared" si="46"/>
        <v/>
      </c>
      <c r="HH61" s="41">
        <f t="shared" si="105"/>
        <v>0</v>
      </c>
      <c r="HI61" s="37" t="str">
        <f>IF($K61="○",VLOOKUP($C61&amp;"-"&amp;HI$4,'05市民生活実感調査'!$A$3:$BC$218,COLUMN('05市民生活実感調査'!$AS:$AS),FALSE),"-")</f>
        <v>-</v>
      </c>
      <c r="HJ61" s="38" t="str">
        <f>IF($L61="○",VLOOKUP($C61&amp;"-"&amp;HJ$4,'05市民生活実感調査'!$A$3:$BC$218,COLUMN('05市民生活実感調査'!$AS:$AS),FALSE),"-")</f>
        <v>-</v>
      </c>
      <c r="HK61" s="38" t="str">
        <f>IF($M61="○",VLOOKUP($C61&amp;"-"&amp;HK$4,'05市民生活実感調査'!$A$3:$BC$218,COLUMN('05市民生活実感調査'!$AS:$AS),FALSE),"-")</f>
        <v>-</v>
      </c>
      <c r="HL61" s="38" t="str">
        <f>IF($N61="○",VLOOKUP($C61&amp;"-"&amp;HL$4,'05市民生活実感調査'!$A$3:$BC$218,COLUMN('05市民生活実感調査'!$AS:$AS),FALSE),"-")</f>
        <v>-</v>
      </c>
      <c r="HM61" s="38" t="str">
        <f>IF($O61="○",VLOOKUP($C61&amp;"-"&amp;HM$4,'05市民生活実感調査'!$A$3:$BC$218,COLUMN('05市民生活実感調査'!$AS:$AS),FALSE),"-")</f>
        <v>-</v>
      </c>
      <c r="HN61" s="38" t="str">
        <f>IF($P61="○",VLOOKUP($C61&amp;"-"&amp;HN$4,'05市民生活実感調査'!$A$3:$BC$218,COLUMN('05市民生活実感調査'!$AS:$AS),FALSE),"-")</f>
        <v>-</v>
      </c>
      <c r="HO61" s="38" t="str">
        <f>IF($Q61="○",VLOOKUP($C61&amp;"-"&amp;HO$4,'05市民生活実感調査'!$A$3:$BC$218,COLUMN('05市民生活実感調査'!$AS:$AS),FALSE),"-")</f>
        <v>-</v>
      </c>
      <c r="HP61" s="38" t="str">
        <f>IF($R61="○",VLOOKUP($C61&amp;"-"&amp;HP$4,'05市民生活実感調査'!$A$3:$BC$218,COLUMN('05市民生活実感調査'!$AS:$AS),FALSE),"-")</f>
        <v>-</v>
      </c>
      <c r="HQ61" s="109" t="e">
        <f t="shared" si="106"/>
        <v>#DIV/0!</v>
      </c>
      <c r="HR61" s="37" t="str">
        <f t="shared" si="107"/>
        <v/>
      </c>
      <c r="HS61" s="38" t="str">
        <f t="shared" si="47"/>
        <v/>
      </c>
      <c r="HT61" s="38" t="str">
        <f t="shared" si="48"/>
        <v/>
      </c>
      <c r="HU61" s="38" t="str">
        <f t="shared" si="49"/>
        <v/>
      </c>
      <c r="HV61" s="38" t="str">
        <f t="shared" si="50"/>
        <v/>
      </c>
      <c r="HW61" s="38" t="str">
        <f t="shared" si="51"/>
        <v/>
      </c>
      <c r="HX61" s="38" t="str">
        <f t="shared" si="52"/>
        <v/>
      </c>
      <c r="HY61" s="38" t="str">
        <f t="shared" si="53"/>
        <v/>
      </c>
      <c r="HZ61" s="41" t="e">
        <f t="shared" si="108"/>
        <v>#DIV/0!</v>
      </c>
      <c r="IA61" s="13" t="str">
        <f t="shared" si="109"/>
        <v>市民実感</v>
      </c>
      <c r="IB61" s="5" t="str">
        <f t="shared" si="110"/>
        <v>保健医療サービスは市民の日常生活に密着したものであり，市民において充実度を実感しやすいことを踏まえ，市民生活実感評価を重視する。</v>
      </c>
      <c r="IC61" s="108" t="e">
        <f>VLOOKUP(GN61&amp;HQ61&amp;IA61,プルダウン!$AC$2:$AD$51,2,FALSE)</f>
        <v>#DIV/0!</v>
      </c>
      <c r="ID61" s="12" t="e">
        <f>VLOOKUP(IC61,プルダウン!$A$1:$B$6,2,FALSE)</f>
        <v>#DIV/0!</v>
      </c>
      <c r="IE61" s="11"/>
      <c r="IF61" s="12"/>
      <c r="IG61" s="22" t="s">
        <v>81</v>
      </c>
      <c r="IH61" s="116"/>
      <c r="II61" s="115" t="str">
        <f>VLOOKUP($A61&amp;"-"&amp;II$4,'04施策の客観指標'!$A$4:$AU$1029,COLUMN('04施策の客観指標'!$AT:$AT),FALSE)</f>
        <v>-</v>
      </c>
      <c r="IJ61" s="7" t="str">
        <f>VLOOKUP($A61&amp;"-"&amp;IJ$4,'04施策の客観指標'!$A$4:$AU$1029,COLUMN('04施策の客観指標'!$AT:$AT),FALSE)</f>
        <v>-</v>
      </c>
      <c r="IK61" s="7" t="str">
        <f>VLOOKUP($A61&amp;"-"&amp;IK$4,'04施策の客観指標'!$A$4:$AU$1029,COLUMN('04施策の客観指標'!$AT:$AT),FALSE)</f>
        <v>-</v>
      </c>
      <c r="IL61" s="7" t="str">
        <f>VLOOKUP($A61&amp;"-"&amp;IL$4,'04施策の客観指標'!$A$4:$AU$1029,COLUMN('04施策の客観指標'!$AT:$AT),FALSE)</f>
        <v>-</v>
      </c>
      <c r="IM61" s="7" t="str">
        <f>VLOOKUP($A61&amp;"-"&amp;IM$4,'04施策の客観指標'!$A$4:$AU$1029,COLUMN('04施策の客観指標'!$AT:$AT),FALSE)</f>
        <v>-</v>
      </c>
      <c r="IN61" s="7" t="str">
        <f>VLOOKUP($A61&amp;"-"&amp;IN$4,'04施策の客観指標'!$A$4:$AU$1029,COLUMN('04施策の客観指標'!$AT:$AT),FALSE)</f>
        <v>-</v>
      </c>
      <c r="IO61" s="7" t="str">
        <f>VLOOKUP($A61&amp;"-"&amp;IO$4,'04施策の客観指標'!$A$4:$AU$1029,COLUMN('04施策の客観指標'!$AT:$AT),FALSE)</f>
        <v>-</v>
      </c>
      <c r="IP61" s="7" t="str">
        <f>VLOOKUP($A61&amp;"-"&amp;IP$4,'04施策の客観指標'!$A$4:$AU$1029,COLUMN('04施策の客観指標'!$AT:$AT),FALSE)</f>
        <v>-</v>
      </c>
      <c r="IQ61" s="7" t="str">
        <f>VLOOKUP($A61&amp;"-"&amp;IQ$4,'04施策の客観指標'!$A$4:$AU$1029,COLUMN('04施策の客観指標'!$AT:$AT),FALSE)</f>
        <v>-</v>
      </c>
      <c r="IR61" s="109" t="str">
        <f t="shared" si="111"/>
        <v>e</v>
      </c>
      <c r="IS61" s="37">
        <f>VLOOKUP($A61&amp;"-"&amp;II$4,'04施策の客観指標'!$A$4:$AU$1029,COLUMN('04施策の客観指標'!$AU:$AU),FALSE)</f>
        <v>1</v>
      </c>
      <c r="IT61" s="38" t="str">
        <f>VLOOKUP($A61&amp;"-"&amp;IJ$4,'04施策の客観指標'!$A$4:$AU$1029,COLUMN('04施策の客観指標'!$AU:$AU),FALSE)</f>
        <v>-</v>
      </c>
      <c r="IU61" s="38" t="str">
        <f>VLOOKUP($A61&amp;"-"&amp;IK$4,'04施策の客観指標'!$A$4:$AU$1029,COLUMN('04施策の客観指標'!$AU:$AU),FALSE)</f>
        <v>-</v>
      </c>
      <c r="IV61" s="38" t="str">
        <f>VLOOKUP($A61&amp;"-"&amp;IL$4,'04施策の客観指標'!$A$4:$AU$1029,COLUMN('04施策の客観指標'!$AU:$AU),FALSE)</f>
        <v>-</v>
      </c>
      <c r="IW61" s="38" t="str">
        <f>VLOOKUP($A61&amp;"-"&amp;IM$4,'04施策の客観指標'!$A$4:$AU$1029,COLUMN('04施策の客観指標'!$AU:$AU),FALSE)</f>
        <v>-</v>
      </c>
      <c r="IX61" s="38" t="str">
        <f>VLOOKUP($A61&amp;"-"&amp;IN$4,'04施策の客観指標'!$A$4:$AU$1029,COLUMN('04施策の客観指標'!$AU:$AU),FALSE)</f>
        <v>-</v>
      </c>
      <c r="IY61" s="38" t="str">
        <f>VLOOKUP($A61&amp;"-"&amp;IO$4,'04施策の客観指標'!$A$4:$AU$1029,COLUMN('04施策の客観指標'!$AU:$AU),FALSE)</f>
        <v>-</v>
      </c>
      <c r="IZ61" s="38" t="str">
        <f>VLOOKUP($A61&amp;"-"&amp;IP$4,'04施策の客観指標'!$A$4:$AU$1029,COLUMN('04施策の客観指標'!$AU:$AU),FALSE)</f>
        <v>-</v>
      </c>
      <c r="JA61" s="38" t="str">
        <f>VLOOKUP($A61&amp;"-"&amp;IQ$4,'04施策の客観指標'!$A$4:$AU$1029,COLUMN('04施策の客観指標'!$AU:$AU),FALSE)</f>
        <v>-</v>
      </c>
      <c r="JB61" s="82">
        <f t="shared" si="112"/>
        <v>1</v>
      </c>
      <c r="JC61" s="37" t="str">
        <f t="shared" si="113"/>
        <v/>
      </c>
      <c r="JD61" s="38" t="str">
        <f t="shared" si="54"/>
        <v/>
      </c>
      <c r="JE61" s="38" t="str">
        <f t="shared" si="55"/>
        <v/>
      </c>
      <c r="JF61" s="38" t="str">
        <f t="shared" si="56"/>
        <v/>
      </c>
      <c r="JG61" s="38" t="str">
        <f t="shared" si="57"/>
        <v/>
      </c>
      <c r="JH61" s="38" t="str">
        <f t="shared" si="58"/>
        <v/>
      </c>
      <c r="JI61" s="38" t="str">
        <f t="shared" si="59"/>
        <v/>
      </c>
      <c r="JJ61" s="38" t="str">
        <f t="shared" si="60"/>
        <v/>
      </c>
      <c r="JK61" s="38" t="str">
        <f t="shared" si="61"/>
        <v/>
      </c>
      <c r="JL61" s="41">
        <f t="shared" si="114"/>
        <v>0</v>
      </c>
      <c r="JM61" s="37" t="str">
        <f>IF($K61="○",VLOOKUP($C61&amp;"-"&amp;JM$4,'05市民生活実感調査'!$A$3:$BC$218,COLUMN('05市民生活実感調査'!$BC:$BC),FALSE),"-")</f>
        <v>-</v>
      </c>
      <c r="JN61" s="38" t="str">
        <f>IF($L61="○",VLOOKUP($C61&amp;"-"&amp;JN$4,'05市民生活実感調査'!$A$3:$BC$218,COLUMN('05市民生活実感調査'!$BC:$BC),FALSE),"-")</f>
        <v>-</v>
      </c>
      <c r="JO61" s="38" t="str">
        <f>IF($M61="○",VLOOKUP($C61&amp;"-"&amp;JO$4,'05市民生活実感調査'!$A$3:$BC$218,COLUMN('05市民生活実感調査'!$BC:$BC),FALSE),"-")</f>
        <v>-</v>
      </c>
      <c r="JP61" s="38" t="str">
        <f>IF($N61="○",VLOOKUP($C61&amp;"-"&amp;JP$4,'05市民生活実感調査'!$A$3:$BC$218,COLUMN('05市民生活実感調査'!$BC:$BC),FALSE),"-")</f>
        <v>-</v>
      </c>
      <c r="JQ61" s="38" t="str">
        <f>IF($O61="○",VLOOKUP($C61&amp;"-"&amp;JQ$4,'05市民生活実感調査'!$A$3:$BC$218,COLUMN('05市民生活実感調査'!$BC:$BC),FALSE),"-")</f>
        <v>-</v>
      </c>
      <c r="JR61" s="38" t="str">
        <f>IF($P61="○",VLOOKUP($C61&amp;"-"&amp;JR$4,'05市民生活実感調査'!$A$3:$BC$218,COLUMN('05市民生活実感調査'!$BC:$BC),FALSE),"-")</f>
        <v>-</v>
      </c>
      <c r="JS61" s="38" t="str">
        <f>IF($Q61="○",VLOOKUP($C61&amp;"-"&amp;JS$4,'05市民生活実感調査'!$A$3:$BC$218,COLUMN('05市民生活実感調査'!$BC:$BC),FALSE),"-")</f>
        <v>-</v>
      </c>
      <c r="JT61" s="38" t="str">
        <f>IF($R61="○",VLOOKUP($C61&amp;"-"&amp;JT$4,'05市民生活実感調査'!$A$3:$BC$218,COLUMN('05市民生活実感調査'!$BC:$BC),FALSE),"-")</f>
        <v>-</v>
      </c>
      <c r="JU61" s="109" t="e">
        <f t="shared" si="115"/>
        <v>#DIV/0!</v>
      </c>
      <c r="JV61" s="37" t="str">
        <f t="shared" si="116"/>
        <v/>
      </c>
      <c r="JW61" s="38" t="str">
        <f t="shared" si="62"/>
        <v/>
      </c>
      <c r="JX61" s="38" t="str">
        <f t="shared" si="63"/>
        <v/>
      </c>
      <c r="JY61" s="38" t="str">
        <f t="shared" si="64"/>
        <v/>
      </c>
      <c r="JZ61" s="38" t="str">
        <f t="shared" si="65"/>
        <v/>
      </c>
      <c r="KA61" s="38" t="str">
        <f t="shared" si="66"/>
        <v/>
      </c>
      <c r="KB61" s="38" t="str">
        <f t="shared" si="67"/>
        <v/>
      </c>
      <c r="KC61" s="38" t="str">
        <f t="shared" si="68"/>
        <v/>
      </c>
      <c r="KD61" s="41" t="e">
        <f t="shared" si="117"/>
        <v>#DIV/0!</v>
      </c>
      <c r="KE61" s="13" t="str">
        <f t="shared" si="118"/>
        <v>市民実感</v>
      </c>
      <c r="KF61" s="5" t="str">
        <f t="shared" si="119"/>
        <v>保健医療サービスは市民の日常生活に密着したものであり，市民において充実度を実感しやすいことを踏まえ，市民生活実感評価を重視する。</v>
      </c>
      <c r="KG61" s="108" t="e">
        <f>VLOOKUP(IR61&amp;JU61&amp;KE61,プルダウン!$AC$2:$AD$51,2,FALSE)</f>
        <v>#DIV/0!</v>
      </c>
      <c r="KH61" s="12" t="e">
        <f>VLOOKUP(KG61,プルダウン!$A$1:$B$6,2,FALSE)</f>
        <v>#DIV/0!</v>
      </c>
      <c r="KI61" s="11"/>
      <c r="KJ61" s="12"/>
      <c r="KK61" s="22" t="s">
        <v>81</v>
      </c>
      <c r="KL61" s="5"/>
    </row>
    <row r="62" spans="1:298" ht="162" customHeight="1">
      <c r="A62" s="18">
        <v>1602</v>
      </c>
      <c r="B62" s="5" t="s">
        <v>216</v>
      </c>
      <c r="C62" s="47">
        <f t="shared" si="140"/>
        <v>16</v>
      </c>
      <c r="D62" s="12" t="str">
        <f>IFERROR(VLOOKUP(C62,プルダウン!$L$2:$M$28,2,FALSE),"-")</f>
        <v>保健衛生・医療</v>
      </c>
      <c r="E62" s="5"/>
      <c r="F62" s="11" t="s">
        <v>2137</v>
      </c>
      <c r="G62" s="195" t="s">
        <v>2492</v>
      </c>
      <c r="H62" s="11"/>
      <c r="I62" s="20"/>
      <c r="J62" s="5"/>
      <c r="K62" s="42" t="s">
        <v>85</v>
      </c>
      <c r="L62" s="43" t="s">
        <v>392</v>
      </c>
      <c r="M62" s="43" t="s">
        <v>85</v>
      </c>
      <c r="N62" s="43" t="s">
        <v>85</v>
      </c>
      <c r="O62" s="43" t="s">
        <v>85</v>
      </c>
      <c r="P62" s="43" t="s">
        <v>85</v>
      </c>
      <c r="Q62" s="43" t="s">
        <v>85</v>
      </c>
      <c r="R62" s="41" t="s">
        <v>85</v>
      </c>
      <c r="S62" s="546" t="str">
        <f>VLOOKUP($A62&amp;"-"&amp;S$4,'04施策の客観指標'!$A$4:$AU$1029,COLUMN('04施策の客観指標'!$AP:$AP),FALSE)</f>
        <v>a</v>
      </c>
      <c r="T62" s="528" t="str">
        <f>VLOOKUP($A62&amp;"-"&amp;T$4,'04施策の客観指標'!$A$4:$AU$1029,COLUMN('04施策の客観指標'!$AP:$AP),FALSE)</f>
        <v>-</v>
      </c>
      <c r="U62" s="528" t="str">
        <f>VLOOKUP($A62&amp;"-"&amp;U$4,'04施策の客観指標'!$A$4:$AU$1029,COLUMN('04施策の客観指標'!$AP:$AP),FALSE)</f>
        <v>-</v>
      </c>
      <c r="V62" s="528" t="str">
        <f>VLOOKUP($A62&amp;"-"&amp;V$4,'04施策の客観指標'!$A$4:$AU$1029,COLUMN('04施策の客観指標'!$AP:$AP),FALSE)</f>
        <v>-</v>
      </c>
      <c r="W62" s="528" t="str">
        <f>VLOOKUP($A62&amp;"-"&amp;W$4,'04施策の客観指標'!$A$4:$AU$1029,COLUMN('04施策の客観指標'!$AP:$AP),FALSE)</f>
        <v>-</v>
      </c>
      <c r="X62" s="528" t="str">
        <f>VLOOKUP($A62&amp;"-"&amp;X$4,'04施策の客観指標'!$A$4:$AU$1029,COLUMN('04施策の客観指標'!$AP:$AP),FALSE)</f>
        <v>-</v>
      </c>
      <c r="Y62" s="528" t="str">
        <f>VLOOKUP($A62&amp;"-"&amp;Y$4,'04施策の客観指標'!$A$4:$AU$1029,COLUMN('04施策の客観指標'!$AP:$AP),FALSE)</f>
        <v>-</v>
      </c>
      <c r="Z62" s="528" t="str">
        <f>VLOOKUP($A62&amp;"-"&amp;Z$4,'04施策の客観指標'!$A$4:$AU$1029,COLUMN('04施策の客観指標'!$AP:$AP),FALSE)</f>
        <v>-</v>
      </c>
      <c r="AA62" s="529" t="str">
        <f>VLOOKUP($A62&amp;"-"&amp;AA$4,'04施策の客観指標'!$A$4:$AU$1029,COLUMN('04施策の客観指標'!$AP:$AP),FALSE)</f>
        <v>-</v>
      </c>
      <c r="AB62" s="547" t="str">
        <f t="shared" si="70"/>
        <v>a</v>
      </c>
      <c r="AC62" s="252">
        <f>VLOOKUP($A62&amp;"-"&amp;S$4,'04施策の客観指標'!$A$4:$AU$1029,COLUMN('04施策の客観指標'!$AU:$AU),FALSE)</f>
        <v>1</v>
      </c>
      <c r="AD62" s="38" t="str">
        <f>VLOOKUP($A62&amp;"-"&amp;T$4,'04施策の客観指標'!$A$4:$AU$1029,COLUMN('04施策の客観指標'!$AU:$AU),FALSE)</f>
        <v>-</v>
      </c>
      <c r="AE62" s="38" t="str">
        <f>VLOOKUP($A62&amp;"-"&amp;U$4,'04施策の客観指標'!$A$4:$AU$1029,COLUMN('04施策の客観指標'!$AU:$AU),FALSE)</f>
        <v>-</v>
      </c>
      <c r="AF62" s="38" t="str">
        <f>VLOOKUP($A62&amp;"-"&amp;V$4,'04施策の客観指標'!$A$4:$AU$1029,COLUMN('04施策の客観指標'!$AU:$AU),FALSE)</f>
        <v>-</v>
      </c>
      <c r="AG62" s="38" t="str">
        <f>VLOOKUP($A62&amp;"-"&amp;W$4,'04施策の客観指標'!$A$4:$AU$1029,COLUMN('04施策の客観指標'!$AU:$AU),FALSE)</f>
        <v>-</v>
      </c>
      <c r="AH62" s="38" t="str">
        <f>VLOOKUP($A62&amp;"-"&amp;X$4,'04施策の客観指標'!$A$4:$AU$1029,COLUMN('04施策の客観指標'!$AU:$AU),FALSE)</f>
        <v>-</v>
      </c>
      <c r="AI62" s="38" t="str">
        <f>VLOOKUP($A62&amp;"-"&amp;Y$4,'04施策の客観指標'!$A$4:$AU$1029,COLUMN('04施策の客観指標'!$AU:$AU),FALSE)</f>
        <v>-</v>
      </c>
      <c r="AJ62" s="38" t="str">
        <f>VLOOKUP($A62&amp;"-"&amp;Z$4,'04施策の客観指標'!$A$4:$AU$1029,COLUMN('04施策の客観指標'!$AU:$AU),FALSE)</f>
        <v>-</v>
      </c>
      <c r="AK62" s="38" t="str">
        <f>VLOOKUP($A62&amp;"-"&amp;AA$4,'04施策の客観指標'!$A$4:$AU$1029,COLUMN('04施策の客観指標'!$AU:$AU),FALSE)</f>
        <v>-</v>
      </c>
      <c r="AL62" s="82">
        <f t="shared" si="141"/>
        <v>1</v>
      </c>
      <c r="AM62" s="37">
        <f t="shared" si="142"/>
        <v>4</v>
      </c>
      <c r="AN62" s="38" t="str">
        <f t="shared" si="143"/>
        <v/>
      </c>
      <c r="AO62" s="38" t="str">
        <f t="shared" si="144"/>
        <v/>
      </c>
      <c r="AP62" s="38" t="str">
        <f t="shared" si="145"/>
        <v/>
      </c>
      <c r="AQ62" s="38" t="str">
        <f t="shared" si="146"/>
        <v/>
      </c>
      <c r="AR62" s="38" t="str">
        <f t="shared" si="147"/>
        <v/>
      </c>
      <c r="AS62" s="38" t="str">
        <f t="shared" si="148"/>
        <v/>
      </c>
      <c r="AT62" s="38" t="str">
        <f t="shared" si="149"/>
        <v/>
      </c>
      <c r="AU62" s="253" t="str">
        <f t="shared" si="150"/>
        <v/>
      </c>
      <c r="AV62" s="81">
        <f t="shared" si="200"/>
        <v>1</v>
      </c>
      <c r="AW62" s="534" t="str">
        <f>IF($K62="○",VLOOKUP($C62&amp;"-"&amp;AW$4,'05市民生活実感調査'!$A$3:$BC$218,COLUMN('05市民生活実感調査'!$O:$O),FALSE),"-")</f>
        <v>-</v>
      </c>
      <c r="AX62" s="535" t="str">
        <f>IF($L62="○",VLOOKUP($C62&amp;"-"&amp;AX$4,'05市民生活実感調査'!$A$3:$BC$218,COLUMN('05市民生活実感調査'!$O:$O),FALSE),"-")</f>
        <v>c</v>
      </c>
      <c r="AY62" s="535" t="str">
        <f>IF($M62="○",VLOOKUP($C62&amp;"-"&amp;AY$4,'05市民生活実感調査'!$A$3:$BC$218,COLUMN('05市民生活実感調査'!$O:$O),FALSE),"-")</f>
        <v>-</v>
      </c>
      <c r="AZ62" s="535" t="str">
        <f>IF($N62="○",VLOOKUP($C62&amp;"-"&amp;AZ$4,'05市民生活実感調査'!$A$3:$BC$218,COLUMN('05市民生活実感調査'!$O:$O),FALSE),"-")</f>
        <v>-</v>
      </c>
      <c r="BA62" s="535" t="str">
        <f>IF($O62="○",VLOOKUP($C62&amp;"-"&amp;BA$4,'05市民生活実感調査'!$A$3:$BC$218,COLUMN('05市民生活実感調査'!$O:$O),FALSE),"-")</f>
        <v>-</v>
      </c>
      <c r="BB62" s="535" t="str">
        <f>IF($P62="○",VLOOKUP($C62&amp;"-"&amp;BB$4,'05市民生活実感調査'!$A$3:$BC$218,COLUMN('05市民生活実感調査'!$O:$O),FALSE),"-")</f>
        <v>-</v>
      </c>
      <c r="BC62" s="535" t="str">
        <f>IF($Q62="○",VLOOKUP($C62&amp;"-"&amp;BC$4,'05市民生活実感調査'!$A$3:$BC$218,COLUMN('05市民生活実感調査'!$O:$O),FALSE),"-")</f>
        <v>-</v>
      </c>
      <c r="BD62" s="535" t="str">
        <f>IF($R62="○",VLOOKUP($C62&amp;"-"&amp;BD$4,'05市民生活実感調査'!$A$3:$BC$218,COLUMN('05市民生活実感調査'!$O:$O),FALSE),"-")</f>
        <v>-</v>
      </c>
      <c r="BE62" s="536" t="str">
        <f t="shared" si="81"/>
        <v>c</v>
      </c>
      <c r="BF62" s="37" t="str">
        <f t="shared" si="151"/>
        <v/>
      </c>
      <c r="BG62" s="38">
        <f t="shared" si="152"/>
        <v>2</v>
      </c>
      <c r="BH62" s="38" t="str">
        <f t="shared" si="153"/>
        <v/>
      </c>
      <c r="BI62" s="38" t="str">
        <f t="shared" si="154"/>
        <v/>
      </c>
      <c r="BJ62" s="38" t="str">
        <f t="shared" si="155"/>
        <v/>
      </c>
      <c r="BK62" s="38" t="str">
        <f t="shared" si="156"/>
        <v/>
      </c>
      <c r="BL62" s="38" t="str">
        <f t="shared" si="157"/>
        <v/>
      </c>
      <c r="BM62" s="38" t="str">
        <f t="shared" si="158"/>
        <v/>
      </c>
      <c r="BN62" s="41">
        <f t="shared" si="159"/>
        <v>0.5</v>
      </c>
      <c r="BO62" s="275" t="s">
        <v>125</v>
      </c>
      <c r="BP62" s="5" t="s">
        <v>2212</v>
      </c>
      <c r="BQ62" s="586" t="str">
        <f>VLOOKUP(AB62&amp;BE62&amp;BO62,[25]プルダウン!$AC$2:$AD$71,2,FALSE)</f>
        <v>B</v>
      </c>
      <c r="BR62" s="587" t="str">
        <f>VLOOKUP(BQ62,プルダウン!$A$1:$B$6,2,FALSE)</f>
        <v>政策の目的がかなり達成されている</v>
      </c>
      <c r="BS62" s="295" t="s">
        <v>325</v>
      </c>
      <c r="BT62" s="195" t="s">
        <v>2494</v>
      </c>
      <c r="BU62" s="296" t="s">
        <v>2495</v>
      </c>
      <c r="BV62" s="296"/>
      <c r="BW62" s="115" t="str">
        <f>VLOOKUP($A62&amp;"-"&amp;BW$4,'04施策の客観指標'!$A$4:$AU$1029,COLUMN('04施策の客観指標'!$AQ:$AQ),FALSE)</f>
        <v>-</v>
      </c>
      <c r="BX62" s="7" t="str">
        <f>VLOOKUP($A62&amp;"-"&amp;BX$4,'04施策の客観指標'!$A$4:$AU$1029,COLUMN('04施策の客観指標'!$AQ:$AQ),FALSE)</f>
        <v>-</v>
      </c>
      <c r="BY62" s="7" t="str">
        <f>VLOOKUP($A62&amp;"-"&amp;BY$4,'04施策の客観指標'!$A$4:$AU$1029,COLUMN('04施策の客観指標'!$AQ:$AQ),FALSE)</f>
        <v>-</v>
      </c>
      <c r="BZ62" s="7" t="str">
        <f>VLOOKUP($A62&amp;"-"&amp;BZ$4,'04施策の客観指標'!$A$4:$AU$1029,COLUMN('04施策の客観指標'!$AQ:$AQ),FALSE)</f>
        <v>-</v>
      </c>
      <c r="CA62" s="7" t="str">
        <f>VLOOKUP($A62&amp;"-"&amp;CA$4,'04施策の客観指標'!$A$4:$AU$1029,COLUMN('04施策の客観指標'!$AQ:$AQ),FALSE)</f>
        <v>-</v>
      </c>
      <c r="CB62" s="7" t="str">
        <f>VLOOKUP($A62&amp;"-"&amp;CB$4,'04施策の客観指標'!$A$4:$AU$1029,COLUMN('04施策の客観指標'!$AQ:$AQ),FALSE)</f>
        <v>-</v>
      </c>
      <c r="CC62" s="7" t="str">
        <f>VLOOKUP($A62&amp;"-"&amp;CC$4,'04施策の客観指標'!$A$4:$AU$1029,COLUMN('04施策の客観指標'!$AQ:$AQ),FALSE)</f>
        <v>-</v>
      </c>
      <c r="CD62" s="7" t="str">
        <f>VLOOKUP($A62&amp;"-"&amp;CD$4,'04施策の客観指標'!$A$4:$AU$1029,COLUMN('04施策の客観指標'!$AQ:$AQ),FALSE)</f>
        <v>-</v>
      </c>
      <c r="CE62" s="7" t="str">
        <f>VLOOKUP($A62&amp;"-"&amp;CE$4,'04施策の客観指標'!$A$4:$AU$1029,COLUMN('04施策の客観指標'!$AQ:$AQ),FALSE)</f>
        <v>-</v>
      </c>
      <c r="CF62" s="109" t="str">
        <f t="shared" si="84"/>
        <v>e</v>
      </c>
      <c r="CG62" s="37">
        <f>VLOOKUP($A62&amp;"-"&amp;BW$4,'04施策の客観指標'!$A$4:$AU$1029,COLUMN('04施策の客観指標'!$AU:$AU),FALSE)</f>
        <v>1</v>
      </c>
      <c r="CH62" s="38" t="str">
        <f>VLOOKUP($A62&amp;"-"&amp;BX$4,'04施策の客観指標'!$A$4:$AU$1029,COLUMN('04施策の客観指標'!$AU:$AU),FALSE)</f>
        <v>-</v>
      </c>
      <c r="CI62" s="38" t="str">
        <f>VLOOKUP($A62&amp;"-"&amp;BY$4,'04施策の客観指標'!$A$4:$AU$1029,COLUMN('04施策の客観指標'!$AU:$AU),FALSE)</f>
        <v>-</v>
      </c>
      <c r="CJ62" s="38" t="str">
        <f>VLOOKUP($A62&amp;"-"&amp;BZ$4,'04施策の客観指標'!$A$4:$AU$1029,COLUMN('04施策の客観指標'!$AU:$AU),FALSE)</f>
        <v>-</v>
      </c>
      <c r="CK62" s="38" t="str">
        <f>VLOOKUP($A62&amp;"-"&amp;CA$4,'04施策の客観指標'!$A$4:$AU$1029,COLUMN('04施策の客観指標'!$AU:$AU),FALSE)</f>
        <v>-</v>
      </c>
      <c r="CL62" s="38" t="str">
        <f>VLOOKUP($A62&amp;"-"&amp;CB$4,'04施策の客観指標'!$A$4:$AU$1029,COLUMN('04施策の客観指標'!$AU:$AU),FALSE)</f>
        <v>-</v>
      </c>
      <c r="CM62" s="38" t="str">
        <f>VLOOKUP($A62&amp;"-"&amp;CC$4,'04施策の客観指標'!$A$4:$AU$1029,COLUMN('04施策の客観指標'!$AU:$AU),FALSE)</f>
        <v>-</v>
      </c>
      <c r="CN62" s="38" t="str">
        <f>VLOOKUP($A62&amp;"-"&amp;CD$4,'04施策の客観指標'!$A$4:$AU$1029,COLUMN('04施策の客観指標'!$AU:$AU),FALSE)</f>
        <v>-</v>
      </c>
      <c r="CO62" s="38" t="str">
        <f>VLOOKUP($A62&amp;"-"&amp;CE$4,'04施策の客観指標'!$A$4:$AU$1029,COLUMN('04施策の客観指標'!$AU:$AU),FALSE)</f>
        <v>-</v>
      </c>
      <c r="CP62" s="82">
        <f t="shared" si="85"/>
        <v>1</v>
      </c>
      <c r="CQ62" s="37" t="str">
        <f t="shared" si="86"/>
        <v/>
      </c>
      <c r="CR62" s="38" t="str">
        <f t="shared" si="9"/>
        <v/>
      </c>
      <c r="CS62" s="38" t="str">
        <f t="shared" si="10"/>
        <v/>
      </c>
      <c r="CT62" s="38" t="str">
        <f t="shared" si="11"/>
        <v/>
      </c>
      <c r="CU62" s="38" t="str">
        <f t="shared" si="12"/>
        <v/>
      </c>
      <c r="CV62" s="38" t="str">
        <f t="shared" si="13"/>
        <v/>
      </c>
      <c r="CW62" s="38" t="str">
        <f t="shared" si="14"/>
        <v/>
      </c>
      <c r="CX62" s="38" t="str">
        <f t="shared" si="15"/>
        <v/>
      </c>
      <c r="CY62" s="38" t="str">
        <f t="shared" si="16"/>
        <v/>
      </c>
      <c r="CZ62" s="41">
        <f t="shared" si="87"/>
        <v>0</v>
      </c>
      <c r="DA62" s="37" t="str">
        <f>IF($K62="○",VLOOKUP($C62&amp;"-"&amp;DA$4,'05市民生活実感調査'!$A$3:$BC$218,COLUMN('05市民生活実感調査'!$Y:$Y),FALSE),"-")</f>
        <v>-</v>
      </c>
      <c r="DB62" s="38" t="str">
        <f>IF($L62="○",VLOOKUP($C62&amp;"-"&amp;DB$4,'05市民生活実感調査'!$A$3:$BC$218,COLUMN('05市民生活実感調査'!$Y:$Y),FALSE),"-")</f>
        <v>-</v>
      </c>
      <c r="DC62" s="38" t="str">
        <f>IF($M62="○",VLOOKUP($C62&amp;"-"&amp;DC$4,'05市民生活実感調査'!$A$3:$BC$218,COLUMN('05市民生活実感調査'!$Y:$Y),FALSE),"-")</f>
        <v>-</v>
      </c>
      <c r="DD62" s="38" t="str">
        <f>IF($N62="○",VLOOKUP($C62&amp;"-"&amp;DD$4,'05市民生活実感調査'!$A$3:$BC$218,COLUMN('05市民生活実感調査'!$Y:$Y),FALSE),"-")</f>
        <v>-</v>
      </c>
      <c r="DE62" s="38" t="str">
        <f>IF($O62="○",VLOOKUP($C62&amp;"-"&amp;DE$4,'05市民生活実感調査'!$A$3:$BC$218,COLUMN('05市民生活実感調査'!$Y:$Y),FALSE),"-")</f>
        <v>-</v>
      </c>
      <c r="DF62" s="38" t="str">
        <f>IF($P62="○",VLOOKUP($C62&amp;"-"&amp;DF$4,'05市民生活実感調査'!$A$3:$BC$218,COLUMN('05市民生活実感調査'!$Y:$Y),FALSE),"-")</f>
        <v>-</v>
      </c>
      <c r="DG62" s="38" t="str">
        <f>IF($Q62="○",VLOOKUP($C62&amp;"-"&amp;DG$4,'05市民生活実感調査'!$A$3:$BC$218,COLUMN('05市民生活実感調査'!$Y:$Y),FALSE),"-")</f>
        <v>-</v>
      </c>
      <c r="DH62" s="38" t="str">
        <f>IF($R62="○",VLOOKUP($C62&amp;"-"&amp;DH$4,'05市民生活実感調査'!$A$3:$BC$218,COLUMN('05市民生活実感調査'!$Y:$Y),FALSE),"-")</f>
        <v>-</v>
      </c>
      <c r="DI62" s="109" t="e">
        <f t="shared" si="88"/>
        <v>#DIV/0!</v>
      </c>
      <c r="DJ62" s="37" t="str">
        <f t="shared" si="89"/>
        <v/>
      </c>
      <c r="DK62" s="38" t="str">
        <f t="shared" si="17"/>
        <v/>
      </c>
      <c r="DL62" s="38" t="str">
        <f t="shared" si="18"/>
        <v/>
      </c>
      <c r="DM62" s="38" t="str">
        <f t="shared" si="19"/>
        <v/>
      </c>
      <c r="DN62" s="38" t="str">
        <f t="shared" si="20"/>
        <v/>
      </c>
      <c r="DO62" s="38" t="str">
        <f t="shared" si="21"/>
        <v/>
      </c>
      <c r="DP62" s="38" t="str">
        <f t="shared" si="22"/>
        <v/>
      </c>
      <c r="DQ62" s="38" t="str">
        <f t="shared" si="23"/>
        <v/>
      </c>
      <c r="DR62" s="41" t="e">
        <f t="shared" si="90"/>
        <v>#DIV/0!</v>
      </c>
      <c r="DS62" s="13" t="str">
        <f t="shared" si="91"/>
        <v>市民実感</v>
      </c>
      <c r="DT62" s="5" t="str">
        <f t="shared" si="92"/>
        <v>健康危機に対する安全・安心の確保は，市民生活に密接に関わる施策であることから，市民生活実感評価を重視する。</v>
      </c>
      <c r="DU62" s="108" t="e">
        <f>VLOOKUP(CF62&amp;DI62&amp;DS62,プルダウン!$AC$2:$AD$51,2,FALSE)</f>
        <v>#DIV/0!</v>
      </c>
      <c r="DV62" s="12" t="e">
        <f>VLOOKUP(DU62,プルダウン!$A$1:$B$6,2,FALSE)</f>
        <v>#DIV/0!</v>
      </c>
      <c r="DW62" s="11"/>
      <c r="DX62" s="12"/>
      <c r="DY62" s="22" t="s">
        <v>81</v>
      </c>
      <c r="DZ62" s="116"/>
      <c r="EA62" s="115" t="str">
        <f>VLOOKUP($A62&amp;"-"&amp;EA$4,'04施策の客観指標'!$A$4:$AU$1029,COLUMN('04施策の客観指標'!$AR:$AR),FALSE)</f>
        <v>-</v>
      </c>
      <c r="EB62" s="7" t="str">
        <f>VLOOKUP($A62&amp;"-"&amp;EB$4,'04施策の客観指標'!$A$4:$AU$1029,COLUMN('04施策の客観指標'!$AR:$AR),FALSE)</f>
        <v>-</v>
      </c>
      <c r="EC62" s="7" t="str">
        <f>VLOOKUP($A62&amp;"-"&amp;EC$4,'04施策の客観指標'!$A$4:$AU$1029,COLUMN('04施策の客観指標'!$AR:$AR),FALSE)</f>
        <v>-</v>
      </c>
      <c r="ED62" s="7" t="str">
        <f>VLOOKUP($A62&amp;"-"&amp;ED$4,'04施策の客観指標'!$A$4:$AU$1029,COLUMN('04施策の客観指標'!$AR:$AR),FALSE)</f>
        <v>-</v>
      </c>
      <c r="EE62" s="7" t="str">
        <f>VLOOKUP($A62&amp;"-"&amp;EE$4,'04施策の客観指標'!$A$4:$AU$1029,COLUMN('04施策の客観指標'!$AR:$AR),FALSE)</f>
        <v>-</v>
      </c>
      <c r="EF62" s="7" t="str">
        <f>VLOOKUP($A62&amp;"-"&amp;EF$4,'04施策の客観指標'!$A$4:$AU$1029,COLUMN('04施策の客観指標'!$AR:$AR),FALSE)</f>
        <v>-</v>
      </c>
      <c r="EG62" s="7" t="str">
        <f>VLOOKUP($A62&amp;"-"&amp;EG$4,'04施策の客観指標'!$A$4:$AU$1029,COLUMN('04施策の客観指標'!$AR:$AR),FALSE)</f>
        <v>-</v>
      </c>
      <c r="EH62" s="7" t="str">
        <f>VLOOKUP($A62&amp;"-"&amp;EH$4,'04施策の客観指標'!$A$4:$AU$1029,COLUMN('04施策の客観指標'!$AR:$AR),FALSE)</f>
        <v>-</v>
      </c>
      <c r="EI62" s="7" t="str">
        <f>VLOOKUP($A62&amp;"-"&amp;EI$4,'04施策の客観指標'!$A$4:$AU$1029,COLUMN('04施策の客観指標'!$AR:$AR),FALSE)</f>
        <v>-</v>
      </c>
      <c r="EJ62" s="109" t="str">
        <f t="shared" si="93"/>
        <v>e</v>
      </c>
      <c r="EK62" s="37">
        <f>VLOOKUP($A62&amp;"-"&amp;EA$4,'04施策の客観指標'!$A$4:$AU$1029,COLUMN('04施策の客観指標'!$AU:$AU),FALSE)</f>
        <v>1</v>
      </c>
      <c r="EL62" s="38" t="str">
        <f>VLOOKUP($A62&amp;"-"&amp;EB$4,'04施策の客観指標'!$A$4:$AU$1029,COLUMN('04施策の客観指標'!$AU:$AU),FALSE)</f>
        <v>-</v>
      </c>
      <c r="EM62" s="38" t="str">
        <f>VLOOKUP($A62&amp;"-"&amp;EC$4,'04施策の客観指標'!$A$4:$AU$1029,COLUMN('04施策の客観指標'!$AU:$AU),FALSE)</f>
        <v>-</v>
      </c>
      <c r="EN62" s="38" t="str">
        <f>VLOOKUP($A62&amp;"-"&amp;ED$4,'04施策の客観指標'!$A$4:$AU$1029,COLUMN('04施策の客観指標'!$AU:$AU),FALSE)</f>
        <v>-</v>
      </c>
      <c r="EO62" s="38" t="str">
        <f>VLOOKUP($A62&amp;"-"&amp;EE$4,'04施策の客観指標'!$A$4:$AU$1029,COLUMN('04施策の客観指標'!$AU:$AU),FALSE)</f>
        <v>-</v>
      </c>
      <c r="EP62" s="38" t="str">
        <f>VLOOKUP($A62&amp;"-"&amp;EF$4,'04施策の客観指標'!$A$4:$AU$1029,COLUMN('04施策の客観指標'!$AU:$AU),FALSE)</f>
        <v>-</v>
      </c>
      <c r="EQ62" s="38" t="str">
        <f>VLOOKUP($A62&amp;"-"&amp;EG$4,'04施策の客観指標'!$A$4:$AU$1029,COLUMN('04施策の客観指標'!$AU:$AU),FALSE)</f>
        <v>-</v>
      </c>
      <c r="ER62" s="38" t="str">
        <f>VLOOKUP($A62&amp;"-"&amp;EH$4,'04施策の客観指標'!$A$4:$AU$1029,COLUMN('04施策の客観指標'!$AU:$AU),FALSE)</f>
        <v>-</v>
      </c>
      <c r="ES62" s="38" t="str">
        <f>VLOOKUP($A62&amp;"-"&amp;EI$4,'04施策の客観指標'!$A$4:$AU$1029,COLUMN('04施策の客観指標'!$AU:$AU),FALSE)</f>
        <v>-</v>
      </c>
      <c r="ET62" s="82">
        <f t="shared" si="94"/>
        <v>1</v>
      </c>
      <c r="EU62" s="37" t="str">
        <f t="shared" si="95"/>
        <v/>
      </c>
      <c r="EV62" s="38" t="str">
        <f t="shared" si="24"/>
        <v/>
      </c>
      <c r="EW62" s="38" t="str">
        <f t="shared" si="25"/>
        <v/>
      </c>
      <c r="EX62" s="38" t="str">
        <f t="shared" si="26"/>
        <v/>
      </c>
      <c r="EY62" s="38" t="str">
        <f t="shared" si="27"/>
        <v/>
      </c>
      <c r="EZ62" s="38" t="str">
        <f t="shared" si="28"/>
        <v/>
      </c>
      <c r="FA62" s="38" t="str">
        <f t="shared" si="29"/>
        <v/>
      </c>
      <c r="FB62" s="38" t="str">
        <f t="shared" si="30"/>
        <v/>
      </c>
      <c r="FC62" s="38" t="str">
        <f t="shared" si="31"/>
        <v/>
      </c>
      <c r="FD62" s="41">
        <f t="shared" si="96"/>
        <v>0</v>
      </c>
      <c r="FE62" s="37" t="str">
        <f>IF($K62="○",VLOOKUP($C62&amp;"-"&amp;FE$4,'05市民生活実感調査'!$A$3:$BC$218,COLUMN('05市民生活実感調査'!$AI:$AI),FALSE),"-")</f>
        <v>-</v>
      </c>
      <c r="FF62" s="38" t="str">
        <f>IF($L62="○",VLOOKUP($C62&amp;"-"&amp;FF$4,'05市民生活実感調査'!$A$3:$BC$218,COLUMN('05市民生活実感調査'!$AI:$AI),FALSE),"-")</f>
        <v>-</v>
      </c>
      <c r="FG62" s="38" t="str">
        <f>IF($M62="○",VLOOKUP($C62&amp;"-"&amp;FG$4,'05市民生活実感調査'!$A$3:$BC$218,COLUMN('05市民生活実感調査'!$AI:$AI),FALSE),"-")</f>
        <v>-</v>
      </c>
      <c r="FH62" s="38" t="str">
        <f>IF($N62="○",VLOOKUP($C62&amp;"-"&amp;FH$4,'05市民生活実感調査'!$A$3:$BC$218,COLUMN('05市民生活実感調査'!$AI:$AI),FALSE),"-")</f>
        <v>-</v>
      </c>
      <c r="FI62" s="38" t="str">
        <f>IF($O62="○",VLOOKUP($C62&amp;"-"&amp;FI$4,'05市民生活実感調査'!$A$3:$BC$218,COLUMN('05市民生活実感調査'!$AI:$AI),FALSE),"-")</f>
        <v>-</v>
      </c>
      <c r="FJ62" s="38" t="str">
        <f>IF($P62="○",VLOOKUP($C62&amp;"-"&amp;FJ$4,'05市民生活実感調査'!$A$3:$BC$218,COLUMN('05市民生活実感調査'!$AI:$AI),FALSE),"-")</f>
        <v>-</v>
      </c>
      <c r="FK62" s="38" t="str">
        <f>IF($Q62="○",VLOOKUP($C62&amp;"-"&amp;FK$4,'05市民生活実感調査'!$A$3:$BC$218,COLUMN('05市民生活実感調査'!$AI:$AI),FALSE),"-")</f>
        <v>-</v>
      </c>
      <c r="FL62" s="38" t="str">
        <f>IF($R62="○",VLOOKUP($C62&amp;"-"&amp;FL$4,'05市民生活実感調査'!$A$3:$BC$218,COLUMN('05市民生活実感調査'!$AI:$AI),FALSE),"-")</f>
        <v>-</v>
      </c>
      <c r="FM62" s="109" t="e">
        <f t="shared" si="97"/>
        <v>#DIV/0!</v>
      </c>
      <c r="FN62" s="37" t="str">
        <f t="shared" si="98"/>
        <v/>
      </c>
      <c r="FO62" s="38" t="str">
        <f t="shared" si="32"/>
        <v/>
      </c>
      <c r="FP62" s="38" t="str">
        <f t="shared" si="33"/>
        <v/>
      </c>
      <c r="FQ62" s="38" t="str">
        <f t="shared" si="34"/>
        <v/>
      </c>
      <c r="FR62" s="38" t="str">
        <f t="shared" si="35"/>
        <v/>
      </c>
      <c r="FS62" s="38" t="str">
        <f t="shared" si="36"/>
        <v/>
      </c>
      <c r="FT62" s="38" t="str">
        <f t="shared" si="37"/>
        <v/>
      </c>
      <c r="FU62" s="38" t="str">
        <f t="shared" si="38"/>
        <v/>
      </c>
      <c r="FV62" s="41" t="e">
        <f t="shared" si="99"/>
        <v>#DIV/0!</v>
      </c>
      <c r="FW62" s="13" t="str">
        <f t="shared" si="100"/>
        <v>市民実感</v>
      </c>
      <c r="FX62" s="5" t="str">
        <f t="shared" si="101"/>
        <v>健康危機に対する安全・安心の確保は，市民生活に密接に関わる施策であることから，市民生活実感評価を重視する。</v>
      </c>
      <c r="FY62" s="108" t="e">
        <f>VLOOKUP(EJ62&amp;FM62&amp;FW62,プルダウン!$AC$2:$AD$51,2,FALSE)</f>
        <v>#DIV/0!</v>
      </c>
      <c r="FZ62" s="12" t="e">
        <f>VLOOKUP(FY62,プルダウン!$A$1:$B$6,2,FALSE)</f>
        <v>#DIV/0!</v>
      </c>
      <c r="GA62" s="11"/>
      <c r="GB62" s="12"/>
      <c r="GC62" s="22" t="s">
        <v>81</v>
      </c>
      <c r="GD62" s="116"/>
      <c r="GE62" s="115" t="str">
        <f>VLOOKUP($A62&amp;"-"&amp;GE$4,'04施策の客観指標'!$A$4:$AU$1029,COLUMN('04施策の客観指標'!$AS:$AS),FALSE)</f>
        <v>-</v>
      </c>
      <c r="GF62" s="7" t="str">
        <f>VLOOKUP($A62&amp;"-"&amp;GF$4,'04施策の客観指標'!$A$4:$AU$1029,COLUMN('04施策の客観指標'!$AS:$AS),FALSE)</f>
        <v>-</v>
      </c>
      <c r="GG62" s="7" t="str">
        <f>VLOOKUP($A62&amp;"-"&amp;GG$4,'04施策の客観指標'!$A$4:$AU$1029,COLUMN('04施策の客観指標'!$AS:$AS),FALSE)</f>
        <v>-</v>
      </c>
      <c r="GH62" s="7" t="str">
        <f>VLOOKUP($A62&amp;"-"&amp;GH$4,'04施策の客観指標'!$A$4:$AU$1029,COLUMN('04施策の客観指標'!$AS:$AS),FALSE)</f>
        <v>-</v>
      </c>
      <c r="GI62" s="7" t="str">
        <f>VLOOKUP($A62&amp;"-"&amp;GI$4,'04施策の客観指標'!$A$4:$AU$1029,COLUMN('04施策の客観指標'!$AS:$AS),FALSE)</f>
        <v>-</v>
      </c>
      <c r="GJ62" s="7" t="str">
        <f>VLOOKUP($A62&amp;"-"&amp;GJ$4,'04施策の客観指標'!$A$4:$AU$1029,COLUMN('04施策の客観指標'!$AS:$AS),FALSE)</f>
        <v>-</v>
      </c>
      <c r="GK62" s="7" t="str">
        <f>VLOOKUP($A62&amp;"-"&amp;GK$4,'04施策の客観指標'!$A$4:$AU$1029,COLUMN('04施策の客観指標'!$AS:$AS),FALSE)</f>
        <v>-</v>
      </c>
      <c r="GL62" s="7" t="str">
        <f>VLOOKUP($A62&amp;"-"&amp;GL$4,'04施策の客観指標'!$A$4:$AU$1029,COLUMN('04施策の客観指標'!$AS:$AS),FALSE)</f>
        <v>-</v>
      </c>
      <c r="GM62" s="7" t="str">
        <f>VLOOKUP($A62&amp;"-"&amp;GM$4,'04施策の客観指標'!$A$4:$AU$1029,COLUMN('04施策の客観指標'!$AS:$AS),FALSE)</f>
        <v>-</v>
      </c>
      <c r="GN62" s="109" t="str">
        <f t="shared" si="102"/>
        <v>e</v>
      </c>
      <c r="GO62" s="37">
        <f>VLOOKUP($A62&amp;"-"&amp;GE$4,'04施策の客観指標'!$A$4:$AU$1029,COLUMN('04施策の客観指標'!$AU:$AU),FALSE)</f>
        <v>1</v>
      </c>
      <c r="GP62" s="38" t="str">
        <f>VLOOKUP($A62&amp;"-"&amp;GF$4,'04施策の客観指標'!$A$4:$AU$1029,COLUMN('04施策の客観指標'!$AU:$AU),FALSE)</f>
        <v>-</v>
      </c>
      <c r="GQ62" s="38" t="str">
        <f>VLOOKUP($A62&amp;"-"&amp;GG$4,'04施策の客観指標'!$A$4:$AU$1029,COLUMN('04施策の客観指標'!$AU:$AU),FALSE)</f>
        <v>-</v>
      </c>
      <c r="GR62" s="38" t="str">
        <f>VLOOKUP($A62&amp;"-"&amp;GH$4,'04施策の客観指標'!$A$4:$AU$1029,COLUMN('04施策の客観指標'!$AU:$AU),FALSE)</f>
        <v>-</v>
      </c>
      <c r="GS62" s="38" t="str">
        <f>VLOOKUP($A62&amp;"-"&amp;GI$4,'04施策の客観指標'!$A$4:$AU$1029,COLUMN('04施策の客観指標'!$AU:$AU),FALSE)</f>
        <v>-</v>
      </c>
      <c r="GT62" s="38" t="str">
        <f>VLOOKUP($A62&amp;"-"&amp;GJ$4,'04施策の客観指標'!$A$4:$AU$1029,COLUMN('04施策の客観指標'!$AU:$AU),FALSE)</f>
        <v>-</v>
      </c>
      <c r="GU62" s="38" t="str">
        <f>VLOOKUP($A62&amp;"-"&amp;GK$4,'04施策の客観指標'!$A$4:$AU$1029,COLUMN('04施策の客観指標'!$AU:$AU),FALSE)</f>
        <v>-</v>
      </c>
      <c r="GV62" s="38" t="str">
        <f>VLOOKUP($A62&amp;"-"&amp;GL$4,'04施策の客観指標'!$A$4:$AU$1029,COLUMN('04施策の客観指標'!$AU:$AU),FALSE)</f>
        <v>-</v>
      </c>
      <c r="GW62" s="38" t="str">
        <f>VLOOKUP($A62&amp;"-"&amp;GM$4,'04施策の客観指標'!$A$4:$AU$1029,COLUMN('04施策の客観指標'!$AU:$AU),FALSE)</f>
        <v>-</v>
      </c>
      <c r="GX62" s="82">
        <f t="shared" si="103"/>
        <v>1</v>
      </c>
      <c r="GY62" s="37" t="str">
        <f t="shared" si="104"/>
        <v/>
      </c>
      <c r="GZ62" s="38" t="str">
        <f t="shared" si="39"/>
        <v/>
      </c>
      <c r="HA62" s="38" t="str">
        <f t="shared" si="40"/>
        <v/>
      </c>
      <c r="HB62" s="38" t="str">
        <f t="shared" si="41"/>
        <v/>
      </c>
      <c r="HC62" s="38" t="str">
        <f t="shared" si="42"/>
        <v/>
      </c>
      <c r="HD62" s="38" t="str">
        <f t="shared" si="43"/>
        <v/>
      </c>
      <c r="HE62" s="38" t="str">
        <f t="shared" si="44"/>
        <v/>
      </c>
      <c r="HF62" s="38" t="str">
        <f t="shared" si="45"/>
        <v/>
      </c>
      <c r="HG62" s="38" t="str">
        <f t="shared" si="46"/>
        <v/>
      </c>
      <c r="HH62" s="41">
        <f t="shared" si="105"/>
        <v>0</v>
      </c>
      <c r="HI62" s="37" t="str">
        <f>IF($K62="○",VLOOKUP($C62&amp;"-"&amp;HI$4,'05市民生活実感調査'!$A$3:$BC$218,COLUMN('05市民生活実感調査'!$AS:$AS),FALSE),"-")</f>
        <v>-</v>
      </c>
      <c r="HJ62" s="38" t="str">
        <f>IF($L62="○",VLOOKUP($C62&amp;"-"&amp;HJ$4,'05市民生活実感調査'!$A$3:$BC$218,COLUMN('05市民生活実感調査'!$AS:$AS),FALSE),"-")</f>
        <v>-</v>
      </c>
      <c r="HK62" s="38" t="str">
        <f>IF($M62="○",VLOOKUP($C62&amp;"-"&amp;HK$4,'05市民生活実感調査'!$A$3:$BC$218,COLUMN('05市民生活実感調査'!$AS:$AS),FALSE),"-")</f>
        <v>-</v>
      </c>
      <c r="HL62" s="38" t="str">
        <f>IF($N62="○",VLOOKUP($C62&amp;"-"&amp;HL$4,'05市民生活実感調査'!$A$3:$BC$218,COLUMN('05市民生活実感調査'!$AS:$AS),FALSE),"-")</f>
        <v>-</v>
      </c>
      <c r="HM62" s="38" t="str">
        <f>IF($O62="○",VLOOKUP($C62&amp;"-"&amp;HM$4,'05市民生活実感調査'!$A$3:$BC$218,COLUMN('05市民生活実感調査'!$AS:$AS),FALSE),"-")</f>
        <v>-</v>
      </c>
      <c r="HN62" s="38" t="str">
        <f>IF($P62="○",VLOOKUP($C62&amp;"-"&amp;HN$4,'05市民生活実感調査'!$A$3:$BC$218,COLUMN('05市民生活実感調査'!$AS:$AS),FALSE),"-")</f>
        <v>-</v>
      </c>
      <c r="HO62" s="38" t="str">
        <f>IF($Q62="○",VLOOKUP($C62&amp;"-"&amp;HO$4,'05市民生活実感調査'!$A$3:$BC$218,COLUMN('05市民生活実感調査'!$AS:$AS),FALSE),"-")</f>
        <v>-</v>
      </c>
      <c r="HP62" s="38" t="str">
        <f>IF($R62="○",VLOOKUP($C62&amp;"-"&amp;HP$4,'05市民生活実感調査'!$A$3:$BC$218,COLUMN('05市民生活実感調査'!$AS:$AS),FALSE),"-")</f>
        <v>-</v>
      </c>
      <c r="HQ62" s="109" t="e">
        <f t="shared" si="106"/>
        <v>#DIV/0!</v>
      </c>
      <c r="HR62" s="37" t="str">
        <f t="shared" si="107"/>
        <v/>
      </c>
      <c r="HS62" s="38" t="str">
        <f t="shared" si="47"/>
        <v/>
      </c>
      <c r="HT62" s="38" t="str">
        <f t="shared" si="48"/>
        <v/>
      </c>
      <c r="HU62" s="38" t="str">
        <f t="shared" si="49"/>
        <v/>
      </c>
      <c r="HV62" s="38" t="str">
        <f t="shared" si="50"/>
        <v/>
      </c>
      <c r="HW62" s="38" t="str">
        <f t="shared" si="51"/>
        <v/>
      </c>
      <c r="HX62" s="38" t="str">
        <f t="shared" si="52"/>
        <v/>
      </c>
      <c r="HY62" s="38" t="str">
        <f t="shared" si="53"/>
        <v/>
      </c>
      <c r="HZ62" s="41" t="e">
        <f t="shared" si="108"/>
        <v>#DIV/0!</v>
      </c>
      <c r="IA62" s="13" t="str">
        <f t="shared" si="109"/>
        <v>市民実感</v>
      </c>
      <c r="IB62" s="5" t="str">
        <f t="shared" si="110"/>
        <v>健康危機に対する安全・安心の確保は，市民生活に密接に関わる施策であることから，市民生活実感評価を重視する。</v>
      </c>
      <c r="IC62" s="108" t="e">
        <f>VLOOKUP(GN62&amp;HQ62&amp;IA62,プルダウン!$AC$2:$AD$51,2,FALSE)</f>
        <v>#DIV/0!</v>
      </c>
      <c r="ID62" s="12" t="e">
        <f>VLOOKUP(IC62,プルダウン!$A$1:$B$6,2,FALSE)</f>
        <v>#DIV/0!</v>
      </c>
      <c r="IE62" s="11"/>
      <c r="IF62" s="12"/>
      <c r="IG62" s="22" t="s">
        <v>81</v>
      </c>
      <c r="IH62" s="116"/>
      <c r="II62" s="115" t="str">
        <f>VLOOKUP($A62&amp;"-"&amp;II$4,'04施策の客観指標'!$A$4:$AU$1029,COLUMN('04施策の客観指標'!$AT:$AT),FALSE)</f>
        <v>-</v>
      </c>
      <c r="IJ62" s="7" t="str">
        <f>VLOOKUP($A62&amp;"-"&amp;IJ$4,'04施策の客観指標'!$A$4:$AU$1029,COLUMN('04施策の客観指標'!$AT:$AT),FALSE)</f>
        <v>-</v>
      </c>
      <c r="IK62" s="7" t="str">
        <f>VLOOKUP($A62&amp;"-"&amp;IK$4,'04施策の客観指標'!$A$4:$AU$1029,COLUMN('04施策の客観指標'!$AT:$AT),FALSE)</f>
        <v>-</v>
      </c>
      <c r="IL62" s="7" t="str">
        <f>VLOOKUP($A62&amp;"-"&amp;IL$4,'04施策の客観指標'!$A$4:$AU$1029,COLUMN('04施策の客観指標'!$AT:$AT),FALSE)</f>
        <v>-</v>
      </c>
      <c r="IM62" s="7" t="str">
        <f>VLOOKUP($A62&amp;"-"&amp;IM$4,'04施策の客観指標'!$A$4:$AU$1029,COLUMN('04施策の客観指標'!$AT:$AT),FALSE)</f>
        <v>-</v>
      </c>
      <c r="IN62" s="7" t="str">
        <f>VLOOKUP($A62&amp;"-"&amp;IN$4,'04施策の客観指標'!$A$4:$AU$1029,COLUMN('04施策の客観指標'!$AT:$AT),FALSE)</f>
        <v>-</v>
      </c>
      <c r="IO62" s="7" t="str">
        <f>VLOOKUP($A62&amp;"-"&amp;IO$4,'04施策の客観指標'!$A$4:$AU$1029,COLUMN('04施策の客観指標'!$AT:$AT),FALSE)</f>
        <v>-</v>
      </c>
      <c r="IP62" s="7" t="str">
        <f>VLOOKUP($A62&amp;"-"&amp;IP$4,'04施策の客観指標'!$A$4:$AU$1029,COLUMN('04施策の客観指標'!$AT:$AT),FALSE)</f>
        <v>-</v>
      </c>
      <c r="IQ62" s="7" t="str">
        <f>VLOOKUP($A62&amp;"-"&amp;IQ$4,'04施策の客観指標'!$A$4:$AU$1029,COLUMN('04施策の客観指標'!$AT:$AT),FALSE)</f>
        <v>-</v>
      </c>
      <c r="IR62" s="109" t="str">
        <f t="shared" si="111"/>
        <v>e</v>
      </c>
      <c r="IS62" s="37">
        <f>VLOOKUP($A62&amp;"-"&amp;II$4,'04施策の客観指標'!$A$4:$AU$1029,COLUMN('04施策の客観指標'!$AU:$AU),FALSE)</f>
        <v>1</v>
      </c>
      <c r="IT62" s="38" t="str">
        <f>VLOOKUP($A62&amp;"-"&amp;IJ$4,'04施策の客観指標'!$A$4:$AU$1029,COLUMN('04施策の客観指標'!$AU:$AU),FALSE)</f>
        <v>-</v>
      </c>
      <c r="IU62" s="38" t="str">
        <f>VLOOKUP($A62&amp;"-"&amp;IK$4,'04施策の客観指標'!$A$4:$AU$1029,COLUMN('04施策の客観指標'!$AU:$AU),FALSE)</f>
        <v>-</v>
      </c>
      <c r="IV62" s="38" t="str">
        <f>VLOOKUP($A62&amp;"-"&amp;IL$4,'04施策の客観指標'!$A$4:$AU$1029,COLUMN('04施策の客観指標'!$AU:$AU),FALSE)</f>
        <v>-</v>
      </c>
      <c r="IW62" s="38" t="str">
        <f>VLOOKUP($A62&amp;"-"&amp;IM$4,'04施策の客観指標'!$A$4:$AU$1029,COLUMN('04施策の客観指標'!$AU:$AU),FALSE)</f>
        <v>-</v>
      </c>
      <c r="IX62" s="38" t="str">
        <f>VLOOKUP($A62&amp;"-"&amp;IN$4,'04施策の客観指標'!$A$4:$AU$1029,COLUMN('04施策の客観指標'!$AU:$AU),FALSE)</f>
        <v>-</v>
      </c>
      <c r="IY62" s="38" t="str">
        <f>VLOOKUP($A62&amp;"-"&amp;IO$4,'04施策の客観指標'!$A$4:$AU$1029,COLUMN('04施策の客観指標'!$AU:$AU),FALSE)</f>
        <v>-</v>
      </c>
      <c r="IZ62" s="38" t="str">
        <f>VLOOKUP($A62&amp;"-"&amp;IP$4,'04施策の客観指標'!$A$4:$AU$1029,COLUMN('04施策の客観指標'!$AU:$AU),FALSE)</f>
        <v>-</v>
      </c>
      <c r="JA62" s="38" t="str">
        <f>VLOOKUP($A62&amp;"-"&amp;IQ$4,'04施策の客観指標'!$A$4:$AU$1029,COLUMN('04施策の客観指標'!$AU:$AU),FALSE)</f>
        <v>-</v>
      </c>
      <c r="JB62" s="82">
        <f t="shared" si="112"/>
        <v>1</v>
      </c>
      <c r="JC62" s="37" t="str">
        <f t="shared" si="113"/>
        <v/>
      </c>
      <c r="JD62" s="38" t="str">
        <f t="shared" si="54"/>
        <v/>
      </c>
      <c r="JE62" s="38" t="str">
        <f t="shared" si="55"/>
        <v/>
      </c>
      <c r="JF62" s="38" t="str">
        <f t="shared" si="56"/>
        <v/>
      </c>
      <c r="JG62" s="38" t="str">
        <f t="shared" si="57"/>
        <v/>
      </c>
      <c r="JH62" s="38" t="str">
        <f t="shared" si="58"/>
        <v/>
      </c>
      <c r="JI62" s="38" t="str">
        <f t="shared" si="59"/>
        <v/>
      </c>
      <c r="JJ62" s="38" t="str">
        <f t="shared" si="60"/>
        <v/>
      </c>
      <c r="JK62" s="38" t="str">
        <f t="shared" si="61"/>
        <v/>
      </c>
      <c r="JL62" s="41">
        <f t="shared" si="114"/>
        <v>0</v>
      </c>
      <c r="JM62" s="37" t="str">
        <f>IF($K62="○",VLOOKUP($C62&amp;"-"&amp;JM$4,'05市民生活実感調査'!$A$3:$BC$218,COLUMN('05市民生活実感調査'!$BC:$BC),FALSE),"-")</f>
        <v>-</v>
      </c>
      <c r="JN62" s="38" t="str">
        <f>IF($L62="○",VLOOKUP($C62&amp;"-"&amp;JN$4,'05市民生活実感調査'!$A$3:$BC$218,COLUMN('05市民生活実感調査'!$BC:$BC),FALSE),"-")</f>
        <v>-</v>
      </c>
      <c r="JO62" s="38" t="str">
        <f>IF($M62="○",VLOOKUP($C62&amp;"-"&amp;JO$4,'05市民生活実感調査'!$A$3:$BC$218,COLUMN('05市民生活実感調査'!$BC:$BC),FALSE),"-")</f>
        <v>-</v>
      </c>
      <c r="JP62" s="38" t="str">
        <f>IF($N62="○",VLOOKUP($C62&amp;"-"&amp;JP$4,'05市民生活実感調査'!$A$3:$BC$218,COLUMN('05市民生活実感調査'!$BC:$BC),FALSE),"-")</f>
        <v>-</v>
      </c>
      <c r="JQ62" s="38" t="str">
        <f>IF($O62="○",VLOOKUP($C62&amp;"-"&amp;JQ$4,'05市民生活実感調査'!$A$3:$BC$218,COLUMN('05市民生活実感調査'!$BC:$BC),FALSE),"-")</f>
        <v>-</v>
      </c>
      <c r="JR62" s="38" t="str">
        <f>IF($P62="○",VLOOKUP($C62&amp;"-"&amp;JR$4,'05市民生活実感調査'!$A$3:$BC$218,COLUMN('05市民生活実感調査'!$BC:$BC),FALSE),"-")</f>
        <v>-</v>
      </c>
      <c r="JS62" s="38" t="str">
        <f>IF($Q62="○",VLOOKUP($C62&amp;"-"&amp;JS$4,'05市民生活実感調査'!$A$3:$BC$218,COLUMN('05市民生活実感調査'!$BC:$BC),FALSE),"-")</f>
        <v>-</v>
      </c>
      <c r="JT62" s="38" t="str">
        <f>IF($R62="○",VLOOKUP($C62&amp;"-"&amp;JT$4,'05市民生活実感調査'!$A$3:$BC$218,COLUMN('05市民生活実感調査'!$BC:$BC),FALSE),"-")</f>
        <v>-</v>
      </c>
      <c r="JU62" s="109" t="e">
        <f t="shared" si="115"/>
        <v>#DIV/0!</v>
      </c>
      <c r="JV62" s="37" t="str">
        <f t="shared" si="116"/>
        <v/>
      </c>
      <c r="JW62" s="38" t="str">
        <f t="shared" si="62"/>
        <v/>
      </c>
      <c r="JX62" s="38" t="str">
        <f t="shared" si="63"/>
        <v/>
      </c>
      <c r="JY62" s="38" t="str">
        <f t="shared" si="64"/>
        <v/>
      </c>
      <c r="JZ62" s="38" t="str">
        <f t="shared" si="65"/>
        <v/>
      </c>
      <c r="KA62" s="38" t="str">
        <f t="shared" si="66"/>
        <v/>
      </c>
      <c r="KB62" s="38" t="str">
        <f t="shared" si="67"/>
        <v/>
      </c>
      <c r="KC62" s="38" t="str">
        <f t="shared" si="68"/>
        <v/>
      </c>
      <c r="KD62" s="41" t="e">
        <f t="shared" si="117"/>
        <v>#DIV/0!</v>
      </c>
      <c r="KE62" s="13" t="str">
        <f t="shared" si="118"/>
        <v>市民実感</v>
      </c>
      <c r="KF62" s="5" t="str">
        <f t="shared" si="119"/>
        <v>健康危機に対する安全・安心の確保は，市民生活に密接に関わる施策であることから，市民生活実感評価を重視する。</v>
      </c>
      <c r="KG62" s="108" t="e">
        <f>VLOOKUP(IR62&amp;JU62&amp;KE62,プルダウン!$AC$2:$AD$51,2,FALSE)</f>
        <v>#DIV/0!</v>
      </c>
      <c r="KH62" s="12" t="e">
        <f>VLOOKUP(KG62,プルダウン!$A$1:$B$6,2,FALSE)</f>
        <v>#DIV/0!</v>
      </c>
      <c r="KI62" s="11"/>
      <c r="KJ62" s="12"/>
      <c r="KK62" s="22" t="s">
        <v>81</v>
      </c>
      <c r="KL62" s="5"/>
    </row>
    <row r="63" spans="1:298" ht="294" customHeight="1">
      <c r="A63" s="18">
        <v>1603</v>
      </c>
      <c r="B63" s="5" t="s">
        <v>217</v>
      </c>
      <c r="C63" s="47">
        <f t="shared" si="140"/>
        <v>16</v>
      </c>
      <c r="D63" s="12" t="str">
        <f>IFERROR(VLOOKUP(C63,プルダウン!$L$2:$M$28,2,FALSE),"-")</f>
        <v>保健衛生・医療</v>
      </c>
      <c r="E63" s="5"/>
      <c r="F63" s="11" t="s">
        <v>2137</v>
      </c>
      <c r="G63" s="195" t="s">
        <v>2492</v>
      </c>
      <c r="H63" s="11"/>
      <c r="I63" s="20"/>
      <c r="J63" s="5"/>
      <c r="K63" s="42" t="s">
        <v>85</v>
      </c>
      <c r="L63" s="43" t="s">
        <v>85</v>
      </c>
      <c r="M63" s="43" t="s">
        <v>392</v>
      </c>
      <c r="N63" s="43" t="s">
        <v>392</v>
      </c>
      <c r="O63" s="43" t="s">
        <v>85</v>
      </c>
      <c r="P63" s="43" t="s">
        <v>85</v>
      </c>
      <c r="Q63" s="43" t="s">
        <v>85</v>
      </c>
      <c r="R63" s="41" t="s">
        <v>85</v>
      </c>
      <c r="S63" s="546" t="str">
        <f>VLOOKUP($A63&amp;"-"&amp;S$4,'04施策の客観指標'!$A$4:$AU$1029,COLUMN('04施策の客観指標'!$AP:$AP),FALSE)</f>
        <v>-</v>
      </c>
      <c r="T63" s="528" t="str">
        <f>VLOOKUP($A63&amp;"-"&amp;T$4,'04施策の客観指標'!$A$4:$AU$1029,COLUMN('04施策の客観指標'!$AP:$AP),FALSE)</f>
        <v>a</v>
      </c>
      <c r="U63" s="528" t="str">
        <f>VLOOKUP($A63&amp;"-"&amp;U$4,'04施策の客観指標'!$A$4:$AU$1029,COLUMN('04施策の客観指標'!$AP:$AP),FALSE)</f>
        <v>-</v>
      </c>
      <c r="V63" s="528" t="str">
        <f>VLOOKUP($A63&amp;"-"&amp;V$4,'04施策の客観指標'!$A$4:$AU$1029,COLUMN('04施策の客観指標'!$AP:$AP),FALSE)</f>
        <v>-</v>
      </c>
      <c r="W63" s="528" t="str">
        <f>VLOOKUP($A63&amp;"-"&amp;W$4,'04施策の客観指標'!$A$4:$AU$1029,COLUMN('04施策の客観指標'!$AP:$AP),FALSE)</f>
        <v>-</v>
      </c>
      <c r="X63" s="528" t="str">
        <f>VLOOKUP($A63&amp;"-"&amp;X$4,'04施策の客観指標'!$A$4:$AU$1029,COLUMN('04施策の客観指標'!$AP:$AP),FALSE)</f>
        <v>-</v>
      </c>
      <c r="Y63" s="528" t="str">
        <f>VLOOKUP($A63&amp;"-"&amp;Y$4,'04施策の客観指標'!$A$4:$AU$1029,COLUMN('04施策の客観指標'!$AP:$AP),FALSE)</f>
        <v>-</v>
      </c>
      <c r="Z63" s="528" t="str">
        <f>VLOOKUP($A63&amp;"-"&amp;Z$4,'04施策の客観指標'!$A$4:$AU$1029,COLUMN('04施策の客観指標'!$AP:$AP),FALSE)</f>
        <v>-</v>
      </c>
      <c r="AA63" s="529" t="str">
        <f>VLOOKUP($A63&amp;"-"&amp;AA$4,'04施策の客観指標'!$A$4:$AU$1029,COLUMN('04施策の客観指標'!$AP:$AP),FALSE)</f>
        <v>-</v>
      </c>
      <c r="AB63" s="547" t="str">
        <f t="shared" si="70"/>
        <v>a</v>
      </c>
      <c r="AC63" s="252" t="str">
        <f>VLOOKUP($A63&amp;"-"&amp;S$4,'04施策の客観指標'!$A$4:$AU$1029,COLUMN('04施策の客観指標'!$AU:$AU),FALSE)</f>
        <v>-</v>
      </c>
      <c r="AD63" s="38">
        <f>VLOOKUP($A63&amp;"-"&amp;T$4,'04施策の客観指標'!$A$4:$AU$1029,COLUMN('04施策の客観指標'!$AU:$AU),FALSE)</f>
        <v>1</v>
      </c>
      <c r="AE63" s="38" t="str">
        <f>VLOOKUP($A63&amp;"-"&amp;U$4,'04施策の客観指標'!$A$4:$AU$1029,COLUMN('04施策の客観指標'!$AU:$AU),FALSE)</f>
        <v>-</v>
      </c>
      <c r="AF63" s="38" t="str">
        <f>VLOOKUP($A63&amp;"-"&amp;V$4,'04施策の客観指標'!$A$4:$AU$1029,COLUMN('04施策の客観指標'!$AU:$AU),FALSE)</f>
        <v>-</v>
      </c>
      <c r="AG63" s="38" t="str">
        <f>VLOOKUP($A63&amp;"-"&amp;W$4,'04施策の客観指標'!$A$4:$AU$1029,COLUMN('04施策の客観指標'!$AU:$AU),FALSE)</f>
        <v>-</v>
      </c>
      <c r="AH63" s="38" t="str">
        <f>VLOOKUP($A63&amp;"-"&amp;X$4,'04施策の客観指標'!$A$4:$AU$1029,COLUMN('04施策の客観指標'!$AU:$AU),FALSE)</f>
        <v>-</v>
      </c>
      <c r="AI63" s="38" t="str">
        <f>VLOOKUP($A63&amp;"-"&amp;Y$4,'04施策の客観指標'!$A$4:$AU$1029,COLUMN('04施策の客観指標'!$AU:$AU),FALSE)</f>
        <v>-</v>
      </c>
      <c r="AJ63" s="38" t="str">
        <f>VLOOKUP($A63&amp;"-"&amp;Z$4,'04施策の客観指標'!$A$4:$AU$1029,COLUMN('04施策の客観指標'!$AU:$AU),FALSE)</f>
        <v>-</v>
      </c>
      <c r="AK63" s="38" t="str">
        <f>VLOOKUP($A63&amp;"-"&amp;AA$4,'04施策の客観指標'!$A$4:$AU$1029,COLUMN('04施策の客観指標'!$AU:$AU),FALSE)</f>
        <v>-</v>
      </c>
      <c r="AL63" s="82">
        <f t="shared" si="141"/>
        <v>1</v>
      </c>
      <c r="AM63" s="37" t="str">
        <f t="shared" si="142"/>
        <v/>
      </c>
      <c r="AN63" s="38">
        <f t="shared" si="143"/>
        <v>4</v>
      </c>
      <c r="AO63" s="38" t="str">
        <f t="shared" si="144"/>
        <v/>
      </c>
      <c r="AP63" s="38" t="str">
        <f t="shared" si="145"/>
        <v/>
      </c>
      <c r="AQ63" s="38" t="str">
        <f t="shared" si="146"/>
        <v/>
      </c>
      <c r="AR63" s="38" t="str">
        <f t="shared" si="147"/>
        <v/>
      </c>
      <c r="AS63" s="38" t="str">
        <f t="shared" si="148"/>
        <v/>
      </c>
      <c r="AT63" s="38" t="str">
        <f t="shared" si="149"/>
        <v/>
      </c>
      <c r="AU63" s="253" t="str">
        <f t="shared" si="150"/>
        <v/>
      </c>
      <c r="AV63" s="81">
        <f t="shared" si="200"/>
        <v>1</v>
      </c>
      <c r="AW63" s="534" t="str">
        <f>IF($K63="○",VLOOKUP($C63&amp;"-"&amp;AW$4,'05市民生活実感調査'!$A$3:$BC$218,COLUMN('05市民生活実感調査'!$O:$O),FALSE),"-")</f>
        <v>-</v>
      </c>
      <c r="AX63" s="535" t="str">
        <f>IF($L63="○",VLOOKUP($C63&amp;"-"&amp;AX$4,'05市民生活実感調査'!$A$3:$BC$218,COLUMN('05市民生活実感調査'!$O:$O),FALSE),"-")</f>
        <v>-</v>
      </c>
      <c r="AY63" s="535" t="str">
        <f>IF($M63="○",VLOOKUP($C63&amp;"-"&amp;AY$4,'05市民生活実感調査'!$A$3:$BC$218,COLUMN('05市民生活実感調査'!$O:$O),FALSE),"-")</f>
        <v>b</v>
      </c>
      <c r="AZ63" s="535" t="str">
        <f>IF($N63="○",VLOOKUP($C63&amp;"-"&amp;AZ$4,'05市民生活実感調査'!$A$3:$BC$218,COLUMN('05市民生活実感調査'!$O:$O),FALSE),"-")</f>
        <v>c</v>
      </c>
      <c r="BA63" s="535" t="str">
        <f>IF($O63="○",VLOOKUP($C63&amp;"-"&amp;BA$4,'05市民生活実感調査'!$A$3:$BC$218,COLUMN('05市民生活実感調査'!$O:$O),FALSE),"-")</f>
        <v>-</v>
      </c>
      <c r="BB63" s="535" t="str">
        <f>IF($P63="○",VLOOKUP($C63&amp;"-"&amp;BB$4,'05市民生活実感調査'!$A$3:$BC$218,COLUMN('05市民生活実感調査'!$O:$O),FALSE),"-")</f>
        <v>-</v>
      </c>
      <c r="BC63" s="535" t="str">
        <f>IF($Q63="○",VLOOKUP($C63&amp;"-"&amp;BC$4,'05市民生活実感調査'!$A$3:$BC$218,COLUMN('05市民生活実感調査'!$O:$O),FALSE),"-")</f>
        <v>-</v>
      </c>
      <c r="BD63" s="535" t="str">
        <f>IF($R63="○",VLOOKUP($C63&amp;"-"&amp;BD$4,'05市民生活実感調査'!$A$3:$BC$218,COLUMN('05市民生活実感調査'!$O:$O),FALSE),"-")</f>
        <v>-</v>
      </c>
      <c r="BE63" s="536" t="str">
        <f t="shared" si="81"/>
        <v>b</v>
      </c>
      <c r="BF63" s="37" t="str">
        <f t="shared" si="151"/>
        <v/>
      </c>
      <c r="BG63" s="38" t="str">
        <f t="shared" si="152"/>
        <v/>
      </c>
      <c r="BH63" s="38">
        <f t="shared" si="153"/>
        <v>3</v>
      </c>
      <c r="BI63" s="38">
        <f t="shared" si="154"/>
        <v>2</v>
      </c>
      <c r="BJ63" s="38" t="str">
        <f t="shared" si="155"/>
        <v/>
      </c>
      <c r="BK63" s="38" t="str">
        <f t="shared" si="156"/>
        <v/>
      </c>
      <c r="BL63" s="38" t="str">
        <f t="shared" si="157"/>
        <v/>
      </c>
      <c r="BM63" s="38" t="str">
        <f t="shared" si="158"/>
        <v/>
      </c>
      <c r="BN63" s="41">
        <f t="shared" si="159"/>
        <v>0.625</v>
      </c>
      <c r="BO63" s="275" t="s">
        <v>125</v>
      </c>
      <c r="BP63" s="5" t="s">
        <v>2493</v>
      </c>
      <c r="BQ63" s="586" t="str">
        <f>VLOOKUP(AB63&amp;BE63&amp;BO63,[25]プルダウン!$AC$2:$AD$71,2,FALSE)</f>
        <v>B</v>
      </c>
      <c r="BR63" s="587" t="str">
        <f>VLOOKUP(BQ63,プルダウン!$A$1:$B$6,2,FALSE)</f>
        <v>政策の目的がかなり達成されている</v>
      </c>
      <c r="BS63" s="295" t="s">
        <v>325</v>
      </c>
      <c r="BT63" s="333" t="s">
        <v>325</v>
      </c>
      <c r="BU63" s="280" t="s">
        <v>2263</v>
      </c>
      <c r="BV63" s="296" t="s">
        <v>2728</v>
      </c>
      <c r="BW63" s="115" t="str">
        <f>VLOOKUP($A63&amp;"-"&amp;BW$4,'04施策の客観指標'!$A$4:$AU$1029,COLUMN('04施策の客観指標'!$AQ:$AQ),FALSE)</f>
        <v>-</v>
      </c>
      <c r="BX63" s="7" t="str">
        <f>VLOOKUP($A63&amp;"-"&amp;BX$4,'04施策の客観指標'!$A$4:$AU$1029,COLUMN('04施策の客観指標'!$AQ:$AQ),FALSE)</f>
        <v>-</v>
      </c>
      <c r="BY63" s="7" t="str">
        <f>VLOOKUP($A63&amp;"-"&amp;BY$4,'04施策の客観指標'!$A$4:$AU$1029,COLUMN('04施策の客観指標'!$AQ:$AQ),FALSE)</f>
        <v>-</v>
      </c>
      <c r="BZ63" s="7" t="str">
        <f>VLOOKUP($A63&amp;"-"&amp;BZ$4,'04施策の客観指標'!$A$4:$AU$1029,COLUMN('04施策の客観指標'!$AQ:$AQ),FALSE)</f>
        <v>-</v>
      </c>
      <c r="CA63" s="7" t="str">
        <f>VLOOKUP($A63&amp;"-"&amp;CA$4,'04施策の客観指標'!$A$4:$AU$1029,COLUMN('04施策の客観指標'!$AQ:$AQ),FALSE)</f>
        <v>-</v>
      </c>
      <c r="CB63" s="7" t="str">
        <f>VLOOKUP($A63&amp;"-"&amp;CB$4,'04施策の客観指標'!$A$4:$AU$1029,COLUMN('04施策の客観指標'!$AQ:$AQ),FALSE)</f>
        <v>-</v>
      </c>
      <c r="CC63" s="7" t="str">
        <f>VLOOKUP($A63&amp;"-"&amp;CC$4,'04施策の客観指標'!$A$4:$AU$1029,COLUMN('04施策の客観指標'!$AQ:$AQ),FALSE)</f>
        <v>-</v>
      </c>
      <c r="CD63" s="7" t="str">
        <f>VLOOKUP($A63&amp;"-"&amp;CD$4,'04施策の客観指標'!$A$4:$AU$1029,COLUMN('04施策の客観指標'!$AQ:$AQ),FALSE)</f>
        <v>-</v>
      </c>
      <c r="CE63" s="7" t="str">
        <f>VLOOKUP($A63&amp;"-"&amp;CE$4,'04施策の客観指標'!$A$4:$AU$1029,COLUMN('04施策の客観指標'!$AQ:$AQ),FALSE)</f>
        <v>-</v>
      </c>
      <c r="CF63" s="109" t="str">
        <f t="shared" si="84"/>
        <v>e</v>
      </c>
      <c r="CG63" s="37" t="str">
        <f>VLOOKUP($A63&amp;"-"&amp;BW$4,'04施策の客観指標'!$A$4:$AU$1029,COLUMN('04施策の客観指標'!$AU:$AU),FALSE)</f>
        <v>-</v>
      </c>
      <c r="CH63" s="38">
        <f>VLOOKUP($A63&amp;"-"&amp;BX$4,'04施策の客観指標'!$A$4:$AU$1029,COLUMN('04施策の客観指標'!$AU:$AU),FALSE)</f>
        <v>1</v>
      </c>
      <c r="CI63" s="38" t="str">
        <f>VLOOKUP($A63&amp;"-"&amp;BY$4,'04施策の客観指標'!$A$4:$AU$1029,COLUMN('04施策の客観指標'!$AU:$AU),FALSE)</f>
        <v>-</v>
      </c>
      <c r="CJ63" s="38" t="str">
        <f>VLOOKUP($A63&amp;"-"&amp;BZ$4,'04施策の客観指標'!$A$4:$AU$1029,COLUMN('04施策の客観指標'!$AU:$AU),FALSE)</f>
        <v>-</v>
      </c>
      <c r="CK63" s="38" t="str">
        <f>VLOOKUP($A63&amp;"-"&amp;CA$4,'04施策の客観指標'!$A$4:$AU$1029,COLUMN('04施策の客観指標'!$AU:$AU),FALSE)</f>
        <v>-</v>
      </c>
      <c r="CL63" s="38" t="str">
        <f>VLOOKUP($A63&amp;"-"&amp;CB$4,'04施策の客観指標'!$A$4:$AU$1029,COLUMN('04施策の客観指標'!$AU:$AU),FALSE)</f>
        <v>-</v>
      </c>
      <c r="CM63" s="38" t="str">
        <f>VLOOKUP($A63&amp;"-"&amp;CC$4,'04施策の客観指標'!$A$4:$AU$1029,COLUMN('04施策の客観指標'!$AU:$AU),FALSE)</f>
        <v>-</v>
      </c>
      <c r="CN63" s="38" t="str">
        <f>VLOOKUP($A63&amp;"-"&amp;CD$4,'04施策の客観指標'!$A$4:$AU$1029,COLUMN('04施策の客観指標'!$AU:$AU),FALSE)</f>
        <v>-</v>
      </c>
      <c r="CO63" s="38" t="str">
        <f>VLOOKUP($A63&amp;"-"&amp;CE$4,'04施策の客観指標'!$A$4:$AU$1029,COLUMN('04施策の客観指標'!$AU:$AU),FALSE)</f>
        <v>-</v>
      </c>
      <c r="CP63" s="82">
        <f t="shared" si="85"/>
        <v>1</v>
      </c>
      <c r="CQ63" s="37" t="str">
        <f t="shared" si="86"/>
        <v/>
      </c>
      <c r="CR63" s="38" t="str">
        <f t="shared" si="9"/>
        <v/>
      </c>
      <c r="CS63" s="38" t="str">
        <f t="shared" si="10"/>
        <v/>
      </c>
      <c r="CT63" s="38" t="str">
        <f t="shared" si="11"/>
        <v/>
      </c>
      <c r="CU63" s="38" t="str">
        <f t="shared" si="12"/>
        <v/>
      </c>
      <c r="CV63" s="38" t="str">
        <f t="shared" si="13"/>
        <v/>
      </c>
      <c r="CW63" s="38" t="str">
        <f t="shared" si="14"/>
        <v/>
      </c>
      <c r="CX63" s="38" t="str">
        <f t="shared" si="15"/>
        <v/>
      </c>
      <c r="CY63" s="38" t="str">
        <f t="shared" si="16"/>
        <v/>
      </c>
      <c r="CZ63" s="41">
        <f t="shared" si="87"/>
        <v>0</v>
      </c>
      <c r="DA63" s="37" t="str">
        <f>IF($K63="○",VLOOKUP($C63&amp;"-"&amp;DA$4,'05市民生活実感調査'!$A$3:$BC$218,COLUMN('05市民生活実感調査'!$Y:$Y),FALSE),"-")</f>
        <v>-</v>
      </c>
      <c r="DB63" s="38" t="str">
        <f>IF($L63="○",VLOOKUP($C63&amp;"-"&amp;DB$4,'05市民生活実感調査'!$A$3:$BC$218,COLUMN('05市民生活実感調査'!$Y:$Y),FALSE),"-")</f>
        <v>-</v>
      </c>
      <c r="DC63" s="38" t="str">
        <f>IF($M63="○",VLOOKUP($C63&amp;"-"&amp;DC$4,'05市民生活実感調査'!$A$3:$BC$218,COLUMN('05市民生活実感調査'!$Y:$Y),FALSE),"-")</f>
        <v>-</v>
      </c>
      <c r="DD63" s="38" t="str">
        <f>IF($N63="○",VLOOKUP($C63&amp;"-"&amp;DD$4,'05市民生活実感調査'!$A$3:$BC$218,COLUMN('05市民生活実感調査'!$Y:$Y),FALSE),"-")</f>
        <v>-</v>
      </c>
      <c r="DE63" s="38" t="str">
        <f>IF($O63="○",VLOOKUP($C63&amp;"-"&amp;DE$4,'05市民生活実感調査'!$A$3:$BC$218,COLUMN('05市民生活実感調査'!$Y:$Y),FALSE),"-")</f>
        <v>-</v>
      </c>
      <c r="DF63" s="38" t="str">
        <f>IF($P63="○",VLOOKUP($C63&amp;"-"&amp;DF$4,'05市民生活実感調査'!$A$3:$BC$218,COLUMN('05市民生活実感調査'!$Y:$Y),FALSE),"-")</f>
        <v>-</v>
      </c>
      <c r="DG63" s="38" t="str">
        <f>IF($Q63="○",VLOOKUP($C63&amp;"-"&amp;DG$4,'05市民生活実感調査'!$A$3:$BC$218,COLUMN('05市民生活実感調査'!$Y:$Y),FALSE),"-")</f>
        <v>-</v>
      </c>
      <c r="DH63" s="38" t="str">
        <f>IF($R63="○",VLOOKUP($C63&amp;"-"&amp;DH$4,'05市民生活実感調査'!$A$3:$BC$218,COLUMN('05市民生活実感調査'!$Y:$Y),FALSE),"-")</f>
        <v>-</v>
      </c>
      <c r="DI63" s="109" t="e">
        <f t="shared" si="88"/>
        <v>#DIV/0!</v>
      </c>
      <c r="DJ63" s="37" t="str">
        <f t="shared" si="89"/>
        <v/>
      </c>
      <c r="DK63" s="38" t="str">
        <f t="shared" si="17"/>
        <v/>
      </c>
      <c r="DL63" s="38" t="str">
        <f t="shared" si="18"/>
        <v/>
      </c>
      <c r="DM63" s="38" t="str">
        <f t="shared" si="19"/>
        <v/>
      </c>
      <c r="DN63" s="38" t="str">
        <f t="shared" si="20"/>
        <v/>
      </c>
      <c r="DO63" s="38" t="str">
        <f t="shared" si="21"/>
        <v/>
      </c>
      <c r="DP63" s="38" t="str">
        <f t="shared" si="22"/>
        <v/>
      </c>
      <c r="DQ63" s="38" t="str">
        <f t="shared" si="23"/>
        <v/>
      </c>
      <c r="DR63" s="41" t="e">
        <f t="shared" si="90"/>
        <v>#DIV/0!</v>
      </c>
      <c r="DS63" s="13" t="str">
        <f t="shared" si="91"/>
        <v>市民実感</v>
      </c>
      <c r="DT63" s="5" t="str">
        <f t="shared" si="92"/>
        <v>食品に対する安心感や衛生的な生活環境については，全ての市民の生活に密接に関わる施策であるため，市民生活実感評価を重視する。</v>
      </c>
      <c r="DU63" s="108" t="e">
        <f>VLOOKUP(CF63&amp;DI63&amp;DS63,プルダウン!$AC$2:$AD$51,2,FALSE)</f>
        <v>#DIV/0!</v>
      </c>
      <c r="DV63" s="12" t="e">
        <f>VLOOKUP(DU63,プルダウン!$A$1:$B$6,2,FALSE)</f>
        <v>#DIV/0!</v>
      </c>
      <c r="DW63" s="11"/>
      <c r="DX63" s="12"/>
      <c r="DY63" s="22" t="s">
        <v>81</v>
      </c>
      <c r="DZ63" s="116"/>
      <c r="EA63" s="115" t="str">
        <f>VLOOKUP($A63&amp;"-"&amp;EA$4,'04施策の客観指標'!$A$4:$AU$1029,COLUMN('04施策の客観指標'!$AR:$AR),FALSE)</f>
        <v>-</v>
      </c>
      <c r="EB63" s="7" t="str">
        <f>VLOOKUP($A63&amp;"-"&amp;EB$4,'04施策の客観指標'!$A$4:$AU$1029,COLUMN('04施策の客観指標'!$AR:$AR),FALSE)</f>
        <v>-</v>
      </c>
      <c r="EC63" s="7" t="str">
        <f>VLOOKUP($A63&amp;"-"&amp;EC$4,'04施策の客観指標'!$A$4:$AU$1029,COLUMN('04施策の客観指標'!$AR:$AR),FALSE)</f>
        <v>-</v>
      </c>
      <c r="ED63" s="7" t="str">
        <f>VLOOKUP($A63&amp;"-"&amp;ED$4,'04施策の客観指標'!$A$4:$AU$1029,COLUMN('04施策の客観指標'!$AR:$AR),FALSE)</f>
        <v>-</v>
      </c>
      <c r="EE63" s="7" t="str">
        <f>VLOOKUP($A63&amp;"-"&amp;EE$4,'04施策の客観指標'!$A$4:$AU$1029,COLUMN('04施策の客観指標'!$AR:$AR),FALSE)</f>
        <v>-</v>
      </c>
      <c r="EF63" s="7" t="str">
        <f>VLOOKUP($A63&amp;"-"&amp;EF$4,'04施策の客観指標'!$A$4:$AU$1029,COLUMN('04施策の客観指標'!$AR:$AR),FALSE)</f>
        <v>-</v>
      </c>
      <c r="EG63" s="7" t="str">
        <f>VLOOKUP($A63&amp;"-"&amp;EG$4,'04施策の客観指標'!$A$4:$AU$1029,COLUMN('04施策の客観指標'!$AR:$AR),FALSE)</f>
        <v>-</v>
      </c>
      <c r="EH63" s="7" t="str">
        <f>VLOOKUP($A63&amp;"-"&amp;EH$4,'04施策の客観指標'!$A$4:$AU$1029,COLUMN('04施策の客観指標'!$AR:$AR),FALSE)</f>
        <v>-</v>
      </c>
      <c r="EI63" s="7" t="str">
        <f>VLOOKUP($A63&amp;"-"&amp;EI$4,'04施策の客観指標'!$A$4:$AU$1029,COLUMN('04施策の客観指標'!$AR:$AR),FALSE)</f>
        <v>-</v>
      </c>
      <c r="EJ63" s="109" t="str">
        <f t="shared" si="93"/>
        <v>e</v>
      </c>
      <c r="EK63" s="37" t="str">
        <f>VLOOKUP($A63&amp;"-"&amp;EA$4,'04施策の客観指標'!$A$4:$AU$1029,COLUMN('04施策の客観指標'!$AU:$AU),FALSE)</f>
        <v>-</v>
      </c>
      <c r="EL63" s="38">
        <f>VLOOKUP($A63&amp;"-"&amp;EB$4,'04施策の客観指標'!$A$4:$AU$1029,COLUMN('04施策の客観指標'!$AU:$AU),FALSE)</f>
        <v>1</v>
      </c>
      <c r="EM63" s="38" t="str">
        <f>VLOOKUP($A63&amp;"-"&amp;EC$4,'04施策の客観指標'!$A$4:$AU$1029,COLUMN('04施策の客観指標'!$AU:$AU),FALSE)</f>
        <v>-</v>
      </c>
      <c r="EN63" s="38" t="str">
        <f>VLOOKUP($A63&amp;"-"&amp;ED$4,'04施策の客観指標'!$A$4:$AU$1029,COLUMN('04施策の客観指標'!$AU:$AU),FALSE)</f>
        <v>-</v>
      </c>
      <c r="EO63" s="38" t="str">
        <f>VLOOKUP($A63&amp;"-"&amp;EE$4,'04施策の客観指標'!$A$4:$AU$1029,COLUMN('04施策の客観指標'!$AU:$AU),FALSE)</f>
        <v>-</v>
      </c>
      <c r="EP63" s="38" t="str">
        <f>VLOOKUP($A63&amp;"-"&amp;EF$4,'04施策の客観指標'!$A$4:$AU$1029,COLUMN('04施策の客観指標'!$AU:$AU),FALSE)</f>
        <v>-</v>
      </c>
      <c r="EQ63" s="38" t="str">
        <f>VLOOKUP($A63&amp;"-"&amp;EG$4,'04施策の客観指標'!$A$4:$AU$1029,COLUMN('04施策の客観指標'!$AU:$AU),FALSE)</f>
        <v>-</v>
      </c>
      <c r="ER63" s="38" t="str">
        <f>VLOOKUP($A63&amp;"-"&amp;EH$4,'04施策の客観指標'!$A$4:$AU$1029,COLUMN('04施策の客観指標'!$AU:$AU),FALSE)</f>
        <v>-</v>
      </c>
      <c r="ES63" s="38" t="str">
        <f>VLOOKUP($A63&amp;"-"&amp;EI$4,'04施策の客観指標'!$A$4:$AU$1029,COLUMN('04施策の客観指標'!$AU:$AU),FALSE)</f>
        <v>-</v>
      </c>
      <c r="ET63" s="82">
        <f t="shared" si="94"/>
        <v>1</v>
      </c>
      <c r="EU63" s="37" t="str">
        <f t="shared" si="95"/>
        <v/>
      </c>
      <c r="EV63" s="38" t="str">
        <f t="shared" si="24"/>
        <v/>
      </c>
      <c r="EW63" s="38" t="str">
        <f t="shared" si="25"/>
        <v/>
      </c>
      <c r="EX63" s="38" t="str">
        <f t="shared" si="26"/>
        <v/>
      </c>
      <c r="EY63" s="38" t="str">
        <f t="shared" si="27"/>
        <v/>
      </c>
      <c r="EZ63" s="38" t="str">
        <f t="shared" si="28"/>
        <v/>
      </c>
      <c r="FA63" s="38" t="str">
        <f t="shared" si="29"/>
        <v/>
      </c>
      <c r="FB63" s="38" t="str">
        <f t="shared" si="30"/>
        <v/>
      </c>
      <c r="FC63" s="38" t="str">
        <f t="shared" si="31"/>
        <v/>
      </c>
      <c r="FD63" s="41">
        <f t="shared" si="96"/>
        <v>0</v>
      </c>
      <c r="FE63" s="37" t="str">
        <f>IF($K63="○",VLOOKUP($C63&amp;"-"&amp;FE$4,'05市民生活実感調査'!$A$3:$BC$218,COLUMN('05市民生活実感調査'!$AI:$AI),FALSE),"-")</f>
        <v>-</v>
      </c>
      <c r="FF63" s="38" t="str">
        <f>IF($L63="○",VLOOKUP($C63&amp;"-"&amp;FF$4,'05市民生活実感調査'!$A$3:$BC$218,COLUMN('05市民生活実感調査'!$AI:$AI),FALSE),"-")</f>
        <v>-</v>
      </c>
      <c r="FG63" s="38" t="str">
        <f>IF($M63="○",VLOOKUP($C63&amp;"-"&amp;FG$4,'05市民生活実感調査'!$A$3:$BC$218,COLUMN('05市民生活実感調査'!$AI:$AI),FALSE),"-")</f>
        <v>-</v>
      </c>
      <c r="FH63" s="38" t="str">
        <f>IF($N63="○",VLOOKUP($C63&amp;"-"&amp;FH$4,'05市民生活実感調査'!$A$3:$BC$218,COLUMN('05市民生活実感調査'!$AI:$AI),FALSE),"-")</f>
        <v>-</v>
      </c>
      <c r="FI63" s="38" t="str">
        <f>IF($O63="○",VLOOKUP($C63&amp;"-"&amp;FI$4,'05市民生活実感調査'!$A$3:$BC$218,COLUMN('05市民生活実感調査'!$AI:$AI),FALSE),"-")</f>
        <v>-</v>
      </c>
      <c r="FJ63" s="38" t="str">
        <f>IF($P63="○",VLOOKUP($C63&amp;"-"&amp;FJ$4,'05市民生活実感調査'!$A$3:$BC$218,COLUMN('05市民生活実感調査'!$AI:$AI),FALSE),"-")</f>
        <v>-</v>
      </c>
      <c r="FK63" s="38" t="str">
        <f>IF($Q63="○",VLOOKUP($C63&amp;"-"&amp;FK$4,'05市民生活実感調査'!$A$3:$BC$218,COLUMN('05市民生活実感調査'!$AI:$AI),FALSE),"-")</f>
        <v>-</v>
      </c>
      <c r="FL63" s="38" t="str">
        <f>IF($R63="○",VLOOKUP($C63&amp;"-"&amp;FL$4,'05市民生活実感調査'!$A$3:$BC$218,COLUMN('05市民生活実感調査'!$AI:$AI),FALSE),"-")</f>
        <v>-</v>
      </c>
      <c r="FM63" s="109" t="e">
        <f t="shared" si="97"/>
        <v>#DIV/0!</v>
      </c>
      <c r="FN63" s="37" t="str">
        <f t="shared" si="98"/>
        <v/>
      </c>
      <c r="FO63" s="38" t="str">
        <f t="shared" si="32"/>
        <v/>
      </c>
      <c r="FP63" s="38" t="str">
        <f t="shared" si="33"/>
        <v/>
      </c>
      <c r="FQ63" s="38" t="str">
        <f t="shared" si="34"/>
        <v/>
      </c>
      <c r="FR63" s="38" t="str">
        <f t="shared" si="35"/>
        <v/>
      </c>
      <c r="FS63" s="38" t="str">
        <f t="shared" si="36"/>
        <v/>
      </c>
      <c r="FT63" s="38" t="str">
        <f t="shared" si="37"/>
        <v/>
      </c>
      <c r="FU63" s="38" t="str">
        <f t="shared" si="38"/>
        <v/>
      </c>
      <c r="FV63" s="41" t="e">
        <f t="shared" si="99"/>
        <v>#DIV/0!</v>
      </c>
      <c r="FW63" s="13" t="str">
        <f t="shared" si="100"/>
        <v>市民実感</v>
      </c>
      <c r="FX63" s="5" t="str">
        <f t="shared" si="101"/>
        <v>食品に対する安心感や衛生的な生活環境については，全ての市民の生活に密接に関わる施策であるため，市民生活実感評価を重視する。</v>
      </c>
      <c r="FY63" s="108" t="e">
        <f>VLOOKUP(EJ63&amp;FM63&amp;FW63,プルダウン!$AC$2:$AD$51,2,FALSE)</f>
        <v>#DIV/0!</v>
      </c>
      <c r="FZ63" s="12" t="e">
        <f>VLOOKUP(FY63,プルダウン!$A$1:$B$6,2,FALSE)</f>
        <v>#DIV/0!</v>
      </c>
      <c r="GA63" s="11"/>
      <c r="GB63" s="12"/>
      <c r="GC63" s="22" t="s">
        <v>81</v>
      </c>
      <c r="GD63" s="116"/>
      <c r="GE63" s="115" t="str">
        <f>VLOOKUP($A63&amp;"-"&amp;GE$4,'04施策の客観指標'!$A$4:$AU$1029,COLUMN('04施策の客観指標'!$AS:$AS),FALSE)</f>
        <v>-</v>
      </c>
      <c r="GF63" s="7" t="str">
        <f>VLOOKUP($A63&amp;"-"&amp;GF$4,'04施策の客観指標'!$A$4:$AU$1029,COLUMN('04施策の客観指標'!$AS:$AS),FALSE)</f>
        <v>-</v>
      </c>
      <c r="GG63" s="7" t="str">
        <f>VLOOKUP($A63&amp;"-"&amp;GG$4,'04施策の客観指標'!$A$4:$AU$1029,COLUMN('04施策の客観指標'!$AS:$AS),FALSE)</f>
        <v>-</v>
      </c>
      <c r="GH63" s="7" t="str">
        <f>VLOOKUP($A63&amp;"-"&amp;GH$4,'04施策の客観指標'!$A$4:$AU$1029,COLUMN('04施策の客観指標'!$AS:$AS),FALSE)</f>
        <v>-</v>
      </c>
      <c r="GI63" s="7" t="str">
        <f>VLOOKUP($A63&amp;"-"&amp;GI$4,'04施策の客観指標'!$A$4:$AU$1029,COLUMN('04施策の客観指標'!$AS:$AS),FALSE)</f>
        <v>-</v>
      </c>
      <c r="GJ63" s="7" t="str">
        <f>VLOOKUP($A63&amp;"-"&amp;GJ$4,'04施策の客観指標'!$A$4:$AU$1029,COLUMN('04施策の客観指標'!$AS:$AS),FALSE)</f>
        <v>-</v>
      </c>
      <c r="GK63" s="7" t="str">
        <f>VLOOKUP($A63&amp;"-"&amp;GK$4,'04施策の客観指標'!$A$4:$AU$1029,COLUMN('04施策の客観指標'!$AS:$AS),FALSE)</f>
        <v>-</v>
      </c>
      <c r="GL63" s="7" t="str">
        <f>VLOOKUP($A63&amp;"-"&amp;GL$4,'04施策の客観指標'!$A$4:$AU$1029,COLUMN('04施策の客観指標'!$AS:$AS),FALSE)</f>
        <v>-</v>
      </c>
      <c r="GM63" s="7" t="str">
        <f>VLOOKUP($A63&amp;"-"&amp;GM$4,'04施策の客観指標'!$A$4:$AU$1029,COLUMN('04施策の客観指標'!$AS:$AS),FALSE)</f>
        <v>-</v>
      </c>
      <c r="GN63" s="109" t="str">
        <f t="shared" si="102"/>
        <v>e</v>
      </c>
      <c r="GO63" s="37" t="str">
        <f>VLOOKUP($A63&amp;"-"&amp;GE$4,'04施策の客観指標'!$A$4:$AU$1029,COLUMN('04施策の客観指標'!$AU:$AU),FALSE)</f>
        <v>-</v>
      </c>
      <c r="GP63" s="38">
        <f>VLOOKUP($A63&amp;"-"&amp;GF$4,'04施策の客観指標'!$A$4:$AU$1029,COLUMN('04施策の客観指標'!$AU:$AU),FALSE)</f>
        <v>1</v>
      </c>
      <c r="GQ63" s="38" t="str">
        <f>VLOOKUP($A63&amp;"-"&amp;GG$4,'04施策の客観指標'!$A$4:$AU$1029,COLUMN('04施策の客観指標'!$AU:$AU),FALSE)</f>
        <v>-</v>
      </c>
      <c r="GR63" s="38" t="str">
        <f>VLOOKUP($A63&amp;"-"&amp;GH$4,'04施策の客観指標'!$A$4:$AU$1029,COLUMN('04施策の客観指標'!$AU:$AU),FALSE)</f>
        <v>-</v>
      </c>
      <c r="GS63" s="38" t="str">
        <f>VLOOKUP($A63&amp;"-"&amp;GI$4,'04施策の客観指標'!$A$4:$AU$1029,COLUMN('04施策の客観指標'!$AU:$AU),FALSE)</f>
        <v>-</v>
      </c>
      <c r="GT63" s="38" t="str">
        <f>VLOOKUP($A63&amp;"-"&amp;GJ$4,'04施策の客観指標'!$A$4:$AU$1029,COLUMN('04施策の客観指標'!$AU:$AU),FALSE)</f>
        <v>-</v>
      </c>
      <c r="GU63" s="38" t="str">
        <f>VLOOKUP($A63&amp;"-"&amp;GK$4,'04施策の客観指標'!$A$4:$AU$1029,COLUMN('04施策の客観指標'!$AU:$AU),FALSE)</f>
        <v>-</v>
      </c>
      <c r="GV63" s="38" t="str">
        <f>VLOOKUP($A63&amp;"-"&amp;GL$4,'04施策の客観指標'!$A$4:$AU$1029,COLUMN('04施策の客観指標'!$AU:$AU),FALSE)</f>
        <v>-</v>
      </c>
      <c r="GW63" s="38" t="str">
        <f>VLOOKUP($A63&amp;"-"&amp;GM$4,'04施策の客観指標'!$A$4:$AU$1029,COLUMN('04施策の客観指標'!$AU:$AU),FALSE)</f>
        <v>-</v>
      </c>
      <c r="GX63" s="82">
        <f t="shared" si="103"/>
        <v>1</v>
      </c>
      <c r="GY63" s="37" t="str">
        <f t="shared" si="104"/>
        <v/>
      </c>
      <c r="GZ63" s="38" t="str">
        <f t="shared" si="39"/>
        <v/>
      </c>
      <c r="HA63" s="38" t="str">
        <f t="shared" si="40"/>
        <v/>
      </c>
      <c r="HB63" s="38" t="str">
        <f t="shared" si="41"/>
        <v/>
      </c>
      <c r="HC63" s="38" t="str">
        <f t="shared" si="42"/>
        <v/>
      </c>
      <c r="HD63" s="38" t="str">
        <f t="shared" si="43"/>
        <v/>
      </c>
      <c r="HE63" s="38" t="str">
        <f t="shared" si="44"/>
        <v/>
      </c>
      <c r="HF63" s="38" t="str">
        <f t="shared" si="45"/>
        <v/>
      </c>
      <c r="HG63" s="38" t="str">
        <f t="shared" si="46"/>
        <v/>
      </c>
      <c r="HH63" s="41">
        <f t="shared" si="105"/>
        <v>0</v>
      </c>
      <c r="HI63" s="37" t="str">
        <f>IF($K63="○",VLOOKUP($C63&amp;"-"&amp;HI$4,'05市民生活実感調査'!$A$3:$BC$218,COLUMN('05市民生活実感調査'!$AS:$AS),FALSE),"-")</f>
        <v>-</v>
      </c>
      <c r="HJ63" s="38" t="str">
        <f>IF($L63="○",VLOOKUP($C63&amp;"-"&amp;HJ$4,'05市民生活実感調査'!$A$3:$BC$218,COLUMN('05市民生活実感調査'!$AS:$AS),FALSE),"-")</f>
        <v>-</v>
      </c>
      <c r="HK63" s="38" t="str">
        <f>IF($M63="○",VLOOKUP($C63&amp;"-"&amp;HK$4,'05市民生活実感調査'!$A$3:$BC$218,COLUMN('05市民生活実感調査'!$AS:$AS),FALSE),"-")</f>
        <v>-</v>
      </c>
      <c r="HL63" s="38" t="str">
        <f>IF($N63="○",VLOOKUP($C63&amp;"-"&amp;HL$4,'05市民生活実感調査'!$A$3:$BC$218,COLUMN('05市民生活実感調査'!$AS:$AS),FALSE),"-")</f>
        <v>-</v>
      </c>
      <c r="HM63" s="38" t="str">
        <f>IF($O63="○",VLOOKUP($C63&amp;"-"&amp;HM$4,'05市民生活実感調査'!$A$3:$BC$218,COLUMN('05市民生活実感調査'!$AS:$AS),FALSE),"-")</f>
        <v>-</v>
      </c>
      <c r="HN63" s="38" t="str">
        <f>IF($P63="○",VLOOKUP($C63&amp;"-"&amp;HN$4,'05市民生活実感調査'!$A$3:$BC$218,COLUMN('05市民生活実感調査'!$AS:$AS),FALSE),"-")</f>
        <v>-</v>
      </c>
      <c r="HO63" s="38" t="str">
        <f>IF($Q63="○",VLOOKUP($C63&amp;"-"&amp;HO$4,'05市民生活実感調査'!$A$3:$BC$218,COLUMN('05市民生活実感調査'!$AS:$AS),FALSE),"-")</f>
        <v>-</v>
      </c>
      <c r="HP63" s="38" t="str">
        <f>IF($R63="○",VLOOKUP($C63&amp;"-"&amp;HP$4,'05市民生活実感調査'!$A$3:$BC$218,COLUMN('05市民生活実感調査'!$AS:$AS),FALSE),"-")</f>
        <v>-</v>
      </c>
      <c r="HQ63" s="109" t="e">
        <f t="shared" si="106"/>
        <v>#DIV/0!</v>
      </c>
      <c r="HR63" s="37" t="str">
        <f t="shared" si="107"/>
        <v/>
      </c>
      <c r="HS63" s="38" t="str">
        <f t="shared" si="47"/>
        <v/>
      </c>
      <c r="HT63" s="38" t="str">
        <f t="shared" si="48"/>
        <v/>
      </c>
      <c r="HU63" s="38" t="str">
        <f t="shared" si="49"/>
        <v/>
      </c>
      <c r="HV63" s="38" t="str">
        <f t="shared" si="50"/>
        <v/>
      </c>
      <c r="HW63" s="38" t="str">
        <f t="shared" si="51"/>
        <v/>
      </c>
      <c r="HX63" s="38" t="str">
        <f t="shared" si="52"/>
        <v/>
      </c>
      <c r="HY63" s="38" t="str">
        <f t="shared" si="53"/>
        <v/>
      </c>
      <c r="HZ63" s="41" t="e">
        <f t="shared" si="108"/>
        <v>#DIV/0!</v>
      </c>
      <c r="IA63" s="13" t="str">
        <f t="shared" si="109"/>
        <v>市民実感</v>
      </c>
      <c r="IB63" s="5" t="str">
        <f t="shared" si="110"/>
        <v>食品に対する安心感や衛生的な生活環境については，全ての市民の生活に密接に関わる施策であるため，市民生活実感評価を重視する。</v>
      </c>
      <c r="IC63" s="108" t="e">
        <f>VLOOKUP(GN63&amp;HQ63&amp;IA63,プルダウン!$AC$2:$AD$51,2,FALSE)</f>
        <v>#DIV/0!</v>
      </c>
      <c r="ID63" s="12" t="e">
        <f>VLOOKUP(IC63,プルダウン!$A$1:$B$6,2,FALSE)</f>
        <v>#DIV/0!</v>
      </c>
      <c r="IE63" s="11"/>
      <c r="IF63" s="12"/>
      <c r="IG63" s="22" t="s">
        <v>81</v>
      </c>
      <c r="IH63" s="116"/>
      <c r="II63" s="115" t="str">
        <f>VLOOKUP($A63&amp;"-"&amp;II$4,'04施策の客観指標'!$A$4:$AU$1029,COLUMN('04施策の客観指標'!$AT:$AT),FALSE)</f>
        <v>-</v>
      </c>
      <c r="IJ63" s="7" t="str">
        <f>VLOOKUP($A63&amp;"-"&amp;IJ$4,'04施策の客観指標'!$A$4:$AU$1029,COLUMN('04施策の客観指標'!$AT:$AT),FALSE)</f>
        <v>-</v>
      </c>
      <c r="IK63" s="7" t="str">
        <f>VLOOKUP($A63&amp;"-"&amp;IK$4,'04施策の客観指標'!$A$4:$AU$1029,COLUMN('04施策の客観指標'!$AT:$AT),FALSE)</f>
        <v>-</v>
      </c>
      <c r="IL63" s="7" t="str">
        <f>VLOOKUP($A63&amp;"-"&amp;IL$4,'04施策の客観指標'!$A$4:$AU$1029,COLUMN('04施策の客観指標'!$AT:$AT),FALSE)</f>
        <v>-</v>
      </c>
      <c r="IM63" s="7" t="str">
        <f>VLOOKUP($A63&amp;"-"&amp;IM$4,'04施策の客観指標'!$A$4:$AU$1029,COLUMN('04施策の客観指標'!$AT:$AT),FALSE)</f>
        <v>-</v>
      </c>
      <c r="IN63" s="7" t="str">
        <f>VLOOKUP($A63&amp;"-"&amp;IN$4,'04施策の客観指標'!$A$4:$AU$1029,COLUMN('04施策の客観指標'!$AT:$AT),FALSE)</f>
        <v>-</v>
      </c>
      <c r="IO63" s="7" t="str">
        <f>VLOOKUP($A63&amp;"-"&amp;IO$4,'04施策の客観指標'!$A$4:$AU$1029,COLUMN('04施策の客観指標'!$AT:$AT),FALSE)</f>
        <v>-</v>
      </c>
      <c r="IP63" s="7" t="str">
        <f>VLOOKUP($A63&amp;"-"&amp;IP$4,'04施策の客観指標'!$A$4:$AU$1029,COLUMN('04施策の客観指標'!$AT:$AT),FALSE)</f>
        <v>-</v>
      </c>
      <c r="IQ63" s="7" t="str">
        <f>VLOOKUP($A63&amp;"-"&amp;IQ$4,'04施策の客観指標'!$A$4:$AU$1029,COLUMN('04施策の客観指標'!$AT:$AT),FALSE)</f>
        <v>-</v>
      </c>
      <c r="IR63" s="109" t="str">
        <f t="shared" si="111"/>
        <v>e</v>
      </c>
      <c r="IS63" s="37" t="str">
        <f>VLOOKUP($A63&amp;"-"&amp;II$4,'04施策の客観指標'!$A$4:$AU$1029,COLUMN('04施策の客観指標'!$AU:$AU),FALSE)</f>
        <v>-</v>
      </c>
      <c r="IT63" s="38">
        <f>VLOOKUP($A63&amp;"-"&amp;IJ$4,'04施策の客観指標'!$A$4:$AU$1029,COLUMN('04施策の客観指標'!$AU:$AU),FALSE)</f>
        <v>1</v>
      </c>
      <c r="IU63" s="38" t="str">
        <f>VLOOKUP($A63&amp;"-"&amp;IK$4,'04施策の客観指標'!$A$4:$AU$1029,COLUMN('04施策の客観指標'!$AU:$AU),FALSE)</f>
        <v>-</v>
      </c>
      <c r="IV63" s="38" t="str">
        <f>VLOOKUP($A63&amp;"-"&amp;IL$4,'04施策の客観指標'!$A$4:$AU$1029,COLUMN('04施策の客観指標'!$AU:$AU),FALSE)</f>
        <v>-</v>
      </c>
      <c r="IW63" s="38" t="str">
        <f>VLOOKUP($A63&amp;"-"&amp;IM$4,'04施策の客観指標'!$A$4:$AU$1029,COLUMN('04施策の客観指標'!$AU:$AU),FALSE)</f>
        <v>-</v>
      </c>
      <c r="IX63" s="38" t="str">
        <f>VLOOKUP($A63&amp;"-"&amp;IN$4,'04施策の客観指標'!$A$4:$AU$1029,COLUMN('04施策の客観指標'!$AU:$AU),FALSE)</f>
        <v>-</v>
      </c>
      <c r="IY63" s="38" t="str">
        <f>VLOOKUP($A63&amp;"-"&amp;IO$4,'04施策の客観指標'!$A$4:$AU$1029,COLUMN('04施策の客観指標'!$AU:$AU),FALSE)</f>
        <v>-</v>
      </c>
      <c r="IZ63" s="38" t="str">
        <f>VLOOKUP($A63&amp;"-"&amp;IP$4,'04施策の客観指標'!$A$4:$AU$1029,COLUMN('04施策の客観指標'!$AU:$AU),FALSE)</f>
        <v>-</v>
      </c>
      <c r="JA63" s="38" t="str">
        <f>VLOOKUP($A63&amp;"-"&amp;IQ$4,'04施策の客観指標'!$A$4:$AU$1029,COLUMN('04施策の客観指標'!$AU:$AU),FALSE)</f>
        <v>-</v>
      </c>
      <c r="JB63" s="82">
        <f t="shared" si="112"/>
        <v>1</v>
      </c>
      <c r="JC63" s="37" t="str">
        <f t="shared" si="113"/>
        <v/>
      </c>
      <c r="JD63" s="38" t="str">
        <f t="shared" si="54"/>
        <v/>
      </c>
      <c r="JE63" s="38" t="str">
        <f t="shared" si="55"/>
        <v/>
      </c>
      <c r="JF63" s="38" t="str">
        <f t="shared" si="56"/>
        <v/>
      </c>
      <c r="JG63" s="38" t="str">
        <f t="shared" si="57"/>
        <v/>
      </c>
      <c r="JH63" s="38" t="str">
        <f t="shared" si="58"/>
        <v/>
      </c>
      <c r="JI63" s="38" t="str">
        <f t="shared" si="59"/>
        <v/>
      </c>
      <c r="JJ63" s="38" t="str">
        <f t="shared" si="60"/>
        <v/>
      </c>
      <c r="JK63" s="38" t="str">
        <f t="shared" si="61"/>
        <v/>
      </c>
      <c r="JL63" s="41">
        <f t="shared" si="114"/>
        <v>0</v>
      </c>
      <c r="JM63" s="37" t="str">
        <f>IF($K63="○",VLOOKUP($C63&amp;"-"&amp;JM$4,'05市民生活実感調査'!$A$3:$BC$218,COLUMN('05市民生活実感調査'!$BC:$BC),FALSE),"-")</f>
        <v>-</v>
      </c>
      <c r="JN63" s="38" t="str">
        <f>IF($L63="○",VLOOKUP($C63&amp;"-"&amp;JN$4,'05市民生活実感調査'!$A$3:$BC$218,COLUMN('05市民生活実感調査'!$BC:$BC),FALSE),"-")</f>
        <v>-</v>
      </c>
      <c r="JO63" s="38" t="str">
        <f>IF($M63="○",VLOOKUP($C63&amp;"-"&amp;JO$4,'05市民生活実感調査'!$A$3:$BC$218,COLUMN('05市民生活実感調査'!$BC:$BC),FALSE),"-")</f>
        <v>-</v>
      </c>
      <c r="JP63" s="38" t="str">
        <f>IF($N63="○",VLOOKUP($C63&amp;"-"&amp;JP$4,'05市民生活実感調査'!$A$3:$BC$218,COLUMN('05市民生活実感調査'!$BC:$BC),FALSE),"-")</f>
        <v>-</v>
      </c>
      <c r="JQ63" s="38" t="str">
        <f>IF($O63="○",VLOOKUP($C63&amp;"-"&amp;JQ$4,'05市民生活実感調査'!$A$3:$BC$218,COLUMN('05市民生活実感調査'!$BC:$BC),FALSE),"-")</f>
        <v>-</v>
      </c>
      <c r="JR63" s="38" t="str">
        <f>IF($P63="○",VLOOKUP($C63&amp;"-"&amp;JR$4,'05市民生活実感調査'!$A$3:$BC$218,COLUMN('05市民生活実感調査'!$BC:$BC),FALSE),"-")</f>
        <v>-</v>
      </c>
      <c r="JS63" s="38" t="str">
        <f>IF($Q63="○",VLOOKUP($C63&amp;"-"&amp;JS$4,'05市民生活実感調査'!$A$3:$BC$218,COLUMN('05市民生活実感調査'!$BC:$BC),FALSE),"-")</f>
        <v>-</v>
      </c>
      <c r="JT63" s="38" t="str">
        <f>IF($R63="○",VLOOKUP($C63&amp;"-"&amp;JT$4,'05市民生活実感調査'!$A$3:$BC$218,COLUMN('05市民生活実感調査'!$BC:$BC),FALSE),"-")</f>
        <v>-</v>
      </c>
      <c r="JU63" s="109" t="e">
        <f t="shared" si="115"/>
        <v>#DIV/0!</v>
      </c>
      <c r="JV63" s="37" t="str">
        <f t="shared" si="116"/>
        <v/>
      </c>
      <c r="JW63" s="38" t="str">
        <f t="shared" si="62"/>
        <v/>
      </c>
      <c r="JX63" s="38" t="str">
        <f t="shared" si="63"/>
        <v/>
      </c>
      <c r="JY63" s="38" t="str">
        <f t="shared" si="64"/>
        <v/>
      </c>
      <c r="JZ63" s="38" t="str">
        <f t="shared" si="65"/>
        <v/>
      </c>
      <c r="KA63" s="38" t="str">
        <f t="shared" si="66"/>
        <v/>
      </c>
      <c r="KB63" s="38" t="str">
        <f t="shared" si="67"/>
        <v/>
      </c>
      <c r="KC63" s="38" t="str">
        <f t="shared" si="68"/>
        <v/>
      </c>
      <c r="KD63" s="41" t="e">
        <f t="shared" si="117"/>
        <v>#DIV/0!</v>
      </c>
      <c r="KE63" s="13" t="str">
        <f t="shared" si="118"/>
        <v>市民実感</v>
      </c>
      <c r="KF63" s="5" t="str">
        <f t="shared" si="119"/>
        <v>食品に対する安心感や衛生的な生活環境については，全ての市民の生活に密接に関わる施策であるため，市民生活実感評価を重視する。</v>
      </c>
      <c r="KG63" s="108" t="e">
        <f>VLOOKUP(IR63&amp;JU63&amp;KE63,プルダウン!$AC$2:$AD$51,2,FALSE)</f>
        <v>#DIV/0!</v>
      </c>
      <c r="KH63" s="12" t="e">
        <f>VLOOKUP(KG63,プルダウン!$A$1:$B$6,2,FALSE)</f>
        <v>#DIV/0!</v>
      </c>
      <c r="KI63" s="11"/>
      <c r="KJ63" s="12"/>
      <c r="KK63" s="22" t="s">
        <v>81</v>
      </c>
      <c r="KL63" s="5"/>
    </row>
    <row r="64" spans="1:298" ht="162" customHeight="1">
      <c r="A64" s="18">
        <v>1604</v>
      </c>
      <c r="B64" s="5" t="s">
        <v>218</v>
      </c>
      <c r="C64" s="47">
        <f t="shared" si="140"/>
        <v>16</v>
      </c>
      <c r="D64" s="12" t="str">
        <f>IFERROR(VLOOKUP(C64,プルダウン!$L$2:$M$28,2,FALSE),"-")</f>
        <v>保健衛生・医療</v>
      </c>
      <c r="E64" s="5"/>
      <c r="F64" s="11" t="s">
        <v>2137</v>
      </c>
      <c r="G64" s="195" t="s">
        <v>2492</v>
      </c>
      <c r="H64" s="11"/>
      <c r="I64" s="20"/>
      <c r="J64" s="5"/>
      <c r="K64" s="42" t="s">
        <v>85</v>
      </c>
      <c r="L64" s="43" t="s">
        <v>85</v>
      </c>
      <c r="M64" s="43" t="s">
        <v>85</v>
      </c>
      <c r="N64" s="43" t="s">
        <v>85</v>
      </c>
      <c r="O64" s="43" t="s">
        <v>392</v>
      </c>
      <c r="P64" s="43" t="s">
        <v>85</v>
      </c>
      <c r="Q64" s="43" t="s">
        <v>85</v>
      </c>
      <c r="R64" s="41" t="s">
        <v>85</v>
      </c>
      <c r="S64" s="546" t="str">
        <f>VLOOKUP($A64&amp;"-"&amp;S$4,'04施策の客観指標'!$A$4:$AU$1029,COLUMN('04施策の客観指標'!$AP:$AP),FALSE)</f>
        <v>a</v>
      </c>
      <c r="T64" s="528" t="str">
        <f>VLOOKUP($A64&amp;"-"&amp;T$4,'04施策の客観指標'!$A$4:$AU$1029,COLUMN('04施策の客観指標'!$AP:$AP),FALSE)</f>
        <v>a</v>
      </c>
      <c r="U64" s="528" t="str">
        <f>VLOOKUP($A64&amp;"-"&amp;U$4,'04施策の客観指標'!$A$4:$AU$1029,COLUMN('04施策の客観指標'!$AP:$AP),FALSE)</f>
        <v>c</v>
      </c>
      <c r="V64" s="528" t="str">
        <f>VLOOKUP($A64&amp;"-"&amp;V$4,'04施策の客観指標'!$A$4:$AU$1029,COLUMN('04施策の客観指標'!$AP:$AP),FALSE)</f>
        <v>-</v>
      </c>
      <c r="W64" s="528" t="str">
        <f>VLOOKUP($A64&amp;"-"&amp;W$4,'04施策の客観指標'!$A$4:$AU$1029,COLUMN('04施策の客観指標'!$AP:$AP),FALSE)</f>
        <v>-</v>
      </c>
      <c r="X64" s="528" t="str">
        <f>VLOOKUP($A64&amp;"-"&amp;X$4,'04施策の客観指標'!$A$4:$AU$1029,COLUMN('04施策の客観指標'!$AP:$AP),FALSE)</f>
        <v>-</v>
      </c>
      <c r="Y64" s="528" t="str">
        <f>VLOOKUP($A64&amp;"-"&amp;Y$4,'04施策の客観指標'!$A$4:$AU$1029,COLUMN('04施策の客観指標'!$AP:$AP),FALSE)</f>
        <v>-</v>
      </c>
      <c r="Z64" s="528" t="str">
        <f>VLOOKUP($A64&amp;"-"&amp;Z$4,'04施策の客観指標'!$A$4:$AU$1029,COLUMN('04施策の客観指標'!$AP:$AP),FALSE)</f>
        <v>-</v>
      </c>
      <c r="AA64" s="529" t="str">
        <f>VLOOKUP($A64&amp;"-"&amp;AA$4,'04施策の客観指標'!$A$4:$AU$1029,COLUMN('04施策の客観指標'!$AP:$AP),FALSE)</f>
        <v>-</v>
      </c>
      <c r="AB64" s="547" t="str">
        <f t="shared" si="70"/>
        <v>a</v>
      </c>
      <c r="AC64" s="252">
        <f>VLOOKUP($A64&amp;"-"&amp;S$4,'04施策の客観指標'!$A$4:$AU$1029,COLUMN('04施策の客観指標'!$AU:$AU),FALSE)</f>
        <v>1</v>
      </c>
      <c r="AD64" s="38">
        <f>VLOOKUP($A64&amp;"-"&amp;T$4,'04施策の客観指標'!$A$4:$AU$1029,COLUMN('04施策の客観指標'!$AU:$AU),FALSE)</f>
        <v>1</v>
      </c>
      <c r="AE64" s="38">
        <f>VLOOKUP($A64&amp;"-"&amp;U$4,'04施策の客観指標'!$A$4:$AU$1029,COLUMN('04施策の客観指標'!$AU:$AU),FALSE)</f>
        <v>1</v>
      </c>
      <c r="AF64" s="38" t="str">
        <f>VLOOKUP($A64&amp;"-"&amp;V$4,'04施策の客観指標'!$A$4:$AU$1029,COLUMN('04施策の客観指標'!$AU:$AU),FALSE)</f>
        <v>-</v>
      </c>
      <c r="AG64" s="38" t="str">
        <f>VLOOKUP($A64&amp;"-"&amp;W$4,'04施策の客観指標'!$A$4:$AU$1029,COLUMN('04施策の客観指標'!$AU:$AU),FALSE)</f>
        <v>-</v>
      </c>
      <c r="AH64" s="38" t="str">
        <f>VLOOKUP($A64&amp;"-"&amp;X$4,'04施策の客観指標'!$A$4:$AU$1029,COLUMN('04施策の客観指標'!$AU:$AU),FALSE)</f>
        <v>-</v>
      </c>
      <c r="AI64" s="38" t="str">
        <f>VLOOKUP($A64&amp;"-"&amp;Y$4,'04施策の客観指標'!$A$4:$AU$1029,COLUMN('04施策の客観指標'!$AU:$AU),FALSE)</f>
        <v>-</v>
      </c>
      <c r="AJ64" s="38" t="str">
        <f>VLOOKUP($A64&amp;"-"&amp;Z$4,'04施策の客観指標'!$A$4:$AU$1029,COLUMN('04施策の客観指標'!$AU:$AU),FALSE)</f>
        <v>-</v>
      </c>
      <c r="AK64" s="38" t="str">
        <f>VLOOKUP($A64&amp;"-"&amp;AA$4,'04施策の客観指標'!$A$4:$AU$1029,COLUMN('04施策の客観指標'!$AU:$AU),FALSE)</f>
        <v>-</v>
      </c>
      <c r="AL64" s="82">
        <f t="shared" si="141"/>
        <v>3</v>
      </c>
      <c r="AM64" s="37">
        <f t="shared" si="142"/>
        <v>4</v>
      </c>
      <c r="AN64" s="38">
        <f t="shared" si="143"/>
        <v>4</v>
      </c>
      <c r="AO64" s="38">
        <f t="shared" si="144"/>
        <v>2</v>
      </c>
      <c r="AP64" s="38" t="str">
        <f t="shared" si="145"/>
        <v/>
      </c>
      <c r="AQ64" s="38" t="str">
        <f t="shared" si="146"/>
        <v/>
      </c>
      <c r="AR64" s="38" t="str">
        <f t="shared" si="147"/>
        <v/>
      </c>
      <c r="AS64" s="38" t="str">
        <f t="shared" si="148"/>
        <v/>
      </c>
      <c r="AT64" s="38" t="str">
        <f t="shared" si="149"/>
        <v/>
      </c>
      <c r="AU64" s="253" t="str">
        <f t="shared" si="150"/>
        <v/>
      </c>
      <c r="AV64" s="81">
        <f t="shared" si="200"/>
        <v>0.83333333333333337</v>
      </c>
      <c r="AW64" s="534" t="str">
        <f>IF($K64="○",VLOOKUP($C64&amp;"-"&amp;AW$4,'05市民生活実感調査'!$A$3:$BC$218,COLUMN('05市民生活実感調査'!$O:$O),FALSE),"-")</f>
        <v>-</v>
      </c>
      <c r="AX64" s="535" t="str">
        <f>IF($L64="○",VLOOKUP($C64&amp;"-"&amp;AX$4,'05市民生活実感調査'!$A$3:$BC$218,COLUMN('05市民生活実感調査'!$O:$O),FALSE),"-")</f>
        <v>-</v>
      </c>
      <c r="AY64" s="535" t="str">
        <f>IF($M64="○",VLOOKUP($C64&amp;"-"&amp;AY$4,'05市民生活実感調査'!$A$3:$BC$218,COLUMN('05市民生活実感調査'!$O:$O),FALSE),"-")</f>
        <v>-</v>
      </c>
      <c r="AZ64" s="535" t="str">
        <f>IF($N64="○",VLOOKUP($C64&amp;"-"&amp;AZ$4,'05市民生活実感調査'!$A$3:$BC$218,COLUMN('05市民生活実感調査'!$O:$O),FALSE),"-")</f>
        <v>-</v>
      </c>
      <c r="BA64" s="535" t="str">
        <f>IF($O64="○",VLOOKUP($C64&amp;"-"&amp;BA$4,'05市民生活実感調査'!$A$3:$BC$218,COLUMN('05市民生活実感調査'!$O:$O),FALSE),"-")</f>
        <v>c</v>
      </c>
      <c r="BB64" s="535" t="str">
        <f>IF($P64="○",VLOOKUP($C64&amp;"-"&amp;BB$4,'05市民生活実感調査'!$A$3:$BC$218,COLUMN('05市民生活実感調査'!$O:$O),FALSE),"-")</f>
        <v>-</v>
      </c>
      <c r="BC64" s="535" t="str">
        <f>IF($Q64="○",VLOOKUP($C64&amp;"-"&amp;BC$4,'05市民生活実感調査'!$A$3:$BC$218,COLUMN('05市民生活実感調査'!$O:$O),FALSE),"-")</f>
        <v>-</v>
      </c>
      <c r="BD64" s="535" t="str">
        <f>IF($R64="○",VLOOKUP($C64&amp;"-"&amp;BD$4,'05市民生活実感調査'!$A$3:$BC$218,COLUMN('05市民生活実感調査'!$O:$O),FALSE),"-")</f>
        <v>-</v>
      </c>
      <c r="BE64" s="536" t="str">
        <f t="shared" si="81"/>
        <v>c</v>
      </c>
      <c r="BF64" s="37" t="str">
        <f t="shared" si="151"/>
        <v/>
      </c>
      <c r="BG64" s="38" t="str">
        <f t="shared" si="152"/>
        <v/>
      </c>
      <c r="BH64" s="38" t="str">
        <f t="shared" si="153"/>
        <v/>
      </c>
      <c r="BI64" s="38" t="str">
        <f t="shared" si="154"/>
        <v/>
      </c>
      <c r="BJ64" s="38">
        <f t="shared" si="155"/>
        <v>2</v>
      </c>
      <c r="BK64" s="38" t="str">
        <f t="shared" si="156"/>
        <v/>
      </c>
      <c r="BL64" s="38" t="str">
        <f t="shared" si="157"/>
        <v/>
      </c>
      <c r="BM64" s="38" t="str">
        <f t="shared" si="158"/>
        <v/>
      </c>
      <c r="BN64" s="41">
        <f t="shared" si="159"/>
        <v>0.5</v>
      </c>
      <c r="BO64" s="275" t="s">
        <v>125</v>
      </c>
      <c r="BP64" s="5" t="s">
        <v>2213</v>
      </c>
      <c r="BQ64" s="586" t="str">
        <f>VLOOKUP(AB64&amp;BE64&amp;BO64,[25]プルダウン!$AC$2:$AD$71,2,FALSE)</f>
        <v>B</v>
      </c>
      <c r="BR64" s="587" t="str">
        <f>VLOOKUP(BQ64,プルダウン!$A$1:$B$6,2,FALSE)</f>
        <v>政策の目的がかなり達成されている</v>
      </c>
      <c r="BS64" s="295" t="s">
        <v>325</v>
      </c>
      <c r="BT64" s="195" t="s">
        <v>2496</v>
      </c>
      <c r="BU64" s="280" t="s">
        <v>2263</v>
      </c>
      <c r="BV64" s="296" t="s">
        <v>2729</v>
      </c>
      <c r="BW64" s="115" t="str">
        <f>VLOOKUP($A64&amp;"-"&amp;BW$4,'04施策の客観指標'!$A$4:$AU$1029,COLUMN('04施策の客観指標'!$AQ:$AQ),FALSE)</f>
        <v>-</v>
      </c>
      <c r="BX64" s="7" t="str">
        <f>VLOOKUP($A64&amp;"-"&amp;BX$4,'04施策の客観指標'!$A$4:$AU$1029,COLUMN('04施策の客観指標'!$AQ:$AQ),FALSE)</f>
        <v>-</v>
      </c>
      <c r="BY64" s="7" t="str">
        <f>VLOOKUP($A64&amp;"-"&amp;BY$4,'04施策の客観指標'!$A$4:$AU$1029,COLUMN('04施策の客観指標'!$AQ:$AQ),FALSE)</f>
        <v>-</v>
      </c>
      <c r="BZ64" s="7" t="str">
        <f>VLOOKUP($A64&amp;"-"&amp;BZ$4,'04施策の客観指標'!$A$4:$AU$1029,COLUMN('04施策の客観指標'!$AQ:$AQ),FALSE)</f>
        <v>-</v>
      </c>
      <c r="CA64" s="7" t="str">
        <f>VLOOKUP($A64&amp;"-"&amp;CA$4,'04施策の客観指標'!$A$4:$AU$1029,COLUMN('04施策の客観指標'!$AQ:$AQ),FALSE)</f>
        <v>-</v>
      </c>
      <c r="CB64" s="7" t="str">
        <f>VLOOKUP($A64&amp;"-"&amp;CB$4,'04施策の客観指標'!$A$4:$AU$1029,COLUMN('04施策の客観指標'!$AQ:$AQ),FALSE)</f>
        <v>-</v>
      </c>
      <c r="CC64" s="7" t="str">
        <f>VLOOKUP($A64&amp;"-"&amp;CC$4,'04施策の客観指標'!$A$4:$AU$1029,COLUMN('04施策の客観指標'!$AQ:$AQ),FALSE)</f>
        <v>-</v>
      </c>
      <c r="CD64" s="7" t="str">
        <f>VLOOKUP($A64&amp;"-"&amp;CD$4,'04施策の客観指標'!$A$4:$AU$1029,COLUMN('04施策の客観指標'!$AQ:$AQ),FALSE)</f>
        <v>-</v>
      </c>
      <c r="CE64" s="7" t="str">
        <f>VLOOKUP($A64&amp;"-"&amp;CE$4,'04施策の客観指標'!$A$4:$AU$1029,COLUMN('04施策の客観指標'!$AQ:$AQ),FALSE)</f>
        <v>-</v>
      </c>
      <c r="CF64" s="109" t="str">
        <f t="shared" si="84"/>
        <v>e</v>
      </c>
      <c r="CG64" s="37">
        <f>VLOOKUP($A64&amp;"-"&amp;BW$4,'04施策の客観指標'!$A$4:$AU$1029,COLUMN('04施策の客観指標'!$AU:$AU),FALSE)</f>
        <v>1</v>
      </c>
      <c r="CH64" s="38">
        <f>VLOOKUP($A64&amp;"-"&amp;BX$4,'04施策の客観指標'!$A$4:$AU$1029,COLUMN('04施策の客観指標'!$AU:$AU),FALSE)</f>
        <v>1</v>
      </c>
      <c r="CI64" s="38">
        <f>VLOOKUP($A64&amp;"-"&amp;BY$4,'04施策の客観指標'!$A$4:$AU$1029,COLUMN('04施策の客観指標'!$AU:$AU),FALSE)</f>
        <v>1</v>
      </c>
      <c r="CJ64" s="38" t="str">
        <f>VLOOKUP($A64&amp;"-"&amp;BZ$4,'04施策の客観指標'!$A$4:$AU$1029,COLUMN('04施策の客観指標'!$AU:$AU),FALSE)</f>
        <v>-</v>
      </c>
      <c r="CK64" s="38" t="str">
        <f>VLOOKUP($A64&amp;"-"&amp;CA$4,'04施策の客観指標'!$A$4:$AU$1029,COLUMN('04施策の客観指標'!$AU:$AU),FALSE)</f>
        <v>-</v>
      </c>
      <c r="CL64" s="38" t="str">
        <f>VLOOKUP($A64&amp;"-"&amp;CB$4,'04施策の客観指標'!$A$4:$AU$1029,COLUMN('04施策の客観指標'!$AU:$AU),FALSE)</f>
        <v>-</v>
      </c>
      <c r="CM64" s="38" t="str">
        <f>VLOOKUP($A64&amp;"-"&amp;CC$4,'04施策の客観指標'!$A$4:$AU$1029,COLUMN('04施策の客観指標'!$AU:$AU),FALSE)</f>
        <v>-</v>
      </c>
      <c r="CN64" s="38" t="str">
        <f>VLOOKUP($A64&amp;"-"&amp;CD$4,'04施策の客観指標'!$A$4:$AU$1029,COLUMN('04施策の客観指標'!$AU:$AU),FALSE)</f>
        <v>-</v>
      </c>
      <c r="CO64" s="38" t="str">
        <f>VLOOKUP($A64&amp;"-"&amp;CE$4,'04施策の客観指標'!$A$4:$AU$1029,COLUMN('04施策の客観指標'!$AU:$AU),FALSE)</f>
        <v>-</v>
      </c>
      <c r="CP64" s="82">
        <f t="shared" si="85"/>
        <v>3</v>
      </c>
      <c r="CQ64" s="37" t="str">
        <f t="shared" si="86"/>
        <v/>
      </c>
      <c r="CR64" s="38" t="str">
        <f t="shared" si="9"/>
        <v/>
      </c>
      <c r="CS64" s="38" t="str">
        <f t="shared" si="10"/>
        <v/>
      </c>
      <c r="CT64" s="38" t="str">
        <f t="shared" si="11"/>
        <v/>
      </c>
      <c r="CU64" s="38" t="str">
        <f t="shared" si="12"/>
        <v/>
      </c>
      <c r="CV64" s="38" t="str">
        <f t="shared" si="13"/>
        <v/>
      </c>
      <c r="CW64" s="38" t="str">
        <f t="shared" si="14"/>
        <v/>
      </c>
      <c r="CX64" s="38" t="str">
        <f t="shared" si="15"/>
        <v/>
      </c>
      <c r="CY64" s="38" t="str">
        <f t="shared" si="16"/>
        <v/>
      </c>
      <c r="CZ64" s="41">
        <f t="shared" si="87"/>
        <v>0</v>
      </c>
      <c r="DA64" s="37" t="str">
        <f>IF($K64="○",VLOOKUP($C64&amp;"-"&amp;DA$4,'05市民生活実感調査'!$A$3:$BC$218,COLUMN('05市民生活実感調査'!$Y:$Y),FALSE),"-")</f>
        <v>-</v>
      </c>
      <c r="DB64" s="38" t="str">
        <f>IF($L64="○",VLOOKUP($C64&amp;"-"&amp;DB$4,'05市民生活実感調査'!$A$3:$BC$218,COLUMN('05市民生活実感調査'!$Y:$Y),FALSE),"-")</f>
        <v>-</v>
      </c>
      <c r="DC64" s="38" t="str">
        <f>IF($M64="○",VLOOKUP($C64&amp;"-"&amp;DC$4,'05市民生活実感調査'!$A$3:$BC$218,COLUMN('05市民生活実感調査'!$Y:$Y),FALSE),"-")</f>
        <v>-</v>
      </c>
      <c r="DD64" s="38" t="str">
        <f>IF($N64="○",VLOOKUP($C64&amp;"-"&amp;DD$4,'05市民生活実感調査'!$A$3:$BC$218,COLUMN('05市民生活実感調査'!$Y:$Y),FALSE),"-")</f>
        <v>-</v>
      </c>
      <c r="DE64" s="38" t="str">
        <f>IF($O64="○",VLOOKUP($C64&amp;"-"&amp;DE$4,'05市民生活実感調査'!$A$3:$BC$218,COLUMN('05市民生活実感調査'!$Y:$Y),FALSE),"-")</f>
        <v>-</v>
      </c>
      <c r="DF64" s="38" t="str">
        <f>IF($P64="○",VLOOKUP($C64&amp;"-"&amp;DF$4,'05市民生活実感調査'!$A$3:$BC$218,COLUMN('05市民生活実感調査'!$Y:$Y),FALSE),"-")</f>
        <v>-</v>
      </c>
      <c r="DG64" s="38" t="str">
        <f>IF($Q64="○",VLOOKUP($C64&amp;"-"&amp;DG$4,'05市民生活実感調査'!$A$3:$BC$218,COLUMN('05市民生活実感調査'!$Y:$Y),FALSE),"-")</f>
        <v>-</v>
      </c>
      <c r="DH64" s="38" t="str">
        <f>IF($R64="○",VLOOKUP($C64&amp;"-"&amp;DH$4,'05市民生活実感調査'!$A$3:$BC$218,COLUMN('05市民生活実感調査'!$Y:$Y),FALSE),"-")</f>
        <v>-</v>
      </c>
      <c r="DI64" s="109" t="e">
        <f t="shared" si="88"/>
        <v>#DIV/0!</v>
      </c>
      <c r="DJ64" s="37" t="str">
        <f t="shared" si="89"/>
        <v/>
      </c>
      <c r="DK64" s="38" t="str">
        <f t="shared" si="17"/>
        <v/>
      </c>
      <c r="DL64" s="38" t="str">
        <f t="shared" si="18"/>
        <v/>
      </c>
      <c r="DM64" s="38" t="str">
        <f t="shared" si="19"/>
        <v/>
      </c>
      <c r="DN64" s="38" t="str">
        <f t="shared" si="20"/>
        <v/>
      </c>
      <c r="DO64" s="38" t="str">
        <f t="shared" si="21"/>
        <v/>
      </c>
      <c r="DP64" s="38" t="str">
        <f t="shared" si="22"/>
        <v/>
      </c>
      <c r="DQ64" s="38" t="str">
        <f t="shared" si="23"/>
        <v/>
      </c>
      <c r="DR64" s="41" t="e">
        <f t="shared" si="90"/>
        <v>#DIV/0!</v>
      </c>
      <c r="DS64" s="13" t="str">
        <f t="shared" si="91"/>
        <v>市民実感</v>
      </c>
      <c r="DT64" s="5" t="str">
        <f t="shared" si="92"/>
        <v>人と動物との共生社会の推進については，市民生活に密接に関わる施策であることから，市民生活実感評価を重視する。</v>
      </c>
      <c r="DU64" s="108" t="e">
        <f>VLOOKUP(CF64&amp;DI64&amp;DS64,プルダウン!$AC$2:$AD$51,2,FALSE)</f>
        <v>#DIV/0!</v>
      </c>
      <c r="DV64" s="12" t="e">
        <f>VLOOKUP(DU64,プルダウン!$A$1:$B$6,2,FALSE)</f>
        <v>#DIV/0!</v>
      </c>
      <c r="DW64" s="11"/>
      <c r="DX64" s="12"/>
      <c r="DY64" s="22" t="s">
        <v>81</v>
      </c>
      <c r="DZ64" s="116"/>
      <c r="EA64" s="115" t="str">
        <f>VLOOKUP($A64&amp;"-"&amp;EA$4,'04施策の客観指標'!$A$4:$AU$1029,COLUMN('04施策の客観指標'!$AR:$AR),FALSE)</f>
        <v>-</v>
      </c>
      <c r="EB64" s="7" t="str">
        <f>VLOOKUP($A64&amp;"-"&amp;EB$4,'04施策の客観指標'!$A$4:$AU$1029,COLUMN('04施策の客観指標'!$AR:$AR),FALSE)</f>
        <v>-</v>
      </c>
      <c r="EC64" s="7" t="str">
        <f>VLOOKUP($A64&amp;"-"&amp;EC$4,'04施策の客観指標'!$A$4:$AU$1029,COLUMN('04施策の客観指標'!$AR:$AR),FALSE)</f>
        <v>-</v>
      </c>
      <c r="ED64" s="7" t="str">
        <f>VLOOKUP($A64&amp;"-"&amp;ED$4,'04施策の客観指標'!$A$4:$AU$1029,COLUMN('04施策の客観指標'!$AR:$AR),FALSE)</f>
        <v>-</v>
      </c>
      <c r="EE64" s="7" t="str">
        <f>VLOOKUP($A64&amp;"-"&amp;EE$4,'04施策の客観指標'!$A$4:$AU$1029,COLUMN('04施策の客観指標'!$AR:$AR),FALSE)</f>
        <v>-</v>
      </c>
      <c r="EF64" s="7" t="str">
        <f>VLOOKUP($A64&amp;"-"&amp;EF$4,'04施策の客観指標'!$A$4:$AU$1029,COLUMN('04施策の客観指標'!$AR:$AR),FALSE)</f>
        <v>-</v>
      </c>
      <c r="EG64" s="7" t="str">
        <f>VLOOKUP($A64&amp;"-"&amp;EG$4,'04施策の客観指標'!$A$4:$AU$1029,COLUMN('04施策の客観指標'!$AR:$AR),FALSE)</f>
        <v>-</v>
      </c>
      <c r="EH64" s="7" t="str">
        <f>VLOOKUP($A64&amp;"-"&amp;EH$4,'04施策の客観指標'!$A$4:$AU$1029,COLUMN('04施策の客観指標'!$AR:$AR),FALSE)</f>
        <v>-</v>
      </c>
      <c r="EI64" s="7" t="str">
        <f>VLOOKUP($A64&amp;"-"&amp;EI$4,'04施策の客観指標'!$A$4:$AU$1029,COLUMN('04施策の客観指標'!$AR:$AR),FALSE)</f>
        <v>-</v>
      </c>
      <c r="EJ64" s="109" t="str">
        <f t="shared" si="93"/>
        <v>e</v>
      </c>
      <c r="EK64" s="37">
        <f>VLOOKUP($A64&amp;"-"&amp;EA$4,'04施策の客観指標'!$A$4:$AU$1029,COLUMN('04施策の客観指標'!$AU:$AU),FALSE)</f>
        <v>1</v>
      </c>
      <c r="EL64" s="38">
        <f>VLOOKUP($A64&amp;"-"&amp;EB$4,'04施策の客観指標'!$A$4:$AU$1029,COLUMN('04施策の客観指標'!$AU:$AU),FALSE)</f>
        <v>1</v>
      </c>
      <c r="EM64" s="38">
        <f>VLOOKUP($A64&amp;"-"&amp;EC$4,'04施策の客観指標'!$A$4:$AU$1029,COLUMN('04施策の客観指標'!$AU:$AU),FALSE)</f>
        <v>1</v>
      </c>
      <c r="EN64" s="38" t="str">
        <f>VLOOKUP($A64&amp;"-"&amp;ED$4,'04施策の客観指標'!$A$4:$AU$1029,COLUMN('04施策の客観指標'!$AU:$AU),FALSE)</f>
        <v>-</v>
      </c>
      <c r="EO64" s="38" t="str">
        <f>VLOOKUP($A64&amp;"-"&amp;EE$4,'04施策の客観指標'!$A$4:$AU$1029,COLUMN('04施策の客観指標'!$AU:$AU),FALSE)</f>
        <v>-</v>
      </c>
      <c r="EP64" s="38" t="str">
        <f>VLOOKUP($A64&amp;"-"&amp;EF$4,'04施策の客観指標'!$A$4:$AU$1029,COLUMN('04施策の客観指標'!$AU:$AU),FALSE)</f>
        <v>-</v>
      </c>
      <c r="EQ64" s="38" t="str">
        <f>VLOOKUP($A64&amp;"-"&amp;EG$4,'04施策の客観指標'!$A$4:$AU$1029,COLUMN('04施策の客観指標'!$AU:$AU),FALSE)</f>
        <v>-</v>
      </c>
      <c r="ER64" s="38" t="str">
        <f>VLOOKUP($A64&amp;"-"&amp;EH$4,'04施策の客観指標'!$A$4:$AU$1029,COLUMN('04施策の客観指標'!$AU:$AU),FALSE)</f>
        <v>-</v>
      </c>
      <c r="ES64" s="38" t="str">
        <f>VLOOKUP($A64&amp;"-"&amp;EI$4,'04施策の客観指標'!$A$4:$AU$1029,COLUMN('04施策の客観指標'!$AU:$AU),FALSE)</f>
        <v>-</v>
      </c>
      <c r="ET64" s="82">
        <f t="shared" si="94"/>
        <v>3</v>
      </c>
      <c r="EU64" s="37" t="str">
        <f t="shared" si="95"/>
        <v/>
      </c>
      <c r="EV64" s="38" t="str">
        <f t="shared" si="24"/>
        <v/>
      </c>
      <c r="EW64" s="38" t="str">
        <f t="shared" si="25"/>
        <v/>
      </c>
      <c r="EX64" s="38" t="str">
        <f t="shared" si="26"/>
        <v/>
      </c>
      <c r="EY64" s="38" t="str">
        <f t="shared" si="27"/>
        <v/>
      </c>
      <c r="EZ64" s="38" t="str">
        <f t="shared" si="28"/>
        <v/>
      </c>
      <c r="FA64" s="38" t="str">
        <f t="shared" si="29"/>
        <v/>
      </c>
      <c r="FB64" s="38" t="str">
        <f t="shared" si="30"/>
        <v/>
      </c>
      <c r="FC64" s="38" t="str">
        <f t="shared" si="31"/>
        <v/>
      </c>
      <c r="FD64" s="41">
        <f t="shared" si="96"/>
        <v>0</v>
      </c>
      <c r="FE64" s="37" t="str">
        <f>IF($K64="○",VLOOKUP($C64&amp;"-"&amp;FE$4,'05市民生活実感調査'!$A$3:$BC$218,COLUMN('05市民生活実感調査'!$AI:$AI),FALSE),"-")</f>
        <v>-</v>
      </c>
      <c r="FF64" s="38" t="str">
        <f>IF($L64="○",VLOOKUP($C64&amp;"-"&amp;FF$4,'05市民生活実感調査'!$A$3:$BC$218,COLUMN('05市民生活実感調査'!$AI:$AI),FALSE),"-")</f>
        <v>-</v>
      </c>
      <c r="FG64" s="38" t="str">
        <f>IF($M64="○",VLOOKUP($C64&amp;"-"&amp;FG$4,'05市民生活実感調査'!$A$3:$BC$218,COLUMN('05市民生活実感調査'!$AI:$AI),FALSE),"-")</f>
        <v>-</v>
      </c>
      <c r="FH64" s="38" t="str">
        <f>IF($N64="○",VLOOKUP($C64&amp;"-"&amp;FH$4,'05市民生活実感調査'!$A$3:$BC$218,COLUMN('05市民生活実感調査'!$AI:$AI),FALSE),"-")</f>
        <v>-</v>
      </c>
      <c r="FI64" s="38" t="str">
        <f>IF($O64="○",VLOOKUP($C64&amp;"-"&amp;FI$4,'05市民生活実感調査'!$A$3:$BC$218,COLUMN('05市民生活実感調査'!$AI:$AI),FALSE),"-")</f>
        <v>-</v>
      </c>
      <c r="FJ64" s="38" t="str">
        <f>IF($P64="○",VLOOKUP($C64&amp;"-"&amp;FJ$4,'05市民生活実感調査'!$A$3:$BC$218,COLUMN('05市民生活実感調査'!$AI:$AI),FALSE),"-")</f>
        <v>-</v>
      </c>
      <c r="FK64" s="38" t="str">
        <f>IF($Q64="○",VLOOKUP($C64&amp;"-"&amp;FK$4,'05市民生活実感調査'!$A$3:$BC$218,COLUMN('05市民生活実感調査'!$AI:$AI),FALSE),"-")</f>
        <v>-</v>
      </c>
      <c r="FL64" s="38" t="str">
        <f>IF($R64="○",VLOOKUP($C64&amp;"-"&amp;FL$4,'05市民生活実感調査'!$A$3:$BC$218,COLUMN('05市民生活実感調査'!$AI:$AI),FALSE),"-")</f>
        <v>-</v>
      </c>
      <c r="FM64" s="109" t="e">
        <f t="shared" si="97"/>
        <v>#DIV/0!</v>
      </c>
      <c r="FN64" s="37" t="str">
        <f t="shared" si="98"/>
        <v/>
      </c>
      <c r="FO64" s="38" t="str">
        <f t="shared" si="32"/>
        <v/>
      </c>
      <c r="FP64" s="38" t="str">
        <f t="shared" si="33"/>
        <v/>
      </c>
      <c r="FQ64" s="38" t="str">
        <f t="shared" si="34"/>
        <v/>
      </c>
      <c r="FR64" s="38" t="str">
        <f t="shared" si="35"/>
        <v/>
      </c>
      <c r="FS64" s="38" t="str">
        <f t="shared" si="36"/>
        <v/>
      </c>
      <c r="FT64" s="38" t="str">
        <f t="shared" si="37"/>
        <v/>
      </c>
      <c r="FU64" s="38" t="str">
        <f t="shared" si="38"/>
        <v/>
      </c>
      <c r="FV64" s="41" t="e">
        <f t="shared" si="99"/>
        <v>#DIV/0!</v>
      </c>
      <c r="FW64" s="13" t="str">
        <f t="shared" si="100"/>
        <v>市民実感</v>
      </c>
      <c r="FX64" s="5" t="str">
        <f t="shared" si="101"/>
        <v>人と動物との共生社会の推進については，市民生活に密接に関わる施策であることから，市民生活実感評価を重視する。</v>
      </c>
      <c r="FY64" s="108" t="e">
        <f>VLOOKUP(EJ64&amp;FM64&amp;FW64,プルダウン!$AC$2:$AD$51,2,FALSE)</f>
        <v>#DIV/0!</v>
      </c>
      <c r="FZ64" s="12" t="e">
        <f>VLOOKUP(FY64,プルダウン!$A$1:$B$6,2,FALSE)</f>
        <v>#DIV/0!</v>
      </c>
      <c r="GA64" s="11"/>
      <c r="GB64" s="12"/>
      <c r="GC64" s="22" t="s">
        <v>81</v>
      </c>
      <c r="GD64" s="116"/>
      <c r="GE64" s="115" t="str">
        <f>VLOOKUP($A64&amp;"-"&amp;GE$4,'04施策の客観指標'!$A$4:$AU$1029,COLUMN('04施策の客観指標'!$AS:$AS),FALSE)</f>
        <v>-</v>
      </c>
      <c r="GF64" s="7" t="str">
        <f>VLOOKUP($A64&amp;"-"&amp;GF$4,'04施策の客観指標'!$A$4:$AU$1029,COLUMN('04施策の客観指標'!$AS:$AS),FALSE)</f>
        <v>-</v>
      </c>
      <c r="GG64" s="7" t="str">
        <f>VLOOKUP($A64&amp;"-"&amp;GG$4,'04施策の客観指標'!$A$4:$AU$1029,COLUMN('04施策の客観指標'!$AS:$AS),FALSE)</f>
        <v>-</v>
      </c>
      <c r="GH64" s="7" t="str">
        <f>VLOOKUP($A64&amp;"-"&amp;GH$4,'04施策の客観指標'!$A$4:$AU$1029,COLUMN('04施策の客観指標'!$AS:$AS),FALSE)</f>
        <v>-</v>
      </c>
      <c r="GI64" s="7" t="str">
        <f>VLOOKUP($A64&amp;"-"&amp;GI$4,'04施策の客観指標'!$A$4:$AU$1029,COLUMN('04施策の客観指標'!$AS:$AS),FALSE)</f>
        <v>-</v>
      </c>
      <c r="GJ64" s="7" t="str">
        <f>VLOOKUP($A64&amp;"-"&amp;GJ$4,'04施策の客観指標'!$A$4:$AU$1029,COLUMN('04施策の客観指標'!$AS:$AS),FALSE)</f>
        <v>-</v>
      </c>
      <c r="GK64" s="7" t="str">
        <f>VLOOKUP($A64&amp;"-"&amp;GK$4,'04施策の客観指標'!$A$4:$AU$1029,COLUMN('04施策の客観指標'!$AS:$AS),FALSE)</f>
        <v>-</v>
      </c>
      <c r="GL64" s="7" t="str">
        <f>VLOOKUP($A64&amp;"-"&amp;GL$4,'04施策の客観指標'!$A$4:$AU$1029,COLUMN('04施策の客観指標'!$AS:$AS),FALSE)</f>
        <v>-</v>
      </c>
      <c r="GM64" s="7" t="str">
        <f>VLOOKUP($A64&amp;"-"&amp;GM$4,'04施策の客観指標'!$A$4:$AU$1029,COLUMN('04施策の客観指標'!$AS:$AS),FALSE)</f>
        <v>-</v>
      </c>
      <c r="GN64" s="109" t="str">
        <f t="shared" si="102"/>
        <v>e</v>
      </c>
      <c r="GO64" s="37">
        <f>VLOOKUP($A64&amp;"-"&amp;GE$4,'04施策の客観指標'!$A$4:$AU$1029,COLUMN('04施策の客観指標'!$AU:$AU),FALSE)</f>
        <v>1</v>
      </c>
      <c r="GP64" s="38">
        <f>VLOOKUP($A64&amp;"-"&amp;GF$4,'04施策の客観指標'!$A$4:$AU$1029,COLUMN('04施策の客観指標'!$AU:$AU),FALSE)</f>
        <v>1</v>
      </c>
      <c r="GQ64" s="38">
        <f>VLOOKUP($A64&amp;"-"&amp;GG$4,'04施策の客観指標'!$A$4:$AU$1029,COLUMN('04施策の客観指標'!$AU:$AU),FALSE)</f>
        <v>1</v>
      </c>
      <c r="GR64" s="38" t="str">
        <f>VLOOKUP($A64&amp;"-"&amp;GH$4,'04施策の客観指標'!$A$4:$AU$1029,COLUMN('04施策の客観指標'!$AU:$AU),FALSE)</f>
        <v>-</v>
      </c>
      <c r="GS64" s="38" t="str">
        <f>VLOOKUP($A64&amp;"-"&amp;GI$4,'04施策の客観指標'!$A$4:$AU$1029,COLUMN('04施策の客観指標'!$AU:$AU),FALSE)</f>
        <v>-</v>
      </c>
      <c r="GT64" s="38" t="str">
        <f>VLOOKUP($A64&amp;"-"&amp;GJ$4,'04施策の客観指標'!$A$4:$AU$1029,COLUMN('04施策の客観指標'!$AU:$AU),FALSE)</f>
        <v>-</v>
      </c>
      <c r="GU64" s="38" t="str">
        <f>VLOOKUP($A64&amp;"-"&amp;GK$4,'04施策の客観指標'!$A$4:$AU$1029,COLUMN('04施策の客観指標'!$AU:$AU),FALSE)</f>
        <v>-</v>
      </c>
      <c r="GV64" s="38" t="str">
        <f>VLOOKUP($A64&amp;"-"&amp;GL$4,'04施策の客観指標'!$A$4:$AU$1029,COLUMN('04施策の客観指標'!$AU:$AU),FALSE)</f>
        <v>-</v>
      </c>
      <c r="GW64" s="38" t="str">
        <f>VLOOKUP($A64&amp;"-"&amp;GM$4,'04施策の客観指標'!$A$4:$AU$1029,COLUMN('04施策の客観指標'!$AU:$AU),FALSE)</f>
        <v>-</v>
      </c>
      <c r="GX64" s="82">
        <f t="shared" si="103"/>
        <v>3</v>
      </c>
      <c r="GY64" s="37" t="str">
        <f t="shared" si="104"/>
        <v/>
      </c>
      <c r="GZ64" s="38" t="str">
        <f t="shared" si="39"/>
        <v/>
      </c>
      <c r="HA64" s="38" t="str">
        <f t="shared" si="40"/>
        <v/>
      </c>
      <c r="HB64" s="38" t="str">
        <f t="shared" si="41"/>
        <v/>
      </c>
      <c r="HC64" s="38" t="str">
        <f t="shared" si="42"/>
        <v/>
      </c>
      <c r="HD64" s="38" t="str">
        <f t="shared" si="43"/>
        <v/>
      </c>
      <c r="HE64" s="38" t="str">
        <f t="shared" si="44"/>
        <v/>
      </c>
      <c r="HF64" s="38" t="str">
        <f t="shared" si="45"/>
        <v/>
      </c>
      <c r="HG64" s="38" t="str">
        <f t="shared" si="46"/>
        <v/>
      </c>
      <c r="HH64" s="41">
        <f t="shared" si="105"/>
        <v>0</v>
      </c>
      <c r="HI64" s="37" t="str">
        <f>IF($K64="○",VLOOKUP($C64&amp;"-"&amp;HI$4,'05市民生活実感調査'!$A$3:$BC$218,COLUMN('05市民生活実感調査'!$AS:$AS),FALSE),"-")</f>
        <v>-</v>
      </c>
      <c r="HJ64" s="38" t="str">
        <f>IF($L64="○",VLOOKUP($C64&amp;"-"&amp;HJ$4,'05市民生活実感調査'!$A$3:$BC$218,COLUMN('05市民生活実感調査'!$AS:$AS),FALSE),"-")</f>
        <v>-</v>
      </c>
      <c r="HK64" s="38" t="str">
        <f>IF($M64="○",VLOOKUP($C64&amp;"-"&amp;HK$4,'05市民生活実感調査'!$A$3:$BC$218,COLUMN('05市民生活実感調査'!$AS:$AS),FALSE),"-")</f>
        <v>-</v>
      </c>
      <c r="HL64" s="38" t="str">
        <f>IF($N64="○",VLOOKUP($C64&amp;"-"&amp;HL$4,'05市民生活実感調査'!$A$3:$BC$218,COLUMN('05市民生活実感調査'!$AS:$AS),FALSE),"-")</f>
        <v>-</v>
      </c>
      <c r="HM64" s="38" t="str">
        <f>IF($O64="○",VLOOKUP($C64&amp;"-"&amp;HM$4,'05市民生活実感調査'!$A$3:$BC$218,COLUMN('05市民生活実感調査'!$AS:$AS),FALSE),"-")</f>
        <v>-</v>
      </c>
      <c r="HN64" s="38" t="str">
        <f>IF($P64="○",VLOOKUP($C64&amp;"-"&amp;HN$4,'05市民生活実感調査'!$A$3:$BC$218,COLUMN('05市民生活実感調査'!$AS:$AS),FALSE),"-")</f>
        <v>-</v>
      </c>
      <c r="HO64" s="38" t="str">
        <f>IF($Q64="○",VLOOKUP($C64&amp;"-"&amp;HO$4,'05市民生活実感調査'!$A$3:$BC$218,COLUMN('05市民生活実感調査'!$AS:$AS),FALSE),"-")</f>
        <v>-</v>
      </c>
      <c r="HP64" s="38" t="str">
        <f>IF($R64="○",VLOOKUP($C64&amp;"-"&amp;HP$4,'05市民生活実感調査'!$A$3:$BC$218,COLUMN('05市民生活実感調査'!$AS:$AS),FALSE),"-")</f>
        <v>-</v>
      </c>
      <c r="HQ64" s="109" t="e">
        <f t="shared" si="106"/>
        <v>#DIV/0!</v>
      </c>
      <c r="HR64" s="37" t="str">
        <f t="shared" si="107"/>
        <v/>
      </c>
      <c r="HS64" s="38" t="str">
        <f t="shared" si="47"/>
        <v/>
      </c>
      <c r="HT64" s="38" t="str">
        <f t="shared" si="48"/>
        <v/>
      </c>
      <c r="HU64" s="38" t="str">
        <f t="shared" si="49"/>
        <v/>
      </c>
      <c r="HV64" s="38" t="str">
        <f t="shared" si="50"/>
        <v/>
      </c>
      <c r="HW64" s="38" t="str">
        <f t="shared" si="51"/>
        <v/>
      </c>
      <c r="HX64" s="38" t="str">
        <f t="shared" si="52"/>
        <v/>
      </c>
      <c r="HY64" s="38" t="str">
        <f t="shared" si="53"/>
        <v/>
      </c>
      <c r="HZ64" s="41" t="e">
        <f t="shared" si="108"/>
        <v>#DIV/0!</v>
      </c>
      <c r="IA64" s="13" t="str">
        <f t="shared" si="109"/>
        <v>市民実感</v>
      </c>
      <c r="IB64" s="5" t="str">
        <f t="shared" si="110"/>
        <v>人と動物との共生社会の推進については，市民生活に密接に関わる施策であることから，市民生活実感評価を重視する。</v>
      </c>
      <c r="IC64" s="108" t="e">
        <f>VLOOKUP(GN64&amp;HQ64&amp;IA64,プルダウン!$AC$2:$AD$51,2,FALSE)</f>
        <v>#DIV/0!</v>
      </c>
      <c r="ID64" s="12" t="e">
        <f>VLOOKUP(IC64,プルダウン!$A$1:$B$6,2,FALSE)</f>
        <v>#DIV/0!</v>
      </c>
      <c r="IE64" s="11"/>
      <c r="IF64" s="12"/>
      <c r="IG64" s="22" t="s">
        <v>81</v>
      </c>
      <c r="IH64" s="116"/>
      <c r="II64" s="115" t="str">
        <f>VLOOKUP($A64&amp;"-"&amp;II$4,'04施策の客観指標'!$A$4:$AU$1029,COLUMN('04施策の客観指標'!$AT:$AT),FALSE)</f>
        <v>-</v>
      </c>
      <c r="IJ64" s="7" t="str">
        <f>VLOOKUP($A64&amp;"-"&amp;IJ$4,'04施策の客観指標'!$A$4:$AU$1029,COLUMN('04施策の客観指標'!$AT:$AT),FALSE)</f>
        <v>-</v>
      </c>
      <c r="IK64" s="7" t="str">
        <f>VLOOKUP($A64&amp;"-"&amp;IK$4,'04施策の客観指標'!$A$4:$AU$1029,COLUMN('04施策の客観指標'!$AT:$AT),FALSE)</f>
        <v>-</v>
      </c>
      <c r="IL64" s="7" t="str">
        <f>VLOOKUP($A64&amp;"-"&amp;IL$4,'04施策の客観指標'!$A$4:$AU$1029,COLUMN('04施策の客観指標'!$AT:$AT),FALSE)</f>
        <v>-</v>
      </c>
      <c r="IM64" s="7" t="str">
        <f>VLOOKUP($A64&amp;"-"&amp;IM$4,'04施策の客観指標'!$A$4:$AU$1029,COLUMN('04施策の客観指標'!$AT:$AT),FALSE)</f>
        <v>-</v>
      </c>
      <c r="IN64" s="7" t="str">
        <f>VLOOKUP($A64&amp;"-"&amp;IN$4,'04施策の客観指標'!$A$4:$AU$1029,COLUMN('04施策の客観指標'!$AT:$AT),FALSE)</f>
        <v>-</v>
      </c>
      <c r="IO64" s="7" t="str">
        <f>VLOOKUP($A64&amp;"-"&amp;IO$4,'04施策の客観指標'!$A$4:$AU$1029,COLUMN('04施策の客観指標'!$AT:$AT),FALSE)</f>
        <v>-</v>
      </c>
      <c r="IP64" s="7" t="str">
        <f>VLOOKUP($A64&amp;"-"&amp;IP$4,'04施策の客観指標'!$A$4:$AU$1029,COLUMN('04施策の客観指標'!$AT:$AT),FALSE)</f>
        <v>-</v>
      </c>
      <c r="IQ64" s="7" t="str">
        <f>VLOOKUP($A64&amp;"-"&amp;IQ$4,'04施策の客観指標'!$A$4:$AU$1029,COLUMN('04施策の客観指標'!$AT:$AT),FALSE)</f>
        <v>-</v>
      </c>
      <c r="IR64" s="109" t="str">
        <f t="shared" si="111"/>
        <v>e</v>
      </c>
      <c r="IS64" s="37">
        <f>VLOOKUP($A64&amp;"-"&amp;II$4,'04施策の客観指標'!$A$4:$AU$1029,COLUMN('04施策の客観指標'!$AU:$AU),FALSE)</f>
        <v>1</v>
      </c>
      <c r="IT64" s="38">
        <f>VLOOKUP($A64&amp;"-"&amp;IJ$4,'04施策の客観指標'!$A$4:$AU$1029,COLUMN('04施策の客観指標'!$AU:$AU),FALSE)</f>
        <v>1</v>
      </c>
      <c r="IU64" s="38">
        <f>VLOOKUP($A64&amp;"-"&amp;IK$4,'04施策の客観指標'!$A$4:$AU$1029,COLUMN('04施策の客観指標'!$AU:$AU),FALSE)</f>
        <v>1</v>
      </c>
      <c r="IV64" s="38" t="str">
        <f>VLOOKUP($A64&amp;"-"&amp;IL$4,'04施策の客観指標'!$A$4:$AU$1029,COLUMN('04施策の客観指標'!$AU:$AU),FALSE)</f>
        <v>-</v>
      </c>
      <c r="IW64" s="38" t="str">
        <f>VLOOKUP($A64&amp;"-"&amp;IM$4,'04施策の客観指標'!$A$4:$AU$1029,COLUMN('04施策の客観指標'!$AU:$AU),FALSE)</f>
        <v>-</v>
      </c>
      <c r="IX64" s="38" t="str">
        <f>VLOOKUP($A64&amp;"-"&amp;IN$4,'04施策の客観指標'!$A$4:$AU$1029,COLUMN('04施策の客観指標'!$AU:$AU),FALSE)</f>
        <v>-</v>
      </c>
      <c r="IY64" s="38" t="str">
        <f>VLOOKUP($A64&amp;"-"&amp;IO$4,'04施策の客観指標'!$A$4:$AU$1029,COLUMN('04施策の客観指標'!$AU:$AU),FALSE)</f>
        <v>-</v>
      </c>
      <c r="IZ64" s="38" t="str">
        <f>VLOOKUP($A64&amp;"-"&amp;IP$4,'04施策の客観指標'!$A$4:$AU$1029,COLUMN('04施策の客観指標'!$AU:$AU),FALSE)</f>
        <v>-</v>
      </c>
      <c r="JA64" s="38" t="str">
        <f>VLOOKUP($A64&amp;"-"&amp;IQ$4,'04施策の客観指標'!$A$4:$AU$1029,COLUMN('04施策の客観指標'!$AU:$AU),FALSE)</f>
        <v>-</v>
      </c>
      <c r="JB64" s="82">
        <f t="shared" si="112"/>
        <v>3</v>
      </c>
      <c r="JC64" s="37" t="str">
        <f t="shared" si="113"/>
        <v/>
      </c>
      <c r="JD64" s="38" t="str">
        <f t="shared" si="54"/>
        <v/>
      </c>
      <c r="JE64" s="38" t="str">
        <f t="shared" si="55"/>
        <v/>
      </c>
      <c r="JF64" s="38" t="str">
        <f t="shared" si="56"/>
        <v/>
      </c>
      <c r="JG64" s="38" t="str">
        <f t="shared" si="57"/>
        <v/>
      </c>
      <c r="JH64" s="38" t="str">
        <f t="shared" si="58"/>
        <v/>
      </c>
      <c r="JI64" s="38" t="str">
        <f t="shared" si="59"/>
        <v/>
      </c>
      <c r="JJ64" s="38" t="str">
        <f t="shared" si="60"/>
        <v/>
      </c>
      <c r="JK64" s="38" t="str">
        <f t="shared" si="61"/>
        <v/>
      </c>
      <c r="JL64" s="41">
        <f t="shared" si="114"/>
        <v>0</v>
      </c>
      <c r="JM64" s="37" t="str">
        <f>IF($K64="○",VLOOKUP($C64&amp;"-"&amp;JM$4,'05市民生活実感調査'!$A$3:$BC$218,COLUMN('05市民生活実感調査'!$BC:$BC),FALSE),"-")</f>
        <v>-</v>
      </c>
      <c r="JN64" s="38" t="str">
        <f>IF($L64="○",VLOOKUP($C64&amp;"-"&amp;JN$4,'05市民生活実感調査'!$A$3:$BC$218,COLUMN('05市民生活実感調査'!$BC:$BC),FALSE),"-")</f>
        <v>-</v>
      </c>
      <c r="JO64" s="38" t="str">
        <f>IF($M64="○",VLOOKUP($C64&amp;"-"&amp;JO$4,'05市民生活実感調査'!$A$3:$BC$218,COLUMN('05市民生活実感調査'!$BC:$BC),FALSE),"-")</f>
        <v>-</v>
      </c>
      <c r="JP64" s="38" t="str">
        <f>IF($N64="○",VLOOKUP($C64&amp;"-"&amp;JP$4,'05市民生活実感調査'!$A$3:$BC$218,COLUMN('05市民生活実感調査'!$BC:$BC),FALSE),"-")</f>
        <v>-</v>
      </c>
      <c r="JQ64" s="38" t="str">
        <f>IF($O64="○",VLOOKUP($C64&amp;"-"&amp;JQ$4,'05市民生活実感調査'!$A$3:$BC$218,COLUMN('05市民生活実感調査'!$BC:$BC),FALSE),"-")</f>
        <v>-</v>
      </c>
      <c r="JR64" s="38" t="str">
        <f>IF($P64="○",VLOOKUP($C64&amp;"-"&amp;JR$4,'05市民生活実感調査'!$A$3:$BC$218,COLUMN('05市民生活実感調査'!$BC:$BC),FALSE),"-")</f>
        <v>-</v>
      </c>
      <c r="JS64" s="38" t="str">
        <f>IF($Q64="○",VLOOKUP($C64&amp;"-"&amp;JS$4,'05市民生活実感調査'!$A$3:$BC$218,COLUMN('05市民生活実感調査'!$BC:$BC),FALSE),"-")</f>
        <v>-</v>
      </c>
      <c r="JT64" s="38" t="str">
        <f>IF($R64="○",VLOOKUP($C64&amp;"-"&amp;JT$4,'05市民生活実感調査'!$A$3:$BC$218,COLUMN('05市民生活実感調査'!$BC:$BC),FALSE),"-")</f>
        <v>-</v>
      </c>
      <c r="JU64" s="109" t="e">
        <f t="shared" si="115"/>
        <v>#DIV/0!</v>
      </c>
      <c r="JV64" s="37" t="str">
        <f t="shared" si="116"/>
        <v/>
      </c>
      <c r="JW64" s="38" t="str">
        <f t="shared" si="62"/>
        <v/>
      </c>
      <c r="JX64" s="38" t="str">
        <f t="shared" si="63"/>
        <v/>
      </c>
      <c r="JY64" s="38" t="str">
        <f t="shared" si="64"/>
        <v/>
      </c>
      <c r="JZ64" s="38" t="str">
        <f t="shared" si="65"/>
        <v/>
      </c>
      <c r="KA64" s="38" t="str">
        <f t="shared" si="66"/>
        <v/>
      </c>
      <c r="KB64" s="38" t="str">
        <f t="shared" si="67"/>
        <v/>
      </c>
      <c r="KC64" s="38" t="str">
        <f t="shared" si="68"/>
        <v/>
      </c>
      <c r="KD64" s="41" t="e">
        <f t="shared" si="117"/>
        <v>#DIV/0!</v>
      </c>
      <c r="KE64" s="13" t="str">
        <f t="shared" si="118"/>
        <v>市民実感</v>
      </c>
      <c r="KF64" s="5" t="str">
        <f t="shared" si="119"/>
        <v>人と動物との共生社会の推進については，市民生活に密接に関わる施策であることから，市民生活実感評価を重視する。</v>
      </c>
      <c r="KG64" s="108" t="e">
        <f>VLOOKUP(IR64&amp;JU64&amp;KE64,プルダウン!$AC$2:$AD$51,2,FALSE)</f>
        <v>#DIV/0!</v>
      </c>
      <c r="KH64" s="12" t="e">
        <f>VLOOKUP(KG64,プルダウン!$A$1:$B$6,2,FALSE)</f>
        <v>#DIV/0!</v>
      </c>
      <c r="KI64" s="11"/>
      <c r="KJ64" s="12"/>
      <c r="KK64" s="22" t="s">
        <v>81</v>
      </c>
      <c r="KL64" s="5"/>
    </row>
    <row r="65" spans="1:298" ht="162" customHeight="1">
      <c r="A65" s="18">
        <v>1701</v>
      </c>
      <c r="B65" s="5" t="s">
        <v>219</v>
      </c>
      <c r="C65" s="47">
        <f t="shared" si="140"/>
        <v>17</v>
      </c>
      <c r="D65" s="12" t="str">
        <f>IFERROR(VLOOKUP(C65,プルダウン!$L$2:$M$28,2,FALSE),"-")</f>
        <v>学校教育</v>
      </c>
      <c r="E65" s="5"/>
      <c r="F65" s="176" t="s">
        <v>2118</v>
      </c>
      <c r="G65" s="195" t="s">
        <v>2411</v>
      </c>
      <c r="H65" s="11"/>
      <c r="I65" s="20"/>
      <c r="J65" s="5"/>
      <c r="K65" s="42" t="s">
        <v>392</v>
      </c>
      <c r="L65" s="43" t="s">
        <v>392</v>
      </c>
      <c r="M65" s="43" t="s">
        <v>85</v>
      </c>
      <c r="N65" s="43" t="s">
        <v>85</v>
      </c>
      <c r="O65" s="43" t="s">
        <v>85</v>
      </c>
      <c r="P65" s="43" t="s">
        <v>85</v>
      </c>
      <c r="Q65" s="43" t="s">
        <v>85</v>
      </c>
      <c r="R65" s="41" t="s">
        <v>85</v>
      </c>
      <c r="S65" s="546" t="str">
        <f>VLOOKUP($A65&amp;"-"&amp;S$4,'04施策の客観指標'!$A$4:$AU$1029,COLUMN('04施策の客観指標'!$AP:$AP),FALSE)</f>
        <v>b</v>
      </c>
      <c r="T65" s="528" t="str">
        <f>VLOOKUP($A65&amp;"-"&amp;T$4,'04施策の客観指標'!$A$4:$AU$1029,COLUMN('04施策の客観指標'!$AP:$AP),FALSE)</f>
        <v>b</v>
      </c>
      <c r="U65" s="528" t="str">
        <f>VLOOKUP($A65&amp;"-"&amp;U$4,'04施策の客観指標'!$A$4:$AU$1029,COLUMN('04施策の客観指標'!$AP:$AP),FALSE)</f>
        <v>-</v>
      </c>
      <c r="V65" s="528" t="str">
        <f>VLOOKUP($A65&amp;"-"&amp;V$4,'04施策の客観指標'!$A$4:$AU$1029,COLUMN('04施策の客観指標'!$AP:$AP),FALSE)</f>
        <v>-</v>
      </c>
      <c r="W65" s="528" t="str">
        <f>VLOOKUP($A65&amp;"-"&amp;W$4,'04施策の客観指標'!$A$4:$AU$1029,COLUMN('04施策の客観指標'!$AP:$AP),FALSE)</f>
        <v>-</v>
      </c>
      <c r="X65" s="528" t="str">
        <f>VLOOKUP($A65&amp;"-"&amp;X$4,'04施策の客観指標'!$A$4:$AU$1029,COLUMN('04施策の客観指標'!$AP:$AP),FALSE)</f>
        <v>-</v>
      </c>
      <c r="Y65" s="528" t="str">
        <f>VLOOKUP($A65&amp;"-"&amp;Y$4,'04施策の客観指標'!$A$4:$AU$1029,COLUMN('04施策の客観指標'!$AP:$AP),FALSE)</f>
        <v>-</v>
      </c>
      <c r="Z65" s="528" t="str">
        <f>VLOOKUP($A65&amp;"-"&amp;Z$4,'04施策の客観指標'!$A$4:$AU$1029,COLUMN('04施策の客観指標'!$AP:$AP),FALSE)</f>
        <v>-</v>
      </c>
      <c r="AA65" s="529" t="str">
        <f>VLOOKUP($A65&amp;"-"&amp;AA$4,'04施策の客観指標'!$A$4:$AU$1029,COLUMN('04施策の客観指標'!$AP:$AP),FALSE)</f>
        <v>-</v>
      </c>
      <c r="AB65" s="547" t="str">
        <f t="shared" si="70"/>
        <v>b</v>
      </c>
      <c r="AC65" s="252">
        <f>VLOOKUP($A65&amp;"-"&amp;S$4,'04施策の客観指標'!$A$4:$AU$1029,COLUMN('04施策の客観指標'!$AU:$AU),FALSE)</f>
        <v>1</v>
      </c>
      <c r="AD65" s="38">
        <f>VLOOKUP($A65&amp;"-"&amp;T$4,'04施策の客観指標'!$A$4:$AU$1029,COLUMN('04施策の客観指標'!$AU:$AU),FALSE)</f>
        <v>1</v>
      </c>
      <c r="AE65" s="38" t="str">
        <f>VLOOKUP($A65&amp;"-"&amp;U$4,'04施策の客観指標'!$A$4:$AU$1029,COLUMN('04施策の客観指標'!$AU:$AU),FALSE)</f>
        <v>-</v>
      </c>
      <c r="AF65" s="38" t="str">
        <f>VLOOKUP($A65&amp;"-"&amp;V$4,'04施策の客観指標'!$A$4:$AU$1029,COLUMN('04施策の客観指標'!$AU:$AU),FALSE)</f>
        <v>-</v>
      </c>
      <c r="AG65" s="38" t="str">
        <f>VLOOKUP($A65&amp;"-"&amp;W$4,'04施策の客観指標'!$A$4:$AU$1029,COLUMN('04施策の客観指標'!$AU:$AU),FALSE)</f>
        <v>-</v>
      </c>
      <c r="AH65" s="38" t="str">
        <f>VLOOKUP($A65&amp;"-"&amp;X$4,'04施策の客観指標'!$A$4:$AU$1029,COLUMN('04施策の客観指標'!$AU:$AU),FALSE)</f>
        <v>-</v>
      </c>
      <c r="AI65" s="38" t="str">
        <f>VLOOKUP($A65&amp;"-"&amp;Y$4,'04施策の客観指標'!$A$4:$AU$1029,COLUMN('04施策の客観指標'!$AU:$AU),FALSE)</f>
        <v>-</v>
      </c>
      <c r="AJ65" s="38" t="str">
        <f>VLOOKUP($A65&amp;"-"&amp;Z$4,'04施策の客観指標'!$A$4:$AU$1029,COLUMN('04施策の客観指標'!$AU:$AU),FALSE)</f>
        <v>-</v>
      </c>
      <c r="AK65" s="38" t="str">
        <f>VLOOKUP($A65&amp;"-"&amp;AA$4,'04施策の客観指標'!$A$4:$AU$1029,COLUMN('04施策の客観指標'!$AU:$AU),FALSE)</f>
        <v>-</v>
      </c>
      <c r="AL65" s="82">
        <f t="shared" si="141"/>
        <v>2</v>
      </c>
      <c r="AM65" s="37">
        <f t="shared" si="142"/>
        <v>3</v>
      </c>
      <c r="AN65" s="38">
        <f t="shared" si="143"/>
        <v>3</v>
      </c>
      <c r="AO65" s="38" t="str">
        <f t="shared" si="144"/>
        <v/>
      </c>
      <c r="AP65" s="38" t="str">
        <f t="shared" si="145"/>
        <v/>
      </c>
      <c r="AQ65" s="38" t="str">
        <f t="shared" si="146"/>
        <v/>
      </c>
      <c r="AR65" s="38" t="str">
        <f t="shared" si="147"/>
        <v/>
      </c>
      <c r="AS65" s="38" t="str">
        <f t="shared" si="148"/>
        <v/>
      </c>
      <c r="AT65" s="38" t="str">
        <f t="shared" si="149"/>
        <v/>
      </c>
      <c r="AU65" s="253" t="str">
        <f t="shared" si="150"/>
        <v/>
      </c>
      <c r="AV65" s="81">
        <f t="shared" si="200"/>
        <v>0.75</v>
      </c>
      <c r="AW65" s="534" t="str">
        <f>IF($K65="○",VLOOKUP($C65&amp;"-"&amp;AW$4,'05市民生活実感調査'!$A$3:$BC$218,COLUMN('05市民生活実感調査'!$O:$O),FALSE),"-")</f>
        <v>c</v>
      </c>
      <c r="AX65" s="535" t="str">
        <f>IF($L65="○",VLOOKUP($C65&amp;"-"&amp;AX$4,'05市民生活実感調査'!$A$3:$BC$218,COLUMN('05市民生活実感調査'!$O:$O),FALSE),"-")</f>
        <v>c</v>
      </c>
      <c r="AY65" s="535" t="str">
        <f>IF($M65="○",VLOOKUP($C65&amp;"-"&amp;AY$4,'05市民生活実感調査'!$A$3:$BC$218,COLUMN('05市民生活実感調査'!$O:$O),FALSE),"-")</f>
        <v>-</v>
      </c>
      <c r="AZ65" s="535" t="str">
        <f>IF($N65="○",VLOOKUP($C65&amp;"-"&amp;AZ$4,'05市民生活実感調査'!$A$3:$BC$218,COLUMN('05市民生活実感調査'!$O:$O),FALSE),"-")</f>
        <v>-</v>
      </c>
      <c r="BA65" s="535" t="str">
        <f>IF($O65="○",VLOOKUP($C65&amp;"-"&amp;BA$4,'05市民生活実感調査'!$A$3:$BC$218,COLUMN('05市民生活実感調査'!$O:$O),FALSE),"-")</f>
        <v>-</v>
      </c>
      <c r="BB65" s="535" t="str">
        <f>IF($P65="○",VLOOKUP($C65&amp;"-"&amp;BB$4,'05市民生活実感調査'!$A$3:$BC$218,COLUMN('05市民生活実感調査'!$O:$O),FALSE),"-")</f>
        <v>-</v>
      </c>
      <c r="BC65" s="535" t="str">
        <f>IF($Q65="○",VLOOKUP($C65&amp;"-"&amp;BC$4,'05市民生活実感調査'!$A$3:$BC$218,COLUMN('05市民生活実感調査'!$O:$O),FALSE),"-")</f>
        <v>-</v>
      </c>
      <c r="BD65" s="535" t="str">
        <f>IF($R65="○",VLOOKUP($C65&amp;"-"&amp;BD$4,'05市民生活実感調査'!$A$3:$BC$218,COLUMN('05市民生活実感調査'!$O:$O),FALSE),"-")</f>
        <v>-</v>
      </c>
      <c r="BE65" s="536" t="str">
        <f t="shared" si="81"/>
        <v>c</v>
      </c>
      <c r="BF65" s="37">
        <f t="shared" si="151"/>
        <v>2</v>
      </c>
      <c r="BG65" s="38">
        <f t="shared" si="152"/>
        <v>2</v>
      </c>
      <c r="BH65" s="38" t="str">
        <f t="shared" si="153"/>
        <v/>
      </c>
      <c r="BI65" s="38" t="str">
        <f t="shared" si="154"/>
        <v/>
      </c>
      <c r="BJ65" s="38" t="str">
        <f t="shared" si="155"/>
        <v/>
      </c>
      <c r="BK65" s="38" t="str">
        <f t="shared" si="156"/>
        <v/>
      </c>
      <c r="BL65" s="38" t="str">
        <f t="shared" si="157"/>
        <v/>
      </c>
      <c r="BM65" s="38" t="str">
        <f t="shared" si="158"/>
        <v/>
      </c>
      <c r="BN65" s="41">
        <f t="shared" si="159"/>
        <v>0.5</v>
      </c>
      <c r="BO65" s="275" t="s">
        <v>124</v>
      </c>
      <c r="BP65" s="149" t="s">
        <v>2415</v>
      </c>
      <c r="BQ65" s="586" t="str">
        <f>VLOOKUP(AB65&amp;BE65&amp;BO65,[25]プルダウン!$AC$2:$AD$71,2,FALSE)</f>
        <v>B</v>
      </c>
      <c r="BR65" s="587" t="str">
        <f>VLOOKUP(BQ65,プルダウン!$A$1:$B$6,2,FALSE)</f>
        <v>政策の目的がかなり達成されている</v>
      </c>
      <c r="BS65" s="11"/>
      <c r="BT65" s="170" t="s">
        <v>2419</v>
      </c>
      <c r="BU65" s="161" t="s">
        <v>2263</v>
      </c>
      <c r="BV65" s="296" t="s">
        <v>2420</v>
      </c>
      <c r="BW65" s="115" t="str">
        <f>VLOOKUP($A65&amp;"-"&amp;BW$4,'04施策の客観指標'!$A$4:$AU$1029,COLUMN('04施策の客観指標'!$AQ:$AQ),FALSE)</f>
        <v>-</v>
      </c>
      <c r="BX65" s="7" t="str">
        <f>VLOOKUP($A65&amp;"-"&amp;BX$4,'04施策の客観指標'!$A$4:$AU$1029,COLUMN('04施策の客観指標'!$AQ:$AQ),FALSE)</f>
        <v>-</v>
      </c>
      <c r="BY65" s="7" t="str">
        <f>VLOOKUP($A65&amp;"-"&amp;BY$4,'04施策の客観指標'!$A$4:$AU$1029,COLUMN('04施策の客観指標'!$AQ:$AQ),FALSE)</f>
        <v>-</v>
      </c>
      <c r="BZ65" s="7" t="str">
        <f>VLOOKUP($A65&amp;"-"&amp;BZ$4,'04施策の客観指標'!$A$4:$AU$1029,COLUMN('04施策の客観指標'!$AQ:$AQ),FALSE)</f>
        <v>-</v>
      </c>
      <c r="CA65" s="7" t="str">
        <f>VLOOKUP($A65&amp;"-"&amp;CA$4,'04施策の客観指標'!$A$4:$AU$1029,COLUMN('04施策の客観指標'!$AQ:$AQ),FALSE)</f>
        <v>-</v>
      </c>
      <c r="CB65" s="7" t="str">
        <f>VLOOKUP($A65&amp;"-"&amp;CB$4,'04施策の客観指標'!$A$4:$AU$1029,COLUMN('04施策の客観指標'!$AQ:$AQ),FALSE)</f>
        <v>-</v>
      </c>
      <c r="CC65" s="7" t="str">
        <f>VLOOKUP($A65&amp;"-"&amp;CC$4,'04施策の客観指標'!$A$4:$AU$1029,COLUMN('04施策の客観指標'!$AQ:$AQ),FALSE)</f>
        <v>-</v>
      </c>
      <c r="CD65" s="7" t="str">
        <f>VLOOKUP($A65&amp;"-"&amp;CD$4,'04施策の客観指標'!$A$4:$AU$1029,COLUMN('04施策の客観指標'!$AQ:$AQ),FALSE)</f>
        <v>-</v>
      </c>
      <c r="CE65" s="7" t="str">
        <f>VLOOKUP($A65&amp;"-"&amp;CE$4,'04施策の客観指標'!$A$4:$AU$1029,COLUMN('04施策の客観指標'!$AQ:$AQ),FALSE)</f>
        <v>-</v>
      </c>
      <c r="CF65" s="109" t="str">
        <f t="shared" si="84"/>
        <v>e</v>
      </c>
      <c r="CG65" s="37">
        <f>VLOOKUP($A65&amp;"-"&amp;BW$4,'04施策の客観指標'!$A$4:$AU$1029,COLUMN('04施策の客観指標'!$AU:$AU),FALSE)</f>
        <v>1</v>
      </c>
      <c r="CH65" s="38">
        <f>VLOOKUP($A65&amp;"-"&amp;BX$4,'04施策の客観指標'!$A$4:$AU$1029,COLUMN('04施策の客観指標'!$AU:$AU),FALSE)</f>
        <v>1</v>
      </c>
      <c r="CI65" s="38" t="str">
        <f>VLOOKUP($A65&amp;"-"&amp;BY$4,'04施策の客観指標'!$A$4:$AU$1029,COLUMN('04施策の客観指標'!$AU:$AU),FALSE)</f>
        <v>-</v>
      </c>
      <c r="CJ65" s="38" t="str">
        <f>VLOOKUP($A65&amp;"-"&amp;BZ$4,'04施策の客観指標'!$A$4:$AU$1029,COLUMN('04施策の客観指標'!$AU:$AU),FALSE)</f>
        <v>-</v>
      </c>
      <c r="CK65" s="38" t="str">
        <f>VLOOKUP($A65&amp;"-"&amp;CA$4,'04施策の客観指標'!$A$4:$AU$1029,COLUMN('04施策の客観指標'!$AU:$AU),FALSE)</f>
        <v>-</v>
      </c>
      <c r="CL65" s="38" t="str">
        <f>VLOOKUP($A65&amp;"-"&amp;CB$4,'04施策の客観指標'!$A$4:$AU$1029,COLUMN('04施策の客観指標'!$AU:$AU),FALSE)</f>
        <v>-</v>
      </c>
      <c r="CM65" s="38" t="str">
        <f>VLOOKUP($A65&amp;"-"&amp;CC$4,'04施策の客観指標'!$A$4:$AU$1029,COLUMN('04施策の客観指標'!$AU:$AU),FALSE)</f>
        <v>-</v>
      </c>
      <c r="CN65" s="38" t="str">
        <f>VLOOKUP($A65&amp;"-"&amp;CD$4,'04施策の客観指標'!$A$4:$AU$1029,COLUMN('04施策の客観指標'!$AU:$AU),FALSE)</f>
        <v>-</v>
      </c>
      <c r="CO65" s="38" t="str">
        <f>VLOOKUP($A65&amp;"-"&amp;CE$4,'04施策の客観指標'!$A$4:$AU$1029,COLUMN('04施策の客観指標'!$AU:$AU),FALSE)</f>
        <v>-</v>
      </c>
      <c r="CP65" s="82">
        <f t="shared" si="85"/>
        <v>2</v>
      </c>
      <c r="CQ65" s="37" t="str">
        <f t="shared" si="86"/>
        <v/>
      </c>
      <c r="CR65" s="38" t="str">
        <f t="shared" si="9"/>
        <v/>
      </c>
      <c r="CS65" s="38" t="str">
        <f t="shared" si="10"/>
        <v/>
      </c>
      <c r="CT65" s="38" t="str">
        <f t="shared" si="11"/>
        <v/>
      </c>
      <c r="CU65" s="38" t="str">
        <f t="shared" si="12"/>
        <v/>
      </c>
      <c r="CV65" s="38" t="str">
        <f t="shared" si="13"/>
        <v/>
      </c>
      <c r="CW65" s="38" t="str">
        <f t="shared" si="14"/>
        <v/>
      </c>
      <c r="CX65" s="38" t="str">
        <f t="shared" si="15"/>
        <v/>
      </c>
      <c r="CY65" s="38" t="str">
        <f t="shared" si="16"/>
        <v/>
      </c>
      <c r="CZ65" s="41">
        <f t="shared" si="87"/>
        <v>0</v>
      </c>
      <c r="DA65" s="37" t="str">
        <f>IF($K65="○",VLOOKUP($C65&amp;"-"&amp;DA$4,'05市民生活実感調査'!$A$3:$BC$218,COLUMN('05市民生活実感調査'!$Y:$Y),FALSE),"-")</f>
        <v>-</v>
      </c>
      <c r="DB65" s="38" t="str">
        <f>IF($L65="○",VLOOKUP($C65&amp;"-"&amp;DB$4,'05市民生活実感調査'!$A$3:$BC$218,COLUMN('05市民生活実感調査'!$Y:$Y),FALSE),"-")</f>
        <v>-</v>
      </c>
      <c r="DC65" s="38" t="str">
        <f>IF($M65="○",VLOOKUP($C65&amp;"-"&amp;DC$4,'05市民生活実感調査'!$A$3:$BC$218,COLUMN('05市民生活実感調査'!$Y:$Y),FALSE),"-")</f>
        <v>-</v>
      </c>
      <c r="DD65" s="38" t="str">
        <f>IF($N65="○",VLOOKUP($C65&amp;"-"&amp;DD$4,'05市民生活実感調査'!$A$3:$BC$218,COLUMN('05市民生活実感調査'!$Y:$Y),FALSE),"-")</f>
        <v>-</v>
      </c>
      <c r="DE65" s="38" t="str">
        <f>IF($O65="○",VLOOKUP($C65&amp;"-"&amp;DE$4,'05市民生活実感調査'!$A$3:$BC$218,COLUMN('05市民生活実感調査'!$Y:$Y),FALSE),"-")</f>
        <v>-</v>
      </c>
      <c r="DF65" s="38" t="str">
        <f>IF($P65="○",VLOOKUP($C65&amp;"-"&amp;DF$4,'05市民生活実感調査'!$A$3:$BC$218,COLUMN('05市民生活実感調査'!$Y:$Y),FALSE),"-")</f>
        <v>-</v>
      </c>
      <c r="DG65" s="38" t="str">
        <f>IF($Q65="○",VLOOKUP($C65&amp;"-"&amp;DG$4,'05市民生活実感調査'!$A$3:$BC$218,COLUMN('05市民生活実感調査'!$Y:$Y),FALSE),"-")</f>
        <v>-</v>
      </c>
      <c r="DH65" s="38" t="str">
        <f>IF($R65="○",VLOOKUP($C65&amp;"-"&amp;DH$4,'05市民生活実感調査'!$A$3:$BC$218,COLUMN('05市民生活実感調査'!$Y:$Y),FALSE),"-")</f>
        <v>-</v>
      </c>
      <c r="DI65" s="109" t="e">
        <f t="shared" si="88"/>
        <v>#DIV/0!</v>
      </c>
      <c r="DJ65" s="37" t="str">
        <f t="shared" si="89"/>
        <v/>
      </c>
      <c r="DK65" s="38" t="str">
        <f t="shared" si="17"/>
        <v/>
      </c>
      <c r="DL65" s="38" t="str">
        <f t="shared" si="18"/>
        <v/>
      </c>
      <c r="DM65" s="38" t="str">
        <f t="shared" si="19"/>
        <v/>
      </c>
      <c r="DN65" s="38" t="str">
        <f t="shared" si="20"/>
        <v/>
      </c>
      <c r="DO65" s="38" t="str">
        <f t="shared" si="21"/>
        <v/>
      </c>
      <c r="DP65" s="38" t="str">
        <f t="shared" si="22"/>
        <v/>
      </c>
      <c r="DQ65" s="38" t="str">
        <f t="shared" si="23"/>
        <v/>
      </c>
      <c r="DR65" s="41" t="e">
        <f t="shared" si="90"/>
        <v>#DIV/0!</v>
      </c>
      <c r="DS65" s="13" t="str">
        <f t="shared" si="91"/>
        <v>客観指標</v>
      </c>
      <c r="DT65" s="5" t="str">
        <f t="shared" si="92"/>
        <v>本施策に係る事業については，効果がすぐには市民生活に反映されにくいため，客観指標を重視する。</v>
      </c>
      <c r="DU65" s="108" t="e">
        <f>VLOOKUP(CF65&amp;DI65&amp;DS65,プルダウン!$AC$2:$AD$51,2,FALSE)</f>
        <v>#DIV/0!</v>
      </c>
      <c r="DV65" s="12" t="e">
        <f>VLOOKUP(DU65,プルダウン!$A$1:$B$6,2,FALSE)</f>
        <v>#DIV/0!</v>
      </c>
      <c r="DW65" s="11"/>
      <c r="DX65" s="12"/>
      <c r="DY65" s="22" t="s">
        <v>81</v>
      </c>
      <c r="DZ65" s="116"/>
      <c r="EA65" s="115" t="str">
        <f>VLOOKUP($A65&amp;"-"&amp;EA$4,'04施策の客観指標'!$A$4:$AU$1029,COLUMN('04施策の客観指標'!$AR:$AR),FALSE)</f>
        <v>-</v>
      </c>
      <c r="EB65" s="7" t="str">
        <f>VLOOKUP($A65&amp;"-"&amp;EB$4,'04施策の客観指標'!$A$4:$AU$1029,COLUMN('04施策の客観指標'!$AR:$AR),FALSE)</f>
        <v>-</v>
      </c>
      <c r="EC65" s="7" t="str">
        <f>VLOOKUP($A65&amp;"-"&amp;EC$4,'04施策の客観指標'!$A$4:$AU$1029,COLUMN('04施策の客観指標'!$AR:$AR),FALSE)</f>
        <v>-</v>
      </c>
      <c r="ED65" s="7" t="str">
        <f>VLOOKUP($A65&amp;"-"&amp;ED$4,'04施策の客観指標'!$A$4:$AU$1029,COLUMN('04施策の客観指標'!$AR:$AR),FALSE)</f>
        <v>-</v>
      </c>
      <c r="EE65" s="7" t="str">
        <f>VLOOKUP($A65&amp;"-"&amp;EE$4,'04施策の客観指標'!$A$4:$AU$1029,COLUMN('04施策の客観指標'!$AR:$AR),FALSE)</f>
        <v>-</v>
      </c>
      <c r="EF65" s="7" t="str">
        <f>VLOOKUP($A65&amp;"-"&amp;EF$4,'04施策の客観指標'!$A$4:$AU$1029,COLUMN('04施策の客観指標'!$AR:$AR),FALSE)</f>
        <v>-</v>
      </c>
      <c r="EG65" s="7" t="str">
        <f>VLOOKUP($A65&amp;"-"&amp;EG$4,'04施策の客観指標'!$A$4:$AU$1029,COLUMN('04施策の客観指標'!$AR:$AR),FALSE)</f>
        <v>-</v>
      </c>
      <c r="EH65" s="7" t="str">
        <f>VLOOKUP($A65&amp;"-"&amp;EH$4,'04施策の客観指標'!$A$4:$AU$1029,COLUMN('04施策の客観指標'!$AR:$AR),FALSE)</f>
        <v>-</v>
      </c>
      <c r="EI65" s="7" t="str">
        <f>VLOOKUP($A65&amp;"-"&amp;EI$4,'04施策の客観指標'!$A$4:$AU$1029,COLUMN('04施策の客観指標'!$AR:$AR),FALSE)</f>
        <v>-</v>
      </c>
      <c r="EJ65" s="109" t="str">
        <f t="shared" si="93"/>
        <v>e</v>
      </c>
      <c r="EK65" s="37">
        <f>VLOOKUP($A65&amp;"-"&amp;EA$4,'04施策の客観指標'!$A$4:$AU$1029,COLUMN('04施策の客観指標'!$AU:$AU),FALSE)</f>
        <v>1</v>
      </c>
      <c r="EL65" s="38">
        <f>VLOOKUP($A65&amp;"-"&amp;EB$4,'04施策の客観指標'!$A$4:$AU$1029,COLUMN('04施策の客観指標'!$AU:$AU),FALSE)</f>
        <v>1</v>
      </c>
      <c r="EM65" s="38" t="str">
        <f>VLOOKUP($A65&amp;"-"&amp;EC$4,'04施策の客観指標'!$A$4:$AU$1029,COLUMN('04施策の客観指標'!$AU:$AU),FALSE)</f>
        <v>-</v>
      </c>
      <c r="EN65" s="38" t="str">
        <f>VLOOKUP($A65&amp;"-"&amp;ED$4,'04施策の客観指標'!$A$4:$AU$1029,COLUMN('04施策の客観指標'!$AU:$AU),FALSE)</f>
        <v>-</v>
      </c>
      <c r="EO65" s="38" t="str">
        <f>VLOOKUP($A65&amp;"-"&amp;EE$4,'04施策の客観指標'!$A$4:$AU$1029,COLUMN('04施策の客観指標'!$AU:$AU),FALSE)</f>
        <v>-</v>
      </c>
      <c r="EP65" s="38" t="str">
        <f>VLOOKUP($A65&amp;"-"&amp;EF$4,'04施策の客観指標'!$A$4:$AU$1029,COLUMN('04施策の客観指標'!$AU:$AU),FALSE)</f>
        <v>-</v>
      </c>
      <c r="EQ65" s="38" t="str">
        <f>VLOOKUP($A65&amp;"-"&amp;EG$4,'04施策の客観指標'!$A$4:$AU$1029,COLUMN('04施策の客観指標'!$AU:$AU),FALSE)</f>
        <v>-</v>
      </c>
      <c r="ER65" s="38" t="str">
        <f>VLOOKUP($A65&amp;"-"&amp;EH$4,'04施策の客観指標'!$A$4:$AU$1029,COLUMN('04施策の客観指標'!$AU:$AU),FALSE)</f>
        <v>-</v>
      </c>
      <c r="ES65" s="38" t="str">
        <f>VLOOKUP($A65&amp;"-"&amp;EI$4,'04施策の客観指標'!$A$4:$AU$1029,COLUMN('04施策の客観指標'!$AU:$AU),FALSE)</f>
        <v>-</v>
      </c>
      <c r="ET65" s="82">
        <f t="shared" si="94"/>
        <v>2</v>
      </c>
      <c r="EU65" s="37" t="str">
        <f t="shared" si="95"/>
        <v/>
      </c>
      <c r="EV65" s="38" t="str">
        <f t="shared" si="24"/>
        <v/>
      </c>
      <c r="EW65" s="38" t="str">
        <f t="shared" si="25"/>
        <v/>
      </c>
      <c r="EX65" s="38" t="str">
        <f t="shared" si="26"/>
        <v/>
      </c>
      <c r="EY65" s="38" t="str">
        <f t="shared" si="27"/>
        <v/>
      </c>
      <c r="EZ65" s="38" t="str">
        <f t="shared" si="28"/>
        <v/>
      </c>
      <c r="FA65" s="38" t="str">
        <f t="shared" si="29"/>
        <v/>
      </c>
      <c r="FB65" s="38" t="str">
        <f t="shared" si="30"/>
        <v/>
      </c>
      <c r="FC65" s="38" t="str">
        <f t="shared" si="31"/>
        <v/>
      </c>
      <c r="FD65" s="41">
        <f t="shared" si="96"/>
        <v>0</v>
      </c>
      <c r="FE65" s="37" t="str">
        <f>IF($K65="○",VLOOKUP($C65&amp;"-"&amp;FE$4,'05市民生活実感調査'!$A$3:$BC$218,COLUMN('05市民生活実感調査'!$AI:$AI),FALSE),"-")</f>
        <v>-</v>
      </c>
      <c r="FF65" s="38" t="str">
        <f>IF($L65="○",VLOOKUP($C65&amp;"-"&amp;FF$4,'05市民生活実感調査'!$A$3:$BC$218,COLUMN('05市民生活実感調査'!$AI:$AI),FALSE),"-")</f>
        <v>-</v>
      </c>
      <c r="FG65" s="38" t="str">
        <f>IF($M65="○",VLOOKUP($C65&amp;"-"&amp;FG$4,'05市民生活実感調査'!$A$3:$BC$218,COLUMN('05市民生活実感調査'!$AI:$AI),FALSE),"-")</f>
        <v>-</v>
      </c>
      <c r="FH65" s="38" t="str">
        <f>IF($N65="○",VLOOKUP($C65&amp;"-"&amp;FH$4,'05市民生活実感調査'!$A$3:$BC$218,COLUMN('05市民生活実感調査'!$AI:$AI),FALSE),"-")</f>
        <v>-</v>
      </c>
      <c r="FI65" s="38" t="str">
        <f>IF($O65="○",VLOOKUP($C65&amp;"-"&amp;FI$4,'05市民生活実感調査'!$A$3:$BC$218,COLUMN('05市民生活実感調査'!$AI:$AI),FALSE),"-")</f>
        <v>-</v>
      </c>
      <c r="FJ65" s="38" t="str">
        <f>IF($P65="○",VLOOKUP($C65&amp;"-"&amp;FJ$4,'05市民生活実感調査'!$A$3:$BC$218,COLUMN('05市民生活実感調査'!$AI:$AI),FALSE),"-")</f>
        <v>-</v>
      </c>
      <c r="FK65" s="38" t="str">
        <f>IF($Q65="○",VLOOKUP($C65&amp;"-"&amp;FK$4,'05市民生活実感調査'!$A$3:$BC$218,COLUMN('05市民生活実感調査'!$AI:$AI),FALSE),"-")</f>
        <v>-</v>
      </c>
      <c r="FL65" s="38" t="str">
        <f>IF($R65="○",VLOOKUP($C65&amp;"-"&amp;FL$4,'05市民生活実感調査'!$A$3:$BC$218,COLUMN('05市民生活実感調査'!$AI:$AI),FALSE),"-")</f>
        <v>-</v>
      </c>
      <c r="FM65" s="109" t="e">
        <f t="shared" si="97"/>
        <v>#DIV/0!</v>
      </c>
      <c r="FN65" s="37" t="str">
        <f t="shared" si="98"/>
        <v/>
      </c>
      <c r="FO65" s="38" t="str">
        <f t="shared" si="32"/>
        <v/>
      </c>
      <c r="FP65" s="38" t="str">
        <f t="shared" si="33"/>
        <v/>
      </c>
      <c r="FQ65" s="38" t="str">
        <f t="shared" si="34"/>
        <v/>
      </c>
      <c r="FR65" s="38" t="str">
        <f t="shared" si="35"/>
        <v/>
      </c>
      <c r="FS65" s="38" t="str">
        <f t="shared" si="36"/>
        <v/>
      </c>
      <c r="FT65" s="38" t="str">
        <f t="shared" si="37"/>
        <v/>
      </c>
      <c r="FU65" s="38" t="str">
        <f t="shared" si="38"/>
        <v/>
      </c>
      <c r="FV65" s="41" t="e">
        <f t="shared" si="99"/>
        <v>#DIV/0!</v>
      </c>
      <c r="FW65" s="13" t="str">
        <f t="shared" si="100"/>
        <v>客観指標</v>
      </c>
      <c r="FX65" s="5" t="str">
        <f t="shared" si="101"/>
        <v>本施策に係る事業については，効果がすぐには市民生活に反映されにくいため，客観指標を重視する。</v>
      </c>
      <c r="FY65" s="108" t="e">
        <f>VLOOKUP(EJ65&amp;FM65&amp;FW65,プルダウン!$AC$2:$AD$51,2,FALSE)</f>
        <v>#DIV/0!</v>
      </c>
      <c r="FZ65" s="12" t="e">
        <f>VLOOKUP(FY65,プルダウン!$A$1:$B$6,2,FALSE)</f>
        <v>#DIV/0!</v>
      </c>
      <c r="GA65" s="11"/>
      <c r="GB65" s="12"/>
      <c r="GC65" s="22" t="s">
        <v>81</v>
      </c>
      <c r="GD65" s="116"/>
      <c r="GE65" s="115" t="str">
        <f>VLOOKUP($A65&amp;"-"&amp;GE$4,'04施策の客観指標'!$A$4:$AU$1029,COLUMN('04施策の客観指標'!$AS:$AS),FALSE)</f>
        <v>-</v>
      </c>
      <c r="GF65" s="7" t="str">
        <f>VLOOKUP($A65&amp;"-"&amp;GF$4,'04施策の客観指標'!$A$4:$AU$1029,COLUMN('04施策の客観指標'!$AS:$AS),FALSE)</f>
        <v>-</v>
      </c>
      <c r="GG65" s="7" t="str">
        <f>VLOOKUP($A65&amp;"-"&amp;GG$4,'04施策の客観指標'!$A$4:$AU$1029,COLUMN('04施策の客観指標'!$AS:$AS),FALSE)</f>
        <v>-</v>
      </c>
      <c r="GH65" s="7" t="str">
        <f>VLOOKUP($A65&amp;"-"&amp;GH$4,'04施策の客観指標'!$A$4:$AU$1029,COLUMN('04施策の客観指標'!$AS:$AS),FALSE)</f>
        <v>-</v>
      </c>
      <c r="GI65" s="7" t="str">
        <f>VLOOKUP($A65&amp;"-"&amp;GI$4,'04施策の客観指標'!$A$4:$AU$1029,COLUMN('04施策の客観指標'!$AS:$AS),FALSE)</f>
        <v>-</v>
      </c>
      <c r="GJ65" s="7" t="str">
        <f>VLOOKUP($A65&amp;"-"&amp;GJ$4,'04施策の客観指標'!$A$4:$AU$1029,COLUMN('04施策の客観指標'!$AS:$AS),FALSE)</f>
        <v>-</v>
      </c>
      <c r="GK65" s="7" t="str">
        <f>VLOOKUP($A65&amp;"-"&amp;GK$4,'04施策の客観指標'!$A$4:$AU$1029,COLUMN('04施策の客観指標'!$AS:$AS),FALSE)</f>
        <v>-</v>
      </c>
      <c r="GL65" s="7" t="str">
        <f>VLOOKUP($A65&amp;"-"&amp;GL$4,'04施策の客観指標'!$A$4:$AU$1029,COLUMN('04施策の客観指標'!$AS:$AS),FALSE)</f>
        <v>-</v>
      </c>
      <c r="GM65" s="7" t="str">
        <f>VLOOKUP($A65&amp;"-"&amp;GM$4,'04施策の客観指標'!$A$4:$AU$1029,COLUMN('04施策の客観指標'!$AS:$AS),FALSE)</f>
        <v>-</v>
      </c>
      <c r="GN65" s="109" t="str">
        <f t="shared" si="102"/>
        <v>e</v>
      </c>
      <c r="GO65" s="37">
        <f>VLOOKUP($A65&amp;"-"&amp;GE$4,'04施策の客観指標'!$A$4:$AU$1029,COLUMN('04施策の客観指標'!$AU:$AU),FALSE)</f>
        <v>1</v>
      </c>
      <c r="GP65" s="38">
        <f>VLOOKUP($A65&amp;"-"&amp;GF$4,'04施策の客観指標'!$A$4:$AU$1029,COLUMN('04施策の客観指標'!$AU:$AU),FALSE)</f>
        <v>1</v>
      </c>
      <c r="GQ65" s="38" t="str">
        <f>VLOOKUP($A65&amp;"-"&amp;GG$4,'04施策の客観指標'!$A$4:$AU$1029,COLUMN('04施策の客観指標'!$AU:$AU),FALSE)</f>
        <v>-</v>
      </c>
      <c r="GR65" s="38" t="str">
        <f>VLOOKUP($A65&amp;"-"&amp;GH$4,'04施策の客観指標'!$A$4:$AU$1029,COLUMN('04施策の客観指標'!$AU:$AU),FALSE)</f>
        <v>-</v>
      </c>
      <c r="GS65" s="38" t="str">
        <f>VLOOKUP($A65&amp;"-"&amp;GI$4,'04施策の客観指標'!$A$4:$AU$1029,COLUMN('04施策の客観指標'!$AU:$AU),FALSE)</f>
        <v>-</v>
      </c>
      <c r="GT65" s="38" t="str">
        <f>VLOOKUP($A65&amp;"-"&amp;GJ$4,'04施策の客観指標'!$A$4:$AU$1029,COLUMN('04施策の客観指標'!$AU:$AU),FALSE)</f>
        <v>-</v>
      </c>
      <c r="GU65" s="38" t="str">
        <f>VLOOKUP($A65&amp;"-"&amp;GK$4,'04施策の客観指標'!$A$4:$AU$1029,COLUMN('04施策の客観指標'!$AU:$AU),FALSE)</f>
        <v>-</v>
      </c>
      <c r="GV65" s="38" t="str">
        <f>VLOOKUP($A65&amp;"-"&amp;GL$4,'04施策の客観指標'!$A$4:$AU$1029,COLUMN('04施策の客観指標'!$AU:$AU),FALSE)</f>
        <v>-</v>
      </c>
      <c r="GW65" s="38" t="str">
        <f>VLOOKUP($A65&amp;"-"&amp;GM$4,'04施策の客観指標'!$A$4:$AU$1029,COLUMN('04施策の客観指標'!$AU:$AU),FALSE)</f>
        <v>-</v>
      </c>
      <c r="GX65" s="82">
        <f t="shared" si="103"/>
        <v>2</v>
      </c>
      <c r="GY65" s="37" t="str">
        <f t="shared" si="104"/>
        <v/>
      </c>
      <c r="GZ65" s="38" t="str">
        <f t="shared" si="39"/>
        <v/>
      </c>
      <c r="HA65" s="38" t="str">
        <f t="shared" si="40"/>
        <v/>
      </c>
      <c r="HB65" s="38" t="str">
        <f t="shared" si="41"/>
        <v/>
      </c>
      <c r="HC65" s="38" t="str">
        <f t="shared" si="42"/>
        <v/>
      </c>
      <c r="HD65" s="38" t="str">
        <f t="shared" si="43"/>
        <v/>
      </c>
      <c r="HE65" s="38" t="str">
        <f t="shared" si="44"/>
        <v/>
      </c>
      <c r="HF65" s="38" t="str">
        <f t="shared" si="45"/>
        <v/>
      </c>
      <c r="HG65" s="38" t="str">
        <f t="shared" si="46"/>
        <v/>
      </c>
      <c r="HH65" s="41">
        <f t="shared" si="105"/>
        <v>0</v>
      </c>
      <c r="HI65" s="37" t="str">
        <f>IF($K65="○",VLOOKUP($C65&amp;"-"&amp;HI$4,'05市民生活実感調査'!$A$3:$BC$218,COLUMN('05市民生活実感調査'!$AS:$AS),FALSE),"-")</f>
        <v>-</v>
      </c>
      <c r="HJ65" s="38" t="str">
        <f>IF($L65="○",VLOOKUP($C65&amp;"-"&amp;HJ$4,'05市民生活実感調査'!$A$3:$BC$218,COLUMN('05市民生活実感調査'!$AS:$AS),FALSE),"-")</f>
        <v>-</v>
      </c>
      <c r="HK65" s="38" t="str">
        <f>IF($M65="○",VLOOKUP($C65&amp;"-"&amp;HK$4,'05市民生活実感調査'!$A$3:$BC$218,COLUMN('05市民生活実感調査'!$AS:$AS),FALSE),"-")</f>
        <v>-</v>
      </c>
      <c r="HL65" s="38" t="str">
        <f>IF($N65="○",VLOOKUP($C65&amp;"-"&amp;HL$4,'05市民生活実感調査'!$A$3:$BC$218,COLUMN('05市民生活実感調査'!$AS:$AS),FALSE),"-")</f>
        <v>-</v>
      </c>
      <c r="HM65" s="38" t="str">
        <f>IF($O65="○",VLOOKUP($C65&amp;"-"&amp;HM$4,'05市民生活実感調査'!$A$3:$BC$218,COLUMN('05市民生活実感調査'!$AS:$AS),FALSE),"-")</f>
        <v>-</v>
      </c>
      <c r="HN65" s="38" t="str">
        <f>IF($P65="○",VLOOKUP($C65&amp;"-"&amp;HN$4,'05市民生活実感調査'!$A$3:$BC$218,COLUMN('05市民生活実感調査'!$AS:$AS),FALSE),"-")</f>
        <v>-</v>
      </c>
      <c r="HO65" s="38" t="str">
        <f>IF($Q65="○",VLOOKUP($C65&amp;"-"&amp;HO$4,'05市民生活実感調査'!$A$3:$BC$218,COLUMN('05市民生活実感調査'!$AS:$AS),FALSE),"-")</f>
        <v>-</v>
      </c>
      <c r="HP65" s="38" t="str">
        <f>IF($R65="○",VLOOKUP($C65&amp;"-"&amp;HP$4,'05市民生活実感調査'!$A$3:$BC$218,COLUMN('05市民生活実感調査'!$AS:$AS),FALSE),"-")</f>
        <v>-</v>
      </c>
      <c r="HQ65" s="109" t="e">
        <f t="shared" si="106"/>
        <v>#DIV/0!</v>
      </c>
      <c r="HR65" s="37" t="str">
        <f t="shared" si="107"/>
        <v/>
      </c>
      <c r="HS65" s="38" t="str">
        <f t="shared" si="47"/>
        <v/>
      </c>
      <c r="HT65" s="38" t="str">
        <f t="shared" si="48"/>
        <v/>
      </c>
      <c r="HU65" s="38" t="str">
        <f t="shared" si="49"/>
        <v/>
      </c>
      <c r="HV65" s="38" t="str">
        <f t="shared" si="50"/>
        <v/>
      </c>
      <c r="HW65" s="38" t="str">
        <f t="shared" si="51"/>
        <v/>
      </c>
      <c r="HX65" s="38" t="str">
        <f t="shared" si="52"/>
        <v/>
      </c>
      <c r="HY65" s="38" t="str">
        <f t="shared" si="53"/>
        <v/>
      </c>
      <c r="HZ65" s="41" t="e">
        <f t="shared" si="108"/>
        <v>#DIV/0!</v>
      </c>
      <c r="IA65" s="13" t="str">
        <f t="shared" si="109"/>
        <v>客観指標</v>
      </c>
      <c r="IB65" s="5" t="str">
        <f t="shared" si="110"/>
        <v>本施策に係る事業については，効果がすぐには市民生活に反映されにくいため，客観指標を重視する。</v>
      </c>
      <c r="IC65" s="108" t="e">
        <f>VLOOKUP(GN65&amp;HQ65&amp;IA65,プルダウン!$AC$2:$AD$51,2,FALSE)</f>
        <v>#DIV/0!</v>
      </c>
      <c r="ID65" s="12" t="e">
        <f>VLOOKUP(IC65,プルダウン!$A$1:$B$6,2,FALSE)</f>
        <v>#DIV/0!</v>
      </c>
      <c r="IE65" s="11"/>
      <c r="IF65" s="12"/>
      <c r="IG65" s="22" t="s">
        <v>81</v>
      </c>
      <c r="IH65" s="116"/>
      <c r="II65" s="115" t="str">
        <f>VLOOKUP($A65&amp;"-"&amp;II$4,'04施策の客観指標'!$A$4:$AU$1029,COLUMN('04施策の客観指標'!$AT:$AT),FALSE)</f>
        <v>-</v>
      </c>
      <c r="IJ65" s="7" t="str">
        <f>VLOOKUP($A65&amp;"-"&amp;IJ$4,'04施策の客観指標'!$A$4:$AU$1029,COLUMN('04施策の客観指標'!$AT:$AT),FALSE)</f>
        <v>-</v>
      </c>
      <c r="IK65" s="7" t="str">
        <f>VLOOKUP($A65&amp;"-"&amp;IK$4,'04施策の客観指標'!$A$4:$AU$1029,COLUMN('04施策の客観指標'!$AT:$AT),FALSE)</f>
        <v>-</v>
      </c>
      <c r="IL65" s="7" t="str">
        <f>VLOOKUP($A65&amp;"-"&amp;IL$4,'04施策の客観指標'!$A$4:$AU$1029,COLUMN('04施策の客観指標'!$AT:$AT),FALSE)</f>
        <v>-</v>
      </c>
      <c r="IM65" s="7" t="str">
        <f>VLOOKUP($A65&amp;"-"&amp;IM$4,'04施策の客観指標'!$A$4:$AU$1029,COLUMN('04施策の客観指標'!$AT:$AT),FALSE)</f>
        <v>-</v>
      </c>
      <c r="IN65" s="7" t="str">
        <f>VLOOKUP($A65&amp;"-"&amp;IN$4,'04施策の客観指標'!$A$4:$AU$1029,COLUMN('04施策の客観指標'!$AT:$AT),FALSE)</f>
        <v>-</v>
      </c>
      <c r="IO65" s="7" t="str">
        <f>VLOOKUP($A65&amp;"-"&amp;IO$4,'04施策の客観指標'!$A$4:$AU$1029,COLUMN('04施策の客観指標'!$AT:$AT),FALSE)</f>
        <v>-</v>
      </c>
      <c r="IP65" s="7" t="str">
        <f>VLOOKUP($A65&amp;"-"&amp;IP$4,'04施策の客観指標'!$A$4:$AU$1029,COLUMN('04施策の客観指標'!$AT:$AT),FALSE)</f>
        <v>-</v>
      </c>
      <c r="IQ65" s="7" t="str">
        <f>VLOOKUP($A65&amp;"-"&amp;IQ$4,'04施策の客観指標'!$A$4:$AU$1029,COLUMN('04施策の客観指標'!$AT:$AT),FALSE)</f>
        <v>-</v>
      </c>
      <c r="IR65" s="109" t="str">
        <f t="shared" si="111"/>
        <v>e</v>
      </c>
      <c r="IS65" s="37">
        <f>VLOOKUP($A65&amp;"-"&amp;II$4,'04施策の客観指標'!$A$4:$AU$1029,COLUMN('04施策の客観指標'!$AU:$AU),FALSE)</f>
        <v>1</v>
      </c>
      <c r="IT65" s="38">
        <f>VLOOKUP($A65&amp;"-"&amp;IJ$4,'04施策の客観指標'!$A$4:$AU$1029,COLUMN('04施策の客観指標'!$AU:$AU),FALSE)</f>
        <v>1</v>
      </c>
      <c r="IU65" s="38" t="str">
        <f>VLOOKUP($A65&amp;"-"&amp;IK$4,'04施策の客観指標'!$A$4:$AU$1029,COLUMN('04施策の客観指標'!$AU:$AU),FALSE)</f>
        <v>-</v>
      </c>
      <c r="IV65" s="38" t="str">
        <f>VLOOKUP($A65&amp;"-"&amp;IL$4,'04施策の客観指標'!$A$4:$AU$1029,COLUMN('04施策の客観指標'!$AU:$AU),FALSE)</f>
        <v>-</v>
      </c>
      <c r="IW65" s="38" t="str">
        <f>VLOOKUP($A65&amp;"-"&amp;IM$4,'04施策の客観指標'!$A$4:$AU$1029,COLUMN('04施策の客観指標'!$AU:$AU),FALSE)</f>
        <v>-</v>
      </c>
      <c r="IX65" s="38" t="str">
        <f>VLOOKUP($A65&amp;"-"&amp;IN$4,'04施策の客観指標'!$A$4:$AU$1029,COLUMN('04施策の客観指標'!$AU:$AU),FALSE)</f>
        <v>-</v>
      </c>
      <c r="IY65" s="38" t="str">
        <f>VLOOKUP($A65&amp;"-"&amp;IO$4,'04施策の客観指標'!$A$4:$AU$1029,COLUMN('04施策の客観指標'!$AU:$AU),FALSE)</f>
        <v>-</v>
      </c>
      <c r="IZ65" s="38" t="str">
        <f>VLOOKUP($A65&amp;"-"&amp;IP$4,'04施策の客観指標'!$A$4:$AU$1029,COLUMN('04施策の客観指標'!$AU:$AU),FALSE)</f>
        <v>-</v>
      </c>
      <c r="JA65" s="38" t="str">
        <f>VLOOKUP($A65&amp;"-"&amp;IQ$4,'04施策の客観指標'!$A$4:$AU$1029,COLUMN('04施策の客観指標'!$AU:$AU),FALSE)</f>
        <v>-</v>
      </c>
      <c r="JB65" s="82">
        <f t="shared" si="112"/>
        <v>2</v>
      </c>
      <c r="JC65" s="37" t="str">
        <f t="shared" si="113"/>
        <v/>
      </c>
      <c r="JD65" s="38" t="str">
        <f t="shared" si="54"/>
        <v/>
      </c>
      <c r="JE65" s="38" t="str">
        <f t="shared" si="55"/>
        <v/>
      </c>
      <c r="JF65" s="38" t="str">
        <f t="shared" si="56"/>
        <v/>
      </c>
      <c r="JG65" s="38" t="str">
        <f t="shared" si="57"/>
        <v/>
      </c>
      <c r="JH65" s="38" t="str">
        <f t="shared" si="58"/>
        <v/>
      </c>
      <c r="JI65" s="38" t="str">
        <f t="shared" si="59"/>
        <v/>
      </c>
      <c r="JJ65" s="38" t="str">
        <f t="shared" si="60"/>
        <v/>
      </c>
      <c r="JK65" s="38" t="str">
        <f t="shared" si="61"/>
        <v/>
      </c>
      <c r="JL65" s="41">
        <f t="shared" si="114"/>
        <v>0</v>
      </c>
      <c r="JM65" s="37" t="str">
        <f>IF($K65="○",VLOOKUP($C65&amp;"-"&amp;JM$4,'05市民生活実感調査'!$A$3:$BC$218,COLUMN('05市民生活実感調査'!$BC:$BC),FALSE),"-")</f>
        <v>-</v>
      </c>
      <c r="JN65" s="38" t="str">
        <f>IF($L65="○",VLOOKUP($C65&amp;"-"&amp;JN$4,'05市民生活実感調査'!$A$3:$BC$218,COLUMN('05市民生活実感調査'!$BC:$BC),FALSE),"-")</f>
        <v>-</v>
      </c>
      <c r="JO65" s="38" t="str">
        <f>IF($M65="○",VLOOKUP($C65&amp;"-"&amp;JO$4,'05市民生活実感調査'!$A$3:$BC$218,COLUMN('05市民生活実感調査'!$BC:$BC),FALSE),"-")</f>
        <v>-</v>
      </c>
      <c r="JP65" s="38" t="str">
        <f>IF($N65="○",VLOOKUP($C65&amp;"-"&amp;JP$4,'05市民生活実感調査'!$A$3:$BC$218,COLUMN('05市民生活実感調査'!$BC:$BC),FALSE),"-")</f>
        <v>-</v>
      </c>
      <c r="JQ65" s="38" t="str">
        <f>IF($O65="○",VLOOKUP($C65&amp;"-"&amp;JQ$4,'05市民生活実感調査'!$A$3:$BC$218,COLUMN('05市民生活実感調査'!$BC:$BC),FALSE),"-")</f>
        <v>-</v>
      </c>
      <c r="JR65" s="38" t="str">
        <f>IF($P65="○",VLOOKUP($C65&amp;"-"&amp;JR$4,'05市民生活実感調査'!$A$3:$BC$218,COLUMN('05市民生活実感調査'!$BC:$BC),FALSE),"-")</f>
        <v>-</v>
      </c>
      <c r="JS65" s="38" t="str">
        <f>IF($Q65="○",VLOOKUP($C65&amp;"-"&amp;JS$4,'05市民生活実感調査'!$A$3:$BC$218,COLUMN('05市民生活実感調査'!$BC:$BC),FALSE),"-")</f>
        <v>-</v>
      </c>
      <c r="JT65" s="38" t="str">
        <f>IF($R65="○",VLOOKUP($C65&amp;"-"&amp;JT$4,'05市民生活実感調査'!$A$3:$BC$218,COLUMN('05市民生活実感調査'!$BC:$BC),FALSE),"-")</f>
        <v>-</v>
      </c>
      <c r="JU65" s="109" t="e">
        <f t="shared" si="115"/>
        <v>#DIV/0!</v>
      </c>
      <c r="JV65" s="37" t="str">
        <f t="shared" si="116"/>
        <v/>
      </c>
      <c r="JW65" s="38" t="str">
        <f t="shared" si="62"/>
        <v/>
      </c>
      <c r="JX65" s="38" t="str">
        <f t="shared" si="63"/>
        <v/>
      </c>
      <c r="JY65" s="38" t="str">
        <f t="shared" si="64"/>
        <v/>
      </c>
      <c r="JZ65" s="38" t="str">
        <f t="shared" si="65"/>
        <v/>
      </c>
      <c r="KA65" s="38" t="str">
        <f t="shared" si="66"/>
        <v/>
      </c>
      <c r="KB65" s="38" t="str">
        <f t="shared" si="67"/>
        <v/>
      </c>
      <c r="KC65" s="38" t="str">
        <f t="shared" si="68"/>
        <v/>
      </c>
      <c r="KD65" s="41" t="e">
        <f t="shared" si="117"/>
        <v>#DIV/0!</v>
      </c>
      <c r="KE65" s="13" t="str">
        <f t="shared" si="118"/>
        <v>客観指標</v>
      </c>
      <c r="KF65" s="5" t="str">
        <f t="shared" si="119"/>
        <v>本施策に係る事業については，効果がすぐには市民生活に反映されにくいため，客観指標を重視する。</v>
      </c>
      <c r="KG65" s="108" t="e">
        <f>VLOOKUP(IR65&amp;JU65&amp;KE65,プルダウン!$AC$2:$AD$51,2,FALSE)</f>
        <v>#DIV/0!</v>
      </c>
      <c r="KH65" s="12" t="e">
        <f>VLOOKUP(KG65,プルダウン!$A$1:$B$6,2,FALSE)</f>
        <v>#DIV/0!</v>
      </c>
      <c r="KI65" s="11"/>
      <c r="KJ65" s="12"/>
      <c r="KK65" s="22" t="s">
        <v>81</v>
      </c>
      <c r="KL65" s="5"/>
    </row>
    <row r="66" spans="1:298" ht="162" customHeight="1">
      <c r="A66" s="18">
        <v>1702</v>
      </c>
      <c r="B66" s="5" t="s">
        <v>220</v>
      </c>
      <c r="C66" s="47">
        <f t="shared" si="140"/>
        <v>17</v>
      </c>
      <c r="D66" s="12" t="str">
        <f>IFERROR(VLOOKUP(C66,プルダウン!$L$2:$M$28,2,FALSE),"-")</f>
        <v>学校教育</v>
      </c>
      <c r="E66" s="5"/>
      <c r="F66" s="176" t="s">
        <v>2118</v>
      </c>
      <c r="G66" s="195" t="s">
        <v>2413</v>
      </c>
      <c r="H66" s="11"/>
      <c r="I66" s="20"/>
      <c r="J66" s="5"/>
      <c r="K66" s="42" t="s">
        <v>392</v>
      </c>
      <c r="L66" s="43" t="s">
        <v>392</v>
      </c>
      <c r="M66" s="43" t="s">
        <v>392</v>
      </c>
      <c r="N66" s="43" t="s">
        <v>85</v>
      </c>
      <c r="O66" s="43" t="s">
        <v>85</v>
      </c>
      <c r="P66" s="43" t="s">
        <v>85</v>
      </c>
      <c r="Q66" s="43" t="s">
        <v>85</v>
      </c>
      <c r="R66" s="41" t="s">
        <v>85</v>
      </c>
      <c r="S66" s="546" t="str">
        <f>VLOOKUP($A66&amp;"-"&amp;S$4,'04施策の客観指標'!$A$4:$AU$1029,COLUMN('04施策の客観指標'!$AP:$AP),FALSE)</f>
        <v>a</v>
      </c>
      <c r="T66" s="528" t="str">
        <f>VLOOKUP($A66&amp;"-"&amp;T$4,'04施策の客観指標'!$A$4:$AU$1029,COLUMN('04施策の客観指標'!$AP:$AP),FALSE)</f>
        <v>b</v>
      </c>
      <c r="U66" s="528" t="str">
        <f>VLOOKUP($A66&amp;"-"&amp;U$4,'04施策の客観指標'!$A$4:$AU$1029,COLUMN('04施策の客観指標'!$AP:$AP),FALSE)</f>
        <v>a</v>
      </c>
      <c r="V66" s="528" t="str">
        <f>VLOOKUP($A66&amp;"-"&amp;V$4,'04施策の客観指標'!$A$4:$AU$1029,COLUMN('04施策の客観指標'!$AP:$AP),FALSE)</f>
        <v>C</v>
      </c>
      <c r="W66" s="528" t="str">
        <f>VLOOKUP($A66&amp;"-"&amp;W$4,'04施策の客観指標'!$A$4:$AU$1029,COLUMN('04施策の客観指標'!$AP:$AP),FALSE)</f>
        <v>-</v>
      </c>
      <c r="X66" s="528" t="str">
        <f>VLOOKUP($A66&amp;"-"&amp;X$4,'04施策の客観指標'!$A$4:$AU$1029,COLUMN('04施策の客観指標'!$AP:$AP),FALSE)</f>
        <v>-</v>
      </c>
      <c r="Y66" s="528" t="str">
        <f>VLOOKUP($A66&amp;"-"&amp;Y$4,'04施策の客観指標'!$A$4:$AU$1029,COLUMN('04施策の客観指標'!$AP:$AP),FALSE)</f>
        <v>-</v>
      </c>
      <c r="Z66" s="528" t="str">
        <f>VLOOKUP($A66&amp;"-"&amp;Z$4,'04施策の客観指標'!$A$4:$AU$1029,COLUMN('04施策の客観指標'!$AP:$AP),FALSE)</f>
        <v>-</v>
      </c>
      <c r="AA66" s="529" t="str">
        <f>VLOOKUP($A66&amp;"-"&amp;AA$4,'04施策の客観指標'!$A$4:$AU$1029,COLUMN('04施策の客観指標'!$AP:$AP),FALSE)</f>
        <v>-</v>
      </c>
      <c r="AB66" s="547" t="str">
        <f t="shared" si="70"/>
        <v>a</v>
      </c>
      <c r="AC66" s="252">
        <f>VLOOKUP($A66&amp;"-"&amp;S$4,'04施策の客観指標'!$A$4:$AU$1029,COLUMN('04施策の客観指標'!$AU:$AU),FALSE)</f>
        <v>1</v>
      </c>
      <c r="AD66" s="38">
        <f>VLOOKUP($A66&amp;"-"&amp;T$4,'04施策の客観指標'!$A$4:$AU$1029,COLUMN('04施策の客観指標'!$AU:$AU),FALSE)</f>
        <v>1</v>
      </c>
      <c r="AE66" s="38">
        <f>VLOOKUP($A66&amp;"-"&amp;U$4,'04施策の客観指標'!$A$4:$AU$1029,COLUMN('04施策の客観指標'!$AU:$AU),FALSE)</f>
        <v>1</v>
      </c>
      <c r="AF66" s="38">
        <f>VLOOKUP($A66&amp;"-"&amp;V$4,'04施策の客観指標'!$A$4:$AU$1029,COLUMN('04施策の客観指標'!$AU:$AU),FALSE)</f>
        <v>1</v>
      </c>
      <c r="AG66" s="38" t="str">
        <f>VLOOKUP($A66&amp;"-"&amp;W$4,'04施策の客観指標'!$A$4:$AU$1029,COLUMN('04施策の客観指標'!$AU:$AU),FALSE)</f>
        <v>-</v>
      </c>
      <c r="AH66" s="38" t="str">
        <f>VLOOKUP($A66&amp;"-"&amp;X$4,'04施策の客観指標'!$A$4:$AU$1029,COLUMN('04施策の客観指標'!$AU:$AU),FALSE)</f>
        <v>-</v>
      </c>
      <c r="AI66" s="38" t="str">
        <f>VLOOKUP($A66&amp;"-"&amp;Y$4,'04施策の客観指標'!$A$4:$AU$1029,COLUMN('04施策の客観指標'!$AU:$AU),FALSE)</f>
        <v>-</v>
      </c>
      <c r="AJ66" s="38" t="str">
        <f>VLOOKUP($A66&amp;"-"&amp;Z$4,'04施策の客観指標'!$A$4:$AU$1029,COLUMN('04施策の客観指標'!$AU:$AU),FALSE)</f>
        <v>-</v>
      </c>
      <c r="AK66" s="38" t="str">
        <f>VLOOKUP($A66&amp;"-"&amp;AA$4,'04施策の客観指標'!$A$4:$AU$1029,COLUMN('04施策の客観指標'!$AU:$AU),FALSE)</f>
        <v>-</v>
      </c>
      <c r="AL66" s="82">
        <f t="shared" si="141"/>
        <v>4</v>
      </c>
      <c r="AM66" s="37">
        <f t="shared" si="142"/>
        <v>4</v>
      </c>
      <c r="AN66" s="38">
        <f t="shared" si="143"/>
        <v>3</v>
      </c>
      <c r="AO66" s="38">
        <f t="shared" si="144"/>
        <v>4</v>
      </c>
      <c r="AP66" s="38">
        <f t="shared" si="145"/>
        <v>2</v>
      </c>
      <c r="AQ66" s="38" t="str">
        <f t="shared" si="146"/>
        <v/>
      </c>
      <c r="AR66" s="38" t="str">
        <f t="shared" si="147"/>
        <v/>
      </c>
      <c r="AS66" s="38" t="str">
        <f t="shared" si="148"/>
        <v/>
      </c>
      <c r="AT66" s="38" t="str">
        <f t="shared" si="149"/>
        <v/>
      </c>
      <c r="AU66" s="253" t="str">
        <f t="shared" si="150"/>
        <v/>
      </c>
      <c r="AV66" s="81">
        <f t="shared" si="200"/>
        <v>0.8125</v>
      </c>
      <c r="AW66" s="534" t="str">
        <f>IF($K66="○",VLOOKUP($C66&amp;"-"&amp;AW$4,'05市民生活実感調査'!$A$3:$BC$218,COLUMN('05市民生活実感調査'!$O:$O),FALSE),"-")</f>
        <v>c</v>
      </c>
      <c r="AX66" s="535" t="str">
        <f>IF($L66="○",VLOOKUP($C66&amp;"-"&amp;AX$4,'05市民生活実感調査'!$A$3:$BC$218,COLUMN('05市民生活実感調査'!$O:$O),FALSE),"-")</f>
        <v>c</v>
      </c>
      <c r="AY66" s="535" t="str">
        <f>IF($M66="○",VLOOKUP($C66&amp;"-"&amp;AY$4,'05市民生活実感調査'!$A$3:$BC$218,COLUMN('05市民生活実感調査'!$O:$O),FALSE),"-")</f>
        <v>c</v>
      </c>
      <c r="AZ66" s="535" t="str">
        <f>IF($N66="○",VLOOKUP($C66&amp;"-"&amp;AZ$4,'05市民生活実感調査'!$A$3:$BC$218,COLUMN('05市民生活実感調査'!$O:$O),FALSE),"-")</f>
        <v>-</v>
      </c>
      <c r="BA66" s="535" t="str">
        <f>IF($O66="○",VLOOKUP($C66&amp;"-"&amp;BA$4,'05市民生活実感調査'!$A$3:$BC$218,COLUMN('05市民生活実感調査'!$O:$O),FALSE),"-")</f>
        <v>-</v>
      </c>
      <c r="BB66" s="535" t="str">
        <f>IF($P66="○",VLOOKUP($C66&amp;"-"&amp;BB$4,'05市民生活実感調査'!$A$3:$BC$218,COLUMN('05市民生活実感調査'!$O:$O),FALSE),"-")</f>
        <v>-</v>
      </c>
      <c r="BC66" s="535" t="str">
        <f>IF($Q66="○",VLOOKUP($C66&amp;"-"&amp;BC$4,'05市民生活実感調査'!$A$3:$BC$218,COLUMN('05市民生活実感調査'!$O:$O),FALSE),"-")</f>
        <v>-</v>
      </c>
      <c r="BD66" s="535" t="str">
        <f>IF($R66="○",VLOOKUP($C66&amp;"-"&amp;BD$4,'05市民生活実感調査'!$A$3:$BC$218,COLUMN('05市民生活実感調査'!$O:$O),FALSE),"-")</f>
        <v>-</v>
      </c>
      <c r="BE66" s="536" t="str">
        <f t="shared" si="81"/>
        <v>c</v>
      </c>
      <c r="BF66" s="37">
        <f t="shared" si="151"/>
        <v>2</v>
      </c>
      <c r="BG66" s="38">
        <f t="shared" si="152"/>
        <v>2</v>
      </c>
      <c r="BH66" s="38">
        <f t="shared" si="153"/>
        <v>2</v>
      </c>
      <c r="BI66" s="38" t="str">
        <f t="shared" si="154"/>
        <v/>
      </c>
      <c r="BJ66" s="38" t="str">
        <f t="shared" si="155"/>
        <v/>
      </c>
      <c r="BK66" s="38" t="str">
        <f t="shared" si="156"/>
        <v/>
      </c>
      <c r="BL66" s="38" t="str">
        <f t="shared" si="157"/>
        <v/>
      </c>
      <c r="BM66" s="38" t="str">
        <f t="shared" si="158"/>
        <v/>
      </c>
      <c r="BN66" s="41">
        <f t="shared" si="159"/>
        <v>0.5</v>
      </c>
      <c r="BO66" s="275" t="s">
        <v>124</v>
      </c>
      <c r="BP66" s="149" t="s">
        <v>2416</v>
      </c>
      <c r="BQ66" s="586" t="str">
        <f>VLOOKUP(AB66&amp;BE66&amp;BO66,[25]プルダウン!$AC$2:$AD$71,2,FALSE)</f>
        <v>B</v>
      </c>
      <c r="BR66" s="587" t="str">
        <f>VLOOKUP(BQ66,プルダウン!$A$1:$B$6,2,FALSE)</f>
        <v>政策の目的がかなり達成されている</v>
      </c>
      <c r="BS66" s="11"/>
      <c r="BT66" s="170" t="s">
        <v>2419</v>
      </c>
      <c r="BU66" s="161" t="s">
        <v>2263</v>
      </c>
      <c r="BV66" s="296" t="s">
        <v>2420</v>
      </c>
      <c r="BW66" s="115" t="str">
        <f>VLOOKUP($A66&amp;"-"&amp;BW$4,'04施策の客観指標'!$A$4:$AU$1029,COLUMN('04施策の客観指標'!$AQ:$AQ),FALSE)</f>
        <v>-</v>
      </c>
      <c r="BX66" s="7" t="str">
        <f>VLOOKUP($A66&amp;"-"&amp;BX$4,'04施策の客観指標'!$A$4:$AU$1029,COLUMN('04施策の客観指標'!$AQ:$AQ),FALSE)</f>
        <v>-</v>
      </c>
      <c r="BY66" s="7" t="str">
        <f>VLOOKUP($A66&amp;"-"&amp;BY$4,'04施策の客観指標'!$A$4:$AU$1029,COLUMN('04施策の客観指標'!$AQ:$AQ),FALSE)</f>
        <v>-</v>
      </c>
      <c r="BZ66" s="7" t="str">
        <f>VLOOKUP($A66&amp;"-"&amp;BZ$4,'04施策の客観指標'!$A$4:$AU$1029,COLUMN('04施策の客観指標'!$AQ:$AQ),FALSE)</f>
        <v>-</v>
      </c>
      <c r="CA66" s="7" t="str">
        <f>VLOOKUP($A66&amp;"-"&amp;CA$4,'04施策の客観指標'!$A$4:$AU$1029,COLUMN('04施策の客観指標'!$AQ:$AQ),FALSE)</f>
        <v>-</v>
      </c>
      <c r="CB66" s="7" t="str">
        <f>VLOOKUP($A66&amp;"-"&amp;CB$4,'04施策の客観指標'!$A$4:$AU$1029,COLUMN('04施策の客観指標'!$AQ:$AQ),FALSE)</f>
        <v>-</v>
      </c>
      <c r="CC66" s="7" t="str">
        <f>VLOOKUP($A66&amp;"-"&amp;CC$4,'04施策の客観指標'!$A$4:$AU$1029,COLUMN('04施策の客観指標'!$AQ:$AQ),FALSE)</f>
        <v>-</v>
      </c>
      <c r="CD66" s="7" t="str">
        <f>VLOOKUP($A66&amp;"-"&amp;CD$4,'04施策の客観指標'!$A$4:$AU$1029,COLUMN('04施策の客観指標'!$AQ:$AQ),FALSE)</f>
        <v>-</v>
      </c>
      <c r="CE66" s="7" t="str">
        <f>VLOOKUP($A66&amp;"-"&amp;CE$4,'04施策の客観指標'!$A$4:$AU$1029,COLUMN('04施策の客観指標'!$AQ:$AQ),FALSE)</f>
        <v>-</v>
      </c>
      <c r="CF66" s="109" t="str">
        <f t="shared" si="84"/>
        <v>e</v>
      </c>
      <c r="CG66" s="37">
        <f>VLOOKUP($A66&amp;"-"&amp;BW$4,'04施策の客観指標'!$A$4:$AU$1029,COLUMN('04施策の客観指標'!$AU:$AU),FALSE)</f>
        <v>1</v>
      </c>
      <c r="CH66" s="38">
        <f>VLOOKUP($A66&amp;"-"&amp;BX$4,'04施策の客観指標'!$A$4:$AU$1029,COLUMN('04施策の客観指標'!$AU:$AU),FALSE)</f>
        <v>1</v>
      </c>
      <c r="CI66" s="38">
        <f>VLOOKUP($A66&amp;"-"&amp;BY$4,'04施策の客観指標'!$A$4:$AU$1029,COLUMN('04施策の客観指標'!$AU:$AU),FALSE)</f>
        <v>1</v>
      </c>
      <c r="CJ66" s="38">
        <f>VLOOKUP($A66&amp;"-"&amp;BZ$4,'04施策の客観指標'!$A$4:$AU$1029,COLUMN('04施策の客観指標'!$AU:$AU),FALSE)</f>
        <v>1</v>
      </c>
      <c r="CK66" s="38" t="str">
        <f>VLOOKUP($A66&amp;"-"&amp;CA$4,'04施策の客観指標'!$A$4:$AU$1029,COLUMN('04施策の客観指標'!$AU:$AU),FALSE)</f>
        <v>-</v>
      </c>
      <c r="CL66" s="38" t="str">
        <f>VLOOKUP($A66&amp;"-"&amp;CB$4,'04施策の客観指標'!$A$4:$AU$1029,COLUMN('04施策の客観指標'!$AU:$AU),FALSE)</f>
        <v>-</v>
      </c>
      <c r="CM66" s="38" t="str">
        <f>VLOOKUP($A66&amp;"-"&amp;CC$4,'04施策の客観指標'!$A$4:$AU$1029,COLUMN('04施策の客観指標'!$AU:$AU),FALSE)</f>
        <v>-</v>
      </c>
      <c r="CN66" s="38" t="str">
        <f>VLOOKUP($A66&amp;"-"&amp;CD$4,'04施策の客観指標'!$A$4:$AU$1029,COLUMN('04施策の客観指標'!$AU:$AU),FALSE)</f>
        <v>-</v>
      </c>
      <c r="CO66" s="38" t="str">
        <f>VLOOKUP($A66&amp;"-"&amp;CE$4,'04施策の客観指標'!$A$4:$AU$1029,COLUMN('04施策の客観指標'!$AU:$AU),FALSE)</f>
        <v>-</v>
      </c>
      <c r="CP66" s="82">
        <f t="shared" si="85"/>
        <v>4</v>
      </c>
      <c r="CQ66" s="37" t="str">
        <f t="shared" si="86"/>
        <v/>
      </c>
      <c r="CR66" s="38" t="str">
        <f t="shared" si="9"/>
        <v/>
      </c>
      <c r="CS66" s="38" t="str">
        <f t="shared" si="10"/>
        <v/>
      </c>
      <c r="CT66" s="38" t="str">
        <f t="shared" si="11"/>
        <v/>
      </c>
      <c r="CU66" s="38" t="str">
        <f t="shared" si="12"/>
        <v/>
      </c>
      <c r="CV66" s="38" t="str">
        <f t="shared" si="13"/>
        <v/>
      </c>
      <c r="CW66" s="38" t="str">
        <f t="shared" si="14"/>
        <v/>
      </c>
      <c r="CX66" s="38" t="str">
        <f t="shared" si="15"/>
        <v/>
      </c>
      <c r="CY66" s="38" t="str">
        <f t="shared" si="16"/>
        <v/>
      </c>
      <c r="CZ66" s="41">
        <f t="shared" si="87"/>
        <v>0</v>
      </c>
      <c r="DA66" s="37" t="str">
        <f>IF($K66="○",VLOOKUP($C66&amp;"-"&amp;DA$4,'05市民生活実感調査'!$A$3:$BC$218,COLUMN('05市民生活実感調査'!$Y:$Y),FALSE),"-")</f>
        <v>-</v>
      </c>
      <c r="DB66" s="38" t="str">
        <f>IF($L66="○",VLOOKUP($C66&amp;"-"&amp;DB$4,'05市民生活実感調査'!$A$3:$BC$218,COLUMN('05市民生活実感調査'!$Y:$Y),FALSE),"-")</f>
        <v>-</v>
      </c>
      <c r="DC66" s="38" t="str">
        <f>IF($M66="○",VLOOKUP($C66&amp;"-"&amp;DC$4,'05市民生活実感調査'!$A$3:$BC$218,COLUMN('05市民生活実感調査'!$Y:$Y),FALSE),"-")</f>
        <v>-</v>
      </c>
      <c r="DD66" s="38" t="str">
        <f>IF($N66="○",VLOOKUP($C66&amp;"-"&amp;DD$4,'05市民生活実感調査'!$A$3:$BC$218,COLUMN('05市民生活実感調査'!$Y:$Y),FALSE),"-")</f>
        <v>-</v>
      </c>
      <c r="DE66" s="38" t="str">
        <f>IF($O66="○",VLOOKUP($C66&amp;"-"&amp;DE$4,'05市民生活実感調査'!$A$3:$BC$218,COLUMN('05市民生活実感調査'!$Y:$Y),FALSE),"-")</f>
        <v>-</v>
      </c>
      <c r="DF66" s="38" t="str">
        <f>IF($P66="○",VLOOKUP($C66&amp;"-"&amp;DF$4,'05市民生活実感調査'!$A$3:$BC$218,COLUMN('05市民生活実感調査'!$Y:$Y),FALSE),"-")</f>
        <v>-</v>
      </c>
      <c r="DG66" s="38" t="str">
        <f>IF($Q66="○",VLOOKUP($C66&amp;"-"&amp;DG$4,'05市民生活実感調査'!$A$3:$BC$218,COLUMN('05市民生活実感調査'!$Y:$Y),FALSE),"-")</f>
        <v>-</v>
      </c>
      <c r="DH66" s="38" t="str">
        <f>IF($R66="○",VLOOKUP($C66&amp;"-"&amp;DH$4,'05市民生活実感調査'!$A$3:$BC$218,COLUMN('05市民生活実感調査'!$Y:$Y),FALSE),"-")</f>
        <v>-</v>
      </c>
      <c r="DI66" s="109" t="e">
        <f t="shared" si="88"/>
        <v>#DIV/0!</v>
      </c>
      <c r="DJ66" s="37" t="str">
        <f t="shared" si="89"/>
        <v/>
      </c>
      <c r="DK66" s="38" t="str">
        <f t="shared" si="17"/>
        <v/>
      </c>
      <c r="DL66" s="38" t="str">
        <f t="shared" si="18"/>
        <v/>
      </c>
      <c r="DM66" s="38" t="str">
        <f t="shared" si="19"/>
        <v/>
      </c>
      <c r="DN66" s="38" t="str">
        <f t="shared" si="20"/>
        <v/>
      </c>
      <c r="DO66" s="38" t="str">
        <f t="shared" si="21"/>
        <v/>
      </c>
      <c r="DP66" s="38" t="str">
        <f t="shared" si="22"/>
        <v/>
      </c>
      <c r="DQ66" s="38" t="str">
        <f t="shared" si="23"/>
        <v/>
      </c>
      <c r="DR66" s="41" t="e">
        <f t="shared" si="90"/>
        <v>#DIV/0!</v>
      </c>
      <c r="DS66" s="13" t="str">
        <f t="shared" si="91"/>
        <v>客観指標</v>
      </c>
      <c r="DT66" s="5" t="str">
        <f t="shared" si="92"/>
        <v>本施策の対象が京都市立学校に在籍する幼児・児童・生徒に限定されており，保護者の方等を除き，多くの市民にはその効果が実感されにくいものであるため，客観指標を重視する。</v>
      </c>
      <c r="DU66" s="108" t="e">
        <f>VLOOKUP(CF66&amp;DI66&amp;DS66,プルダウン!$AC$2:$AD$51,2,FALSE)</f>
        <v>#DIV/0!</v>
      </c>
      <c r="DV66" s="12" t="e">
        <f>VLOOKUP(DU66,プルダウン!$A$1:$B$6,2,FALSE)</f>
        <v>#DIV/0!</v>
      </c>
      <c r="DW66" s="11"/>
      <c r="DX66" s="12"/>
      <c r="DY66" s="22" t="s">
        <v>81</v>
      </c>
      <c r="DZ66" s="116"/>
      <c r="EA66" s="115" t="str">
        <f>VLOOKUP($A66&amp;"-"&amp;EA$4,'04施策の客観指標'!$A$4:$AU$1029,COLUMN('04施策の客観指標'!$AR:$AR),FALSE)</f>
        <v>-</v>
      </c>
      <c r="EB66" s="7" t="str">
        <f>VLOOKUP($A66&amp;"-"&amp;EB$4,'04施策の客観指標'!$A$4:$AU$1029,COLUMN('04施策の客観指標'!$AR:$AR),FALSE)</f>
        <v>-</v>
      </c>
      <c r="EC66" s="7" t="str">
        <f>VLOOKUP($A66&amp;"-"&amp;EC$4,'04施策の客観指標'!$A$4:$AU$1029,COLUMN('04施策の客観指標'!$AR:$AR),FALSE)</f>
        <v>-</v>
      </c>
      <c r="ED66" s="7" t="str">
        <f>VLOOKUP($A66&amp;"-"&amp;ED$4,'04施策の客観指標'!$A$4:$AU$1029,COLUMN('04施策の客観指標'!$AR:$AR),FALSE)</f>
        <v>-</v>
      </c>
      <c r="EE66" s="7" t="str">
        <f>VLOOKUP($A66&amp;"-"&amp;EE$4,'04施策の客観指標'!$A$4:$AU$1029,COLUMN('04施策の客観指標'!$AR:$AR),FALSE)</f>
        <v>-</v>
      </c>
      <c r="EF66" s="7" t="str">
        <f>VLOOKUP($A66&amp;"-"&amp;EF$4,'04施策の客観指標'!$A$4:$AU$1029,COLUMN('04施策の客観指標'!$AR:$AR),FALSE)</f>
        <v>-</v>
      </c>
      <c r="EG66" s="7" t="str">
        <f>VLOOKUP($A66&amp;"-"&amp;EG$4,'04施策の客観指標'!$A$4:$AU$1029,COLUMN('04施策の客観指標'!$AR:$AR),FALSE)</f>
        <v>-</v>
      </c>
      <c r="EH66" s="7" t="str">
        <f>VLOOKUP($A66&amp;"-"&amp;EH$4,'04施策の客観指標'!$A$4:$AU$1029,COLUMN('04施策の客観指標'!$AR:$AR),FALSE)</f>
        <v>-</v>
      </c>
      <c r="EI66" s="7" t="str">
        <f>VLOOKUP($A66&amp;"-"&amp;EI$4,'04施策の客観指標'!$A$4:$AU$1029,COLUMN('04施策の客観指標'!$AR:$AR),FALSE)</f>
        <v>-</v>
      </c>
      <c r="EJ66" s="109" t="str">
        <f t="shared" si="93"/>
        <v>e</v>
      </c>
      <c r="EK66" s="37">
        <f>VLOOKUP($A66&amp;"-"&amp;EA$4,'04施策の客観指標'!$A$4:$AU$1029,COLUMN('04施策の客観指標'!$AU:$AU),FALSE)</f>
        <v>1</v>
      </c>
      <c r="EL66" s="38">
        <f>VLOOKUP($A66&amp;"-"&amp;EB$4,'04施策の客観指標'!$A$4:$AU$1029,COLUMN('04施策の客観指標'!$AU:$AU),FALSE)</f>
        <v>1</v>
      </c>
      <c r="EM66" s="38">
        <f>VLOOKUP($A66&amp;"-"&amp;EC$4,'04施策の客観指標'!$A$4:$AU$1029,COLUMN('04施策の客観指標'!$AU:$AU),FALSE)</f>
        <v>1</v>
      </c>
      <c r="EN66" s="38">
        <f>VLOOKUP($A66&amp;"-"&amp;ED$4,'04施策の客観指標'!$A$4:$AU$1029,COLUMN('04施策の客観指標'!$AU:$AU),FALSE)</f>
        <v>1</v>
      </c>
      <c r="EO66" s="38" t="str">
        <f>VLOOKUP($A66&amp;"-"&amp;EE$4,'04施策の客観指標'!$A$4:$AU$1029,COLUMN('04施策の客観指標'!$AU:$AU),FALSE)</f>
        <v>-</v>
      </c>
      <c r="EP66" s="38" t="str">
        <f>VLOOKUP($A66&amp;"-"&amp;EF$4,'04施策の客観指標'!$A$4:$AU$1029,COLUMN('04施策の客観指標'!$AU:$AU),FALSE)</f>
        <v>-</v>
      </c>
      <c r="EQ66" s="38" t="str">
        <f>VLOOKUP($A66&amp;"-"&amp;EG$4,'04施策の客観指標'!$A$4:$AU$1029,COLUMN('04施策の客観指標'!$AU:$AU),FALSE)</f>
        <v>-</v>
      </c>
      <c r="ER66" s="38" t="str">
        <f>VLOOKUP($A66&amp;"-"&amp;EH$4,'04施策の客観指標'!$A$4:$AU$1029,COLUMN('04施策の客観指標'!$AU:$AU),FALSE)</f>
        <v>-</v>
      </c>
      <c r="ES66" s="38" t="str">
        <f>VLOOKUP($A66&amp;"-"&amp;EI$4,'04施策の客観指標'!$A$4:$AU$1029,COLUMN('04施策の客観指標'!$AU:$AU),FALSE)</f>
        <v>-</v>
      </c>
      <c r="ET66" s="82">
        <f t="shared" si="94"/>
        <v>4</v>
      </c>
      <c r="EU66" s="37" t="str">
        <f t="shared" si="95"/>
        <v/>
      </c>
      <c r="EV66" s="38" t="str">
        <f t="shared" si="24"/>
        <v/>
      </c>
      <c r="EW66" s="38" t="str">
        <f t="shared" si="25"/>
        <v/>
      </c>
      <c r="EX66" s="38" t="str">
        <f t="shared" si="26"/>
        <v/>
      </c>
      <c r="EY66" s="38" t="str">
        <f t="shared" si="27"/>
        <v/>
      </c>
      <c r="EZ66" s="38" t="str">
        <f t="shared" si="28"/>
        <v/>
      </c>
      <c r="FA66" s="38" t="str">
        <f t="shared" si="29"/>
        <v/>
      </c>
      <c r="FB66" s="38" t="str">
        <f t="shared" si="30"/>
        <v/>
      </c>
      <c r="FC66" s="38" t="str">
        <f t="shared" si="31"/>
        <v/>
      </c>
      <c r="FD66" s="41">
        <f t="shared" si="96"/>
        <v>0</v>
      </c>
      <c r="FE66" s="37" t="str">
        <f>IF($K66="○",VLOOKUP($C66&amp;"-"&amp;FE$4,'05市民生活実感調査'!$A$3:$BC$218,COLUMN('05市民生活実感調査'!$AI:$AI),FALSE),"-")</f>
        <v>-</v>
      </c>
      <c r="FF66" s="38" t="str">
        <f>IF($L66="○",VLOOKUP($C66&amp;"-"&amp;FF$4,'05市民生活実感調査'!$A$3:$BC$218,COLUMN('05市民生活実感調査'!$AI:$AI),FALSE),"-")</f>
        <v>-</v>
      </c>
      <c r="FG66" s="38" t="str">
        <f>IF($M66="○",VLOOKUP($C66&amp;"-"&amp;FG$4,'05市民生活実感調査'!$A$3:$BC$218,COLUMN('05市民生活実感調査'!$AI:$AI),FALSE),"-")</f>
        <v>-</v>
      </c>
      <c r="FH66" s="38" t="str">
        <f>IF($N66="○",VLOOKUP($C66&amp;"-"&amp;FH$4,'05市民生活実感調査'!$A$3:$BC$218,COLUMN('05市民生活実感調査'!$AI:$AI),FALSE),"-")</f>
        <v>-</v>
      </c>
      <c r="FI66" s="38" t="str">
        <f>IF($O66="○",VLOOKUP($C66&amp;"-"&amp;FI$4,'05市民生活実感調査'!$A$3:$BC$218,COLUMN('05市民生活実感調査'!$AI:$AI),FALSE),"-")</f>
        <v>-</v>
      </c>
      <c r="FJ66" s="38" t="str">
        <f>IF($P66="○",VLOOKUP($C66&amp;"-"&amp;FJ$4,'05市民生活実感調査'!$A$3:$BC$218,COLUMN('05市民生活実感調査'!$AI:$AI),FALSE),"-")</f>
        <v>-</v>
      </c>
      <c r="FK66" s="38" t="str">
        <f>IF($Q66="○",VLOOKUP($C66&amp;"-"&amp;FK$4,'05市民生活実感調査'!$A$3:$BC$218,COLUMN('05市民生活実感調査'!$AI:$AI),FALSE),"-")</f>
        <v>-</v>
      </c>
      <c r="FL66" s="38" t="str">
        <f>IF($R66="○",VLOOKUP($C66&amp;"-"&amp;FL$4,'05市民生活実感調査'!$A$3:$BC$218,COLUMN('05市民生活実感調査'!$AI:$AI),FALSE),"-")</f>
        <v>-</v>
      </c>
      <c r="FM66" s="109" t="e">
        <f t="shared" si="97"/>
        <v>#DIV/0!</v>
      </c>
      <c r="FN66" s="37" t="str">
        <f t="shared" si="98"/>
        <v/>
      </c>
      <c r="FO66" s="38" t="str">
        <f t="shared" si="32"/>
        <v/>
      </c>
      <c r="FP66" s="38" t="str">
        <f t="shared" si="33"/>
        <v/>
      </c>
      <c r="FQ66" s="38" t="str">
        <f t="shared" si="34"/>
        <v/>
      </c>
      <c r="FR66" s="38" t="str">
        <f t="shared" si="35"/>
        <v/>
      </c>
      <c r="FS66" s="38" t="str">
        <f t="shared" si="36"/>
        <v/>
      </c>
      <c r="FT66" s="38" t="str">
        <f t="shared" si="37"/>
        <v/>
      </c>
      <c r="FU66" s="38" t="str">
        <f t="shared" si="38"/>
        <v/>
      </c>
      <c r="FV66" s="41" t="e">
        <f t="shared" si="99"/>
        <v>#DIV/0!</v>
      </c>
      <c r="FW66" s="13" t="str">
        <f t="shared" si="100"/>
        <v>客観指標</v>
      </c>
      <c r="FX66" s="5" t="str">
        <f t="shared" si="101"/>
        <v>本施策の対象が京都市立学校に在籍する幼児・児童・生徒に限定されており，保護者の方等を除き，多くの市民にはその効果が実感されにくいものであるため，客観指標を重視する。</v>
      </c>
      <c r="FY66" s="108" t="e">
        <f>VLOOKUP(EJ66&amp;FM66&amp;FW66,プルダウン!$AC$2:$AD$51,2,FALSE)</f>
        <v>#DIV/0!</v>
      </c>
      <c r="FZ66" s="12" t="e">
        <f>VLOOKUP(FY66,プルダウン!$A$1:$B$6,2,FALSE)</f>
        <v>#DIV/0!</v>
      </c>
      <c r="GA66" s="11"/>
      <c r="GB66" s="12"/>
      <c r="GC66" s="22" t="s">
        <v>81</v>
      </c>
      <c r="GD66" s="116"/>
      <c r="GE66" s="115" t="str">
        <f>VLOOKUP($A66&amp;"-"&amp;GE$4,'04施策の客観指標'!$A$4:$AU$1029,COLUMN('04施策の客観指標'!$AS:$AS),FALSE)</f>
        <v>-</v>
      </c>
      <c r="GF66" s="7" t="str">
        <f>VLOOKUP($A66&amp;"-"&amp;GF$4,'04施策の客観指標'!$A$4:$AU$1029,COLUMN('04施策の客観指標'!$AS:$AS),FALSE)</f>
        <v>-</v>
      </c>
      <c r="GG66" s="7" t="str">
        <f>VLOOKUP($A66&amp;"-"&amp;GG$4,'04施策の客観指標'!$A$4:$AU$1029,COLUMN('04施策の客観指標'!$AS:$AS),FALSE)</f>
        <v>-</v>
      </c>
      <c r="GH66" s="7" t="str">
        <f>VLOOKUP($A66&amp;"-"&amp;GH$4,'04施策の客観指標'!$A$4:$AU$1029,COLUMN('04施策の客観指標'!$AS:$AS),FALSE)</f>
        <v>-</v>
      </c>
      <c r="GI66" s="7" t="str">
        <f>VLOOKUP($A66&amp;"-"&amp;GI$4,'04施策の客観指標'!$A$4:$AU$1029,COLUMN('04施策の客観指標'!$AS:$AS),FALSE)</f>
        <v>-</v>
      </c>
      <c r="GJ66" s="7" t="str">
        <f>VLOOKUP($A66&amp;"-"&amp;GJ$4,'04施策の客観指標'!$A$4:$AU$1029,COLUMN('04施策の客観指標'!$AS:$AS),FALSE)</f>
        <v>-</v>
      </c>
      <c r="GK66" s="7" t="str">
        <f>VLOOKUP($A66&amp;"-"&amp;GK$4,'04施策の客観指標'!$A$4:$AU$1029,COLUMN('04施策の客観指標'!$AS:$AS),FALSE)</f>
        <v>-</v>
      </c>
      <c r="GL66" s="7" t="str">
        <f>VLOOKUP($A66&amp;"-"&amp;GL$4,'04施策の客観指標'!$A$4:$AU$1029,COLUMN('04施策の客観指標'!$AS:$AS),FALSE)</f>
        <v>-</v>
      </c>
      <c r="GM66" s="7" t="str">
        <f>VLOOKUP($A66&amp;"-"&amp;GM$4,'04施策の客観指標'!$A$4:$AU$1029,COLUMN('04施策の客観指標'!$AS:$AS),FALSE)</f>
        <v>-</v>
      </c>
      <c r="GN66" s="109" t="str">
        <f t="shared" si="102"/>
        <v>e</v>
      </c>
      <c r="GO66" s="37">
        <f>VLOOKUP($A66&amp;"-"&amp;GE$4,'04施策の客観指標'!$A$4:$AU$1029,COLUMN('04施策の客観指標'!$AU:$AU),FALSE)</f>
        <v>1</v>
      </c>
      <c r="GP66" s="38">
        <f>VLOOKUP($A66&amp;"-"&amp;GF$4,'04施策の客観指標'!$A$4:$AU$1029,COLUMN('04施策の客観指標'!$AU:$AU),FALSE)</f>
        <v>1</v>
      </c>
      <c r="GQ66" s="38">
        <f>VLOOKUP($A66&amp;"-"&amp;GG$4,'04施策の客観指標'!$A$4:$AU$1029,COLUMN('04施策の客観指標'!$AU:$AU),FALSE)</f>
        <v>1</v>
      </c>
      <c r="GR66" s="38">
        <f>VLOOKUP($A66&amp;"-"&amp;GH$4,'04施策の客観指標'!$A$4:$AU$1029,COLUMN('04施策の客観指標'!$AU:$AU),FALSE)</f>
        <v>1</v>
      </c>
      <c r="GS66" s="38" t="str">
        <f>VLOOKUP($A66&amp;"-"&amp;GI$4,'04施策の客観指標'!$A$4:$AU$1029,COLUMN('04施策の客観指標'!$AU:$AU),FALSE)</f>
        <v>-</v>
      </c>
      <c r="GT66" s="38" t="str">
        <f>VLOOKUP($A66&amp;"-"&amp;GJ$4,'04施策の客観指標'!$A$4:$AU$1029,COLUMN('04施策の客観指標'!$AU:$AU),FALSE)</f>
        <v>-</v>
      </c>
      <c r="GU66" s="38" t="str">
        <f>VLOOKUP($A66&amp;"-"&amp;GK$4,'04施策の客観指標'!$A$4:$AU$1029,COLUMN('04施策の客観指標'!$AU:$AU),FALSE)</f>
        <v>-</v>
      </c>
      <c r="GV66" s="38" t="str">
        <f>VLOOKUP($A66&amp;"-"&amp;GL$4,'04施策の客観指標'!$A$4:$AU$1029,COLUMN('04施策の客観指標'!$AU:$AU),FALSE)</f>
        <v>-</v>
      </c>
      <c r="GW66" s="38" t="str">
        <f>VLOOKUP($A66&amp;"-"&amp;GM$4,'04施策の客観指標'!$A$4:$AU$1029,COLUMN('04施策の客観指標'!$AU:$AU),FALSE)</f>
        <v>-</v>
      </c>
      <c r="GX66" s="82">
        <f t="shared" si="103"/>
        <v>4</v>
      </c>
      <c r="GY66" s="37" t="str">
        <f t="shared" si="104"/>
        <v/>
      </c>
      <c r="GZ66" s="38" t="str">
        <f t="shared" si="39"/>
        <v/>
      </c>
      <c r="HA66" s="38" t="str">
        <f t="shared" si="40"/>
        <v/>
      </c>
      <c r="HB66" s="38" t="str">
        <f t="shared" si="41"/>
        <v/>
      </c>
      <c r="HC66" s="38" t="str">
        <f t="shared" si="42"/>
        <v/>
      </c>
      <c r="HD66" s="38" t="str">
        <f t="shared" si="43"/>
        <v/>
      </c>
      <c r="HE66" s="38" t="str">
        <f t="shared" si="44"/>
        <v/>
      </c>
      <c r="HF66" s="38" t="str">
        <f t="shared" si="45"/>
        <v/>
      </c>
      <c r="HG66" s="38" t="str">
        <f t="shared" si="46"/>
        <v/>
      </c>
      <c r="HH66" s="41">
        <f t="shared" si="105"/>
        <v>0</v>
      </c>
      <c r="HI66" s="37" t="str">
        <f>IF($K66="○",VLOOKUP($C66&amp;"-"&amp;HI$4,'05市民生活実感調査'!$A$3:$BC$218,COLUMN('05市民生活実感調査'!$AS:$AS),FALSE),"-")</f>
        <v>-</v>
      </c>
      <c r="HJ66" s="38" t="str">
        <f>IF($L66="○",VLOOKUP($C66&amp;"-"&amp;HJ$4,'05市民生活実感調査'!$A$3:$BC$218,COLUMN('05市民生活実感調査'!$AS:$AS),FALSE),"-")</f>
        <v>-</v>
      </c>
      <c r="HK66" s="38" t="str">
        <f>IF($M66="○",VLOOKUP($C66&amp;"-"&amp;HK$4,'05市民生活実感調査'!$A$3:$BC$218,COLUMN('05市民生活実感調査'!$AS:$AS),FALSE),"-")</f>
        <v>-</v>
      </c>
      <c r="HL66" s="38" t="str">
        <f>IF($N66="○",VLOOKUP($C66&amp;"-"&amp;HL$4,'05市民生活実感調査'!$A$3:$BC$218,COLUMN('05市民生活実感調査'!$AS:$AS),FALSE),"-")</f>
        <v>-</v>
      </c>
      <c r="HM66" s="38" t="str">
        <f>IF($O66="○",VLOOKUP($C66&amp;"-"&amp;HM$4,'05市民生活実感調査'!$A$3:$BC$218,COLUMN('05市民生活実感調査'!$AS:$AS),FALSE),"-")</f>
        <v>-</v>
      </c>
      <c r="HN66" s="38" t="str">
        <f>IF($P66="○",VLOOKUP($C66&amp;"-"&amp;HN$4,'05市民生活実感調査'!$A$3:$BC$218,COLUMN('05市民生活実感調査'!$AS:$AS),FALSE),"-")</f>
        <v>-</v>
      </c>
      <c r="HO66" s="38" t="str">
        <f>IF($Q66="○",VLOOKUP($C66&amp;"-"&amp;HO$4,'05市民生活実感調査'!$A$3:$BC$218,COLUMN('05市民生活実感調査'!$AS:$AS),FALSE),"-")</f>
        <v>-</v>
      </c>
      <c r="HP66" s="38" t="str">
        <f>IF($R66="○",VLOOKUP($C66&amp;"-"&amp;HP$4,'05市民生活実感調査'!$A$3:$BC$218,COLUMN('05市民生活実感調査'!$AS:$AS),FALSE),"-")</f>
        <v>-</v>
      </c>
      <c r="HQ66" s="109" t="e">
        <f t="shared" si="106"/>
        <v>#DIV/0!</v>
      </c>
      <c r="HR66" s="37" t="str">
        <f t="shared" si="107"/>
        <v/>
      </c>
      <c r="HS66" s="38" t="str">
        <f t="shared" si="47"/>
        <v/>
      </c>
      <c r="HT66" s="38" t="str">
        <f t="shared" si="48"/>
        <v/>
      </c>
      <c r="HU66" s="38" t="str">
        <f t="shared" si="49"/>
        <v/>
      </c>
      <c r="HV66" s="38" t="str">
        <f t="shared" si="50"/>
        <v/>
      </c>
      <c r="HW66" s="38" t="str">
        <f t="shared" si="51"/>
        <v/>
      </c>
      <c r="HX66" s="38" t="str">
        <f t="shared" si="52"/>
        <v/>
      </c>
      <c r="HY66" s="38" t="str">
        <f t="shared" si="53"/>
        <v/>
      </c>
      <c r="HZ66" s="41" t="e">
        <f t="shared" si="108"/>
        <v>#DIV/0!</v>
      </c>
      <c r="IA66" s="13" t="str">
        <f t="shared" si="109"/>
        <v>客観指標</v>
      </c>
      <c r="IB66" s="5" t="str">
        <f t="shared" si="110"/>
        <v>本施策の対象が京都市立学校に在籍する幼児・児童・生徒に限定されており，保護者の方等を除き，多くの市民にはその効果が実感されにくいものであるため，客観指標を重視する。</v>
      </c>
      <c r="IC66" s="108" t="e">
        <f>VLOOKUP(GN66&amp;HQ66&amp;IA66,プルダウン!$AC$2:$AD$51,2,FALSE)</f>
        <v>#DIV/0!</v>
      </c>
      <c r="ID66" s="12" t="e">
        <f>VLOOKUP(IC66,プルダウン!$A$1:$B$6,2,FALSE)</f>
        <v>#DIV/0!</v>
      </c>
      <c r="IE66" s="11"/>
      <c r="IF66" s="12"/>
      <c r="IG66" s="22" t="s">
        <v>81</v>
      </c>
      <c r="IH66" s="116"/>
      <c r="II66" s="115" t="str">
        <f>VLOOKUP($A66&amp;"-"&amp;II$4,'04施策の客観指標'!$A$4:$AU$1029,COLUMN('04施策の客観指標'!$AT:$AT),FALSE)</f>
        <v>-</v>
      </c>
      <c r="IJ66" s="7" t="str">
        <f>VLOOKUP($A66&amp;"-"&amp;IJ$4,'04施策の客観指標'!$A$4:$AU$1029,COLUMN('04施策の客観指標'!$AT:$AT),FALSE)</f>
        <v>-</v>
      </c>
      <c r="IK66" s="7" t="str">
        <f>VLOOKUP($A66&amp;"-"&amp;IK$4,'04施策の客観指標'!$A$4:$AU$1029,COLUMN('04施策の客観指標'!$AT:$AT),FALSE)</f>
        <v>-</v>
      </c>
      <c r="IL66" s="7" t="str">
        <f>VLOOKUP($A66&amp;"-"&amp;IL$4,'04施策の客観指標'!$A$4:$AU$1029,COLUMN('04施策の客観指標'!$AT:$AT),FALSE)</f>
        <v>-</v>
      </c>
      <c r="IM66" s="7" t="str">
        <f>VLOOKUP($A66&amp;"-"&amp;IM$4,'04施策の客観指標'!$A$4:$AU$1029,COLUMN('04施策の客観指標'!$AT:$AT),FALSE)</f>
        <v>-</v>
      </c>
      <c r="IN66" s="7" t="str">
        <f>VLOOKUP($A66&amp;"-"&amp;IN$4,'04施策の客観指標'!$A$4:$AU$1029,COLUMN('04施策の客観指標'!$AT:$AT),FALSE)</f>
        <v>-</v>
      </c>
      <c r="IO66" s="7" t="str">
        <f>VLOOKUP($A66&amp;"-"&amp;IO$4,'04施策の客観指標'!$A$4:$AU$1029,COLUMN('04施策の客観指標'!$AT:$AT),FALSE)</f>
        <v>-</v>
      </c>
      <c r="IP66" s="7" t="str">
        <f>VLOOKUP($A66&amp;"-"&amp;IP$4,'04施策の客観指標'!$A$4:$AU$1029,COLUMN('04施策の客観指標'!$AT:$AT),FALSE)</f>
        <v>-</v>
      </c>
      <c r="IQ66" s="7" t="str">
        <f>VLOOKUP($A66&amp;"-"&amp;IQ$4,'04施策の客観指標'!$A$4:$AU$1029,COLUMN('04施策の客観指標'!$AT:$AT),FALSE)</f>
        <v>-</v>
      </c>
      <c r="IR66" s="109" t="str">
        <f t="shared" si="111"/>
        <v>e</v>
      </c>
      <c r="IS66" s="37">
        <f>VLOOKUP($A66&amp;"-"&amp;II$4,'04施策の客観指標'!$A$4:$AU$1029,COLUMN('04施策の客観指標'!$AU:$AU),FALSE)</f>
        <v>1</v>
      </c>
      <c r="IT66" s="38">
        <f>VLOOKUP($A66&amp;"-"&amp;IJ$4,'04施策の客観指標'!$A$4:$AU$1029,COLUMN('04施策の客観指標'!$AU:$AU),FALSE)</f>
        <v>1</v>
      </c>
      <c r="IU66" s="38">
        <f>VLOOKUP($A66&amp;"-"&amp;IK$4,'04施策の客観指標'!$A$4:$AU$1029,COLUMN('04施策の客観指標'!$AU:$AU),FALSE)</f>
        <v>1</v>
      </c>
      <c r="IV66" s="38">
        <f>VLOOKUP($A66&amp;"-"&amp;IL$4,'04施策の客観指標'!$A$4:$AU$1029,COLUMN('04施策の客観指標'!$AU:$AU),FALSE)</f>
        <v>1</v>
      </c>
      <c r="IW66" s="38" t="str">
        <f>VLOOKUP($A66&amp;"-"&amp;IM$4,'04施策の客観指標'!$A$4:$AU$1029,COLUMN('04施策の客観指標'!$AU:$AU),FALSE)</f>
        <v>-</v>
      </c>
      <c r="IX66" s="38" t="str">
        <f>VLOOKUP($A66&amp;"-"&amp;IN$4,'04施策の客観指標'!$A$4:$AU$1029,COLUMN('04施策の客観指標'!$AU:$AU),FALSE)</f>
        <v>-</v>
      </c>
      <c r="IY66" s="38" t="str">
        <f>VLOOKUP($A66&amp;"-"&amp;IO$4,'04施策の客観指標'!$A$4:$AU$1029,COLUMN('04施策の客観指標'!$AU:$AU),FALSE)</f>
        <v>-</v>
      </c>
      <c r="IZ66" s="38" t="str">
        <f>VLOOKUP($A66&amp;"-"&amp;IP$4,'04施策の客観指標'!$A$4:$AU$1029,COLUMN('04施策の客観指標'!$AU:$AU),FALSE)</f>
        <v>-</v>
      </c>
      <c r="JA66" s="38" t="str">
        <f>VLOOKUP($A66&amp;"-"&amp;IQ$4,'04施策の客観指標'!$A$4:$AU$1029,COLUMN('04施策の客観指標'!$AU:$AU),FALSE)</f>
        <v>-</v>
      </c>
      <c r="JB66" s="82">
        <f t="shared" si="112"/>
        <v>4</v>
      </c>
      <c r="JC66" s="37" t="str">
        <f t="shared" si="113"/>
        <v/>
      </c>
      <c r="JD66" s="38" t="str">
        <f t="shared" si="54"/>
        <v/>
      </c>
      <c r="JE66" s="38" t="str">
        <f t="shared" si="55"/>
        <v/>
      </c>
      <c r="JF66" s="38" t="str">
        <f t="shared" si="56"/>
        <v/>
      </c>
      <c r="JG66" s="38" t="str">
        <f t="shared" si="57"/>
        <v/>
      </c>
      <c r="JH66" s="38" t="str">
        <f t="shared" si="58"/>
        <v/>
      </c>
      <c r="JI66" s="38" t="str">
        <f t="shared" si="59"/>
        <v/>
      </c>
      <c r="JJ66" s="38" t="str">
        <f t="shared" si="60"/>
        <v/>
      </c>
      <c r="JK66" s="38" t="str">
        <f t="shared" si="61"/>
        <v/>
      </c>
      <c r="JL66" s="41">
        <f t="shared" si="114"/>
        <v>0</v>
      </c>
      <c r="JM66" s="37" t="str">
        <f>IF($K66="○",VLOOKUP($C66&amp;"-"&amp;JM$4,'05市民生活実感調査'!$A$3:$BC$218,COLUMN('05市民生活実感調査'!$BC:$BC),FALSE),"-")</f>
        <v>-</v>
      </c>
      <c r="JN66" s="38" t="str">
        <f>IF($L66="○",VLOOKUP($C66&amp;"-"&amp;JN$4,'05市民生活実感調査'!$A$3:$BC$218,COLUMN('05市民生活実感調査'!$BC:$BC),FALSE),"-")</f>
        <v>-</v>
      </c>
      <c r="JO66" s="38" t="str">
        <f>IF($M66="○",VLOOKUP($C66&amp;"-"&amp;JO$4,'05市民生活実感調査'!$A$3:$BC$218,COLUMN('05市民生活実感調査'!$BC:$BC),FALSE),"-")</f>
        <v>-</v>
      </c>
      <c r="JP66" s="38" t="str">
        <f>IF($N66="○",VLOOKUP($C66&amp;"-"&amp;JP$4,'05市民生活実感調査'!$A$3:$BC$218,COLUMN('05市民生活実感調査'!$BC:$BC),FALSE),"-")</f>
        <v>-</v>
      </c>
      <c r="JQ66" s="38" t="str">
        <f>IF($O66="○",VLOOKUP($C66&amp;"-"&amp;JQ$4,'05市民生活実感調査'!$A$3:$BC$218,COLUMN('05市民生活実感調査'!$BC:$BC),FALSE),"-")</f>
        <v>-</v>
      </c>
      <c r="JR66" s="38" t="str">
        <f>IF($P66="○",VLOOKUP($C66&amp;"-"&amp;JR$4,'05市民生活実感調査'!$A$3:$BC$218,COLUMN('05市民生活実感調査'!$BC:$BC),FALSE),"-")</f>
        <v>-</v>
      </c>
      <c r="JS66" s="38" t="str">
        <f>IF($Q66="○",VLOOKUP($C66&amp;"-"&amp;JS$4,'05市民生活実感調査'!$A$3:$BC$218,COLUMN('05市民生活実感調査'!$BC:$BC),FALSE),"-")</f>
        <v>-</v>
      </c>
      <c r="JT66" s="38" t="str">
        <f>IF($R66="○",VLOOKUP($C66&amp;"-"&amp;JT$4,'05市民生活実感調査'!$A$3:$BC$218,COLUMN('05市民生活実感調査'!$BC:$BC),FALSE),"-")</f>
        <v>-</v>
      </c>
      <c r="JU66" s="109" t="e">
        <f t="shared" si="115"/>
        <v>#DIV/0!</v>
      </c>
      <c r="JV66" s="37" t="str">
        <f t="shared" si="116"/>
        <v/>
      </c>
      <c r="JW66" s="38" t="str">
        <f t="shared" si="62"/>
        <v/>
      </c>
      <c r="JX66" s="38" t="str">
        <f t="shared" si="63"/>
        <v/>
      </c>
      <c r="JY66" s="38" t="str">
        <f t="shared" si="64"/>
        <v/>
      </c>
      <c r="JZ66" s="38" t="str">
        <f t="shared" si="65"/>
        <v/>
      </c>
      <c r="KA66" s="38" t="str">
        <f t="shared" si="66"/>
        <v/>
      </c>
      <c r="KB66" s="38" t="str">
        <f t="shared" si="67"/>
        <v/>
      </c>
      <c r="KC66" s="38" t="str">
        <f t="shared" si="68"/>
        <v/>
      </c>
      <c r="KD66" s="41" t="e">
        <f t="shared" si="117"/>
        <v>#DIV/0!</v>
      </c>
      <c r="KE66" s="13" t="str">
        <f t="shared" si="118"/>
        <v>客観指標</v>
      </c>
      <c r="KF66" s="5" t="str">
        <f t="shared" si="119"/>
        <v>本施策の対象が京都市立学校に在籍する幼児・児童・生徒に限定されており，保護者の方等を除き，多くの市民にはその効果が実感されにくいものであるため，客観指標を重視する。</v>
      </c>
      <c r="KG66" s="108" t="e">
        <f>VLOOKUP(IR66&amp;JU66&amp;KE66,プルダウン!$AC$2:$AD$51,2,FALSE)</f>
        <v>#DIV/0!</v>
      </c>
      <c r="KH66" s="12" t="e">
        <f>VLOOKUP(KG66,プルダウン!$A$1:$B$6,2,FALSE)</f>
        <v>#DIV/0!</v>
      </c>
      <c r="KI66" s="11"/>
      <c r="KJ66" s="12"/>
      <c r="KK66" s="22" t="s">
        <v>81</v>
      </c>
      <c r="KL66" s="5"/>
    </row>
    <row r="67" spans="1:298" ht="162" customHeight="1">
      <c r="A67" s="18">
        <v>1703</v>
      </c>
      <c r="B67" s="5" t="s">
        <v>221</v>
      </c>
      <c r="C67" s="47">
        <f t="shared" si="140"/>
        <v>17</v>
      </c>
      <c r="D67" s="12" t="str">
        <f>IFERROR(VLOOKUP(C67,プルダウン!$L$2:$M$28,2,FALSE),"-")</f>
        <v>学校教育</v>
      </c>
      <c r="E67" s="5"/>
      <c r="F67" s="176" t="s">
        <v>2118</v>
      </c>
      <c r="G67" s="195" t="s">
        <v>2414</v>
      </c>
      <c r="H67" s="11"/>
      <c r="I67" s="20"/>
      <c r="J67" s="5"/>
      <c r="K67" s="42" t="s">
        <v>85</v>
      </c>
      <c r="L67" s="43" t="s">
        <v>85</v>
      </c>
      <c r="M67" s="43" t="s">
        <v>85</v>
      </c>
      <c r="N67" s="43" t="s">
        <v>392</v>
      </c>
      <c r="O67" s="43" t="s">
        <v>85</v>
      </c>
      <c r="P67" s="43" t="s">
        <v>85</v>
      </c>
      <c r="Q67" s="43" t="s">
        <v>85</v>
      </c>
      <c r="R67" s="41" t="s">
        <v>85</v>
      </c>
      <c r="S67" s="546" t="str">
        <f>VLOOKUP($A67&amp;"-"&amp;S$4,'04施策の客観指標'!$A$4:$AU$1029,COLUMN('04施策の客観指標'!$AP:$AP),FALSE)</f>
        <v>a</v>
      </c>
      <c r="T67" s="528" t="str">
        <f>VLOOKUP($A67&amp;"-"&amp;T$4,'04施策の客観指標'!$A$4:$AU$1029,COLUMN('04施策の客観指標'!$AP:$AP),FALSE)</f>
        <v>b</v>
      </c>
      <c r="U67" s="528" t="str">
        <f>VLOOKUP($A67&amp;"-"&amp;U$4,'04施策の客観指標'!$A$4:$AU$1029,COLUMN('04施策の客観指標'!$AP:$AP),FALSE)</f>
        <v>a</v>
      </c>
      <c r="V67" s="528" t="str">
        <f>VLOOKUP($A67&amp;"-"&amp;V$4,'04施策の客観指標'!$A$4:$AU$1029,COLUMN('04施策の客観指標'!$AP:$AP),FALSE)</f>
        <v>-</v>
      </c>
      <c r="W67" s="528" t="str">
        <f>VLOOKUP($A67&amp;"-"&amp;W$4,'04施策の客観指標'!$A$4:$AU$1029,COLUMN('04施策の客観指標'!$AP:$AP),FALSE)</f>
        <v>-</v>
      </c>
      <c r="X67" s="528" t="str">
        <f>VLOOKUP($A67&amp;"-"&amp;X$4,'04施策の客観指標'!$A$4:$AU$1029,COLUMN('04施策の客観指標'!$AP:$AP),FALSE)</f>
        <v>-</v>
      </c>
      <c r="Y67" s="528" t="str">
        <f>VLOOKUP($A67&amp;"-"&amp;Y$4,'04施策の客観指標'!$A$4:$AU$1029,COLUMN('04施策の客観指標'!$AP:$AP),FALSE)</f>
        <v>-</v>
      </c>
      <c r="Z67" s="528" t="str">
        <f>VLOOKUP($A67&amp;"-"&amp;Z$4,'04施策の客観指標'!$A$4:$AU$1029,COLUMN('04施策の客観指標'!$AP:$AP),FALSE)</f>
        <v>-</v>
      </c>
      <c r="AA67" s="529" t="str">
        <f>VLOOKUP($A67&amp;"-"&amp;AA$4,'04施策の客観指標'!$A$4:$AU$1029,COLUMN('04施策の客観指標'!$AP:$AP),FALSE)</f>
        <v>-</v>
      </c>
      <c r="AB67" s="547" t="str">
        <f t="shared" si="70"/>
        <v>a</v>
      </c>
      <c r="AC67" s="252">
        <f>VLOOKUP($A67&amp;"-"&amp;S$4,'04施策の客観指標'!$A$4:$AU$1029,COLUMN('04施策の客観指標'!$AU:$AU),FALSE)</f>
        <v>1</v>
      </c>
      <c r="AD67" s="38">
        <f>VLOOKUP($A67&amp;"-"&amp;T$4,'04施策の客観指標'!$A$4:$AU$1029,COLUMN('04施策の客観指標'!$AU:$AU),FALSE)</f>
        <v>1</v>
      </c>
      <c r="AE67" s="38">
        <f>VLOOKUP($A67&amp;"-"&amp;U$4,'04施策の客観指標'!$A$4:$AU$1029,COLUMN('04施策の客観指標'!$AU:$AU),FALSE)</f>
        <v>1</v>
      </c>
      <c r="AF67" s="38" t="str">
        <f>VLOOKUP($A67&amp;"-"&amp;V$4,'04施策の客観指標'!$A$4:$AU$1029,COLUMN('04施策の客観指標'!$AU:$AU),FALSE)</f>
        <v>-</v>
      </c>
      <c r="AG67" s="38" t="str">
        <f>VLOOKUP($A67&amp;"-"&amp;W$4,'04施策の客観指標'!$A$4:$AU$1029,COLUMN('04施策の客観指標'!$AU:$AU),FALSE)</f>
        <v>-</v>
      </c>
      <c r="AH67" s="38" t="str">
        <f>VLOOKUP($A67&amp;"-"&amp;X$4,'04施策の客観指標'!$A$4:$AU$1029,COLUMN('04施策の客観指標'!$AU:$AU),FALSE)</f>
        <v>-</v>
      </c>
      <c r="AI67" s="38" t="str">
        <f>VLOOKUP($A67&amp;"-"&amp;Y$4,'04施策の客観指標'!$A$4:$AU$1029,COLUMN('04施策の客観指標'!$AU:$AU),FALSE)</f>
        <v>-</v>
      </c>
      <c r="AJ67" s="38" t="str">
        <f>VLOOKUP($A67&amp;"-"&amp;Z$4,'04施策の客観指標'!$A$4:$AU$1029,COLUMN('04施策の客観指標'!$AU:$AU),FALSE)</f>
        <v>-</v>
      </c>
      <c r="AK67" s="38" t="str">
        <f>VLOOKUP($A67&amp;"-"&amp;AA$4,'04施策の客観指標'!$A$4:$AU$1029,COLUMN('04施策の客観指標'!$AU:$AU),FALSE)</f>
        <v>-</v>
      </c>
      <c r="AL67" s="82">
        <f t="shared" si="141"/>
        <v>3</v>
      </c>
      <c r="AM67" s="37">
        <f t="shared" si="142"/>
        <v>4</v>
      </c>
      <c r="AN67" s="38">
        <f t="shared" si="143"/>
        <v>3</v>
      </c>
      <c r="AO67" s="38">
        <f t="shared" si="144"/>
        <v>4</v>
      </c>
      <c r="AP67" s="38" t="str">
        <f t="shared" si="145"/>
        <v/>
      </c>
      <c r="AQ67" s="38" t="str">
        <f t="shared" si="146"/>
        <v/>
      </c>
      <c r="AR67" s="38" t="str">
        <f t="shared" si="147"/>
        <v/>
      </c>
      <c r="AS67" s="38" t="str">
        <f t="shared" si="148"/>
        <v/>
      </c>
      <c r="AT67" s="38" t="str">
        <f t="shared" si="149"/>
        <v/>
      </c>
      <c r="AU67" s="253" t="str">
        <f t="shared" si="150"/>
        <v/>
      </c>
      <c r="AV67" s="81">
        <f t="shared" si="200"/>
        <v>0.91666666666666663</v>
      </c>
      <c r="AW67" s="534" t="str">
        <f>IF($K67="○",VLOOKUP($C67&amp;"-"&amp;AW$4,'05市民生活実感調査'!$A$3:$BC$218,COLUMN('05市民生活実感調査'!$O:$O),FALSE),"-")</f>
        <v>-</v>
      </c>
      <c r="AX67" s="535" t="str">
        <f>IF($L67="○",VLOOKUP($C67&amp;"-"&amp;AX$4,'05市民生活実感調査'!$A$3:$BC$218,COLUMN('05市民生活実感調査'!$O:$O),FALSE),"-")</f>
        <v>-</v>
      </c>
      <c r="AY67" s="535" t="str">
        <f>IF($M67="○",VLOOKUP($C67&amp;"-"&amp;AY$4,'05市民生活実感調査'!$A$3:$BC$218,COLUMN('05市民生活実感調査'!$O:$O),FALSE),"-")</f>
        <v>-</v>
      </c>
      <c r="AZ67" s="535" t="str">
        <f>IF($N67="○",VLOOKUP($C67&amp;"-"&amp;AZ$4,'05市民生活実感調査'!$A$3:$BC$218,COLUMN('05市民生活実感調査'!$O:$O),FALSE),"-")</f>
        <v>c</v>
      </c>
      <c r="BA67" s="535" t="str">
        <f>IF($O67="○",VLOOKUP($C67&amp;"-"&amp;BA$4,'05市民生活実感調査'!$A$3:$BC$218,COLUMN('05市民生活実感調査'!$O:$O),FALSE),"-")</f>
        <v>-</v>
      </c>
      <c r="BB67" s="535" t="str">
        <f>IF($P67="○",VLOOKUP($C67&amp;"-"&amp;BB$4,'05市民生活実感調査'!$A$3:$BC$218,COLUMN('05市民生活実感調査'!$O:$O),FALSE),"-")</f>
        <v>-</v>
      </c>
      <c r="BC67" s="535" t="str">
        <f>IF($Q67="○",VLOOKUP($C67&amp;"-"&amp;BC$4,'05市民生活実感調査'!$A$3:$BC$218,COLUMN('05市民生活実感調査'!$O:$O),FALSE),"-")</f>
        <v>-</v>
      </c>
      <c r="BD67" s="535" t="str">
        <f>IF($R67="○",VLOOKUP($C67&amp;"-"&amp;BD$4,'05市民生活実感調査'!$A$3:$BC$218,COLUMN('05市民生活実感調査'!$O:$O),FALSE),"-")</f>
        <v>-</v>
      </c>
      <c r="BE67" s="536" t="str">
        <f t="shared" si="81"/>
        <v>c</v>
      </c>
      <c r="BF67" s="37" t="str">
        <f t="shared" si="151"/>
        <v/>
      </c>
      <c r="BG67" s="38" t="str">
        <f t="shared" si="152"/>
        <v/>
      </c>
      <c r="BH67" s="38" t="str">
        <f t="shared" si="153"/>
        <v/>
      </c>
      <c r="BI67" s="38">
        <f t="shared" si="154"/>
        <v>2</v>
      </c>
      <c r="BJ67" s="38" t="str">
        <f t="shared" si="155"/>
        <v/>
      </c>
      <c r="BK67" s="38" t="str">
        <f t="shared" si="156"/>
        <v/>
      </c>
      <c r="BL67" s="38" t="str">
        <f t="shared" si="157"/>
        <v/>
      </c>
      <c r="BM67" s="38" t="str">
        <f t="shared" si="158"/>
        <v/>
      </c>
      <c r="BN67" s="41">
        <f t="shared" si="159"/>
        <v>0.5</v>
      </c>
      <c r="BO67" s="275" t="s">
        <v>124</v>
      </c>
      <c r="BP67" s="149" t="s">
        <v>2417</v>
      </c>
      <c r="BQ67" s="586" t="str">
        <f>VLOOKUP(AB67&amp;BE67&amp;BO67,[25]プルダウン!$AC$2:$AD$71,2,FALSE)</f>
        <v>B</v>
      </c>
      <c r="BR67" s="587" t="str">
        <f>VLOOKUP(BQ67,プルダウン!$A$1:$B$6,2,FALSE)</f>
        <v>政策の目的がかなり達成されている</v>
      </c>
      <c r="BS67" s="11"/>
      <c r="BT67" s="170" t="s">
        <v>2419</v>
      </c>
      <c r="BU67" s="161" t="s">
        <v>2263</v>
      </c>
      <c r="BV67" s="296" t="s">
        <v>2421</v>
      </c>
      <c r="BW67" s="115" t="str">
        <f>VLOOKUP($A67&amp;"-"&amp;BW$4,'04施策の客観指標'!$A$4:$AU$1029,COLUMN('04施策の客観指標'!$AQ:$AQ),FALSE)</f>
        <v>-</v>
      </c>
      <c r="BX67" s="7" t="str">
        <f>VLOOKUP($A67&amp;"-"&amp;BX$4,'04施策の客観指標'!$A$4:$AU$1029,COLUMN('04施策の客観指標'!$AQ:$AQ),FALSE)</f>
        <v>-</v>
      </c>
      <c r="BY67" s="7" t="str">
        <f>VLOOKUP($A67&amp;"-"&amp;BY$4,'04施策の客観指標'!$A$4:$AU$1029,COLUMN('04施策の客観指標'!$AQ:$AQ),FALSE)</f>
        <v>-</v>
      </c>
      <c r="BZ67" s="7" t="str">
        <f>VLOOKUP($A67&amp;"-"&amp;BZ$4,'04施策の客観指標'!$A$4:$AU$1029,COLUMN('04施策の客観指標'!$AQ:$AQ),FALSE)</f>
        <v>-</v>
      </c>
      <c r="CA67" s="7" t="str">
        <f>VLOOKUP($A67&amp;"-"&amp;CA$4,'04施策の客観指標'!$A$4:$AU$1029,COLUMN('04施策の客観指標'!$AQ:$AQ),FALSE)</f>
        <v>-</v>
      </c>
      <c r="CB67" s="7" t="str">
        <f>VLOOKUP($A67&amp;"-"&amp;CB$4,'04施策の客観指標'!$A$4:$AU$1029,COLUMN('04施策の客観指標'!$AQ:$AQ),FALSE)</f>
        <v>-</v>
      </c>
      <c r="CC67" s="7" t="str">
        <f>VLOOKUP($A67&amp;"-"&amp;CC$4,'04施策の客観指標'!$A$4:$AU$1029,COLUMN('04施策の客観指標'!$AQ:$AQ),FALSE)</f>
        <v>-</v>
      </c>
      <c r="CD67" s="7" t="str">
        <f>VLOOKUP($A67&amp;"-"&amp;CD$4,'04施策の客観指標'!$A$4:$AU$1029,COLUMN('04施策の客観指標'!$AQ:$AQ),FALSE)</f>
        <v>-</v>
      </c>
      <c r="CE67" s="7" t="str">
        <f>VLOOKUP($A67&amp;"-"&amp;CE$4,'04施策の客観指標'!$A$4:$AU$1029,COLUMN('04施策の客観指標'!$AQ:$AQ),FALSE)</f>
        <v>-</v>
      </c>
      <c r="CF67" s="109" t="str">
        <f t="shared" si="84"/>
        <v>e</v>
      </c>
      <c r="CG67" s="37">
        <f>VLOOKUP($A67&amp;"-"&amp;BW$4,'04施策の客観指標'!$A$4:$AU$1029,COLUMN('04施策の客観指標'!$AU:$AU),FALSE)</f>
        <v>1</v>
      </c>
      <c r="CH67" s="38">
        <f>VLOOKUP($A67&amp;"-"&amp;BX$4,'04施策の客観指標'!$A$4:$AU$1029,COLUMN('04施策の客観指標'!$AU:$AU),FALSE)</f>
        <v>1</v>
      </c>
      <c r="CI67" s="38">
        <f>VLOOKUP($A67&amp;"-"&amp;BY$4,'04施策の客観指標'!$A$4:$AU$1029,COLUMN('04施策の客観指標'!$AU:$AU),FALSE)</f>
        <v>1</v>
      </c>
      <c r="CJ67" s="38" t="str">
        <f>VLOOKUP($A67&amp;"-"&amp;BZ$4,'04施策の客観指標'!$A$4:$AU$1029,COLUMN('04施策の客観指標'!$AU:$AU),FALSE)</f>
        <v>-</v>
      </c>
      <c r="CK67" s="38" t="str">
        <f>VLOOKUP($A67&amp;"-"&amp;CA$4,'04施策の客観指標'!$A$4:$AU$1029,COLUMN('04施策の客観指標'!$AU:$AU),FALSE)</f>
        <v>-</v>
      </c>
      <c r="CL67" s="38" t="str">
        <f>VLOOKUP($A67&amp;"-"&amp;CB$4,'04施策の客観指標'!$A$4:$AU$1029,COLUMN('04施策の客観指標'!$AU:$AU),FALSE)</f>
        <v>-</v>
      </c>
      <c r="CM67" s="38" t="str">
        <f>VLOOKUP($A67&amp;"-"&amp;CC$4,'04施策の客観指標'!$A$4:$AU$1029,COLUMN('04施策の客観指標'!$AU:$AU),FALSE)</f>
        <v>-</v>
      </c>
      <c r="CN67" s="38" t="str">
        <f>VLOOKUP($A67&amp;"-"&amp;CD$4,'04施策の客観指標'!$A$4:$AU$1029,COLUMN('04施策の客観指標'!$AU:$AU),FALSE)</f>
        <v>-</v>
      </c>
      <c r="CO67" s="38" t="str">
        <f>VLOOKUP($A67&amp;"-"&amp;CE$4,'04施策の客観指標'!$A$4:$AU$1029,COLUMN('04施策の客観指標'!$AU:$AU),FALSE)</f>
        <v>-</v>
      </c>
      <c r="CP67" s="82">
        <f t="shared" si="85"/>
        <v>3</v>
      </c>
      <c r="CQ67" s="37" t="str">
        <f t="shared" si="86"/>
        <v/>
      </c>
      <c r="CR67" s="38" t="str">
        <f t="shared" si="9"/>
        <v/>
      </c>
      <c r="CS67" s="38" t="str">
        <f t="shared" si="10"/>
        <v/>
      </c>
      <c r="CT67" s="38" t="str">
        <f t="shared" si="11"/>
        <v/>
      </c>
      <c r="CU67" s="38" t="str">
        <f t="shared" si="12"/>
        <v/>
      </c>
      <c r="CV67" s="38" t="str">
        <f t="shared" si="13"/>
        <v/>
      </c>
      <c r="CW67" s="38" t="str">
        <f t="shared" si="14"/>
        <v/>
      </c>
      <c r="CX67" s="38" t="str">
        <f t="shared" si="15"/>
        <v/>
      </c>
      <c r="CY67" s="38" t="str">
        <f t="shared" si="16"/>
        <v/>
      </c>
      <c r="CZ67" s="41">
        <f t="shared" si="87"/>
        <v>0</v>
      </c>
      <c r="DA67" s="37" t="str">
        <f>IF($K67="○",VLOOKUP($C67&amp;"-"&amp;DA$4,'05市民生活実感調査'!$A$3:$BC$218,COLUMN('05市民生活実感調査'!$Y:$Y),FALSE),"-")</f>
        <v>-</v>
      </c>
      <c r="DB67" s="38" t="str">
        <f>IF($L67="○",VLOOKUP($C67&amp;"-"&amp;DB$4,'05市民生活実感調査'!$A$3:$BC$218,COLUMN('05市民生活実感調査'!$Y:$Y),FALSE),"-")</f>
        <v>-</v>
      </c>
      <c r="DC67" s="38" t="str">
        <f>IF($M67="○",VLOOKUP($C67&amp;"-"&amp;DC$4,'05市民生活実感調査'!$A$3:$BC$218,COLUMN('05市民生活実感調査'!$Y:$Y),FALSE),"-")</f>
        <v>-</v>
      </c>
      <c r="DD67" s="38" t="str">
        <f>IF($N67="○",VLOOKUP($C67&amp;"-"&amp;DD$4,'05市民生活実感調査'!$A$3:$BC$218,COLUMN('05市民生活実感調査'!$Y:$Y),FALSE),"-")</f>
        <v>-</v>
      </c>
      <c r="DE67" s="38" t="str">
        <f>IF($O67="○",VLOOKUP($C67&amp;"-"&amp;DE$4,'05市民生活実感調査'!$A$3:$BC$218,COLUMN('05市民生活実感調査'!$Y:$Y),FALSE),"-")</f>
        <v>-</v>
      </c>
      <c r="DF67" s="38" t="str">
        <f>IF($P67="○",VLOOKUP($C67&amp;"-"&amp;DF$4,'05市民生活実感調査'!$A$3:$BC$218,COLUMN('05市民生活実感調査'!$Y:$Y),FALSE),"-")</f>
        <v>-</v>
      </c>
      <c r="DG67" s="38" t="str">
        <f>IF($Q67="○",VLOOKUP($C67&amp;"-"&amp;DG$4,'05市民生活実感調査'!$A$3:$BC$218,COLUMN('05市民生活実感調査'!$Y:$Y),FALSE),"-")</f>
        <v>-</v>
      </c>
      <c r="DH67" s="38" t="str">
        <f>IF($R67="○",VLOOKUP($C67&amp;"-"&amp;DH$4,'05市民生活実感調査'!$A$3:$BC$218,COLUMN('05市民生活実感調査'!$Y:$Y),FALSE),"-")</f>
        <v>-</v>
      </c>
      <c r="DI67" s="109" t="e">
        <f t="shared" si="88"/>
        <v>#DIV/0!</v>
      </c>
      <c r="DJ67" s="37" t="str">
        <f t="shared" si="89"/>
        <v/>
      </c>
      <c r="DK67" s="38" t="str">
        <f t="shared" si="17"/>
        <v/>
      </c>
      <c r="DL67" s="38" t="str">
        <f t="shared" si="18"/>
        <v/>
      </c>
      <c r="DM67" s="38" t="str">
        <f t="shared" si="19"/>
        <v/>
      </c>
      <c r="DN67" s="38" t="str">
        <f t="shared" si="20"/>
        <v/>
      </c>
      <c r="DO67" s="38" t="str">
        <f t="shared" si="21"/>
        <v/>
      </c>
      <c r="DP67" s="38" t="str">
        <f t="shared" si="22"/>
        <v/>
      </c>
      <c r="DQ67" s="38" t="str">
        <f t="shared" si="23"/>
        <v/>
      </c>
      <c r="DR67" s="41" t="e">
        <f t="shared" si="90"/>
        <v>#DIV/0!</v>
      </c>
      <c r="DS67" s="13" t="str">
        <f t="shared" si="91"/>
        <v>客観指標</v>
      </c>
      <c r="DT67" s="5" t="str">
        <f t="shared" si="92"/>
        <v>本施策の対象が教職員に限定されており，多くの市民にはその効果が実感されにくいものであるため，客観指標を重視する。</v>
      </c>
      <c r="DU67" s="108" t="e">
        <f>VLOOKUP(CF67&amp;DI67&amp;DS67,プルダウン!$AC$2:$AD$51,2,FALSE)</f>
        <v>#DIV/0!</v>
      </c>
      <c r="DV67" s="12" t="e">
        <f>VLOOKUP(DU67,プルダウン!$A$1:$B$6,2,FALSE)</f>
        <v>#DIV/0!</v>
      </c>
      <c r="DW67" s="11"/>
      <c r="DX67" s="12"/>
      <c r="DY67" s="22" t="s">
        <v>81</v>
      </c>
      <c r="DZ67" s="116"/>
      <c r="EA67" s="115" t="str">
        <f>VLOOKUP($A67&amp;"-"&amp;EA$4,'04施策の客観指標'!$A$4:$AU$1029,COLUMN('04施策の客観指標'!$AR:$AR),FALSE)</f>
        <v>-</v>
      </c>
      <c r="EB67" s="7" t="str">
        <f>VLOOKUP($A67&amp;"-"&amp;EB$4,'04施策の客観指標'!$A$4:$AU$1029,COLUMN('04施策の客観指標'!$AR:$AR),FALSE)</f>
        <v>-</v>
      </c>
      <c r="EC67" s="7" t="str">
        <f>VLOOKUP($A67&amp;"-"&amp;EC$4,'04施策の客観指標'!$A$4:$AU$1029,COLUMN('04施策の客観指標'!$AR:$AR),FALSE)</f>
        <v>-</v>
      </c>
      <c r="ED67" s="7" t="str">
        <f>VLOOKUP($A67&amp;"-"&amp;ED$4,'04施策の客観指標'!$A$4:$AU$1029,COLUMN('04施策の客観指標'!$AR:$AR),FALSE)</f>
        <v>-</v>
      </c>
      <c r="EE67" s="7" t="str">
        <f>VLOOKUP($A67&amp;"-"&amp;EE$4,'04施策の客観指標'!$A$4:$AU$1029,COLUMN('04施策の客観指標'!$AR:$AR),FALSE)</f>
        <v>-</v>
      </c>
      <c r="EF67" s="7" t="str">
        <f>VLOOKUP($A67&amp;"-"&amp;EF$4,'04施策の客観指標'!$A$4:$AU$1029,COLUMN('04施策の客観指標'!$AR:$AR),FALSE)</f>
        <v>-</v>
      </c>
      <c r="EG67" s="7" t="str">
        <f>VLOOKUP($A67&amp;"-"&amp;EG$4,'04施策の客観指標'!$A$4:$AU$1029,COLUMN('04施策の客観指標'!$AR:$AR),FALSE)</f>
        <v>-</v>
      </c>
      <c r="EH67" s="7" t="str">
        <f>VLOOKUP($A67&amp;"-"&amp;EH$4,'04施策の客観指標'!$A$4:$AU$1029,COLUMN('04施策の客観指標'!$AR:$AR),FALSE)</f>
        <v>-</v>
      </c>
      <c r="EI67" s="7" t="str">
        <f>VLOOKUP($A67&amp;"-"&amp;EI$4,'04施策の客観指標'!$A$4:$AU$1029,COLUMN('04施策の客観指標'!$AR:$AR),FALSE)</f>
        <v>-</v>
      </c>
      <c r="EJ67" s="109" t="str">
        <f t="shared" si="93"/>
        <v>e</v>
      </c>
      <c r="EK67" s="37">
        <f>VLOOKUP($A67&amp;"-"&amp;EA$4,'04施策の客観指標'!$A$4:$AU$1029,COLUMN('04施策の客観指標'!$AU:$AU),FALSE)</f>
        <v>1</v>
      </c>
      <c r="EL67" s="38">
        <f>VLOOKUP($A67&amp;"-"&amp;EB$4,'04施策の客観指標'!$A$4:$AU$1029,COLUMN('04施策の客観指標'!$AU:$AU),FALSE)</f>
        <v>1</v>
      </c>
      <c r="EM67" s="38">
        <f>VLOOKUP($A67&amp;"-"&amp;EC$4,'04施策の客観指標'!$A$4:$AU$1029,COLUMN('04施策の客観指標'!$AU:$AU),FALSE)</f>
        <v>1</v>
      </c>
      <c r="EN67" s="38" t="str">
        <f>VLOOKUP($A67&amp;"-"&amp;ED$4,'04施策の客観指標'!$A$4:$AU$1029,COLUMN('04施策の客観指標'!$AU:$AU),FALSE)</f>
        <v>-</v>
      </c>
      <c r="EO67" s="38" t="str">
        <f>VLOOKUP($A67&amp;"-"&amp;EE$4,'04施策の客観指標'!$A$4:$AU$1029,COLUMN('04施策の客観指標'!$AU:$AU),FALSE)</f>
        <v>-</v>
      </c>
      <c r="EP67" s="38" t="str">
        <f>VLOOKUP($A67&amp;"-"&amp;EF$4,'04施策の客観指標'!$A$4:$AU$1029,COLUMN('04施策の客観指標'!$AU:$AU),FALSE)</f>
        <v>-</v>
      </c>
      <c r="EQ67" s="38" t="str">
        <f>VLOOKUP($A67&amp;"-"&amp;EG$4,'04施策の客観指標'!$A$4:$AU$1029,COLUMN('04施策の客観指標'!$AU:$AU),FALSE)</f>
        <v>-</v>
      </c>
      <c r="ER67" s="38" t="str">
        <f>VLOOKUP($A67&amp;"-"&amp;EH$4,'04施策の客観指標'!$A$4:$AU$1029,COLUMN('04施策の客観指標'!$AU:$AU),FALSE)</f>
        <v>-</v>
      </c>
      <c r="ES67" s="38" t="str">
        <f>VLOOKUP($A67&amp;"-"&amp;EI$4,'04施策の客観指標'!$A$4:$AU$1029,COLUMN('04施策の客観指標'!$AU:$AU),FALSE)</f>
        <v>-</v>
      </c>
      <c r="ET67" s="82">
        <f t="shared" si="94"/>
        <v>3</v>
      </c>
      <c r="EU67" s="37" t="str">
        <f t="shared" si="95"/>
        <v/>
      </c>
      <c r="EV67" s="38" t="str">
        <f t="shared" si="24"/>
        <v/>
      </c>
      <c r="EW67" s="38" t="str">
        <f t="shared" si="25"/>
        <v/>
      </c>
      <c r="EX67" s="38" t="str">
        <f t="shared" si="26"/>
        <v/>
      </c>
      <c r="EY67" s="38" t="str">
        <f t="shared" si="27"/>
        <v/>
      </c>
      <c r="EZ67" s="38" t="str">
        <f t="shared" si="28"/>
        <v/>
      </c>
      <c r="FA67" s="38" t="str">
        <f t="shared" si="29"/>
        <v/>
      </c>
      <c r="FB67" s="38" t="str">
        <f t="shared" si="30"/>
        <v/>
      </c>
      <c r="FC67" s="38" t="str">
        <f t="shared" si="31"/>
        <v/>
      </c>
      <c r="FD67" s="41">
        <f t="shared" si="96"/>
        <v>0</v>
      </c>
      <c r="FE67" s="37" t="str">
        <f>IF($K67="○",VLOOKUP($C67&amp;"-"&amp;FE$4,'05市民生活実感調査'!$A$3:$BC$218,COLUMN('05市民生活実感調査'!$AI:$AI),FALSE),"-")</f>
        <v>-</v>
      </c>
      <c r="FF67" s="38" t="str">
        <f>IF($L67="○",VLOOKUP($C67&amp;"-"&amp;FF$4,'05市民生活実感調査'!$A$3:$BC$218,COLUMN('05市民生活実感調査'!$AI:$AI),FALSE),"-")</f>
        <v>-</v>
      </c>
      <c r="FG67" s="38" t="str">
        <f>IF($M67="○",VLOOKUP($C67&amp;"-"&amp;FG$4,'05市民生活実感調査'!$A$3:$BC$218,COLUMN('05市民生活実感調査'!$AI:$AI),FALSE),"-")</f>
        <v>-</v>
      </c>
      <c r="FH67" s="38" t="str">
        <f>IF($N67="○",VLOOKUP($C67&amp;"-"&amp;FH$4,'05市民生活実感調査'!$A$3:$BC$218,COLUMN('05市民生活実感調査'!$AI:$AI),FALSE),"-")</f>
        <v>-</v>
      </c>
      <c r="FI67" s="38" t="str">
        <f>IF($O67="○",VLOOKUP($C67&amp;"-"&amp;FI$4,'05市民生活実感調査'!$A$3:$BC$218,COLUMN('05市民生活実感調査'!$AI:$AI),FALSE),"-")</f>
        <v>-</v>
      </c>
      <c r="FJ67" s="38" t="str">
        <f>IF($P67="○",VLOOKUP($C67&amp;"-"&amp;FJ$4,'05市民生活実感調査'!$A$3:$BC$218,COLUMN('05市民生活実感調査'!$AI:$AI),FALSE),"-")</f>
        <v>-</v>
      </c>
      <c r="FK67" s="38" t="str">
        <f>IF($Q67="○",VLOOKUP($C67&amp;"-"&amp;FK$4,'05市民生活実感調査'!$A$3:$BC$218,COLUMN('05市民生活実感調査'!$AI:$AI),FALSE),"-")</f>
        <v>-</v>
      </c>
      <c r="FL67" s="38" t="str">
        <f>IF($R67="○",VLOOKUP($C67&amp;"-"&amp;FL$4,'05市民生活実感調査'!$A$3:$BC$218,COLUMN('05市民生活実感調査'!$AI:$AI),FALSE),"-")</f>
        <v>-</v>
      </c>
      <c r="FM67" s="109" t="e">
        <f t="shared" si="97"/>
        <v>#DIV/0!</v>
      </c>
      <c r="FN67" s="37" t="str">
        <f t="shared" si="98"/>
        <v/>
      </c>
      <c r="FO67" s="38" t="str">
        <f t="shared" si="32"/>
        <v/>
      </c>
      <c r="FP67" s="38" t="str">
        <f t="shared" si="33"/>
        <v/>
      </c>
      <c r="FQ67" s="38" t="str">
        <f t="shared" si="34"/>
        <v/>
      </c>
      <c r="FR67" s="38" t="str">
        <f t="shared" si="35"/>
        <v/>
      </c>
      <c r="FS67" s="38" t="str">
        <f t="shared" si="36"/>
        <v/>
      </c>
      <c r="FT67" s="38" t="str">
        <f t="shared" si="37"/>
        <v/>
      </c>
      <c r="FU67" s="38" t="str">
        <f t="shared" si="38"/>
        <v/>
      </c>
      <c r="FV67" s="41" t="e">
        <f t="shared" si="99"/>
        <v>#DIV/0!</v>
      </c>
      <c r="FW67" s="13" t="str">
        <f t="shared" si="100"/>
        <v>客観指標</v>
      </c>
      <c r="FX67" s="5" t="str">
        <f t="shared" si="101"/>
        <v>本施策の対象が教職員に限定されており，多くの市民にはその効果が実感されにくいものであるため，客観指標を重視する。</v>
      </c>
      <c r="FY67" s="108" t="e">
        <f>VLOOKUP(EJ67&amp;FM67&amp;FW67,プルダウン!$AC$2:$AD$51,2,FALSE)</f>
        <v>#DIV/0!</v>
      </c>
      <c r="FZ67" s="12" t="e">
        <f>VLOOKUP(FY67,プルダウン!$A$1:$B$6,2,FALSE)</f>
        <v>#DIV/0!</v>
      </c>
      <c r="GA67" s="11"/>
      <c r="GB67" s="12"/>
      <c r="GC67" s="22" t="s">
        <v>81</v>
      </c>
      <c r="GD67" s="116"/>
      <c r="GE67" s="115" t="str">
        <f>VLOOKUP($A67&amp;"-"&amp;GE$4,'04施策の客観指標'!$A$4:$AU$1029,COLUMN('04施策の客観指標'!$AS:$AS),FALSE)</f>
        <v>-</v>
      </c>
      <c r="GF67" s="7" t="str">
        <f>VLOOKUP($A67&amp;"-"&amp;GF$4,'04施策の客観指標'!$A$4:$AU$1029,COLUMN('04施策の客観指標'!$AS:$AS),FALSE)</f>
        <v>-</v>
      </c>
      <c r="GG67" s="7" t="str">
        <f>VLOOKUP($A67&amp;"-"&amp;GG$4,'04施策の客観指標'!$A$4:$AU$1029,COLUMN('04施策の客観指標'!$AS:$AS),FALSE)</f>
        <v>-</v>
      </c>
      <c r="GH67" s="7" t="str">
        <f>VLOOKUP($A67&amp;"-"&amp;GH$4,'04施策の客観指標'!$A$4:$AU$1029,COLUMN('04施策の客観指標'!$AS:$AS),FALSE)</f>
        <v>-</v>
      </c>
      <c r="GI67" s="7" t="str">
        <f>VLOOKUP($A67&amp;"-"&amp;GI$4,'04施策の客観指標'!$A$4:$AU$1029,COLUMN('04施策の客観指標'!$AS:$AS),FALSE)</f>
        <v>-</v>
      </c>
      <c r="GJ67" s="7" t="str">
        <f>VLOOKUP($A67&amp;"-"&amp;GJ$4,'04施策の客観指標'!$A$4:$AU$1029,COLUMN('04施策の客観指標'!$AS:$AS),FALSE)</f>
        <v>-</v>
      </c>
      <c r="GK67" s="7" t="str">
        <f>VLOOKUP($A67&amp;"-"&amp;GK$4,'04施策の客観指標'!$A$4:$AU$1029,COLUMN('04施策の客観指標'!$AS:$AS),FALSE)</f>
        <v>-</v>
      </c>
      <c r="GL67" s="7" t="str">
        <f>VLOOKUP($A67&amp;"-"&amp;GL$4,'04施策の客観指標'!$A$4:$AU$1029,COLUMN('04施策の客観指標'!$AS:$AS),FALSE)</f>
        <v>-</v>
      </c>
      <c r="GM67" s="7" t="str">
        <f>VLOOKUP($A67&amp;"-"&amp;GM$4,'04施策の客観指標'!$A$4:$AU$1029,COLUMN('04施策の客観指標'!$AS:$AS),FALSE)</f>
        <v>-</v>
      </c>
      <c r="GN67" s="109" t="str">
        <f t="shared" si="102"/>
        <v>e</v>
      </c>
      <c r="GO67" s="37">
        <f>VLOOKUP($A67&amp;"-"&amp;GE$4,'04施策の客観指標'!$A$4:$AU$1029,COLUMN('04施策の客観指標'!$AU:$AU),FALSE)</f>
        <v>1</v>
      </c>
      <c r="GP67" s="38">
        <f>VLOOKUP($A67&amp;"-"&amp;GF$4,'04施策の客観指標'!$A$4:$AU$1029,COLUMN('04施策の客観指標'!$AU:$AU),FALSE)</f>
        <v>1</v>
      </c>
      <c r="GQ67" s="38">
        <f>VLOOKUP($A67&amp;"-"&amp;GG$4,'04施策の客観指標'!$A$4:$AU$1029,COLUMN('04施策の客観指標'!$AU:$AU),FALSE)</f>
        <v>1</v>
      </c>
      <c r="GR67" s="38" t="str">
        <f>VLOOKUP($A67&amp;"-"&amp;GH$4,'04施策の客観指標'!$A$4:$AU$1029,COLUMN('04施策の客観指標'!$AU:$AU),FALSE)</f>
        <v>-</v>
      </c>
      <c r="GS67" s="38" t="str">
        <f>VLOOKUP($A67&amp;"-"&amp;GI$4,'04施策の客観指標'!$A$4:$AU$1029,COLUMN('04施策の客観指標'!$AU:$AU),FALSE)</f>
        <v>-</v>
      </c>
      <c r="GT67" s="38" t="str">
        <f>VLOOKUP($A67&amp;"-"&amp;GJ$4,'04施策の客観指標'!$A$4:$AU$1029,COLUMN('04施策の客観指標'!$AU:$AU),FALSE)</f>
        <v>-</v>
      </c>
      <c r="GU67" s="38" t="str">
        <f>VLOOKUP($A67&amp;"-"&amp;GK$4,'04施策の客観指標'!$A$4:$AU$1029,COLUMN('04施策の客観指標'!$AU:$AU),FALSE)</f>
        <v>-</v>
      </c>
      <c r="GV67" s="38" t="str">
        <f>VLOOKUP($A67&amp;"-"&amp;GL$4,'04施策の客観指標'!$A$4:$AU$1029,COLUMN('04施策の客観指標'!$AU:$AU),FALSE)</f>
        <v>-</v>
      </c>
      <c r="GW67" s="38" t="str">
        <f>VLOOKUP($A67&amp;"-"&amp;GM$4,'04施策の客観指標'!$A$4:$AU$1029,COLUMN('04施策の客観指標'!$AU:$AU),FALSE)</f>
        <v>-</v>
      </c>
      <c r="GX67" s="82">
        <f t="shared" si="103"/>
        <v>3</v>
      </c>
      <c r="GY67" s="37" t="str">
        <f t="shared" si="104"/>
        <v/>
      </c>
      <c r="GZ67" s="38" t="str">
        <f t="shared" si="39"/>
        <v/>
      </c>
      <c r="HA67" s="38" t="str">
        <f t="shared" si="40"/>
        <v/>
      </c>
      <c r="HB67" s="38" t="str">
        <f t="shared" si="41"/>
        <v/>
      </c>
      <c r="HC67" s="38" t="str">
        <f t="shared" si="42"/>
        <v/>
      </c>
      <c r="HD67" s="38" t="str">
        <f t="shared" si="43"/>
        <v/>
      </c>
      <c r="HE67" s="38" t="str">
        <f t="shared" si="44"/>
        <v/>
      </c>
      <c r="HF67" s="38" t="str">
        <f t="shared" si="45"/>
        <v/>
      </c>
      <c r="HG67" s="38" t="str">
        <f t="shared" si="46"/>
        <v/>
      </c>
      <c r="HH67" s="41">
        <f t="shared" si="105"/>
        <v>0</v>
      </c>
      <c r="HI67" s="37" t="str">
        <f>IF($K67="○",VLOOKUP($C67&amp;"-"&amp;HI$4,'05市民生活実感調査'!$A$3:$BC$218,COLUMN('05市民生活実感調査'!$AS:$AS),FALSE),"-")</f>
        <v>-</v>
      </c>
      <c r="HJ67" s="38" t="str">
        <f>IF($L67="○",VLOOKUP($C67&amp;"-"&amp;HJ$4,'05市民生活実感調査'!$A$3:$BC$218,COLUMN('05市民生活実感調査'!$AS:$AS),FALSE),"-")</f>
        <v>-</v>
      </c>
      <c r="HK67" s="38" t="str">
        <f>IF($M67="○",VLOOKUP($C67&amp;"-"&amp;HK$4,'05市民生活実感調査'!$A$3:$BC$218,COLUMN('05市民生活実感調査'!$AS:$AS),FALSE),"-")</f>
        <v>-</v>
      </c>
      <c r="HL67" s="38" t="str">
        <f>IF($N67="○",VLOOKUP($C67&amp;"-"&amp;HL$4,'05市民生活実感調査'!$A$3:$BC$218,COLUMN('05市民生活実感調査'!$AS:$AS),FALSE),"-")</f>
        <v>-</v>
      </c>
      <c r="HM67" s="38" t="str">
        <f>IF($O67="○",VLOOKUP($C67&amp;"-"&amp;HM$4,'05市民生活実感調査'!$A$3:$BC$218,COLUMN('05市民生活実感調査'!$AS:$AS),FALSE),"-")</f>
        <v>-</v>
      </c>
      <c r="HN67" s="38" t="str">
        <f>IF($P67="○",VLOOKUP($C67&amp;"-"&amp;HN$4,'05市民生活実感調査'!$A$3:$BC$218,COLUMN('05市民生活実感調査'!$AS:$AS),FALSE),"-")</f>
        <v>-</v>
      </c>
      <c r="HO67" s="38" t="str">
        <f>IF($Q67="○",VLOOKUP($C67&amp;"-"&amp;HO$4,'05市民生活実感調査'!$A$3:$BC$218,COLUMN('05市民生活実感調査'!$AS:$AS),FALSE),"-")</f>
        <v>-</v>
      </c>
      <c r="HP67" s="38" t="str">
        <f>IF($R67="○",VLOOKUP($C67&amp;"-"&amp;HP$4,'05市民生活実感調査'!$A$3:$BC$218,COLUMN('05市民生活実感調査'!$AS:$AS),FALSE),"-")</f>
        <v>-</v>
      </c>
      <c r="HQ67" s="109" t="e">
        <f t="shared" si="106"/>
        <v>#DIV/0!</v>
      </c>
      <c r="HR67" s="37" t="str">
        <f t="shared" si="107"/>
        <v/>
      </c>
      <c r="HS67" s="38" t="str">
        <f t="shared" si="47"/>
        <v/>
      </c>
      <c r="HT67" s="38" t="str">
        <f t="shared" si="48"/>
        <v/>
      </c>
      <c r="HU67" s="38" t="str">
        <f t="shared" si="49"/>
        <v/>
      </c>
      <c r="HV67" s="38" t="str">
        <f t="shared" si="50"/>
        <v/>
      </c>
      <c r="HW67" s="38" t="str">
        <f t="shared" si="51"/>
        <v/>
      </c>
      <c r="HX67" s="38" t="str">
        <f t="shared" si="52"/>
        <v/>
      </c>
      <c r="HY67" s="38" t="str">
        <f t="shared" si="53"/>
        <v/>
      </c>
      <c r="HZ67" s="41" t="e">
        <f t="shared" si="108"/>
        <v>#DIV/0!</v>
      </c>
      <c r="IA67" s="13" t="str">
        <f t="shared" si="109"/>
        <v>客観指標</v>
      </c>
      <c r="IB67" s="5" t="str">
        <f t="shared" si="110"/>
        <v>本施策の対象が教職員に限定されており，多くの市民にはその効果が実感されにくいものであるため，客観指標を重視する。</v>
      </c>
      <c r="IC67" s="108" t="e">
        <f>VLOOKUP(GN67&amp;HQ67&amp;IA67,プルダウン!$AC$2:$AD$51,2,FALSE)</f>
        <v>#DIV/0!</v>
      </c>
      <c r="ID67" s="12" t="e">
        <f>VLOOKUP(IC67,プルダウン!$A$1:$B$6,2,FALSE)</f>
        <v>#DIV/0!</v>
      </c>
      <c r="IE67" s="11"/>
      <c r="IF67" s="12"/>
      <c r="IG67" s="22" t="s">
        <v>81</v>
      </c>
      <c r="IH67" s="116"/>
      <c r="II67" s="115" t="str">
        <f>VLOOKUP($A67&amp;"-"&amp;II$4,'04施策の客観指標'!$A$4:$AU$1029,COLUMN('04施策の客観指標'!$AT:$AT),FALSE)</f>
        <v>-</v>
      </c>
      <c r="IJ67" s="7" t="str">
        <f>VLOOKUP($A67&amp;"-"&amp;IJ$4,'04施策の客観指標'!$A$4:$AU$1029,COLUMN('04施策の客観指標'!$AT:$AT),FALSE)</f>
        <v>-</v>
      </c>
      <c r="IK67" s="7" t="str">
        <f>VLOOKUP($A67&amp;"-"&amp;IK$4,'04施策の客観指標'!$A$4:$AU$1029,COLUMN('04施策の客観指標'!$AT:$AT),FALSE)</f>
        <v>-</v>
      </c>
      <c r="IL67" s="7" t="str">
        <f>VLOOKUP($A67&amp;"-"&amp;IL$4,'04施策の客観指標'!$A$4:$AU$1029,COLUMN('04施策の客観指標'!$AT:$AT),FALSE)</f>
        <v>-</v>
      </c>
      <c r="IM67" s="7" t="str">
        <f>VLOOKUP($A67&amp;"-"&amp;IM$4,'04施策の客観指標'!$A$4:$AU$1029,COLUMN('04施策の客観指標'!$AT:$AT),FALSE)</f>
        <v>-</v>
      </c>
      <c r="IN67" s="7" t="str">
        <f>VLOOKUP($A67&amp;"-"&amp;IN$4,'04施策の客観指標'!$A$4:$AU$1029,COLUMN('04施策の客観指標'!$AT:$AT),FALSE)</f>
        <v>-</v>
      </c>
      <c r="IO67" s="7" t="str">
        <f>VLOOKUP($A67&amp;"-"&amp;IO$4,'04施策の客観指標'!$A$4:$AU$1029,COLUMN('04施策の客観指標'!$AT:$AT),FALSE)</f>
        <v>-</v>
      </c>
      <c r="IP67" s="7" t="str">
        <f>VLOOKUP($A67&amp;"-"&amp;IP$4,'04施策の客観指標'!$A$4:$AU$1029,COLUMN('04施策の客観指標'!$AT:$AT),FALSE)</f>
        <v>-</v>
      </c>
      <c r="IQ67" s="7" t="str">
        <f>VLOOKUP($A67&amp;"-"&amp;IQ$4,'04施策の客観指標'!$A$4:$AU$1029,COLUMN('04施策の客観指標'!$AT:$AT),FALSE)</f>
        <v>-</v>
      </c>
      <c r="IR67" s="109" t="str">
        <f t="shared" si="111"/>
        <v>e</v>
      </c>
      <c r="IS67" s="37">
        <f>VLOOKUP($A67&amp;"-"&amp;II$4,'04施策の客観指標'!$A$4:$AU$1029,COLUMN('04施策の客観指標'!$AU:$AU),FALSE)</f>
        <v>1</v>
      </c>
      <c r="IT67" s="38">
        <f>VLOOKUP($A67&amp;"-"&amp;IJ$4,'04施策の客観指標'!$A$4:$AU$1029,COLUMN('04施策の客観指標'!$AU:$AU),FALSE)</f>
        <v>1</v>
      </c>
      <c r="IU67" s="38">
        <f>VLOOKUP($A67&amp;"-"&amp;IK$4,'04施策の客観指標'!$A$4:$AU$1029,COLUMN('04施策の客観指標'!$AU:$AU),FALSE)</f>
        <v>1</v>
      </c>
      <c r="IV67" s="38" t="str">
        <f>VLOOKUP($A67&amp;"-"&amp;IL$4,'04施策の客観指標'!$A$4:$AU$1029,COLUMN('04施策の客観指標'!$AU:$AU),FALSE)</f>
        <v>-</v>
      </c>
      <c r="IW67" s="38" t="str">
        <f>VLOOKUP($A67&amp;"-"&amp;IM$4,'04施策の客観指標'!$A$4:$AU$1029,COLUMN('04施策の客観指標'!$AU:$AU),FALSE)</f>
        <v>-</v>
      </c>
      <c r="IX67" s="38" t="str">
        <f>VLOOKUP($A67&amp;"-"&amp;IN$4,'04施策の客観指標'!$A$4:$AU$1029,COLUMN('04施策の客観指標'!$AU:$AU),FALSE)</f>
        <v>-</v>
      </c>
      <c r="IY67" s="38" t="str">
        <f>VLOOKUP($A67&amp;"-"&amp;IO$4,'04施策の客観指標'!$A$4:$AU$1029,COLUMN('04施策の客観指標'!$AU:$AU),FALSE)</f>
        <v>-</v>
      </c>
      <c r="IZ67" s="38" t="str">
        <f>VLOOKUP($A67&amp;"-"&amp;IP$4,'04施策の客観指標'!$A$4:$AU$1029,COLUMN('04施策の客観指標'!$AU:$AU),FALSE)</f>
        <v>-</v>
      </c>
      <c r="JA67" s="38" t="str">
        <f>VLOOKUP($A67&amp;"-"&amp;IQ$4,'04施策の客観指標'!$A$4:$AU$1029,COLUMN('04施策の客観指標'!$AU:$AU),FALSE)</f>
        <v>-</v>
      </c>
      <c r="JB67" s="82">
        <f t="shared" si="112"/>
        <v>3</v>
      </c>
      <c r="JC67" s="37" t="str">
        <f t="shared" si="113"/>
        <v/>
      </c>
      <c r="JD67" s="38" t="str">
        <f t="shared" si="54"/>
        <v/>
      </c>
      <c r="JE67" s="38" t="str">
        <f t="shared" si="55"/>
        <v/>
      </c>
      <c r="JF67" s="38" t="str">
        <f t="shared" si="56"/>
        <v/>
      </c>
      <c r="JG67" s="38" t="str">
        <f t="shared" si="57"/>
        <v/>
      </c>
      <c r="JH67" s="38" t="str">
        <f t="shared" si="58"/>
        <v/>
      </c>
      <c r="JI67" s="38" t="str">
        <f t="shared" si="59"/>
        <v/>
      </c>
      <c r="JJ67" s="38" t="str">
        <f t="shared" si="60"/>
        <v/>
      </c>
      <c r="JK67" s="38" t="str">
        <f t="shared" si="61"/>
        <v/>
      </c>
      <c r="JL67" s="41">
        <f t="shared" si="114"/>
        <v>0</v>
      </c>
      <c r="JM67" s="37" t="str">
        <f>IF($K67="○",VLOOKUP($C67&amp;"-"&amp;JM$4,'05市民生活実感調査'!$A$3:$BC$218,COLUMN('05市民生活実感調査'!$BC:$BC),FALSE),"-")</f>
        <v>-</v>
      </c>
      <c r="JN67" s="38" t="str">
        <f>IF($L67="○",VLOOKUP($C67&amp;"-"&amp;JN$4,'05市民生活実感調査'!$A$3:$BC$218,COLUMN('05市民生活実感調査'!$BC:$BC),FALSE),"-")</f>
        <v>-</v>
      </c>
      <c r="JO67" s="38" t="str">
        <f>IF($M67="○",VLOOKUP($C67&amp;"-"&amp;JO$4,'05市民生活実感調査'!$A$3:$BC$218,COLUMN('05市民生活実感調査'!$BC:$BC),FALSE),"-")</f>
        <v>-</v>
      </c>
      <c r="JP67" s="38" t="str">
        <f>IF($N67="○",VLOOKUP($C67&amp;"-"&amp;JP$4,'05市民生活実感調査'!$A$3:$BC$218,COLUMN('05市民生活実感調査'!$BC:$BC),FALSE),"-")</f>
        <v>-</v>
      </c>
      <c r="JQ67" s="38" t="str">
        <f>IF($O67="○",VLOOKUP($C67&amp;"-"&amp;JQ$4,'05市民生活実感調査'!$A$3:$BC$218,COLUMN('05市民生活実感調査'!$BC:$BC),FALSE),"-")</f>
        <v>-</v>
      </c>
      <c r="JR67" s="38" t="str">
        <f>IF($P67="○",VLOOKUP($C67&amp;"-"&amp;JR$4,'05市民生活実感調査'!$A$3:$BC$218,COLUMN('05市民生活実感調査'!$BC:$BC),FALSE),"-")</f>
        <v>-</v>
      </c>
      <c r="JS67" s="38" t="str">
        <f>IF($Q67="○",VLOOKUP($C67&amp;"-"&amp;JS$4,'05市民生活実感調査'!$A$3:$BC$218,COLUMN('05市民生活実感調査'!$BC:$BC),FALSE),"-")</f>
        <v>-</v>
      </c>
      <c r="JT67" s="38" t="str">
        <f>IF($R67="○",VLOOKUP($C67&amp;"-"&amp;JT$4,'05市民生活実感調査'!$A$3:$BC$218,COLUMN('05市民生活実感調査'!$BC:$BC),FALSE),"-")</f>
        <v>-</v>
      </c>
      <c r="JU67" s="109" t="e">
        <f t="shared" si="115"/>
        <v>#DIV/0!</v>
      </c>
      <c r="JV67" s="37" t="str">
        <f t="shared" si="116"/>
        <v/>
      </c>
      <c r="JW67" s="38" t="str">
        <f t="shared" si="62"/>
        <v/>
      </c>
      <c r="JX67" s="38" t="str">
        <f t="shared" si="63"/>
        <v/>
      </c>
      <c r="JY67" s="38" t="str">
        <f t="shared" si="64"/>
        <v/>
      </c>
      <c r="JZ67" s="38" t="str">
        <f t="shared" si="65"/>
        <v/>
      </c>
      <c r="KA67" s="38" t="str">
        <f t="shared" si="66"/>
        <v/>
      </c>
      <c r="KB67" s="38" t="str">
        <f t="shared" si="67"/>
        <v/>
      </c>
      <c r="KC67" s="38" t="str">
        <f t="shared" si="68"/>
        <v/>
      </c>
      <c r="KD67" s="41" t="e">
        <f t="shared" si="117"/>
        <v>#DIV/0!</v>
      </c>
      <c r="KE67" s="13" t="str">
        <f t="shared" si="118"/>
        <v>客観指標</v>
      </c>
      <c r="KF67" s="5" t="str">
        <f t="shared" si="119"/>
        <v>本施策の対象が教職員に限定されており，多くの市民にはその効果が実感されにくいものであるため，客観指標を重視する。</v>
      </c>
      <c r="KG67" s="108" t="e">
        <f>VLOOKUP(IR67&amp;JU67&amp;KE67,プルダウン!$AC$2:$AD$51,2,FALSE)</f>
        <v>#DIV/0!</v>
      </c>
      <c r="KH67" s="12" t="e">
        <f>VLOOKUP(KG67,プルダウン!$A$1:$B$6,2,FALSE)</f>
        <v>#DIV/0!</v>
      </c>
      <c r="KI67" s="11"/>
      <c r="KJ67" s="12"/>
      <c r="KK67" s="22" t="s">
        <v>81</v>
      </c>
      <c r="KL67" s="5"/>
    </row>
    <row r="68" spans="1:298" ht="252" customHeight="1">
      <c r="A68" s="18">
        <v>1704</v>
      </c>
      <c r="B68" s="5" t="s">
        <v>222</v>
      </c>
      <c r="C68" s="47">
        <f t="shared" ref="C68" si="281">ROUNDDOWN(A68/100,0)</f>
        <v>17</v>
      </c>
      <c r="D68" s="12" t="str">
        <f>IFERROR(VLOOKUP(C68,プルダウン!$L$2:$M$28,2,FALSE),"-")</f>
        <v>学校教育</v>
      </c>
      <c r="E68" s="5"/>
      <c r="F68" s="176" t="s">
        <v>2118</v>
      </c>
      <c r="G68" s="195" t="s">
        <v>2412</v>
      </c>
      <c r="H68" s="11"/>
      <c r="I68" s="20"/>
      <c r="J68" s="5"/>
      <c r="K68" s="42" t="s">
        <v>392</v>
      </c>
      <c r="L68" s="43" t="s">
        <v>392</v>
      </c>
      <c r="M68" s="43" t="s">
        <v>392</v>
      </c>
      <c r="N68" s="43" t="s">
        <v>85</v>
      </c>
      <c r="O68" s="43" t="s">
        <v>85</v>
      </c>
      <c r="P68" s="43" t="s">
        <v>85</v>
      </c>
      <c r="Q68" s="43" t="s">
        <v>85</v>
      </c>
      <c r="R68" s="41" t="s">
        <v>85</v>
      </c>
      <c r="S68" s="546" t="str">
        <f>VLOOKUP($A68&amp;"-"&amp;S$4,'04施策の客観指標'!$A$4:$AU$1029,COLUMN('04施策の客観指標'!$AP:$AP),FALSE)</f>
        <v>a</v>
      </c>
      <c r="T68" s="528" t="str">
        <f>VLOOKUP($A68&amp;"-"&amp;T$4,'04施策の客観指標'!$A$4:$AU$1029,COLUMN('04施策の客観指標'!$AP:$AP),FALSE)</f>
        <v>b</v>
      </c>
      <c r="U68" s="528" t="str">
        <f>VLOOKUP($A68&amp;"-"&amp;U$4,'04施策の客観指標'!$A$4:$AU$1029,COLUMN('04施策の客観指標'!$AP:$AP),FALSE)</f>
        <v>-</v>
      </c>
      <c r="V68" s="528" t="str">
        <f>VLOOKUP($A68&amp;"-"&amp;V$4,'04施策の客観指標'!$A$4:$AU$1029,COLUMN('04施策の客観指標'!$AP:$AP),FALSE)</f>
        <v>-</v>
      </c>
      <c r="W68" s="528" t="str">
        <f>VLOOKUP($A68&amp;"-"&amp;W$4,'04施策の客観指標'!$A$4:$AU$1029,COLUMN('04施策の客観指標'!$AP:$AP),FALSE)</f>
        <v>-</v>
      </c>
      <c r="X68" s="528" t="str">
        <f>VLOOKUP($A68&amp;"-"&amp;X$4,'04施策の客観指標'!$A$4:$AU$1029,COLUMN('04施策の客観指標'!$AP:$AP),FALSE)</f>
        <v>-</v>
      </c>
      <c r="Y68" s="528" t="str">
        <f>VLOOKUP($A68&amp;"-"&amp;Y$4,'04施策の客観指標'!$A$4:$AU$1029,COLUMN('04施策の客観指標'!$AP:$AP),FALSE)</f>
        <v>-</v>
      </c>
      <c r="Z68" s="528" t="str">
        <f>VLOOKUP($A68&amp;"-"&amp;Z$4,'04施策の客観指標'!$A$4:$AU$1029,COLUMN('04施策の客観指標'!$AP:$AP),FALSE)</f>
        <v>-</v>
      </c>
      <c r="AA68" s="529" t="str">
        <f>VLOOKUP($A68&amp;"-"&amp;AA$4,'04施策の客観指標'!$A$4:$AU$1029,COLUMN('04施策の客観指標'!$AP:$AP),FALSE)</f>
        <v>-</v>
      </c>
      <c r="AB68" s="547" t="str">
        <f t="shared" si="70"/>
        <v>a</v>
      </c>
      <c r="AC68" s="252">
        <f>VLOOKUP($A68&amp;"-"&amp;S$4,'04施策の客観指標'!$A$4:$AU$1029,COLUMN('04施策の客観指標'!$AU:$AU),FALSE)</f>
        <v>1</v>
      </c>
      <c r="AD68" s="38">
        <f>VLOOKUP($A68&amp;"-"&amp;T$4,'04施策の客観指標'!$A$4:$AU$1029,COLUMN('04施策の客観指標'!$AU:$AU),FALSE)</f>
        <v>1</v>
      </c>
      <c r="AE68" s="38" t="str">
        <f>VLOOKUP($A68&amp;"-"&amp;U$4,'04施策の客観指標'!$A$4:$AU$1029,COLUMN('04施策の客観指標'!$AU:$AU),FALSE)</f>
        <v>-</v>
      </c>
      <c r="AF68" s="38" t="str">
        <f>VLOOKUP($A68&amp;"-"&amp;V$4,'04施策の客観指標'!$A$4:$AU$1029,COLUMN('04施策の客観指標'!$AU:$AU),FALSE)</f>
        <v>-</v>
      </c>
      <c r="AG68" s="38" t="str">
        <f>VLOOKUP($A68&amp;"-"&amp;W$4,'04施策の客観指標'!$A$4:$AU$1029,COLUMN('04施策の客観指標'!$AU:$AU),FALSE)</f>
        <v>-</v>
      </c>
      <c r="AH68" s="38" t="str">
        <f>VLOOKUP($A68&amp;"-"&amp;X$4,'04施策の客観指標'!$A$4:$AU$1029,COLUMN('04施策の客観指標'!$AU:$AU),FALSE)</f>
        <v>-</v>
      </c>
      <c r="AI68" s="38" t="str">
        <f>VLOOKUP($A68&amp;"-"&amp;Y$4,'04施策の客観指標'!$A$4:$AU$1029,COLUMN('04施策の客観指標'!$AU:$AU),FALSE)</f>
        <v>-</v>
      </c>
      <c r="AJ68" s="38" t="str">
        <f>VLOOKUP($A68&amp;"-"&amp;Z$4,'04施策の客観指標'!$A$4:$AU$1029,COLUMN('04施策の客観指標'!$AU:$AU),FALSE)</f>
        <v>-</v>
      </c>
      <c r="AK68" s="38" t="str">
        <f>VLOOKUP($A68&amp;"-"&amp;AA$4,'04施策の客観指標'!$A$4:$AU$1029,COLUMN('04施策の客観指標'!$AU:$AU),FALSE)</f>
        <v>-</v>
      </c>
      <c r="AL68" s="82">
        <f t="shared" ref="AL68" si="282">SUM(AC68:AK68)</f>
        <v>2</v>
      </c>
      <c r="AM68" s="37">
        <f t="shared" ref="AM68" si="283">_xlfn.SWITCH(S68,"a",4*AC68,"b",3*AC68,"c",2*AC68,"d",1*AC68,"e",0*AC68,"-","")</f>
        <v>4</v>
      </c>
      <c r="AN68" s="38">
        <f t="shared" ref="AN68" si="284">_xlfn.SWITCH(T68,"a",4*AD68,"b",3*AD68,"c",2*AD68,"d",1*AD68,"e",0*AD68,"-","")</f>
        <v>3</v>
      </c>
      <c r="AO68" s="38" t="str">
        <f t="shared" ref="AO68" si="285">_xlfn.SWITCH(U68,"a",4*AE68,"b",3*AE68,"c",2*AE68,"d",1*AE68,"e",0*AE68,"-","")</f>
        <v/>
      </c>
      <c r="AP68" s="38" t="str">
        <f t="shared" ref="AP68" si="286">_xlfn.SWITCH(V68,"a",4*AF68,"b",3*AF68,"c",2*AF68,"d",1*AF68,"e",0*AF68,"-","")</f>
        <v/>
      </c>
      <c r="AQ68" s="38" t="str">
        <f t="shared" ref="AQ68" si="287">_xlfn.SWITCH(W68,"a",4*AG68,"b",3*AG68,"c",2*AG68,"d",1*AG68,"e",0*AG68,"-","")</f>
        <v/>
      </c>
      <c r="AR68" s="38" t="str">
        <f t="shared" ref="AR68" si="288">_xlfn.SWITCH(X68,"a",4*AH68,"b",3*AH68,"c",2*AH68,"d",1*AH68,"e",0*AH68,"-","")</f>
        <v/>
      </c>
      <c r="AS68" s="38" t="str">
        <f t="shared" ref="AS68" si="289">_xlfn.SWITCH(Y68,"a",4*AI68,"b",3*AI68,"c",2*AI68,"d",1*AI68,"e",0*AI68,"-","")</f>
        <v/>
      </c>
      <c r="AT68" s="38" t="str">
        <f t="shared" ref="AT68" si="290">_xlfn.SWITCH(Z68,"a",4*AJ68,"b",3*AJ68,"c",2*AJ68,"d",1*AJ68,"e",0*AJ68,"-","")</f>
        <v/>
      </c>
      <c r="AU68" s="253" t="str">
        <f t="shared" ref="AU68" si="291">_xlfn.SWITCH(AA68,"a",4*AK68,"b",3*AK68,"c",2*AK68,"d",1*AK68,"e",0*AK68,"-","")</f>
        <v/>
      </c>
      <c r="AV68" s="81">
        <f t="shared" si="200"/>
        <v>0.875</v>
      </c>
      <c r="AW68" s="534" t="str">
        <f>IF($K68="○",VLOOKUP($C68&amp;"-"&amp;AW$4,'05市民生活実感調査'!$A$3:$BC$218,COLUMN('05市民生活実感調査'!$O:$O),FALSE),"-")</f>
        <v>c</v>
      </c>
      <c r="AX68" s="535" t="str">
        <f>IF($L68="○",VLOOKUP($C68&amp;"-"&amp;AX$4,'05市民生活実感調査'!$A$3:$BC$218,COLUMN('05市民生活実感調査'!$O:$O),FALSE),"-")</f>
        <v>c</v>
      </c>
      <c r="AY68" s="535" t="str">
        <f>IF($M68="○",VLOOKUP($C68&amp;"-"&amp;AY$4,'05市民生活実感調査'!$A$3:$BC$218,COLUMN('05市民生活実感調査'!$O:$O),FALSE),"-")</f>
        <v>c</v>
      </c>
      <c r="AZ68" s="535" t="str">
        <f>IF($N68="○",VLOOKUP($C68&amp;"-"&amp;AZ$4,'05市民生活実感調査'!$A$3:$BC$218,COLUMN('05市民生活実感調査'!$O:$O),FALSE),"-")</f>
        <v>-</v>
      </c>
      <c r="BA68" s="535" t="str">
        <f>IF($O68="○",VLOOKUP($C68&amp;"-"&amp;BA$4,'05市民生活実感調査'!$A$3:$BC$218,COLUMN('05市民生活実感調査'!$O:$O),FALSE),"-")</f>
        <v>-</v>
      </c>
      <c r="BB68" s="535" t="str">
        <f>IF($P68="○",VLOOKUP($C68&amp;"-"&amp;BB$4,'05市民生活実感調査'!$A$3:$BC$218,COLUMN('05市民生活実感調査'!$O:$O),FALSE),"-")</f>
        <v>-</v>
      </c>
      <c r="BC68" s="535" t="str">
        <f>IF($Q68="○",VLOOKUP($C68&amp;"-"&amp;BC$4,'05市民生活実感調査'!$A$3:$BC$218,COLUMN('05市民生活実感調査'!$O:$O),FALSE),"-")</f>
        <v>-</v>
      </c>
      <c r="BD68" s="535" t="str">
        <f>IF($R68="○",VLOOKUP($C68&amp;"-"&amp;BD$4,'05市民生活実感調査'!$A$3:$BC$218,COLUMN('05市民生活実感調査'!$O:$O),FALSE),"-")</f>
        <v>-</v>
      </c>
      <c r="BE68" s="536" t="str">
        <f t="shared" si="81"/>
        <v>c</v>
      </c>
      <c r="BF68" s="37">
        <f t="shared" ref="BF68" si="292">_xlfn.SWITCH(AW68,"a",4,"b",3,"c",2,"d",1,"e",0,"-","")</f>
        <v>2</v>
      </c>
      <c r="BG68" s="38">
        <f t="shared" ref="BG68" si="293">_xlfn.SWITCH(AX68,"a",4,"b",3,"c",2,"d",1,"e",0,"-","")</f>
        <v>2</v>
      </c>
      <c r="BH68" s="38">
        <f t="shared" ref="BH68" si="294">_xlfn.SWITCH(AY68,"a",4,"b",3,"c",2,"d",1,"e",0,"-","")</f>
        <v>2</v>
      </c>
      <c r="BI68" s="38" t="str">
        <f t="shared" ref="BI68" si="295">_xlfn.SWITCH(AZ68,"a",4,"b",3,"c",2,"d",1,"e",0,"-","")</f>
        <v/>
      </c>
      <c r="BJ68" s="38" t="str">
        <f t="shared" ref="BJ68" si="296">_xlfn.SWITCH(BA68,"a",4,"b",3,"c",2,"d",1,"e",0,"-","")</f>
        <v/>
      </c>
      <c r="BK68" s="38" t="str">
        <f t="shared" ref="BK68" si="297">_xlfn.SWITCH(BB68,"a",4,"b",3,"c",2,"d",1,"e",0,"-","")</f>
        <v/>
      </c>
      <c r="BL68" s="38" t="str">
        <f t="shared" ref="BL68" si="298">_xlfn.SWITCH(BC68,"a",4,"b",3,"c",2,"d",1,"e",0,"-","")</f>
        <v/>
      </c>
      <c r="BM68" s="38" t="str">
        <f t="shared" ref="BM68" si="299">_xlfn.SWITCH(BD68,"a",4,"b",3,"c",2,"d",1,"e",0,"-","")</f>
        <v/>
      </c>
      <c r="BN68" s="41">
        <f t="shared" ref="BN68" si="300">SUM(BF68:BM68)/COUNT(BF68:BM68)/4</f>
        <v>0.5</v>
      </c>
      <c r="BO68" s="275" t="s">
        <v>124</v>
      </c>
      <c r="BP68" s="149" t="s">
        <v>2418</v>
      </c>
      <c r="BQ68" s="586" t="str">
        <f>VLOOKUP(AB68&amp;BE68&amp;BO68,[25]プルダウン!$AC$2:$AD$71,2,FALSE)</f>
        <v>B</v>
      </c>
      <c r="BR68" s="587" t="str">
        <f>VLOOKUP(BQ68,プルダウン!$A$1:$B$6,2,FALSE)</f>
        <v>政策の目的がかなり達成されている</v>
      </c>
      <c r="BS68" s="11"/>
      <c r="BT68" s="170" t="s">
        <v>2419</v>
      </c>
      <c r="BU68" s="161" t="s">
        <v>2263</v>
      </c>
      <c r="BV68" s="296" t="s">
        <v>2422</v>
      </c>
      <c r="BW68" s="115" t="str">
        <f>VLOOKUP($A68&amp;"-"&amp;BW$4,'04施策の客観指標'!$A$4:$AU$1029,COLUMN('04施策の客観指標'!$AQ:$AQ),FALSE)</f>
        <v>-</v>
      </c>
      <c r="BX68" s="7" t="str">
        <f>VLOOKUP($A68&amp;"-"&amp;BX$4,'04施策の客観指標'!$A$4:$AU$1029,COLUMN('04施策の客観指標'!$AQ:$AQ),FALSE)</f>
        <v>-</v>
      </c>
      <c r="BY68" s="7" t="str">
        <f>VLOOKUP($A68&amp;"-"&amp;BY$4,'04施策の客観指標'!$A$4:$AU$1029,COLUMN('04施策の客観指標'!$AQ:$AQ),FALSE)</f>
        <v>-</v>
      </c>
      <c r="BZ68" s="7" t="str">
        <f>VLOOKUP($A68&amp;"-"&amp;BZ$4,'04施策の客観指標'!$A$4:$AU$1029,COLUMN('04施策の客観指標'!$AQ:$AQ),FALSE)</f>
        <v>-</v>
      </c>
      <c r="CA68" s="7" t="str">
        <f>VLOOKUP($A68&amp;"-"&amp;CA$4,'04施策の客観指標'!$A$4:$AU$1029,COLUMN('04施策の客観指標'!$AQ:$AQ),FALSE)</f>
        <v>-</v>
      </c>
      <c r="CB68" s="7" t="str">
        <f>VLOOKUP($A68&amp;"-"&amp;CB$4,'04施策の客観指標'!$A$4:$AU$1029,COLUMN('04施策の客観指標'!$AQ:$AQ),FALSE)</f>
        <v>-</v>
      </c>
      <c r="CC68" s="7" t="str">
        <f>VLOOKUP($A68&amp;"-"&amp;CC$4,'04施策の客観指標'!$A$4:$AU$1029,COLUMN('04施策の客観指標'!$AQ:$AQ),FALSE)</f>
        <v>-</v>
      </c>
      <c r="CD68" s="7" t="str">
        <f>VLOOKUP($A68&amp;"-"&amp;CD$4,'04施策の客観指標'!$A$4:$AU$1029,COLUMN('04施策の客観指標'!$AQ:$AQ),FALSE)</f>
        <v>-</v>
      </c>
      <c r="CE68" s="7" t="str">
        <f>VLOOKUP($A68&amp;"-"&amp;CE$4,'04施策の客観指標'!$A$4:$AU$1029,COLUMN('04施策の客観指標'!$AQ:$AQ),FALSE)</f>
        <v>-</v>
      </c>
      <c r="CF68" s="109" t="str">
        <f t="shared" si="84"/>
        <v>e</v>
      </c>
      <c r="CG68" s="37">
        <f>VLOOKUP($A68&amp;"-"&amp;BW$4,'04施策の客観指標'!$A$4:$AU$1029,COLUMN('04施策の客観指標'!$AU:$AU),FALSE)</f>
        <v>1</v>
      </c>
      <c r="CH68" s="38">
        <f>VLOOKUP($A68&amp;"-"&amp;BX$4,'04施策の客観指標'!$A$4:$AU$1029,COLUMN('04施策の客観指標'!$AU:$AU),FALSE)</f>
        <v>1</v>
      </c>
      <c r="CI68" s="38" t="str">
        <f>VLOOKUP($A68&amp;"-"&amp;BY$4,'04施策の客観指標'!$A$4:$AU$1029,COLUMN('04施策の客観指標'!$AU:$AU),FALSE)</f>
        <v>-</v>
      </c>
      <c r="CJ68" s="38" t="str">
        <f>VLOOKUP($A68&amp;"-"&amp;BZ$4,'04施策の客観指標'!$A$4:$AU$1029,COLUMN('04施策の客観指標'!$AU:$AU),FALSE)</f>
        <v>-</v>
      </c>
      <c r="CK68" s="38" t="str">
        <f>VLOOKUP($A68&amp;"-"&amp;CA$4,'04施策の客観指標'!$A$4:$AU$1029,COLUMN('04施策の客観指標'!$AU:$AU),FALSE)</f>
        <v>-</v>
      </c>
      <c r="CL68" s="38" t="str">
        <f>VLOOKUP($A68&amp;"-"&amp;CB$4,'04施策の客観指標'!$A$4:$AU$1029,COLUMN('04施策の客観指標'!$AU:$AU),FALSE)</f>
        <v>-</v>
      </c>
      <c r="CM68" s="38" t="str">
        <f>VLOOKUP($A68&amp;"-"&amp;CC$4,'04施策の客観指標'!$A$4:$AU$1029,COLUMN('04施策の客観指標'!$AU:$AU),FALSE)</f>
        <v>-</v>
      </c>
      <c r="CN68" s="38" t="str">
        <f>VLOOKUP($A68&amp;"-"&amp;CD$4,'04施策の客観指標'!$A$4:$AU$1029,COLUMN('04施策の客観指標'!$AU:$AU),FALSE)</f>
        <v>-</v>
      </c>
      <c r="CO68" s="38" t="str">
        <f>VLOOKUP($A68&amp;"-"&amp;CE$4,'04施策の客観指標'!$A$4:$AU$1029,COLUMN('04施策の客観指標'!$AU:$AU),FALSE)</f>
        <v>-</v>
      </c>
      <c r="CP68" s="82">
        <f t="shared" si="85"/>
        <v>2</v>
      </c>
      <c r="CQ68" s="37" t="str">
        <f t="shared" si="86"/>
        <v/>
      </c>
      <c r="CR68" s="38" t="str">
        <f t="shared" si="9"/>
        <v/>
      </c>
      <c r="CS68" s="38" t="str">
        <f t="shared" si="10"/>
        <v/>
      </c>
      <c r="CT68" s="38" t="str">
        <f t="shared" si="11"/>
        <v/>
      </c>
      <c r="CU68" s="38" t="str">
        <f t="shared" si="12"/>
        <v/>
      </c>
      <c r="CV68" s="38" t="str">
        <f t="shared" si="13"/>
        <v/>
      </c>
      <c r="CW68" s="38" t="str">
        <f t="shared" si="14"/>
        <v/>
      </c>
      <c r="CX68" s="38" t="str">
        <f t="shared" si="15"/>
        <v/>
      </c>
      <c r="CY68" s="38" t="str">
        <f t="shared" si="16"/>
        <v/>
      </c>
      <c r="CZ68" s="41">
        <f t="shared" si="87"/>
        <v>0</v>
      </c>
      <c r="DA68" s="37" t="str">
        <f>IF($K68="○",VLOOKUP($C68&amp;"-"&amp;DA$4,'05市民生活実感調査'!$A$3:$BC$218,COLUMN('05市民生活実感調査'!$Y:$Y),FALSE),"-")</f>
        <v>-</v>
      </c>
      <c r="DB68" s="38" t="str">
        <f>IF($L68="○",VLOOKUP($C68&amp;"-"&amp;DB$4,'05市民生活実感調査'!$A$3:$BC$218,COLUMN('05市民生活実感調査'!$Y:$Y),FALSE),"-")</f>
        <v>-</v>
      </c>
      <c r="DC68" s="38" t="str">
        <f>IF($M68="○",VLOOKUP($C68&amp;"-"&amp;DC$4,'05市民生活実感調査'!$A$3:$BC$218,COLUMN('05市民生活実感調査'!$Y:$Y),FALSE),"-")</f>
        <v>-</v>
      </c>
      <c r="DD68" s="38" t="str">
        <f>IF($N68="○",VLOOKUP($C68&amp;"-"&amp;DD$4,'05市民生活実感調査'!$A$3:$BC$218,COLUMN('05市民生活実感調査'!$Y:$Y),FALSE),"-")</f>
        <v>-</v>
      </c>
      <c r="DE68" s="38" t="str">
        <f>IF($O68="○",VLOOKUP($C68&amp;"-"&amp;DE$4,'05市民生活実感調査'!$A$3:$BC$218,COLUMN('05市民生活実感調査'!$Y:$Y),FALSE),"-")</f>
        <v>-</v>
      </c>
      <c r="DF68" s="38" t="str">
        <f>IF($P68="○",VLOOKUP($C68&amp;"-"&amp;DF$4,'05市民生活実感調査'!$A$3:$BC$218,COLUMN('05市民生活実感調査'!$Y:$Y),FALSE),"-")</f>
        <v>-</v>
      </c>
      <c r="DG68" s="38" t="str">
        <f>IF($Q68="○",VLOOKUP($C68&amp;"-"&amp;DG$4,'05市民生活実感調査'!$A$3:$BC$218,COLUMN('05市民生活実感調査'!$Y:$Y),FALSE),"-")</f>
        <v>-</v>
      </c>
      <c r="DH68" s="38" t="str">
        <f>IF($R68="○",VLOOKUP($C68&amp;"-"&amp;DH$4,'05市民生活実感調査'!$A$3:$BC$218,COLUMN('05市民生活実感調査'!$Y:$Y),FALSE),"-")</f>
        <v>-</v>
      </c>
      <c r="DI68" s="109" t="e">
        <f t="shared" si="88"/>
        <v>#DIV/0!</v>
      </c>
      <c r="DJ68" s="37" t="str">
        <f t="shared" si="89"/>
        <v/>
      </c>
      <c r="DK68" s="38" t="str">
        <f t="shared" si="17"/>
        <v/>
      </c>
      <c r="DL68" s="38" t="str">
        <f t="shared" si="18"/>
        <v/>
      </c>
      <c r="DM68" s="38" t="str">
        <f t="shared" si="19"/>
        <v/>
      </c>
      <c r="DN68" s="38" t="str">
        <f t="shared" si="20"/>
        <v/>
      </c>
      <c r="DO68" s="38" t="str">
        <f t="shared" si="21"/>
        <v/>
      </c>
      <c r="DP68" s="38" t="str">
        <f t="shared" si="22"/>
        <v/>
      </c>
      <c r="DQ68" s="38" t="str">
        <f t="shared" si="23"/>
        <v/>
      </c>
      <c r="DR68" s="41" t="e">
        <f t="shared" si="90"/>
        <v>#DIV/0!</v>
      </c>
      <c r="DS68" s="13" t="str">
        <f t="shared" si="91"/>
        <v>客観指標</v>
      </c>
      <c r="DT68" s="5" t="str">
        <f t="shared" si="92"/>
        <v>市立学校施設整備や学習環境整備等，対象が限られた施策であり，市民の生活実感に施策の効果がすぐには反映されにくい性質があるため客観指標を重視する。</v>
      </c>
      <c r="DU68" s="108" t="e">
        <f>VLOOKUP(CF68&amp;DI68&amp;DS68,プルダウン!$AC$2:$AD$51,2,FALSE)</f>
        <v>#DIV/0!</v>
      </c>
      <c r="DV68" s="12" t="e">
        <f>VLOOKUP(DU68,プルダウン!$A$1:$B$6,2,FALSE)</f>
        <v>#DIV/0!</v>
      </c>
      <c r="DW68" s="11"/>
      <c r="DX68" s="12"/>
      <c r="DY68" s="22" t="s">
        <v>81</v>
      </c>
      <c r="DZ68" s="116"/>
      <c r="EA68" s="115" t="str">
        <f>VLOOKUP($A68&amp;"-"&amp;EA$4,'04施策の客観指標'!$A$4:$AU$1029,COLUMN('04施策の客観指標'!$AR:$AR),FALSE)</f>
        <v>-</v>
      </c>
      <c r="EB68" s="7" t="str">
        <f>VLOOKUP($A68&amp;"-"&amp;EB$4,'04施策の客観指標'!$A$4:$AU$1029,COLUMN('04施策の客観指標'!$AR:$AR),FALSE)</f>
        <v>-</v>
      </c>
      <c r="EC68" s="7" t="str">
        <f>VLOOKUP($A68&amp;"-"&amp;EC$4,'04施策の客観指標'!$A$4:$AU$1029,COLUMN('04施策の客観指標'!$AR:$AR),FALSE)</f>
        <v>-</v>
      </c>
      <c r="ED68" s="7" t="str">
        <f>VLOOKUP($A68&amp;"-"&amp;ED$4,'04施策の客観指標'!$A$4:$AU$1029,COLUMN('04施策の客観指標'!$AR:$AR),FALSE)</f>
        <v>-</v>
      </c>
      <c r="EE68" s="7" t="str">
        <f>VLOOKUP($A68&amp;"-"&amp;EE$4,'04施策の客観指標'!$A$4:$AU$1029,COLUMN('04施策の客観指標'!$AR:$AR),FALSE)</f>
        <v>-</v>
      </c>
      <c r="EF68" s="7" t="str">
        <f>VLOOKUP($A68&amp;"-"&amp;EF$4,'04施策の客観指標'!$A$4:$AU$1029,COLUMN('04施策の客観指標'!$AR:$AR),FALSE)</f>
        <v>-</v>
      </c>
      <c r="EG68" s="7" t="str">
        <f>VLOOKUP($A68&amp;"-"&amp;EG$4,'04施策の客観指標'!$A$4:$AU$1029,COLUMN('04施策の客観指標'!$AR:$AR),FALSE)</f>
        <v>-</v>
      </c>
      <c r="EH68" s="7" t="str">
        <f>VLOOKUP($A68&amp;"-"&amp;EH$4,'04施策の客観指標'!$A$4:$AU$1029,COLUMN('04施策の客観指標'!$AR:$AR),FALSE)</f>
        <v>-</v>
      </c>
      <c r="EI68" s="7" t="str">
        <f>VLOOKUP($A68&amp;"-"&amp;EI$4,'04施策の客観指標'!$A$4:$AU$1029,COLUMN('04施策の客観指標'!$AR:$AR),FALSE)</f>
        <v>-</v>
      </c>
      <c r="EJ68" s="109" t="str">
        <f t="shared" si="93"/>
        <v>e</v>
      </c>
      <c r="EK68" s="37">
        <f>VLOOKUP($A68&amp;"-"&amp;EA$4,'04施策の客観指標'!$A$4:$AU$1029,COLUMN('04施策の客観指標'!$AU:$AU),FALSE)</f>
        <v>1</v>
      </c>
      <c r="EL68" s="38">
        <f>VLOOKUP($A68&amp;"-"&amp;EB$4,'04施策の客観指標'!$A$4:$AU$1029,COLUMN('04施策の客観指標'!$AU:$AU),FALSE)</f>
        <v>1</v>
      </c>
      <c r="EM68" s="38" t="str">
        <f>VLOOKUP($A68&amp;"-"&amp;EC$4,'04施策の客観指標'!$A$4:$AU$1029,COLUMN('04施策の客観指標'!$AU:$AU),FALSE)</f>
        <v>-</v>
      </c>
      <c r="EN68" s="38" t="str">
        <f>VLOOKUP($A68&amp;"-"&amp;ED$4,'04施策の客観指標'!$A$4:$AU$1029,COLUMN('04施策の客観指標'!$AU:$AU),FALSE)</f>
        <v>-</v>
      </c>
      <c r="EO68" s="38" t="str">
        <f>VLOOKUP($A68&amp;"-"&amp;EE$4,'04施策の客観指標'!$A$4:$AU$1029,COLUMN('04施策の客観指標'!$AU:$AU),FALSE)</f>
        <v>-</v>
      </c>
      <c r="EP68" s="38" t="str">
        <f>VLOOKUP($A68&amp;"-"&amp;EF$4,'04施策の客観指標'!$A$4:$AU$1029,COLUMN('04施策の客観指標'!$AU:$AU),FALSE)</f>
        <v>-</v>
      </c>
      <c r="EQ68" s="38" t="str">
        <f>VLOOKUP($A68&amp;"-"&amp;EG$4,'04施策の客観指標'!$A$4:$AU$1029,COLUMN('04施策の客観指標'!$AU:$AU),FALSE)</f>
        <v>-</v>
      </c>
      <c r="ER68" s="38" t="str">
        <f>VLOOKUP($A68&amp;"-"&amp;EH$4,'04施策の客観指標'!$A$4:$AU$1029,COLUMN('04施策の客観指標'!$AU:$AU),FALSE)</f>
        <v>-</v>
      </c>
      <c r="ES68" s="38" t="str">
        <f>VLOOKUP($A68&amp;"-"&amp;EI$4,'04施策の客観指標'!$A$4:$AU$1029,COLUMN('04施策の客観指標'!$AU:$AU),FALSE)</f>
        <v>-</v>
      </c>
      <c r="ET68" s="82">
        <f t="shared" si="94"/>
        <v>2</v>
      </c>
      <c r="EU68" s="37" t="str">
        <f t="shared" si="95"/>
        <v/>
      </c>
      <c r="EV68" s="38" t="str">
        <f t="shared" si="24"/>
        <v/>
      </c>
      <c r="EW68" s="38" t="str">
        <f t="shared" si="25"/>
        <v/>
      </c>
      <c r="EX68" s="38" t="str">
        <f t="shared" si="26"/>
        <v/>
      </c>
      <c r="EY68" s="38" t="str">
        <f t="shared" si="27"/>
        <v/>
      </c>
      <c r="EZ68" s="38" t="str">
        <f t="shared" si="28"/>
        <v/>
      </c>
      <c r="FA68" s="38" t="str">
        <f t="shared" si="29"/>
        <v/>
      </c>
      <c r="FB68" s="38" t="str">
        <f t="shared" si="30"/>
        <v/>
      </c>
      <c r="FC68" s="38" t="str">
        <f t="shared" si="31"/>
        <v/>
      </c>
      <c r="FD68" s="41">
        <f t="shared" si="96"/>
        <v>0</v>
      </c>
      <c r="FE68" s="37" t="str">
        <f>IF($K68="○",VLOOKUP($C68&amp;"-"&amp;FE$4,'05市民生活実感調査'!$A$3:$BC$218,COLUMN('05市民生活実感調査'!$AI:$AI),FALSE),"-")</f>
        <v>-</v>
      </c>
      <c r="FF68" s="38" t="str">
        <f>IF($L68="○",VLOOKUP($C68&amp;"-"&amp;FF$4,'05市民生活実感調査'!$A$3:$BC$218,COLUMN('05市民生活実感調査'!$AI:$AI),FALSE),"-")</f>
        <v>-</v>
      </c>
      <c r="FG68" s="38" t="str">
        <f>IF($M68="○",VLOOKUP($C68&amp;"-"&amp;FG$4,'05市民生活実感調査'!$A$3:$BC$218,COLUMN('05市民生活実感調査'!$AI:$AI),FALSE),"-")</f>
        <v>-</v>
      </c>
      <c r="FH68" s="38" t="str">
        <f>IF($N68="○",VLOOKUP($C68&amp;"-"&amp;FH$4,'05市民生活実感調査'!$A$3:$BC$218,COLUMN('05市民生活実感調査'!$AI:$AI),FALSE),"-")</f>
        <v>-</v>
      </c>
      <c r="FI68" s="38" t="str">
        <f>IF($O68="○",VLOOKUP($C68&amp;"-"&amp;FI$4,'05市民生活実感調査'!$A$3:$BC$218,COLUMN('05市民生活実感調査'!$AI:$AI),FALSE),"-")</f>
        <v>-</v>
      </c>
      <c r="FJ68" s="38" t="str">
        <f>IF($P68="○",VLOOKUP($C68&amp;"-"&amp;FJ$4,'05市民生活実感調査'!$A$3:$BC$218,COLUMN('05市民生活実感調査'!$AI:$AI),FALSE),"-")</f>
        <v>-</v>
      </c>
      <c r="FK68" s="38" t="str">
        <f>IF($Q68="○",VLOOKUP($C68&amp;"-"&amp;FK$4,'05市民生活実感調査'!$A$3:$BC$218,COLUMN('05市民生活実感調査'!$AI:$AI),FALSE),"-")</f>
        <v>-</v>
      </c>
      <c r="FL68" s="38" t="str">
        <f>IF($R68="○",VLOOKUP($C68&amp;"-"&amp;FL$4,'05市民生活実感調査'!$A$3:$BC$218,COLUMN('05市民生活実感調査'!$AI:$AI),FALSE),"-")</f>
        <v>-</v>
      </c>
      <c r="FM68" s="109" t="e">
        <f t="shared" si="97"/>
        <v>#DIV/0!</v>
      </c>
      <c r="FN68" s="37" t="str">
        <f t="shared" si="98"/>
        <v/>
      </c>
      <c r="FO68" s="38" t="str">
        <f t="shared" si="32"/>
        <v/>
      </c>
      <c r="FP68" s="38" t="str">
        <f t="shared" si="33"/>
        <v/>
      </c>
      <c r="FQ68" s="38" t="str">
        <f t="shared" si="34"/>
        <v/>
      </c>
      <c r="FR68" s="38" t="str">
        <f t="shared" si="35"/>
        <v/>
      </c>
      <c r="FS68" s="38" t="str">
        <f t="shared" si="36"/>
        <v/>
      </c>
      <c r="FT68" s="38" t="str">
        <f t="shared" si="37"/>
        <v/>
      </c>
      <c r="FU68" s="38" t="str">
        <f t="shared" si="38"/>
        <v/>
      </c>
      <c r="FV68" s="41" t="e">
        <f t="shared" si="99"/>
        <v>#DIV/0!</v>
      </c>
      <c r="FW68" s="13" t="str">
        <f t="shared" si="100"/>
        <v>客観指標</v>
      </c>
      <c r="FX68" s="5" t="str">
        <f t="shared" si="101"/>
        <v>市立学校施設整備や学習環境整備等，対象が限られた施策であり，市民の生活実感に施策の効果がすぐには反映されにくい性質があるため客観指標を重視する。</v>
      </c>
      <c r="FY68" s="108" t="e">
        <f>VLOOKUP(EJ68&amp;FM68&amp;FW68,プルダウン!$AC$2:$AD$51,2,FALSE)</f>
        <v>#DIV/0!</v>
      </c>
      <c r="FZ68" s="12" t="e">
        <f>VLOOKUP(FY68,プルダウン!$A$1:$B$6,2,FALSE)</f>
        <v>#DIV/0!</v>
      </c>
      <c r="GA68" s="11"/>
      <c r="GB68" s="12"/>
      <c r="GC68" s="22" t="s">
        <v>81</v>
      </c>
      <c r="GD68" s="116"/>
      <c r="GE68" s="115" t="str">
        <f>VLOOKUP($A68&amp;"-"&amp;GE$4,'04施策の客観指標'!$A$4:$AU$1029,COLUMN('04施策の客観指標'!$AS:$AS),FALSE)</f>
        <v>-</v>
      </c>
      <c r="GF68" s="7" t="str">
        <f>VLOOKUP($A68&amp;"-"&amp;GF$4,'04施策の客観指標'!$A$4:$AU$1029,COLUMN('04施策の客観指標'!$AS:$AS),FALSE)</f>
        <v>-</v>
      </c>
      <c r="GG68" s="7" t="str">
        <f>VLOOKUP($A68&amp;"-"&amp;GG$4,'04施策の客観指標'!$A$4:$AU$1029,COLUMN('04施策の客観指標'!$AS:$AS),FALSE)</f>
        <v>-</v>
      </c>
      <c r="GH68" s="7" t="str">
        <f>VLOOKUP($A68&amp;"-"&amp;GH$4,'04施策の客観指標'!$A$4:$AU$1029,COLUMN('04施策の客観指標'!$AS:$AS),FALSE)</f>
        <v>-</v>
      </c>
      <c r="GI68" s="7" t="str">
        <f>VLOOKUP($A68&amp;"-"&amp;GI$4,'04施策の客観指標'!$A$4:$AU$1029,COLUMN('04施策の客観指標'!$AS:$AS),FALSE)</f>
        <v>-</v>
      </c>
      <c r="GJ68" s="7" t="str">
        <f>VLOOKUP($A68&amp;"-"&amp;GJ$4,'04施策の客観指標'!$A$4:$AU$1029,COLUMN('04施策の客観指標'!$AS:$AS),FALSE)</f>
        <v>-</v>
      </c>
      <c r="GK68" s="7" t="str">
        <f>VLOOKUP($A68&amp;"-"&amp;GK$4,'04施策の客観指標'!$A$4:$AU$1029,COLUMN('04施策の客観指標'!$AS:$AS),FALSE)</f>
        <v>-</v>
      </c>
      <c r="GL68" s="7" t="str">
        <f>VLOOKUP($A68&amp;"-"&amp;GL$4,'04施策の客観指標'!$A$4:$AU$1029,COLUMN('04施策の客観指標'!$AS:$AS),FALSE)</f>
        <v>-</v>
      </c>
      <c r="GM68" s="7" t="str">
        <f>VLOOKUP($A68&amp;"-"&amp;GM$4,'04施策の客観指標'!$A$4:$AU$1029,COLUMN('04施策の客観指標'!$AS:$AS),FALSE)</f>
        <v>-</v>
      </c>
      <c r="GN68" s="109" t="str">
        <f t="shared" si="102"/>
        <v>e</v>
      </c>
      <c r="GO68" s="37">
        <f>VLOOKUP($A68&amp;"-"&amp;GE$4,'04施策の客観指標'!$A$4:$AU$1029,COLUMN('04施策の客観指標'!$AU:$AU),FALSE)</f>
        <v>1</v>
      </c>
      <c r="GP68" s="38">
        <f>VLOOKUP($A68&amp;"-"&amp;GF$4,'04施策の客観指標'!$A$4:$AU$1029,COLUMN('04施策の客観指標'!$AU:$AU),FALSE)</f>
        <v>1</v>
      </c>
      <c r="GQ68" s="38" t="str">
        <f>VLOOKUP($A68&amp;"-"&amp;GG$4,'04施策の客観指標'!$A$4:$AU$1029,COLUMN('04施策の客観指標'!$AU:$AU),FALSE)</f>
        <v>-</v>
      </c>
      <c r="GR68" s="38" t="str">
        <f>VLOOKUP($A68&amp;"-"&amp;GH$4,'04施策の客観指標'!$A$4:$AU$1029,COLUMN('04施策の客観指標'!$AU:$AU),FALSE)</f>
        <v>-</v>
      </c>
      <c r="GS68" s="38" t="str">
        <f>VLOOKUP($A68&amp;"-"&amp;GI$4,'04施策の客観指標'!$A$4:$AU$1029,COLUMN('04施策の客観指標'!$AU:$AU),FALSE)</f>
        <v>-</v>
      </c>
      <c r="GT68" s="38" t="str">
        <f>VLOOKUP($A68&amp;"-"&amp;GJ$4,'04施策の客観指標'!$A$4:$AU$1029,COLUMN('04施策の客観指標'!$AU:$AU),FALSE)</f>
        <v>-</v>
      </c>
      <c r="GU68" s="38" t="str">
        <f>VLOOKUP($A68&amp;"-"&amp;GK$4,'04施策の客観指標'!$A$4:$AU$1029,COLUMN('04施策の客観指標'!$AU:$AU),FALSE)</f>
        <v>-</v>
      </c>
      <c r="GV68" s="38" t="str">
        <f>VLOOKUP($A68&amp;"-"&amp;GL$4,'04施策の客観指標'!$A$4:$AU$1029,COLUMN('04施策の客観指標'!$AU:$AU),FALSE)</f>
        <v>-</v>
      </c>
      <c r="GW68" s="38" t="str">
        <f>VLOOKUP($A68&amp;"-"&amp;GM$4,'04施策の客観指標'!$A$4:$AU$1029,COLUMN('04施策の客観指標'!$AU:$AU),FALSE)</f>
        <v>-</v>
      </c>
      <c r="GX68" s="82">
        <f t="shared" si="103"/>
        <v>2</v>
      </c>
      <c r="GY68" s="37" t="str">
        <f t="shared" si="104"/>
        <v/>
      </c>
      <c r="GZ68" s="38" t="str">
        <f t="shared" si="39"/>
        <v/>
      </c>
      <c r="HA68" s="38" t="str">
        <f t="shared" si="40"/>
        <v/>
      </c>
      <c r="HB68" s="38" t="str">
        <f t="shared" si="41"/>
        <v/>
      </c>
      <c r="HC68" s="38" t="str">
        <f t="shared" si="42"/>
        <v/>
      </c>
      <c r="HD68" s="38" t="str">
        <f t="shared" si="43"/>
        <v/>
      </c>
      <c r="HE68" s="38" t="str">
        <f t="shared" si="44"/>
        <v/>
      </c>
      <c r="HF68" s="38" t="str">
        <f t="shared" si="45"/>
        <v/>
      </c>
      <c r="HG68" s="38" t="str">
        <f t="shared" si="46"/>
        <v/>
      </c>
      <c r="HH68" s="41">
        <f t="shared" si="105"/>
        <v>0</v>
      </c>
      <c r="HI68" s="37" t="str">
        <f>IF($K68="○",VLOOKUP($C68&amp;"-"&amp;HI$4,'05市民生活実感調査'!$A$3:$BC$218,COLUMN('05市民生活実感調査'!$AS:$AS),FALSE),"-")</f>
        <v>-</v>
      </c>
      <c r="HJ68" s="38" t="str">
        <f>IF($L68="○",VLOOKUP($C68&amp;"-"&amp;HJ$4,'05市民生活実感調査'!$A$3:$BC$218,COLUMN('05市民生活実感調査'!$AS:$AS),FALSE),"-")</f>
        <v>-</v>
      </c>
      <c r="HK68" s="38" t="str">
        <f>IF($M68="○",VLOOKUP($C68&amp;"-"&amp;HK$4,'05市民生活実感調査'!$A$3:$BC$218,COLUMN('05市民生活実感調査'!$AS:$AS),FALSE),"-")</f>
        <v>-</v>
      </c>
      <c r="HL68" s="38" t="str">
        <f>IF($N68="○",VLOOKUP($C68&amp;"-"&amp;HL$4,'05市民生活実感調査'!$A$3:$BC$218,COLUMN('05市民生活実感調査'!$AS:$AS),FALSE),"-")</f>
        <v>-</v>
      </c>
      <c r="HM68" s="38" t="str">
        <f>IF($O68="○",VLOOKUP($C68&amp;"-"&amp;HM$4,'05市民生活実感調査'!$A$3:$BC$218,COLUMN('05市民生活実感調査'!$AS:$AS),FALSE),"-")</f>
        <v>-</v>
      </c>
      <c r="HN68" s="38" t="str">
        <f>IF($P68="○",VLOOKUP($C68&amp;"-"&amp;HN$4,'05市民生活実感調査'!$A$3:$BC$218,COLUMN('05市民生活実感調査'!$AS:$AS),FALSE),"-")</f>
        <v>-</v>
      </c>
      <c r="HO68" s="38" t="str">
        <f>IF($Q68="○",VLOOKUP($C68&amp;"-"&amp;HO$4,'05市民生活実感調査'!$A$3:$BC$218,COLUMN('05市民生活実感調査'!$AS:$AS),FALSE),"-")</f>
        <v>-</v>
      </c>
      <c r="HP68" s="38" t="str">
        <f>IF($R68="○",VLOOKUP($C68&amp;"-"&amp;HP$4,'05市民生活実感調査'!$A$3:$BC$218,COLUMN('05市民生活実感調査'!$AS:$AS),FALSE),"-")</f>
        <v>-</v>
      </c>
      <c r="HQ68" s="109" t="e">
        <f t="shared" si="106"/>
        <v>#DIV/0!</v>
      </c>
      <c r="HR68" s="37" t="str">
        <f t="shared" si="107"/>
        <v/>
      </c>
      <c r="HS68" s="38" t="str">
        <f t="shared" si="47"/>
        <v/>
      </c>
      <c r="HT68" s="38" t="str">
        <f t="shared" si="48"/>
        <v/>
      </c>
      <c r="HU68" s="38" t="str">
        <f t="shared" si="49"/>
        <v/>
      </c>
      <c r="HV68" s="38" t="str">
        <f t="shared" si="50"/>
        <v/>
      </c>
      <c r="HW68" s="38" t="str">
        <f t="shared" si="51"/>
        <v/>
      </c>
      <c r="HX68" s="38" t="str">
        <f t="shared" si="52"/>
        <v/>
      </c>
      <c r="HY68" s="38" t="str">
        <f t="shared" si="53"/>
        <v/>
      </c>
      <c r="HZ68" s="41" t="e">
        <f t="shared" si="108"/>
        <v>#DIV/0!</v>
      </c>
      <c r="IA68" s="13" t="str">
        <f t="shared" si="109"/>
        <v>客観指標</v>
      </c>
      <c r="IB68" s="5" t="str">
        <f t="shared" si="110"/>
        <v>市立学校施設整備や学習環境整備等，対象が限られた施策であり，市民の生活実感に施策の効果がすぐには反映されにくい性質があるため客観指標を重視する。</v>
      </c>
      <c r="IC68" s="108" t="e">
        <f>VLOOKUP(GN68&amp;HQ68&amp;IA68,プルダウン!$AC$2:$AD$51,2,FALSE)</f>
        <v>#DIV/0!</v>
      </c>
      <c r="ID68" s="12" t="e">
        <f>VLOOKUP(IC68,プルダウン!$A$1:$B$6,2,FALSE)</f>
        <v>#DIV/0!</v>
      </c>
      <c r="IE68" s="11"/>
      <c r="IF68" s="12"/>
      <c r="IG68" s="22" t="s">
        <v>81</v>
      </c>
      <c r="IH68" s="116"/>
      <c r="II68" s="115" t="str">
        <f>VLOOKUP($A68&amp;"-"&amp;II$4,'04施策の客観指標'!$A$4:$AU$1029,COLUMN('04施策の客観指標'!$AT:$AT),FALSE)</f>
        <v>-</v>
      </c>
      <c r="IJ68" s="7" t="str">
        <f>VLOOKUP($A68&amp;"-"&amp;IJ$4,'04施策の客観指標'!$A$4:$AU$1029,COLUMN('04施策の客観指標'!$AT:$AT),FALSE)</f>
        <v>-</v>
      </c>
      <c r="IK68" s="7" t="str">
        <f>VLOOKUP($A68&amp;"-"&amp;IK$4,'04施策の客観指標'!$A$4:$AU$1029,COLUMN('04施策の客観指標'!$AT:$AT),FALSE)</f>
        <v>-</v>
      </c>
      <c r="IL68" s="7" t="str">
        <f>VLOOKUP($A68&amp;"-"&amp;IL$4,'04施策の客観指標'!$A$4:$AU$1029,COLUMN('04施策の客観指標'!$AT:$AT),FALSE)</f>
        <v>-</v>
      </c>
      <c r="IM68" s="7" t="str">
        <f>VLOOKUP($A68&amp;"-"&amp;IM$4,'04施策の客観指標'!$A$4:$AU$1029,COLUMN('04施策の客観指標'!$AT:$AT),FALSE)</f>
        <v>-</v>
      </c>
      <c r="IN68" s="7" t="str">
        <f>VLOOKUP($A68&amp;"-"&amp;IN$4,'04施策の客観指標'!$A$4:$AU$1029,COLUMN('04施策の客観指標'!$AT:$AT),FALSE)</f>
        <v>-</v>
      </c>
      <c r="IO68" s="7" t="str">
        <f>VLOOKUP($A68&amp;"-"&amp;IO$4,'04施策の客観指標'!$A$4:$AU$1029,COLUMN('04施策の客観指標'!$AT:$AT),FALSE)</f>
        <v>-</v>
      </c>
      <c r="IP68" s="7" t="str">
        <f>VLOOKUP($A68&amp;"-"&amp;IP$4,'04施策の客観指標'!$A$4:$AU$1029,COLUMN('04施策の客観指標'!$AT:$AT),FALSE)</f>
        <v>-</v>
      </c>
      <c r="IQ68" s="7" t="str">
        <f>VLOOKUP($A68&amp;"-"&amp;IQ$4,'04施策の客観指標'!$A$4:$AU$1029,COLUMN('04施策の客観指標'!$AT:$AT),FALSE)</f>
        <v>-</v>
      </c>
      <c r="IR68" s="109" t="str">
        <f t="shared" si="111"/>
        <v>e</v>
      </c>
      <c r="IS68" s="37">
        <f>VLOOKUP($A68&amp;"-"&amp;II$4,'04施策の客観指標'!$A$4:$AU$1029,COLUMN('04施策の客観指標'!$AU:$AU),FALSE)</f>
        <v>1</v>
      </c>
      <c r="IT68" s="38">
        <f>VLOOKUP($A68&amp;"-"&amp;IJ$4,'04施策の客観指標'!$A$4:$AU$1029,COLUMN('04施策の客観指標'!$AU:$AU),FALSE)</f>
        <v>1</v>
      </c>
      <c r="IU68" s="38" t="str">
        <f>VLOOKUP($A68&amp;"-"&amp;IK$4,'04施策の客観指標'!$A$4:$AU$1029,COLUMN('04施策の客観指標'!$AU:$AU),FALSE)</f>
        <v>-</v>
      </c>
      <c r="IV68" s="38" t="str">
        <f>VLOOKUP($A68&amp;"-"&amp;IL$4,'04施策の客観指標'!$A$4:$AU$1029,COLUMN('04施策の客観指標'!$AU:$AU),FALSE)</f>
        <v>-</v>
      </c>
      <c r="IW68" s="38" t="str">
        <f>VLOOKUP($A68&amp;"-"&amp;IM$4,'04施策の客観指標'!$A$4:$AU$1029,COLUMN('04施策の客観指標'!$AU:$AU),FALSE)</f>
        <v>-</v>
      </c>
      <c r="IX68" s="38" t="str">
        <f>VLOOKUP($A68&amp;"-"&amp;IN$4,'04施策の客観指標'!$A$4:$AU$1029,COLUMN('04施策の客観指標'!$AU:$AU),FALSE)</f>
        <v>-</v>
      </c>
      <c r="IY68" s="38" t="str">
        <f>VLOOKUP($A68&amp;"-"&amp;IO$4,'04施策の客観指標'!$A$4:$AU$1029,COLUMN('04施策の客観指標'!$AU:$AU),FALSE)</f>
        <v>-</v>
      </c>
      <c r="IZ68" s="38" t="str">
        <f>VLOOKUP($A68&amp;"-"&amp;IP$4,'04施策の客観指標'!$A$4:$AU$1029,COLUMN('04施策の客観指標'!$AU:$AU),FALSE)</f>
        <v>-</v>
      </c>
      <c r="JA68" s="38" t="str">
        <f>VLOOKUP($A68&amp;"-"&amp;IQ$4,'04施策の客観指標'!$A$4:$AU$1029,COLUMN('04施策の客観指標'!$AU:$AU),FALSE)</f>
        <v>-</v>
      </c>
      <c r="JB68" s="82">
        <f t="shared" si="112"/>
        <v>2</v>
      </c>
      <c r="JC68" s="37" t="str">
        <f t="shared" si="113"/>
        <v/>
      </c>
      <c r="JD68" s="38" t="str">
        <f t="shared" si="54"/>
        <v/>
      </c>
      <c r="JE68" s="38" t="str">
        <f t="shared" si="55"/>
        <v/>
      </c>
      <c r="JF68" s="38" t="str">
        <f t="shared" si="56"/>
        <v/>
      </c>
      <c r="JG68" s="38" t="str">
        <f t="shared" si="57"/>
        <v/>
      </c>
      <c r="JH68" s="38" t="str">
        <f t="shared" si="58"/>
        <v/>
      </c>
      <c r="JI68" s="38" t="str">
        <f t="shared" si="59"/>
        <v/>
      </c>
      <c r="JJ68" s="38" t="str">
        <f t="shared" si="60"/>
        <v/>
      </c>
      <c r="JK68" s="38" t="str">
        <f t="shared" si="61"/>
        <v/>
      </c>
      <c r="JL68" s="41">
        <f t="shared" si="114"/>
        <v>0</v>
      </c>
      <c r="JM68" s="37" t="str">
        <f>IF($K68="○",VLOOKUP($C68&amp;"-"&amp;JM$4,'05市民生活実感調査'!$A$3:$BC$218,COLUMN('05市民生活実感調査'!$BC:$BC),FALSE),"-")</f>
        <v>-</v>
      </c>
      <c r="JN68" s="38" t="str">
        <f>IF($L68="○",VLOOKUP($C68&amp;"-"&amp;JN$4,'05市民生活実感調査'!$A$3:$BC$218,COLUMN('05市民生活実感調査'!$BC:$BC),FALSE),"-")</f>
        <v>-</v>
      </c>
      <c r="JO68" s="38" t="str">
        <f>IF($M68="○",VLOOKUP($C68&amp;"-"&amp;JO$4,'05市民生活実感調査'!$A$3:$BC$218,COLUMN('05市民生活実感調査'!$BC:$BC),FALSE),"-")</f>
        <v>-</v>
      </c>
      <c r="JP68" s="38" t="str">
        <f>IF($N68="○",VLOOKUP($C68&amp;"-"&amp;JP$4,'05市民生活実感調査'!$A$3:$BC$218,COLUMN('05市民生活実感調査'!$BC:$BC),FALSE),"-")</f>
        <v>-</v>
      </c>
      <c r="JQ68" s="38" t="str">
        <f>IF($O68="○",VLOOKUP($C68&amp;"-"&amp;JQ$4,'05市民生活実感調査'!$A$3:$BC$218,COLUMN('05市民生活実感調査'!$BC:$BC),FALSE),"-")</f>
        <v>-</v>
      </c>
      <c r="JR68" s="38" t="str">
        <f>IF($P68="○",VLOOKUP($C68&amp;"-"&amp;JR$4,'05市民生活実感調査'!$A$3:$BC$218,COLUMN('05市民生活実感調査'!$BC:$BC),FALSE),"-")</f>
        <v>-</v>
      </c>
      <c r="JS68" s="38" t="str">
        <f>IF($Q68="○",VLOOKUP($C68&amp;"-"&amp;JS$4,'05市民生活実感調査'!$A$3:$BC$218,COLUMN('05市民生活実感調査'!$BC:$BC),FALSE),"-")</f>
        <v>-</v>
      </c>
      <c r="JT68" s="38" t="str">
        <f>IF($R68="○",VLOOKUP($C68&amp;"-"&amp;JT$4,'05市民生活実感調査'!$A$3:$BC$218,COLUMN('05市民生活実感調査'!$BC:$BC),FALSE),"-")</f>
        <v>-</v>
      </c>
      <c r="JU68" s="109" t="e">
        <f t="shared" si="115"/>
        <v>#DIV/0!</v>
      </c>
      <c r="JV68" s="37" t="str">
        <f t="shared" si="116"/>
        <v/>
      </c>
      <c r="JW68" s="38" t="str">
        <f t="shared" si="62"/>
        <v/>
      </c>
      <c r="JX68" s="38" t="str">
        <f t="shared" si="63"/>
        <v/>
      </c>
      <c r="JY68" s="38" t="str">
        <f t="shared" si="64"/>
        <v/>
      </c>
      <c r="JZ68" s="38" t="str">
        <f t="shared" si="65"/>
        <v/>
      </c>
      <c r="KA68" s="38" t="str">
        <f t="shared" si="66"/>
        <v/>
      </c>
      <c r="KB68" s="38" t="str">
        <f t="shared" si="67"/>
        <v/>
      </c>
      <c r="KC68" s="38" t="str">
        <f t="shared" si="68"/>
        <v/>
      </c>
      <c r="KD68" s="41" t="e">
        <f t="shared" si="117"/>
        <v>#DIV/0!</v>
      </c>
      <c r="KE68" s="13" t="str">
        <f t="shared" si="118"/>
        <v>客観指標</v>
      </c>
      <c r="KF68" s="5" t="str">
        <f t="shared" si="119"/>
        <v>市立学校施設整備や学習環境整備等，対象が限られた施策であり，市民の生活実感に施策の効果がすぐには反映されにくい性質があるため客観指標を重視する。</v>
      </c>
      <c r="KG68" s="108" t="e">
        <f>VLOOKUP(IR68&amp;JU68&amp;KE68,プルダウン!$AC$2:$AD$51,2,FALSE)</f>
        <v>#DIV/0!</v>
      </c>
      <c r="KH68" s="12" t="e">
        <f>VLOOKUP(KG68,プルダウン!$A$1:$B$6,2,FALSE)</f>
        <v>#DIV/0!</v>
      </c>
      <c r="KI68" s="11"/>
      <c r="KJ68" s="12"/>
      <c r="KK68" s="22" t="s">
        <v>81</v>
      </c>
      <c r="KL68" s="5"/>
    </row>
    <row r="69" spans="1:298" ht="294.75" customHeight="1">
      <c r="A69" s="18">
        <v>1801</v>
      </c>
      <c r="B69" s="5" t="s">
        <v>223</v>
      </c>
      <c r="C69" s="47">
        <f t="shared" si="140"/>
        <v>18</v>
      </c>
      <c r="D69" s="12" t="str">
        <f>IFERROR(VLOOKUP(C69,プルダウン!$L$2:$M$28,2,FALSE),"-")</f>
        <v>生涯学習</v>
      </c>
      <c r="E69" s="5"/>
      <c r="F69" s="11" t="s">
        <v>2118</v>
      </c>
      <c r="G69" s="195" t="s">
        <v>2423</v>
      </c>
      <c r="H69" s="11"/>
      <c r="I69" s="20"/>
      <c r="J69" s="5"/>
      <c r="K69" s="42" t="s">
        <v>392</v>
      </c>
      <c r="L69" s="43" t="s">
        <v>85</v>
      </c>
      <c r="M69" s="43" t="s">
        <v>85</v>
      </c>
      <c r="N69" s="43" t="s">
        <v>85</v>
      </c>
      <c r="O69" s="43" t="s">
        <v>85</v>
      </c>
      <c r="P69" s="43" t="s">
        <v>85</v>
      </c>
      <c r="Q69" s="43" t="s">
        <v>85</v>
      </c>
      <c r="R69" s="41" t="s">
        <v>85</v>
      </c>
      <c r="S69" s="546" t="str">
        <f>VLOOKUP($A69&amp;"-"&amp;S$4,'04施策の客観指標'!$A$4:$AU$1029,COLUMN('04施策の客観指標'!$AP:$AP),FALSE)</f>
        <v>-</v>
      </c>
      <c r="T69" s="528" t="str">
        <f>VLOOKUP($A69&amp;"-"&amp;T$4,'04施策の客観指標'!$A$4:$AU$1029,COLUMN('04施策の客観指標'!$AP:$AP),FALSE)</f>
        <v>b</v>
      </c>
      <c r="U69" s="528" t="str">
        <f>VLOOKUP($A69&amp;"-"&amp;U$4,'04施策の客観指標'!$A$4:$AU$1029,COLUMN('04施策の客観指標'!$AP:$AP),FALSE)</f>
        <v>-</v>
      </c>
      <c r="V69" s="528" t="str">
        <f>VLOOKUP($A69&amp;"-"&amp;V$4,'04施策の客観指標'!$A$4:$AU$1029,COLUMN('04施策の客観指標'!$AP:$AP),FALSE)</f>
        <v>-</v>
      </c>
      <c r="W69" s="528" t="str">
        <f>VLOOKUP($A69&amp;"-"&amp;W$4,'04施策の客観指標'!$A$4:$AU$1029,COLUMN('04施策の客観指標'!$AP:$AP),FALSE)</f>
        <v>-</v>
      </c>
      <c r="X69" s="528" t="str">
        <f>VLOOKUP($A69&amp;"-"&amp;X$4,'04施策の客観指標'!$A$4:$AU$1029,COLUMN('04施策の客観指標'!$AP:$AP),FALSE)</f>
        <v>-</v>
      </c>
      <c r="Y69" s="528" t="str">
        <f>VLOOKUP($A69&amp;"-"&amp;Y$4,'04施策の客観指標'!$A$4:$AU$1029,COLUMN('04施策の客観指標'!$AP:$AP),FALSE)</f>
        <v>-</v>
      </c>
      <c r="Z69" s="528" t="str">
        <f>VLOOKUP($A69&amp;"-"&amp;Z$4,'04施策の客観指標'!$A$4:$AU$1029,COLUMN('04施策の客観指標'!$AP:$AP),FALSE)</f>
        <v>-</v>
      </c>
      <c r="AA69" s="529" t="str">
        <f>VLOOKUP($A69&amp;"-"&amp;AA$4,'04施策の客観指標'!$A$4:$AU$1029,COLUMN('04施策の客観指標'!$AP:$AP),FALSE)</f>
        <v>-</v>
      </c>
      <c r="AB69" s="547" t="str">
        <f t="shared" si="70"/>
        <v>b</v>
      </c>
      <c r="AC69" s="252" t="str">
        <f>VLOOKUP($A69&amp;"-"&amp;S$4,'04施策の客観指標'!$A$4:$AU$1029,COLUMN('04施策の客観指標'!$AU:$AU),FALSE)</f>
        <v>-</v>
      </c>
      <c r="AD69" s="38">
        <f>VLOOKUP($A69&amp;"-"&amp;T$4,'04施策の客観指標'!$A$4:$AU$1029,COLUMN('04施策の客観指標'!$AU:$AU),FALSE)</f>
        <v>1</v>
      </c>
      <c r="AE69" s="38" t="str">
        <f>VLOOKUP($A69&amp;"-"&amp;U$4,'04施策の客観指標'!$A$4:$AU$1029,COLUMN('04施策の客観指標'!$AU:$AU),FALSE)</f>
        <v>-</v>
      </c>
      <c r="AF69" s="38" t="str">
        <f>VLOOKUP($A69&amp;"-"&amp;V$4,'04施策の客観指標'!$A$4:$AU$1029,COLUMN('04施策の客観指標'!$AU:$AU),FALSE)</f>
        <v>-</v>
      </c>
      <c r="AG69" s="38" t="str">
        <f>VLOOKUP($A69&amp;"-"&amp;W$4,'04施策の客観指標'!$A$4:$AU$1029,COLUMN('04施策の客観指標'!$AU:$AU),FALSE)</f>
        <v>-</v>
      </c>
      <c r="AH69" s="38" t="str">
        <f>VLOOKUP($A69&amp;"-"&amp;X$4,'04施策の客観指標'!$A$4:$AU$1029,COLUMN('04施策の客観指標'!$AU:$AU),FALSE)</f>
        <v>-</v>
      </c>
      <c r="AI69" s="38" t="str">
        <f>VLOOKUP($A69&amp;"-"&amp;Y$4,'04施策の客観指標'!$A$4:$AU$1029,COLUMN('04施策の客観指標'!$AU:$AU),FALSE)</f>
        <v>-</v>
      </c>
      <c r="AJ69" s="38" t="str">
        <f>VLOOKUP($A69&amp;"-"&amp;Z$4,'04施策の客観指標'!$A$4:$AU$1029,COLUMN('04施策の客観指標'!$AU:$AU),FALSE)</f>
        <v>-</v>
      </c>
      <c r="AK69" s="38" t="str">
        <f>VLOOKUP($A69&amp;"-"&amp;AA$4,'04施策の客観指標'!$A$4:$AU$1029,COLUMN('04施策の客観指標'!$AU:$AU),FALSE)</f>
        <v>-</v>
      </c>
      <c r="AL69" s="82">
        <f t="shared" si="141"/>
        <v>1</v>
      </c>
      <c r="AM69" s="37" t="str">
        <f t="shared" si="142"/>
        <v/>
      </c>
      <c r="AN69" s="38">
        <f t="shared" si="143"/>
        <v>3</v>
      </c>
      <c r="AO69" s="38" t="str">
        <f t="shared" si="144"/>
        <v/>
      </c>
      <c r="AP69" s="38" t="str">
        <f t="shared" si="145"/>
        <v/>
      </c>
      <c r="AQ69" s="38" t="str">
        <f t="shared" si="146"/>
        <v/>
      </c>
      <c r="AR69" s="38" t="str">
        <f t="shared" si="147"/>
        <v/>
      </c>
      <c r="AS69" s="38" t="str">
        <f t="shared" si="148"/>
        <v/>
      </c>
      <c r="AT69" s="38" t="str">
        <f t="shared" si="149"/>
        <v/>
      </c>
      <c r="AU69" s="253" t="str">
        <f t="shared" si="150"/>
        <v/>
      </c>
      <c r="AV69" s="81">
        <f t="shared" si="200"/>
        <v>0.75</v>
      </c>
      <c r="AW69" s="534" t="str">
        <f>IF($K69="○",VLOOKUP($C69&amp;"-"&amp;AW$4,'05市民生活実感調査'!$A$3:$BC$218,COLUMN('05市民生活実感調査'!$O:$O),FALSE),"-")</f>
        <v>c</v>
      </c>
      <c r="AX69" s="535" t="str">
        <f>IF($L69="○",VLOOKUP($C69&amp;"-"&amp;AX$4,'05市民生活実感調査'!$A$3:$BC$218,COLUMN('05市民生活実感調査'!$O:$O),FALSE),"-")</f>
        <v>-</v>
      </c>
      <c r="AY69" s="535" t="str">
        <f>IF($M69="○",VLOOKUP($C69&amp;"-"&amp;AY$4,'05市民生活実感調査'!$A$3:$BC$218,COLUMN('05市民生活実感調査'!$O:$O),FALSE),"-")</f>
        <v>-</v>
      </c>
      <c r="AZ69" s="535" t="str">
        <f>IF($N69="○",VLOOKUP($C69&amp;"-"&amp;AZ$4,'05市民生活実感調査'!$A$3:$BC$218,COLUMN('05市民生活実感調査'!$O:$O),FALSE),"-")</f>
        <v>-</v>
      </c>
      <c r="BA69" s="535" t="str">
        <f>IF($O69="○",VLOOKUP($C69&amp;"-"&amp;BA$4,'05市民生活実感調査'!$A$3:$BC$218,COLUMN('05市民生活実感調査'!$O:$O),FALSE),"-")</f>
        <v>-</v>
      </c>
      <c r="BB69" s="535" t="str">
        <f>IF($P69="○",VLOOKUP($C69&amp;"-"&amp;BB$4,'05市民生活実感調査'!$A$3:$BC$218,COLUMN('05市民生活実感調査'!$O:$O),FALSE),"-")</f>
        <v>-</v>
      </c>
      <c r="BC69" s="535" t="str">
        <f>IF($Q69="○",VLOOKUP($C69&amp;"-"&amp;BC$4,'05市民生活実感調査'!$A$3:$BC$218,COLUMN('05市民生活実感調査'!$O:$O),FALSE),"-")</f>
        <v>-</v>
      </c>
      <c r="BD69" s="535" t="str">
        <f>IF($R69="○",VLOOKUP($C69&amp;"-"&amp;BD$4,'05市民生活実感調査'!$A$3:$BC$218,COLUMN('05市民生活実感調査'!$O:$O),FALSE),"-")</f>
        <v>-</v>
      </c>
      <c r="BE69" s="536" t="str">
        <f t="shared" si="81"/>
        <v>c</v>
      </c>
      <c r="BF69" s="37">
        <f t="shared" si="151"/>
        <v>2</v>
      </c>
      <c r="BG69" s="38" t="str">
        <f t="shared" si="152"/>
        <v/>
      </c>
      <c r="BH69" s="38" t="str">
        <f t="shared" si="153"/>
        <v/>
      </c>
      <c r="BI69" s="38" t="str">
        <f t="shared" si="154"/>
        <v/>
      </c>
      <c r="BJ69" s="38" t="str">
        <f t="shared" si="155"/>
        <v/>
      </c>
      <c r="BK69" s="38" t="str">
        <f t="shared" si="156"/>
        <v/>
      </c>
      <c r="BL69" s="38" t="str">
        <f t="shared" si="157"/>
        <v/>
      </c>
      <c r="BM69" s="38" t="str">
        <f t="shared" si="158"/>
        <v/>
      </c>
      <c r="BN69" s="41">
        <f t="shared" si="159"/>
        <v>0.5</v>
      </c>
      <c r="BO69" s="275" t="s">
        <v>125</v>
      </c>
      <c r="BP69" s="149" t="s">
        <v>2424</v>
      </c>
      <c r="BQ69" s="586" t="str">
        <f>VLOOKUP(AB69&amp;BE69&amp;BO69,[25]プルダウン!$AC$2:$AD$71,2,FALSE)</f>
        <v>C</v>
      </c>
      <c r="BR69" s="587" t="str">
        <f>VLOOKUP(BQ69,プルダウン!$A$1:$B$6,2,FALSE)</f>
        <v>政策の目的がそこそこ達成されている</v>
      </c>
      <c r="BS69" s="11"/>
      <c r="BT69" s="170" t="s">
        <v>2426</v>
      </c>
      <c r="BU69" s="468" t="s">
        <v>2427</v>
      </c>
      <c r="BV69" s="337"/>
      <c r="BW69" s="115" t="str">
        <f>VLOOKUP($A69&amp;"-"&amp;BW$4,'04施策の客観指標'!$A$4:$AU$1029,COLUMN('04施策の客観指標'!$AQ:$AQ),FALSE)</f>
        <v>-</v>
      </c>
      <c r="BX69" s="7" t="str">
        <f>VLOOKUP($A69&amp;"-"&amp;BX$4,'04施策の客観指標'!$A$4:$AU$1029,COLUMN('04施策の客観指標'!$AQ:$AQ),FALSE)</f>
        <v>-</v>
      </c>
      <c r="BY69" s="7" t="str">
        <f>VLOOKUP($A69&amp;"-"&amp;BY$4,'04施策の客観指標'!$A$4:$AU$1029,COLUMN('04施策の客観指標'!$AQ:$AQ),FALSE)</f>
        <v>-</v>
      </c>
      <c r="BZ69" s="7" t="str">
        <f>VLOOKUP($A69&amp;"-"&amp;BZ$4,'04施策の客観指標'!$A$4:$AU$1029,COLUMN('04施策の客観指標'!$AQ:$AQ),FALSE)</f>
        <v>-</v>
      </c>
      <c r="CA69" s="7" t="str">
        <f>VLOOKUP($A69&amp;"-"&amp;CA$4,'04施策の客観指標'!$A$4:$AU$1029,COLUMN('04施策の客観指標'!$AQ:$AQ),FALSE)</f>
        <v>-</v>
      </c>
      <c r="CB69" s="7" t="str">
        <f>VLOOKUP($A69&amp;"-"&amp;CB$4,'04施策の客観指標'!$A$4:$AU$1029,COLUMN('04施策の客観指標'!$AQ:$AQ),FALSE)</f>
        <v>-</v>
      </c>
      <c r="CC69" s="7" t="str">
        <f>VLOOKUP($A69&amp;"-"&amp;CC$4,'04施策の客観指標'!$A$4:$AU$1029,COLUMN('04施策の客観指標'!$AQ:$AQ),FALSE)</f>
        <v>-</v>
      </c>
      <c r="CD69" s="7" t="str">
        <f>VLOOKUP($A69&amp;"-"&amp;CD$4,'04施策の客観指標'!$A$4:$AU$1029,COLUMN('04施策の客観指標'!$AQ:$AQ),FALSE)</f>
        <v>-</v>
      </c>
      <c r="CE69" s="7" t="str">
        <f>VLOOKUP($A69&amp;"-"&amp;CE$4,'04施策の客観指標'!$A$4:$AU$1029,COLUMN('04施策の客観指標'!$AQ:$AQ),FALSE)</f>
        <v>-</v>
      </c>
      <c r="CF69" s="109" t="str">
        <f t="shared" si="84"/>
        <v>e</v>
      </c>
      <c r="CG69" s="37" t="str">
        <f>VLOOKUP($A69&amp;"-"&amp;BW$4,'04施策の客観指標'!$A$4:$AU$1029,COLUMN('04施策の客観指標'!$AU:$AU),FALSE)</f>
        <v>-</v>
      </c>
      <c r="CH69" s="38">
        <f>VLOOKUP($A69&amp;"-"&amp;BX$4,'04施策の客観指標'!$A$4:$AU$1029,COLUMN('04施策の客観指標'!$AU:$AU),FALSE)</f>
        <v>1</v>
      </c>
      <c r="CI69" s="38" t="str">
        <f>VLOOKUP($A69&amp;"-"&amp;BY$4,'04施策の客観指標'!$A$4:$AU$1029,COLUMN('04施策の客観指標'!$AU:$AU),FALSE)</f>
        <v>-</v>
      </c>
      <c r="CJ69" s="38" t="str">
        <f>VLOOKUP($A69&amp;"-"&amp;BZ$4,'04施策の客観指標'!$A$4:$AU$1029,COLUMN('04施策の客観指標'!$AU:$AU),FALSE)</f>
        <v>-</v>
      </c>
      <c r="CK69" s="38" t="str">
        <f>VLOOKUP($A69&amp;"-"&amp;CA$4,'04施策の客観指標'!$A$4:$AU$1029,COLUMN('04施策の客観指標'!$AU:$AU),FALSE)</f>
        <v>-</v>
      </c>
      <c r="CL69" s="38" t="str">
        <f>VLOOKUP($A69&amp;"-"&amp;CB$4,'04施策の客観指標'!$A$4:$AU$1029,COLUMN('04施策の客観指標'!$AU:$AU),FALSE)</f>
        <v>-</v>
      </c>
      <c r="CM69" s="38" t="str">
        <f>VLOOKUP($A69&amp;"-"&amp;CC$4,'04施策の客観指標'!$A$4:$AU$1029,COLUMN('04施策の客観指標'!$AU:$AU),FALSE)</f>
        <v>-</v>
      </c>
      <c r="CN69" s="38" t="str">
        <f>VLOOKUP($A69&amp;"-"&amp;CD$4,'04施策の客観指標'!$A$4:$AU$1029,COLUMN('04施策の客観指標'!$AU:$AU),FALSE)</f>
        <v>-</v>
      </c>
      <c r="CO69" s="38" t="str">
        <f>VLOOKUP($A69&amp;"-"&amp;CE$4,'04施策の客観指標'!$A$4:$AU$1029,COLUMN('04施策の客観指標'!$AU:$AU),FALSE)</f>
        <v>-</v>
      </c>
      <c r="CP69" s="82">
        <f t="shared" si="85"/>
        <v>1</v>
      </c>
      <c r="CQ69" s="37" t="str">
        <f t="shared" ref="CQ69:CQ118" si="301">_xlfn.SWITCH(BW69,"a",4*CG69,"b",3*CG69,"c",2*CG69,"d",1*CG69,"e",0*CG69,"-","")</f>
        <v/>
      </c>
      <c r="CR69" s="38" t="str">
        <f t="shared" ref="CR69:CR118" si="302">_xlfn.SWITCH(BX69,"a",4*CH69,"b",3*CH69,"c",2*CH69,"d",1*CH69,"e",0*CH69,"-","")</f>
        <v/>
      </c>
      <c r="CS69" s="38" t="str">
        <f t="shared" ref="CS69:CS118" si="303">_xlfn.SWITCH(BY69,"a",4*CI69,"b",3*CI69,"c",2*CI69,"d",1*CI69,"e",0*CI69,"-","")</f>
        <v/>
      </c>
      <c r="CT69" s="38" t="str">
        <f t="shared" ref="CT69:CT118" si="304">_xlfn.SWITCH(BZ69,"a",4*CJ69,"b",3*CJ69,"c",2*CJ69,"d",1*CJ69,"e",0*CJ69,"-","")</f>
        <v/>
      </c>
      <c r="CU69" s="38" t="str">
        <f t="shared" ref="CU69:CU118" si="305">_xlfn.SWITCH(CA69,"a",4*CK69,"b",3*CK69,"c",2*CK69,"d",1*CK69,"e",0*CK69,"-","")</f>
        <v/>
      </c>
      <c r="CV69" s="38" t="str">
        <f t="shared" ref="CV69:CV118" si="306">_xlfn.SWITCH(CB69,"a",4*CL69,"b",3*CL69,"c",2*CL69,"d",1*CL69,"e",0*CL69,"-","")</f>
        <v/>
      </c>
      <c r="CW69" s="38" t="str">
        <f t="shared" ref="CW69:CW118" si="307">_xlfn.SWITCH(CC69,"a",4*CM69,"b",3*CM69,"c",2*CM69,"d",1*CM69,"e",0*CM69,"-","")</f>
        <v/>
      </c>
      <c r="CX69" s="38" t="str">
        <f t="shared" ref="CX69:CX118" si="308">_xlfn.SWITCH(CD69,"a",4*CN69,"b",3*CN69,"c",2*CN69,"d",1*CN69,"e",0*CN69,"-","")</f>
        <v/>
      </c>
      <c r="CY69" s="38" t="str">
        <f t="shared" ref="CY69:CY118" si="309">_xlfn.SWITCH(CE69,"a",4*CO69,"b",3*CO69,"c",2*CO69,"d",1*CO69,"e",0*CO69,"-","")</f>
        <v/>
      </c>
      <c r="CZ69" s="41">
        <f t="shared" si="87"/>
        <v>0</v>
      </c>
      <c r="DA69" s="37" t="str">
        <f>IF($K69="○",VLOOKUP($C69&amp;"-"&amp;DA$4,'05市民生活実感調査'!$A$3:$BC$218,COLUMN('05市民生活実感調査'!$Y:$Y),FALSE),"-")</f>
        <v>-</v>
      </c>
      <c r="DB69" s="38" t="str">
        <f>IF($L69="○",VLOOKUP($C69&amp;"-"&amp;DB$4,'05市民生活実感調査'!$A$3:$BC$218,COLUMN('05市民生活実感調査'!$Y:$Y),FALSE),"-")</f>
        <v>-</v>
      </c>
      <c r="DC69" s="38" t="str">
        <f>IF($M69="○",VLOOKUP($C69&amp;"-"&amp;DC$4,'05市民生活実感調査'!$A$3:$BC$218,COLUMN('05市民生活実感調査'!$Y:$Y),FALSE),"-")</f>
        <v>-</v>
      </c>
      <c r="DD69" s="38" t="str">
        <f>IF($N69="○",VLOOKUP($C69&amp;"-"&amp;DD$4,'05市民生活実感調査'!$A$3:$BC$218,COLUMN('05市民生活実感調査'!$Y:$Y),FALSE),"-")</f>
        <v>-</v>
      </c>
      <c r="DE69" s="38" t="str">
        <f>IF($O69="○",VLOOKUP($C69&amp;"-"&amp;DE$4,'05市民生活実感調査'!$A$3:$BC$218,COLUMN('05市民生活実感調査'!$Y:$Y),FALSE),"-")</f>
        <v>-</v>
      </c>
      <c r="DF69" s="38" t="str">
        <f>IF($P69="○",VLOOKUP($C69&amp;"-"&amp;DF$4,'05市民生活実感調査'!$A$3:$BC$218,COLUMN('05市民生活実感調査'!$Y:$Y),FALSE),"-")</f>
        <v>-</v>
      </c>
      <c r="DG69" s="38" t="str">
        <f>IF($Q69="○",VLOOKUP($C69&amp;"-"&amp;DG$4,'05市民生活実感調査'!$A$3:$BC$218,COLUMN('05市民生活実感調査'!$Y:$Y),FALSE),"-")</f>
        <v>-</v>
      </c>
      <c r="DH69" s="38" t="str">
        <f>IF($R69="○",VLOOKUP($C69&amp;"-"&amp;DH$4,'05市民生活実感調査'!$A$3:$BC$218,COLUMN('05市民生活実感調査'!$Y:$Y),FALSE),"-")</f>
        <v>-</v>
      </c>
      <c r="DI69" s="109" t="e">
        <f t="shared" si="88"/>
        <v>#DIV/0!</v>
      </c>
      <c r="DJ69" s="37" t="str">
        <f t="shared" si="89"/>
        <v/>
      </c>
      <c r="DK69" s="38" t="str">
        <f t="shared" ref="DK69:DK118" si="310">_xlfn.SWITCH(DB69,"a",4,"b",3,"c",2,"d",1,"e",0,"-","")</f>
        <v/>
      </c>
      <c r="DL69" s="38" t="str">
        <f t="shared" ref="DL69:DL118" si="311">_xlfn.SWITCH(DC69,"a",4,"b",3,"c",2,"d",1,"e",0,"-","")</f>
        <v/>
      </c>
      <c r="DM69" s="38" t="str">
        <f t="shared" ref="DM69:DM118" si="312">_xlfn.SWITCH(DD69,"a",4,"b",3,"c",2,"d",1,"e",0,"-","")</f>
        <v/>
      </c>
      <c r="DN69" s="38" t="str">
        <f t="shared" ref="DN69:DN118" si="313">_xlfn.SWITCH(DE69,"a",4,"b",3,"c",2,"d",1,"e",0,"-","")</f>
        <v/>
      </c>
      <c r="DO69" s="38" t="str">
        <f t="shared" ref="DO69:DO118" si="314">_xlfn.SWITCH(DF69,"a",4,"b",3,"c",2,"d",1,"e",0,"-","")</f>
        <v/>
      </c>
      <c r="DP69" s="38" t="str">
        <f t="shared" ref="DP69:DP118" si="315">_xlfn.SWITCH(DG69,"a",4,"b",3,"c",2,"d",1,"e",0,"-","")</f>
        <v/>
      </c>
      <c r="DQ69" s="38" t="str">
        <f t="shared" ref="DQ69:DQ118" si="316">_xlfn.SWITCH(DH69,"a",4,"b",3,"c",2,"d",1,"e",0,"-","")</f>
        <v/>
      </c>
      <c r="DR69" s="41" t="e">
        <f t="shared" si="90"/>
        <v>#DIV/0!</v>
      </c>
      <c r="DS69" s="13" t="str">
        <f t="shared" si="91"/>
        <v>市民実感</v>
      </c>
      <c r="DT69" s="5" t="str">
        <f t="shared" si="92"/>
        <v>多彩な市民のニーズに応えられているかは，客観指標よりも実際に利用されている市民の実感に重みを付ける方が適切であるため市民実感評価を重視する。</v>
      </c>
      <c r="DU69" s="108" t="e">
        <f>VLOOKUP(CF69&amp;DI69&amp;DS69,プルダウン!$AC$2:$AD$51,2,FALSE)</f>
        <v>#DIV/0!</v>
      </c>
      <c r="DV69" s="12" t="e">
        <f>VLOOKUP(DU69,プルダウン!$A$1:$B$6,2,FALSE)</f>
        <v>#DIV/0!</v>
      </c>
      <c r="DW69" s="11"/>
      <c r="DX69" s="12"/>
      <c r="DY69" s="22" t="s">
        <v>81</v>
      </c>
      <c r="DZ69" s="116"/>
      <c r="EA69" s="115" t="str">
        <f>VLOOKUP($A69&amp;"-"&amp;EA$4,'04施策の客観指標'!$A$4:$AU$1029,COLUMN('04施策の客観指標'!$AR:$AR),FALSE)</f>
        <v>-</v>
      </c>
      <c r="EB69" s="7" t="str">
        <f>VLOOKUP($A69&amp;"-"&amp;EB$4,'04施策の客観指標'!$A$4:$AU$1029,COLUMN('04施策の客観指標'!$AR:$AR),FALSE)</f>
        <v>-</v>
      </c>
      <c r="EC69" s="7" t="str">
        <f>VLOOKUP($A69&amp;"-"&amp;EC$4,'04施策の客観指標'!$A$4:$AU$1029,COLUMN('04施策の客観指標'!$AR:$AR),FALSE)</f>
        <v>-</v>
      </c>
      <c r="ED69" s="7" t="str">
        <f>VLOOKUP($A69&amp;"-"&amp;ED$4,'04施策の客観指標'!$A$4:$AU$1029,COLUMN('04施策の客観指標'!$AR:$AR),FALSE)</f>
        <v>-</v>
      </c>
      <c r="EE69" s="7" t="str">
        <f>VLOOKUP($A69&amp;"-"&amp;EE$4,'04施策の客観指標'!$A$4:$AU$1029,COLUMN('04施策の客観指標'!$AR:$AR),FALSE)</f>
        <v>-</v>
      </c>
      <c r="EF69" s="7" t="str">
        <f>VLOOKUP($A69&amp;"-"&amp;EF$4,'04施策の客観指標'!$A$4:$AU$1029,COLUMN('04施策の客観指標'!$AR:$AR),FALSE)</f>
        <v>-</v>
      </c>
      <c r="EG69" s="7" t="str">
        <f>VLOOKUP($A69&amp;"-"&amp;EG$4,'04施策の客観指標'!$A$4:$AU$1029,COLUMN('04施策の客観指標'!$AR:$AR),FALSE)</f>
        <v>-</v>
      </c>
      <c r="EH69" s="7" t="str">
        <f>VLOOKUP($A69&amp;"-"&amp;EH$4,'04施策の客観指標'!$A$4:$AU$1029,COLUMN('04施策の客観指標'!$AR:$AR),FALSE)</f>
        <v>-</v>
      </c>
      <c r="EI69" s="7" t="str">
        <f>VLOOKUP($A69&amp;"-"&amp;EI$4,'04施策の客観指標'!$A$4:$AU$1029,COLUMN('04施策の客観指標'!$AR:$AR),FALSE)</f>
        <v>-</v>
      </c>
      <c r="EJ69" s="109" t="str">
        <f t="shared" si="93"/>
        <v>e</v>
      </c>
      <c r="EK69" s="37" t="str">
        <f>VLOOKUP($A69&amp;"-"&amp;EA$4,'04施策の客観指標'!$A$4:$AU$1029,COLUMN('04施策の客観指標'!$AU:$AU),FALSE)</f>
        <v>-</v>
      </c>
      <c r="EL69" s="38">
        <f>VLOOKUP($A69&amp;"-"&amp;EB$4,'04施策の客観指標'!$A$4:$AU$1029,COLUMN('04施策の客観指標'!$AU:$AU),FALSE)</f>
        <v>1</v>
      </c>
      <c r="EM69" s="38" t="str">
        <f>VLOOKUP($A69&amp;"-"&amp;EC$4,'04施策の客観指標'!$A$4:$AU$1029,COLUMN('04施策の客観指標'!$AU:$AU),FALSE)</f>
        <v>-</v>
      </c>
      <c r="EN69" s="38" t="str">
        <f>VLOOKUP($A69&amp;"-"&amp;ED$4,'04施策の客観指標'!$A$4:$AU$1029,COLUMN('04施策の客観指標'!$AU:$AU),FALSE)</f>
        <v>-</v>
      </c>
      <c r="EO69" s="38" t="str">
        <f>VLOOKUP($A69&amp;"-"&amp;EE$4,'04施策の客観指標'!$A$4:$AU$1029,COLUMN('04施策の客観指標'!$AU:$AU),FALSE)</f>
        <v>-</v>
      </c>
      <c r="EP69" s="38" t="str">
        <f>VLOOKUP($A69&amp;"-"&amp;EF$4,'04施策の客観指標'!$A$4:$AU$1029,COLUMN('04施策の客観指標'!$AU:$AU),FALSE)</f>
        <v>-</v>
      </c>
      <c r="EQ69" s="38" t="str">
        <f>VLOOKUP($A69&amp;"-"&amp;EG$4,'04施策の客観指標'!$A$4:$AU$1029,COLUMN('04施策の客観指標'!$AU:$AU),FALSE)</f>
        <v>-</v>
      </c>
      <c r="ER69" s="38" t="str">
        <f>VLOOKUP($A69&amp;"-"&amp;EH$4,'04施策の客観指標'!$A$4:$AU$1029,COLUMN('04施策の客観指標'!$AU:$AU),FALSE)</f>
        <v>-</v>
      </c>
      <c r="ES69" s="38" t="str">
        <f>VLOOKUP($A69&amp;"-"&amp;EI$4,'04施策の客観指標'!$A$4:$AU$1029,COLUMN('04施策の客観指標'!$AU:$AU),FALSE)</f>
        <v>-</v>
      </c>
      <c r="ET69" s="82">
        <f t="shared" si="94"/>
        <v>1</v>
      </c>
      <c r="EU69" s="37" t="str">
        <f t="shared" si="95"/>
        <v/>
      </c>
      <c r="EV69" s="38" t="str">
        <f t="shared" ref="EV69:EV118" si="317">_xlfn.SWITCH(EB69,"a",4*EL69,"b",3*EL69,"c",2*EL69,"d",1*EL69,"e",0*EL69,"-","")</f>
        <v/>
      </c>
      <c r="EW69" s="38" t="str">
        <f t="shared" ref="EW69:EW118" si="318">_xlfn.SWITCH(EC69,"a",4*EM69,"b",3*EM69,"c",2*EM69,"d",1*EM69,"e",0*EM69,"-","")</f>
        <v/>
      </c>
      <c r="EX69" s="38" t="str">
        <f t="shared" ref="EX69:EX118" si="319">_xlfn.SWITCH(ED69,"a",4*EN69,"b",3*EN69,"c",2*EN69,"d",1*EN69,"e",0*EN69,"-","")</f>
        <v/>
      </c>
      <c r="EY69" s="38" t="str">
        <f t="shared" ref="EY69:EY118" si="320">_xlfn.SWITCH(EE69,"a",4*EO69,"b",3*EO69,"c",2*EO69,"d",1*EO69,"e",0*EO69,"-","")</f>
        <v/>
      </c>
      <c r="EZ69" s="38" t="str">
        <f t="shared" ref="EZ69:EZ118" si="321">_xlfn.SWITCH(EF69,"a",4*EP69,"b",3*EP69,"c",2*EP69,"d",1*EP69,"e",0*EP69,"-","")</f>
        <v/>
      </c>
      <c r="FA69" s="38" t="str">
        <f t="shared" ref="FA69:FA118" si="322">_xlfn.SWITCH(EG69,"a",4*EQ69,"b",3*EQ69,"c",2*EQ69,"d",1*EQ69,"e",0*EQ69,"-","")</f>
        <v/>
      </c>
      <c r="FB69" s="38" t="str">
        <f t="shared" ref="FB69:FB118" si="323">_xlfn.SWITCH(EH69,"a",4*ER69,"b",3*ER69,"c",2*ER69,"d",1*ER69,"e",0*ER69,"-","")</f>
        <v/>
      </c>
      <c r="FC69" s="38" t="str">
        <f t="shared" ref="FC69:FC118" si="324">_xlfn.SWITCH(EI69,"a",4*ES69,"b",3*ES69,"c",2*ES69,"d",1*ES69,"e",0*ES69,"-","")</f>
        <v/>
      </c>
      <c r="FD69" s="41">
        <f t="shared" si="96"/>
        <v>0</v>
      </c>
      <c r="FE69" s="37" t="str">
        <f>IF($K69="○",VLOOKUP($C69&amp;"-"&amp;FE$4,'05市民生活実感調査'!$A$3:$BC$218,COLUMN('05市民生活実感調査'!$AI:$AI),FALSE),"-")</f>
        <v>-</v>
      </c>
      <c r="FF69" s="38" t="str">
        <f>IF($L69="○",VLOOKUP($C69&amp;"-"&amp;FF$4,'05市民生活実感調査'!$A$3:$BC$218,COLUMN('05市民生活実感調査'!$AI:$AI),FALSE),"-")</f>
        <v>-</v>
      </c>
      <c r="FG69" s="38" t="str">
        <f>IF($M69="○",VLOOKUP($C69&amp;"-"&amp;FG$4,'05市民生活実感調査'!$A$3:$BC$218,COLUMN('05市民生活実感調査'!$AI:$AI),FALSE),"-")</f>
        <v>-</v>
      </c>
      <c r="FH69" s="38" t="str">
        <f>IF($N69="○",VLOOKUP($C69&amp;"-"&amp;FH$4,'05市民生活実感調査'!$A$3:$BC$218,COLUMN('05市民生活実感調査'!$AI:$AI),FALSE),"-")</f>
        <v>-</v>
      </c>
      <c r="FI69" s="38" t="str">
        <f>IF($O69="○",VLOOKUP($C69&amp;"-"&amp;FI$4,'05市民生活実感調査'!$A$3:$BC$218,COLUMN('05市民生活実感調査'!$AI:$AI),FALSE),"-")</f>
        <v>-</v>
      </c>
      <c r="FJ69" s="38" t="str">
        <f>IF($P69="○",VLOOKUP($C69&amp;"-"&amp;FJ$4,'05市民生活実感調査'!$A$3:$BC$218,COLUMN('05市民生活実感調査'!$AI:$AI),FALSE),"-")</f>
        <v>-</v>
      </c>
      <c r="FK69" s="38" t="str">
        <f>IF($Q69="○",VLOOKUP($C69&amp;"-"&amp;FK$4,'05市民生活実感調査'!$A$3:$BC$218,COLUMN('05市民生活実感調査'!$AI:$AI),FALSE),"-")</f>
        <v>-</v>
      </c>
      <c r="FL69" s="38" t="str">
        <f>IF($R69="○",VLOOKUP($C69&amp;"-"&amp;FL$4,'05市民生活実感調査'!$A$3:$BC$218,COLUMN('05市民生活実感調査'!$AI:$AI),FALSE),"-")</f>
        <v>-</v>
      </c>
      <c r="FM69" s="109" t="e">
        <f t="shared" si="97"/>
        <v>#DIV/0!</v>
      </c>
      <c r="FN69" s="37" t="str">
        <f t="shared" si="98"/>
        <v/>
      </c>
      <c r="FO69" s="38" t="str">
        <f t="shared" ref="FO69:FO118" si="325">_xlfn.SWITCH(FF69,"a",4,"b",3,"c",2,"d",1,"e",0,"-","")</f>
        <v/>
      </c>
      <c r="FP69" s="38" t="str">
        <f t="shared" ref="FP69:FP118" si="326">_xlfn.SWITCH(FG69,"a",4,"b",3,"c",2,"d",1,"e",0,"-","")</f>
        <v/>
      </c>
      <c r="FQ69" s="38" t="str">
        <f t="shared" ref="FQ69:FQ118" si="327">_xlfn.SWITCH(FH69,"a",4,"b",3,"c",2,"d",1,"e",0,"-","")</f>
        <v/>
      </c>
      <c r="FR69" s="38" t="str">
        <f t="shared" ref="FR69:FR118" si="328">_xlfn.SWITCH(FI69,"a",4,"b",3,"c",2,"d",1,"e",0,"-","")</f>
        <v/>
      </c>
      <c r="FS69" s="38" t="str">
        <f t="shared" ref="FS69:FS118" si="329">_xlfn.SWITCH(FJ69,"a",4,"b",3,"c",2,"d",1,"e",0,"-","")</f>
        <v/>
      </c>
      <c r="FT69" s="38" t="str">
        <f t="shared" ref="FT69:FT118" si="330">_xlfn.SWITCH(FK69,"a",4,"b",3,"c",2,"d",1,"e",0,"-","")</f>
        <v/>
      </c>
      <c r="FU69" s="38" t="str">
        <f t="shared" ref="FU69:FU118" si="331">_xlfn.SWITCH(FL69,"a",4,"b",3,"c",2,"d",1,"e",0,"-","")</f>
        <v/>
      </c>
      <c r="FV69" s="41" t="e">
        <f t="shared" si="99"/>
        <v>#DIV/0!</v>
      </c>
      <c r="FW69" s="13" t="str">
        <f t="shared" si="100"/>
        <v>市民実感</v>
      </c>
      <c r="FX69" s="5" t="str">
        <f t="shared" si="101"/>
        <v>多彩な市民のニーズに応えられているかは，客観指標よりも実際に利用されている市民の実感に重みを付ける方が適切であるため市民実感評価を重視する。</v>
      </c>
      <c r="FY69" s="108" t="e">
        <f>VLOOKUP(EJ69&amp;FM69&amp;FW69,プルダウン!$AC$2:$AD$51,2,FALSE)</f>
        <v>#DIV/0!</v>
      </c>
      <c r="FZ69" s="12" t="e">
        <f>VLOOKUP(FY69,プルダウン!$A$1:$B$6,2,FALSE)</f>
        <v>#DIV/0!</v>
      </c>
      <c r="GA69" s="11"/>
      <c r="GB69" s="12"/>
      <c r="GC69" s="22" t="s">
        <v>81</v>
      </c>
      <c r="GD69" s="116"/>
      <c r="GE69" s="115" t="str">
        <f>VLOOKUP($A69&amp;"-"&amp;GE$4,'04施策の客観指標'!$A$4:$AU$1029,COLUMN('04施策の客観指標'!$AS:$AS),FALSE)</f>
        <v>-</v>
      </c>
      <c r="GF69" s="7" t="str">
        <f>VLOOKUP($A69&amp;"-"&amp;GF$4,'04施策の客観指標'!$A$4:$AU$1029,COLUMN('04施策の客観指標'!$AS:$AS),FALSE)</f>
        <v>-</v>
      </c>
      <c r="GG69" s="7" t="str">
        <f>VLOOKUP($A69&amp;"-"&amp;GG$4,'04施策の客観指標'!$A$4:$AU$1029,COLUMN('04施策の客観指標'!$AS:$AS),FALSE)</f>
        <v>-</v>
      </c>
      <c r="GH69" s="7" t="str">
        <f>VLOOKUP($A69&amp;"-"&amp;GH$4,'04施策の客観指標'!$A$4:$AU$1029,COLUMN('04施策の客観指標'!$AS:$AS),FALSE)</f>
        <v>-</v>
      </c>
      <c r="GI69" s="7" t="str">
        <f>VLOOKUP($A69&amp;"-"&amp;GI$4,'04施策の客観指標'!$A$4:$AU$1029,COLUMN('04施策の客観指標'!$AS:$AS),FALSE)</f>
        <v>-</v>
      </c>
      <c r="GJ69" s="7" t="str">
        <f>VLOOKUP($A69&amp;"-"&amp;GJ$4,'04施策の客観指標'!$A$4:$AU$1029,COLUMN('04施策の客観指標'!$AS:$AS),FALSE)</f>
        <v>-</v>
      </c>
      <c r="GK69" s="7" t="str">
        <f>VLOOKUP($A69&amp;"-"&amp;GK$4,'04施策の客観指標'!$A$4:$AU$1029,COLUMN('04施策の客観指標'!$AS:$AS),FALSE)</f>
        <v>-</v>
      </c>
      <c r="GL69" s="7" t="str">
        <f>VLOOKUP($A69&amp;"-"&amp;GL$4,'04施策の客観指標'!$A$4:$AU$1029,COLUMN('04施策の客観指標'!$AS:$AS),FALSE)</f>
        <v>-</v>
      </c>
      <c r="GM69" s="7" t="str">
        <f>VLOOKUP($A69&amp;"-"&amp;GM$4,'04施策の客観指標'!$A$4:$AU$1029,COLUMN('04施策の客観指標'!$AS:$AS),FALSE)</f>
        <v>-</v>
      </c>
      <c r="GN69" s="109" t="str">
        <f t="shared" si="102"/>
        <v>e</v>
      </c>
      <c r="GO69" s="37" t="str">
        <f>VLOOKUP($A69&amp;"-"&amp;GE$4,'04施策の客観指標'!$A$4:$AU$1029,COLUMN('04施策の客観指標'!$AU:$AU),FALSE)</f>
        <v>-</v>
      </c>
      <c r="GP69" s="38">
        <f>VLOOKUP($A69&amp;"-"&amp;GF$4,'04施策の客観指標'!$A$4:$AU$1029,COLUMN('04施策の客観指標'!$AU:$AU),FALSE)</f>
        <v>1</v>
      </c>
      <c r="GQ69" s="38" t="str">
        <f>VLOOKUP($A69&amp;"-"&amp;GG$4,'04施策の客観指標'!$A$4:$AU$1029,COLUMN('04施策の客観指標'!$AU:$AU),FALSE)</f>
        <v>-</v>
      </c>
      <c r="GR69" s="38" t="str">
        <f>VLOOKUP($A69&amp;"-"&amp;GH$4,'04施策の客観指標'!$A$4:$AU$1029,COLUMN('04施策の客観指標'!$AU:$AU),FALSE)</f>
        <v>-</v>
      </c>
      <c r="GS69" s="38" t="str">
        <f>VLOOKUP($A69&amp;"-"&amp;GI$4,'04施策の客観指標'!$A$4:$AU$1029,COLUMN('04施策の客観指標'!$AU:$AU),FALSE)</f>
        <v>-</v>
      </c>
      <c r="GT69" s="38" t="str">
        <f>VLOOKUP($A69&amp;"-"&amp;GJ$4,'04施策の客観指標'!$A$4:$AU$1029,COLUMN('04施策の客観指標'!$AU:$AU),FALSE)</f>
        <v>-</v>
      </c>
      <c r="GU69" s="38" t="str">
        <f>VLOOKUP($A69&amp;"-"&amp;GK$4,'04施策の客観指標'!$A$4:$AU$1029,COLUMN('04施策の客観指標'!$AU:$AU),FALSE)</f>
        <v>-</v>
      </c>
      <c r="GV69" s="38" t="str">
        <f>VLOOKUP($A69&amp;"-"&amp;GL$4,'04施策の客観指標'!$A$4:$AU$1029,COLUMN('04施策の客観指標'!$AU:$AU),FALSE)</f>
        <v>-</v>
      </c>
      <c r="GW69" s="38" t="str">
        <f>VLOOKUP($A69&amp;"-"&amp;GM$4,'04施策の客観指標'!$A$4:$AU$1029,COLUMN('04施策の客観指標'!$AU:$AU),FALSE)</f>
        <v>-</v>
      </c>
      <c r="GX69" s="82">
        <f t="shared" si="103"/>
        <v>1</v>
      </c>
      <c r="GY69" s="37" t="str">
        <f t="shared" si="104"/>
        <v/>
      </c>
      <c r="GZ69" s="38" t="str">
        <f t="shared" ref="GZ69:GZ118" si="332">_xlfn.SWITCH(GF69,"a",4*GP69,"b",3*GP69,"c",2*GP69,"d",1*GP69,"e",0*GP69,"-","")</f>
        <v/>
      </c>
      <c r="HA69" s="38" t="str">
        <f t="shared" ref="HA69:HA118" si="333">_xlfn.SWITCH(GG69,"a",4*GQ69,"b",3*GQ69,"c",2*GQ69,"d",1*GQ69,"e",0*GQ69,"-","")</f>
        <v/>
      </c>
      <c r="HB69" s="38" t="str">
        <f t="shared" ref="HB69:HB118" si="334">_xlfn.SWITCH(GH69,"a",4*GR69,"b",3*GR69,"c",2*GR69,"d",1*GR69,"e",0*GR69,"-","")</f>
        <v/>
      </c>
      <c r="HC69" s="38" t="str">
        <f t="shared" ref="HC69:HC118" si="335">_xlfn.SWITCH(GI69,"a",4*GS69,"b",3*GS69,"c",2*GS69,"d",1*GS69,"e",0*GS69,"-","")</f>
        <v/>
      </c>
      <c r="HD69" s="38" t="str">
        <f t="shared" ref="HD69:HD118" si="336">_xlfn.SWITCH(GJ69,"a",4*GT69,"b",3*GT69,"c",2*GT69,"d",1*GT69,"e",0*GT69,"-","")</f>
        <v/>
      </c>
      <c r="HE69" s="38" t="str">
        <f t="shared" ref="HE69:HE118" si="337">_xlfn.SWITCH(GK69,"a",4*GU69,"b",3*GU69,"c",2*GU69,"d",1*GU69,"e",0*GU69,"-","")</f>
        <v/>
      </c>
      <c r="HF69" s="38" t="str">
        <f t="shared" ref="HF69:HF118" si="338">_xlfn.SWITCH(GL69,"a",4*GV69,"b",3*GV69,"c",2*GV69,"d",1*GV69,"e",0*GV69,"-","")</f>
        <v/>
      </c>
      <c r="HG69" s="38" t="str">
        <f t="shared" ref="HG69:HG118" si="339">_xlfn.SWITCH(GM69,"a",4*GW69,"b",3*GW69,"c",2*GW69,"d",1*GW69,"e",0*GW69,"-","")</f>
        <v/>
      </c>
      <c r="HH69" s="41">
        <f t="shared" si="105"/>
        <v>0</v>
      </c>
      <c r="HI69" s="37" t="str">
        <f>IF($K69="○",VLOOKUP($C69&amp;"-"&amp;HI$4,'05市民生活実感調査'!$A$3:$BC$218,COLUMN('05市民生活実感調査'!$AS:$AS),FALSE),"-")</f>
        <v>-</v>
      </c>
      <c r="HJ69" s="38" t="str">
        <f>IF($L69="○",VLOOKUP($C69&amp;"-"&amp;HJ$4,'05市民生活実感調査'!$A$3:$BC$218,COLUMN('05市民生活実感調査'!$AS:$AS),FALSE),"-")</f>
        <v>-</v>
      </c>
      <c r="HK69" s="38" t="str">
        <f>IF($M69="○",VLOOKUP($C69&amp;"-"&amp;HK$4,'05市民生活実感調査'!$A$3:$BC$218,COLUMN('05市民生活実感調査'!$AS:$AS),FALSE),"-")</f>
        <v>-</v>
      </c>
      <c r="HL69" s="38" t="str">
        <f>IF($N69="○",VLOOKUP($C69&amp;"-"&amp;HL$4,'05市民生活実感調査'!$A$3:$BC$218,COLUMN('05市民生活実感調査'!$AS:$AS),FALSE),"-")</f>
        <v>-</v>
      </c>
      <c r="HM69" s="38" t="str">
        <f>IF($O69="○",VLOOKUP($C69&amp;"-"&amp;HM$4,'05市民生活実感調査'!$A$3:$BC$218,COLUMN('05市民生活実感調査'!$AS:$AS),FALSE),"-")</f>
        <v>-</v>
      </c>
      <c r="HN69" s="38" t="str">
        <f>IF($P69="○",VLOOKUP($C69&amp;"-"&amp;HN$4,'05市民生活実感調査'!$A$3:$BC$218,COLUMN('05市民生活実感調査'!$AS:$AS),FALSE),"-")</f>
        <v>-</v>
      </c>
      <c r="HO69" s="38" t="str">
        <f>IF($Q69="○",VLOOKUP($C69&amp;"-"&amp;HO$4,'05市民生活実感調査'!$A$3:$BC$218,COLUMN('05市民生活実感調査'!$AS:$AS),FALSE),"-")</f>
        <v>-</v>
      </c>
      <c r="HP69" s="38" t="str">
        <f>IF($R69="○",VLOOKUP($C69&amp;"-"&amp;HP$4,'05市民生活実感調査'!$A$3:$BC$218,COLUMN('05市民生活実感調査'!$AS:$AS),FALSE),"-")</f>
        <v>-</v>
      </c>
      <c r="HQ69" s="109" t="e">
        <f t="shared" si="106"/>
        <v>#DIV/0!</v>
      </c>
      <c r="HR69" s="37" t="str">
        <f t="shared" si="107"/>
        <v/>
      </c>
      <c r="HS69" s="38" t="str">
        <f t="shared" ref="HS69:HS118" si="340">_xlfn.SWITCH(HJ69,"a",4,"b",3,"c",2,"d",1,"e",0,"-","")</f>
        <v/>
      </c>
      <c r="HT69" s="38" t="str">
        <f t="shared" ref="HT69:HT118" si="341">_xlfn.SWITCH(HK69,"a",4,"b",3,"c",2,"d",1,"e",0,"-","")</f>
        <v/>
      </c>
      <c r="HU69" s="38" t="str">
        <f t="shared" ref="HU69:HU118" si="342">_xlfn.SWITCH(HL69,"a",4,"b",3,"c",2,"d",1,"e",0,"-","")</f>
        <v/>
      </c>
      <c r="HV69" s="38" t="str">
        <f t="shared" ref="HV69:HV118" si="343">_xlfn.SWITCH(HM69,"a",4,"b",3,"c",2,"d",1,"e",0,"-","")</f>
        <v/>
      </c>
      <c r="HW69" s="38" t="str">
        <f t="shared" ref="HW69:HW118" si="344">_xlfn.SWITCH(HN69,"a",4,"b",3,"c",2,"d",1,"e",0,"-","")</f>
        <v/>
      </c>
      <c r="HX69" s="38" t="str">
        <f t="shared" ref="HX69:HX118" si="345">_xlfn.SWITCH(HO69,"a",4,"b",3,"c",2,"d",1,"e",0,"-","")</f>
        <v/>
      </c>
      <c r="HY69" s="38" t="str">
        <f t="shared" ref="HY69:HY118" si="346">_xlfn.SWITCH(HP69,"a",4,"b",3,"c",2,"d",1,"e",0,"-","")</f>
        <v/>
      </c>
      <c r="HZ69" s="41" t="e">
        <f t="shared" si="108"/>
        <v>#DIV/0!</v>
      </c>
      <c r="IA69" s="13" t="str">
        <f t="shared" si="109"/>
        <v>市民実感</v>
      </c>
      <c r="IB69" s="5" t="str">
        <f t="shared" si="110"/>
        <v>多彩な市民のニーズに応えられているかは，客観指標よりも実際に利用されている市民の実感に重みを付ける方が適切であるため市民実感評価を重視する。</v>
      </c>
      <c r="IC69" s="108" t="e">
        <f>VLOOKUP(GN69&amp;HQ69&amp;IA69,プルダウン!$AC$2:$AD$51,2,FALSE)</f>
        <v>#DIV/0!</v>
      </c>
      <c r="ID69" s="12" t="e">
        <f>VLOOKUP(IC69,プルダウン!$A$1:$B$6,2,FALSE)</f>
        <v>#DIV/0!</v>
      </c>
      <c r="IE69" s="11"/>
      <c r="IF69" s="12"/>
      <c r="IG69" s="22" t="s">
        <v>81</v>
      </c>
      <c r="IH69" s="116"/>
      <c r="II69" s="115" t="str">
        <f>VLOOKUP($A69&amp;"-"&amp;II$4,'04施策の客観指標'!$A$4:$AU$1029,COLUMN('04施策の客観指標'!$AT:$AT),FALSE)</f>
        <v>-</v>
      </c>
      <c r="IJ69" s="7" t="str">
        <f>VLOOKUP($A69&amp;"-"&amp;IJ$4,'04施策の客観指標'!$A$4:$AU$1029,COLUMN('04施策の客観指標'!$AT:$AT),FALSE)</f>
        <v>-</v>
      </c>
      <c r="IK69" s="7" t="str">
        <f>VLOOKUP($A69&amp;"-"&amp;IK$4,'04施策の客観指標'!$A$4:$AU$1029,COLUMN('04施策の客観指標'!$AT:$AT),FALSE)</f>
        <v>-</v>
      </c>
      <c r="IL69" s="7" t="str">
        <f>VLOOKUP($A69&amp;"-"&amp;IL$4,'04施策の客観指標'!$A$4:$AU$1029,COLUMN('04施策の客観指標'!$AT:$AT),FALSE)</f>
        <v>-</v>
      </c>
      <c r="IM69" s="7" t="str">
        <f>VLOOKUP($A69&amp;"-"&amp;IM$4,'04施策の客観指標'!$A$4:$AU$1029,COLUMN('04施策の客観指標'!$AT:$AT),FALSE)</f>
        <v>-</v>
      </c>
      <c r="IN69" s="7" t="str">
        <f>VLOOKUP($A69&amp;"-"&amp;IN$4,'04施策の客観指標'!$A$4:$AU$1029,COLUMN('04施策の客観指標'!$AT:$AT),FALSE)</f>
        <v>-</v>
      </c>
      <c r="IO69" s="7" t="str">
        <f>VLOOKUP($A69&amp;"-"&amp;IO$4,'04施策の客観指標'!$A$4:$AU$1029,COLUMN('04施策の客観指標'!$AT:$AT),FALSE)</f>
        <v>-</v>
      </c>
      <c r="IP69" s="7" t="str">
        <f>VLOOKUP($A69&amp;"-"&amp;IP$4,'04施策の客観指標'!$A$4:$AU$1029,COLUMN('04施策の客観指標'!$AT:$AT),FALSE)</f>
        <v>-</v>
      </c>
      <c r="IQ69" s="7" t="str">
        <f>VLOOKUP($A69&amp;"-"&amp;IQ$4,'04施策の客観指標'!$A$4:$AU$1029,COLUMN('04施策の客観指標'!$AT:$AT),FALSE)</f>
        <v>-</v>
      </c>
      <c r="IR69" s="109" t="str">
        <f t="shared" si="111"/>
        <v>e</v>
      </c>
      <c r="IS69" s="37" t="str">
        <f>VLOOKUP($A69&amp;"-"&amp;II$4,'04施策の客観指標'!$A$4:$AU$1029,COLUMN('04施策の客観指標'!$AU:$AU),FALSE)</f>
        <v>-</v>
      </c>
      <c r="IT69" s="38">
        <f>VLOOKUP($A69&amp;"-"&amp;IJ$4,'04施策の客観指標'!$A$4:$AU$1029,COLUMN('04施策の客観指標'!$AU:$AU),FALSE)</f>
        <v>1</v>
      </c>
      <c r="IU69" s="38" t="str">
        <f>VLOOKUP($A69&amp;"-"&amp;IK$4,'04施策の客観指標'!$A$4:$AU$1029,COLUMN('04施策の客観指標'!$AU:$AU),FALSE)</f>
        <v>-</v>
      </c>
      <c r="IV69" s="38" t="str">
        <f>VLOOKUP($A69&amp;"-"&amp;IL$4,'04施策の客観指標'!$A$4:$AU$1029,COLUMN('04施策の客観指標'!$AU:$AU),FALSE)</f>
        <v>-</v>
      </c>
      <c r="IW69" s="38" t="str">
        <f>VLOOKUP($A69&amp;"-"&amp;IM$4,'04施策の客観指標'!$A$4:$AU$1029,COLUMN('04施策の客観指標'!$AU:$AU),FALSE)</f>
        <v>-</v>
      </c>
      <c r="IX69" s="38" t="str">
        <f>VLOOKUP($A69&amp;"-"&amp;IN$4,'04施策の客観指標'!$A$4:$AU$1029,COLUMN('04施策の客観指標'!$AU:$AU),FALSE)</f>
        <v>-</v>
      </c>
      <c r="IY69" s="38" t="str">
        <f>VLOOKUP($A69&amp;"-"&amp;IO$4,'04施策の客観指標'!$A$4:$AU$1029,COLUMN('04施策の客観指標'!$AU:$AU),FALSE)</f>
        <v>-</v>
      </c>
      <c r="IZ69" s="38" t="str">
        <f>VLOOKUP($A69&amp;"-"&amp;IP$4,'04施策の客観指標'!$A$4:$AU$1029,COLUMN('04施策の客観指標'!$AU:$AU),FALSE)</f>
        <v>-</v>
      </c>
      <c r="JA69" s="38" t="str">
        <f>VLOOKUP($A69&amp;"-"&amp;IQ$4,'04施策の客観指標'!$A$4:$AU$1029,COLUMN('04施策の客観指標'!$AU:$AU),FALSE)</f>
        <v>-</v>
      </c>
      <c r="JB69" s="82">
        <f t="shared" si="112"/>
        <v>1</v>
      </c>
      <c r="JC69" s="37" t="str">
        <f t="shared" si="113"/>
        <v/>
      </c>
      <c r="JD69" s="38" t="str">
        <f t="shared" ref="JD69:JD118" si="347">_xlfn.SWITCH(IJ69,"a",4*IT69,"b",3*IT69,"c",2*IT69,"d",1*IT69,"e",0*IT69,"-","")</f>
        <v/>
      </c>
      <c r="JE69" s="38" t="str">
        <f t="shared" ref="JE69:JE118" si="348">_xlfn.SWITCH(IK69,"a",4*IU69,"b",3*IU69,"c",2*IU69,"d",1*IU69,"e",0*IU69,"-","")</f>
        <v/>
      </c>
      <c r="JF69" s="38" t="str">
        <f t="shared" ref="JF69:JF118" si="349">_xlfn.SWITCH(IL69,"a",4*IV69,"b",3*IV69,"c",2*IV69,"d",1*IV69,"e",0*IV69,"-","")</f>
        <v/>
      </c>
      <c r="JG69" s="38" t="str">
        <f t="shared" ref="JG69:JG118" si="350">_xlfn.SWITCH(IM69,"a",4*IW69,"b",3*IW69,"c",2*IW69,"d",1*IW69,"e",0*IW69,"-","")</f>
        <v/>
      </c>
      <c r="JH69" s="38" t="str">
        <f t="shared" ref="JH69:JH118" si="351">_xlfn.SWITCH(IN69,"a",4*IX69,"b",3*IX69,"c",2*IX69,"d",1*IX69,"e",0*IX69,"-","")</f>
        <v/>
      </c>
      <c r="JI69" s="38" t="str">
        <f t="shared" ref="JI69:JI118" si="352">_xlfn.SWITCH(IO69,"a",4*IY69,"b",3*IY69,"c",2*IY69,"d",1*IY69,"e",0*IY69,"-","")</f>
        <v/>
      </c>
      <c r="JJ69" s="38" t="str">
        <f t="shared" ref="JJ69:JJ118" si="353">_xlfn.SWITCH(IP69,"a",4*IZ69,"b",3*IZ69,"c",2*IZ69,"d",1*IZ69,"e",0*IZ69,"-","")</f>
        <v/>
      </c>
      <c r="JK69" s="38" t="str">
        <f t="shared" ref="JK69:JK118" si="354">_xlfn.SWITCH(IQ69,"a",4*JA69,"b",3*JA69,"c",2*JA69,"d",1*JA69,"e",0*JA69,"-","")</f>
        <v/>
      </c>
      <c r="JL69" s="41">
        <f t="shared" si="114"/>
        <v>0</v>
      </c>
      <c r="JM69" s="37" t="str">
        <f>IF($K69="○",VLOOKUP($C69&amp;"-"&amp;JM$4,'05市民生活実感調査'!$A$3:$BC$218,COLUMN('05市民生活実感調査'!$BC:$BC),FALSE),"-")</f>
        <v>-</v>
      </c>
      <c r="JN69" s="38" t="str">
        <f>IF($L69="○",VLOOKUP($C69&amp;"-"&amp;JN$4,'05市民生活実感調査'!$A$3:$BC$218,COLUMN('05市民生活実感調査'!$BC:$BC),FALSE),"-")</f>
        <v>-</v>
      </c>
      <c r="JO69" s="38" t="str">
        <f>IF($M69="○",VLOOKUP($C69&amp;"-"&amp;JO$4,'05市民生活実感調査'!$A$3:$BC$218,COLUMN('05市民生活実感調査'!$BC:$BC),FALSE),"-")</f>
        <v>-</v>
      </c>
      <c r="JP69" s="38" t="str">
        <f>IF($N69="○",VLOOKUP($C69&amp;"-"&amp;JP$4,'05市民生活実感調査'!$A$3:$BC$218,COLUMN('05市民生活実感調査'!$BC:$BC),FALSE),"-")</f>
        <v>-</v>
      </c>
      <c r="JQ69" s="38" t="str">
        <f>IF($O69="○",VLOOKUP($C69&amp;"-"&amp;JQ$4,'05市民生活実感調査'!$A$3:$BC$218,COLUMN('05市民生活実感調査'!$BC:$BC),FALSE),"-")</f>
        <v>-</v>
      </c>
      <c r="JR69" s="38" t="str">
        <f>IF($P69="○",VLOOKUP($C69&amp;"-"&amp;JR$4,'05市民生活実感調査'!$A$3:$BC$218,COLUMN('05市民生活実感調査'!$BC:$BC),FALSE),"-")</f>
        <v>-</v>
      </c>
      <c r="JS69" s="38" t="str">
        <f>IF($Q69="○",VLOOKUP($C69&amp;"-"&amp;JS$4,'05市民生活実感調査'!$A$3:$BC$218,COLUMN('05市民生活実感調査'!$BC:$BC),FALSE),"-")</f>
        <v>-</v>
      </c>
      <c r="JT69" s="38" t="str">
        <f>IF($R69="○",VLOOKUP($C69&amp;"-"&amp;JT$4,'05市民生活実感調査'!$A$3:$BC$218,COLUMN('05市民生活実感調査'!$BC:$BC),FALSE),"-")</f>
        <v>-</v>
      </c>
      <c r="JU69" s="109" t="e">
        <f t="shared" si="115"/>
        <v>#DIV/0!</v>
      </c>
      <c r="JV69" s="37" t="str">
        <f t="shared" si="116"/>
        <v/>
      </c>
      <c r="JW69" s="38" t="str">
        <f t="shared" ref="JW69:JW118" si="355">_xlfn.SWITCH(JN69,"a",4,"b",3,"c",2,"d",1,"e",0,"-","")</f>
        <v/>
      </c>
      <c r="JX69" s="38" t="str">
        <f t="shared" ref="JX69:JX118" si="356">_xlfn.SWITCH(JO69,"a",4,"b",3,"c",2,"d",1,"e",0,"-","")</f>
        <v/>
      </c>
      <c r="JY69" s="38" t="str">
        <f t="shared" ref="JY69:JY118" si="357">_xlfn.SWITCH(JP69,"a",4,"b",3,"c",2,"d",1,"e",0,"-","")</f>
        <v/>
      </c>
      <c r="JZ69" s="38" t="str">
        <f t="shared" ref="JZ69:JZ118" si="358">_xlfn.SWITCH(JQ69,"a",4,"b",3,"c",2,"d",1,"e",0,"-","")</f>
        <v/>
      </c>
      <c r="KA69" s="38" t="str">
        <f t="shared" ref="KA69:KA118" si="359">_xlfn.SWITCH(JR69,"a",4,"b",3,"c",2,"d",1,"e",0,"-","")</f>
        <v/>
      </c>
      <c r="KB69" s="38" t="str">
        <f t="shared" ref="KB69:KB118" si="360">_xlfn.SWITCH(JS69,"a",4,"b",3,"c",2,"d",1,"e",0,"-","")</f>
        <v/>
      </c>
      <c r="KC69" s="38" t="str">
        <f t="shared" ref="KC69:KC118" si="361">_xlfn.SWITCH(JT69,"a",4,"b",3,"c",2,"d",1,"e",0,"-","")</f>
        <v/>
      </c>
      <c r="KD69" s="41" t="e">
        <f t="shared" si="117"/>
        <v>#DIV/0!</v>
      </c>
      <c r="KE69" s="13" t="str">
        <f t="shared" si="118"/>
        <v>市民実感</v>
      </c>
      <c r="KF69" s="5" t="str">
        <f t="shared" si="119"/>
        <v>多彩な市民のニーズに応えられているかは，客観指標よりも実際に利用されている市民の実感に重みを付ける方が適切であるため市民実感評価を重視する。</v>
      </c>
      <c r="KG69" s="108" t="e">
        <f>VLOOKUP(IR69&amp;JU69&amp;KE69,プルダウン!$AC$2:$AD$51,2,FALSE)</f>
        <v>#DIV/0!</v>
      </c>
      <c r="KH69" s="12" t="e">
        <f>VLOOKUP(KG69,プルダウン!$A$1:$B$6,2,FALSE)</f>
        <v>#DIV/0!</v>
      </c>
      <c r="KI69" s="11"/>
      <c r="KJ69" s="12"/>
      <c r="KK69" s="22" t="s">
        <v>81</v>
      </c>
      <c r="KL69" s="5"/>
    </row>
    <row r="70" spans="1:298" ht="199.5" customHeight="1">
      <c r="A70" s="18">
        <v>1802</v>
      </c>
      <c r="B70" s="5" t="s">
        <v>224</v>
      </c>
      <c r="C70" s="47">
        <f t="shared" si="140"/>
        <v>18</v>
      </c>
      <c r="D70" s="12" t="str">
        <f>IFERROR(VLOOKUP(C70,プルダウン!$L$2:$M$28,2,FALSE),"-")</f>
        <v>生涯学習</v>
      </c>
      <c r="E70" s="5"/>
      <c r="F70" s="11" t="s">
        <v>2118</v>
      </c>
      <c r="G70" s="195" t="s">
        <v>2423</v>
      </c>
      <c r="H70" s="11"/>
      <c r="I70" s="20"/>
      <c r="J70" s="5"/>
      <c r="K70" s="42" t="s">
        <v>85</v>
      </c>
      <c r="L70" s="43" t="s">
        <v>392</v>
      </c>
      <c r="M70" s="43" t="s">
        <v>392</v>
      </c>
      <c r="N70" s="43" t="s">
        <v>85</v>
      </c>
      <c r="O70" s="43" t="s">
        <v>85</v>
      </c>
      <c r="P70" s="43" t="s">
        <v>85</v>
      </c>
      <c r="Q70" s="43" t="s">
        <v>85</v>
      </c>
      <c r="R70" s="41" t="s">
        <v>85</v>
      </c>
      <c r="S70" s="546" t="str">
        <f>VLOOKUP($A70&amp;"-"&amp;S$4,'04施策の客観指標'!$A$4:$AU$1029,COLUMN('04施策の客観指標'!$AP:$AP),FALSE)</f>
        <v>-</v>
      </c>
      <c r="T70" s="528" t="str">
        <f>VLOOKUP($A70&amp;"-"&amp;T$4,'04施策の客観指標'!$A$4:$AU$1029,COLUMN('04施策の客観指標'!$AP:$AP),FALSE)</f>
        <v>-</v>
      </c>
      <c r="U70" s="528" t="str">
        <f>VLOOKUP($A70&amp;"-"&amp;U$4,'04施策の客観指標'!$A$4:$AU$1029,COLUMN('04施策の客観指標'!$AP:$AP),FALSE)</f>
        <v>-</v>
      </c>
      <c r="V70" s="528" t="str">
        <f>VLOOKUP($A70&amp;"-"&amp;V$4,'04施策の客観指標'!$A$4:$AU$1029,COLUMN('04施策の客観指標'!$AP:$AP),FALSE)</f>
        <v>-</v>
      </c>
      <c r="W70" s="528" t="str">
        <f>VLOOKUP($A70&amp;"-"&amp;W$4,'04施策の客観指標'!$A$4:$AU$1029,COLUMN('04施策の客観指標'!$AP:$AP),FALSE)</f>
        <v>-</v>
      </c>
      <c r="X70" s="528" t="str">
        <f>VLOOKUP($A70&amp;"-"&amp;X$4,'04施策の客観指標'!$A$4:$AU$1029,COLUMN('04施策の客観指標'!$AP:$AP),FALSE)</f>
        <v>-</v>
      </c>
      <c r="Y70" s="528" t="str">
        <f>VLOOKUP($A70&amp;"-"&amp;Y$4,'04施策の客観指標'!$A$4:$AU$1029,COLUMN('04施策の客観指標'!$AP:$AP),FALSE)</f>
        <v>-</v>
      </c>
      <c r="Z70" s="528" t="str">
        <f>VLOOKUP($A70&amp;"-"&amp;Z$4,'04施策の客観指標'!$A$4:$AU$1029,COLUMN('04施策の客観指標'!$AP:$AP),FALSE)</f>
        <v>-</v>
      </c>
      <c r="AA70" s="529" t="str">
        <f>VLOOKUP($A70&amp;"-"&amp;AA$4,'04施策の客観指標'!$A$4:$AU$1029,COLUMN('04施策の客観指標'!$AP:$AP),FALSE)</f>
        <v>-</v>
      </c>
      <c r="AB70" s="547" t="str">
        <f t="shared" ref="AB70:AB111" si="362">_xlfn.IFS(AV70="-","-",AV70&gt;=0.8,"a",AV70&gt;=0.6,"b",AV70&gt;=0.4,"c",AV70&gt;=0.2,"d",AV70&lt;0.2,"e")</f>
        <v>-</v>
      </c>
      <c r="AC70" s="252" t="str">
        <f>VLOOKUP($A70&amp;"-"&amp;S$4,'04施策の客観指標'!$A$4:$AU$1029,COLUMN('04施策の客観指標'!$AU:$AU),FALSE)</f>
        <v>-</v>
      </c>
      <c r="AD70" s="38" t="str">
        <f>VLOOKUP($A70&amp;"-"&amp;T$4,'04施策の客観指標'!$A$4:$AU$1029,COLUMN('04施策の客観指標'!$AU:$AU),FALSE)</f>
        <v>-</v>
      </c>
      <c r="AE70" s="38" t="str">
        <f>VLOOKUP($A70&amp;"-"&amp;U$4,'04施策の客観指標'!$A$4:$AU$1029,COLUMN('04施策の客観指標'!$AU:$AU),FALSE)</f>
        <v>-</v>
      </c>
      <c r="AF70" s="38" t="str">
        <f>VLOOKUP($A70&amp;"-"&amp;V$4,'04施策の客観指標'!$A$4:$AU$1029,COLUMN('04施策の客観指標'!$AU:$AU),FALSE)</f>
        <v>-</v>
      </c>
      <c r="AG70" s="38" t="str">
        <f>VLOOKUP($A70&amp;"-"&amp;W$4,'04施策の客観指標'!$A$4:$AU$1029,COLUMN('04施策の客観指標'!$AU:$AU),FALSE)</f>
        <v>-</v>
      </c>
      <c r="AH70" s="38" t="str">
        <f>VLOOKUP($A70&amp;"-"&amp;X$4,'04施策の客観指標'!$A$4:$AU$1029,COLUMN('04施策の客観指標'!$AU:$AU),FALSE)</f>
        <v>-</v>
      </c>
      <c r="AI70" s="38" t="str">
        <f>VLOOKUP($A70&amp;"-"&amp;Y$4,'04施策の客観指標'!$A$4:$AU$1029,COLUMN('04施策の客観指標'!$AU:$AU),FALSE)</f>
        <v>-</v>
      </c>
      <c r="AJ70" s="38" t="str">
        <f>VLOOKUP($A70&amp;"-"&amp;Z$4,'04施策の客観指標'!$A$4:$AU$1029,COLUMN('04施策の客観指標'!$AU:$AU),FALSE)</f>
        <v>-</v>
      </c>
      <c r="AK70" s="38" t="str">
        <f>VLOOKUP($A70&amp;"-"&amp;AA$4,'04施策の客観指標'!$A$4:$AU$1029,COLUMN('04施策の客観指標'!$AU:$AU),FALSE)</f>
        <v>-</v>
      </c>
      <c r="AL70" s="82">
        <f t="shared" si="141"/>
        <v>0</v>
      </c>
      <c r="AM70" s="37" t="str">
        <f t="shared" si="142"/>
        <v/>
      </c>
      <c r="AN70" s="38" t="str">
        <f t="shared" si="143"/>
        <v/>
      </c>
      <c r="AO70" s="38" t="str">
        <f t="shared" si="144"/>
        <v/>
      </c>
      <c r="AP70" s="38" t="str">
        <f t="shared" si="145"/>
        <v/>
      </c>
      <c r="AQ70" s="38" t="str">
        <f t="shared" si="146"/>
        <v/>
      </c>
      <c r="AR70" s="38" t="str">
        <f t="shared" si="147"/>
        <v/>
      </c>
      <c r="AS70" s="38" t="str">
        <f t="shared" si="148"/>
        <v/>
      </c>
      <c r="AT70" s="38" t="str">
        <f t="shared" si="149"/>
        <v/>
      </c>
      <c r="AU70" s="253" t="str">
        <f t="shared" si="150"/>
        <v/>
      </c>
      <c r="AV70" s="81" t="str">
        <f t="shared" si="200"/>
        <v>-</v>
      </c>
      <c r="AW70" s="534" t="str">
        <f>IF($K70="○",VLOOKUP($C70&amp;"-"&amp;AW$4,'05市民生活実感調査'!$A$3:$BC$218,COLUMN('05市民生活実感調査'!$O:$O),FALSE),"-")</f>
        <v>-</v>
      </c>
      <c r="AX70" s="535" t="str">
        <f>IF($L70="○",VLOOKUP($C70&amp;"-"&amp;AX$4,'05市民生活実感調査'!$A$3:$BC$218,COLUMN('05市民生活実感調査'!$O:$O),FALSE),"-")</f>
        <v>c</v>
      </c>
      <c r="AY70" s="535" t="str">
        <f>IF($M70="○",VLOOKUP($C70&amp;"-"&amp;AY$4,'05市民生活実感調査'!$A$3:$BC$218,COLUMN('05市民生活実感調査'!$O:$O),FALSE),"-")</f>
        <v>c</v>
      </c>
      <c r="AZ70" s="535" t="str">
        <f>IF($N70="○",VLOOKUP($C70&amp;"-"&amp;AZ$4,'05市民生活実感調査'!$A$3:$BC$218,COLUMN('05市民生活実感調査'!$O:$O),FALSE),"-")</f>
        <v>-</v>
      </c>
      <c r="BA70" s="535" t="str">
        <f>IF($O70="○",VLOOKUP($C70&amp;"-"&amp;BA$4,'05市民生活実感調査'!$A$3:$BC$218,COLUMN('05市民生活実感調査'!$O:$O),FALSE),"-")</f>
        <v>-</v>
      </c>
      <c r="BB70" s="535" t="str">
        <f>IF($P70="○",VLOOKUP($C70&amp;"-"&amp;BB$4,'05市民生活実感調査'!$A$3:$BC$218,COLUMN('05市民生活実感調査'!$O:$O),FALSE),"-")</f>
        <v>-</v>
      </c>
      <c r="BC70" s="535" t="str">
        <f>IF($Q70="○",VLOOKUP($C70&amp;"-"&amp;BC$4,'05市民生活実感調査'!$A$3:$BC$218,COLUMN('05市民生活実感調査'!$O:$O),FALSE),"-")</f>
        <v>-</v>
      </c>
      <c r="BD70" s="535" t="str">
        <f>IF($R70="○",VLOOKUP($C70&amp;"-"&amp;BD$4,'05市民生活実感調査'!$A$3:$BC$218,COLUMN('05市民生活実感調査'!$O:$O),FALSE),"-")</f>
        <v>-</v>
      </c>
      <c r="BE70" s="536" t="str">
        <f t="shared" ref="BE70:BE111" si="363">_xlfn.IFS(BN70&gt;=0.8,"a",BN70&gt;=0.6,"b",BN70&gt;=0.4,"c",BN70&gt;=0.2,"d",BN70&lt;0.2,"e")</f>
        <v>c</v>
      </c>
      <c r="BF70" s="37" t="str">
        <f t="shared" si="151"/>
        <v/>
      </c>
      <c r="BG70" s="38">
        <f t="shared" si="152"/>
        <v>2</v>
      </c>
      <c r="BH70" s="38">
        <f t="shared" si="153"/>
        <v>2</v>
      </c>
      <c r="BI70" s="38" t="str">
        <f t="shared" si="154"/>
        <v/>
      </c>
      <c r="BJ70" s="38" t="str">
        <f t="shared" si="155"/>
        <v/>
      </c>
      <c r="BK70" s="38" t="str">
        <f t="shared" si="156"/>
        <v/>
      </c>
      <c r="BL70" s="38" t="str">
        <f t="shared" si="157"/>
        <v/>
      </c>
      <c r="BM70" s="38" t="str">
        <f t="shared" si="158"/>
        <v/>
      </c>
      <c r="BN70" s="41">
        <f t="shared" si="159"/>
        <v>0.5</v>
      </c>
      <c r="BO70" s="275" t="s">
        <v>124</v>
      </c>
      <c r="BP70" s="149" t="s">
        <v>2425</v>
      </c>
      <c r="BQ70" s="586" t="str">
        <f>VLOOKUP(AB70&amp;BE70&amp;BO70,[25]プルダウン!$AC$2:$AD$71,2,FALSE)</f>
        <v>C</v>
      </c>
      <c r="BR70" s="587" t="str">
        <f>VLOOKUP(BQ70,プルダウン!$A$1:$B$6,2,FALSE)</f>
        <v>政策の目的がそこそこ達成されている</v>
      </c>
      <c r="BS70" s="11"/>
      <c r="BT70" s="170" t="s">
        <v>2428</v>
      </c>
      <c r="BU70" s="149" t="s">
        <v>2429</v>
      </c>
      <c r="BV70" s="337"/>
      <c r="BW70" s="115" t="str">
        <f>VLOOKUP($A70&amp;"-"&amp;BW$4,'04施策の客観指標'!$A$4:$AU$1029,COLUMN('04施策の客観指標'!$AQ:$AQ),FALSE)</f>
        <v>-</v>
      </c>
      <c r="BX70" s="7" t="str">
        <f>VLOOKUP($A70&amp;"-"&amp;BX$4,'04施策の客観指標'!$A$4:$AU$1029,COLUMN('04施策の客観指標'!$AQ:$AQ),FALSE)</f>
        <v>-</v>
      </c>
      <c r="BY70" s="7" t="str">
        <f>VLOOKUP($A70&amp;"-"&amp;BY$4,'04施策の客観指標'!$A$4:$AU$1029,COLUMN('04施策の客観指標'!$AQ:$AQ),FALSE)</f>
        <v>-</v>
      </c>
      <c r="BZ70" s="7" t="str">
        <f>VLOOKUP($A70&amp;"-"&amp;BZ$4,'04施策の客観指標'!$A$4:$AU$1029,COLUMN('04施策の客観指標'!$AQ:$AQ),FALSE)</f>
        <v>-</v>
      </c>
      <c r="CA70" s="7" t="str">
        <f>VLOOKUP($A70&amp;"-"&amp;CA$4,'04施策の客観指標'!$A$4:$AU$1029,COLUMN('04施策の客観指標'!$AQ:$AQ),FALSE)</f>
        <v>-</v>
      </c>
      <c r="CB70" s="7" t="str">
        <f>VLOOKUP($A70&amp;"-"&amp;CB$4,'04施策の客観指標'!$A$4:$AU$1029,COLUMN('04施策の客観指標'!$AQ:$AQ),FALSE)</f>
        <v>-</v>
      </c>
      <c r="CC70" s="7" t="str">
        <f>VLOOKUP($A70&amp;"-"&amp;CC$4,'04施策の客観指標'!$A$4:$AU$1029,COLUMN('04施策の客観指標'!$AQ:$AQ),FALSE)</f>
        <v>-</v>
      </c>
      <c r="CD70" s="7" t="str">
        <f>VLOOKUP($A70&amp;"-"&amp;CD$4,'04施策の客観指標'!$A$4:$AU$1029,COLUMN('04施策の客観指標'!$AQ:$AQ),FALSE)</f>
        <v>-</v>
      </c>
      <c r="CE70" s="7" t="str">
        <f>VLOOKUP($A70&amp;"-"&amp;CE$4,'04施策の客観指標'!$A$4:$AU$1029,COLUMN('04施策の客観指標'!$AQ:$AQ),FALSE)</f>
        <v>-</v>
      </c>
      <c r="CF70" s="109" t="e">
        <f t="shared" ref="CF70:CF118" si="364">_xlfn.IFS(CZ70&gt;=0.8,"a",CZ70&gt;=0.6,"b",CZ70&gt;=0.4,"c",CZ70&gt;=0.2,"d",CZ70&lt;0.2,"e")</f>
        <v>#DIV/0!</v>
      </c>
      <c r="CG70" s="37" t="str">
        <f>VLOOKUP($A70&amp;"-"&amp;BW$4,'04施策の客観指標'!$A$4:$AU$1029,COLUMN('04施策の客観指標'!$AU:$AU),FALSE)</f>
        <v>-</v>
      </c>
      <c r="CH70" s="38" t="str">
        <f>VLOOKUP($A70&amp;"-"&amp;BX$4,'04施策の客観指標'!$A$4:$AU$1029,COLUMN('04施策の客観指標'!$AU:$AU),FALSE)</f>
        <v>-</v>
      </c>
      <c r="CI70" s="38" t="str">
        <f>VLOOKUP($A70&amp;"-"&amp;BY$4,'04施策の客観指標'!$A$4:$AU$1029,COLUMN('04施策の客観指標'!$AU:$AU),FALSE)</f>
        <v>-</v>
      </c>
      <c r="CJ70" s="38" t="str">
        <f>VLOOKUP($A70&amp;"-"&amp;BZ$4,'04施策の客観指標'!$A$4:$AU$1029,COLUMN('04施策の客観指標'!$AU:$AU),FALSE)</f>
        <v>-</v>
      </c>
      <c r="CK70" s="38" t="str">
        <f>VLOOKUP($A70&amp;"-"&amp;CA$4,'04施策の客観指標'!$A$4:$AU$1029,COLUMN('04施策の客観指標'!$AU:$AU),FALSE)</f>
        <v>-</v>
      </c>
      <c r="CL70" s="38" t="str">
        <f>VLOOKUP($A70&amp;"-"&amp;CB$4,'04施策の客観指標'!$A$4:$AU$1029,COLUMN('04施策の客観指標'!$AU:$AU),FALSE)</f>
        <v>-</v>
      </c>
      <c r="CM70" s="38" t="str">
        <f>VLOOKUP($A70&amp;"-"&amp;CC$4,'04施策の客観指標'!$A$4:$AU$1029,COLUMN('04施策の客観指標'!$AU:$AU),FALSE)</f>
        <v>-</v>
      </c>
      <c r="CN70" s="38" t="str">
        <f>VLOOKUP($A70&amp;"-"&amp;CD$4,'04施策の客観指標'!$A$4:$AU$1029,COLUMN('04施策の客観指標'!$AU:$AU),FALSE)</f>
        <v>-</v>
      </c>
      <c r="CO70" s="38" t="str">
        <f>VLOOKUP($A70&amp;"-"&amp;CE$4,'04施策の客観指標'!$A$4:$AU$1029,COLUMN('04施策の客観指標'!$AU:$AU),FALSE)</f>
        <v>-</v>
      </c>
      <c r="CP70" s="82">
        <f t="shared" ref="CP70:CP118" si="365">SUM(CG70:CO70)</f>
        <v>0</v>
      </c>
      <c r="CQ70" s="37" t="str">
        <f t="shared" si="301"/>
        <v/>
      </c>
      <c r="CR70" s="38" t="str">
        <f t="shared" si="302"/>
        <v/>
      </c>
      <c r="CS70" s="38" t="str">
        <f t="shared" si="303"/>
        <v/>
      </c>
      <c r="CT70" s="38" t="str">
        <f t="shared" si="304"/>
        <v/>
      </c>
      <c r="CU70" s="38" t="str">
        <f t="shared" si="305"/>
        <v/>
      </c>
      <c r="CV70" s="38" t="str">
        <f t="shared" si="306"/>
        <v/>
      </c>
      <c r="CW70" s="38" t="str">
        <f t="shared" si="307"/>
        <v/>
      </c>
      <c r="CX70" s="38" t="str">
        <f t="shared" si="308"/>
        <v/>
      </c>
      <c r="CY70" s="38" t="str">
        <f t="shared" si="309"/>
        <v/>
      </c>
      <c r="CZ70" s="41" t="e">
        <f t="shared" ref="CZ70:CZ118" si="366">SUM(CQ70:CY70)/CP70/4</f>
        <v>#DIV/0!</v>
      </c>
      <c r="DA70" s="37" t="str">
        <f>IF($K70="○",VLOOKUP($C70&amp;"-"&amp;DA$4,'05市民生活実感調査'!$A$3:$BC$218,COLUMN('05市民生活実感調査'!$Y:$Y),FALSE),"-")</f>
        <v>-</v>
      </c>
      <c r="DB70" s="38" t="str">
        <f>IF($L70="○",VLOOKUP($C70&amp;"-"&amp;DB$4,'05市民生活実感調査'!$A$3:$BC$218,COLUMN('05市民生活実感調査'!$Y:$Y),FALSE),"-")</f>
        <v>-</v>
      </c>
      <c r="DC70" s="38" t="str">
        <f>IF($M70="○",VLOOKUP($C70&amp;"-"&amp;DC$4,'05市民生活実感調査'!$A$3:$BC$218,COLUMN('05市民生活実感調査'!$Y:$Y),FALSE),"-")</f>
        <v>-</v>
      </c>
      <c r="DD70" s="38" t="str">
        <f>IF($N70="○",VLOOKUP($C70&amp;"-"&amp;DD$4,'05市民生活実感調査'!$A$3:$BC$218,COLUMN('05市民生活実感調査'!$Y:$Y),FALSE),"-")</f>
        <v>-</v>
      </c>
      <c r="DE70" s="38" t="str">
        <f>IF($O70="○",VLOOKUP($C70&amp;"-"&amp;DE$4,'05市民生活実感調査'!$A$3:$BC$218,COLUMN('05市民生活実感調査'!$Y:$Y),FALSE),"-")</f>
        <v>-</v>
      </c>
      <c r="DF70" s="38" t="str">
        <f>IF($P70="○",VLOOKUP($C70&amp;"-"&amp;DF$4,'05市民生活実感調査'!$A$3:$BC$218,COLUMN('05市民生活実感調査'!$Y:$Y),FALSE),"-")</f>
        <v>-</v>
      </c>
      <c r="DG70" s="38" t="str">
        <f>IF($Q70="○",VLOOKUP($C70&amp;"-"&amp;DG$4,'05市民生活実感調査'!$A$3:$BC$218,COLUMN('05市民生活実感調査'!$Y:$Y),FALSE),"-")</f>
        <v>-</v>
      </c>
      <c r="DH70" s="38" t="str">
        <f>IF($R70="○",VLOOKUP($C70&amp;"-"&amp;DH$4,'05市民生活実感調査'!$A$3:$BC$218,COLUMN('05市民生活実感調査'!$Y:$Y),FALSE),"-")</f>
        <v>-</v>
      </c>
      <c r="DI70" s="109" t="e">
        <f t="shared" ref="DI70:DI118" si="367">_xlfn.IFS(DR70&gt;=0.8,"a",DR70&gt;=0.6,"b",DR70&gt;=0.4,"c",DR70&gt;=0.2,"d",DR70&lt;0.2,"e")</f>
        <v>#DIV/0!</v>
      </c>
      <c r="DJ70" s="37" t="str">
        <f t="shared" ref="DJ70:DJ118" si="368">_xlfn.SWITCH(DA70,"a",4,"b",3,"c",2,"d",1,"e",0,"-","")</f>
        <v/>
      </c>
      <c r="DK70" s="38" t="str">
        <f t="shared" si="310"/>
        <v/>
      </c>
      <c r="DL70" s="38" t="str">
        <f t="shared" si="311"/>
        <v/>
      </c>
      <c r="DM70" s="38" t="str">
        <f t="shared" si="312"/>
        <v/>
      </c>
      <c r="DN70" s="38" t="str">
        <f t="shared" si="313"/>
        <v/>
      </c>
      <c r="DO70" s="38" t="str">
        <f t="shared" si="314"/>
        <v/>
      </c>
      <c r="DP70" s="38" t="str">
        <f t="shared" si="315"/>
        <v/>
      </c>
      <c r="DQ70" s="38" t="str">
        <f t="shared" si="316"/>
        <v/>
      </c>
      <c r="DR70" s="41" t="e">
        <f t="shared" ref="DR70:DR118" si="369">SUM(DJ70:DQ70)/COUNT(DJ70:DQ70)/4</f>
        <v>#DIV/0!</v>
      </c>
      <c r="DS70" s="13" t="str">
        <f t="shared" ref="DS70:DS118" si="370">$BO70</f>
        <v>客観指標</v>
      </c>
      <c r="DT70" s="5" t="str">
        <f t="shared" ref="DT70:DT118" si="371">$BP70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DU70" s="108" t="e">
        <f>VLOOKUP(CF70&amp;DI70&amp;DS70,プルダウン!$AC$2:$AD$51,2,FALSE)</f>
        <v>#DIV/0!</v>
      </c>
      <c r="DV70" s="12" t="e">
        <f>VLOOKUP(DU70,プルダウン!$A$1:$B$6,2,FALSE)</f>
        <v>#DIV/0!</v>
      </c>
      <c r="DW70" s="11"/>
      <c r="DX70" s="12"/>
      <c r="DY70" s="22" t="s">
        <v>81</v>
      </c>
      <c r="DZ70" s="116"/>
      <c r="EA70" s="115" t="str">
        <f>VLOOKUP($A70&amp;"-"&amp;EA$4,'04施策の客観指標'!$A$4:$AU$1029,COLUMN('04施策の客観指標'!$AR:$AR),FALSE)</f>
        <v>-</v>
      </c>
      <c r="EB70" s="7" t="str">
        <f>VLOOKUP($A70&amp;"-"&amp;EB$4,'04施策の客観指標'!$A$4:$AU$1029,COLUMN('04施策の客観指標'!$AR:$AR),FALSE)</f>
        <v>-</v>
      </c>
      <c r="EC70" s="7" t="str">
        <f>VLOOKUP($A70&amp;"-"&amp;EC$4,'04施策の客観指標'!$A$4:$AU$1029,COLUMN('04施策の客観指標'!$AR:$AR),FALSE)</f>
        <v>-</v>
      </c>
      <c r="ED70" s="7" t="str">
        <f>VLOOKUP($A70&amp;"-"&amp;ED$4,'04施策の客観指標'!$A$4:$AU$1029,COLUMN('04施策の客観指標'!$AR:$AR),FALSE)</f>
        <v>-</v>
      </c>
      <c r="EE70" s="7" t="str">
        <f>VLOOKUP($A70&amp;"-"&amp;EE$4,'04施策の客観指標'!$A$4:$AU$1029,COLUMN('04施策の客観指標'!$AR:$AR),FALSE)</f>
        <v>-</v>
      </c>
      <c r="EF70" s="7" t="str">
        <f>VLOOKUP($A70&amp;"-"&amp;EF$4,'04施策の客観指標'!$A$4:$AU$1029,COLUMN('04施策の客観指標'!$AR:$AR),FALSE)</f>
        <v>-</v>
      </c>
      <c r="EG70" s="7" t="str">
        <f>VLOOKUP($A70&amp;"-"&amp;EG$4,'04施策の客観指標'!$A$4:$AU$1029,COLUMN('04施策の客観指標'!$AR:$AR),FALSE)</f>
        <v>-</v>
      </c>
      <c r="EH70" s="7" t="str">
        <f>VLOOKUP($A70&amp;"-"&amp;EH$4,'04施策の客観指標'!$A$4:$AU$1029,COLUMN('04施策の客観指標'!$AR:$AR),FALSE)</f>
        <v>-</v>
      </c>
      <c r="EI70" s="7" t="str">
        <f>VLOOKUP($A70&amp;"-"&amp;EI$4,'04施策の客観指標'!$A$4:$AU$1029,COLUMN('04施策の客観指標'!$AR:$AR),FALSE)</f>
        <v>-</v>
      </c>
      <c r="EJ70" s="109" t="e">
        <f t="shared" ref="EJ70:EJ118" si="372">_xlfn.IFS(FD70&gt;=0.8,"a",FD70&gt;=0.6,"b",FD70&gt;=0.4,"c",FD70&gt;=0.2,"d",FD70&lt;0.2,"e")</f>
        <v>#DIV/0!</v>
      </c>
      <c r="EK70" s="37" t="str">
        <f>VLOOKUP($A70&amp;"-"&amp;EA$4,'04施策の客観指標'!$A$4:$AU$1029,COLUMN('04施策の客観指標'!$AU:$AU),FALSE)</f>
        <v>-</v>
      </c>
      <c r="EL70" s="38" t="str">
        <f>VLOOKUP($A70&amp;"-"&amp;EB$4,'04施策の客観指標'!$A$4:$AU$1029,COLUMN('04施策の客観指標'!$AU:$AU),FALSE)</f>
        <v>-</v>
      </c>
      <c r="EM70" s="38" t="str">
        <f>VLOOKUP($A70&amp;"-"&amp;EC$4,'04施策の客観指標'!$A$4:$AU$1029,COLUMN('04施策の客観指標'!$AU:$AU),FALSE)</f>
        <v>-</v>
      </c>
      <c r="EN70" s="38" t="str">
        <f>VLOOKUP($A70&amp;"-"&amp;ED$4,'04施策の客観指標'!$A$4:$AU$1029,COLUMN('04施策の客観指標'!$AU:$AU),FALSE)</f>
        <v>-</v>
      </c>
      <c r="EO70" s="38" t="str">
        <f>VLOOKUP($A70&amp;"-"&amp;EE$4,'04施策の客観指標'!$A$4:$AU$1029,COLUMN('04施策の客観指標'!$AU:$AU),FALSE)</f>
        <v>-</v>
      </c>
      <c r="EP70" s="38" t="str">
        <f>VLOOKUP($A70&amp;"-"&amp;EF$4,'04施策の客観指標'!$A$4:$AU$1029,COLUMN('04施策の客観指標'!$AU:$AU),FALSE)</f>
        <v>-</v>
      </c>
      <c r="EQ70" s="38" t="str">
        <f>VLOOKUP($A70&amp;"-"&amp;EG$4,'04施策の客観指標'!$A$4:$AU$1029,COLUMN('04施策の客観指標'!$AU:$AU),FALSE)</f>
        <v>-</v>
      </c>
      <c r="ER70" s="38" t="str">
        <f>VLOOKUP($A70&amp;"-"&amp;EH$4,'04施策の客観指標'!$A$4:$AU$1029,COLUMN('04施策の客観指標'!$AU:$AU),FALSE)</f>
        <v>-</v>
      </c>
      <c r="ES70" s="38" t="str">
        <f>VLOOKUP($A70&amp;"-"&amp;EI$4,'04施策の客観指標'!$A$4:$AU$1029,COLUMN('04施策の客観指標'!$AU:$AU),FALSE)</f>
        <v>-</v>
      </c>
      <c r="ET70" s="82">
        <f t="shared" ref="ET70:ET118" si="373">SUM(EK70:ES70)</f>
        <v>0</v>
      </c>
      <c r="EU70" s="37" t="str">
        <f t="shared" ref="EU70:EU118" si="374">_xlfn.SWITCH(EA70,"a",4*EK70,"b",3*EK70,"c",2*EK70,"d",1*EK70,"e",0*EK70,"-","")</f>
        <v/>
      </c>
      <c r="EV70" s="38" t="str">
        <f t="shared" si="317"/>
        <v/>
      </c>
      <c r="EW70" s="38" t="str">
        <f t="shared" si="318"/>
        <v/>
      </c>
      <c r="EX70" s="38" t="str">
        <f t="shared" si="319"/>
        <v/>
      </c>
      <c r="EY70" s="38" t="str">
        <f t="shared" si="320"/>
        <v/>
      </c>
      <c r="EZ70" s="38" t="str">
        <f t="shared" si="321"/>
        <v/>
      </c>
      <c r="FA70" s="38" t="str">
        <f t="shared" si="322"/>
        <v/>
      </c>
      <c r="FB70" s="38" t="str">
        <f t="shared" si="323"/>
        <v/>
      </c>
      <c r="FC70" s="38" t="str">
        <f t="shared" si="324"/>
        <v/>
      </c>
      <c r="FD70" s="41" t="e">
        <f t="shared" ref="FD70:FD118" si="375">SUM(EU70:FC70)/ET70/4</f>
        <v>#DIV/0!</v>
      </c>
      <c r="FE70" s="37" t="str">
        <f>IF($K70="○",VLOOKUP($C70&amp;"-"&amp;FE$4,'05市民生活実感調査'!$A$3:$BC$218,COLUMN('05市民生活実感調査'!$AI:$AI),FALSE),"-")</f>
        <v>-</v>
      </c>
      <c r="FF70" s="38" t="str">
        <f>IF($L70="○",VLOOKUP($C70&amp;"-"&amp;FF$4,'05市民生活実感調査'!$A$3:$BC$218,COLUMN('05市民生活実感調査'!$AI:$AI),FALSE),"-")</f>
        <v>-</v>
      </c>
      <c r="FG70" s="38" t="str">
        <f>IF($M70="○",VLOOKUP($C70&amp;"-"&amp;FG$4,'05市民生活実感調査'!$A$3:$BC$218,COLUMN('05市民生活実感調査'!$AI:$AI),FALSE),"-")</f>
        <v>-</v>
      </c>
      <c r="FH70" s="38" t="str">
        <f>IF($N70="○",VLOOKUP($C70&amp;"-"&amp;FH$4,'05市民生活実感調査'!$A$3:$BC$218,COLUMN('05市民生活実感調査'!$AI:$AI),FALSE),"-")</f>
        <v>-</v>
      </c>
      <c r="FI70" s="38" t="str">
        <f>IF($O70="○",VLOOKUP($C70&amp;"-"&amp;FI$4,'05市民生活実感調査'!$A$3:$BC$218,COLUMN('05市民生活実感調査'!$AI:$AI),FALSE),"-")</f>
        <v>-</v>
      </c>
      <c r="FJ70" s="38" t="str">
        <f>IF($P70="○",VLOOKUP($C70&amp;"-"&amp;FJ$4,'05市民生活実感調査'!$A$3:$BC$218,COLUMN('05市民生活実感調査'!$AI:$AI),FALSE),"-")</f>
        <v>-</v>
      </c>
      <c r="FK70" s="38" t="str">
        <f>IF($Q70="○",VLOOKUP($C70&amp;"-"&amp;FK$4,'05市民生活実感調査'!$A$3:$BC$218,COLUMN('05市民生活実感調査'!$AI:$AI),FALSE),"-")</f>
        <v>-</v>
      </c>
      <c r="FL70" s="38" t="str">
        <f>IF($R70="○",VLOOKUP($C70&amp;"-"&amp;FL$4,'05市民生活実感調査'!$A$3:$BC$218,COLUMN('05市民生活実感調査'!$AI:$AI),FALSE),"-")</f>
        <v>-</v>
      </c>
      <c r="FM70" s="109" t="e">
        <f t="shared" ref="FM70:FM118" si="376">_xlfn.IFS(FV70&gt;=0.8,"a",FV70&gt;=0.6,"b",FV70&gt;=0.4,"c",FV70&gt;=0.2,"d",FV70&lt;0.2,"e")</f>
        <v>#DIV/0!</v>
      </c>
      <c r="FN70" s="37" t="str">
        <f t="shared" ref="FN70:FN118" si="377">_xlfn.SWITCH(FE70,"a",4,"b",3,"c",2,"d",1,"e",0,"-","")</f>
        <v/>
      </c>
      <c r="FO70" s="38" t="str">
        <f t="shared" si="325"/>
        <v/>
      </c>
      <c r="FP70" s="38" t="str">
        <f t="shared" si="326"/>
        <v/>
      </c>
      <c r="FQ70" s="38" t="str">
        <f t="shared" si="327"/>
        <v/>
      </c>
      <c r="FR70" s="38" t="str">
        <f t="shared" si="328"/>
        <v/>
      </c>
      <c r="FS70" s="38" t="str">
        <f t="shared" si="329"/>
        <v/>
      </c>
      <c r="FT70" s="38" t="str">
        <f t="shared" si="330"/>
        <v/>
      </c>
      <c r="FU70" s="38" t="str">
        <f t="shared" si="331"/>
        <v/>
      </c>
      <c r="FV70" s="41" t="e">
        <f t="shared" ref="FV70:FV118" si="378">SUM(FN70:FU70)/COUNT(FN70:FU70)/4</f>
        <v>#DIV/0!</v>
      </c>
      <c r="FW70" s="13" t="str">
        <f t="shared" ref="FW70:FW118" si="379">$BO70</f>
        <v>客観指標</v>
      </c>
      <c r="FX70" s="5" t="str">
        <f t="shared" ref="FX70:FX118" si="380">$BP70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FY70" s="108" t="e">
        <f>VLOOKUP(EJ70&amp;FM70&amp;FW70,プルダウン!$AC$2:$AD$51,2,FALSE)</f>
        <v>#DIV/0!</v>
      </c>
      <c r="FZ70" s="12" t="e">
        <f>VLOOKUP(FY70,プルダウン!$A$1:$B$6,2,FALSE)</f>
        <v>#DIV/0!</v>
      </c>
      <c r="GA70" s="11"/>
      <c r="GB70" s="12"/>
      <c r="GC70" s="22" t="s">
        <v>81</v>
      </c>
      <c r="GD70" s="116"/>
      <c r="GE70" s="115" t="str">
        <f>VLOOKUP($A70&amp;"-"&amp;GE$4,'04施策の客観指標'!$A$4:$AU$1029,COLUMN('04施策の客観指標'!$AS:$AS),FALSE)</f>
        <v>-</v>
      </c>
      <c r="GF70" s="7" t="str">
        <f>VLOOKUP($A70&amp;"-"&amp;GF$4,'04施策の客観指標'!$A$4:$AU$1029,COLUMN('04施策の客観指標'!$AS:$AS),FALSE)</f>
        <v>-</v>
      </c>
      <c r="GG70" s="7" t="str">
        <f>VLOOKUP($A70&amp;"-"&amp;GG$4,'04施策の客観指標'!$A$4:$AU$1029,COLUMN('04施策の客観指標'!$AS:$AS),FALSE)</f>
        <v>-</v>
      </c>
      <c r="GH70" s="7" t="str">
        <f>VLOOKUP($A70&amp;"-"&amp;GH$4,'04施策の客観指標'!$A$4:$AU$1029,COLUMN('04施策の客観指標'!$AS:$AS),FALSE)</f>
        <v>-</v>
      </c>
      <c r="GI70" s="7" t="str">
        <f>VLOOKUP($A70&amp;"-"&amp;GI$4,'04施策の客観指標'!$A$4:$AU$1029,COLUMN('04施策の客観指標'!$AS:$AS),FALSE)</f>
        <v>-</v>
      </c>
      <c r="GJ70" s="7" t="str">
        <f>VLOOKUP($A70&amp;"-"&amp;GJ$4,'04施策の客観指標'!$A$4:$AU$1029,COLUMN('04施策の客観指標'!$AS:$AS),FALSE)</f>
        <v>-</v>
      </c>
      <c r="GK70" s="7" t="str">
        <f>VLOOKUP($A70&amp;"-"&amp;GK$4,'04施策の客観指標'!$A$4:$AU$1029,COLUMN('04施策の客観指標'!$AS:$AS),FALSE)</f>
        <v>-</v>
      </c>
      <c r="GL70" s="7" t="str">
        <f>VLOOKUP($A70&amp;"-"&amp;GL$4,'04施策の客観指標'!$A$4:$AU$1029,COLUMN('04施策の客観指標'!$AS:$AS),FALSE)</f>
        <v>-</v>
      </c>
      <c r="GM70" s="7" t="str">
        <f>VLOOKUP($A70&amp;"-"&amp;GM$4,'04施策の客観指標'!$A$4:$AU$1029,COLUMN('04施策の客観指標'!$AS:$AS),FALSE)</f>
        <v>-</v>
      </c>
      <c r="GN70" s="109" t="e">
        <f t="shared" ref="GN70:GN118" si="381">_xlfn.IFS(HH70&gt;=0.8,"a",HH70&gt;=0.6,"b",HH70&gt;=0.4,"c",HH70&gt;=0.2,"d",HH70&lt;0.2,"e")</f>
        <v>#DIV/0!</v>
      </c>
      <c r="GO70" s="37" t="str">
        <f>VLOOKUP($A70&amp;"-"&amp;GE$4,'04施策の客観指標'!$A$4:$AU$1029,COLUMN('04施策の客観指標'!$AU:$AU),FALSE)</f>
        <v>-</v>
      </c>
      <c r="GP70" s="38" t="str">
        <f>VLOOKUP($A70&amp;"-"&amp;GF$4,'04施策の客観指標'!$A$4:$AU$1029,COLUMN('04施策の客観指標'!$AU:$AU),FALSE)</f>
        <v>-</v>
      </c>
      <c r="GQ70" s="38" t="str">
        <f>VLOOKUP($A70&amp;"-"&amp;GG$4,'04施策の客観指標'!$A$4:$AU$1029,COLUMN('04施策の客観指標'!$AU:$AU),FALSE)</f>
        <v>-</v>
      </c>
      <c r="GR70" s="38" t="str">
        <f>VLOOKUP($A70&amp;"-"&amp;GH$4,'04施策の客観指標'!$A$4:$AU$1029,COLUMN('04施策の客観指標'!$AU:$AU),FALSE)</f>
        <v>-</v>
      </c>
      <c r="GS70" s="38" t="str">
        <f>VLOOKUP($A70&amp;"-"&amp;GI$4,'04施策の客観指標'!$A$4:$AU$1029,COLUMN('04施策の客観指標'!$AU:$AU),FALSE)</f>
        <v>-</v>
      </c>
      <c r="GT70" s="38" t="str">
        <f>VLOOKUP($A70&amp;"-"&amp;GJ$4,'04施策の客観指標'!$A$4:$AU$1029,COLUMN('04施策の客観指標'!$AU:$AU),FALSE)</f>
        <v>-</v>
      </c>
      <c r="GU70" s="38" t="str">
        <f>VLOOKUP($A70&amp;"-"&amp;GK$4,'04施策の客観指標'!$A$4:$AU$1029,COLUMN('04施策の客観指標'!$AU:$AU),FALSE)</f>
        <v>-</v>
      </c>
      <c r="GV70" s="38" t="str">
        <f>VLOOKUP($A70&amp;"-"&amp;GL$4,'04施策の客観指標'!$A$4:$AU$1029,COLUMN('04施策の客観指標'!$AU:$AU),FALSE)</f>
        <v>-</v>
      </c>
      <c r="GW70" s="38" t="str">
        <f>VLOOKUP($A70&amp;"-"&amp;GM$4,'04施策の客観指標'!$A$4:$AU$1029,COLUMN('04施策の客観指標'!$AU:$AU),FALSE)</f>
        <v>-</v>
      </c>
      <c r="GX70" s="82">
        <f t="shared" ref="GX70:GX118" si="382">SUM(GO70:GW70)</f>
        <v>0</v>
      </c>
      <c r="GY70" s="37" t="str">
        <f t="shared" ref="GY70:GY118" si="383">_xlfn.SWITCH(GE70,"a",4*GO70,"b",3*GO70,"c",2*GO70,"d",1*GO70,"e",0*GO70,"-","")</f>
        <v/>
      </c>
      <c r="GZ70" s="38" t="str">
        <f t="shared" si="332"/>
        <v/>
      </c>
      <c r="HA70" s="38" t="str">
        <f t="shared" si="333"/>
        <v/>
      </c>
      <c r="HB70" s="38" t="str">
        <f t="shared" si="334"/>
        <v/>
      </c>
      <c r="HC70" s="38" t="str">
        <f t="shared" si="335"/>
        <v/>
      </c>
      <c r="HD70" s="38" t="str">
        <f t="shared" si="336"/>
        <v/>
      </c>
      <c r="HE70" s="38" t="str">
        <f t="shared" si="337"/>
        <v/>
      </c>
      <c r="HF70" s="38" t="str">
        <f t="shared" si="338"/>
        <v/>
      </c>
      <c r="HG70" s="38" t="str">
        <f t="shared" si="339"/>
        <v/>
      </c>
      <c r="HH70" s="41" t="e">
        <f t="shared" ref="HH70:HH118" si="384">SUM(GY70:HG70)/GX70/4</f>
        <v>#DIV/0!</v>
      </c>
      <c r="HI70" s="37" t="str">
        <f>IF($K70="○",VLOOKUP($C70&amp;"-"&amp;HI$4,'05市民生活実感調査'!$A$3:$BC$218,COLUMN('05市民生活実感調査'!$AS:$AS),FALSE),"-")</f>
        <v>-</v>
      </c>
      <c r="HJ70" s="38" t="str">
        <f>IF($L70="○",VLOOKUP($C70&amp;"-"&amp;HJ$4,'05市民生活実感調査'!$A$3:$BC$218,COLUMN('05市民生活実感調査'!$AS:$AS),FALSE),"-")</f>
        <v>-</v>
      </c>
      <c r="HK70" s="38" t="str">
        <f>IF($M70="○",VLOOKUP($C70&amp;"-"&amp;HK$4,'05市民生活実感調査'!$A$3:$BC$218,COLUMN('05市民生活実感調査'!$AS:$AS),FALSE),"-")</f>
        <v>-</v>
      </c>
      <c r="HL70" s="38" t="str">
        <f>IF($N70="○",VLOOKUP($C70&amp;"-"&amp;HL$4,'05市民生活実感調査'!$A$3:$BC$218,COLUMN('05市民生活実感調査'!$AS:$AS),FALSE),"-")</f>
        <v>-</v>
      </c>
      <c r="HM70" s="38" t="str">
        <f>IF($O70="○",VLOOKUP($C70&amp;"-"&amp;HM$4,'05市民生活実感調査'!$A$3:$BC$218,COLUMN('05市民生活実感調査'!$AS:$AS),FALSE),"-")</f>
        <v>-</v>
      </c>
      <c r="HN70" s="38" t="str">
        <f>IF($P70="○",VLOOKUP($C70&amp;"-"&amp;HN$4,'05市民生活実感調査'!$A$3:$BC$218,COLUMN('05市民生活実感調査'!$AS:$AS),FALSE),"-")</f>
        <v>-</v>
      </c>
      <c r="HO70" s="38" t="str">
        <f>IF($Q70="○",VLOOKUP($C70&amp;"-"&amp;HO$4,'05市民生活実感調査'!$A$3:$BC$218,COLUMN('05市民生活実感調査'!$AS:$AS),FALSE),"-")</f>
        <v>-</v>
      </c>
      <c r="HP70" s="38" t="str">
        <f>IF($R70="○",VLOOKUP($C70&amp;"-"&amp;HP$4,'05市民生活実感調査'!$A$3:$BC$218,COLUMN('05市民生活実感調査'!$AS:$AS),FALSE),"-")</f>
        <v>-</v>
      </c>
      <c r="HQ70" s="109" t="e">
        <f t="shared" ref="HQ70:HQ118" si="385">_xlfn.IFS(HZ70&gt;=0.8,"a",HZ70&gt;=0.6,"b",HZ70&gt;=0.4,"c",HZ70&gt;=0.2,"d",HZ70&lt;0.2,"e")</f>
        <v>#DIV/0!</v>
      </c>
      <c r="HR70" s="37" t="str">
        <f t="shared" ref="HR70:HR118" si="386">_xlfn.SWITCH(HI70,"a",4,"b",3,"c",2,"d",1,"e",0,"-","")</f>
        <v/>
      </c>
      <c r="HS70" s="38" t="str">
        <f t="shared" si="340"/>
        <v/>
      </c>
      <c r="HT70" s="38" t="str">
        <f t="shared" si="341"/>
        <v/>
      </c>
      <c r="HU70" s="38" t="str">
        <f t="shared" si="342"/>
        <v/>
      </c>
      <c r="HV70" s="38" t="str">
        <f t="shared" si="343"/>
        <v/>
      </c>
      <c r="HW70" s="38" t="str">
        <f t="shared" si="344"/>
        <v/>
      </c>
      <c r="HX70" s="38" t="str">
        <f t="shared" si="345"/>
        <v/>
      </c>
      <c r="HY70" s="38" t="str">
        <f t="shared" si="346"/>
        <v/>
      </c>
      <c r="HZ70" s="41" t="e">
        <f t="shared" ref="HZ70:HZ118" si="387">SUM(HR70:HY70)/COUNT(HR70:HY70)/4</f>
        <v>#DIV/0!</v>
      </c>
      <c r="IA70" s="13" t="str">
        <f t="shared" ref="IA70:IA118" si="388">$BO70</f>
        <v>客観指標</v>
      </c>
      <c r="IB70" s="5" t="str">
        <f t="shared" ref="IB70:IB118" si="389">$BP70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IC70" s="108" t="e">
        <f>VLOOKUP(GN70&amp;HQ70&amp;IA70,プルダウン!$AC$2:$AD$51,2,FALSE)</f>
        <v>#DIV/0!</v>
      </c>
      <c r="ID70" s="12" t="e">
        <f>VLOOKUP(IC70,プルダウン!$A$1:$B$6,2,FALSE)</f>
        <v>#DIV/0!</v>
      </c>
      <c r="IE70" s="11"/>
      <c r="IF70" s="12"/>
      <c r="IG70" s="22" t="s">
        <v>81</v>
      </c>
      <c r="IH70" s="116"/>
      <c r="II70" s="115" t="str">
        <f>VLOOKUP($A70&amp;"-"&amp;II$4,'04施策の客観指標'!$A$4:$AU$1029,COLUMN('04施策の客観指標'!$AT:$AT),FALSE)</f>
        <v>-</v>
      </c>
      <c r="IJ70" s="7" t="str">
        <f>VLOOKUP($A70&amp;"-"&amp;IJ$4,'04施策の客観指標'!$A$4:$AU$1029,COLUMN('04施策の客観指標'!$AT:$AT),FALSE)</f>
        <v>-</v>
      </c>
      <c r="IK70" s="7" t="str">
        <f>VLOOKUP($A70&amp;"-"&amp;IK$4,'04施策の客観指標'!$A$4:$AU$1029,COLUMN('04施策の客観指標'!$AT:$AT),FALSE)</f>
        <v>-</v>
      </c>
      <c r="IL70" s="7" t="str">
        <f>VLOOKUP($A70&amp;"-"&amp;IL$4,'04施策の客観指標'!$A$4:$AU$1029,COLUMN('04施策の客観指標'!$AT:$AT),FALSE)</f>
        <v>-</v>
      </c>
      <c r="IM70" s="7" t="str">
        <f>VLOOKUP($A70&amp;"-"&amp;IM$4,'04施策の客観指標'!$A$4:$AU$1029,COLUMN('04施策の客観指標'!$AT:$AT),FALSE)</f>
        <v>-</v>
      </c>
      <c r="IN70" s="7" t="str">
        <f>VLOOKUP($A70&amp;"-"&amp;IN$4,'04施策の客観指標'!$A$4:$AU$1029,COLUMN('04施策の客観指標'!$AT:$AT),FALSE)</f>
        <v>-</v>
      </c>
      <c r="IO70" s="7" t="str">
        <f>VLOOKUP($A70&amp;"-"&amp;IO$4,'04施策の客観指標'!$A$4:$AU$1029,COLUMN('04施策の客観指標'!$AT:$AT),FALSE)</f>
        <v>-</v>
      </c>
      <c r="IP70" s="7" t="str">
        <f>VLOOKUP($A70&amp;"-"&amp;IP$4,'04施策の客観指標'!$A$4:$AU$1029,COLUMN('04施策の客観指標'!$AT:$AT),FALSE)</f>
        <v>-</v>
      </c>
      <c r="IQ70" s="7" t="str">
        <f>VLOOKUP($A70&amp;"-"&amp;IQ$4,'04施策の客観指標'!$A$4:$AU$1029,COLUMN('04施策の客観指標'!$AT:$AT),FALSE)</f>
        <v>-</v>
      </c>
      <c r="IR70" s="109" t="e">
        <f t="shared" ref="IR70:IR118" si="390">_xlfn.IFS(JL70&gt;=0.8,"a",JL70&gt;=0.6,"b",JL70&gt;=0.4,"c",JL70&gt;=0.2,"d",JL70&lt;0.2,"e")</f>
        <v>#DIV/0!</v>
      </c>
      <c r="IS70" s="37" t="str">
        <f>VLOOKUP($A70&amp;"-"&amp;II$4,'04施策の客観指標'!$A$4:$AU$1029,COLUMN('04施策の客観指標'!$AU:$AU),FALSE)</f>
        <v>-</v>
      </c>
      <c r="IT70" s="38" t="str">
        <f>VLOOKUP($A70&amp;"-"&amp;IJ$4,'04施策の客観指標'!$A$4:$AU$1029,COLUMN('04施策の客観指標'!$AU:$AU),FALSE)</f>
        <v>-</v>
      </c>
      <c r="IU70" s="38" t="str">
        <f>VLOOKUP($A70&amp;"-"&amp;IK$4,'04施策の客観指標'!$A$4:$AU$1029,COLUMN('04施策の客観指標'!$AU:$AU),FALSE)</f>
        <v>-</v>
      </c>
      <c r="IV70" s="38" t="str">
        <f>VLOOKUP($A70&amp;"-"&amp;IL$4,'04施策の客観指標'!$A$4:$AU$1029,COLUMN('04施策の客観指標'!$AU:$AU),FALSE)</f>
        <v>-</v>
      </c>
      <c r="IW70" s="38" t="str">
        <f>VLOOKUP($A70&amp;"-"&amp;IM$4,'04施策の客観指標'!$A$4:$AU$1029,COLUMN('04施策の客観指標'!$AU:$AU),FALSE)</f>
        <v>-</v>
      </c>
      <c r="IX70" s="38" t="str">
        <f>VLOOKUP($A70&amp;"-"&amp;IN$4,'04施策の客観指標'!$A$4:$AU$1029,COLUMN('04施策の客観指標'!$AU:$AU),FALSE)</f>
        <v>-</v>
      </c>
      <c r="IY70" s="38" t="str">
        <f>VLOOKUP($A70&amp;"-"&amp;IO$4,'04施策の客観指標'!$A$4:$AU$1029,COLUMN('04施策の客観指標'!$AU:$AU),FALSE)</f>
        <v>-</v>
      </c>
      <c r="IZ70" s="38" t="str">
        <f>VLOOKUP($A70&amp;"-"&amp;IP$4,'04施策の客観指標'!$A$4:$AU$1029,COLUMN('04施策の客観指標'!$AU:$AU),FALSE)</f>
        <v>-</v>
      </c>
      <c r="JA70" s="38" t="str">
        <f>VLOOKUP($A70&amp;"-"&amp;IQ$4,'04施策の客観指標'!$A$4:$AU$1029,COLUMN('04施策の客観指標'!$AU:$AU),FALSE)</f>
        <v>-</v>
      </c>
      <c r="JB70" s="82">
        <f t="shared" ref="JB70:JB118" si="391">SUM(IS70:JA70)</f>
        <v>0</v>
      </c>
      <c r="JC70" s="37" t="str">
        <f t="shared" ref="JC70:JC118" si="392">_xlfn.SWITCH(II70,"a",4*IS70,"b",3*IS70,"c",2*IS70,"d",1*IS70,"e",0*IS70,"-","")</f>
        <v/>
      </c>
      <c r="JD70" s="38" t="str">
        <f t="shared" si="347"/>
        <v/>
      </c>
      <c r="JE70" s="38" t="str">
        <f t="shared" si="348"/>
        <v/>
      </c>
      <c r="JF70" s="38" t="str">
        <f t="shared" si="349"/>
        <v/>
      </c>
      <c r="JG70" s="38" t="str">
        <f t="shared" si="350"/>
        <v/>
      </c>
      <c r="JH70" s="38" t="str">
        <f t="shared" si="351"/>
        <v/>
      </c>
      <c r="JI70" s="38" t="str">
        <f t="shared" si="352"/>
        <v/>
      </c>
      <c r="JJ70" s="38" t="str">
        <f t="shared" si="353"/>
        <v/>
      </c>
      <c r="JK70" s="38" t="str">
        <f t="shared" si="354"/>
        <v/>
      </c>
      <c r="JL70" s="41" t="e">
        <f t="shared" ref="JL70:JL118" si="393">SUM(JC70:JK70)/JB70/4</f>
        <v>#DIV/0!</v>
      </c>
      <c r="JM70" s="37" t="str">
        <f>IF($K70="○",VLOOKUP($C70&amp;"-"&amp;JM$4,'05市民生活実感調査'!$A$3:$BC$218,COLUMN('05市民生活実感調査'!$BC:$BC),FALSE),"-")</f>
        <v>-</v>
      </c>
      <c r="JN70" s="38" t="str">
        <f>IF($L70="○",VLOOKUP($C70&amp;"-"&amp;JN$4,'05市民生活実感調査'!$A$3:$BC$218,COLUMN('05市民生活実感調査'!$BC:$BC),FALSE),"-")</f>
        <v>-</v>
      </c>
      <c r="JO70" s="38" t="str">
        <f>IF($M70="○",VLOOKUP($C70&amp;"-"&amp;JO$4,'05市民生活実感調査'!$A$3:$BC$218,COLUMN('05市民生活実感調査'!$BC:$BC),FALSE),"-")</f>
        <v>-</v>
      </c>
      <c r="JP70" s="38" t="str">
        <f>IF($N70="○",VLOOKUP($C70&amp;"-"&amp;JP$4,'05市民生活実感調査'!$A$3:$BC$218,COLUMN('05市民生活実感調査'!$BC:$BC),FALSE),"-")</f>
        <v>-</v>
      </c>
      <c r="JQ70" s="38" t="str">
        <f>IF($O70="○",VLOOKUP($C70&amp;"-"&amp;JQ$4,'05市民生活実感調査'!$A$3:$BC$218,COLUMN('05市民生活実感調査'!$BC:$BC),FALSE),"-")</f>
        <v>-</v>
      </c>
      <c r="JR70" s="38" t="str">
        <f>IF($P70="○",VLOOKUP($C70&amp;"-"&amp;JR$4,'05市民生活実感調査'!$A$3:$BC$218,COLUMN('05市民生活実感調査'!$BC:$BC),FALSE),"-")</f>
        <v>-</v>
      </c>
      <c r="JS70" s="38" t="str">
        <f>IF($Q70="○",VLOOKUP($C70&amp;"-"&amp;JS$4,'05市民生活実感調査'!$A$3:$BC$218,COLUMN('05市民生活実感調査'!$BC:$BC),FALSE),"-")</f>
        <v>-</v>
      </c>
      <c r="JT70" s="38" t="str">
        <f>IF($R70="○",VLOOKUP($C70&amp;"-"&amp;JT$4,'05市民生活実感調査'!$A$3:$BC$218,COLUMN('05市民生活実感調査'!$BC:$BC),FALSE),"-")</f>
        <v>-</v>
      </c>
      <c r="JU70" s="109" t="e">
        <f t="shared" ref="JU70:JU118" si="394">_xlfn.IFS(KD70&gt;=0.8,"a",KD70&gt;=0.6,"b",KD70&gt;=0.4,"c",KD70&gt;=0.2,"d",KD70&lt;0.2,"e")</f>
        <v>#DIV/0!</v>
      </c>
      <c r="JV70" s="37" t="str">
        <f t="shared" ref="JV70:JV118" si="395">_xlfn.SWITCH(JM70,"a",4,"b",3,"c",2,"d",1,"e",0,"-","")</f>
        <v/>
      </c>
      <c r="JW70" s="38" t="str">
        <f t="shared" si="355"/>
        <v/>
      </c>
      <c r="JX70" s="38" t="str">
        <f t="shared" si="356"/>
        <v/>
      </c>
      <c r="JY70" s="38" t="str">
        <f t="shared" si="357"/>
        <v/>
      </c>
      <c r="JZ70" s="38" t="str">
        <f t="shared" si="358"/>
        <v/>
      </c>
      <c r="KA70" s="38" t="str">
        <f t="shared" si="359"/>
        <v/>
      </c>
      <c r="KB70" s="38" t="str">
        <f t="shared" si="360"/>
        <v/>
      </c>
      <c r="KC70" s="38" t="str">
        <f t="shared" si="361"/>
        <v/>
      </c>
      <c r="KD70" s="41" t="e">
        <f t="shared" ref="KD70:KD118" si="396">SUM(JV70:KC70)/COUNT(JV70:KC70)/4</f>
        <v>#DIV/0!</v>
      </c>
      <c r="KE70" s="13" t="str">
        <f t="shared" ref="KE70:KE118" si="397">$BO70</f>
        <v>客観指標</v>
      </c>
      <c r="KF70" s="5" t="str">
        <f t="shared" ref="KF70:KF118" si="398">$BP70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KG70" s="108" t="e">
        <f>VLOOKUP(IR70&amp;JU70&amp;KE70,プルダウン!$AC$2:$AD$51,2,FALSE)</f>
        <v>#DIV/0!</v>
      </c>
      <c r="KH70" s="12" t="e">
        <f>VLOOKUP(KG70,プルダウン!$A$1:$B$6,2,FALSE)</f>
        <v>#DIV/0!</v>
      </c>
      <c r="KI70" s="11"/>
      <c r="KJ70" s="12"/>
      <c r="KK70" s="22" t="s">
        <v>81</v>
      </c>
      <c r="KL70" s="5"/>
    </row>
    <row r="71" spans="1:298" ht="218.25" customHeight="1">
      <c r="A71" s="18">
        <v>1803</v>
      </c>
      <c r="B71" s="5" t="s">
        <v>225</v>
      </c>
      <c r="C71" s="47">
        <f t="shared" si="140"/>
        <v>18</v>
      </c>
      <c r="D71" s="12" t="str">
        <f>IFERROR(VLOOKUP(C71,プルダウン!$L$2:$M$28,2,FALSE),"-")</f>
        <v>生涯学習</v>
      </c>
      <c r="E71" s="5"/>
      <c r="F71" s="11" t="s">
        <v>2116</v>
      </c>
      <c r="G71" s="20" t="s">
        <v>2446</v>
      </c>
      <c r="H71" s="11"/>
      <c r="I71" s="20"/>
      <c r="J71" s="5"/>
      <c r="K71" s="42" t="s">
        <v>85</v>
      </c>
      <c r="L71" s="43" t="s">
        <v>85</v>
      </c>
      <c r="M71" s="43" t="s">
        <v>85</v>
      </c>
      <c r="N71" s="43" t="s">
        <v>392</v>
      </c>
      <c r="O71" s="43" t="s">
        <v>85</v>
      </c>
      <c r="P71" s="43" t="s">
        <v>85</v>
      </c>
      <c r="Q71" s="43" t="s">
        <v>85</v>
      </c>
      <c r="R71" s="41" t="s">
        <v>85</v>
      </c>
      <c r="S71" s="546" t="str">
        <f>VLOOKUP($A71&amp;"-"&amp;S$4,'04施策の客観指標'!$A$4:$AU$1029,COLUMN('04施策の客観指標'!$AP:$AP),FALSE)</f>
        <v>c</v>
      </c>
      <c r="T71" s="528" t="str">
        <f>VLOOKUP($A71&amp;"-"&amp;T$4,'04施策の客観指標'!$A$4:$AU$1029,COLUMN('04施策の客観指標'!$AP:$AP),FALSE)</f>
        <v>a</v>
      </c>
      <c r="U71" s="528" t="str">
        <f>VLOOKUP($A71&amp;"-"&amp;U$4,'04施策の客観指標'!$A$4:$AU$1029,COLUMN('04施策の客観指標'!$AP:$AP),FALSE)</f>
        <v>a</v>
      </c>
      <c r="V71" s="528" t="str">
        <f>VLOOKUP($A71&amp;"-"&amp;V$4,'04施策の客観指標'!$A$4:$AU$1029,COLUMN('04施策の客観指標'!$AP:$AP),FALSE)</f>
        <v>-</v>
      </c>
      <c r="W71" s="528" t="str">
        <f>VLOOKUP($A71&amp;"-"&amp;W$4,'04施策の客観指標'!$A$4:$AU$1029,COLUMN('04施策の客観指標'!$AP:$AP),FALSE)</f>
        <v>-</v>
      </c>
      <c r="X71" s="528" t="str">
        <f>VLOOKUP($A71&amp;"-"&amp;X$4,'04施策の客観指標'!$A$4:$AU$1029,COLUMN('04施策の客観指標'!$AP:$AP),FALSE)</f>
        <v>-</v>
      </c>
      <c r="Y71" s="528" t="str">
        <f>VLOOKUP($A71&amp;"-"&amp;Y$4,'04施策の客観指標'!$A$4:$AU$1029,COLUMN('04施策の客観指標'!$AP:$AP),FALSE)</f>
        <v>-</v>
      </c>
      <c r="Z71" s="528" t="str">
        <f>VLOOKUP($A71&amp;"-"&amp;Z$4,'04施策の客観指標'!$A$4:$AU$1029,COLUMN('04施策の客観指標'!$AP:$AP),FALSE)</f>
        <v>-</v>
      </c>
      <c r="AA71" s="529" t="str">
        <f>VLOOKUP($A71&amp;"-"&amp;AA$4,'04施策の客観指標'!$A$4:$AU$1029,COLUMN('04施策の客観指標'!$AP:$AP),FALSE)</f>
        <v>-</v>
      </c>
      <c r="AB71" s="547" t="str">
        <f t="shared" si="362"/>
        <v>a</v>
      </c>
      <c r="AC71" s="252">
        <f>VLOOKUP($A71&amp;"-"&amp;S$4,'04施策の客観指標'!$A$4:$AU$1029,COLUMN('04施策の客観指標'!$AU:$AU),FALSE)</f>
        <v>1</v>
      </c>
      <c r="AD71" s="38">
        <f>VLOOKUP($A71&amp;"-"&amp;T$4,'04施策の客観指標'!$A$4:$AU$1029,COLUMN('04施策の客観指標'!$AU:$AU),FALSE)</f>
        <v>1</v>
      </c>
      <c r="AE71" s="38">
        <f>VLOOKUP($A71&amp;"-"&amp;U$4,'04施策の客観指標'!$A$4:$AU$1029,COLUMN('04施策の客観指標'!$AU:$AU),FALSE)</f>
        <v>1</v>
      </c>
      <c r="AF71" s="38" t="str">
        <f>VLOOKUP($A71&amp;"-"&amp;V$4,'04施策の客観指標'!$A$4:$AU$1029,COLUMN('04施策の客観指標'!$AU:$AU),FALSE)</f>
        <v>-</v>
      </c>
      <c r="AG71" s="38" t="str">
        <f>VLOOKUP($A71&amp;"-"&amp;W$4,'04施策の客観指標'!$A$4:$AU$1029,COLUMN('04施策の客観指標'!$AU:$AU),FALSE)</f>
        <v>-</v>
      </c>
      <c r="AH71" s="38" t="str">
        <f>VLOOKUP($A71&amp;"-"&amp;X$4,'04施策の客観指標'!$A$4:$AU$1029,COLUMN('04施策の客観指標'!$AU:$AU),FALSE)</f>
        <v>-</v>
      </c>
      <c r="AI71" s="38" t="str">
        <f>VLOOKUP($A71&amp;"-"&amp;Y$4,'04施策の客観指標'!$A$4:$AU$1029,COLUMN('04施策の客観指標'!$AU:$AU),FALSE)</f>
        <v>-</v>
      </c>
      <c r="AJ71" s="38" t="str">
        <f>VLOOKUP($A71&amp;"-"&amp;Z$4,'04施策の客観指標'!$A$4:$AU$1029,COLUMN('04施策の客観指標'!$AU:$AU),FALSE)</f>
        <v>-</v>
      </c>
      <c r="AK71" s="38" t="str">
        <f>VLOOKUP($A71&amp;"-"&amp;AA$4,'04施策の客観指標'!$A$4:$AU$1029,COLUMN('04施策の客観指標'!$AU:$AU),FALSE)</f>
        <v>-</v>
      </c>
      <c r="AL71" s="82">
        <f t="shared" si="141"/>
        <v>3</v>
      </c>
      <c r="AM71" s="37">
        <f t="shared" si="142"/>
        <v>2</v>
      </c>
      <c r="AN71" s="38">
        <f t="shared" si="143"/>
        <v>4</v>
      </c>
      <c r="AO71" s="38">
        <f t="shared" si="144"/>
        <v>4</v>
      </c>
      <c r="AP71" s="38" t="str">
        <f t="shared" si="145"/>
        <v/>
      </c>
      <c r="AQ71" s="38" t="str">
        <f t="shared" si="146"/>
        <v/>
      </c>
      <c r="AR71" s="38" t="str">
        <f t="shared" si="147"/>
        <v/>
      </c>
      <c r="AS71" s="38" t="str">
        <f t="shared" si="148"/>
        <v/>
      </c>
      <c r="AT71" s="38" t="str">
        <f t="shared" si="149"/>
        <v/>
      </c>
      <c r="AU71" s="253" t="str">
        <f t="shared" si="150"/>
        <v/>
      </c>
      <c r="AV71" s="81">
        <f t="shared" si="200"/>
        <v>0.83333333333333337</v>
      </c>
      <c r="AW71" s="534" t="str">
        <f>IF($K71="○",VLOOKUP($C71&amp;"-"&amp;AW$4,'05市民生活実感調査'!$A$3:$BC$218,COLUMN('05市民生活実感調査'!$O:$O),FALSE),"-")</f>
        <v>-</v>
      </c>
      <c r="AX71" s="535" t="str">
        <f>IF($L71="○",VLOOKUP($C71&amp;"-"&amp;AX$4,'05市民生活実感調査'!$A$3:$BC$218,COLUMN('05市民生活実感調査'!$O:$O),FALSE),"-")</f>
        <v>-</v>
      </c>
      <c r="AY71" s="535" t="str">
        <f>IF($M71="○",VLOOKUP($C71&amp;"-"&amp;AY$4,'05市民生活実感調査'!$A$3:$BC$218,COLUMN('05市民生活実感調査'!$O:$O),FALSE),"-")</f>
        <v>-</v>
      </c>
      <c r="AZ71" s="535" t="str">
        <f>IF($N71="○",VLOOKUP($C71&amp;"-"&amp;AZ$4,'05市民生活実感調査'!$A$3:$BC$218,COLUMN('05市民生活実感調査'!$O:$O),FALSE),"-")</f>
        <v>c</v>
      </c>
      <c r="BA71" s="535" t="str">
        <f>IF($O71="○",VLOOKUP($C71&amp;"-"&amp;BA$4,'05市民生活実感調査'!$A$3:$BC$218,COLUMN('05市民生活実感調査'!$O:$O),FALSE),"-")</f>
        <v>-</v>
      </c>
      <c r="BB71" s="535" t="str">
        <f>IF($P71="○",VLOOKUP($C71&amp;"-"&amp;BB$4,'05市民生活実感調査'!$A$3:$BC$218,COLUMN('05市民生活実感調査'!$O:$O),FALSE),"-")</f>
        <v>-</v>
      </c>
      <c r="BC71" s="535" t="str">
        <f>IF($Q71="○",VLOOKUP($C71&amp;"-"&amp;BC$4,'05市民生活実感調査'!$A$3:$BC$218,COLUMN('05市民生活実感調査'!$O:$O),FALSE),"-")</f>
        <v>-</v>
      </c>
      <c r="BD71" s="535" t="str">
        <f>IF($R71="○",VLOOKUP($C71&amp;"-"&amp;BD$4,'05市民生活実感調査'!$A$3:$BC$218,COLUMN('05市民生活実感調査'!$O:$O),FALSE),"-")</f>
        <v>-</v>
      </c>
      <c r="BE71" s="536" t="str">
        <f t="shared" si="363"/>
        <v>c</v>
      </c>
      <c r="BF71" s="37" t="str">
        <f t="shared" si="151"/>
        <v/>
      </c>
      <c r="BG71" s="38" t="str">
        <f t="shared" si="152"/>
        <v/>
      </c>
      <c r="BH71" s="38" t="str">
        <f t="shared" si="153"/>
        <v/>
      </c>
      <c r="BI71" s="38">
        <f t="shared" si="154"/>
        <v>2</v>
      </c>
      <c r="BJ71" s="38" t="str">
        <f t="shared" si="155"/>
        <v/>
      </c>
      <c r="BK71" s="38" t="str">
        <f t="shared" si="156"/>
        <v/>
      </c>
      <c r="BL71" s="38" t="str">
        <f t="shared" si="157"/>
        <v/>
      </c>
      <c r="BM71" s="38" t="str">
        <f t="shared" si="158"/>
        <v/>
      </c>
      <c r="BN71" s="41">
        <f t="shared" si="159"/>
        <v>0.5</v>
      </c>
      <c r="BO71" s="275" t="s">
        <v>125</v>
      </c>
      <c r="BP71" s="5" t="s">
        <v>2214</v>
      </c>
      <c r="BQ71" s="586" t="str">
        <f>VLOOKUP(AB71&amp;BE71&amp;BO71,[25]プルダウン!$AC$2:$AD$71,2,FALSE)</f>
        <v>B</v>
      </c>
      <c r="BR71" s="587" t="str">
        <f>VLOOKUP(BQ71,プルダウン!$A$1:$B$6,2,FALSE)</f>
        <v>政策の目的がかなり達成されている</v>
      </c>
      <c r="BS71" s="11"/>
      <c r="BT71" s="195" t="s">
        <v>2447</v>
      </c>
      <c r="BU71" s="5" t="s">
        <v>2263</v>
      </c>
      <c r="BV71" s="296" t="s">
        <v>2726</v>
      </c>
      <c r="BW71" s="115" t="str">
        <f>VLOOKUP($A71&amp;"-"&amp;BW$4,'04施策の客観指標'!$A$4:$AU$1029,COLUMN('04施策の客観指標'!$AQ:$AQ),FALSE)</f>
        <v>-</v>
      </c>
      <c r="BX71" s="7" t="str">
        <f>VLOOKUP($A71&amp;"-"&amp;BX$4,'04施策の客観指標'!$A$4:$AU$1029,COLUMN('04施策の客観指標'!$AQ:$AQ),FALSE)</f>
        <v>-</v>
      </c>
      <c r="BY71" s="7" t="str">
        <f>VLOOKUP($A71&amp;"-"&amp;BY$4,'04施策の客観指標'!$A$4:$AU$1029,COLUMN('04施策の客観指標'!$AQ:$AQ),FALSE)</f>
        <v>-</v>
      </c>
      <c r="BZ71" s="7" t="str">
        <f>VLOOKUP($A71&amp;"-"&amp;BZ$4,'04施策の客観指標'!$A$4:$AU$1029,COLUMN('04施策の客観指標'!$AQ:$AQ),FALSE)</f>
        <v>-</v>
      </c>
      <c r="CA71" s="7" t="str">
        <f>VLOOKUP($A71&amp;"-"&amp;CA$4,'04施策の客観指標'!$A$4:$AU$1029,COLUMN('04施策の客観指標'!$AQ:$AQ),FALSE)</f>
        <v>-</v>
      </c>
      <c r="CB71" s="7" t="str">
        <f>VLOOKUP($A71&amp;"-"&amp;CB$4,'04施策の客観指標'!$A$4:$AU$1029,COLUMN('04施策の客観指標'!$AQ:$AQ),FALSE)</f>
        <v>-</v>
      </c>
      <c r="CC71" s="7" t="str">
        <f>VLOOKUP($A71&amp;"-"&amp;CC$4,'04施策の客観指標'!$A$4:$AU$1029,COLUMN('04施策の客観指標'!$AQ:$AQ),FALSE)</f>
        <v>-</v>
      </c>
      <c r="CD71" s="7" t="str">
        <f>VLOOKUP($A71&amp;"-"&amp;CD$4,'04施策の客観指標'!$A$4:$AU$1029,COLUMN('04施策の客観指標'!$AQ:$AQ),FALSE)</f>
        <v>-</v>
      </c>
      <c r="CE71" s="7" t="str">
        <f>VLOOKUP($A71&amp;"-"&amp;CE$4,'04施策の客観指標'!$A$4:$AU$1029,COLUMN('04施策の客観指標'!$AQ:$AQ),FALSE)</f>
        <v>-</v>
      </c>
      <c r="CF71" s="109" t="str">
        <f t="shared" si="364"/>
        <v>e</v>
      </c>
      <c r="CG71" s="37">
        <f>VLOOKUP($A71&amp;"-"&amp;BW$4,'04施策の客観指標'!$A$4:$AU$1029,COLUMN('04施策の客観指標'!$AU:$AU),FALSE)</f>
        <v>1</v>
      </c>
      <c r="CH71" s="38">
        <f>VLOOKUP($A71&amp;"-"&amp;BX$4,'04施策の客観指標'!$A$4:$AU$1029,COLUMN('04施策の客観指標'!$AU:$AU),FALSE)</f>
        <v>1</v>
      </c>
      <c r="CI71" s="38">
        <f>VLOOKUP($A71&amp;"-"&amp;BY$4,'04施策の客観指標'!$A$4:$AU$1029,COLUMN('04施策の客観指標'!$AU:$AU),FALSE)</f>
        <v>1</v>
      </c>
      <c r="CJ71" s="38" t="str">
        <f>VLOOKUP($A71&amp;"-"&amp;BZ$4,'04施策の客観指標'!$A$4:$AU$1029,COLUMN('04施策の客観指標'!$AU:$AU),FALSE)</f>
        <v>-</v>
      </c>
      <c r="CK71" s="38" t="str">
        <f>VLOOKUP($A71&amp;"-"&amp;CA$4,'04施策の客観指標'!$A$4:$AU$1029,COLUMN('04施策の客観指標'!$AU:$AU),FALSE)</f>
        <v>-</v>
      </c>
      <c r="CL71" s="38" t="str">
        <f>VLOOKUP($A71&amp;"-"&amp;CB$4,'04施策の客観指標'!$A$4:$AU$1029,COLUMN('04施策の客観指標'!$AU:$AU),FALSE)</f>
        <v>-</v>
      </c>
      <c r="CM71" s="38" t="str">
        <f>VLOOKUP($A71&amp;"-"&amp;CC$4,'04施策の客観指標'!$A$4:$AU$1029,COLUMN('04施策の客観指標'!$AU:$AU),FALSE)</f>
        <v>-</v>
      </c>
      <c r="CN71" s="38" t="str">
        <f>VLOOKUP($A71&amp;"-"&amp;CD$4,'04施策の客観指標'!$A$4:$AU$1029,COLUMN('04施策の客観指標'!$AU:$AU),FALSE)</f>
        <v>-</v>
      </c>
      <c r="CO71" s="38" t="str">
        <f>VLOOKUP($A71&amp;"-"&amp;CE$4,'04施策の客観指標'!$A$4:$AU$1029,COLUMN('04施策の客観指標'!$AU:$AU),FALSE)</f>
        <v>-</v>
      </c>
      <c r="CP71" s="82">
        <f t="shared" si="365"/>
        <v>3</v>
      </c>
      <c r="CQ71" s="37" t="str">
        <f t="shared" si="301"/>
        <v/>
      </c>
      <c r="CR71" s="38" t="str">
        <f t="shared" si="302"/>
        <v/>
      </c>
      <c r="CS71" s="38" t="str">
        <f t="shared" si="303"/>
        <v/>
      </c>
      <c r="CT71" s="38" t="str">
        <f t="shared" si="304"/>
        <v/>
      </c>
      <c r="CU71" s="38" t="str">
        <f t="shared" si="305"/>
        <v/>
      </c>
      <c r="CV71" s="38" t="str">
        <f t="shared" si="306"/>
        <v/>
      </c>
      <c r="CW71" s="38" t="str">
        <f t="shared" si="307"/>
        <v/>
      </c>
      <c r="CX71" s="38" t="str">
        <f t="shared" si="308"/>
        <v/>
      </c>
      <c r="CY71" s="38" t="str">
        <f t="shared" si="309"/>
        <v/>
      </c>
      <c r="CZ71" s="41">
        <f t="shared" si="366"/>
        <v>0</v>
      </c>
      <c r="DA71" s="37" t="str">
        <f>IF($K71="○",VLOOKUP($C71&amp;"-"&amp;DA$4,'05市民生活実感調査'!$A$3:$BC$218,COLUMN('05市民生活実感調査'!$Y:$Y),FALSE),"-")</f>
        <v>-</v>
      </c>
      <c r="DB71" s="38" t="str">
        <f>IF($L71="○",VLOOKUP($C71&amp;"-"&amp;DB$4,'05市民生活実感調査'!$A$3:$BC$218,COLUMN('05市民生活実感調査'!$Y:$Y),FALSE),"-")</f>
        <v>-</v>
      </c>
      <c r="DC71" s="38" t="str">
        <f>IF($M71="○",VLOOKUP($C71&amp;"-"&amp;DC$4,'05市民生活実感調査'!$A$3:$BC$218,COLUMN('05市民生活実感調査'!$Y:$Y),FALSE),"-")</f>
        <v>-</v>
      </c>
      <c r="DD71" s="38" t="str">
        <f>IF($N71="○",VLOOKUP($C71&amp;"-"&amp;DD$4,'05市民生活実感調査'!$A$3:$BC$218,COLUMN('05市民生活実感調査'!$Y:$Y),FALSE),"-")</f>
        <v>-</v>
      </c>
      <c r="DE71" s="38" t="str">
        <f>IF($O71="○",VLOOKUP($C71&amp;"-"&amp;DE$4,'05市民生活実感調査'!$A$3:$BC$218,COLUMN('05市民生活実感調査'!$Y:$Y),FALSE),"-")</f>
        <v>-</v>
      </c>
      <c r="DF71" s="38" t="str">
        <f>IF($P71="○",VLOOKUP($C71&amp;"-"&amp;DF$4,'05市民生活実感調査'!$A$3:$BC$218,COLUMN('05市民生活実感調査'!$Y:$Y),FALSE),"-")</f>
        <v>-</v>
      </c>
      <c r="DG71" s="38" t="str">
        <f>IF($Q71="○",VLOOKUP($C71&amp;"-"&amp;DG$4,'05市民生活実感調査'!$A$3:$BC$218,COLUMN('05市民生活実感調査'!$Y:$Y),FALSE),"-")</f>
        <v>-</v>
      </c>
      <c r="DH71" s="38" t="str">
        <f>IF($R71="○",VLOOKUP($C71&amp;"-"&amp;DH$4,'05市民生活実感調査'!$A$3:$BC$218,COLUMN('05市民生活実感調査'!$Y:$Y),FALSE),"-")</f>
        <v>-</v>
      </c>
      <c r="DI71" s="109" t="e">
        <f t="shared" si="367"/>
        <v>#DIV/0!</v>
      </c>
      <c r="DJ71" s="37" t="str">
        <f t="shared" si="368"/>
        <v/>
      </c>
      <c r="DK71" s="38" t="str">
        <f t="shared" si="310"/>
        <v/>
      </c>
      <c r="DL71" s="38" t="str">
        <f t="shared" si="311"/>
        <v/>
      </c>
      <c r="DM71" s="38" t="str">
        <f t="shared" si="312"/>
        <v/>
      </c>
      <c r="DN71" s="38" t="str">
        <f t="shared" si="313"/>
        <v/>
      </c>
      <c r="DO71" s="38" t="str">
        <f t="shared" si="314"/>
        <v/>
      </c>
      <c r="DP71" s="38" t="str">
        <f t="shared" si="315"/>
        <v/>
      </c>
      <c r="DQ71" s="38" t="str">
        <f t="shared" si="316"/>
        <v/>
      </c>
      <c r="DR71" s="41" t="e">
        <f t="shared" si="369"/>
        <v>#DIV/0!</v>
      </c>
      <c r="DS71" s="13" t="str">
        <f t="shared" si="370"/>
        <v>市民実感</v>
      </c>
      <c r="DT71" s="5" t="str">
        <f t="shared" si="371"/>
        <v>子どもを共に育む社会になっていると市民に実感されることにより初めて目的が達成される施策であり，市民の実感に重みを付ける方が適切であるため</v>
      </c>
      <c r="DU71" s="108" t="e">
        <f>VLOOKUP(CF71&amp;DI71&amp;DS71,プルダウン!$AC$2:$AD$51,2,FALSE)</f>
        <v>#DIV/0!</v>
      </c>
      <c r="DV71" s="12" t="e">
        <f>VLOOKUP(DU71,プルダウン!$A$1:$B$6,2,FALSE)</f>
        <v>#DIV/0!</v>
      </c>
      <c r="DW71" s="11"/>
      <c r="DX71" s="12"/>
      <c r="DY71" s="22" t="s">
        <v>81</v>
      </c>
      <c r="DZ71" s="116"/>
      <c r="EA71" s="115" t="str">
        <f>VLOOKUP($A71&amp;"-"&amp;EA$4,'04施策の客観指標'!$A$4:$AU$1029,COLUMN('04施策の客観指標'!$AR:$AR),FALSE)</f>
        <v>-</v>
      </c>
      <c r="EB71" s="7" t="str">
        <f>VLOOKUP($A71&amp;"-"&amp;EB$4,'04施策の客観指標'!$A$4:$AU$1029,COLUMN('04施策の客観指標'!$AR:$AR),FALSE)</f>
        <v>-</v>
      </c>
      <c r="EC71" s="7" t="str">
        <f>VLOOKUP($A71&amp;"-"&amp;EC$4,'04施策の客観指標'!$A$4:$AU$1029,COLUMN('04施策の客観指標'!$AR:$AR),FALSE)</f>
        <v>-</v>
      </c>
      <c r="ED71" s="7" t="str">
        <f>VLOOKUP($A71&amp;"-"&amp;ED$4,'04施策の客観指標'!$A$4:$AU$1029,COLUMN('04施策の客観指標'!$AR:$AR),FALSE)</f>
        <v>-</v>
      </c>
      <c r="EE71" s="7" t="str">
        <f>VLOOKUP($A71&amp;"-"&amp;EE$4,'04施策の客観指標'!$A$4:$AU$1029,COLUMN('04施策の客観指標'!$AR:$AR),FALSE)</f>
        <v>-</v>
      </c>
      <c r="EF71" s="7" t="str">
        <f>VLOOKUP($A71&amp;"-"&amp;EF$4,'04施策の客観指標'!$A$4:$AU$1029,COLUMN('04施策の客観指標'!$AR:$AR),FALSE)</f>
        <v>-</v>
      </c>
      <c r="EG71" s="7" t="str">
        <f>VLOOKUP($A71&amp;"-"&amp;EG$4,'04施策の客観指標'!$A$4:$AU$1029,COLUMN('04施策の客観指標'!$AR:$AR),FALSE)</f>
        <v>-</v>
      </c>
      <c r="EH71" s="7" t="str">
        <f>VLOOKUP($A71&amp;"-"&amp;EH$4,'04施策の客観指標'!$A$4:$AU$1029,COLUMN('04施策の客観指標'!$AR:$AR),FALSE)</f>
        <v>-</v>
      </c>
      <c r="EI71" s="7" t="str">
        <f>VLOOKUP($A71&amp;"-"&amp;EI$4,'04施策の客観指標'!$A$4:$AU$1029,COLUMN('04施策の客観指標'!$AR:$AR),FALSE)</f>
        <v>-</v>
      </c>
      <c r="EJ71" s="109" t="str">
        <f t="shared" si="372"/>
        <v>e</v>
      </c>
      <c r="EK71" s="37">
        <f>VLOOKUP($A71&amp;"-"&amp;EA$4,'04施策の客観指標'!$A$4:$AU$1029,COLUMN('04施策の客観指標'!$AU:$AU),FALSE)</f>
        <v>1</v>
      </c>
      <c r="EL71" s="38">
        <f>VLOOKUP($A71&amp;"-"&amp;EB$4,'04施策の客観指標'!$A$4:$AU$1029,COLUMN('04施策の客観指標'!$AU:$AU),FALSE)</f>
        <v>1</v>
      </c>
      <c r="EM71" s="38">
        <f>VLOOKUP($A71&amp;"-"&amp;EC$4,'04施策の客観指標'!$A$4:$AU$1029,COLUMN('04施策の客観指標'!$AU:$AU),FALSE)</f>
        <v>1</v>
      </c>
      <c r="EN71" s="38" t="str">
        <f>VLOOKUP($A71&amp;"-"&amp;ED$4,'04施策の客観指標'!$A$4:$AU$1029,COLUMN('04施策の客観指標'!$AU:$AU),FALSE)</f>
        <v>-</v>
      </c>
      <c r="EO71" s="38" t="str">
        <f>VLOOKUP($A71&amp;"-"&amp;EE$4,'04施策の客観指標'!$A$4:$AU$1029,COLUMN('04施策の客観指標'!$AU:$AU),FALSE)</f>
        <v>-</v>
      </c>
      <c r="EP71" s="38" t="str">
        <f>VLOOKUP($A71&amp;"-"&amp;EF$4,'04施策の客観指標'!$A$4:$AU$1029,COLUMN('04施策の客観指標'!$AU:$AU),FALSE)</f>
        <v>-</v>
      </c>
      <c r="EQ71" s="38" t="str">
        <f>VLOOKUP($A71&amp;"-"&amp;EG$4,'04施策の客観指標'!$A$4:$AU$1029,COLUMN('04施策の客観指標'!$AU:$AU),FALSE)</f>
        <v>-</v>
      </c>
      <c r="ER71" s="38" t="str">
        <f>VLOOKUP($A71&amp;"-"&amp;EH$4,'04施策の客観指標'!$A$4:$AU$1029,COLUMN('04施策の客観指標'!$AU:$AU),FALSE)</f>
        <v>-</v>
      </c>
      <c r="ES71" s="38" t="str">
        <f>VLOOKUP($A71&amp;"-"&amp;EI$4,'04施策の客観指標'!$A$4:$AU$1029,COLUMN('04施策の客観指標'!$AU:$AU),FALSE)</f>
        <v>-</v>
      </c>
      <c r="ET71" s="82">
        <f t="shared" si="373"/>
        <v>3</v>
      </c>
      <c r="EU71" s="37" t="str">
        <f t="shared" si="374"/>
        <v/>
      </c>
      <c r="EV71" s="38" t="str">
        <f t="shared" si="317"/>
        <v/>
      </c>
      <c r="EW71" s="38" t="str">
        <f t="shared" si="318"/>
        <v/>
      </c>
      <c r="EX71" s="38" t="str">
        <f t="shared" si="319"/>
        <v/>
      </c>
      <c r="EY71" s="38" t="str">
        <f t="shared" si="320"/>
        <v/>
      </c>
      <c r="EZ71" s="38" t="str">
        <f t="shared" si="321"/>
        <v/>
      </c>
      <c r="FA71" s="38" t="str">
        <f t="shared" si="322"/>
        <v/>
      </c>
      <c r="FB71" s="38" t="str">
        <f t="shared" si="323"/>
        <v/>
      </c>
      <c r="FC71" s="38" t="str">
        <f t="shared" si="324"/>
        <v/>
      </c>
      <c r="FD71" s="41">
        <f t="shared" si="375"/>
        <v>0</v>
      </c>
      <c r="FE71" s="37" t="str">
        <f>IF($K71="○",VLOOKUP($C71&amp;"-"&amp;FE$4,'05市民生活実感調査'!$A$3:$BC$218,COLUMN('05市民生活実感調査'!$AI:$AI),FALSE),"-")</f>
        <v>-</v>
      </c>
      <c r="FF71" s="38" t="str">
        <f>IF($L71="○",VLOOKUP($C71&amp;"-"&amp;FF$4,'05市民生活実感調査'!$A$3:$BC$218,COLUMN('05市民生活実感調査'!$AI:$AI),FALSE),"-")</f>
        <v>-</v>
      </c>
      <c r="FG71" s="38" t="str">
        <f>IF($M71="○",VLOOKUP($C71&amp;"-"&amp;FG$4,'05市民生活実感調査'!$A$3:$BC$218,COLUMN('05市民生活実感調査'!$AI:$AI),FALSE),"-")</f>
        <v>-</v>
      </c>
      <c r="FH71" s="38" t="str">
        <f>IF($N71="○",VLOOKUP($C71&amp;"-"&amp;FH$4,'05市民生活実感調査'!$A$3:$BC$218,COLUMN('05市民生活実感調査'!$AI:$AI),FALSE),"-")</f>
        <v>-</v>
      </c>
      <c r="FI71" s="38" t="str">
        <f>IF($O71="○",VLOOKUP($C71&amp;"-"&amp;FI$4,'05市民生活実感調査'!$A$3:$BC$218,COLUMN('05市民生活実感調査'!$AI:$AI),FALSE),"-")</f>
        <v>-</v>
      </c>
      <c r="FJ71" s="38" t="str">
        <f>IF($P71="○",VLOOKUP($C71&amp;"-"&amp;FJ$4,'05市民生活実感調査'!$A$3:$BC$218,COLUMN('05市民生活実感調査'!$AI:$AI),FALSE),"-")</f>
        <v>-</v>
      </c>
      <c r="FK71" s="38" t="str">
        <f>IF($Q71="○",VLOOKUP($C71&amp;"-"&amp;FK$4,'05市民生活実感調査'!$A$3:$BC$218,COLUMN('05市民生活実感調査'!$AI:$AI),FALSE),"-")</f>
        <v>-</v>
      </c>
      <c r="FL71" s="38" t="str">
        <f>IF($R71="○",VLOOKUP($C71&amp;"-"&amp;FL$4,'05市民生活実感調査'!$A$3:$BC$218,COLUMN('05市民生活実感調査'!$AI:$AI),FALSE),"-")</f>
        <v>-</v>
      </c>
      <c r="FM71" s="109" t="e">
        <f t="shared" si="376"/>
        <v>#DIV/0!</v>
      </c>
      <c r="FN71" s="37" t="str">
        <f t="shared" si="377"/>
        <v/>
      </c>
      <c r="FO71" s="38" t="str">
        <f t="shared" si="325"/>
        <v/>
      </c>
      <c r="FP71" s="38" t="str">
        <f t="shared" si="326"/>
        <v/>
      </c>
      <c r="FQ71" s="38" t="str">
        <f t="shared" si="327"/>
        <v/>
      </c>
      <c r="FR71" s="38" t="str">
        <f t="shared" si="328"/>
        <v/>
      </c>
      <c r="FS71" s="38" t="str">
        <f t="shared" si="329"/>
        <v/>
      </c>
      <c r="FT71" s="38" t="str">
        <f t="shared" si="330"/>
        <v/>
      </c>
      <c r="FU71" s="38" t="str">
        <f t="shared" si="331"/>
        <v/>
      </c>
      <c r="FV71" s="41" t="e">
        <f t="shared" si="378"/>
        <v>#DIV/0!</v>
      </c>
      <c r="FW71" s="13" t="str">
        <f t="shared" si="379"/>
        <v>市民実感</v>
      </c>
      <c r="FX71" s="5" t="str">
        <f t="shared" si="380"/>
        <v>子どもを共に育む社会になっていると市民に実感されることにより初めて目的が達成される施策であり，市民の実感に重みを付ける方が適切であるため</v>
      </c>
      <c r="FY71" s="108" t="e">
        <f>VLOOKUP(EJ71&amp;FM71&amp;FW71,プルダウン!$AC$2:$AD$51,2,FALSE)</f>
        <v>#DIV/0!</v>
      </c>
      <c r="FZ71" s="12" t="e">
        <f>VLOOKUP(FY71,プルダウン!$A$1:$B$6,2,FALSE)</f>
        <v>#DIV/0!</v>
      </c>
      <c r="GA71" s="11"/>
      <c r="GB71" s="12"/>
      <c r="GC71" s="22" t="s">
        <v>81</v>
      </c>
      <c r="GD71" s="116"/>
      <c r="GE71" s="115" t="str">
        <f>VLOOKUP($A71&amp;"-"&amp;GE$4,'04施策の客観指標'!$A$4:$AU$1029,COLUMN('04施策の客観指標'!$AS:$AS),FALSE)</f>
        <v>-</v>
      </c>
      <c r="GF71" s="7" t="str">
        <f>VLOOKUP($A71&amp;"-"&amp;GF$4,'04施策の客観指標'!$A$4:$AU$1029,COLUMN('04施策の客観指標'!$AS:$AS),FALSE)</f>
        <v>-</v>
      </c>
      <c r="GG71" s="7" t="str">
        <f>VLOOKUP($A71&amp;"-"&amp;GG$4,'04施策の客観指標'!$A$4:$AU$1029,COLUMN('04施策の客観指標'!$AS:$AS),FALSE)</f>
        <v>-</v>
      </c>
      <c r="GH71" s="7" t="str">
        <f>VLOOKUP($A71&amp;"-"&amp;GH$4,'04施策の客観指標'!$A$4:$AU$1029,COLUMN('04施策の客観指標'!$AS:$AS),FALSE)</f>
        <v>-</v>
      </c>
      <c r="GI71" s="7" t="str">
        <f>VLOOKUP($A71&amp;"-"&amp;GI$4,'04施策の客観指標'!$A$4:$AU$1029,COLUMN('04施策の客観指標'!$AS:$AS),FALSE)</f>
        <v>-</v>
      </c>
      <c r="GJ71" s="7" t="str">
        <f>VLOOKUP($A71&amp;"-"&amp;GJ$4,'04施策の客観指標'!$A$4:$AU$1029,COLUMN('04施策の客観指標'!$AS:$AS),FALSE)</f>
        <v>-</v>
      </c>
      <c r="GK71" s="7" t="str">
        <f>VLOOKUP($A71&amp;"-"&amp;GK$4,'04施策の客観指標'!$A$4:$AU$1029,COLUMN('04施策の客観指標'!$AS:$AS),FALSE)</f>
        <v>-</v>
      </c>
      <c r="GL71" s="7" t="str">
        <f>VLOOKUP($A71&amp;"-"&amp;GL$4,'04施策の客観指標'!$A$4:$AU$1029,COLUMN('04施策の客観指標'!$AS:$AS),FALSE)</f>
        <v>-</v>
      </c>
      <c r="GM71" s="7" t="str">
        <f>VLOOKUP($A71&amp;"-"&amp;GM$4,'04施策の客観指標'!$A$4:$AU$1029,COLUMN('04施策の客観指標'!$AS:$AS),FALSE)</f>
        <v>-</v>
      </c>
      <c r="GN71" s="109" t="str">
        <f t="shared" si="381"/>
        <v>e</v>
      </c>
      <c r="GO71" s="37">
        <f>VLOOKUP($A71&amp;"-"&amp;GE$4,'04施策の客観指標'!$A$4:$AU$1029,COLUMN('04施策の客観指標'!$AU:$AU),FALSE)</f>
        <v>1</v>
      </c>
      <c r="GP71" s="38">
        <f>VLOOKUP($A71&amp;"-"&amp;GF$4,'04施策の客観指標'!$A$4:$AU$1029,COLUMN('04施策の客観指標'!$AU:$AU),FALSE)</f>
        <v>1</v>
      </c>
      <c r="GQ71" s="38">
        <f>VLOOKUP($A71&amp;"-"&amp;GG$4,'04施策の客観指標'!$A$4:$AU$1029,COLUMN('04施策の客観指標'!$AU:$AU),FALSE)</f>
        <v>1</v>
      </c>
      <c r="GR71" s="38" t="str">
        <f>VLOOKUP($A71&amp;"-"&amp;GH$4,'04施策の客観指標'!$A$4:$AU$1029,COLUMN('04施策の客観指標'!$AU:$AU),FALSE)</f>
        <v>-</v>
      </c>
      <c r="GS71" s="38" t="str">
        <f>VLOOKUP($A71&amp;"-"&amp;GI$4,'04施策の客観指標'!$A$4:$AU$1029,COLUMN('04施策の客観指標'!$AU:$AU),FALSE)</f>
        <v>-</v>
      </c>
      <c r="GT71" s="38" t="str">
        <f>VLOOKUP($A71&amp;"-"&amp;GJ$4,'04施策の客観指標'!$A$4:$AU$1029,COLUMN('04施策の客観指標'!$AU:$AU),FALSE)</f>
        <v>-</v>
      </c>
      <c r="GU71" s="38" t="str">
        <f>VLOOKUP($A71&amp;"-"&amp;GK$4,'04施策の客観指標'!$A$4:$AU$1029,COLUMN('04施策の客観指標'!$AU:$AU),FALSE)</f>
        <v>-</v>
      </c>
      <c r="GV71" s="38" t="str">
        <f>VLOOKUP($A71&amp;"-"&amp;GL$4,'04施策の客観指標'!$A$4:$AU$1029,COLUMN('04施策の客観指標'!$AU:$AU),FALSE)</f>
        <v>-</v>
      </c>
      <c r="GW71" s="38" t="str">
        <f>VLOOKUP($A71&amp;"-"&amp;GM$4,'04施策の客観指標'!$A$4:$AU$1029,COLUMN('04施策の客観指標'!$AU:$AU),FALSE)</f>
        <v>-</v>
      </c>
      <c r="GX71" s="82">
        <f t="shared" si="382"/>
        <v>3</v>
      </c>
      <c r="GY71" s="37" t="str">
        <f t="shared" si="383"/>
        <v/>
      </c>
      <c r="GZ71" s="38" t="str">
        <f t="shared" si="332"/>
        <v/>
      </c>
      <c r="HA71" s="38" t="str">
        <f t="shared" si="333"/>
        <v/>
      </c>
      <c r="HB71" s="38" t="str">
        <f t="shared" si="334"/>
        <v/>
      </c>
      <c r="HC71" s="38" t="str">
        <f t="shared" si="335"/>
        <v/>
      </c>
      <c r="HD71" s="38" t="str">
        <f t="shared" si="336"/>
        <v/>
      </c>
      <c r="HE71" s="38" t="str">
        <f t="shared" si="337"/>
        <v/>
      </c>
      <c r="HF71" s="38" t="str">
        <f t="shared" si="338"/>
        <v/>
      </c>
      <c r="HG71" s="38" t="str">
        <f t="shared" si="339"/>
        <v/>
      </c>
      <c r="HH71" s="41">
        <f t="shared" si="384"/>
        <v>0</v>
      </c>
      <c r="HI71" s="37" t="str">
        <f>IF($K71="○",VLOOKUP($C71&amp;"-"&amp;HI$4,'05市民生活実感調査'!$A$3:$BC$218,COLUMN('05市民生活実感調査'!$AS:$AS),FALSE),"-")</f>
        <v>-</v>
      </c>
      <c r="HJ71" s="38" t="str">
        <f>IF($L71="○",VLOOKUP($C71&amp;"-"&amp;HJ$4,'05市民生活実感調査'!$A$3:$BC$218,COLUMN('05市民生活実感調査'!$AS:$AS),FALSE),"-")</f>
        <v>-</v>
      </c>
      <c r="HK71" s="38" t="str">
        <f>IF($M71="○",VLOOKUP($C71&amp;"-"&amp;HK$4,'05市民生活実感調査'!$A$3:$BC$218,COLUMN('05市民生活実感調査'!$AS:$AS),FALSE),"-")</f>
        <v>-</v>
      </c>
      <c r="HL71" s="38" t="str">
        <f>IF($N71="○",VLOOKUP($C71&amp;"-"&amp;HL$4,'05市民生活実感調査'!$A$3:$BC$218,COLUMN('05市民生活実感調査'!$AS:$AS),FALSE),"-")</f>
        <v>-</v>
      </c>
      <c r="HM71" s="38" t="str">
        <f>IF($O71="○",VLOOKUP($C71&amp;"-"&amp;HM$4,'05市民生活実感調査'!$A$3:$BC$218,COLUMN('05市民生活実感調査'!$AS:$AS),FALSE),"-")</f>
        <v>-</v>
      </c>
      <c r="HN71" s="38" t="str">
        <f>IF($P71="○",VLOOKUP($C71&amp;"-"&amp;HN$4,'05市民生活実感調査'!$A$3:$BC$218,COLUMN('05市民生活実感調査'!$AS:$AS),FALSE),"-")</f>
        <v>-</v>
      </c>
      <c r="HO71" s="38" t="str">
        <f>IF($Q71="○",VLOOKUP($C71&amp;"-"&amp;HO$4,'05市民生活実感調査'!$A$3:$BC$218,COLUMN('05市民生活実感調査'!$AS:$AS),FALSE),"-")</f>
        <v>-</v>
      </c>
      <c r="HP71" s="38" t="str">
        <f>IF($R71="○",VLOOKUP($C71&amp;"-"&amp;HP$4,'05市民生活実感調査'!$A$3:$BC$218,COLUMN('05市民生活実感調査'!$AS:$AS),FALSE),"-")</f>
        <v>-</v>
      </c>
      <c r="HQ71" s="109" t="e">
        <f t="shared" si="385"/>
        <v>#DIV/0!</v>
      </c>
      <c r="HR71" s="37" t="str">
        <f t="shared" si="386"/>
        <v/>
      </c>
      <c r="HS71" s="38" t="str">
        <f t="shared" si="340"/>
        <v/>
      </c>
      <c r="HT71" s="38" t="str">
        <f t="shared" si="341"/>
        <v/>
      </c>
      <c r="HU71" s="38" t="str">
        <f t="shared" si="342"/>
        <v/>
      </c>
      <c r="HV71" s="38" t="str">
        <f t="shared" si="343"/>
        <v/>
      </c>
      <c r="HW71" s="38" t="str">
        <f t="shared" si="344"/>
        <v/>
      </c>
      <c r="HX71" s="38" t="str">
        <f t="shared" si="345"/>
        <v/>
      </c>
      <c r="HY71" s="38" t="str">
        <f t="shared" si="346"/>
        <v/>
      </c>
      <c r="HZ71" s="41" t="e">
        <f t="shared" si="387"/>
        <v>#DIV/0!</v>
      </c>
      <c r="IA71" s="13" t="str">
        <f t="shared" si="388"/>
        <v>市民実感</v>
      </c>
      <c r="IB71" s="5" t="str">
        <f t="shared" si="389"/>
        <v>子どもを共に育む社会になっていると市民に実感されることにより初めて目的が達成される施策であり，市民の実感に重みを付ける方が適切であるため</v>
      </c>
      <c r="IC71" s="108" t="e">
        <f>VLOOKUP(GN71&amp;HQ71&amp;IA71,プルダウン!$AC$2:$AD$51,2,FALSE)</f>
        <v>#DIV/0!</v>
      </c>
      <c r="ID71" s="12" t="e">
        <f>VLOOKUP(IC71,プルダウン!$A$1:$B$6,2,FALSE)</f>
        <v>#DIV/0!</v>
      </c>
      <c r="IE71" s="11"/>
      <c r="IF71" s="12"/>
      <c r="IG71" s="22" t="s">
        <v>81</v>
      </c>
      <c r="IH71" s="116"/>
      <c r="II71" s="115" t="str">
        <f>VLOOKUP($A71&amp;"-"&amp;II$4,'04施策の客観指標'!$A$4:$AU$1029,COLUMN('04施策の客観指標'!$AT:$AT),FALSE)</f>
        <v>-</v>
      </c>
      <c r="IJ71" s="7" t="str">
        <f>VLOOKUP($A71&amp;"-"&amp;IJ$4,'04施策の客観指標'!$A$4:$AU$1029,COLUMN('04施策の客観指標'!$AT:$AT),FALSE)</f>
        <v>-</v>
      </c>
      <c r="IK71" s="7" t="str">
        <f>VLOOKUP($A71&amp;"-"&amp;IK$4,'04施策の客観指標'!$A$4:$AU$1029,COLUMN('04施策の客観指標'!$AT:$AT),FALSE)</f>
        <v>-</v>
      </c>
      <c r="IL71" s="7" t="str">
        <f>VLOOKUP($A71&amp;"-"&amp;IL$4,'04施策の客観指標'!$A$4:$AU$1029,COLUMN('04施策の客観指標'!$AT:$AT),FALSE)</f>
        <v>-</v>
      </c>
      <c r="IM71" s="7" t="str">
        <f>VLOOKUP($A71&amp;"-"&amp;IM$4,'04施策の客観指標'!$A$4:$AU$1029,COLUMN('04施策の客観指標'!$AT:$AT),FALSE)</f>
        <v>-</v>
      </c>
      <c r="IN71" s="7" t="str">
        <f>VLOOKUP($A71&amp;"-"&amp;IN$4,'04施策の客観指標'!$A$4:$AU$1029,COLUMN('04施策の客観指標'!$AT:$AT),FALSE)</f>
        <v>-</v>
      </c>
      <c r="IO71" s="7" t="str">
        <f>VLOOKUP($A71&amp;"-"&amp;IO$4,'04施策の客観指標'!$A$4:$AU$1029,COLUMN('04施策の客観指標'!$AT:$AT),FALSE)</f>
        <v>-</v>
      </c>
      <c r="IP71" s="7" t="str">
        <f>VLOOKUP($A71&amp;"-"&amp;IP$4,'04施策の客観指標'!$A$4:$AU$1029,COLUMN('04施策の客観指標'!$AT:$AT),FALSE)</f>
        <v>-</v>
      </c>
      <c r="IQ71" s="7" t="str">
        <f>VLOOKUP($A71&amp;"-"&amp;IQ$4,'04施策の客観指標'!$A$4:$AU$1029,COLUMN('04施策の客観指標'!$AT:$AT),FALSE)</f>
        <v>-</v>
      </c>
      <c r="IR71" s="109" t="str">
        <f t="shared" si="390"/>
        <v>e</v>
      </c>
      <c r="IS71" s="37">
        <f>VLOOKUP($A71&amp;"-"&amp;II$4,'04施策の客観指標'!$A$4:$AU$1029,COLUMN('04施策の客観指標'!$AU:$AU),FALSE)</f>
        <v>1</v>
      </c>
      <c r="IT71" s="38">
        <f>VLOOKUP($A71&amp;"-"&amp;IJ$4,'04施策の客観指標'!$A$4:$AU$1029,COLUMN('04施策の客観指標'!$AU:$AU),FALSE)</f>
        <v>1</v>
      </c>
      <c r="IU71" s="38">
        <f>VLOOKUP($A71&amp;"-"&amp;IK$4,'04施策の客観指標'!$A$4:$AU$1029,COLUMN('04施策の客観指標'!$AU:$AU),FALSE)</f>
        <v>1</v>
      </c>
      <c r="IV71" s="38" t="str">
        <f>VLOOKUP($A71&amp;"-"&amp;IL$4,'04施策の客観指標'!$A$4:$AU$1029,COLUMN('04施策の客観指標'!$AU:$AU),FALSE)</f>
        <v>-</v>
      </c>
      <c r="IW71" s="38" t="str">
        <f>VLOOKUP($A71&amp;"-"&amp;IM$4,'04施策の客観指標'!$A$4:$AU$1029,COLUMN('04施策の客観指標'!$AU:$AU),FALSE)</f>
        <v>-</v>
      </c>
      <c r="IX71" s="38" t="str">
        <f>VLOOKUP($A71&amp;"-"&amp;IN$4,'04施策の客観指標'!$A$4:$AU$1029,COLUMN('04施策の客観指標'!$AU:$AU),FALSE)</f>
        <v>-</v>
      </c>
      <c r="IY71" s="38" t="str">
        <f>VLOOKUP($A71&amp;"-"&amp;IO$4,'04施策の客観指標'!$A$4:$AU$1029,COLUMN('04施策の客観指標'!$AU:$AU),FALSE)</f>
        <v>-</v>
      </c>
      <c r="IZ71" s="38" t="str">
        <f>VLOOKUP($A71&amp;"-"&amp;IP$4,'04施策の客観指標'!$A$4:$AU$1029,COLUMN('04施策の客観指標'!$AU:$AU),FALSE)</f>
        <v>-</v>
      </c>
      <c r="JA71" s="38" t="str">
        <f>VLOOKUP($A71&amp;"-"&amp;IQ$4,'04施策の客観指標'!$A$4:$AU$1029,COLUMN('04施策の客観指標'!$AU:$AU),FALSE)</f>
        <v>-</v>
      </c>
      <c r="JB71" s="82">
        <f t="shared" si="391"/>
        <v>3</v>
      </c>
      <c r="JC71" s="37" t="str">
        <f t="shared" si="392"/>
        <v/>
      </c>
      <c r="JD71" s="38" t="str">
        <f t="shared" si="347"/>
        <v/>
      </c>
      <c r="JE71" s="38" t="str">
        <f t="shared" si="348"/>
        <v/>
      </c>
      <c r="JF71" s="38" t="str">
        <f t="shared" si="349"/>
        <v/>
      </c>
      <c r="JG71" s="38" t="str">
        <f t="shared" si="350"/>
        <v/>
      </c>
      <c r="JH71" s="38" t="str">
        <f t="shared" si="351"/>
        <v/>
      </c>
      <c r="JI71" s="38" t="str">
        <f t="shared" si="352"/>
        <v/>
      </c>
      <c r="JJ71" s="38" t="str">
        <f t="shared" si="353"/>
        <v/>
      </c>
      <c r="JK71" s="38" t="str">
        <f t="shared" si="354"/>
        <v/>
      </c>
      <c r="JL71" s="41">
        <f t="shared" si="393"/>
        <v>0</v>
      </c>
      <c r="JM71" s="37" t="str">
        <f>IF($K71="○",VLOOKUP($C71&amp;"-"&amp;JM$4,'05市民生活実感調査'!$A$3:$BC$218,COLUMN('05市民生活実感調査'!$BC:$BC),FALSE),"-")</f>
        <v>-</v>
      </c>
      <c r="JN71" s="38" t="str">
        <f>IF($L71="○",VLOOKUP($C71&amp;"-"&amp;JN$4,'05市民生活実感調査'!$A$3:$BC$218,COLUMN('05市民生活実感調査'!$BC:$BC),FALSE),"-")</f>
        <v>-</v>
      </c>
      <c r="JO71" s="38" t="str">
        <f>IF($M71="○",VLOOKUP($C71&amp;"-"&amp;JO$4,'05市民生活実感調査'!$A$3:$BC$218,COLUMN('05市民生活実感調査'!$BC:$BC),FALSE),"-")</f>
        <v>-</v>
      </c>
      <c r="JP71" s="38" t="str">
        <f>IF($N71="○",VLOOKUP($C71&amp;"-"&amp;JP$4,'05市民生活実感調査'!$A$3:$BC$218,COLUMN('05市民生活実感調査'!$BC:$BC),FALSE),"-")</f>
        <v>-</v>
      </c>
      <c r="JQ71" s="38" t="str">
        <f>IF($O71="○",VLOOKUP($C71&amp;"-"&amp;JQ$4,'05市民生活実感調査'!$A$3:$BC$218,COLUMN('05市民生活実感調査'!$BC:$BC),FALSE),"-")</f>
        <v>-</v>
      </c>
      <c r="JR71" s="38" t="str">
        <f>IF($P71="○",VLOOKUP($C71&amp;"-"&amp;JR$4,'05市民生活実感調査'!$A$3:$BC$218,COLUMN('05市民生活実感調査'!$BC:$BC),FALSE),"-")</f>
        <v>-</v>
      </c>
      <c r="JS71" s="38" t="str">
        <f>IF($Q71="○",VLOOKUP($C71&amp;"-"&amp;JS$4,'05市民生活実感調査'!$A$3:$BC$218,COLUMN('05市民生活実感調査'!$BC:$BC),FALSE),"-")</f>
        <v>-</v>
      </c>
      <c r="JT71" s="38" t="str">
        <f>IF($R71="○",VLOOKUP($C71&amp;"-"&amp;JT$4,'05市民生活実感調査'!$A$3:$BC$218,COLUMN('05市民生活実感調査'!$BC:$BC),FALSE),"-")</f>
        <v>-</v>
      </c>
      <c r="JU71" s="109" t="e">
        <f t="shared" si="394"/>
        <v>#DIV/0!</v>
      </c>
      <c r="JV71" s="37" t="str">
        <f t="shared" si="395"/>
        <v/>
      </c>
      <c r="JW71" s="38" t="str">
        <f t="shared" si="355"/>
        <v/>
      </c>
      <c r="JX71" s="38" t="str">
        <f t="shared" si="356"/>
        <v/>
      </c>
      <c r="JY71" s="38" t="str">
        <f t="shared" si="357"/>
        <v/>
      </c>
      <c r="JZ71" s="38" t="str">
        <f t="shared" si="358"/>
        <v/>
      </c>
      <c r="KA71" s="38" t="str">
        <f t="shared" si="359"/>
        <v/>
      </c>
      <c r="KB71" s="38" t="str">
        <f t="shared" si="360"/>
        <v/>
      </c>
      <c r="KC71" s="38" t="str">
        <f t="shared" si="361"/>
        <v/>
      </c>
      <c r="KD71" s="41" t="e">
        <f t="shared" si="396"/>
        <v>#DIV/0!</v>
      </c>
      <c r="KE71" s="13" t="str">
        <f t="shared" si="397"/>
        <v>市民実感</v>
      </c>
      <c r="KF71" s="5" t="str">
        <f t="shared" si="398"/>
        <v>子どもを共に育む社会になっていると市民に実感されることにより初めて目的が達成される施策であり，市民の実感に重みを付ける方が適切であるため</v>
      </c>
      <c r="KG71" s="108" t="e">
        <f>VLOOKUP(IR71&amp;JU71&amp;KE71,プルダウン!$AC$2:$AD$51,2,FALSE)</f>
        <v>#DIV/0!</v>
      </c>
      <c r="KH71" s="12" t="e">
        <f>VLOOKUP(KG71,プルダウン!$A$1:$B$6,2,FALSE)</f>
        <v>#DIV/0!</v>
      </c>
      <c r="KI71" s="11"/>
      <c r="KJ71" s="12"/>
      <c r="KK71" s="22" t="s">
        <v>81</v>
      </c>
      <c r="KL71" s="5"/>
    </row>
    <row r="72" spans="1:298" ht="196.5" customHeight="1">
      <c r="A72" s="18">
        <v>1901</v>
      </c>
      <c r="B72" s="5" t="s">
        <v>226</v>
      </c>
      <c r="C72" s="47">
        <f t="shared" si="140"/>
        <v>19</v>
      </c>
      <c r="D72" s="12" t="str">
        <f>IFERROR(VLOOKUP(C72,プルダウン!$L$2:$M$28,2,FALSE),"-")</f>
        <v>危機管理・防災・減災</v>
      </c>
      <c r="E72" s="5"/>
      <c r="F72" s="11" t="s">
        <v>2138</v>
      </c>
      <c r="G72" s="20" t="s">
        <v>2285</v>
      </c>
      <c r="H72" s="11"/>
      <c r="I72" s="20"/>
      <c r="J72" s="5"/>
      <c r="K72" s="42" t="s">
        <v>392</v>
      </c>
      <c r="L72" s="43" t="s">
        <v>85</v>
      </c>
      <c r="M72" s="43" t="s">
        <v>85</v>
      </c>
      <c r="N72" s="43" t="s">
        <v>85</v>
      </c>
      <c r="O72" s="43" t="s">
        <v>85</v>
      </c>
      <c r="P72" s="43" t="s">
        <v>85</v>
      </c>
      <c r="Q72" s="43" t="s">
        <v>85</v>
      </c>
      <c r="R72" s="41" t="s">
        <v>85</v>
      </c>
      <c r="S72" s="546" t="str">
        <f>VLOOKUP($A72&amp;"-"&amp;S$4,'04施策の客観指標'!$A$4:$AU$1029,COLUMN('04施策の客観指標'!$AP:$AP),FALSE)</f>
        <v>e</v>
      </c>
      <c r="T72" s="528" t="str">
        <f>VLOOKUP($A72&amp;"-"&amp;T$4,'04施策の客観指標'!$A$4:$AU$1029,COLUMN('04施策の客観指標'!$AP:$AP),FALSE)</f>
        <v>-</v>
      </c>
      <c r="U72" s="528" t="str">
        <f>VLOOKUP($A72&amp;"-"&amp;U$4,'04施策の客観指標'!$A$4:$AU$1029,COLUMN('04施策の客観指標'!$AP:$AP),FALSE)</f>
        <v>-</v>
      </c>
      <c r="V72" s="528" t="str">
        <f>VLOOKUP($A72&amp;"-"&amp;V$4,'04施策の客観指標'!$A$4:$AU$1029,COLUMN('04施策の客観指標'!$AP:$AP),FALSE)</f>
        <v>-</v>
      </c>
      <c r="W72" s="528" t="str">
        <f>VLOOKUP($A72&amp;"-"&amp;W$4,'04施策の客観指標'!$A$4:$AU$1029,COLUMN('04施策の客観指標'!$AP:$AP),FALSE)</f>
        <v>-</v>
      </c>
      <c r="X72" s="528" t="str">
        <f>VLOOKUP($A72&amp;"-"&amp;X$4,'04施策の客観指標'!$A$4:$AU$1029,COLUMN('04施策の客観指標'!$AP:$AP),FALSE)</f>
        <v>-</v>
      </c>
      <c r="Y72" s="528" t="str">
        <f>VLOOKUP($A72&amp;"-"&amp;Y$4,'04施策の客観指標'!$A$4:$AU$1029,COLUMN('04施策の客観指標'!$AP:$AP),FALSE)</f>
        <v>-</v>
      </c>
      <c r="Z72" s="528" t="str">
        <f>VLOOKUP($A72&amp;"-"&amp;Z$4,'04施策の客観指標'!$A$4:$AU$1029,COLUMN('04施策の客観指標'!$AP:$AP),FALSE)</f>
        <v>-</v>
      </c>
      <c r="AA72" s="529" t="str">
        <f>VLOOKUP($A72&amp;"-"&amp;AA$4,'04施策の客観指標'!$A$4:$AU$1029,COLUMN('04施策の客観指標'!$AP:$AP),FALSE)</f>
        <v>-</v>
      </c>
      <c r="AB72" s="547" t="str">
        <f t="shared" si="362"/>
        <v>e</v>
      </c>
      <c r="AC72" s="252">
        <f>VLOOKUP($A72&amp;"-"&amp;S$4,'04施策の客観指標'!$A$4:$AU$1029,COLUMN('04施策の客観指標'!$AU:$AU),FALSE)</f>
        <v>1</v>
      </c>
      <c r="AD72" s="38" t="str">
        <f>VLOOKUP($A72&amp;"-"&amp;T$4,'04施策の客観指標'!$A$4:$AU$1029,COLUMN('04施策の客観指標'!$AU:$AU),FALSE)</f>
        <v>-</v>
      </c>
      <c r="AE72" s="38" t="str">
        <f>VLOOKUP($A72&amp;"-"&amp;U$4,'04施策の客観指標'!$A$4:$AU$1029,COLUMN('04施策の客観指標'!$AU:$AU),FALSE)</f>
        <v>-</v>
      </c>
      <c r="AF72" s="38" t="str">
        <f>VLOOKUP($A72&amp;"-"&amp;V$4,'04施策の客観指標'!$A$4:$AU$1029,COLUMN('04施策の客観指標'!$AU:$AU),FALSE)</f>
        <v>-</v>
      </c>
      <c r="AG72" s="38" t="str">
        <f>VLOOKUP($A72&amp;"-"&amp;W$4,'04施策の客観指標'!$A$4:$AU$1029,COLUMN('04施策の客観指標'!$AU:$AU),FALSE)</f>
        <v>-</v>
      </c>
      <c r="AH72" s="38" t="str">
        <f>VLOOKUP($A72&amp;"-"&amp;X$4,'04施策の客観指標'!$A$4:$AU$1029,COLUMN('04施策の客観指標'!$AU:$AU),FALSE)</f>
        <v>-</v>
      </c>
      <c r="AI72" s="38" t="str">
        <f>VLOOKUP($A72&amp;"-"&amp;Y$4,'04施策の客観指標'!$A$4:$AU$1029,COLUMN('04施策の客観指標'!$AU:$AU),FALSE)</f>
        <v>-</v>
      </c>
      <c r="AJ72" s="38" t="str">
        <f>VLOOKUP($A72&amp;"-"&amp;Z$4,'04施策の客観指標'!$A$4:$AU$1029,COLUMN('04施策の客観指標'!$AU:$AU),FALSE)</f>
        <v>-</v>
      </c>
      <c r="AK72" s="38" t="str">
        <f>VLOOKUP($A72&amp;"-"&amp;AA$4,'04施策の客観指標'!$A$4:$AU$1029,COLUMN('04施策の客観指標'!$AU:$AU),FALSE)</f>
        <v>-</v>
      </c>
      <c r="AL72" s="82">
        <f t="shared" si="141"/>
        <v>1</v>
      </c>
      <c r="AM72" s="37">
        <f t="shared" si="142"/>
        <v>0</v>
      </c>
      <c r="AN72" s="38" t="str">
        <f t="shared" si="143"/>
        <v/>
      </c>
      <c r="AO72" s="38" t="str">
        <f t="shared" si="144"/>
        <v/>
      </c>
      <c r="AP72" s="38" t="str">
        <f t="shared" si="145"/>
        <v/>
      </c>
      <c r="AQ72" s="38" t="str">
        <f t="shared" si="146"/>
        <v/>
      </c>
      <c r="AR72" s="38" t="str">
        <f t="shared" si="147"/>
        <v/>
      </c>
      <c r="AS72" s="38" t="str">
        <f t="shared" si="148"/>
        <v/>
      </c>
      <c r="AT72" s="38" t="str">
        <f t="shared" si="149"/>
        <v/>
      </c>
      <c r="AU72" s="253" t="str">
        <f t="shared" si="150"/>
        <v/>
      </c>
      <c r="AV72" s="81">
        <f t="shared" si="200"/>
        <v>0</v>
      </c>
      <c r="AW72" s="534" t="str">
        <f>IF($K72="○",VLOOKUP($C72&amp;"-"&amp;AW$4,'05市民生活実感調査'!$A$3:$BC$218,COLUMN('05市民生活実感調査'!$O:$O),FALSE),"-")</f>
        <v>c</v>
      </c>
      <c r="AX72" s="535" t="str">
        <f>IF($L72="○",VLOOKUP($C72&amp;"-"&amp;AX$4,'05市民生活実感調査'!$A$3:$BC$218,COLUMN('05市民生活実感調査'!$O:$O),FALSE),"-")</f>
        <v>-</v>
      </c>
      <c r="AY72" s="535" t="str">
        <f>IF($M72="○",VLOOKUP($C72&amp;"-"&amp;AY$4,'05市民生活実感調査'!$A$3:$BC$218,COLUMN('05市民生活実感調査'!$O:$O),FALSE),"-")</f>
        <v>-</v>
      </c>
      <c r="AZ72" s="535" t="str">
        <f>IF($N72="○",VLOOKUP($C72&amp;"-"&amp;AZ$4,'05市民生活実感調査'!$A$3:$BC$218,COLUMN('05市民生活実感調査'!$O:$O),FALSE),"-")</f>
        <v>-</v>
      </c>
      <c r="BA72" s="535" t="str">
        <f>IF($O72="○",VLOOKUP($C72&amp;"-"&amp;BA$4,'05市民生活実感調査'!$A$3:$BC$218,COLUMN('05市民生活実感調査'!$O:$O),FALSE),"-")</f>
        <v>-</v>
      </c>
      <c r="BB72" s="535" t="str">
        <f>IF($P72="○",VLOOKUP($C72&amp;"-"&amp;BB$4,'05市民生活実感調査'!$A$3:$BC$218,COLUMN('05市民生活実感調査'!$O:$O),FALSE),"-")</f>
        <v>-</v>
      </c>
      <c r="BC72" s="535" t="str">
        <f>IF($Q72="○",VLOOKUP($C72&amp;"-"&amp;BC$4,'05市民生活実感調査'!$A$3:$BC$218,COLUMN('05市民生活実感調査'!$O:$O),FALSE),"-")</f>
        <v>-</v>
      </c>
      <c r="BD72" s="535" t="str">
        <f>IF($R72="○",VLOOKUP($C72&amp;"-"&amp;BD$4,'05市民生活実感調査'!$A$3:$BC$218,COLUMN('05市民生活実感調査'!$O:$O),FALSE),"-")</f>
        <v>-</v>
      </c>
      <c r="BE72" s="536" t="str">
        <f t="shared" si="363"/>
        <v>c</v>
      </c>
      <c r="BF72" s="37">
        <f t="shared" si="151"/>
        <v>2</v>
      </c>
      <c r="BG72" s="38" t="str">
        <f t="shared" si="152"/>
        <v/>
      </c>
      <c r="BH72" s="38" t="str">
        <f t="shared" si="153"/>
        <v/>
      </c>
      <c r="BI72" s="38" t="str">
        <f t="shared" si="154"/>
        <v/>
      </c>
      <c r="BJ72" s="38" t="str">
        <f t="shared" si="155"/>
        <v/>
      </c>
      <c r="BK72" s="38" t="str">
        <f t="shared" si="156"/>
        <v/>
      </c>
      <c r="BL72" s="38" t="str">
        <f t="shared" si="157"/>
        <v/>
      </c>
      <c r="BM72" s="38" t="str">
        <f t="shared" si="158"/>
        <v/>
      </c>
      <c r="BN72" s="41">
        <f t="shared" si="159"/>
        <v>0.5</v>
      </c>
      <c r="BO72" s="264" t="s">
        <v>124</v>
      </c>
      <c r="BP72" s="224" t="s">
        <v>2215</v>
      </c>
      <c r="BQ72" s="537" t="str">
        <f>VLOOKUP(AB72&amp;BE72&amp;BO72,[13]プルダウン!$AC$2:$AD$51,2,FALSE)</f>
        <v>D</v>
      </c>
      <c r="BR72" s="588" t="str">
        <f>VLOOKUP(BQ72,[13]プルダウン!$A$1:$B$6,2,FALSE)</f>
        <v>政策の目的があまり達成されていない</v>
      </c>
      <c r="BS72" s="262" t="s">
        <v>2286</v>
      </c>
      <c r="BT72" s="240" t="s">
        <v>2287</v>
      </c>
      <c r="BU72" s="224" t="s">
        <v>2288</v>
      </c>
      <c r="BV72" s="334" t="s">
        <v>2289</v>
      </c>
      <c r="BW72" s="115" t="str">
        <f>VLOOKUP($A72&amp;"-"&amp;BW$4,'04施策の客観指標'!$A$4:$AU$1029,COLUMN('04施策の客観指標'!$AQ:$AQ),FALSE)</f>
        <v>-</v>
      </c>
      <c r="BX72" s="7" t="str">
        <f>VLOOKUP($A72&amp;"-"&amp;BX$4,'04施策の客観指標'!$A$4:$AU$1029,COLUMN('04施策の客観指標'!$AQ:$AQ),FALSE)</f>
        <v>-</v>
      </c>
      <c r="BY72" s="7" t="str">
        <f>VLOOKUP($A72&amp;"-"&amp;BY$4,'04施策の客観指標'!$A$4:$AU$1029,COLUMN('04施策の客観指標'!$AQ:$AQ),FALSE)</f>
        <v>-</v>
      </c>
      <c r="BZ72" s="7" t="str">
        <f>VLOOKUP($A72&amp;"-"&amp;BZ$4,'04施策の客観指標'!$A$4:$AU$1029,COLUMN('04施策の客観指標'!$AQ:$AQ),FALSE)</f>
        <v>-</v>
      </c>
      <c r="CA72" s="7" t="str">
        <f>VLOOKUP($A72&amp;"-"&amp;CA$4,'04施策の客観指標'!$A$4:$AU$1029,COLUMN('04施策の客観指標'!$AQ:$AQ),FALSE)</f>
        <v>-</v>
      </c>
      <c r="CB72" s="7" t="str">
        <f>VLOOKUP($A72&amp;"-"&amp;CB$4,'04施策の客観指標'!$A$4:$AU$1029,COLUMN('04施策の客観指標'!$AQ:$AQ),FALSE)</f>
        <v>-</v>
      </c>
      <c r="CC72" s="7" t="str">
        <f>VLOOKUP($A72&amp;"-"&amp;CC$4,'04施策の客観指標'!$A$4:$AU$1029,COLUMN('04施策の客観指標'!$AQ:$AQ),FALSE)</f>
        <v>-</v>
      </c>
      <c r="CD72" s="7" t="str">
        <f>VLOOKUP($A72&amp;"-"&amp;CD$4,'04施策の客観指標'!$A$4:$AU$1029,COLUMN('04施策の客観指標'!$AQ:$AQ),FALSE)</f>
        <v>-</v>
      </c>
      <c r="CE72" s="7" t="str">
        <f>VLOOKUP($A72&amp;"-"&amp;CE$4,'04施策の客観指標'!$A$4:$AU$1029,COLUMN('04施策の客観指標'!$AQ:$AQ),FALSE)</f>
        <v>-</v>
      </c>
      <c r="CF72" s="109" t="str">
        <f t="shared" si="364"/>
        <v>e</v>
      </c>
      <c r="CG72" s="37">
        <f>VLOOKUP($A72&amp;"-"&amp;BW$4,'04施策の客観指標'!$A$4:$AU$1029,COLUMN('04施策の客観指標'!$AU:$AU),FALSE)</f>
        <v>1</v>
      </c>
      <c r="CH72" s="38" t="str">
        <f>VLOOKUP($A72&amp;"-"&amp;BX$4,'04施策の客観指標'!$A$4:$AU$1029,COLUMN('04施策の客観指標'!$AU:$AU),FALSE)</f>
        <v>-</v>
      </c>
      <c r="CI72" s="38" t="str">
        <f>VLOOKUP($A72&amp;"-"&amp;BY$4,'04施策の客観指標'!$A$4:$AU$1029,COLUMN('04施策の客観指標'!$AU:$AU),FALSE)</f>
        <v>-</v>
      </c>
      <c r="CJ72" s="38" t="str">
        <f>VLOOKUP($A72&amp;"-"&amp;BZ$4,'04施策の客観指標'!$A$4:$AU$1029,COLUMN('04施策の客観指標'!$AU:$AU),FALSE)</f>
        <v>-</v>
      </c>
      <c r="CK72" s="38" t="str">
        <f>VLOOKUP($A72&amp;"-"&amp;CA$4,'04施策の客観指標'!$A$4:$AU$1029,COLUMN('04施策の客観指標'!$AU:$AU),FALSE)</f>
        <v>-</v>
      </c>
      <c r="CL72" s="38" t="str">
        <f>VLOOKUP($A72&amp;"-"&amp;CB$4,'04施策の客観指標'!$A$4:$AU$1029,COLUMN('04施策の客観指標'!$AU:$AU),FALSE)</f>
        <v>-</v>
      </c>
      <c r="CM72" s="38" t="str">
        <f>VLOOKUP($A72&amp;"-"&amp;CC$4,'04施策の客観指標'!$A$4:$AU$1029,COLUMN('04施策の客観指標'!$AU:$AU),FALSE)</f>
        <v>-</v>
      </c>
      <c r="CN72" s="38" t="str">
        <f>VLOOKUP($A72&amp;"-"&amp;CD$4,'04施策の客観指標'!$A$4:$AU$1029,COLUMN('04施策の客観指標'!$AU:$AU),FALSE)</f>
        <v>-</v>
      </c>
      <c r="CO72" s="38" t="str">
        <f>VLOOKUP($A72&amp;"-"&amp;CE$4,'04施策の客観指標'!$A$4:$AU$1029,COLUMN('04施策の客観指標'!$AU:$AU),FALSE)</f>
        <v>-</v>
      </c>
      <c r="CP72" s="82">
        <f t="shared" si="365"/>
        <v>1</v>
      </c>
      <c r="CQ72" s="37" t="str">
        <f t="shared" si="301"/>
        <v/>
      </c>
      <c r="CR72" s="38" t="str">
        <f t="shared" si="302"/>
        <v/>
      </c>
      <c r="CS72" s="38" t="str">
        <f t="shared" si="303"/>
        <v/>
      </c>
      <c r="CT72" s="38" t="str">
        <f t="shared" si="304"/>
        <v/>
      </c>
      <c r="CU72" s="38" t="str">
        <f t="shared" si="305"/>
        <v/>
      </c>
      <c r="CV72" s="38" t="str">
        <f t="shared" si="306"/>
        <v/>
      </c>
      <c r="CW72" s="38" t="str">
        <f t="shared" si="307"/>
        <v/>
      </c>
      <c r="CX72" s="38" t="str">
        <f t="shared" si="308"/>
        <v/>
      </c>
      <c r="CY72" s="38" t="str">
        <f t="shared" si="309"/>
        <v/>
      </c>
      <c r="CZ72" s="41">
        <f t="shared" si="366"/>
        <v>0</v>
      </c>
      <c r="DA72" s="37" t="str">
        <f>IF($K72="○",VLOOKUP($C72&amp;"-"&amp;DA$4,'05市民生活実感調査'!$A$3:$BC$218,COLUMN('05市民生活実感調査'!$Y:$Y),FALSE),"-")</f>
        <v>-</v>
      </c>
      <c r="DB72" s="38" t="str">
        <f>IF($L72="○",VLOOKUP($C72&amp;"-"&amp;DB$4,'05市民生活実感調査'!$A$3:$BC$218,COLUMN('05市民生活実感調査'!$Y:$Y),FALSE),"-")</f>
        <v>-</v>
      </c>
      <c r="DC72" s="38" t="str">
        <f>IF($M72="○",VLOOKUP($C72&amp;"-"&amp;DC$4,'05市民生活実感調査'!$A$3:$BC$218,COLUMN('05市民生活実感調査'!$Y:$Y),FALSE),"-")</f>
        <v>-</v>
      </c>
      <c r="DD72" s="38" t="str">
        <f>IF($N72="○",VLOOKUP($C72&amp;"-"&amp;DD$4,'05市民生活実感調査'!$A$3:$BC$218,COLUMN('05市民生活実感調査'!$Y:$Y),FALSE),"-")</f>
        <v>-</v>
      </c>
      <c r="DE72" s="38" t="str">
        <f>IF($O72="○",VLOOKUP($C72&amp;"-"&amp;DE$4,'05市民生活実感調査'!$A$3:$BC$218,COLUMN('05市民生活実感調査'!$Y:$Y),FALSE),"-")</f>
        <v>-</v>
      </c>
      <c r="DF72" s="38" t="str">
        <f>IF($P72="○",VLOOKUP($C72&amp;"-"&amp;DF$4,'05市民生活実感調査'!$A$3:$BC$218,COLUMN('05市民生活実感調査'!$Y:$Y),FALSE),"-")</f>
        <v>-</v>
      </c>
      <c r="DG72" s="38" t="str">
        <f>IF($Q72="○",VLOOKUP($C72&amp;"-"&amp;DG$4,'05市民生活実感調査'!$A$3:$BC$218,COLUMN('05市民生活実感調査'!$Y:$Y),FALSE),"-")</f>
        <v>-</v>
      </c>
      <c r="DH72" s="38" t="str">
        <f>IF($R72="○",VLOOKUP($C72&amp;"-"&amp;DH$4,'05市民生活実感調査'!$A$3:$BC$218,COLUMN('05市民生活実感調査'!$Y:$Y),FALSE),"-")</f>
        <v>-</v>
      </c>
      <c r="DI72" s="109" t="e">
        <f t="shared" si="367"/>
        <v>#DIV/0!</v>
      </c>
      <c r="DJ72" s="37" t="str">
        <f t="shared" si="368"/>
        <v/>
      </c>
      <c r="DK72" s="38" t="str">
        <f t="shared" si="310"/>
        <v/>
      </c>
      <c r="DL72" s="38" t="str">
        <f t="shared" si="311"/>
        <v/>
      </c>
      <c r="DM72" s="38" t="str">
        <f t="shared" si="312"/>
        <v/>
      </c>
      <c r="DN72" s="38" t="str">
        <f t="shared" si="313"/>
        <v/>
      </c>
      <c r="DO72" s="38" t="str">
        <f t="shared" si="314"/>
        <v/>
      </c>
      <c r="DP72" s="38" t="str">
        <f t="shared" si="315"/>
        <v/>
      </c>
      <c r="DQ72" s="38" t="str">
        <f t="shared" si="316"/>
        <v/>
      </c>
      <c r="DR72" s="41" t="e">
        <f t="shared" si="369"/>
        <v>#DIV/0!</v>
      </c>
      <c r="DS72" s="13" t="str">
        <f t="shared" si="370"/>
        <v>客観指標</v>
      </c>
      <c r="DT72" s="5" t="str">
        <f t="shared" si="371"/>
        <v>危機管理体制については，その状況が市民に実感されにくいものであるため，客観指標を重視する。</v>
      </c>
      <c r="DU72" s="108" t="e">
        <f>VLOOKUP(CF72&amp;DI72&amp;DS72,プルダウン!$AC$2:$AD$51,2,FALSE)</f>
        <v>#DIV/0!</v>
      </c>
      <c r="DV72" s="12" t="e">
        <f>VLOOKUP(DU72,プルダウン!$A$1:$B$6,2,FALSE)</f>
        <v>#DIV/0!</v>
      </c>
      <c r="DW72" s="11"/>
      <c r="DX72" s="12"/>
      <c r="DY72" s="22" t="s">
        <v>81</v>
      </c>
      <c r="DZ72" s="116"/>
      <c r="EA72" s="115" t="str">
        <f>VLOOKUP($A72&amp;"-"&amp;EA$4,'04施策の客観指標'!$A$4:$AU$1029,COLUMN('04施策の客観指標'!$AR:$AR),FALSE)</f>
        <v>-</v>
      </c>
      <c r="EB72" s="7" t="str">
        <f>VLOOKUP($A72&amp;"-"&amp;EB$4,'04施策の客観指標'!$A$4:$AU$1029,COLUMN('04施策の客観指標'!$AR:$AR),FALSE)</f>
        <v>-</v>
      </c>
      <c r="EC72" s="7" t="str">
        <f>VLOOKUP($A72&amp;"-"&amp;EC$4,'04施策の客観指標'!$A$4:$AU$1029,COLUMN('04施策の客観指標'!$AR:$AR),FALSE)</f>
        <v>-</v>
      </c>
      <c r="ED72" s="7" t="str">
        <f>VLOOKUP($A72&amp;"-"&amp;ED$4,'04施策の客観指標'!$A$4:$AU$1029,COLUMN('04施策の客観指標'!$AR:$AR),FALSE)</f>
        <v>-</v>
      </c>
      <c r="EE72" s="7" t="str">
        <f>VLOOKUP($A72&amp;"-"&amp;EE$4,'04施策の客観指標'!$A$4:$AU$1029,COLUMN('04施策の客観指標'!$AR:$AR),FALSE)</f>
        <v>-</v>
      </c>
      <c r="EF72" s="7" t="str">
        <f>VLOOKUP($A72&amp;"-"&amp;EF$4,'04施策の客観指標'!$A$4:$AU$1029,COLUMN('04施策の客観指標'!$AR:$AR),FALSE)</f>
        <v>-</v>
      </c>
      <c r="EG72" s="7" t="str">
        <f>VLOOKUP($A72&amp;"-"&amp;EG$4,'04施策の客観指標'!$A$4:$AU$1029,COLUMN('04施策の客観指標'!$AR:$AR),FALSE)</f>
        <v>-</v>
      </c>
      <c r="EH72" s="7" t="str">
        <f>VLOOKUP($A72&amp;"-"&amp;EH$4,'04施策の客観指標'!$A$4:$AU$1029,COLUMN('04施策の客観指標'!$AR:$AR),FALSE)</f>
        <v>-</v>
      </c>
      <c r="EI72" s="7" t="str">
        <f>VLOOKUP($A72&amp;"-"&amp;EI$4,'04施策の客観指標'!$A$4:$AU$1029,COLUMN('04施策の客観指標'!$AR:$AR),FALSE)</f>
        <v>-</v>
      </c>
      <c r="EJ72" s="109" t="str">
        <f t="shared" si="372"/>
        <v>e</v>
      </c>
      <c r="EK72" s="37">
        <f>VLOOKUP($A72&amp;"-"&amp;EA$4,'04施策の客観指標'!$A$4:$AU$1029,COLUMN('04施策の客観指標'!$AU:$AU),FALSE)</f>
        <v>1</v>
      </c>
      <c r="EL72" s="38" t="str">
        <f>VLOOKUP($A72&amp;"-"&amp;EB$4,'04施策の客観指標'!$A$4:$AU$1029,COLUMN('04施策の客観指標'!$AU:$AU),FALSE)</f>
        <v>-</v>
      </c>
      <c r="EM72" s="38" t="str">
        <f>VLOOKUP($A72&amp;"-"&amp;EC$4,'04施策の客観指標'!$A$4:$AU$1029,COLUMN('04施策の客観指標'!$AU:$AU),FALSE)</f>
        <v>-</v>
      </c>
      <c r="EN72" s="38" t="str">
        <f>VLOOKUP($A72&amp;"-"&amp;ED$4,'04施策の客観指標'!$A$4:$AU$1029,COLUMN('04施策の客観指標'!$AU:$AU),FALSE)</f>
        <v>-</v>
      </c>
      <c r="EO72" s="38" t="str">
        <f>VLOOKUP($A72&amp;"-"&amp;EE$4,'04施策の客観指標'!$A$4:$AU$1029,COLUMN('04施策の客観指標'!$AU:$AU),FALSE)</f>
        <v>-</v>
      </c>
      <c r="EP72" s="38" t="str">
        <f>VLOOKUP($A72&amp;"-"&amp;EF$4,'04施策の客観指標'!$A$4:$AU$1029,COLUMN('04施策の客観指標'!$AU:$AU),FALSE)</f>
        <v>-</v>
      </c>
      <c r="EQ72" s="38" t="str">
        <f>VLOOKUP($A72&amp;"-"&amp;EG$4,'04施策の客観指標'!$A$4:$AU$1029,COLUMN('04施策の客観指標'!$AU:$AU),FALSE)</f>
        <v>-</v>
      </c>
      <c r="ER72" s="38" t="str">
        <f>VLOOKUP($A72&amp;"-"&amp;EH$4,'04施策の客観指標'!$A$4:$AU$1029,COLUMN('04施策の客観指標'!$AU:$AU),FALSE)</f>
        <v>-</v>
      </c>
      <c r="ES72" s="38" t="str">
        <f>VLOOKUP($A72&amp;"-"&amp;EI$4,'04施策の客観指標'!$A$4:$AU$1029,COLUMN('04施策の客観指標'!$AU:$AU),FALSE)</f>
        <v>-</v>
      </c>
      <c r="ET72" s="82">
        <f t="shared" si="373"/>
        <v>1</v>
      </c>
      <c r="EU72" s="37" t="str">
        <f t="shared" si="374"/>
        <v/>
      </c>
      <c r="EV72" s="38" t="str">
        <f t="shared" si="317"/>
        <v/>
      </c>
      <c r="EW72" s="38" t="str">
        <f t="shared" si="318"/>
        <v/>
      </c>
      <c r="EX72" s="38" t="str">
        <f t="shared" si="319"/>
        <v/>
      </c>
      <c r="EY72" s="38" t="str">
        <f t="shared" si="320"/>
        <v/>
      </c>
      <c r="EZ72" s="38" t="str">
        <f t="shared" si="321"/>
        <v/>
      </c>
      <c r="FA72" s="38" t="str">
        <f t="shared" si="322"/>
        <v/>
      </c>
      <c r="FB72" s="38" t="str">
        <f t="shared" si="323"/>
        <v/>
      </c>
      <c r="FC72" s="38" t="str">
        <f t="shared" si="324"/>
        <v/>
      </c>
      <c r="FD72" s="41">
        <f t="shared" si="375"/>
        <v>0</v>
      </c>
      <c r="FE72" s="37" t="str">
        <f>IF($K72="○",VLOOKUP($C72&amp;"-"&amp;FE$4,'05市民生活実感調査'!$A$3:$BC$218,COLUMN('05市民生活実感調査'!$AI:$AI),FALSE),"-")</f>
        <v>-</v>
      </c>
      <c r="FF72" s="38" t="str">
        <f>IF($L72="○",VLOOKUP($C72&amp;"-"&amp;FF$4,'05市民生活実感調査'!$A$3:$BC$218,COLUMN('05市民生活実感調査'!$AI:$AI),FALSE),"-")</f>
        <v>-</v>
      </c>
      <c r="FG72" s="38" t="str">
        <f>IF($M72="○",VLOOKUP($C72&amp;"-"&amp;FG$4,'05市民生活実感調査'!$A$3:$BC$218,COLUMN('05市民生活実感調査'!$AI:$AI),FALSE),"-")</f>
        <v>-</v>
      </c>
      <c r="FH72" s="38" t="str">
        <f>IF($N72="○",VLOOKUP($C72&amp;"-"&amp;FH$4,'05市民生活実感調査'!$A$3:$BC$218,COLUMN('05市民生活実感調査'!$AI:$AI),FALSE),"-")</f>
        <v>-</v>
      </c>
      <c r="FI72" s="38" t="str">
        <f>IF($O72="○",VLOOKUP($C72&amp;"-"&amp;FI$4,'05市民生活実感調査'!$A$3:$BC$218,COLUMN('05市民生活実感調査'!$AI:$AI),FALSE),"-")</f>
        <v>-</v>
      </c>
      <c r="FJ72" s="38" t="str">
        <f>IF($P72="○",VLOOKUP($C72&amp;"-"&amp;FJ$4,'05市民生活実感調査'!$A$3:$BC$218,COLUMN('05市民生活実感調査'!$AI:$AI),FALSE),"-")</f>
        <v>-</v>
      </c>
      <c r="FK72" s="38" t="str">
        <f>IF($Q72="○",VLOOKUP($C72&amp;"-"&amp;FK$4,'05市民生活実感調査'!$A$3:$BC$218,COLUMN('05市民生活実感調査'!$AI:$AI),FALSE),"-")</f>
        <v>-</v>
      </c>
      <c r="FL72" s="38" t="str">
        <f>IF($R72="○",VLOOKUP($C72&amp;"-"&amp;FL$4,'05市民生活実感調査'!$A$3:$BC$218,COLUMN('05市民生活実感調査'!$AI:$AI),FALSE),"-")</f>
        <v>-</v>
      </c>
      <c r="FM72" s="109" t="e">
        <f t="shared" si="376"/>
        <v>#DIV/0!</v>
      </c>
      <c r="FN72" s="37" t="str">
        <f t="shared" si="377"/>
        <v/>
      </c>
      <c r="FO72" s="38" t="str">
        <f t="shared" si="325"/>
        <v/>
      </c>
      <c r="FP72" s="38" t="str">
        <f t="shared" si="326"/>
        <v/>
      </c>
      <c r="FQ72" s="38" t="str">
        <f t="shared" si="327"/>
        <v/>
      </c>
      <c r="FR72" s="38" t="str">
        <f t="shared" si="328"/>
        <v/>
      </c>
      <c r="FS72" s="38" t="str">
        <f t="shared" si="329"/>
        <v/>
      </c>
      <c r="FT72" s="38" t="str">
        <f t="shared" si="330"/>
        <v/>
      </c>
      <c r="FU72" s="38" t="str">
        <f t="shared" si="331"/>
        <v/>
      </c>
      <c r="FV72" s="41" t="e">
        <f t="shared" si="378"/>
        <v>#DIV/0!</v>
      </c>
      <c r="FW72" s="13" t="str">
        <f t="shared" si="379"/>
        <v>客観指標</v>
      </c>
      <c r="FX72" s="5" t="str">
        <f t="shared" si="380"/>
        <v>危機管理体制については，その状況が市民に実感されにくいものであるため，客観指標を重視する。</v>
      </c>
      <c r="FY72" s="108" t="e">
        <f>VLOOKUP(EJ72&amp;FM72&amp;FW72,プルダウン!$AC$2:$AD$51,2,FALSE)</f>
        <v>#DIV/0!</v>
      </c>
      <c r="FZ72" s="12" t="e">
        <f>VLOOKUP(FY72,プルダウン!$A$1:$B$6,2,FALSE)</f>
        <v>#DIV/0!</v>
      </c>
      <c r="GA72" s="11"/>
      <c r="GB72" s="12"/>
      <c r="GC72" s="22" t="s">
        <v>81</v>
      </c>
      <c r="GD72" s="116"/>
      <c r="GE72" s="115" t="str">
        <f>VLOOKUP($A72&amp;"-"&amp;GE$4,'04施策の客観指標'!$A$4:$AU$1029,COLUMN('04施策の客観指標'!$AS:$AS),FALSE)</f>
        <v>-</v>
      </c>
      <c r="GF72" s="7" t="str">
        <f>VLOOKUP($A72&amp;"-"&amp;GF$4,'04施策の客観指標'!$A$4:$AU$1029,COLUMN('04施策の客観指標'!$AS:$AS),FALSE)</f>
        <v>-</v>
      </c>
      <c r="GG72" s="7" t="str">
        <f>VLOOKUP($A72&amp;"-"&amp;GG$4,'04施策の客観指標'!$A$4:$AU$1029,COLUMN('04施策の客観指標'!$AS:$AS),FALSE)</f>
        <v>-</v>
      </c>
      <c r="GH72" s="7" t="str">
        <f>VLOOKUP($A72&amp;"-"&amp;GH$4,'04施策の客観指標'!$A$4:$AU$1029,COLUMN('04施策の客観指標'!$AS:$AS),FALSE)</f>
        <v>-</v>
      </c>
      <c r="GI72" s="7" t="str">
        <f>VLOOKUP($A72&amp;"-"&amp;GI$4,'04施策の客観指標'!$A$4:$AU$1029,COLUMN('04施策の客観指標'!$AS:$AS),FALSE)</f>
        <v>-</v>
      </c>
      <c r="GJ72" s="7" t="str">
        <f>VLOOKUP($A72&amp;"-"&amp;GJ$4,'04施策の客観指標'!$A$4:$AU$1029,COLUMN('04施策の客観指標'!$AS:$AS),FALSE)</f>
        <v>-</v>
      </c>
      <c r="GK72" s="7" t="str">
        <f>VLOOKUP($A72&amp;"-"&amp;GK$4,'04施策の客観指標'!$A$4:$AU$1029,COLUMN('04施策の客観指標'!$AS:$AS),FALSE)</f>
        <v>-</v>
      </c>
      <c r="GL72" s="7" t="str">
        <f>VLOOKUP($A72&amp;"-"&amp;GL$4,'04施策の客観指標'!$A$4:$AU$1029,COLUMN('04施策の客観指標'!$AS:$AS),FALSE)</f>
        <v>-</v>
      </c>
      <c r="GM72" s="7" t="str">
        <f>VLOOKUP($A72&amp;"-"&amp;GM$4,'04施策の客観指標'!$A$4:$AU$1029,COLUMN('04施策の客観指標'!$AS:$AS),FALSE)</f>
        <v>-</v>
      </c>
      <c r="GN72" s="109" t="str">
        <f t="shared" si="381"/>
        <v>e</v>
      </c>
      <c r="GO72" s="37">
        <f>VLOOKUP($A72&amp;"-"&amp;GE$4,'04施策の客観指標'!$A$4:$AU$1029,COLUMN('04施策の客観指標'!$AU:$AU),FALSE)</f>
        <v>1</v>
      </c>
      <c r="GP72" s="38" t="str">
        <f>VLOOKUP($A72&amp;"-"&amp;GF$4,'04施策の客観指標'!$A$4:$AU$1029,COLUMN('04施策の客観指標'!$AU:$AU),FALSE)</f>
        <v>-</v>
      </c>
      <c r="GQ72" s="38" t="str">
        <f>VLOOKUP($A72&amp;"-"&amp;GG$4,'04施策の客観指標'!$A$4:$AU$1029,COLUMN('04施策の客観指標'!$AU:$AU),FALSE)</f>
        <v>-</v>
      </c>
      <c r="GR72" s="38" t="str">
        <f>VLOOKUP($A72&amp;"-"&amp;GH$4,'04施策の客観指標'!$A$4:$AU$1029,COLUMN('04施策の客観指標'!$AU:$AU),FALSE)</f>
        <v>-</v>
      </c>
      <c r="GS72" s="38" t="str">
        <f>VLOOKUP($A72&amp;"-"&amp;GI$4,'04施策の客観指標'!$A$4:$AU$1029,COLUMN('04施策の客観指標'!$AU:$AU),FALSE)</f>
        <v>-</v>
      </c>
      <c r="GT72" s="38" t="str">
        <f>VLOOKUP($A72&amp;"-"&amp;GJ$4,'04施策の客観指標'!$A$4:$AU$1029,COLUMN('04施策の客観指標'!$AU:$AU),FALSE)</f>
        <v>-</v>
      </c>
      <c r="GU72" s="38" t="str">
        <f>VLOOKUP($A72&amp;"-"&amp;GK$4,'04施策の客観指標'!$A$4:$AU$1029,COLUMN('04施策の客観指標'!$AU:$AU),FALSE)</f>
        <v>-</v>
      </c>
      <c r="GV72" s="38" t="str">
        <f>VLOOKUP($A72&amp;"-"&amp;GL$4,'04施策の客観指標'!$A$4:$AU$1029,COLUMN('04施策の客観指標'!$AU:$AU),FALSE)</f>
        <v>-</v>
      </c>
      <c r="GW72" s="38" t="str">
        <f>VLOOKUP($A72&amp;"-"&amp;GM$4,'04施策の客観指標'!$A$4:$AU$1029,COLUMN('04施策の客観指標'!$AU:$AU),FALSE)</f>
        <v>-</v>
      </c>
      <c r="GX72" s="82">
        <f t="shared" si="382"/>
        <v>1</v>
      </c>
      <c r="GY72" s="37" t="str">
        <f t="shared" si="383"/>
        <v/>
      </c>
      <c r="GZ72" s="38" t="str">
        <f t="shared" si="332"/>
        <v/>
      </c>
      <c r="HA72" s="38" t="str">
        <f t="shared" si="333"/>
        <v/>
      </c>
      <c r="HB72" s="38" t="str">
        <f t="shared" si="334"/>
        <v/>
      </c>
      <c r="HC72" s="38" t="str">
        <f t="shared" si="335"/>
        <v/>
      </c>
      <c r="HD72" s="38" t="str">
        <f t="shared" si="336"/>
        <v/>
      </c>
      <c r="HE72" s="38" t="str">
        <f t="shared" si="337"/>
        <v/>
      </c>
      <c r="HF72" s="38" t="str">
        <f t="shared" si="338"/>
        <v/>
      </c>
      <c r="HG72" s="38" t="str">
        <f t="shared" si="339"/>
        <v/>
      </c>
      <c r="HH72" s="41">
        <f t="shared" si="384"/>
        <v>0</v>
      </c>
      <c r="HI72" s="37" t="str">
        <f>IF($K72="○",VLOOKUP($C72&amp;"-"&amp;HI$4,'05市民生活実感調査'!$A$3:$BC$218,COLUMN('05市民生活実感調査'!$AS:$AS),FALSE),"-")</f>
        <v>-</v>
      </c>
      <c r="HJ72" s="38" t="str">
        <f>IF($L72="○",VLOOKUP($C72&amp;"-"&amp;HJ$4,'05市民生活実感調査'!$A$3:$BC$218,COLUMN('05市民生活実感調査'!$AS:$AS),FALSE),"-")</f>
        <v>-</v>
      </c>
      <c r="HK72" s="38" t="str">
        <f>IF($M72="○",VLOOKUP($C72&amp;"-"&amp;HK$4,'05市民生活実感調査'!$A$3:$BC$218,COLUMN('05市民生活実感調査'!$AS:$AS),FALSE),"-")</f>
        <v>-</v>
      </c>
      <c r="HL72" s="38" t="str">
        <f>IF($N72="○",VLOOKUP($C72&amp;"-"&amp;HL$4,'05市民生活実感調査'!$A$3:$BC$218,COLUMN('05市民生活実感調査'!$AS:$AS),FALSE),"-")</f>
        <v>-</v>
      </c>
      <c r="HM72" s="38" t="str">
        <f>IF($O72="○",VLOOKUP($C72&amp;"-"&amp;HM$4,'05市民生活実感調査'!$A$3:$BC$218,COLUMN('05市民生活実感調査'!$AS:$AS),FALSE),"-")</f>
        <v>-</v>
      </c>
      <c r="HN72" s="38" t="str">
        <f>IF($P72="○",VLOOKUP($C72&amp;"-"&amp;HN$4,'05市民生活実感調査'!$A$3:$BC$218,COLUMN('05市民生活実感調査'!$AS:$AS),FALSE),"-")</f>
        <v>-</v>
      </c>
      <c r="HO72" s="38" t="str">
        <f>IF($Q72="○",VLOOKUP($C72&amp;"-"&amp;HO$4,'05市民生活実感調査'!$A$3:$BC$218,COLUMN('05市民生活実感調査'!$AS:$AS),FALSE),"-")</f>
        <v>-</v>
      </c>
      <c r="HP72" s="38" t="str">
        <f>IF($R72="○",VLOOKUP($C72&amp;"-"&amp;HP$4,'05市民生活実感調査'!$A$3:$BC$218,COLUMN('05市民生活実感調査'!$AS:$AS),FALSE),"-")</f>
        <v>-</v>
      </c>
      <c r="HQ72" s="109" t="e">
        <f t="shared" si="385"/>
        <v>#DIV/0!</v>
      </c>
      <c r="HR72" s="37" t="str">
        <f t="shared" si="386"/>
        <v/>
      </c>
      <c r="HS72" s="38" t="str">
        <f t="shared" si="340"/>
        <v/>
      </c>
      <c r="HT72" s="38" t="str">
        <f t="shared" si="341"/>
        <v/>
      </c>
      <c r="HU72" s="38" t="str">
        <f t="shared" si="342"/>
        <v/>
      </c>
      <c r="HV72" s="38" t="str">
        <f t="shared" si="343"/>
        <v/>
      </c>
      <c r="HW72" s="38" t="str">
        <f t="shared" si="344"/>
        <v/>
      </c>
      <c r="HX72" s="38" t="str">
        <f t="shared" si="345"/>
        <v/>
      </c>
      <c r="HY72" s="38" t="str">
        <f t="shared" si="346"/>
        <v/>
      </c>
      <c r="HZ72" s="41" t="e">
        <f t="shared" si="387"/>
        <v>#DIV/0!</v>
      </c>
      <c r="IA72" s="13" t="str">
        <f t="shared" si="388"/>
        <v>客観指標</v>
      </c>
      <c r="IB72" s="5" t="str">
        <f t="shared" si="389"/>
        <v>危機管理体制については，その状況が市民に実感されにくいものであるため，客観指標を重視する。</v>
      </c>
      <c r="IC72" s="108" t="e">
        <f>VLOOKUP(GN72&amp;HQ72&amp;IA72,プルダウン!$AC$2:$AD$51,2,FALSE)</f>
        <v>#DIV/0!</v>
      </c>
      <c r="ID72" s="12" t="e">
        <f>VLOOKUP(IC72,プルダウン!$A$1:$B$6,2,FALSE)</f>
        <v>#DIV/0!</v>
      </c>
      <c r="IE72" s="11"/>
      <c r="IF72" s="12"/>
      <c r="IG72" s="22" t="s">
        <v>81</v>
      </c>
      <c r="IH72" s="116"/>
      <c r="II72" s="115" t="str">
        <f>VLOOKUP($A72&amp;"-"&amp;II$4,'04施策の客観指標'!$A$4:$AU$1029,COLUMN('04施策の客観指標'!$AT:$AT),FALSE)</f>
        <v>-</v>
      </c>
      <c r="IJ72" s="7" t="str">
        <f>VLOOKUP($A72&amp;"-"&amp;IJ$4,'04施策の客観指標'!$A$4:$AU$1029,COLUMN('04施策の客観指標'!$AT:$AT),FALSE)</f>
        <v>-</v>
      </c>
      <c r="IK72" s="7" t="str">
        <f>VLOOKUP($A72&amp;"-"&amp;IK$4,'04施策の客観指標'!$A$4:$AU$1029,COLUMN('04施策の客観指標'!$AT:$AT),FALSE)</f>
        <v>-</v>
      </c>
      <c r="IL72" s="7" t="str">
        <f>VLOOKUP($A72&amp;"-"&amp;IL$4,'04施策の客観指標'!$A$4:$AU$1029,COLUMN('04施策の客観指標'!$AT:$AT),FALSE)</f>
        <v>-</v>
      </c>
      <c r="IM72" s="7" t="str">
        <f>VLOOKUP($A72&amp;"-"&amp;IM$4,'04施策の客観指標'!$A$4:$AU$1029,COLUMN('04施策の客観指標'!$AT:$AT),FALSE)</f>
        <v>-</v>
      </c>
      <c r="IN72" s="7" t="str">
        <f>VLOOKUP($A72&amp;"-"&amp;IN$4,'04施策の客観指標'!$A$4:$AU$1029,COLUMN('04施策の客観指標'!$AT:$AT),FALSE)</f>
        <v>-</v>
      </c>
      <c r="IO72" s="7" t="str">
        <f>VLOOKUP($A72&amp;"-"&amp;IO$4,'04施策の客観指標'!$A$4:$AU$1029,COLUMN('04施策の客観指標'!$AT:$AT),FALSE)</f>
        <v>-</v>
      </c>
      <c r="IP72" s="7" t="str">
        <f>VLOOKUP($A72&amp;"-"&amp;IP$4,'04施策の客観指標'!$A$4:$AU$1029,COLUMN('04施策の客観指標'!$AT:$AT),FALSE)</f>
        <v>-</v>
      </c>
      <c r="IQ72" s="7" t="str">
        <f>VLOOKUP($A72&amp;"-"&amp;IQ$4,'04施策の客観指標'!$A$4:$AU$1029,COLUMN('04施策の客観指標'!$AT:$AT),FALSE)</f>
        <v>-</v>
      </c>
      <c r="IR72" s="109" t="str">
        <f t="shared" si="390"/>
        <v>e</v>
      </c>
      <c r="IS72" s="37">
        <f>VLOOKUP($A72&amp;"-"&amp;II$4,'04施策の客観指標'!$A$4:$AU$1029,COLUMN('04施策の客観指標'!$AU:$AU),FALSE)</f>
        <v>1</v>
      </c>
      <c r="IT72" s="38" t="str">
        <f>VLOOKUP($A72&amp;"-"&amp;IJ$4,'04施策の客観指標'!$A$4:$AU$1029,COLUMN('04施策の客観指標'!$AU:$AU),FALSE)</f>
        <v>-</v>
      </c>
      <c r="IU72" s="38" t="str">
        <f>VLOOKUP($A72&amp;"-"&amp;IK$4,'04施策の客観指標'!$A$4:$AU$1029,COLUMN('04施策の客観指標'!$AU:$AU),FALSE)</f>
        <v>-</v>
      </c>
      <c r="IV72" s="38" t="str">
        <f>VLOOKUP($A72&amp;"-"&amp;IL$4,'04施策の客観指標'!$A$4:$AU$1029,COLUMN('04施策の客観指標'!$AU:$AU),FALSE)</f>
        <v>-</v>
      </c>
      <c r="IW72" s="38" t="str">
        <f>VLOOKUP($A72&amp;"-"&amp;IM$4,'04施策の客観指標'!$A$4:$AU$1029,COLUMN('04施策の客観指標'!$AU:$AU),FALSE)</f>
        <v>-</v>
      </c>
      <c r="IX72" s="38" t="str">
        <f>VLOOKUP($A72&amp;"-"&amp;IN$4,'04施策の客観指標'!$A$4:$AU$1029,COLUMN('04施策の客観指標'!$AU:$AU),FALSE)</f>
        <v>-</v>
      </c>
      <c r="IY72" s="38" t="str">
        <f>VLOOKUP($A72&amp;"-"&amp;IO$4,'04施策の客観指標'!$A$4:$AU$1029,COLUMN('04施策の客観指標'!$AU:$AU),FALSE)</f>
        <v>-</v>
      </c>
      <c r="IZ72" s="38" t="str">
        <f>VLOOKUP($A72&amp;"-"&amp;IP$4,'04施策の客観指標'!$A$4:$AU$1029,COLUMN('04施策の客観指標'!$AU:$AU),FALSE)</f>
        <v>-</v>
      </c>
      <c r="JA72" s="38" t="str">
        <f>VLOOKUP($A72&amp;"-"&amp;IQ$4,'04施策の客観指標'!$A$4:$AU$1029,COLUMN('04施策の客観指標'!$AU:$AU),FALSE)</f>
        <v>-</v>
      </c>
      <c r="JB72" s="82">
        <f t="shared" si="391"/>
        <v>1</v>
      </c>
      <c r="JC72" s="37" t="str">
        <f t="shared" si="392"/>
        <v/>
      </c>
      <c r="JD72" s="38" t="str">
        <f t="shared" si="347"/>
        <v/>
      </c>
      <c r="JE72" s="38" t="str">
        <f t="shared" si="348"/>
        <v/>
      </c>
      <c r="JF72" s="38" t="str">
        <f t="shared" si="349"/>
        <v/>
      </c>
      <c r="JG72" s="38" t="str">
        <f t="shared" si="350"/>
        <v/>
      </c>
      <c r="JH72" s="38" t="str">
        <f t="shared" si="351"/>
        <v/>
      </c>
      <c r="JI72" s="38" t="str">
        <f t="shared" si="352"/>
        <v/>
      </c>
      <c r="JJ72" s="38" t="str">
        <f t="shared" si="353"/>
        <v/>
      </c>
      <c r="JK72" s="38" t="str">
        <f t="shared" si="354"/>
        <v/>
      </c>
      <c r="JL72" s="41">
        <f t="shared" si="393"/>
        <v>0</v>
      </c>
      <c r="JM72" s="37" t="str">
        <f>IF($K72="○",VLOOKUP($C72&amp;"-"&amp;JM$4,'05市民生活実感調査'!$A$3:$BC$218,COLUMN('05市民生活実感調査'!$BC:$BC),FALSE),"-")</f>
        <v>-</v>
      </c>
      <c r="JN72" s="38" t="str">
        <f>IF($L72="○",VLOOKUP($C72&amp;"-"&amp;JN$4,'05市民生活実感調査'!$A$3:$BC$218,COLUMN('05市民生活実感調査'!$BC:$BC),FALSE),"-")</f>
        <v>-</v>
      </c>
      <c r="JO72" s="38" t="str">
        <f>IF($M72="○",VLOOKUP($C72&amp;"-"&amp;JO$4,'05市民生活実感調査'!$A$3:$BC$218,COLUMN('05市民生活実感調査'!$BC:$BC),FALSE),"-")</f>
        <v>-</v>
      </c>
      <c r="JP72" s="38" t="str">
        <f>IF($N72="○",VLOOKUP($C72&amp;"-"&amp;JP$4,'05市民生活実感調査'!$A$3:$BC$218,COLUMN('05市民生活実感調査'!$BC:$BC),FALSE),"-")</f>
        <v>-</v>
      </c>
      <c r="JQ72" s="38" t="str">
        <f>IF($O72="○",VLOOKUP($C72&amp;"-"&amp;JQ$4,'05市民生活実感調査'!$A$3:$BC$218,COLUMN('05市民生活実感調査'!$BC:$BC),FALSE),"-")</f>
        <v>-</v>
      </c>
      <c r="JR72" s="38" t="str">
        <f>IF($P72="○",VLOOKUP($C72&amp;"-"&amp;JR$4,'05市民生活実感調査'!$A$3:$BC$218,COLUMN('05市民生活実感調査'!$BC:$BC),FALSE),"-")</f>
        <v>-</v>
      </c>
      <c r="JS72" s="38" t="str">
        <f>IF($Q72="○",VLOOKUP($C72&amp;"-"&amp;JS$4,'05市民生活実感調査'!$A$3:$BC$218,COLUMN('05市民生活実感調査'!$BC:$BC),FALSE),"-")</f>
        <v>-</v>
      </c>
      <c r="JT72" s="38" t="str">
        <f>IF($R72="○",VLOOKUP($C72&amp;"-"&amp;JT$4,'05市民生活実感調査'!$A$3:$BC$218,COLUMN('05市民生活実感調査'!$BC:$BC),FALSE),"-")</f>
        <v>-</v>
      </c>
      <c r="JU72" s="109" t="e">
        <f t="shared" si="394"/>
        <v>#DIV/0!</v>
      </c>
      <c r="JV72" s="37" t="str">
        <f t="shared" si="395"/>
        <v/>
      </c>
      <c r="JW72" s="38" t="str">
        <f t="shared" si="355"/>
        <v/>
      </c>
      <c r="JX72" s="38" t="str">
        <f t="shared" si="356"/>
        <v/>
      </c>
      <c r="JY72" s="38" t="str">
        <f t="shared" si="357"/>
        <v/>
      </c>
      <c r="JZ72" s="38" t="str">
        <f t="shared" si="358"/>
        <v/>
      </c>
      <c r="KA72" s="38" t="str">
        <f t="shared" si="359"/>
        <v/>
      </c>
      <c r="KB72" s="38" t="str">
        <f t="shared" si="360"/>
        <v/>
      </c>
      <c r="KC72" s="38" t="str">
        <f t="shared" si="361"/>
        <v/>
      </c>
      <c r="KD72" s="41" t="e">
        <f t="shared" si="396"/>
        <v>#DIV/0!</v>
      </c>
      <c r="KE72" s="13" t="str">
        <f t="shared" si="397"/>
        <v>客観指標</v>
      </c>
      <c r="KF72" s="5" t="str">
        <f t="shared" si="398"/>
        <v>危機管理体制については，その状況が市民に実感されにくいものであるため，客観指標を重視する。</v>
      </c>
      <c r="KG72" s="108" t="e">
        <f>VLOOKUP(IR72&amp;JU72&amp;KE72,プルダウン!$AC$2:$AD$51,2,FALSE)</f>
        <v>#DIV/0!</v>
      </c>
      <c r="KH72" s="12" t="e">
        <f>VLOOKUP(KG72,プルダウン!$A$1:$B$6,2,FALSE)</f>
        <v>#DIV/0!</v>
      </c>
      <c r="KI72" s="11"/>
      <c r="KJ72" s="12"/>
      <c r="KK72" s="22" t="s">
        <v>81</v>
      </c>
      <c r="KL72" s="5"/>
    </row>
    <row r="73" spans="1:298" ht="204" customHeight="1">
      <c r="A73" s="18">
        <v>1902</v>
      </c>
      <c r="B73" s="5" t="s">
        <v>227</v>
      </c>
      <c r="C73" s="47">
        <f t="shared" si="140"/>
        <v>19</v>
      </c>
      <c r="D73" s="12" t="str">
        <f>IFERROR(VLOOKUP(C73,プルダウン!$L$2:$M$28,2,FALSE),"-")</f>
        <v>危機管理・防災・減災</v>
      </c>
      <c r="E73" s="5"/>
      <c r="F73" s="11" t="s">
        <v>2138</v>
      </c>
      <c r="G73" s="20" t="s">
        <v>2285</v>
      </c>
      <c r="H73" s="11"/>
      <c r="I73" s="20"/>
      <c r="J73" s="5"/>
      <c r="K73" s="42" t="s">
        <v>85</v>
      </c>
      <c r="L73" s="43" t="s">
        <v>392</v>
      </c>
      <c r="M73" s="43" t="s">
        <v>85</v>
      </c>
      <c r="N73" s="43" t="s">
        <v>85</v>
      </c>
      <c r="O73" s="43" t="s">
        <v>85</v>
      </c>
      <c r="P73" s="43" t="s">
        <v>85</v>
      </c>
      <c r="Q73" s="43" t="s">
        <v>85</v>
      </c>
      <c r="R73" s="41" t="s">
        <v>85</v>
      </c>
      <c r="S73" s="546" t="str">
        <f>VLOOKUP($A73&amp;"-"&amp;S$4,'04施策の客観指標'!$A$4:$AU$1029,COLUMN('04施策の客観指標'!$AP:$AP),FALSE)</f>
        <v>-</v>
      </c>
      <c r="T73" s="528" t="str">
        <f>VLOOKUP($A73&amp;"-"&amp;T$4,'04施策の客観指標'!$A$4:$AU$1029,COLUMN('04施策の客観指標'!$AP:$AP),FALSE)</f>
        <v>-</v>
      </c>
      <c r="U73" s="528" t="str">
        <f>VLOOKUP($A73&amp;"-"&amp;U$4,'04施策の客観指標'!$A$4:$AU$1029,COLUMN('04施策の客観指標'!$AP:$AP),FALSE)</f>
        <v>-</v>
      </c>
      <c r="V73" s="528" t="str">
        <f>VLOOKUP($A73&amp;"-"&amp;V$4,'04施策の客観指標'!$A$4:$AU$1029,COLUMN('04施策の客観指標'!$AP:$AP),FALSE)</f>
        <v>-</v>
      </c>
      <c r="W73" s="528" t="str">
        <f>VLOOKUP($A73&amp;"-"&amp;W$4,'04施策の客観指標'!$A$4:$AU$1029,COLUMN('04施策の客観指標'!$AP:$AP),FALSE)</f>
        <v>-</v>
      </c>
      <c r="X73" s="528" t="str">
        <f>VLOOKUP($A73&amp;"-"&amp;X$4,'04施策の客観指標'!$A$4:$AU$1029,COLUMN('04施策の客観指標'!$AP:$AP),FALSE)</f>
        <v>-</v>
      </c>
      <c r="Y73" s="528" t="str">
        <f>VLOOKUP($A73&amp;"-"&amp;Y$4,'04施策の客観指標'!$A$4:$AU$1029,COLUMN('04施策の客観指標'!$AP:$AP),FALSE)</f>
        <v>-</v>
      </c>
      <c r="Z73" s="528" t="str">
        <f>VLOOKUP($A73&amp;"-"&amp;Z$4,'04施策の客観指標'!$A$4:$AU$1029,COLUMN('04施策の客観指標'!$AP:$AP),FALSE)</f>
        <v>-</v>
      </c>
      <c r="AA73" s="529" t="str">
        <f>VLOOKUP($A73&amp;"-"&amp;AA$4,'04施策の客観指標'!$A$4:$AU$1029,COLUMN('04施策の客観指標'!$AP:$AP),FALSE)</f>
        <v>-</v>
      </c>
      <c r="AB73" s="547" t="str">
        <f t="shared" si="362"/>
        <v>-</v>
      </c>
      <c r="AC73" s="252" t="str">
        <f>VLOOKUP($A73&amp;"-"&amp;S$4,'04施策の客観指標'!$A$4:$AU$1029,COLUMN('04施策の客観指標'!$AU:$AU),FALSE)</f>
        <v>-</v>
      </c>
      <c r="AD73" s="38" t="str">
        <f>VLOOKUP($A73&amp;"-"&amp;T$4,'04施策の客観指標'!$A$4:$AU$1029,COLUMN('04施策の客観指標'!$AU:$AU),FALSE)</f>
        <v>-</v>
      </c>
      <c r="AE73" s="38" t="str">
        <f>VLOOKUP($A73&amp;"-"&amp;U$4,'04施策の客観指標'!$A$4:$AU$1029,COLUMN('04施策の客観指標'!$AU:$AU),FALSE)</f>
        <v>-</v>
      </c>
      <c r="AF73" s="38" t="str">
        <f>VLOOKUP($A73&amp;"-"&amp;V$4,'04施策の客観指標'!$A$4:$AU$1029,COLUMN('04施策の客観指標'!$AU:$AU),FALSE)</f>
        <v>-</v>
      </c>
      <c r="AG73" s="38" t="str">
        <f>VLOOKUP($A73&amp;"-"&amp;W$4,'04施策の客観指標'!$A$4:$AU$1029,COLUMN('04施策の客観指標'!$AU:$AU),FALSE)</f>
        <v>-</v>
      </c>
      <c r="AH73" s="38" t="str">
        <f>VLOOKUP($A73&amp;"-"&amp;X$4,'04施策の客観指標'!$A$4:$AU$1029,COLUMN('04施策の客観指標'!$AU:$AU),FALSE)</f>
        <v>-</v>
      </c>
      <c r="AI73" s="38" t="str">
        <f>VLOOKUP($A73&amp;"-"&amp;Y$4,'04施策の客観指標'!$A$4:$AU$1029,COLUMN('04施策の客観指標'!$AU:$AU),FALSE)</f>
        <v>-</v>
      </c>
      <c r="AJ73" s="38" t="str">
        <f>VLOOKUP($A73&amp;"-"&amp;Z$4,'04施策の客観指標'!$A$4:$AU$1029,COLUMN('04施策の客観指標'!$AU:$AU),FALSE)</f>
        <v>-</v>
      </c>
      <c r="AK73" s="38" t="str">
        <f>VLOOKUP($A73&amp;"-"&amp;AA$4,'04施策の客観指標'!$A$4:$AU$1029,COLUMN('04施策の客観指標'!$AU:$AU),FALSE)</f>
        <v>-</v>
      </c>
      <c r="AL73" s="82">
        <f t="shared" si="141"/>
        <v>0</v>
      </c>
      <c r="AM73" s="37" t="str">
        <f t="shared" si="142"/>
        <v/>
      </c>
      <c r="AN73" s="38" t="str">
        <f t="shared" si="143"/>
        <v/>
      </c>
      <c r="AO73" s="38" t="str">
        <f t="shared" si="144"/>
        <v/>
      </c>
      <c r="AP73" s="38" t="str">
        <f t="shared" si="145"/>
        <v/>
      </c>
      <c r="AQ73" s="38" t="str">
        <f t="shared" si="146"/>
        <v/>
      </c>
      <c r="AR73" s="38" t="str">
        <f t="shared" si="147"/>
        <v/>
      </c>
      <c r="AS73" s="38" t="str">
        <f t="shared" si="148"/>
        <v/>
      </c>
      <c r="AT73" s="38" t="str">
        <f t="shared" si="149"/>
        <v/>
      </c>
      <c r="AU73" s="253" t="str">
        <f t="shared" si="150"/>
        <v/>
      </c>
      <c r="AV73" s="81" t="str">
        <f t="shared" si="200"/>
        <v>-</v>
      </c>
      <c r="AW73" s="534" t="str">
        <f>IF($K73="○",VLOOKUP($C73&amp;"-"&amp;AW$4,'05市民生活実感調査'!$A$3:$BC$218,COLUMN('05市民生活実感調査'!$O:$O),FALSE),"-")</f>
        <v>-</v>
      </c>
      <c r="AX73" s="535" t="str">
        <f>IF($L73="○",VLOOKUP($C73&amp;"-"&amp;AX$4,'05市民生活実感調査'!$A$3:$BC$218,COLUMN('05市民生活実感調査'!$O:$O),FALSE),"-")</f>
        <v>c</v>
      </c>
      <c r="AY73" s="535" t="str">
        <f>IF($M73="○",VLOOKUP($C73&amp;"-"&amp;AY$4,'05市民生活実感調査'!$A$3:$BC$218,COLUMN('05市民生活実感調査'!$O:$O),FALSE),"-")</f>
        <v>-</v>
      </c>
      <c r="AZ73" s="535" t="str">
        <f>IF($N73="○",VLOOKUP($C73&amp;"-"&amp;AZ$4,'05市民生活実感調査'!$A$3:$BC$218,COLUMN('05市民生活実感調査'!$O:$O),FALSE),"-")</f>
        <v>-</v>
      </c>
      <c r="BA73" s="535" t="str">
        <f>IF($O73="○",VLOOKUP($C73&amp;"-"&amp;BA$4,'05市民生活実感調査'!$A$3:$BC$218,COLUMN('05市民生活実感調査'!$O:$O),FALSE),"-")</f>
        <v>-</v>
      </c>
      <c r="BB73" s="535" t="str">
        <f>IF($P73="○",VLOOKUP($C73&amp;"-"&amp;BB$4,'05市民生活実感調査'!$A$3:$BC$218,COLUMN('05市民生活実感調査'!$O:$O),FALSE),"-")</f>
        <v>-</v>
      </c>
      <c r="BC73" s="535" t="str">
        <f>IF($Q73="○",VLOOKUP($C73&amp;"-"&amp;BC$4,'05市民生活実感調査'!$A$3:$BC$218,COLUMN('05市民生活実感調査'!$O:$O),FALSE),"-")</f>
        <v>-</v>
      </c>
      <c r="BD73" s="535" t="str">
        <f>IF($R73="○",VLOOKUP($C73&amp;"-"&amp;BD$4,'05市民生活実感調査'!$A$3:$BC$218,COLUMN('05市民生活実感調査'!$O:$O),FALSE),"-")</f>
        <v>-</v>
      </c>
      <c r="BE73" s="536" t="str">
        <f t="shared" si="363"/>
        <v>c</v>
      </c>
      <c r="BF73" s="37" t="str">
        <f t="shared" si="151"/>
        <v/>
      </c>
      <c r="BG73" s="38">
        <f t="shared" si="152"/>
        <v>2</v>
      </c>
      <c r="BH73" s="38" t="str">
        <f t="shared" si="153"/>
        <v/>
      </c>
      <c r="BI73" s="38" t="str">
        <f t="shared" si="154"/>
        <v/>
      </c>
      <c r="BJ73" s="38" t="str">
        <f t="shared" si="155"/>
        <v/>
      </c>
      <c r="BK73" s="38" t="str">
        <f t="shared" si="156"/>
        <v/>
      </c>
      <c r="BL73" s="38" t="str">
        <f t="shared" si="157"/>
        <v/>
      </c>
      <c r="BM73" s="38" t="str">
        <f t="shared" si="158"/>
        <v/>
      </c>
      <c r="BN73" s="41">
        <f t="shared" si="159"/>
        <v>0.5</v>
      </c>
      <c r="BO73" s="264" t="s">
        <v>125</v>
      </c>
      <c r="BP73" s="224" t="s">
        <v>2216</v>
      </c>
      <c r="BQ73" s="537" t="s">
        <v>93</v>
      </c>
      <c r="BR73" s="588" t="str">
        <f>VLOOKUP(BQ73,[13]プルダウン!$A$1:$B$6,2,FALSE)</f>
        <v>政策の目的がそこそこ達成されている</v>
      </c>
      <c r="BS73" s="265"/>
      <c r="BT73" s="240" t="s">
        <v>2290</v>
      </c>
      <c r="BU73" s="224" t="s">
        <v>2263</v>
      </c>
      <c r="BV73" s="334" t="s">
        <v>2289</v>
      </c>
      <c r="BW73" s="115" t="str">
        <f>VLOOKUP($A73&amp;"-"&amp;BW$4,'04施策の客観指標'!$A$4:$AU$1029,COLUMN('04施策の客観指標'!$AQ:$AQ),FALSE)</f>
        <v>-</v>
      </c>
      <c r="BX73" s="7" t="str">
        <f>VLOOKUP($A73&amp;"-"&amp;BX$4,'04施策の客観指標'!$A$4:$AU$1029,COLUMN('04施策の客観指標'!$AQ:$AQ),FALSE)</f>
        <v>-</v>
      </c>
      <c r="BY73" s="7" t="str">
        <f>VLOOKUP($A73&amp;"-"&amp;BY$4,'04施策の客観指標'!$A$4:$AU$1029,COLUMN('04施策の客観指標'!$AQ:$AQ),FALSE)</f>
        <v>-</v>
      </c>
      <c r="BZ73" s="7" t="str">
        <f>VLOOKUP($A73&amp;"-"&amp;BZ$4,'04施策の客観指標'!$A$4:$AU$1029,COLUMN('04施策の客観指標'!$AQ:$AQ),FALSE)</f>
        <v>-</v>
      </c>
      <c r="CA73" s="7" t="str">
        <f>VLOOKUP($A73&amp;"-"&amp;CA$4,'04施策の客観指標'!$A$4:$AU$1029,COLUMN('04施策の客観指標'!$AQ:$AQ),FALSE)</f>
        <v>-</v>
      </c>
      <c r="CB73" s="7" t="str">
        <f>VLOOKUP($A73&amp;"-"&amp;CB$4,'04施策の客観指標'!$A$4:$AU$1029,COLUMN('04施策の客観指標'!$AQ:$AQ),FALSE)</f>
        <v>-</v>
      </c>
      <c r="CC73" s="7" t="str">
        <f>VLOOKUP($A73&amp;"-"&amp;CC$4,'04施策の客観指標'!$A$4:$AU$1029,COLUMN('04施策の客観指標'!$AQ:$AQ),FALSE)</f>
        <v>-</v>
      </c>
      <c r="CD73" s="7" t="str">
        <f>VLOOKUP($A73&amp;"-"&amp;CD$4,'04施策の客観指標'!$A$4:$AU$1029,COLUMN('04施策の客観指標'!$AQ:$AQ),FALSE)</f>
        <v>-</v>
      </c>
      <c r="CE73" s="7" t="str">
        <f>VLOOKUP($A73&amp;"-"&amp;CE$4,'04施策の客観指標'!$A$4:$AU$1029,COLUMN('04施策の客観指標'!$AQ:$AQ),FALSE)</f>
        <v>-</v>
      </c>
      <c r="CF73" s="109" t="e">
        <f t="shared" si="364"/>
        <v>#DIV/0!</v>
      </c>
      <c r="CG73" s="37" t="str">
        <f>VLOOKUP($A73&amp;"-"&amp;BW$4,'04施策の客観指標'!$A$4:$AU$1029,COLUMN('04施策の客観指標'!$AU:$AU),FALSE)</f>
        <v>-</v>
      </c>
      <c r="CH73" s="38" t="str">
        <f>VLOOKUP($A73&amp;"-"&amp;BX$4,'04施策の客観指標'!$A$4:$AU$1029,COLUMN('04施策の客観指標'!$AU:$AU),FALSE)</f>
        <v>-</v>
      </c>
      <c r="CI73" s="38" t="str">
        <f>VLOOKUP($A73&amp;"-"&amp;BY$4,'04施策の客観指標'!$A$4:$AU$1029,COLUMN('04施策の客観指標'!$AU:$AU),FALSE)</f>
        <v>-</v>
      </c>
      <c r="CJ73" s="38" t="str">
        <f>VLOOKUP($A73&amp;"-"&amp;BZ$4,'04施策の客観指標'!$A$4:$AU$1029,COLUMN('04施策の客観指標'!$AU:$AU),FALSE)</f>
        <v>-</v>
      </c>
      <c r="CK73" s="38" t="str">
        <f>VLOOKUP($A73&amp;"-"&amp;CA$4,'04施策の客観指標'!$A$4:$AU$1029,COLUMN('04施策の客観指標'!$AU:$AU),FALSE)</f>
        <v>-</v>
      </c>
      <c r="CL73" s="38" t="str">
        <f>VLOOKUP($A73&amp;"-"&amp;CB$4,'04施策の客観指標'!$A$4:$AU$1029,COLUMN('04施策の客観指標'!$AU:$AU),FALSE)</f>
        <v>-</v>
      </c>
      <c r="CM73" s="38" t="str">
        <f>VLOOKUP($A73&amp;"-"&amp;CC$4,'04施策の客観指標'!$A$4:$AU$1029,COLUMN('04施策の客観指標'!$AU:$AU),FALSE)</f>
        <v>-</v>
      </c>
      <c r="CN73" s="38" t="str">
        <f>VLOOKUP($A73&amp;"-"&amp;CD$4,'04施策の客観指標'!$A$4:$AU$1029,COLUMN('04施策の客観指標'!$AU:$AU),FALSE)</f>
        <v>-</v>
      </c>
      <c r="CO73" s="38" t="str">
        <f>VLOOKUP($A73&amp;"-"&amp;CE$4,'04施策の客観指標'!$A$4:$AU$1029,COLUMN('04施策の客観指標'!$AU:$AU),FALSE)</f>
        <v>-</v>
      </c>
      <c r="CP73" s="82">
        <f t="shared" si="365"/>
        <v>0</v>
      </c>
      <c r="CQ73" s="37" t="str">
        <f t="shared" si="301"/>
        <v/>
      </c>
      <c r="CR73" s="38" t="str">
        <f t="shared" si="302"/>
        <v/>
      </c>
      <c r="CS73" s="38" t="str">
        <f t="shared" si="303"/>
        <v/>
      </c>
      <c r="CT73" s="38" t="str">
        <f t="shared" si="304"/>
        <v/>
      </c>
      <c r="CU73" s="38" t="str">
        <f t="shared" si="305"/>
        <v/>
      </c>
      <c r="CV73" s="38" t="str">
        <f t="shared" si="306"/>
        <v/>
      </c>
      <c r="CW73" s="38" t="str">
        <f t="shared" si="307"/>
        <v/>
      </c>
      <c r="CX73" s="38" t="str">
        <f t="shared" si="308"/>
        <v/>
      </c>
      <c r="CY73" s="38" t="str">
        <f t="shared" si="309"/>
        <v/>
      </c>
      <c r="CZ73" s="41" t="e">
        <f t="shared" si="366"/>
        <v>#DIV/0!</v>
      </c>
      <c r="DA73" s="37" t="str">
        <f>IF($K73="○",VLOOKUP($C73&amp;"-"&amp;DA$4,'05市民生活実感調査'!$A$3:$BC$218,COLUMN('05市民生活実感調査'!$Y:$Y),FALSE),"-")</f>
        <v>-</v>
      </c>
      <c r="DB73" s="38" t="str">
        <f>IF($L73="○",VLOOKUP($C73&amp;"-"&amp;DB$4,'05市民生活実感調査'!$A$3:$BC$218,COLUMN('05市民生活実感調査'!$Y:$Y),FALSE),"-")</f>
        <v>-</v>
      </c>
      <c r="DC73" s="38" t="str">
        <f>IF($M73="○",VLOOKUP($C73&amp;"-"&amp;DC$4,'05市民生活実感調査'!$A$3:$BC$218,COLUMN('05市民生活実感調査'!$Y:$Y),FALSE),"-")</f>
        <v>-</v>
      </c>
      <c r="DD73" s="38" t="str">
        <f>IF($N73="○",VLOOKUP($C73&amp;"-"&amp;DD$4,'05市民生活実感調査'!$A$3:$BC$218,COLUMN('05市民生活実感調査'!$Y:$Y),FALSE),"-")</f>
        <v>-</v>
      </c>
      <c r="DE73" s="38" t="str">
        <f>IF($O73="○",VLOOKUP($C73&amp;"-"&amp;DE$4,'05市民生活実感調査'!$A$3:$BC$218,COLUMN('05市民生活実感調査'!$Y:$Y),FALSE),"-")</f>
        <v>-</v>
      </c>
      <c r="DF73" s="38" t="str">
        <f>IF($P73="○",VLOOKUP($C73&amp;"-"&amp;DF$4,'05市民生活実感調査'!$A$3:$BC$218,COLUMN('05市民生活実感調査'!$Y:$Y),FALSE),"-")</f>
        <v>-</v>
      </c>
      <c r="DG73" s="38" t="str">
        <f>IF($Q73="○",VLOOKUP($C73&amp;"-"&amp;DG$4,'05市民生活実感調査'!$A$3:$BC$218,COLUMN('05市民生活実感調査'!$Y:$Y),FALSE),"-")</f>
        <v>-</v>
      </c>
      <c r="DH73" s="38" t="str">
        <f>IF($R73="○",VLOOKUP($C73&amp;"-"&amp;DH$4,'05市民生活実感調査'!$A$3:$BC$218,COLUMN('05市民生活実感調査'!$Y:$Y),FALSE),"-")</f>
        <v>-</v>
      </c>
      <c r="DI73" s="109" t="e">
        <f t="shared" si="367"/>
        <v>#DIV/0!</v>
      </c>
      <c r="DJ73" s="37" t="str">
        <f t="shared" si="368"/>
        <v/>
      </c>
      <c r="DK73" s="38" t="str">
        <f t="shared" si="310"/>
        <v/>
      </c>
      <c r="DL73" s="38" t="str">
        <f t="shared" si="311"/>
        <v/>
      </c>
      <c r="DM73" s="38" t="str">
        <f t="shared" si="312"/>
        <v/>
      </c>
      <c r="DN73" s="38" t="str">
        <f t="shared" si="313"/>
        <v/>
      </c>
      <c r="DO73" s="38" t="str">
        <f t="shared" si="314"/>
        <v/>
      </c>
      <c r="DP73" s="38" t="str">
        <f t="shared" si="315"/>
        <v/>
      </c>
      <c r="DQ73" s="38" t="str">
        <f t="shared" si="316"/>
        <v/>
      </c>
      <c r="DR73" s="41" t="e">
        <f t="shared" si="369"/>
        <v>#DIV/0!</v>
      </c>
      <c r="DS73" s="13" t="str">
        <f t="shared" si="370"/>
        <v>市民実感</v>
      </c>
      <c r="DT73" s="5" t="str">
        <f t="shared" si="371"/>
        <v>防災情報・災害時の情報等を市民が受け取りやすい環境となっているかが重要であり，市民の実感を重視する。</v>
      </c>
      <c r="DU73" s="108" t="e">
        <f>VLOOKUP(CF73&amp;DI73&amp;DS73,プルダウン!$AC$2:$AD$51,2,FALSE)</f>
        <v>#DIV/0!</v>
      </c>
      <c r="DV73" s="12" t="e">
        <f>VLOOKUP(DU73,プルダウン!$A$1:$B$6,2,FALSE)</f>
        <v>#DIV/0!</v>
      </c>
      <c r="DW73" s="11"/>
      <c r="DX73" s="12"/>
      <c r="DY73" s="22" t="s">
        <v>81</v>
      </c>
      <c r="DZ73" s="116"/>
      <c r="EA73" s="115" t="str">
        <f>VLOOKUP($A73&amp;"-"&amp;EA$4,'04施策の客観指標'!$A$4:$AU$1029,COLUMN('04施策の客観指標'!$AR:$AR),FALSE)</f>
        <v>-</v>
      </c>
      <c r="EB73" s="7" t="str">
        <f>VLOOKUP($A73&amp;"-"&amp;EB$4,'04施策の客観指標'!$A$4:$AU$1029,COLUMN('04施策の客観指標'!$AR:$AR),FALSE)</f>
        <v>-</v>
      </c>
      <c r="EC73" s="7" t="str">
        <f>VLOOKUP($A73&amp;"-"&amp;EC$4,'04施策の客観指標'!$A$4:$AU$1029,COLUMN('04施策の客観指標'!$AR:$AR),FALSE)</f>
        <v>-</v>
      </c>
      <c r="ED73" s="7" t="str">
        <f>VLOOKUP($A73&amp;"-"&amp;ED$4,'04施策の客観指標'!$A$4:$AU$1029,COLUMN('04施策の客観指標'!$AR:$AR),FALSE)</f>
        <v>-</v>
      </c>
      <c r="EE73" s="7" t="str">
        <f>VLOOKUP($A73&amp;"-"&amp;EE$4,'04施策の客観指標'!$A$4:$AU$1029,COLUMN('04施策の客観指標'!$AR:$AR),FALSE)</f>
        <v>-</v>
      </c>
      <c r="EF73" s="7" t="str">
        <f>VLOOKUP($A73&amp;"-"&amp;EF$4,'04施策の客観指標'!$A$4:$AU$1029,COLUMN('04施策の客観指標'!$AR:$AR),FALSE)</f>
        <v>-</v>
      </c>
      <c r="EG73" s="7" t="str">
        <f>VLOOKUP($A73&amp;"-"&amp;EG$4,'04施策の客観指標'!$A$4:$AU$1029,COLUMN('04施策の客観指標'!$AR:$AR),FALSE)</f>
        <v>-</v>
      </c>
      <c r="EH73" s="7" t="str">
        <f>VLOOKUP($A73&amp;"-"&amp;EH$4,'04施策の客観指標'!$A$4:$AU$1029,COLUMN('04施策の客観指標'!$AR:$AR),FALSE)</f>
        <v>-</v>
      </c>
      <c r="EI73" s="7" t="str">
        <f>VLOOKUP($A73&amp;"-"&amp;EI$4,'04施策の客観指標'!$A$4:$AU$1029,COLUMN('04施策の客観指標'!$AR:$AR),FALSE)</f>
        <v>-</v>
      </c>
      <c r="EJ73" s="109" t="e">
        <f t="shared" si="372"/>
        <v>#DIV/0!</v>
      </c>
      <c r="EK73" s="37" t="str">
        <f>VLOOKUP($A73&amp;"-"&amp;EA$4,'04施策の客観指標'!$A$4:$AU$1029,COLUMN('04施策の客観指標'!$AU:$AU),FALSE)</f>
        <v>-</v>
      </c>
      <c r="EL73" s="38" t="str">
        <f>VLOOKUP($A73&amp;"-"&amp;EB$4,'04施策の客観指標'!$A$4:$AU$1029,COLUMN('04施策の客観指標'!$AU:$AU),FALSE)</f>
        <v>-</v>
      </c>
      <c r="EM73" s="38" t="str">
        <f>VLOOKUP($A73&amp;"-"&amp;EC$4,'04施策の客観指標'!$A$4:$AU$1029,COLUMN('04施策の客観指標'!$AU:$AU),FALSE)</f>
        <v>-</v>
      </c>
      <c r="EN73" s="38" t="str">
        <f>VLOOKUP($A73&amp;"-"&amp;ED$4,'04施策の客観指標'!$A$4:$AU$1029,COLUMN('04施策の客観指標'!$AU:$AU),FALSE)</f>
        <v>-</v>
      </c>
      <c r="EO73" s="38" t="str">
        <f>VLOOKUP($A73&amp;"-"&amp;EE$4,'04施策の客観指標'!$A$4:$AU$1029,COLUMN('04施策の客観指標'!$AU:$AU),FALSE)</f>
        <v>-</v>
      </c>
      <c r="EP73" s="38" t="str">
        <f>VLOOKUP($A73&amp;"-"&amp;EF$4,'04施策の客観指標'!$A$4:$AU$1029,COLUMN('04施策の客観指標'!$AU:$AU),FALSE)</f>
        <v>-</v>
      </c>
      <c r="EQ73" s="38" t="str">
        <f>VLOOKUP($A73&amp;"-"&amp;EG$4,'04施策の客観指標'!$A$4:$AU$1029,COLUMN('04施策の客観指標'!$AU:$AU),FALSE)</f>
        <v>-</v>
      </c>
      <c r="ER73" s="38" t="str">
        <f>VLOOKUP($A73&amp;"-"&amp;EH$4,'04施策の客観指標'!$A$4:$AU$1029,COLUMN('04施策の客観指標'!$AU:$AU),FALSE)</f>
        <v>-</v>
      </c>
      <c r="ES73" s="38" t="str">
        <f>VLOOKUP($A73&amp;"-"&amp;EI$4,'04施策の客観指標'!$A$4:$AU$1029,COLUMN('04施策の客観指標'!$AU:$AU),FALSE)</f>
        <v>-</v>
      </c>
      <c r="ET73" s="82">
        <f t="shared" si="373"/>
        <v>0</v>
      </c>
      <c r="EU73" s="37" t="str">
        <f t="shared" si="374"/>
        <v/>
      </c>
      <c r="EV73" s="38" t="str">
        <f t="shared" si="317"/>
        <v/>
      </c>
      <c r="EW73" s="38" t="str">
        <f t="shared" si="318"/>
        <v/>
      </c>
      <c r="EX73" s="38" t="str">
        <f t="shared" si="319"/>
        <v/>
      </c>
      <c r="EY73" s="38" t="str">
        <f t="shared" si="320"/>
        <v/>
      </c>
      <c r="EZ73" s="38" t="str">
        <f t="shared" si="321"/>
        <v/>
      </c>
      <c r="FA73" s="38" t="str">
        <f t="shared" si="322"/>
        <v/>
      </c>
      <c r="FB73" s="38" t="str">
        <f t="shared" si="323"/>
        <v/>
      </c>
      <c r="FC73" s="38" t="str">
        <f t="shared" si="324"/>
        <v/>
      </c>
      <c r="FD73" s="41" t="e">
        <f t="shared" si="375"/>
        <v>#DIV/0!</v>
      </c>
      <c r="FE73" s="37" t="str">
        <f>IF($K73="○",VLOOKUP($C73&amp;"-"&amp;FE$4,'05市民生活実感調査'!$A$3:$BC$218,COLUMN('05市民生活実感調査'!$AI:$AI),FALSE),"-")</f>
        <v>-</v>
      </c>
      <c r="FF73" s="38" t="str">
        <f>IF($L73="○",VLOOKUP($C73&amp;"-"&amp;FF$4,'05市民生活実感調査'!$A$3:$BC$218,COLUMN('05市民生活実感調査'!$AI:$AI),FALSE),"-")</f>
        <v>-</v>
      </c>
      <c r="FG73" s="38" t="str">
        <f>IF($M73="○",VLOOKUP($C73&amp;"-"&amp;FG$4,'05市民生活実感調査'!$A$3:$BC$218,COLUMN('05市民生活実感調査'!$AI:$AI),FALSE),"-")</f>
        <v>-</v>
      </c>
      <c r="FH73" s="38" t="str">
        <f>IF($N73="○",VLOOKUP($C73&amp;"-"&amp;FH$4,'05市民生活実感調査'!$A$3:$BC$218,COLUMN('05市民生活実感調査'!$AI:$AI),FALSE),"-")</f>
        <v>-</v>
      </c>
      <c r="FI73" s="38" t="str">
        <f>IF($O73="○",VLOOKUP($C73&amp;"-"&amp;FI$4,'05市民生活実感調査'!$A$3:$BC$218,COLUMN('05市民生活実感調査'!$AI:$AI),FALSE),"-")</f>
        <v>-</v>
      </c>
      <c r="FJ73" s="38" t="str">
        <f>IF($P73="○",VLOOKUP($C73&amp;"-"&amp;FJ$4,'05市民生活実感調査'!$A$3:$BC$218,COLUMN('05市民生活実感調査'!$AI:$AI),FALSE),"-")</f>
        <v>-</v>
      </c>
      <c r="FK73" s="38" t="str">
        <f>IF($Q73="○",VLOOKUP($C73&amp;"-"&amp;FK$4,'05市民生活実感調査'!$A$3:$BC$218,COLUMN('05市民生活実感調査'!$AI:$AI),FALSE),"-")</f>
        <v>-</v>
      </c>
      <c r="FL73" s="38" t="str">
        <f>IF($R73="○",VLOOKUP($C73&amp;"-"&amp;FL$4,'05市民生活実感調査'!$A$3:$BC$218,COLUMN('05市民生活実感調査'!$AI:$AI),FALSE),"-")</f>
        <v>-</v>
      </c>
      <c r="FM73" s="109" t="e">
        <f t="shared" si="376"/>
        <v>#DIV/0!</v>
      </c>
      <c r="FN73" s="37" t="str">
        <f t="shared" si="377"/>
        <v/>
      </c>
      <c r="FO73" s="38" t="str">
        <f t="shared" si="325"/>
        <v/>
      </c>
      <c r="FP73" s="38" t="str">
        <f t="shared" si="326"/>
        <v/>
      </c>
      <c r="FQ73" s="38" t="str">
        <f t="shared" si="327"/>
        <v/>
      </c>
      <c r="FR73" s="38" t="str">
        <f t="shared" si="328"/>
        <v/>
      </c>
      <c r="FS73" s="38" t="str">
        <f t="shared" si="329"/>
        <v/>
      </c>
      <c r="FT73" s="38" t="str">
        <f t="shared" si="330"/>
        <v/>
      </c>
      <c r="FU73" s="38" t="str">
        <f t="shared" si="331"/>
        <v/>
      </c>
      <c r="FV73" s="41" t="e">
        <f t="shared" si="378"/>
        <v>#DIV/0!</v>
      </c>
      <c r="FW73" s="13" t="str">
        <f t="shared" si="379"/>
        <v>市民実感</v>
      </c>
      <c r="FX73" s="5" t="str">
        <f t="shared" si="380"/>
        <v>防災情報・災害時の情報等を市民が受け取りやすい環境となっているかが重要であり，市民の実感を重視する。</v>
      </c>
      <c r="FY73" s="108" t="e">
        <f>VLOOKUP(EJ73&amp;FM73&amp;FW73,プルダウン!$AC$2:$AD$51,2,FALSE)</f>
        <v>#DIV/0!</v>
      </c>
      <c r="FZ73" s="12" t="e">
        <f>VLOOKUP(FY73,プルダウン!$A$1:$B$6,2,FALSE)</f>
        <v>#DIV/0!</v>
      </c>
      <c r="GA73" s="11"/>
      <c r="GB73" s="12"/>
      <c r="GC73" s="22" t="s">
        <v>81</v>
      </c>
      <c r="GD73" s="116"/>
      <c r="GE73" s="115" t="str">
        <f>VLOOKUP($A73&amp;"-"&amp;GE$4,'04施策の客観指標'!$A$4:$AU$1029,COLUMN('04施策の客観指標'!$AS:$AS),FALSE)</f>
        <v>-</v>
      </c>
      <c r="GF73" s="7" t="str">
        <f>VLOOKUP($A73&amp;"-"&amp;GF$4,'04施策の客観指標'!$A$4:$AU$1029,COLUMN('04施策の客観指標'!$AS:$AS),FALSE)</f>
        <v>-</v>
      </c>
      <c r="GG73" s="7" t="str">
        <f>VLOOKUP($A73&amp;"-"&amp;GG$4,'04施策の客観指標'!$A$4:$AU$1029,COLUMN('04施策の客観指標'!$AS:$AS),FALSE)</f>
        <v>-</v>
      </c>
      <c r="GH73" s="7" t="str">
        <f>VLOOKUP($A73&amp;"-"&amp;GH$4,'04施策の客観指標'!$A$4:$AU$1029,COLUMN('04施策の客観指標'!$AS:$AS),FALSE)</f>
        <v>-</v>
      </c>
      <c r="GI73" s="7" t="str">
        <f>VLOOKUP($A73&amp;"-"&amp;GI$4,'04施策の客観指標'!$A$4:$AU$1029,COLUMN('04施策の客観指標'!$AS:$AS),FALSE)</f>
        <v>-</v>
      </c>
      <c r="GJ73" s="7" t="str">
        <f>VLOOKUP($A73&amp;"-"&amp;GJ$4,'04施策の客観指標'!$A$4:$AU$1029,COLUMN('04施策の客観指標'!$AS:$AS),FALSE)</f>
        <v>-</v>
      </c>
      <c r="GK73" s="7" t="str">
        <f>VLOOKUP($A73&amp;"-"&amp;GK$4,'04施策の客観指標'!$A$4:$AU$1029,COLUMN('04施策の客観指標'!$AS:$AS),FALSE)</f>
        <v>-</v>
      </c>
      <c r="GL73" s="7" t="str">
        <f>VLOOKUP($A73&amp;"-"&amp;GL$4,'04施策の客観指標'!$A$4:$AU$1029,COLUMN('04施策の客観指標'!$AS:$AS),FALSE)</f>
        <v>-</v>
      </c>
      <c r="GM73" s="7" t="str">
        <f>VLOOKUP($A73&amp;"-"&amp;GM$4,'04施策の客観指標'!$A$4:$AU$1029,COLUMN('04施策の客観指標'!$AS:$AS),FALSE)</f>
        <v>-</v>
      </c>
      <c r="GN73" s="109" t="e">
        <f t="shared" si="381"/>
        <v>#DIV/0!</v>
      </c>
      <c r="GO73" s="37" t="str">
        <f>VLOOKUP($A73&amp;"-"&amp;GE$4,'04施策の客観指標'!$A$4:$AU$1029,COLUMN('04施策の客観指標'!$AU:$AU),FALSE)</f>
        <v>-</v>
      </c>
      <c r="GP73" s="38" t="str">
        <f>VLOOKUP($A73&amp;"-"&amp;GF$4,'04施策の客観指標'!$A$4:$AU$1029,COLUMN('04施策の客観指標'!$AU:$AU),FALSE)</f>
        <v>-</v>
      </c>
      <c r="GQ73" s="38" t="str">
        <f>VLOOKUP($A73&amp;"-"&amp;GG$4,'04施策の客観指標'!$A$4:$AU$1029,COLUMN('04施策の客観指標'!$AU:$AU),FALSE)</f>
        <v>-</v>
      </c>
      <c r="GR73" s="38" t="str">
        <f>VLOOKUP($A73&amp;"-"&amp;GH$4,'04施策の客観指標'!$A$4:$AU$1029,COLUMN('04施策の客観指標'!$AU:$AU),FALSE)</f>
        <v>-</v>
      </c>
      <c r="GS73" s="38" t="str">
        <f>VLOOKUP($A73&amp;"-"&amp;GI$4,'04施策の客観指標'!$A$4:$AU$1029,COLUMN('04施策の客観指標'!$AU:$AU),FALSE)</f>
        <v>-</v>
      </c>
      <c r="GT73" s="38" t="str">
        <f>VLOOKUP($A73&amp;"-"&amp;GJ$4,'04施策の客観指標'!$A$4:$AU$1029,COLUMN('04施策の客観指標'!$AU:$AU),FALSE)</f>
        <v>-</v>
      </c>
      <c r="GU73" s="38" t="str">
        <f>VLOOKUP($A73&amp;"-"&amp;GK$4,'04施策の客観指標'!$A$4:$AU$1029,COLUMN('04施策の客観指標'!$AU:$AU),FALSE)</f>
        <v>-</v>
      </c>
      <c r="GV73" s="38" t="str">
        <f>VLOOKUP($A73&amp;"-"&amp;GL$4,'04施策の客観指標'!$A$4:$AU$1029,COLUMN('04施策の客観指標'!$AU:$AU),FALSE)</f>
        <v>-</v>
      </c>
      <c r="GW73" s="38" t="str">
        <f>VLOOKUP($A73&amp;"-"&amp;GM$4,'04施策の客観指標'!$A$4:$AU$1029,COLUMN('04施策の客観指標'!$AU:$AU),FALSE)</f>
        <v>-</v>
      </c>
      <c r="GX73" s="82">
        <f t="shared" si="382"/>
        <v>0</v>
      </c>
      <c r="GY73" s="37" t="str">
        <f t="shared" si="383"/>
        <v/>
      </c>
      <c r="GZ73" s="38" t="str">
        <f t="shared" si="332"/>
        <v/>
      </c>
      <c r="HA73" s="38" t="str">
        <f t="shared" si="333"/>
        <v/>
      </c>
      <c r="HB73" s="38" t="str">
        <f t="shared" si="334"/>
        <v/>
      </c>
      <c r="HC73" s="38" t="str">
        <f t="shared" si="335"/>
        <v/>
      </c>
      <c r="HD73" s="38" t="str">
        <f t="shared" si="336"/>
        <v/>
      </c>
      <c r="HE73" s="38" t="str">
        <f t="shared" si="337"/>
        <v/>
      </c>
      <c r="HF73" s="38" t="str">
        <f t="shared" si="338"/>
        <v/>
      </c>
      <c r="HG73" s="38" t="str">
        <f t="shared" si="339"/>
        <v/>
      </c>
      <c r="HH73" s="41" t="e">
        <f t="shared" si="384"/>
        <v>#DIV/0!</v>
      </c>
      <c r="HI73" s="37" t="str">
        <f>IF($K73="○",VLOOKUP($C73&amp;"-"&amp;HI$4,'05市民生活実感調査'!$A$3:$BC$218,COLUMN('05市民生活実感調査'!$AS:$AS),FALSE),"-")</f>
        <v>-</v>
      </c>
      <c r="HJ73" s="38" t="str">
        <f>IF($L73="○",VLOOKUP($C73&amp;"-"&amp;HJ$4,'05市民生活実感調査'!$A$3:$BC$218,COLUMN('05市民生活実感調査'!$AS:$AS),FALSE),"-")</f>
        <v>-</v>
      </c>
      <c r="HK73" s="38" t="str">
        <f>IF($M73="○",VLOOKUP($C73&amp;"-"&amp;HK$4,'05市民生活実感調査'!$A$3:$BC$218,COLUMN('05市民生活実感調査'!$AS:$AS),FALSE),"-")</f>
        <v>-</v>
      </c>
      <c r="HL73" s="38" t="str">
        <f>IF($N73="○",VLOOKUP($C73&amp;"-"&amp;HL$4,'05市民生活実感調査'!$A$3:$BC$218,COLUMN('05市民生活実感調査'!$AS:$AS),FALSE),"-")</f>
        <v>-</v>
      </c>
      <c r="HM73" s="38" t="str">
        <f>IF($O73="○",VLOOKUP($C73&amp;"-"&amp;HM$4,'05市民生活実感調査'!$A$3:$BC$218,COLUMN('05市民生活実感調査'!$AS:$AS),FALSE),"-")</f>
        <v>-</v>
      </c>
      <c r="HN73" s="38" t="str">
        <f>IF($P73="○",VLOOKUP($C73&amp;"-"&amp;HN$4,'05市民生活実感調査'!$A$3:$BC$218,COLUMN('05市民生活実感調査'!$AS:$AS),FALSE),"-")</f>
        <v>-</v>
      </c>
      <c r="HO73" s="38" t="str">
        <f>IF($Q73="○",VLOOKUP($C73&amp;"-"&amp;HO$4,'05市民生活実感調査'!$A$3:$BC$218,COLUMN('05市民生活実感調査'!$AS:$AS),FALSE),"-")</f>
        <v>-</v>
      </c>
      <c r="HP73" s="38" t="str">
        <f>IF($R73="○",VLOOKUP($C73&amp;"-"&amp;HP$4,'05市民生活実感調査'!$A$3:$BC$218,COLUMN('05市民生活実感調査'!$AS:$AS),FALSE),"-")</f>
        <v>-</v>
      </c>
      <c r="HQ73" s="109" t="e">
        <f t="shared" si="385"/>
        <v>#DIV/0!</v>
      </c>
      <c r="HR73" s="37" t="str">
        <f t="shared" si="386"/>
        <v/>
      </c>
      <c r="HS73" s="38" t="str">
        <f t="shared" si="340"/>
        <v/>
      </c>
      <c r="HT73" s="38" t="str">
        <f t="shared" si="341"/>
        <v/>
      </c>
      <c r="HU73" s="38" t="str">
        <f t="shared" si="342"/>
        <v/>
      </c>
      <c r="HV73" s="38" t="str">
        <f t="shared" si="343"/>
        <v/>
      </c>
      <c r="HW73" s="38" t="str">
        <f t="shared" si="344"/>
        <v/>
      </c>
      <c r="HX73" s="38" t="str">
        <f t="shared" si="345"/>
        <v/>
      </c>
      <c r="HY73" s="38" t="str">
        <f t="shared" si="346"/>
        <v/>
      </c>
      <c r="HZ73" s="41" t="e">
        <f t="shared" si="387"/>
        <v>#DIV/0!</v>
      </c>
      <c r="IA73" s="13" t="str">
        <f t="shared" si="388"/>
        <v>市民実感</v>
      </c>
      <c r="IB73" s="5" t="str">
        <f t="shared" si="389"/>
        <v>防災情報・災害時の情報等を市民が受け取りやすい環境となっているかが重要であり，市民の実感を重視する。</v>
      </c>
      <c r="IC73" s="108" t="e">
        <f>VLOOKUP(GN73&amp;HQ73&amp;IA73,プルダウン!$AC$2:$AD$51,2,FALSE)</f>
        <v>#DIV/0!</v>
      </c>
      <c r="ID73" s="12" t="e">
        <f>VLOOKUP(IC73,プルダウン!$A$1:$B$6,2,FALSE)</f>
        <v>#DIV/0!</v>
      </c>
      <c r="IE73" s="11"/>
      <c r="IF73" s="12"/>
      <c r="IG73" s="22" t="s">
        <v>81</v>
      </c>
      <c r="IH73" s="116"/>
      <c r="II73" s="115" t="str">
        <f>VLOOKUP($A73&amp;"-"&amp;II$4,'04施策の客観指標'!$A$4:$AU$1029,COLUMN('04施策の客観指標'!$AT:$AT),FALSE)</f>
        <v>-</v>
      </c>
      <c r="IJ73" s="7" t="str">
        <f>VLOOKUP($A73&amp;"-"&amp;IJ$4,'04施策の客観指標'!$A$4:$AU$1029,COLUMN('04施策の客観指標'!$AT:$AT),FALSE)</f>
        <v>-</v>
      </c>
      <c r="IK73" s="7" t="str">
        <f>VLOOKUP($A73&amp;"-"&amp;IK$4,'04施策の客観指標'!$A$4:$AU$1029,COLUMN('04施策の客観指標'!$AT:$AT),FALSE)</f>
        <v>-</v>
      </c>
      <c r="IL73" s="7" t="str">
        <f>VLOOKUP($A73&amp;"-"&amp;IL$4,'04施策の客観指標'!$A$4:$AU$1029,COLUMN('04施策の客観指標'!$AT:$AT),FALSE)</f>
        <v>-</v>
      </c>
      <c r="IM73" s="7" t="str">
        <f>VLOOKUP($A73&amp;"-"&amp;IM$4,'04施策の客観指標'!$A$4:$AU$1029,COLUMN('04施策の客観指標'!$AT:$AT),FALSE)</f>
        <v>-</v>
      </c>
      <c r="IN73" s="7" t="str">
        <f>VLOOKUP($A73&amp;"-"&amp;IN$4,'04施策の客観指標'!$A$4:$AU$1029,COLUMN('04施策の客観指標'!$AT:$AT),FALSE)</f>
        <v>-</v>
      </c>
      <c r="IO73" s="7" t="str">
        <f>VLOOKUP($A73&amp;"-"&amp;IO$4,'04施策の客観指標'!$A$4:$AU$1029,COLUMN('04施策の客観指標'!$AT:$AT),FALSE)</f>
        <v>-</v>
      </c>
      <c r="IP73" s="7" t="str">
        <f>VLOOKUP($A73&amp;"-"&amp;IP$4,'04施策の客観指標'!$A$4:$AU$1029,COLUMN('04施策の客観指標'!$AT:$AT),FALSE)</f>
        <v>-</v>
      </c>
      <c r="IQ73" s="7" t="str">
        <f>VLOOKUP($A73&amp;"-"&amp;IQ$4,'04施策の客観指標'!$A$4:$AU$1029,COLUMN('04施策の客観指標'!$AT:$AT),FALSE)</f>
        <v>-</v>
      </c>
      <c r="IR73" s="109" t="e">
        <f t="shared" si="390"/>
        <v>#DIV/0!</v>
      </c>
      <c r="IS73" s="37" t="str">
        <f>VLOOKUP($A73&amp;"-"&amp;II$4,'04施策の客観指標'!$A$4:$AU$1029,COLUMN('04施策の客観指標'!$AU:$AU),FALSE)</f>
        <v>-</v>
      </c>
      <c r="IT73" s="38" t="str">
        <f>VLOOKUP($A73&amp;"-"&amp;IJ$4,'04施策の客観指標'!$A$4:$AU$1029,COLUMN('04施策の客観指標'!$AU:$AU),FALSE)</f>
        <v>-</v>
      </c>
      <c r="IU73" s="38" t="str">
        <f>VLOOKUP($A73&amp;"-"&amp;IK$4,'04施策の客観指標'!$A$4:$AU$1029,COLUMN('04施策の客観指標'!$AU:$AU),FALSE)</f>
        <v>-</v>
      </c>
      <c r="IV73" s="38" t="str">
        <f>VLOOKUP($A73&amp;"-"&amp;IL$4,'04施策の客観指標'!$A$4:$AU$1029,COLUMN('04施策の客観指標'!$AU:$AU),FALSE)</f>
        <v>-</v>
      </c>
      <c r="IW73" s="38" t="str">
        <f>VLOOKUP($A73&amp;"-"&amp;IM$4,'04施策の客観指標'!$A$4:$AU$1029,COLUMN('04施策の客観指標'!$AU:$AU),FALSE)</f>
        <v>-</v>
      </c>
      <c r="IX73" s="38" t="str">
        <f>VLOOKUP($A73&amp;"-"&amp;IN$4,'04施策の客観指標'!$A$4:$AU$1029,COLUMN('04施策の客観指標'!$AU:$AU),FALSE)</f>
        <v>-</v>
      </c>
      <c r="IY73" s="38" t="str">
        <f>VLOOKUP($A73&amp;"-"&amp;IO$4,'04施策の客観指標'!$A$4:$AU$1029,COLUMN('04施策の客観指標'!$AU:$AU),FALSE)</f>
        <v>-</v>
      </c>
      <c r="IZ73" s="38" t="str">
        <f>VLOOKUP($A73&amp;"-"&amp;IP$4,'04施策の客観指標'!$A$4:$AU$1029,COLUMN('04施策の客観指標'!$AU:$AU),FALSE)</f>
        <v>-</v>
      </c>
      <c r="JA73" s="38" t="str">
        <f>VLOOKUP($A73&amp;"-"&amp;IQ$4,'04施策の客観指標'!$A$4:$AU$1029,COLUMN('04施策の客観指標'!$AU:$AU),FALSE)</f>
        <v>-</v>
      </c>
      <c r="JB73" s="82">
        <f t="shared" si="391"/>
        <v>0</v>
      </c>
      <c r="JC73" s="37" t="str">
        <f t="shared" si="392"/>
        <v/>
      </c>
      <c r="JD73" s="38" t="str">
        <f t="shared" si="347"/>
        <v/>
      </c>
      <c r="JE73" s="38" t="str">
        <f t="shared" si="348"/>
        <v/>
      </c>
      <c r="JF73" s="38" t="str">
        <f t="shared" si="349"/>
        <v/>
      </c>
      <c r="JG73" s="38" t="str">
        <f t="shared" si="350"/>
        <v/>
      </c>
      <c r="JH73" s="38" t="str">
        <f t="shared" si="351"/>
        <v/>
      </c>
      <c r="JI73" s="38" t="str">
        <f t="shared" si="352"/>
        <v/>
      </c>
      <c r="JJ73" s="38" t="str">
        <f t="shared" si="353"/>
        <v/>
      </c>
      <c r="JK73" s="38" t="str">
        <f t="shared" si="354"/>
        <v/>
      </c>
      <c r="JL73" s="41" t="e">
        <f t="shared" si="393"/>
        <v>#DIV/0!</v>
      </c>
      <c r="JM73" s="37" t="str">
        <f>IF($K73="○",VLOOKUP($C73&amp;"-"&amp;JM$4,'05市民生活実感調査'!$A$3:$BC$218,COLUMN('05市民生活実感調査'!$BC:$BC),FALSE),"-")</f>
        <v>-</v>
      </c>
      <c r="JN73" s="38" t="str">
        <f>IF($L73="○",VLOOKUP($C73&amp;"-"&amp;JN$4,'05市民生活実感調査'!$A$3:$BC$218,COLUMN('05市民生活実感調査'!$BC:$BC),FALSE),"-")</f>
        <v>-</v>
      </c>
      <c r="JO73" s="38" t="str">
        <f>IF($M73="○",VLOOKUP($C73&amp;"-"&amp;JO$4,'05市民生活実感調査'!$A$3:$BC$218,COLUMN('05市民生活実感調査'!$BC:$BC),FALSE),"-")</f>
        <v>-</v>
      </c>
      <c r="JP73" s="38" t="str">
        <f>IF($N73="○",VLOOKUP($C73&amp;"-"&amp;JP$4,'05市民生活実感調査'!$A$3:$BC$218,COLUMN('05市民生活実感調査'!$BC:$BC),FALSE),"-")</f>
        <v>-</v>
      </c>
      <c r="JQ73" s="38" t="str">
        <f>IF($O73="○",VLOOKUP($C73&amp;"-"&amp;JQ$4,'05市民生活実感調査'!$A$3:$BC$218,COLUMN('05市民生活実感調査'!$BC:$BC),FALSE),"-")</f>
        <v>-</v>
      </c>
      <c r="JR73" s="38" t="str">
        <f>IF($P73="○",VLOOKUP($C73&amp;"-"&amp;JR$4,'05市民生活実感調査'!$A$3:$BC$218,COLUMN('05市民生活実感調査'!$BC:$BC),FALSE),"-")</f>
        <v>-</v>
      </c>
      <c r="JS73" s="38" t="str">
        <f>IF($Q73="○",VLOOKUP($C73&amp;"-"&amp;JS$4,'05市民生活実感調査'!$A$3:$BC$218,COLUMN('05市民生活実感調査'!$BC:$BC),FALSE),"-")</f>
        <v>-</v>
      </c>
      <c r="JT73" s="38" t="str">
        <f>IF($R73="○",VLOOKUP($C73&amp;"-"&amp;JT$4,'05市民生活実感調査'!$A$3:$BC$218,COLUMN('05市民生活実感調査'!$BC:$BC),FALSE),"-")</f>
        <v>-</v>
      </c>
      <c r="JU73" s="109" t="e">
        <f t="shared" si="394"/>
        <v>#DIV/0!</v>
      </c>
      <c r="JV73" s="37" t="str">
        <f t="shared" si="395"/>
        <v/>
      </c>
      <c r="JW73" s="38" t="str">
        <f t="shared" si="355"/>
        <v/>
      </c>
      <c r="JX73" s="38" t="str">
        <f t="shared" si="356"/>
        <v/>
      </c>
      <c r="JY73" s="38" t="str">
        <f t="shared" si="357"/>
        <v/>
      </c>
      <c r="JZ73" s="38" t="str">
        <f t="shared" si="358"/>
        <v/>
      </c>
      <c r="KA73" s="38" t="str">
        <f t="shared" si="359"/>
        <v/>
      </c>
      <c r="KB73" s="38" t="str">
        <f t="shared" si="360"/>
        <v/>
      </c>
      <c r="KC73" s="38" t="str">
        <f t="shared" si="361"/>
        <v/>
      </c>
      <c r="KD73" s="41" t="e">
        <f t="shared" si="396"/>
        <v>#DIV/0!</v>
      </c>
      <c r="KE73" s="13" t="str">
        <f t="shared" si="397"/>
        <v>市民実感</v>
      </c>
      <c r="KF73" s="5" t="str">
        <f t="shared" si="398"/>
        <v>防災情報・災害時の情報等を市民が受け取りやすい環境となっているかが重要であり，市民の実感を重視する。</v>
      </c>
      <c r="KG73" s="108" t="e">
        <f>VLOOKUP(IR73&amp;JU73&amp;KE73,プルダウン!$AC$2:$AD$51,2,FALSE)</f>
        <v>#DIV/0!</v>
      </c>
      <c r="KH73" s="12" t="e">
        <f>VLOOKUP(KG73,プルダウン!$A$1:$B$6,2,FALSE)</f>
        <v>#DIV/0!</v>
      </c>
      <c r="KI73" s="11"/>
      <c r="KJ73" s="12"/>
      <c r="KK73" s="22" t="s">
        <v>81</v>
      </c>
      <c r="KL73" s="5"/>
    </row>
    <row r="74" spans="1:298" ht="176.25" customHeight="1">
      <c r="A74" s="18">
        <v>1903</v>
      </c>
      <c r="B74" s="5" t="s">
        <v>228</v>
      </c>
      <c r="C74" s="47">
        <f t="shared" si="140"/>
        <v>19</v>
      </c>
      <c r="D74" s="12" t="str">
        <f>IFERROR(VLOOKUP(C74,プルダウン!$L$2:$M$28,2,FALSE),"-")</f>
        <v>危機管理・防災・減災</v>
      </c>
      <c r="E74" s="5"/>
      <c r="F74" s="11" t="s">
        <v>2138</v>
      </c>
      <c r="G74" s="20" t="s">
        <v>2285</v>
      </c>
      <c r="H74" s="11"/>
      <c r="I74" s="20"/>
      <c r="J74" s="5"/>
      <c r="K74" s="42" t="s">
        <v>85</v>
      </c>
      <c r="L74" s="43" t="s">
        <v>85</v>
      </c>
      <c r="M74" s="43" t="s">
        <v>392</v>
      </c>
      <c r="N74" s="43" t="s">
        <v>85</v>
      </c>
      <c r="O74" s="43" t="s">
        <v>85</v>
      </c>
      <c r="P74" s="43" t="s">
        <v>85</v>
      </c>
      <c r="Q74" s="43" t="s">
        <v>85</v>
      </c>
      <c r="R74" s="41" t="s">
        <v>85</v>
      </c>
      <c r="S74" s="546" t="str">
        <f>VLOOKUP($A74&amp;"-"&amp;S$4,'04施策の客観指標'!$A$4:$AU$1029,COLUMN('04施策の客観指標'!$AP:$AP),FALSE)</f>
        <v>c</v>
      </c>
      <c r="T74" s="528" t="str">
        <f>VLOOKUP($A74&amp;"-"&amp;T$4,'04施策の客観指標'!$A$4:$AU$1029,COLUMN('04施策の客観指標'!$AP:$AP),FALSE)</f>
        <v>-</v>
      </c>
      <c r="U74" s="528" t="str">
        <f>VLOOKUP($A74&amp;"-"&amp;U$4,'04施策の客観指標'!$A$4:$AU$1029,COLUMN('04施策の客観指標'!$AP:$AP),FALSE)</f>
        <v>-</v>
      </c>
      <c r="V74" s="528" t="str">
        <f>VLOOKUP($A74&amp;"-"&amp;V$4,'04施策の客観指標'!$A$4:$AU$1029,COLUMN('04施策の客観指標'!$AP:$AP),FALSE)</f>
        <v>-</v>
      </c>
      <c r="W74" s="528" t="str">
        <f>VLOOKUP($A74&amp;"-"&amp;W$4,'04施策の客観指標'!$A$4:$AU$1029,COLUMN('04施策の客観指標'!$AP:$AP),FALSE)</f>
        <v>-</v>
      </c>
      <c r="X74" s="528" t="str">
        <f>VLOOKUP($A74&amp;"-"&amp;X$4,'04施策の客観指標'!$A$4:$AU$1029,COLUMN('04施策の客観指標'!$AP:$AP),FALSE)</f>
        <v>-</v>
      </c>
      <c r="Y74" s="528" t="str">
        <f>VLOOKUP($A74&amp;"-"&amp;Y$4,'04施策の客観指標'!$A$4:$AU$1029,COLUMN('04施策の客観指標'!$AP:$AP),FALSE)</f>
        <v>-</v>
      </c>
      <c r="Z74" s="528" t="str">
        <f>VLOOKUP($A74&amp;"-"&amp;Z$4,'04施策の客観指標'!$A$4:$AU$1029,COLUMN('04施策の客観指標'!$AP:$AP),FALSE)</f>
        <v>-</v>
      </c>
      <c r="AA74" s="529" t="str">
        <f>VLOOKUP($A74&amp;"-"&amp;AA$4,'04施策の客観指標'!$A$4:$AU$1029,COLUMN('04施策の客観指標'!$AP:$AP),FALSE)</f>
        <v>-</v>
      </c>
      <c r="AB74" s="547" t="str">
        <f t="shared" si="362"/>
        <v>c</v>
      </c>
      <c r="AC74" s="252">
        <f>VLOOKUP($A74&amp;"-"&amp;S$4,'04施策の客観指標'!$A$4:$AU$1029,COLUMN('04施策の客観指標'!$AU:$AU),FALSE)</f>
        <v>1</v>
      </c>
      <c r="AD74" s="38" t="str">
        <f>VLOOKUP($A74&amp;"-"&amp;T$4,'04施策の客観指標'!$A$4:$AU$1029,COLUMN('04施策の客観指標'!$AU:$AU),FALSE)</f>
        <v>-</v>
      </c>
      <c r="AE74" s="38" t="str">
        <f>VLOOKUP($A74&amp;"-"&amp;U$4,'04施策の客観指標'!$A$4:$AU$1029,COLUMN('04施策の客観指標'!$AU:$AU),FALSE)</f>
        <v>-</v>
      </c>
      <c r="AF74" s="38" t="str">
        <f>VLOOKUP($A74&amp;"-"&amp;V$4,'04施策の客観指標'!$A$4:$AU$1029,COLUMN('04施策の客観指標'!$AU:$AU),FALSE)</f>
        <v>-</v>
      </c>
      <c r="AG74" s="38" t="str">
        <f>VLOOKUP($A74&amp;"-"&amp;W$4,'04施策の客観指標'!$A$4:$AU$1029,COLUMN('04施策の客観指標'!$AU:$AU),FALSE)</f>
        <v>-</v>
      </c>
      <c r="AH74" s="38" t="str">
        <f>VLOOKUP($A74&amp;"-"&amp;X$4,'04施策の客観指標'!$A$4:$AU$1029,COLUMN('04施策の客観指標'!$AU:$AU),FALSE)</f>
        <v>-</v>
      </c>
      <c r="AI74" s="38" t="str">
        <f>VLOOKUP($A74&amp;"-"&amp;Y$4,'04施策の客観指標'!$A$4:$AU$1029,COLUMN('04施策の客観指標'!$AU:$AU),FALSE)</f>
        <v>-</v>
      </c>
      <c r="AJ74" s="38" t="str">
        <f>VLOOKUP($A74&amp;"-"&amp;Z$4,'04施策の客観指標'!$A$4:$AU$1029,COLUMN('04施策の客観指標'!$AU:$AU),FALSE)</f>
        <v>-</v>
      </c>
      <c r="AK74" s="38" t="str">
        <f>VLOOKUP($A74&amp;"-"&amp;AA$4,'04施策の客観指標'!$A$4:$AU$1029,COLUMN('04施策の客観指標'!$AU:$AU),FALSE)</f>
        <v>-</v>
      </c>
      <c r="AL74" s="82">
        <f t="shared" si="141"/>
        <v>1</v>
      </c>
      <c r="AM74" s="37">
        <f t="shared" si="142"/>
        <v>2</v>
      </c>
      <c r="AN74" s="38" t="str">
        <f t="shared" si="143"/>
        <v/>
      </c>
      <c r="AO74" s="38" t="str">
        <f t="shared" si="144"/>
        <v/>
      </c>
      <c r="AP74" s="38" t="str">
        <f t="shared" si="145"/>
        <v/>
      </c>
      <c r="AQ74" s="38" t="str">
        <f t="shared" si="146"/>
        <v/>
      </c>
      <c r="AR74" s="38" t="str">
        <f t="shared" si="147"/>
        <v/>
      </c>
      <c r="AS74" s="38" t="str">
        <f t="shared" si="148"/>
        <v/>
      </c>
      <c r="AT74" s="38" t="str">
        <f t="shared" si="149"/>
        <v/>
      </c>
      <c r="AU74" s="253" t="str">
        <f t="shared" si="150"/>
        <v/>
      </c>
      <c r="AV74" s="81">
        <f t="shared" si="200"/>
        <v>0.5</v>
      </c>
      <c r="AW74" s="534" t="str">
        <f>IF($K74="○",VLOOKUP($C74&amp;"-"&amp;AW$4,'05市民生活実感調査'!$A$3:$BC$218,COLUMN('05市民生活実感調査'!$O:$O),FALSE),"-")</f>
        <v>-</v>
      </c>
      <c r="AX74" s="535" t="str">
        <f>IF($L74="○",VLOOKUP($C74&amp;"-"&amp;AX$4,'05市民生活実感調査'!$A$3:$BC$218,COLUMN('05市民生活実感調査'!$O:$O),FALSE),"-")</f>
        <v>-</v>
      </c>
      <c r="AY74" s="535" t="str">
        <f>IF($M74="○",VLOOKUP($C74&amp;"-"&amp;AY$4,'05市民生活実感調査'!$A$3:$BC$218,COLUMN('05市民生活実感調査'!$O:$O),FALSE),"-")</f>
        <v>d</v>
      </c>
      <c r="AZ74" s="535" t="str">
        <f>IF($N74="○",VLOOKUP($C74&amp;"-"&amp;AZ$4,'05市民生活実感調査'!$A$3:$BC$218,COLUMN('05市民生活実感調査'!$O:$O),FALSE),"-")</f>
        <v>-</v>
      </c>
      <c r="BA74" s="535" t="str">
        <f>IF($O74="○",VLOOKUP($C74&amp;"-"&amp;BA$4,'05市民生活実感調査'!$A$3:$BC$218,COLUMN('05市民生活実感調査'!$O:$O),FALSE),"-")</f>
        <v>-</v>
      </c>
      <c r="BB74" s="535" t="str">
        <f>IF($P74="○",VLOOKUP($C74&amp;"-"&amp;BB$4,'05市民生活実感調査'!$A$3:$BC$218,COLUMN('05市民生活実感調査'!$O:$O),FALSE),"-")</f>
        <v>-</v>
      </c>
      <c r="BC74" s="535" t="str">
        <f>IF($Q74="○",VLOOKUP($C74&amp;"-"&amp;BC$4,'05市民生活実感調査'!$A$3:$BC$218,COLUMN('05市民生活実感調査'!$O:$O),FALSE),"-")</f>
        <v>-</v>
      </c>
      <c r="BD74" s="535" t="str">
        <f>IF($R74="○",VLOOKUP($C74&amp;"-"&amp;BD$4,'05市民生活実感調査'!$A$3:$BC$218,COLUMN('05市民生活実感調査'!$O:$O),FALSE),"-")</f>
        <v>-</v>
      </c>
      <c r="BE74" s="536" t="str">
        <f t="shared" si="363"/>
        <v>d</v>
      </c>
      <c r="BF74" s="37" t="str">
        <f t="shared" si="151"/>
        <v/>
      </c>
      <c r="BG74" s="38" t="str">
        <f t="shared" si="152"/>
        <v/>
      </c>
      <c r="BH74" s="38">
        <f t="shared" si="153"/>
        <v>1</v>
      </c>
      <c r="BI74" s="38" t="str">
        <f t="shared" si="154"/>
        <v/>
      </c>
      <c r="BJ74" s="38" t="str">
        <f t="shared" si="155"/>
        <v/>
      </c>
      <c r="BK74" s="38" t="str">
        <f t="shared" si="156"/>
        <v/>
      </c>
      <c r="BL74" s="38" t="str">
        <f t="shared" si="157"/>
        <v/>
      </c>
      <c r="BM74" s="38" t="str">
        <f t="shared" si="158"/>
        <v/>
      </c>
      <c r="BN74" s="41">
        <f t="shared" si="159"/>
        <v>0.25</v>
      </c>
      <c r="BO74" s="264" t="s">
        <v>124</v>
      </c>
      <c r="BP74" s="224" t="s">
        <v>2217</v>
      </c>
      <c r="BQ74" s="537" t="str">
        <f>VLOOKUP(AB74&amp;BE74&amp;BO74,[13]プルダウン!$AC$2:$AD$51,2,FALSE)</f>
        <v>C</v>
      </c>
      <c r="BR74" s="588" t="str">
        <f>VLOOKUP(BQ74,[13]プルダウン!$A$1:$B$6,2,FALSE)</f>
        <v>政策の目的がそこそこ達成されている</v>
      </c>
      <c r="BS74" s="262" t="s">
        <v>2291</v>
      </c>
      <c r="BT74" s="240" t="s">
        <v>2292</v>
      </c>
      <c r="BU74" s="224" t="s">
        <v>2263</v>
      </c>
      <c r="BV74" s="334" t="s">
        <v>2289</v>
      </c>
      <c r="BW74" s="115" t="str">
        <f>VLOOKUP($A74&amp;"-"&amp;BW$4,'04施策の客観指標'!$A$4:$AU$1029,COLUMN('04施策の客観指標'!$AQ:$AQ),FALSE)</f>
        <v>-</v>
      </c>
      <c r="BX74" s="7" t="str">
        <f>VLOOKUP($A74&amp;"-"&amp;BX$4,'04施策の客観指標'!$A$4:$AU$1029,COLUMN('04施策の客観指標'!$AQ:$AQ),FALSE)</f>
        <v>-</v>
      </c>
      <c r="BY74" s="7" t="str">
        <f>VLOOKUP($A74&amp;"-"&amp;BY$4,'04施策の客観指標'!$A$4:$AU$1029,COLUMN('04施策の客観指標'!$AQ:$AQ),FALSE)</f>
        <v>-</v>
      </c>
      <c r="BZ74" s="7" t="str">
        <f>VLOOKUP($A74&amp;"-"&amp;BZ$4,'04施策の客観指標'!$A$4:$AU$1029,COLUMN('04施策の客観指標'!$AQ:$AQ),FALSE)</f>
        <v>-</v>
      </c>
      <c r="CA74" s="7" t="str">
        <f>VLOOKUP($A74&amp;"-"&amp;CA$4,'04施策の客観指標'!$A$4:$AU$1029,COLUMN('04施策の客観指標'!$AQ:$AQ),FALSE)</f>
        <v>-</v>
      </c>
      <c r="CB74" s="7" t="str">
        <f>VLOOKUP($A74&amp;"-"&amp;CB$4,'04施策の客観指標'!$A$4:$AU$1029,COLUMN('04施策の客観指標'!$AQ:$AQ),FALSE)</f>
        <v>-</v>
      </c>
      <c r="CC74" s="7" t="str">
        <f>VLOOKUP($A74&amp;"-"&amp;CC$4,'04施策の客観指標'!$A$4:$AU$1029,COLUMN('04施策の客観指標'!$AQ:$AQ),FALSE)</f>
        <v>-</v>
      </c>
      <c r="CD74" s="7" t="str">
        <f>VLOOKUP($A74&amp;"-"&amp;CD$4,'04施策の客観指標'!$A$4:$AU$1029,COLUMN('04施策の客観指標'!$AQ:$AQ),FALSE)</f>
        <v>-</v>
      </c>
      <c r="CE74" s="7" t="str">
        <f>VLOOKUP($A74&amp;"-"&amp;CE$4,'04施策の客観指標'!$A$4:$AU$1029,COLUMN('04施策の客観指標'!$AQ:$AQ),FALSE)</f>
        <v>-</v>
      </c>
      <c r="CF74" s="109" t="str">
        <f t="shared" si="364"/>
        <v>e</v>
      </c>
      <c r="CG74" s="37">
        <f>VLOOKUP($A74&amp;"-"&amp;BW$4,'04施策の客観指標'!$A$4:$AU$1029,COLUMN('04施策の客観指標'!$AU:$AU),FALSE)</f>
        <v>1</v>
      </c>
      <c r="CH74" s="38" t="str">
        <f>VLOOKUP($A74&amp;"-"&amp;BX$4,'04施策の客観指標'!$A$4:$AU$1029,COLUMN('04施策の客観指標'!$AU:$AU),FALSE)</f>
        <v>-</v>
      </c>
      <c r="CI74" s="38" t="str">
        <f>VLOOKUP($A74&amp;"-"&amp;BY$4,'04施策の客観指標'!$A$4:$AU$1029,COLUMN('04施策の客観指標'!$AU:$AU),FALSE)</f>
        <v>-</v>
      </c>
      <c r="CJ74" s="38" t="str">
        <f>VLOOKUP($A74&amp;"-"&amp;BZ$4,'04施策の客観指標'!$A$4:$AU$1029,COLUMN('04施策の客観指標'!$AU:$AU),FALSE)</f>
        <v>-</v>
      </c>
      <c r="CK74" s="38" t="str">
        <f>VLOOKUP($A74&amp;"-"&amp;CA$4,'04施策の客観指標'!$A$4:$AU$1029,COLUMN('04施策の客観指標'!$AU:$AU),FALSE)</f>
        <v>-</v>
      </c>
      <c r="CL74" s="38" t="str">
        <f>VLOOKUP($A74&amp;"-"&amp;CB$4,'04施策の客観指標'!$A$4:$AU$1029,COLUMN('04施策の客観指標'!$AU:$AU),FALSE)</f>
        <v>-</v>
      </c>
      <c r="CM74" s="38" t="str">
        <f>VLOOKUP($A74&amp;"-"&amp;CC$4,'04施策の客観指標'!$A$4:$AU$1029,COLUMN('04施策の客観指標'!$AU:$AU),FALSE)</f>
        <v>-</v>
      </c>
      <c r="CN74" s="38" t="str">
        <f>VLOOKUP($A74&amp;"-"&amp;CD$4,'04施策の客観指標'!$A$4:$AU$1029,COLUMN('04施策の客観指標'!$AU:$AU),FALSE)</f>
        <v>-</v>
      </c>
      <c r="CO74" s="38" t="str">
        <f>VLOOKUP($A74&amp;"-"&amp;CE$4,'04施策の客観指標'!$A$4:$AU$1029,COLUMN('04施策の客観指標'!$AU:$AU),FALSE)</f>
        <v>-</v>
      </c>
      <c r="CP74" s="82">
        <f t="shared" si="365"/>
        <v>1</v>
      </c>
      <c r="CQ74" s="37" t="str">
        <f t="shared" si="301"/>
        <v/>
      </c>
      <c r="CR74" s="38" t="str">
        <f t="shared" si="302"/>
        <v/>
      </c>
      <c r="CS74" s="38" t="str">
        <f t="shared" si="303"/>
        <v/>
      </c>
      <c r="CT74" s="38" t="str">
        <f t="shared" si="304"/>
        <v/>
      </c>
      <c r="CU74" s="38" t="str">
        <f t="shared" si="305"/>
        <v/>
      </c>
      <c r="CV74" s="38" t="str">
        <f t="shared" si="306"/>
        <v/>
      </c>
      <c r="CW74" s="38" t="str">
        <f t="shared" si="307"/>
        <v/>
      </c>
      <c r="CX74" s="38" t="str">
        <f t="shared" si="308"/>
        <v/>
      </c>
      <c r="CY74" s="38" t="str">
        <f t="shared" si="309"/>
        <v/>
      </c>
      <c r="CZ74" s="41">
        <f t="shared" si="366"/>
        <v>0</v>
      </c>
      <c r="DA74" s="37" t="str">
        <f>IF($K74="○",VLOOKUP($C74&amp;"-"&amp;DA$4,'05市民生活実感調査'!$A$3:$BC$218,COLUMN('05市民生活実感調査'!$Y:$Y),FALSE),"-")</f>
        <v>-</v>
      </c>
      <c r="DB74" s="38" t="str">
        <f>IF($L74="○",VLOOKUP($C74&amp;"-"&amp;DB$4,'05市民生活実感調査'!$A$3:$BC$218,COLUMN('05市民生活実感調査'!$Y:$Y),FALSE),"-")</f>
        <v>-</v>
      </c>
      <c r="DC74" s="38" t="str">
        <f>IF($M74="○",VLOOKUP($C74&amp;"-"&amp;DC$4,'05市民生活実感調査'!$A$3:$BC$218,COLUMN('05市民生活実感調査'!$Y:$Y),FALSE),"-")</f>
        <v>-</v>
      </c>
      <c r="DD74" s="38" t="str">
        <f>IF($N74="○",VLOOKUP($C74&amp;"-"&amp;DD$4,'05市民生活実感調査'!$A$3:$BC$218,COLUMN('05市民生活実感調査'!$Y:$Y),FALSE),"-")</f>
        <v>-</v>
      </c>
      <c r="DE74" s="38" t="str">
        <f>IF($O74="○",VLOOKUP($C74&amp;"-"&amp;DE$4,'05市民生活実感調査'!$A$3:$BC$218,COLUMN('05市民生活実感調査'!$Y:$Y),FALSE),"-")</f>
        <v>-</v>
      </c>
      <c r="DF74" s="38" t="str">
        <f>IF($P74="○",VLOOKUP($C74&amp;"-"&amp;DF$4,'05市民生活実感調査'!$A$3:$BC$218,COLUMN('05市民生活実感調査'!$Y:$Y),FALSE),"-")</f>
        <v>-</v>
      </c>
      <c r="DG74" s="38" t="str">
        <f>IF($Q74="○",VLOOKUP($C74&amp;"-"&amp;DG$4,'05市民生活実感調査'!$A$3:$BC$218,COLUMN('05市民生活実感調査'!$Y:$Y),FALSE),"-")</f>
        <v>-</v>
      </c>
      <c r="DH74" s="38" t="str">
        <f>IF($R74="○",VLOOKUP($C74&amp;"-"&amp;DH$4,'05市民生活実感調査'!$A$3:$BC$218,COLUMN('05市民生活実感調査'!$Y:$Y),FALSE),"-")</f>
        <v>-</v>
      </c>
      <c r="DI74" s="109" t="e">
        <f t="shared" si="367"/>
        <v>#DIV/0!</v>
      </c>
      <c r="DJ74" s="37" t="str">
        <f t="shared" si="368"/>
        <v/>
      </c>
      <c r="DK74" s="38" t="str">
        <f t="shared" si="310"/>
        <v/>
      </c>
      <c r="DL74" s="38" t="str">
        <f t="shared" si="311"/>
        <v/>
      </c>
      <c r="DM74" s="38" t="str">
        <f t="shared" si="312"/>
        <v/>
      </c>
      <c r="DN74" s="38" t="str">
        <f t="shared" si="313"/>
        <v/>
      </c>
      <c r="DO74" s="38" t="str">
        <f t="shared" si="314"/>
        <v/>
      </c>
      <c r="DP74" s="38" t="str">
        <f t="shared" si="315"/>
        <v/>
      </c>
      <c r="DQ74" s="38" t="str">
        <f t="shared" si="316"/>
        <v/>
      </c>
      <c r="DR74" s="41" t="e">
        <f t="shared" si="369"/>
        <v>#DIV/0!</v>
      </c>
      <c r="DS74" s="13" t="str">
        <f t="shared" si="370"/>
        <v>客観指標</v>
      </c>
      <c r="DT74" s="5" t="str">
        <f t="shared" si="371"/>
        <v>自然災害の発生時における支援が必要な人に限定される施策であり，効果が市民の生活実感に反映されにくいことから，客観指標を重視する。</v>
      </c>
      <c r="DU74" s="108" t="e">
        <f>VLOOKUP(CF74&amp;DI74&amp;DS74,プルダウン!$AC$2:$AD$51,2,FALSE)</f>
        <v>#DIV/0!</v>
      </c>
      <c r="DV74" s="12" t="e">
        <f>VLOOKUP(DU74,プルダウン!$A$1:$B$6,2,FALSE)</f>
        <v>#DIV/0!</v>
      </c>
      <c r="DW74" s="11"/>
      <c r="DX74" s="12"/>
      <c r="DY74" s="22" t="s">
        <v>81</v>
      </c>
      <c r="DZ74" s="116"/>
      <c r="EA74" s="115" t="str">
        <f>VLOOKUP($A74&amp;"-"&amp;EA$4,'04施策の客観指標'!$A$4:$AU$1029,COLUMN('04施策の客観指標'!$AR:$AR),FALSE)</f>
        <v>-</v>
      </c>
      <c r="EB74" s="7" t="str">
        <f>VLOOKUP($A74&amp;"-"&amp;EB$4,'04施策の客観指標'!$A$4:$AU$1029,COLUMN('04施策の客観指標'!$AR:$AR),FALSE)</f>
        <v>-</v>
      </c>
      <c r="EC74" s="7" t="str">
        <f>VLOOKUP($A74&amp;"-"&amp;EC$4,'04施策の客観指標'!$A$4:$AU$1029,COLUMN('04施策の客観指標'!$AR:$AR),FALSE)</f>
        <v>-</v>
      </c>
      <c r="ED74" s="7" t="str">
        <f>VLOOKUP($A74&amp;"-"&amp;ED$4,'04施策の客観指標'!$A$4:$AU$1029,COLUMN('04施策の客観指標'!$AR:$AR),FALSE)</f>
        <v>-</v>
      </c>
      <c r="EE74" s="7" t="str">
        <f>VLOOKUP($A74&amp;"-"&amp;EE$4,'04施策の客観指標'!$A$4:$AU$1029,COLUMN('04施策の客観指標'!$AR:$AR),FALSE)</f>
        <v>-</v>
      </c>
      <c r="EF74" s="7" t="str">
        <f>VLOOKUP($A74&amp;"-"&amp;EF$4,'04施策の客観指標'!$A$4:$AU$1029,COLUMN('04施策の客観指標'!$AR:$AR),FALSE)</f>
        <v>-</v>
      </c>
      <c r="EG74" s="7" t="str">
        <f>VLOOKUP($A74&amp;"-"&amp;EG$4,'04施策の客観指標'!$A$4:$AU$1029,COLUMN('04施策の客観指標'!$AR:$AR),FALSE)</f>
        <v>-</v>
      </c>
      <c r="EH74" s="7" t="str">
        <f>VLOOKUP($A74&amp;"-"&amp;EH$4,'04施策の客観指標'!$A$4:$AU$1029,COLUMN('04施策の客観指標'!$AR:$AR),FALSE)</f>
        <v>-</v>
      </c>
      <c r="EI74" s="7" t="str">
        <f>VLOOKUP($A74&amp;"-"&amp;EI$4,'04施策の客観指標'!$A$4:$AU$1029,COLUMN('04施策の客観指標'!$AR:$AR),FALSE)</f>
        <v>-</v>
      </c>
      <c r="EJ74" s="109" t="str">
        <f t="shared" si="372"/>
        <v>e</v>
      </c>
      <c r="EK74" s="37">
        <f>VLOOKUP($A74&amp;"-"&amp;EA$4,'04施策の客観指標'!$A$4:$AU$1029,COLUMN('04施策の客観指標'!$AU:$AU),FALSE)</f>
        <v>1</v>
      </c>
      <c r="EL74" s="38" t="str">
        <f>VLOOKUP($A74&amp;"-"&amp;EB$4,'04施策の客観指標'!$A$4:$AU$1029,COLUMN('04施策の客観指標'!$AU:$AU),FALSE)</f>
        <v>-</v>
      </c>
      <c r="EM74" s="38" t="str">
        <f>VLOOKUP($A74&amp;"-"&amp;EC$4,'04施策の客観指標'!$A$4:$AU$1029,COLUMN('04施策の客観指標'!$AU:$AU),FALSE)</f>
        <v>-</v>
      </c>
      <c r="EN74" s="38" t="str">
        <f>VLOOKUP($A74&amp;"-"&amp;ED$4,'04施策の客観指標'!$A$4:$AU$1029,COLUMN('04施策の客観指標'!$AU:$AU),FALSE)</f>
        <v>-</v>
      </c>
      <c r="EO74" s="38" t="str">
        <f>VLOOKUP($A74&amp;"-"&amp;EE$4,'04施策の客観指標'!$A$4:$AU$1029,COLUMN('04施策の客観指標'!$AU:$AU),FALSE)</f>
        <v>-</v>
      </c>
      <c r="EP74" s="38" t="str">
        <f>VLOOKUP($A74&amp;"-"&amp;EF$4,'04施策の客観指標'!$A$4:$AU$1029,COLUMN('04施策の客観指標'!$AU:$AU),FALSE)</f>
        <v>-</v>
      </c>
      <c r="EQ74" s="38" t="str">
        <f>VLOOKUP($A74&amp;"-"&amp;EG$4,'04施策の客観指標'!$A$4:$AU$1029,COLUMN('04施策の客観指標'!$AU:$AU),FALSE)</f>
        <v>-</v>
      </c>
      <c r="ER74" s="38" t="str">
        <f>VLOOKUP($A74&amp;"-"&amp;EH$4,'04施策の客観指標'!$A$4:$AU$1029,COLUMN('04施策の客観指標'!$AU:$AU),FALSE)</f>
        <v>-</v>
      </c>
      <c r="ES74" s="38" t="str">
        <f>VLOOKUP($A74&amp;"-"&amp;EI$4,'04施策の客観指標'!$A$4:$AU$1029,COLUMN('04施策の客観指標'!$AU:$AU),FALSE)</f>
        <v>-</v>
      </c>
      <c r="ET74" s="82">
        <f t="shared" si="373"/>
        <v>1</v>
      </c>
      <c r="EU74" s="37" t="str">
        <f t="shared" si="374"/>
        <v/>
      </c>
      <c r="EV74" s="38" t="str">
        <f t="shared" si="317"/>
        <v/>
      </c>
      <c r="EW74" s="38" t="str">
        <f t="shared" si="318"/>
        <v/>
      </c>
      <c r="EX74" s="38" t="str">
        <f t="shared" si="319"/>
        <v/>
      </c>
      <c r="EY74" s="38" t="str">
        <f t="shared" si="320"/>
        <v/>
      </c>
      <c r="EZ74" s="38" t="str">
        <f t="shared" si="321"/>
        <v/>
      </c>
      <c r="FA74" s="38" t="str">
        <f t="shared" si="322"/>
        <v/>
      </c>
      <c r="FB74" s="38" t="str">
        <f t="shared" si="323"/>
        <v/>
      </c>
      <c r="FC74" s="38" t="str">
        <f t="shared" si="324"/>
        <v/>
      </c>
      <c r="FD74" s="41">
        <f t="shared" si="375"/>
        <v>0</v>
      </c>
      <c r="FE74" s="37" t="str">
        <f>IF($K74="○",VLOOKUP($C74&amp;"-"&amp;FE$4,'05市民生活実感調査'!$A$3:$BC$218,COLUMN('05市民生活実感調査'!$AI:$AI),FALSE),"-")</f>
        <v>-</v>
      </c>
      <c r="FF74" s="38" t="str">
        <f>IF($L74="○",VLOOKUP($C74&amp;"-"&amp;FF$4,'05市民生活実感調査'!$A$3:$BC$218,COLUMN('05市民生活実感調査'!$AI:$AI),FALSE),"-")</f>
        <v>-</v>
      </c>
      <c r="FG74" s="38" t="str">
        <f>IF($M74="○",VLOOKUP($C74&amp;"-"&amp;FG$4,'05市民生活実感調査'!$A$3:$BC$218,COLUMN('05市民生活実感調査'!$AI:$AI),FALSE),"-")</f>
        <v>-</v>
      </c>
      <c r="FH74" s="38" t="str">
        <f>IF($N74="○",VLOOKUP($C74&amp;"-"&amp;FH$4,'05市民生活実感調査'!$A$3:$BC$218,COLUMN('05市民生活実感調査'!$AI:$AI),FALSE),"-")</f>
        <v>-</v>
      </c>
      <c r="FI74" s="38" t="str">
        <f>IF($O74="○",VLOOKUP($C74&amp;"-"&amp;FI$4,'05市民生活実感調査'!$A$3:$BC$218,COLUMN('05市民生活実感調査'!$AI:$AI),FALSE),"-")</f>
        <v>-</v>
      </c>
      <c r="FJ74" s="38" t="str">
        <f>IF($P74="○",VLOOKUP($C74&amp;"-"&amp;FJ$4,'05市民生活実感調査'!$A$3:$BC$218,COLUMN('05市民生活実感調査'!$AI:$AI),FALSE),"-")</f>
        <v>-</v>
      </c>
      <c r="FK74" s="38" t="str">
        <f>IF($Q74="○",VLOOKUP($C74&amp;"-"&amp;FK$4,'05市民生活実感調査'!$A$3:$BC$218,COLUMN('05市民生活実感調査'!$AI:$AI),FALSE),"-")</f>
        <v>-</v>
      </c>
      <c r="FL74" s="38" t="str">
        <f>IF($R74="○",VLOOKUP($C74&amp;"-"&amp;FL$4,'05市民生活実感調査'!$A$3:$BC$218,COLUMN('05市民生活実感調査'!$AI:$AI),FALSE),"-")</f>
        <v>-</v>
      </c>
      <c r="FM74" s="109" t="e">
        <f t="shared" si="376"/>
        <v>#DIV/0!</v>
      </c>
      <c r="FN74" s="37" t="str">
        <f t="shared" si="377"/>
        <v/>
      </c>
      <c r="FO74" s="38" t="str">
        <f t="shared" si="325"/>
        <v/>
      </c>
      <c r="FP74" s="38" t="str">
        <f t="shared" si="326"/>
        <v/>
      </c>
      <c r="FQ74" s="38" t="str">
        <f t="shared" si="327"/>
        <v/>
      </c>
      <c r="FR74" s="38" t="str">
        <f t="shared" si="328"/>
        <v/>
      </c>
      <c r="FS74" s="38" t="str">
        <f t="shared" si="329"/>
        <v/>
      </c>
      <c r="FT74" s="38" t="str">
        <f t="shared" si="330"/>
        <v/>
      </c>
      <c r="FU74" s="38" t="str">
        <f t="shared" si="331"/>
        <v/>
      </c>
      <c r="FV74" s="41" t="e">
        <f t="shared" si="378"/>
        <v>#DIV/0!</v>
      </c>
      <c r="FW74" s="13" t="str">
        <f t="shared" si="379"/>
        <v>客観指標</v>
      </c>
      <c r="FX74" s="5" t="str">
        <f t="shared" si="380"/>
        <v>自然災害の発生時における支援が必要な人に限定される施策であり，効果が市民の生活実感に反映されにくいことから，客観指標を重視する。</v>
      </c>
      <c r="FY74" s="108" t="e">
        <f>VLOOKUP(EJ74&amp;FM74&amp;FW74,プルダウン!$AC$2:$AD$51,2,FALSE)</f>
        <v>#DIV/0!</v>
      </c>
      <c r="FZ74" s="12" t="e">
        <f>VLOOKUP(FY74,プルダウン!$A$1:$B$6,2,FALSE)</f>
        <v>#DIV/0!</v>
      </c>
      <c r="GA74" s="11"/>
      <c r="GB74" s="12"/>
      <c r="GC74" s="22" t="s">
        <v>81</v>
      </c>
      <c r="GD74" s="116"/>
      <c r="GE74" s="115" t="str">
        <f>VLOOKUP($A74&amp;"-"&amp;GE$4,'04施策の客観指標'!$A$4:$AU$1029,COLUMN('04施策の客観指標'!$AS:$AS),FALSE)</f>
        <v>-</v>
      </c>
      <c r="GF74" s="7" t="str">
        <f>VLOOKUP($A74&amp;"-"&amp;GF$4,'04施策の客観指標'!$A$4:$AU$1029,COLUMN('04施策の客観指標'!$AS:$AS),FALSE)</f>
        <v>-</v>
      </c>
      <c r="GG74" s="7" t="str">
        <f>VLOOKUP($A74&amp;"-"&amp;GG$4,'04施策の客観指標'!$A$4:$AU$1029,COLUMN('04施策の客観指標'!$AS:$AS),FALSE)</f>
        <v>-</v>
      </c>
      <c r="GH74" s="7" t="str">
        <f>VLOOKUP($A74&amp;"-"&amp;GH$4,'04施策の客観指標'!$A$4:$AU$1029,COLUMN('04施策の客観指標'!$AS:$AS),FALSE)</f>
        <v>-</v>
      </c>
      <c r="GI74" s="7" t="str">
        <f>VLOOKUP($A74&amp;"-"&amp;GI$4,'04施策の客観指標'!$A$4:$AU$1029,COLUMN('04施策の客観指標'!$AS:$AS),FALSE)</f>
        <v>-</v>
      </c>
      <c r="GJ74" s="7" t="str">
        <f>VLOOKUP($A74&amp;"-"&amp;GJ$4,'04施策の客観指標'!$A$4:$AU$1029,COLUMN('04施策の客観指標'!$AS:$AS),FALSE)</f>
        <v>-</v>
      </c>
      <c r="GK74" s="7" t="str">
        <f>VLOOKUP($A74&amp;"-"&amp;GK$4,'04施策の客観指標'!$A$4:$AU$1029,COLUMN('04施策の客観指標'!$AS:$AS),FALSE)</f>
        <v>-</v>
      </c>
      <c r="GL74" s="7" t="str">
        <f>VLOOKUP($A74&amp;"-"&amp;GL$4,'04施策の客観指標'!$A$4:$AU$1029,COLUMN('04施策の客観指標'!$AS:$AS),FALSE)</f>
        <v>-</v>
      </c>
      <c r="GM74" s="7" t="str">
        <f>VLOOKUP($A74&amp;"-"&amp;GM$4,'04施策の客観指標'!$A$4:$AU$1029,COLUMN('04施策の客観指標'!$AS:$AS),FALSE)</f>
        <v>-</v>
      </c>
      <c r="GN74" s="109" t="str">
        <f t="shared" si="381"/>
        <v>e</v>
      </c>
      <c r="GO74" s="37">
        <f>VLOOKUP($A74&amp;"-"&amp;GE$4,'04施策の客観指標'!$A$4:$AU$1029,COLUMN('04施策の客観指標'!$AU:$AU),FALSE)</f>
        <v>1</v>
      </c>
      <c r="GP74" s="38" t="str">
        <f>VLOOKUP($A74&amp;"-"&amp;GF$4,'04施策の客観指標'!$A$4:$AU$1029,COLUMN('04施策の客観指標'!$AU:$AU),FALSE)</f>
        <v>-</v>
      </c>
      <c r="GQ74" s="38" t="str">
        <f>VLOOKUP($A74&amp;"-"&amp;GG$4,'04施策の客観指標'!$A$4:$AU$1029,COLUMN('04施策の客観指標'!$AU:$AU),FALSE)</f>
        <v>-</v>
      </c>
      <c r="GR74" s="38" t="str">
        <f>VLOOKUP($A74&amp;"-"&amp;GH$4,'04施策の客観指標'!$A$4:$AU$1029,COLUMN('04施策の客観指標'!$AU:$AU),FALSE)</f>
        <v>-</v>
      </c>
      <c r="GS74" s="38" t="str">
        <f>VLOOKUP($A74&amp;"-"&amp;GI$4,'04施策の客観指標'!$A$4:$AU$1029,COLUMN('04施策の客観指標'!$AU:$AU),FALSE)</f>
        <v>-</v>
      </c>
      <c r="GT74" s="38" t="str">
        <f>VLOOKUP($A74&amp;"-"&amp;GJ$4,'04施策の客観指標'!$A$4:$AU$1029,COLUMN('04施策の客観指標'!$AU:$AU),FALSE)</f>
        <v>-</v>
      </c>
      <c r="GU74" s="38" t="str">
        <f>VLOOKUP($A74&amp;"-"&amp;GK$4,'04施策の客観指標'!$A$4:$AU$1029,COLUMN('04施策の客観指標'!$AU:$AU),FALSE)</f>
        <v>-</v>
      </c>
      <c r="GV74" s="38" t="str">
        <f>VLOOKUP($A74&amp;"-"&amp;GL$4,'04施策の客観指標'!$A$4:$AU$1029,COLUMN('04施策の客観指標'!$AU:$AU),FALSE)</f>
        <v>-</v>
      </c>
      <c r="GW74" s="38" t="str">
        <f>VLOOKUP($A74&amp;"-"&amp;GM$4,'04施策の客観指標'!$A$4:$AU$1029,COLUMN('04施策の客観指標'!$AU:$AU),FALSE)</f>
        <v>-</v>
      </c>
      <c r="GX74" s="82">
        <f t="shared" si="382"/>
        <v>1</v>
      </c>
      <c r="GY74" s="37" t="str">
        <f t="shared" si="383"/>
        <v/>
      </c>
      <c r="GZ74" s="38" t="str">
        <f t="shared" si="332"/>
        <v/>
      </c>
      <c r="HA74" s="38" t="str">
        <f t="shared" si="333"/>
        <v/>
      </c>
      <c r="HB74" s="38" t="str">
        <f t="shared" si="334"/>
        <v/>
      </c>
      <c r="HC74" s="38" t="str">
        <f t="shared" si="335"/>
        <v/>
      </c>
      <c r="HD74" s="38" t="str">
        <f t="shared" si="336"/>
        <v/>
      </c>
      <c r="HE74" s="38" t="str">
        <f t="shared" si="337"/>
        <v/>
      </c>
      <c r="HF74" s="38" t="str">
        <f t="shared" si="338"/>
        <v/>
      </c>
      <c r="HG74" s="38" t="str">
        <f t="shared" si="339"/>
        <v/>
      </c>
      <c r="HH74" s="41">
        <f t="shared" si="384"/>
        <v>0</v>
      </c>
      <c r="HI74" s="37" t="str">
        <f>IF($K74="○",VLOOKUP($C74&amp;"-"&amp;HI$4,'05市民生活実感調査'!$A$3:$BC$218,COLUMN('05市民生活実感調査'!$AS:$AS),FALSE),"-")</f>
        <v>-</v>
      </c>
      <c r="HJ74" s="38" t="str">
        <f>IF($L74="○",VLOOKUP($C74&amp;"-"&amp;HJ$4,'05市民生活実感調査'!$A$3:$BC$218,COLUMN('05市民生活実感調査'!$AS:$AS),FALSE),"-")</f>
        <v>-</v>
      </c>
      <c r="HK74" s="38" t="str">
        <f>IF($M74="○",VLOOKUP($C74&amp;"-"&amp;HK$4,'05市民生活実感調査'!$A$3:$BC$218,COLUMN('05市民生活実感調査'!$AS:$AS),FALSE),"-")</f>
        <v>-</v>
      </c>
      <c r="HL74" s="38" t="str">
        <f>IF($N74="○",VLOOKUP($C74&amp;"-"&amp;HL$4,'05市民生活実感調査'!$A$3:$BC$218,COLUMN('05市民生活実感調査'!$AS:$AS),FALSE),"-")</f>
        <v>-</v>
      </c>
      <c r="HM74" s="38" t="str">
        <f>IF($O74="○",VLOOKUP($C74&amp;"-"&amp;HM$4,'05市民生活実感調査'!$A$3:$BC$218,COLUMN('05市民生活実感調査'!$AS:$AS),FALSE),"-")</f>
        <v>-</v>
      </c>
      <c r="HN74" s="38" t="str">
        <f>IF($P74="○",VLOOKUP($C74&amp;"-"&amp;HN$4,'05市民生活実感調査'!$A$3:$BC$218,COLUMN('05市民生活実感調査'!$AS:$AS),FALSE),"-")</f>
        <v>-</v>
      </c>
      <c r="HO74" s="38" t="str">
        <f>IF($Q74="○",VLOOKUP($C74&amp;"-"&amp;HO$4,'05市民生活実感調査'!$A$3:$BC$218,COLUMN('05市民生活実感調査'!$AS:$AS),FALSE),"-")</f>
        <v>-</v>
      </c>
      <c r="HP74" s="38" t="str">
        <f>IF($R74="○",VLOOKUP($C74&amp;"-"&amp;HP$4,'05市民生活実感調査'!$A$3:$BC$218,COLUMN('05市民生活実感調査'!$AS:$AS),FALSE),"-")</f>
        <v>-</v>
      </c>
      <c r="HQ74" s="109" t="e">
        <f t="shared" si="385"/>
        <v>#DIV/0!</v>
      </c>
      <c r="HR74" s="37" t="str">
        <f t="shared" si="386"/>
        <v/>
      </c>
      <c r="HS74" s="38" t="str">
        <f t="shared" si="340"/>
        <v/>
      </c>
      <c r="HT74" s="38" t="str">
        <f t="shared" si="341"/>
        <v/>
      </c>
      <c r="HU74" s="38" t="str">
        <f t="shared" si="342"/>
        <v/>
      </c>
      <c r="HV74" s="38" t="str">
        <f t="shared" si="343"/>
        <v/>
      </c>
      <c r="HW74" s="38" t="str">
        <f t="shared" si="344"/>
        <v/>
      </c>
      <c r="HX74" s="38" t="str">
        <f t="shared" si="345"/>
        <v/>
      </c>
      <c r="HY74" s="38" t="str">
        <f t="shared" si="346"/>
        <v/>
      </c>
      <c r="HZ74" s="41" t="e">
        <f t="shared" si="387"/>
        <v>#DIV/0!</v>
      </c>
      <c r="IA74" s="13" t="str">
        <f t="shared" si="388"/>
        <v>客観指標</v>
      </c>
      <c r="IB74" s="5" t="str">
        <f t="shared" si="389"/>
        <v>自然災害の発生時における支援が必要な人に限定される施策であり，効果が市民の生活実感に反映されにくいことから，客観指標を重視する。</v>
      </c>
      <c r="IC74" s="108" t="e">
        <f>VLOOKUP(GN74&amp;HQ74&amp;IA74,プルダウン!$AC$2:$AD$51,2,FALSE)</f>
        <v>#DIV/0!</v>
      </c>
      <c r="ID74" s="12" t="e">
        <f>VLOOKUP(IC74,プルダウン!$A$1:$B$6,2,FALSE)</f>
        <v>#DIV/0!</v>
      </c>
      <c r="IE74" s="11"/>
      <c r="IF74" s="12"/>
      <c r="IG74" s="22" t="s">
        <v>81</v>
      </c>
      <c r="IH74" s="116"/>
      <c r="II74" s="115" t="str">
        <f>VLOOKUP($A74&amp;"-"&amp;II$4,'04施策の客観指標'!$A$4:$AU$1029,COLUMN('04施策の客観指標'!$AT:$AT),FALSE)</f>
        <v>-</v>
      </c>
      <c r="IJ74" s="7" t="str">
        <f>VLOOKUP($A74&amp;"-"&amp;IJ$4,'04施策の客観指標'!$A$4:$AU$1029,COLUMN('04施策の客観指標'!$AT:$AT),FALSE)</f>
        <v>-</v>
      </c>
      <c r="IK74" s="7" t="str">
        <f>VLOOKUP($A74&amp;"-"&amp;IK$4,'04施策の客観指標'!$A$4:$AU$1029,COLUMN('04施策の客観指標'!$AT:$AT),FALSE)</f>
        <v>-</v>
      </c>
      <c r="IL74" s="7" t="str">
        <f>VLOOKUP($A74&amp;"-"&amp;IL$4,'04施策の客観指標'!$A$4:$AU$1029,COLUMN('04施策の客観指標'!$AT:$AT),FALSE)</f>
        <v>-</v>
      </c>
      <c r="IM74" s="7" t="str">
        <f>VLOOKUP($A74&amp;"-"&amp;IM$4,'04施策の客観指標'!$A$4:$AU$1029,COLUMN('04施策の客観指標'!$AT:$AT),FALSE)</f>
        <v>-</v>
      </c>
      <c r="IN74" s="7" t="str">
        <f>VLOOKUP($A74&amp;"-"&amp;IN$4,'04施策の客観指標'!$A$4:$AU$1029,COLUMN('04施策の客観指標'!$AT:$AT),FALSE)</f>
        <v>-</v>
      </c>
      <c r="IO74" s="7" t="str">
        <f>VLOOKUP($A74&amp;"-"&amp;IO$4,'04施策の客観指標'!$A$4:$AU$1029,COLUMN('04施策の客観指標'!$AT:$AT),FALSE)</f>
        <v>-</v>
      </c>
      <c r="IP74" s="7" t="str">
        <f>VLOOKUP($A74&amp;"-"&amp;IP$4,'04施策の客観指標'!$A$4:$AU$1029,COLUMN('04施策の客観指標'!$AT:$AT),FALSE)</f>
        <v>-</v>
      </c>
      <c r="IQ74" s="7" t="str">
        <f>VLOOKUP($A74&amp;"-"&amp;IQ$4,'04施策の客観指標'!$A$4:$AU$1029,COLUMN('04施策の客観指標'!$AT:$AT),FALSE)</f>
        <v>-</v>
      </c>
      <c r="IR74" s="109" t="str">
        <f t="shared" si="390"/>
        <v>e</v>
      </c>
      <c r="IS74" s="37">
        <f>VLOOKUP($A74&amp;"-"&amp;II$4,'04施策の客観指標'!$A$4:$AU$1029,COLUMN('04施策の客観指標'!$AU:$AU),FALSE)</f>
        <v>1</v>
      </c>
      <c r="IT74" s="38" t="str">
        <f>VLOOKUP($A74&amp;"-"&amp;IJ$4,'04施策の客観指標'!$A$4:$AU$1029,COLUMN('04施策の客観指標'!$AU:$AU),FALSE)</f>
        <v>-</v>
      </c>
      <c r="IU74" s="38" t="str">
        <f>VLOOKUP($A74&amp;"-"&amp;IK$4,'04施策の客観指標'!$A$4:$AU$1029,COLUMN('04施策の客観指標'!$AU:$AU),FALSE)</f>
        <v>-</v>
      </c>
      <c r="IV74" s="38" t="str">
        <f>VLOOKUP($A74&amp;"-"&amp;IL$4,'04施策の客観指標'!$A$4:$AU$1029,COLUMN('04施策の客観指標'!$AU:$AU),FALSE)</f>
        <v>-</v>
      </c>
      <c r="IW74" s="38" t="str">
        <f>VLOOKUP($A74&amp;"-"&amp;IM$4,'04施策の客観指標'!$A$4:$AU$1029,COLUMN('04施策の客観指標'!$AU:$AU),FALSE)</f>
        <v>-</v>
      </c>
      <c r="IX74" s="38" t="str">
        <f>VLOOKUP($A74&amp;"-"&amp;IN$4,'04施策の客観指標'!$A$4:$AU$1029,COLUMN('04施策の客観指標'!$AU:$AU),FALSE)</f>
        <v>-</v>
      </c>
      <c r="IY74" s="38" t="str">
        <f>VLOOKUP($A74&amp;"-"&amp;IO$4,'04施策の客観指標'!$A$4:$AU$1029,COLUMN('04施策の客観指標'!$AU:$AU),FALSE)</f>
        <v>-</v>
      </c>
      <c r="IZ74" s="38" t="str">
        <f>VLOOKUP($A74&amp;"-"&amp;IP$4,'04施策の客観指標'!$A$4:$AU$1029,COLUMN('04施策の客観指標'!$AU:$AU),FALSE)</f>
        <v>-</v>
      </c>
      <c r="JA74" s="38" t="str">
        <f>VLOOKUP($A74&amp;"-"&amp;IQ$4,'04施策の客観指標'!$A$4:$AU$1029,COLUMN('04施策の客観指標'!$AU:$AU),FALSE)</f>
        <v>-</v>
      </c>
      <c r="JB74" s="82">
        <f t="shared" si="391"/>
        <v>1</v>
      </c>
      <c r="JC74" s="37" t="str">
        <f t="shared" si="392"/>
        <v/>
      </c>
      <c r="JD74" s="38" t="str">
        <f t="shared" si="347"/>
        <v/>
      </c>
      <c r="JE74" s="38" t="str">
        <f t="shared" si="348"/>
        <v/>
      </c>
      <c r="JF74" s="38" t="str">
        <f t="shared" si="349"/>
        <v/>
      </c>
      <c r="JG74" s="38" t="str">
        <f t="shared" si="350"/>
        <v/>
      </c>
      <c r="JH74" s="38" t="str">
        <f t="shared" si="351"/>
        <v/>
      </c>
      <c r="JI74" s="38" t="str">
        <f t="shared" si="352"/>
        <v/>
      </c>
      <c r="JJ74" s="38" t="str">
        <f t="shared" si="353"/>
        <v/>
      </c>
      <c r="JK74" s="38" t="str">
        <f t="shared" si="354"/>
        <v/>
      </c>
      <c r="JL74" s="41">
        <f t="shared" si="393"/>
        <v>0</v>
      </c>
      <c r="JM74" s="37" t="str">
        <f>IF($K74="○",VLOOKUP($C74&amp;"-"&amp;JM$4,'05市民生活実感調査'!$A$3:$BC$218,COLUMN('05市民生活実感調査'!$BC:$BC),FALSE),"-")</f>
        <v>-</v>
      </c>
      <c r="JN74" s="38" t="str">
        <f>IF($L74="○",VLOOKUP($C74&amp;"-"&amp;JN$4,'05市民生活実感調査'!$A$3:$BC$218,COLUMN('05市民生活実感調査'!$BC:$BC),FALSE),"-")</f>
        <v>-</v>
      </c>
      <c r="JO74" s="38" t="str">
        <f>IF($M74="○",VLOOKUP($C74&amp;"-"&amp;JO$4,'05市民生活実感調査'!$A$3:$BC$218,COLUMN('05市民生活実感調査'!$BC:$BC),FALSE),"-")</f>
        <v>-</v>
      </c>
      <c r="JP74" s="38" t="str">
        <f>IF($N74="○",VLOOKUP($C74&amp;"-"&amp;JP$4,'05市民生活実感調査'!$A$3:$BC$218,COLUMN('05市民生活実感調査'!$BC:$BC),FALSE),"-")</f>
        <v>-</v>
      </c>
      <c r="JQ74" s="38" t="str">
        <f>IF($O74="○",VLOOKUP($C74&amp;"-"&amp;JQ$4,'05市民生活実感調査'!$A$3:$BC$218,COLUMN('05市民生活実感調査'!$BC:$BC),FALSE),"-")</f>
        <v>-</v>
      </c>
      <c r="JR74" s="38" t="str">
        <f>IF($P74="○",VLOOKUP($C74&amp;"-"&amp;JR$4,'05市民生活実感調査'!$A$3:$BC$218,COLUMN('05市民生活実感調査'!$BC:$BC),FALSE),"-")</f>
        <v>-</v>
      </c>
      <c r="JS74" s="38" t="str">
        <f>IF($Q74="○",VLOOKUP($C74&amp;"-"&amp;JS$4,'05市民生活実感調査'!$A$3:$BC$218,COLUMN('05市民生活実感調査'!$BC:$BC),FALSE),"-")</f>
        <v>-</v>
      </c>
      <c r="JT74" s="38" t="str">
        <f>IF($R74="○",VLOOKUP($C74&amp;"-"&amp;JT$4,'05市民生活実感調査'!$A$3:$BC$218,COLUMN('05市民生活実感調査'!$BC:$BC),FALSE),"-")</f>
        <v>-</v>
      </c>
      <c r="JU74" s="109" t="e">
        <f t="shared" si="394"/>
        <v>#DIV/0!</v>
      </c>
      <c r="JV74" s="37" t="str">
        <f t="shared" si="395"/>
        <v/>
      </c>
      <c r="JW74" s="38" t="str">
        <f t="shared" si="355"/>
        <v/>
      </c>
      <c r="JX74" s="38" t="str">
        <f t="shared" si="356"/>
        <v/>
      </c>
      <c r="JY74" s="38" t="str">
        <f t="shared" si="357"/>
        <v/>
      </c>
      <c r="JZ74" s="38" t="str">
        <f t="shared" si="358"/>
        <v/>
      </c>
      <c r="KA74" s="38" t="str">
        <f t="shared" si="359"/>
        <v/>
      </c>
      <c r="KB74" s="38" t="str">
        <f t="shared" si="360"/>
        <v/>
      </c>
      <c r="KC74" s="38" t="str">
        <f t="shared" si="361"/>
        <v/>
      </c>
      <c r="KD74" s="41" t="e">
        <f t="shared" si="396"/>
        <v>#DIV/0!</v>
      </c>
      <c r="KE74" s="13" t="str">
        <f t="shared" si="397"/>
        <v>客観指標</v>
      </c>
      <c r="KF74" s="5" t="str">
        <f t="shared" si="398"/>
        <v>自然災害の発生時における支援が必要な人に限定される施策であり，効果が市民の生活実感に反映されにくいことから，客観指標を重視する。</v>
      </c>
      <c r="KG74" s="108" t="e">
        <f>VLOOKUP(IR74&amp;JU74&amp;KE74,プルダウン!$AC$2:$AD$51,2,FALSE)</f>
        <v>#DIV/0!</v>
      </c>
      <c r="KH74" s="12" t="e">
        <f>VLOOKUP(KG74,プルダウン!$A$1:$B$6,2,FALSE)</f>
        <v>#DIV/0!</v>
      </c>
      <c r="KI74" s="11"/>
      <c r="KJ74" s="12"/>
      <c r="KK74" s="22" t="s">
        <v>81</v>
      </c>
      <c r="KL74" s="5"/>
    </row>
    <row r="75" spans="1:298" ht="121.5" customHeight="1">
      <c r="A75" s="18">
        <v>1904</v>
      </c>
      <c r="B75" s="5" t="s">
        <v>229</v>
      </c>
      <c r="C75" s="47">
        <f t="shared" si="140"/>
        <v>19</v>
      </c>
      <c r="D75" s="12" t="str">
        <f>IFERROR(VLOOKUP(C75,プルダウン!$L$2:$M$28,2,FALSE),"-")</f>
        <v>危機管理・防災・減災</v>
      </c>
      <c r="E75" s="5"/>
      <c r="F75" s="11" t="s">
        <v>2138</v>
      </c>
      <c r="G75" s="20" t="s">
        <v>2285</v>
      </c>
      <c r="H75" s="11"/>
      <c r="I75" s="20"/>
      <c r="J75" s="5"/>
      <c r="K75" s="42" t="s">
        <v>85</v>
      </c>
      <c r="L75" s="43" t="s">
        <v>85</v>
      </c>
      <c r="M75" s="43" t="s">
        <v>85</v>
      </c>
      <c r="N75" s="43" t="s">
        <v>392</v>
      </c>
      <c r="O75" s="43" t="s">
        <v>85</v>
      </c>
      <c r="P75" s="43" t="s">
        <v>85</v>
      </c>
      <c r="Q75" s="43" t="s">
        <v>85</v>
      </c>
      <c r="R75" s="41" t="s">
        <v>85</v>
      </c>
      <c r="S75" s="546" t="str">
        <f>VLOOKUP($A75&amp;"-"&amp;S$4,'04施策の客観指標'!$A$4:$AU$1029,COLUMN('04施策の客観指標'!$AP:$AP),FALSE)</f>
        <v>c</v>
      </c>
      <c r="T75" s="528" t="str">
        <f>VLOOKUP($A75&amp;"-"&amp;T$4,'04施策の客観指標'!$A$4:$AU$1029,COLUMN('04施策の客観指標'!$AP:$AP),FALSE)</f>
        <v>-</v>
      </c>
      <c r="U75" s="528" t="str">
        <f>VLOOKUP($A75&amp;"-"&amp;U$4,'04施策の客観指標'!$A$4:$AU$1029,COLUMN('04施策の客観指標'!$AP:$AP),FALSE)</f>
        <v>-</v>
      </c>
      <c r="V75" s="528" t="str">
        <f>VLOOKUP($A75&amp;"-"&amp;V$4,'04施策の客観指標'!$A$4:$AU$1029,COLUMN('04施策の客観指標'!$AP:$AP),FALSE)</f>
        <v>-</v>
      </c>
      <c r="W75" s="528" t="str">
        <f>VLOOKUP($A75&amp;"-"&amp;W$4,'04施策の客観指標'!$A$4:$AU$1029,COLUMN('04施策の客観指標'!$AP:$AP),FALSE)</f>
        <v>-</v>
      </c>
      <c r="X75" s="528" t="str">
        <f>VLOOKUP($A75&amp;"-"&amp;X$4,'04施策の客観指標'!$A$4:$AU$1029,COLUMN('04施策の客観指標'!$AP:$AP),FALSE)</f>
        <v>-</v>
      </c>
      <c r="Y75" s="528" t="str">
        <f>VLOOKUP($A75&amp;"-"&amp;Y$4,'04施策の客観指標'!$A$4:$AU$1029,COLUMN('04施策の客観指標'!$AP:$AP),FALSE)</f>
        <v>-</v>
      </c>
      <c r="Z75" s="528" t="str">
        <f>VLOOKUP($A75&amp;"-"&amp;Z$4,'04施策の客観指標'!$A$4:$AU$1029,COLUMN('04施策の客観指標'!$AP:$AP),FALSE)</f>
        <v>-</v>
      </c>
      <c r="AA75" s="529" t="str">
        <f>VLOOKUP($A75&amp;"-"&amp;AA$4,'04施策の客観指標'!$A$4:$AU$1029,COLUMN('04施策の客観指標'!$AP:$AP),FALSE)</f>
        <v>-</v>
      </c>
      <c r="AB75" s="547" t="str">
        <f t="shared" si="362"/>
        <v>c</v>
      </c>
      <c r="AC75" s="252">
        <f>VLOOKUP($A75&amp;"-"&amp;S$4,'04施策の客観指標'!$A$4:$AU$1029,COLUMN('04施策の客観指標'!$AU:$AU),FALSE)</f>
        <v>1</v>
      </c>
      <c r="AD75" s="38" t="str">
        <f>VLOOKUP($A75&amp;"-"&amp;T$4,'04施策の客観指標'!$A$4:$AU$1029,COLUMN('04施策の客観指標'!$AU:$AU),FALSE)</f>
        <v>-</v>
      </c>
      <c r="AE75" s="38" t="str">
        <f>VLOOKUP($A75&amp;"-"&amp;U$4,'04施策の客観指標'!$A$4:$AU$1029,COLUMN('04施策の客観指標'!$AU:$AU),FALSE)</f>
        <v>-</v>
      </c>
      <c r="AF75" s="38" t="str">
        <f>VLOOKUP($A75&amp;"-"&amp;V$4,'04施策の客観指標'!$A$4:$AU$1029,COLUMN('04施策の客観指標'!$AU:$AU),FALSE)</f>
        <v>-</v>
      </c>
      <c r="AG75" s="38" t="str">
        <f>VLOOKUP($A75&amp;"-"&amp;W$4,'04施策の客観指標'!$A$4:$AU$1029,COLUMN('04施策の客観指標'!$AU:$AU),FALSE)</f>
        <v>-</v>
      </c>
      <c r="AH75" s="38" t="str">
        <f>VLOOKUP($A75&amp;"-"&amp;X$4,'04施策の客観指標'!$A$4:$AU$1029,COLUMN('04施策の客観指標'!$AU:$AU),FALSE)</f>
        <v>-</v>
      </c>
      <c r="AI75" s="38" t="str">
        <f>VLOOKUP($A75&amp;"-"&amp;Y$4,'04施策の客観指標'!$A$4:$AU$1029,COLUMN('04施策の客観指標'!$AU:$AU),FALSE)</f>
        <v>-</v>
      </c>
      <c r="AJ75" s="38" t="str">
        <f>VLOOKUP($A75&amp;"-"&amp;Z$4,'04施策の客観指標'!$A$4:$AU$1029,COLUMN('04施策の客観指標'!$AU:$AU),FALSE)</f>
        <v>-</v>
      </c>
      <c r="AK75" s="38" t="str">
        <f>VLOOKUP($A75&amp;"-"&amp;AA$4,'04施策の客観指標'!$A$4:$AU$1029,COLUMN('04施策の客観指標'!$AU:$AU),FALSE)</f>
        <v>-</v>
      </c>
      <c r="AL75" s="82">
        <f t="shared" si="141"/>
        <v>1</v>
      </c>
      <c r="AM75" s="37">
        <f t="shared" si="142"/>
        <v>2</v>
      </c>
      <c r="AN75" s="38" t="str">
        <f t="shared" si="143"/>
        <v/>
      </c>
      <c r="AO75" s="38" t="str">
        <f t="shared" si="144"/>
        <v/>
      </c>
      <c r="AP75" s="38" t="str">
        <f t="shared" si="145"/>
        <v/>
      </c>
      <c r="AQ75" s="38" t="str">
        <f t="shared" si="146"/>
        <v/>
      </c>
      <c r="AR75" s="38" t="str">
        <f t="shared" si="147"/>
        <v/>
      </c>
      <c r="AS75" s="38" t="str">
        <f t="shared" si="148"/>
        <v/>
      </c>
      <c r="AT75" s="38" t="str">
        <f t="shared" si="149"/>
        <v/>
      </c>
      <c r="AU75" s="253" t="str">
        <f t="shared" si="150"/>
        <v/>
      </c>
      <c r="AV75" s="81">
        <f t="shared" si="200"/>
        <v>0.5</v>
      </c>
      <c r="AW75" s="534" t="str">
        <f>IF($K75="○",VLOOKUP($C75&amp;"-"&amp;AW$4,'05市民生活実感調査'!$A$3:$BC$218,COLUMN('05市民生活実感調査'!$O:$O),FALSE),"-")</f>
        <v>-</v>
      </c>
      <c r="AX75" s="535" t="str">
        <f>IF($L75="○",VLOOKUP($C75&amp;"-"&amp;AX$4,'05市民生活実感調査'!$A$3:$BC$218,COLUMN('05市民生活実感調査'!$O:$O),FALSE),"-")</f>
        <v>-</v>
      </c>
      <c r="AY75" s="535" t="str">
        <f>IF($M75="○",VLOOKUP($C75&amp;"-"&amp;AY$4,'05市民生活実感調査'!$A$3:$BC$218,COLUMN('05市民生活実感調査'!$O:$O),FALSE),"-")</f>
        <v>-</v>
      </c>
      <c r="AZ75" s="535" t="str">
        <f>IF($N75="○",VLOOKUP($C75&amp;"-"&amp;AZ$4,'05市民生活実感調査'!$A$3:$BC$218,COLUMN('05市民生活実感調査'!$O:$O),FALSE),"-")</f>
        <v>c</v>
      </c>
      <c r="BA75" s="535" t="str">
        <f>IF($O75="○",VLOOKUP($C75&amp;"-"&amp;BA$4,'05市民生活実感調査'!$A$3:$BC$218,COLUMN('05市民生活実感調査'!$O:$O),FALSE),"-")</f>
        <v>-</v>
      </c>
      <c r="BB75" s="535" t="str">
        <f>IF($P75="○",VLOOKUP($C75&amp;"-"&amp;BB$4,'05市民生活実感調査'!$A$3:$BC$218,COLUMN('05市民生活実感調査'!$O:$O),FALSE),"-")</f>
        <v>-</v>
      </c>
      <c r="BC75" s="535" t="str">
        <f>IF($Q75="○",VLOOKUP($C75&amp;"-"&amp;BC$4,'05市民生活実感調査'!$A$3:$BC$218,COLUMN('05市民生活実感調査'!$O:$O),FALSE),"-")</f>
        <v>-</v>
      </c>
      <c r="BD75" s="535" t="str">
        <f>IF($R75="○",VLOOKUP($C75&amp;"-"&amp;BD$4,'05市民生活実感調査'!$A$3:$BC$218,COLUMN('05市民生活実感調査'!$O:$O),FALSE),"-")</f>
        <v>-</v>
      </c>
      <c r="BE75" s="536" t="str">
        <f t="shared" si="363"/>
        <v>c</v>
      </c>
      <c r="BF75" s="37" t="str">
        <f t="shared" si="151"/>
        <v/>
      </c>
      <c r="BG75" s="38" t="str">
        <f t="shared" si="152"/>
        <v/>
      </c>
      <c r="BH75" s="38" t="str">
        <f t="shared" si="153"/>
        <v/>
      </c>
      <c r="BI75" s="38">
        <f t="shared" si="154"/>
        <v>2</v>
      </c>
      <c r="BJ75" s="38" t="str">
        <f t="shared" si="155"/>
        <v/>
      </c>
      <c r="BK75" s="38" t="str">
        <f t="shared" si="156"/>
        <v/>
      </c>
      <c r="BL75" s="38" t="str">
        <f t="shared" si="157"/>
        <v/>
      </c>
      <c r="BM75" s="38" t="str">
        <f t="shared" si="158"/>
        <v/>
      </c>
      <c r="BN75" s="41">
        <f t="shared" si="159"/>
        <v>0.5</v>
      </c>
      <c r="BO75" s="264" t="s">
        <v>125</v>
      </c>
      <c r="BP75" s="224" t="s">
        <v>2218</v>
      </c>
      <c r="BQ75" s="537" t="str">
        <f>VLOOKUP(AB75&amp;BE75&amp;BO75,[13]プルダウン!$AC$2:$AD$51,2,FALSE)</f>
        <v>C</v>
      </c>
      <c r="BR75" s="588" t="str">
        <f>VLOOKUP(BQ75,[13]プルダウン!$A$1:$B$6,2,FALSE)</f>
        <v>政策の目的がそこそこ達成されている</v>
      </c>
      <c r="BS75" s="262" t="s">
        <v>2293</v>
      </c>
      <c r="BT75" s="240" t="s">
        <v>2294</v>
      </c>
      <c r="BU75" s="224" t="s">
        <v>2263</v>
      </c>
      <c r="BV75" s="334" t="s">
        <v>2289</v>
      </c>
      <c r="BW75" s="115" t="str">
        <f>VLOOKUP($A75&amp;"-"&amp;BW$4,'04施策の客観指標'!$A$4:$AU$1029,COLUMN('04施策の客観指標'!$AQ:$AQ),FALSE)</f>
        <v>-</v>
      </c>
      <c r="BX75" s="7" t="str">
        <f>VLOOKUP($A75&amp;"-"&amp;BX$4,'04施策の客観指標'!$A$4:$AU$1029,COLUMN('04施策の客観指標'!$AQ:$AQ),FALSE)</f>
        <v>-</v>
      </c>
      <c r="BY75" s="7" t="str">
        <f>VLOOKUP($A75&amp;"-"&amp;BY$4,'04施策の客観指標'!$A$4:$AU$1029,COLUMN('04施策の客観指標'!$AQ:$AQ),FALSE)</f>
        <v>-</v>
      </c>
      <c r="BZ75" s="7" t="str">
        <f>VLOOKUP($A75&amp;"-"&amp;BZ$4,'04施策の客観指標'!$A$4:$AU$1029,COLUMN('04施策の客観指標'!$AQ:$AQ),FALSE)</f>
        <v>-</v>
      </c>
      <c r="CA75" s="7" t="str">
        <f>VLOOKUP($A75&amp;"-"&amp;CA$4,'04施策の客観指標'!$A$4:$AU$1029,COLUMN('04施策の客観指標'!$AQ:$AQ),FALSE)</f>
        <v>-</v>
      </c>
      <c r="CB75" s="7" t="str">
        <f>VLOOKUP($A75&amp;"-"&amp;CB$4,'04施策の客観指標'!$A$4:$AU$1029,COLUMN('04施策の客観指標'!$AQ:$AQ),FALSE)</f>
        <v>-</v>
      </c>
      <c r="CC75" s="7" t="str">
        <f>VLOOKUP($A75&amp;"-"&amp;CC$4,'04施策の客観指標'!$A$4:$AU$1029,COLUMN('04施策の客観指標'!$AQ:$AQ),FALSE)</f>
        <v>-</v>
      </c>
      <c r="CD75" s="7" t="str">
        <f>VLOOKUP($A75&amp;"-"&amp;CD$4,'04施策の客観指標'!$A$4:$AU$1029,COLUMN('04施策の客観指標'!$AQ:$AQ),FALSE)</f>
        <v>-</v>
      </c>
      <c r="CE75" s="7" t="str">
        <f>VLOOKUP($A75&amp;"-"&amp;CE$4,'04施策の客観指標'!$A$4:$AU$1029,COLUMN('04施策の客観指標'!$AQ:$AQ),FALSE)</f>
        <v>-</v>
      </c>
      <c r="CF75" s="109" t="str">
        <f t="shared" si="364"/>
        <v>e</v>
      </c>
      <c r="CG75" s="37">
        <f>VLOOKUP($A75&amp;"-"&amp;BW$4,'04施策の客観指標'!$A$4:$AU$1029,COLUMN('04施策の客観指標'!$AU:$AU),FALSE)</f>
        <v>1</v>
      </c>
      <c r="CH75" s="38" t="str">
        <f>VLOOKUP($A75&amp;"-"&amp;BX$4,'04施策の客観指標'!$A$4:$AU$1029,COLUMN('04施策の客観指標'!$AU:$AU),FALSE)</f>
        <v>-</v>
      </c>
      <c r="CI75" s="38" t="str">
        <f>VLOOKUP($A75&amp;"-"&amp;BY$4,'04施策の客観指標'!$A$4:$AU$1029,COLUMN('04施策の客観指標'!$AU:$AU),FALSE)</f>
        <v>-</v>
      </c>
      <c r="CJ75" s="38" t="str">
        <f>VLOOKUP($A75&amp;"-"&amp;BZ$4,'04施策の客観指標'!$A$4:$AU$1029,COLUMN('04施策の客観指標'!$AU:$AU),FALSE)</f>
        <v>-</v>
      </c>
      <c r="CK75" s="38" t="str">
        <f>VLOOKUP($A75&amp;"-"&amp;CA$4,'04施策の客観指標'!$A$4:$AU$1029,COLUMN('04施策の客観指標'!$AU:$AU),FALSE)</f>
        <v>-</v>
      </c>
      <c r="CL75" s="38" t="str">
        <f>VLOOKUP($A75&amp;"-"&amp;CB$4,'04施策の客観指標'!$A$4:$AU$1029,COLUMN('04施策の客観指標'!$AU:$AU),FALSE)</f>
        <v>-</v>
      </c>
      <c r="CM75" s="38" t="str">
        <f>VLOOKUP($A75&amp;"-"&amp;CC$4,'04施策の客観指標'!$A$4:$AU$1029,COLUMN('04施策の客観指標'!$AU:$AU),FALSE)</f>
        <v>-</v>
      </c>
      <c r="CN75" s="38" t="str">
        <f>VLOOKUP($A75&amp;"-"&amp;CD$4,'04施策の客観指標'!$A$4:$AU$1029,COLUMN('04施策の客観指標'!$AU:$AU),FALSE)</f>
        <v>-</v>
      </c>
      <c r="CO75" s="38" t="str">
        <f>VLOOKUP($A75&amp;"-"&amp;CE$4,'04施策の客観指標'!$A$4:$AU$1029,COLUMN('04施策の客観指標'!$AU:$AU),FALSE)</f>
        <v>-</v>
      </c>
      <c r="CP75" s="82">
        <f t="shared" si="365"/>
        <v>1</v>
      </c>
      <c r="CQ75" s="37" t="str">
        <f t="shared" si="301"/>
        <v/>
      </c>
      <c r="CR75" s="38" t="str">
        <f t="shared" si="302"/>
        <v/>
      </c>
      <c r="CS75" s="38" t="str">
        <f t="shared" si="303"/>
        <v/>
      </c>
      <c r="CT75" s="38" t="str">
        <f t="shared" si="304"/>
        <v/>
      </c>
      <c r="CU75" s="38" t="str">
        <f t="shared" si="305"/>
        <v/>
      </c>
      <c r="CV75" s="38" t="str">
        <f t="shared" si="306"/>
        <v/>
      </c>
      <c r="CW75" s="38" t="str">
        <f t="shared" si="307"/>
        <v/>
      </c>
      <c r="CX75" s="38" t="str">
        <f t="shared" si="308"/>
        <v/>
      </c>
      <c r="CY75" s="38" t="str">
        <f t="shared" si="309"/>
        <v/>
      </c>
      <c r="CZ75" s="41">
        <f t="shared" si="366"/>
        <v>0</v>
      </c>
      <c r="DA75" s="37" t="str">
        <f>IF($K75="○",VLOOKUP($C75&amp;"-"&amp;DA$4,'05市民生活実感調査'!$A$3:$BC$218,COLUMN('05市民生活実感調査'!$Y:$Y),FALSE),"-")</f>
        <v>-</v>
      </c>
      <c r="DB75" s="38" t="str">
        <f>IF($L75="○",VLOOKUP($C75&amp;"-"&amp;DB$4,'05市民生活実感調査'!$A$3:$BC$218,COLUMN('05市民生活実感調査'!$Y:$Y),FALSE),"-")</f>
        <v>-</v>
      </c>
      <c r="DC75" s="38" t="str">
        <f>IF($M75="○",VLOOKUP($C75&amp;"-"&amp;DC$4,'05市民生活実感調査'!$A$3:$BC$218,COLUMN('05市民生活実感調査'!$Y:$Y),FALSE),"-")</f>
        <v>-</v>
      </c>
      <c r="DD75" s="38" t="str">
        <f>IF($N75="○",VLOOKUP($C75&amp;"-"&amp;DD$4,'05市民生活実感調査'!$A$3:$BC$218,COLUMN('05市民生活実感調査'!$Y:$Y),FALSE),"-")</f>
        <v>-</v>
      </c>
      <c r="DE75" s="38" t="str">
        <f>IF($O75="○",VLOOKUP($C75&amp;"-"&amp;DE$4,'05市民生活実感調査'!$A$3:$BC$218,COLUMN('05市民生活実感調査'!$Y:$Y),FALSE),"-")</f>
        <v>-</v>
      </c>
      <c r="DF75" s="38" t="str">
        <f>IF($P75="○",VLOOKUP($C75&amp;"-"&amp;DF$4,'05市民生活実感調査'!$A$3:$BC$218,COLUMN('05市民生活実感調査'!$Y:$Y),FALSE),"-")</f>
        <v>-</v>
      </c>
      <c r="DG75" s="38" t="str">
        <f>IF($Q75="○",VLOOKUP($C75&amp;"-"&amp;DG$4,'05市民生活実感調査'!$A$3:$BC$218,COLUMN('05市民生活実感調査'!$Y:$Y),FALSE),"-")</f>
        <v>-</v>
      </c>
      <c r="DH75" s="38" t="str">
        <f>IF($R75="○",VLOOKUP($C75&amp;"-"&amp;DH$4,'05市民生活実感調査'!$A$3:$BC$218,COLUMN('05市民生活実感調査'!$Y:$Y),FALSE),"-")</f>
        <v>-</v>
      </c>
      <c r="DI75" s="109" t="e">
        <f t="shared" si="367"/>
        <v>#DIV/0!</v>
      </c>
      <c r="DJ75" s="37" t="str">
        <f t="shared" si="368"/>
        <v/>
      </c>
      <c r="DK75" s="38" t="str">
        <f t="shared" si="310"/>
        <v/>
      </c>
      <c r="DL75" s="38" t="str">
        <f t="shared" si="311"/>
        <v/>
      </c>
      <c r="DM75" s="38" t="str">
        <f t="shared" si="312"/>
        <v/>
      </c>
      <c r="DN75" s="38" t="str">
        <f t="shared" si="313"/>
        <v/>
      </c>
      <c r="DO75" s="38" t="str">
        <f t="shared" si="314"/>
        <v/>
      </c>
      <c r="DP75" s="38" t="str">
        <f t="shared" si="315"/>
        <v/>
      </c>
      <c r="DQ75" s="38" t="str">
        <f t="shared" si="316"/>
        <v/>
      </c>
      <c r="DR75" s="41" t="e">
        <f t="shared" si="369"/>
        <v>#DIV/0!</v>
      </c>
      <c r="DS75" s="13" t="str">
        <f t="shared" si="370"/>
        <v>市民実感</v>
      </c>
      <c r="DT75" s="5" t="str">
        <f t="shared" si="371"/>
        <v>地域防災力の充実強化に当たっては，市民一人一人の意識を高める必要があるため，市民生活実感評価を重視する。</v>
      </c>
      <c r="DU75" s="108" t="e">
        <f>VLOOKUP(CF75&amp;DI75&amp;DS75,プルダウン!$AC$2:$AD$51,2,FALSE)</f>
        <v>#DIV/0!</v>
      </c>
      <c r="DV75" s="12" t="e">
        <f>VLOOKUP(DU75,プルダウン!$A$1:$B$6,2,FALSE)</f>
        <v>#DIV/0!</v>
      </c>
      <c r="DW75" s="11"/>
      <c r="DX75" s="12"/>
      <c r="DY75" s="22" t="s">
        <v>81</v>
      </c>
      <c r="DZ75" s="116"/>
      <c r="EA75" s="115" t="str">
        <f>VLOOKUP($A75&amp;"-"&amp;EA$4,'04施策の客観指標'!$A$4:$AU$1029,COLUMN('04施策の客観指標'!$AR:$AR),FALSE)</f>
        <v>-</v>
      </c>
      <c r="EB75" s="7" t="str">
        <f>VLOOKUP($A75&amp;"-"&amp;EB$4,'04施策の客観指標'!$A$4:$AU$1029,COLUMN('04施策の客観指標'!$AR:$AR),FALSE)</f>
        <v>-</v>
      </c>
      <c r="EC75" s="7" t="str">
        <f>VLOOKUP($A75&amp;"-"&amp;EC$4,'04施策の客観指標'!$A$4:$AU$1029,COLUMN('04施策の客観指標'!$AR:$AR),FALSE)</f>
        <v>-</v>
      </c>
      <c r="ED75" s="7" t="str">
        <f>VLOOKUP($A75&amp;"-"&amp;ED$4,'04施策の客観指標'!$A$4:$AU$1029,COLUMN('04施策の客観指標'!$AR:$AR),FALSE)</f>
        <v>-</v>
      </c>
      <c r="EE75" s="7" t="str">
        <f>VLOOKUP($A75&amp;"-"&amp;EE$4,'04施策の客観指標'!$A$4:$AU$1029,COLUMN('04施策の客観指標'!$AR:$AR),FALSE)</f>
        <v>-</v>
      </c>
      <c r="EF75" s="7" t="str">
        <f>VLOOKUP($A75&amp;"-"&amp;EF$4,'04施策の客観指標'!$A$4:$AU$1029,COLUMN('04施策の客観指標'!$AR:$AR),FALSE)</f>
        <v>-</v>
      </c>
      <c r="EG75" s="7" t="str">
        <f>VLOOKUP($A75&amp;"-"&amp;EG$4,'04施策の客観指標'!$A$4:$AU$1029,COLUMN('04施策の客観指標'!$AR:$AR),FALSE)</f>
        <v>-</v>
      </c>
      <c r="EH75" s="7" t="str">
        <f>VLOOKUP($A75&amp;"-"&amp;EH$4,'04施策の客観指標'!$A$4:$AU$1029,COLUMN('04施策の客観指標'!$AR:$AR),FALSE)</f>
        <v>-</v>
      </c>
      <c r="EI75" s="7" t="str">
        <f>VLOOKUP($A75&amp;"-"&amp;EI$4,'04施策の客観指標'!$A$4:$AU$1029,COLUMN('04施策の客観指標'!$AR:$AR),FALSE)</f>
        <v>-</v>
      </c>
      <c r="EJ75" s="109" t="str">
        <f t="shared" si="372"/>
        <v>e</v>
      </c>
      <c r="EK75" s="37">
        <f>VLOOKUP($A75&amp;"-"&amp;EA$4,'04施策の客観指標'!$A$4:$AU$1029,COLUMN('04施策の客観指標'!$AU:$AU),FALSE)</f>
        <v>1</v>
      </c>
      <c r="EL75" s="38" t="str">
        <f>VLOOKUP($A75&amp;"-"&amp;EB$4,'04施策の客観指標'!$A$4:$AU$1029,COLUMN('04施策の客観指標'!$AU:$AU),FALSE)</f>
        <v>-</v>
      </c>
      <c r="EM75" s="38" t="str">
        <f>VLOOKUP($A75&amp;"-"&amp;EC$4,'04施策の客観指標'!$A$4:$AU$1029,COLUMN('04施策の客観指標'!$AU:$AU),FALSE)</f>
        <v>-</v>
      </c>
      <c r="EN75" s="38" t="str">
        <f>VLOOKUP($A75&amp;"-"&amp;ED$4,'04施策の客観指標'!$A$4:$AU$1029,COLUMN('04施策の客観指標'!$AU:$AU),FALSE)</f>
        <v>-</v>
      </c>
      <c r="EO75" s="38" t="str">
        <f>VLOOKUP($A75&amp;"-"&amp;EE$4,'04施策の客観指標'!$A$4:$AU$1029,COLUMN('04施策の客観指標'!$AU:$AU),FALSE)</f>
        <v>-</v>
      </c>
      <c r="EP75" s="38" t="str">
        <f>VLOOKUP($A75&amp;"-"&amp;EF$4,'04施策の客観指標'!$A$4:$AU$1029,COLUMN('04施策の客観指標'!$AU:$AU),FALSE)</f>
        <v>-</v>
      </c>
      <c r="EQ75" s="38" t="str">
        <f>VLOOKUP($A75&amp;"-"&amp;EG$4,'04施策の客観指標'!$A$4:$AU$1029,COLUMN('04施策の客観指標'!$AU:$AU),FALSE)</f>
        <v>-</v>
      </c>
      <c r="ER75" s="38" t="str">
        <f>VLOOKUP($A75&amp;"-"&amp;EH$4,'04施策の客観指標'!$A$4:$AU$1029,COLUMN('04施策の客観指標'!$AU:$AU),FALSE)</f>
        <v>-</v>
      </c>
      <c r="ES75" s="38" t="str">
        <f>VLOOKUP($A75&amp;"-"&amp;EI$4,'04施策の客観指標'!$A$4:$AU$1029,COLUMN('04施策の客観指標'!$AU:$AU),FALSE)</f>
        <v>-</v>
      </c>
      <c r="ET75" s="82">
        <f t="shared" si="373"/>
        <v>1</v>
      </c>
      <c r="EU75" s="37" t="str">
        <f t="shared" si="374"/>
        <v/>
      </c>
      <c r="EV75" s="38" t="str">
        <f t="shared" si="317"/>
        <v/>
      </c>
      <c r="EW75" s="38" t="str">
        <f t="shared" si="318"/>
        <v/>
      </c>
      <c r="EX75" s="38" t="str">
        <f t="shared" si="319"/>
        <v/>
      </c>
      <c r="EY75" s="38" t="str">
        <f t="shared" si="320"/>
        <v/>
      </c>
      <c r="EZ75" s="38" t="str">
        <f t="shared" si="321"/>
        <v/>
      </c>
      <c r="FA75" s="38" t="str">
        <f t="shared" si="322"/>
        <v/>
      </c>
      <c r="FB75" s="38" t="str">
        <f t="shared" si="323"/>
        <v/>
      </c>
      <c r="FC75" s="38" t="str">
        <f t="shared" si="324"/>
        <v/>
      </c>
      <c r="FD75" s="41">
        <f t="shared" si="375"/>
        <v>0</v>
      </c>
      <c r="FE75" s="37" t="str">
        <f>IF($K75="○",VLOOKUP($C75&amp;"-"&amp;FE$4,'05市民生活実感調査'!$A$3:$BC$218,COLUMN('05市民生活実感調査'!$AI:$AI),FALSE),"-")</f>
        <v>-</v>
      </c>
      <c r="FF75" s="38" t="str">
        <f>IF($L75="○",VLOOKUP($C75&amp;"-"&amp;FF$4,'05市民生活実感調査'!$A$3:$BC$218,COLUMN('05市民生活実感調査'!$AI:$AI),FALSE),"-")</f>
        <v>-</v>
      </c>
      <c r="FG75" s="38" t="str">
        <f>IF($M75="○",VLOOKUP($C75&amp;"-"&amp;FG$4,'05市民生活実感調査'!$A$3:$BC$218,COLUMN('05市民生活実感調査'!$AI:$AI),FALSE),"-")</f>
        <v>-</v>
      </c>
      <c r="FH75" s="38" t="str">
        <f>IF($N75="○",VLOOKUP($C75&amp;"-"&amp;FH$4,'05市民生活実感調査'!$A$3:$BC$218,COLUMN('05市民生活実感調査'!$AI:$AI),FALSE),"-")</f>
        <v>-</v>
      </c>
      <c r="FI75" s="38" t="str">
        <f>IF($O75="○",VLOOKUP($C75&amp;"-"&amp;FI$4,'05市民生活実感調査'!$A$3:$BC$218,COLUMN('05市民生活実感調査'!$AI:$AI),FALSE),"-")</f>
        <v>-</v>
      </c>
      <c r="FJ75" s="38" t="str">
        <f>IF($P75="○",VLOOKUP($C75&amp;"-"&amp;FJ$4,'05市民生活実感調査'!$A$3:$BC$218,COLUMN('05市民生活実感調査'!$AI:$AI),FALSE),"-")</f>
        <v>-</v>
      </c>
      <c r="FK75" s="38" t="str">
        <f>IF($Q75="○",VLOOKUP($C75&amp;"-"&amp;FK$4,'05市民生活実感調査'!$A$3:$BC$218,COLUMN('05市民生活実感調査'!$AI:$AI),FALSE),"-")</f>
        <v>-</v>
      </c>
      <c r="FL75" s="38" t="str">
        <f>IF($R75="○",VLOOKUP($C75&amp;"-"&amp;FL$4,'05市民生活実感調査'!$A$3:$BC$218,COLUMN('05市民生活実感調査'!$AI:$AI),FALSE),"-")</f>
        <v>-</v>
      </c>
      <c r="FM75" s="109" t="e">
        <f t="shared" si="376"/>
        <v>#DIV/0!</v>
      </c>
      <c r="FN75" s="37" t="str">
        <f t="shared" si="377"/>
        <v/>
      </c>
      <c r="FO75" s="38" t="str">
        <f t="shared" si="325"/>
        <v/>
      </c>
      <c r="FP75" s="38" t="str">
        <f t="shared" si="326"/>
        <v/>
      </c>
      <c r="FQ75" s="38" t="str">
        <f t="shared" si="327"/>
        <v/>
      </c>
      <c r="FR75" s="38" t="str">
        <f t="shared" si="328"/>
        <v/>
      </c>
      <c r="FS75" s="38" t="str">
        <f t="shared" si="329"/>
        <v/>
      </c>
      <c r="FT75" s="38" t="str">
        <f t="shared" si="330"/>
        <v/>
      </c>
      <c r="FU75" s="38" t="str">
        <f t="shared" si="331"/>
        <v/>
      </c>
      <c r="FV75" s="41" t="e">
        <f t="shared" si="378"/>
        <v>#DIV/0!</v>
      </c>
      <c r="FW75" s="13" t="str">
        <f t="shared" si="379"/>
        <v>市民実感</v>
      </c>
      <c r="FX75" s="5" t="str">
        <f t="shared" si="380"/>
        <v>地域防災力の充実強化に当たっては，市民一人一人の意識を高める必要があるため，市民生活実感評価を重視する。</v>
      </c>
      <c r="FY75" s="108" t="e">
        <f>VLOOKUP(EJ75&amp;FM75&amp;FW75,プルダウン!$AC$2:$AD$51,2,FALSE)</f>
        <v>#DIV/0!</v>
      </c>
      <c r="FZ75" s="12" t="e">
        <f>VLOOKUP(FY75,プルダウン!$A$1:$B$6,2,FALSE)</f>
        <v>#DIV/0!</v>
      </c>
      <c r="GA75" s="11"/>
      <c r="GB75" s="12"/>
      <c r="GC75" s="22" t="s">
        <v>81</v>
      </c>
      <c r="GD75" s="116"/>
      <c r="GE75" s="115" t="str">
        <f>VLOOKUP($A75&amp;"-"&amp;GE$4,'04施策の客観指標'!$A$4:$AU$1029,COLUMN('04施策の客観指標'!$AS:$AS),FALSE)</f>
        <v>-</v>
      </c>
      <c r="GF75" s="7" t="str">
        <f>VLOOKUP($A75&amp;"-"&amp;GF$4,'04施策の客観指標'!$A$4:$AU$1029,COLUMN('04施策の客観指標'!$AS:$AS),FALSE)</f>
        <v>-</v>
      </c>
      <c r="GG75" s="7" t="str">
        <f>VLOOKUP($A75&amp;"-"&amp;GG$4,'04施策の客観指標'!$A$4:$AU$1029,COLUMN('04施策の客観指標'!$AS:$AS),FALSE)</f>
        <v>-</v>
      </c>
      <c r="GH75" s="7" t="str">
        <f>VLOOKUP($A75&amp;"-"&amp;GH$4,'04施策の客観指標'!$A$4:$AU$1029,COLUMN('04施策の客観指標'!$AS:$AS),FALSE)</f>
        <v>-</v>
      </c>
      <c r="GI75" s="7" t="str">
        <f>VLOOKUP($A75&amp;"-"&amp;GI$4,'04施策の客観指標'!$A$4:$AU$1029,COLUMN('04施策の客観指標'!$AS:$AS),FALSE)</f>
        <v>-</v>
      </c>
      <c r="GJ75" s="7" t="str">
        <f>VLOOKUP($A75&amp;"-"&amp;GJ$4,'04施策の客観指標'!$A$4:$AU$1029,COLUMN('04施策の客観指標'!$AS:$AS),FALSE)</f>
        <v>-</v>
      </c>
      <c r="GK75" s="7" t="str">
        <f>VLOOKUP($A75&amp;"-"&amp;GK$4,'04施策の客観指標'!$A$4:$AU$1029,COLUMN('04施策の客観指標'!$AS:$AS),FALSE)</f>
        <v>-</v>
      </c>
      <c r="GL75" s="7" t="str">
        <f>VLOOKUP($A75&amp;"-"&amp;GL$4,'04施策の客観指標'!$A$4:$AU$1029,COLUMN('04施策の客観指標'!$AS:$AS),FALSE)</f>
        <v>-</v>
      </c>
      <c r="GM75" s="7" t="str">
        <f>VLOOKUP($A75&amp;"-"&amp;GM$4,'04施策の客観指標'!$A$4:$AU$1029,COLUMN('04施策の客観指標'!$AS:$AS),FALSE)</f>
        <v>-</v>
      </c>
      <c r="GN75" s="109" t="str">
        <f t="shared" si="381"/>
        <v>e</v>
      </c>
      <c r="GO75" s="37">
        <f>VLOOKUP($A75&amp;"-"&amp;GE$4,'04施策の客観指標'!$A$4:$AU$1029,COLUMN('04施策の客観指標'!$AU:$AU),FALSE)</f>
        <v>1</v>
      </c>
      <c r="GP75" s="38" t="str">
        <f>VLOOKUP($A75&amp;"-"&amp;GF$4,'04施策の客観指標'!$A$4:$AU$1029,COLUMN('04施策の客観指標'!$AU:$AU),FALSE)</f>
        <v>-</v>
      </c>
      <c r="GQ75" s="38" t="str">
        <f>VLOOKUP($A75&amp;"-"&amp;GG$4,'04施策の客観指標'!$A$4:$AU$1029,COLUMN('04施策の客観指標'!$AU:$AU),FALSE)</f>
        <v>-</v>
      </c>
      <c r="GR75" s="38" t="str">
        <f>VLOOKUP($A75&amp;"-"&amp;GH$4,'04施策の客観指標'!$A$4:$AU$1029,COLUMN('04施策の客観指標'!$AU:$AU),FALSE)</f>
        <v>-</v>
      </c>
      <c r="GS75" s="38" t="str">
        <f>VLOOKUP($A75&amp;"-"&amp;GI$4,'04施策の客観指標'!$A$4:$AU$1029,COLUMN('04施策の客観指標'!$AU:$AU),FALSE)</f>
        <v>-</v>
      </c>
      <c r="GT75" s="38" t="str">
        <f>VLOOKUP($A75&amp;"-"&amp;GJ$4,'04施策の客観指標'!$A$4:$AU$1029,COLUMN('04施策の客観指標'!$AU:$AU),FALSE)</f>
        <v>-</v>
      </c>
      <c r="GU75" s="38" t="str">
        <f>VLOOKUP($A75&amp;"-"&amp;GK$4,'04施策の客観指標'!$A$4:$AU$1029,COLUMN('04施策の客観指標'!$AU:$AU),FALSE)</f>
        <v>-</v>
      </c>
      <c r="GV75" s="38" t="str">
        <f>VLOOKUP($A75&amp;"-"&amp;GL$4,'04施策の客観指標'!$A$4:$AU$1029,COLUMN('04施策の客観指標'!$AU:$AU),FALSE)</f>
        <v>-</v>
      </c>
      <c r="GW75" s="38" t="str">
        <f>VLOOKUP($A75&amp;"-"&amp;GM$4,'04施策の客観指標'!$A$4:$AU$1029,COLUMN('04施策の客観指標'!$AU:$AU),FALSE)</f>
        <v>-</v>
      </c>
      <c r="GX75" s="82">
        <f t="shared" si="382"/>
        <v>1</v>
      </c>
      <c r="GY75" s="37" t="str">
        <f t="shared" si="383"/>
        <v/>
      </c>
      <c r="GZ75" s="38" t="str">
        <f t="shared" si="332"/>
        <v/>
      </c>
      <c r="HA75" s="38" t="str">
        <f t="shared" si="333"/>
        <v/>
      </c>
      <c r="HB75" s="38" t="str">
        <f t="shared" si="334"/>
        <v/>
      </c>
      <c r="HC75" s="38" t="str">
        <f t="shared" si="335"/>
        <v/>
      </c>
      <c r="HD75" s="38" t="str">
        <f t="shared" si="336"/>
        <v/>
      </c>
      <c r="HE75" s="38" t="str">
        <f t="shared" si="337"/>
        <v/>
      </c>
      <c r="HF75" s="38" t="str">
        <f t="shared" si="338"/>
        <v/>
      </c>
      <c r="HG75" s="38" t="str">
        <f t="shared" si="339"/>
        <v/>
      </c>
      <c r="HH75" s="41">
        <f t="shared" si="384"/>
        <v>0</v>
      </c>
      <c r="HI75" s="37" t="str">
        <f>IF($K75="○",VLOOKUP($C75&amp;"-"&amp;HI$4,'05市民生活実感調査'!$A$3:$BC$218,COLUMN('05市民生活実感調査'!$AS:$AS),FALSE),"-")</f>
        <v>-</v>
      </c>
      <c r="HJ75" s="38" t="str">
        <f>IF($L75="○",VLOOKUP($C75&amp;"-"&amp;HJ$4,'05市民生活実感調査'!$A$3:$BC$218,COLUMN('05市民生活実感調査'!$AS:$AS),FALSE),"-")</f>
        <v>-</v>
      </c>
      <c r="HK75" s="38" t="str">
        <f>IF($M75="○",VLOOKUP($C75&amp;"-"&amp;HK$4,'05市民生活実感調査'!$A$3:$BC$218,COLUMN('05市民生活実感調査'!$AS:$AS),FALSE),"-")</f>
        <v>-</v>
      </c>
      <c r="HL75" s="38" t="str">
        <f>IF($N75="○",VLOOKUP($C75&amp;"-"&amp;HL$4,'05市民生活実感調査'!$A$3:$BC$218,COLUMN('05市民生活実感調査'!$AS:$AS),FALSE),"-")</f>
        <v>-</v>
      </c>
      <c r="HM75" s="38" t="str">
        <f>IF($O75="○",VLOOKUP($C75&amp;"-"&amp;HM$4,'05市民生活実感調査'!$A$3:$BC$218,COLUMN('05市民生活実感調査'!$AS:$AS),FALSE),"-")</f>
        <v>-</v>
      </c>
      <c r="HN75" s="38" t="str">
        <f>IF($P75="○",VLOOKUP($C75&amp;"-"&amp;HN$4,'05市民生活実感調査'!$A$3:$BC$218,COLUMN('05市民生活実感調査'!$AS:$AS),FALSE),"-")</f>
        <v>-</v>
      </c>
      <c r="HO75" s="38" t="str">
        <f>IF($Q75="○",VLOOKUP($C75&amp;"-"&amp;HO$4,'05市民生活実感調査'!$A$3:$BC$218,COLUMN('05市民生活実感調査'!$AS:$AS),FALSE),"-")</f>
        <v>-</v>
      </c>
      <c r="HP75" s="38" t="str">
        <f>IF($R75="○",VLOOKUP($C75&amp;"-"&amp;HP$4,'05市民生活実感調査'!$A$3:$BC$218,COLUMN('05市民生活実感調査'!$AS:$AS),FALSE),"-")</f>
        <v>-</v>
      </c>
      <c r="HQ75" s="109" t="e">
        <f t="shared" si="385"/>
        <v>#DIV/0!</v>
      </c>
      <c r="HR75" s="37" t="str">
        <f t="shared" si="386"/>
        <v/>
      </c>
      <c r="HS75" s="38" t="str">
        <f t="shared" si="340"/>
        <v/>
      </c>
      <c r="HT75" s="38" t="str">
        <f t="shared" si="341"/>
        <v/>
      </c>
      <c r="HU75" s="38" t="str">
        <f t="shared" si="342"/>
        <v/>
      </c>
      <c r="HV75" s="38" t="str">
        <f t="shared" si="343"/>
        <v/>
      </c>
      <c r="HW75" s="38" t="str">
        <f t="shared" si="344"/>
        <v/>
      </c>
      <c r="HX75" s="38" t="str">
        <f t="shared" si="345"/>
        <v/>
      </c>
      <c r="HY75" s="38" t="str">
        <f t="shared" si="346"/>
        <v/>
      </c>
      <c r="HZ75" s="41" t="e">
        <f t="shared" si="387"/>
        <v>#DIV/0!</v>
      </c>
      <c r="IA75" s="13" t="str">
        <f t="shared" si="388"/>
        <v>市民実感</v>
      </c>
      <c r="IB75" s="5" t="str">
        <f t="shared" si="389"/>
        <v>地域防災力の充実強化に当たっては，市民一人一人の意識を高める必要があるため，市民生活実感評価を重視する。</v>
      </c>
      <c r="IC75" s="108" t="e">
        <f>VLOOKUP(GN75&amp;HQ75&amp;IA75,プルダウン!$AC$2:$AD$51,2,FALSE)</f>
        <v>#DIV/0!</v>
      </c>
      <c r="ID75" s="12" t="e">
        <f>VLOOKUP(IC75,プルダウン!$A$1:$B$6,2,FALSE)</f>
        <v>#DIV/0!</v>
      </c>
      <c r="IE75" s="11"/>
      <c r="IF75" s="12"/>
      <c r="IG75" s="22" t="s">
        <v>81</v>
      </c>
      <c r="IH75" s="116"/>
      <c r="II75" s="115" t="str">
        <f>VLOOKUP($A75&amp;"-"&amp;II$4,'04施策の客観指標'!$A$4:$AU$1029,COLUMN('04施策の客観指標'!$AT:$AT),FALSE)</f>
        <v>-</v>
      </c>
      <c r="IJ75" s="7" t="str">
        <f>VLOOKUP($A75&amp;"-"&amp;IJ$4,'04施策の客観指標'!$A$4:$AU$1029,COLUMN('04施策の客観指標'!$AT:$AT),FALSE)</f>
        <v>-</v>
      </c>
      <c r="IK75" s="7" t="str">
        <f>VLOOKUP($A75&amp;"-"&amp;IK$4,'04施策の客観指標'!$A$4:$AU$1029,COLUMN('04施策の客観指標'!$AT:$AT),FALSE)</f>
        <v>-</v>
      </c>
      <c r="IL75" s="7" t="str">
        <f>VLOOKUP($A75&amp;"-"&amp;IL$4,'04施策の客観指標'!$A$4:$AU$1029,COLUMN('04施策の客観指標'!$AT:$AT),FALSE)</f>
        <v>-</v>
      </c>
      <c r="IM75" s="7" t="str">
        <f>VLOOKUP($A75&amp;"-"&amp;IM$4,'04施策の客観指標'!$A$4:$AU$1029,COLUMN('04施策の客観指標'!$AT:$AT),FALSE)</f>
        <v>-</v>
      </c>
      <c r="IN75" s="7" t="str">
        <f>VLOOKUP($A75&amp;"-"&amp;IN$4,'04施策の客観指標'!$A$4:$AU$1029,COLUMN('04施策の客観指標'!$AT:$AT),FALSE)</f>
        <v>-</v>
      </c>
      <c r="IO75" s="7" t="str">
        <f>VLOOKUP($A75&amp;"-"&amp;IO$4,'04施策の客観指標'!$A$4:$AU$1029,COLUMN('04施策の客観指標'!$AT:$AT),FALSE)</f>
        <v>-</v>
      </c>
      <c r="IP75" s="7" t="str">
        <f>VLOOKUP($A75&amp;"-"&amp;IP$4,'04施策の客観指標'!$A$4:$AU$1029,COLUMN('04施策の客観指標'!$AT:$AT),FALSE)</f>
        <v>-</v>
      </c>
      <c r="IQ75" s="7" t="str">
        <f>VLOOKUP($A75&amp;"-"&amp;IQ$4,'04施策の客観指標'!$A$4:$AU$1029,COLUMN('04施策の客観指標'!$AT:$AT),FALSE)</f>
        <v>-</v>
      </c>
      <c r="IR75" s="109" t="str">
        <f t="shared" si="390"/>
        <v>e</v>
      </c>
      <c r="IS75" s="37">
        <f>VLOOKUP($A75&amp;"-"&amp;II$4,'04施策の客観指標'!$A$4:$AU$1029,COLUMN('04施策の客観指標'!$AU:$AU),FALSE)</f>
        <v>1</v>
      </c>
      <c r="IT75" s="38" t="str">
        <f>VLOOKUP($A75&amp;"-"&amp;IJ$4,'04施策の客観指標'!$A$4:$AU$1029,COLUMN('04施策の客観指標'!$AU:$AU),FALSE)</f>
        <v>-</v>
      </c>
      <c r="IU75" s="38" t="str">
        <f>VLOOKUP($A75&amp;"-"&amp;IK$4,'04施策の客観指標'!$A$4:$AU$1029,COLUMN('04施策の客観指標'!$AU:$AU),FALSE)</f>
        <v>-</v>
      </c>
      <c r="IV75" s="38" t="str">
        <f>VLOOKUP($A75&amp;"-"&amp;IL$4,'04施策の客観指標'!$A$4:$AU$1029,COLUMN('04施策の客観指標'!$AU:$AU),FALSE)</f>
        <v>-</v>
      </c>
      <c r="IW75" s="38" t="str">
        <f>VLOOKUP($A75&amp;"-"&amp;IM$4,'04施策の客観指標'!$A$4:$AU$1029,COLUMN('04施策の客観指標'!$AU:$AU),FALSE)</f>
        <v>-</v>
      </c>
      <c r="IX75" s="38" t="str">
        <f>VLOOKUP($A75&amp;"-"&amp;IN$4,'04施策の客観指標'!$A$4:$AU$1029,COLUMN('04施策の客観指標'!$AU:$AU),FALSE)</f>
        <v>-</v>
      </c>
      <c r="IY75" s="38" t="str">
        <f>VLOOKUP($A75&amp;"-"&amp;IO$4,'04施策の客観指標'!$A$4:$AU$1029,COLUMN('04施策の客観指標'!$AU:$AU),FALSE)</f>
        <v>-</v>
      </c>
      <c r="IZ75" s="38" t="str">
        <f>VLOOKUP($A75&amp;"-"&amp;IP$4,'04施策の客観指標'!$A$4:$AU$1029,COLUMN('04施策の客観指標'!$AU:$AU),FALSE)</f>
        <v>-</v>
      </c>
      <c r="JA75" s="38" t="str">
        <f>VLOOKUP($A75&amp;"-"&amp;IQ$4,'04施策の客観指標'!$A$4:$AU$1029,COLUMN('04施策の客観指標'!$AU:$AU),FALSE)</f>
        <v>-</v>
      </c>
      <c r="JB75" s="82">
        <f t="shared" si="391"/>
        <v>1</v>
      </c>
      <c r="JC75" s="37" t="str">
        <f t="shared" si="392"/>
        <v/>
      </c>
      <c r="JD75" s="38" t="str">
        <f t="shared" si="347"/>
        <v/>
      </c>
      <c r="JE75" s="38" t="str">
        <f t="shared" si="348"/>
        <v/>
      </c>
      <c r="JF75" s="38" t="str">
        <f t="shared" si="349"/>
        <v/>
      </c>
      <c r="JG75" s="38" t="str">
        <f t="shared" si="350"/>
        <v/>
      </c>
      <c r="JH75" s="38" t="str">
        <f t="shared" si="351"/>
        <v/>
      </c>
      <c r="JI75" s="38" t="str">
        <f t="shared" si="352"/>
        <v/>
      </c>
      <c r="JJ75" s="38" t="str">
        <f t="shared" si="353"/>
        <v/>
      </c>
      <c r="JK75" s="38" t="str">
        <f t="shared" si="354"/>
        <v/>
      </c>
      <c r="JL75" s="41">
        <f t="shared" si="393"/>
        <v>0</v>
      </c>
      <c r="JM75" s="37" t="str">
        <f>IF($K75="○",VLOOKUP($C75&amp;"-"&amp;JM$4,'05市民生活実感調査'!$A$3:$BC$218,COLUMN('05市民生活実感調査'!$BC:$BC),FALSE),"-")</f>
        <v>-</v>
      </c>
      <c r="JN75" s="38" t="str">
        <f>IF($L75="○",VLOOKUP($C75&amp;"-"&amp;JN$4,'05市民生活実感調査'!$A$3:$BC$218,COLUMN('05市民生活実感調査'!$BC:$BC),FALSE),"-")</f>
        <v>-</v>
      </c>
      <c r="JO75" s="38" t="str">
        <f>IF($M75="○",VLOOKUP($C75&amp;"-"&amp;JO$4,'05市民生活実感調査'!$A$3:$BC$218,COLUMN('05市民生活実感調査'!$BC:$BC),FALSE),"-")</f>
        <v>-</v>
      </c>
      <c r="JP75" s="38" t="str">
        <f>IF($N75="○",VLOOKUP($C75&amp;"-"&amp;JP$4,'05市民生活実感調査'!$A$3:$BC$218,COLUMN('05市民生活実感調査'!$BC:$BC),FALSE),"-")</f>
        <v>-</v>
      </c>
      <c r="JQ75" s="38" t="str">
        <f>IF($O75="○",VLOOKUP($C75&amp;"-"&amp;JQ$4,'05市民生活実感調査'!$A$3:$BC$218,COLUMN('05市民生活実感調査'!$BC:$BC),FALSE),"-")</f>
        <v>-</v>
      </c>
      <c r="JR75" s="38" t="str">
        <f>IF($P75="○",VLOOKUP($C75&amp;"-"&amp;JR$4,'05市民生活実感調査'!$A$3:$BC$218,COLUMN('05市民生活実感調査'!$BC:$BC),FALSE),"-")</f>
        <v>-</v>
      </c>
      <c r="JS75" s="38" t="str">
        <f>IF($Q75="○",VLOOKUP($C75&amp;"-"&amp;JS$4,'05市民生活実感調査'!$A$3:$BC$218,COLUMN('05市民生活実感調査'!$BC:$BC),FALSE),"-")</f>
        <v>-</v>
      </c>
      <c r="JT75" s="38" t="str">
        <f>IF($R75="○",VLOOKUP($C75&amp;"-"&amp;JT$4,'05市民生活実感調査'!$A$3:$BC$218,COLUMN('05市民生活実感調査'!$BC:$BC),FALSE),"-")</f>
        <v>-</v>
      </c>
      <c r="JU75" s="109" t="e">
        <f t="shared" si="394"/>
        <v>#DIV/0!</v>
      </c>
      <c r="JV75" s="37" t="str">
        <f t="shared" si="395"/>
        <v/>
      </c>
      <c r="JW75" s="38" t="str">
        <f t="shared" si="355"/>
        <v/>
      </c>
      <c r="JX75" s="38" t="str">
        <f t="shared" si="356"/>
        <v/>
      </c>
      <c r="JY75" s="38" t="str">
        <f t="shared" si="357"/>
        <v/>
      </c>
      <c r="JZ75" s="38" t="str">
        <f t="shared" si="358"/>
        <v/>
      </c>
      <c r="KA75" s="38" t="str">
        <f t="shared" si="359"/>
        <v/>
      </c>
      <c r="KB75" s="38" t="str">
        <f t="shared" si="360"/>
        <v/>
      </c>
      <c r="KC75" s="38" t="str">
        <f t="shared" si="361"/>
        <v/>
      </c>
      <c r="KD75" s="41" t="e">
        <f t="shared" si="396"/>
        <v>#DIV/0!</v>
      </c>
      <c r="KE75" s="13" t="str">
        <f t="shared" si="397"/>
        <v>市民実感</v>
      </c>
      <c r="KF75" s="5" t="str">
        <f t="shared" si="398"/>
        <v>地域防災力の充実強化に当たっては，市民一人一人の意識を高める必要があるため，市民生活実感評価を重視する。</v>
      </c>
      <c r="KG75" s="108" t="e">
        <f>VLOOKUP(IR75&amp;JU75&amp;KE75,プルダウン!$AC$2:$AD$51,2,FALSE)</f>
        <v>#DIV/0!</v>
      </c>
      <c r="KH75" s="12" t="e">
        <f>VLOOKUP(KG75,プルダウン!$A$1:$B$6,2,FALSE)</f>
        <v>#DIV/0!</v>
      </c>
      <c r="KI75" s="11"/>
      <c r="KJ75" s="12"/>
      <c r="KK75" s="22" t="s">
        <v>81</v>
      </c>
      <c r="KL75" s="5"/>
    </row>
    <row r="76" spans="1:298" ht="123" customHeight="1">
      <c r="A76" s="18">
        <v>2001</v>
      </c>
      <c r="B76" s="5" t="s">
        <v>230</v>
      </c>
      <c r="C76" s="47">
        <f t="shared" ref="C76" si="399">ROUNDDOWN(A76/100,0)</f>
        <v>20</v>
      </c>
      <c r="D76" s="12" t="str">
        <f>IFERROR(VLOOKUP(C76,プルダウン!$L$2:$M$28,2,FALSE),"-")</f>
        <v>歩くまち</v>
      </c>
      <c r="E76" s="5"/>
      <c r="F76" s="159" t="s">
        <v>2120</v>
      </c>
      <c r="G76" s="195" t="s">
        <v>1865</v>
      </c>
      <c r="H76" s="11"/>
      <c r="I76" s="20"/>
      <c r="J76" s="5"/>
      <c r="K76" s="42" t="s">
        <v>392</v>
      </c>
      <c r="L76" s="43" t="s">
        <v>392</v>
      </c>
      <c r="M76" s="43" t="s">
        <v>85</v>
      </c>
      <c r="N76" s="43" t="s">
        <v>85</v>
      </c>
      <c r="O76" s="43" t="s">
        <v>85</v>
      </c>
      <c r="P76" s="43" t="s">
        <v>85</v>
      </c>
      <c r="Q76" s="43" t="s">
        <v>85</v>
      </c>
      <c r="R76" s="41" t="s">
        <v>85</v>
      </c>
      <c r="S76" s="546" t="str">
        <f>VLOOKUP($A76&amp;"-"&amp;S$4,'04施策の客観指標'!$A$4:$AU$1029,COLUMN('04施策の客観指標'!$AP:$AP),FALSE)</f>
        <v>-</v>
      </c>
      <c r="T76" s="528" t="str">
        <f>VLOOKUP($A76&amp;"-"&amp;T$4,'04施策の客観指標'!$A$4:$AU$1029,COLUMN('04施策の客観指標'!$AP:$AP),FALSE)</f>
        <v>-</v>
      </c>
      <c r="U76" s="528" t="str">
        <f>VLOOKUP($A76&amp;"-"&amp;U$4,'04施策の客観指標'!$A$4:$AU$1029,COLUMN('04施策の客観指標'!$AP:$AP),FALSE)</f>
        <v>-</v>
      </c>
      <c r="V76" s="528" t="str">
        <f>VLOOKUP($A76&amp;"-"&amp;V$4,'04施策の客観指標'!$A$4:$AU$1029,COLUMN('04施策の客観指標'!$AP:$AP),FALSE)</f>
        <v>-</v>
      </c>
      <c r="W76" s="528" t="str">
        <f>VLOOKUP($A76&amp;"-"&amp;W$4,'04施策の客観指標'!$A$4:$AU$1029,COLUMN('04施策の客観指標'!$AP:$AP),FALSE)</f>
        <v>-</v>
      </c>
      <c r="X76" s="528" t="str">
        <f>VLOOKUP($A76&amp;"-"&amp;X$4,'04施策の客観指標'!$A$4:$AU$1029,COLUMN('04施策の客観指標'!$AP:$AP),FALSE)</f>
        <v>-</v>
      </c>
      <c r="Y76" s="528" t="str">
        <f>VLOOKUP($A76&amp;"-"&amp;Y$4,'04施策の客観指標'!$A$4:$AU$1029,COLUMN('04施策の客観指標'!$AP:$AP),FALSE)</f>
        <v>-</v>
      </c>
      <c r="Z76" s="528" t="str">
        <f>VLOOKUP($A76&amp;"-"&amp;Z$4,'04施策の客観指標'!$A$4:$AU$1029,COLUMN('04施策の客観指標'!$AP:$AP),FALSE)</f>
        <v>-</v>
      </c>
      <c r="AA76" s="529" t="str">
        <f>VLOOKUP($A76&amp;"-"&amp;AA$4,'04施策の客観指標'!$A$4:$AU$1029,COLUMN('04施策の客観指標'!$AP:$AP),FALSE)</f>
        <v>-</v>
      </c>
      <c r="AB76" s="547" t="str">
        <f t="shared" si="362"/>
        <v>-</v>
      </c>
      <c r="AC76" s="252" t="str">
        <f>VLOOKUP($A76&amp;"-"&amp;S$4,'04施策の客観指標'!$A$4:$AU$1029,COLUMN('04施策の客観指標'!$AU:$AU),FALSE)</f>
        <v>-</v>
      </c>
      <c r="AD76" s="38" t="str">
        <f>VLOOKUP($A76&amp;"-"&amp;T$4,'04施策の客観指標'!$A$4:$AU$1029,COLUMN('04施策の客観指標'!$AU:$AU),FALSE)</f>
        <v>-</v>
      </c>
      <c r="AE76" s="38" t="str">
        <f>VLOOKUP($A76&amp;"-"&amp;U$4,'04施策の客観指標'!$A$4:$AU$1029,COLUMN('04施策の客観指標'!$AU:$AU),FALSE)</f>
        <v>-</v>
      </c>
      <c r="AF76" s="38" t="str">
        <f>VLOOKUP($A76&amp;"-"&amp;V$4,'04施策の客観指標'!$A$4:$AU$1029,COLUMN('04施策の客観指標'!$AU:$AU),FALSE)</f>
        <v>-</v>
      </c>
      <c r="AG76" s="38" t="str">
        <f>VLOOKUP($A76&amp;"-"&amp;W$4,'04施策の客観指標'!$A$4:$AU$1029,COLUMN('04施策の客観指標'!$AU:$AU),FALSE)</f>
        <v>-</v>
      </c>
      <c r="AH76" s="38" t="str">
        <f>VLOOKUP($A76&amp;"-"&amp;X$4,'04施策の客観指標'!$A$4:$AU$1029,COLUMN('04施策の客観指標'!$AU:$AU),FALSE)</f>
        <v>-</v>
      </c>
      <c r="AI76" s="38" t="str">
        <f>VLOOKUP($A76&amp;"-"&amp;Y$4,'04施策の客観指標'!$A$4:$AU$1029,COLUMN('04施策の客観指標'!$AU:$AU),FALSE)</f>
        <v>-</v>
      </c>
      <c r="AJ76" s="38" t="str">
        <f>VLOOKUP($A76&amp;"-"&amp;Z$4,'04施策の客観指標'!$A$4:$AU$1029,COLUMN('04施策の客観指標'!$AU:$AU),FALSE)</f>
        <v>-</v>
      </c>
      <c r="AK76" s="38" t="str">
        <f>VLOOKUP($A76&amp;"-"&amp;AA$4,'04施策の客観指標'!$A$4:$AU$1029,COLUMN('04施策の客観指標'!$AU:$AU),FALSE)</f>
        <v>-</v>
      </c>
      <c r="AL76" s="82">
        <f t="shared" ref="AL76" si="400">SUM(AC76:AK76)</f>
        <v>0</v>
      </c>
      <c r="AM76" s="37" t="str">
        <f t="shared" ref="AM76" si="401">_xlfn.SWITCH(S76,"a",4*AC76,"b",3*AC76,"c",2*AC76,"d",1*AC76,"e",0*AC76,"-","")</f>
        <v/>
      </c>
      <c r="AN76" s="38" t="str">
        <f t="shared" ref="AN76" si="402">_xlfn.SWITCH(T76,"a",4*AD76,"b",3*AD76,"c",2*AD76,"d",1*AD76,"e",0*AD76,"-","")</f>
        <v/>
      </c>
      <c r="AO76" s="38" t="str">
        <f t="shared" ref="AO76" si="403">_xlfn.SWITCH(U76,"a",4*AE76,"b",3*AE76,"c",2*AE76,"d",1*AE76,"e",0*AE76,"-","")</f>
        <v/>
      </c>
      <c r="AP76" s="38" t="str">
        <f t="shared" ref="AP76" si="404">_xlfn.SWITCH(V76,"a",4*AF76,"b",3*AF76,"c",2*AF76,"d",1*AF76,"e",0*AF76,"-","")</f>
        <v/>
      </c>
      <c r="AQ76" s="38" t="str">
        <f t="shared" ref="AQ76" si="405">_xlfn.SWITCH(W76,"a",4*AG76,"b",3*AG76,"c",2*AG76,"d",1*AG76,"e",0*AG76,"-","")</f>
        <v/>
      </c>
      <c r="AR76" s="38" t="str">
        <f t="shared" ref="AR76" si="406">_xlfn.SWITCH(X76,"a",4*AH76,"b",3*AH76,"c",2*AH76,"d",1*AH76,"e",0*AH76,"-","")</f>
        <v/>
      </c>
      <c r="AS76" s="38" t="str">
        <f t="shared" ref="AS76" si="407">_xlfn.SWITCH(Y76,"a",4*AI76,"b",3*AI76,"c",2*AI76,"d",1*AI76,"e",0*AI76,"-","")</f>
        <v/>
      </c>
      <c r="AT76" s="38" t="str">
        <f t="shared" ref="AT76" si="408">_xlfn.SWITCH(Z76,"a",4*AJ76,"b",3*AJ76,"c",2*AJ76,"d",1*AJ76,"e",0*AJ76,"-","")</f>
        <v/>
      </c>
      <c r="AU76" s="253" t="str">
        <f t="shared" ref="AU76" si="409">_xlfn.SWITCH(AA76,"a",4*AK76,"b",3*AK76,"c",2*AK76,"d",1*AK76,"e",0*AK76,"-","")</f>
        <v/>
      </c>
      <c r="AV76" s="81" t="str">
        <f t="shared" si="200"/>
        <v>-</v>
      </c>
      <c r="AW76" s="534" t="str">
        <f>IF($K76="○",VLOOKUP($C76&amp;"-"&amp;AW$4,'05市民生活実感調査'!$A$3:$BC$218,COLUMN('05市民生活実感調査'!$O:$O),FALSE),"-")</f>
        <v>c</v>
      </c>
      <c r="AX76" s="535" t="str">
        <f>IF($L76="○",VLOOKUP($C76&amp;"-"&amp;AX$4,'05市民生活実感調査'!$A$3:$BC$218,COLUMN('05市民生活実感調査'!$O:$O),FALSE),"-")</f>
        <v>b</v>
      </c>
      <c r="AY76" s="535" t="str">
        <f>IF($M76="○",VLOOKUP($C76&amp;"-"&amp;AY$4,'05市民生活実感調査'!$A$3:$BC$218,COLUMN('05市民生活実感調査'!$O:$O),FALSE),"-")</f>
        <v>-</v>
      </c>
      <c r="AZ76" s="535" t="str">
        <f>IF($N76="○",VLOOKUP($C76&amp;"-"&amp;AZ$4,'05市民生活実感調査'!$A$3:$BC$218,COLUMN('05市民生活実感調査'!$O:$O),FALSE),"-")</f>
        <v>-</v>
      </c>
      <c r="BA76" s="535" t="str">
        <f>IF($O76="○",VLOOKUP($C76&amp;"-"&amp;BA$4,'05市民生活実感調査'!$A$3:$BC$218,COLUMN('05市民生活実感調査'!$O:$O),FALSE),"-")</f>
        <v>-</v>
      </c>
      <c r="BB76" s="535" t="str">
        <f>IF($P76="○",VLOOKUP($C76&amp;"-"&amp;BB$4,'05市民生活実感調査'!$A$3:$BC$218,COLUMN('05市民生活実感調査'!$O:$O),FALSE),"-")</f>
        <v>-</v>
      </c>
      <c r="BC76" s="535" t="str">
        <f>IF($Q76="○",VLOOKUP($C76&amp;"-"&amp;BC$4,'05市民生活実感調査'!$A$3:$BC$218,COLUMN('05市民生活実感調査'!$O:$O),FALSE),"-")</f>
        <v>-</v>
      </c>
      <c r="BD76" s="535" t="str">
        <f>IF($R76="○",VLOOKUP($C76&amp;"-"&amp;BD$4,'05市民生活実感調査'!$A$3:$BC$218,COLUMN('05市民生活実感調査'!$O:$O),FALSE),"-")</f>
        <v>-</v>
      </c>
      <c r="BE76" s="536" t="str">
        <f t="shared" si="363"/>
        <v>b</v>
      </c>
      <c r="BF76" s="37">
        <f t="shared" ref="BF76" si="410">_xlfn.SWITCH(AW76,"a",4,"b",3,"c",2,"d",1,"e",0,"-","")</f>
        <v>2</v>
      </c>
      <c r="BG76" s="38">
        <f t="shared" ref="BG76" si="411">_xlfn.SWITCH(AX76,"a",4,"b",3,"c",2,"d",1,"e",0,"-","")</f>
        <v>3</v>
      </c>
      <c r="BH76" s="38" t="str">
        <f t="shared" ref="BH76" si="412">_xlfn.SWITCH(AY76,"a",4,"b",3,"c",2,"d",1,"e",0,"-","")</f>
        <v/>
      </c>
      <c r="BI76" s="38" t="str">
        <f t="shared" ref="BI76" si="413">_xlfn.SWITCH(AZ76,"a",4,"b",3,"c",2,"d",1,"e",0,"-","")</f>
        <v/>
      </c>
      <c r="BJ76" s="38" t="str">
        <f t="shared" ref="BJ76" si="414">_xlfn.SWITCH(BA76,"a",4,"b",3,"c",2,"d",1,"e",0,"-","")</f>
        <v/>
      </c>
      <c r="BK76" s="38" t="str">
        <f t="shared" ref="BK76" si="415">_xlfn.SWITCH(BB76,"a",4,"b",3,"c",2,"d",1,"e",0,"-","")</f>
        <v/>
      </c>
      <c r="BL76" s="38" t="str">
        <f t="shared" ref="BL76" si="416">_xlfn.SWITCH(BC76,"a",4,"b",3,"c",2,"d",1,"e",0,"-","")</f>
        <v/>
      </c>
      <c r="BM76" s="38" t="str">
        <f t="shared" ref="BM76" si="417">_xlfn.SWITCH(BD76,"a",4,"b",3,"c",2,"d",1,"e",0,"-","")</f>
        <v/>
      </c>
      <c r="BN76" s="41">
        <f t="shared" ref="BN76" si="418">SUM(BF76:BM76)/COUNT(BF76:BM76)/4</f>
        <v>0.625</v>
      </c>
      <c r="BO76" s="264" t="s">
        <v>124</v>
      </c>
      <c r="BP76" s="161" t="s">
        <v>2219</v>
      </c>
      <c r="BQ76" s="586" t="str">
        <f>VLOOKUP(AB76&amp;BE76&amp;BO76,[25]プルダウン!$AC$2:$AD$71,2,FALSE)</f>
        <v>B</v>
      </c>
      <c r="BR76" s="587" t="str">
        <f>VLOOKUP(BQ76,プルダウン!$A$1:$B$6,2,FALSE)</f>
        <v>政策の目的がかなり達成されている</v>
      </c>
      <c r="BS76" s="11"/>
      <c r="BT76" s="20"/>
      <c r="BU76" s="161" t="s">
        <v>2263</v>
      </c>
      <c r="BV76" s="296" t="s">
        <v>2648</v>
      </c>
      <c r="BW76" s="115" t="str">
        <f>VLOOKUP($A76&amp;"-"&amp;BW$4,'04施策の客観指標'!$A$4:$AU$1029,COLUMN('04施策の客観指標'!$AQ:$AQ),FALSE)</f>
        <v>-</v>
      </c>
      <c r="BX76" s="7" t="str">
        <f>VLOOKUP($A76&amp;"-"&amp;BX$4,'04施策の客観指標'!$A$4:$AU$1029,COLUMN('04施策の客観指標'!$AQ:$AQ),FALSE)</f>
        <v>-</v>
      </c>
      <c r="BY76" s="7" t="str">
        <f>VLOOKUP($A76&amp;"-"&amp;BY$4,'04施策の客観指標'!$A$4:$AU$1029,COLUMN('04施策の客観指標'!$AQ:$AQ),FALSE)</f>
        <v>-</v>
      </c>
      <c r="BZ76" s="7" t="str">
        <f>VLOOKUP($A76&amp;"-"&amp;BZ$4,'04施策の客観指標'!$A$4:$AU$1029,COLUMN('04施策の客観指標'!$AQ:$AQ),FALSE)</f>
        <v>-</v>
      </c>
      <c r="CA76" s="7" t="str">
        <f>VLOOKUP($A76&amp;"-"&amp;CA$4,'04施策の客観指標'!$A$4:$AU$1029,COLUMN('04施策の客観指標'!$AQ:$AQ),FALSE)</f>
        <v>-</v>
      </c>
      <c r="CB76" s="7" t="str">
        <f>VLOOKUP($A76&amp;"-"&amp;CB$4,'04施策の客観指標'!$A$4:$AU$1029,COLUMN('04施策の客観指標'!$AQ:$AQ),FALSE)</f>
        <v>-</v>
      </c>
      <c r="CC76" s="7" t="str">
        <f>VLOOKUP($A76&amp;"-"&amp;CC$4,'04施策の客観指標'!$A$4:$AU$1029,COLUMN('04施策の客観指標'!$AQ:$AQ),FALSE)</f>
        <v>-</v>
      </c>
      <c r="CD76" s="7" t="str">
        <f>VLOOKUP($A76&amp;"-"&amp;CD$4,'04施策の客観指標'!$A$4:$AU$1029,COLUMN('04施策の客観指標'!$AQ:$AQ),FALSE)</f>
        <v>-</v>
      </c>
      <c r="CE76" s="7" t="str">
        <f>VLOOKUP($A76&amp;"-"&amp;CE$4,'04施策の客観指標'!$A$4:$AU$1029,COLUMN('04施策の客観指標'!$AQ:$AQ),FALSE)</f>
        <v>-</v>
      </c>
      <c r="CF76" s="109" t="e">
        <f t="shared" si="364"/>
        <v>#DIV/0!</v>
      </c>
      <c r="CG76" s="37" t="str">
        <f>VLOOKUP($A76&amp;"-"&amp;BW$4,'04施策の客観指標'!$A$4:$AU$1029,COLUMN('04施策の客観指標'!$AU:$AU),FALSE)</f>
        <v>-</v>
      </c>
      <c r="CH76" s="38" t="str">
        <f>VLOOKUP($A76&amp;"-"&amp;BX$4,'04施策の客観指標'!$A$4:$AU$1029,COLUMN('04施策の客観指標'!$AU:$AU),FALSE)</f>
        <v>-</v>
      </c>
      <c r="CI76" s="38" t="str">
        <f>VLOOKUP($A76&amp;"-"&amp;BY$4,'04施策の客観指標'!$A$4:$AU$1029,COLUMN('04施策の客観指標'!$AU:$AU),FALSE)</f>
        <v>-</v>
      </c>
      <c r="CJ76" s="38" t="str">
        <f>VLOOKUP($A76&amp;"-"&amp;BZ$4,'04施策の客観指標'!$A$4:$AU$1029,COLUMN('04施策の客観指標'!$AU:$AU),FALSE)</f>
        <v>-</v>
      </c>
      <c r="CK76" s="38" t="str">
        <f>VLOOKUP($A76&amp;"-"&amp;CA$4,'04施策の客観指標'!$A$4:$AU$1029,COLUMN('04施策の客観指標'!$AU:$AU),FALSE)</f>
        <v>-</v>
      </c>
      <c r="CL76" s="38" t="str">
        <f>VLOOKUP($A76&amp;"-"&amp;CB$4,'04施策の客観指標'!$A$4:$AU$1029,COLUMN('04施策の客観指標'!$AU:$AU),FALSE)</f>
        <v>-</v>
      </c>
      <c r="CM76" s="38" t="str">
        <f>VLOOKUP($A76&amp;"-"&amp;CC$4,'04施策の客観指標'!$A$4:$AU$1029,COLUMN('04施策の客観指標'!$AU:$AU),FALSE)</f>
        <v>-</v>
      </c>
      <c r="CN76" s="38" t="str">
        <f>VLOOKUP($A76&amp;"-"&amp;CD$4,'04施策の客観指標'!$A$4:$AU$1029,COLUMN('04施策の客観指標'!$AU:$AU),FALSE)</f>
        <v>-</v>
      </c>
      <c r="CO76" s="38" t="str">
        <f>VLOOKUP($A76&amp;"-"&amp;CE$4,'04施策の客観指標'!$A$4:$AU$1029,COLUMN('04施策の客観指標'!$AU:$AU),FALSE)</f>
        <v>-</v>
      </c>
      <c r="CP76" s="82">
        <f t="shared" si="365"/>
        <v>0</v>
      </c>
      <c r="CQ76" s="37" t="str">
        <f t="shared" si="301"/>
        <v/>
      </c>
      <c r="CR76" s="38" t="str">
        <f t="shared" si="302"/>
        <v/>
      </c>
      <c r="CS76" s="38" t="str">
        <f t="shared" si="303"/>
        <v/>
      </c>
      <c r="CT76" s="38" t="str">
        <f t="shared" si="304"/>
        <v/>
      </c>
      <c r="CU76" s="38" t="str">
        <f t="shared" si="305"/>
        <v/>
      </c>
      <c r="CV76" s="38" t="str">
        <f t="shared" si="306"/>
        <v/>
      </c>
      <c r="CW76" s="38" t="str">
        <f t="shared" si="307"/>
        <v/>
      </c>
      <c r="CX76" s="38" t="str">
        <f t="shared" si="308"/>
        <v/>
      </c>
      <c r="CY76" s="38" t="str">
        <f t="shared" si="309"/>
        <v/>
      </c>
      <c r="CZ76" s="41" t="e">
        <f t="shared" si="366"/>
        <v>#DIV/0!</v>
      </c>
      <c r="DA76" s="37" t="str">
        <f>IF($K76="○",VLOOKUP($C76&amp;"-"&amp;DA$4,'05市民生活実感調査'!$A$3:$BC$218,COLUMN('05市民生活実感調査'!$Y:$Y),FALSE),"-")</f>
        <v>-</v>
      </c>
      <c r="DB76" s="38" t="str">
        <f>IF($L76="○",VLOOKUP($C76&amp;"-"&amp;DB$4,'05市民生活実感調査'!$A$3:$BC$218,COLUMN('05市民生活実感調査'!$Y:$Y),FALSE),"-")</f>
        <v>-</v>
      </c>
      <c r="DC76" s="38" t="str">
        <f>IF($M76="○",VLOOKUP($C76&amp;"-"&amp;DC$4,'05市民生活実感調査'!$A$3:$BC$218,COLUMN('05市民生活実感調査'!$Y:$Y),FALSE),"-")</f>
        <v>-</v>
      </c>
      <c r="DD76" s="38" t="str">
        <f>IF($N76="○",VLOOKUP($C76&amp;"-"&amp;DD$4,'05市民生活実感調査'!$A$3:$BC$218,COLUMN('05市民生活実感調査'!$Y:$Y),FALSE),"-")</f>
        <v>-</v>
      </c>
      <c r="DE76" s="38" t="str">
        <f>IF($O76="○",VLOOKUP($C76&amp;"-"&amp;DE$4,'05市民生活実感調査'!$A$3:$BC$218,COLUMN('05市民生活実感調査'!$Y:$Y),FALSE),"-")</f>
        <v>-</v>
      </c>
      <c r="DF76" s="38" t="str">
        <f>IF($P76="○",VLOOKUP($C76&amp;"-"&amp;DF$4,'05市民生活実感調査'!$A$3:$BC$218,COLUMN('05市民生活実感調査'!$Y:$Y),FALSE),"-")</f>
        <v>-</v>
      </c>
      <c r="DG76" s="38" t="str">
        <f>IF($Q76="○",VLOOKUP($C76&amp;"-"&amp;DG$4,'05市民生活実感調査'!$A$3:$BC$218,COLUMN('05市民生活実感調査'!$Y:$Y),FALSE),"-")</f>
        <v>-</v>
      </c>
      <c r="DH76" s="38" t="str">
        <f>IF($R76="○",VLOOKUP($C76&amp;"-"&amp;DH$4,'05市民生活実感調査'!$A$3:$BC$218,COLUMN('05市民生活実感調査'!$Y:$Y),FALSE),"-")</f>
        <v>-</v>
      </c>
      <c r="DI76" s="109" t="e">
        <f t="shared" si="367"/>
        <v>#DIV/0!</v>
      </c>
      <c r="DJ76" s="37" t="str">
        <f t="shared" si="368"/>
        <v/>
      </c>
      <c r="DK76" s="38" t="str">
        <f t="shared" si="310"/>
        <v/>
      </c>
      <c r="DL76" s="38" t="str">
        <f t="shared" si="311"/>
        <v/>
      </c>
      <c r="DM76" s="38" t="str">
        <f t="shared" si="312"/>
        <v/>
      </c>
      <c r="DN76" s="38" t="str">
        <f t="shared" si="313"/>
        <v/>
      </c>
      <c r="DO76" s="38" t="str">
        <f t="shared" si="314"/>
        <v/>
      </c>
      <c r="DP76" s="38" t="str">
        <f t="shared" si="315"/>
        <v/>
      </c>
      <c r="DQ76" s="38" t="str">
        <f t="shared" si="316"/>
        <v/>
      </c>
      <c r="DR76" s="41" t="e">
        <f t="shared" si="369"/>
        <v>#DIV/0!</v>
      </c>
      <c r="DS76" s="13" t="str">
        <f t="shared" si="370"/>
        <v>客観指標</v>
      </c>
      <c r="DT76" s="5" t="str">
        <f t="shared" si="371"/>
        <v>市民の生活実感に施策の効果がすぐ反映されにくい性質があるため，客観指標総合評価を重視する。</v>
      </c>
      <c r="DU76" s="108" t="e">
        <f>VLOOKUP(CF76&amp;DI76&amp;DS76,プルダウン!$AC$2:$AD$51,2,FALSE)</f>
        <v>#DIV/0!</v>
      </c>
      <c r="DV76" s="12" t="e">
        <f>VLOOKUP(DU76,プルダウン!$A$1:$B$6,2,FALSE)</f>
        <v>#DIV/0!</v>
      </c>
      <c r="DW76" s="11"/>
      <c r="DX76" s="12"/>
      <c r="DY76" s="22" t="s">
        <v>81</v>
      </c>
      <c r="DZ76" s="116"/>
      <c r="EA76" s="115" t="str">
        <f>VLOOKUP($A76&amp;"-"&amp;EA$4,'04施策の客観指標'!$A$4:$AU$1029,COLUMN('04施策の客観指標'!$AR:$AR),FALSE)</f>
        <v>-</v>
      </c>
      <c r="EB76" s="7" t="str">
        <f>VLOOKUP($A76&amp;"-"&amp;EB$4,'04施策の客観指標'!$A$4:$AU$1029,COLUMN('04施策の客観指標'!$AR:$AR),FALSE)</f>
        <v>-</v>
      </c>
      <c r="EC76" s="7" t="str">
        <f>VLOOKUP($A76&amp;"-"&amp;EC$4,'04施策の客観指標'!$A$4:$AU$1029,COLUMN('04施策の客観指標'!$AR:$AR),FALSE)</f>
        <v>-</v>
      </c>
      <c r="ED76" s="7" t="str">
        <f>VLOOKUP($A76&amp;"-"&amp;ED$4,'04施策の客観指標'!$A$4:$AU$1029,COLUMN('04施策の客観指標'!$AR:$AR),FALSE)</f>
        <v>-</v>
      </c>
      <c r="EE76" s="7" t="str">
        <f>VLOOKUP($A76&amp;"-"&amp;EE$4,'04施策の客観指標'!$A$4:$AU$1029,COLUMN('04施策の客観指標'!$AR:$AR),FALSE)</f>
        <v>-</v>
      </c>
      <c r="EF76" s="7" t="str">
        <f>VLOOKUP($A76&amp;"-"&amp;EF$4,'04施策の客観指標'!$A$4:$AU$1029,COLUMN('04施策の客観指標'!$AR:$AR),FALSE)</f>
        <v>-</v>
      </c>
      <c r="EG76" s="7" t="str">
        <f>VLOOKUP($A76&amp;"-"&amp;EG$4,'04施策の客観指標'!$A$4:$AU$1029,COLUMN('04施策の客観指標'!$AR:$AR),FALSE)</f>
        <v>-</v>
      </c>
      <c r="EH76" s="7" t="str">
        <f>VLOOKUP($A76&amp;"-"&amp;EH$4,'04施策の客観指標'!$A$4:$AU$1029,COLUMN('04施策の客観指標'!$AR:$AR),FALSE)</f>
        <v>-</v>
      </c>
      <c r="EI76" s="7" t="str">
        <f>VLOOKUP($A76&amp;"-"&amp;EI$4,'04施策の客観指標'!$A$4:$AU$1029,COLUMN('04施策の客観指標'!$AR:$AR),FALSE)</f>
        <v>-</v>
      </c>
      <c r="EJ76" s="109" t="e">
        <f t="shared" si="372"/>
        <v>#DIV/0!</v>
      </c>
      <c r="EK76" s="37" t="str">
        <f>VLOOKUP($A76&amp;"-"&amp;EA$4,'04施策の客観指標'!$A$4:$AU$1029,COLUMN('04施策の客観指標'!$AU:$AU),FALSE)</f>
        <v>-</v>
      </c>
      <c r="EL76" s="38" t="str">
        <f>VLOOKUP($A76&amp;"-"&amp;EB$4,'04施策の客観指標'!$A$4:$AU$1029,COLUMN('04施策の客観指標'!$AU:$AU),FALSE)</f>
        <v>-</v>
      </c>
      <c r="EM76" s="38" t="str">
        <f>VLOOKUP($A76&amp;"-"&amp;EC$4,'04施策の客観指標'!$A$4:$AU$1029,COLUMN('04施策の客観指標'!$AU:$AU),FALSE)</f>
        <v>-</v>
      </c>
      <c r="EN76" s="38" t="str">
        <f>VLOOKUP($A76&amp;"-"&amp;ED$4,'04施策の客観指標'!$A$4:$AU$1029,COLUMN('04施策の客観指標'!$AU:$AU),FALSE)</f>
        <v>-</v>
      </c>
      <c r="EO76" s="38" t="str">
        <f>VLOOKUP($A76&amp;"-"&amp;EE$4,'04施策の客観指標'!$A$4:$AU$1029,COLUMN('04施策の客観指標'!$AU:$AU),FALSE)</f>
        <v>-</v>
      </c>
      <c r="EP76" s="38" t="str">
        <f>VLOOKUP($A76&amp;"-"&amp;EF$4,'04施策の客観指標'!$A$4:$AU$1029,COLUMN('04施策の客観指標'!$AU:$AU),FALSE)</f>
        <v>-</v>
      </c>
      <c r="EQ76" s="38" t="str">
        <f>VLOOKUP($A76&amp;"-"&amp;EG$4,'04施策の客観指標'!$A$4:$AU$1029,COLUMN('04施策の客観指標'!$AU:$AU),FALSE)</f>
        <v>-</v>
      </c>
      <c r="ER76" s="38" t="str">
        <f>VLOOKUP($A76&amp;"-"&amp;EH$4,'04施策の客観指標'!$A$4:$AU$1029,COLUMN('04施策の客観指標'!$AU:$AU),FALSE)</f>
        <v>-</v>
      </c>
      <c r="ES76" s="38" t="str">
        <f>VLOOKUP($A76&amp;"-"&amp;EI$4,'04施策の客観指標'!$A$4:$AU$1029,COLUMN('04施策の客観指標'!$AU:$AU),FALSE)</f>
        <v>-</v>
      </c>
      <c r="ET76" s="82">
        <f t="shared" si="373"/>
        <v>0</v>
      </c>
      <c r="EU76" s="37" t="str">
        <f t="shared" si="374"/>
        <v/>
      </c>
      <c r="EV76" s="38" t="str">
        <f t="shared" si="317"/>
        <v/>
      </c>
      <c r="EW76" s="38" t="str">
        <f t="shared" si="318"/>
        <v/>
      </c>
      <c r="EX76" s="38" t="str">
        <f t="shared" si="319"/>
        <v/>
      </c>
      <c r="EY76" s="38" t="str">
        <f t="shared" si="320"/>
        <v/>
      </c>
      <c r="EZ76" s="38" t="str">
        <f t="shared" si="321"/>
        <v/>
      </c>
      <c r="FA76" s="38" t="str">
        <f t="shared" si="322"/>
        <v/>
      </c>
      <c r="FB76" s="38" t="str">
        <f t="shared" si="323"/>
        <v/>
      </c>
      <c r="FC76" s="38" t="str">
        <f t="shared" si="324"/>
        <v/>
      </c>
      <c r="FD76" s="41" t="e">
        <f t="shared" si="375"/>
        <v>#DIV/0!</v>
      </c>
      <c r="FE76" s="37" t="str">
        <f>IF($K76="○",VLOOKUP($C76&amp;"-"&amp;FE$4,'05市民生活実感調査'!$A$3:$BC$218,COLUMN('05市民生活実感調査'!$AI:$AI),FALSE),"-")</f>
        <v>-</v>
      </c>
      <c r="FF76" s="38" t="str">
        <f>IF($L76="○",VLOOKUP($C76&amp;"-"&amp;FF$4,'05市民生活実感調査'!$A$3:$BC$218,COLUMN('05市民生活実感調査'!$AI:$AI),FALSE),"-")</f>
        <v>-</v>
      </c>
      <c r="FG76" s="38" t="str">
        <f>IF($M76="○",VLOOKUP($C76&amp;"-"&amp;FG$4,'05市民生活実感調査'!$A$3:$BC$218,COLUMN('05市民生活実感調査'!$AI:$AI),FALSE),"-")</f>
        <v>-</v>
      </c>
      <c r="FH76" s="38" t="str">
        <f>IF($N76="○",VLOOKUP($C76&amp;"-"&amp;FH$4,'05市民生活実感調査'!$A$3:$BC$218,COLUMN('05市民生活実感調査'!$AI:$AI),FALSE),"-")</f>
        <v>-</v>
      </c>
      <c r="FI76" s="38" t="str">
        <f>IF($O76="○",VLOOKUP($C76&amp;"-"&amp;FI$4,'05市民生活実感調査'!$A$3:$BC$218,COLUMN('05市民生活実感調査'!$AI:$AI),FALSE),"-")</f>
        <v>-</v>
      </c>
      <c r="FJ76" s="38" t="str">
        <f>IF($P76="○",VLOOKUP($C76&amp;"-"&amp;FJ$4,'05市民生活実感調査'!$A$3:$BC$218,COLUMN('05市民生活実感調査'!$AI:$AI),FALSE),"-")</f>
        <v>-</v>
      </c>
      <c r="FK76" s="38" t="str">
        <f>IF($Q76="○",VLOOKUP($C76&amp;"-"&amp;FK$4,'05市民生活実感調査'!$A$3:$BC$218,COLUMN('05市民生活実感調査'!$AI:$AI),FALSE),"-")</f>
        <v>-</v>
      </c>
      <c r="FL76" s="38" t="str">
        <f>IF($R76="○",VLOOKUP($C76&amp;"-"&amp;FL$4,'05市民生活実感調査'!$A$3:$BC$218,COLUMN('05市民生活実感調査'!$AI:$AI),FALSE),"-")</f>
        <v>-</v>
      </c>
      <c r="FM76" s="109" t="e">
        <f t="shared" si="376"/>
        <v>#DIV/0!</v>
      </c>
      <c r="FN76" s="37" t="str">
        <f t="shared" si="377"/>
        <v/>
      </c>
      <c r="FO76" s="38" t="str">
        <f t="shared" si="325"/>
        <v/>
      </c>
      <c r="FP76" s="38" t="str">
        <f t="shared" si="326"/>
        <v/>
      </c>
      <c r="FQ76" s="38" t="str">
        <f t="shared" si="327"/>
        <v/>
      </c>
      <c r="FR76" s="38" t="str">
        <f t="shared" si="328"/>
        <v/>
      </c>
      <c r="FS76" s="38" t="str">
        <f t="shared" si="329"/>
        <v/>
      </c>
      <c r="FT76" s="38" t="str">
        <f t="shared" si="330"/>
        <v/>
      </c>
      <c r="FU76" s="38" t="str">
        <f t="shared" si="331"/>
        <v/>
      </c>
      <c r="FV76" s="41" t="e">
        <f t="shared" si="378"/>
        <v>#DIV/0!</v>
      </c>
      <c r="FW76" s="13" t="str">
        <f t="shared" si="379"/>
        <v>客観指標</v>
      </c>
      <c r="FX76" s="5" t="str">
        <f t="shared" si="380"/>
        <v>市民の生活実感に施策の効果がすぐ反映されにくい性質があるため，客観指標総合評価を重視する。</v>
      </c>
      <c r="FY76" s="108" t="e">
        <f>VLOOKUP(EJ76&amp;FM76&amp;FW76,プルダウン!$AC$2:$AD$51,2,FALSE)</f>
        <v>#DIV/0!</v>
      </c>
      <c r="FZ76" s="12" t="e">
        <f>VLOOKUP(FY76,プルダウン!$A$1:$B$6,2,FALSE)</f>
        <v>#DIV/0!</v>
      </c>
      <c r="GA76" s="11"/>
      <c r="GB76" s="12"/>
      <c r="GC76" s="22" t="s">
        <v>81</v>
      </c>
      <c r="GD76" s="116"/>
      <c r="GE76" s="115" t="str">
        <f>VLOOKUP($A76&amp;"-"&amp;GE$4,'04施策の客観指標'!$A$4:$AU$1029,COLUMN('04施策の客観指標'!$AS:$AS),FALSE)</f>
        <v>-</v>
      </c>
      <c r="GF76" s="7" t="str">
        <f>VLOOKUP($A76&amp;"-"&amp;GF$4,'04施策の客観指標'!$A$4:$AU$1029,COLUMN('04施策の客観指標'!$AS:$AS),FALSE)</f>
        <v>-</v>
      </c>
      <c r="GG76" s="7" t="str">
        <f>VLOOKUP($A76&amp;"-"&amp;GG$4,'04施策の客観指標'!$A$4:$AU$1029,COLUMN('04施策の客観指標'!$AS:$AS),FALSE)</f>
        <v>-</v>
      </c>
      <c r="GH76" s="7" t="str">
        <f>VLOOKUP($A76&amp;"-"&amp;GH$4,'04施策の客観指標'!$A$4:$AU$1029,COLUMN('04施策の客観指標'!$AS:$AS),FALSE)</f>
        <v>-</v>
      </c>
      <c r="GI76" s="7" t="str">
        <f>VLOOKUP($A76&amp;"-"&amp;GI$4,'04施策の客観指標'!$A$4:$AU$1029,COLUMN('04施策の客観指標'!$AS:$AS),FALSE)</f>
        <v>-</v>
      </c>
      <c r="GJ76" s="7" t="str">
        <f>VLOOKUP($A76&amp;"-"&amp;GJ$4,'04施策の客観指標'!$A$4:$AU$1029,COLUMN('04施策の客観指標'!$AS:$AS),FALSE)</f>
        <v>-</v>
      </c>
      <c r="GK76" s="7" t="str">
        <f>VLOOKUP($A76&amp;"-"&amp;GK$4,'04施策の客観指標'!$A$4:$AU$1029,COLUMN('04施策の客観指標'!$AS:$AS),FALSE)</f>
        <v>-</v>
      </c>
      <c r="GL76" s="7" t="str">
        <f>VLOOKUP($A76&amp;"-"&amp;GL$4,'04施策の客観指標'!$A$4:$AU$1029,COLUMN('04施策の客観指標'!$AS:$AS),FALSE)</f>
        <v>-</v>
      </c>
      <c r="GM76" s="7" t="str">
        <f>VLOOKUP($A76&amp;"-"&amp;GM$4,'04施策の客観指標'!$A$4:$AU$1029,COLUMN('04施策の客観指標'!$AS:$AS),FALSE)</f>
        <v>-</v>
      </c>
      <c r="GN76" s="109" t="e">
        <f t="shared" si="381"/>
        <v>#DIV/0!</v>
      </c>
      <c r="GO76" s="37" t="str">
        <f>VLOOKUP($A76&amp;"-"&amp;GE$4,'04施策の客観指標'!$A$4:$AU$1029,COLUMN('04施策の客観指標'!$AU:$AU),FALSE)</f>
        <v>-</v>
      </c>
      <c r="GP76" s="38" t="str">
        <f>VLOOKUP($A76&amp;"-"&amp;GF$4,'04施策の客観指標'!$A$4:$AU$1029,COLUMN('04施策の客観指標'!$AU:$AU),FALSE)</f>
        <v>-</v>
      </c>
      <c r="GQ76" s="38" t="str">
        <f>VLOOKUP($A76&amp;"-"&amp;GG$4,'04施策の客観指標'!$A$4:$AU$1029,COLUMN('04施策の客観指標'!$AU:$AU),FALSE)</f>
        <v>-</v>
      </c>
      <c r="GR76" s="38" t="str">
        <f>VLOOKUP($A76&amp;"-"&amp;GH$4,'04施策の客観指標'!$A$4:$AU$1029,COLUMN('04施策の客観指標'!$AU:$AU),FALSE)</f>
        <v>-</v>
      </c>
      <c r="GS76" s="38" t="str">
        <f>VLOOKUP($A76&amp;"-"&amp;GI$4,'04施策の客観指標'!$A$4:$AU$1029,COLUMN('04施策の客観指標'!$AU:$AU),FALSE)</f>
        <v>-</v>
      </c>
      <c r="GT76" s="38" t="str">
        <f>VLOOKUP($A76&amp;"-"&amp;GJ$4,'04施策の客観指標'!$A$4:$AU$1029,COLUMN('04施策の客観指標'!$AU:$AU),FALSE)</f>
        <v>-</v>
      </c>
      <c r="GU76" s="38" t="str">
        <f>VLOOKUP($A76&amp;"-"&amp;GK$4,'04施策の客観指標'!$A$4:$AU$1029,COLUMN('04施策の客観指標'!$AU:$AU),FALSE)</f>
        <v>-</v>
      </c>
      <c r="GV76" s="38" t="str">
        <f>VLOOKUP($A76&amp;"-"&amp;GL$4,'04施策の客観指標'!$A$4:$AU$1029,COLUMN('04施策の客観指標'!$AU:$AU),FALSE)</f>
        <v>-</v>
      </c>
      <c r="GW76" s="38" t="str">
        <f>VLOOKUP($A76&amp;"-"&amp;GM$4,'04施策の客観指標'!$A$4:$AU$1029,COLUMN('04施策の客観指標'!$AU:$AU),FALSE)</f>
        <v>-</v>
      </c>
      <c r="GX76" s="82">
        <f t="shared" si="382"/>
        <v>0</v>
      </c>
      <c r="GY76" s="37" t="str">
        <f t="shared" si="383"/>
        <v/>
      </c>
      <c r="GZ76" s="38" t="str">
        <f t="shared" si="332"/>
        <v/>
      </c>
      <c r="HA76" s="38" t="str">
        <f t="shared" si="333"/>
        <v/>
      </c>
      <c r="HB76" s="38" t="str">
        <f t="shared" si="334"/>
        <v/>
      </c>
      <c r="HC76" s="38" t="str">
        <f t="shared" si="335"/>
        <v/>
      </c>
      <c r="HD76" s="38" t="str">
        <f t="shared" si="336"/>
        <v/>
      </c>
      <c r="HE76" s="38" t="str">
        <f t="shared" si="337"/>
        <v/>
      </c>
      <c r="HF76" s="38" t="str">
        <f t="shared" si="338"/>
        <v/>
      </c>
      <c r="HG76" s="38" t="str">
        <f t="shared" si="339"/>
        <v/>
      </c>
      <c r="HH76" s="41" t="e">
        <f t="shared" si="384"/>
        <v>#DIV/0!</v>
      </c>
      <c r="HI76" s="37" t="str">
        <f>IF($K76="○",VLOOKUP($C76&amp;"-"&amp;HI$4,'05市民生活実感調査'!$A$3:$BC$218,COLUMN('05市民生活実感調査'!$AS:$AS),FALSE),"-")</f>
        <v>-</v>
      </c>
      <c r="HJ76" s="38" t="str">
        <f>IF($L76="○",VLOOKUP($C76&amp;"-"&amp;HJ$4,'05市民生活実感調査'!$A$3:$BC$218,COLUMN('05市民生活実感調査'!$AS:$AS),FALSE),"-")</f>
        <v>-</v>
      </c>
      <c r="HK76" s="38" t="str">
        <f>IF($M76="○",VLOOKUP($C76&amp;"-"&amp;HK$4,'05市民生活実感調査'!$A$3:$BC$218,COLUMN('05市民生活実感調査'!$AS:$AS),FALSE),"-")</f>
        <v>-</v>
      </c>
      <c r="HL76" s="38" t="str">
        <f>IF($N76="○",VLOOKUP($C76&amp;"-"&amp;HL$4,'05市民生活実感調査'!$A$3:$BC$218,COLUMN('05市民生活実感調査'!$AS:$AS),FALSE),"-")</f>
        <v>-</v>
      </c>
      <c r="HM76" s="38" t="str">
        <f>IF($O76="○",VLOOKUP($C76&amp;"-"&amp;HM$4,'05市民生活実感調査'!$A$3:$BC$218,COLUMN('05市民生活実感調査'!$AS:$AS),FALSE),"-")</f>
        <v>-</v>
      </c>
      <c r="HN76" s="38" t="str">
        <f>IF($P76="○",VLOOKUP($C76&amp;"-"&amp;HN$4,'05市民生活実感調査'!$A$3:$BC$218,COLUMN('05市民生活実感調査'!$AS:$AS),FALSE),"-")</f>
        <v>-</v>
      </c>
      <c r="HO76" s="38" t="str">
        <f>IF($Q76="○",VLOOKUP($C76&amp;"-"&amp;HO$4,'05市民生活実感調査'!$A$3:$BC$218,COLUMN('05市民生活実感調査'!$AS:$AS),FALSE),"-")</f>
        <v>-</v>
      </c>
      <c r="HP76" s="38" t="str">
        <f>IF($R76="○",VLOOKUP($C76&amp;"-"&amp;HP$4,'05市民生活実感調査'!$A$3:$BC$218,COLUMN('05市民生活実感調査'!$AS:$AS),FALSE),"-")</f>
        <v>-</v>
      </c>
      <c r="HQ76" s="109" t="e">
        <f t="shared" si="385"/>
        <v>#DIV/0!</v>
      </c>
      <c r="HR76" s="37" t="str">
        <f t="shared" si="386"/>
        <v/>
      </c>
      <c r="HS76" s="38" t="str">
        <f t="shared" si="340"/>
        <v/>
      </c>
      <c r="HT76" s="38" t="str">
        <f t="shared" si="341"/>
        <v/>
      </c>
      <c r="HU76" s="38" t="str">
        <f t="shared" si="342"/>
        <v/>
      </c>
      <c r="HV76" s="38" t="str">
        <f t="shared" si="343"/>
        <v/>
      </c>
      <c r="HW76" s="38" t="str">
        <f t="shared" si="344"/>
        <v/>
      </c>
      <c r="HX76" s="38" t="str">
        <f t="shared" si="345"/>
        <v/>
      </c>
      <c r="HY76" s="38" t="str">
        <f t="shared" si="346"/>
        <v/>
      </c>
      <c r="HZ76" s="41" t="e">
        <f t="shared" si="387"/>
        <v>#DIV/0!</v>
      </c>
      <c r="IA76" s="13" t="str">
        <f t="shared" si="388"/>
        <v>客観指標</v>
      </c>
      <c r="IB76" s="5" t="str">
        <f t="shared" si="389"/>
        <v>市民の生活実感に施策の効果がすぐ反映されにくい性質があるため，客観指標総合評価を重視する。</v>
      </c>
      <c r="IC76" s="108" t="e">
        <f>VLOOKUP(GN76&amp;HQ76&amp;IA76,プルダウン!$AC$2:$AD$51,2,FALSE)</f>
        <v>#DIV/0!</v>
      </c>
      <c r="ID76" s="12" t="e">
        <f>VLOOKUP(IC76,プルダウン!$A$1:$B$6,2,FALSE)</f>
        <v>#DIV/0!</v>
      </c>
      <c r="IE76" s="11"/>
      <c r="IF76" s="12"/>
      <c r="IG76" s="22" t="s">
        <v>81</v>
      </c>
      <c r="IH76" s="116"/>
      <c r="II76" s="115" t="str">
        <f>VLOOKUP($A76&amp;"-"&amp;II$4,'04施策の客観指標'!$A$4:$AU$1029,COLUMN('04施策の客観指標'!$AT:$AT),FALSE)</f>
        <v>-</v>
      </c>
      <c r="IJ76" s="7" t="str">
        <f>VLOOKUP($A76&amp;"-"&amp;IJ$4,'04施策の客観指標'!$A$4:$AU$1029,COLUMN('04施策の客観指標'!$AT:$AT),FALSE)</f>
        <v>-</v>
      </c>
      <c r="IK76" s="7" t="str">
        <f>VLOOKUP($A76&amp;"-"&amp;IK$4,'04施策の客観指標'!$A$4:$AU$1029,COLUMN('04施策の客観指標'!$AT:$AT),FALSE)</f>
        <v>-</v>
      </c>
      <c r="IL76" s="7" t="str">
        <f>VLOOKUP($A76&amp;"-"&amp;IL$4,'04施策の客観指標'!$A$4:$AU$1029,COLUMN('04施策の客観指標'!$AT:$AT),FALSE)</f>
        <v>-</v>
      </c>
      <c r="IM76" s="7" t="str">
        <f>VLOOKUP($A76&amp;"-"&amp;IM$4,'04施策の客観指標'!$A$4:$AU$1029,COLUMN('04施策の客観指標'!$AT:$AT),FALSE)</f>
        <v>-</v>
      </c>
      <c r="IN76" s="7" t="str">
        <f>VLOOKUP($A76&amp;"-"&amp;IN$4,'04施策の客観指標'!$A$4:$AU$1029,COLUMN('04施策の客観指標'!$AT:$AT),FALSE)</f>
        <v>-</v>
      </c>
      <c r="IO76" s="7" t="str">
        <f>VLOOKUP($A76&amp;"-"&amp;IO$4,'04施策の客観指標'!$A$4:$AU$1029,COLUMN('04施策の客観指標'!$AT:$AT),FALSE)</f>
        <v>-</v>
      </c>
      <c r="IP76" s="7" t="str">
        <f>VLOOKUP($A76&amp;"-"&amp;IP$4,'04施策の客観指標'!$A$4:$AU$1029,COLUMN('04施策の客観指標'!$AT:$AT),FALSE)</f>
        <v>-</v>
      </c>
      <c r="IQ76" s="7" t="str">
        <f>VLOOKUP($A76&amp;"-"&amp;IQ$4,'04施策の客観指標'!$A$4:$AU$1029,COLUMN('04施策の客観指標'!$AT:$AT),FALSE)</f>
        <v>-</v>
      </c>
      <c r="IR76" s="109" t="e">
        <f t="shared" si="390"/>
        <v>#DIV/0!</v>
      </c>
      <c r="IS76" s="37" t="str">
        <f>VLOOKUP($A76&amp;"-"&amp;II$4,'04施策の客観指標'!$A$4:$AU$1029,COLUMN('04施策の客観指標'!$AU:$AU),FALSE)</f>
        <v>-</v>
      </c>
      <c r="IT76" s="38" t="str">
        <f>VLOOKUP($A76&amp;"-"&amp;IJ$4,'04施策の客観指標'!$A$4:$AU$1029,COLUMN('04施策の客観指標'!$AU:$AU),FALSE)</f>
        <v>-</v>
      </c>
      <c r="IU76" s="38" t="str">
        <f>VLOOKUP($A76&amp;"-"&amp;IK$4,'04施策の客観指標'!$A$4:$AU$1029,COLUMN('04施策の客観指標'!$AU:$AU),FALSE)</f>
        <v>-</v>
      </c>
      <c r="IV76" s="38" t="str">
        <f>VLOOKUP($A76&amp;"-"&amp;IL$4,'04施策の客観指標'!$A$4:$AU$1029,COLUMN('04施策の客観指標'!$AU:$AU),FALSE)</f>
        <v>-</v>
      </c>
      <c r="IW76" s="38" t="str">
        <f>VLOOKUP($A76&amp;"-"&amp;IM$4,'04施策の客観指標'!$A$4:$AU$1029,COLUMN('04施策の客観指標'!$AU:$AU),FALSE)</f>
        <v>-</v>
      </c>
      <c r="IX76" s="38" t="str">
        <f>VLOOKUP($A76&amp;"-"&amp;IN$4,'04施策の客観指標'!$A$4:$AU$1029,COLUMN('04施策の客観指標'!$AU:$AU),FALSE)</f>
        <v>-</v>
      </c>
      <c r="IY76" s="38" t="str">
        <f>VLOOKUP($A76&amp;"-"&amp;IO$4,'04施策の客観指標'!$A$4:$AU$1029,COLUMN('04施策の客観指標'!$AU:$AU),FALSE)</f>
        <v>-</v>
      </c>
      <c r="IZ76" s="38" t="str">
        <f>VLOOKUP($A76&amp;"-"&amp;IP$4,'04施策の客観指標'!$A$4:$AU$1029,COLUMN('04施策の客観指標'!$AU:$AU),FALSE)</f>
        <v>-</v>
      </c>
      <c r="JA76" s="38" t="str">
        <f>VLOOKUP($A76&amp;"-"&amp;IQ$4,'04施策の客観指標'!$A$4:$AU$1029,COLUMN('04施策の客観指標'!$AU:$AU),FALSE)</f>
        <v>-</v>
      </c>
      <c r="JB76" s="82">
        <f t="shared" si="391"/>
        <v>0</v>
      </c>
      <c r="JC76" s="37" t="str">
        <f t="shared" si="392"/>
        <v/>
      </c>
      <c r="JD76" s="38" t="str">
        <f t="shared" si="347"/>
        <v/>
      </c>
      <c r="JE76" s="38" t="str">
        <f t="shared" si="348"/>
        <v/>
      </c>
      <c r="JF76" s="38" t="str">
        <f t="shared" si="349"/>
        <v/>
      </c>
      <c r="JG76" s="38" t="str">
        <f t="shared" si="350"/>
        <v/>
      </c>
      <c r="JH76" s="38" t="str">
        <f t="shared" si="351"/>
        <v/>
      </c>
      <c r="JI76" s="38" t="str">
        <f t="shared" si="352"/>
        <v/>
      </c>
      <c r="JJ76" s="38" t="str">
        <f t="shared" si="353"/>
        <v/>
      </c>
      <c r="JK76" s="38" t="str">
        <f t="shared" si="354"/>
        <v/>
      </c>
      <c r="JL76" s="41" t="e">
        <f t="shared" si="393"/>
        <v>#DIV/0!</v>
      </c>
      <c r="JM76" s="37" t="str">
        <f>IF($K76="○",VLOOKUP($C76&amp;"-"&amp;JM$4,'05市民生活実感調査'!$A$3:$BC$218,COLUMN('05市民生活実感調査'!$BC:$BC),FALSE),"-")</f>
        <v>-</v>
      </c>
      <c r="JN76" s="38" t="str">
        <f>IF($L76="○",VLOOKUP($C76&amp;"-"&amp;JN$4,'05市民生活実感調査'!$A$3:$BC$218,COLUMN('05市民生活実感調査'!$BC:$BC),FALSE),"-")</f>
        <v>-</v>
      </c>
      <c r="JO76" s="38" t="str">
        <f>IF($M76="○",VLOOKUP($C76&amp;"-"&amp;JO$4,'05市民生活実感調査'!$A$3:$BC$218,COLUMN('05市民生活実感調査'!$BC:$BC),FALSE),"-")</f>
        <v>-</v>
      </c>
      <c r="JP76" s="38" t="str">
        <f>IF($N76="○",VLOOKUP($C76&amp;"-"&amp;JP$4,'05市民生活実感調査'!$A$3:$BC$218,COLUMN('05市民生活実感調査'!$BC:$BC),FALSE),"-")</f>
        <v>-</v>
      </c>
      <c r="JQ76" s="38" t="str">
        <f>IF($O76="○",VLOOKUP($C76&amp;"-"&amp;JQ$4,'05市民生活実感調査'!$A$3:$BC$218,COLUMN('05市民生活実感調査'!$BC:$BC),FALSE),"-")</f>
        <v>-</v>
      </c>
      <c r="JR76" s="38" t="str">
        <f>IF($P76="○",VLOOKUP($C76&amp;"-"&amp;JR$4,'05市民生活実感調査'!$A$3:$BC$218,COLUMN('05市民生活実感調査'!$BC:$BC),FALSE),"-")</f>
        <v>-</v>
      </c>
      <c r="JS76" s="38" t="str">
        <f>IF($Q76="○",VLOOKUP($C76&amp;"-"&amp;JS$4,'05市民生活実感調査'!$A$3:$BC$218,COLUMN('05市民生活実感調査'!$BC:$BC),FALSE),"-")</f>
        <v>-</v>
      </c>
      <c r="JT76" s="38" t="str">
        <f>IF($R76="○",VLOOKUP($C76&amp;"-"&amp;JT$4,'05市民生活実感調査'!$A$3:$BC$218,COLUMN('05市民生活実感調査'!$BC:$BC),FALSE),"-")</f>
        <v>-</v>
      </c>
      <c r="JU76" s="109" t="e">
        <f t="shared" si="394"/>
        <v>#DIV/0!</v>
      </c>
      <c r="JV76" s="37" t="str">
        <f t="shared" si="395"/>
        <v/>
      </c>
      <c r="JW76" s="38" t="str">
        <f t="shared" si="355"/>
        <v/>
      </c>
      <c r="JX76" s="38" t="str">
        <f t="shared" si="356"/>
        <v/>
      </c>
      <c r="JY76" s="38" t="str">
        <f t="shared" si="357"/>
        <v/>
      </c>
      <c r="JZ76" s="38" t="str">
        <f t="shared" si="358"/>
        <v/>
      </c>
      <c r="KA76" s="38" t="str">
        <f t="shared" si="359"/>
        <v/>
      </c>
      <c r="KB76" s="38" t="str">
        <f t="shared" si="360"/>
        <v/>
      </c>
      <c r="KC76" s="38" t="str">
        <f t="shared" si="361"/>
        <v/>
      </c>
      <c r="KD76" s="41" t="e">
        <f t="shared" si="396"/>
        <v>#DIV/0!</v>
      </c>
      <c r="KE76" s="13" t="str">
        <f t="shared" si="397"/>
        <v>客観指標</v>
      </c>
      <c r="KF76" s="5" t="str">
        <f t="shared" si="398"/>
        <v>市民の生活実感に施策の効果がすぐ反映されにくい性質があるため，客観指標総合評価を重視する。</v>
      </c>
      <c r="KG76" s="108" t="e">
        <f>VLOOKUP(IR76&amp;JU76&amp;KE76,プルダウン!$AC$2:$AD$51,2,FALSE)</f>
        <v>#DIV/0!</v>
      </c>
      <c r="KH76" s="12" t="e">
        <f>VLOOKUP(KG76,プルダウン!$A$1:$B$6,2,FALSE)</f>
        <v>#DIV/0!</v>
      </c>
      <c r="KI76" s="11"/>
      <c r="KJ76" s="12"/>
      <c r="KK76" s="22" t="s">
        <v>81</v>
      </c>
      <c r="KL76" s="5"/>
    </row>
    <row r="77" spans="1:298" ht="123" customHeight="1">
      <c r="A77" s="18">
        <v>2002</v>
      </c>
      <c r="B77" s="5" t="s">
        <v>231</v>
      </c>
      <c r="C77" s="47">
        <f t="shared" si="140"/>
        <v>20</v>
      </c>
      <c r="D77" s="12" t="str">
        <f>IFERROR(VLOOKUP(C77,プルダウン!$L$2:$M$28,2,FALSE),"-")</f>
        <v>歩くまち</v>
      </c>
      <c r="E77" s="5"/>
      <c r="F77" s="159" t="s">
        <v>2120</v>
      </c>
      <c r="G77" s="195" t="s">
        <v>1865</v>
      </c>
      <c r="H77" s="11"/>
      <c r="I77" s="20"/>
      <c r="J77" s="5"/>
      <c r="K77" s="42" t="s">
        <v>392</v>
      </c>
      <c r="L77" s="43" t="s">
        <v>85</v>
      </c>
      <c r="M77" s="43" t="s">
        <v>392</v>
      </c>
      <c r="N77" s="43" t="s">
        <v>85</v>
      </c>
      <c r="O77" s="43" t="s">
        <v>85</v>
      </c>
      <c r="P77" s="43" t="s">
        <v>85</v>
      </c>
      <c r="Q77" s="43" t="s">
        <v>85</v>
      </c>
      <c r="R77" s="41" t="s">
        <v>85</v>
      </c>
      <c r="S77" s="546" t="str">
        <f>VLOOKUP($A77&amp;"-"&amp;S$4,'04施策の客観指標'!$A$4:$AU$1029,COLUMN('04施策の客観指標'!$AP:$AP),FALSE)</f>
        <v>-</v>
      </c>
      <c r="T77" s="528" t="str">
        <f>VLOOKUP($A77&amp;"-"&amp;T$4,'04施策の客観指標'!$A$4:$AU$1029,COLUMN('04施策の客観指標'!$AP:$AP),FALSE)</f>
        <v>-</v>
      </c>
      <c r="U77" s="528" t="str">
        <f>VLOOKUP($A77&amp;"-"&amp;U$4,'04施策の客観指標'!$A$4:$AU$1029,COLUMN('04施策の客観指標'!$AP:$AP),FALSE)</f>
        <v>-</v>
      </c>
      <c r="V77" s="528" t="str">
        <f>VLOOKUP($A77&amp;"-"&amp;V$4,'04施策の客観指標'!$A$4:$AU$1029,COLUMN('04施策の客観指標'!$AP:$AP),FALSE)</f>
        <v>-</v>
      </c>
      <c r="W77" s="528" t="str">
        <f>VLOOKUP($A77&amp;"-"&amp;W$4,'04施策の客観指標'!$A$4:$AU$1029,COLUMN('04施策の客観指標'!$AP:$AP),FALSE)</f>
        <v>-</v>
      </c>
      <c r="X77" s="528" t="str">
        <f>VLOOKUP($A77&amp;"-"&amp;X$4,'04施策の客観指標'!$A$4:$AU$1029,COLUMN('04施策の客観指標'!$AP:$AP),FALSE)</f>
        <v>-</v>
      </c>
      <c r="Y77" s="528" t="str">
        <f>VLOOKUP($A77&amp;"-"&amp;Y$4,'04施策の客観指標'!$A$4:$AU$1029,COLUMN('04施策の客観指標'!$AP:$AP),FALSE)</f>
        <v>-</v>
      </c>
      <c r="Z77" s="528" t="str">
        <f>VLOOKUP($A77&amp;"-"&amp;Z$4,'04施策の客観指標'!$A$4:$AU$1029,COLUMN('04施策の客観指標'!$AP:$AP),FALSE)</f>
        <v>-</v>
      </c>
      <c r="AA77" s="529" t="str">
        <f>VLOOKUP($A77&amp;"-"&amp;AA$4,'04施策の客観指標'!$A$4:$AU$1029,COLUMN('04施策の客観指標'!$AP:$AP),FALSE)</f>
        <v>-</v>
      </c>
      <c r="AB77" s="547" t="str">
        <f t="shared" si="362"/>
        <v>-</v>
      </c>
      <c r="AC77" s="252" t="str">
        <f>VLOOKUP($A77&amp;"-"&amp;S$4,'04施策の客観指標'!$A$4:$AU$1029,COLUMN('04施策の客観指標'!$AU:$AU),FALSE)</f>
        <v>-</v>
      </c>
      <c r="AD77" s="38" t="str">
        <f>VLOOKUP($A77&amp;"-"&amp;T$4,'04施策の客観指標'!$A$4:$AU$1029,COLUMN('04施策の客観指標'!$AU:$AU),FALSE)</f>
        <v>-</v>
      </c>
      <c r="AE77" s="38" t="str">
        <f>VLOOKUP($A77&amp;"-"&amp;U$4,'04施策の客観指標'!$A$4:$AU$1029,COLUMN('04施策の客観指標'!$AU:$AU),FALSE)</f>
        <v>-</v>
      </c>
      <c r="AF77" s="38" t="str">
        <f>VLOOKUP($A77&amp;"-"&amp;V$4,'04施策の客観指標'!$A$4:$AU$1029,COLUMN('04施策の客観指標'!$AU:$AU),FALSE)</f>
        <v>-</v>
      </c>
      <c r="AG77" s="38" t="str">
        <f>VLOOKUP($A77&amp;"-"&amp;W$4,'04施策の客観指標'!$A$4:$AU$1029,COLUMN('04施策の客観指標'!$AU:$AU),FALSE)</f>
        <v>-</v>
      </c>
      <c r="AH77" s="38" t="str">
        <f>VLOOKUP($A77&amp;"-"&amp;X$4,'04施策の客観指標'!$A$4:$AU$1029,COLUMN('04施策の客観指標'!$AU:$AU),FALSE)</f>
        <v>-</v>
      </c>
      <c r="AI77" s="38" t="str">
        <f>VLOOKUP($A77&amp;"-"&amp;Y$4,'04施策の客観指標'!$A$4:$AU$1029,COLUMN('04施策の客観指標'!$AU:$AU),FALSE)</f>
        <v>-</v>
      </c>
      <c r="AJ77" s="38" t="str">
        <f>VLOOKUP($A77&amp;"-"&amp;Z$4,'04施策の客観指標'!$A$4:$AU$1029,COLUMN('04施策の客観指標'!$AU:$AU),FALSE)</f>
        <v>-</v>
      </c>
      <c r="AK77" s="38" t="str">
        <f>VLOOKUP($A77&amp;"-"&amp;AA$4,'04施策の客観指標'!$A$4:$AU$1029,COLUMN('04施策の客観指標'!$AU:$AU),FALSE)</f>
        <v>-</v>
      </c>
      <c r="AL77" s="82">
        <f t="shared" si="141"/>
        <v>0</v>
      </c>
      <c r="AM77" s="37" t="str">
        <f t="shared" si="142"/>
        <v/>
      </c>
      <c r="AN77" s="38" t="str">
        <f t="shared" si="143"/>
        <v/>
      </c>
      <c r="AO77" s="38" t="str">
        <f t="shared" si="144"/>
        <v/>
      </c>
      <c r="AP77" s="38" t="str">
        <f t="shared" si="145"/>
        <v/>
      </c>
      <c r="AQ77" s="38" t="str">
        <f t="shared" si="146"/>
        <v/>
      </c>
      <c r="AR77" s="38" t="str">
        <f t="shared" si="147"/>
        <v/>
      </c>
      <c r="AS77" s="38" t="str">
        <f t="shared" si="148"/>
        <v/>
      </c>
      <c r="AT77" s="38" t="str">
        <f t="shared" si="149"/>
        <v/>
      </c>
      <c r="AU77" s="253" t="str">
        <f t="shared" si="150"/>
        <v/>
      </c>
      <c r="AV77" s="81" t="str">
        <f t="shared" si="200"/>
        <v>-</v>
      </c>
      <c r="AW77" s="534" t="str">
        <f>IF($K77="○",VLOOKUP($C77&amp;"-"&amp;AW$4,'05市民生活実感調査'!$A$3:$BC$218,COLUMN('05市民生活実感調査'!$O:$O),FALSE),"-")</f>
        <v>c</v>
      </c>
      <c r="AX77" s="535" t="str">
        <f>IF($L77="○",VLOOKUP($C77&amp;"-"&amp;AX$4,'05市民生活実感調査'!$A$3:$BC$218,COLUMN('05市民生活実感調査'!$O:$O),FALSE),"-")</f>
        <v>-</v>
      </c>
      <c r="AY77" s="535" t="str">
        <f>IF($M77="○",VLOOKUP($C77&amp;"-"&amp;AY$4,'05市民生活実感調査'!$A$3:$BC$218,COLUMN('05市民生活実感調査'!$O:$O),FALSE),"-")</f>
        <v>a</v>
      </c>
      <c r="AZ77" s="535" t="str">
        <f>IF($N77="○",VLOOKUP($C77&amp;"-"&amp;AZ$4,'05市民生活実感調査'!$A$3:$BC$218,COLUMN('05市民生活実感調査'!$O:$O),FALSE),"-")</f>
        <v>-</v>
      </c>
      <c r="BA77" s="535" t="str">
        <f>IF($O77="○",VLOOKUP($C77&amp;"-"&amp;BA$4,'05市民生活実感調査'!$A$3:$BC$218,COLUMN('05市民生活実感調査'!$O:$O),FALSE),"-")</f>
        <v>-</v>
      </c>
      <c r="BB77" s="535" t="str">
        <f>IF($P77="○",VLOOKUP($C77&amp;"-"&amp;BB$4,'05市民生活実感調査'!$A$3:$BC$218,COLUMN('05市民生活実感調査'!$O:$O),FALSE),"-")</f>
        <v>-</v>
      </c>
      <c r="BC77" s="535" t="str">
        <f>IF($Q77="○",VLOOKUP($C77&amp;"-"&amp;BC$4,'05市民生活実感調査'!$A$3:$BC$218,COLUMN('05市民生活実感調査'!$O:$O),FALSE),"-")</f>
        <v>-</v>
      </c>
      <c r="BD77" s="535" t="str">
        <f>IF($R77="○",VLOOKUP($C77&amp;"-"&amp;BD$4,'05市民生活実感調査'!$A$3:$BC$218,COLUMN('05市民生活実感調査'!$O:$O),FALSE),"-")</f>
        <v>-</v>
      </c>
      <c r="BE77" s="536" t="str">
        <f t="shared" si="363"/>
        <v>b</v>
      </c>
      <c r="BF77" s="37">
        <f t="shared" si="151"/>
        <v>2</v>
      </c>
      <c r="BG77" s="38" t="str">
        <f t="shared" si="152"/>
        <v/>
      </c>
      <c r="BH77" s="38">
        <f t="shared" si="153"/>
        <v>4</v>
      </c>
      <c r="BI77" s="38" t="str">
        <f t="shared" si="154"/>
        <v/>
      </c>
      <c r="BJ77" s="38" t="str">
        <f t="shared" si="155"/>
        <v/>
      </c>
      <c r="BK77" s="38" t="str">
        <f t="shared" si="156"/>
        <v/>
      </c>
      <c r="BL77" s="38" t="str">
        <f t="shared" si="157"/>
        <v/>
      </c>
      <c r="BM77" s="38" t="str">
        <f t="shared" si="158"/>
        <v/>
      </c>
      <c r="BN77" s="41">
        <f t="shared" si="159"/>
        <v>0.75</v>
      </c>
      <c r="BO77" s="264" t="s">
        <v>124</v>
      </c>
      <c r="BP77" s="161" t="s">
        <v>2219</v>
      </c>
      <c r="BQ77" s="586" t="str">
        <f>VLOOKUP(AB77&amp;BE77&amp;BO77,[25]プルダウン!$AC$2:$AD$71,2,FALSE)</f>
        <v>B</v>
      </c>
      <c r="BR77" s="587" t="str">
        <f>VLOOKUP(BQ77,プルダウン!$A$1:$B$6,2,FALSE)</f>
        <v>政策の目的がかなり達成されている</v>
      </c>
      <c r="BS77" s="11"/>
      <c r="BT77" s="20"/>
      <c r="BU77" s="161" t="s">
        <v>2263</v>
      </c>
      <c r="BV77" s="296" t="s">
        <v>2648</v>
      </c>
      <c r="BW77" s="115" t="str">
        <f>VLOOKUP($A77&amp;"-"&amp;BW$4,'04施策の客観指標'!$A$4:$AU$1029,COLUMN('04施策の客観指標'!$AQ:$AQ),FALSE)</f>
        <v>-</v>
      </c>
      <c r="BX77" s="7" t="str">
        <f>VLOOKUP($A77&amp;"-"&amp;BX$4,'04施策の客観指標'!$A$4:$AU$1029,COLUMN('04施策の客観指標'!$AQ:$AQ),FALSE)</f>
        <v>-</v>
      </c>
      <c r="BY77" s="7" t="str">
        <f>VLOOKUP($A77&amp;"-"&amp;BY$4,'04施策の客観指標'!$A$4:$AU$1029,COLUMN('04施策の客観指標'!$AQ:$AQ),FALSE)</f>
        <v>-</v>
      </c>
      <c r="BZ77" s="7" t="str">
        <f>VLOOKUP($A77&amp;"-"&amp;BZ$4,'04施策の客観指標'!$A$4:$AU$1029,COLUMN('04施策の客観指標'!$AQ:$AQ),FALSE)</f>
        <v>-</v>
      </c>
      <c r="CA77" s="7" t="str">
        <f>VLOOKUP($A77&amp;"-"&amp;CA$4,'04施策の客観指標'!$A$4:$AU$1029,COLUMN('04施策の客観指標'!$AQ:$AQ),FALSE)</f>
        <v>-</v>
      </c>
      <c r="CB77" s="7" t="str">
        <f>VLOOKUP($A77&amp;"-"&amp;CB$4,'04施策の客観指標'!$A$4:$AU$1029,COLUMN('04施策の客観指標'!$AQ:$AQ),FALSE)</f>
        <v>-</v>
      </c>
      <c r="CC77" s="7" t="str">
        <f>VLOOKUP($A77&amp;"-"&amp;CC$4,'04施策の客観指標'!$A$4:$AU$1029,COLUMN('04施策の客観指標'!$AQ:$AQ),FALSE)</f>
        <v>-</v>
      </c>
      <c r="CD77" s="7" t="str">
        <f>VLOOKUP($A77&amp;"-"&amp;CD$4,'04施策の客観指標'!$A$4:$AU$1029,COLUMN('04施策の客観指標'!$AQ:$AQ),FALSE)</f>
        <v>-</v>
      </c>
      <c r="CE77" s="7" t="str">
        <f>VLOOKUP($A77&amp;"-"&amp;CE$4,'04施策の客観指標'!$A$4:$AU$1029,COLUMN('04施策の客観指標'!$AQ:$AQ),FALSE)</f>
        <v>-</v>
      </c>
      <c r="CF77" s="109" t="e">
        <f t="shared" si="364"/>
        <v>#DIV/0!</v>
      </c>
      <c r="CG77" s="37" t="str">
        <f>VLOOKUP($A77&amp;"-"&amp;BW$4,'04施策の客観指標'!$A$4:$AU$1029,COLUMN('04施策の客観指標'!$AU:$AU),FALSE)</f>
        <v>-</v>
      </c>
      <c r="CH77" s="38" t="str">
        <f>VLOOKUP($A77&amp;"-"&amp;BX$4,'04施策の客観指標'!$A$4:$AU$1029,COLUMN('04施策の客観指標'!$AU:$AU),FALSE)</f>
        <v>-</v>
      </c>
      <c r="CI77" s="38" t="str">
        <f>VLOOKUP($A77&amp;"-"&amp;BY$4,'04施策の客観指標'!$A$4:$AU$1029,COLUMN('04施策の客観指標'!$AU:$AU),FALSE)</f>
        <v>-</v>
      </c>
      <c r="CJ77" s="38" t="str">
        <f>VLOOKUP($A77&amp;"-"&amp;BZ$4,'04施策の客観指標'!$A$4:$AU$1029,COLUMN('04施策の客観指標'!$AU:$AU),FALSE)</f>
        <v>-</v>
      </c>
      <c r="CK77" s="38" t="str">
        <f>VLOOKUP($A77&amp;"-"&amp;CA$4,'04施策の客観指標'!$A$4:$AU$1029,COLUMN('04施策の客観指標'!$AU:$AU),FALSE)</f>
        <v>-</v>
      </c>
      <c r="CL77" s="38" t="str">
        <f>VLOOKUP($A77&amp;"-"&amp;CB$4,'04施策の客観指標'!$A$4:$AU$1029,COLUMN('04施策の客観指標'!$AU:$AU),FALSE)</f>
        <v>-</v>
      </c>
      <c r="CM77" s="38" t="str">
        <f>VLOOKUP($A77&amp;"-"&amp;CC$4,'04施策の客観指標'!$A$4:$AU$1029,COLUMN('04施策の客観指標'!$AU:$AU),FALSE)</f>
        <v>-</v>
      </c>
      <c r="CN77" s="38" t="str">
        <f>VLOOKUP($A77&amp;"-"&amp;CD$4,'04施策の客観指標'!$A$4:$AU$1029,COLUMN('04施策の客観指標'!$AU:$AU),FALSE)</f>
        <v>-</v>
      </c>
      <c r="CO77" s="38" t="str">
        <f>VLOOKUP($A77&amp;"-"&amp;CE$4,'04施策の客観指標'!$A$4:$AU$1029,COLUMN('04施策の客観指標'!$AU:$AU),FALSE)</f>
        <v>-</v>
      </c>
      <c r="CP77" s="82">
        <f t="shared" si="365"/>
        <v>0</v>
      </c>
      <c r="CQ77" s="37" t="str">
        <f t="shared" si="301"/>
        <v/>
      </c>
      <c r="CR77" s="38" t="str">
        <f t="shared" si="302"/>
        <v/>
      </c>
      <c r="CS77" s="38" t="str">
        <f t="shared" si="303"/>
        <v/>
      </c>
      <c r="CT77" s="38" t="str">
        <f t="shared" si="304"/>
        <v/>
      </c>
      <c r="CU77" s="38" t="str">
        <f t="shared" si="305"/>
        <v/>
      </c>
      <c r="CV77" s="38" t="str">
        <f t="shared" si="306"/>
        <v/>
      </c>
      <c r="CW77" s="38" t="str">
        <f t="shared" si="307"/>
        <v/>
      </c>
      <c r="CX77" s="38" t="str">
        <f t="shared" si="308"/>
        <v/>
      </c>
      <c r="CY77" s="38" t="str">
        <f t="shared" si="309"/>
        <v/>
      </c>
      <c r="CZ77" s="41" t="e">
        <f t="shared" si="366"/>
        <v>#DIV/0!</v>
      </c>
      <c r="DA77" s="37" t="str">
        <f>IF($K77="○",VLOOKUP($C77&amp;"-"&amp;DA$4,'05市民生活実感調査'!$A$3:$BC$218,COLUMN('05市民生活実感調査'!$Y:$Y),FALSE),"-")</f>
        <v>-</v>
      </c>
      <c r="DB77" s="38" t="str">
        <f>IF($L77="○",VLOOKUP($C77&amp;"-"&amp;DB$4,'05市民生活実感調査'!$A$3:$BC$218,COLUMN('05市民生活実感調査'!$Y:$Y),FALSE),"-")</f>
        <v>-</v>
      </c>
      <c r="DC77" s="38" t="str">
        <f>IF($M77="○",VLOOKUP($C77&amp;"-"&amp;DC$4,'05市民生活実感調査'!$A$3:$BC$218,COLUMN('05市民生活実感調査'!$Y:$Y),FALSE),"-")</f>
        <v>-</v>
      </c>
      <c r="DD77" s="38" t="str">
        <f>IF($N77="○",VLOOKUP($C77&amp;"-"&amp;DD$4,'05市民生活実感調査'!$A$3:$BC$218,COLUMN('05市民生活実感調査'!$Y:$Y),FALSE),"-")</f>
        <v>-</v>
      </c>
      <c r="DE77" s="38" t="str">
        <f>IF($O77="○",VLOOKUP($C77&amp;"-"&amp;DE$4,'05市民生活実感調査'!$A$3:$BC$218,COLUMN('05市民生活実感調査'!$Y:$Y),FALSE),"-")</f>
        <v>-</v>
      </c>
      <c r="DF77" s="38" t="str">
        <f>IF($P77="○",VLOOKUP($C77&amp;"-"&amp;DF$4,'05市民生活実感調査'!$A$3:$BC$218,COLUMN('05市民生活実感調査'!$Y:$Y),FALSE),"-")</f>
        <v>-</v>
      </c>
      <c r="DG77" s="38" t="str">
        <f>IF($Q77="○",VLOOKUP($C77&amp;"-"&amp;DG$4,'05市民生活実感調査'!$A$3:$BC$218,COLUMN('05市民生活実感調査'!$Y:$Y),FALSE),"-")</f>
        <v>-</v>
      </c>
      <c r="DH77" s="38" t="str">
        <f>IF($R77="○",VLOOKUP($C77&amp;"-"&amp;DH$4,'05市民生活実感調査'!$A$3:$BC$218,COLUMN('05市民生活実感調査'!$Y:$Y),FALSE),"-")</f>
        <v>-</v>
      </c>
      <c r="DI77" s="109" t="e">
        <f t="shared" si="367"/>
        <v>#DIV/0!</v>
      </c>
      <c r="DJ77" s="37" t="str">
        <f t="shared" si="368"/>
        <v/>
      </c>
      <c r="DK77" s="38" t="str">
        <f t="shared" si="310"/>
        <v/>
      </c>
      <c r="DL77" s="38" t="str">
        <f t="shared" si="311"/>
        <v/>
      </c>
      <c r="DM77" s="38" t="str">
        <f t="shared" si="312"/>
        <v/>
      </c>
      <c r="DN77" s="38" t="str">
        <f t="shared" si="313"/>
        <v/>
      </c>
      <c r="DO77" s="38" t="str">
        <f t="shared" si="314"/>
        <v/>
      </c>
      <c r="DP77" s="38" t="str">
        <f t="shared" si="315"/>
        <v/>
      </c>
      <c r="DQ77" s="38" t="str">
        <f t="shared" si="316"/>
        <v/>
      </c>
      <c r="DR77" s="41" t="e">
        <f t="shared" si="369"/>
        <v>#DIV/0!</v>
      </c>
      <c r="DS77" s="13" t="str">
        <f t="shared" si="370"/>
        <v>客観指標</v>
      </c>
      <c r="DT77" s="5" t="str">
        <f t="shared" si="371"/>
        <v>市民の生活実感に施策の効果がすぐ反映されにくい性質があるため，客観指標総合評価を重視する。</v>
      </c>
      <c r="DU77" s="108" t="e">
        <f>VLOOKUP(CF77&amp;DI77&amp;DS77,プルダウン!$AC$2:$AD$51,2,FALSE)</f>
        <v>#DIV/0!</v>
      </c>
      <c r="DV77" s="12" t="e">
        <f>VLOOKUP(DU77,プルダウン!$A$1:$B$6,2,FALSE)</f>
        <v>#DIV/0!</v>
      </c>
      <c r="DW77" s="11"/>
      <c r="DX77" s="12"/>
      <c r="DY77" s="22" t="s">
        <v>81</v>
      </c>
      <c r="DZ77" s="116"/>
      <c r="EA77" s="115" t="str">
        <f>VLOOKUP($A77&amp;"-"&amp;EA$4,'04施策の客観指標'!$A$4:$AU$1029,COLUMN('04施策の客観指標'!$AR:$AR),FALSE)</f>
        <v>-</v>
      </c>
      <c r="EB77" s="7" t="str">
        <f>VLOOKUP($A77&amp;"-"&amp;EB$4,'04施策の客観指標'!$A$4:$AU$1029,COLUMN('04施策の客観指標'!$AR:$AR),FALSE)</f>
        <v>-</v>
      </c>
      <c r="EC77" s="7" t="str">
        <f>VLOOKUP($A77&amp;"-"&amp;EC$4,'04施策の客観指標'!$A$4:$AU$1029,COLUMN('04施策の客観指標'!$AR:$AR),FALSE)</f>
        <v>-</v>
      </c>
      <c r="ED77" s="7" t="str">
        <f>VLOOKUP($A77&amp;"-"&amp;ED$4,'04施策の客観指標'!$A$4:$AU$1029,COLUMN('04施策の客観指標'!$AR:$AR),FALSE)</f>
        <v>-</v>
      </c>
      <c r="EE77" s="7" t="str">
        <f>VLOOKUP($A77&amp;"-"&amp;EE$4,'04施策の客観指標'!$A$4:$AU$1029,COLUMN('04施策の客観指標'!$AR:$AR),FALSE)</f>
        <v>-</v>
      </c>
      <c r="EF77" s="7" t="str">
        <f>VLOOKUP($A77&amp;"-"&amp;EF$4,'04施策の客観指標'!$A$4:$AU$1029,COLUMN('04施策の客観指標'!$AR:$AR),FALSE)</f>
        <v>-</v>
      </c>
      <c r="EG77" s="7" t="str">
        <f>VLOOKUP($A77&amp;"-"&amp;EG$4,'04施策の客観指標'!$A$4:$AU$1029,COLUMN('04施策の客観指標'!$AR:$AR),FALSE)</f>
        <v>-</v>
      </c>
      <c r="EH77" s="7" t="str">
        <f>VLOOKUP($A77&amp;"-"&amp;EH$4,'04施策の客観指標'!$A$4:$AU$1029,COLUMN('04施策の客観指標'!$AR:$AR),FALSE)</f>
        <v>-</v>
      </c>
      <c r="EI77" s="7" t="str">
        <f>VLOOKUP($A77&amp;"-"&amp;EI$4,'04施策の客観指標'!$A$4:$AU$1029,COLUMN('04施策の客観指標'!$AR:$AR),FALSE)</f>
        <v>-</v>
      </c>
      <c r="EJ77" s="109" t="e">
        <f t="shared" si="372"/>
        <v>#DIV/0!</v>
      </c>
      <c r="EK77" s="37" t="str">
        <f>VLOOKUP($A77&amp;"-"&amp;EA$4,'04施策の客観指標'!$A$4:$AU$1029,COLUMN('04施策の客観指標'!$AU:$AU),FALSE)</f>
        <v>-</v>
      </c>
      <c r="EL77" s="38" t="str">
        <f>VLOOKUP($A77&amp;"-"&amp;EB$4,'04施策の客観指標'!$A$4:$AU$1029,COLUMN('04施策の客観指標'!$AU:$AU),FALSE)</f>
        <v>-</v>
      </c>
      <c r="EM77" s="38" t="str">
        <f>VLOOKUP($A77&amp;"-"&amp;EC$4,'04施策の客観指標'!$A$4:$AU$1029,COLUMN('04施策の客観指標'!$AU:$AU),FALSE)</f>
        <v>-</v>
      </c>
      <c r="EN77" s="38" t="str">
        <f>VLOOKUP($A77&amp;"-"&amp;ED$4,'04施策の客観指標'!$A$4:$AU$1029,COLUMN('04施策の客観指標'!$AU:$AU),FALSE)</f>
        <v>-</v>
      </c>
      <c r="EO77" s="38" t="str">
        <f>VLOOKUP($A77&amp;"-"&amp;EE$4,'04施策の客観指標'!$A$4:$AU$1029,COLUMN('04施策の客観指標'!$AU:$AU),FALSE)</f>
        <v>-</v>
      </c>
      <c r="EP77" s="38" t="str">
        <f>VLOOKUP($A77&amp;"-"&amp;EF$4,'04施策の客観指標'!$A$4:$AU$1029,COLUMN('04施策の客観指標'!$AU:$AU),FALSE)</f>
        <v>-</v>
      </c>
      <c r="EQ77" s="38" t="str">
        <f>VLOOKUP($A77&amp;"-"&amp;EG$4,'04施策の客観指標'!$A$4:$AU$1029,COLUMN('04施策の客観指標'!$AU:$AU),FALSE)</f>
        <v>-</v>
      </c>
      <c r="ER77" s="38" t="str">
        <f>VLOOKUP($A77&amp;"-"&amp;EH$4,'04施策の客観指標'!$A$4:$AU$1029,COLUMN('04施策の客観指標'!$AU:$AU),FALSE)</f>
        <v>-</v>
      </c>
      <c r="ES77" s="38" t="str">
        <f>VLOOKUP($A77&amp;"-"&amp;EI$4,'04施策の客観指標'!$A$4:$AU$1029,COLUMN('04施策の客観指標'!$AU:$AU),FALSE)</f>
        <v>-</v>
      </c>
      <c r="ET77" s="82">
        <f t="shared" si="373"/>
        <v>0</v>
      </c>
      <c r="EU77" s="37" t="str">
        <f t="shared" si="374"/>
        <v/>
      </c>
      <c r="EV77" s="38" t="str">
        <f t="shared" si="317"/>
        <v/>
      </c>
      <c r="EW77" s="38" t="str">
        <f t="shared" si="318"/>
        <v/>
      </c>
      <c r="EX77" s="38" t="str">
        <f t="shared" si="319"/>
        <v/>
      </c>
      <c r="EY77" s="38" t="str">
        <f t="shared" si="320"/>
        <v/>
      </c>
      <c r="EZ77" s="38" t="str">
        <f t="shared" si="321"/>
        <v/>
      </c>
      <c r="FA77" s="38" t="str">
        <f t="shared" si="322"/>
        <v/>
      </c>
      <c r="FB77" s="38" t="str">
        <f t="shared" si="323"/>
        <v/>
      </c>
      <c r="FC77" s="38" t="str">
        <f t="shared" si="324"/>
        <v/>
      </c>
      <c r="FD77" s="41" t="e">
        <f t="shared" si="375"/>
        <v>#DIV/0!</v>
      </c>
      <c r="FE77" s="37" t="str">
        <f>IF($K77="○",VLOOKUP($C77&amp;"-"&amp;FE$4,'05市民生活実感調査'!$A$3:$BC$218,COLUMN('05市民生活実感調査'!$AI:$AI),FALSE),"-")</f>
        <v>-</v>
      </c>
      <c r="FF77" s="38" t="str">
        <f>IF($L77="○",VLOOKUP($C77&amp;"-"&amp;FF$4,'05市民生活実感調査'!$A$3:$BC$218,COLUMN('05市民生活実感調査'!$AI:$AI),FALSE),"-")</f>
        <v>-</v>
      </c>
      <c r="FG77" s="38" t="str">
        <f>IF($M77="○",VLOOKUP($C77&amp;"-"&amp;FG$4,'05市民生活実感調査'!$A$3:$BC$218,COLUMN('05市民生活実感調査'!$AI:$AI),FALSE),"-")</f>
        <v>-</v>
      </c>
      <c r="FH77" s="38" t="str">
        <f>IF($N77="○",VLOOKUP($C77&amp;"-"&amp;FH$4,'05市民生活実感調査'!$A$3:$BC$218,COLUMN('05市民生活実感調査'!$AI:$AI),FALSE),"-")</f>
        <v>-</v>
      </c>
      <c r="FI77" s="38" t="str">
        <f>IF($O77="○",VLOOKUP($C77&amp;"-"&amp;FI$4,'05市民生活実感調査'!$A$3:$BC$218,COLUMN('05市民生活実感調査'!$AI:$AI),FALSE),"-")</f>
        <v>-</v>
      </c>
      <c r="FJ77" s="38" t="str">
        <f>IF($P77="○",VLOOKUP($C77&amp;"-"&amp;FJ$4,'05市民生活実感調査'!$A$3:$BC$218,COLUMN('05市民生活実感調査'!$AI:$AI),FALSE),"-")</f>
        <v>-</v>
      </c>
      <c r="FK77" s="38" t="str">
        <f>IF($Q77="○",VLOOKUP($C77&amp;"-"&amp;FK$4,'05市民生活実感調査'!$A$3:$BC$218,COLUMN('05市民生活実感調査'!$AI:$AI),FALSE),"-")</f>
        <v>-</v>
      </c>
      <c r="FL77" s="38" t="str">
        <f>IF($R77="○",VLOOKUP($C77&amp;"-"&amp;FL$4,'05市民生活実感調査'!$A$3:$BC$218,COLUMN('05市民生活実感調査'!$AI:$AI),FALSE),"-")</f>
        <v>-</v>
      </c>
      <c r="FM77" s="109" t="e">
        <f t="shared" si="376"/>
        <v>#DIV/0!</v>
      </c>
      <c r="FN77" s="37" t="str">
        <f t="shared" si="377"/>
        <v/>
      </c>
      <c r="FO77" s="38" t="str">
        <f t="shared" si="325"/>
        <v/>
      </c>
      <c r="FP77" s="38" t="str">
        <f t="shared" si="326"/>
        <v/>
      </c>
      <c r="FQ77" s="38" t="str">
        <f t="shared" si="327"/>
        <v/>
      </c>
      <c r="FR77" s="38" t="str">
        <f t="shared" si="328"/>
        <v/>
      </c>
      <c r="FS77" s="38" t="str">
        <f t="shared" si="329"/>
        <v/>
      </c>
      <c r="FT77" s="38" t="str">
        <f t="shared" si="330"/>
        <v/>
      </c>
      <c r="FU77" s="38" t="str">
        <f t="shared" si="331"/>
        <v/>
      </c>
      <c r="FV77" s="41" t="e">
        <f t="shared" si="378"/>
        <v>#DIV/0!</v>
      </c>
      <c r="FW77" s="13" t="str">
        <f t="shared" si="379"/>
        <v>客観指標</v>
      </c>
      <c r="FX77" s="5" t="str">
        <f t="shared" si="380"/>
        <v>市民の生活実感に施策の効果がすぐ反映されにくい性質があるため，客観指標総合評価を重視する。</v>
      </c>
      <c r="FY77" s="108" t="e">
        <f>VLOOKUP(EJ77&amp;FM77&amp;FW77,プルダウン!$AC$2:$AD$51,2,FALSE)</f>
        <v>#DIV/0!</v>
      </c>
      <c r="FZ77" s="12" t="e">
        <f>VLOOKUP(FY77,プルダウン!$A$1:$B$6,2,FALSE)</f>
        <v>#DIV/0!</v>
      </c>
      <c r="GA77" s="11"/>
      <c r="GB77" s="12"/>
      <c r="GC77" s="22" t="s">
        <v>81</v>
      </c>
      <c r="GD77" s="116"/>
      <c r="GE77" s="115" t="str">
        <f>VLOOKUP($A77&amp;"-"&amp;GE$4,'04施策の客観指標'!$A$4:$AU$1029,COLUMN('04施策の客観指標'!$AS:$AS),FALSE)</f>
        <v>-</v>
      </c>
      <c r="GF77" s="7" t="str">
        <f>VLOOKUP($A77&amp;"-"&amp;GF$4,'04施策の客観指標'!$A$4:$AU$1029,COLUMN('04施策の客観指標'!$AS:$AS),FALSE)</f>
        <v>-</v>
      </c>
      <c r="GG77" s="7" t="str">
        <f>VLOOKUP($A77&amp;"-"&amp;GG$4,'04施策の客観指標'!$A$4:$AU$1029,COLUMN('04施策の客観指標'!$AS:$AS),FALSE)</f>
        <v>-</v>
      </c>
      <c r="GH77" s="7" t="str">
        <f>VLOOKUP($A77&amp;"-"&amp;GH$4,'04施策の客観指標'!$A$4:$AU$1029,COLUMN('04施策の客観指標'!$AS:$AS),FALSE)</f>
        <v>-</v>
      </c>
      <c r="GI77" s="7" t="str">
        <f>VLOOKUP($A77&amp;"-"&amp;GI$4,'04施策の客観指標'!$A$4:$AU$1029,COLUMN('04施策の客観指標'!$AS:$AS),FALSE)</f>
        <v>-</v>
      </c>
      <c r="GJ77" s="7" t="str">
        <f>VLOOKUP($A77&amp;"-"&amp;GJ$4,'04施策の客観指標'!$A$4:$AU$1029,COLUMN('04施策の客観指標'!$AS:$AS),FALSE)</f>
        <v>-</v>
      </c>
      <c r="GK77" s="7" t="str">
        <f>VLOOKUP($A77&amp;"-"&amp;GK$4,'04施策の客観指標'!$A$4:$AU$1029,COLUMN('04施策の客観指標'!$AS:$AS),FALSE)</f>
        <v>-</v>
      </c>
      <c r="GL77" s="7" t="str">
        <f>VLOOKUP($A77&amp;"-"&amp;GL$4,'04施策の客観指標'!$A$4:$AU$1029,COLUMN('04施策の客観指標'!$AS:$AS),FALSE)</f>
        <v>-</v>
      </c>
      <c r="GM77" s="7" t="str">
        <f>VLOOKUP($A77&amp;"-"&amp;GM$4,'04施策の客観指標'!$A$4:$AU$1029,COLUMN('04施策の客観指標'!$AS:$AS),FALSE)</f>
        <v>-</v>
      </c>
      <c r="GN77" s="109" t="e">
        <f t="shared" si="381"/>
        <v>#DIV/0!</v>
      </c>
      <c r="GO77" s="37" t="str">
        <f>VLOOKUP($A77&amp;"-"&amp;GE$4,'04施策の客観指標'!$A$4:$AU$1029,COLUMN('04施策の客観指標'!$AU:$AU),FALSE)</f>
        <v>-</v>
      </c>
      <c r="GP77" s="38" t="str">
        <f>VLOOKUP($A77&amp;"-"&amp;GF$4,'04施策の客観指標'!$A$4:$AU$1029,COLUMN('04施策の客観指標'!$AU:$AU),FALSE)</f>
        <v>-</v>
      </c>
      <c r="GQ77" s="38" t="str">
        <f>VLOOKUP($A77&amp;"-"&amp;GG$4,'04施策の客観指標'!$A$4:$AU$1029,COLUMN('04施策の客観指標'!$AU:$AU),FALSE)</f>
        <v>-</v>
      </c>
      <c r="GR77" s="38" t="str">
        <f>VLOOKUP($A77&amp;"-"&amp;GH$4,'04施策の客観指標'!$A$4:$AU$1029,COLUMN('04施策の客観指標'!$AU:$AU),FALSE)</f>
        <v>-</v>
      </c>
      <c r="GS77" s="38" t="str">
        <f>VLOOKUP($A77&amp;"-"&amp;GI$4,'04施策の客観指標'!$A$4:$AU$1029,COLUMN('04施策の客観指標'!$AU:$AU),FALSE)</f>
        <v>-</v>
      </c>
      <c r="GT77" s="38" t="str">
        <f>VLOOKUP($A77&amp;"-"&amp;GJ$4,'04施策の客観指標'!$A$4:$AU$1029,COLUMN('04施策の客観指標'!$AU:$AU),FALSE)</f>
        <v>-</v>
      </c>
      <c r="GU77" s="38" t="str">
        <f>VLOOKUP($A77&amp;"-"&amp;GK$4,'04施策の客観指標'!$A$4:$AU$1029,COLUMN('04施策の客観指標'!$AU:$AU),FALSE)</f>
        <v>-</v>
      </c>
      <c r="GV77" s="38" t="str">
        <f>VLOOKUP($A77&amp;"-"&amp;GL$4,'04施策の客観指標'!$A$4:$AU$1029,COLUMN('04施策の客観指標'!$AU:$AU),FALSE)</f>
        <v>-</v>
      </c>
      <c r="GW77" s="38" t="str">
        <f>VLOOKUP($A77&amp;"-"&amp;GM$4,'04施策の客観指標'!$A$4:$AU$1029,COLUMN('04施策の客観指標'!$AU:$AU),FALSE)</f>
        <v>-</v>
      </c>
      <c r="GX77" s="82">
        <f t="shared" si="382"/>
        <v>0</v>
      </c>
      <c r="GY77" s="37" t="str">
        <f t="shared" si="383"/>
        <v/>
      </c>
      <c r="GZ77" s="38" t="str">
        <f t="shared" si="332"/>
        <v/>
      </c>
      <c r="HA77" s="38" t="str">
        <f t="shared" si="333"/>
        <v/>
      </c>
      <c r="HB77" s="38" t="str">
        <f t="shared" si="334"/>
        <v/>
      </c>
      <c r="HC77" s="38" t="str">
        <f t="shared" si="335"/>
        <v/>
      </c>
      <c r="HD77" s="38" t="str">
        <f t="shared" si="336"/>
        <v/>
      </c>
      <c r="HE77" s="38" t="str">
        <f t="shared" si="337"/>
        <v/>
      </c>
      <c r="HF77" s="38" t="str">
        <f t="shared" si="338"/>
        <v/>
      </c>
      <c r="HG77" s="38" t="str">
        <f t="shared" si="339"/>
        <v/>
      </c>
      <c r="HH77" s="41" t="e">
        <f t="shared" si="384"/>
        <v>#DIV/0!</v>
      </c>
      <c r="HI77" s="37" t="str">
        <f>IF($K77="○",VLOOKUP($C77&amp;"-"&amp;HI$4,'05市民生活実感調査'!$A$3:$BC$218,COLUMN('05市民生活実感調査'!$AS:$AS),FALSE),"-")</f>
        <v>-</v>
      </c>
      <c r="HJ77" s="38" t="str">
        <f>IF($L77="○",VLOOKUP($C77&amp;"-"&amp;HJ$4,'05市民生活実感調査'!$A$3:$BC$218,COLUMN('05市民生活実感調査'!$AS:$AS),FALSE),"-")</f>
        <v>-</v>
      </c>
      <c r="HK77" s="38" t="str">
        <f>IF($M77="○",VLOOKUP($C77&amp;"-"&amp;HK$4,'05市民生活実感調査'!$A$3:$BC$218,COLUMN('05市民生活実感調査'!$AS:$AS),FALSE),"-")</f>
        <v>-</v>
      </c>
      <c r="HL77" s="38" t="str">
        <f>IF($N77="○",VLOOKUP($C77&amp;"-"&amp;HL$4,'05市民生活実感調査'!$A$3:$BC$218,COLUMN('05市民生活実感調査'!$AS:$AS),FALSE),"-")</f>
        <v>-</v>
      </c>
      <c r="HM77" s="38" t="str">
        <f>IF($O77="○",VLOOKUP($C77&amp;"-"&amp;HM$4,'05市民生活実感調査'!$A$3:$BC$218,COLUMN('05市民生活実感調査'!$AS:$AS),FALSE),"-")</f>
        <v>-</v>
      </c>
      <c r="HN77" s="38" t="str">
        <f>IF($P77="○",VLOOKUP($C77&amp;"-"&amp;HN$4,'05市民生活実感調査'!$A$3:$BC$218,COLUMN('05市民生活実感調査'!$AS:$AS),FALSE),"-")</f>
        <v>-</v>
      </c>
      <c r="HO77" s="38" t="str">
        <f>IF($Q77="○",VLOOKUP($C77&amp;"-"&amp;HO$4,'05市民生活実感調査'!$A$3:$BC$218,COLUMN('05市民生活実感調査'!$AS:$AS),FALSE),"-")</f>
        <v>-</v>
      </c>
      <c r="HP77" s="38" t="str">
        <f>IF($R77="○",VLOOKUP($C77&amp;"-"&amp;HP$4,'05市民生活実感調査'!$A$3:$BC$218,COLUMN('05市民生活実感調査'!$AS:$AS),FALSE),"-")</f>
        <v>-</v>
      </c>
      <c r="HQ77" s="109" t="e">
        <f t="shared" si="385"/>
        <v>#DIV/0!</v>
      </c>
      <c r="HR77" s="37" t="str">
        <f t="shared" si="386"/>
        <v/>
      </c>
      <c r="HS77" s="38" t="str">
        <f t="shared" si="340"/>
        <v/>
      </c>
      <c r="HT77" s="38" t="str">
        <f t="shared" si="341"/>
        <v/>
      </c>
      <c r="HU77" s="38" t="str">
        <f t="shared" si="342"/>
        <v/>
      </c>
      <c r="HV77" s="38" t="str">
        <f t="shared" si="343"/>
        <v/>
      </c>
      <c r="HW77" s="38" t="str">
        <f t="shared" si="344"/>
        <v/>
      </c>
      <c r="HX77" s="38" t="str">
        <f t="shared" si="345"/>
        <v/>
      </c>
      <c r="HY77" s="38" t="str">
        <f t="shared" si="346"/>
        <v/>
      </c>
      <c r="HZ77" s="41" t="e">
        <f t="shared" si="387"/>
        <v>#DIV/0!</v>
      </c>
      <c r="IA77" s="13" t="str">
        <f t="shared" si="388"/>
        <v>客観指標</v>
      </c>
      <c r="IB77" s="5" t="str">
        <f t="shared" si="389"/>
        <v>市民の生活実感に施策の効果がすぐ反映されにくい性質があるため，客観指標総合評価を重視する。</v>
      </c>
      <c r="IC77" s="108" t="e">
        <f>VLOOKUP(GN77&amp;HQ77&amp;IA77,プルダウン!$AC$2:$AD$51,2,FALSE)</f>
        <v>#DIV/0!</v>
      </c>
      <c r="ID77" s="12" t="e">
        <f>VLOOKUP(IC77,プルダウン!$A$1:$B$6,2,FALSE)</f>
        <v>#DIV/0!</v>
      </c>
      <c r="IE77" s="11"/>
      <c r="IF77" s="12"/>
      <c r="IG77" s="22" t="s">
        <v>81</v>
      </c>
      <c r="IH77" s="116"/>
      <c r="II77" s="115" t="str">
        <f>VLOOKUP($A77&amp;"-"&amp;II$4,'04施策の客観指標'!$A$4:$AU$1029,COLUMN('04施策の客観指標'!$AT:$AT),FALSE)</f>
        <v>-</v>
      </c>
      <c r="IJ77" s="7" t="str">
        <f>VLOOKUP($A77&amp;"-"&amp;IJ$4,'04施策の客観指標'!$A$4:$AU$1029,COLUMN('04施策の客観指標'!$AT:$AT),FALSE)</f>
        <v>-</v>
      </c>
      <c r="IK77" s="7" t="str">
        <f>VLOOKUP($A77&amp;"-"&amp;IK$4,'04施策の客観指標'!$A$4:$AU$1029,COLUMN('04施策の客観指標'!$AT:$AT),FALSE)</f>
        <v>-</v>
      </c>
      <c r="IL77" s="7" t="str">
        <f>VLOOKUP($A77&amp;"-"&amp;IL$4,'04施策の客観指標'!$A$4:$AU$1029,COLUMN('04施策の客観指標'!$AT:$AT),FALSE)</f>
        <v>-</v>
      </c>
      <c r="IM77" s="7" t="str">
        <f>VLOOKUP($A77&amp;"-"&amp;IM$4,'04施策の客観指標'!$A$4:$AU$1029,COLUMN('04施策の客観指標'!$AT:$AT),FALSE)</f>
        <v>-</v>
      </c>
      <c r="IN77" s="7" t="str">
        <f>VLOOKUP($A77&amp;"-"&amp;IN$4,'04施策の客観指標'!$A$4:$AU$1029,COLUMN('04施策の客観指標'!$AT:$AT),FALSE)</f>
        <v>-</v>
      </c>
      <c r="IO77" s="7" t="str">
        <f>VLOOKUP($A77&amp;"-"&amp;IO$4,'04施策の客観指標'!$A$4:$AU$1029,COLUMN('04施策の客観指標'!$AT:$AT),FALSE)</f>
        <v>-</v>
      </c>
      <c r="IP77" s="7" t="str">
        <f>VLOOKUP($A77&amp;"-"&amp;IP$4,'04施策の客観指標'!$A$4:$AU$1029,COLUMN('04施策の客観指標'!$AT:$AT),FALSE)</f>
        <v>-</v>
      </c>
      <c r="IQ77" s="7" t="str">
        <f>VLOOKUP($A77&amp;"-"&amp;IQ$4,'04施策の客観指標'!$A$4:$AU$1029,COLUMN('04施策の客観指標'!$AT:$AT),FALSE)</f>
        <v>-</v>
      </c>
      <c r="IR77" s="109" t="e">
        <f t="shared" si="390"/>
        <v>#DIV/0!</v>
      </c>
      <c r="IS77" s="37" t="str">
        <f>VLOOKUP($A77&amp;"-"&amp;II$4,'04施策の客観指標'!$A$4:$AU$1029,COLUMN('04施策の客観指標'!$AU:$AU),FALSE)</f>
        <v>-</v>
      </c>
      <c r="IT77" s="38" t="str">
        <f>VLOOKUP($A77&amp;"-"&amp;IJ$4,'04施策の客観指標'!$A$4:$AU$1029,COLUMN('04施策の客観指標'!$AU:$AU),FALSE)</f>
        <v>-</v>
      </c>
      <c r="IU77" s="38" t="str">
        <f>VLOOKUP($A77&amp;"-"&amp;IK$4,'04施策の客観指標'!$A$4:$AU$1029,COLUMN('04施策の客観指標'!$AU:$AU),FALSE)</f>
        <v>-</v>
      </c>
      <c r="IV77" s="38" t="str">
        <f>VLOOKUP($A77&amp;"-"&amp;IL$4,'04施策の客観指標'!$A$4:$AU$1029,COLUMN('04施策の客観指標'!$AU:$AU),FALSE)</f>
        <v>-</v>
      </c>
      <c r="IW77" s="38" t="str">
        <f>VLOOKUP($A77&amp;"-"&amp;IM$4,'04施策の客観指標'!$A$4:$AU$1029,COLUMN('04施策の客観指標'!$AU:$AU),FALSE)</f>
        <v>-</v>
      </c>
      <c r="IX77" s="38" t="str">
        <f>VLOOKUP($A77&amp;"-"&amp;IN$4,'04施策の客観指標'!$A$4:$AU$1029,COLUMN('04施策の客観指標'!$AU:$AU),FALSE)</f>
        <v>-</v>
      </c>
      <c r="IY77" s="38" t="str">
        <f>VLOOKUP($A77&amp;"-"&amp;IO$4,'04施策の客観指標'!$A$4:$AU$1029,COLUMN('04施策の客観指標'!$AU:$AU),FALSE)</f>
        <v>-</v>
      </c>
      <c r="IZ77" s="38" t="str">
        <f>VLOOKUP($A77&amp;"-"&amp;IP$4,'04施策の客観指標'!$A$4:$AU$1029,COLUMN('04施策の客観指標'!$AU:$AU),FALSE)</f>
        <v>-</v>
      </c>
      <c r="JA77" s="38" t="str">
        <f>VLOOKUP($A77&amp;"-"&amp;IQ$4,'04施策の客観指標'!$A$4:$AU$1029,COLUMN('04施策の客観指標'!$AU:$AU),FALSE)</f>
        <v>-</v>
      </c>
      <c r="JB77" s="82">
        <f t="shared" si="391"/>
        <v>0</v>
      </c>
      <c r="JC77" s="37" t="str">
        <f t="shared" si="392"/>
        <v/>
      </c>
      <c r="JD77" s="38" t="str">
        <f t="shared" si="347"/>
        <v/>
      </c>
      <c r="JE77" s="38" t="str">
        <f t="shared" si="348"/>
        <v/>
      </c>
      <c r="JF77" s="38" t="str">
        <f t="shared" si="349"/>
        <v/>
      </c>
      <c r="JG77" s="38" t="str">
        <f t="shared" si="350"/>
        <v/>
      </c>
      <c r="JH77" s="38" t="str">
        <f t="shared" si="351"/>
        <v/>
      </c>
      <c r="JI77" s="38" t="str">
        <f t="shared" si="352"/>
        <v/>
      </c>
      <c r="JJ77" s="38" t="str">
        <f t="shared" si="353"/>
        <v/>
      </c>
      <c r="JK77" s="38" t="str">
        <f t="shared" si="354"/>
        <v/>
      </c>
      <c r="JL77" s="41" t="e">
        <f t="shared" si="393"/>
        <v>#DIV/0!</v>
      </c>
      <c r="JM77" s="37" t="str">
        <f>IF($K77="○",VLOOKUP($C77&amp;"-"&amp;JM$4,'05市民生活実感調査'!$A$3:$BC$218,COLUMN('05市民生活実感調査'!$BC:$BC),FALSE),"-")</f>
        <v>-</v>
      </c>
      <c r="JN77" s="38" t="str">
        <f>IF($L77="○",VLOOKUP($C77&amp;"-"&amp;JN$4,'05市民生活実感調査'!$A$3:$BC$218,COLUMN('05市民生活実感調査'!$BC:$BC),FALSE),"-")</f>
        <v>-</v>
      </c>
      <c r="JO77" s="38" t="str">
        <f>IF($M77="○",VLOOKUP($C77&amp;"-"&amp;JO$4,'05市民生活実感調査'!$A$3:$BC$218,COLUMN('05市民生活実感調査'!$BC:$BC),FALSE),"-")</f>
        <v>-</v>
      </c>
      <c r="JP77" s="38" t="str">
        <f>IF($N77="○",VLOOKUP($C77&amp;"-"&amp;JP$4,'05市民生活実感調査'!$A$3:$BC$218,COLUMN('05市民生活実感調査'!$BC:$BC),FALSE),"-")</f>
        <v>-</v>
      </c>
      <c r="JQ77" s="38" t="str">
        <f>IF($O77="○",VLOOKUP($C77&amp;"-"&amp;JQ$4,'05市民生活実感調査'!$A$3:$BC$218,COLUMN('05市民生活実感調査'!$BC:$BC),FALSE),"-")</f>
        <v>-</v>
      </c>
      <c r="JR77" s="38" t="str">
        <f>IF($P77="○",VLOOKUP($C77&amp;"-"&amp;JR$4,'05市民生活実感調査'!$A$3:$BC$218,COLUMN('05市民生活実感調査'!$BC:$BC),FALSE),"-")</f>
        <v>-</v>
      </c>
      <c r="JS77" s="38" t="str">
        <f>IF($Q77="○",VLOOKUP($C77&amp;"-"&amp;JS$4,'05市民生活実感調査'!$A$3:$BC$218,COLUMN('05市民生活実感調査'!$BC:$BC),FALSE),"-")</f>
        <v>-</v>
      </c>
      <c r="JT77" s="38" t="str">
        <f>IF($R77="○",VLOOKUP($C77&amp;"-"&amp;JT$4,'05市民生活実感調査'!$A$3:$BC$218,COLUMN('05市民生活実感調査'!$BC:$BC),FALSE),"-")</f>
        <v>-</v>
      </c>
      <c r="JU77" s="109" t="e">
        <f t="shared" si="394"/>
        <v>#DIV/0!</v>
      </c>
      <c r="JV77" s="37" t="str">
        <f t="shared" si="395"/>
        <v/>
      </c>
      <c r="JW77" s="38" t="str">
        <f t="shared" si="355"/>
        <v/>
      </c>
      <c r="JX77" s="38" t="str">
        <f t="shared" si="356"/>
        <v/>
      </c>
      <c r="JY77" s="38" t="str">
        <f t="shared" si="357"/>
        <v/>
      </c>
      <c r="JZ77" s="38" t="str">
        <f t="shared" si="358"/>
        <v/>
      </c>
      <c r="KA77" s="38" t="str">
        <f t="shared" si="359"/>
        <v/>
      </c>
      <c r="KB77" s="38" t="str">
        <f t="shared" si="360"/>
        <v/>
      </c>
      <c r="KC77" s="38" t="str">
        <f t="shared" si="361"/>
        <v/>
      </c>
      <c r="KD77" s="41" t="e">
        <f t="shared" si="396"/>
        <v>#DIV/0!</v>
      </c>
      <c r="KE77" s="13" t="str">
        <f t="shared" si="397"/>
        <v>客観指標</v>
      </c>
      <c r="KF77" s="5" t="str">
        <f t="shared" si="398"/>
        <v>市民の生活実感に施策の効果がすぐ反映されにくい性質があるため，客観指標総合評価を重視する。</v>
      </c>
      <c r="KG77" s="108" t="e">
        <f>VLOOKUP(IR77&amp;JU77&amp;KE77,プルダウン!$AC$2:$AD$51,2,FALSE)</f>
        <v>#DIV/0!</v>
      </c>
      <c r="KH77" s="12" t="e">
        <f>VLOOKUP(KG77,プルダウン!$A$1:$B$6,2,FALSE)</f>
        <v>#DIV/0!</v>
      </c>
      <c r="KI77" s="11"/>
      <c r="KJ77" s="12"/>
      <c r="KK77" s="22" t="s">
        <v>81</v>
      </c>
      <c r="KL77" s="5"/>
    </row>
    <row r="78" spans="1:298" ht="123" customHeight="1">
      <c r="A78" s="18">
        <v>2003</v>
      </c>
      <c r="B78" s="5" t="s">
        <v>232</v>
      </c>
      <c r="C78" s="47">
        <f t="shared" si="140"/>
        <v>20</v>
      </c>
      <c r="D78" s="12" t="str">
        <f>IFERROR(VLOOKUP(C78,プルダウン!$L$2:$M$28,2,FALSE),"-")</f>
        <v>歩くまち</v>
      </c>
      <c r="E78" s="5"/>
      <c r="F78" s="159" t="s">
        <v>2120</v>
      </c>
      <c r="G78" s="195" t="s">
        <v>1865</v>
      </c>
      <c r="H78" s="11"/>
      <c r="I78" s="20"/>
      <c r="J78" s="5"/>
      <c r="K78" s="42" t="s">
        <v>392</v>
      </c>
      <c r="L78" s="43" t="s">
        <v>392</v>
      </c>
      <c r="M78" s="43" t="s">
        <v>85</v>
      </c>
      <c r="N78" s="43" t="s">
        <v>85</v>
      </c>
      <c r="O78" s="43" t="s">
        <v>85</v>
      </c>
      <c r="P78" s="43" t="s">
        <v>85</v>
      </c>
      <c r="Q78" s="43" t="s">
        <v>85</v>
      </c>
      <c r="R78" s="41" t="s">
        <v>85</v>
      </c>
      <c r="S78" s="546" t="str">
        <f>VLOOKUP($A78&amp;"-"&amp;S$4,'04施策の客観指標'!$A$4:$AU$1029,COLUMN('04施策の客観指標'!$AP:$AP),FALSE)</f>
        <v>-</v>
      </c>
      <c r="T78" s="528" t="str">
        <f>VLOOKUP($A78&amp;"-"&amp;T$4,'04施策の客観指標'!$A$4:$AU$1029,COLUMN('04施策の客観指標'!$AP:$AP),FALSE)</f>
        <v>-</v>
      </c>
      <c r="U78" s="528" t="str">
        <f>VLOOKUP($A78&amp;"-"&amp;U$4,'04施策の客観指標'!$A$4:$AU$1029,COLUMN('04施策の客観指標'!$AP:$AP),FALSE)</f>
        <v>-</v>
      </c>
      <c r="V78" s="528" t="str">
        <f>VLOOKUP($A78&amp;"-"&amp;V$4,'04施策の客観指標'!$A$4:$AU$1029,COLUMN('04施策の客観指標'!$AP:$AP),FALSE)</f>
        <v>-</v>
      </c>
      <c r="W78" s="528" t="str">
        <f>VLOOKUP($A78&amp;"-"&amp;W$4,'04施策の客観指標'!$A$4:$AU$1029,COLUMN('04施策の客観指標'!$AP:$AP),FALSE)</f>
        <v>-</v>
      </c>
      <c r="X78" s="528" t="str">
        <f>VLOOKUP($A78&amp;"-"&amp;X$4,'04施策の客観指標'!$A$4:$AU$1029,COLUMN('04施策の客観指標'!$AP:$AP),FALSE)</f>
        <v>-</v>
      </c>
      <c r="Y78" s="528" t="str">
        <f>VLOOKUP($A78&amp;"-"&amp;Y$4,'04施策の客観指標'!$A$4:$AU$1029,COLUMN('04施策の客観指標'!$AP:$AP),FALSE)</f>
        <v>-</v>
      </c>
      <c r="Z78" s="528" t="str">
        <f>VLOOKUP($A78&amp;"-"&amp;Z$4,'04施策の客観指標'!$A$4:$AU$1029,COLUMN('04施策の客観指標'!$AP:$AP),FALSE)</f>
        <v>-</v>
      </c>
      <c r="AA78" s="529" t="str">
        <f>VLOOKUP($A78&amp;"-"&amp;AA$4,'04施策の客観指標'!$A$4:$AU$1029,COLUMN('04施策の客観指標'!$AP:$AP),FALSE)</f>
        <v>-</v>
      </c>
      <c r="AB78" s="547" t="str">
        <f t="shared" si="362"/>
        <v>-</v>
      </c>
      <c r="AC78" s="252" t="str">
        <f>VLOOKUP($A78&amp;"-"&amp;S$4,'04施策の客観指標'!$A$4:$AU$1029,COLUMN('04施策の客観指標'!$AU:$AU),FALSE)</f>
        <v>-</v>
      </c>
      <c r="AD78" s="38" t="str">
        <f>VLOOKUP($A78&amp;"-"&amp;T$4,'04施策の客観指標'!$A$4:$AU$1029,COLUMN('04施策の客観指標'!$AU:$AU),FALSE)</f>
        <v>-</v>
      </c>
      <c r="AE78" s="38" t="str">
        <f>VLOOKUP($A78&amp;"-"&amp;U$4,'04施策の客観指標'!$A$4:$AU$1029,COLUMN('04施策の客観指標'!$AU:$AU),FALSE)</f>
        <v>-</v>
      </c>
      <c r="AF78" s="38" t="str">
        <f>VLOOKUP($A78&amp;"-"&amp;V$4,'04施策の客観指標'!$A$4:$AU$1029,COLUMN('04施策の客観指標'!$AU:$AU),FALSE)</f>
        <v>-</v>
      </c>
      <c r="AG78" s="38" t="str">
        <f>VLOOKUP($A78&amp;"-"&amp;W$4,'04施策の客観指標'!$A$4:$AU$1029,COLUMN('04施策の客観指標'!$AU:$AU),FALSE)</f>
        <v>-</v>
      </c>
      <c r="AH78" s="38" t="str">
        <f>VLOOKUP($A78&amp;"-"&amp;X$4,'04施策の客観指標'!$A$4:$AU$1029,COLUMN('04施策の客観指標'!$AU:$AU),FALSE)</f>
        <v>-</v>
      </c>
      <c r="AI78" s="38" t="str">
        <f>VLOOKUP($A78&amp;"-"&amp;Y$4,'04施策の客観指標'!$A$4:$AU$1029,COLUMN('04施策の客観指標'!$AU:$AU),FALSE)</f>
        <v>-</v>
      </c>
      <c r="AJ78" s="38" t="str">
        <f>VLOOKUP($A78&amp;"-"&amp;Z$4,'04施策の客観指標'!$A$4:$AU$1029,COLUMN('04施策の客観指標'!$AU:$AU),FALSE)</f>
        <v>-</v>
      </c>
      <c r="AK78" s="38" t="str">
        <f>VLOOKUP($A78&amp;"-"&amp;AA$4,'04施策の客観指標'!$A$4:$AU$1029,COLUMN('04施策の客観指標'!$AU:$AU),FALSE)</f>
        <v>-</v>
      </c>
      <c r="AL78" s="82">
        <f t="shared" si="141"/>
        <v>0</v>
      </c>
      <c r="AM78" s="37" t="str">
        <f t="shared" si="142"/>
        <v/>
      </c>
      <c r="AN78" s="38" t="str">
        <f t="shared" si="143"/>
        <v/>
      </c>
      <c r="AO78" s="38" t="str">
        <f t="shared" si="144"/>
        <v/>
      </c>
      <c r="AP78" s="38" t="str">
        <f t="shared" si="145"/>
        <v/>
      </c>
      <c r="AQ78" s="38" t="str">
        <f t="shared" si="146"/>
        <v/>
      </c>
      <c r="AR78" s="38" t="str">
        <f t="shared" si="147"/>
        <v/>
      </c>
      <c r="AS78" s="38" t="str">
        <f t="shared" si="148"/>
        <v/>
      </c>
      <c r="AT78" s="38" t="str">
        <f t="shared" si="149"/>
        <v/>
      </c>
      <c r="AU78" s="253" t="str">
        <f t="shared" si="150"/>
        <v/>
      </c>
      <c r="AV78" s="81" t="str">
        <f t="shared" si="200"/>
        <v>-</v>
      </c>
      <c r="AW78" s="534" t="str">
        <f>IF($K78="○",VLOOKUP($C78&amp;"-"&amp;AW$4,'05市民生活実感調査'!$A$3:$BC$218,COLUMN('05市民生活実感調査'!$O:$O),FALSE),"-")</f>
        <v>c</v>
      </c>
      <c r="AX78" s="535" t="str">
        <f>IF($L78="○",VLOOKUP($C78&amp;"-"&amp;AX$4,'05市民生活実感調査'!$A$3:$BC$218,COLUMN('05市民生活実感調査'!$O:$O),FALSE),"-")</f>
        <v>b</v>
      </c>
      <c r="AY78" s="535" t="str">
        <f>IF($M78="○",VLOOKUP($C78&amp;"-"&amp;AY$4,'05市民生活実感調査'!$A$3:$BC$218,COLUMN('05市民生活実感調査'!$O:$O),FALSE),"-")</f>
        <v>-</v>
      </c>
      <c r="AZ78" s="535" t="str">
        <f>IF($N78="○",VLOOKUP($C78&amp;"-"&amp;AZ$4,'05市民生活実感調査'!$A$3:$BC$218,COLUMN('05市民生活実感調査'!$O:$O),FALSE),"-")</f>
        <v>-</v>
      </c>
      <c r="BA78" s="535" t="str">
        <f>IF($O78="○",VLOOKUP($C78&amp;"-"&amp;BA$4,'05市民生活実感調査'!$A$3:$BC$218,COLUMN('05市民生活実感調査'!$O:$O),FALSE),"-")</f>
        <v>-</v>
      </c>
      <c r="BB78" s="535" t="str">
        <f>IF($P78="○",VLOOKUP($C78&amp;"-"&amp;BB$4,'05市民生活実感調査'!$A$3:$BC$218,COLUMN('05市民生活実感調査'!$O:$O),FALSE),"-")</f>
        <v>-</v>
      </c>
      <c r="BC78" s="535" t="str">
        <f>IF($Q78="○",VLOOKUP($C78&amp;"-"&amp;BC$4,'05市民生活実感調査'!$A$3:$BC$218,COLUMN('05市民生活実感調査'!$O:$O),FALSE),"-")</f>
        <v>-</v>
      </c>
      <c r="BD78" s="535" t="str">
        <f>IF($R78="○",VLOOKUP($C78&amp;"-"&amp;BD$4,'05市民生活実感調査'!$A$3:$BC$218,COLUMN('05市民生活実感調査'!$O:$O),FALSE),"-")</f>
        <v>-</v>
      </c>
      <c r="BE78" s="536" t="str">
        <f t="shared" si="363"/>
        <v>b</v>
      </c>
      <c r="BF78" s="37">
        <f t="shared" si="151"/>
        <v>2</v>
      </c>
      <c r="BG78" s="38">
        <f t="shared" si="152"/>
        <v>3</v>
      </c>
      <c r="BH78" s="38" t="str">
        <f t="shared" si="153"/>
        <v/>
      </c>
      <c r="BI78" s="38" t="str">
        <f t="shared" si="154"/>
        <v/>
      </c>
      <c r="BJ78" s="38" t="str">
        <f t="shared" si="155"/>
        <v/>
      </c>
      <c r="BK78" s="38" t="str">
        <f t="shared" si="156"/>
        <v/>
      </c>
      <c r="BL78" s="38" t="str">
        <f t="shared" si="157"/>
        <v/>
      </c>
      <c r="BM78" s="38" t="str">
        <f t="shared" si="158"/>
        <v/>
      </c>
      <c r="BN78" s="41">
        <f t="shared" si="159"/>
        <v>0.625</v>
      </c>
      <c r="BO78" s="264" t="s">
        <v>124</v>
      </c>
      <c r="BP78" s="161" t="s">
        <v>2219</v>
      </c>
      <c r="BQ78" s="586" t="str">
        <f>VLOOKUP(AB78&amp;BE78&amp;BO78,[25]プルダウン!$AC$2:$AD$71,2,FALSE)</f>
        <v>B</v>
      </c>
      <c r="BR78" s="587" t="str">
        <f>VLOOKUP(BQ78,プルダウン!$A$1:$B$6,2,FALSE)</f>
        <v>政策の目的がかなり達成されている</v>
      </c>
      <c r="BS78" s="11"/>
      <c r="BT78" s="20"/>
      <c r="BU78" s="161" t="s">
        <v>2263</v>
      </c>
      <c r="BV78" s="296" t="s">
        <v>2648</v>
      </c>
      <c r="BW78" s="115" t="str">
        <f>VLOOKUP($A78&amp;"-"&amp;BW$4,'04施策の客観指標'!$A$4:$AU$1029,COLUMN('04施策の客観指標'!$AQ:$AQ),FALSE)</f>
        <v>-</v>
      </c>
      <c r="BX78" s="7" t="str">
        <f>VLOOKUP($A78&amp;"-"&amp;BX$4,'04施策の客観指標'!$A$4:$AU$1029,COLUMN('04施策の客観指標'!$AQ:$AQ),FALSE)</f>
        <v>-</v>
      </c>
      <c r="BY78" s="7" t="str">
        <f>VLOOKUP($A78&amp;"-"&amp;BY$4,'04施策の客観指標'!$A$4:$AU$1029,COLUMN('04施策の客観指標'!$AQ:$AQ),FALSE)</f>
        <v>-</v>
      </c>
      <c r="BZ78" s="7" t="str">
        <f>VLOOKUP($A78&amp;"-"&amp;BZ$4,'04施策の客観指標'!$A$4:$AU$1029,COLUMN('04施策の客観指標'!$AQ:$AQ),FALSE)</f>
        <v>-</v>
      </c>
      <c r="CA78" s="7" t="str">
        <f>VLOOKUP($A78&amp;"-"&amp;CA$4,'04施策の客観指標'!$A$4:$AU$1029,COLUMN('04施策の客観指標'!$AQ:$AQ),FALSE)</f>
        <v>-</v>
      </c>
      <c r="CB78" s="7" t="str">
        <f>VLOOKUP($A78&amp;"-"&amp;CB$4,'04施策の客観指標'!$A$4:$AU$1029,COLUMN('04施策の客観指標'!$AQ:$AQ),FALSE)</f>
        <v>-</v>
      </c>
      <c r="CC78" s="7" t="str">
        <f>VLOOKUP($A78&amp;"-"&amp;CC$4,'04施策の客観指標'!$A$4:$AU$1029,COLUMN('04施策の客観指標'!$AQ:$AQ),FALSE)</f>
        <v>-</v>
      </c>
      <c r="CD78" s="7" t="str">
        <f>VLOOKUP($A78&amp;"-"&amp;CD$4,'04施策の客観指標'!$A$4:$AU$1029,COLUMN('04施策の客観指標'!$AQ:$AQ),FALSE)</f>
        <v>-</v>
      </c>
      <c r="CE78" s="7" t="str">
        <f>VLOOKUP($A78&amp;"-"&amp;CE$4,'04施策の客観指標'!$A$4:$AU$1029,COLUMN('04施策の客観指標'!$AQ:$AQ),FALSE)</f>
        <v>-</v>
      </c>
      <c r="CF78" s="109" t="e">
        <f t="shared" si="364"/>
        <v>#DIV/0!</v>
      </c>
      <c r="CG78" s="37" t="str">
        <f>VLOOKUP($A78&amp;"-"&amp;BW$4,'04施策の客観指標'!$A$4:$AU$1029,COLUMN('04施策の客観指標'!$AU:$AU),FALSE)</f>
        <v>-</v>
      </c>
      <c r="CH78" s="38" t="str">
        <f>VLOOKUP($A78&amp;"-"&amp;BX$4,'04施策の客観指標'!$A$4:$AU$1029,COLUMN('04施策の客観指標'!$AU:$AU),FALSE)</f>
        <v>-</v>
      </c>
      <c r="CI78" s="38" t="str">
        <f>VLOOKUP($A78&amp;"-"&amp;BY$4,'04施策の客観指標'!$A$4:$AU$1029,COLUMN('04施策の客観指標'!$AU:$AU),FALSE)</f>
        <v>-</v>
      </c>
      <c r="CJ78" s="38" t="str">
        <f>VLOOKUP($A78&amp;"-"&amp;BZ$4,'04施策の客観指標'!$A$4:$AU$1029,COLUMN('04施策の客観指標'!$AU:$AU),FALSE)</f>
        <v>-</v>
      </c>
      <c r="CK78" s="38" t="str">
        <f>VLOOKUP($A78&amp;"-"&amp;CA$4,'04施策の客観指標'!$A$4:$AU$1029,COLUMN('04施策の客観指標'!$AU:$AU),FALSE)</f>
        <v>-</v>
      </c>
      <c r="CL78" s="38" t="str">
        <f>VLOOKUP($A78&amp;"-"&amp;CB$4,'04施策の客観指標'!$A$4:$AU$1029,COLUMN('04施策の客観指標'!$AU:$AU),FALSE)</f>
        <v>-</v>
      </c>
      <c r="CM78" s="38" t="str">
        <f>VLOOKUP($A78&amp;"-"&amp;CC$4,'04施策の客観指標'!$A$4:$AU$1029,COLUMN('04施策の客観指標'!$AU:$AU),FALSE)</f>
        <v>-</v>
      </c>
      <c r="CN78" s="38" t="str">
        <f>VLOOKUP($A78&amp;"-"&amp;CD$4,'04施策の客観指標'!$A$4:$AU$1029,COLUMN('04施策の客観指標'!$AU:$AU),FALSE)</f>
        <v>-</v>
      </c>
      <c r="CO78" s="38" t="str">
        <f>VLOOKUP($A78&amp;"-"&amp;CE$4,'04施策の客観指標'!$A$4:$AU$1029,COLUMN('04施策の客観指標'!$AU:$AU),FALSE)</f>
        <v>-</v>
      </c>
      <c r="CP78" s="82">
        <f t="shared" si="365"/>
        <v>0</v>
      </c>
      <c r="CQ78" s="37" t="str">
        <f t="shared" si="301"/>
        <v/>
      </c>
      <c r="CR78" s="38" t="str">
        <f t="shared" si="302"/>
        <v/>
      </c>
      <c r="CS78" s="38" t="str">
        <f t="shared" si="303"/>
        <v/>
      </c>
      <c r="CT78" s="38" t="str">
        <f t="shared" si="304"/>
        <v/>
      </c>
      <c r="CU78" s="38" t="str">
        <f t="shared" si="305"/>
        <v/>
      </c>
      <c r="CV78" s="38" t="str">
        <f t="shared" si="306"/>
        <v/>
      </c>
      <c r="CW78" s="38" t="str">
        <f t="shared" si="307"/>
        <v/>
      </c>
      <c r="CX78" s="38" t="str">
        <f t="shared" si="308"/>
        <v/>
      </c>
      <c r="CY78" s="38" t="str">
        <f t="shared" si="309"/>
        <v/>
      </c>
      <c r="CZ78" s="41" t="e">
        <f t="shared" si="366"/>
        <v>#DIV/0!</v>
      </c>
      <c r="DA78" s="37" t="str">
        <f>IF($K78="○",VLOOKUP($C78&amp;"-"&amp;DA$4,'05市民生活実感調査'!$A$3:$BC$218,COLUMN('05市民生活実感調査'!$Y:$Y),FALSE),"-")</f>
        <v>-</v>
      </c>
      <c r="DB78" s="38" t="str">
        <f>IF($L78="○",VLOOKUP($C78&amp;"-"&amp;DB$4,'05市民生活実感調査'!$A$3:$BC$218,COLUMN('05市民生活実感調査'!$Y:$Y),FALSE),"-")</f>
        <v>-</v>
      </c>
      <c r="DC78" s="38" t="str">
        <f>IF($M78="○",VLOOKUP($C78&amp;"-"&amp;DC$4,'05市民生活実感調査'!$A$3:$BC$218,COLUMN('05市民生活実感調査'!$Y:$Y),FALSE),"-")</f>
        <v>-</v>
      </c>
      <c r="DD78" s="38" t="str">
        <f>IF($N78="○",VLOOKUP($C78&amp;"-"&amp;DD$4,'05市民生活実感調査'!$A$3:$BC$218,COLUMN('05市民生活実感調査'!$Y:$Y),FALSE),"-")</f>
        <v>-</v>
      </c>
      <c r="DE78" s="38" t="str">
        <f>IF($O78="○",VLOOKUP($C78&amp;"-"&amp;DE$4,'05市民生活実感調査'!$A$3:$BC$218,COLUMN('05市民生活実感調査'!$Y:$Y),FALSE),"-")</f>
        <v>-</v>
      </c>
      <c r="DF78" s="38" t="str">
        <f>IF($P78="○",VLOOKUP($C78&amp;"-"&amp;DF$4,'05市民生活実感調査'!$A$3:$BC$218,COLUMN('05市民生活実感調査'!$Y:$Y),FALSE),"-")</f>
        <v>-</v>
      </c>
      <c r="DG78" s="38" t="str">
        <f>IF($Q78="○",VLOOKUP($C78&amp;"-"&amp;DG$4,'05市民生活実感調査'!$A$3:$BC$218,COLUMN('05市民生活実感調査'!$Y:$Y),FALSE),"-")</f>
        <v>-</v>
      </c>
      <c r="DH78" s="38" t="str">
        <f>IF($R78="○",VLOOKUP($C78&amp;"-"&amp;DH$4,'05市民生活実感調査'!$A$3:$BC$218,COLUMN('05市民生活実感調査'!$Y:$Y),FALSE),"-")</f>
        <v>-</v>
      </c>
      <c r="DI78" s="109" t="e">
        <f t="shared" si="367"/>
        <v>#DIV/0!</v>
      </c>
      <c r="DJ78" s="37" t="str">
        <f t="shared" si="368"/>
        <v/>
      </c>
      <c r="DK78" s="38" t="str">
        <f t="shared" si="310"/>
        <v/>
      </c>
      <c r="DL78" s="38" t="str">
        <f t="shared" si="311"/>
        <v/>
      </c>
      <c r="DM78" s="38" t="str">
        <f t="shared" si="312"/>
        <v/>
      </c>
      <c r="DN78" s="38" t="str">
        <f t="shared" si="313"/>
        <v/>
      </c>
      <c r="DO78" s="38" t="str">
        <f t="shared" si="314"/>
        <v/>
      </c>
      <c r="DP78" s="38" t="str">
        <f t="shared" si="315"/>
        <v/>
      </c>
      <c r="DQ78" s="38" t="str">
        <f t="shared" si="316"/>
        <v/>
      </c>
      <c r="DR78" s="41" t="e">
        <f t="shared" si="369"/>
        <v>#DIV/0!</v>
      </c>
      <c r="DS78" s="13" t="str">
        <f t="shared" si="370"/>
        <v>客観指標</v>
      </c>
      <c r="DT78" s="5" t="str">
        <f t="shared" si="371"/>
        <v>市民の生活実感に施策の効果がすぐ反映されにくい性質があるため，客観指標総合評価を重視する。</v>
      </c>
      <c r="DU78" s="108" t="e">
        <f>VLOOKUP(CF78&amp;DI78&amp;DS78,プルダウン!$AC$2:$AD$51,2,FALSE)</f>
        <v>#DIV/0!</v>
      </c>
      <c r="DV78" s="12" t="e">
        <f>VLOOKUP(DU78,プルダウン!$A$1:$B$6,2,FALSE)</f>
        <v>#DIV/0!</v>
      </c>
      <c r="DW78" s="11"/>
      <c r="DX78" s="12"/>
      <c r="DY78" s="22" t="s">
        <v>81</v>
      </c>
      <c r="DZ78" s="116"/>
      <c r="EA78" s="115" t="str">
        <f>VLOOKUP($A78&amp;"-"&amp;EA$4,'04施策の客観指標'!$A$4:$AU$1029,COLUMN('04施策の客観指標'!$AR:$AR),FALSE)</f>
        <v>-</v>
      </c>
      <c r="EB78" s="7" t="str">
        <f>VLOOKUP($A78&amp;"-"&amp;EB$4,'04施策の客観指標'!$A$4:$AU$1029,COLUMN('04施策の客観指標'!$AR:$AR),FALSE)</f>
        <v>-</v>
      </c>
      <c r="EC78" s="7" t="str">
        <f>VLOOKUP($A78&amp;"-"&amp;EC$4,'04施策の客観指標'!$A$4:$AU$1029,COLUMN('04施策の客観指標'!$AR:$AR),FALSE)</f>
        <v>-</v>
      </c>
      <c r="ED78" s="7" t="str">
        <f>VLOOKUP($A78&amp;"-"&amp;ED$4,'04施策の客観指標'!$A$4:$AU$1029,COLUMN('04施策の客観指標'!$AR:$AR),FALSE)</f>
        <v>-</v>
      </c>
      <c r="EE78" s="7" t="str">
        <f>VLOOKUP($A78&amp;"-"&amp;EE$4,'04施策の客観指標'!$A$4:$AU$1029,COLUMN('04施策の客観指標'!$AR:$AR),FALSE)</f>
        <v>-</v>
      </c>
      <c r="EF78" s="7" t="str">
        <f>VLOOKUP($A78&amp;"-"&amp;EF$4,'04施策の客観指標'!$A$4:$AU$1029,COLUMN('04施策の客観指標'!$AR:$AR),FALSE)</f>
        <v>-</v>
      </c>
      <c r="EG78" s="7" t="str">
        <f>VLOOKUP($A78&amp;"-"&amp;EG$4,'04施策の客観指標'!$A$4:$AU$1029,COLUMN('04施策の客観指標'!$AR:$AR),FALSE)</f>
        <v>-</v>
      </c>
      <c r="EH78" s="7" t="str">
        <f>VLOOKUP($A78&amp;"-"&amp;EH$4,'04施策の客観指標'!$A$4:$AU$1029,COLUMN('04施策の客観指標'!$AR:$AR),FALSE)</f>
        <v>-</v>
      </c>
      <c r="EI78" s="7" t="str">
        <f>VLOOKUP($A78&amp;"-"&amp;EI$4,'04施策の客観指標'!$A$4:$AU$1029,COLUMN('04施策の客観指標'!$AR:$AR),FALSE)</f>
        <v>-</v>
      </c>
      <c r="EJ78" s="109" t="e">
        <f t="shared" si="372"/>
        <v>#DIV/0!</v>
      </c>
      <c r="EK78" s="37" t="str">
        <f>VLOOKUP($A78&amp;"-"&amp;EA$4,'04施策の客観指標'!$A$4:$AU$1029,COLUMN('04施策の客観指標'!$AU:$AU),FALSE)</f>
        <v>-</v>
      </c>
      <c r="EL78" s="38" t="str">
        <f>VLOOKUP($A78&amp;"-"&amp;EB$4,'04施策の客観指標'!$A$4:$AU$1029,COLUMN('04施策の客観指標'!$AU:$AU),FALSE)</f>
        <v>-</v>
      </c>
      <c r="EM78" s="38" t="str">
        <f>VLOOKUP($A78&amp;"-"&amp;EC$4,'04施策の客観指標'!$A$4:$AU$1029,COLUMN('04施策の客観指標'!$AU:$AU),FALSE)</f>
        <v>-</v>
      </c>
      <c r="EN78" s="38" t="str">
        <f>VLOOKUP($A78&amp;"-"&amp;ED$4,'04施策の客観指標'!$A$4:$AU$1029,COLUMN('04施策の客観指標'!$AU:$AU),FALSE)</f>
        <v>-</v>
      </c>
      <c r="EO78" s="38" t="str">
        <f>VLOOKUP($A78&amp;"-"&amp;EE$4,'04施策の客観指標'!$A$4:$AU$1029,COLUMN('04施策の客観指標'!$AU:$AU),FALSE)</f>
        <v>-</v>
      </c>
      <c r="EP78" s="38" t="str">
        <f>VLOOKUP($A78&amp;"-"&amp;EF$4,'04施策の客観指標'!$A$4:$AU$1029,COLUMN('04施策の客観指標'!$AU:$AU),FALSE)</f>
        <v>-</v>
      </c>
      <c r="EQ78" s="38" t="str">
        <f>VLOOKUP($A78&amp;"-"&amp;EG$4,'04施策の客観指標'!$A$4:$AU$1029,COLUMN('04施策の客観指標'!$AU:$AU),FALSE)</f>
        <v>-</v>
      </c>
      <c r="ER78" s="38" t="str">
        <f>VLOOKUP($A78&amp;"-"&amp;EH$4,'04施策の客観指標'!$A$4:$AU$1029,COLUMN('04施策の客観指標'!$AU:$AU),FALSE)</f>
        <v>-</v>
      </c>
      <c r="ES78" s="38" t="str">
        <f>VLOOKUP($A78&amp;"-"&amp;EI$4,'04施策の客観指標'!$A$4:$AU$1029,COLUMN('04施策の客観指標'!$AU:$AU),FALSE)</f>
        <v>-</v>
      </c>
      <c r="ET78" s="82">
        <f t="shared" si="373"/>
        <v>0</v>
      </c>
      <c r="EU78" s="37" t="str">
        <f t="shared" si="374"/>
        <v/>
      </c>
      <c r="EV78" s="38" t="str">
        <f t="shared" si="317"/>
        <v/>
      </c>
      <c r="EW78" s="38" t="str">
        <f t="shared" si="318"/>
        <v/>
      </c>
      <c r="EX78" s="38" t="str">
        <f t="shared" si="319"/>
        <v/>
      </c>
      <c r="EY78" s="38" t="str">
        <f t="shared" si="320"/>
        <v/>
      </c>
      <c r="EZ78" s="38" t="str">
        <f t="shared" si="321"/>
        <v/>
      </c>
      <c r="FA78" s="38" t="str">
        <f t="shared" si="322"/>
        <v/>
      </c>
      <c r="FB78" s="38" t="str">
        <f t="shared" si="323"/>
        <v/>
      </c>
      <c r="FC78" s="38" t="str">
        <f t="shared" si="324"/>
        <v/>
      </c>
      <c r="FD78" s="41" t="e">
        <f t="shared" si="375"/>
        <v>#DIV/0!</v>
      </c>
      <c r="FE78" s="37" t="str">
        <f>IF($K78="○",VLOOKUP($C78&amp;"-"&amp;FE$4,'05市民生活実感調査'!$A$3:$BC$218,COLUMN('05市民生活実感調査'!$AI:$AI),FALSE),"-")</f>
        <v>-</v>
      </c>
      <c r="FF78" s="38" t="str">
        <f>IF($L78="○",VLOOKUP($C78&amp;"-"&amp;FF$4,'05市民生活実感調査'!$A$3:$BC$218,COLUMN('05市民生活実感調査'!$AI:$AI),FALSE),"-")</f>
        <v>-</v>
      </c>
      <c r="FG78" s="38" t="str">
        <f>IF($M78="○",VLOOKUP($C78&amp;"-"&amp;FG$4,'05市民生活実感調査'!$A$3:$BC$218,COLUMN('05市民生活実感調査'!$AI:$AI),FALSE),"-")</f>
        <v>-</v>
      </c>
      <c r="FH78" s="38" t="str">
        <f>IF($N78="○",VLOOKUP($C78&amp;"-"&amp;FH$4,'05市民生活実感調査'!$A$3:$BC$218,COLUMN('05市民生活実感調査'!$AI:$AI),FALSE),"-")</f>
        <v>-</v>
      </c>
      <c r="FI78" s="38" t="str">
        <f>IF($O78="○",VLOOKUP($C78&amp;"-"&amp;FI$4,'05市民生活実感調査'!$A$3:$BC$218,COLUMN('05市民生活実感調査'!$AI:$AI),FALSE),"-")</f>
        <v>-</v>
      </c>
      <c r="FJ78" s="38" t="str">
        <f>IF($P78="○",VLOOKUP($C78&amp;"-"&amp;FJ$4,'05市民生活実感調査'!$A$3:$BC$218,COLUMN('05市民生活実感調査'!$AI:$AI),FALSE),"-")</f>
        <v>-</v>
      </c>
      <c r="FK78" s="38" t="str">
        <f>IF($Q78="○",VLOOKUP($C78&amp;"-"&amp;FK$4,'05市民生活実感調査'!$A$3:$BC$218,COLUMN('05市民生活実感調査'!$AI:$AI),FALSE),"-")</f>
        <v>-</v>
      </c>
      <c r="FL78" s="38" t="str">
        <f>IF($R78="○",VLOOKUP($C78&amp;"-"&amp;FL$4,'05市民生活実感調査'!$A$3:$BC$218,COLUMN('05市民生活実感調査'!$AI:$AI),FALSE),"-")</f>
        <v>-</v>
      </c>
      <c r="FM78" s="109" t="e">
        <f t="shared" si="376"/>
        <v>#DIV/0!</v>
      </c>
      <c r="FN78" s="37" t="str">
        <f t="shared" si="377"/>
        <v/>
      </c>
      <c r="FO78" s="38" t="str">
        <f t="shared" si="325"/>
        <v/>
      </c>
      <c r="FP78" s="38" t="str">
        <f t="shared" si="326"/>
        <v/>
      </c>
      <c r="FQ78" s="38" t="str">
        <f t="shared" si="327"/>
        <v/>
      </c>
      <c r="FR78" s="38" t="str">
        <f t="shared" si="328"/>
        <v/>
      </c>
      <c r="FS78" s="38" t="str">
        <f t="shared" si="329"/>
        <v/>
      </c>
      <c r="FT78" s="38" t="str">
        <f t="shared" si="330"/>
        <v/>
      </c>
      <c r="FU78" s="38" t="str">
        <f t="shared" si="331"/>
        <v/>
      </c>
      <c r="FV78" s="41" t="e">
        <f t="shared" si="378"/>
        <v>#DIV/0!</v>
      </c>
      <c r="FW78" s="13" t="str">
        <f t="shared" si="379"/>
        <v>客観指標</v>
      </c>
      <c r="FX78" s="5" t="str">
        <f t="shared" si="380"/>
        <v>市民の生活実感に施策の効果がすぐ反映されにくい性質があるため，客観指標総合評価を重視する。</v>
      </c>
      <c r="FY78" s="108" t="e">
        <f>VLOOKUP(EJ78&amp;FM78&amp;FW78,プルダウン!$AC$2:$AD$51,2,FALSE)</f>
        <v>#DIV/0!</v>
      </c>
      <c r="FZ78" s="12" t="e">
        <f>VLOOKUP(FY78,プルダウン!$A$1:$B$6,2,FALSE)</f>
        <v>#DIV/0!</v>
      </c>
      <c r="GA78" s="11"/>
      <c r="GB78" s="12"/>
      <c r="GC78" s="22" t="s">
        <v>81</v>
      </c>
      <c r="GD78" s="116"/>
      <c r="GE78" s="115" t="str">
        <f>VLOOKUP($A78&amp;"-"&amp;GE$4,'04施策の客観指標'!$A$4:$AU$1029,COLUMN('04施策の客観指標'!$AS:$AS),FALSE)</f>
        <v>-</v>
      </c>
      <c r="GF78" s="7" t="str">
        <f>VLOOKUP($A78&amp;"-"&amp;GF$4,'04施策の客観指標'!$A$4:$AU$1029,COLUMN('04施策の客観指標'!$AS:$AS),FALSE)</f>
        <v>-</v>
      </c>
      <c r="GG78" s="7" t="str">
        <f>VLOOKUP($A78&amp;"-"&amp;GG$4,'04施策の客観指標'!$A$4:$AU$1029,COLUMN('04施策の客観指標'!$AS:$AS),FALSE)</f>
        <v>-</v>
      </c>
      <c r="GH78" s="7" t="str">
        <f>VLOOKUP($A78&amp;"-"&amp;GH$4,'04施策の客観指標'!$A$4:$AU$1029,COLUMN('04施策の客観指標'!$AS:$AS),FALSE)</f>
        <v>-</v>
      </c>
      <c r="GI78" s="7" t="str">
        <f>VLOOKUP($A78&amp;"-"&amp;GI$4,'04施策の客観指標'!$A$4:$AU$1029,COLUMN('04施策の客観指標'!$AS:$AS),FALSE)</f>
        <v>-</v>
      </c>
      <c r="GJ78" s="7" t="str">
        <f>VLOOKUP($A78&amp;"-"&amp;GJ$4,'04施策の客観指標'!$A$4:$AU$1029,COLUMN('04施策の客観指標'!$AS:$AS),FALSE)</f>
        <v>-</v>
      </c>
      <c r="GK78" s="7" t="str">
        <f>VLOOKUP($A78&amp;"-"&amp;GK$4,'04施策の客観指標'!$A$4:$AU$1029,COLUMN('04施策の客観指標'!$AS:$AS),FALSE)</f>
        <v>-</v>
      </c>
      <c r="GL78" s="7" t="str">
        <f>VLOOKUP($A78&amp;"-"&amp;GL$4,'04施策の客観指標'!$A$4:$AU$1029,COLUMN('04施策の客観指標'!$AS:$AS),FALSE)</f>
        <v>-</v>
      </c>
      <c r="GM78" s="7" t="str">
        <f>VLOOKUP($A78&amp;"-"&amp;GM$4,'04施策の客観指標'!$A$4:$AU$1029,COLUMN('04施策の客観指標'!$AS:$AS),FALSE)</f>
        <v>-</v>
      </c>
      <c r="GN78" s="109" t="e">
        <f t="shared" si="381"/>
        <v>#DIV/0!</v>
      </c>
      <c r="GO78" s="37" t="str">
        <f>VLOOKUP($A78&amp;"-"&amp;GE$4,'04施策の客観指標'!$A$4:$AU$1029,COLUMN('04施策の客観指標'!$AU:$AU),FALSE)</f>
        <v>-</v>
      </c>
      <c r="GP78" s="38" t="str">
        <f>VLOOKUP($A78&amp;"-"&amp;GF$4,'04施策の客観指標'!$A$4:$AU$1029,COLUMN('04施策の客観指標'!$AU:$AU),FALSE)</f>
        <v>-</v>
      </c>
      <c r="GQ78" s="38" t="str">
        <f>VLOOKUP($A78&amp;"-"&amp;GG$4,'04施策の客観指標'!$A$4:$AU$1029,COLUMN('04施策の客観指標'!$AU:$AU),FALSE)</f>
        <v>-</v>
      </c>
      <c r="GR78" s="38" t="str">
        <f>VLOOKUP($A78&amp;"-"&amp;GH$4,'04施策の客観指標'!$A$4:$AU$1029,COLUMN('04施策の客観指標'!$AU:$AU),FALSE)</f>
        <v>-</v>
      </c>
      <c r="GS78" s="38" t="str">
        <f>VLOOKUP($A78&amp;"-"&amp;GI$4,'04施策の客観指標'!$A$4:$AU$1029,COLUMN('04施策の客観指標'!$AU:$AU),FALSE)</f>
        <v>-</v>
      </c>
      <c r="GT78" s="38" t="str">
        <f>VLOOKUP($A78&amp;"-"&amp;GJ$4,'04施策の客観指標'!$A$4:$AU$1029,COLUMN('04施策の客観指標'!$AU:$AU),FALSE)</f>
        <v>-</v>
      </c>
      <c r="GU78" s="38" t="str">
        <f>VLOOKUP($A78&amp;"-"&amp;GK$4,'04施策の客観指標'!$A$4:$AU$1029,COLUMN('04施策の客観指標'!$AU:$AU),FALSE)</f>
        <v>-</v>
      </c>
      <c r="GV78" s="38" t="str">
        <f>VLOOKUP($A78&amp;"-"&amp;GL$4,'04施策の客観指標'!$A$4:$AU$1029,COLUMN('04施策の客観指標'!$AU:$AU),FALSE)</f>
        <v>-</v>
      </c>
      <c r="GW78" s="38" t="str">
        <f>VLOOKUP($A78&amp;"-"&amp;GM$4,'04施策の客観指標'!$A$4:$AU$1029,COLUMN('04施策の客観指標'!$AU:$AU),FALSE)</f>
        <v>-</v>
      </c>
      <c r="GX78" s="82">
        <f t="shared" si="382"/>
        <v>0</v>
      </c>
      <c r="GY78" s="37" t="str">
        <f t="shared" si="383"/>
        <v/>
      </c>
      <c r="GZ78" s="38" t="str">
        <f t="shared" si="332"/>
        <v/>
      </c>
      <c r="HA78" s="38" t="str">
        <f t="shared" si="333"/>
        <v/>
      </c>
      <c r="HB78" s="38" t="str">
        <f t="shared" si="334"/>
        <v/>
      </c>
      <c r="HC78" s="38" t="str">
        <f t="shared" si="335"/>
        <v/>
      </c>
      <c r="HD78" s="38" t="str">
        <f t="shared" si="336"/>
        <v/>
      </c>
      <c r="HE78" s="38" t="str">
        <f t="shared" si="337"/>
        <v/>
      </c>
      <c r="HF78" s="38" t="str">
        <f t="shared" si="338"/>
        <v/>
      </c>
      <c r="HG78" s="38" t="str">
        <f t="shared" si="339"/>
        <v/>
      </c>
      <c r="HH78" s="41" t="e">
        <f t="shared" si="384"/>
        <v>#DIV/0!</v>
      </c>
      <c r="HI78" s="37" t="str">
        <f>IF($K78="○",VLOOKUP($C78&amp;"-"&amp;HI$4,'05市民生活実感調査'!$A$3:$BC$218,COLUMN('05市民生活実感調査'!$AS:$AS),FALSE),"-")</f>
        <v>-</v>
      </c>
      <c r="HJ78" s="38" t="str">
        <f>IF($L78="○",VLOOKUP($C78&amp;"-"&amp;HJ$4,'05市民生活実感調査'!$A$3:$BC$218,COLUMN('05市民生活実感調査'!$AS:$AS),FALSE),"-")</f>
        <v>-</v>
      </c>
      <c r="HK78" s="38" t="str">
        <f>IF($M78="○",VLOOKUP($C78&amp;"-"&amp;HK$4,'05市民生活実感調査'!$A$3:$BC$218,COLUMN('05市民生活実感調査'!$AS:$AS),FALSE),"-")</f>
        <v>-</v>
      </c>
      <c r="HL78" s="38" t="str">
        <f>IF($N78="○",VLOOKUP($C78&amp;"-"&amp;HL$4,'05市民生活実感調査'!$A$3:$BC$218,COLUMN('05市民生活実感調査'!$AS:$AS),FALSE),"-")</f>
        <v>-</v>
      </c>
      <c r="HM78" s="38" t="str">
        <f>IF($O78="○",VLOOKUP($C78&amp;"-"&amp;HM$4,'05市民生活実感調査'!$A$3:$BC$218,COLUMN('05市民生活実感調査'!$AS:$AS),FALSE),"-")</f>
        <v>-</v>
      </c>
      <c r="HN78" s="38" t="str">
        <f>IF($P78="○",VLOOKUP($C78&amp;"-"&amp;HN$4,'05市民生活実感調査'!$A$3:$BC$218,COLUMN('05市民生活実感調査'!$AS:$AS),FALSE),"-")</f>
        <v>-</v>
      </c>
      <c r="HO78" s="38" t="str">
        <f>IF($Q78="○",VLOOKUP($C78&amp;"-"&amp;HO$4,'05市民生活実感調査'!$A$3:$BC$218,COLUMN('05市民生活実感調査'!$AS:$AS),FALSE),"-")</f>
        <v>-</v>
      </c>
      <c r="HP78" s="38" t="str">
        <f>IF($R78="○",VLOOKUP($C78&amp;"-"&amp;HP$4,'05市民生活実感調査'!$A$3:$BC$218,COLUMN('05市民生活実感調査'!$AS:$AS),FALSE),"-")</f>
        <v>-</v>
      </c>
      <c r="HQ78" s="109" t="e">
        <f t="shared" si="385"/>
        <v>#DIV/0!</v>
      </c>
      <c r="HR78" s="37" t="str">
        <f t="shared" si="386"/>
        <v/>
      </c>
      <c r="HS78" s="38" t="str">
        <f t="shared" si="340"/>
        <v/>
      </c>
      <c r="HT78" s="38" t="str">
        <f t="shared" si="341"/>
        <v/>
      </c>
      <c r="HU78" s="38" t="str">
        <f t="shared" si="342"/>
        <v/>
      </c>
      <c r="HV78" s="38" t="str">
        <f t="shared" si="343"/>
        <v/>
      </c>
      <c r="HW78" s="38" t="str">
        <f t="shared" si="344"/>
        <v/>
      </c>
      <c r="HX78" s="38" t="str">
        <f t="shared" si="345"/>
        <v/>
      </c>
      <c r="HY78" s="38" t="str">
        <f t="shared" si="346"/>
        <v/>
      </c>
      <c r="HZ78" s="41" t="e">
        <f t="shared" si="387"/>
        <v>#DIV/0!</v>
      </c>
      <c r="IA78" s="13" t="str">
        <f t="shared" si="388"/>
        <v>客観指標</v>
      </c>
      <c r="IB78" s="5" t="str">
        <f t="shared" si="389"/>
        <v>市民の生活実感に施策の効果がすぐ反映されにくい性質があるため，客観指標総合評価を重視する。</v>
      </c>
      <c r="IC78" s="108" t="e">
        <f>VLOOKUP(GN78&amp;HQ78&amp;IA78,プルダウン!$AC$2:$AD$51,2,FALSE)</f>
        <v>#DIV/0!</v>
      </c>
      <c r="ID78" s="12" t="e">
        <f>VLOOKUP(IC78,プルダウン!$A$1:$B$6,2,FALSE)</f>
        <v>#DIV/0!</v>
      </c>
      <c r="IE78" s="11"/>
      <c r="IF78" s="12"/>
      <c r="IG78" s="22" t="s">
        <v>81</v>
      </c>
      <c r="IH78" s="116"/>
      <c r="II78" s="115" t="str">
        <f>VLOOKUP($A78&amp;"-"&amp;II$4,'04施策の客観指標'!$A$4:$AU$1029,COLUMN('04施策の客観指標'!$AT:$AT),FALSE)</f>
        <v>-</v>
      </c>
      <c r="IJ78" s="7" t="str">
        <f>VLOOKUP($A78&amp;"-"&amp;IJ$4,'04施策の客観指標'!$A$4:$AU$1029,COLUMN('04施策の客観指標'!$AT:$AT),FALSE)</f>
        <v>-</v>
      </c>
      <c r="IK78" s="7" t="str">
        <f>VLOOKUP($A78&amp;"-"&amp;IK$4,'04施策の客観指標'!$A$4:$AU$1029,COLUMN('04施策の客観指標'!$AT:$AT),FALSE)</f>
        <v>-</v>
      </c>
      <c r="IL78" s="7" t="str">
        <f>VLOOKUP($A78&amp;"-"&amp;IL$4,'04施策の客観指標'!$A$4:$AU$1029,COLUMN('04施策の客観指標'!$AT:$AT),FALSE)</f>
        <v>-</v>
      </c>
      <c r="IM78" s="7" t="str">
        <f>VLOOKUP($A78&amp;"-"&amp;IM$4,'04施策の客観指標'!$A$4:$AU$1029,COLUMN('04施策の客観指標'!$AT:$AT),FALSE)</f>
        <v>-</v>
      </c>
      <c r="IN78" s="7" t="str">
        <f>VLOOKUP($A78&amp;"-"&amp;IN$4,'04施策の客観指標'!$A$4:$AU$1029,COLUMN('04施策の客観指標'!$AT:$AT),FALSE)</f>
        <v>-</v>
      </c>
      <c r="IO78" s="7" t="str">
        <f>VLOOKUP($A78&amp;"-"&amp;IO$4,'04施策の客観指標'!$A$4:$AU$1029,COLUMN('04施策の客観指標'!$AT:$AT),FALSE)</f>
        <v>-</v>
      </c>
      <c r="IP78" s="7" t="str">
        <f>VLOOKUP($A78&amp;"-"&amp;IP$4,'04施策の客観指標'!$A$4:$AU$1029,COLUMN('04施策の客観指標'!$AT:$AT),FALSE)</f>
        <v>-</v>
      </c>
      <c r="IQ78" s="7" t="str">
        <f>VLOOKUP($A78&amp;"-"&amp;IQ$4,'04施策の客観指標'!$A$4:$AU$1029,COLUMN('04施策の客観指標'!$AT:$AT),FALSE)</f>
        <v>-</v>
      </c>
      <c r="IR78" s="109" t="e">
        <f t="shared" si="390"/>
        <v>#DIV/0!</v>
      </c>
      <c r="IS78" s="37" t="str">
        <f>VLOOKUP($A78&amp;"-"&amp;II$4,'04施策の客観指標'!$A$4:$AU$1029,COLUMN('04施策の客観指標'!$AU:$AU),FALSE)</f>
        <v>-</v>
      </c>
      <c r="IT78" s="38" t="str">
        <f>VLOOKUP($A78&amp;"-"&amp;IJ$4,'04施策の客観指標'!$A$4:$AU$1029,COLUMN('04施策の客観指標'!$AU:$AU),FALSE)</f>
        <v>-</v>
      </c>
      <c r="IU78" s="38" t="str">
        <f>VLOOKUP($A78&amp;"-"&amp;IK$4,'04施策の客観指標'!$A$4:$AU$1029,COLUMN('04施策の客観指標'!$AU:$AU),FALSE)</f>
        <v>-</v>
      </c>
      <c r="IV78" s="38" t="str">
        <f>VLOOKUP($A78&amp;"-"&amp;IL$4,'04施策の客観指標'!$A$4:$AU$1029,COLUMN('04施策の客観指標'!$AU:$AU),FALSE)</f>
        <v>-</v>
      </c>
      <c r="IW78" s="38" t="str">
        <f>VLOOKUP($A78&amp;"-"&amp;IM$4,'04施策の客観指標'!$A$4:$AU$1029,COLUMN('04施策の客観指標'!$AU:$AU),FALSE)</f>
        <v>-</v>
      </c>
      <c r="IX78" s="38" t="str">
        <f>VLOOKUP($A78&amp;"-"&amp;IN$4,'04施策の客観指標'!$A$4:$AU$1029,COLUMN('04施策の客観指標'!$AU:$AU),FALSE)</f>
        <v>-</v>
      </c>
      <c r="IY78" s="38" t="str">
        <f>VLOOKUP($A78&amp;"-"&amp;IO$4,'04施策の客観指標'!$A$4:$AU$1029,COLUMN('04施策の客観指標'!$AU:$AU),FALSE)</f>
        <v>-</v>
      </c>
      <c r="IZ78" s="38" t="str">
        <f>VLOOKUP($A78&amp;"-"&amp;IP$4,'04施策の客観指標'!$A$4:$AU$1029,COLUMN('04施策の客観指標'!$AU:$AU),FALSE)</f>
        <v>-</v>
      </c>
      <c r="JA78" s="38" t="str">
        <f>VLOOKUP($A78&amp;"-"&amp;IQ$4,'04施策の客観指標'!$A$4:$AU$1029,COLUMN('04施策の客観指標'!$AU:$AU),FALSE)</f>
        <v>-</v>
      </c>
      <c r="JB78" s="82">
        <f t="shared" si="391"/>
        <v>0</v>
      </c>
      <c r="JC78" s="37" t="str">
        <f t="shared" si="392"/>
        <v/>
      </c>
      <c r="JD78" s="38" t="str">
        <f t="shared" si="347"/>
        <v/>
      </c>
      <c r="JE78" s="38" t="str">
        <f t="shared" si="348"/>
        <v/>
      </c>
      <c r="JF78" s="38" t="str">
        <f t="shared" si="349"/>
        <v/>
      </c>
      <c r="JG78" s="38" t="str">
        <f t="shared" si="350"/>
        <v/>
      </c>
      <c r="JH78" s="38" t="str">
        <f t="shared" si="351"/>
        <v/>
      </c>
      <c r="JI78" s="38" t="str">
        <f t="shared" si="352"/>
        <v/>
      </c>
      <c r="JJ78" s="38" t="str">
        <f t="shared" si="353"/>
        <v/>
      </c>
      <c r="JK78" s="38" t="str">
        <f t="shared" si="354"/>
        <v/>
      </c>
      <c r="JL78" s="41" t="e">
        <f t="shared" si="393"/>
        <v>#DIV/0!</v>
      </c>
      <c r="JM78" s="37" t="str">
        <f>IF($K78="○",VLOOKUP($C78&amp;"-"&amp;JM$4,'05市民生活実感調査'!$A$3:$BC$218,COLUMN('05市民生活実感調査'!$BC:$BC),FALSE),"-")</f>
        <v>-</v>
      </c>
      <c r="JN78" s="38" t="str">
        <f>IF($L78="○",VLOOKUP($C78&amp;"-"&amp;JN$4,'05市民生活実感調査'!$A$3:$BC$218,COLUMN('05市民生活実感調査'!$BC:$BC),FALSE),"-")</f>
        <v>-</v>
      </c>
      <c r="JO78" s="38" t="str">
        <f>IF($M78="○",VLOOKUP($C78&amp;"-"&amp;JO$4,'05市民生活実感調査'!$A$3:$BC$218,COLUMN('05市民生活実感調査'!$BC:$BC),FALSE),"-")</f>
        <v>-</v>
      </c>
      <c r="JP78" s="38" t="str">
        <f>IF($N78="○",VLOOKUP($C78&amp;"-"&amp;JP$4,'05市民生活実感調査'!$A$3:$BC$218,COLUMN('05市民生活実感調査'!$BC:$BC),FALSE),"-")</f>
        <v>-</v>
      </c>
      <c r="JQ78" s="38" t="str">
        <f>IF($O78="○",VLOOKUP($C78&amp;"-"&amp;JQ$4,'05市民生活実感調査'!$A$3:$BC$218,COLUMN('05市民生活実感調査'!$BC:$BC),FALSE),"-")</f>
        <v>-</v>
      </c>
      <c r="JR78" s="38" t="str">
        <f>IF($P78="○",VLOOKUP($C78&amp;"-"&amp;JR$4,'05市民生活実感調査'!$A$3:$BC$218,COLUMN('05市民生活実感調査'!$BC:$BC),FALSE),"-")</f>
        <v>-</v>
      </c>
      <c r="JS78" s="38" t="str">
        <f>IF($Q78="○",VLOOKUP($C78&amp;"-"&amp;JS$4,'05市民生活実感調査'!$A$3:$BC$218,COLUMN('05市民生活実感調査'!$BC:$BC),FALSE),"-")</f>
        <v>-</v>
      </c>
      <c r="JT78" s="38" t="str">
        <f>IF($R78="○",VLOOKUP($C78&amp;"-"&amp;JT$4,'05市民生活実感調査'!$A$3:$BC$218,COLUMN('05市民生活実感調査'!$BC:$BC),FALSE),"-")</f>
        <v>-</v>
      </c>
      <c r="JU78" s="109" t="e">
        <f t="shared" si="394"/>
        <v>#DIV/0!</v>
      </c>
      <c r="JV78" s="37" t="str">
        <f t="shared" si="395"/>
        <v/>
      </c>
      <c r="JW78" s="38" t="str">
        <f t="shared" si="355"/>
        <v/>
      </c>
      <c r="JX78" s="38" t="str">
        <f t="shared" si="356"/>
        <v/>
      </c>
      <c r="JY78" s="38" t="str">
        <f t="shared" si="357"/>
        <v/>
      </c>
      <c r="JZ78" s="38" t="str">
        <f t="shared" si="358"/>
        <v/>
      </c>
      <c r="KA78" s="38" t="str">
        <f t="shared" si="359"/>
        <v/>
      </c>
      <c r="KB78" s="38" t="str">
        <f t="shared" si="360"/>
        <v/>
      </c>
      <c r="KC78" s="38" t="str">
        <f t="shared" si="361"/>
        <v/>
      </c>
      <c r="KD78" s="41" t="e">
        <f t="shared" si="396"/>
        <v>#DIV/0!</v>
      </c>
      <c r="KE78" s="13" t="str">
        <f t="shared" si="397"/>
        <v>客観指標</v>
      </c>
      <c r="KF78" s="5" t="str">
        <f t="shared" si="398"/>
        <v>市民の生活実感に施策の効果がすぐ反映されにくい性質があるため，客観指標総合評価を重視する。</v>
      </c>
      <c r="KG78" s="108" t="e">
        <f>VLOOKUP(IR78&amp;JU78&amp;KE78,プルダウン!$AC$2:$AD$51,2,FALSE)</f>
        <v>#DIV/0!</v>
      </c>
      <c r="KH78" s="12" t="e">
        <f>VLOOKUP(KG78,プルダウン!$A$1:$B$6,2,FALSE)</f>
        <v>#DIV/0!</v>
      </c>
      <c r="KI78" s="11"/>
      <c r="KJ78" s="12"/>
      <c r="KK78" s="22" t="s">
        <v>81</v>
      </c>
      <c r="KL78" s="5"/>
    </row>
    <row r="79" spans="1:298" ht="185.25" customHeight="1">
      <c r="A79" s="18">
        <v>2004</v>
      </c>
      <c r="B79" s="5" t="s">
        <v>233</v>
      </c>
      <c r="C79" s="47">
        <f t="shared" si="140"/>
        <v>20</v>
      </c>
      <c r="D79" s="12" t="str">
        <f>IFERROR(VLOOKUP(C79,プルダウン!$L$2:$M$28,2,FALSE),"-")</f>
        <v>歩くまち</v>
      </c>
      <c r="E79" s="5"/>
      <c r="F79" s="246" t="s">
        <v>2252</v>
      </c>
      <c r="G79" s="195" t="s">
        <v>2389</v>
      </c>
      <c r="H79" s="11"/>
      <c r="I79" s="20"/>
      <c r="J79" s="5"/>
      <c r="K79" s="42" t="s">
        <v>392</v>
      </c>
      <c r="L79" s="43" t="s">
        <v>392</v>
      </c>
      <c r="M79" s="43" t="s">
        <v>85</v>
      </c>
      <c r="N79" s="43" t="s">
        <v>392</v>
      </c>
      <c r="O79" s="43" t="s">
        <v>85</v>
      </c>
      <c r="P79" s="43" t="s">
        <v>85</v>
      </c>
      <c r="Q79" s="43" t="s">
        <v>85</v>
      </c>
      <c r="R79" s="41" t="s">
        <v>85</v>
      </c>
      <c r="S79" s="546" t="str">
        <f>VLOOKUP($A79&amp;"-"&amp;S$4,'04施策の客観指標'!$A$4:$AU$1029,COLUMN('04施策の客観指標'!$AP:$AP),FALSE)</f>
        <v>e</v>
      </c>
      <c r="T79" s="528" t="str">
        <f>VLOOKUP($A79&amp;"-"&amp;T$4,'04施策の客観指標'!$A$4:$AU$1029,COLUMN('04施策の客観指標'!$AP:$AP),FALSE)</f>
        <v>e</v>
      </c>
      <c r="U79" s="528" t="str">
        <f>VLOOKUP($A79&amp;"-"&amp;U$4,'04施策の客観指標'!$A$4:$AU$1029,COLUMN('04施策の客観指標'!$AP:$AP),FALSE)</f>
        <v>-</v>
      </c>
      <c r="V79" s="528" t="str">
        <f>VLOOKUP($A79&amp;"-"&amp;V$4,'04施策の客観指標'!$A$4:$AU$1029,COLUMN('04施策の客観指標'!$AP:$AP),FALSE)</f>
        <v>-</v>
      </c>
      <c r="W79" s="528" t="str">
        <f>VLOOKUP($A79&amp;"-"&amp;W$4,'04施策の客観指標'!$A$4:$AU$1029,COLUMN('04施策の客観指標'!$AP:$AP),FALSE)</f>
        <v>-</v>
      </c>
      <c r="X79" s="528" t="str">
        <f>VLOOKUP($A79&amp;"-"&amp;X$4,'04施策の客観指標'!$A$4:$AU$1029,COLUMN('04施策の客観指標'!$AP:$AP),FALSE)</f>
        <v>-</v>
      </c>
      <c r="Y79" s="528" t="str">
        <f>VLOOKUP($A79&amp;"-"&amp;Y$4,'04施策の客観指標'!$A$4:$AU$1029,COLUMN('04施策の客観指標'!$AP:$AP),FALSE)</f>
        <v>-</v>
      </c>
      <c r="Z79" s="528" t="str">
        <f>VLOOKUP($A79&amp;"-"&amp;Z$4,'04施策の客観指標'!$A$4:$AU$1029,COLUMN('04施策の客観指標'!$AP:$AP),FALSE)</f>
        <v>-</v>
      </c>
      <c r="AA79" s="529" t="str">
        <f>VLOOKUP($A79&amp;"-"&amp;AA$4,'04施策の客観指標'!$A$4:$AU$1029,COLUMN('04施策の客観指標'!$AP:$AP),FALSE)</f>
        <v>-</v>
      </c>
      <c r="AB79" s="547" t="str">
        <f t="shared" si="362"/>
        <v>e</v>
      </c>
      <c r="AC79" s="252">
        <f>VLOOKUP($A79&amp;"-"&amp;S$4,'04施策の客観指標'!$A$4:$AU$1029,COLUMN('04施策の客観指標'!$AU:$AU),FALSE)</f>
        <v>1</v>
      </c>
      <c r="AD79" s="38">
        <f>VLOOKUP($A79&amp;"-"&amp;T$4,'04施策の客観指標'!$A$4:$AU$1029,COLUMN('04施策の客観指標'!$AU:$AU),FALSE)</f>
        <v>1</v>
      </c>
      <c r="AE79" s="38" t="str">
        <f>VLOOKUP($A79&amp;"-"&amp;U$4,'04施策の客観指標'!$A$4:$AU$1029,COLUMN('04施策の客観指標'!$AU:$AU),FALSE)</f>
        <v>-</v>
      </c>
      <c r="AF79" s="38" t="str">
        <f>VLOOKUP($A79&amp;"-"&amp;V$4,'04施策の客観指標'!$A$4:$AU$1029,COLUMN('04施策の客観指標'!$AU:$AU),FALSE)</f>
        <v>-</v>
      </c>
      <c r="AG79" s="38" t="str">
        <f>VLOOKUP($A79&amp;"-"&amp;W$4,'04施策の客観指標'!$A$4:$AU$1029,COLUMN('04施策の客観指標'!$AU:$AU),FALSE)</f>
        <v>-</v>
      </c>
      <c r="AH79" s="38" t="str">
        <f>VLOOKUP($A79&amp;"-"&amp;X$4,'04施策の客観指標'!$A$4:$AU$1029,COLUMN('04施策の客観指標'!$AU:$AU),FALSE)</f>
        <v>-</v>
      </c>
      <c r="AI79" s="38" t="str">
        <f>VLOOKUP($A79&amp;"-"&amp;Y$4,'04施策の客観指標'!$A$4:$AU$1029,COLUMN('04施策の客観指標'!$AU:$AU),FALSE)</f>
        <v>-</v>
      </c>
      <c r="AJ79" s="38" t="str">
        <f>VLOOKUP($A79&amp;"-"&amp;Z$4,'04施策の客観指標'!$A$4:$AU$1029,COLUMN('04施策の客観指標'!$AU:$AU),FALSE)</f>
        <v>-</v>
      </c>
      <c r="AK79" s="38" t="str">
        <f>VLOOKUP($A79&amp;"-"&amp;AA$4,'04施策の客観指標'!$A$4:$AU$1029,COLUMN('04施策の客観指標'!$AU:$AU),FALSE)</f>
        <v>-</v>
      </c>
      <c r="AL79" s="82">
        <f t="shared" si="141"/>
        <v>2</v>
      </c>
      <c r="AM79" s="37">
        <f t="shared" si="142"/>
        <v>0</v>
      </c>
      <c r="AN79" s="38">
        <f t="shared" si="143"/>
        <v>0</v>
      </c>
      <c r="AO79" s="38" t="str">
        <f t="shared" si="144"/>
        <v/>
      </c>
      <c r="AP79" s="38" t="str">
        <f t="shared" si="145"/>
        <v/>
      </c>
      <c r="AQ79" s="38" t="str">
        <f t="shared" si="146"/>
        <v/>
      </c>
      <c r="AR79" s="38" t="str">
        <f t="shared" si="147"/>
        <v/>
      </c>
      <c r="AS79" s="38" t="str">
        <f t="shared" si="148"/>
        <v/>
      </c>
      <c r="AT79" s="38" t="str">
        <f t="shared" si="149"/>
        <v/>
      </c>
      <c r="AU79" s="253" t="str">
        <f t="shared" si="150"/>
        <v/>
      </c>
      <c r="AV79" s="81">
        <f t="shared" si="200"/>
        <v>0</v>
      </c>
      <c r="AW79" s="534" t="str">
        <f>IF($K79="○",VLOOKUP($C79&amp;"-"&amp;AW$4,'05市民生活実感調査'!$A$3:$BC$218,COLUMN('05市民生活実感調査'!$O:$O),FALSE),"-")</f>
        <v>c</v>
      </c>
      <c r="AX79" s="535" t="str">
        <f>IF($L79="○",VLOOKUP($C79&amp;"-"&amp;AX$4,'05市民生活実感調査'!$A$3:$BC$218,COLUMN('05市民生活実感調査'!$O:$O),FALSE),"-")</f>
        <v>b</v>
      </c>
      <c r="AY79" s="535" t="str">
        <f>IF($M79="○",VLOOKUP($C79&amp;"-"&amp;AY$4,'05市民生活実感調査'!$A$3:$BC$218,COLUMN('05市民生活実感調査'!$O:$O),FALSE),"-")</f>
        <v>-</v>
      </c>
      <c r="AZ79" s="535" t="str">
        <f>IF($N79="○",VLOOKUP($C79&amp;"-"&amp;AZ$4,'05市民生活実感調査'!$A$3:$BC$218,COLUMN('05市民生活実感調査'!$O:$O),FALSE),"-")</f>
        <v>a</v>
      </c>
      <c r="BA79" s="535" t="str">
        <f>IF($O79="○",VLOOKUP($C79&amp;"-"&amp;BA$4,'05市民生活実感調査'!$A$3:$BC$218,COLUMN('05市民生活実感調査'!$O:$O),FALSE),"-")</f>
        <v>-</v>
      </c>
      <c r="BB79" s="535" t="str">
        <f>IF($P79="○",VLOOKUP($C79&amp;"-"&amp;BB$4,'05市民生活実感調査'!$A$3:$BC$218,COLUMN('05市民生活実感調査'!$O:$O),FALSE),"-")</f>
        <v>-</v>
      </c>
      <c r="BC79" s="535" t="str">
        <f>IF($Q79="○",VLOOKUP($C79&amp;"-"&amp;BC$4,'05市民生活実感調査'!$A$3:$BC$218,COLUMN('05市民生活実感調査'!$O:$O),FALSE),"-")</f>
        <v>-</v>
      </c>
      <c r="BD79" s="535" t="str">
        <f>IF($R79="○",VLOOKUP($C79&amp;"-"&amp;BD$4,'05市民生活実感調査'!$A$3:$BC$218,COLUMN('05市民生活実感調査'!$O:$O),FALSE),"-")</f>
        <v>-</v>
      </c>
      <c r="BE79" s="536" t="str">
        <f t="shared" si="363"/>
        <v>b</v>
      </c>
      <c r="BF79" s="37">
        <f t="shared" si="151"/>
        <v>2</v>
      </c>
      <c r="BG79" s="38">
        <f t="shared" si="152"/>
        <v>3</v>
      </c>
      <c r="BH79" s="38" t="str">
        <f t="shared" si="153"/>
        <v/>
      </c>
      <c r="BI79" s="38">
        <f t="shared" si="154"/>
        <v>4</v>
      </c>
      <c r="BJ79" s="38" t="str">
        <f t="shared" si="155"/>
        <v/>
      </c>
      <c r="BK79" s="38" t="str">
        <f t="shared" si="156"/>
        <v/>
      </c>
      <c r="BL79" s="38" t="str">
        <f t="shared" si="157"/>
        <v/>
      </c>
      <c r="BM79" s="38" t="str">
        <f t="shared" si="158"/>
        <v/>
      </c>
      <c r="BN79" s="41">
        <f t="shared" si="159"/>
        <v>0.75</v>
      </c>
      <c r="BO79" s="264" t="s">
        <v>124</v>
      </c>
      <c r="BP79" s="224" t="s">
        <v>2391</v>
      </c>
      <c r="BQ79" s="537" t="str">
        <f>VLOOKUP(AB79&amp;BE79&amp;BO79,[26]プルダウン!$AC$2:$AD$51,2,FALSE)</f>
        <v>D</v>
      </c>
      <c r="BR79" s="588" t="str">
        <f>VLOOKUP(BQ79,[26]プルダウン!$A$1:$B$6,2,FALSE)</f>
        <v>政策の目的があまり達成されていない</v>
      </c>
      <c r="BS79" s="262" t="s">
        <v>2390</v>
      </c>
      <c r="BT79" s="240"/>
      <c r="BU79" s="224" t="s">
        <v>2263</v>
      </c>
      <c r="BV79" s="334" t="s">
        <v>2720</v>
      </c>
      <c r="BW79" s="115" t="str">
        <f>VLOOKUP($A79&amp;"-"&amp;BW$4,'04施策の客観指標'!$A$4:$AU$1029,COLUMN('04施策の客観指標'!$AQ:$AQ),FALSE)</f>
        <v>-</v>
      </c>
      <c r="BX79" s="7" t="str">
        <f>VLOOKUP($A79&amp;"-"&amp;BX$4,'04施策の客観指標'!$A$4:$AU$1029,COLUMN('04施策の客観指標'!$AQ:$AQ),FALSE)</f>
        <v>-</v>
      </c>
      <c r="BY79" s="7" t="str">
        <f>VLOOKUP($A79&amp;"-"&amp;BY$4,'04施策の客観指標'!$A$4:$AU$1029,COLUMN('04施策の客観指標'!$AQ:$AQ),FALSE)</f>
        <v>-</v>
      </c>
      <c r="BZ79" s="7" t="str">
        <f>VLOOKUP($A79&amp;"-"&amp;BZ$4,'04施策の客観指標'!$A$4:$AU$1029,COLUMN('04施策の客観指標'!$AQ:$AQ),FALSE)</f>
        <v>-</v>
      </c>
      <c r="CA79" s="7" t="str">
        <f>VLOOKUP($A79&amp;"-"&amp;CA$4,'04施策の客観指標'!$A$4:$AU$1029,COLUMN('04施策の客観指標'!$AQ:$AQ),FALSE)</f>
        <v>-</v>
      </c>
      <c r="CB79" s="7" t="str">
        <f>VLOOKUP($A79&amp;"-"&amp;CB$4,'04施策の客観指標'!$A$4:$AU$1029,COLUMN('04施策の客観指標'!$AQ:$AQ),FALSE)</f>
        <v>-</v>
      </c>
      <c r="CC79" s="7" t="str">
        <f>VLOOKUP($A79&amp;"-"&amp;CC$4,'04施策の客観指標'!$A$4:$AU$1029,COLUMN('04施策の客観指標'!$AQ:$AQ),FALSE)</f>
        <v>-</v>
      </c>
      <c r="CD79" s="7" t="str">
        <f>VLOOKUP($A79&amp;"-"&amp;CD$4,'04施策の客観指標'!$A$4:$AU$1029,COLUMN('04施策の客観指標'!$AQ:$AQ),FALSE)</f>
        <v>-</v>
      </c>
      <c r="CE79" s="7" t="str">
        <f>VLOOKUP($A79&amp;"-"&amp;CE$4,'04施策の客観指標'!$A$4:$AU$1029,COLUMN('04施策の客観指標'!$AQ:$AQ),FALSE)</f>
        <v>-</v>
      </c>
      <c r="CF79" s="109" t="str">
        <f t="shared" si="364"/>
        <v>e</v>
      </c>
      <c r="CG79" s="37">
        <f>VLOOKUP($A79&amp;"-"&amp;BW$4,'04施策の客観指標'!$A$4:$AU$1029,COLUMN('04施策の客観指標'!$AU:$AU),FALSE)</f>
        <v>1</v>
      </c>
      <c r="CH79" s="38">
        <f>VLOOKUP($A79&amp;"-"&amp;BX$4,'04施策の客観指標'!$A$4:$AU$1029,COLUMN('04施策の客観指標'!$AU:$AU),FALSE)</f>
        <v>1</v>
      </c>
      <c r="CI79" s="38" t="str">
        <f>VLOOKUP($A79&amp;"-"&amp;BY$4,'04施策の客観指標'!$A$4:$AU$1029,COLUMN('04施策の客観指標'!$AU:$AU),FALSE)</f>
        <v>-</v>
      </c>
      <c r="CJ79" s="38" t="str">
        <f>VLOOKUP($A79&amp;"-"&amp;BZ$4,'04施策の客観指標'!$A$4:$AU$1029,COLUMN('04施策の客観指標'!$AU:$AU),FALSE)</f>
        <v>-</v>
      </c>
      <c r="CK79" s="38" t="str">
        <f>VLOOKUP($A79&amp;"-"&amp;CA$4,'04施策の客観指標'!$A$4:$AU$1029,COLUMN('04施策の客観指標'!$AU:$AU),FALSE)</f>
        <v>-</v>
      </c>
      <c r="CL79" s="38" t="str">
        <f>VLOOKUP($A79&amp;"-"&amp;CB$4,'04施策の客観指標'!$A$4:$AU$1029,COLUMN('04施策の客観指標'!$AU:$AU),FALSE)</f>
        <v>-</v>
      </c>
      <c r="CM79" s="38" t="str">
        <f>VLOOKUP($A79&amp;"-"&amp;CC$4,'04施策の客観指標'!$A$4:$AU$1029,COLUMN('04施策の客観指標'!$AU:$AU),FALSE)</f>
        <v>-</v>
      </c>
      <c r="CN79" s="38" t="str">
        <f>VLOOKUP($A79&amp;"-"&amp;CD$4,'04施策の客観指標'!$A$4:$AU$1029,COLUMN('04施策の客観指標'!$AU:$AU),FALSE)</f>
        <v>-</v>
      </c>
      <c r="CO79" s="38" t="str">
        <f>VLOOKUP($A79&amp;"-"&amp;CE$4,'04施策の客観指標'!$A$4:$AU$1029,COLUMN('04施策の客観指標'!$AU:$AU),FALSE)</f>
        <v>-</v>
      </c>
      <c r="CP79" s="82">
        <f t="shared" si="365"/>
        <v>2</v>
      </c>
      <c r="CQ79" s="37" t="str">
        <f t="shared" si="301"/>
        <v/>
      </c>
      <c r="CR79" s="38" t="str">
        <f t="shared" si="302"/>
        <v/>
      </c>
      <c r="CS79" s="38" t="str">
        <f t="shared" si="303"/>
        <v/>
      </c>
      <c r="CT79" s="38" t="str">
        <f t="shared" si="304"/>
        <v/>
      </c>
      <c r="CU79" s="38" t="str">
        <f t="shared" si="305"/>
        <v/>
      </c>
      <c r="CV79" s="38" t="str">
        <f t="shared" si="306"/>
        <v/>
      </c>
      <c r="CW79" s="38" t="str">
        <f t="shared" si="307"/>
        <v/>
      </c>
      <c r="CX79" s="38" t="str">
        <f t="shared" si="308"/>
        <v/>
      </c>
      <c r="CY79" s="38" t="str">
        <f t="shared" si="309"/>
        <v/>
      </c>
      <c r="CZ79" s="41">
        <f t="shared" si="366"/>
        <v>0</v>
      </c>
      <c r="DA79" s="37" t="str">
        <f>IF($K79="○",VLOOKUP($C79&amp;"-"&amp;DA$4,'05市民生活実感調査'!$A$3:$BC$218,COLUMN('05市民生活実感調査'!$Y:$Y),FALSE),"-")</f>
        <v>-</v>
      </c>
      <c r="DB79" s="38" t="str">
        <f>IF($L79="○",VLOOKUP($C79&amp;"-"&amp;DB$4,'05市民生活実感調査'!$A$3:$BC$218,COLUMN('05市民生活実感調査'!$Y:$Y),FALSE),"-")</f>
        <v>-</v>
      </c>
      <c r="DC79" s="38" t="str">
        <f>IF($M79="○",VLOOKUP($C79&amp;"-"&amp;DC$4,'05市民生活実感調査'!$A$3:$BC$218,COLUMN('05市民生活実感調査'!$Y:$Y),FALSE),"-")</f>
        <v>-</v>
      </c>
      <c r="DD79" s="38" t="str">
        <f>IF($N79="○",VLOOKUP($C79&amp;"-"&amp;DD$4,'05市民生活実感調査'!$A$3:$BC$218,COLUMN('05市民生活実感調査'!$Y:$Y),FALSE),"-")</f>
        <v>-</v>
      </c>
      <c r="DE79" s="38" t="str">
        <f>IF($O79="○",VLOOKUP($C79&amp;"-"&amp;DE$4,'05市民生活実感調査'!$A$3:$BC$218,COLUMN('05市民生活実感調査'!$Y:$Y),FALSE),"-")</f>
        <v>-</v>
      </c>
      <c r="DF79" s="38" t="str">
        <f>IF($P79="○",VLOOKUP($C79&amp;"-"&amp;DF$4,'05市民生活実感調査'!$A$3:$BC$218,COLUMN('05市民生活実感調査'!$Y:$Y),FALSE),"-")</f>
        <v>-</v>
      </c>
      <c r="DG79" s="38" t="str">
        <f>IF($Q79="○",VLOOKUP($C79&amp;"-"&amp;DG$4,'05市民生活実感調査'!$A$3:$BC$218,COLUMN('05市民生活実感調査'!$Y:$Y),FALSE),"-")</f>
        <v>-</v>
      </c>
      <c r="DH79" s="38" t="str">
        <f>IF($R79="○",VLOOKUP($C79&amp;"-"&amp;DH$4,'05市民生活実感調査'!$A$3:$BC$218,COLUMN('05市民生活実感調査'!$Y:$Y),FALSE),"-")</f>
        <v>-</v>
      </c>
      <c r="DI79" s="109" t="e">
        <f t="shared" si="367"/>
        <v>#DIV/0!</v>
      </c>
      <c r="DJ79" s="37" t="str">
        <f t="shared" si="368"/>
        <v/>
      </c>
      <c r="DK79" s="38" t="str">
        <f t="shared" si="310"/>
        <v/>
      </c>
      <c r="DL79" s="38" t="str">
        <f t="shared" si="311"/>
        <v/>
      </c>
      <c r="DM79" s="38" t="str">
        <f t="shared" si="312"/>
        <v/>
      </c>
      <c r="DN79" s="38" t="str">
        <f t="shared" si="313"/>
        <v/>
      </c>
      <c r="DO79" s="38" t="str">
        <f t="shared" si="314"/>
        <v/>
      </c>
      <c r="DP79" s="38" t="str">
        <f t="shared" si="315"/>
        <v/>
      </c>
      <c r="DQ79" s="38" t="str">
        <f t="shared" si="316"/>
        <v/>
      </c>
      <c r="DR79" s="41" t="e">
        <f t="shared" si="369"/>
        <v>#DIV/0!</v>
      </c>
      <c r="DS79" s="13" t="str">
        <f t="shared" si="370"/>
        <v>客観指標</v>
      </c>
      <c r="DT79" s="5" t="str">
        <f t="shared" si="371"/>
        <v>将来にわたり「市民の足」としての役割を果たしていくためには，事業の根幹である運賃収入の増収を中心とした持続可能な財政運営に努めることが必要であることから，客観指標を重視する。</v>
      </c>
      <c r="DU79" s="108" t="e">
        <f>VLOOKUP(CF79&amp;DI79&amp;DS79,プルダウン!$AC$2:$AD$51,2,FALSE)</f>
        <v>#DIV/0!</v>
      </c>
      <c r="DV79" s="12" t="e">
        <f>VLOOKUP(DU79,プルダウン!$A$1:$B$6,2,FALSE)</f>
        <v>#DIV/0!</v>
      </c>
      <c r="DW79" s="11"/>
      <c r="DX79" s="12"/>
      <c r="DY79" s="22" t="s">
        <v>81</v>
      </c>
      <c r="DZ79" s="116"/>
      <c r="EA79" s="115" t="str">
        <f>VLOOKUP($A79&amp;"-"&amp;EA$4,'04施策の客観指標'!$A$4:$AU$1029,COLUMN('04施策の客観指標'!$AR:$AR),FALSE)</f>
        <v>-</v>
      </c>
      <c r="EB79" s="7" t="str">
        <f>VLOOKUP($A79&amp;"-"&amp;EB$4,'04施策の客観指標'!$A$4:$AU$1029,COLUMN('04施策の客観指標'!$AR:$AR),FALSE)</f>
        <v>-</v>
      </c>
      <c r="EC79" s="7" t="str">
        <f>VLOOKUP($A79&amp;"-"&amp;EC$4,'04施策の客観指標'!$A$4:$AU$1029,COLUMN('04施策の客観指標'!$AR:$AR),FALSE)</f>
        <v>-</v>
      </c>
      <c r="ED79" s="7" t="str">
        <f>VLOOKUP($A79&amp;"-"&amp;ED$4,'04施策の客観指標'!$A$4:$AU$1029,COLUMN('04施策の客観指標'!$AR:$AR),FALSE)</f>
        <v>-</v>
      </c>
      <c r="EE79" s="7" t="str">
        <f>VLOOKUP($A79&amp;"-"&amp;EE$4,'04施策の客観指標'!$A$4:$AU$1029,COLUMN('04施策の客観指標'!$AR:$AR),FALSE)</f>
        <v>-</v>
      </c>
      <c r="EF79" s="7" t="str">
        <f>VLOOKUP($A79&amp;"-"&amp;EF$4,'04施策の客観指標'!$A$4:$AU$1029,COLUMN('04施策の客観指標'!$AR:$AR),FALSE)</f>
        <v>-</v>
      </c>
      <c r="EG79" s="7" t="str">
        <f>VLOOKUP($A79&amp;"-"&amp;EG$4,'04施策の客観指標'!$A$4:$AU$1029,COLUMN('04施策の客観指標'!$AR:$AR),FALSE)</f>
        <v>-</v>
      </c>
      <c r="EH79" s="7" t="str">
        <f>VLOOKUP($A79&amp;"-"&amp;EH$4,'04施策の客観指標'!$A$4:$AU$1029,COLUMN('04施策の客観指標'!$AR:$AR),FALSE)</f>
        <v>-</v>
      </c>
      <c r="EI79" s="7" t="str">
        <f>VLOOKUP($A79&amp;"-"&amp;EI$4,'04施策の客観指標'!$A$4:$AU$1029,COLUMN('04施策の客観指標'!$AR:$AR),FALSE)</f>
        <v>-</v>
      </c>
      <c r="EJ79" s="109" t="str">
        <f t="shared" si="372"/>
        <v>e</v>
      </c>
      <c r="EK79" s="37">
        <f>VLOOKUP($A79&amp;"-"&amp;EA$4,'04施策の客観指標'!$A$4:$AU$1029,COLUMN('04施策の客観指標'!$AU:$AU),FALSE)</f>
        <v>1</v>
      </c>
      <c r="EL79" s="38">
        <f>VLOOKUP($A79&amp;"-"&amp;EB$4,'04施策の客観指標'!$A$4:$AU$1029,COLUMN('04施策の客観指標'!$AU:$AU),FALSE)</f>
        <v>1</v>
      </c>
      <c r="EM79" s="38" t="str">
        <f>VLOOKUP($A79&amp;"-"&amp;EC$4,'04施策の客観指標'!$A$4:$AU$1029,COLUMN('04施策の客観指標'!$AU:$AU),FALSE)</f>
        <v>-</v>
      </c>
      <c r="EN79" s="38" t="str">
        <f>VLOOKUP($A79&amp;"-"&amp;ED$4,'04施策の客観指標'!$A$4:$AU$1029,COLUMN('04施策の客観指標'!$AU:$AU),FALSE)</f>
        <v>-</v>
      </c>
      <c r="EO79" s="38" t="str">
        <f>VLOOKUP($A79&amp;"-"&amp;EE$4,'04施策の客観指標'!$A$4:$AU$1029,COLUMN('04施策の客観指標'!$AU:$AU),FALSE)</f>
        <v>-</v>
      </c>
      <c r="EP79" s="38" t="str">
        <f>VLOOKUP($A79&amp;"-"&amp;EF$4,'04施策の客観指標'!$A$4:$AU$1029,COLUMN('04施策の客観指標'!$AU:$AU),FALSE)</f>
        <v>-</v>
      </c>
      <c r="EQ79" s="38" t="str">
        <f>VLOOKUP($A79&amp;"-"&amp;EG$4,'04施策の客観指標'!$A$4:$AU$1029,COLUMN('04施策の客観指標'!$AU:$AU),FALSE)</f>
        <v>-</v>
      </c>
      <c r="ER79" s="38" t="str">
        <f>VLOOKUP($A79&amp;"-"&amp;EH$4,'04施策の客観指標'!$A$4:$AU$1029,COLUMN('04施策の客観指標'!$AU:$AU),FALSE)</f>
        <v>-</v>
      </c>
      <c r="ES79" s="38" t="str">
        <f>VLOOKUP($A79&amp;"-"&amp;EI$4,'04施策の客観指標'!$A$4:$AU$1029,COLUMN('04施策の客観指標'!$AU:$AU),FALSE)</f>
        <v>-</v>
      </c>
      <c r="ET79" s="82">
        <f t="shared" si="373"/>
        <v>2</v>
      </c>
      <c r="EU79" s="37" t="str">
        <f t="shared" si="374"/>
        <v/>
      </c>
      <c r="EV79" s="38" t="str">
        <f t="shared" si="317"/>
        <v/>
      </c>
      <c r="EW79" s="38" t="str">
        <f t="shared" si="318"/>
        <v/>
      </c>
      <c r="EX79" s="38" t="str">
        <f t="shared" si="319"/>
        <v/>
      </c>
      <c r="EY79" s="38" t="str">
        <f t="shared" si="320"/>
        <v/>
      </c>
      <c r="EZ79" s="38" t="str">
        <f t="shared" si="321"/>
        <v/>
      </c>
      <c r="FA79" s="38" t="str">
        <f t="shared" si="322"/>
        <v/>
      </c>
      <c r="FB79" s="38" t="str">
        <f t="shared" si="323"/>
        <v/>
      </c>
      <c r="FC79" s="38" t="str">
        <f t="shared" si="324"/>
        <v/>
      </c>
      <c r="FD79" s="41">
        <f t="shared" si="375"/>
        <v>0</v>
      </c>
      <c r="FE79" s="37" t="str">
        <f>IF($K79="○",VLOOKUP($C79&amp;"-"&amp;FE$4,'05市民生活実感調査'!$A$3:$BC$218,COLUMN('05市民生活実感調査'!$AI:$AI),FALSE),"-")</f>
        <v>-</v>
      </c>
      <c r="FF79" s="38" t="str">
        <f>IF($L79="○",VLOOKUP($C79&amp;"-"&amp;FF$4,'05市民生活実感調査'!$A$3:$BC$218,COLUMN('05市民生活実感調査'!$AI:$AI),FALSE),"-")</f>
        <v>-</v>
      </c>
      <c r="FG79" s="38" t="str">
        <f>IF($M79="○",VLOOKUP($C79&amp;"-"&amp;FG$4,'05市民生活実感調査'!$A$3:$BC$218,COLUMN('05市民生活実感調査'!$AI:$AI),FALSE),"-")</f>
        <v>-</v>
      </c>
      <c r="FH79" s="38" t="str">
        <f>IF($N79="○",VLOOKUP($C79&amp;"-"&amp;FH$4,'05市民生活実感調査'!$A$3:$BC$218,COLUMN('05市民生活実感調査'!$AI:$AI),FALSE),"-")</f>
        <v>-</v>
      </c>
      <c r="FI79" s="38" t="str">
        <f>IF($O79="○",VLOOKUP($C79&amp;"-"&amp;FI$4,'05市民生活実感調査'!$A$3:$BC$218,COLUMN('05市民生活実感調査'!$AI:$AI),FALSE),"-")</f>
        <v>-</v>
      </c>
      <c r="FJ79" s="38" t="str">
        <f>IF($P79="○",VLOOKUP($C79&amp;"-"&amp;FJ$4,'05市民生活実感調査'!$A$3:$BC$218,COLUMN('05市民生活実感調査'!$AI:$AI),FALSE),"-")</f>
        <v>-</v>
      </c>
      <c r="FK79" s="38" t="str">
        <f>IF($Q79="○",VLOOKUP($C79&amp;"-"&amp;FK$4,'05市民生活実感調査'!$A$3:$BC$218,COLUMN('05市民生活実感調査'!$AI:$AI),FALSE),"-")</f>
        <v>-</v>
      </c>
      <c r="FL79" s="38" t="str">
        <f>IF($R79="○",VLOOKUP($C79&amp;"-"&amp;FL$4,'05市民生活実感調査'!$A$3:$BC$218,COLUMN('05市民生活実感調査'!$AI:$AI),FALSE),"-")</f>
        <v>-</v>
      </c>
      <c r="FM79" s="109" t="e">
        <f t="shared" si="376"/>
        <v>#DIV/0!</v>
      </c>
      <c r="FN79" s="37" t="str">
        <f t="shared" si="377"/>
        <v/>
      </c>
      <c r="FO79" s="38" t="str">
        <f t="shared" si="325"/>
        <v/>
      </c>
      <c r="FP79" s="38" t="str">
        <f t="shared" si="326"/>
        <v/>
      </c>
      <c r="FQ79" s="38" t="str">
        <f t="shared" si="327"/>
        <v/>
      </c>
      <c r="FR79" s="38" t="str">
        <f t="shared" si="328"/>
        <v/>
      </c>
      <c r="FS79" s="38" t="str">
        <f t="shared" si="329"/>
        <v/>
      </c>
      <c r="FT79" s="38" t="str">
        <f t="shared" si="330"/>
        <v/>
      </c>
      <c r="FU79" s="38" t="str">
        <f t="shared" si="331"/>
        <v/>
      </c>
      <c r="FV79" s="41" t="e">
        <f t="shared" si="378"/>
        <v>#DIV/0!</v>
      </c>
      <c r="FW79" s="13" t="str">
        <f t="shared" si="379"/>
        <v>客観指標</v>
      </c>
      <c r="FX79" s="5" t="str">
        <f t="shared" si="380"/>
        <v>将来にわたり「市民の足」としての役割を果たしていくためには，事業の根幹である運賃収入の増収を中心とした持続可能な財政運営に努めることが必要であることから，客観指標を重視する。</v>
      </c>
      <c r="FY79" s="108" t="e">
        <f>VLOOKUP(EJ79&amp;FM79&amp;FW79,プルダウン!$AC$2:$AD$51,2,FALSE)</f>
        <v>#DIV/0!</v>
      </c>
      <c r="FZ79" s="12" t="e">
        <f>VLOOKUP(FY79,プルダウン!$A$1:$B$6,2,FALSE)</f>
        <v>#DIV/0!</v>
      </c>
      <c r="GA79" s="11"/>
      <c r="GB79" s="12"/>
      <c r="GC79" s="22" t="s">
        <v>81</v>
      </c>
      <c r="GD79" s="116"/>
      <c r="GE79" s="115" t="str">
        <f>VLOOKUP($A79&amp;"-"&amp;GE$4,'04施策の客観指標'!$A$4:$AU$1029,COLUMN('04施策の客観指標'!$AS:$AS),FALSE)</f>
        <v>-</v>
      </c>
      <c r="GF79" s="7" t="str">
        <f>VLOOKUP($A79&amp;"-"&amp;GF$4,'04施策の客観指標'!$A$4:$AU$1029,COLUMN('04施策の客観指標'!$AS:$AS),FALSE)</f>
        <v>-</v>
      </c>
      <c r="GG79" s="7" t="str">
        <f>VLOOKUP($A79&amp;"-"&amp;GG$4,'04施策の客観指標'!$A$4:$AU$1029,COLUMN('04施策の客観指標'!$AS:$AS),FALSE)</f>
        <v>-</v>
      </c>
      <c r="GH79" s="7" t="str">
        <f>VLOOKUP($A79&amp;"-"&amp;GH$4,'04施策の客観指標'!$A$4:$AU$1029,COLUMN('04施策の客観指標'!$AS:$AS),FALSE)</f>
        <v>-</v>
      </c>
      <c r="GI79" s="7" t="str">
        <f>VLOOKUP($A79&amp;"-"&amp;GI$4,'04施策の客観指標'!$A$4:$AU$1029,COLUMN('04施策の客観指標'!$AS:$AS),FALSE)</f>
        <v>-</v>
      </c>
      <c r="GJ79" s="7" t="str">
        <f>VLOOKUP($A79&amp;"-"&amp;GJ$4,'04施策の客観指標'!$A$4:$AU$1029,COLUMN('04施策の客観指標'!$AS:$AS),FALSE)</f>
        <v>-</v>
      </c>
      <c r="GK79" s="7" t="str">
        <f>VLOOKUP($A79&amp;"-"&amp;GK$4,'04施策の客観指標'!$A$4:$AU$1029,COLUMN('04施策の客観指標'!$AS:$AS),FALSE)</f>
        <v>-</v>
      </c>
      <c r="GL79" s="7" t="str">
        <f>VLOOKUP($A79&amp;"-"&amp;GL$4,'04施策の客観指標'!$A$4:$AU$1029,COLUMN('04施策の客観指標'!$AS:$AS),FALSE)</f>
        <v>-</v>
      </c>
      <c r="GM79" s="7" t="str">
        <f>VLOOKUP($A79&amp;"-"&amp;GM$4,'04施策の客観指標'!$A$4:$AU$1029,COLUMN('04施策の客観指標'!$AS:$AS),FALSE)</f>
        <v>-</v>
      </c>
      <c r="GN79" s="109" t="str">
        <f t="shared" si="381"/>
        <v>e</v>
      </c>
      <c r="GO79" s="37">
        <f>VLOOKUP($A79&amp;"-"&amp;GE$4,'04施策の客観指標'!$A$4:$AU$1029,COLUMN('04施策の客観指標'!$AU:$AU),FALSE)</f>
        <v>1</v>
      </c>
      <c r="GP79" s="38">
        <f>VLOOKUP($A79&amp;"-"&amp;GF$4,'04施策の客観指標'!$A$4:$AU$1029,COLUMN('04施策の客観指標'!$AU:$AU),FALSE)</f>
        <v>1</v>
      </c>
      <c r="GQ79" s="38" t="str">
        <f>VLOOKUP($A79&amp;"-"&amp;GG$4,'04施策の客観指標'!$A$4:$AU$1029,COLUMN('04施策の客観指標'!$AU:$AU),FALSE)</f>
        <v>-</v>
      </c>
      <c r="GR79" s="38" t="str">
        <f>VLOOKUP($A79&amp;"-"&amp;GH$4,'04施策の客観指標'!$A$4:$AU$1029,COLUMN('04施策の客観指標'!$AU:$AU),FALSE)</f>
        <v>-</v>
      </c>
      <c r="GS79" s="38" t="str">
        <f>VLOOKUP($A79&amp;"-"&amp;GI$4,'04施策の客観指標'!$A$4:$AU$1029,COLUMN('04施策の客観指標'!$AU:$AU),FALSE)</f>
        <v>-</v>
      </c>
      <c r="GT79" s="38" t="str">
        <f>VLOOKUP($A79&amp;"-"&amp;GJ$4,'04施策の客観指標'!$A$4:$AU$1029,COLUMN('04施策の客観指標'!$AU:$AU),FALSE)</f>
        <v>-</v>
      </c>
      <c r="GU79" s="38" t="str">
        <f>VLOOKUP($A79&amp;"-"&amp;GK$4,'04施策の客観指標'!$A$4:$AU$1029,COLUMN('04施策の客観指標'!$AU:$AU),FALSE)</f>
        <v>-</v>
      </c>
      <c r="GV79" s="38" t="str">
        <f>VLOOKUP($A79&amp;"-"&amp;GL$4,'04施策の客観指標'!$A$4:$AU$1029,COLUMN('04施策の客観指標'!$AU:$AU),FALSE)</f>
        <v>-</v>
      </c>
      <c r="GW79" s="38" t="str">
        <f>VLOOKUP($A79&amp;"-"&amp;GM$4,'04施策の客観指標'!$A$4:$AU$1029,COLUMN('04施策の客観指標'!$AU:$AU),FALSE)</f>
        <v>-</v>
      </c>
      <c r="GX79" s="82">
        <f t="shared" si="382"/>
        <v>2</v>
      </c>
      <c r="GY79" s="37" t="str">
        <f t="shared" si="383"/>
        <v/>
      </c>
      <c r="GZ79" s="38" t="str">
        <f t="shared" si="332"/>
        <v/>
      </c>
      <c r="HA79" s="38" t="str">
        <f t="shared" si="333"/>
        <v/>
      </c>
      <c r="HB79" s="38" t="str">
        <f t="shared" si="334"/>
        <v/>
      </c>
      <c r="HC79" s="38" t="str">
        <f t="shared" si="335"/>
        <v/>
      </c>
      <c r="HD79" s="38" t="str">
        <f t="shared" si="336"/>
        <v/>
      </c>
      <c r="HE79" s="38" t="str">
        <f t="shared" si="337"/>
        <v/>
      </c>
      <c r="HF79" s="38" t="str">
        <f t="shared" si="338"/>
        <v/>
      </c>
      <c r="HG79" s="38" t="str">
        <f t="shared" si="339"/>
        <v/>
      </c>
      <c r="HH79" s="41">
        <f t="shared" si="384"/>
        <v>0</v>
      </c>
      <c r="HI79" s="37" t="str">
        <f>IF($K79="○",VLOOKUP($C79&amp;"-"&amp;HI$4,'05市民生活実感調査'!$A$3:$BC$218,COLUMN('05市民生活実感調査'!$AS:$AS),FALSE),"-")</f>
        <v>-</v>
      </c>
      <c r="HJ79" s="38" t="str">
        <f>IF($L79="○",VLOOKUP($C79&amp;"-"&amp;HJ$4,'05市民生活実感調査'!$A$3:$BC$218,COLUMN('05市民生活実感調査'!$AS:$AS),FALSE),"-")</f>
        <v>-</v>
      </c>
      <c r="HK79" s="38" t="str">
        <f>IF($M79="○",VLOOKUP($C79&amp;"-"&amp;HK$4,'05市民生活実感調査'!$A$3:$BC$218,COLUMN('05市民生活実感調査'!$AS:$AS),FALSE),"-")</f>
        <v>-</v>
      </c>
      <c r="HL79" s="38" t="str">
        <f>IF($N79="○",VLOOKUP($C79&amp;"-"&amp;HL$4,'05市民生活実感調査'!$A$3:$BC$218,COLUMN('05市民生活実感調査'!$AS:$AS),FALSE),"-")</f>
        <v>-</v>
      </c>
      <c r="HM79" s="38" t="str">
        <f>IF($O79="○",VLOOKUP($C79&amp;"-"&amp;HM$4,'05市民生活実感調査'!$A$3:$BC$218,COLUMN('05市民生活実感調査'!$AS:$AS),FALSE),"-")</f>
        <v>-</v>
      </c>
      <c r="HN79" s="38" t="str">
        <f>IF($P79="○",VLOOKUP($C79&amp;"-"&amp;HN$4,'05市民生活実感調査'!$A$3:$BC$218,COLUMN('05市民生活実感調査'!$AS:$AS),FALSE),"-")</f>
        <v>-</v>
      </c>
      <c r="HO79" s="38" t="str">
        <f>IF($Q79="○",VLOOKUP($C79&amp;"-"&amp;HO$4,'05市民生活実感調査'!$A$3:$BC$218,COLUMN('05市民生活実感調査'!$AS:$AS),FALSE),"-")</f>
        <v>-</v>
      </c>
      <c r="HP79" s="38" t="str">
        <f>IF($R79="○",VLOOKUP($C79&amp;"-"&amp;HP$4,'05市民生活実感調査'!$A$3:$BC$218,COLUMN('05市民生活実感調査'!$AS:$AS),FALSE),"-")</f>
        <v>-</v>
      </c>
      <c r="HQ79" s="109" t="e">
        <f t="shared" si="385"/>
        <v>#DIV/0!</v>
      </c>
      <c r="HR79" s="37" t="str">
        <f t="shared" si="386"/>
        <v/>
      </c>
      <c r="HS79" s="38" t="str">
        <f t="shared" si="340"/>
        <v/>
      </c>
      <c r="HT79" s="38" t="str">
        <f t="shared" si="341"/>
        <v/>
      </c>
      <c r="HU79" s="38" t="str">
        <f t="shared" si="342"/>
        <v/>
      </c>
      <c r="HV79" s="38" t="str">
        <f t="shared" si="343"/>
        <v/>
      </c>
      <c r="HW79" s="38" t="str">
        <f t="shared" si="344"/>
        <v/>
      </c>
      <c r="HX79" s="38" t="str">
        <f t="shared" si="345"/>
        <v/>
      </c>
      <c r="HY79" s="38" t="str">
        <f t="shared" si="346"/>
        <v/>
      </c>
      <c r="HZ79" s="41" t="e">
        <f t="shared" si="387"/>
        <v>#DIV/0!</v>
      </c>
      <c r="IA79" s="13" t="str">
        <f t="shared" si="388"/>
        <v>客観指標</v>
      </c>
      <c r="IB79" s="5" t="str">
        <f t="shared" si="389"/>
        <v>将来にわたり「市民の足」としての役割を果たしていくためには，事業の根幹である運賃収入の増収を中心とした持続可能な財政運営に努めることが必要であることから，客観指標を重視する。</v>
      </c>
      <c r="IC79" s="108" t="e">
        <f>VLOOKUP(GN79&amp;HQ79&amp;IA79,プルダウン!$AC$2:$AD$51,2,FALSE)</f>
        <v>#DIV/0!</v>
      </c>
      <c r="ID79" s="12" t="e">
        <f>VLOOKUP(IC79,プルダウン!$A$1:$B$6,2,FALSE)</f>
        <v>#DIV/0!</v>
      </c>
      <c r="IE79" s="11"/>
      <c r="IF79" s="12"/>
      <c r="IG79" s="22" t="s">
        <v>81</v>
      </c>
      <c r="IH79" s="116"/>
      <c r="II79" s="115" t="str">
        <f>VLOOKUP($A79&amp;"-"&amp;II$4,'04施策の客観指標'!$A$4:$AU$1029,COLUMN('04施策の客観指標'!$AT:$AT),FALSE)</f>
        <v>-</v>
      </c>
      <c r="IJ79" s="7" t="str">
        <f>VLOOKUP($A79&amp;"-"&amp;IJ$4,'04施策の客観指標'!$A$4:$AU$1029,COLUMN('04施策の客観指標'!$AT:$AT),FALSE)</f>
        <v>-</v>
      </c>
      <c r="IK79" s="7" t="str">
        <f>VLOOKUP($A79&amp;"-"&amp;IK$4,'04施策の客観指標'!$A$4:$AU$1029,COLUMN('04施策の客観指標'!$AT:$AT),FALSE)</f>
        <v>-</v>
      </c>
      <c r="IL79" s="7" t="str">
        <f>VLOOKUP($A79&amp;"-"&amp;IL$4,'04施策の客観指標'!$A$4:$AU$1029,COLUMN('04施策の客観指標'!$AT:$AT),FALSE)</f>
        <v>-</v>
      </c>
      <c r="IM79" s="7" t="str">
        <f>VLOOKUP($A79&amp;"-"&amp;IM$4,'04施策の客観指標'!$A$4:$AU$1029,COLUMN('04施策の客観指標'!$AT:$AT),FALSE)</f>
        <v>-</v>
      </c>
      <c r="IN79" s="7" t="str">
        <f>VLOOKUP($A79&amp;"-"&amp;IN$4,'04施策の客観指標'!$A$4:$AU$1029,COLUMN('04施策の客観指標'!$AT:$AT),FALSE)</f>
        <v>-</v>
      </c>
      <c r="IO79" s="7" t="str">
        <f>VLOOKUP($A79&amp;"-"&amp;IO$4,'04施策の客観指標'!$A$4:$AU$1029,COLUMN('04施策の客観指標'!$AT:$AT),FALSE)</f>
        <v>-</v>
      </c>
      <c r="IP79" s="7" t="str">
        <f>VLOOKUP($A79&amp;"-"&amp;IP$4,'04施策の客観指標'!$A$4:$AU$1029,COLUMN('04施策の客観指標'!$AT:$AT),FALSE)</f>
        <v>-</v>
      </c>
      <c r="IQ79" s="7" t="str">
        <f>VLOOKUP($A79&amp;"-"&amp;IQ$4,'04施策の客観指標'!$A$4:$AU$1029,COLUMN('04施策の客観指標'!$AT:$AT),FALSE)</f>
        <v>-</v>
      </c>
      <c r="IR79" s="109" t="str">
        <f t="shared" si="390"/>
        <v>e</v>
      </c>
      <c r="IS79" s="37">
        <f>VLOOKUP($A79&amp;"-"&amp;II$4,'04施策の客観指標'!$A$4:$AU$1029,COLUMN('04施策の客観指標'!$AU:$AU),FALSE)</f>
        <v>1</v>
      </c>
      <c r="IT79" s="38">
        <f>VLOOKUP($A79&amp;"-"&amp;IJ$4,'04施策の客観指標'!$A$4:$AU$1029,COLUMN('04施策の客観指標'!$AU:$AU),FALSE)</f>
        <v>1</v>
      </c>
      <c r="IU79" s="38" t="str">
        <f>VLOOKUP($A79&amp;"-"&amp;IK$4,'04施策の客観指標'!$A$4:$AU$1029,COLUMN('04施策の客観指標'!$AU:$AU),FALSE)</f>
        <v>-</v>
      </c>
      <c r="IV79" s="38" t="str">
        <f>VLOOKUP($A79&amp;"-"&amp;IL$4,'04施策の客観指標'!$A$4:$AU$1029,COLUMN('04施策の客観指標'!$AU:$AU),FALSE)</f>
        <v>-</v>
      </c>
      <c r="IW79" s="38" t="str">
        <f>VLOOKUP($A79&amp;"-"&amp;IM$4,'04施策の客観指標'!$A$4:$AU$1029,COLUMN('04施策の客観指標'!$AU:$AU),FALSE)</f>
        <v>-</v>
      </c>
      <c r="IX79" s="38" t="str">
        <f>VLOOKUP($A79&amp;"-"&amp;IN$4,'04施策の客観指標'!$A$4:$AU$1029,COLUMN('04施策の客観指標'!$AU:$AU),FALSE)</f>
        <v>-</v>
      </c>
      <c r="IY79" s="38" t="str">
        <f>VLOOKUP($A79&amp;"-"&amp;IO$4,'04施策の客観指標'!$A$4:$AU$1029,COLUMN('04施策の客観指標'!$AU:$AU),FALSE)</f>
        <v>-</v>
      </c>
      <c r="IZ79" s="38" t="str">
        <f>VLOOKUP($A79&amp;"-"&amp;IP$4,'04施策の客観指標'!$A$4:$AU$1029,COLUMN('04施策の客観指標'!$AU:$AU),FALSE)</f>
        <v>-</v>
      </c>
      <c r="JA79" s="38" t="str">
        <f>VLOOKUP($A79&amp;"-"&amp;IQ$4,'04施策の客観指標'!$A$4:$AU$1029,COLUMN('04施策の客観指標'!$AU:$AU),FALSE)</f>
        <v>-</v>
      </c>
      <c r="JB79" s="82">
        <f t="shared" si="391"/>
        <v>2</v>
      </c>
      <c r="JC79" s="37" t="str">
        <f t="shared" si="392"/>
        <v/>
      </c>
      <c r="JD79" s="38" t="str">
        <f t="shared" si="347"/>
        <v/>
      </c>
      <c r="JE79" s="38" t="str">
        <f t="shared" si="348"/>
        <v/>
      </c>
      <c r="JF79" s="38" t="str">
        <f t="shared" si="349"/>
        <v/>
      </c>
      <c r="JG79" s="38" t="str">
        <f t="shared" si="350"/>
        <v/>
      </c>
      <c r="JH79" s="38" t="str">
        <f t="shared" si="351"/>
        <v/>
      </c>
      <c r="JI79" s="38" t="str">
        <f t="shared" si="352"/>
        <v/>
      </c>
      <c r="JJ79" s="38" t="str">
        <f t="shared" si="353"/>
        <v/>
      </c>
      <c r="JK79" s="38" t="str">
        <f t="shared" si="354"/>
        <v/>
      </c>
      <c r="JL79" s="41">
        <f t="shared" si="393"/>
        <v>0</v>
      </c>
      <c r="JM79" s="37" t="str">
        <f>IF($K79="○",VLOOKUP($C79&amp;"-"&amp;JM$4,'05市民生活実感調査'!$A$3:$BC$218,COLUMN('05市民生活実感調査'!$BC:$BC),FALSE),"-")</f>
        <v>-</v>
      </c>
      <c r="JN79" s="38" t="str">
        <f>IF($L79="○",VLOOKUP($C79&amp;"-"&amp;JN$4,'05市民生活実感調査'!$A$3:$BC$218,COLUMN('05市民生活実感調査'!$BC:$BC),FALSE),"-")</f>
        <v>-</v>
      </c>
      <c r="JO79" s="38" t="str">
        <f>IF($M79="○",VLOOKUP($C79&amp;"-"&amp;JO$4,'05市民生活実感調査'!$A$3:$BC$218,COLUMN('05市民生活実感調査'!$BC:$BC),FALSE),"-")</f>
        <v>-</v>
      </c>
      <c r="JP79" s="38" t="str">
        <f>IF($N79="○",VLOOKUP($C79&amp;"-"&amp;JP$4,'05市民生活実感調査'!$A$3:$BC$218,COLUMN('05市民生活実感調査'!$BC:$BC),FALSE),"-")</f>
        <v>-</v>
      </c>
      <c r="JQ79" s="38" t="str">
        <f>IF($O79="○",VLOOKUP($C79&amp;"-"&amp;JQ$4,'05市民生活実感調査'!$A$3:$BC$218,COLUMN('05市民生活実感調査'!$BC:$BC),FALSE),"-")</f>
        <v>-</v>
      </c>
      <c r="JR79" s="38" t="str">
        <f>IF($P79="○",VLOOKUP($C79&amp;"-"&amp;JR$4,'05市民生活実感調査'!$A$3:$BC$218,COLUMN('05市民生活実感調査'!$BC:$BC),FALSE),"-")</f>
        <v>-</v>
      </c>
      <c r="JS79" s="38" t="str">
        <f>IF($Q79="○",VLOOKUP($C79&amp;"-"&amp;JS$4,'05市民生活実感調査'!$A$3:$BC$218,COLUMN('05市民生活実感調査'!$BC:$BC),FALSE),"-")</f>
        <v>-</v>
      </c>
      <c r="JT79" s="38" t="str">
        <f>IF($R79="○",VLOOKUP($C79&amp;"-"&amp;JT$4,'05市民生活実感調査'!$A$3:$BC$218,COLUMN('05市民生活実感調査'!$BC:$BC),FALSE),"-")</f>
        <v>-</v>
      </c>
      <c r="JU79" s="109" t="e">
        <f t="shared" si="394"/>
        <v>#DIV/0!</v>
      </c>
      <c r="JV79" s="37" t="str">
        <f t="shared" si="395"/>
        <v/>
      </c>
      <c r="JW79" s="38" t="str">
        <f t="shared" si="355"/>
        <v/>
      </c>
      <c r="JX79" s="38" t="str">
        <f t="shared" si="356"/>
        <v/>
      </c>
      <c r="JY79" s="38" t="str">
        <f t="shared" si="357"/>
        <v/>
      </c>
      <c r="JZ79" s="38" t="str">
        <f t="shared" si="358"/>
        <v/>
      </c>
      <c r="KA79" s="38" t="str">
        <f t="shared" si="359"/>
        <v/>
      </c>
      <c r="KB79" s="38" t="str">
        <f t="shared" si="360"/>
        <v/>
      </c>
      <c r="KC79" s="38" t="str">
        <f t="shared" si="361"/>
        <v/>
      </c>
      <c r="KD79" s="41" t="e">
        <f t="shared" si="396"/>
        <v>#DIV/0!</v>
      </c>
      <c r="KE79" s="13" t="str">
        <f t="shared" si="397"/>
        <v>客観指標</v>
      </c>
      <c r="KF79" s="5" t="str">
        <f t="shared" si="398"/>
        <v>将来にわたり「市民の足」としての役割を果たしていくためには，事業の根幹である運賃収入の増収を中心とした持続可能な財政運営に努めることが必要であることから，客観指標を重視する。</v>
      </c>
      <c r="KG79" s="108" t="e">
        <f>VLOOKUP(IR79&amp;JU79&amp;KE79,プルダウン!$AC$2:$AD$51,2,FALSE)</f>
        <v>#DIV/0!</v>
      </c>
      <c r="KH79" s="12" t="e">
        <f>VLOOKUP(KG79,プルダウン!$A$1:$B$6,2,FALSE)</f>
        <v>#DIV/0!</v>
      </c>
      <c r="KI79" s="11"/>
      <c r="KJ79" s="12"/>
      <c r="KK79" s="22" t="s">
        <v>81</v>
      </c>
      <c r="KL79" s="5"/>
    </row>
    <row r="80" spans="1:298" ht="156.75" customHeight="1">
      <c r="A80" s="18">
        <v>2005</v>
      </c>
      <c r="B80" s="5" t="s">
        <v>234</v>
      </c>
      <c r="C80" s="47">
        <f t="shared" si="140"/>
        <v>20</v>
      </c>
      <c r="D80" s="12" t="str">
        <f>IFERROR(VLOOKUP(C80,プルダウン!$L$2:$M$28,2,FALSE),"-")</f>
        <v>歩くまち</v>
      </c>
      <c r="E80" s="5"/>
      <c r="F80" s="9" t="s">
        <v>2126</v>
      </c>
      <c r="G80" s="20" t="s">
        <v>1839</v>
      </c>
      <c r="H80" s="11"/>
      <c r="I80" s="20"/>
      <c r="J80" s="5"/>
      <c r="K80" s="42" t="s">
        <v>392</v>
      </c>
      <c r="L80" s="43" t="s">
        <v>85</v>
      </c>
      <c r="M80" s="43" t="s">
        <v>85</v>
      </c>
      <c r="N80" s="43" t="s">
        <v>85</v>
      </c>
      <c r="O80" s="43" t="s">
        <v>392</v>
      </c>
      <c r="P80" s="43" t="s">
        <v>85</v>
      </c>
      <c r="Q80" s="43" t="s">
        <v>85</v>
      </c>
      <c r="R80" s="41" t="s">
        <v>85</v>
      </c>
      <c r="S80" s="546" t="str">
        <f>VLOOKUP($A80&amp;"-"&amp;S$4,'04施策の客観指標'!$A$4:$AU$1029,COLUMN('04施策の客観指標'!$AP:$AP),FALSE)</f>
        <v>a</v>
      </c>
      <c r="T80" s="528" t="str">
        <f>VLOOKUP($A80&amp;"-"&amp;T$4,'04施策の客観指標'!$A$4:$AU$1029,COLUMN('04施策の客観指標'!$AP:$AP),FALSE)</f>
        <v>-</v>
      </c>
      <c r="U80" s="528" t="str">
        <f>VLOOKUP($A80&amp;"-"&amp;U$4,'04施策の客観指標'!$A$4:$AU$1029,COLUMN('04施策の客観指標'!$AP:$AP),FALSE)</f>
        <v>-</v>
      </c>
      <c r="V80" s="528" t="str">
        <f>VLOOKUP($A80&amp;"-"&amp;V$4,'04施策の客観指標'!$A$4:$AU$1029,COLUMN('04施策の客観指標'!$AP:$AP),FALSE)</f>
        <v>-</v>
      </c>
      <c r="W80" s="528" t="str">
        <f>VLOOKUP($A80&amp;"-"&amp;W$4,'04施策の客観指標'!$A$4:$AU$1029,COLUMN('04施策の客観指標'!$AP:$AP),FALSE)</f>
        <v>-</v>
      </c>
      <c r="X80" s="528" t="str">
        <f>VLOOKUP($A80&amp;"-"&amp;X$4,'04施策の客観指標'!$A$4:$AU$1029,COLUMN('04施策の客観指標'!$AP:$AP),FALSE)</f>
        <v>-</v>
      </c>
      <c r="Y80" s="528" t="str">
        <f>VLOOKUP($A80&amp;"-"&amp;Y$4,'04施策の客観指標'!$A$4:$AU$1029,COLUMN('04施策の客観指標'!$AP:$AP),FALSE)</f>
        <v>-</v>
      </c>
      <c r="Z80" s="528" t="str">
        <f>VLOOKUP($A80&amp;"-"&amp;Z$4,'04施策の客観指標'!$A$4:$AU$1029,COLUMN('04施策の客観指標'!$AP:$AP),FALSE)</f>
        <v>-</v>
      </c>
      <c r="AA80" s="529" t="str">
        <f>VLOOKUP($A80&amp;"-"&amp;AA$4,'04施策の客観指標'!$A$4:$AU$1029,COLUMN('04施策の客観指標'!$AP:$AP),FALSE)</f>
        <v>-</v>
      </c>
      <c r="AB80" s="547" t="str">
        <f t="shared" si="362"/>
        <v>a</v>
      </c>
      <c r="AC80" s="252">
        <f>VLOOKUP($A80&amp;"-"&amp;S$4,'04施策の客観指標'!$A$4:$AU$1029,COLUMN('04施策の客観指標'!$AU:$AU),FALSE)</f>
        <v>1</v>
      </c>
      <c r="AD80" s="38" t="str">
        <f>VLOOKUP($A80&amp;"-"&amp;T$4,'04施策の客観指標'!$A$4:$AU$1029,COLUMN('04施策の客観指標'!$AU:$AU),FALSE)</f>
        <v>-</v>
      </c>
      <c r="AE80" s="38" t="str">
        <f>VLOOKUP($A80&amp;"-"&amp;U$4,'04施策の客観指標'!$A$4:$AU$1029,COLUMN('04施策の客観指標'!$AU:$AU),FALSE)</f>
        <v>-</v>
      </c>
      <c r="AF80" s="38" t="str">
        <f>VLOOKUP($A80&amp;"-"&amp;V$4,'04施策の客観指標'!$A$4:$AU$1029,COLUMN('04施策の客観指標'!$AU:$AU),FALSE)</f>
        <v>-</v>
      </c>
      <c r="AG80" s="38" t="str">
        <f>VLOOKUP($A80&amp;"-"&amp;W$4,'04施策の客観指標'!$A$4:$AU$1029,COLUMN('04施策の客観指標'!$AU:$AU),FALSE)</f>
        <v>-</v>
      </c>
      <c r="AH80" s="38" t="str">
        <f>VLOOKUP($A80&amp;"-"&amp;X$4,'04施策の客観指標'!$A$4:$AU$1029,COLUMN('04施策の客観指標'!$AU:$AU),FALSE)</f>
        <v>-</v>
      </c>
      <c r="AI80" s="38" t="str">
        <f>VLOOKUP($A80&amp;"-"&amp;Y$4,'04施策の客観指標'!$A$4:$AU$1029,COLUMN('04施策の客観指標'!$AU:$AU),FALSE)</f>
        <v>-</v>
      </c>
      <c r="AJ80" s="38" t="str">
        <f>VLOOKUP($A80&amp;"-"&amp;Z$4,'04施策の客観指標'!$A$4:$AU$1029,COLUMN('04施策の客観指標'!$AU:$AU),FALSE)</f>
        <v>-</v>
      </c>
      <c r="AK80" s="38" t="str">
        <f>VLOOKUP($A80&amp;"-"&amp;AA$4,'04施策の客観指標'!$A$4:$AU$1029,COLUMN('04施策の客観指標'!$AU:$AU),FALSE)</f>
        <v>-</v>
      </c>
      <c r="AL80" s="82">
        <f t="shared" si="141"/>
        <v>1</v>
      </c>
      <c r="AM80" s="37">
        <f t="shared" si="142"/>
        <v>4</v>
      </c>
      <c r="AN80" s="38" t="str">
        <f t="shared" si="143"/>
        <v/>
      </c>
      <c r="AO80" s="38" t="str">
        <f t="shared" si="144"/>
        <v/>
      </c>
      <c r="AP80" s="38" t="str">
        <f t="shared" si="145"/>
        <v/>
      </c>
      <c r="AQ80" s="38" t="str">
        <f t="shared" si="146"/>
        <v/>
      </c>
      <c r="AR80" s="38" t="str">
        <f t="shared" si="147"/>
        <v/>
      </c>
      <c r="AS80" s="38" t="str">
        <f t="shared" si="148"/>
        <v/>
      </c>
      <c r="AT80" s="38" t="str">
        <f t="shared" si="149"/>
        <v/>
      </c>
      <c r="AU80" s="253" t="str">
        <f t="shared" si="150"/>
        <v/>
      </c>
      <c r="AV80" s="81">
        <f t="shared" si="200"/>
        <v>1</v>
      </c>
      <c r="AW80" s="534" t="str">
        <f>IF($K80="○",VLOOKUP($C80&amp;"-"&amp;AW$4,'05市民生活実感調査'!$A$3:$BC$218,COLUMN('05市民生活実感調査'!$O:$O),FALSE),"-")</f>
        <v>c</v>
      </c>
      <c r="AX80" s="535" t="str">
        <f>IF($L80="○",VLOOKUP($C80&amp;"-"&amp;AX$4,'05市民生活実感調査'!$A$3:$BC$218,COLUMN('05市民生活実感調査'!$O:$O),FALSE),"-")</f>
        <v>-</v>
      </c>
      <c r="AY80" s="535" t="str">
        <f>IF($M80="○",VLOOKUP($C80&amp;"-"&amp;AY$4,'05市民生活実感調査'!$A$3:$BC$218,COLUMN('05市民生活実感調査'!$O:$O),FALSE),"-")</f>
        <v>-</v>
      </c>
      <c r="AZ80" s="535" t="str">
        <f>IF($N80="○",VLOOKUP($C80&amp;"-"&amp;AZ$4,'05市民生活実感調査'!$A$3:$BC$218,COLUMN('05市民生活実感調査'!$O:$O),FALSE),"-")</f>
        <v>-</v>
      </c>
      <c r="BA80" s="535" t="str">
        <f>IF($O80="○",VLOOKUP($C80&amp;"-"&amp;BA$4,'05市民生活実感調査'!$A$3:$BC$218,COLUMN('05市民生活実感調査'!$O:$O),FALSE),"-")</f>
        <v>d</v>
      </c>
      <c r="BB80" s="535" t="str">
        <f>IF($P80="○",VLOOKUP($C80&amp;"-"&amp;BB$4,'05市民生活実感調査'!$A$3:$BC$218,COLUMN('05市民生活実感調査'!$O:$O),FALSE),"-")</f>
        <v>-</v>
      </c>
      <c r="BC80" s="535" t="str">
        <f>IF($Q80="○",VLOOKUP($C80&amp;"-"&amp;BC$4,'05市民生活実感調査'!$A$3:$BC$218,COLUMN('05市民生活実感調査'!$O:$O),FALSE),"-")</f>
        <v>-</v>
      </c>
      <c r="BD80" s="535" t="str">
        <f>IF($R80="○",VLOOKUP($C80&amp;"-"&amp;BD$4,'05市民生活実感調査'!$A$3:$BC$218,COLUMN('05市民生活実感調査'!$O:$O),FALSE),"-")</f>
        <v>-</v>
      </c>
      <c r="BE80" s="536" t="str">
        <f t="shared" si="363"/>
        <v>d</v>
      </c>
      <c r="BF80" s="37">
        <f t="shared" si="151"/>
        <v>2</v>
      </c>
      <c r="BG80" s="38" t="str">
        <f t="shared" si="152"/>
        <v/>
      </c>
      <c r="BH80" s="38" t="str">
        <f t="shared" si="153"/>
        <v/>
      </c>
      <c r="BI80" s="38" t="str">
        <f t="shared" si="154"/>
        <v/>
      </c>
      <c r="BJ80" s="38">
        <f t="shared" si="155"/>
        <v>1</v>
      </c>
      <c r="BK80" s="38" t="str">
        <f t="shared" si="156"/>
        <v/>
      </c>
      <c r="BL80" s="38" t="str">
        <f t="shared" si="157"/>
        <v/>
      </c>
      <c r="BM80" s="38" t="str">
        <f t="shared" si="158"/>
        <v/>
      </c>
      <c r="BN80" s="41">
        <f t="shared" si="159"/>
        <v>0.375</v>
      </c>
      <c r="BO80" s="275" t="s">
        <v>125</v>
      </c>
      <c r="BP80" s="161" t="s">
        <v>2506</v>
      </c>
      <c r="BQ80" s="586" t="str">
        <f>VLOOKUP(AB80&amp;BE80&amp;BO80,[25]プルダウン!$AC$2:$AD$71,2,FALSE)</f>
        <v>C</v>
      </c>
      <c r="BR80" s="587" t="str">
        <f>VLOOKUP(BQ80,プルダウン!$A$1:$B$6,2,FALSE)</f>
        <v>政策の目的がそこそこ達成されている</v>
      </c>
      <c r="BS80" s="11"/>
      <c r="BT80" s="300" t="s">
        <v>2507</v>
      </c>
      <c r="BU80" s="161" t="s">
        <v>2263</v>
      </c>
      <c r="BV80" s="338" t="s">
        <v>2721</v>
      </c>
      <c r="BW80" s="115" t="str">
        <f>VLOOKUP($A80&amp;"-"&amp;BW$4,'04施策の客観指標'!$A$4:$AU$1029,COLUMN('04施策の客観指標'!$AQ:$AQ),FALSE)</f>
        <v>-</v>
      </c>
      <c r="BX80" s="7" t="str">
        <f>VLOOKUP($A80&amp;"-"&amp;BX$4,'04施策の客観指標'!$A$4:$AU$1029,COLUMN('04施策の客観指標'!$AQ:$AQ),FALSE)</f>
        <v>-</v>
      </c>
      <c r="BY80" s="7" t="str">
        <f>VLOOKUP($A80&amp;"-"&amp;BY$4,'04施策の客観指標'!$A$4:$AU$1029,COLUMN('04施策の客観指標'!$AQ:$AQ),FALSE)</f>
        <v>-</v>
      </c>
      <c r="BZ80" s="7" t="str">
        <f>VLOOKUP($A80&amp;"-"&amp;BZ$4,'04施策の客観指標'!$A$4:$AU$1029,COLUMN('04施策の客観指標'!$AQ:$AQ),FALSE)</f>
        <v>-</v>
      </c>
      <c r="CA80" s="7" t="str">
        <f>VLOOKUP($A80&amp;"-"&amp;CA$4,'04施策の客観指標'!$A$4:$AU$1029,COLUMN('04施策の客観指標'!$AQ:$AQ),FALSE)</f>
        <v>-</v>
      </c>
      <c r="CB80" s="7" t="str">
        <f>VLOOKUP($A80&amp;"-"&amp;CB$4,'04施策の客観指標'!$A$4:$AU$1029,COLUMN('04施策の客観指標'!$AQ:$AQ),FALSE)</f>
        <v>-</v>
      </c>
      <c r="CC80" s="7" t="str">
        <f>VLOOKUP($A80&amp;"-"&amp;CC$4,'04施策の客観指標'!$A$4:$AU$1029,COLUMN('04施策の客観指標'!$AQ:$AQ),FALSE)</f>
        <v>-</v>
      </c>
      <c r="CD80" s="7" t="str">
        <f>VLOOKUP($A80&amp;"-"&amp;CD$4,'04施策の客観指標'!$A$4:$AU$1029,COLUMN('04施策の客観指標'!$AQ:$AQ),FALSE)</f>
        <v>-</v>
      </c>
      <c r="CE80" s="7" t="str">
        <f>VLOOKUP($A80&amp;"-"&amp;CE$4,'04施策の客観指標'!$A$4:$AU$1029,COLUMN('04施策の客観指標'!$AQ:$AQ),FALSE)</f>
        <v>-</v>
      </c>
      <c r="CF80" s="109" t="str">
        <f t="shared" si="364"/>
        <v>e</v>
      </c>
      <c r="CG80" s="37">
        <f>VLOOKUP($A80&amp;"-"&amp;BW$4,'04施策の客観指標'!$A$4:$AU$1029,COLUMN('04施策の客観指標'!$AU:$AU),FALSE)</f>
        <v>1</v>
      </c>
      <c r="CH80" s="38" t="str">
        <f>VLOOKUP($A80&amp;"-"&amp;BX$4,'04施策の客観指標'!$A$4:$AU$1029,COLUMN('04施策の客観指標'!$AU:$AU),FALSE)</f>
        <v>-</v>
      </c>
      <c r="CI80" s="38" t="str">
        <f>VLOOKUP($A80&amp;"-"&amp;BY$4,'04施策の客観指標'!$A$4:$AU$1029,COLUMN('04施策の客観指標'!$AU:$AU),FALSE)</f>
        <v>-</v>
      </c>
      <c r="CJ80" s="38" t="str">
        <f>VLOOKUP($A80&amp;"-"&amp;BZ$4,'04施策の客観指標'!$A$4:$AU$1029,COLUMN('04施策の客観指標'!$AU:$AU),FALSE)</f>
        <v>-</v>
      </c>
      <c r="CK80" s="38" t="str">
        <f>VLOOKUP($A80&amp;"-"&amp;CA$4,'04施策の客観指標'!$A$4:$AU$1029,COLUMN('04施策の客観指標'!$AU:$AU),FALSE)</f>
        <v>-</v>
      </c>
      <c r="CL80" s="38" t="str">
        <f>VLOOKUP($A80&amp;"-"&amp;CB$4,'04施策の客観指標'!$A$4:$AU$1029,COLUMN('04施策の客観指標'!$AU:$AU),FALSE)</f>
        <v>-</v>
      </c>
      <c r="CM80" s="38" t="str">
        <f>VLOOKUP($A80&amp;"-"&amp;CC$4,'04施策の客観指標'!$A$4:$AU$1029,COLUMN('04施策の客観指標'!$AU:$AU),FALSE)</f>
        <v>-</v>
      </c>
      <c r="CN80" s="38" t="str">
        <f>VLOOKUP($A80&amp;"-"&amp;CD$4,'04施策の客観指標'!$A$4:$AU$1029,COLUMN('04施策の客観指標'!$AU:$AU),FALSE)</f>
        <v>-</v>
      </c>
      <c r="CO80" s="38" t="str">
        <f>VLOOKUP($A80&amp;"-"&amp;CE$4,'04施策の客観指標'!$A$4:$AU$1029,COLUMN('04施策の客観指標'!$AU:$AU),FALSE)</f>
        <v>-</v>
      </c>
      <c r="CP80" s="82">
        <f t="shared" si="365"/>
        <v>1</v>
      </c>
      <c r="CQ80" s="37" t="str">
        <f t="shared" si="301"/>
        <v/>
      </c>
      <c r="CR80" s="38" t="str">
        <f t="shared" si="302"/>
        <v/>
      </c>
      <c r="CS80" s="38" t="str">
        <f t="shared" si="303"/>
        <v/>
      </c>
      <c r="CT80" s="38" t="str">
        <f t="shared" si="304"/>
        <v/>
      </c>
      <c r="CU80" s="38" t="str">
        <f t="shared" si="305"/>
        <v/>
      </c>
      <c r="CV80" s="38" t="str">
        <f t="shared" si="306"/>
        <v/>
      </c>
      <c r="CW80" s="38" t="str">
        <f t="shared" si="307"/>
        <v/>
      </c>
      <c r="CX80" s="38" t="str">
        <f t="shared" si="308"/>
        <v/>
      </c>
      <c r="CY80" s="38" t="str">
        <f t="shared" si="309"/>
        <v/>
      </c>
      <c r="CZ80" s="41">
        <f t="shared" si="366"/>
        <v>0</v>
      </c>
      <c r="DA80" s="37" t="str">
        <f>IF($K80="○",VLOOKUP($C80&amp;"-"&amp;DA$4,'05市民生活実感調査'!$A$3:$BC$218,COLUMN('05市民生活実感調査'!$Y:$Y),FALSE),"-")</f>
        <v>-</v>
      </c>
      <c r="DB80" s="38" t="str">
        <f>IF($L80="○",VLOOKUP($C80&amp;"-"&amp;DB$4,'05市民生活実感調査'!$A$3:$BC$218,COLUMN('05市民生活実感調査'!$Y:$Y),FALSE),"-")</f>
        <v>-</v>
      </c>
      <c r="DC80" s="38" t="str">
        <f>IF($M80="○",VLOOKUP($C80&amp;"-"&amp;DC$4,'05市民生活実感調査'!$A$3:$BC$218,COLUMN('05市民生活実感調査'!$Y:$Y),FALSE),"-")</f>
        <v>-</v>
      </c>
      <c r="DD80" s="38" t="str">
        <f>IF($N80="○",VLOOKUP($C80&amp;"-"&amp;DD$4,'05市民生活実感調査'!$A$3:$BC$218,COLUMN('05市民生活実感調査'!$Y:$Y),FALSE),"-")</f>
        <v>-</v>
      </c>
      <c r="DE80" s="38" t="str">
        <f>IF($O80="○",VLOOKUP($C80&amp;"-"&amp;DE$4,'05市民生活実感調査'!$A$3:$BC$218,COLUMN('05市民生活実感調査'!$Y:$Y),FALSE),"-")</f>
        <v>-</v>
      </c>
      <c r="DF80" s="38" t="str">
        <f>IF($P80="○",VLOOKUP($C80&amp;"-"&amp;DF$4,'05市民生活実感調査'!$A$3:$BC$218,COLUMN('05市民生活実感調査'!$Y:$Y),FALSE),"-")</f>
        <v>-</v>
      </c>
      <c r="DG80" s="38" t="str">
        <f>IF($Q80="○",VLOOKUP($C80&amp;"-"&amp;DG$4,'05市民生活実感調査'!$A$3:$BC$218,COLUMN('05市民生活実感調査'!$Y:$Y),FALSE),"-")</f>
        <v>-</v>
      </c>
      <c r="DH80" s="38" t="str">
        <f>IF($R80="○",VLOOKUP($C80&amp;"-"&amp;DH$4,'05市民生活実感調査'!$A$3:$BC$218,COLUMN('05市民生活実感調査'!$Y:$Y),FALSE),"-")</f>
        <v>-</v>
      </c>
      <c r="DI80" s="109" t="e">
        <f t="shared" si="367"/>
        <v>#DIV/0!</v>
      </c>
      <c r="DJ80" s="37" t="str">
        <f t="shared" si="368"/>
        <v/>
      </c>
      <c r="DK80" s="38" t="str">
        <f t="shared" si="310"/>
        <v/>
      </c>
      <c r="DL80" s="38" t="str">
        <f t="shared" si="311"/>
        <v/>
      </c>
      <c r="DM80" s="38" t="str">
        <f t="shared" si="312"/>
        <v/>
      </c>
      <c r="DN80" s="38" t="str">
        <f t="shared" si="313"/>
        <v/>
      </c>
      <c r="DO80" s="38" t="str">
        <f t="shared" si="314"/>
        <v/>
      </c>
      <c r="DP80" s="38" t="str">
        <f t="shared" si="315"/>
        <v/>
      </c>
      <c r="DQ80" s="38" t="str">
        <f t="shared" si="316"/>
        <v/>
      </c>
      <c r="DR80" s="41" t="e">
        <f t="shared" si="369"/>
        <v>#DIV/0!</v>
      </c>
      <c r="DS80" s="13" t="str">
        <f t="shared" si="370"/>
        <v>市民実感</v>
      </c>
      <c r="DT80" s="5" t="str">
        <f t="shared" si="371"/>
        <v>安心・安全な自転車の利用環境は，市民に実感されることが重要であるため，市民生活実感評価を重視する。</v>
      </c>
      <c r="DU80" s="108" t="e">
        <f>VLOOKUP(CF80&amp;DI80&amp;DS80,プルダウン!$AC$2:$AD$51,2,FALSE)</f>
        <v>#DIV/0!</v>
      </c>
      <c r="DV80" s="12" t="e">
        <f>VLOOKUP(DU80,プルダウン!$A$1:$B$6,2,FALSE)</f>
        <v>#DIV/0!</v>
      </c>
      <c r="DW80" s="11"/>
      <c r="DX80" s="12"/>
      <c r="DY80" s="22" t="s">
        <v>81</v>
      </c>
      <c r="DZ80" s="116"/>
      <c r="EA80" s="115" t="str">
        <f>VLOOKUP($A80&amp;"-"&amp;EA$4,'04施策の客観指標'!$A$4:$AU$1029,COLUMN('04施策の客観指標'!$AR:$AR),FALSE)</f>
        <v>-</v>
      </c>
      <c r="EB80" s="7" t="str">
        <f>VLOOKUP($A80&amp;"-"&amp;EB$4,'04施策の客観指標'!$A$4:$AU$1029,COLUMN('04施策の客観指標'!$AR:$AR),FALSE)</f>
        <v>-</v>
      </c>
      <c r="EC80" s="7" t="str">
        <f>VLOOKUP($A80&amp;"-"&amp;EC$4,'04施策の客観指標'!$A$4:$AU$1029,COLUMN('04施策の客観指標'!$AR:$AR),FALSE)</f>
        <v>-</v>
      </c>
      <c r="ED80" s="7" t="str">
        <f>VLOOKUP($A80&amp;"-"&amp;ED$4,'04施策の客観指標'!$A$4:$AU$1029,COLUMN('04施策の客観指標'!$AR:$AR),FALSE)</f>
        <v>-</v>
      </c>
      <c r="EE80" s="7" t="str">
        <f>VLOOKUP($A80&amp;"-"&amp;EE$4,'04施策の客観指標'!$A$4:$AU$1029,COLUMN('04施策の客観指標'!$AR:$AR),FALSE)</f>
        <v>-</v>
      </c>
      <c r="EF80" s="7" t="str">
        <f>VLOOKUP($A80&amp;"-"&amp;EF$4,'04施策の客観指標'!$A$4:$AU$1029,COLUMN('04施策の客観指標'!$AR:$AR),FALSE)</f>
        <v>-</v>
      </c>
      <c r="EG80" s="7" t="str">
        <f>VLOOKUP($A80&amp;"-"&amp;EG$4,'04施策の客観指標'!$A$4:$AU$1029,COLUMN('04施策の客観指標'!$AR:$AR),FALSE)</f>
        <v>-</v>
      </c>
      <c r="EH80" s="7" t="str">
        <f>VLOOKUP($A80&amp;"-"&amp;EH$4,'04施策の客観指標'!$A$4:$AU$1029,COLUMN('04施策の客観指標'!$AR:$AR),FALSE)</f>
        <v>-</v>
      </c>
      <c r="EI80" s="7" t="str">
        <f>VLOOKUP($A80&amp;"-"&amp;EI$4,'04施策の客観指標'!$A$4:$AU$1029,COLUMN('04施策の客観指標'!$AR:$AR),FALSE)</f>
        <v>-</v>
      </c>
      <c r="EJ80" s="109" t="str">
        <f t="shared" si="372"/>
        <v>e</v>
      </c>
      <c r="EK80" s="37">
        <f>VLOOKUP($A80&amp;"-"&amp;EA$4,'04施策の客観指標'!$A$4:$AU$1029,COLUMN('04施策の客観指標'!$AU:$AU),FALSE)</f>
        <v>1</v>
      </c>
      <c r="EL80" s="38" t="str">
        <f>VLOOKUP($A80&amp;"-"&amp;EB$4,'04施策の客観指標'!$A$4:$AU$1029,COLUMN('04施策の客観指標'!$AU:$AU),FALSE)</f>
        <v>-</v>
      </c>
      <c r="EM80" s="38" t="str">
        <f>VLOOKUP($A80&amp;"-"&amp;EC$4,'04施策の客観指標'!$A$4:$AU$1029,COLUMN('04施策の客観指標'!$AU:$AU),FALSE)</f>
        <v>-</v>
      </c>
      <c r="EN80" s="38" t="str">
        <f>VLOOKUP($A80&amp;"-"&amp;ED$4,'04施策の客観指標'!$A$4:$AU$1029,COLUMN('04施策の客観指標'!$AU:$AU),FALSE)</f>
        <v>-</v>
      </c>
      <c r="EO80" s="38" t="str">
        <f>VLOOKUP($A80&amp;"-"&amp;EE$4,'04施策の客観指標'!$A$4:$AU$1029,COLUMN('04施策の客観指標'!$AU:$AU),FALSE)</f>
        <v>-</v>
      </c>
      <c r="EP80" s="38" t="str">
        <f>VLOOKUP($A80&amp;"-"&amp;EF$4,'04施策の客観指標'!$A$4:$AU$1029,COLUMN('04施策の客観指標'!$AU:$AU),FALSE)</f>
        <v>-</v>
      </c>
      <c r="EQ80" s="38" t="str">
        <f>VLOOKUP($A80&amp;"-"&amp;EG$4,'04施策の客観指標'!$A$4:$AU$1029,COLUMN('04施策の客観指標'!$AU:$AU),FALSE)</f>
        <v>-</v>
      </c>
      <c r="ER80" s="38" t="str">
        <f>VLOOKUP($A80&amp;"-"&amp;EH$4,'04施策の客観指標'!$A$4:$AU$1029,COLUMN('04施策の客観指標'!$AU:$AU),FALSE)</f>
        <v>-</v>
      </c>
      <c r="ES80" s="38" t="str">
        <f>VLOOKUP($A80&amp;"-"&amp;EI$4,'04施策の客観指標'!$A$4:$AU$1029,COLUMN('04施策の客観指標'!$AU:$AU),FALSE)</f>
        <v>-</v>
      </c>
      <c r="ET80" s="82">
        <f t="shared" si="373"/>
        <v>1</v>
      </c>
      <c r="EU80" s="37" t="str">
        <f t="shared" si="374"/>
        <v/>
      </c>
      <c r="EV80" s="38" t="str">
        <f t="shared" si="317"/>
        <v/>
      </c>
      <c r="EW80" s="38" t="str">
        <f t="shared" si="318"/>
        <v/>
      </c>
      <c r="EX80" s="38" t="str">
        <f t="shared" si="319"/>
        <v/>
      </c>
      <c r="EY80" s="38" t="str">
        <f t="shared" si="320"/>
        <v/>
      </c>
      <c r="EZ80" s="38" t="str">
        <f t="shared" si="321"/>
        <v/>
      </c>
      <c r="FA80" s="38" t="str">
        <f t="shared" si="322"/>
        <v/>
      </c>
      <c r="FB80" s="38" t="str">
        <f t="shared" si="323"/>
        <v/>
      </c>
      <c r="FC80" s="38" t="str">
        <f t="shared" si="324"/>
        <v/>
      </c>
      <c r="FD80" s="41">
        <f t="shared" si="375"/>
        <v>0</v>
      </c>
      <c r="FE80" s="37" t="str">
        <f>IF($K80="○",VLOOKUP($C80&amp;"-"&amp;FE$4,'05市民生活実感調査'!$A$3:$BC$218,COLUMN('05市民生活実感調査'!$AI:$AI),FALSE),"-")</f>
        <v>-</v>
      </c>
      <c r="FF80" s="38" t="str">
        <f>IF($L80="○",VLOOKUP($C80&amp;"-"&amp;FF$4,'05市民生活実感調査'!$A$3:$BC$218,COLUMN('05市民生活実感調査'!$AI:$AI),FALSE),"-")</f>
        <v>-</v>
      </c>
      <c r="FG80" s="38" t="str">
        <f>IF($M80="○",VLOOKUP($C80&amp;"-"&amp;FG$4,'05市民生活実感調査'!$A$3:$BC$218,COLUMN('05市民生活実感調査'!$AI:$AI),FALSE),"-")</f>
        <v>-</v>
      </c>
      <c r="FH80" s="38" t="str">
        <f>IF($N80="○",VLOOKUP($C80&amp;"-"&amp;FH$4,'05市民生活実感調査'!$A$3:$BC$218,COLUMN('05市民生活実感調査'!$AI:$AI),FALSE),"-")</f>
        <v>-</v>
      </c>
      <c r="FI80" s="38" t="str">
        <f>IF($O80="○",VLOOKUP($C80&amp;"-"&amp;FI$4,'05市民生活実感調査'!$A$3:$BC$218,COLUMN('05市民生活実感調査'!$AI:$AI),FALSE),"-")</f>
        <v>-</v>
      </c>
      <c r="FJ80" s="38" t="str">
        <f>IF($P80="○",VLOOKUP($C80&amp;"-"&amp;FJ$4,'05市民生活実感調査'!$A$3:$BC$218,COLUMN('05市民生活実感調査'!$AI:$AI),FALSE),"-")</f>
        <v>-</v>
      </c>
      <c r="FK80" s="38" t="str">
        <f>IF($Q80="○",VLOOKUP($C80&amp;"-"&amp;FK$4,'05市民生活実感調査'!$A$3:$BC$218,COLUMN('05市民生活実感調査'!$AI:$AI),FALSE),"-")</f>
        <v>-</v>
      </c>
      <c r="FL80" s="38" t="str">
        <f>IF($R80="○",VLOOKUP($C80&amp;"-"&amp;FL$4,'05市民生活実感調査'!$A$3:$BC$218,COLUMN('05市民生活実感調査'!$AI:$AI),FALSE),"-")</f>
        <v>-</v>
      </c>
      <c r="FM80" s="109" t="e">
        <f t="shared" si="376"/>
        <v>#DIV/0!</v>
      </c>
      <c r="FN80" s="37" t="str">
        <f t="shared" si="377"/>
        <v/>
      </c>
      <c r="FO80" s="38" t="str">
        <f t="shared" si="325"/>
        <v/>
      </c>
      <c r="FP80" s="38" t="str">
        <f t="shared" si="326"/>
        <v/>
      </c>
      <c r="FQ80" s="38" t="str">
        <f t="shared" si="327"/>
        <v/>
      </c>
      <c r="FR80" s="38" t="str">
        <f t="shared" si="328"/>
        <v/>
      </c>
      <c r="FS80" s="38" t="str">
        <f t="shared" si="329"/>
        <v/>
      </c>
      <c r="FT80" s="38" t="str">
        <f t="shared" si="330"/>
        <v/>
      </c>
      <c r="FU80" s="38" t="str">
        <f t="shared" si="331"/>
        <v/>
      </c>
      <c r="FV80" s="41" t="e">
        <f t="shared" si="378"/>
        <v>#DIV/0!</v>
      </c>
      <c r="FW80" s="13" t="str">
        <f t="shared" si="379"/>
        <v>市民実感</v>
      </c>
      <c r="FX80" s="5" t="str">
        <f t="shared" si="380"/>
        <v>安心・安全な自転車の利用環境は，市民に実感されることが重要であるため，市民生活実感評価を重視する。</v>
      </c>
      <c r="FY80" s="108" t="e">
        <f>VLOOKUP(EJ80&amp;FM80&amp;FW80,プルダウン!$AC$2:$AD$51,2,FALSE)</f>
        <v>#DIV/0!</v>
      </c>
      <c r="FZ80" s="12" t="e">
        <f>VLOOKUP(FY80,プルダウン!$A$1:$B$6,2,FALSE)</f>
        <v>#DIV/0!</v>
      </c>
      <c r="GA80" s="11"/>
      <c r="GB80" s="12"/>
      <c r="GC80" s="22" t="s">
        <v>81</v>
      </c>
      <c r="GD80" s="116"/>
      <c r="GE80" s="115" t="str">
        <f>VLOOKUP($A80&amp;"-"&amp;GE$4,'04施策の客観指標'!$A$4:$AU$1029,COLUMN('04施策の客観指標'!$AS:$AS),FALSE)</f>
        <v>-</v>
      </c>
      <c r="GF80" s="7" t="str">
        <f>VLOOKUP($A80&amp;"-"&amp;GF$4,'04施策の客観指標'!$A$4:$AU$1029,COLUMN('04施策の客観指標'!$AS:$AS),FALSE)</f>
        <v>-</v>
      </c>
      <c r="GG80" s="7" t="str">
        <f>VLOOKUP($A80&amp;"-"&amp;GG$4,'04施策の客観指標'!$A$4:$AU$1029,COLUMN('04施策の客観指標'!$AS:$AS),FALSE)</f>
        <v>-</v>
      </c>
      <c r="GH80" s="7" t="str">
        <f>VLOOKUP($A80&amp;"-"&amp;GH$4,'04施策の客観指標'!$A$4:$AU$1029,COLUMN('04施策の客観指標'!$AS:$AS),FALSE)</f>
        <v>-</v>
      </c>
      <c r="GI80" s="7" t="str">
        <f>VLOOKUP($A80&amp;"-"&amp;GI$4,'04施策の客観指標'!$A$4:$AU$1029,COLUMN('04施策の客観指標'!$AS:$AS),FALSE)</f>
        <v>-</v>
      </c>
      <c r="GJ80" s="7" t="str">
        <f>VLOOKUP($A80&amp;"-"&amp;GJ$4,'04施策の客観指標'!$A$4:$AU$1029,COLUMN('04施策の客観指標'!$AS:$AS),FALSE)</f>
        <v>-</v>
      </c>
      <c r="GK80" s="7" t="str">
        <f>VLOOKUP($A80&amp;"-"&amp;GK$4,'04施策の客観指標'!$A$4:$AU$1029,COLUMN('04施策の客観指標'!$AS:$AS),FALSE)</f>
        <v>-</v>
      </c>
      <c r="GL80" s="7" t="str">
        <f>VLOOKUP($A80&amp;"-"&amp;GL$4,'04施策の客観指標'!$A$4:$AU$1029,COLUMN('04施策の客観指標'!$AS:$AS),FALSE)</f>
        <v>-</v>
      </c>
      <c r="GM80" s="7" t="str">
        <f>VLOOKUP($A80&amp;"-"&amp;GM$4,'04施策の客観指標'!$A$4:$AU$1029,COLUMN('04施策の客観指標'!$AS:$AS),FALSE)</f>
        <v>-</v>
      </c>
      <c r="GN80" s="109" t="str">
        <f t="shared" si="381"/>
        <v>e</v>
      </c>
      <c r="GO80" s="37">
        <f>VLOOKUP($A80&amp;"-"&amp;GE$4,'04施策の客観指標'!$A$4:$AU$1029,COLUMN('04施策の客観指標'!$AU:$AU),FALSE)</f>
        <v>1</v>
      </c>
      <c r="GP80" s="38" t="str">
        <f>VLOOKUP($A80&amp;"-"&amp;GF$4,'04施策の客観指標'!$A$4:$AU$1029,COLUMN('04施策の客観指標'!$AU:$AU),FALSE)</f>
        <v>-</v>
      </c>
      <c r="GQ80" s="38" t="str">
        <f>VLOOKUP($A80&amp;"-"&amp;GG$4,'04施策の客観指標'!$A$4:$AU$1029,COLUMN('04施策の客観指標'!$AU:$AU),FALSE)</f>
        <v>-</v>
      </c>
      <c r="GR80" s="38" t="str">
        <f>VLOOKUP($A80&amp;"-"&amp;GH$4,'04施策の客観指標'!$A$4:$AU$1029,COLUMN('04施策の客観指標'!$AU:$AU),FALSE)</f>
        <v>-</v>
      </c>
      <c r="GS80" s="38" t="str">
        <f>VLOOKUP($A80&amp;"-"&amp;GI$4,'04施策の客観指標'!$A$4:$AU$1029,COLUMN('04施策の客観指標'!$AU:$AU),FALSE)</f>
        <v>-</v>
      </c>
      <c r="GT80" s="38" t="str">
        <f>VLOOKUP($A80&amp;"-"&amp;GJ$4,'04施策の客観指標'!$A$4:$AU$1029,COLUMN('04施策の客観指標'!$AU:$AU),FALSE)</f>
        <v>-</v>
      </c>
      <c r="GU80" s="38" t="str">
        <f>VLOOKUP($A80&amp;"-"&amp;GK$4,'04施策の客観指標'!$A$4:$AU$1029,COLUMN('04施策の客観指標'!$AU:$AU),FALSE)</f>
        <v>-</v>
      </c>
      <c r="GV80" s="38" t="str">
        <f>VLOOKUP($A80&amp;"-"&amp;GL$4,'04施策の客観指標'!$A$4:$AU$1029,COLUMN('04施策の客観指標'!$AU:$AU),FALSE)</f>
        <v>-</v>
      </c>
      <c r="GW80" s="38" t="str">
        <f>VLOOKUP($A80&amp;"-"&amp;GM$4,'04施策の客観指標'!$A$4:$AU$1029,COLUMN('04施策の客観指標'!$AU:$AU),FALSE)</f>
        <v>-</v>
      </c>
      <c r="GX80" s="82">
        <f t="shared" si="382"/>
        <v>1</v>
      </c>
      <c r="GY80" s="37" t="str">
        <f t="shared" si="383"/>
        <v/>
      </c>
      <c r="GZ80" s="38" t="str">
        <f t="shared" si="332"/>
        <v/>
      </c>
      <c r="HA80" s="38" t="str">
        <f t="shared" si="333"/>
        <v/>
      </c>
      <c r="HB80" s="38" t="str">
        <f t="shared" si="334"/>
        <v/>
      </c>
      <c r="HC80" s="38" t="str">
        <f t="shared" si="335"/>
        <v/>
      </c>
      <c r="HD80" s="38" t="str">
        <f t="shared" si="336"/>
        <v/>
      </c>
      <c r="HE80" s="38" t="str">
        <f t="shared" si="337"/>
        <v/>
      </c>
      <c r="HF80" s="38" t="str">
        <f t="shared" si="338"/>
        <v/>
      </c>
      <c r="HG80" s="38" t="str">
        <f t="shared" si="339"/>
        <v/>
      </c>
      <c r="HH80" s="41">
        <f t="shared" si="384"/>
        <v>0</v>
      </c>
      <c r="HI80" s="37" t="str">
        <f>IF($K80="○",VLOOKUP($C80&amp;"-"&amp;HI$4,'05市民生活実感調査'!$A$3:$BC$218,COLUMN('05市民生活実感調査'!$AS:$AS),FALSE),"-")</f>
        <v>-</v>
      </c>
      <c r="HJ80" s="38" t="str">
        <f>IF($L80="○",VLOOKUP($C80&amp;"-"&amp;HJ$4,'05市民生活実感調査'!$A$3:$BC$218,COLUMN('05市民生活実感調査'!$AS:$AS),FALSE),"-")</f>
        <v>-</v>
      </c>
      <c r="HK80" s="38" t="str">
        <f>IF($M80="○",VLOOKUP($C80&amp;"-"&amp;HK$4,'05市民生活実感調査'!$A$3:$BC$218,COLUMN('05市民生活実感調査'!$AS:$AS),FALSE),"-")</f>
        <v>-</v>
      </c>
      <c r="HL80" s="38" t="str">
        <f>IF($N80="○",VLOOKUP($C80&amp;"-"&amp;HL$4,'05市民生活実感調査'!$A$3:$BC$218,COLUMN('05市民生活実感調査'!$AS:$AS),FALSE),"-")</f>
        <v>-</v>
      </c>
      <c r="HM80" s="38" t="str">
        <f>IF($O80="○",VLOOKUP($C80&amp;"-"&amp;HM$4,'05市民生活実感調査'!$A$3:$BC$218,COLUMN('05市民生活実感調査'!$AS:$AS),FALSE),"-")</f>
        <v>-</v>
      </c>
      <c r="HN80" s="38" t="str">
        <f>IF($P80="○",VLOOKUP($C80&amp;"-"&amp;HN$4,'05市民生活実感調査'!$A$3:$BC$218,COLUMN('05市民生活実感調査'!$AS:$AS),FALSE),"-")</f>
        <v>-</v>
      </c>
      <c r="HO80" s="38" t="str">
        <f>IF($Q80="○",VLOOKUP($C80&amp;"-"&amp;HO$4,'05市民生活実感調査'!$A$3:$BC$218,COLUMN('05市民生活実感調査'!$AS:$AS),FALSE),"-")</f>
        <v>-</v>
      </c>
      <c r="HP80" s="38" t="str">
        <f>IF($R80="○",VLOOKUP($C80&amp;"-"&amp;HP$4,'05市民生活実感調査'!$A$3:$BC$218,COLUMN('05市民生活実感調査'!$AS:$AS),FALSE),"-")</f>
        <v>-</v>
      </c>
      <c r="HQ80" s="109" t="e">
        <f t="shared" si="385"/>
        <v>#DIV/0!</v>
      </c>
      <c r="HR80" s="37" t="str">
        <f t="shared" si="386"/>
        <v/>
      </c>
      <c r="HS80" s="38" t="str">
        <f t="shared" si="340"/>
        <v/>
      </c>
      <c r="HT80" s="38" t="str">
        <f t="shared" si="341"/>
        <v/>
      </c>
      <c r="HU80" s="38" t="str">
        <f t="shared" si="342"/>
        <v/>
      </c>
      <c r="HV80" s="38" t="str">
        <f t="shared" si="343"/>
        <v/>
      </c>
      <c r="HW80" s="38" t="str">
        <f t="shared" si="344"/>
        <v/>
      </c>
      <c r="HX80" s="38" t="str">
        <f t="shared" si="345"/>
        <v/>
      </c>
      <c r="HY80" s="38" t="str">
        <f t="shared" si="346"/>
        <v/>
      </c>
      <c r="HZ80" s="41" t="e">
        <f t="shared" si="387"/>
        <v>#DIV/0!</v>
      </c>
      <c r="IA80" s="13" t="str">
        <f t="shared" si="388"/>
        <v>市民実感</v>
      </c>
      <c r="IB80" s="5" t="str">
        <f t="shared" si="389"/>
        <v>安心・安全な自転車の利用環境は，市民に実感されることが重要であるため，市民生活実感評価を重視する。</v>
      </c>
      <c r="IC80" s="108" t="e">
        <f>VLOOKUP(GN80&amp;HQ80&amp;IA80,プルダウン!$AC$2:$AD$51,2,FALSE)</f>
        <v>#DIV/0!</v>
      </c>
      <c r="ID80" s="12" t="e">
        <f>VLOOKUP(IC80,プルダウン!$A$1:$B$6,2,FALSE)</f>
        <v>#DIV/0!</v>
      </c>
      <c r="IE80" s="11"/>
      <c r="IF80" s="12"/>
      <c r="IG80" s="22" t="s">
        <v>81</v>
      </c>
      <c r="IH80" s="116"/>
      <c r="II80" s="115" t="str">
        <f>VLOOKUP($A80&amp;"-"&amp;II$4,'04施策の客観指標'!$A$4:$AU$1029,COLUMN('04施策の客観指標'!$AT:$AT),FALSE)</f>
        <v>-</v>
      </c>
      <c r="IJ80" s="7" t="str">
        <f>VLOOKUP($A80&amp;"-"&amp;IJ$4,'04施策の客観指標'!$A$4:$AU$1029,COLUMN('04施策の客観指標'!$AT:$AT),FALSE)</f>
        <v>-</v>
      </c>
      <c r="IK80" s="7" t="str">
        <f>VLOOKUP($A80&amp;"-"&amp;IK$4,'04施策の客観指標'!$A$4:$AU$1029,COLUMN('04施策の客観指標'!$AT:$AT),FALSE)</f>
        <v>-</v>
      </c>
      <c r="IL80" s="7" t="str">
        <f>VLOOKUP($A80&amp;"-"&amp;IL$4,'04施策の客観指標'!$A$4:$AU$1029,COLUMN('04施策の客観指標'!$AT:$AT),FALSE)</f>
        <v>-</v>
      </c>
      <c r="IM80" s="7" t="str">
        <f>VLOOKUP($A80&amp;"-"&amp;IM$4,'04施策の客観指標'!$A$4:$AU$1029,COLUMN('04施策の客観指標'!$AT:$AT),FALSE)</f>
        <v>-</v>
      </c>
      <c r="IN80" s="7" t="str">
        <f>VLOOKUP($A80&amp;"-"&amp;IN$4,'04施策の客観指標'!$A$4:$AU$1029,COLUMN('04施策の客観指標'!$AT:$AT),FALSE)</f>
        <v>-</v>
      </c>
      <c r="IO80" s="7" t="str">
        <f>VLOOKUP($A80&amp;"-"&amp;IO$4,'04施策の客観指標'!$A$4:$AU$1029,COLUMN('04施策の客観指標'!$AT:$AT),FALSE)</f>
        <v>-</v>
      </c>
      <c r="IP80" s="7" t="str">
        <f>VLOOKUP($A80&amp;"-"&amp;IP$4,'04施策の客観指標'!$A$4:$AU$1029,COLUMN('04施策の客観指標'!$AT:$AT),FALSE)</f>
        <v>-</v>
      </c>
      <c r="IQ80" s="7" t="str">
        <f>VLOOKUP($A80&amp;"-"&amp;IQ$4,'04施策の客観指標'!$A$4:$AU$1029,COLUMN('04施策の客観指標'!$AT:$AT),FALSE)</f>
        <v>-</v>
      </c>
      <c r="IR80" s="109" t="str">
        <f t="shared" si="390"/>
        <v>e</v>
      </c>
      <c r="IS80" s="37">
        <f>VLOOKUP($A80&amp;"-"&amp;II$4,'04施策の客観指標'!$A$4:$AU$1029,COLUMN('04施策の客観指標'!$AU:$AU),FALSE)</f>
        <v>1</v>
      </c>
      <c r="IT80" s="38" t="str">
        <f>VLOOKUP($A80&amp;"-"&amp;IJ$4,'04施策の客観指標'!$A$4:$AU$1029,COLUMN('04施策の客観指標'!$AU:$AU),FALSE)</f>
        <v>-</v>
      </c>
      <c r="IU80" s="38" t="str">
        <f>VLOOKUP($A80&amp;"-"&amp;IK$4,'04施策の客観指標'!$A$4:$AU$1029,COLUMN('04施策の客観指標'!$AU:$AU),FALSE)</f>
        <v>-</v>
      </c>
      <c r="IV80" s="38" t="str">
        <f>VLOOKUP($A80&amp;"-"&amp;IL$4,'04施策の客観指標'!$A$4:$AU$1029,COLUMN('04施策の客観指標'!$AU:$AU),FALSE)</f>
        <v>-</v>
      </c>
      <c r="IW80" s="38" t="str">
        <f>VLOOKUP($A80&amp;"-"&amp;IM$4,'04施策の客観指標'!$A$4:$AU$1029,COLUMN('04施策の客観指標'!$AU:$AU),FALSE)</f>
        <v>-</v>
      </c>
      <c r="IX80" s="38" t="str">
        <f>VLOOKUP($A80&amp;"-"&amp;IN$4,'04施策の客観指標'!$A$4:$AU$1029,COLUMN('04施策の客観指標'!$AU:$AU),FALSE)</f>
        <v>-</v>
      </c>
      <c r="IY80" s="38" t="str">
        <f>VLOOKUP($A80&amp;"-"&amp;IO$4,'04施策の客観指標'!$A$4:$AU$1029,COLUMN('04施策の客観指標'!$AU:$AU),FALSE)</f>
        <v>-</v>
      </c>
      <c r="IZ80" s="38" t="str">
        <f>VLOOKUP($A80&amp;"-"&amp;IP$4,'04施策の客観指標'!$A$4:$AU$1029,COLUMN('04施策の客観指標'!$AU:$AU),FALSE)</f>
        <v>-</v>
      </c>
      <c r="JA80" s="38" t="str">
        <f>VLOOKUP($A80&amp;"-"&amp;IQ$4,'04施策の客観指標'!$A$4:$AU$1029,COLUMN('04施策の客観指標'!$AU:$AU),FALSE)</f>
        <v>-</v>
      </c>
      <c r="JB80" s="82">
        <f t="shared" si="391"/>
        <v>1</v>
      </c>
      <c r="JC80" s="37" t="str">
        <f t="shared" si="392"/>
        <v/>
      </c>
      <c r="JD80" s="38" t="str">
        <f t="shared" si="347"/>
        <v/>
      </c>
      <c r="JE80" s="38" t="str">
        <f t="shared" si="348"/>
        <v/>
      </c>
      <c r="JF80" s="38" t="str">
        <f t="shared" si="349"/>
        <v/>
      </c>
      <c r="JG80" s="38" t="str">
        <f t="shared" si="350"/>
        <v/>
      </c>
      <c r="JH80" s="38" t="str">
        <f t="shared" si="351"/>
        <v/>
      </c>
      <c r="JI80" s="38" t="str">
        <f t="shared" si="352"/>
        <v/>
      </c>
      <c r="JJ80" s="38" t="str">
        <f t="shared" si="353"/>
        <v/>
      </c>
      <c r="JK80" s="38" t="str">
        <f t="shared" si="354"/>
        <v/>
      </c>
      <c r="JL80" s="41">
        <f t="shared" si="393"/>
        <v>0</v>
      </c>
      <c r="JM80" s="37" t="str">
        <f>IF($K80="○",VLOOKUP($C80&amp;"-"&amp;JM$4,'05市民生活実感調査'!$A$3:$BC$218,COLUMN('05市民生活実感調査'!$BC:$BC),FALSE),"-")</f>
        <v>-</v>
      </c>
      <c r="JN80" s="38" t="str">
        <f>IF($L80="○",VLOOKUP($C80&amp;"-"&amp;JN$4,'05市民生活実感調査'!$A$3:$BC$218,COLUMN('05市民生活実感調査'!$BC:$BC),FALSE),"-")</f>
        <v>-</v>
      </c>
      <c r="JO80" s="38" t="str">
        <f>IF($M80="○",VLOOKUP($C80&amp;"-"&amp;JO$4,'05市民生活実感調査'!$A$3:$BC$218,COLUMN('05市民生活実感調査'!$BC:$BC),FALSE),"-")</f>
        <v>-</v>
      </c>
      <c r="JP80" s="38" t="str">
        <f>IF($N80="○",VLOOKUP($C80&amp;"-"&amp;JP$4,'05市民生活実感調査'!$A$3:$BC$218,COLUMN('05市民生活実感調査'!$BC:$BC),FALSE),"-")</f>
        <v>-</v>
      </c>
      <c r="JQ80" s="38" t="str">
        <f>IF($O80="○",VLOOKUP($C80&amp;"-"&amp;JQ$4,'05市民生活実感調査'!$A$3:$BC$218,COLUMN('05市民生活実感調査'!$BC:$BC),FALSE),"-")</f>
        <v>-</v>
      </c>
      <c r="JR80" s="38" t="str">
        <f>IF($P80="○",VLOOKUP($C80&amp;"-"&amp;JR$4,'05市民生活実感調査'!$A$3:$BC$218,COLUMN('05市民生活実感調査'!$BC:$BC),FALSE),"-")</f>
        <v>-</v>
      </c>
      <c r="JS80" s="38" t="str">
        <f>IF($Q80="○",VLOOKUP($C80&amp;"-"&amp;JS$4,'05市民生活実感調査'!$A$3:$BC$218,COLUMN('05市民生活実感調査'!$BC:$BC),FALSE),"-")</f>
        <v>-</v>
      </c>
      <c r="JT80" s="38" t="str">
        <f>IF($R80="○",VLOOKUP($C80&amp;"-"&amp;JT$4,'05市民生活実感調査'!$A$3:$BC$218,COLUMN('05市民生活実感調査'!$BC:$BC),FALSE),"-")</f>
        <v>-</v>
      </c>
      <c r="JU80" s="109" t="e">
        <f t="shared" si="394"/>
        <v>#DIV/0!</v>
      </c>
      <c r="JV80" s="37" t="str">
        <f t="shared" si="395"/>
        <v/>
      </c>
      <c r="JW80" s="38" t="str">
        <f t="shared" si="355"/>
        <v/>
      </c>
      <c r="JX80" s="38" t="str">
        <f t="shared" si="356"/>
        <v/>
      </c>
      <c r="JY80" s="38" t="str">
        <f t="shared" si="357"/>
        <v/>
      </c>
      <c r="JZ80" s="38" t="str">
        <f t="shared" si="358"/>
        <v/>
      </c>
      <c r="KA80" s="38" t="str">
        <f t="shared" si="359"/>
        <v/>
      </c>
      <c r="KB80" s="38" t="str">
        <f t="shared" si="360"/>
        <v/>
      </c>
      <c r="KC80" s="38" t="str">
        <f t="shared" si="361"/>
        <v/>
      </c>
      <c r="KD80" s="41" t="e">
        <f t="shared" si="396"/>
        <v>#DIV/0!</v>
      </c>
      <c r="KE80" s="13" t="str">
        <f t="shared" si="397"/>
        <v>市民実感</v>
      </c>
      <c r="KF80" s="5" t="str">
        <f t="shared" si="398"/>
        <v>安心・安全な自転車の利用環境は，市民に実感されることが重要であるため，市民生活実感評価を重視する。</v>
      </c>
      <c r="KG80" s="108" t="e">
        <f>VLOOKUP(IR80&amp;JU80&amp;KE80,プルダウン!$AC$2:$AD$51,2,FALSE)</f>
        <v>#DIV/0!</v>
      </c>
      <c r="KH80" s="12" t="e">
        <f>VLOOKUP(KG80,プルダウン!$A$1:$B$6,2,FALSE)</f>
        <v>#DIV/0!</v>
      </c>
      <c r="KI80" s="11"/>
      <c r="KJ80" s="12"/>
      <c r="KK80" s="22" t="s">
        <v>81</v>
      </c>
      <c r="KL80" s="5"/>
    </row>
    <row r="81" spans="1:298" ht="178.5" customHeight="1">
      <c r="A81" s="18">
        <v>2101</v>
      </c>
      <c r="B81" s="5" t="s">
        <v>235</v>
      </c>
      <c r="C81" s="47">
        <f t="shared" si="140"/>
        <v>21</v>
      </c>
      <c r="D81" s="12" t="str">
        <f>IFERROR(VLOOKUP(C81,プルダウン!$L$2:$M$28,2,FALSE),"-")</f>
        <v>土地・空間利用と都市機能配置</v>
      </c>
      <c r="E81" s="5"/>
      <c r="F81" s="9" t="s">
        <v>2120</v>
      </c>
      <c r="G81" s="20" t="s">
        <v>599</v>
      </c>
      <c r="H81" s="11"/>
      <c r="I81" s="20"/>
      <c r="J81" s="5"/>
      <c r="K81" s="42" t="s">
        <v>392</v>
      </c>
      <c r="L81" s="43" t="s">
        <v>85</v>
      </c>
      <c r="M81" s="43" t="s">
        <v>85</v>
      </c>
      <c r="N81" s="43" t="s">
        <v>85</v>
      </c>
      <c r="O81" s="43" t="s">
        <v>85</v>
      </c>
      <c r="P81" s="43" t="s">
        <v>85</v>
      </c>
      <c r="Q81" s="43" t="s">
        <v>85</v>
      </c>
      <c r="R81" s="41" t="s">
        <v>85</v>
      </c>
      <c r="S81" s="546" t="str">
        <f>VLOOKUP($A81&amp;"-"&amp;S$4,'04施策の客観指標'!$A$4:$AU$1029,COLUMN('04施策の客観指標'!$AP:$AP),FALSE)</f>
        <v>a</v>
      </c>
      <c r="T81" s="528" t="str">
        <f>VLOOKUP($A81&amp;"-"&amp;T$4,'04施策の客観指標'!$A$4:$AU$1029,COLUMN('04施策の客観指標'!$AP:$AP),FALSE)</f>
        <v>-</v>
      </c>
      <c r="U81" s="528" t="str">
        <f>VLOOKUP($A81&amp;"-"&amp;U$4,'04施策の客観指標'!$A$4:$AU$1029,COLUMN('04施策の客観指標'!$AP:$AP),FALSE)</f>
        <v>-</v>
      </c>
      <c r="V81" s="528" t="str">
        <f>VLOOKUP($A81&amp;"-"&amp;V$4,'04施策の客観指標'!$A$4:$AU$1029,COLUMN('04施策の客観指標'!$AP:$AP),FALSE)</f>
        <v>-</v>
      </c>
      <c r="W81" s="528" t="str">
        <f>VLOOKUP($A81&amp;"-"&amp;W$4,'04施策の客観指標'!$A$4:$AU$1029,COLUMN('04施策の客観指標'!$AP:$AP),FALSE)</f>
        <v>-</v>
      </c>
      <c r="X81" s="528" t="str">
        <f>VLOOKUP($A81&amp;"-"&amp;X$4,'04施策の客観指標'!$A$4:$AU$1029,COLUMN('04施策の客観指標'!$AP:$AP),FALSE)</f>
        <v>-</v>
      </c>
      <c r="Y81" s="528" t="str">
        <f>VLOOKUP($A81&amp;"-"&amp;Y$4,'04施策の客観指標'!$A$4:$AU$1029,COLUMN('04施策の客観指標'!$AP:$AP),FALSE)</f>
        <v>-</v>
      </c>
      <c r="Z81" s="528" t="str">
        <f>VLOOKUP($A81&amp;"-"&amp;Z$4,'04施策の客観指標'!$A$4:$AU$1029,COLUMN('04施策の客観指標'!$AP:$AP),FALSE)</f>
        <v>-</v>
      </c>
      <c r="AA81" s="529" t="str">
        <f>VLOOKUP($A81&amp;"-"&amp;AA$4,'04施策の客観指標'!$A$4:$AU$1029,COLUMN('04施策の客観指標'!$AP:$AP),FALSE)</f>
        <v>-</v>
      </c>
      <c r="AB81" s="547" t="str">
        <f t="shared" si="362"/>
        <v>a</v>
      </c>
      <c r="AC81" s="252">
        <f>VLOOKUP($A81&amp;"-"&amp;S$4,'04施策の客観指標'!$A$4:$AU$1029,COLUMN('04施策の客観指標'!$AU:$AU),FALSE)</f>
        <v>1</v>
      </c>
      <c r="AD81" s="38" t="str">
        <f>VLOOKUP($A81&amp;"-"&amp;T$4,'04施策の客観指標'!$A$4:$AU$1029,COLUMN('04施策の客観指標'!$AU:$AU),FALSE)</f>
        <v>-</v>
      </c>
      <c r="AE81" s="38" t="str">
        <f>VLOOKUP($A81&amp;"-"&amp;U$4,'04施策の客観指標'!$A$4:$AU$1029,COLUMN('04施策の客観指標'!$AU:$AU),FALSE)</f>
        <v>-</v>
      </c>
      <c r="AF81" s="38" t="str">
        <f>VLOOKUP($A81&amp;"-"&amp;V$4,'04施策の客観指標'!$A$4:$AU$1029,COLUMN('04施策の客観指標'!$AU:$AU),FALSE)</f>
        <v>-</v>
      </c>
      <c r="AG81" s="38" t="str">
        <f>VLOOKUP($A81&amp;"-"&amp;W$4,'04施策の客観指標'!$A$4:$AU$1029,COLUMN('04施策の客観指標'!$AU:$AU),FALSE)</f>
        <v>-</v>
      </c>
      <c r="AH81" s="38" t="str">
        <f>VLOOKUP($A81&amp;"-"&amp;X$4,'04施策の客観指標'!$A$4:$AU$1029,COLUMN('04施策の客観指標'!$AU:$AU),FALSE)</f>
        <v>-</v>
      </c>
      <c r="AI81" s="38" t="str">
        <f>VLOOKUP($A81&amp;"-"&amp;Y$4,'04施策の客観指標'!$A$4:$AU$1029,COLUMN('04施策の客観指標'!$AU:$AU),FALSE)</f>
        <v>-</v>
      </c>
      <c r="AJ81" s="38" t="str">
        <f>VLOOKUP($A81&amp;"-"&amp;Z$4,'04施策の客観指標'!$A$4:$AU$1029,COLUMN('04施策の客観指標'!$AU:$AU),FALSE)</f>
        <v>-</v>
      </c>
      <c r="AK81" s="38" t="str">
        <f>VLOOKUP($A81&amp;"-"&amp;AA$4,'04施策の客観指標'!$A$4:$AU$1029,COLUMN('04施策の客観指標'!$AU:$AU),FALSE)</f>
        <v>-</v>
      </c>
      <c r="AL81" s="82">
        <f t="shared" si="141"/>
        <v>1</v>
      </c>
      <c r="AM81" s="37">
        <f t="shared" si="142"/>
        <v>4</v>
      </c>
      <c r="AN81" s="38" t="str">
        <f t="shared" si="143"/>
        <v/>
      </c>
      <c r="AO81" s="38" t="str">
        <f t="shared" si="144"/>
        <v/>
      </c>
      <c r="AP81" s="38" t="str">
        <f t="shared" si="145"/>
        <v/>
      </c>
      <c r="AQ81" s="38" t="str">
        <f t="shared" si="146"/>
        <v/>
      </c>
      <c r="AR81" s="38" t="str">
        <f t="shared" si="147"/>
        <v/>
      </c>
      <c r="AS81" s="38" t="str">
        <f t="shared" si="148"/>
        <v/>
      </c>
      <c r="AT81" s="38" t="str">
        <f t="shared" si="149"/>
        <v/>
      </c>
      <c r="AU81" s="253" t="str">
        <f t="shared" si="150"/>
        <v/>
      </c>
      <c r="AV81" s="81">
        <f t="shared" si="200"/>
        <v>1</v>
      </c>
      <c r="AW81" s="534" t="str">
        <f>IF($K81="○",VLOOKUP($C81&amp;"-"&amp;AW$4,'05市民生活実感調査'!$A$3:$BC$218,COLUMN('05市民生活実感調査'!$O:$O),FALSE),"-")</f>
        <v>b</v>
      </c>
      <c r="AX81" s="535" t="str">
        <f>IF($L81="○",VLOOKUP($C81&amp;"-"&amp;AX$4,'05市民生活実感調査'!$A$3:$BC$218,COLUMN('05市民生活実感調査'!$O:$O),FALSE),"-")</f>
        <v>-</v>
      </c>
      <c r="AY81" s="535" t="str">
        <f>IF($M81="○",VLOOKUP($C81&amp;"-"&amp;AY$4,'05市民生活実感調査'!$A$3:$BC$218,COLUMN('05市民生活実感調査'!$O:$O),FALSE),"-")</f>
        <v>-</v>
      </c>
      <c r="AZ81" s="535" t="str">
        <f>IF($N81="○",VLOOKUP($C81&amp;"-"&amp;AZ$4,'05市民生活実感調査'!$A$3:$BC$218,COLUMN('05市民生活実感調査'!$O:$O),FALSE),"-")</f>
        <v>-</v>
      </c>
      <c r="BA81" s="535" t="str">
        <f>IF($O81="○",VLOOKUP($C81&amp;"-"&amp;BA$4,'05市民生活実感調査'!$A$3:$BC$218,COLUMN('05市民生活実感調査'!$O:$O),FALSE),"-")</f>
        <v>-</v>
      </c>
      <c r="BB81" s="535" t="str">
        <f>IF($P81="○",VLOOKUP($C81&amp;"-"&amp;BB$4,'05市民生活実感調査'!$A$3:$BC$218,COLUMN('05市民生活実感調査'!$O:$O),FALSE),"-")</f>
        <v>-</v>
      </c>
      <c r="BC81" s="535" t="str">
        <f>IF($Q81="○",VLOOKUP($C81&amp;"-"&amp;BC$4,'05市民生活実感調査'!$A$3:$BC$218,COLUMN('05市民生活実感調査'!$O:$O),FALSE),"-")</f>
        <v>-</v>
      </c>
      <c r="BD81" s="535" t="str">
        <f>IF($R81="○",VLOOKUP($C81&amp;"-"&amp;BD$4,'05市民生活実感調査'!$A$3:$BC$218,COLUMN('05市民生活実感調査'!$O:$O),FALSE),"-")</f>
        <v>-</v>
      </c>
      <c r="BE81" s="536" t="str">
        <f t="shared" si="363"/>
        <v>b</v>
      </c>
      <c r="BF81" s="37">
        <f t="shared" si="151"/>
        <v>3</v>
      </c>
      <c r="BG81" s="38" t="str">
        <f t="shared" si="152"/>
        <v/>
      </c>
      <c r="BH81" s="38" t="str">
        <f t="shared" si="153"/>
        <v/>
      </c>
      <c r="BI81" s="38" t="str">
        <f t="shared" si="154"/>
        <v/>
      </c>
      <c r="BJ81" s="38" t="str">
        <f t="shared" si="155"/>
        <v/>
      </c>
      <c r="BK81" s="38" t="str">
        <f t="shared" si="156"/>
        <v/>
      </c>
      <c r="BL81" s="38" t="str">
        <f t="shared" si="157"/>
        <v/>
      </c>
      <c r="BM81" s="38" t="str">
        <f t="shared" si="158"/>
        <v/>
      </c>
      <c r="BN81" s="41">
        <f t="shared" si="159"/>
        <v>0.75</v>
      </c>
      <c r="BO81" s="275" t="s">
        <v>125</v>
      </c>
      <c r="BP81" s="5" t="s">
        <v>2220</v>
      </c>
      <c r="BQ81" s="586" t="str">
        <f>VLOOKUP(AB81&amp;BE81&amp;BO81,[25]プルダウン!$AC$2:$AD$71,2,FALSE)</f>
        <v>B</v>
      </c>
      <c r="BR81" s="587" t="str">
        <f>VLOOKUP(BQ81,プルダウン!$A$1:$B$6,2,FALSE)</f>
        <v>政策の目的がかなり達成されている</v>
      </c>
      <c r="BS81" s="185" t="s">
        <v>12</v>
      </c>
      <c r="BT81" s="160" t="s">
        <v>12</v>
      </c>
      <c r="BU81" s="161" t="s">
        <v>2619</v>
      </c>
      <c r="BV81" s="296"/>
      <c r="BW81" s="115" t="str">
        <f>VLOOKUP($A81&amp;"-"&amp;BW$4,'04施策の客観指標'!$A$4:$AU$1029,COLUMN('04施策の客観指標'!$AQ:$AQ),FALSE)</f>
        <v>-</v>
      </c>
      <c r="BX81" s="7" t="str">
        <f>VLOOKUP($A81&amp;"-"&amp;BX$4,'04施策の客観指標'!$A$4:$AU$1029,COLUMN('04施策の客観指標'!$AQ:$AQ),FALSE)</f>
        <v>-</v>
      </c>
      <c r="BY81" s="7" t="str">
        <f>VLOOKUP($A81&amp;"-"&amp;BY$4,'04施策の客観指標'!$A$4:$AU$1029,COLUMN('04施策の客観指標'!$AQ:$AQ),FALSE)</f>
        <v>-</v>
      </c>
      <c r="BZ81" s="7" t="str">
        <f>VLOOKUP($A81&amp;"-"&amp;BZ$4,'04施策の客観指標'!$A$4:$AU$1029,COLUMN('04施策の客観指標'!$AQ:$AQ),FALSE)</f>
        <v>-</v>
      </c>
      <c r="CA81" s="7" t="str">
        <f>VLOOKUP($A81&amp;"-"&amp;CA$4,'04施策の客観指標'!$A$4:$AU$1029,COLUMN('04施策の客観指標'!$AQ:$AQ),FALSE)</f>
        <v>-</v>
      </c>
      <c r="CB81" s="7" t="str">
        <f>VLOOKUP($A81&amp;"-"&amp;CB$4,'04施策の客観指標'!$A$4:$AU$1029,COLUMN('04施策の客観指標'!$AQ:$AQ),FALSE)</f>
        <v>-</v>
      </c>
      <c r="CC81" s="7" t="str">
        <f>VLOOKUP($A81&amp;"-"&amp;CC$4,'04施策の客観指標'!$A$4:$AU$1029,COLUMN('04施策の客観指標'!$AQ:$AQ),FALSE)</f>
        <v>-</v>
      </c>
      <c r="CD81" s="7" t="str">
        <f>VLOOKUP($A81&amp;"-"&amp;CD$4,'04施策の客観指標'!$A$4:$AU$1029,COLUMN('04施策の客観指標'!$AQ:$AQ),FALSE)</f>
        <v>-</v>
      </c>
      <c r="CE81" s="7" t="str">
        <f>VLOOKUP($A81&amp;"-"&amp;CE$4,'04施策の客観指標'!$A$4:$AU$1029,COLUMN('04施策の客観指標'!$AQ:$AQ),FALSE)</f>
        <v>-</v>
      </c>
      <c r="CF81" s="109" t="str">
        <f t="shared" si="364"/>
        <v>e</v>
      </c>
      <c r="CG81" s="37">
        <f>VLOOKUP($A81&amp;"-"&amp;BW$4,'04施策の客観指標'!$A$4:$AU$1029,COLUMN('04施策の客観指標'!$AU:$AU),FALSE)</f>
        <v>1</v>
      </c>
      <c r="CH81" s="38" t="str">
        <f>VLOOKUP($A81&amp;"-"&amp;BX$4,'04施策の客観指標'!$A$4:$AU$1029,COLUMN('04施策の客観指標'!$AU:$AU),FALSE)</f>
        <v>-</v>
      </c>
      <c r="CI81" s="38" t="str">
        <f>VLOOKUP($A81&amp;"-"&amp;BY$4,'04施策の客観指標'!$A$4:$AU$1029,COLUMN('04施策の客観指標'!$AU:$AU),FALSE)</f>
        <v>-</v>
      </c>
      <c r="CJ81" s="38" t="str">
        <f>VLOOKUP($A81&amp;"-"&amp;BZ$4,'04施策の客観指標'!$A$4:$AU$1029,COLUMN('04施策の客観指標'!$AU:$AU),FALSE)</f>
        <v>-</v>
      </c>
      <c r="CK81" s="38" t="str">
        <f>VLOOKUP($A81&amp;"-"&amp;CA$4,'04施策の客観指標'!$A$4:$AU$1029,COLUMN('04施策の客観指標'!$AU:$AU),FALSE)</f>
        <v>-</v>
      </c>
      <c r="CL81" s="38" t="str">
        <f>VLOOKUP($A81&amp;"-"&amp;CB$4,'04施策の客観指標'!$A$4:$AU$1029,COLUMN('04施策の客観指標'!$AU:$AU),FALSE)</f>
        <v>-</v>
      </c>
      <c r="CM81" s="38" t="str">
        <f>VLOOKUP($A81&amp;"-"&amp;CC$4,'04施策の客観指標'!$A$4:$AU$1029,COLUMN('04施策の客観指標'!$AU:$AU),FALSE)</f>
        <v>-</v>
      </c>
      <c r="CN81" s="38" t="str">
        <f>VLOOKUP($A81&amp;"-"&amp;CD$4,'04施策の客観指標'!$A$4:$AU$1029,COLUMN('04施策の客観指標'!$AU:$AU),FALSE)</f>
        <v>-</v>
      </c>
      <c r="CO81" s="38" t="str">
        <f>VLOOKUP($A81&amp;"-"&amp;CE$4,'04施策の客観指標'!$A$4:$AU$1029,COLUMN('04施策の客観指標'!$AU:$AU),FALSE)</f>
        <v>-</v>
      </c>
      <c r="CP81" s="82">
        <f t="shared" si="365"/>
        <v>1</v>
      </c>
      <c r="CQ81" s="37" t="str">
        <f t="shared" si="301"/>
        <v/>
      </c>
      <c r="CR81" s="38" t="str">
        <f t="shared" si="302"/>
        <v/>
      </c>
      <c r="CS81" s="38" t="str">
        <f t="shared" si="303"/>
        <v/>
      </c>
      <c r="CT81" s="38" t="str">
        <f t="shared" si="304"/>
        <v/>
      </c>
      <c r="CU81" s="38" t="str">
        <f t="shared" si="305"/>
        <v/>
      </c>
      <c r="CV81" s="38" t="str">
        <f t="shared" si="306"/>
        <v/>
      </c>
      <c r="CW81" s="38" t="str">
        <f t="shared" si="307"/>
        <v/>
      </c>
      <c r="CX81" s="38" t="str">
        <f t="shared" si="308"/>
        <v/>
      </c>
      <c r="CY81" s="38" t="str">
        <f t="shared" si="309"/>
        <v/>
      </c>
      <c r="CZ81" s="41">
        <f t="shared" si="366"/>
        <v>0</v>
      </c>
      <c r="DA81" s="37" t="str">
        <f>IF($K81="○",VLOOKUP($C81&amp;"-"&amp;DA$4,'05市民生活実感調査'!$A$3:$BC$218,COLUMN('05市民生活実感調査'!$Y:$Y),FALSE),"-")</f>
        <v>-</v>
      </c>
      <c r="DB81" s="38" t="str">
        <f>IF($L81="○",VLOOKUP($C81&amp;"-"&amp;DB$4,'05市民生活実感調査'!$A$3:$BC$218,COLUMN('05市民生活実感調査'!$Y:$Y),FALSE),"-")</f>
        <v>-</v>
      </c>
      <c r="DC81" s="38" t="str">
        <f>IF($M81="○",VLOOKUP($C81&amp;"-"&amp;DC$4,'05市民生活実感調査'!$A$3:$BC$218,COLUMN('05市民生活実感調査'!$Y:$Y),FALSE),"-")</f>
        <v>-</v>
      </c>
      <c r="DD81" s="38" t="str">
        <f>IF($N81="○",VLOOKUP($C81&amp;"-"&amp;DD$4,'05市民生活実感調査'!$A$3:$BC$218,COLUMN('05市民生活実感調査'!$Y:$Y),FALSE),"-")</f>
        <v>-</v>
      </c>
      <c r="DE81" s="38" t="str">
        <f>IF($O81="○",VLOOKUP($C81&amp;"-"&amp;DE$4,'05市民生活実感調査'!$A$3:$BC$218,COLUMN('05市民生活実感調査'!$Y:$Y),FALSE),"-")</f>
        <v>-</v>
      </c>
      <c r="DF81" s="38" t="str">
        <f>IF($P81="○",VLOOKUP($C81&amp;"-"&amp;DF$4,'05市民生活実感調査'!$A$3:$BC$218,COLUMN('05市民生活実感調査'!$Y:$Y),FALSE),"-")</f>
        <v>-</v>
      </c>
      <c r="DG81" s="38" t="str">
        <f>IF($Q81="○",VLOOKUP($C81&amp;"-"&amp;DG$4,'05市民生活実感調査'!$A$3:$BC$218,COLUMN('05市民生活実感調査'!$Y:$Y),FALSE),"-")</f>
        <v>-</v>
      </c>
      <c r="DH81" s="38" t="str">
        <f>IF($R81="○",VLOOKUP($C81&amp;"-"&amp;DH$4,'05市民生活実感調査'!$A$3:$BC$218,COLUMN('05市民生活実感調査'!$Y:$Y),FALSE),"-")</f>
        <v>-</v>
      </c>
      <c r="DI81" s="109" t="e">
        <f t="shared" si="367"/>
        <v>#DIV/0!</v>
      </c>
      <c r="DJ81" s="37" t="str">
        <f t="shared" si="368"/>
        <v/>
      </c>
      <c r="DK81" s="38" t="str">
        <f t="shared" si="310"/>
        <v/>
      </c>
      <c r="DL81" s="38" t="str">
        <f t="shared" si="311"/>
        <v/>
      </c>
      <c r="DM81" s="38" t="str">
        <f t="shared" si="312"/>
        <v/>
      </c>
      <c r="DN81" s="38" t="str">
        <f t="shared" si="313"/>
        <v/>
      </c>
      <c r="DO81" s="38" t="str">
        <f t="shared" si="314"/>
        <v/>
      </c>
      <c r="DP81" s="38" t="str">
        <f t="shared" si="315"/>
        <v/>
      </c>
      <c r="DQ81" s="38" t="str">
        <f t="shared" si="316"/>
        <v/>
      </c>
      <c r="DR81" s="41" t="e">
        <f t="shared" si="369"/>
        <v>#DIV/0!</v>
      </c>
      <c r="DS81" s="13" t="str">
        <f t="shared" si="370"/>
        <v>市民実感</v>
      </c>
      <c r="DT81" s="5" t="str">
        <f t="shared" si="371"/>
        <v>各地域で人々が集う拠点の周辺において，あらゆる世代の市民が安心・安全で快適に暮らし続け活動することができると実感することが重要であると考えるため</v>
      </c>
      <c r="DU81" s="108" t="e">
        <f>VLOOKUP(CF81&amp;DI81&amp;DS81,プルダウン!$AC$2:$AD$51,2,FALSE)</f>
        <v>#DIV/0!</v>
      </c>
      <c r="DV81" s="12" t="e">
        <f>VLOOKUP(DU81,プルダウン!$A$1:$B$6,2,FALSE)</f>
        <v>#DIV/0!</v>
      </c>
      <c r="DW81" s="11"/>
      <c r="DX81" s="12"/>
      <c r="DY81" s="22" t="s">
        <v>81</v>
      </c>
      <c r="DZ81" s="116"/>
      <c r="EA81" s="115" t="str">
        <f>VLOOKUP($A81&amp;"-"&amp;EA$4,'04施策の客観指標'!$A$4:$AU$1029,COLUMN('04施策の客観指標'!$AR:$AR),FALSE)</f>
        <v>-</v>
      </c>
      <c r="EB81" s="7" t="str">
        <f>VLOOKUP($A81&amp;"-"&amp;EB$4,'04施策の客観指標'!$A$4:$AU$1029,COLUMN('04施策の客観指標'!$AR:$AR),FALSE)</f>
        <v>-</v>
      </c>
      <c r="EC81" s="7" t="str">
        <f>VLOOKUP($A81&amp;"-"&amp;EC$4,'04施策の客観指標'!$A$4:$AU$1029,COLUMN('04施策の客観指標'!$AR:$AR),FALSE)</f>
        <v>-</v>
      </c>
      <c r="ED81" s="7" t="str">
        <f>VLOOKUP($A81&amp;"-"&amp;ED$4,'04施策の客観指標'!$A$4:$AU$1029,COLUMN('04施策の客観指標'!$AR:$AR),FALSE)</f>
        <v>-</v>
      </c>
      <c r="EE81" s="7" t="str">
        <f>VLOOKUP($A81&amp;"-"&amp;EE$4,'04施策の客観指標'!$A$4:$AU$1029,COLUMN('04施策の客観指標'!$AR:$AR),FALSE)</f>
        <v>-</v>
      </c>
      <c r="EF81" s="7" t="str">
        <f>VLOOKUP($A81&amp;"-"&amp;EF$4,'04施策の客観指標'!$A$4:$AU$1029,COLUMN('04施策の客観指標'!$AR:$AR),FALSE)</f>
        <v>-</v>
      </c>
      <c r="EG81" s="7" t="str">
        <f>VLOOKUP($A81&amp;"-"&amp;EG$4,'04施策の客観指標'!$A$4:$AU$1029,COLUMN('04施策の客観指標'!$AR:$AR),FALSE)</f>
        <v>-</v>
      </c>
      <c r="EH81" s="7" t="str">
        <f>VLOOKUP($A81&amp;"-"&amp;EH$4,'04施策の客観指標'!$A$4:$AU$1029,COLUMN('04施策の客観指標'!$AR:$AR),FALSE)</f>
        <v>-</v>
      </c>
      <c r="EI81" s="7" t="str">
        <f>VLOOKUP($A81&amp;"-"&amp;EI$4,'04施策の客観指標'!$A$4:$AU$1029,COLUMN('04施策の客観指標'!$AR:$AR),FALSE)</f>
        <v>-</v>
      </c>
      <c r="EJ81" s="109" t="str">
        <f t="shared" si="372"/>
        <v>e</v>
      </c>
      <c r="EK81" s="37">
        <f>VLOOKUP($A81&amp;"-"&amp;EA$4,'04施策の客観指標'!$A$4:$AU$1029,COLUMN('04施策の客観指標'!$AU:$AU),FALSE)</f>
        <v>1</v>
      </c>
      <c r="EL81" s="38" t="str">
        <f>VLOOKUP($A81&amp;"-"&amp;EB$4,'04施策の客観指標'!$A$4:$AU$1029,COLUMN('04施策の客観指標'!$AU:$AU),FALSE)</f>
        <v>-</v>
      </c>
      <c r="EM81" s="38" t="str">
        <f>VLOOKUP($A81&amp;"-"&amp;EC$4,'04施策の客観指標'!$A$4:$AU$1029,COLUMN('04施策の客観指標'!$AU:$AU),FALSE)</f>
        <v>-</v>
      </c>
      <c r="EN81" s="38" t="str">
        <f>VLOOKUP($A81&amp;"-"&amp;ED$4,'04施策の客観指標'!$A$4:$AU$1029,COLUMN('04施策の客観指標'!$AU:$AU),FALSE)</f>
        <v>-</v>
      </c>
      <c r="EO81" s="38" t="str">
        <f>VLOOKUP($A81&amp;"-"&amp;EE$4,'04施策の客観指標'!$A$4:$AU$1029,COLUMN('04施策の客観指標'!$AU:$AU),FALSE)</f>
        <v>-</v>
      </c>
      <c r="EP81" s="38" t="str">
        <f>VLOOKUP($A81&amp;"-"&amp;EF$4,'04施策の客観指標'!$A$4:$AU$1029,COLUMN('04施策の客観指標'!$AU:$AU),FALSE)</f>
        <v>-</v>
      </c>
      <c r="EQ81" s="38" t="str">
        <f>VLOOKUP($A81&amp;"-"&amp;EG$4,'04施策の客観指標'!$A$4:$AU$1029,COLUMN('04施策の客観指標'!$AU:$AU),FALSE)</f>
        <v>-</v>
      </c>
      <c r="ER81" s="38" t="str">
        <f>VLOOKUP($A81&amp;"-"&amp;EH$4,'04施策の客観指標'!$A$4:$AU$1029,COLUMN('04施策の客観指標'!$AU:$AU),FALSE)</f>
        <v>-</v>
      </c>
      <c r="ES81" s="38" t="str">
        <f>VLOOKUP($A81&amp;"-"&amp;EI$4,'04施策の客観指標'!$A$4:$AU$1029,COLUMN('04施策の客観指標'!$AU:$AU),FALSE)</f>
        <v>-</v>
      </c>
      <c r="ET81" s="82">
        <f t="shared" si="373"/>
        <v>1</v>
      </c>
      <c r="EU81" s="37" t="str">
        <f t="shared" si="374"/>
        <v/>
      </c>
      <c r="EV81" s="38" t="str">
        <f t="shared" si="317"/>
        <v/>
      </c>
      <c r="EW81" s="38" t="str">
        <f t="shared" si="318"/>
        <v/>
      </c>
      <c r="EX81" s="38" t="str">
        <f t="shared" si="319"/>
        <v/>
      </c>
      <c r="EY81" s="38" t="str">
        <f t="shared" si="320"/>
        <v/>
      </c>
      <c r="EZ81" s="38" t="str">
        <f t="shared" si="321"/>
        <v/>
      </c>
      <c r="FA81" s="38" t="str">
        <f t="shared" si="322"/>
        <v/>
      </c>
      <c r="FB81" s="38" t="str">
        <f t="shared" si="323"/>
        <v/>
      </c>
      <c r="FC81" s="38" t="str">
        <f t="shared" si="324"/>
        <v/>
      </c>
      <c r="FD81" s="41">
        <f t="shared" si="375"/>
        <v>0</v>
      </c>
      <c r="FE81" s="37" t="str">
        <f>IF($K81="○",VLOOKUP($C81&amp;"-"&amp;FE$4,'05市民生活実感調査'!$A$3:$BC$218,COLUMN('05市民生活実感調査'!$AI:$AI),FALSE),"-")</f>
        <v>-</v>
      </c>
      <c r="FF81" s="38" t="str">
        <f>IF($L81="○",VLOOKUP($C81&amp;"-"&amp;FF$4,'05市民生活実感調査'!$A$3:$BC$218,COLUMN('05市民生活実感調査'!$AI:$AI),FALSE),"-")</f>
        <v>-</v>
      </c>
      <c r="FG81" s="38" t="str">
        <f>IF($M81="○",VLOOKUP($C81&amp;"-"&amp;FG$4,'05市民生活実感調査'!$A$3:$BC$218,COLUMN('05市民生活実感調査'!$AI:$AI),FALSE),"-")</f>
        <v>-</v>
      </c>
      <c r="FH81" s="38" t="str">
        <f>IF($N81="○",VLOOKUP($C81&amp;"-"&amp;FH$4,'05市民生活実感調査'!$A$3:$BC$218,COLUMN('05市民生活実感調査'!$AI:$AI),FALSE),"-")</f>
        <v>-</v>
      </c>
      <c r="FI81" s="38" t="str">
        <f>IF($O81="○",VLOOKUP($C81&amp;"-"&amp;FI$4,'05市民生活実感調査'!$A$3:$BC$218,COLUMN('05市民生活実感調査'!$AI:$AI),FALSE),"-")</f>
        <v>-</v>
      </c>
      <c r="FJ81" s="38" t="str">
        <f>IF($P81="○",VLOOKUP($C81&amp;"-"&amp;FJ$4,'05市民生活実感調査'!$A$3:$BC$218,COLUMN('05市民生活実感調査'!$AI:$AI),FALSE),"-")</f>
        <v>-</v>
      </c>
      <c r="FK81" s="38" t="str">
        <f>IF($Q81="○",VLOOKUP($C81&amp;"-"&amp;FK$4,'05市民生活実感調査'!$A$3:$BC$218,COLUMN('05市民生活実感調査'!$AI:$AI),FALSE),"-")</f>
        <v>-</v>
      </c>
      <c r="FL81" s="38" t="str">
        <f>IF($R81="○",VLOOKUP($C81&amp;"-"&amp;FL$4,'05市民生活実感調査'!$A$3:$BC$218,COLUMN('05市民生活実感調査'!$AI:$AI),FALSE),"-")</f>
        <v>-</v>
      </c>
      <c r="FM81" s="109" t="e">
        <f t="shared" si="376"/>
        <v>#DIV/0!</v>
      </c>
      <c r="FN81" s="37" t="str">
        <f t="shared" si="377"/>
        <v/>
      </c>
      <c r="FO81" s="38" t="str">
        <f t="shared" si="325"/>
        <v/>
      </c>
      <c r="FP81" s="38" t="str">
        <f t="shared" si="326"/>
        <v/>
      </c>
      <c r="FQ81" s="38" t="str">
        <f t="shared" si="327"/>
        <v/>
      </c>
      <c r="FR81" s="38" t="str">
        <f t="shared" si="328"/>
        <v/>
      </c>
      <c r="FS81" s="38" t="str">
        <f t="shared" si="329"/>
        <v/>
      </c>
      <c r="FT81" s="38" t="str">
        <f t="shared" si="330"/>
        <v/>
      </c>
      <c r="FU81" s="38" t="str">
        <f t="shared" si="331"/>
        <v/>
      </c>
      <c r="FV81" s="41" t="e">
        <f t="shared" si="378"/>
        <v>#DIV/0!</v>
      </c>
      <c r="FW81" s="13" t="str">
        <f t="shared" si="379"/>
        <v>市民実感</v>
      </c>
      <c r="FX81" s="5" t="str">
        <f t="shared" si="380"/>
        <v>各地域で人々が集う拠点の周辺において，あらゆる世代の市民が安心・安全で快適に暮らし続け活動することができると実感することが重要であると考えるため</v>
      </c>
      <c r="FY81" s="108" t="e">
        <f>VLOOKUP(EJ81&amp;FM81&amp;FW81,プルダウン!$AC$2:$AD$51,2,FALSE)</f>
        <v>#DIV/0!</v>
      </c>
      <c r="FZ81" s="12" t="e">
        <f>VLOOKUP(FY81,プルダウン!$A$1:$B$6,2,FALSE)</f>
        <v>#DIV/0!</v>
      </c>
      <c r="GA81" s="11"/>
      <c r="GB81" s="12"/>
      <c r="GC81" s="22" t="s">
        <v>81</v>
      </c>
      <c r="GD81" s="116"/>
      <c r="GE81" s="115" t="str">
        <f>VLOOKUP($A81&amp;"-"&amp;GE$4,'04施策の客観指標'!$A$4:$AU$1029,COLUMN('04施策の客観指標'!$AS:$AS),FALSE)</f>
        <v>-</v>
      </c>
      <c r="GF81" s="7" t="str">
        <f>VLOOKUP($A81&amp;"-"&amp;GF$4,'04施策の客観指標'!$A$4:$AU$1029,COLUMN('04施策の客観指標'!$AS:$AS),FALSE)</f>
        <v>-</v>
      </c>
      <c r="GG81" s="7" t="str">
        <f>VLOOKUP($A81&amp;"-"&amp;GG$4,'04施策の客観指標'!$A$4:$AU$1029,COLUMN('04施策の客観指標'!$AS:$AS),FALSE)</f>
        <v>-</v>
      </c>
      <c r="GH81" s="7" t="str">
        <f>VLOOKUP($A81&amp;"-"&amp;GH$4,'04施策の客観指標'!$A$4:$AU$1029,COLUMN('04施策の客観指標'!$AS:$AS),FALSE)</f>
        <v>-</v>
      </c>
      <c r="GI81" s="7" t="str">
        <f>VLOOKUP($A81&amp;"-"&amp;GI$4,'04施策の客観指標'!$A$4:$AU$1029,COLUMN('04施策の客観指標'!$AS:$AS),FALSE)</f>
        <v>-</v>
      </c>
      <c r="GJ81" s="7" t="str">
        <f>VLOOKUP($A81&amp;"-"&amp;GJ$4,'04施策の客観指標'!$A$4:$AU$1029,COLUMN('04施策の客観指標'!$AS:$AS),FALSE)</f>
        <v>-</v>
      </c>
      <c r="GK81" s="7" t="str">
        <f>VLOOKUP($A81&amp;"-"&amp;GK$4,'04施策の客観指標'!$A$4:$AU$1029,COLUMN('04施策の客観指標'!$AS:$AS),FALSE)</f>
        <v>-</v>
      </c>
      <c r="GL81" s="7" t="str">
        <f>VLOOKUP($A81&amp;"-"&amp;GL$4,'04施策の客観指標'!$A$4:$AU$1029,COLUMN('04施策の客観指標'!$AS:$AS),FALSE)</f>
        <v>-</v>
      </c>
      <c r="GM81" s="7" t="str">
        <f>VLOOKUP($A81&amp;"-"&amp;GM$4,'04施策の客観指標'!$A$4:$AU$1029,COLUMN('04施策の客観指標'!$AS:$AS),FALSE)</f>
        <v>-</v>
      </c>
      <c r="GN81" s="109" t="str">
        <f t="shared" si="381"/>
        <v>e</v>
      </c>
      <c r="GO81" s="37">
        <f>VLOOKUP($A81&amp;"-"&amp;GE$4,'04施策の客観指標'!$A$4:$AU$1029,COLUMN('04施策の客観指標'!$AU:$AU),FALSE)</f>
        <v>1</v>
      </c>
      <c r="GP81" s="38" t="str">
        <f>VLOOKUP($A81&amp;"-"&amp;GF$4,'04施策の客観指標'!$A$4:$AU$1029,COLUMN('04施策の客観指標'!$AU:$AU),FALSE)</f>
        <v>-</v>
      </c>
      <c r="GQ81" s="38" t="str">
        <f>VLOOKUP($A81&amp;"-"&amp;GG$4,'04施策の客観指標'!$A$4:$AU$1029,COLUMN('04施策の客観指標'!$AU:$AU),FALSE)</f>
        <v>-</v>
      </c>
      <c r="GR81" s="38" t="str">
        <f>VLOOKUP($A81&amp;"-"&amp;GH$4,'04施策の客観指標'!$A$4:$AU$1029,COLUMN('04施策の客観指標'!$AU:$AU),FALSE)</f>
        <v>-</v>
      </c>
      <c r="GS81" s="38" t="str">
        <f>VLOOKUP($A81&amp;"-"&amp;GI$4,'04施策の客観指標'!$A$4:$AU$1029,COLUMN('04施策の客観指標'!$AU:$AU),FALSE)</f>
        <v>-</v>
      </c>
      <c r="GT81" s="38" t="str">
        <f>VLOOKUP($A81&amp;"-"&amp;GJ$4,'04施策の客観指標'!$A$4:$AU$1029,COLUMN('04施策の客観指標'!$AU:$AU),FALSE)</f>
        <v>-</v>
      </c>
      <c r="GU81" s="38" t="str">
        <f>VLOOKUP($A81&amp;"-"&amp;GK$4,'04施策の客観指標'!$A$4:$AU$1029,COLUMN('04施策の客観指標'!$AU:$AU),FALSE)</f>
        <v>-</v>
      </c>
      <c r="GV81" s="38" t="str">
        <f>VLOOKUP($A81&amp;"-"&amp;GL$4,'04施策の客観指標'!$A$4:$AU$1029,COLUMN('04施策の客観指標'!$AU:$AU),FALSE)</f>
        <v>-</v>
      </c>
      <c r="GW81" s="38" t="str">
        <f>VLOOKUP($A81&amp;"-"&amp;GM$4,'04施策の客観指標'!$A$4:$AU$1029,COLUMN('04施策の客観指標'!$AU:$AU),FALSE)</f>
        <v>-</v>
      </c>
      <c r="GX81" s="82">
        <f t="shared" si="382"/>
        <v>1</v>
      </c>
      <c r="GY81" s="37" t="str">
        <f t="shared" si="383"/>
        <v/>
      </c>
      <c r="GZ81" s="38" t="str">
        <f t="shared" si="332"/>
        <v/>
      </c>
      <c r="HA81" s="38" t="str">
        <f t="shared" si="333"/>
        <v/>
      </c>
      <c r="HB81" s="38" t="str">
        <f t="shared" si="334"/>
        <v/>
      </c>
      <c r="HC81" s="38" t="str">
        <f t="shared" si="335"/>
        <v/>
      </c>
      <c r="HD81" s="38" t="str">
        <f t="shared" si="336"/>
        <v/>
      </c>
      <c r="HE81" s="38" t="str">
        <f t="shared" si="337"/>
        <v/>
      </c>
      <c r="HF81" s="38" t="str">
        <f t="shared" si="338"/>
        <v/>
      </c>
      <c r="HG81" s="38" t="str">
        <f t="shared" si="339"/>
        <v/>
      </c>
      <c r="HH81" s="41">
        <f t="shared" si="384"/>
        <v>0</v>
      </c>
      <c r="HI81" s="37" t="str">
        <f>IF($K81="○",VLOOKUP($C81&amp;"-"&amp;HI$4,'05市民生活実感調査'!$A$3:$BC$218,COLUMN('05市民生活実感調査'!$AS:$AS),FALSE),"-")</f>
        <v>-</v>
      </c>
      <c r="HJ81" s="38" t="str">
        <f>IF($L81="○",VLOOKUP($C81&amp;"-"&amp;HJ$4,'05市民生活実感調査'!$A$3:$BC$218,COLUMN('05市民生活実感調査'!$AS:$AS),FALSE),"-")</f>
        <v>-</v>
      </c>
      <c r="HK81" s="38" t="str">
        <f>IF($M81="○",VLOOKUP($C81&amp;"-"&amp;HK$4,'05市民生活実感調査'!$A$3:$BC$218,COLUMN('05市民生活実感調査'!$AS:$AS),FALSE),"-")</f>
        <v>-</v>
      </c>
      <c r="HL81" s="38" t="str">
        <f>IF($N81="○",VLOOKUP($C81&amp;"-"&amp;HL$4,'05市民生活実感調査'!$A$3:$BC$218,COLUMN('05市民生活実感調査'!$AS:$AS),FALSE),"-")</f>
        <v>-</v>
      </c>
      <c r="HM81" s="38" t="str">
        <f>IF($O81="○",VLOOKUP($C81&amp;"-"&amp;HM$4,'05市民生活実感調査'!$A$3:$BC$218,COLUMN('05市民生活実感調査'!$AS:$AS),FALSE),"-")</f>
        <v>-</v>
      </c>
      <c r="HN81" s="38" t="str">
        <f>IF($P81="○",VLOOKUP($C81&amp;"-"&amp;HN$4,'05市民生活実感調査'!$A$3:$BC$218,COLUMN('05市民生活実感調査'!$AS:$AS),FALSE),"-")</f>
        <v>-</v>
      </c>
      <c r="HO81" s="38" t="str">
        <f>IF($Q81="○",VLOOKUP($C81&amp;"-"&amp;HO$4,'05市民生活実感調査'!$A$3:$BC$218,COLUMN('05市民生活実感調査'!$AS:$AS),FALSE),"-")</f>
        <v>-</v>
      </c>
      <c r="HP81" s="38" t="str">
        <f>IF($R81="○",VLOOKUP($C81&amp;"-"&amp;HP$4,'05市民生活実感調査'!$A$3:$BC$218,COLUMN('05市民生活実感調査'!$AS:$AS),FALSE),"-")</f>
        <v>-</v>
      </c>
      <c r="HQ81" s="109" t="e">
        <f t="shared" si="385"/>
        <v>#DIV/0!</v>
      </c>
      <c r="HR81" s="37" t="str">
        <f t="shared" si="386"/>
        <v/>
      </c>
      <c r="HS81" s="38" t="str">
        <f t="shared" si="340"/>
        <v/>
      </c>
      <c r="HT81" s="38" t="str">
        <f t="shared" si="341"/>
        <v/>
      </c>
      <c r="HU81" s="38" t="str">
        <f t="shared" si="342"/>
        <v/>
      </c>
      <c r="HV81" s="38" t="str">
        <f t="shared" si="343"/>
        <v/>
      </c>
      <c r="HW81" s="38" t="str">
        <f t="shared" si="344"/>
        <v/>
      </c>
      <c r="HX81" s="38" t="str">
        <f t="shared" si="345"/>
        <v/>
      </c>
      <c r="HY81" s="38" t="str">
        <f t="shared" si="346"/>
        <v/>
      </c>
      <c r="HZ81" s="41" t="e">
        <f t="shared" si="387"/>
        <v>#DIV/0!</v>
      </c>
      <c r="IA81" s="13" t="str">
        <f t="shared" si="388"/>
        <v>市民実感</v>
      </c>
      <c r="IB81" s="5" t="str">
        <f t="shared" si="389"/>
        <v>各地域で人々が集う拠点の周辺において，あらゆる世代の市民が安心・安全で快適に暮らし続け活動することができると実感することが重要であると考えるため</v>
      </c>
      <c r="IC81" s="108" t="e">
        <f>VLOOKUP(GN81&amp;HQ81&amp;IA81,プルダウン!$AC$2:$AD$51,2,FALSE)</f>
        <v>#DIV/0!</v>
      </c>
      <c r="ID81" s="12" t="e">
        <f>VLOOKUP(IC81,プルダウン!$A$1:$B$6,2,FALSE)</f>
        <v>#DIV/0!</v>
      </c>
      <c r="IE81" s="11"/>
      <c r="IF81" s="12"/>
      <c r="IG81" s="22" t="s">
        <v>81</v>
      </c>
      <c r="IH81" s="116"/>
      <c r="II81" s="115" t="str">
        <f>VLOOKUP($A81&amp;"-"&amp;II$4,'04施策の客観指標'!$A$4:$AU$1029,COLUMN('04施策の客観指標'!$AT:$AT),FALSE)</f>
        <v>-</v>
      </c>
      <c r="IJ81" s="7" t="str">
        <f>VLOOKUP($A81&amp;"-"&amp;IJ$4,'04施策の客観指標'!$A$4:$AU$1029,COLUMN('04施策の客観指標'!$AT:$AT),FALSE)</f>
        <v>-</v>
      </c>
      <c r="IK81" s="7" t="str">
        <f>VLOOKUP($A81&amp;"-"&amp;IK$4,'04施策の客観指標'!$A$4:$AU$1029,COLUMN('04施策の客観指標'!$AT:$AT),FALSE)</f>
        <v>-</v>
      </c>
      <c r="IL81" s="7" t="str">
        <f>VLOOKUP($A81&amp;"-"&amp;IL$4,'04施策の客観指標'!$A$4:$AU$1029,COLUMN('04施策の客観指標'!$AT:$AT),FALSE)</f>
        <v>-</v>
      </c>
      <c r="IM81" s="7" t="str">
        <f>VLOOKUP($A81&amp;"-"&amp;IM$4,'04施策の客観指標'!$A$4:$AU$1029,COLUMN('04施策の客観指標'!$AT:$AT),FALSE)</f>
        <v>-</v>
      </c>
      <c r="IN81" s="7" t="str">
        <f>VLOOKUP($A81&amp;"-"&amp;IN$4,'04施策の客観指標'!$A$4:$AU$1029,COLUMN('04施策の客観指標'!$AT:$AT),FALSE)</f>
        <v>-</v>
      </c>
      <c r="IO81" s="7" t="str">
        <f>VLOOKUP($A81&amp;"-"&amp;IO$4,'04施策の客観指標'!$A$4:$AU$1029,COLUMN('04施策の客観指標'!$AT:$AT),FALSE)</f>
        <v>-</v>
      </c>
      <c r="IP81" s="7" t="str">
        <f>VLOOKUP($A81&amp;"-"&amp;IP$4,'04施策の客観指標'!$A$4:$AU$1029,COLUMN('04施策の客観指標'!$AT:$AT),FALSE)</f>
        <v>-</v>
      </c>
      <c r="IQ81" s="7" t="str">
        <f>VLOOKUP($A81&amp;"-"&amp;IQ$4,'04施策の客観指標'!$A$4:$AU$1029,COLUMN('04施策の客観指標'!$AT:$AT),FALSE)</f>
        <v>-</v>
      </c>
      <c r="IR81" s="109" t="str">
        <f t="shared" si="390"/>
        <v>e</v>
      </c>
      <c r="IS81" s="37">
        <f>VLOOKUP($A81&amp;"-"&amp;II$4,'04施策の客観指標'!$A$4:$AU$1029,COLUMN('04施策の客観指標'!$AU:$AU),FALSE)</f>
        <v>1</v>
      </c>
      <c r="IT81" s="38" t="str">
        <f>VLOOKUP($A81&amp;"-"&amp;IJ$4,'04施策の客観指標'!$A$4:$AU$1029,COLUMN('04施策の客観指標'!$AU:$AU),FALSE)</f>
        <v>-</v>
      </c>
      <c r="IU81" s="38" t="str">
        <f>VLOOKUP($A81&amp;"-"&amp;IK$4,'04施策の客観指標'!$A$4:$AU$1029,COLUMN('04施策の客観指標'!$AU:$AU),FALSE)</f>
        <v>-</v>
      </c>
      <c r="IV81" s="38" t="str">
        <f>VLOOKUP($A81&amp;"-"&amp;IL$4,'04施策の客観指標'!$A$4:$AU$1029,COLUMN('04施策の客観指標'!$AU:$AU),FALSE)</f>
        <v>-</v>
      </c>
      <c r="IW81" s="38" t="str">
        <f>VLOOKUP($A81&amp;"-"&amp;IM$4,'04施策の客観指標'!$A$4:$AU$1029,COLUMN('04施策の客観指標'!$AU:$AU),FALSE)</f>
        <v>-</v>
      </c>
      <c r="IX81" s="38" t="str">
        <f>VLOOKUP($A81&amp;"-"&amp;IN$4,'04施策の客観指標'!$A$4:$AU$1029,COLUMN('04施策の客観指標'!$AU:$AU),FALSE)</f>
        <v>-</v>
      </c>
      <c r="IY81" s="38" t="str">
        <f>VLOOKUP($A81&amp;"-"&amp;IO$4,'04施策の客観指標'!$A$4:$AU$1029,COLUMN('04施策の客観指標'!$AU:$AU),FALSE)</f>
        <v>-</v>
      </c>
      <c r="IZ81" s="38" t="str">
        <f>VLOOKUP($A81&amp;"-"&amp;IP$4,'04施策の客観指標'!$A$4:$AU$1029,COLUMN('04施策の客観指標'!$AU:$AU),FALSE)</f>
        <v>-</v>
      </c>
      <c r="JA81" s="38" t="str">
        <f>VLOOKUP($A81&amp;"-"&amp;IQ$4,'04施策の客観指標'!$A$4:$AU$1029,COLUMN('04施策の客観指標'!$AU:$AU),FALSE)</f>
        <v>-</v>
      </c>
      <c r="JB81" s="82">
        <f t="shared" si="391"/>
        <v>1</v>
      </c>
      <c r="JC81" s="37" t="str">
        <f t="shared" si="392"/>
        <v/>
      </c>
      <c r="JD81" s="38" t="str">
        <f t="shared" si="347"/>
        <v/>
      </c>
      <c r="JE81" s="38" t="str">
        <f t="shared" si="348"/>
        <v/>
      </c>
      <c r="JF81" s="38" t="str">
        <f t="shared" si="349"/>
        <v/>
      </c>
      <c r="JG81" s="38" t="str">
        <f t="shared" si="350"/>
        <v/>
      </c>
      <c r="JH81" s="38" t="str">
        <f t="shared" si="351"/>
        <v/>
      </c>
      <c r="JI81" s="38" t="str">
        <f t="shared" si="352"/>
        <v/>
      </c>
      <c r="JJ81" s="38" t="str">
        <f t="shared" si="353"/>
        <v/>
      </c>
      <c r="JK81" s="38" t="str">
        <f t="shared" si="354"/>
        <v/>
      </c>
      <c r="JL81" s="41">
        <f t="shared" si="393"/>
        <v>0</v>
      </c>
      <c r="JM81" s="37" t="str">
        <f>IF($K81="○",VLOOKUP($C81&amp;"-"&amp;JM$4,'05市民生活実感調査'!$A$3:$BC$218,COLUMN('05市民生活実感調査'!$BC:$BC),FALSE),"-")</f>
        <v>-</v>
      </c>
      <c r="JN81" s="38" t="str">
        <f>IF($L81="○",VLOOKUP($C81&amp;"-"&amp;JN$4,'05市民生活実感調査'!$A$3:$BC$218,COLUMN('05市民生活実感調査'!$BC:$BC),FALSE),"-")</f>
        <v>-</v>
      </c>
      <c r="JO81" s="38" t="str">
        <f>IF($M81="○",VLOOKUP($C81&amp;"-"&amp;JO$4,'05市民生活実感調査'!$A$3:$BC$218,COLUMN('05市民生活実感調査'!$BC:$BC),FALSE),"-")</f>
        <v>-</v>
      </c>
      <c r="JP81" s="38" t="str">
        <f>IF($N81="○",VLOOKUP($C81&amp;"-"&amp;JP$4,'05市民生活実感調査'!$A$3:$BC$218,COLUMN('05市民生活実感調査'!$BC:$BC),FALSE),"-")</f>
        <v>-</v>
      </c>
      <c r="JQ81" s="38" t="str">
        <f>IF($O81="○",VLOOKUP($C81&amp;"-"&amp;JQ$4,'05市民生活実感調査'!$A$3:$BC$218,COLUMN('05市民生活実感調査'!$BC:$BC),FALSE),"-")</f>
        <v>-</v>
      </c>
      <c r="JR81" s="38" t="str">
        <f>IF($P81="○",VLOOKUP($C81&amp;"-"&amp;JR$4,'05市民生活実感調査'!$A$3:$BC$218,COLUMN('05市民生活実感調査'!$BC:$BC),FALSE),"-")</f>
        <v>-</v>
      </c>
      <c r="JS81" s="38" t="str">
        <f>IF($Q81="○",VLOOKUP($C81&amp;"-"&amp;JS$4,'05市民生活実感調査'!$A$3:$BC$218,COLUMN('05市民生活実感調査'!$BC:$BC),FALSE),"-")</f>
        <v>-</v>
      </c>
      <c r="JT81" s="38" t="str">
        <f>IF($R81="○",VLOOKUP($C81&amp;"-"&amp;JT$4,'05市民生活実感調査'!$A$3:$BC$218,COLUMN('05市民生活実感調査'!$BC:$BC),FALSE),"-")</f>
        <v>-</v>
      </c>
      <c r="JU81" s="109" t="e">
        <f t="shared" si="394"/>
        <v>#DIV/0!</v>
      </c>
      <c r="JV81" s="37" t="str">
        <f t="shared" si="395"/>
        <v/>
      </c>
      <c r="JW81" s="38" t="str">
        <f t="shared" si="355"/>
        <v/>
      </c>
      <c r="JX81" s="38" t="str">
        <f t="shared" si="356"/>
        <v/>
      </c>
      <c r="JY81" s="38" t="str">
        <f t="shared" si="357"/>
        <v/>
      </c>
      <c r="JZ81" s="38" t="str">
        <f t="shared" si="358"/>
        <v/>
      </c>
      <c r="KA81" s="38" t="str">
        <f t="shared" si="359"/>
        <v/>
      </c>
      <c r="KB81" s="38" t="str">
        <f t="shared" si="360"/>
        <v/>
      </c>
      <c r="KC81" s="38" t="str">
        <f t="shared" si="361"/>
        <v/>
      </c>
      <c r="KD81" s="41" t="e">
        <f t="shared" si="396"/>
        <v>#DIV/0!</v>
      </c>
      <c r="KE81" s="13" t="str">
        <f t="shared" si="397"/>
        <v>市民実感</v>
      </c>
      <c r="KF81" s="5" t="str">
        <f t="shared" si="398"/>
        <v>各地域で人々が集う拠点の周辺において，あらゆる世代の市民が安心・安全で快適に暮らし続け活動することができると実感することが重要であると考えるため</v>
      </c>
      <c r="KG81" s="108" t="e">
        <f>VLOOKUP(IR81&amp;JU81&amp;KE81,プルダウン!$AC$2:$AD$51,2,FALSE)</f>
        <v>#DIV/0!</v>
      </c>
      <c r="KH81" s="12" t="e">
        <f>VLOOKUP(KG81,プルダウン!$A$1:$B$6,2,FALSE)</f>
        <v>#DIV/0!</v>
      </c>
      <c r="KI81" s="11"/>
      <c r="KJ81" s="12"/>
      <c r="KK81" s="22" t="s">
        <v>81</v>
      </c>
      <c r="KL81" s="5"/>
    </row>
    <row r="82" spans="1:298" ht="235.5" customHeight="1">
      <c r="A82" s="18">
        <v>2102</v>
      </c>
      <c r="B82" s="5" t="s">
        <v>236</v>
      </c>
      <c r="C82" s="47">
        <f t="shared" si="140"/>
        <v>21</v>
      </c>
      <c r="D82" s="12" t="str">
        <f>IFERROR(VLOOKUP(C82,プルダウン!$L$2:$M$28,2,FALSE),"-")</f>
        <v>土地・空間利用と都市機能配置</v>
      </c>
      <c r="E82" s="5"/>
      <c r="F82" s="9" t="s">
        <v>2120</v>
      </c>
      <c r="G82" s="20" t="s">
        <v>599</v>
      </c>
      <c r="H82" s="11"/>
      <c r="I82" s="20"/>
      <c r="J82" s="5"/>
      <c r="K82" s="42" t="s">
        <v>85</v>
      </c>
      <c r="L82" s="43" t="s">
        <v>392</v>
      </c>
      <c r="M82" s="43" t="s">
        <v>85</v>
      </c>
      <c r="N82" s="43" t="s">
        <v>85</v>
      </c>
      <c r="O82" s="43" t="s">
        <v>85</v>
      </c>
      <c r="P82" s="43" t="s">
        <v>85</v>
      </c>
      <c r="Q82" s="43" t="s">
        <v>85</v>
      </c>
      <c r="R82" s="41" t="s">
        <v>85</v>
      </c>
      <c r="S82" s="546" t="str">
        <f>VLOOKUP($A82&amp;"-"&amp;S$4,'04施策の客観指標'!$A$4:$AU$1029,COLUMN('04施策の客観指標'!$AP:$AP),FALSE)</f>
        <v>a</v>
      </c>
      <c r="T82" s="528" t="str">
        <f>VLOOKUP($A82&amp;"-"&amp;T$4,'04施策の客観指標'!$A$4:$AU$1029,COLUMN('04施策の客観指標'!$AP:$AP),FALSE)</f>
        <v>-</v>
      </c>
      <c r="U82" s="528" t="str">
        <f>VLOOKUP($A82&amp;"-"&amp;U$4,'04施策の客観指標'!$A$4:$AU$1029,COLUMN('04施策の客観指標'!$AP:$AP),FALSE)</f>
        <v>-</v>
      </c>
      <c r="V82" s="528" t="str">
        <f>VLOOKUP($A82&amp;"-"&amp;V$4,'04施策の客観指標'!$A$4:$AU$1029,COLUMN('04施策の客観指標'!$AP:$AP),FALSE)</f>
        <v>-</v>
      </c>
      <c r="W82" s="528" t="str">
        <f>VLOOKUP($A82&amp;"-"&amp;W$4,'04施策の客観指標'!$A$4:$AU$1029,COLUMN('04施策の客観指標'!$AP:$AP),FALSE)</f>
        <v>-</v>
      </c>
      <c r="X82" s="528" t="str">
        <f>VLOOKUP($A82&amp;"-"&amp;X$4,'04施策の客観指標'!$A$4:$AU$1029,COLUMN('04施策の客観指標'!$AP:$AP),FALSE)</f>
        <v>-</v>
      </c>
      <c r="Y82" s="528" t="str">
        <f>VLOOKUP($A82&amp;"-"&amp;Y$4,'04施策の客観指標'!$A$4:$AU$1029,COLUMN('04施策の客観指標'!$AP:$AP),FALSE)</f>
        <v>-</v>
      </c>
      <c r="Z82" s="528" t="str">
        <f>VLOOKUP($A82&amp;"-"&amp;Z$4,'04施策の客観指標'!$A$4:$AU$1029,COLUMN('04施策の客観指標'!$AP:$AP),FALSE)</f>
        <v>-</v>
      </c>
      <c r="AA82" s="529" t="str">
        <f>VLOOKUP($A82&amp;"-"&amp;AA$4,'04施策の客観指標'!$A$4:$AU$1029,COLUMN('04施策の客観指標'!$AP:$AP),FALSE)</f>
        <v>-</v>
      </c>
      <c r="AB82" s="547" t="str">
        <f t="shared" si="362"/>
        <v>a</v>
      </c>
      <c r="AC82" s="252">
        <f>VLOOKUP($A82&amp;"-"&amp;S$4,'04施策の客観指標'!$A$4:$AU$1029,COLUMN('04施策の客観指標'!$AU:$AU),FALSE)</f>
        <v>1</v>
      </c>
      <c r="AD82" s="38" t="str">
        <f>VLOOKUP($A82&amp;"-"&amp;T$4,'04施策の客観指標'!$A$4:$AU$1029,COLUMN('04施策の客観指標'!$AU:$AU),FALSE)</f>
        <v>-</v>
      </c>
      <c r="AE82" s="38" t="str">
        <f>VLOOKUP($A82&amp;"-"&amp;U$4,'04施策の客観指標'!$A$4:$AU$1029,COLUMN('04施策の客観指標'!$AU:$AU),FALSE)</f>
        <v>-</v>
      </c>
      <c r="AF82" s="38" t="str">
        <f>VLOOKUP($A82&amp;"-"&amp;V$4,'04施策の客観指標'!$A$4:$AU$1029,COLUMN('04施策の客観指標'!$AU:$AU),FALSE)</f>
        <v>-</v>
      </c>
      <c r="AG82" s="38" t="str">
        <f>VLOOKUP($A82&amp;"-"&amp;W$4,'04施策の客観指標'!$A$4:$AU$1029,COLUMN('04施策の客観指標'!$AU:$AU),FALSE)</f>
        <v>-</v>
      </c>
      <c r="AH82" s="38" t="str">
        <f>VLOOKUP($A82&amp;"-"&amp;X$4,'04施策の客観指標'!$A$4:$AU$1029,COLUMN('04施策の客観指標'!$AU:$AU),FALSE)</f>
        <v>-</v>
      </c>
      <c r="AI82" s="38" t="str">
        <f>VLOOKUP($A82&amp;"-"&amp;Y$4,'04施策の客観指標'!$A$4:$AU$1029,COLUMN('04施策の客観指標'!$AU:$AU),FALSE)</f>
        <v>-</v>
      </c>
      <c r="AJ82" s="38" t="str">
        <f>VLOOKUP($A82&amp;"-"&amp;Z$4,'04施策の客観指標'!$A$4:$AU$1029,COLUMN('04施策の客観指標'!$AU:$AU),FALSE)</f>
        <v>-</v>
      </c>
      <c r="AK82" s="38" t="str">
        <f>VLOOKUP($A82&amp;"-"&amp;AA$4,'04施策の客観指標'!$A$4:$AU$1029,COLUMN('04施策の客観指標'!$AU:$AU),FALSE)</f>
        <v>-</v>
      </c>
      <c r="AL82" s="82">
        <f t="shared" si="141"/>
        <v>1</v>
      </c>
      <c r="AM82" s="37">
        <f t="shared" si="142"/>
        <v>4</v>
      </c>
      <c r="AN82" s="38" t="str">
        <f t="shared" si="143"/>
        <v/>
      </c>
      <c r="AO82" s="38" t="str">
        <f t="shared" si="144"/>
        <v/>
      </c>
      <c r="AP82" s="38" t="str">
        <f t="shared" si="145"/>
        <v/>
      </c>
      <c r="AQ82" s="38" t="str">
        <f t="shared" si="146"/>
        <v/>
      </c>
      <c r="AR82" s="38" t="str">
        <f t="shared" si="147"/>
        <v/>
      </c>
      <c r="AS82" s="38" t="str">
        <f t="shared" si="148"/>
        <v/>
      </c>
      <c r="AT82" s="38" t="str">
        <f t="shared" si="149"/>
        <v/>
      </c>
      <c r="AU82" s="253" t="str">
        <f t="shared" si="150"/>
        <v/>
      </c>
      <c r="AV82" s="81">
        <f t="shared" si="200"/>
        <v>1</v>
      </c>
      <c r="AW82" s="534" t="str">
        <f>IF($K82="○",VLOOKUP($C82&amp;"-"&amp;AW$4,'05市民生活実感調査'!$A$3:$BC$218,COLUMN('05市民生活実感調査'!$O:$O),FALSE),"-")</f>
        <v>-</v>
      </c>
      <c r="AX82" s="535" t="str">
        <f>IF($L82="○",VLOOKUP($C82&amp;"-"&amp;AX$4,'05市民生活実感調査'!$A$3:$BC$218,COLUMN('05市民生活実感調査'!$O:$O),FALSE),"-")</f>
        <v>b</v>
      </c>
      <c r="AY82" s="535" t="str">
        <f>IF($M82="○",VLOOKUP($C82&amp;"-"&amp;AY$4,'05市民生活実感調査'!$A$3:$BC$218,COLUMN('05市民生活実感調査'!$O:$O),FALSE),"-")</f>
        <v>-</v>
      </c>
      <c r="AZ82" s="535" t="str">
        <f>IF($N82="○",VLOOKUP($C82&amp;"-"&amp;AZ$4,'05市民生活実感調査'!$A$3:$BC$218,COLUMN('05市民生活実感調査'!$O:$O),FALSE),"-")</f>
        <v>-</v>
      </c>
      <c r="BA82" s="535" t="str">
        <f>IF($O82="○",VLOOKUP($C82&amp;"-"&amp;BA$4,'05市民生活実感調査'!$A$3:$BC$218,COLUMN('05市民生活実感調査'!$O:$O),FALSE),"-")</f>
        <v>-</v>
      </c>
      <c r="BB82" s="535" t="str">
        <f>IF($P82="○",VLOOKUP($C82&amp;"-"&amp;BB$4,'05市民生活実感調査'!$A$3:$BC$218,COLUMN('05市民生活実感調査'!$O:$O),FALSE),"-")</f>
        <v>-</v>
      </c>
      <c r="BC82" s="535" t="str">
        <f>IF($Q82="○",VLOOKUP($C82&amp;"-"&amp;BC$4,'05市民生活実感調査'!$A$3:$BC$218,COLUMN('05市民生活実感調査'!$O:$O),FALSE),"-")</f>
        <v>-</v>
      </c>
      <c r="BD82" s="535" t="str">
        <f>IF($R82="○",VLOOKUP($C82&amp;"-"&amp;BD$4,'05市民生活実感調査'!$A$3:$BC$218,COLUMN('05市民生活実感調査'!$O:$O),FALSE),"-")</f>
        <v>-</v>
      </c>
      <c r="BE82" s="536" t="str">
        <f t="shared" si="363"/>
        <v>b</v>
      </c>
      <c r="BF82" s="37" t="str">
        <f t="shared" si="151"/>
        <v/>
      </c>
      <c r="BG82" s="38">
        <f t="shared" si="152"/>
        <v>3</v>
      </c>
      <c r="BH82" s="38" t="str">
        <f t="shared" si="153"/>
        <v/>
      </c>
      <c r="BI82" s="38" t="str">
        <f t="shared" si="154"/>
        <v/>
      </c>
      <c r="BJ82" s="38" t="str">
        <f t="shared" si="155"/>
        <v/>
      </c>
      <c r="BK82" s="38" t="str">
        <f t="shared" si="156"/>
        <v/>
      </c>
      <c r="BL82" s="38" t="str">
        <f t="shared" si="157"/>
        <v/>
      </c>
      <c r="BM82" s="38" t="str">
        <f t="shared" si="158"/>
        <v/>
      </c>
      <c r="BN82" s="41">
        <f t="shared" si="159"/>
        <v>0.75</v>
      </c>
      <c r="BO82" s="275" t="s">
        <v>125</v>
      </c>
      <c r="BP82" s="5" t="s">
        <v>2221</v>
      </c>
      <c r="BQ82" s="586" t="str">
        <f>VLOOKUP(AB82&amp;BE82&amp;BO82,[25]プルダウン!$AC$2:$AD$71,2,FALSE)</f>
        <v>B</v>
      </c>
      <c r="BR82" s="587" t="str">
        <f>VLOOKUP(BQ82,プルダウン!$A$1:$B$6,2,FALSE)</f>
        <v>政策の目的がかなり達成されている</v>
      </c>
      <c r="BS82" s="185" t="s">
        <v>12</v>
      </c>
      <c r="BT82" s="160" t="s">
        <v>12</v>
      </c>
      <c r="BU82" s="161" t="s">
        <v>2620</v>
      </c>
      <c r="BV82" s="296"/>
      <c r="BW82" s="115" t="str">
        <f>VLOOKUP($A82&amp;"-"&amp;BW$4,'04施策の客観指標'!$A$4:$AU$1029,COLUMN('04施策の客観指標'!$AQ:$AQ),FALSE)</f>
        <v>-</v>
      </c>
      <c r="BX82" s="7" t="str">
        <f>VLOOKUP($A82&amp;"-"&amp;BX$4,'04施策の客観指標'!$A$4:$AU$1029,COLUMN('04施策の客観指標'!$AQ:$AQ),FALSE)</f>
        <v>-</v>
      </c>
      <c r="BY82" s="7" t="str">
        <f>VLOOKUP($A82&amp;"-"&amp;BY$4,'04施策の客観指標'!$A$4:$AU$1029,COLUMN('04施策の客観指標'!$AQ:$AQ),FALSE)</f>
        <v>-</v>
      </c>
      <c r="BZ82" s="7" t="str">
        <f>VLOOKUP($A82&amp;"-"&amp;BZ$4,'04施策の客観指標'!$A$4:$AU$1029,COLUMN('04施策の客観指標'!$AQ:$AQ),FALSE)</f>
        <v>-</v>
      </c>
      <c r="CA82" s="7" t="str">
        <f>VLOOKUP($A82&amp;"-"&amp;CA$4,'04施策の客観指標'!$A$4:$AU$1029,COLUMN('04施策の客観指標'!$AQ:$AQ),FALSE)</f>
        <v>-</v>
      </c>
      <c r="CB82" s="7" t="str">
        <f>VLOOKUP($A82&amp;"-"&amp;CB$4,'04施策の客観指標'!$A$4:$AU$1029,COLUMN('04施策の客観指標'!$AQ:$AQ),FALSE)</f>
        <v>-</v>
      </c>
      <c r="CC82" s="7" t="str">
        <f>VLOOKUP($A82&amp;"-"&amp;CC$4,'04施策の客観指標'!$A$4:$AU$1029,COLUMN('04施策の客観指標'!$AQ:$AQ),FALSE)</f>
        <v>-</v>
      </c>
      <c r="CD82" s="7" t="str">
        <f>VLOOKUP($A82&amp;"-"&amp;CD$4,'04施策の客観指標'!$A$4:$AU$1029,COLUMN('04施策の客観指標'!$AQ:$AQ),FALSE)</f>
        <v>-</v>
      </c>
      <c r="CE82" s="7" t="str">
        <f>VLOOKUP($A82&amp;"-"&amp;CE$4,'04施策の客観指標'!$A$4:$AU$1029,COLUMN('04施策の客観指標'!$AQ:$AQ),FALSE)</f>
        <v>-</v>
      </c>
      <c r="CF82" s="109" t="str">
        <f t="shared" si="364"/>
        <v>e</v>
      </c>
      <c r="CG82" s="37">
        <f>VLOOKUP($A82&amp;"-"&amp;BW$4,'04施策の客観指標'!$A$4:$AU$1029,COLUMN('04施策の客観指標'!$AU:$AU),FALSE)</f>
        <v>1</v>
      </c>
      <c r="CH82" s="38" t="str">
        <f>VLOOKUP($A82&amp;"-"&amp;BX$4,'04施策の客観指標'!$A$4:$AU$1029,COLUMN('04施策の客観指標'!$AU:$AU),FALSE)</f>
        <v>-</v>
      </c>
      <c r="CI82" s="38" t="str">
        <f>VLOOKUP($A82&amp;"-"&amp;BY$4,'04施策の客観指標'!$A$4:$AU$1029,COLUMN('04施策の客観指標'!$AU:$AU),FALSE)</f>
        <v>-</v>
      </c>
      <c r="CJ82" s="38" t="str">
        <f>VLOOKUP($A82&amp;"-"&amp;BZ$4,'04施策の客観指標'!$A$4:$AU$1029,COLUMN('04施策の客観指標'!$AU:$AU),FALSE)</f>
        <v>-</v>
      </c>
      <c r="CK82" s="38" t="str">
        <f>VLOOKUP($A82&amp;"-"&amp;CA$4,'04施策の客観指標'!$A$4:$AU$1029,COLUMN('04施策の客観指標'!$AU:$AU),FALSE)</f>
        <v>-</v>
      </c>
      <c r="CL82" s="38" t="str">
        <f>VLOOKUP($A82&amp;"-"&amp;CB$4,'04施策の客観指標'!$A$4:$AU$1029,COLUMN('04施策の客観指標'!$AU:$AU),FALSE)</f>
        <v>-</v>
      </c>
      <c r="CM82" s="38" t="str">
        <f>VLOOKUP($A82&amp;"-"&amp;CC$4,'04施策の客観指標'!$A$4:$AU$1029,COLUMN('04施策の客観指標'!$AU:$AU),FALSE)</f>
        <v>-</v>
      </c>
      <c r="CN82" s="38" t="str">
        <f>VLOOKUP($A82&amp;"-"&amp;CD$4,'04施策の客観指標'!$A$4:$AU$1029,COLUMN('04施策の客観指標'!$AU:$AU),FALSE)</f>
        <v>-</v>
      </c>
      <c r="CO82" s="38" t="str">
        <f>VLOOKUP($A82&amp;"-"&amp;CE$4,'04施策の客観指標'!$A$4:$AU$1029,COLUMN('04施策の客観指標'!$AU:$AU),FALSE)</f>
        <v>-</v>
      </c>
      <c r="CP82" s="82">
        <f t="shared" si="365"/>
        <v>1</v>
      </c>
      <c r="CQ82" s="37" t="str">
        <f t="shared" si="301"/>
        <v/>
      </c>
      <c r="CR82" s="38" t="str">
        <f t="shared" si="302"/>
        <v/>
      </c>
      <c r="CS82" s="38" t="str">
        <f t="shared" si="303"/>
        <v/>
      </c>
      <c r="CT82" s="38" t="str">
        <f t="shared" si="304"/>
        <v/>
      </c>
      <c r="CU82" s="38" t="str">
        <f t="shared" si="305"/>
        <v/>
      </c>
      <c r="CV82" s="38" t="str">
        <f t="shared" si="306"/>
        <v/>
      </c>
      <c r="CW82" s="38" t="str">
        <f t="shared" si="307"/>
        <v/>
      </c>
      <c r="CX82" s="38" t="str">
        <f t="shared" si="308"/>
        <v/>
      </c>
      <c r="CY82" s="38" t="str">
        <f t="shared" si="309"/>
        <v/>
      </c>
      <c r="CZ82" s="41">
        <f t="shared" si="366"/>
        <v>0</v>
      </c>
      <c r="DA82" s="37" t="str">
        <f>IF($K82="○",VLOOKUP($C82&amp;"-"&amp;DA$4,'05市民生活実感調査'!$A$3:$BC$218,COLUMN('05市民生活実感調査'!$Y:$Y),FALSE),"-")</f>
        <v>-</v>
      </c>
      <c r="DB82" s="38" t="str">
        <f>IF($L82="○",VLOOKUP($C82&amp;"-"&amp;DB$4,'05市民生活実感調査'!$A$3:$BC$218,COLUMN('05市民生活実感調査'!$Y:$Y),FALSE),"-")</f>
        <v>-</v>
      </c>
      <c r="DC82" s="38" t="str">
        <f>IF($M82="○",VLOOKUP($C82&amp;"-"&amp;DC$4,'05市民生活実感調査'!$A$3:$BC$218,COLUMN('05市民生活実感調査'!$Y:$Y),FALSE),"-")</f>
        <v>-</v>
      </c>
      <c r="DD82" s="38" t="str">
        <f>IF($N82="○",VLOOKUP($C82&amp;"-"&amp;DD$4,'05市民生活実感調査'!$A$3:$BC$218,COLUMN('05市民生活実感調査'!$Y:$Y),FALSE),"-")</f>
        <v>-</v>
      </c>
      <c r="DE82" s="38" t="str">
        <f>IF($O82="○",VLOOKUP($C82&amp;"-"&amp;DE$4,'05市民生活実感調査'!$A$3:$BC$218,COLUMN('05市民生活実感調査'!$Y:$Y),FALSE),"-")</f>
        <v>-</v>
      </c>
      <c r="DF82" s="38" t="str">
        <f>IF($P82="○",VLOOKUP($C82&amp;"-"&amp;DF$4,'05市民生活実感調査'!$A$3:$BC$218,COLUMN('05市民生活実感調査'!$Y:$Y),FALSE),"-")</f>
        <v>-</v>
      </c>
      <c r="DG82" s="38" t="str">
        <f>IF($Q82="○",VLOOKUP($C82&amp;"-"&amp;DG$4,'05市民生活実感調査'!$A$3:$BC$218,COLUMN('05市民生活実感調査'!$Y:$Y),FALSE),"-")</f>
        <v>-</v>
      </c>
      <c r="DH82" s="38" t="str">
        <f>IF($R82="○",VLOOKUP($C82&amp;"-"&amp;DH$4,'05市民生活実感調査'!$A$3:$BC$218,COLUMN('05市民生活実感調査'!$Y:$Y),FALSE),"-")</f>
        <v>-</v>
      </c>
      <c r="DI82" s="109" t="e">
        <f t="shared" si="367"/>
        <v>#DIV/0!</v>
      </c>
      <c r="DJ82" s="37" t="str">
        <f t="shared" si="368"/>
        <v/>
      </c>
      <c r="DK82" s="38" t="str">
        <f t="shared" si="310"/>
        <v/>
      </c>
      <c r="DL82" s="38" t="str">
        <f t="shared" si="311"/>
        <v/>
      </c>
      <c r="DM82" s="38" t="str">
        <f t="shared" si="312"/>
        <v/>
      </c>
      <c r="DN82" s="38" t="str">
        <f t="shared" si="313"/>
        <v/>
      </c>
      <c r="DO82" s="38" t="str">
        <f t="shared" si="314"/>
        <v/>
      </c>
      <c r="DP82" s="38" t="str">
        <f t="shared" si="315"/>
        <v/>
      </c>
      <c r="DQ82" s="38" t="str">
        <f t="shared" si="316"/>
        <v/>
      </c>
      <c r="DR82" s="41" t="e">
        <f t="shared" si="369"/>
        <v>#DIV/0!</v>
      </c>
      <c r="DS82" s="13" t="str">
        <f t="shared" si="370"/>
        <v>市民実感</v>
      </c>
      <c r="DT82" s="5" t="str">
        <f t="shared" si="371"/>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DU82" s="108" t="e">
        <f>VLOOKUP(CF82&amp;DI82&amp;DS82,プルダウン!$AC$2:$AD$51,2,FALSE)</f>
        <v>#DIV/0!</v>
      </c>
      <c r="DV82" s="12" t="e">
        <f>VLOOKUP(DU82,プルダウン!$A$1:$B$6,2,FALSE)</f>
        <v>#DIV/0!</v>
      </c>
      <c r="DW82" s="11"/>
      <c r="DX82" s="12"/>
      <c r="DY82" s="22" t="s">
        <v>81</v>
      </c>
      <c r="DZ82" s="116"/>
      <c r="EA82" s="115" t="str">
        <f>VLOOKUP($A82&amp;"-"&amp;EA$4,'04施策の客観指標'!$A$4:$AU$1029,COLUMN('04施策の客観指標'!$AR:$AR),FALSE)</f>
        <v>-</v>
      </c>
      <c r="EB82" s="7" t="str">
        <f>VLOOKUP($A82&amp;"-"&amp;EB$4,'04施策の客観指標'!$A$4:$AU$1029,COLUMN('04施策の客観指標'!$AR:$AR),FALSE)</f>
        <v>-</v>
      </c>
      <c r="EC82" s="7" t="str">
        <f>VLOOKUP($A82&amp;"-"&amp;EC$4,'04施策の客観指標'!$A$4:$AU$1029,COLUMN('04施策の客観指標'!$AR:$AR),FALSE)</f>
        <v>-</v>
      </c>
      <c r="ED82" s="7" t="str">
        <f>VLOOKUP($A82&amp;"-"&amp;ED$4,'04施策の客観指標'!$A$4:$AU$1029,COLUMN('04施策の客観指標'!$AR:$AR),FALSE)</f>
        <v>-</v>
      </c>
      <c r="EE82" s="7" t="str">
        <f>VLOOKUP($A82&amp;"-"&amp;EE$4,'04施策の客観指標'!$A$4:$AU$1029,COLUMN('04施策の客観指標'!$AR:$AR),FALSE)</f>
        <v>-</v>
      </c>
      <c r="EF82" s="7" t="str">
        <f>VLOOKUP($A82&amp;"-"&amp;EF$4,'04施策の客観指標'!$A$4:$AU$1029,COLUMN('04施策の客観指標'!$AR:$AR),FALSE)</f>
        <v>-</v>
      </c>
      <c r="EG82" s="7" t="str">
        <f>VLOOKUP($A82&amp;"-"&amp;EG$4,'04施策の客観指標'!$A$4:$AU$1029,COLUMN('04施策の客観指標'!$AR:$AR),FALSE)</f>
        <v>-</v>
      </c>
      <c r="EH82" s="7" t="str">
        <f>VLOOKUP($A82&amp;"-"&amp;EH$4,'04施策の客観指標'!$A$4:$AU$1029,COLUMN('04施策の客観指標'!$AR:$AR),FALSE)</f>
        <v>-</v>
      </c>
      <c r="EI82" s="7" t="str">
        <f>VLOOKUP($A82&amp;"-"&amp;EI$4,'04施策の客観指標'!$A$4:$AU$1029,COLUMN('04施策の客観指標'!$AR:$AR),FALSE)</f>
        <v>-</v>
      </c>
      <c r="EJ82" s="109" t="str">
        <f t="shared" si="372"/>
        <v>e</v>
      </c>
      <c r="EK82" s="37">
        <f>VLOOKUP($A82&amp;"-"&amp;EA$4,'04施策の客観指標'!$A$4:$AU$1029,COLUMN('04施策の客観指標'!$AU:$AU),FALSE)</f>
        <v>1</v>
      </c>
      <c r="EL82" s="38" t="str">
        <f>VLOOKUP($A82&amp;"-"&amp;EB$4,'04施策の客観指標'!$A$4:$AU$1029,COLUMN('04施策の客観指標'!$AU:$AU),FALSE)</f>
        <v>-</v>
      </c>
      <c r="EM82" s="38" t="str">
        <f>VLOOKUP($A82&amp;"-"&amp;EC$4,'04施策の客観指標'!$A$4:$AU$1029,COLUMN('04施策の客観指標'!$AU:$AU),FALSE)</f>
        <v>-</v>
      </c>
      <c r="EN82" s="38" t="str">
        <f>VLOOKUP($A82&amp;"-"&amp;ED$4,'04施策の客観指標'!$A$4:$AU$1029,COLUMN('04施策の客観指標'!$AU:$AU),FALSE)</f>
        <v>-</v>
      </c>
      <c r="EO82" s="38" t="str">
        <f>VLOOKUP($A82&amp;"-"&amp;EE$4,'04施策の客観指標'!$A$4:$AU$1029,COLUMN('04施策の客観指標'!$AU:$AU),FALSE)</f>
        <v>-</v>
      </c>
      <c r="EP82" s="38" t="str">
        <f>VLOOKUP($A82&amp;"-"&amp;EF$4,'04施策の客観指標'!$A$4:$AU$1029,COLUMN('04施策の客観指標'!$AU:$AU),FALSE)</f>
        <v>-</v>
      </c>
      <c r="EQ82" s="38" t="str">
        <f>VLOOKUP($A82&amp;"-"&amp;EG$4,'04施策の客観指標'!$A$4:$AU$1029,COLUMN('04施策の客観指標'!$AU:$AU),FALSE)</f>
        <v>-</v>
      </c>
      <c r="ER82" s="38" t="str">
        <f>VLOOKUP($A82&amp;"-"&amp;EH$4,'04施策の客観指標'!$A$4:$AU$1029,COLUMN('04施策の客観指標'!$AU:$AU),FALSE)</f>
        <v>-</v>
      </c>
      <c r="ES82" s="38" t="str">
        <f>VLOOKUP($A82&amp;"-"&amp;EI$4,'04施策の客観指標'!$A$4:$AU$1029,COLUMN('04施策の客観指標'!$AU:$AU),FALSE)</f>
        <v>-</v>
      </c>
      <c r="ET82" s="82">
        <f t="shared" si="373"/>
        <v>1</v>
      </c>
      <c r="EU82" s="37" t="str">
        <f t="shared" si="374"/>
        <v/>
      </c>
      <c r="EV82" s="38" t="str">
        <f t="shared" si="317"/>
        <v/>
      </c>
      <c r="EW82" s="38" t="str">
        <f t="shared" si="318"/>
        <v/>
      </c>
      <c r="EX82" s="38" t="str">
        <f t="shared" si="319"/>
        <v/>
      </c>
      <c r="EY82" s="38" t="str">
        <f t="shared" si="320"/>
        <v/>
      </c>
      <c r="EZ82" s="38" t="str">
        <f t="shared" si="321"/>
        <v/>
      </c>
      <c r="FA82" s="38" t="str">
        <f t="shared" si="322"/>
        <v/>
      </c>
      <c r="FB82" s="38" t="str">
        <f t="shared" si="323"/>
        <v/>
      </c>
      <c r="FC82" s="38" t="str">
        <f t="shared" si="324"/>
        <v/>
      </c>
      <c r="FD82" s="41">
        <f t="shared" si="375"/>
        <v>0</v>
      </c>
      <c r="FE82" s="37" t="str">
        <f>IF($K82="○",VLOOKUP($C82&amp;"-"&amp;FE$4,'05市民生活実感調査'!$A$3:$BC$218,COLUMN('05市民生活実感調査'!$AI:$AI),FALSE),"-")</f>
        <v>-</v>
      </c>
      <c r="FF82" s="38" t="str">
        <f>IF($L82="○",VLOOKUP($C82&amp;"-"&amp;FF$4,'05市民生活実感調査'!$A$3:$BC$218,COLUMN('05市民生活実感調査'!$AI:$AI),FALSE),"-")</f>
        <v>-</v>
      </c>
      <c r="FG82" s="38" t="str">
        <f>IF($M82="○",VLOOKUP($C82&amp;"-"&amp;FG$4,'05市民生活実感調査'!$A$3:$BC$218,COLUMN('05市民生活実感調査'!$AI:$AI),FALSE),"-")</f>
        <v>-</v>
      </c>
      <c r="FH82" s="38" t="str">
        <f>IF($N82="○",VLOOKUP($C82&amp;"-"&amp;FH$4,'05市民生活実感調査'!$A$3:$BC$218,COLUMN('05市民生活実感調査'!$AI:$AI),FALSE),"-")</f>
        <v>-</v>
      </c>
      <c r="FI82" s="38" t="str">
        <f>IF($O82="○",VLOOKUP($C82&amp;"-"&amp;FI$4,'05市民生活実感調査'!$A$3:$BC$218,COLUMN('05市民生活実感調査'!$AI:$AI),FALSE),"-")</f>
        <v>-</v>
      </c>
      <c r="FJ82" s="38" t="str">
        <f>IF($P82="○",VLOOKUP($C82&amp;"-"&amp;FJ$4,'05市民生活実感調査'!$A$3:$BC$218,COLUMN('05市民生活実感調査'!$AI:$AI),FALSE),"-")</f>
        <v>-</v>
      </c>
      <c r="FK82" s="38" t="str">
        <f>IF($Q82="○",VLOOKUP($C82&amp;"-"&amp;FK$4,'05市民生活実感調査'!$A$3:$BC$218,COLUMN('05市民生活実感調査'!$AI:$AI),FALSE),"-")</f>
        <v>-</v>
      </c>
      <c r="FL82" s="38" t="str">
        <f>IF($R82="○",VLOOKUP($C82&amp;"-"&amp;FL$4,'05市民生活実感調査'!$A$3:$BC$218,COLUMN('05市民生活実感調査'!$AI:$AI),FALSE),"-")</f>
        <v>-</v>
      </c>
      <c r="FM82" s="109" t="e">
        <f t="shared" si="376"/>
        <v>#DIV/0!</v>
      </c>
      <c r="FN82" s="37" t="str">
        <f t="shared" si="377"/>
        <v/>
      </c>
      <c r="FO82" s="38" t="str">
        <f t="shared" si="325"/>
        <v/>
      </c>
      <c r="FP82" s="38" t="str">
        <f t="shared" si="326"/>
        <v/>
      </c>
      <c r="FQ82" s="38" t="str">
        <f t="shared" si="327"/>
        <v/>
      </c>
      <c r="FR82" s="38" t="str">
        <f t="shared" si="328"/>
        <v/>
      </c>
      <c r="FS82" s="38" t="str">
        <f t="shared" si="329"/>
        <v/>
      </c>
      <c r="FT82" s="38" t="str">
        <f t="shared" si="330"/>
        <v/>
      </c>
      <c r="FU82" s="38" t="str">
        <f t="shared" si="331"/>
        <v/>
      </c>
      <c r="FV82" s="41" t="e">
        <f t="shared" si="378"/>
        <v>#DIV/0!</v>
      </c>
      <c r="FW82" s="13" t="str">
        <f t="shared" si="379"/>
        <v>市民実感</v>
      </c>
      <c r="FX82" s="5" t="str">
        <f t="shared" si="380"/>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FY82" s="108" t="e">
        <f>VLOOKUP(EJ82&amp;FM82&amp;FW82,プルダウン!$AC$2:$AD$51,2,FALSE)</f>
        <v>#DIV/0!</v>
      </c>
      <c r="FZ82" s="12" t="e">
        <f>VLOOKUP(FY82,プルダウン!$A$1:$B$6,2,FALSE)</f>
        <v>#DIV/0!</v>
      </c>
      <c r="GA82" s="11"/>
      <c r="GB82" s="12"/>
      <c r="GC82" s="22" t="s">
        <v>81</v>
      </c>
      <c r="GD82" s="116"/>
      <c r="GE82" s="115" t="str">
        <f>VLOOKUP($A82&amp;"-"&amp;GE$4,'04施策の客観指標'!$A$4:$AU$1029,COLUMN('04施策の客観指標'!$AS:$AS),FALSE)</f>
        <v>-</v>
      </c>
      <c r="GF82" s="7" t="str">
        <f>VLOOKUP($A82&amp;"-"&amp;GF$4,'04施策の客観指標'!$A$4:$AU$1029,COLUMN('04施策の客観指標'!$AS:$AS),FALSE)</f>
        <v>-</v>
      </c>
      <c r="GG82" s="7" t="str">
        <f>VLOOKUP($A82&amp;"-"&amp;GG$4,'04施策の客観指標'!$A$4:$AU$1029,COLUMN('04施策の客観指標'!$AS:$AS),FALSE)</f>
        <v>-</v>
      </c>
      <c r="GH82" s="7" t="str">
        <f>VLOOKUP($A82&amp;"-"&amp;GH$4,'04施策の客観指標'!$A$4:$AU$1029,COLUMN('04施策の客観指標'!$AS:$AS),FALSE)</f>
        <v>-</v>
      </c>
      <c r="GI82" s="7" t="str">
        <f>VLOOKUP($A82&amp;"-"&amp;GI$4,'04施策の客観指標'!$A$4:$AU$1029,COLUMN('04施策の客観指標'!$AS:$AS),FALSE)</f>
        <v>-</v>
      </c>
      <c r="GJ82" s="7" t="str">
        <f>VLOOKUP($A82&amp;"-"&amp;GJ$4,'04施策の客観指標'!$A$4:$AU$1029,COLUMN('04施策の客観指標'!$AS:$AS),FALSE)</f>
        <v>-</v>
      </c>
      <c r="GK82" s="7" t="str">
        <f>VLOOKUP($A82&amp;"-"&amp;GK$4,'04施策の客観指標'!$A$4:$AU$1029,COLUMN('04施策の客観指標'!$AS:$AS),FALSE)</f>
        <v>-</v>
      </c>
      <c r="GL82" s="7" t="str">
        <f>VLOOKUP($A82&amp;"-"&amp;GL$4,'04施策の客観指標'!$A$4:$AU$1029,COLUMN('04施策の客観指標'!$AS:$AS),FALSE)</f>
        <v>-</v>
      </c>
      <c r="GM82" s="7" t="str">
        <f>VLOOKUP($A82&amp;"-"&amp;GM$4,'04施策の客観指標'!$A$4:$AU$1029,COLUMN('04施策の客観指標'!$AS:$AS),FALSE)</f>
        <v>-</v>
      </c>
      <c r="GN82" s="109" t="str">
        <f t="shared" si="381"/>
        <v>e</v>
      </c>
      <c r="GO82" s="37">
        <f>VLOOKUP($A82&amp;"-"&amp;GE$4,'04施策の客観指標'!$A$4:$AU$1029,COLUMN('04施策の客観指標'!$AU:$AU),FALSE)</f>
        <v>1</v>
      </c>
      <c r="GP82" s="38" t="str">
        <f>VLOOKUP($A82&amp;"-"&amp;GF$4,'04施策の客観指標'!$A$4:$AU$1029,COLUMN('04施策の客観指標'!$AU:$AU),FALSE)</f>
        <v>-</v>
      </c>
      <c r="GQ82" s="38" t="str">
        <f>VLOOKUP($A82&amp;"-"&amp;GG$4,'04施策の客観指標'!$A$4:$AU$1029,COLUMN('04施策の客観指標'!$AU:$AU),FALSE)</f>
        <v>-</v>
      </c>
      <c r="GR82" s="38" t="str">
        <f>VLOOKUP($A82&amp;"-"&amp;GH$4,'04施策の客観指標'!$A$4:$AU$1029,COLUMN('04施策の客観指標'!$AU:$AU),FALSE)</f>
        <v>-</v>
      </c>
      <c r="GS82" s="38" t="str">
        <f>VLOOKUP($A82&amp;"-"&amp;GI$4,'04施策の客観指標'!$A$4:$AU$1029,COLUMN('04施策の客観指標'!$AU:$AU),FALSE)</f>
        <v>-</v>
      </c>
      <c r="GT82" s="38" t="str">
        <f>VLOOKUP($A82&amp;"-"&amp;GJ$4,'04施策の客観指標'!$A$4:$AU$1029,COLUMN('04施策の客観指標'!$AU:$AU),FALSE)</f>
        <v>-</v>
      </c>
      <c r="GU82" s="38" t="str">
        <f>VLOOKUP($A82&amp;"-"&amp;GK$4,'04施策の客観指標'!$A$4:$AU$1029,COLUMN('04施策の客観指標'!$AU:$AU),FALSE)</f>
        <v>-</v>
      </c>
      <c r="GV82" s="38" t="str">
        <f>VLOOKUP($A82&amp;"-"&amp;GL$4,'04施策の客観指標'!$A$4:$AU$1029,COLUMN('04施策の客観指標'!$AU:$AU),FALSE)</f>
        <v>-</v>
      </c>
      <c r="GW82" s="38" t="str">
        <f>VLOOKUP($A82&amp;"-"&amp;GM$4,'04施策の客観指標'!$A$4:$AU$1029,COLUMN('04施策の客観指標'!$AU:$AU),FALSE)</f>
        <v>-</v>
      </c>
      <c r="GX82" s="82">
        <f t="shared" si="382"/>
        <v>1</v>
      </c>
      <c r="GY82" s="37" t="str">
        <f t="shared" si="383"/>
        <v/>
      </c>
      <c r="GZ82" s="38" t="str">
        <f t="shared" si="332"/>
        <v/>
      </c>
      <c r="HA82" s="38" t="str">
        <f t="shared" si="333"/>
        <v/>
      </c>
      <c r="HB82" s="38" t="str">
        <f t="shared" si="334"/>
        <v/>
      </c>
      <c r="HC82" s="38" t="str">
        <f t="shared" si="335"/>
        <v/>
      </c>
      <c r="HD82" s="38" t="str">
        <f t="shared" si="336"/>
        <v/>
      </c>
      <c r="HE82" s="38" t="str">
        <f t="shared" si="337"/>
        <v/>
      </c>
      <c r="HF82" s="38" t="str">
        <f t="shared" si="338"/>
        <v/>
      </c>
      <c r="HG82" s="38" t="str">
        <f t="shared" si="339"/>
        <v/>
      </c>
      <c r="HH82" s="41">
        <f t="shared" si="384"/>
        <v>0</v>
      </c>
      <c r="HI82" s="37" t="str">
        <f>IF($K82="○",VLOOKUP($C82&amp;"-"&amp;HI$4,'05市民生活実感調査'!$A$3:$BC$218,COLUMN('05市民生活実感調査'!$AS:$AS),FALSE),"-")</f>
        <v>-</v>
      </c>
      <c r="HJ82" s="38" t="str">
        <f>IF($L82="○",VLOOKUP($C82&amp;"-"&amp;HJ$4,'05市民生活実感調査'!$A$3:$BC$218,COLUMN('05市民生活実感調査'!$AS:$AS),FALSE),"-")</f>
        <v>-</v>
      </c>
      <c r="HK82" s="38" t="str">
        <f>IF($M82="○",VLOOKUP($C82&amp;"-"&amp;HK$4,'05市民生活実感調査'!$A$3:$BC$218,COLUMN('05市民生活実感調査'!$AS:$AS),FALSE),"-")</f>
        <v>-</v>
      </c>
      <c r="HL82" s="38" t="str">
        <f>IF($N82="○",VLOOKUP($C82&amp;"-"&amp;HL$4,'05市民生活実感調査'!$A$3:$BC$218,COLUMN('05市民生活実感調査'!$AS:$AS),FALSE),"-")</f>
        <v>-</v>
      </c>
      <c r="HM82" s="38" t="str">
        <f>IF($O82="○",VLOOKUP($C82&amp;"-"&amp;HM$4,'05市民生活実感調査'!$A$3:$BC$218,COLUMN('05市民生活実感調査'!$AS:$AS),FALSE),"-")</f>
        <v>-</v>
      </c>
      <c r="HN82" s="38" t="str">
        <f>IF($P82="○",VLOOKUP($C82&amp;"-"&amp;HN$4,'05市民生活実感調査'!$A$3:$BC$218,COLUMN('05市民生活実感調査'!$AS:$AS),FALSE),"-")</f>
        <v>-</v>
      </c>
      <c r="HO82" s="38" t="str">
        <f>IF($Q82="○",VLOOKUP($C82&amp;"-"&amp;HO$4,'05市民生活実感調査'!$A$3:$BC$218,COLUMN('05市民生活実感調査'!$AS:$AS),FALSE),"-")</f>
        <v>-</v>
      </c>
      <c r="HP82" s="38" t="str">
        <f>IF($R82="○",VLOOKUP($C82&amp;"-"&amp;HP$4,'05市民生活実感調査'!$A$3:$BC$218,COLUMN('05市民生活実感調査'!$AS:$AS),FALSE),"-")</f>
        <v>-</v>
      </c>
      <c r="HQ82" s="109" t="e">
        <f t="shared" si="385"/>
        <v>#DIV/0!</v>
      </c>
      <c r="HR82" s="37" t="str">
        <f t="shared" si="386"/>
        <v/>
      </c>
      <c r="HS82" s="38" t="str">
        <f t="shared" si="340"/>
        <v/>
      </c>
      <c r="HT82" s="38" t="str">
        <f t="shared" si="341"/>
        <v/>
      </c>
      <c r="HU82" s="38" t="str">
        <f t="shared" si="342"/>
        <v/>
      </c>
      <c r="HV82" s="38" t="str">
        <f t="shared" si="343"/>
        <v/>
      </c>
      <c r="HW82" s="38" t="str">
        <f t="shared" si="344"/>
        <v/>
      </c>
      <c r="HX82" s="38" t="str">
        <f t="shared" si="345"/>
        <v/>
      </c>
      <c r="HY82" s="38" t="str">
        <f t="shared" si="346"/>
        <v/>
      </c>
      <c r="HZ82" s="41" t="e">
        <f t="shared" si="387"/>
        <v>#DIV/0!</v>
      </c>
      <c r="IA82" s="13" t="str">
        <f t="shared" si="388"/>
        <v>市民実感</v>
      </c>
      <c r="IB82" s="5" t="str">
        <f t="shared" si="389"/>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IC82" s="108" t="e">
        <f>VLOOKUP(GN82&amp;HQ82&amp;IA82,プルダウン!$AC$2:$AD$51,2,FALSE)</f>
        <v>#DIV/0!</v>
      </c>
      <c r="ID82" s="12" t="e">
        <f>VLOOKUP(IC82,プルダウン!$A$1:$B$6,2,FALSE)</f>
        <v>#DIV/0!</v>
      </c>
      <c r="IE82" s="11"/>
      <c r="IF82" s="12"/>
      <c r="IG82" s="22" t="s">
        <v>81</v>
      </c>
      <c r="IH82" s="116"/>
      <c r="II82" s="115" t="str">
        <f>VLOOKUP($A82&amp;"-"&amp;II$4,'04施策の客観指標'!$A$4:$AU$1029,COLUMN('04施策の客観指標'!$AT:$AT),FALSE)</f>
        <v>-</v>
      </c>
      <c r="IJ82" s="7" t="str">
        <f>VLOOKUP($A82&amp;"-"&amp;IJ$4,'04施策の客観指標'!$A$4:$AU$1029,COLUMN('04施策の客観指標'!$AT:$AT),FALSE)</f>
        <v>-</v>
      </c>
      <c r="IK82" s="7" t="str">
        <f>VLOOKUP($A82&amp;"-"&amp;IK$4,'04施策の客観指標'!$A$4:$AU$1029,COLUMN('04施策の客観指標'!$AT:$AT),FALSE)</f>
        <v>-</v>
      </c>
      <c r="IL82" s="7" t="str">
        <f>VLOOKUP($A82&amp;"-"&amp;IL$4,'04施策の客観指標'!$A$4:$AU$1029,COLUMN('04施策の客観指標'!$AT:$AT),FALSE)</f>
        <v>-</v>
      </c>
      <c r="IM82" s="7" t="str">
        <f>VLOOKUP($A82&amp;"-"&amp;IM$4,'04施策の客観指標'!$A$4:$AU$1029,COLUMN('04施策の客観指標'!$AT:$AT),FALSE)</f>
        <v>-</v>
      </c>
      <c r="IN82" s="7" t="str">
        <f>VLOOKUP($A82&amp;"-"&amp;IN$4,'04施策の客観指標'!$A$4:$AU$1029,COLUMN('04施策の客観指標'!$AT:$AT),FALSE)</f>
        <v>-</v>
      </c>
      <c r="IO82" s="7" t="str">
        <f>VLOOKUP($A82&amp;"-"&amp;IO$4,'04施策の客観指標'!$A$4:$AU$1029,COLUMN('04施策の客観指標'!$AT:$AT),FALSE)</f>
        <v>-</v>
      </c>
      <c r="IP82" s="7" t="str">
        <f>VLOOKUP($A82&amp;"-"&amp;IP$4,'04施策の客観指標'!$A$4:$AU$1029,COLUMN('04施策の客観指標'!$AT:$AT),FALSE)</f>
        <v>-</v>
      </c>
      <c r="IQ82" s="7" t="str">
        <f>VLOOKUP($A82&amp;"-"&amp;IQ$4,'04施策の客観指標'!$A$4:$AU$1029,COLUMN('04施策の客観指標'!$AT:$AT),FALSE)</f>
        <v>-</v>
      </c>
      <c r="IR82" s="109" t="str">
        <f t="shared" si="390"/>
        <v>e</v>
      </c>
      <c r="IS82" s="37">
        <f>VLOOKUP($A82&amp;"-"&amp;II$4,'04施策の客観指標'!$A$4:$AU$1029,COLUMN('04施策の客観指標'!$AU:$AU),FALSE)</f>
        <v>1</v>
      </c>
      <c r="IT82" s="38" t="str">
        <f>VLOOKUP($A82&amp;"-"&amp;IJ$4,'04施策の客観指標'!$A$4:$AU$1029,COLUMN('04施策の客観指標'!$AU:$AU),FALSE)</f>
        <v>-</v>
      </c>
      <c r="IU82" s="38" t="str">
        <f>VLOOKUP($A82&amp;"-"&amp;IK$4,'04施策の客観指標'!$A$4:$AU$1029,COLUMN('04施策の客観指標'!$AU:$AU),FALSE)</f>
        <v>-</v>
      </c>
      <c r="IV82" s="38" t="str">
        <f>VLOOKUP($A82&amp;"-"&amp;IL$4,'04施策の客観指標'!$A$4:$AU$1029,COLUMN('04施策の客観指標'!$AU:$AU),FALSE)</f>
        <v>-</v>
      </c>
      <c r="IW82" s="38" t="str">
        <f>VLOOKUP($A82&amp;"-"&amp;IM$4,'04施策の客観指標'!$A$4:$AU$1029,COLUMN('04施策の客観指標'!$AU:$AU),FALSE)</f>
        <v>-</v>
      </c>
      <c r="IX82" s="38" t="str">
        <f>VLOOKUP($A82&amp;"-"&amp;IN$4,'04施策の客観指標'!$A$4:$AU$1029,COLUMN('04施策の客観指標'!$AU:$AU),FALSE)</f>
        <v>-</v>
      </c>
      <c r="IY82" s="38" t="str">
        <f>VLOOKUP($A82&amp;"-"&amp;IO$4,'04施策の客観指標'!$A$4:$AU$1029,COLUMN('04施策の客観指標'!$AU:$AU),FALSE)</f>
        <v>-</v>
      </c>
      <c r="IZ82" s="38" t="str">
        <f>VLOOKUP($A82&amp;"-"&amp;IP$4,'04施策の客観指標'!$A$4:$AU$1029,COLUMN('04施策の客観指標'!$AU:$AU),FALSE)</f>
        <v>-</v>
      </c>
      <c r="JA82" s="38" t="str">
        <f>VLOOKUP($A82&amp;"-"&amp;IQ$4,'04施策の客観指標'!$A$4:$AU$1029,COLUMN('04施策の客観指標'!$AU:$AU),FALSE)</f>
        <v>-</v>
      </c>
      <c r="JB82" s="82">
        <f t="shared" si="391"/>
        <v>1</v>
      </c>
      <c r="JC82" s="37" t="str">
        <f t="shared" si="392"/>
        <v/>
      </c>
      <c r="JD82" s="38" t="str">
        <f t="shared" si="347"/>
        <v/>
      </c>
      <c r="JE82" s="38" t="str">
        <f t="shared" si="348"/>
        <v/>
      </c>
      <c r="JF82" s="38" t="str">
        <f t="shared" si="349"/>
        <v/>
      </c>
      <c r="JG82" s="38" t="str">
        <f t="shared" si="350"/>
        <v/>
      </c>
      <c r="JH82" s="38" t="str">
        <f t="shared" si="351"/>
        <v/>
      </c>
      <c r="JI82" s="38" t="str">
        <f t="shared" si="352"/>
        <v/>
      </c>
      <c r="JJ82" s="38" t="str">
        <f t="shared" si="353"/>
        <v/>
      </c>
      <c r="JK82" s="38" t="str">
        <f t="shared" si="354"/>
        <v/>
      </c>
      <c r="JL82" s="41">
        <f t="shared" si="393"/>
        <v>0</v>
      </c>
      <c r="JM82" s="37" t="str">
        <f>IF($K82="○",VLOOKUP($C82&amp;"-"&amp;JM$4,'05市民生活実感調査'!$A$3:$BC$218,COLUMN('05市民生活実感調査'!$BC:$BC),FALSE),"-")</f>
        <v>-</v>
      </c>
      <c r="JN82" s="38" t="str">
        <f>IF($L82="○",VLOOKUP($C82&amp;"-"&amp;JN$4,'05市民生活実感調査'!$A$3:$BC$218,COLUMN('05市民生活実感調査'!$BC:$BC),FALSE),"-")</f>
        <v>-</v>
      </c>
      <c r="JO82" s="38" t="str">
        <f>IF($M82="○",VLOOKUP($C82&amp;"-"&amp;JO$4,'05市民生活実感調査'!$A$3:$BC$218,COLUMN('05市民生活実感調査'!$BC:$BC),FALSE),"-")</f>
        <v>-</v>
      </c>
      <c r="JP82" s="38" t="str">
        <f>IF($N82="○",VLOOKUP($C82&amp;"-"&amp;JP$4,'05市民生活実感調査'!$A$3:$BC$218,COLUMN('05市民生活実感調査'!$BC:$BC),FALSE),"-")</f>
        <v>-</v>
      </c>
      <c r="JQ82" s="38" t="str">
        <f>IF($O82="○",VLOOKUP($C82&amp;"-"&amp;JQ$4,'05市民生活実感調査'!$A$3:$BC$218,COLUMN('05市民生活実感調査'!$BC:$BC),FALSE),"-")</f>
        <v>-</v>
      </c>
      <c r="JR82" s="38" t="str">
        <f>IF($P82="○",VLOOKUP($C82&amp;"-"&amp;JR$4,'05市民生活実感調査'!$A$3:$BC$218,COLUMN('05市民生活実感調査'!$BC:$BC),FALSE),"-")</f>
        <v>-</v>
      </c>
      <c r="JS82" s="38" t="str">
        <f>IF($Q82="○",VLOOKUP($C82&amp;"-"&amp;JS$4,'05市民生活実感調査'!$A$3:$BC$218,COLUMN('05市民生活実感調査'!$BC:$BC),FALSE),"-")</f>
        <v>-</v>
      </c>
      <c r="JT82" s="38" t="str">
        <f>IF($R82="○",VLOOKUP($C82&amp;"-"&amp;JT$4,'05市民生活実感調査'!$A$3:$BC$218,COLUMN('05市民生活実感調査'!$BC:$BC),FALSE),"-")</f>
        <v>-</v>
      </c>
      <c r="JU82" s="109" t="e">
        <f t="shared" si="394"/>
        <v>#DIV/0!</v>
      </c>
      <c r="JV82" s="37" t="str">
        <f t="shared" si="395"/>
        <v/>
      </c>
      <c r="JW82" s="38" t="str">
        <f t="shared" si="355"/>
        <v/>
      </c>
      <c r="JX82" s="38" t="str">
        <f t="shared" si="356"/>
        <v/>
      </c>
      <c r="JY82" s="38" t="str">
        <f t="shared" si="357"/>
        <v/>
      </c>
      <c r="JZ82" s="38" t="str">
        <f t="shared" si="358"/>
        <v/>
      </c>
      <c r="KA82" s="38" t="str">
        <f t="shared" si="359"/>
        <v/>
      </c>
      <c r="KB82" s="38" t="str">
        <f t="shared" si="360"/>
        <v/>
      </c>
      <c r="KC82" s="38" t="str">
        <f t="shared" si="361"/>
        <v/>
      </c>
      <c r="KD82" s="41" t="e">
        <f t="shared" si="396"/>
        <v>#DIV/0!</v>
      </c>
      <c r="KE82" s="13" t="str">
        <f t="shared" si="397"/>
        <v>市民実感</v>
      </c>
      <c r="KF82" s="5" t="str">
        <f t="shared" si="398"/>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KG82" s="108" t="e">
        <f>VLOOKUP(IR82&amp;JU82&amp;KE82,プルダウン!$AC$2:$AD$51,2,FALSE)</f>
        <v>#DIV/0!</v>
      </c>
      <c r="KH82" s="12" t="e">
        <f>VLOOKUP(KG82,プルダウン!$A$1:$B$6,2,FALSE)</f>
        <v>#DIV/0!</v>
      </c>
      <c r="KI82" s="11"/>
      <c r="KJ82" s="12"/>
      <c r="KK82" s="22" t="s">
        <v>81</v>
      </c>
      <c r="KL82" s="5"/>
    </row>
    <row r="83" spans="1:298" ht="288.75" customHeight="1">
      <c r="A83" s="18">
        <v>2103</v>
      </c>
      <c r="B83" s="5" t="s">
        <v>237</v>
      </c>
      <c r="C83" s="47">
        <f t="shared" si="140"/>
        <v>21</v>
      </c>
      <c r="D83" s="12" t="str">
        <f>IFERROR(VLOOKUP(C83,プルダウン!$L$2:$M$28,2,FALSE),"-")</f>
        <v>土地・空間利用と都市機能配置</v>
      </c>
      <c r="E83" s="5"/>
      <c r="F83" s="9" t="s">
        <v>2120</v>
      </c>
      <c r="G83" s="20" t="s">
        <v>608</v>
      </c>
      <c r="H83" s="176" t="s">
        <v>2120</v>
      </c>
      <c r="I83" s="195" t="s">
        <v>2617</v>
      </c>
      <c r="J83" s="5"/>
      <c r="K83" s="42" t="s">
        <v>85</v>
      </c>
      <c r="L83" s="43" t="s">
        <v>85</v>
      </c>
      <c r="M83" s="43" t="s">
        <v>392</v>
      </c>
      <c r="N83" s="43" t="s">
        <v>85</v>
      </c>
      <c r="O83" s="43" t="s">
        <v>85</v>
      </c>
      <c r="P83" s="43" t="s">
        <v>85</v>
      </c>
      <c r="Q83" s="43" t="s">
        <v>85</v>
      </c>
      <c r="R83" s="41" t="s">
        <v>85</v>
      </c>
      <c r="S83" s="546" t="str">
        <f>VLOOKUP($A83&amp;"-"&amp;S$4,'04施策の客観指標'!$A$4:$AU$1029,COLUMN('04施策の客観指標'!$AP:$AP),FALSE)</f>
        <v>b</v>
      </c>
      <c r="T83" s="528" t="str">
        <f>VLOOKUP($A83&amp;"-"&amp;T$4,'04施策の客観指標'!$A$4:$AU$1029,COLUMN('04施策の客観指標'!$AP:$AP),FALSE)</f>
        <v>-</v>
      </c>
      <c r="U83" s="528" t="str">
        <f>VLOOKUP($A83&amp;"-"&amp;U$4,'04施策の客観指標'!$A$4:$AU$1029,COLUMN('04施策の客観指標'!$AP:$AP),FALSE)</f>
        <v>-</v>
      </c>
      <c r="V83" s="528" t="str">
        <f>VLOOKUP($A83&amp;"-"&amp;V$4,'04施策の客観指標'!$A$4:$AU$1029,COLUMN('04施策の客観指標'!$AP:$AP),FALSE)</f>
        <v>-</v>
      </c>
      <c r="W83" s="528" t="str">
        <f>VLOOKUP($A83&amp;"-"&amp;W$4,'04施策の客観指標'!$A$4:$AU$1029,COLUMN('04施策の客観指標'!$AP:$AP),FALSE)</f>
        <v>-</v>
      </c>
      <c r="X83" s="528" t="str">
        <f>VLOOKUP($A83&amp;"-"&amp;X$4,'04施策の客観指標'!$A$4:$AU$1029,COLUMN('04施策の客観指標'!$AP:$AP),FALSE)</f>
        <v>-</v>
      </c>
      <c r="Y83" s="528" t="str">
        <f>VLOOKUP($A83&amp;"-"&amp;Y$4,'04施策の客観指標'!$A$4:$AU$1029,COLUMN('04施策の客観指標'!$AP:$AP),FALSE)</f>
        <v>-</v>
      </c>
      <c r="Z83" s="528" t="str">
        <f>VLOOKUP($A83&amp;"-"&amp;Z$4,'04施策の客観指標'!$A$4:$AU$1029,COLUMN('04施策の客観指標'!$AP:$AP),FALSE)</f>
        <v>-</v>
      </c>
      <c r="AA83" s="529" t="str">
        <f>VLOOKUP($A83&amp;"-"&amp;AA$4,'04施策の客観指標'!$A$4:$AU$1029,COLUMN('04施策の客観指標'!$AP:$AP),FALSE)</f>
        <v>-</v>
      </c>
      <c r="AB83" s="547" t="str">
        <f t="shared" si="362"/>
        <v>b</v>
      </c>
      <c r="AC83" s="252">
        <f>VLOOKUP($A83&amp;"-"&amp;S$4,'04施策の客観指標'!$A$4:$AU$1029,COLUMN('04施策の客観指標'!$AU:$AU),FALSE)</f>
        <v>1</v>
      </c>
      <c r="AD83" s="38" t="str">
        <f>VLOOKUP($A83&amp;"-"&amp;T$4,'04施策の客観指標'!$A$4:$AU$1029,COLUMN('04施策の客観指標'!$AU:$AU),FALSE)</f>
        <v>-</v>
      </c>
      <c r="AE83" s="38" t="str">
        <f>VLOOKUP($A83&amp;"-"&amp;U$4,'04施策の客観指標'!$A$4:$AU$1029,COLUMN('04施策の客観指標'!$AU:$AU),FALSE)</f>
        <v>-</v>
      </c>
      <c r="AF83" s="38" t="str">
        <f>VLOOKUP($A83&amp;"-"&amp;V$4,'04施策の客観指標'!$A$4:$AU$1029,COLUMN('04施策の客観指標'!$AU:$AU),FALSE)</f>
        <v>-</v>
      </c>
      <c r="AG83" s="38" t="str">
        <f>VLOOKUP($A83&amp;"-"&amp;W$4,'04施策の客観指標'!$A$4:$AU$1029,COLUMN('04施策の客観指標'!$AU:$AU),FALSE)</f>
        <v>-</v>
      </c>
      <c r="AH83" s="38" t="str">
        <f>VLOOKUP($A83&amp;"-"&amp;X$4,'04施策の客観指標'!$A$4:$AU$1029,COLUMN('04施策の客観指標'!$AU:$AU),FALSE)</f>
        <v>-</v>
      </c>
      <c r="AI83" s="38" t="str">
        <f>VLOOKUP($A83&amp;"-"&amp;Y$4,'04施策の客観指標'!$A$4:$AU$1029,COLUMN('04施策の客観指標'!$AU:$AU),FALSE)</f>
        <v>-</v>
      </c>
      <c r="AJ83" s="38" t="str">
        <f>VLOOKUP($A83&amp;"-"&amp;Z$4,'04施策の客観指標'!$A$4:$AU$1029,COLUMN('04施策の客観指標'!$AU:$AU),FALSE)</f>
        <v>-</v>
      </c>
      <c r="AK83" s="38" t="str">
        <f>VLOOKUP($A83&amp;"-"&amp;AA$4,'04施策の客観指標'!$A$4:$AU$1029,COLUMN('04施策の客観指標'!$AU:$AU),FALSE)</f>
        <v>-</v>
      </c>
      <c r="AL83" s="82">
        <f t="shared" si="141"/>
        <v>1</v>
      </c>
      <c r="AM83" s="37">
        <f t="shared" si="142"/>
        <v>3</v>
      </c>
      <c r="AN83" s="38" t="str">
        <f t="shared" si="143"/>
        <v/>
      </c>
      <c r="AO83" s="38" t="str">
        <f t="shared" si="144"/>
        <v/>
      </c>
      <c r="AP83" s="38" t="str">
        <f t="shared" si="145"/>
        <v/>
      </c>
      <c r="AQ83" s="38" t="str">
        <f t="shared" si="146"/>
        <v/>
      </c>
      <c r="AR83" s="38" t="str">
        <f t="shared" si="147"/>
        <v/>
      </c>
      <c r="AS83" s="38" t="str">
        <f t="shared" si="148"/>
        <v/>
      </c>
      <c r="AT83" s="38" t="str">
        <f t="shared" si="149"/>
        <v/>
      </c>
      <c r="AU83" s="253" t="str">
        <f t="shared" si="150"/>
        <v/>
      </c>
      <c r="AV83" s="81">
        <f t="shared" si="200"/>
        <v>0.75</v>
      </c>
      <c r="AW83" s="534" t="str">
        <f>IF($K83="○",VLOOKUP($C83&amp;"-"&amp;AW$4,'05市民生活実感調査'!$A$3:$BC$218,COLUMN('05市民生活実感調査'!$O:$O),FALSE),"-")</f>
        <v>-</v>
      </c>
      <c r="AX83" s="535" t="str">
        <f>IF($L83="○",VLOOKUP($C83&amp;"-"&amp;AX$4,'05市民生活実感調査'!$A$3:$BC$218,COLUMN('05市民生活実感調査'!$O:$O),FALSE),"-")</f>
        <v>-</v>
      </c>
      <c r="AY83" s="535" t="str">
        <f>IF($M83="○",VLOOKUP($C83&amp;"-"&amp;AY$4,'05市民生活実感調査'!$A$3:$BC$218,COLUMN('05市民生活実感調査'!$O:$O),FALSE),"-")</f>
        <v>c</v>
      </c>
      <c r="AZ83" s="535" t="str">
        <f>IF($N83="○",VLOOKUP($C83&amp;"-"&amp;AZ$4,'05市民生活実感調査'!$A$3:$BC$218,COLUMN('05市民生活実感調査'!$O:$O),FALSE),"-")</f>
        <v>-</v>
      </c>
      <c r="BA83" s="535" t="str">
        <f>IF($O83="○",VLOOKUP($C83&amp;"-"&amp;BA$4,'05市民生活実感調査'!$A$3:$BC$218,COLUMN('05市民生活実感調査'!$O:$O),FALSE),"-")</f>
        <v>-</v>
      </c>
      <c r="BB83" s="535" t="str">
        <f>IF($P83="○",VLOOKUP($C83&amp;"-"&amp;BB$4,'05市民生活実感調査'!$A$3:$BC$218,COLUMN('05市民生活実感調査'!$O:$O),FALSE),"-")</f>
        <v>-</v>
      </c>
      <c r="BC83" s="535" t="str">
        <f>IF($Q83="○",VLOOKUP($C83&amp;"-"&amp;BC$4,'05市民生活実感調査'!$A$3:$BC$218,COLUMN('05市民生活実感調査'!$O:$O),FALSE),"-")</f>
        <v>-</v>
      </c>
      <c r="BD83" s="535" t="str">
        <f>IF($R83="○",VLOOKUP($C83&amp;"-"&amp;BD$4,'05市民生活実感調査'!$A$3:$BC$218,COLUMN('05市民生活実感調査'!$O:$O),FALSE),"-")</f>
        <v>-</v>
      </c>
      <c r="BE83" s="536" t="str">
        <f t="shared" si="363"/>
        <v>c</v>
      </c>
      <c r="BF83" s="37" t="str">
        <f t="shared" si="151"/>
        <v/>
      </c>
      <c r="BG83" s="38" t="str">
        <f t="shared" si="152"/>
        <v/>
      </c>
      <c r="BH83" s="38">
        <f t="shared" si="153"/>
        <v>2</v>
      </c>
      <c r="BI83" s="38" t="str">
        <f t="shared" si="154"/>
        <v/>
      </c>
      <c r="BJ83" s="38" t="str">
        <f t="shared" si="155"/>
        <v/>
      </c>
      <c r="BK83" s="38" t="str">
        <f t="shared" si="156"/>
        <v/>
      </c>
      <c r="BL83" s="38" t="str">
        <f t="shared" si="157"/>
        <v/>
      </c>
      <c r="BM83" s="38" t="str">
        <f t="shared" si="158"/>
        <v/>
      </c>
      <c r="BN83" s="41">
        <f t="shared" si="159"/>
        <v>0.5</v>
      </c>
      <c r="BO83" s="275" t="s">
        <v>124</v>
      </c>
      <c r="BP83" s="5" t="s">
        <v>2222</v>
      </c>
      <c r="BQ83" s="586" t="str">
        <f>VLOOKUP(AB83&amp;BE83&amp;BO83,[25]プルダウン!$AC$2:$AD$71,2,FALSE)</f>
        <v>B</v>
      </c>
      <c r="BR83" s="587" t="str">
        <f>VLOOKUP(BQ83,プルダウン!$A$1:$B$6,2,FALSE)</f>
        <v>政策の目的がかなり達成されている</v>
      </c>
      <c r="BS83" s="185" t="s">
        <v>12</v>
      </c>
      <c r="BT83" s="195" t="s">
        <v>2621</v>
      </c>
      <c r="BU83" s="161" t="s">
        <v>2263</v>
      </c>
      <c r="BV83" s="296" t="s">
        <v>2730</v>
      </c>
      <c r="BW83" s="115" t="str">
        <f>VLOOKUP($A83&amp;"-"&amp;BW$4,'04施策の客観指標'!$A$4:$AU$1029,COLUMN('04施策の客観指標'!$AQ:$AQ),FALSE)</f>
        <v>-</v>
      </c>
      <c r="BX83" s="7" t="str">
        <f>VLOOKUP($A83&amp;"-"&amp;BX$4,'04施策の客観指標'!$A$4:$AU$1029,COLUMN('04施策の客観指標'!$AQ:$AQ),FALSE)</f>
        <v>-</v>
      </c>
      <c r="BY83" s="7" t="str">
        <f>VLOOKUP($A83&amp;"-"&amp;BY$4,'04施策の客観指標'!$A$4:$AU$1029,COLUMN('04施策の客観指標'!$AQ:$AQ),FALSE)</f>
        <v>-</v>
      </c>
      <c r="BZ83" s="7" t="str">
        <f>VLOOKUP($A83&amp;"-"&amp;BZ$4,'04施策の客観指標'!$A$4:$AU$1029,COLUMN('04施策の客観指標'!$AQ:$AQ),FALSE)</f>
        <v>-</v>
      </c>
      <c r="CA83" s="7" t="str">
        <f>VLOOKUP($A83&amp;"-"&amp;CA$4,'04施策の客観指標'!$A$4:$AU$1029,COLUMN('04施策の客観指標'!$AQ:$AQ),FALSE)</f>
        <v>-</v>
      </c>
      <c r="CB83" s="7" t="str">
        <f>VLOOKUP($A83&amp;"-"&amp;CB$4,'04施策の客観指標'!$A$4:$AU$1029,COLUMN('04施策の客観指標'!$AQ:$AQ),FALSE)</f>
        <v>-</v>
      </c>
      <c r="CC83" s="7" t="str">
        <f>VLOOKUP($A83&amp;"-"&amp;CC$4,'04施策の客観指標'!$A$4:$AU$1029,COLUMN('04施策の客観指標'!$AQ:$AQ),FALSE)</f>
        <v>-</v>
      </c>
      <c r="CD83" s="7" t="str">
        <f>VLOOKUP($A83&amp;"-"&amp;CD$4,'04施策の客観指標'!$A$4:$AU$1029,COLUMN('04施策の客観指標'!$AQ:$AQ),FALSE)</f>
        <v>-</v>
      </c>
      <c r="CE83" s="7" t="str">
        <f>VLOOKUP($A83&amp;"-"&amp;CE$4,'04施策の客観指標'!$A$4:$AU$1029,COLUMN('04施策の客観指標'!$AQ:$AQ),FALSE)</f>
        <v>-</v>
      </c>
      <c r="CF83" s="109" t="str">
        <f t="shared" si="364"/>
        <v>e</v>
      </c>
      <c r="CG83" s="37">
        <f>VLOOKUP($A83&amp;"-"&amp;BW$4,'04施策の客観指標'!$A$4:$AU$1029,COLUMN('04施策の客観指標'!$AU:$AU),FALSE)</f>
        <v>1</v>
      </c>
      <c r="CH83" s="38" t="str">
        <f>VLOOKUP($A83&amp;"-"&amp;BX$4,'04施策の客観指標'!$A$4:$AU$1029,COLUMN('04施策の客観指標'!$AU:$AU),FALSE)</f>
        <v>-</v>
      </c>
      <c r="CI83" s="38" t="str">
        <f>VLOOKUP($A83&amp;"-"&amp;BY$4,'04施策の客観指標'!$A$4:$AU$1029,COLUMN('04施策の客観指標'!$AU:$AU),FALSE)</f>
        <v>-</v>
      </c>
      <c r="CJ83" s="38" t="str">
        <f>VLOOKUP($A83&amp;"-"&amp;BZ$4,'04施策の客観指標'!$A$4:$AU$1029,COLUMN('04施策の客観指標'!$AU:$AU),FALSE)</f>
        <v>-</v>
      </c>
      <c r="CK83" s="38" t="str">
        <f>VLOOKUP($A83&amp;"-"&amp;CA$4,'04施策の客観指標'!$A$4:$AU$1029,COLUMN('04施策の客観指標'!$AU:$AU),FALSE)</f>
        <v>-</v>
      </c>
      <c r="CL83" s="38" t="str">
        <f>VLOOKUP($A83&amp;"-"&amp;CB$4,'04施策の客観指標'!$A$4:$AU$1029,COLUMN('04施策の客観指標'!$AU:$AU),FALSE)</f>
        <v>-</v>
      </c>
      <c r="CM83" s="38" t="str">
        <f>VLOOKUP($A83&amp;"-"&amp;CC$4,'04施策の客観指標'!$A$4:$AU$1029,COLUMN('04施策の客観指標'!$AU:$AU),FALSE)</f>
        <v>-</v>
      </c>
      <c r="CN83" s="38" t="str">
        <f>VLOOKUP($A83&amp;"-"&amp;CD$4,'04施策の客観指標'!$A$4:$AU$1029,COLUMN('04施策の客観指標'!$AU:$AU),FALSE)</f>
        <v>-</v>
      </c>
      <c r="CO83" s="38" t="str">
        <f>VLOOKUP($A83&amp;"-"&amp;CE$4,'04施策の客観指標'!$A$4:$AU$1029,COLUMN('04施策の客観指標'!$AU:$AU),FALSE)</f>
        <v>-</v>
      </c>
      <c r="CP83" s="82">
        <f t="shared" si="365"/>
        <v>1</v>
      </c>
      <c r="CQ83" s="37" t="str">
        <f t="shared" si="301"/>
        <v/>
      </c>
      <c r="CR83" s="38" t="str">
        <f t="shared" si="302"/>
        <v/>
      </c>
      <c r="CS83" s="38" t="str">
        <f t="shared" si="303"/>
        <v/>
      </c>
      <c r="CT83" s="38" t="str">
        <f t="shared" si="304"/>
        <v/>
      </c>
      <c r="CU83" s="38" t="str">
        <f t="shared" si="305"/>
        <v/>
      </c>
      <c r="CV83" s="38" t="str">
        <f t="shared" si="306"/>
        <v/>
      </c>
      <c r="CW83" s="38" t="str">
        <f t="shared" si="307"/>
        <v/>
      </c>
      <c r="CX83" s="38" t="str">
        <f t="shared" si="308"/>
        <v/>
      </c>
      <c r="CY83" s="38" t="str">
        <f t="shared" si="309"/>
        <v/>
      </c>
      <c r="CZ83" s="41">
        <f t="shared" si="366"/>
        <v>0</v>
      </c>
      <c r="DA83" s="37" t="str">
        <f>IF($K83="○",VLOOKUP($C83&amp;"-"&amp;DA$4,'05市民生活実感調査'!$A$3:$BC$218,COLUMN('05市民生活実感調査'!$Y:$Y),FALSE),"-")</f>
        <v>-</v>
      </c>
      <c r="DB83" s="38" t="str">
        <f>IF($L83="○",VLOOKUP($C83&amp;"-"&amp;DB$4,'05市民生活実感調査'!$A$3:$BC$218,COLUMN('05市民生活実感調査'!$Y:$Y),FALSE),"-")</f>
        <v>-</v>
      </c>
      <c r="DC83" s="38" t="str">
        <f>IF($M83="○",VLOOKUP($C83&amp;"-"&amp;DC$4,'05市民生活実感調査'!$A$3:$BC$218,COLUMN('05市民生活実感調査'!$Y:$Y),FALSE),"-")</f>
        <v>-</v>
      </c>
      <c r="DD83" s="38" t="str">
        <f>IF($N83="○",VLOOKUP($C83&amp;"-"&amp;DD$4,'05市民生活実感調査'!$A$3:$BC$218,COLUMN('05市民生活実感調査'!$Y:$Y),FALSE),"-")</f>
        <v>-</v>
      </c>
      <c r="DE83" s="38" t="str">
        <f>IF($O83="○",VLOOKUP($C83&amp;"-"&amp;DE$4,'05市民生活実感調査'!$A$3:$BC$218,COLUMN('05市民生活実感調査'!$Y:$Y),FALSE),"-")</f>
        <v>-</v>
      </c>
      <c r="DF83" s="38" t="str">
        <f>IF($P83="○",VLOOKUP($C83&amp;"-"&amp;DF$4,'05市民生活実感調査'!$A$3:$BC$218,COLUMN('05市民生活実感調査'!$Y:$Y),FALSE),"-")</f>
        <v>-</v>
      </c>
      <c r="DG83" s="38" t="str">
        <f>IF($Q83="○",VLOOKUP($C83&amp;"-"&amp;DG$4,'05市民生活実感調査'!$A$3:$BC$218,COLUMN('05市民生活実感調査'!$Y:$Y),FALSE),"-")</f>
        <v>-</v>
      </c>
      <c r="DH83" s="38" t="str">
        <f>IF($R83="○",VLOOKUP($C83&amp;"-"&amp;DH$4,'05市民生活実感調査'!$A$3:$BC$218,COLUMN('05市民生活実感調査'!$Y:$Y),FALSE),"-")</f>
        <v>-</v>
      </c>
      <c r="DI83" s="109" t="e">
        <f t="shared" si="367"/>
        <v>#DIV/0!</v>
      </c>
      <c r="DJ83" s="37" t="str">
        <f t="shared" si="368"/>
        <v/>
      </c>
      <c r="DK83" s="38" t="str">
        <f t="shared" si="310"/>
        <v/>
      </c>
      <c r="DL83" s="38" t="str">
        <f t="shared" si="311"/>
        <v/>
      </c>
      <c r="DM83" s="38" t="str">
        <f t="shared" si="312"/>
        <v/>
      </c>
      <c r="DN83" s="38" t="str">
        <f t="shared" si="313"/>
        <v/>
      </c>
      <c r="DO83" s="38" t="str">
        <f t="shared" si="314"/>
        <v/>
      </c>
      <c r="DP83" s="38" t="str">
        <f t="shared" si="315"/>
        <v/>
      </c>
      <c r="DQ83" s="38" t="str">
        <f t="shared" si="316"/>
        <v/>
      </c>
      <c r="DR83" s="41" t="e">
        <f t="shared" si="369"/>
        <v>#DIV/0!</v>
      </c>
      <c r="DS83" s="13" t="str">
        <f t="shared" si="370"/>
        <v>客観指標</v>
      </c>
      <c r="DT83" s="5" t="str">
        <f t="shared" si="371"/>
        <v>施策の性質として，市民の生活実感に施策の効果がすぐには反映されにくいものであるため，客観指標を重視する。</v>
      </c>
      <c r="DU83" s="108" t="e">
        <f>VLOOKUP(CF83&amp;DI83&amp;DS83,プルダウン!$AC$2:$AD$51,2,FALSE)</f>
        <v>#DIV/0!</v>
      </c>
      <c r="DV83" s="12" t="e">
        <f>VLOOKUP(DU83,プルダウン!$A$1:$B$6,2,FALSE)</f>
        <v>#DIV/0!</v>
      </c>
      <c r="DW83" s="11"/>
      <c r="DX83" s="12"/>
      <c r="DY83" s="22" t="s">
        <v>81</v>
      </c>
      <c r="DZ83" s="116"/>
      <c r="EA83" s="115" t="str">
        <f>VLOOKUP($A83&amp;"-"&amp;EA$4,'04施策の客観指標'!$A$4:$AU$1029,COLUMN('04施策の客観指標'!$AR:$AR),FALSE)</f>
        <v>-</v>
      </c>
      <c r="EB83" s="7" t="str">
        <f>VLOOKUP($A83&amp;"-"&amp;EB$4,'04施策の客観指標'!$A$4:$AU$1029,COLUMN('04施策の客観指標'!$AR:$AR),FALSE)</f>
        <v>-</v>
      </c>
      <c r="EC83" s="7" t="str">
        <f>VLOOKUP($A83&amp;"-"&amp;EC$4,'04施策の客観指標'!$A$4:$AU$1029,COLUMN('04施策の客観指標'!$AR:$AR),FALSE)</f>
        <v>-</v>
      </c>
      <c r="ED83" s="7" t="str">
        <f>VLOOKUP($A83&amp;"-"&amp;ED$4,'04施策の客観指標'!$A$4:$AU$1029,COLUMN('04施策の客観指標'!$AR:$AR),FALSE)</f>
        <v>-</v>
      </c>
      <c r="EE83" s="7" t="str">
        <f>VLOOKUP($A83&amp;"-"&amp;EE$4,'04施策の客観指標'!$A$4:$AU$1029,COLUMN('04施策の客観指標'!$AR:$AR),FALSE)</f>
        <v>-</v>
      </c>
      <c r="EF83" s="7" t="str">
        <f>VLOOKUP($A83&amp;"-"&amp;EF$4,'04施策の客観指標'!$A$4:$AU$1029,COLUMN('04施策の客観指標'!$AR:$AR),FALSE)</f>
        <v>-</v>
      </c>
      <c r="EG83" s="7" t="str">
        <f>VLOOKUP($A83&amp;"-"&amp;EG$4,'04施策の客観指標'!$A$4:$AU$1029,COLUMN('04施策の客観指標'!$AR:$AR),FALSE)</f>
        <v>-</v>
      </c>
      <c r="EH83" s="7" t="str">
        <f>VLOOKUP($A83&amp;"-"&amp;EH$4,'04施策の客観指標'!$A$4:$AU$1029,COLUMN('04施策の客観指標'!$AR:$AR),FALSE)</f>
        <v>-</v>
      </c>
      <c r="EI83" s="7" t="str">
        <f>VLOOKUP($A83&amp;"-"&amp;EI$4,'04施策の客観指標'!$A$4:$AU$1029,COLUMN('04施策の客観指標'!$AR:$AR),FALSE)</f>
        <v>-</v>
      </c>
      <c r="EJ83" s="109" t="str">
        <f t="shared" si="372"/>
        <v>e</v>
      </c>
      <c r="EK83" s="37">
        <f>VLOOKUP($A83&amp;"-"&amp;EA$4,'04施策の客観指標'!$A$4:$AU$1029,COLUMN('04施策の客観指標'!$AU:$AU),FALSE)</f>
        <v>1</v>
      </c>
      <c r="EL83" s="38" t="str">
        <f>VLOOKUP($A83&amp;"-"&amp;EB$4,'04施策の客観指標'!$A$4:$AU$1029,COLUMN('04施策の客観指標'!$AU:$AU),FALSE)</f>
        <v>-</v>
      </c>
      <c r="EM83" s="38" t="str">
        <f>VLOOKUP($A83&amp;"-"&amp;EC$4,'04施策の客観指標'!$A$4:$AU$1029,COLUMN('04施策の客観指標'!$AU:$AU),FALSE)</f>
        <v>-</v>
      </c>
      <c r="EN83" s="38" t="str">
        <f>VLOOKUP($A83&amp;"-"&amp;ED$4,'04施策の客観指標'!$A$4:$AU$1029,COLUMN('04施策の客観指標'!$AU:$AU),FALSE)</f>
        <v>-</v>
      </c>
      <c r="EO83" s="38" t="str">
        <f>VLOOKUP($A83&amp;"-"&amp;EE$4,'04施策の客観指標'!$A$4:$AU$1029,COLUMN('04施策の客観指標'!$AU:$AU),FALSE)</f>
        <v>-</v>
      </c>
      <c r="EP83" s="38" t="str">
        <f>VLOOKUP($A83&amp;"-"&amp;EF$4,'04施策の客観指標'!$A$4:$AU$1029,COLUMN('04施策の客観指標'!$AU:$AU),FALSE)</f>
        <v>-</v>
      </c>
      <c r="EQ83" s="38" t="str">
        <f>VLOOKUP($A83&amp;"-"&amp;EG$4,'04施策の客観指標'!$A$4:$AU$1029,COLUMN('04施策の客観指標'!$AU:$AU),FALSE)</f>
        <v>-</v>
      </c>
      <c r="ER83" s="38" t="str">
        <f>VLOOKUP($A83&amp;"-"&amp;EH$4,'04施策の客観指標'!$A$4:$AU$1029,COLUMN('04施策の客観指標'!$AU:$AU),FALSE)</f>
        <v>-</v>
      </c>
      <c r="ES83" s="38" t="str">
        <f>VLOOKUP($A83&amp;"-"&amp;EI$4,'04施策の客観指標'!$A$4:$AU$1029,COLUMN('04施策の客観指標'!$AU:$AU),FALSE)</f>
        <v>-</v>
      </c>
      <c r="ET83" s="82">
        <f t="shared" si="373"/>
        <v>1</v>
      </c>
      <c r="EU83" s="37" t="str">
        <f t="shared" si="374"/>
        <v/>
      </c>
      <c r="EV83" s="38" t="str">
        <f t="shared" si="317"/>
        <v/>
      </c>
      <c r="EW83" s="38" t="str">
        <f t="shared" si="318"/>
        <v/>
      </c>
      <c r="EX83" s="38" t="str">
        <f t="shared" si="319"/>
        <v/>
      </c>
      <c r="EY83" s="38" t="str">
        <f t="shared" si="320"/>
        <v/>
      </c>
      <c r="EZ83" s="38" t="str">
        <f t="shared" si="321"/>
        <v/>
      </c>
      <c r="FA83" s="38" t="str">
        <f t="shared" si="322"/>
        <v/>
      </c>
      <c r="FB83" s="38" t="str">
        <f t="shared" si="323"/>
        <v/>
      </c>
      <c r="FC83" s="38" t="str">
        <f t="shared" si="324"/>
        <v/>
      </c>
      <c r="FD83" s="41">
        <f t="shared" si="375"/>
        <v>0</v>
      </c>
      <c r="FE83" s="37" t="str">
        <f>IF($K83="○",VLOOKUP($C83&amp;"-"&amp;FE$4,'05市民生活実感調査'!$A$3:$BC$218,COLUMN('05市民生活実感調査'!$AI:$AI),FALSE),"-")</f>
        <v>-</v>
      </c>
      <c r="FF83" s="38" t="str">
        <f>IF($L83="○",VLOOKUP($C83&amp;"-"&amp;FF$4,'05市民生活実感調査'!$A$3:$BC$218,COLUMN('05市民生活実感調査'!$AI:$AI),FALSE),"-")</f>
        <v>-</v>
      </c>
      <c r="FG83" s="38" t="str">
        <f>IF($M83="○",VLOOKUP($C83&amp;"-"&amp;FG$4,'05市民生活実感調査'!$A$3:$BC$218,COLUMN('05市民生活実感調査'!$AI:$AI),FALSE),"-")</f>
        <v>-</v>
      </c>
      <c r="FH83" s="38" t="str">
        <f>IF($N83="○",VLOOKUP($C83&amp;"-"&amp;FH$4,'05市民生活実感調査'!$A$3:$BC$218,COLUMN('05市民生活実感調査'!$AI:$AI),FALSE),"-")</f>
        <v>-</v>
      </c>
      <c r="FI83" s="38" t="str">
        <f>IF($O83="○",VLOOKUP($C83&amp;"-"&amp;FI$4,'05市民生活実感調査'!$A$3:$BC$218,COLUMN('05市民生活実感調査'!$AI:$AI),FALSE),"-")</f>
        <v>-</v>
      </c>
      <c r="FJ83" s="38" t="str">
        <f>IF($P83="○",VLOOKUP($C83&amp;"-"&amp;FJ$4,'05市民生活実感調査'!$A$3:$BC$218,COLUMN('05市民生活実感調査'!$AI:$AI),FALSE),"-")</f>
        <v>-</v>
      </c>
      <c r="FK83" s="38" t="str">
        <f>IF($Q83="○",VLOOKUP($C83&amp;"-"&amp;FK$4,'05市民生活実感調査'!$A$3:$BC$218,COLUMN('05市民生活実感調査'!$AI:$AI),FALSE),"-")</f>
        <v>-</v>
      </c>
      <c r="FL83" s="38" t="str">
        <f>IF($R83="○",VLOOKUP($C83&amp;"-"&amp;FL$4,'05市民生活実感調査'!$A$3:$BC$218,COLUMN('05市民生活実感調査'!$AI:$AI),FALSE),"-")</f>
        <v>-</v>
      </c>
      <c r="FM83" s="109" t="e">
        <f t="shared" si="376"/>
        <v>#DIV/0!</v>
      </c>
      <c r="FN83" s="37" t="str">
        <f t="shared" si="377"/>
        <v/>
      </c>
      <c r="FO83" s="38" t="str">
        <f t="shared" si="325"/>
        <v/>
      </c>
      <c r="FP83" s="38" t="str">
        <f t="shared" si="326"/>
        <v/>
      </c>
      <c r="FQ83" s="38" t="str">
        <f t="shared" si="327"/>
        <v/>
      </c>
      <c r="FR83" s="38" t="str">
        <f t="shared" si="328"/>
        <v/>
      </c>
      <c r="FS83" s="38" t="str">
        <f t="shared" si="329"/>
        <v/>
      </c>
      <c r="FT83" s="38" t="str">
        <f t="shared" si="330"/>
        <v/>
      </c>
      <c r="FU83" s="38" t="str">
        <f t="shared" si="331"/>
        <v/>
      </c>
      <c r="FV83" s="41" t="e">
        <f t="shared" si="378"/>
        <v>#DIV/0!</v>
      </c>
      <c r="FW83" s="13" t="str">
        <f t="shared" si="379"/>
        <v>客観指標</v>
      </c>
      <c r="FX83" s="5" t="str">
        <f t="shared" si="380"/>
        <v>施策の性質として，市民の生活実感に施策の効果がすぐには反映されにくいものであるため，客観指標を重視する。</v>
      </c>
      <c r="FY83" s="108" t="e">
        <f>VLOOKUP(EJ83&amp;FM83&amp;FW83,プルダウン!$AC$2:$AD$51,2,FALSE)</f>
        <v>#DIV/0!</v>
      </c>
      <c r="FZ83" s="12" t="e">
        <f>VLOOKUP(FY83,プルダウン!$A$1:$B$6,2,FALSE)</f>
        <v>#DIV/0!</v>
      </c>
      <c r="GA83" s="11"/>
      <c r="GB83" s="12"/>
      <c r="GC83" s="22" t="s">
        <v>81</v>
      </c>
      <c r="GD83" s="116"/>
      <c r="GE83" s="115" t="str">
        <f>VLOOKUP($A83&amp;"-"&amp;GE$4,'04施策の客観指標'!$A$4:$AU$1029,COLUMN('04施策の客観指標'!$AS:$AS),FALSE)</f>
        <v>-</v>
      </c>
      <c r="GF83" s="7" t="str">
        <f>VLOOKUP($A83&amp;"-"&amp;GF$4,'04施策の客観指標'!$A$4:$AU$1029,COLUMN('04施策の客観指標'!$AS:$AS),FALSE)</f>
        <v>-</v>
      </c>
      <c r="GG83" s="7" t="str">
        <f>VLOOKUP($A83&amp;"-"&amp;GG$4,'04施策の客観指標'!$A$4:$AU$1029,COLUMN('04施策の客観指標'!$AS:$AS),FALSE)</f>
        <v>-</v>
      </c>
      <c r="GH83" s="7" t="str">
        <f>VLOOKUP($A83&amp;"-"&amp;GH$4,'04施策の客観指標'!$A$4:$AU$1029,COLUMN('04施策の客観指標'!$AS:$AS),FALSE)</f>
        <v>-</v>
      </c>
      <c r="GI83" s="7" t="str">
        <f>VLOOKUP($A83&amp;"-"&amp;GI$4,'04施策の客観指標'!$A$4:$AU$1029,COLUMN('04施策の客観指標'!$AS:$AS),FALSE)</f>
        <v>-</v>
      </c>
      <c r="GJ83" s="7" t="str">
        <f>VLOOKUP($A83&amp;"-"&amp;GJ$4,'04施策の客観指標'!$A$4:$AU$1029,COLUMN('04施策の客観指標'!$AS:$AS),FALSE)</f>
        <v>-</v>
      </c>
      <c r="GK83" s="7" t="str">
        <f>VLOOKUP($A83&amp;"-"&amp;GK$4,'04施策の客観指標'!$A$4:$AU$1029,COLUMN('04施策の客観指標'!$AS:$AS),FALSE)</f>
        <v>-</v>
      </c>
      <c r="GL83" s="7" t="str">
        <f>VLOOKUP($A83&amp;"-"&amp;GL$4,'04施策の客観指標'!$A$4:$AU$1029,COLUMN('04施策の客観指標'!$AS:$AS),FALSE)</f>
        <v>-</v>
      </c>
      <c r="GM83" s="7" t="str">
        <f>VLOOKUP($A83&amp;"-"&amp;GM$4,'04施策の客観指標'!$A$4:$AU$1029,COLUMN('04施策の客観指標'!$AS:$AS),FALSE)</f>
        <v>-</v>
      </c>
      <c r="GN83" s="109" t="str">
        <f t="shared" si="381"/>
        <v>e</v>
      </c>
      <c r="GO83" s="37">
        <f>VLOOKUP($A83&amp;"-"&amp;GE$4,'04施策の客観指標'!$A$4:$AU$1029,COLUMN('04施策の客観指標'!$AU:$AU),FALSE)</f>
        <v>1</v>
      </c>
      <c r="GP83" s="38" t="str">
        <f>VLOOKUP($A83&amp;"-"&amp;GF$4,'04施策の客観指標'!$A$4:$AU$1029,COLUMN('04施策の客観指標'!$AU:$AU),FALSE)</f>
        <v>-</v>
      </c>
      <c r="GQ83" s="38" t="str">
        <f>VLOOKUP($A83&amp;"-"&amp;GG$4,'04施策の客観指標'!$A$4:$AU$1029,COLUMN('04施策の客観指標'!$AU:$AU),FALSE)</f>
        <v>-</v>
      </c>
      <c r="GR83" s="38" t="str">
        <f>VLOOKUP($A83&amp;"-"&amp;GH$4,'04施策の客観指標'!$A$4:$AU$1029,COLUMN('04施策の客観指標'!$AU:$AU),FALSE)</f>
        <v>-</v>
      </c>
      <c r="GS83" s="38" t="str">
        <f>VLOOKUP($A83&amp;"-"&amp;GI$4,'04施策の客観指標'!$A$4:$AU$1029,COLUMN('04施策の客観指標'!$AU:$AU),FALSE)</f>
        <v>-</v>
      </c>
      <c r="GT83" s="38" t="str">
        <f>VLOOKUP($A83&amp;"-"&amp;GJ$4,'04施策の客観指標'!$A$4:$AU$1029,COLUMN('04施策の客観指標'!$AU:$AU),FALSE)</f>
        <v>-</v>
      </c>
      <c r="GU83" s="38" t="str">
        <f>VLOOKUP($A83&amp;"-"&amp;GK$4,'04施策の客観指標'!$A$4:$AU$1029,COLUMN('04施策の客観指標'!$AU:$AU),FALSE)</f>
        <v>-</v>
      </c>
      <c r="GV83" s="38" t="str">
        <f>VLOOKUP($A83&amp;"-"&amp;GL$4,'04施策の客観指標'!$A$4:$AU$1029,COLUMN('04施策の客観指標'!$AU:$AU),FALSE)</f>
        <v>-</v>
      </c>
      <c r="GW83" s="38" t="str">
        <f>VLOOKUP($A83&amp;"-"&amp;GM$4,'04施策の客観指標'!$A$4:$AU$1029,COLUMN('04施策の客観指標'!$AU:$AU),FALSE)</f>
        <v>-</v>
      </c>
      <c r="GX83" s="82">
        <f t="shared" si="382"/>
        <v>1</v>
      </c>
      <c r="GY83" s="37" t="str">
        <f t="shared" si="383"/>
        <v/>
      </c>
      <c r="GZ83" s="38" t="str">
        <f t="shared" si="332"/>
        <v/>
      </c>
      <c r="HA83" s="38" t="str">
        <f t="shared" si="333"/>
        <v/>
      </c>
      <c r="HB83" s="38" t="str">
        <f t="shared" si="334"/>
        <v/>
      </c>
      <c r="HC83" s="38" t="str">
        <f t="shared" si="335"/>
        <v/>
      </c>
      <c r="HD83" s="38" t="str">
        <f t="shared" si="336"/>
        <v/>
      </c>
      <c r="HE83" s="38" t="str">
        <f t="shared" si="337"/>
        <v/>
      </c>
      <c r="HF83" s="38" t="str">
        <f t="shared" si="338"/>
        <v/>
      </c>
      <c r="HG83" s="38" t="str">
        <f t="shared" si="339"/>
        <v/>
      </c>
      <c r="HH83" s="41">
        <f t="shared" si="384"/>
        <v>0</v>
      </c>
      <c r="HI83" s="37" t="str">
        <f>IF($K83="○",VLOOKUP($C83&amp;"-"&amp;HI$4,'05市民生活実感調査'!$A$3:$BC$218,COLUMN('05市民生活実感調査'!$AS:$AS),FALSE),"-")</f>
        <v>-</v>
      </c>
      <c r="HJ83" s="38" t="str">
        <f>IF($L83="○",VLOOKUP($C83&amp;"-"&amp;HJ$4,'05市民生活実感調査'!$A$3:$BC$218,COLUMN('05市民生活実感調査'!$AS:$AS),FALSE),"-")</f>
        <v>-</v>
      </c>
      <c r="HK83" s="38" t="str">
        <f>IF($M83="○",VLOOKUP($C83&amp;"-"&amp;HK$4,'05市民生活実感調査'!$A$3:$BC$218,COLUMN('05市民生活実感調査'!$AS:$AS),FALSE),"-")</f>
        <v>-</v>
      </c>
      <c r="HL83" s="38" t="str">
        <f>IF($N83="○",VLOOKUP($C83&amp;"-"&amp;HL$4,'05市民生活実感調査'!$A$3:$BC$218,COLUMN('05市民生活実感調査'!$AS:$AS),FALSE),"-")</f>
        <v>-</v>
      </c>
      <c r="HM83" s="38" t="str">
        <f>IF($O83="○",VLOOKUP($C83&amp;"-"&amp;HM$4,'05市民生活実感調査'!$A$3:$BC$218,COLUMN('05市民生活実感調査'!$AS:$AS),FALSE),"-")</f>
        <v>-</v>
      </c>
      <c r="HN83" s="38" t="str">
        <f>IF($P83="○",VLOOKUP($C83&amp;"-"&amp;HN$4,'05市民生活実感調査'!$A$3:$BC$218,COLUMN('05市民生活実感調査'!$AS:$AS),FALSE),"-")</f>
        <v>-</v>
      </c>
      <c r="HO83" s="38" t="str">
        <f>IF($Q83="○",VLOOKUP($C83&amp;"-"&amp;HO$4,'05市民生活実感調査'!$A$3:$BC$218,COLUMN('05市民生活実感調査'!$AS:$AS),FALSE),"-")</f>
        <v>-</v>
      </c>
      <c r="HP83" s="38" t="str">
        <f>IF($R83="○",VLOOKUP($C83&amp;"-"&amp;HP$4,'05市民生活実感調査'!$A$3:$BC$218,COLUMN('05市民生活実感調査'!$AS:$AS),FALSE),"-")</f>
        <v>-</v>
      </c>
      <c r="HQ83" s="109" t="e">
        <f t="shared" si="385"/>
        <v>#DIV/0!</v>
      </c>
      <c r="HR83" s="37" t="str">
        <f t="shared" si="386"/>
        <v/>
      </c>
      <c r="HS83" s="38" t="str">
        <f t="shared" si="340"/>
        <v/>
      </c>
      <c r="HT83" s="38" t="str">
        <f t="shared" si="341"/>
        <v/>
      </c>
      <c r="HU83" s="38" t="str">
        <f t="shared" si="342"/>
        <v/>
      </c>
      <c r="HV83" s="38" t="str">
        <f t="shared" si="343"/>
        <v/>
      </c>
      <c r="HW83" s="38" t="str">
        <f t="shared" si="344"/>
        <v/>
      </c>
      <c r="HX83" s="38" t="str">
        <f t="shared" si="345"/>
        <v/>
      </c>
      <c r="HY83" s="38" t="str">
        <f t="shared" si="346"/>
        <v/>
      </c>
      <c r="HZ83" s="41" t="e">
        <f t="shared" si="387"/>
        <v>#DIV/0!</v>
      </c>
      <c r="IA83" s="13" t="str">
        <f t="shared" si="388"/>
        <v>客観指標</v>
      </c>
      <c r="IB83" s="5" t="str">
        <f t="shared" si="389"/>
        <v>施策の性質として，市民の生活実感に施策の効果がすぐには反映されにくいものであるため，客観指標を重視する。</v>
      </c>
      <c r="IC83" s="108" t="e">
        <f>VLOOKUP(GN83&amp;HQ83&amp;IA83,プルダウン!$AC$2:$AD$51,2,FALSE)</f>
        <v>#DIV/0!</v>
      </c>
      <c r="ID83" s="12" t="e">
        <f>VLOOKUP(IC83,プルダウン!$A$1:$B$6,2,FALSE)</f>
        <v>#DIV/0!</v>
      </c>
      <c r="IE83" s="11"/>
      <c r="IF83" s="12"/>
      <c r="IG83" s="22" t="s">
        <v>81</v>
      </c>
      <c r="IH83" s="116"/>
      <c r="II83" s="115" t="str">
        <f>VLOOKUP($A83&amp;"-"&amp;II$4,'04施策の客観指標'!$A$4:$AU$1029,COLUMN('04施策の客観指標'!$AT:$AT),FALSE)</f>
        <v>-</v>
      </c>
      <c r="IJ83" s="7" t="str">
        <f>VLOOKUP($A83&amp;"-"&amp;IJ$4,'04施策の客観指標'!$A$4:$AU$1029,COLUMN('04施策の客観指標'!$AT:$AT),FALSE)</f>
        <v>-</v>
      </c>
      <c r="IK83" s="7" t="str">
        <f>VLOOKUP($A83&amp;"-"&amp;IK$4,'04施策の客観指標'!$A$4:$AU$1029,COLUMN('04施策の客観指標'!$AT:$AT),FALSE)</f>
        <v>-</v>
      </c>
      <c r="IL83" s="7" t="str">
        <f>VLOOKUP($A83&amp;"-"&amp;IL$4,'04施策の客観指標'!$A$4:$AU$1029,COLUMN('04施策の客観指標'!$AT:$AT),FALSE)</f>
        <v>-</v>
      </c>
      <c r="IM83" s="7" t="str">
        <f>VLOOKUP($A83&amp;"-"&amp;IM$4,'04施策の客観指標'!$A$4:$AU$1029,COLUMN('04施策の客観指標'!$AT:$AT),FALSE)</f>
        <v>-</v>
      </c>
      <c r="IN83" s="7" t="str">
        <f>VLOOKUP($A83&amp;"-"&amp;IN$4,'04施策の客観指標'!$A$4:$AU$1029,COLUMN('04施策の客観指標'!$AT:$AT),FALSE)</f>
        <v>-</v>
      </c>
      <c r="IO83" s="7" t="str">
        <f>VLOOKUP($A83&amp;"-"&amp;IO$4,'04施策の客観指標'!$A$4:$AU$1029,COLUMN('04施策の客観指標'!$AT:$AT),FALSE)</f>
        <v>-</v>
      </c>
      <c r="IP83" s="7" t="str">
        <f>VLOOKUP($A83&amp;"-"&amp;IP$4,'04施策の客観指標'!$A$4:$AU$1029,COLUMN('04施策の客観指標'!$AT:$AT),FALSE)</f>
        <v>-</v>
      </c>
      <c r="IQ83" s="7" t="str">
        <f>VLOOKUP($A83&amp;"-"&amp;IQ$4,'04施策の客観指標'!$A$4:$AU$1029,COLUMN('04施策の客観指標'!$AT:$AT),FALSE)</f>
        <v>-</v>
      </c>
      <c r="IR83" s="109" t="str">
        <f t="shared" si="390"/>
        <v>e</v>
      </c>
      <c r="IS83" s="37">
        <f>VLOOKUP($A83&amp;"-"&amp;II$4,'04施策の客観指標'!$A$4:$AU$1029,COLUMN('04施策の客観指標'!$AU:$AU),FALSE)</f>
        <v>1</v>
      </c>
      <c r="IT83" s="38" t="str">
        <f>VLOOKUP($A83&amp;"-"&amp;IJ$4,'04施策の客観指標'!$A$4:$AU$1029,COLUMN('04施策の客観指標'!$AU:$AU),FALSE)</f>
        <v>-</v>
      </c>
      <c r="IU83" s="38" t="str">
        <f>VLOOKUP($A83&amp;"-"&amp;IK$4,'04施策の客観指標'!$A$4:$AU$1029,COLUMN('04施策の客観指標'!$AU:$AU),FALSE)</f>
        <v>-</v>
      </c>
      <c r="IV83" s="38" t="str">
        <f>VLOOKUP($A83&amp;"-"&amp;IL$4,'04施策の客観指標'!$A$4:$AU$1029,COLUMN('04施策の客観指標'!$AU:$AU),FALSE)</f>
        <v>-</v>
      </c>
      <c r="IW83" s="38" t="str">
        <f>VLOOKUP($A83&amp;"-"&amp;IM$4,'04施策の客観指標'!$A$4:$AU$1029,COLUMN('04施策の客観指標'!$AU:$AU),FALSE)</f>
        <v>-</v>
      </c>
      <c r="IX83" s="38" t="str">
        <f>VLOOKUP($A83&amp;"-"&amp;IN$4,'04施策の客観指標'!$A$4:$AU$1029,COLUMN('04施策の客観指標'!$AU:$AU),FALSE)</f>
        <v>-</v>
      </c>
      <c r="IY83" s="38" t="str">
        <f>VLOOKUP($A83&amp;"-"&amp;IO$4,'04施策の客観指標'!$A$4:$AU$1029,COLUMN('04施策の客観指標'!$AU:$AU),FALSE)</f>
        <v>-</v>
      </c>
      <c r="IZ83" s="38" t="str">
        <f>VLOOKUP($A83&amp;"-"&amp;IP$4,'04施策の客観指標'!$A$4:$AU$1029,COLUMN('04施策の客観指標'!$AU:$AU),FALSE)</f>
        <v>-</v>
      </c>
      <c r="JA83" s="38" t="str">
        <f>VLOOKUP($A83&amp;"-"&amp;IQ$4,'04施策の客観指標'!$A$4:$AU$1029,COLUMN('04施策の客観指標'!$AU:$AU),FALSE)</f>
        <v>-</v>
      </c>
      <c r="JB83" s="82">
        <f t="shared" si="391"/>
        <v>1</v>
      </c>
      <c r="JC83" s="37" t="str">
        <f t="shared" si="392"/>
        <v/>
      </c>
      <c r="JD83" s="38" t="str">
        <f t="shared" si="347"/>
        <v/>
      </c>
      <c r="JE83" s="38" t="str">
        <f t="shared" si="348"/>
        <v/>
      </c>
      <c r="JF83" s="38" t="str">
        <f t="shared" si="349"/>
        <v/>
      </c>
      <c r="JG83" s="38" t="str">
        <f t="shared" si="350"/>
        <v/>
      </c>
      <c r="JH83" s="38" t="str">
        <f t="shared" si="351"/>
        <v/>
      </c>
      <c r="JI83" s="38" t="str">
        <f t="shared" si="352"/>
        <v/>
      </c>
      <c r="JJ83" s="38" t="str">
        <f t="shared" si="353"/>
        <v/>
      </c>
      <c r="JK83" s="38" t="str">
        <f t="shared" si="354"/>
        <v/>
      </c>
      <c r="JL83" s="41">
        <f t="shared" si="393"/>
        <v>0</v>
      </c>
      <c r="JM83" s="37" t="str">
        <f>IF($K83="○",VLOOKUP($C83&amp;"-"&amp;JM$4,'05市民生活実感調査'!$A$3:$BC$218,COLUMN('05市民生活実感調査'!$BC:$BC),FALSE),"-")</f>
        <v>-</v>
      </c>
      <c r="JN83" s="38" t="str">
        <f>IF($L83="○",VLOOKUP($C83&amp;"-"&amp;JN$4,'05市民生活実感調査'!$A$3:$BC$218,COLUMN('05市民生活実感調査'!$BC:$BC),FALSE),"-")</f>
        <v>-</v>
      </c>
      <c r="JO83" s="38" t="str">
        <f>IF($M83="○",VLOOKUP($C83&amp;"-"&amp;JO$4,'05市民生活実感調査'!$A$3:$BC$218,COLUMN('05市民生活実感調査'!$BC:$BC),FALSE),"-")</f>
        <v>-</v>
      </c>
      <c r="JP83" s="38" t="str">
        <f>IF($N83="○",VLOOKUP($C83&amp;"-"&amp;JP$4,'05市民生活実感調査'!$A$3:$BC$218,COLUMN('05市民生活実感調査'!$BC:$BC),FALSE),"-")</f>
        <v>-</v>
      </c>
      <c r="JQ83" s="38" t="str">
        <f>IF($O83="○",VLOOKUP($C83&amp;"-"&amp;JQ$4,'05市民生活実感調査'!$A$3:$BC$218,COLUMN('05市民生活実感調査'!$BC:$BC),FALSE),"-")</f>
        <v>-</v>
      </c>
      <c r="JR83" s="38" t="str">
        <f>IF($P83="○",VLOOKUP($C83&amp;"-"&amp;JR$4,'05市民生活実感調査'!$A$3:$BC$218,COLUMN('05市民生活実感調査'!$BC:$BC),FALSE),"-")</f>
        <v>-</v>
      </c>
      <c r="JS83" s="38" t="str">
        <f>IF($Q83="○",VLOOKUP($C83&amp;"-"&amp;JS$4,'05市民生活実感調査'!$A$3:$BC$218,COLUMN('05市民生活実感調査'!$BC:$BC),FALSE),"-")</f>
        <v>-</v>
      </c>
      <c r="JT83" s="38" t="str">
        <f>IF($R83="○",VLOOKUP($C83&amp;"-"&amp;JT$4,'05市民生活実感調査'!$A$3:$BC$218,COLUMN('05市民生活実感調査'!$BC:$BC),FALSE),"-")</f>
        <v>-</v>
      </c>
      <c r="JU83" s="109" t="e">
        <f t="shared" si="394"/>
        <v>#DIV/0!</v>
      </c>
      <c r="JV83" s="37" t="str">
        <f t="shared" si="395"/>
        <v/>
      </c>
      <c r="JW83" s="38" t="str">
        <f t="shared" si="355"/>
        <v/>
      </c>
      <c r="JX83" s="38" t="str">
        <f t="shared" si="356"/>
        <v/>
      </c>
      <c r="JY83" s="38" t="str">
        <f t="shared" si="357"/>
        <v/>
      </c>
      <c r="JZ83" s="38" t="str">
        <f t="shared" si="358"/>
        <v/>
      </c>
      <c r="KA83" s="38" t="str">
        <f t="shared" si="359"/>
        <v/>
      </c>
      <c r="KB83" s="38" t="str">
        <f t="shared" si="360"/>
        <v/>
      </c>
      <c r="KC83" s="38" t="str">
        <f t="shared" si="361"/>
        <v/>
      </c>
      <c r="KD83" s="41" t="e">
        <f t="shared" si="396"/>
        <v>#DIV/0!</v>
      </c>
      <c r="KE83" s="13" t="str">
        <f t="shared" si="397"/>
        <v>客観指標</v>
      </c>
      <c r="KF83" s="5" t="str">
        <f t="shared" si="398"/>
        <v>施策の性質として，市民の生活実感に施策の効果がすぐには反映されにくいものであるため，客観指標を重視する。</v>
      </c>
      <c r="KG83" s="108" t="e">
        <f>VLOOKUP(IR83&amp;JU83&amp;KE83,プルダウン!$AC$2:$AD$51,2,FALSE)</f>
        <v>#DIV/0!</v>
      </c>
      <c r="KH83" s="12" t="e">
        <f>VLOOKUP(KG83,プルダウン!$A$1:$B$6,2,FALSE)</f>
        <v>#DIV/0!</v>
      </c>
      <c r="KI83" s="11"/>
      <c r="KJ83" s="12"/>
      <c r="KK83" s="22" t="s">
        <v>81</v>
      </c>
      <c r="KL83" s="5"/>
    </row>
    <row r="84" spans="1:298" ht="409.6" customHeight="1">
      <c r="A84" s="18">
        <v>2104</v>
      </c>
      <c r="B84" s="5" t="s">
        <v>238</v>
      </c>
      <c r="C84" s="47">
        <f t="shared" ref="C84" si="419">ROUNDDOWN(A84/100,0)</f>
        <v>21</v>
      </c>
      <c r="D84" s="12" t="str">
        <f>IFERROR(VLOOKUP(C84,プルダウン!$L$2:$M$28,2,FALSE),"-")</f>
        <v>土地・空間利用と都市機能配置</v>
      </c>
      <c r="E84" s="5"/>
      <c r="F84" s="9" t="s">
        <v>2120</v>
      </c>
      <c r="G84" s="20" t="s">
        <v>599</v>
      </c>
      <c r="H84" s="11"/>
      <c r="I84" s="20"/>
      <c r="J84" s="5"/>
      <c r="K84" s="42" t="s">
        <v>85</v>
      </c>
      <c r="L84" s="43" t="s">
        <v>85</v>
      </c>
      <c r="M84" s="43" t="s">
        <v>85</v>
      </c>
      <c r="N84" s="43" t="s">
        <v>392</v>
      </c>
      <c r="O84" s="43" t="s">
        <v>85</v>
      </c>
      <c r="P84" s="43" t="s">
        <v>85</v>
      </c>
      <c r="Q84" s="43" t="s">
        <v>85</v>
      </c>
      <c r="R84" s="41" t="s">
        <v>85</v>
      </c>
      <c r="S84" s="546" t="str">
        <f>VLOOKUP($A84&amp;"-"&amp;S$4,'04施策の客観指標'!$A$4:$AU$1029,COLUMN('04施策の客観指標'!$AP:$AP),FALSE)</f>
        <v>e</v>
      </c>
      <c r="T84" s="528" t="str">
        <f>VLOOKUP($A84&amp;"-"&amp;T$4,'04施策の客観指標'!$A$4:$AU$1029,COLUMN('04施策の客観指標'!$AP:$AP),FALSE)</f>
        <v>-</v>
      </c>
      <c r="U84" s="528" t="str">
        <f>VLOOKUP($A84&amp;"-"&amp;U$4,'04施策の客観指標'!$A$4:$AU$1029,COLUMN('04施策の客観指標'!$AP:$AP),FALSE)</f>
        <v>-</v>
      </c>
      <c r="V84" s="528" t="str">
        <f>VLOOKUP($A84&amp;"-"&amp;V$4,'04施策の客観指標'!$A$4:$AU$1029,COLUMN('04施策の客観指標'!$AP:$AP),FALSE)</f>
        <v>-</v>
      </c>
      <c r="W84" s="528" t="str">
        <f>VLOOKUP($A84&amp;"-"&amp;W$4,'04施策の客観指標'!$A$4:$AU$1029,COLUMN('04施策の客観指標'!$AP:$AP),FALSE)</f>
        <v>-</v>
      </c>
      <c r="X84" s="528" t="str">
        <f>VLOOKUP($A84&amp;"-"&amp;X$4,'04施策の客観指標'!$A$4:$AU$1029,COLUMN('04施策の客観指標'!$AP:$AP),FALSE)</f>
        <v>-</v>
      </c>
      <c r="Y84" s="528" t="str">
        <f>VLOOKUP($A84&amp;"-"&amp;Y$4,'04施策の客観指標'!$A$4:$AU$1029,COLUMN('04施策の客観指標'!$AP:$AP),FALSE)</f>
        <v>-</v>
      </c>
      <c r="Z84" s="528" t="str">
        <f>VLOOKUP($A84&amp;"-"&amp;Z$4,'04施策の客観指標'!$A$4:$AU$1029,COLUMN('04施策の客観指標'!$AP:$AP),FALSE)</f>
        <v>-</v>
      </c>
      <c r="AA84" s="529" t="str">
        <f>VLOOKUP($A84&amp;"-"&amp;AA$4,'04施策の客観指標'!$A$4:$AU$1029,COLUMN('04施策の客観指標'!$AP:$AP),FALSE)</f>
        <v>-</v>
      </c>
      <c r="AB84" s="547" t="str">
        <f t="shared" si="362"/>
        <v>e</v>
      </c>
      <c r="AC84" s="252">
        <f>VLOOKUP($A84&amp;"-"&amp;S$4,'04施策の客観指標'!$A$4:$AU$1029,COLUMN('04施策の客観指標'!$AU:$AU),FALSE)</f>
        <v>1</v>
      </c>
      <c r="AD84" s="38" t="str">
        <f>VLOOKUP($A84&amp;"-"&amp;T$4,'04施策の客観指標'!$A$4:$AU$1029,COLUMN('04施策の客観指標'!$AU:$AU),FALSE)</f>
        <v>-</v>
      </c>
      <c r="AE84" s="38" t="str">
        <f>VLOOKUP($A84&amp;"-"&amp;U$4,'04施策の客観指標'!$A$4:$AU$1029,COLUMN('04施策の客観指標'!$AU:$AU),FALSE)</f>
        <v>-</v>
      </c>
      <c r="AF84" s="38" t="str">
        <f>VLOOKUP($A84&amp;"-"&amp;V$4,'04施策の客観指標'!$A$4:$AU$1029,COLUMN('04施策の客観指標'!$AU:$AU),FALSE)</f>
        <v>-</v>
      </c>
      <c r="AG84" s="38" t="str">
        <f>VLOOKUP($A84&amp;"-"&amp;W$4,'04施策の客観指標'!$A$4:$AU$1029,COLUMN('04施策の客観指標'!$AU:$AU),FALSE)</f>
        <v>-</v>
      </c>
      <c r="AH84" s="38" t="str">
        <f>VLOOKUP($A84&amp;"-"&amp;X$4,'04施策の客観指標'!$A$4:$AU$1029,COLUMN('04施策の客観指標'!$AU:$AU),FALSE)</f>
        <v>-</v>
      </c>
      <c r="AI84" s="38" t="str">
        <f>VLOOKUP($A84&amp;"-"&amp;Y$4,'04施策の客観指標'!$A$4:$AU$1029,COLUMN('04施策の客観指標'!$AU:$AU),FALSE)</f>
        <v>-</v>
      </c>
      <c r="AJ84" s="38" t="str">
        <f>VLOOKUP($A84&amp;"-"&amp;Z$4,'04施策の客観指標'!$A$4:$AU$1029,COLUMN('04施策の客観指標'!$AU:$AU),FALSE)</f>
        <v>-</v>
      </c>
      <c r="AK84" s="38" t="str">
        <f>VLOOKUP($A84&amp;"-"&amp;AA$4,'04施策の客観指標'!$A$4:$AU$1029,COLUMN('04施策の客観指標'!$AU:$AU),FALSE)</f>
        <v>-</v>
      </c>
      <c r="AL84" s="82">
        <f t="shared" ref="AL84" si="420">SUM(AC84:AK84)</f>
        <v>1</v>
      </c>
      <c r="AM84" s="37">
        <f t="shared" ref="AM84" si="421">_xlfn.SWITCH(S84,"a",4*AC84,"b",3*AC84,"c",2*AC84,"d",1*AC84,"e",0*AC84,"-","")</f>
        <v>0</v>
      </c>
      <c r="AN84" s="38" t="str">
        <f t="shared" ref="AN84" si="422">_xlfn.SWITCH(T84,"a",4*AD84,"b",3*AD84,"c",2*AD84,"d",1*AD84,"e",0*AD84,"-","")</f>
        <v/>
      </c>
      <c r="AO84" s="38" t="str">
        <f t="shared" ref="AO84" si="423">_xlfn.SWITCH(U84,"a",4*AE84,"b",3*AE84,"c",2*AE84,"d",1*AE84,"e",0*AE84,"-","")</f>
        <v/>
      </c>
      <c r="AP84" s="38" t="str">
        <f t="shared" ref="AP84" si="424">_xlfn.SWITCH(V84,"a",4*AF84,"b",3*AF84,"c",2*AF84,"d",1*AF84,"e",0*AF84,"-","")</f>
        <v/>
      </c>
      <c r="AQ84" s="38" t="str">
        <f t="shared" ref="AQ84" si="425">_xlfn.SWITCH(W84,"a",4*AG84,"b",3*AG84,"c",2*AG84,"d",1*AG84,"e",0*AG84,"-","")</f>
        <v/>
      </c>
      <c r="AR84" s="38" t="str">
        <f t="shared" ref="AR84" si="426">_xlfn.SWITCH(X84,"a",4*AH84,"b",3*AH84,"c",2*AH84,"d",1*AH84,"e",0*AH84,"-","")</f>
        <v/>
      </c>
      <c r="AS84" s="38" t="str">
        <f t="shared" ref="AS84" si="427">_xlfn.SWITCH(Y84,"a",4*AI84,"b",3*AI84,"c",2*AI84,"d",1*AI84,"e",0*AI84,"-","")</f>
        <v/>
      </c>
      <c r="AT84" s="38" t="str">
        <f t="shared" ref="AT84" si="428">_xlfn.SWITCH(Z84,"a",4*AJ84,"b",3*AJ84,"c",2*AJ84,"d",1*AJ84,"e",0*AJ84,"-","")</f>
        <v/>
      </c>
      <c r="AU84" s="253" t="str">
        <f t="shared" ref="AU84" si="429">_xlfn.SWITCH(AA84,"a",4*AK84,"b",3*AK84,"c",2*AK84,"d",1*AK84,"e",0*AK84,"-","")</f>
        <v/>
      </c>
      <c r="AV84" s="81">
        <f t="shared" si="200"/>
        <v>0</v>
      </c>
      <c r="AW84" s="534" t="str">
        <f>IF($K84="○",VLOOKUP($C84&amp;"-"&amp;AW$4,'05市民生活実感調査'!$A$3:$BC$218,COLUMN('05市民生活実感調査'!$O:$O),FALSE),"-")</f>
        <v>-</v>
      </c>
      <c r="AX84" s="535" t="str">
        <f>IF($L84="○",VLOOKUP($C84&amp;"-"&amp;AX$4,'05市民生活実感調査'!$A$3:$BC$218,COLUMN('05市民生活実感調査'!$O:$O),FALSE),"-")</f>
        <v>-</v>
      </c>
      <c r="AY84" s="535" t="str">
        <f>IF($M84="○",VLOOKUP($C84&amp;"-"&amp;AY$4,'05市民生活実感調査'!$A$3:$BC$218,COLUMN('05市民生活実感調査'!$O:$O),FALSE),"-")</f>
        <v>-</v>
      </c>
      <c r="AZ84" s="535" t="str">
        <f>IF($N84="○",VLOOKUP($C84&amp;"-"&amp;AZ$4,'05市民生活実感調査'!$A$3:$BC$218,COLUMN('05市民生活実感調査'!$O:$O),FALSE),"-")</f>
        <v>c</v>
      </c>
      <c r="BA84" s="535" t="str">
        <f>IF($O84="○",VLOOKUP($C84&amp;"-"&amp;BA$4,'05市民生活実感調査'!$A$3:$BC$218,COLUMN('05市民生活実感調査'!$O:$O),FALSE),"-")</f>
        <v>-</v>
      </c>
      <c r="BB84" s="535" t="str">
        <f>IF($P84="○",VLOOKUP($C84&amp;"-"&amp;BB$4,'05市民生活実感調査'!$A$3:$BC$218,COLUMN('05市民生活実感調査'!$O:$O),FALSE),"-")</f>
        <v>-</v>
      </c>
      <c r="BC84" s="535" t="str">
        <f>IF($Q84="○",VLOOKUP($C84&amp;"-"&amp;BC$4,'05市民生活実感調査'!$A$3:$BC$218,COLUMN('05市民生活実感調査'!$O:$O),FALSE),"-")</f>
        <v>-</v>
      </c>
      <c r="BD84" s="535" t="str">
        <f>IF($R84="○",VLOOKUP($C84&amp;"-"&amp;BD$4,'05市民生活実感調査'!$A$3:$BC$218,COLUMN('05市民生活実感調査'!$O:$O),FALSE),"-")</f>
        <v>-</v>
      </c>
      <c r="BE84" s="536" t="str">
        <f t="shared" si="363"/>
        <v>c</v>
      </c>
      <c r="BF84" s="37" t="str">
        <f t="shared" ref="BF84" si="430">_xlfn.SWITCH(AW84,"a",4,"b",3,"c",2,"d",1,"e",0,"-","")</f>
        <v/>
      </c>
      <c r="BG84" s="38" t="str">
        <f t="shared" ref="BG84" si="431">_xlfn.SWITCH(AX84,"a",4,"b",3,"c",2,"d",1,"e",0,"-","")</f>
        <v/>
      </c>
      <c r="BH84" s="38" t="str">
        <f t="shared" ref="BH84" si="432">_xlfn.SWITCH(AY84,"a",4,"b",3,"c",2,"d",1,"e",0,"-","")</f>
        <v/>
      </c>
      <c r="BI84" s="38">
        <f t="shared" ref="BI84" si="433">_xlfn.SWITCH(AZ84,"a",4,"b",3,"c",2,"d",1,"e",0,"-","")</f>
        <v>2</v>
      </c>
      <c r="BJ84" s="38" t="str">
        <f t="shared" ref="BJ84" si="434">_xlfn.SWITCH(BA84,"a",4,"b",3,"c",2,"d",1,"e",0,"-","")</f>
        <v/>
      </c>
      <c r="BK84" s="38" t="str">
        <f t="shared" ref="BK84" si="435">_xlfn.SWITCH(BB84,"a",4,"b",3,"c",2,"d",1,"e",0,"-","")</f>
        <v/>
      </c>
      <c r="BL84" s="38" t="str">
        <f t="shared" ref="BL84" si="436">_xlfn.SWITCH(BC84,"a",4,"b",3,"c",2,"d",1,"e",0,"-","")</f>
        <v/>
      </c>
      <c r="BM84" s="38" t="str">
        <f t="shared" ref="BM84" si="437">_xlfn.SWITCH(BD84,"a",4,"b",3,"c",2,"d",1,"e",0,"-","")</f>
        <v/>
      </c>
      <c r="BN84" s="41">
        <f t="shared" ref="BN84" si="438">SUM(BF84:BM84)/COUNT(BF84:BM84)/4</f>
        <v>0.5</v>
      </c>
      <c r="BO84" s="275" t="s">
        <v>125</v>
      </c>
      <c r="BP84" s="5" t="s">
        <v>2223</v>
      </c>
      <c r="BQ84" s="586" t="str">
        <f>VLOOKUP(AB84&amp;BE84&amp;BO84,[25]プルダウン!$AC$2:$AD$71,2,FALSE)</f>
        <v>D</v>
      </c>
      <c r="BR84" s="587" t="str">
        <f>VLOOKUP(BQ84,プルダウン!$A$1:$B$6,2,FALSE)</f>
        <v>政策の目的があまり達成されていない</v>
      </c>
      <c r="BS84" s="176" t="s">
        <v>2622</v>
      </c>
      <c r="BT84" s="195" t="s">
        <v>2623</v>
      </c>
      <c r="BU84" s="161" t="s">
        <v>2288</v>
      </c>
      <c r="BV84" s="296" t="s">
        <v>2731</v>
      </c>
      <c r="BW84" s="115" t="str">
        <f>VLOOKUP($A84&amp;"-"&amp;BW$4,'04施策の客観指標'!$A$4:$AU$1029,COLUMN('04施策の客観指標'!$AQ:$AQ),FALSE)</f>
        <v>-</v>
      </c>
      <c r="BX84" s="7" t="str">
        <f>VLOOKUP($A84&amp;"-"&amp;BX$4,'04施策の客観指標'!$A$4:$AU$1029,COLUMN('04施策の客観指標'!$AQ:$AQ),FALSE)</f>
        <v>-</v>
      </c>
      <c r="BY84" s="7" t="str">
        <f>VLOOKUP($A84&amp;"-"&amp;BY$4,'04施策の客観指標'!$A$4:$AU$1029,COLUMN('04施策の客観指標'!$AQ:$AQ),FALSE)</f>
        <v>-</v>
      </c>
      <c r="BZ84" s="7" t="str">
        <f>VLOOKUP($A84&amp;"-"&amp;BZ$4,'04施策の客観指標'!$A$4:$AU$1029,COLUMN('04施策の客観指標'!$AQ:$AQ),FALSE)</f>
        <v>-</v>
      </c>
      <c r="CA84" s="7" t="str">
        <f>VLOOKUP($A84&amp;"-"&amp;CA$4,'04施策の客観指標'!$A$4:$AU$1029,COLUMN('04施策の客観指標'!$AQ:$AQ),FALSE)</f>
        <v>-</v>
      </c>
      <c r="CB84" s="7" t="str">
        <f>VLOOKUP($A84&amp;"-"&amp;CB$4,'04施策の客観指標'!$A$4:$AU$1029,COLUMN('04施策の客観指標'!$AQ:$AQ),FALSE)</f>
        <v>-</v>
      </c>
      <c r="CC84" s="7" t="str">
        <f>VLOOKUP($A84&amp;"-"&amp;CC$4,'04施策の客観指標'!$A$4:$AU$1029,COLUMN('04施策の客観指標'!$AQ:$AQ),FALSE)</f>
        <v>-</v>
      </c>
      <c r="CD84" s="7" t="str">
        <f>VLOOKUP($A84&amp;"-"&amp;CD$4,'04施策の客観指標'!$A$4:$AU$1029,COLUMN('04施策の客観指標'!$AQ:$AQ),FALSE)</f>
        <v>-</v>
      </c>
      <c r="CE84" s="7" t="str">
        <f>VLOOKUP($A84&amp;"-"&amp;CE$4,'04施策の客観指標'!$A$4:$AU$1029,COLUMN('04施策の客観指標'!$AQ:$AQ),FALSE)</f>
        <v>-</v>
      </c>
      <c r="CF84" s="109" t="str">
        <f t="shared" si="364"/>
        <v>e</v>
      </c>
      <c r="CG84" s="37">
        <f>VLOOKUP($A84&amp;"-"&amp;BW$4,'04施策の客観指標'!$A$4:$AU$1029,COLUMN('04施策の客観指標'!$AU:$AU),FALSE)</f>
        <v>1</v>
      </c>
      <c r="CH84" s="38" t="str">
        <f>VLOOKUP($A84&amp;"-"&amp;BX$4,'04施策の客観指標'!$A$4:$AU$1029,COLUMN('04施策の客観指標'!$AU:$AU),FALSE)</f>
        <v>-</v>
      </c>
      <c r="CI84" s="38" t="str">
        <f>VLOOKUP($A84&amp;"-"&amp;BY$4,'04施策の客観指標'!$A$4:$AU$1029,COLUMN('04施策の客観指標'!$AU:$AU),FALSE)</f>
        <v>-</v>
      </c>
      <c r="CJ84" s="38" t="str">
        <f>VLOOKUP($A84&amp;"-"&amp;BZ$4,'04施策の客観指標'!$A$4:$AU$1029,COLUMN('04施策の客観指標'!$AU:$AU),FALSE)</f>
        <v>-</v>
      </c>
      <c r="CK84" s="38" t="str">
        <f>VLOOKUP($A84&amp;"-"&amp;CA$4,'04施策の客観指標'!$A$4:$AU$1029,COLUMN('04施策の客観指標'!$AU:$AU),FALSE)</f>
        <v>-</v>
      </c>
      <c r="CL84" s="38" t="str">
        <f>VLOOKUP($A84&amp;"-"&amp;CB$4,'04施策の客観指標'!$A$4:$AU$1029,COLUMN('04施策の客観指標'!$AU:$AU),FALSE)</f>
        <v>-</v>
      </c>
      <c r="CM84" s="38" t="str">
        <f>VLOOKUP($A84&amp;"-"&amp;CC$4,'04施策の客観指標'!$A$4:$AU$1029,COLUMN('04施策の客観指標'!$AU:$AU),FALSE)</f>
        <v>-</v>
      </c>
      <c r="CN84" s="38" t="str">
        <f>VLOOKUP($A84&amp;"-"&amp;CD$4,'04施策の客観指標'!$A$4:$AU$1029,COLUMN('04施策の客観指標'!$AU:$AU),FALSE)</f>
        <v>-</v>
      </c>
      <c r="CO84" s="38" t="str">
        <f>VLOOKUP($A84&amp;"-"&amp;CE$4,'04施策の客観指標'!$A$4:$AU$1029,COLUMN('04施策の客観指標'!$AU:$AU),FALSE)</f>
        <v>-</v>
      </c>
      <c r="CP84" s="82">
        <f t="shared" si="365"/>
        <v>1</v>
      </c>
      <c r="CQ84" s="37" t="str">
        <f t="shared" si="301"/>
        <v/>
      </c>
      <c r="CR84" s="38" t="str">
        <f t="shared" si="302"/>
        <v/>
      </c>
      <c r="CS84" s="38" t="str">
        <f t="shared" si="303"/>
        <v/>
      </c>
      <c r="CT84" s="38" t="str">
        <f t="shared" si="304"/>
        <v/>
      </c>
      <c r="CU84" s="38" t="str">
        <f t="shared" si="305"/>
        <v/>
      </c>
      <c r="CV84" s="38" t="str">
        <f t="shared" si="306"/>
        <v/>
      </c>
      <c r="CW84" s="38" t="str">
        <f t="shared" si="307"/>
        <v/>
      </c>
      <c r="CX84" s="38" t="str">
        <f t="shared" si="308"/>
        <v/>
      </c>
      <c r="CY84" s="38" t="str">
        <f t="shared" si="309"/>
        <v/>
      </c>
      <c r="CZ84" s="41">
        <f t="shared" si="366"/>
        <v>0</v>
      </c>
      <c r="DA84" s="37" t="str">
        <f>IF($K84="○",VLOOKUP($C84&amp;"-"&amp;DA$4,'05市民生活実感調査'!$A$3:$BC$218,COLUMN('05市民生活実感調査'!$Y:$Y),FALSE),"-")</f>
        <v>-</v>
      </c>
      <c r="DB84" s="38" t="str">
        <f>IF($L84="○",VLOOKUP($C84&amp;"-"&amp;DB$4,'05市民生活実感調査'!$A$3:$BC$218,COLUMN('05市民生活実感調査'!$Y:$Y),FALSE),"-")</f>
        <v>-</v>
      </c>
      <c r="DC84" s="38" t="str">
        <f>IF($M84="○",VLOOKUP($C84&amp;"-"&amp;DC$4,'05市民生活実感調査'!$A$3:$BC$218,COLUMN('05市民生活実感調査'!$Y:$Y),FALSE),"-")</f>
        <v>-</v>
      </c>
      <c r="DD84" s="38" t="str">
        <f>IF($N84="○",VLOOKUP($C84&amp;"-"&amp;DD$4,'05市民生活実感調査'!$A$3:$BC$218,COLUMN('05市民生活実感調査'!$Y:$Y),FALSE),"-")</f>
        <v>-</v>
      </c>
      <c r="DE84" s="38" t="str">
        <f>IF($O84="○",VLOOKUP($C84&amp;"-"&amp;DE$4,'05市民生活実感調査'!$A$3:$BC$218,COLUMN('05市民生活実感調査'!$Y:$Y),FALSE),"-")</f>
        <v>-</v>
      </c>
      <c r="DF84" s="38" t="str">
        <f>IF($P84="○",VLOOKUP($C84&amp;"-"&amp;DF$4,'05市民生活実感調査'!$A$3:$BC$218,COLUMN('05市民生活実感調査'!$Y:$Y),FALSE),"-")</f>
        <v>-</v>
      </c>
      <c r="DG84" s="38" t="str">
        <f>IF($Q84="○",VLOOKUP($C84&amp;"-"&amp;DG$4,'05市民生活実感調査'!$A$3:$BC$218,COLUMN('05市民生活実感調査'!$Y:$Y),FALSE),"-")</f>
        <v>-</v>
      </c>
      <c r="DH84" s="38" t="str">
        <f>IF($R84="○",VLOOKUP($C84&amp;"-"&amp;DH$4,'05市民生活実感調査'!$A$3:$BC$218,COLUMN('05市民生活実感調査'!$Y:$Y),FALSE),"-")</f>
        <v>-</v>
      </c>
      <c r="DI84" s="109" t="e">
        <f t="shared" si="367"/>
        <v>#DIV/0!</v>
      </c>
      <c r="DJ84" s="37" t="str">
        <f t="shared" si="368"/>
        <v/>
      </c>
      <c r="DK84" s="38" t="str">
        <f t="shared" si="310"/>
        <v/>
      </c>
      <c r="DL84" s="38" t="str">
        <f t="shared" si="311"/>
        <v/>
      </c>
      <c r="DM84" s="38" t="str">
        <f t="shared" si="312"/>
        <v/>
      </c>
      <c r="DN84" s="38" t="str">
        <f t="shared" si="313"/>
        <v/>
      </c>
      <c r="DO84" s="38" t="str">
        <f t="shared" si="314"/>
        <v/>
      </c>
      <c r="DP84" s="38" t="str">
        <f t="shared" si="315"/>
        <v/>
      </c>
      <c r="DQ84" s="38" t="str">
        <f t="shared" si="316"/>
        <v/>
      </c>
      <c r="DR84" s="41" t="e">
        <f t="shared" si="369"/>
        <v>#DIV/0!</v>
      </c>
      <c r="DS84" s="13" t="str">
        <f t="shared" si="370"/>
        <v>市民実感</v>
      </c>
      <c r="DT84" s="5" t="str">
        <f t="shared" si="371"/>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DU84" s="108" t="e">
        <f>VLOOKUP(CF84&amp;DI84&amp;DS84,プルダウン!$AC$2:$AD$51,2,FALSE)</f>
        <v>#DIV/0!</v>
      </c>
      <c r="DV84" s="12" t="e">
        <f>VLOOKUP(DU84,プルダウン!$A$1:$B$6,2,FALSE)</f>
        <v>#DIV/0!</v>
      </c>
      <c r="DW84" s="11"/>
      <c r="DX84" s="12"/>
      <c r="DY84" s="22" t="s">
        <v>81</v>
      </c>
      <c r="DZ84" s="116"/>
      <c r="EA84" s="115" t="str">
        <f>VLOOKUP($A84&amp;"-"&amp;EA$4,'04施策の客観指標'!$A$4:$AU$1029,COLUMN('04施策の客観指標'!$AR:$AR),FALSE)</f>
        <v>-</v>
      </c>
      <c r="EB84" s="7" t="str">
        <f>VLOOKUP($A84&amp;"-"&amp;EB$4,'04施策の客観指標'!$A$4:$AU$1029,COLUMN('04施策の客観指標'!$AR:$AR),FALSE)</f>
        <v>-</v>
      </c>
      <c r="EC84" s="7" t="str">
        <f>VLOOKUP($A84&amp;"-"&amp;EC$4,'04施策の客観指標'!$A$4:$AU$1029,COLUMN('04施策の客観指標'!$AR:$AR),FALSE)</f>
        <v>-</v>
      </c>
      <c r="ED84" s="7" t="str">
        <f>VLOOKUP($A84&amp;"-"&amp;ED$4,'04施策の客観指標'!$A$4:$AU$1029,COLUMN('04施策の客観指標'!$AR:$AR),FALSE)</f>
        <v>-</v>
      </c>
      <c r="EE84" s="7" t="str">
        <f>VLOOKUP($A84&amp;"-"&amp;EE$4,'04施策の客観指標'!$A$4:$AU$1029,COLUMN('04施策の客観指標'!$AR:$AR),FALSE)</f>
        <v>-</v>
      </c>
      <c r="EF84" s="7" t="str">
        <f>VLOOKUP($A84&amp;"-"&amp;EF$4,'04施策の客観指標'!$A$4:$AU$1029,COLUMN('04施策の客観指標'!$AR:$AR),FALSE)</f>
        <v>-</v>
      </c>
      <c r="EG84" s="7" t="str">
        <f>VLOOKUP($A84&amp;"-"&amp;EG$4,'04施策の客観指標'!$A$4:$AU$1029,COLUMN('04施策の客観指標'!$AR:$AR),FALSE)</f>
        <v>-</v>
      </c>
      <c r="EH84" s="7" t="str">
        <f>VLOOKUP($A84&amp;"-"&amp;EH$4,'04施策の客観指標'!$A$4:$AU$1029,COLUMN('04施策の客観指標'!$AR:$AR),FALSE)</f>
        <v>-</v>
      </c>
      <c r="EI84" s="7" t="str">
        <f>VLOOKUP($A84&amp;"-"&amp;EI$4,'04施策の客観指標'!$A$4:$AU$1029,COLUMN('04施策の客観指標'!$AR:$AR),FALSE)</f>
        <v>-</v>
      </c>
      <c r="EJ84" s="109" t="str">
        <f t="shared" si="372"/>
        <v>e</v>
      </c>
      <c r="EK84" s="37">
        <f>VLOOKUP($A84&amp;"-"&amp;EA$4,'04施策の客観指標'!$A$4:$AU$1029,COLUMN('04施策の客観指標'!$AU:$AU),FALSE)</f>
        <v>1</v>
      </c>
      <c r="EL84" s="38" t="str">
        <f>VLOOKUP($A84&amp;"-"&amp;EB$4,'04施策の客観指標'!$A$4:$AU$1029,COLUMN('04施策の客観指標'!$AU:$AU),FALSE)</f>
        <v>-</v>
      </c>
      <c r="EM84" s="38" t="str">
        <f>VLOOKUP($A84&amp;"-"&amp;EC$4,'04施策の客観指標'!$A$4:$AU$1029,COLUMN('04施策の客観指標'!$AU:$AU),FALSE)</f>
        <v>-</v>
      </c>
      <c r="EN84" s="38" t="str">
        <f>VLOOKUP($A84&amp;"-"&amp;ED$4,'04施策の客観指標'!$A$4:$AU$1029,COLUMN('04施策の客観指標'!$AU:$AU),FALSE)</f>
        <v>-</v>
      </c>
      <c r="EO84" s="38" t="str">
        <f>VLOOKUP($A84&amp;"-"&amp;EE$4,'04施策の客観指標'!$A$4:$AU$1029,COLUMN('04施策の客観指標'!$AU:$AU),FALSE)</f>
        <v>-</v>
      </c>
      <c r="EP84" s="38" t="str">
        <f>VLOOKUP($A84&amp;"-"&amp;EF$4,'04施策の客観指標'!$A$4:$AU$1029,COLUMN('04施策の客観指標'!$AU:$AU),FALSE)</f>
        <v>-</v>
      </c>
      <c r="EQ84" s="38" t="str">
        <f>VLOOKUP($A84&amp;"-"&amp;EG$4,'04施策の客観指標'!$A$4:$AU$1029,COLUMN('04施策の客観指標'!$AU:$AU),FALSE)</f>
        <v>-</v>
      </c>
      <c r="ER84" s="38" t="str">
        <f>VLOOKUP($A84&amp;"-"&amp;EH$4,'04施策の客観指標'!$A$4:$AU$1029,COLUMN('04施策の客観指標'!$AU:$AU),FALSE)</f>
        <v>-</v>
      </c>
      <c r="ES84" s="38" t="str">
        <f>VLOOKUP($A84&amp;"-"&amp;EI$4,'04施策の客観指標'!$A$4:$AU$1029,COLUMN('04施策の客観指標'!$AU:$AU),FALSE)</f>
        <v>-</v>
      </c>
      <c r="ET84" s="82">
        <f t="shared" si="373"/>
        <v>1</v>
      </c>
      <c r="EU84" s="37" t="str">
        <f t="shared" si="374"/>
        <v/>
      </c>
      <c r="EV84" s="38" t="str">
        <f t="shared" si="317"/>
        <v/>
      </c>
      <c r="EW84" s="38" t="str">
        <f t="shared" si="318"/>
        <v/>
      </c>
      <c r="EX84" s="38" t="str">
        <f t="shared" si="319"/>
        <v/>
      </c>
      <c r="EY84" s="38" t="str">
        <f t="shared" si="320"/>
        <v/>
      </c>
      <c r="EZ84" s="38" t="str">
        <f t="shared" si="321"/>
        <v/>
      </c>
      <c r="FA84" s="38" t="str">
        <f t="shared" si="322"/>
        <v/>
      </c>
      <c r="FB84" s="38" t="str">
        <f t="shared" si="323"/>
        <v/>
      </c>
      <c r="FC84" s="38" t="str">
        <f t="shared" si="324"/>
        <v/>
      </c>
      <c r="FD84" s="41">
        <f t="shared" si="375"/>
        <v>0</v>
      </c>
      <c r="FE84" s="37" t="str">
        <f>IF($K84="○",VLOOKUP($C84&amp;"-"&amp;FE$4,'05市民生活実感調査'!$A$3:$BC$218,COLUMN('05市民生活実感調査'!$AI:$AI),FALSE),"-")</f>
        <v>-</v>
      </c>
      <c r="FF84" s="38" t="str">
        <f>IF($L84="○",VLOOKUP($C84&amp;"-"&amp;FF$4,'05市民生活実感調査'!$A$3:$BC$218,COLUMN('05市民生活実感調査'!$AI:$AI),FALSE),"-")</f>
        <v>-</v>
      </c>
      <c r="FG84" s="38" t="str">
        <f>IF($M84="○",VLOOKUP($C84&amp;"-"&amp;FG$4,'05市民生活実感調査'!$A$3:$BC$218,COLUMN('05市民生活実感調査'!$AI:$AI),FALSE),"-")</f>
        <v>-</v>
      </c>
      <c r="FH84" s="38" t="str">
        <f>IF($N84="○",VLOOKUP($C84&amp;"-"&amp;FH$4,'05市民生活実感調査'!$A$3:$BC$218,COLUMN('05市民生活実感調査'!$AI:$AI),FALSE),"-")</f>
        <v>-</v>
      </c>
      <c r="FI84" s="38" t="str">
        <f>IF($O84="○",VLOOKUP($C84&amp;"-"&amp;FI$4,'05市民生活実感調査'!$A$3:$BC$218,COLUMN('05市民生活実感調査'!$AI:$AI),FALSE),"-")</f>
        <v>-</v>
      </c>
      <c r="FJ84" s="38" t="str">
        <f>IF($P84="○",VLOOKUP($C84&amp;"-"&amp;FJ$4,'05市民生活実感調査'!$A$3:$BC$218,COLUMN('05市民生活実感調査'!$AI:$AI),FALSE),"-")</f>
        <v>-</v>
      </c>
      <c r="FK84" s="38" t="str">
        <f>IF($Q84="○",VLOOKUP($C84&amp;"-"&amp;FK$4,'05市民生活実感調査'!$A$3:$BC$218,COLUMN('05市民生活実感調査'!$AI:$AI),FALSE),"-")</f>
        <v>-</v>
      </c>
      <c r="FL84" s="38" t="str">
        <f>IF($R84="○",VLOOKUP($C84&amp;"-"&amp;FL$4,'05市民生活実感調査'!$A$3:$BC$218,COLUMN('05市民生活実感調査'!$AI:$AI),FALSE),"-")</f>
        <v>-</v>
      </c>
      <c r="FM84" s="109" t="e">
        <f t="shared" si="376"/>
        <v>#DIV/0!</v>
      </c>
      <c r="FN84" s="37" t="str">
        <f t="shared" si="377"/>
        <v/>
      </c>
      <c r="FO84" s="38" t="str">
        <f t="shared" si="325"/>
        <v/>
      </c>
      <c r="FP84" s="38" t="str">
        <f t="shared" si="326"/>
        <v/>
      </c>
      <c r="FQ84" s="38" t="str">
        <f t="shared" si="327"/>
        <v/>
      </c>
      <c r="FR84" s="38" t="str">
        <f t="shared" si="328"/>
        <v/>
      </c>
      <c r="FS84" s="38" t="str">
        <f t="shared" si="329"/>
        <v/>
      </c>
      <c r="FT84" s="38" t="str">
        <f t="shared" si="330"/>
        <v/>
      </c>
      <c r="FU84" s="38" t="str">
        <f t="shared" si="331"/>
        <v/>
      </c>
      <c r="FV84" s="41" t="e">
        <f t="shared" si="378"/>
        <v>#DIV/0!</v>
      </c>
      <c r="FW84" s="13" t="str">
        <f t="shared" si="379"/>
        <v>市民実感</v>
      </c>
      <c r="FX84" s="5" t="str">
        <f t="shared" si="380"/>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FY84" s="108" t="e">
        <f>VLOOKUP(EJ84&amp;FM84&amp;FW84,プルダウン!$AC$2:$AD$51,2,FALSE)</f>
        <v>#DIV/0!</v>
      </c>
      <c r="FZ84" s="12" t="e">
        <f>VLOOKUP(FY84,プルダウン!$A$1:$B$6,2,FALSE)</f>
        <v>#DIV/0!</v>
      </c>
      <c r="GA84" s="11"/>
      <c r="GB84" s="12"/>
      <c r="GC84" s="22" t="s">
        <v>81</v>
      </c>
      <c r="GD84" s="116"/>
      <c r="GE84" s="115" t="str">
        <f>VLOOKUP($A84&amp;"-"&amp;GE$4,'04施策の客観指標'!$A$4:$AU$1029,COLUMN('04施策の客観指標'!$AS:$AS),FALSE)</f>
        <v>-</v>
      </c>
      <c r="GF84" s="7" t="str">
        <f>VLOOKUP($A84&amp;"-"&amp;GF$4,'04施策の客観指標'!$A$4:$AU$1029,COLUMN('04施策の客観指標'!$AS:$AS),FALSE)</f>
        <v>-</v>
      </c>
      <c r="GG84" s="7" t="str">
        <f>VLOOKUP($A84&amp;"-"&amp;GG$4,'04施策の客観指標'!$A$4:$AU$1029,COLUMN('04施策の客観指標'!$AS:$AS),FALSE)</f>
        <v>-</v>
      </c>
      <c r="GH84" s="7" t="str">
        <f>VLOOKUP($A84&amp;"-"&amp;GH$4,'04施策の客観指標'!$A$4:$AU$1029,COLUMN('04施策の客観指標'!$AS:$AS),FALSE)</f>
        <v>-</v>
      </c>
      <c r="GI84" s="7" t="str">
        <f>VLOOKUP($A84&amp;"-"&amp;GI$4,'04施策の客観指標'!$A$4:$AU$1029,COLUMN('04施策の客観指標'!$AS:$AS),FALSE)</f>
        <v>-</v>
      </c>
      <c r="GJ84" s="7" t="str">
        <f>VLOOKUP($A84&amp;"-"&amp;GJ$4,'04施策の客観指標'!$A$4:$AU$1029,COLUMN('04施策の客観指標'!$AS:$AS),FALSE)</f>
        <v>-</v>
      </c>
      <c r="GK84" s="7" t="str">
        <f>VLOOKUP($A84&amp;"-"&amp;GK$4,'04施策の客観指標'!$A$4:$AU$1029,COLUMN('04施策の客観指標'!$AS:$AS),FALSE)</f>
        <v>-</v>
      </c>
      <c r="GL84" s="7" t="str">
        <f>VLOOKUP($A84&amp;"-"&amp;GL$4,'04施策の客観指標'!$A$4:$AU$1029,COLUMN('04施策の客観指標'!$AS:$AS),FALSE)</f>
        <v>-</v>
      </c>
      <c r="GM84" s="7" t="str">
        <f>VLOOKUP($A84&amp;"-"&amp;GM$4,'04施策の客観指標'!$A$4:$AU$1029,COLUMN('04施策の客観指標'!$AS:$AS),FALSE)</f>
        <v>-</v>
      </c>
      <c r="GN84" s="109" t="str">
        <f t="shared" si="381"/>
        <v>e</v>
      </c>
      <c r="GO84" s="37">
        <f>VLOOKUP($A84&amp;"-"&amp;GE$4,'04施策の客観指標'!$A$4:$AU$1029,COLUMN('04施策の客観指標'!$AU:$AU),FALSE)</f>
        <v>1</v>
      </c>
      <c r="GP84" s="38" t="str">
        <f>VLOOKUP($A84&amp;"-"&amp;GF$4,'04施策の客観指標'!$A$4:$AU$1029,COLUMN('04施策の客観指標'!$AU:$AU),FALSE)</f>
        <v>-</v>
      </c>
      <c r="GQ84" s="38" t="str">
        <f>VLOOKUP($A84&amp;"-"&amp;GG$4,'04施策の客観指標'!$A$4:$AU$1029,COLUMN('04施策の客観指標'!$AU:$AU),FALSE)</f>
        <v>-</v>
      </c>
      <c r="GR84" s="38" t="str">
        <f>VLOOKUP($A84&amp;"-"&amp;GH$4,'04施策の客観指標'!$A$4:$AU$1029,COLUMN('04施策の客観指標'!$AU:$AU),FALSE)</f>
        <v>-</v>
      </c>
      <c r="GS84" s="38" t="str">
        <f>VLOOKUP($A84&amp;"-"&amp;GI$4,'04施策の客観指標'!$A$4:$AU$1029,COLUMN('04施策の客観指標'!$AU:$AU),FALSE)</f>
        <v>-</v>
      </c>
      <c r="GT84" s="38" t="str">
        <f>VLOOKUP($A84&amp;"-"&amp;GJ$4,'04施策の客観指標'!$A$4:$AU$1029,COLUMN('04施策の客観指標'!$AU:$AU),FALSE)</f>
        <v>-</v>
      </c>
      <c r="GU84" s="38" t="str">
        <f>VLOOKUP($A84&amp;"-"&amp;GK$4,'04施策の客観指標'!$A$4:$AU$1029,COLUMN('04施策の客観指標'!$AU:$AU),FALSE)</f>
        <v>-</v>
      </c>
      <c r="GV84" s="38" t="str">
        <f>VLOOKUP($A84&amp;"-"&amp;GL$4,'04施策の客観指標'!$A$4:$AU$1029,COLUMN('04施策の客観指標'!$AU:$AU),FALSE)</f>
        <v>-</v>
      </c>
      <c r="GW84" s="38" t="str">
        <f>VLOOKUP($A84&amp;"-"&amp;GM$4,'04施策の客観指標'!$A$4:$AU$1029,COLUMN('04施策の客観指標'!$AU:$AU),FALSE)</f>
        <v>-</v>
      </c>
      <c r="GX84" s="82">
        <f t="shared" si="382"/>
        <v>1</v>
      </c>
      <c r="GY84" s="37" t="str">
        <f t="shared" si="383"/>
        <v/>
      </c>
      <c r="GZ84" s="38" t="str">
        <f t="shared" si="332"/>
        <v/>
      </c>
      <c r="HA84" s="38" t="str">
        <f t="shared" si="333"/>
        <v/>
      </c>
      <c r="HB84" s="38" t="str">
        <f t="shared" si="334"/>
        <v/>
      </c>
      <c r="HC84" s="38" t="str">
        <f t="shared" si="335"/>
        <v/>
      </c>
      <c r="HD84" s="38" t="str">
        <f t="shared" si="336"/>
        <v/>
      </c>
      <c r="HE84" s="38" t="str">
        <f t="shared" si="337"/>
        <v/>
      </c>
      <c r="HF84" s="38" t="str">
        <f t="shared" si="338"/>
        <v/>
      </c>
      <c r="HG84" s="38" t="str">
        <f t="shared" si="339"/>
        <v/>
      </c>
      <c r="HH84" s="41">
        <f t="shared" si="384"/>
        <v>0</v>
      </c>
      <c r="HI84" s="37" t="str">
        <f>IF($K84="○",VLOOKUP($C84&amp;"-"&amp;HI$4,'05市民生活実感調査'!$A$3:$BC$218,COLUMN('05市民生活実感調査'!$AS:$AS),FALSE),"-")</f>
        <v>-</v>
      </c>
      <c r="HJ84" s="38" t="str">
        <f>IF($L84="○",VLOOKUP($C84&amp;"-"&amp;HJ$4,'05市民生活実感調査'!$A$3:$BC$218,COLUMN('05市民生活実感調査'!$AS:$AS),FALSE),"-")</f>
        <v>-</v>
      </c>
      <c r="HK84" s="38" t="str">
        <f>IF($M84="○",VLOOKUP($C84&amp;"-"&amp;HK$4,'05市民生活実感調査'!$A$3:$BC$218,COLUMN('05市民生活実感調査'!$AS:$AS),FALSE),"-")</f>
        <v>-</v>
      </c>
      <c r="HL84" s="38" t="str">
        <f>IF($N84="○",VLOOKUP($C84&amp;"-"&amp;HL$4,'05市民生活実感調査'!$A$3:$BC$218,COLUMN('05市民生活実感調査'!$AS:$AS),FALSE),"-")</f>
        <v>-</v>
      </c>
      <c r="HM84" s="38" t="str">
        <f>IF($O84="○",VLOOKUP($C84&amp;"-"&amp;HM$4,'05市民生活実感調査'!$A$3:$BC$218,COLUMN('05市民生活実感調査'!$AS:$AS),FALSE),"-")</f>
        <v>-</v>
      </c>
      <c r="HN84" s="38" t="str">
        <f>IF($P84="○",VLOOKUP($C84&amp;"-"&amp;HN$4,'05市民生活実感調査'!$A$3:$BC$218,COLUMN('05市民生活実感調査'!$AS:$AS),FALSE),"-")</f>
        <v>-</v>
      </c>
      <c r="HO84" s="38" t="str">
        <f>IF($Q84="○",VLOOKUP($C84&amp;"-"&amp;HO$4,'05市民生活実感調査'!$A$3:$BC$218,COLUMN('05市民生活実感調査'!$AS:$AS),FALSE),"-")</f>
        <v>-</v>
      </c>
      <c r="HP84" s="38" t="str">
        <f>IF($R84="○",VLOOKUP($C84&amp;"-"&amp;HP$4,'05市民生活実感調査'!$A$3:$BC$218,COLUMN('05市民生活実感調査'!$AS:$AS),FALSE),"-")</f>
        <v>-</v>
      </c>
      <c r="HQ84" s="109" t="e">
        <f t="shared" si="385"/>
        <v>#DIV/0!</v>
      </c>
      <c r="HR84" s="37" t="str">
        <f t="shared" si="386"/>
        <v/>
      </c>
      <c r="HS84" s="38" t="str">
        <f t="shared" si="340"/>
        <v/>
      </c>
      <c r="HT84" s="38" t="str">
        <f t="shared" si="341"/>
        <v/>
      </c>
      <c r="HU84" s="38" t="str">
        <f t="shared" si="342"/>
        <v/>
      </c>
      <c r="HV84" s="38" t="str">
        <f t="shared" si="343"/>
        <v/>
      </c>
      <c r="HW84" s="38" t="str">
        <f t="shared" si="344"/>
        <v/>
      </c>
      <c r="HX84" s="38" t="str">
        <f t="shared" si="345"/>
        <v/>
      </c>
      <c r="HY84" s="38" t="str">
        <f t="shared" si="346"/>
        <v/>
      </c>
      <c r="HZ84" s="41" t="e">
        <f t="shared" si="387"/>
        <v>#DIV/0!</v>
      </c>
      <c r="IA84" s="13" t="str">
        <f t="shared" si="388"/>
        <v>市民実感</v>
      </c>
      <c r="IB84" s="5" t="str">
        <f t="shared" si="389"/>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IC84" s="108" t="e">
        <f>VLOOKUP(GN84&amp;HQ84&amp;IA84,プルダウン!$AC$2:$AD$51,2,FALSE)</f>
        <v>#DIV/0!</v>
      </c>
      <c r="ID84" s="12" t="e">
        <f>VLOOKUP(IC84,プルダウン!$A$1:$B$6,2,FALSE)</f>
        <v>#DIV/0!</v>
      </c>
      <c r="IE84" s="11"/>
      <c r="IF84" s="12"/>
      <c r="IG84" s="22" t="s">
        <v>81</v>
      </c>
      <c r="IH84" s="116"/>
      <c r="II84" s="115" t="str">
        <f>VLOOKUP($A84&amp;"-"&amp;II$4,'04施策の客観指標'!$A$4:$AU$1029,COLUMN('04施策の客観指標'!$AT:$AT),FALSE)</f>
        <v>-</v>
      </c>
      <c r="IJ84" s="7" t="str">
        <f>VLOOKUP($A84&amp;"-"&amp;IJ$4,'04施策の客観指標'!$A$4:$AU$1029,COLUMN('04施策の客観指標'!$AT:$AT),FALSE)</f>
        <v>-</v>
      </c>
      <c r="IK84" s="7" t="str">
        <f>VLOOKUP($A84&amp;"-"&amp;IK$4,'04施策の客観指標'!$A$4:$AU$1029,COLUMN('04施策の客観指標'!$AT:$AT),FALSE)</f>
        <v>-</v>
      </c>
      <c r="IL84" s="7" t="str">
        <f>VLOOKUP($A84&amp;"-"&amp;IL$4,'04施策の客観指標'!$A$4:$AU$1029,COLUMN('04施策の客観指標'!$AT:$AT),FALSE)</f>
        <v>-</v>
      </c>
      <c r="IM84" s="7" t="str">
        <f>VLOOKUP($A84&amp;"-"&amp;IM$4,'04施策の客観指標'!$A$4:$AU$1029,COLUMN('04施策の客観指標'!$AT:$AT),FALSE)</f>
        <v>-</v>
      </c>
      <c r="IN84" s="7" t="str">
        <f>VLOOKUP($A84&amp;"-"&amp;IN$4,'04施策の客観指標'!$A$4:$AU$1029,COLUMN('04施策の客観指標'!$AT:$AT),FALSE)</f>
        <v>-</v>
      </c>
      <c r="IO84" s="7" t="str">
        <f>VLOOKUP($A84&amp;"-"&amp;IO$4,'04施策の客観指標'!$A$4:$AU$1029,COLUMN('04施策の客観指標'!$AT:$AT),FALSE)</f>
        <v>-</v>
      </c>
      <c r="IP84" s="7" t="str">
        <f>VLOOKUP($A84&amp;"-"&amp;IP$4,'04施策の客観指標'!$A$4:$AU$1029,COLUMN('04施策の客観指標'!$AT:$AT),FALSE)</f>
        <v>-</v>
      </c>
      <c r="IQ84" s="7" t="str">
        <f>VLOOKUP($A84&amp;"-"&amp;IQ$4,'04施策の客観指標'!$A$4:$AU$1029,COLUMN('04施策の客観指標'!$AT:$AT),FALSE)</f>
        <v>-</v>
      </c>
      <c r="IR84" s="109" t="str">
        <f t="shared" si="390"/>
        <v>e</v>
      </c>
      <c r="IS84" s="37">
        <f>VLOOKUP($A84&amp;"-"&amp;II$4,'04施策の客観指標'!$A$4:$AU$1029,COLUMN('04施策の客観指標'!$AU:$AU),FALSE)</f>
        <v>1</v>
      </c>
      <c r="IT84" s="38" t="str">
        <f>VLOOKUP($A84&amp;"-"&amp;IJ$4,'04施策の客観指標'!$A$4:$AU$1029,COLUMN('04施策の客観指標'!$AU:$AU),FALSE)</f>
        <v>-</v>
      </c>
      <c r="IU84" s="38" t="str">
        <f>VLOOKUP($A84&amp;"-"&amp;IK$4,'04施策の客観指標'!$A$4:$AU$1029,COLUMN('04施策の客観指標'!$AU:$AU),FALSE)</f>
        <v>-</v>
      </c>
      <c r="IV84" s="38" t="str">
        <f>VLOOKUP($A84&amp;"-"&amp;IL$4,'04施策の客観指標'!$A$4:$AU$1029,COLUMN('04施策の客観指標'!$AU:$AU),FALSE)</f>
        <v>-</v>
      </c>
      <c r="IW84" s="38" t="str">
        <f>VLOOKUP($A84&amp;"-"&amp;IM$4,'04施策の客観指標'!$A$4:$AU$1029,COLUMN('04施策の客観指標'!$AU:$AU),FALSE)</f>
        <v>-</v>
      </c>
      <c r="IX84" s="38" t="str">
        <f>VLOOKUP($A84&amp;"-"&amp;IN$4,'04施策の客観指標'!$A$4:$AU$1029,COLUMN('04施策の客観指標'!$AU:$AU),FALSE)</f>
        <v>-</v>
      </c>
      <c r="IY84" s="38" t="str">
        <f>VLOOKUP($A84&amp;"-"&amp;IO$4,'04施策の客観指標'!$A$4:$AU$1029,COLUMN('04施策の客観指標'!$AU:$AU),FALSE)</f>
        <v>-</v>
      </c>
      <c r="IZ84" s="38" t="str">
        <f>VLOOKUP($A84&amp;"-"&amp;IP$4,'04施策の客観指標'!$A$4:$AU$1029,COLUMN('04施策の客観指標'!$AU:$AU),FALSE)</f>
        <v>-</v>
      </c>
      <c r="JA84" s="38" t="str">
        <f>VLOOKUP($A84&amp;"-"&amp;IQ$4,'04施策の客観指標'!$A$4:$AU$1029,COLUMN('04施策の客観指標'!$AU:$AU),FALSE)</f>
        <v>-</v>
      </c>
      <c r="JB84" s="82">
        <f t="shared" si="391"/>
        <v>1</v>
      </c>
      <c r="JC84" s="37" t="str">
        <f t="shared" si="392"/>
        <v/>
      </c>
      <c r="JD84" s="38" t="str">
        <f t="shared" si="347"/>
        <v/>
      </c>
      <c r="JE84" s="38" t="str">
        <f t="shared" si="348"/>
        <v/>
      </c>
      <c r="JF84" s="38" t="str">
        <f t="shared" si="349"/>
        <v/>
      </c>
      <c r="JG84" s="38" t="str">
        <f t="shared" si="350"/>
        <v/>
      </c>
      <c r="JH84" s="38" t="str">
        <f t="shared" si="351"/>
        <v/>
      </c>
      <c r="JI84" s="38" t="str">
        <f t="shared" si="352"/>
        <v/>
      </c>
      <c r="JJ84" s="38" t="str">
        <f t="shared" si="353"/>
        <v/>
      </c>
      <c r="JK84" s="38" t="str">
        <f t="shared" si="354"/>
        <v/>
      </c>
      <c r="JL84" s="41">
        <f t="shared" si="393"/>
        <v>0</v>
      </c>
      <c r="JM84" s="37" t="str">
        <f>IF($K84="○",VLOOKUP($C84&amp;"-"&amp;JM$4,'05市民生活実感調査'!$A$3:$BC$218,COLUMN('05市民生活実感調査'!$BC:$BC),FALSE),"-")</f>
        <v>-</v>
      </c>
      <c r="JN84" s="38" t="str">
        <f>IF($L84="○",VLOOKUP($C84&amp;"-"&amp;JN$4,'05市民生活実感調査'!$A$3:$BC$218,COLUMN('05市民生活実感調査'!$BC:$BC),FALSE),"-")</f>
        <v>-</v>
      </c>
      <c r="JO84" s="38" t="str">
        <f>IF($M84="○",VLOOKUP($C84&amp;"-"&amp;JO$4,'05市民生活実感調査'!$A$3:$BC$218,COLUMN('05市民生活実感調査'!$BC:$BC),FALSE),"-")</f>
        <v>-</v>
      </c>
      <c r="JP84" s="38" t="str">
        <f>IF($N84="○",VLOOKUP($C84&amp;"-"&amp;JP$4,'05市民生活実感調査'!$A$3:$BC$218,COLUMN('05市民生活実感調査'!$BC:$BC),FALSE),"-")</f>
        <v>-</v>
      </c>
      <c r="JQ84" s="38" t="str">
        <f>IF($O84="○",VLOOKUP($C84&amp;"-"&amp;JQ$4,'05市民生活実感調査'!$A$3:$BC$218,COLUMN('05市民生活実感調査'!$BC:$BC),FALSE),"-")</f>
        <v>-</v>
      </c>
      <c r="JR84" s="38" t="str">
        <f>IF($P84="○",VLOOKUP($C84&amp;"-"&amp;JR$4,'05市民生活実感調査'!$A$3:$BC$218,COLUMN('05市民生活実感調査'!$BC:$BC),FALSE),"-")</f>
        <v>-</v>
      </c>
      <c r="JS84" s="38" t="str">
        <f>IF($Q84="○",VLOOKUP($C84&amp;"-"&amp;JS$4,'05市民生活実感調査'!$A$3:$BC$218,COLUMN('05市民生活実感調査'!$BC:$BC),FALSE),"-")</f>
        <v>-</v>
      </c>
      <c r="JT84" s="38" t="str">
        <f>IF($R84="○",VLOOKUP($C84&amp;"-"&amp;JT$4,'05市民生活実感調査'!$A$3:$BC$218,COLUMN('05市民生活実感調査'!$BC:$BC),FALSE),"-")</f>
        <v>-</v>
      </c>
      <c r="JU84" s="109" t="e">
        <f t="shared" si="394"/>
        <v>#DIV/0!</v>
      </c>
      <c r="JV84" s="37" t="str">
        <f t="shared" si="395"/>
        <v/>
      </c>
      <c r="JW84" s="38" t="str">
        <f t="shared" si="355"/>
        <v/>
      </c>
      <c r="JX84" s="38" t="str">
        <f t="shared" si="356"/>
        <v/>
      </c>
      <c r="JY84" s="38" t="str">
        <f t="shared" si="357"/>
        <v/>
      </c>
      <c r="JZ84" s="38" t="str">
        <f t="shared" si="358"/>
        <v/>
      </c>
      <c r="KA84" s="38" t="str">
        <f t="shared" si="359"/>
        <v/>
      </c>
      <c r="KB84" s="38" t="str">
        <f t="shared" si="360"/>
        <v/>
      </c>
      <c r="KC84" s="38" t="str">
        <f t="shared" si="361"/>
        <v/>
      </c>
      <c r="KD84" s="41" t="e">
        <f t="shared" si="396"/>
        <v>#DIV/0!</v>
      </c>
      <c r="KE84" s="13" t="str">
        <f t="shared" si="397"/>
        <v>市民実感</v>
      </c>
      <c r="KF84" s="5" t="str">
        <f t="shared" si="398"/>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KG84" s="108" t="e">
        <f>VLOOKUP(IR84&amp;JU84&amp;KE84,プルダウン!$AC$2:$AD$51,2,FALSE)</f>
        <v>#DIV/0!</v>
      </c>
      <c r="KH84" s="12" t="e">
        <f>VLOOKUP(KG84,プルダウン!$A$1:$B$6,2,FALSE)</f>
        <v>#DIV/0!</v>
      </c>
      <c r="KI84" s="11"/>
      <c r="KJ84" s="12"/>
      <c r="KK84" s="22" t="s">
        <v>81</v>
      </c>
      <c r="KL84" s="5"/>
    </row>
    <row r="85" spans="1:298" ht="180.75" customHeight="1">
      <c r="A85" s="18">
        <v>2105</v>
      </c>
      <c r="B85" s="5" t="s">
        <v>239</v>
      </c>
      <c r="C85" s="47">
        <f t="shared" si="140"/>
        <v>21</v>
      </c>
      <c r="D85" s="12" t="str">
        <f>IFERROR(VLOOKUP(C85,プルダウン!$L$2:$M$28,2,FALSE),"-")</f>
        <v>土地・空間利用と都市機能配置</v>
      </c>
      <c r="E85" s="5"/>
      <c r="F85" s="9" t="s">
        <v>2120</v>
      </c>
      <c r="G85" s="20" t="s">
        <v>2565</v>
      </c>
      <c r="H85" s="11"/>
      <c r="I85" s="20"/>
      <c r="J85" s="5"/>
      <c r="K85" s="42" t="s">
        <v>85</v>
      </c>
      <c r="L85" s="43" t="s">
        <v>85</v>
      </c>
      <c r="M85" s="43" t="s">
        <v>85</v>
      </c>
      <c r="N85" s="43" t="s">
        <v>85</v>
      </c>
      <c r="O85" s="43" t="s">
        <v>392</v>
      </c>
      <c r="P85" s="43" t="s">
        <v>85</v>
      </c>
      <c r="Q85" s="43" t="s">
        <v>85</v>
      </c>
      <c r="R85" s="41" t="s">
        <v>85</v>
      </c>
      <c r="S85" s="546" t="str">
        <f>VLOOKUP($A85&amp;"-"&amp;S$4,'04施策の客観指標'!$A$4:$AU$1029,COLUMN('04施策の客観指標'!$AP:$AP),FALSE)</f>
        <v>a</v>
      </c>
      <c r="T85" s="528" t="str">
        <f>VLOOKUP($A85&amp;"-"&amp;T$4,'04施策の客観指標'!$A$4:$AU$1029,COLUMN('04施策の客観指標'!$AP:$AP),FALSE)</f>
        <v>a</v>
      </c>
      <c r="U85" s="528" t="str">
        <f>VLOOKUP($A85&amp;"-"&amp;U$4,'04施策の客観指標'!$A$4:$AU$1029,COLUMN('04施策の客観指標'!$AP:$AP),FALSE)</f>
        <v>-</v>
      </c>
      <c r="V85" s="528" t="str">
        <f>VLOOKUP($A85&amp;"-"&amp;V$4,'04施策の客観指標'!$A$4:$AU$1029,COLUMN('04施策の客観指標'!$AP:$AP),FALSE)</f>
        <v>-</v>
      </c>
      <c r="W85" s="528" t="str">
        <f>VLOOKUP($A85&amp;"-"&amp;W$4,'04施策の客観指標'!$A$4:$AU$1029,COLUMN('04施策の客観指標'!$AP:$AP),FALSE)</f>
        <v>-</v>
      </c>
      <c r="X85" s="528" t="str">
        <f>VLOOKUP($A85&amp;"-"&amp;X$4,'04施策の客観指標'!$A$4:$AU$1029,COLUMN('04施策の客観指標'!$AP:$AP),FALSE)</f>
        <v>-</v>
      </c>
      <c r="Y85" s="528" t="str">
        <f>VLOOKUP($A85&amp;"-"&amp;Y$4,'04施策の客観指標'!$A$4:$AU$1029,COLUMN('04施策の客観指標'!$AP:$AP),FALSE)</f>
        <v>-</v>
      </c>
      <c r="Z85" s="528" t="str">
        <f>VLOOKUP($A85&amp;"-"&amp;Z$4,'04施策の客観指標'!$A$4:$AU$1029,COLUMN('04施策の客観指標'!$AP:$AP),FALSE)</f>
        <v>-</v>
      </c>
      <c r="AA85" s="529" t="str">
        <f>VLOOKUP($A85&amp;"-"&amp;AA$4,'04施策の客観指標'!$A$4:$AU$1029,COLUMN('04施策の客観指標'!$AP:$AP),FALSE)</f>
        <v>-</v>
      </c>
      <c r="AB85" s="547" t="str">
        <f t="shared" si="362"/>
        <v>a</v>
      </c>
      <c r="AC85" s="252">
        <f>VLOOKUP($A85&amp;"-"&amp;S$4,'04施策の客観指標'!$A$4:$AU$1029,COLUMN('04施策の客観指標'!$AU:$AU),FALSE)</f>
        <v>1</v>
      </c>
      <c r="AD85" s="38">
        <f>VLOOKUP($A85&amp;"-"&amp;T$4,'04施策の客観指標'!$A$4:$AU$1029,COLUMN('04施策の客観指標'!$AU:$AU),FALSE)</f>
        <v>1</v>
      </c>
      <c r="AE85" s="38" t="str">
        <f>VLOOKUP($A85&amp;"-"&amp;U$4,'04施策の客観指標'!$A$4:$AU$1029,COLUMN('04施策の客観指標'!$AU:$AU),FALSE)</f>
        <v>-</v>
      </c>
      <c r="AF85" s="38" t="str">
        <f>VLOOKUP($A85&amp;"-"&amp;V$4,'04施策の客観指標'!$A$4:$AU$1029,COLUMN('04施策の客観指標'!$AU:$AU),FALSE)</f>
        <v>-</v>
      </c>
      <c r="AG85" s="38" t="str">
        <f>VLOOKUP($A85&amp;"-"&amp;W$4,'04施策の客観指標'!$A$4:$AU$1029,COLUMN('04施策の客観指標'!$AU:$AU),FALSE)</f>
        <v>-</v>
      </c>
      <c r="AH85" s="38" t="str">
        <f>VLOOKUP($A85&amp;"-"&amp;X$4,'04施策の客観指標'!$A$4:$AU$1029,COLUMN('04施策の客観指標'!$AU:$AU),FALSE)</f>
        <v>-</v>
      </c>
      <c r="AI85" s="38" t="str">
        <f>VLOOKUP($A85&amp;"-"&amp;Y$4,'04施策の客観指標'!$A$4:$AU$1029,COLUMN('04施策の客観指標'!$AU:$AU),FALSE)</f>
        <v>-</v>
      </c>
      <c r="AJ85" s="38" t="str">
        <f>VLOOKUP($A85&amp;"-"&amp;Z$4,'04施策の客観指標'!$A$4:$AU$1029,COLUMN('04施策の客観指標'!$AU:$AU),FALSE)</f>
        <v>-</v>
      </c>
      <c r="AK85" s="38" t="str">
        <f>VLOOKUP($A85&amp;"-"&amp;AA$4,'04施策の客観指標'!$A$4:$AU$1029,COLUMN('04施策の客観指標'!$AU:$AU),FALSE)</f>
        <v>-</v>
      </c>
      <c r="AL85" s="82">
        <f t="shared" si="141"/>
        <v>2</v>
      </c>
      <c r="AM85" s="37">
        <f t="shared" si="142"/>
        <v>4</v>
      </c>
      <c r="AN85" s="38">
        <f t="shared" si="143"/>
        <v>4</v>
      </c>
      <c r="AO85" s="38" t="str">
        <f t="shared" si="144"/>
        <v/>
      </c>
      <c r="AP85" s="38" t="str">
        <f t="shared" si="145"/>
        <v/>
      </c>
      <c r="AQ85" s="38" t="str">
        <f t="shared" si="146"/>
        <v/>
      </c>
      <c r="AR85" s="38" t="str">
        <f t="shared" si="147"/>
        <v/>
      </c>
      <c r="AS85" s="38" t="str">
        <f t="shared" si="148"/>
        <v/>
      </c>
      <c r="AT85" s="38" t="str">
        <f t="shared" si="149"/>
        <v/>
      </c>
      <c r="AU85" s="253" t="str">
        <f t="shared" si="150"/>
        <v/>
      </c>
      <c r="AV85" s="81">
        <f t="shared" si="200"/>
        <v>1</v>
      </c>
      <c r="AW85" s="534" t="str">
        <f>IF($K85="○",VLOOKUP($C85&amp;"-"&amp;AW$4,'05市民生活実感調査'!$A$3:$BC$218,COLUMN('05市民生活実感調査'!$O:$O),FALSE),"-")</f>
        <v>-</v>
      </c>
      <c r="AX85" s="535" t="str">
        <f>IF($L85="○",VLOOKUP($C85&amp;"-"&amp;AX$4,'05市民生活実感調査'!$A$3:$BC$218,COLUMN('05市民生活実感調査'!$O:$O),FALSE),"-")</f>
        <v>-</v>
      </c>
      <c r="AY85" s="535" t="str">
        <f>IF($M85="○",VLOOKUP($C85&amp;"-"&amp;AY$4,'05市民生活実感調査'!$A$3:$BC$218,COLUMN('05市民生活実感調査'!$O:$O),FALSE),"-")</f>
        <v>-</v>
      </c>
      <c r="AZ85" s="535" t="str">
        <f>IF($N85="○",VLOOKUP($C85&amp;"-"&amp;AZ$4,'05市民生活実感調査'!$A$3:$BC$218,COLUMN('05市民生活実感調査'!$O:$O),FALSE),"-")</f>
        <v>-</v>
      </c>
      <c r="BA85" s="535" t="str">
        <f>IF($O85="○",VLOOKUP($C85&amp;"-"&amp;BA$4,'05市民生活実感調査'!$A$3:$BC$218,COLUMN('05市民生活実感調査'!$O:$O),FALSE),"-")</f>
        <v>d</v>
      </c>
      <c r="BB85" s="535" t="str">
        <f>IF($P85="○",VLOOKUP($C85&amp;"-"&amp;BB$4,'05市民生活実感調査'!$A$3:$BC$218,COLUMN('05市民生活実感調査'!$O:$O),FALSE),"-")</f>
        <v>-</v>
      </c>
      <c r="BC85" s="535" t="str">
        <f>IF($Q85="○",VLOOKUP($C85&amp;"-"&amp;BC$4,'05市民生活実感調査'!$A$3:$BC$218,COLUMN('05市民生活実感調査'!$O:$O),FALSE),"-")</f>
        <v>-</v>
      </c>
      <c r="BD85" s="535" t="str">
        <f>IF($R85="○",VLOOKUP($C85&amp;"-"&amp;BD$4,'05市民生活実感調査'!$A$3:$BC$218,COLUMN('05市民生活実感調査'!$O:$O),FALSE),"-")</f>
        <v>-</v>
      </c>
      <c r="BE85" s="536" t="str">
        <f t="shared" si="363"/>
        <v>d</v>
      </c>
      <c r="BF85" s="37" t="str">
        <f t="shared" si="151"/>
        <v/>
      </c>
      <c r="BG85" s="38" t="str">
        <f t="shared" si="152"/>
        <v/>
      </c>
      <c r="BH85" s="38" t="str">
        <f t="shared" si="153"/>
        <v/>
      </c>
      <c r="BI85" s="38" t="str">
        <f t="shared" si="154"/>
        <v/>
      </c>
      <c r="BJ85" s="38">
        <f t="shared" si="155"/>
        <v>1</v>
      </c>
      <c r="BK85" s="38" t="str">
        <f t="shared" si="156"/>
        <v/>
      </c>
      <c r="BL85" s="38" t="str">
        <f t="shared" si="157"/>
        <v/>
      </c>
      <c r="BM85" s="38" t="str">
        <f t="shared" si="158"/>
        <v/>
      </c>
      <c r="BN85" s="41">
        <f t="shared" si="159"/>
        <v>0.25</v>
      </c>
      <c r="BO85" s="264" t="s">
        <v>124</v>
      </c>
      <c r="BP85" s="161" t="s">
        <v>2618</v>
      </c>
      <c r="BQ85" s="586" t="str">
        <f>VLOOKUP(AB85&amp;BE85&amp;BO85,[25]プルダウン!$AC$2:$AD$71,2,FALSE)</f>
        <v>B</v>
      </c>
      <c r="BR85" s="587" t="str">
        <f>VLOOKUP(BQ85,プルダウン!$A$1:$B$6,2,FALSE)</f>
        <v>政策の目的がかなり達成されている</v>
      </c>
      <c r="BS85" s="185" t="s">
        <v>12</v>
      </c>
      <c r="BT85" s="195" t="s">
        <v>2624</v>
      </c>
      <c r="BU85" s="161" t="s">
        <v>2263</v>
      </c>
      <c r="BV85" s="296" t="s">
        <v>2732</v>
      </c>
      <c r="BW85" s="115" t="str">
        <f>VLOOKUP($A85&amp;"-"&amp;BW$4,'04施策の客観指標'!$A$4:$AU$1029,COLUMN('04施策の客観指標'!$AQ:$AQ),FALSE)</f>
        <v>-</v>
      </c>
      <c r="BX85" s="7" t="str">
        <f>VLOOKUP($A85&amp;"-"&amp;BX$4,'04施策の客観指標'!$A$4:$AU$1029,COLUMN('04施策の客観指標'!$AQ:$AQ),FALSE)</f>
        <v>-</v>
      </c>
      <c r="BY85" s="7" t="str">
        <f>VLOOKUP($A85&amp;"-"&amp;BY$4,'04施策の客観指標'!$A$4:$AU$1029,COLUMN('04施策の客観指標'!$AQ:$AQ),FALSE)</f>
        <v>-</v>
      </c>
      <c r="BZ85" s="7" t="str">
        <f>VLOOKUP($A85&amp;"-"&amp;BZ$4,'04施策の客観指標'!$A$4:$AU$1029,COLUMN('04施策の客観指標'!$AQ:$AQ),FALSE)</f>
        <v>-</v>
      </c>
      <c r="CA85" s="7" t="str">
        <f>VLOOKUP($A85&amp;"-"&amp;CA$4,'04施策の客観指標'!$A$4:$AU$1029,COLUMN('04施策の客観指標'!$AQ:$AQ),FALSE)</f>
        <v>-</v>
      </c>
      <c r="CB85" s="7" t="str">
        <f>VLOOKUP($A85&amp;"-"&amp;CB$4,'04施策の客観指標'!$A$4:$AU$1029,COLUMN('04施策の客観指標'!$AQ:$AQ),FALSE)</f>
        <v>-</v>
      </c>
      <c r="CC85" s="7" t="str">
        <f>VLOOKUP($A85&amp;"-"&amp;CC$4,'04施策の客観指標'!$A$4:$AU$1029,COLUMN('04施策の客観指標'!$AQ:$AQ),FALSE)</f>
        <v>-</v>
      </c>
      <c r="CD85" s="7" t="str">
        <f>VLOOKUP($A85&amp;"-"&amp;CD$4,'04施策の客観指標'!$A$4:$AU$1029,COLUMN('04施策の客観指標'!$AQ:$AQ),FALSE)</f>
        <v>-</v>
      </c>
      <c r="CE85" s="7" t="str">
        <f>VLOOKUP($A85&amp;"-"&amp;CE$4,'04施策の客観指標'!$A$4:$AU$1029,COLUMN('04施策の客観指標'!$AQ:$AQ),FALSE)</f>
        <v>-</v>
      </c>
      <c r="CF85" s="109" t="str">
        <f t="shared" si="364"/>
        <v>e</v>
      </c>
      <c r="CG85" s="37">
        <f>VLOOKUP($A85&amp;"-"&amp;BW$4,'04施策の客観指標'!$A$4:$AU$1029,COLUMN('04施策の客観指標'!$AU:$AU),FALSE)</f>
        <v>1</v>
      </c>
      <c r="CH85" s="38">
        <f>VLOOKUP($A85&amp;"-"&amp;BX$4,'04施策の客観指標'!$A$4:$AU$1029,COLUMN('04施策の客観指標'!$AU:$AU),FALSE)</f>
        <v>1</v>
      </c>
      <c r="CI85" s="38" t="str">
        <f>VLOOKUP($A85&amp;"-"&amp;BY$4,'04施策の客観指標'!$A$4:$AU$1029,COLUMN('04施策の客観指標'!$AU:$AU),FALSE)</f>
        <v>-</v>
      </c>
      <c r="CJ85" s="38" t="str">
        <f>VLOOKUP($A85&amp;"-"&amp;BZ$4,'04施策の客観指標'!$A$4:$AU$1029,COLUMN('04施策の客観指標'!$AU:$AU),FALSE)</f>
        <v>-</v>
      </c>
      <c r="CK85" s="38" t="str">
        <f>VLOOKUP($A85&amp;"-"&amp;CA$4,'04施策の客観指標'!$A$4:$AU$1029,COLUMN('04施策の客観指標'!$AU:$AU),FALSE)</f>
        <v>-</v>
      </c>
      <c r="CL85" s="38" t="str">
        <f>VLOOKUP($A85&amp;"-"&amp;CB$4,'04施策の客観指標'!$A$4:$AU$1029,COLUMN('04施策の客観指標'!$AU:$AU),FALSE)</f>
        <v>-</v>
      </c>
      <c r="CM85" s="38" t="str">
        <f>VLOOKUP($A85&amp;"-"&amp;CC$4,'04施策の客観指標'!$A$4:$AU$1029,COLUMN('04施策の客観指標'!$AU:$AU),FALSE)</f>
        <v>-</v>
      </c>
      <c r="CN85" s="38" t="str">
        <f>VLOOKUP($A85&amp;"-"&amp;CD$4,'04施策の客観指標'!$A$4:$AU$1029,COLUMN('04施策の客観指標'!$AU:$AU),FALSE)</f>
        <v>-</v>
      </c>
      <c r="CO85" s="38" t="str">
        <f>VLOOKUP($A85&amp;"-"&amp;CE$4,'04施策の客観指標'!$A$4:$AU$1029,COLUMN('04施策の客観指標'!$AU:$AU),FALSE)</f>
        <v>-</v>
      </c>
      <c r="CP85" s="82">
        <f t="shared" si="365"/>
        <v>2</v>
      </c>
      <c r="CQ85" s="37" t="str">
        <f t="shared" si="301"/>
        <v/>
      </c>
      <c r="CR85" s="38" t="str">
        <f t="shared" si="302"/>
        <v/>
      </c>
      <c r="CS85" s="38" t="str">
        <f t="shared" si="303"/>
        <v/>
      </c>
      <c r="CT85" s="38" t="str">
        <f t="shared" si="304"/>
        <v/>
      </c>
      <c r="CU85" s="38" t="str">
        <f t="shared" si="305"/>
        <v/>
      </c>
      <c r="CV85" s="38" t="str">
        <f t="shared" si="306"/>
        <v/>
      </c>
      <c r="CW85" s="38" t="str">
        <f t="shared" si="307"/>
        <v/>
      </c>
      <c r="CX85" s="38" t="str">
        <f t="shared" si="308"/>
        <v/>
      </c>
      <c r="CY85" s="38" t="str">
        <f t="shared" si="309"/>
        <v/>
      </c>
      <c r="CZ85" s="41">
        <f t="shared" si="366"/>
        <v>0</v>
      </c>
      <c r="DA85" s="37" t="str">
        <f>IF($K85="○",VLOOKUP($C85&amp;"-"&amp;DA$4,'05市民生活実感調査'!$A$3:$BC$218,COLUMN('05市民生活実感調査'!$Y:$Y),FALSE),"-")</f>
        <v>-</v>
      </c>
      <c r="DB85" s="38" t="str">
        <f>IF($L85="○",VLOOKUP($C85&amp;"-"&amp;DB$4,'05市民生活実感調査'!$A$3:$BC$218,COLUMN('05市民生活実感調査'!$Y:$Y),FALSE),"-")</f>
        <v>-</v>
      </c>
      <c r="DC85" s="38" t="str">
        <f>IF($M85="○",VLOOKUP($C85&amp;"-"&amp;DC$4,'05市民生活実感調査'!$A$3:$BC$218,COLUMN('05市民生活実感調査'!$Y:$Y),FALSE),"-")</f>
        <v>-</v>
      </c>
      <c r="DD85" s="38" t="str">
        <f>IF($N85="○",VLOOKUP($C85&amp;"-"&amp;DD$4,'05市民生活実感調査'!$A$3:$BC$218,COLUMN('05市民生活実感調査'!$Y:$Y),FALSE),"-")</f>
        <v>-</v>
      </c>
      <c r="DE85" s="38" t="str">
        <f>IF($O85="○",VLOOKUP($C85&amp;"-"&amp;DE$4,'05市民生活実感調査'!$A$3:$BC$218,COLUMN('05市民生活実感調査'!$Y:$Y),FALSE),"-")</f>
        <v>-</v>
      </c>
      <c r="DF85" s="38" t="str">
        <f>IF($P85="○",VLOOKUP($C85&amp;"-"&amp;DF$4,'05市民生活実感調査'!$A$3:$BC$218,COLUMN('05市民生活実感調査'!$Y:$Y),FALSE),"-")</f>
        <v>-</v>
      </c>
      <c r="DG85" s="38" t="str">
        <f>IF($Q85="○",VLOOKUP($C85&amp;"-"&amp;DG$4,'05市民生活実感調査'!$A$3:$BC$218,COLUMN('05市民生活実感調査'!$Y:$Y),FALSE),"-")</f>
        <v>-</v>
      </c>
      <c r="DH85" s="38" t="str">
        <f>IF($R85="○",VLOOKUP($C85&amp;"-"&amp;DH$4,'05市民生活実感調査'!$A$3:$BC$218,COLUMN('05市民生活実感調査'!$Y:$Y),FALSE),"-")</f>
        <v>-</v>
      </c>
      <c r="DI85" s="109" t="e">
        <f t="shared" si="367"/>
        <v>#DIV/0!</v>
      </c>
      <c r="DJ85" s="37" t="str">
        <f t="shared" si="368"/>
        <v/>
      </c>
      <c r="DK85" s="38" t="str">
        <f t="shared" si="310"/>
        <v/>
      </c>
      <c r="DL85" s="38" t="str">
        <f t="shared" si="311"/>
        <v/>
      </c>
      <c r="DM85" s="38" t="str">
        <f t="shared" si="312"/>
        <v/>
      </c>
      <c r="DN85" s="38" t="str">
        <f t="shared" si="313"/>
        <v/>
      </c>
      <c r="DO85" s="38" t="str">
        <f t="shared" si="314"/>
        <v/>
      </c>
      <c r="DP85" s="38" t="str">
        <f t="shared" si="315"/>
        <v/>
      </c>
      <c r="DQ85" s="38" t="str">
        <f t="shared" si="316"/>
        <v/>
      </c>
      <c r="DR85" s="41" t="e">
        <f t="shared" si="369"/>
        <v>#DIV/0!</v>
      </c>
      <c r="DS85" s="13" t="str">
        <f t="shared" si="370"/>
        <v>客観指標</v>
      </c>
      <c r="DT85" s="5" t="str">
        <f t="shared" si="371"/>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DU85" s="108" t="e">
        <f>VLOOKUP(CF85&amp;DI85&amp;DS85,プルダウン!$AC$2:$AD$51,2,FALSE)</f>
        <v>#DIV/0!</v>
      </c>
      <c r="DV85" s="12" t="e">
        <f>VLOOKUP(DU85,プルダウン!$A$1:$B$6,2,FALSE)</f>
        <v>#DIV/0!</v>
      </c>
      <c r="DW85" s="11"/>
      <c r="DX85" s="12"/>
      <c r="DY85" s="22" t="s">
        <v>81</v>
      </c>
      <c r="DZ85" s="116"/>
      <c r="EA85" s="115" t="str">
        <f>VLOOKUP($A85&amp;"-"&amp;EA$4,'04施策の客観指標'!$A$4:$AU$1029,COLUMN('04施策の客観指標'!$AR:$AR),FALSE)</f>
        <v>-</v>
      </c>
      <c r="EB85" s="7" t="str">
        <f>VLOOKUP($A85&amp;"-"&amp;EB$4,'04施策の客観指標'!$A$4:$AU$1029,COLUMN('04施策の客観指標'!$AR:$AR),FALSE)</f>
        <v>-</v>
      </c>
      <c r="EC85" s="7" t="str">
        <f>VLOOKUP($A85&amp;"-"&amp;EC$4,'04施策の客観指標'!$A$4:$AU$1029,COLUMN('04施策の客観指標'!$AR:$AR),FALSE)</f>
        <v>-</v>
      </c>
      <c r="ED85" s="7" t="str">
        <f>VLOOKUP($A85&amp;"-"&amp;ED$4,'04施策の客観指標'!$A$4:$AU$1029,COLUMN('04施策の客観指標'!$AR:$AR),FALSE)</f>
        <v>-</v>
      </c>
      <c r="EE85" s="7" t="str">
        <f>VLOOKUP($A85&amp;"-"&amp;EE$4,'04施策の客観指標'!$A$4:$AU$1029,COLUMN('04施策の客観指標'!$AR:$AR),FALSE)</f>
        <v>-</v>
      </c>
      <c r="EF85" s="7" t="str">
        <f>VLOOKUP($A85&amp;"-"&amp;EF$4,'04施策の客観指標'!$A$4:$AU$1029,COLUMN('04施策の客観指標'!$AR:$AR),FALSE)</f>
        <v>-</v>
      </c>
      <c r="EG85" s="7" t="str">
        <f>VLOOKUP($A85&amp;"-"&amp;EG$4,'04施策の客観指標'!$A$4:$AU$1029,COLUMN('04施策の客観指標'!$AR:$AR),FALSE)</f>
        <v>-</v>
      </c>
      <c r="EH85" s="7" t="str">
        <f>VLOOKUP($A85&amp;"-"&amp;EH$4,'04施策の客観指標'!$A$4:$AU$1029,COLUMN('04施策の客観指標'!$AR:$AR),FALSE)</f>
        <v>-</v>
      </c>
      <c r="EI85" s="7" t="str">
        <f>VLOOKUP($A85&amp;"-"&amp;EI$4,'04施策の客観指標'!$A$4:$AU$1029,COLUMN('04施策の客観指標'!$AR:$AR),FALSE)</f>
        <v>-</v>
      </c>
      <c r="EJ85" s="109" t="str">
        <f t="shared" si="372"/>
        <v>e</v>
      </c>
      <c r="EK85" s="37">
        <f>VLOOKUP($A85&amp;"-"&amp;EA$4,'04施策の客観指標'!$A$4:$AU$1029,COLUMN('04施策の客観指標'!$AU:$AU),FALSE)</f>
        <v>1</v>
      </c>
      <c r="EL85" s="38">
        <f>VLOOKUP($A85&amp;"-"&amp;EB$4,'04施策の客観指標'!$A$4:$AU$1029,COLUMN('04施策の客観指標'!$AU:$AU),FALSE)</f>
        <v>1</v>
      </c>
      <c r="EM85" s="38" t="str">
        <f>VLOOKUP($A85&amp;"-"&amp;EC$4,'04施策の客観指標'!$A$4:$AU$1029,COLUMN('04施策の客観指標'!$AU:$AU),FALSE)</f>
        <v>-</v>
      </c>
      <c r="EN85" s="38" t="str">
        <f>VLOOKUP($A85&amp;"-"&amp;ED$4,'04施策の客観指標'!$A$4:$AU$1029,COLUMN('04施策の客観指標'!$AU:$AU),FALSE)</f>
        <v>-</v>
      </c>
      <c r="EO85" s="38" t="str">
        <f>VLOOKUP($A85&amp;"-"&amp;EE$4,'04施策の客観指標'!$A$4:$AU$1029,COLUMN('04施策の客観指標'!$AU:$AU),FALSE)</f>
        <v>-</v>
      </c>
      <c r="EP85" s="38" t="str">
        <f>VLOOKUP($A85&amp;"-"&amp;EF$4,'04施策の客観指標'!$A$4:$AU$1029,COLUMN('04施策の客観指標'!$AU:$AU),FALSE)</f>
        <v>-</v>
      </c>
      <c r="EQ85" s="38" t="str">
        <f>VLOOKUP($A85&amp;"-"&amp;EG$4,'04施策の客観指標'!$A$4:$AU$1029,COLUMN('04施策の客観指標'!$AU:$AU),FALSE)</f>
        <v>-</v>
      </c>
      <c r="ER85" s="38" t="str">
        <f>VLOOKUP($A85&amp;"-"&amp;EH$4,'04施策の客観指標'!$A$4:$AU$1029,COLUMN('04施策の客観指標'!$AU:$AU),FALSE)</f>
        <v>-</v>
      </c>
      <c r="ES85" s="38" t="str">
        <f>VLOOKUP($A85&amp;"-"&amp;EI$4,'04施策の客観指標'!$A$4:$AU$1029,COLUMN('04施策の客観指標'!$AU:$AU),FALSE)</f>
        <v>-</v>
      </c>
      <c r="ET85" s="82">
        <f t="shared" si="373"/>
        <v>2</v>
      </c>
      <c r="EU85" s="37" t="str">
        <f t="shared" si="374"/>
        <v/>
      </c>
      <c r="EV85" s="38" t="str">
        <f t="shared" si="317"/>
        <v/>
      </c>
      <c r="EW85" s="38" t="str">
        <f t="shared" si="318"/>
        <v/>
      </c>
      <c r="EX85" s="38" t="str">
        <f t="shared" si="319"/>
        <v/>
      </c>
      <c r="EY85" s="38" t="str">
        <f t="shared" si="320"/>
        <v/>
      </c>
      <c r="EZ85" s="38" t="str">
        <f t="shared" si="321"/>
        <v/>
      </c>
      <c r="FA85" s="38" t="str">
        <f t="shared" si="322"/>
        <v/>
      </c>
      <c r="FB85" s="38" t="str">
        <f t="shared" si="323"/>
        <v/>
      </c>
      <c r="FC85" s="38" t="str">
        <f t="shared" si="324"/>
        <v/>
      </c>
      <c r="FD85" s="41">
        <f t="shared" si="375"/>
        <v>0</v>
      </c>
      <c r="FE85" s="37" t="str">
        <f>IF($K85="○",VLOOKUP($C85&amp;"-"&amp;FE$4,'05市民生活実感調査'!$A$3:$BC$218,COLUMN('05市民生活実感調査'!$AI:$AI),FALSE),"-")</f>
        <v>-</v>
      </c>
      <c r="FF85" s="38" t="str">
        <f>IF($L85="○",VLOOKUP($C85&amp;"-"&amp;FF$4,'05市民生活実感調査'!$A$3:$BC$218,COLUMN('05市民生活実感調査'!$AI:$AI),FALSE),"-")</f>
        <v>-</v>
      </c>
      <c r="FG85" s="38" t="str">
        <f>IF($M85="○",VLOOKUP($C85&amp;"-"&amp;FG$4,'05市民生活実感調査'!$A$3:$BC$218,COLUMN('05市民生活実感調査'!$AI:$AI),FALSE),"-")</f>
        <v>-</v>
      </c>
      <c r="FH85" s="38" t="str">
        <f>IF($N85="○",VLOOKUP($C85&amp;"-"&amp;FH$4,'05市民生活実感調査'!$A$3:$BC$218,COLUMN('05市民生活実感調査'!$AI:$AI),FALSE),"-")</f>
        <v>-</v>
      </c>
      <c r="FI85" s="38" t="str">
        <f>IF($O85="○",VLOOKUP($C85&amp;"-"&amp;FI$4,'05市民生活実感調査'!$A$3:$BC$218,COLUMN('05市民生活実感調査'!$AI:$AI),FALSE),"-")</f>
        <v>-</v>
      </c>
      <c r="FJ85" s="38" t="str">
        <f>IF($P85="○",VLOOKUP($C85&amp;"-"&amp;FJ$4,'05市民生活実感調査'!$A$3:$BC$218,COLUMN('05市民生活実感調査'!$AI:$AI),FALSE),"-")</f>
        <v>-</v>
      </c>
      <c r="FK85" s="38" t="str">
        <f>IF($Q85="○",VLOOKUP($C85&amp;"-"&amp;FK$4,'05市民生活実感調査'!$A$3:$BC$218,COLUMN('05市民生活実感調査'!$AI:$AI),FALSE),"-")</f>
        <v>-</v>
      </c>
      <c r="FL85" s="38" t="str">
        <f>IF($R85="○",VLOOKUP($C85&amp;"-"&amp;FL$4,'05市民生活実感調査'!$A$3:$BC$218,COLUMN('05市民生活実感調査'!$AI:$AI),FALSE),"-")</f>
        <v>-</v>
      </c>
      <c r="FM85" s="109" t="e">
        <f t="shared" si="376"/>
        <v>#DIV/0!</v>
      </c>
      <c r="FN85" s="37" t="str">
        <f t="shared" si="377"/>
        <v/>
      </c>
      <c r="FO85" s="38" t="str">
        <f t="shared" si="325"/>
        <v/>
      </c>
      <c r="FP85" s="38" t="str">
        <f t="shared" si="326"/>
        <v/>
      </c>
      <c r="FQ85" s="38" t="str">
        <f t="shared" si="327"/>
        <v/>
      </c>
      <c r="FR85" s="38" t="str">
        <f t="shared" si="328"/>
        <v/>
      </c>
      <c r="FS85" s="38" t="str">
        <f t="shared" si="329"/>
        <v/>
      </c>
      <c r="FT85" s="38" t="str">
        <f t="shared" si="330"/>
        <v/>
      </c>
      <c r="FU85" s="38" t="str">
        <f t="shared" si="331"/>
        <v/>
      </c>
      <c r="FV85" s="41" t="e">
        <f t="shared" si="378"/>
        <v>#DIV/0!</v>
      </c>
      <c r="FW85" s="13" t="str">
        <f t="shared" si="379"/>
        <v>客観指標</v>
      </c>
      <c r="FX85" s="5" t="str">
        <f t="shared" si="380"/>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FY85" s="108" t="e">
        <f>VLOOKUP(EJ85&amp;FM85&amp;FW85,プルダウン!$AC$2:$AD$51,2,FALSE)</f>
        <v>#DIV/0!</v>
      </c>
      <c r="FZ85" s="12" t="e">
        <f>VLOOKUP(FY85,プルダウン!$A$1:$B$6,2,FALSE)</f>
        <v>#DIV/0!</v>
      </c>
      <c r="GA85" s="11"/>
      <c r="GB85" s="12"/>
      <c r="GC85" s="22" t="s">
        <v>81</v>
      </c>
      <c r="GD85" s="116"/>
      <c r="GE85" s="115" t="str">
        <f>VLOOKUP($A85&amp;"-"&amp;GE$4,'04施策の客観指標'!$A$4:$AU$1029,COLUMN('04施策の客観指標'!$AS:$AS),FALSE)</f>
        <v>-</v>
      </c>
      <c r="GF85" s="7" t="str">
        <f>VLOOKUP($A85&amp;"-"&amp;GF$4,'04施策の客観指標'!$A$4:$AU$1029,COLUMN('04施策の客観指標'!$AS:$AS),FALSE)</f>
        <v>-</v>
      </c>
      <c r="GG85" s="7" t="str">
        <f>VLOOKUP($A85&amp;"-"&amp;GG$4,'04施策の客観指標'!$A$4:$AU$1029,COLUMN('04施策の客観指標'!$AS:$AS),FALSE)</f>
        <v>-</v>
      </c>
      <c r="GH85" s="7" t="str">
        <f>VLOOKUP($A85&amp;"-"&amp;GH$4,'04施策の客観指標'!$A$4:$AU$1029,COLUMN('04施策の客観指標'!$AS:$AS),FALSE)</f>
        <v>-</v>
      </c>
      <c r="GI85" s="7" t="str">
        <f>VLOOKUP($A85&amp;"-"&amp;GI$4,'04施策の客観指標'!$A$4:$AU$1029,COLUMN('04施策の客観指標'!$AS:$AS),FALSE)</f>
        <v>-</v>
      </c>
      <c r="GJ85" s="7" t="str">
        <f>VLOOKUP($A85&amp;"-"&amp;GJ$4,'04施策の客観指標'!$A$4:$AU$1029,COLUMN('04施策の客観指標'!$AS:$AS),FALSE)</f>
        <v>-</v>
      </c>
      <c r="GK85" s="7" t="str">
        <f>VLOOKUP($A85&amp;"-"&amp;GK$4,'04施策の客観指標'!$A$4:$AU$1029,COLUMN('04施策の客観指標'!$AS:$AS),FALSE)</f>
        <v>-</v>
      </c>
      <c r="GL85" s="7" t="str">
        <f>VLOOKUP($A85&amp;"-"&amp;GL$4,'04施策の客観指標'!$A$4:$AU$1029,COLUMN('04施策の客観指標'!$AS:$AS),FALSE)</f>
        <v>-</v>
      </c>
      <c r="GM85" s="7" t="str">
        <f>VLOOKUP($A85&amp;"-"&amp;GM$4,'04施策の客観指標'!$A$4:$AU$1029,COLUMN('04施策の客観指標'!$AS:$AS),FALSE)</f>
        <v>-</v>
      </c>
      <c r="GN85" s="109" t="str">
        <f t="shared" si="381"/>
        <v>e</v>
      </c>
      <c r="GO85" s="37">
        <f>VLOOKUP($A85&amp;"-"&amp;GE$4,'04施策の客観指標'!$A$4:$AU$1029,COLUMN('04施策の客観指標'!$AU:$AU),FALSE)</f>
        <v>1</v>
      </c>
      <c r="GP85" s="38">
        <f>VLOOKUP($A85&amp;"-"&amp;GF$4,'04施策の客観指標'!$A$4:$AU$1029,COLUMN('04施策の客観指標'!$AU:$AU),FALSE)</f>
        <v>1</v>
      </c>
      <c r="GQ85" s="38" t="str">
        <f>VLOOKUP($A85&amp;"-"&amp;GG$4,'04施策の客観指標'!$A$4:$AU$1029,COLUMN('04施策の客観指標'!$AU:$AU),FALSE)</f>
        <v>-</v>
      </c>
      <c r="GR85" s="38" t="str">
        <f>VLOOKUP($A85&amp;"-"&amp;GH$4,'04施策の客観指標'!$A$4:$AU$1029,COLUMN('04施策の客観指標'!$AU:$AU),FALSE)</f>
        <v>-</v>
      </c>
      <c r="GS85" s="38" t="str">
        <f>VLOOKUP($A85&amp;"-"&amp;GI$4,'04施策の客観指標'!$A$4:$AU$1029,COLUMN('04施策の客観指標'!$AU:$AU),FALSE)</f>
        <v>-</v>
      </c>
      <c r="GT85" s="38" t="str">
        <f>VLOOKUP($A85&amp;"-"&amp;GJ$4,'04施策の客観指標'!$A$4:$AU$1029,COLUMN('04施策の客観指標'!$AU:$AU),FALSE)</f>
        <v>-</v>
      </c>
      <c r="GU85" s="38" t="str">
        <f>VLOOKUP($A85&amp;"-"&amp;GK$4,'04施策の客観指標'!$A$4:$AU$1029,COLUMN('04施策の客観指標'!$AU:$AU),FALSE)</f>
        <v>-</v>
      </c>
      <c r="GV85" s="38" t="str">
        <f>VLOOKUP($A85&amp;"-"&amp;GL$4,'04施策の客観指標'!$A$4:$AU$1029,COLUMN('04施策の客観指標'!$AU:$AU),FALSE)</f>
        <v>-</v>
      </c>
      <c r="GW85" s="38" t="str">
        <f>VLOOKUP($A85&amp;"-"&amp;GM$4,'04施策の客観指標'!$A$4:$AU$1029,COLUMN('04施策の客観指標'!$AU:$AU),FALSE)</f>
        <v>-</v>
      </c>
      <c r="GX85" s="82">
        <f t="shared" si="382"/>
        <v>2</v>
      </c>
      <c r="GY85" s="37" t="str">
        <f t="shared" si="383"/>
        <v/>
      </c>
      <c r="GZ85" s="38" t="str">
        <f t="shared" si="332"/>
        <v/>
      </c>
      <c r="HA85" s="38" t="str">
        <f t="shared" si="333"/>
        <v/>
      </c>
      <c r="HB85" s="38" t="str">
        <f t="shared" si="334"/>
        <v/>
      </c>
      <c r="HC85" s="38" t="str">
        <f t="shared" si="335"/>
        <v/>
      </c>
      <c r="HD85" s="38" t="str">
        <f t="shared" si="336"/>
        <v/>
      </c>
      <c r="HE85" s="38" t="str">
        <f t="shared" si="337"/>
        <v/>
      </c>
      <c r="HF85" s="38" t="str">
        <f t="shared" si="338"/>
        <v/>
      </c>
      <c r="HG85" s="38" t="str">
        <f t="shared" si="339"/>
        <v/>
      </c>
      <c r="HH85" s="41">
        <f t="shared" si="384"/>
        <v>0</v>
      </c>
      <c r="HI85" s="37" t="str">
        <f>IF($K85="○",VLOOKUP($C85&amp;"-"&amp;HI$4,'05市民生活実感調査'!$A$3:$BC$218,COLUMN('05市民生活実感調査'!$AS:$AS),FALSE),"-")</f>
        <v>-</v>
      </c>
      <c r="HJ85" s="38" t="str">
        <f>IF($L85="○",VLOOKUP($C85&amp;"-"&amp;HJ$4,'05市民生活実感調査'!$A$3:$BC$218,COLUMN('05市民生活実感調査'!$AS:$AS),FALSE),"-")</f>
        <v>-</v>
      </c>
      <c r="HK85" s="38" t="str">
        <f>IF($M85="○",VLOOKUP($C85&amp;"-"&amp;HK$4,'05市民生活実感調査'!$A$3:$BC$218,COLUMN('05市民生活実感調査'!$AS:$AS),FALSE),"-")</f>
        <v>-</v>
      </c>
      <c r="HL85" s="38" t="str">
        <f>IF($N85="○",VLOOKUP($C85&amp;"-"&amp;HL$4,'05市民生活実感調査'!$A$3:$BC$218,COLUMN('05市民生活実感調査'!$AS:$AS),FALSE),"-")</f>
        <v>-</v>
      </c>
      <c r="HM85" s="38" t="str">
        <f>IF($O85="○",VLOOKUP($C85&amp;"-"&amp;HM$4,'05市民生活実感調査'!$A$3:$BC$218,COLUMN('05市民生活実感調査'!$AS:$AS),FALSE),"-")</f>
        <v>-</v>
      </c>
      <c r="HN85" s="38" t="str">
        <f>IF($P85="○",VLOOKUP($C85&amp;"-"&amp;HN$4,'05市民生活実感調査'!$A$3:$BC$218,COLUMN('05市民生活実感調査'!$AS:$AS),FALSE),"-")</f>
        <v>-</v>
      </c>
      <c r="HO85" s="38" t="str">
        <f>IF($Q85="○",VLOOKUP($C85&amp;"-"&amp;HO$4,'05市民生活実感調査'!$A$3:$BC$218,COLUMN('05市民生活実感調査'!$AS:$AS),FALSE),"-")</f>
        <v>-</v>
      </c>
      <c r="HP85" s="38" t="str">
        <f>IF($R85="○",VLOOKUP($C85&amp;"-"&amp;HP$4,'05市民生活実感調査'!$A$3:$BC$218,COLUMN('05市民生活実感調査'!$AS:$AS),FALSE),"-")</f>
        <v>-</v>
      </c>
      <c r="HQ85" s="109" t="e">
        <f t="shared" si="385"/>
        <v>#DIV/0!</v>
      </c>
      <c r="HR85" s="37" t="str">
        <f t="shared" si="386"/>
        <v/>
      </c>
      <c r="HS85" s="38" t="str">
        <f t="shared" si="340"/>
        <v/>
      </c>
      <c r="HT85" s="38" t="str">
        <f t="shared" si="341"/>
        <v/>
      </c>
      <c r="HU85" s="38" t="str">
        <f t="shared" si="342"/>
        <v/>
      </c>
      <c r="HV85" s="38" t="str">
        <f t="shared" si="343"/>
        <v/>
      </c>
      <c r="HW85" s="38" t="str">
        <f t="shared" si="344"/>
        <v/>
      </c>
      <c r="HX85" s="38" t="str">
        <f t="shared" si="345"/>
        <v/>
      </c>
      <c r="HY85" s="38" t="str">
        <f t="shared" si="346"/>
        <v/>
      </c>
      <c r="HZ85" s="41" t="e">
        <f t="shared" si="387"/>
        <v>#DIV/0!</v>
      </c>
      <c r="IA85" s="13" t="str">
        <f t="shared" si="388"/>
        <v>客観指標</v>
      </c>
      <c r="IB85" s="5" t="str">
        <f t="shared" si="389"/>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IC85" s="108" t="e">
        <f>VLOOKUP(GN85&amp;HQ85&amp;IA85,プルダウン!$AC$2:$AD$51,2,FALSE)</f>
        <v>#DIV/0!</v>
      </c>
      <c r="ID85" s="12" t="e">
        <f>VLOOKUP(IC85,プルダウン!$A$1:$B$6,2,FALSE)</f>
        <v>#DIV/0!</v>
      </c>
      <c r="IE85" s="11"/>
      <c r="IF85" s="12"/>
      <c r="IG85" s="22" t="s">
        <v>81</v>
      </c>
      <c r="IH85" s="116"/>
      <c r="II85" s="115" t="str">
        <f>VLOOKUP($A85&amp;"-"&amp;II$4,'04施策の客観指標'!$A$4:$AU$1029,COLUMN('04施策の客観指標'!$AT:$AT),FALSE)</f>
        <v>-</v>
      </c>
      <c r="IJ85" s="7" t="str">
        <f>VLOOKUP($A85&amp;"-"&amp;IJ$4,'04施策の客観指標'!$A$4:$AU$1029,COLUMN('04施策の客観指標'!$AT:$AT),FALSE)</f>
        <v>-</v>
      </c>
      <c r="IK85" s="7" t="str">
        <f>VLOOKUP($A85&amp;"-"&amp;IK$4,'04施策の客観指標'!$A$4:$AU$1029,COLUMN('04施策の客観指標'!$AT:$AT),FALSE)</f>
        <v>-</v>
      </c>
      <c r="IL85" s="7" t="str">
        <f>VLOOKUP($A85&amp;"-"&amp;IL$4,'04施策の客観指標'!$A$4:$AU$1029,COLUMN('04施策の客観指標'!$AT:$AT),FALSE)</f>
        <v>-</v>
      </c>
      <c r="IM85" s="7" t="str">
        <f>VLOOKUP($A85&amp;"-"&amp;IM$4,'04施策の客観指標'!$A$4:$AU$1029,COLUMN('04施策の客観指標'!$AT:$AT),FALSE)</f>
        <v>-</v>
      </c>
      <c r="IN85" s="7" t="str">
        <f>VLOOKUP($A85&amp;"-"&amp;IN$4,'04施策の客観指標'!$A$4:$AU$1029,COLUMN('04施策の客観指標'!$AT:$AT),FALSE)</f>
        <v>-</v>
      </c>
      <c r="IO85" s="7" t="str">
        <f>VLOOKUP($A85&amp;"-"&amp;IO$4,'04施策の客観指標'!$A$4:$AU$1029,COLUMN('04施策の客観指標'!$AT:$AT),FALSE)</f>
        <v>-</v>
      </c>
      <c r="IP85" s="7" t="str">
        <f>VLOOKUP($A85&amp;"-"&amp;IP$4,'04施策の客観指標'!$A$4:$AU$1029,COLUMN('04施策の客観指標'!$AT:$AT),FALSE)</f>
        <v>-</v>
      </c>
      <c r="IQ85" s="7" t="str">
        <f>VLOOKUP($A85&amp;"-"&amp;IQ$4,'04施策の客観指標'!$A$4:$AU$1029,COLUMN('04施策の客観指標'!$AT:$AT),FALSE)</f>
        <v>-</v>
      </c>
      <c r="IR85" s="109" t="str">
        <f t="shared" si="390"/>
        <v>e</v>
      </c>
      <c r="IS85" s="37">
        <f>VLOOKUP($A85&amp;"-"&amp;II$4,'04施策の客観指標'!$A$4:$AU$1029,COLUMN('04施策の客観指標'!$AU:$AU),FALSE)</f>
        <v>1</v>
      </c>
      <c r="IT85" s="38">
        <f>VLOOKUP($A85&amp;"-"&amp;IJ$4,'04施策の客観指標'!$A$4:$AU$1029,COLUMN('04施策の客観指標'!$AU:$AU),FALSE)</f>
        <v>1</v>
      </c>
      <c r="IU85" s="38" t="str">
        <f>VLOOKUP($A85&amp;"-"&amp;IK$4,'04施策の客観指標'!$A$4:$AU$1029,COLUMN('04施策の客観指標'!$AU:$AU),FALSE)</f>
        <v>-</v>
      </c>
      <c r="IV85" s="38" t="str">
        <f>VLOOKUP($A85&amp;"-"&amp;IL$4,'04施策の客観指標'!$A$4:$AU$1029,COLUMN('04施策の客観指標'!$AU:$AU),FALSE)</f>
        <v>-</v>
      </c>
      <c r="IW85" s="38" t="str">
        <f>VLOOKUP($A85&amp;"-"&amp;IM$4,'04施策の客観指標'!$A$4:$AU$1029,COLUMN('04施策の客観指標'!$AU:$AU),FALSE)</f>
        <v>-</v>
      </c>
      <c r="IX85" s="38" t="str">
        <f>VLOOKUP($A85&amp;"-"&amp;IN$4,'04施策の客観指標'!$A$4:$AU$1029,COLUMN('04施策の客観指標'!$AU:$AU),FALSE)</f>
        <v>-</v>
      </c>
      <c r="IY85" s="38" t="str">
        <f>VLOOKUP($A85&amp;"-"&amp;IO$4,'04施策の客観指標'!$A$4:$AU$1029,COLUMN('04施策の客観指標'!$AU:$AU),FALSE)</f>
        <v>-</v>
      </c>
      <c r="IZ85" s="38" t="str">
        <f>VLOOKUP($A85&amp;"-"&amp;IP$4,'04施策の客観指標'!$A$4:$AU$1029,COLUMN('04施策の客観指標'!$AU:$AU),FALSE)</f>
        <v>-</v>
      </c>
      <c r="JA85" s="38" t="str">
        <f>VLOOKUP($A85&amp;"-"&amp;IQ$4,'04施策の客観指標'!$A$4:$AU$1029,COLUMN('04施策の客観指標'!$AU:$AU),FALSE)</f>
        <v>-</v>
      </c>
      <c r="JB85" s="82">
        <f t="shared" si="391"/>
        <v>2</v>
      </c>
      <c r="JC85" s="37" t="str">
        <f t="shared" si="392"/>
        <v/>
      </c>
      <c r="JD85" s="38" t="str">
        <f t="shared" si="347"/>
        <v/>
      </c>
      <c r="JE85" s="38" t="str">
        <f t="shared" si="348"/>
        <v/>
      </c>
      <c r="JF85" s="38" t="str">
        <f t="shared" si="349"/>
        <v/>
      </c>
      <c r="JG85" s="38" t="str">
        <f t="shared" si="350"/>
        <v/>
      </c>
      <c r="JH85" s="38" t="str">
        <f t="shared" si="351"/>
        <v/>
      </c>
      <c r="JI85" s="38" t="str">
        <f t="shared" si="352"/>
        <v/>
      </c>
      <c r="JJ85" s="38" t="str">
        <f t="shared" si="353"/>
        <v/>
      </c>
      <c r="JK85" s="38" t="str">
        <f t="shared" si="354"/>
        <v/>
      </c>
      <c r="JL85" s="41">
        <f t="shared" si="393"/>
        <v>0</v>
      </c>
      <c r="JM85" s="37" t="str">
        <f>IF($K85="○",VLOOKUP($C85&amp;"-"&amp;JM$4,'05市民生活実感調査'!$A$3:$BC$218,COLUMN('05市民生活実感調査'!$BC:$BC),FALSE),"-")</f>
        <v>-</v>
      </c>
      <c r="JN85" s="38" t="str">
        <f>IF($L85="○",VLOOKUP($C85&amp;"-"&amp;JN$4,'05市民生活実感調査'!$A$3:$BC$218,COLUMN('05市民生活実感調査'!$BC:$BC),FALSE),"-")</f>
        <v>-</v>
      </c>
      <c r="JO85" s="38" t="str">
        <f>IF($M85="○",VLOOKUP($C85&amp;"-"&amp;JO$4,'05市民生活実感調査'!$A$3:$BC$218,COLUMN('05市民生活実感調査'!$BC:$BC),FALSE),"-")</f>
        <v>-</v>
      </c>
      <c r="JP85" s="38" t="str">
        <f>IF($N85="○",VLOOKUP($C85&amp;"-"&amp;JP$4,'05市民生活実感調査'!$A$3:$BC$218,COLUMN('05市民生活実感調査'!$BC:$BC),FALSE),"-")</f>
        <v>-</v>
      </c>
      <c r="JQ85" s="38" t="str">
        <f>IF($O85="○",VLOOKUP($C85&amp;"-"&amp;JQ$4,'05市民生活実感調査'!$A$3:$BC$218,COLUMN('05市民生活実感調査'!$BC:$BC),FALSE),"-")</f>
        <v>-</v>
      </c>
      <c r="JR85" s="38" t="str">
        <f>IF($P85="○",VLOOKUP($C85&amp;"-"&amp;JR$4,'05市民生活実感調査'!$A$3:$BC$218,COLUMN('05市民生活実感調査'!$BC:$BC),FALSE),"-")</f>
        <v>-</v>
      </c>
      <c r="JS85" s="38" t="str">
        <f>IF($Q85="○",VLOOKUP($C85&amp;"-"&amp;JS$4,'05市民生活実感調査'!$A$3:$BC$218,COLUMN('05市民生活実感調査'!$BC:$BC),FALSE),"-")</f>
        <v>-</v>
      </c>
      <c r="JT85" s="38" t="str">
        <f>IF($R85="○",VLOOKUP($C85&amp;"-"&amp;JT$4,'05市民生活実感調査'!$A$3:$BC$218,COLUMN('05市民生活実感調査'!$BC:$BC),FALSE),"-")</f>
        <v>-</v>
      </c>
      <c r="JU85" s="109" t="e">
        <f t="shared" si="394"/>
        <v>#DIV/0!</v>
      </c>
      <c r="JV85" s="37" t="str">
        <f t="shared" si="395"/>
        <v/>
      </c>
      <c r="JW85" s="38" t="str">
        <f t="shared" si="355"/>
        <v/>
      </c>
      <c r="JX85" s="38" t="str">
        <f t="shared" si="356"/>
        <v/>
      </c>
      <c r="JY85" s="38" t="str">
        <f t="shared" si="357"/>
        <v/>
      </c>
      <c r="JZ85" s="38" t="str">
        <f t="shared" si="358"/>
        <v/>
      </c>
      <c r="KA85" s="38" t="str">
        <f t="shared" si="359"/>
        <v/>
      </c>
      <c r="KB85" s="38" t="str">
        <f t="shared" si="360"/>
        <v/>
      </c>
      <c r="KC85" s="38" t="str">
        <f t="shared" si="361"/>
        <v/>
      </c>
      <c r="KD85" s="41" t="e">
        <f t="shared" si="396"/>
        <v>#DIV/0!</v>
      </c>
      <c r="KE85" s="13" t="str">
        <f t="shared" si="397"/>
        <v>客観指標</v>
      </c>
      <c r="KF85" s="5" t="str">
        <f t="shared" si="398"/>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KG85" s="108" t="e">
        <f>VLOOKUP(IR85&amp;JU85&amp;KE85,プルダウン!$AC$2:$AD$51,2,FALSE)</f>
        <v>#DIV/0!</v>
      </c>
      <c r="KH85" s="12" t="e">
        <f>VLOOKUP(KG85,プルダウン!$A$1:$B$6,2,FALSE)</f>
        <v>#DIV/0!</v>
      </c>
      <c r="KI85" s="11"/>
      <c r="KJ85" s="12"/>
      <c r="KK85" s="22" t="s">
        <v>81</v>
      </c>
      <c r="KL85" s="5"/>
    </row>
    <row r="86" spans="1:298" ht="180" customHeight="1">
      <c r="A86" s="18">
        <v>2106</v>
      </c>
      <c r="B86" s="5" t="s">
        <v>240</v>
      </c>
      <c r="C86" s="47">
        <f t="shared" ref="C86:C118" si="439">ROUNDDOWN(A86/100,0)</f>
        <v>21</v>
      </c>
      <c r="D86" s="12" t="str">
        <f>IFERROR(VLOOKUP(C86,プルダウン!$L$2:$M$28,2,FALSE),"-")</f>
        <v>土地・空間利用と都市機能配置</v>
      </c>
      <c r="E86" s="5"/>
      <c r="F86" s="9" t="s">
        <v>2120</v>
      </c>
      <c r="G86" s="20" t="s">
        <v>608</v>
      </c>
      <c r="H86" s="11"/>
      <c r="I86" s="20"/>
      <c r="J86" s="5"/>
      <c r="K86" s="42" t="s">
        <v>85</v>
      </c>
      <c r="L86" s="43" t="s">
        <v>85</v>
      </c>
      <c r="M86" s="43" t="s">
        <v>85</v>
      </c>
      <c r="N86" s="43" t="s">
        <v>85</v>
      </c>
      <c r="O86" s="43" t="s">
        <v>85</v>
      </c>
      <c r="P86" s="43" t="s">
        <v>392</v>
      </c>
      <c r="Q86" s="43" t="s">
        <v>85</v>
      </c>
      <c r="R86" s="41" t="s">
        <v>85</v>
      </c>
      <c r="S86" s="546" t="str">
        <f>VLOOKUP($A86&amp;"-"&amp;S$4,'04施策の客観指標'!$A$4:$AU$1029,COLUMN('04施策の客観指標'!$AP:$AP),FALSE)</f>
        <v>e</v>
      </c>
      <c r="T86" s="528" t="str">
        <f>VLOOKUP($A86&amp;"-"&amp;T$4,'04施策の客観指標'!$A$4:$AU$1029,COLUMN('04施策の客観指標'!$AP:$AP),FALSE)</f>
        <v>c</v>
      </c>
      <c r="U86" s="528" t="str">
        <f>VLOOKUP($A86&amp;"-"&amp;U$4,'04施策の客観指標'!$A$4:$AU$1029,COLUMN('04施策の客観指標'!$AP:$AP),FALSE)</f>
        <v>-</v>
      </c>
      <c r="V86" s="528" t="str">
        <f>VLOOKUP($A86&amp;"-"&amp;V$4,'04施策の客観指標'!$A$4:$AU$1029,COLUMN('04施策の客観指標'!$AP:$AP),FALSE)</f>
        <v>-</v>
      </c>
      <c r="W86" s="528" t="str">
        <f>VLOOKUP($A86&amp;"-"&amp;W$4,'04施策の客観指標'!$A$4:$AU$1029,COLUMN('04施策の客観指標'!$AP:$AP),FALSE)</f>
        <v>-</v>
      </c>
      <c r="X86" s="528" t="str">
        <f>VLOOKUP($A86&amp;"-"&amp;X$4,'04施策の客観指標'!$A$4:$AU$1029,COLUMN('04施策の客観指標'!$AP:$AP),FALSE)</f>
        <v>-</v>
      </c>
      <c r="Y86" s="528" t="str">
        <f>VLOOKUP($A86&amp;"-"&amp;Y$4,'04施策の客観指標'!$A$4:$AU$1029,COLUMN('04施策の客観指標'!$AP:$AP),FALSE)</f>
        <v>-</v>
      </c>
      <c r="Z86" s="528" t="str">
        <f>VLOOKUP($A86&amp;"-"&amp;Z$4,'04施策の客観指標'!$A$4:$AU$1029,COLUMN('04施策の客観指標'!$AP:$AP),FALSE)</f>
        <v>-</v>
      </c>
      <c r="AA86" s="529" t="str">
        <f>VLOOKUP($A86&amp;"-"&amp;AA$4,'04施策の客観指標'!$A$4:$AU$1029,COLUMN('04施策の客観指標'!$AP:$AP),FALSE)</f>
        <v>-</v>
      </c>
      <c r="AB86" s="547" t="str">
        <f t="shared" si="362"/>
        <v>d</v>
      </c>
      <c r="AC86" s="252">
        <f>VLOOKUP($A86&amp;"-"&amp;S$4,'04施策の客観指標'!$A$4:$AU$1029,COLUMN('04施策の客観指標'!$AU:$AU),FALSE)</f>
        <v>1</v>
      </c>
      <c r="AD86" s="38">
        <f>VLOOKUP($A86&amp;"-"&amp;T$4,'04施策の客観指標'!$A$4:$AU$1029,COLUMN('04施策の客観指標'!$AU:$AU),FALSE)</f>
        <v>1</v>
      </c>
      <c r="AE86" s="38" t="str">
        <f>VLOOKUP($A86&amp;"-"&amp;U$4,'04施策の客観指標'!$A$4:$AU$1029,COLUMN('04施策の客観指標'!$AU:$AU),FALSE)</f>
        <v>-</v>
      </c>
      <c r="AF86" s="38" t="str">
        <f>VLOOKUP($A86&amp;"-"&amp;V$4,'04施策の客観指標'!$A$4:$AU$1029,COLUMN('04施策の客観指標'!$AU:$AU),FALSE)</f>
        <v>-</v>
      </c>
      <c r="AG86" s="38" t="str">
        <f>VLOOKUP($A86&amp;"-"&amp;W$4,'04施策の客観指標'!$A$4:$AU$1029,COLUMN('04施策の客観指標'!$AU:$AU),FALSE)</f>
        <v>-</v>
      </c>
      <c r="AH86" s="38" t="str">
        <f>VLOOKUP($A86&amp;"-"&amp;X$4,'04施策の客観指標'!$A$4:$AU$1029,COLUMN('04施策の客観指標'!$AU:$AU),FALSE)</f>
        <v>-</v>
      </c>
      <c r="AI86" s="38" t="str">
        <f>VLOOKUP($A86&amp;"-"&amp;Y$4,'04施策の客観指標'!$A$4:$AU$1029,COLUMN('04施策の客観指標'!$AU:$AU),FALSE)</f>
        <v>-</v>
      </c>
      <c r="AJ86" s="38" t="str">
        <f>VLOOKUP($A86&amp;"-"&amp;Z$4,'04施策の客観指標'!$A$4:$AU$1029,COLUMN('04施策の客観指標'!$AU:$AU),FALSE)</f>
        <v>-</v>
      </c>
      <c r="AK86" s="38" t="str">
        <f>VLOOKUP($A86&amp;"-"&amp;AA$4,'04施策の客観指標'!$A$4:$AU$1029,COLUMN('04施策の客観指標'!$AU:$AU),FALSE)</f>
        <v>-</v>
      </c>
      <c r="AL86" s="82">
        <f t="shared" ref="AL86:AL111" si="440">SUM(AC86:AK86)</f>
        <v>2</v>
      </c>
      <c r="AM86" s="37">
        <f t="shared" ref="AM86:AM118" si="441">_xlfn.SWITCH(S86,"a",4*AC86,"b",3*AC86,"c",2*AC86,"d",1*AC86,"e",0*AC86,"-","")</f>
        <v>0</v>
      </c>
      <c r="AN86" s="38">
        <f t="shared" ref="AN86:AN118" si="442">_xlfn.SWITCH(T86,"a",4*AD86,"b",3*AD86,"c",2*AD86,"d",1*AD86,"e",0*AD86,"-","")</f>
        <v>2</v>
      </c>
      <c r="AO86" s="38" t="str">
        <f t="shared" ref="AO86:AO118" si="443">_xlfn.SWITCH(U86,"a",4*AE86,"b",3*AE86,"c",2*AE86,"d",1*AE86,"e",0*AE86,"-","")</f>
        <v/>
      </c>
      <c r="AP86" s="38" t="str">
        <f t="shared" ref="AP86:AP118" si="444">_xlfn.SWITCH(V86,"a",4*AF86,"b",3*AF86,"c",2*AF86,"d",1*AF86,"e",0*AF86,"-","")</f>
        <v/>
      </c>
      <c r="AQ86" s="38" t="str">
        <f t="shared" ref="AQ86:AQ118" si="445">_xlfn.SWITCH(W86,"a",4*AG86,"b",3*AG86,"c",2*AG86,"d",1*AG86,"e",0*AG86,"-","")</f>
        <v/>
      </c>
      <c r="AR86" s="38" t="str">
        <f t="shared" ref="AR86:AR118" si="446">_xlfn.SWITCH(X86,"a",4*AH86,"b",3*AH86,"c",2*AH86,"d",1*AH86,"e",0*AH86,"-","")</f>
        <v/>
      </c>
      <c r="AS86" s="38" t="str">
        <f t="shared" ref="AS86:AS118" si="447">_xlfn.SWITCH(Y86,"a",4*AI86,"b",3*AI86,"c",2*AI86,"d",1*AI86,"e",0*AI86,"-","")</f>
        <v/>
      </c>
      <c r="AT86" s="38" t="str">
        <f t="shared" ref="AT86:AT118" si="448">_xlfn.SWITCH(Z86,"a",4*AJ86,"b",3*AJ86,"c",2*AJ86,"d",1*AJ86,"e",0*AJ86,"-","")</f>
        <v/>
      </c>
      <c r="AU86" s="253" t="str">
        <f t="shared" ref="AU86:AU118" si="449">_xlfn.SWITCH(AA86,"a",4*AK86,"b",3*AK86,"c",2*AK86,"d",1*AK86,"e",0*AK86,"-","")</f>
        <v/>
      </c>
      <c r="AV86" s="81">
        <f t="shared" si="200"/>
        <v>0.25</v>
      </c>
      <c r="AW86" s="534" t="str">
        <f>IF($K86="○",VLOOKUP($C86&amp;"-"&amp;AW$4,'05市民生活実感調査'!$A$3:$BC$218,COLUMN('05市民生活実感調査'!$O:$O),FALSE),"-")</f>
        <v>-</v>
      </c>
      <c r="AX86" s="535" t="str">
        <f>IF($L86="○",VLOOKUP($C86&amp;"-"&amp;AX$4,'05市民生活実感調査'!$A$3:$BC$218,COLUMN('05市民生活実感調査'!$O:$O),FALSE),"-")</f>
        <v>-</v>
      </c>
      <c r="AY86" s="535" t="str">
        <f>IF($M86="○",VLOOKUP($C86&amp;"-"&amp;AY$4,'05市民生活実感調査'!$A$3:$BC$218,COLUMN('05市民生活実感調査'!$O:$O),FALSE),"-")</f>
        <v>-</v>
      </c>
      <c r="AZ86" s="535" t="str">
        <f>IF($N86="○",VLOOKUP($C86&amp;"-"&amp;AZ$4,'05市民生活実感調査'!$A$3:$BC$218,COLUMN('05市民生活実感調査'!$O:$O),FALSE),"-")</f>
        <v>-</v>
      </c>
      <c r="BA86" s="535" t="str">
        <f>IF($O86="○",VLOOKUP($C86&amp;"-"&amp;BA$4,'05市民生活実感調査'!$A$3:$BC$218,COLUMN('05市民生活実感調査'!$O:$O),FALSE),"-")</f>
        <v>-</v>
      </c>
      <c r="BB86" s="535" t="str">
        <f>IF($P86="○",VLOOKUP($C86&amp;"-"&amp;BB$4,'05市民生活実感調査'!$A$3:$BC$218,COLUMN('05市民生活実感調査'!$O:$O),FALSE),"-")</f>
        <v>c</v>
      </c>
      <c r="BC86" s="535" t="str">
        <f>IF($Q86="○",VLOOKUP($C86&amp;"-"&amp;BC$4,'05市民生活実感調査'!$A$3:$BC$218,COLUMN('05市民生活実感調査'!$O:$O),FALSE),"-")</f>
        <v>-</v>
      </c>
      <c r="BD86" s="535" t="str">
        <f>IF($R86="○",VLOOKUP($C86&amp;"-"&amp;BD$4,'05市民生活実感調査'!$A$3:$BC$218,COLUMN('05市民生活実感調査'!$O:$O),FALSE),"-")</f>
        <v>-</v>
      </c>
      <c r="BE86" s="536" t="str">
        <f t="shared" si="363"/>
        <v>c</v>
      </c>
      <c r="BF86" s="37" t="str">
        <f t="shared" ref="BF86:BF118" si="450">_xlfn.SWITCH(AW86,"a",4,"b",3,"c",2,"d",1,"e",0,"-","")</f>
        <v/>
      </c>
      <c r="BG86" s="38" t="str">
        <f t="shared" ref="BG86:BG118" si="451">_xlfn.SWITCH(AX86,"a",4,"b",3,"c",2,"d",1,"e",0,"-","")</f>
        <v/>
      </c>
      <c r="BH86" s="38" t="str">
        <f t="shared" ref="BH86:BH118" si="452">_xlfn.SWITCH(AY86,"a",4,"b",3,"c",2,"d",1,"e",0,"-","")</f>
        <v/>
      </c>
      <c r="BI86" s="38" t="str">
        <f t="shared" ref="BI86:BI118" si="453">_xlfn.SWITCH(AZ86,"a",4,"b",3,"c",2,"d",1,"e",0,"-","")</f>
        <v/>
      </c>
      <c r="BJ86" s="38" t="str">
        <f t="shared" ref="BJ86:BJ118" si="454">_xlfn.SWITCH(BA86,"a",4,"b",3,"c",2,"d",1,"e",0,"-","")</f>
        <v/>
      </c>
      <c r="BK86" s="38">
        <f t="shared" ref="BK86:BK118" si="455">_xlfn.SWITCH(BB86,"a",4,"b",3,"c",2,"d",1,"e",0,"-","")</f>
        <v>2</v>
      </c>
      <c r="BL86" s="38" t="str">
        <f t="shared" ref="BL86:BL118" si="456">_xlfn.SWITCH(BC86,"a",4,"b",3,"c",2,"d",1,"e",0,"-","")</f>
        <v/>
      </c>
      <c r="BM86" s="38" t="str">
        <f t="shared" ref="BM86:BM118" si="457">_xlfn.SWITCH(BD86,"a",4,"b",3,"c",2,"d",1,"e",0,"-","")</f>
        <v/>
      </c>
      <c r="BN86" s="41">
        <f t="shared" ref="BN86:BN118" si="458">SUM(BF86:BM86)/COUNT(BF86:BM86)/4</f>
        <v>0.5</v>
      </c>
      <c r="BO86" s="275" t="s">
        <v>125</v>
      </c>
      <c r="BP86" s="5" t="s">
        <v>2224</v>
      </c>
      <c r="BQ86" s="586" t="str">
        <f>VLOOKUP(AB86&amp;BE86&amp;BO86,[25]プルダウン!$AC$2:$AD$71,2,FALSE)</f>
        <v>C</v>
      </c>
      <c r="BR86" s="587" t="str">
        <f>VLOOKUP(BQ86,プルダウン!$A$1:$B$6,2,FALSE)</f>
        <v>政策の目的がそこそこ達成されている</v>
      </c>
      <c r="BS86" s="176" t="s">
        <v>2625</v>
      </c>
      <c r="BT86" s="195" t="s">
        <v>2626</v>
      </c>
      <c r="BU86" s="161" t="s">
        <v>2627</v>
      </c>
      <c r="BV86" s="296"/>
      <c r="BW86" s="115" t="str">
        <f>VLOOKUP($A86&amp;"-"&amp;BW$4,'04施策の客観指標'!$A$4:$AU$1029,COLUMN('04施策の客観指標'!$AQ:$AQ),FALSE)</f>
        <v>-</v>
      </c>
      <c r="BX86" s="7" t="str">
        <f>VLOOKUP($A86&amp;"-"&amp;BX$4,'04施策の客観指標'!$A$4:$AU$1029,COLUMN('04施策の客観指標'!$AQ:$AQ),FALSE)</f>
        <v>-</v>
      </c>
      <c r="BY86" s="7" t="str">
        <f>VLOOKUP($A86&amp;"-"&amp;BY$4,'04施策の客観指標'!$A$4:$AU$1029,COLUMN('04施策の客観指標'!$AQ:$AQ),FALSE)</f>
        <v>-</v>
      </c>
      <c r="BZ86" s="7" t="str">
        <f>VLOOKUP($A86&amp;"-"&amp;BZ$4,'04施策の客観指標'!$A$4:$AU$1029,COLUMN('04施策の客観指標'!$AQ:$AQ),FALSE)</f>
        <v>-</v>
      </c>
      <c r="CA86" s="7" t="str">
        <f>VLOOKUP($A86&amp;"-"&amp;CA$4,'04施策の客観指標'!$A$4:$AU$1029,COLUMN('04施策の客観指標'!$AQ:$AQ),FALSE)</f>
        <v>-</v>
      </c>
      <c r="CB86" s="7" t="str">
        <f>VLOOKUP($A86&amp;"-"&amp;CB$4,'04施策の客観指標'!$A$4:$AU$1029,COLUMN('04施策の客観指標'!$AQ:$AQ),FALSE)</f>
        <v>-</v>
      </c>
      <c r="CC86" s="7" t="str">
        <f>VLOOKUP($A86&amp;"-"&amp;CC$4,'04施策の客観指標'!$A$4:$AU$1029,COLUMN('04施策の客観指標'!$AQ:$AQ),FALSE)</f>
        <v>-</v>
      </c>
      <c r="CD86" s="7" t="str">
        <f>VLOOKUP($A86&amp;"-"&amp;CD$4,'04施策の客観指標'!$A$4:$AU$1029,COLUMN('04施策の客観指標'!$AQ:$AQ),FALSE)</f>
        <v>-</v>
      </c>
      <c r="CE86" s="7" t="str">
        <f>VLOOKUP($A86&amp;"-"&amp;CE$4,'04施策の客観指標'!$A$4:$AU$1029,COLUMN('04施策の客観指標'!$AQ:$AQ),FALSE)</f>
        <v>-</v>
      </c>
      <c r="CF86" s="109" t="str">
        <f t="shared" si="364"/>
        <v>e</v>
      </c>
      <c r="CG86" s="37">
        <f>VLOOKUP($A86&amp;"-"&amp;BW$4,'04施策の客観指標'!$A$4:$AU$1029,COLUMN('04施策の客観指標'!$AU:$AU),FALSE)</f>
        <v>1</v>
      </c>
      <c r="CH86" s="38">
        <f>VLOOKUP($A86&amp;"-"&amp;BX$4,'04施策の客観指標'!$A$4:$AU$1029,COLUMN('04施策の客観指標'!$AU:$AU),FALSE)</f>
        <v>1</v>
      </c>
      <c r="CI86" s="38" t="str">
        <f>VLOOKUP($A86&amp;"-"&amp;BY$4,'04施策の客観指標'!$A$4:$AU$1029,COLUMN('04施策の客観指標'!$AU:$AU),FALSE)</f>
        <v>-</v>
      </c>
      <c r="CJ86" s="38" t="str">
        <f>VLOOKUP($A86&amp;"-"&amp;BZ$4,'04施策の客観指標'!$A$4:$AU$1029,COLUMN('04施策の客観指標'!$AU:$AU),FALSE)</f>
        <v>-</v>
      </c>
      <c r="CK86" s="38" t="str">
        <f>VLOOKUP($A86&amp;"-"&amp;CA$4,'04施策の客観指標'!$A$4:$AU$1029,COLUMN('04施策の客観指標'!$AU:$AU),FALSE)</f>
        <v>-</v>
      </c>
      <c r="CL86" s="38" t="str">
        <f>VLOOKUP($A86&amp;"-"&amp;CB$4,'04施策の客観指標'!$A$4:$AU$1029,COLUMN('04施策の客観指標'!$AU:$AU),FALSE)</f>
        <v>-</v>
      </c>
      <c r="CM86" s="38" t="str">
        <f>VLOOKUP($A86&amp;"-"&amp;CC$4,'04施策の客観指標'!$A$4:$AU$1029,COLUMN('04施策の客観指標'!$AU:$AU),FALSE)</f>
        <v>-</v>
      </c>
      <c r="CN86" s="38" t="str">
        <f>VLOOKUP($A86&amp;"-"&amp;CD$4,'04施策の客観指標'!$A$4:$AU$1029,COLUMN('04施策の客観指標'!$AU:$AU),FALSE)</f>
        <v>-</v>
      </c>
      <c r="CO86" s="38" t="str">
        <f>VLOOKUP($A86&amp;"-"&amp;CE$4,'04施策の客観指標'!$A$4:$AU$1029,COLUMN('04施策の客観指標'!$AU:$AU),FALSE)</f>
        <v>-</v>
      </c>
      <c r="CP86" s="82">
        <f t="shared" si="365"/>
        <v>2</v>
      </c>
      <c r="CQ86" s="37" t="str">
        <f t="shared" si="301"/>
        <v/>
      </c>
      <c r="CR86" s="38" t="str">
        <f t="shared" si="302"/>
        <v/>
      </c>
      <c r="CS86" s="38" t="str">
        <f t="shared" si="303"/>
        <v/>
      </c>
      <c r="CT86" s="38" t="str">
        <f t="shared" si="304"/>
        <v/>
      </c>
      <c r="CU86" s="38" t="str">
        <f t="shared" si="305"/>
        <v/>
      </c>
      <c r="CV86" s="38" t="str">
        <f t="shared" si="306"/>
        <v/>
      </c>
      <c r="CW86" s="38" t="str">
        <f t="shared" si="307"/>
        <v/>
      </c>
      <c r="CX86" s="38" t="str">
        <f t="shared" si="308"/>
        <v/>
      </c>
      <c r="CY86" s="38" t="str">
        <f t="shared" si="309"/>
        <v/>
      </c>
      <c r="CZ86" s="41">
        <f t="shared" si="366"/>
        <v>0</v>
      </c>
      <c r="DA86" s="37" t="str">
        <f>IF($K86="○",VLOOKUP($C86&amp;"-"&amp;DA$4,'05市民生活実感調査'!$A$3:$BC$218,COLUMN('05市民生活実感調査'!$Y:$Y),FALSE),"-")</f>
        <v>-</v>
      </c>
      <c r="DB86" s="38" t="str">
        <f>IF($L86="○",VLOOKUP($C86&amp;"-"&amp;DB$4,'05市民生活実感調査'!$A$3:$BC$218,COLUMN('05市民生活実感調査'!$Y:$Y),FALSE),"-")</f>
        <v>-</v>
      </c>
      <c r="DC86" s="38" t="str">
        <f>IF($M86="○",VLOOKUP($C86&amp;"-"&amp;DC$4,'05市民生活実感調査'!$A$3:$BC$218,COLUMN('05市民生活実感調査'!$Y:$Y),FALSE),"-")</f>
        <v>-</v>
      </c>
      <c r="DD86" s="38" t="str">
        <f>IF($N86="○",VLOOKUP($C86&amp;"-"&amp;DD$4,'05市民生活実感調査'!$A$3:$BC$218,COLUMN('05市民生活実感調査'!$Y:$Y),FALSE),"-")</f>
        <v>-</v>
      </c>
      <c r="DE86" s="38" t="str">
        <f>IF($O86="○",VLOOKUP($C86&amp;"-"&amp;DE$4,'05市民生活実感調査'!$A$3:$BC$218,COLUMN('05市民生活実感調査'!$Y:$Y),FALSE),"-")</f>
        <v>-</v>
      </c>
      <c r="DF86" s="38" t="str">
        <f>IF($P86="○",VLOOKUP($C86&amp;"-"&amp;DF$4,'05市民生活実感調査'!$A$3:$BC$218,COLUMN('05市民生活実感調査'!$Y:$Y),FALSE),"-")</f>
        <v>-</v>
      </c>
      <c r="DG86" s="38" t="str">
        <f>IF($Q86="○",VLOOKUP($C86&amp;"-"&amp;DG$4,'05市民生活実感調査'!$A$3:$BC$218,COLUMN('05市民生活実感調査'!$Y:$Y),FALSE),"-")</f>
        <v>-</v>
      </c>
      <c r="DH86" s="38" t="str">
        <f>IF($R86="○",VLOOKUP($C86&amp;"-"&amp;DH$4,'05市民生活実感調査'!$A$3:$BC$218,COLUMN('05市民生活実感調査'!$Y:$Y),FALSE),"-")</f>
        <v>-</v>
      </c>
      <c r="DI86" s="109" t="e">
        <f t="shared" si="367"/>
        <v>#DIV/0!</v>
      </c>
      <c r="DJ86" s="37" t="str">
        <f t="shared" si="368"/>
        <v/>
      </c>
      <c r="DK86" s="38" t="str">
        <f t="shared" si="310"/>
        <v/>
      </c>
      <c r="DL86" s="38" t="str">
        <f t="shared" si="311"/>
        <v/>
      </c>
      <c r="DM86" s="38" t="str">
        <f t="shared" si="312"/>
        <v/>
      </c>
      <c r="DN86" s="38" t="str">
        <f t="shared" si="313"/>
        <v/>
      </c>
      <c r="DO86" s="38" t="str">
        <f t="shared" si="314"/>
        <v/>
      </c>
      <c r="DP86" s="38" t="str">
        <f t="shared" si="315"/>
        <v/>
      </c>
      <c r="DQ86" s="38" t="str">
        <f t="shared" si="316"/>
        <v/>
      </c>
      <c r="DR86" s="41" t="e">
        <f t="shared" si="369"/>
        <v>#DIV/0!</v>
      </c>
      <c r="DS86" s="13" t="str">
        <f t="shared" si="370"/>
        <v>市民実感</v>
      </c>
      <c r="DT86" s="5" t="str">
        <f t="shared" si="371"/>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DU86" s="108" t="e">
        <f>VLOOKUP(CF86&amp;DI86&amp;DS86,プルダウン!$AC$2:$AD$51,2,FALSE)</f>
        <v>#DIV/0!</v>
      </c>
      <c r="DV86" s="12" t="e">
        <f>VLOOKUP(DU86,プルダウン!$A$1:$B$6,2,FALSE)</f>
        <v>#DIV/0!</v>
      </c>
      <c r="DW86" s="11"/>
      <c r="DX86" s="12"/>
      <c r="DY86" s="22" t="s">
        <v>81</v>
      </c>
      <c r="DZ86" s="116"/>
      <c r="EA86" s="115" t="str">
        <f>VLOOKUP($A86&amp;"-"&amp;EA$4,'04施策の客観指標'!$A$4:$AU$1029,COLUMN('04施策の客観指標'!$AR:$AR),FALSE)</f>
        <v>-</v>
      </c>
      <c r="EB86" s="7" t="str">
        <f>VLOOKUP($A86&amp;"-"&amp;EB$4,'04施策の客観指標'!$A$4:$AU$1029,COLUMN('04施策の客観指標'!$AR:$AR),FALSE)</f>
        <v>-</v>
      </c>
      <c r="EC86" s="7" t="str">
        <f>VLOOKUP($A86&amp;"-"&amp;EC$4,'04施策の客観指標'!$A$4:$AU$1029,COLUMN('04施策の客観指標'!$AR:$AR),FALSE)</f>
        <v>-</v>
      </c>
      <c r="ED86" s="7" t="str">
        <f>VLOOKUP($A86&amp;"-"&amp;ED$4,'04施策の客観指標'!$A$4:$AU$1029,COLUMN('04施策の客観指標'!$AR:$AR),FALSE)</f>
        <v>-</v>
      </c>
      <c r="EE86" s="7" t="str">
        <f>VLOOKUP($A86&amp;"-"&amp;EE$4,'04施策の客観指標'!$A$4:$AU$1029,COLUMN('04施策の客観指標'!$AR:$AR),FALSE)</f>
        <v>-</v>
      </c>
      <c r="EF86" s="7" t="str">
        <f>VLOOKUP($A86&amp;"-"&amp;EF$4,'04施策の客観指標'!$A$4:$AU$1029,COLUMN('04施策の客観指標'!$AR:$AR),FALSE)</f>
        <v>-</v>
      </c>
      <c r="EG86" s="7" t="str">
        <f>VLOOKUP($A86&amp;"-"&amp;EG$4,'04施策の客観指標'!$A$4:$AU$1029,COLUMN('04施策の客観指標'!$AR:$AR),FALSE)</f>
        <v>-</v>
      </c>
      <c r="EH86" s="7" t="str">
        <f>VLOOKUP($A86&amp;"-"&amp;EH$4,'04施策の客観指標'!$A$4:$AU$1029,COLUMN('04施策の客観指標'!$AR:$AR),FALSE)</f>
        <v>-</v>
      </c>
      <c r="EI86" s="7" t="str">
        <f>VLOOKUP($A86&amp;"-"&amp;EI$4,'04施策の客観指標'!$A$4:$AU$1029,COLUMN('04施策の客観指標'!$AR:$AR),FALSE)</f>
        <v>-</v>
      </c>
      <c r="EJ86" s="109" t="str">
        <f t="shared" si="372"/>
        <v>e</v>
      </c>
      <c r="EK86" s="37">
        <f>VLOOKUP($A86&amp;"-"&amp;EA$4,'04施策の客観指標'!$A$4:$AU$1029,COLUMN('04施策の客観指標'!$AU:$AU),FALSE)</f>
        <v>1</v>
      </c>
      <c r="EL86" s="38">
        <f>VLOOKUP($A86&amp;"-"&amp;EB$4,'04施策の客観指標'!$A$4:$AU$1029,COLUMN('04施策の客観指標'!$AU:$AU),FALSE)</f>
        <v>1</v>
      </c>
      <c r="EM86" s="38" t="str">
        <f>VLOOKUP($A86&amp;"-"&amp;EC$4,'04施策の客観指標'!$A$4:$AU$1029,COLUMN('04施策の客観指標'!$AU:$AU),FALSE)</f>
        <v>-</v>
      </c>
      <c r="EN86" s="38" t="str">
        <f>VLOOKUP($A86&amp;"-"&amp;ED$4,'04施策の客観指標'!$A$4:$AU$1029,COLUMN('04施策の客観指標'!$AU:$AU),FALSE)</f>
        <v>-</v>
      </c>
      <c r="EO86" s="38" t="str">
        <f>VLOOKUP($A86&amp;"-"&amp;EE$4,'04施策の客観指標'!$A$4:$AU$1029,COLUMN('04施策の客観指標'!$AU:$AU),FALSE)</f>
        <v>-</v>
      </c>
      <c r="EP86" s="38" t="str">
        <f>VLOOKUP($A86&amp;"-"&amp;EF$4,'04施策の客観指標'!$A$4:$AU$1029,COLUMN('04施策の客観指標'!$AU:$AU),FALSE)</f>
        <v>-</v>
      </c>
      <c r="EQ86" s="38" t="str">
        <f>VLOOKUP($A86&amp;"-"&amp;EG$4,'04施策の客観指標'!$A$4:$AU$1029,COLUMN('04施策の客観指標'!$AU:$AU),FALSE)</f>
        <v>-</v>
      </c>
      <c r="ER86" s="38" t="str">
        <f>VLOOKUP($A86&amp;"-"&amp;EH$4,'04施策の客観指標'!$A$4:$AU$1029,COLUMN('04施策の客観指標'!$AU:$AU),FALSE)</f>
        <v>-</v>
      </c>
      <c r="ES86" s="38" t="str">
        <f>VLOOKUP($A86&amp;"-"&amp;EI$4,'04施策の客観指標'!$A$4:$AU$1029,COLUMN('04施策の客観指標'!$AU:$AU),FALSE)</f>
        <v>-</v>
      </c>
      <c r="ET86" s="82">
        <f t="shared" si="373"/>
        <v>2</v>
      </c>
      <c r="EU86" s="37" t="str">
        <f t="shared" si="374"/>
        <v/>
      </c>
      <c r="EV86" s="38" t="str">
        <f t="shared" si="317"/>
        <v/>
      </c>
      <c r="EW86" s="38" t="str">
        <f t="shared" si="318"/>
        <v/>
      </c>
      <c r="EX86" s="38" t="str">
        <f t="shared" si="319"/>
        <v/>
      </c>
      <c r="EY86" s="38" t="str">
        <f t="shared" si="320"/>
        <v/>
      </c>
      <c r="EZ86" s="38" t="str">
        <f t="shared" si="321"/>
        <v/>
      </c>
      <c r="FA86" s="38" t="str">
        <f t="shared" si="322"/>
        <v/>
      </c>
      <c r="FB86" s="38" t="str">
        <f t="shared" si="323"/>
        <v/>
      </c>
      <c r="FC86" s="38" t="str">
        <f t="shared" si="324"/>
        <v/>
      </c>
      <c r="FD86" s="41">
        <f t="shared" si="375"/>
        <v>0</v>
      </c>
      <c r="FE86" s="37" t="str">
        <f>IF($K86="○",VLOOKUP($C86&amp;"-"&amp;FE$4,'05市民生活実感調査'!$A$3:$BC$218,COLUMN('05市民生活実感調査'!$AI:$AI),FALSE),"-")</f>
        <v>-</v>
      </c>
      <c r="FF86" s="38" t="str">
        <f>IF($L86="○",VLOOKUP($C86&amp;"-"&amp;FF$4,'05市民生活実感調査'!$A$3:$BC$218,COLUMN('05市民生活実感調査'!$AI:$AI),FALSE),"-")</f>
        <v>-</v>
      </c>
      <c r="FG86" s="38" t="str">
        <f>IF($M86="○",VLOOKUP($C86&amp;"-"&amp;FG$4,'05市民生活実感調査'!$A$3:$BC$218,COLUMN('05市民生活実感調査'!$AI:$AI),FALSE),"-")</f>
        <v>-</v>
      </c>
      <c r="FH86" s="38" t="str">
        <f>IF($N86="○",VLOOKUP($C86&amp;"-"&amp;FH$4,'05市民生活実感調査'!$A$3:$BC$218,COLUMN('05市民生活実感調査'!$AI:$AI),FALSE),"-")</f>
        <v>-</v>
      </c>
      <c r="FI86" s="38" t="str">
        <f>IF($O86="○",VLOOKUP($C86&amp;"-"&amp;FI$4,'05市民生活実感調査'!$A$3:$BC$218,COLUMN('05市民生活実感調査'!$AI:$AI),FALSE),"-")</f>
        <v>-</v>
      </c>
      <c r="FJ86" s="38" t="str">
        <f>IF($P86="○",VLOOKUP($C86&amp;"-"&amp;FJ$4,'05市民生活実感調査'!$A$3:$BC$218,COLUMN('05市民生活実感調査'!$AI:$AI),FALSE),"-")</f>
        <v>-</v>
      </c>
      <c r="FK86" s="38" t="str">
        <f>IF($Q86="○",VLOOKUP($C86&amp;"-"&amp;FK$4,'05市民生活実感調査'!$A$3:$BC$218,COLUMN('05市民生活実感調査'!$AI:$AI),FALSE),"-")</f>
        <v>-</v>
      </c>
      <c r="FL86" s="38" t="str">
        <f>IF($R86="○",VLOOKUP($C86&amp;"-"&amp;FL$4,'05市民生活実感調査'!$A$3:$BC$218,COLUMN('05市民生活実感調査'!$AI:$AI),FALSE),"-")</f>
        <v>-</v>
      </c>
      <c r="FM86" s="109" t="e">
        <f t="shared" si="376"/>
        <v>#DIV/0!</v>
      </c>
      <c r="FN86" s="37" t="str">
        <f t="shared" si="377"/>
        <v/>
      </c>
      <c r="FO86" s="38" t="str">
        <f t="shared" si="325"/>
        <v/>
      </c>
      <c r="FP86" s="38" t="str">
        <f t="shared" si="326"/>
        <v/>
      </c>
      <c r="FQ86" s="38" t="str">
        <f t="shared" si="327"/>
        <v/>
      </c>
      <c r="FR86" s="38" t="str">
        <f t="shared" si="328"/>
        <v/>
      </c>
      <c r="FS86" s="38" t="str">
        <f t="shared" si="329"/>
        <v/>
      </c>
      <c r="FT86" s="38" t="str">
        <f t="shared" si="330"/>
        <v/>
      </c>
      <c r="FU86" s="38" t="str">
        <f t="shared" si="331"/>
        <v/>
      </c>
      <c r="FV86" s="41" t="e">
        <f t="shared" si="378"/>
        <v>#DIV/0!</v>
      </c>
      <c r="FW86" s="13" t="str">
        <f t="shared" si="379"/>
        <v>市民実感</v>
      </c>
      <c r="FX86" s="5" t="str">
        <f t="shared" si="380"/>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FY86" s="108" t="e">
        <f>VLOOKUP(EJ86&amp;FM86&amp;FW86,プルダウン!$AC$2:$AD$51,2,FALSE)</f>
        <v>#DIV/0!</v>
      </c>
      <c r="FZ86" s="12" t="e">
        <f>VLOOKUP(FY86,プルダウン!$A$1:$B$6,2,FALSE)</f>
        <v>#DIV/0!</v>
      </c>
      <c r="GA86" s="11"/>
      <c r="GB86" s="12"/>
      <c r="GC86" s="22" t="s">
        <v>81</v>
      </c>
      <c r="GD86" s="116"/>
      <c r="GE86" s="115" t="str">
        <f>VLOOKUP($A86&amp;"-"&amp;GE$4,'04施策の客観指標'!$A$4:$AU$1029,COLUMN('04施策の客観指標'!$AS:$AS),FALSE)</f>
        <v>-</v>
      </c>
      <c r="GF86" s="7" t="str">
        <f>VLOOKUP($A86&amp;"-"&amp;GF$4,'04施策の客観指標'!$A$4:$AU$1029,COLUMN('04施策の客観指標'!$AS:$AS),FALSE)</f>
        <v>-</v>
      </c>
      <c r="GG86" s="7" t="str">
        <f>VLOOKUP($A86&amp;"-"&amp;GG$4,'04施策の客観指標'!$A$4:$AU$1029,COLUMN('04施策の客観指標'!$AS:$AS),FALSE)</f>
        <v>-</v>
      </c>
      <c r="GH86" s="7" t="str">
        <f>VLOOKUP($A86&amp;"-"&amp;GH$4,'04施策の客観指標'!$A$4:$AU$1029,COLUMN('04施策の客観指標'!$AS:$AS),FALSE)</f>
        <v>-</v>
      </c>
      <c r="GI86" s="7" t="str">
        <f>VLOOKUP($A86&amp;"-"&amp;GI$4,'04施策の客観指標'!$A$4:$AU$1029,COLUMN('04施策の客観指標'!$AS:$AS),FALSE)</f>
        <v>-</v>
      </c>
      <c r="GJ86" s="7" t="str">
        <f>VLOOKUP($A86&amp;"-"&amp;GJ$4,'04施策の客観指標'!$A$4:$AU$1029,COLUMN('04施策の客観指標'!$AS:$AS),FALSE)</f>
        <v>-</v>
      </c>
      <c r="GK86" s="7" t="str">
        <f>VLOOKUP($A86&amp;"-"&amp;GK$4,'04施策の客観指標'!$A$4:$AU$1029,COLUMN('04施策の客観指標'!$AS:$AS),FALSE)</f>
        <v>-</v>
      </c>
      <c r="GL86" s="7" t="str">
        <f>VLOOKUP($A86&amp;"-"&amp;GL$4,'04施策の客観指標'!$A$4:$AU$1029,COLUMN('04施策の客観指標'!$AS:$AS),FALSE)</f>
        <v>-</v>
      </c>
      <c r="GM86" s="7" t="str">
        <f>VLOOKUP($A86&amp;"-"&amp;GM$4,'04施策の客観指標'!$A$4:$AU$1029,COLUMN('04施策の客観指標'!$AS:$AS),FALSE)</f>
        <v>-</v>
      </c>
      <c r="GN86" s="109" t="str">
        <f t="shared" si="381"/>
        <v>e</v>
      </c>
      <c r="GO86" s="37">
        <f>VLOOKUP($A86&amp;"-"&amp;GE$4,'04施策の客観指標'!$A$4:$AU$1029,COLUMN('04施策の客観指標'!$AU:$AU),FALSE)</f>
        <v>1</v>
      </c>
      <c r="GP86" s="38">
        <f>VLOOKUP($A86&amp;"-"&amp;GF$4,'04施策の客観指標'!$A$4:$AU$1029,COLUMN('04施策の客観指標'!$AU:$AU),FALSE)</f>
        <v>1</v>
      </c>
      <c r="GQ86" s="38" t="str">
        <f>VLOOKUP($A86&amp;"-"&amp;GG$4,'04施策の客観指標'!$A$4:$AU$1029,COLUMN('04施策の客観指標'!$AU:$AU),FALSE)</f>
        <v>-</v>
      </c>
      <c r="GR86" s="38" t="str">
        <f>VLOOKUP($A86&amp;"-"&amp;GH$4,'04施策の客観指標'!$A$4:$AU$1029,COLUMN('04施策の客観指標'!$AU:$AU),FALSE)</f>
        <v>-</v>
      </c>
      <c r="GS86" s="38" t="str">
        <f>VLOOKUP($A86&amp;"-"&amp;GI$4,'04施策の客観指標'!$A$4:$AU$1029,COLUMN('04施策の客観指標'!$AU:$AU),FALSE)</f>
        <v>-</v>
      </c>
      <c r="GT86" s="38" t="str">
        <f>VLOOKUP($A86&amp;"-"&amp;GJ$4,'04施策の客観指標'!$A$4:$AU$1029,COLUMN('04施策の客観指標'!$AU:$AU),FALSE)</f>
        <v>-</v>
      </c>
      <c r="GU86" s="38" t="str">
        <f>VLOOKUP($A86&amp;"-"&amp;GK$4,'04施策の客観指標'!$A$4:$AU$1029,COLUMN('04施策の客観指標'!$AU:$AU),FALSE)</f>
        <v>-</v>
      </c>
      <c r="GV86" s="38" t="str">
        <f>VLOOKUP($A86&amp;"-"&amp;GL$4,'04施策の客観指標'!$A$4:$AU$1029,COLUMN('04施策の客観指標'!$AU:$AU),FALSE)</f>
        <v>-</v>
      </c>
      <c r="GW86" s="38" t="str">
        <f>VLOOKUP($A86&amp;"-"&amp;GM$4,'04施策の客観指標'!$A$4:$AU$1029,COLUMN('04施策の客観指標'!$AU:$AU),FALSE)</f>
        <v>-</v>
      </c>
      <c r="GX86" s="82">
        <f t="shared" si="382"/>
        <v>2</v>
      </c>
      <c r="GY86" s="37" t="str">
        <f t="shared" si="383"/>
        <v/>
      </c>
      <c r="GZ86" s="38" t="str">
        <f t="shared" si="332"/>
        <v/>
      </c>
      <c r="HA86" s="38" t="str">
        <f t="shared" si="333"/>
        <v/>
      </c>
      <c r="HB86" s="38" t="str">
        <f t="shared" si="334"/>
        <v/>
      </c>
      <c r="HC86" s="38" t="str">
        <f t="shared" si="335"/>
        <v/>
      </c>
      <c r="HD86" s="38" t="str">
        <f t="shared" si="336"/>
        <v/>
      </c>
      <c r="HE86" s="38" t="str">
        <f t="shared" si="337"/>
        <v/>
      </c>
      <c r="HF86" s="38" t="str">
        <f t="shared" si="338"/>
        <v/>
      </c>
      <c r="HG86" s="38" t="str">
        <f t="shared" si="339"/>
        <v/>
      </c>
      <c r="HH86" s="41">
        <f t="shared" si="384"/>
        <v>0</v>
      </c>
      <c r="HI86" s="37" t="str">
        <f>IF($K86="○",VLOOKUP($C86&amp;"-"&amp;HI$4,'05市民生活実感調査'!$A$3:$BC$218,COLUMN('05市民生活実感調査'!$AS:$AS),FALSE),"-")</f>
        <v>-</v>
      </c>
      <c r="HJ86" s="38" t="str">
        <f>IF($L86="○",VLOOKUP($C86&amp;"-"&amp;HJ$4,'05市民生活実感調査'!$A$3:$BC$218,COLUMN('05市民生活実感調査'!$AS:$AS),FALSE),"-")</f>
        <v>-</v>
      </c>
      <c r="HK86" s="38" t="str">
        <f>IF($M86="○",VLOOKUP($C86&amp;"-"&amp;HK$4,'05市民生活実感調査'!$A$3:$BC$218,COLUMN('05市民生活実感調査'!$AS:$AS),FALSE),"-")</f>
        <v>-</v>
      </c>
      <c r="HL86" s="38" t="str">
        <f>IF($N86="○",VLOOKUP($C86&amp;"-"&amp;HL$4,'05市民生活実感調査'!$A$3:$BC$218,COLUMN('05市民生活実感調査'!$AS:$AS),FALSE),"-")</f>
        <v>-</v>
      </c>
      <c r="HM86" s="38" t="str">
        <f>IF($O86="○",VLOOKUP($C86&amp;"-"&amp;HM$4,'05市民生活実感調査'!$A$3:$BC$218,COLUMN('05市民生活実感調査'!$AS:$AS),FALSE),"-")</f>
        <v>-</v>
      </c>
      <c r="HN86" s="38" t="str">
        <f>IF($P86="○",VLOOKUP($C86&amp;"-"&amp;HN$4,'05市民生活実感調査'!$A$3:$BC$218,COLUMN('05市民生活実感調査'!$AS:$AS),FALSE),"-")</f>
        <v>-</v>
      </c>
      <c r="HO86" s="38" t="str">
        <f>IF($Q86="○",VLOOKUP($C86&amp;"-"&amp;HO$4,'05市民生活実感調査'!$A$3:$BC$218,COLUMN('05市民生活実感調査'!$AS:$AS),FALSE),"-")</f>
        <v>-</v>
      </c>
      <c r="HP86" s="38" t="str">
        <f>IF($R86="○",VLOOKUP($C86&amp;"-"&amp;HP$4,'05市民生活実感調査'!$A$3:$BC$218,COLUMN('05市民生活実感調査'!$AS:$AS),FALSE),"-")</f>
        <v>-</v>
      </c>
      <c r="HQ86" s="109" t="e">
        <f t="shared" si="385"/>
        <v>#DIV/0!</v>
      </c>
      <c r="HR86" s="37" t="str">
        <f t="shared" si="386"/>
        <v/>
      </c>
      <c r="HS86" s="38" t="str">
        <f t="shared" si="340"/>
        <v/>
      </c>
      <c r="HT86" s="38" t="str">
        <f t="shared" si="341"/>
        <v/>
      </c>
      <c r="HU86" s="38" t="str">
        <f t="shared" si="342"/>
        <v/>
      </c>
      <c r="HV86" s="38" t="str">
        <f t="shared" si="343"/>
        <v/>
      </c>
      <c r="HW86" s="38" t="str">
        <f t="shared" si="344"/>
        <v/>
      </c>
      <c r="HX86" s="38" t="str">
        <f t="shared" si="345"/>
        <v/>
      </c>
      <c r="HY86" s="38" t="str">
        <f t="shared" si="346"/>
        <v/>
      </c>
      <c r="HZ86" s="41" t="e">
        <f t="shared" si="387"/>
        <v>#DIV/0!</v>
      </c>
      <c r="IA86" s="13" t="str">
        <f t="shared" si="388"/>
        <v>市民実感</v>
      </c>
      <c r="IB86" s="5" t="str">
        <f t="shared" si="389"/>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IC86" s="108" t="e">
        <f>VLOOKUP(GN86&amp;HQ86&amp;IA86,プルダウン!$AC$2:$AD$51,2,FALSE)</f>
        <v>#DIV/0!</v>
      </c>
      <c r="ID86" s="12" t="e">
        <f>VLOOKUP(IC86,プルダウン!$A$1:$B$6,2,FALSE)</f>
        <v>#DIV/0!</v>
      </c>
      <c r="IE86" s="11"/>
      <c r="IF86" s="12"/>
      <c r="IG86" s="22" t="s">
        <v>81</v>
      </c>
      <c r="IH86" s="116"/>
      <c r="II86" s="115" t="str">
        <f>VLOOKUP($A86&amp;"-"&amp;II$4,'04施策の客観指標'!$A$4:$AU$1029,COLUMN('04施策の客観指標'!$AT:$AT),FALSE)</f>
        <v>-</v>
      </c>
      <c r="IJ86" s="7" t="str">
        <f>VLOOKUP($A86&amp;"-"&amp;IJ$4,'04施策の客観指標'!$A$4:$AU$1029,COLUMN('04施策の客観指標'!$AT:$AT),FALSE)</f>
        <v>-</v>
      </c>
      <c r="IK86" s="7" t="str">
        <f>VLOOKUP($A86&amp;"-"&amp;IK$4,'04施策の客観指標'!$A$4:$AU$1029,COLUMN('04施策の客観指標'!$AT:$AT),FALSE)</f>
        <v>-</v>
      </c>
      <c r="IL86" s="7" t="str">
        <f>VLOOKUP($A86&amp;"-"&amp;IL$4,'04施策の客観指標'!$A$4:$AU$1029,COLUMN('04施策の客観指標'!$AT:$AT),FALSE)</f>
        <v>-</v>
      </c>
      <c r="IM86" s="7" t="str">
        <f>VLOOKUP($A86&amp;"-"&amp;IM$4,'04施策の客観指標'!$A$4:$AU$1029,COLUMN('04施策の客観指標'!$AT:$AT),FALSE)</f>
        <v>-</v>
      </c>
      <c r="IN86" s="7" t="str">
        <f>VLOOKUP($A86&amp;"-"&amp;IN$4,'04施策の客観指標'!$A$4:$AU$1029,COLUMN('04施策の客観指標'!$AT:$AT),FALSE)</f>
        <v>-</v>
      </c>
      <c r="IO86" s="7" t="str">
        <f>VLOOKUP($A86&amp;"-"&amp;IO$4,'04施策の客観指標'!$A$4:$AU$1029,COLUMN('04施策の客観指標'!$AT:$AT),FALSE)</f>
        <v>-</v>
      </c>
      <c r="IP86" s="7" t="str">
        <f>VLOOKUP($A86&amp;"-"&amp;IP$4,'04施策の客観指標'!$A$4:$AU$1029,COLUMN('04施策の客観指標'!$AT:$AT),FALSE)</f>
        <v>-</v>
      </c>
      <c r="IQ86" s="7" t="str">
        <f>VLOOKUP($A86&amp;"-"&amp;IQ$4,'04施策の客観指標'!$A$4:$AU$1029,COLUMN('04施策の客観指標'!$AT:$AT),FALSE)</f>
        <v>-</v>
      </c>
      <c r="IR86" s="109" t="str">
        <f t="shared" si="390"/>
        <v>e</v>
      </c>
      <c r="IS86" s="37">
        <f>VLOOKUP($A86&amp;"-"&amp;II$4,'04施策の客観指標'!$A$4:$AU$1029,COLUMN('04施策の客観指標'!$AU:$AU),FALSE)</f>
        <v>1</v>
      </c>
      <c r="IT86" s="38">
        <f>VLOOKUP($A86&amp;"-"&amp;IJ$4,'04施策の客観指標'!$A$4:$AU$1029,COLUMN('04施策の客観指標'!$AU:$AU),FALSE)</f>
        <v>1</v>
      </c>
      <c r="IU86" s="38" t="str">
        <f>VLOOKUP($A86&amp;"-"&amp;IK$4,'04施策の客観指標'!$A$4:$AU$1029,COLUMN('04施策の客観指標'!$AU:$AU),FALSE)</f>
        <v>-</v>
      </c>
      <c r="IV86" s="38" t="str">
        <f>VLOOKUP($A86&amp;"-"&amp;IL$4,'04施策の客観指標'!$A$4:$AU$1029,COLUMN('04施策の客観指標'!$AU:$AU),FALSE)</f>
        <v>-</v>
      </c>
      <c r="IW86" s="38" t="str">
        <f>VLOOKUP($A86&amp;"-"&amp;IM$4,'04施策の客観指標'!$A$4:$AU$1029,COLUMN('04施策の客観指標'!$AU:$AU),FALSE)</f>
        <v>-</v>
      </c>
      <c r="IX86" s="38" t="str">
        <f>VLOOKUP($A86&amp;"-"&amp;IN$4,'04施策の客観指標'!$A$4:$AU$1029,COLUMN('04施策の客観指標'!$AU:$AU),FALSE)</f>
        <v>-</v>
      </c>
      <c r="IY86" s="38" t="str">
        <f>VLOOKUP($A86&amp;"-"&amp;IO$4,'04施策の客観指標'!$A$4:$AU$1029,COLUMN('04施策の客観指標'!$AU:$AU),FALSE)</f>
        <v>-</v>
      </c>
      <c r="IZ86" s="38" t="str">
        <f>VLOOKUP($A86&amp;"-"&amp;IP$4,'04施策の客観指標'!$A$4:$AU$1029,COLUMN('04施策の客観指標'!$AU:$AU),FALSE)</f>
        <v>-</v>
      </c>
      <c r="JA86" s="38" t="str">
        <f>VLOOKUP($A86&amp;"-"&amp;IQ$4,'04施策の客観指標'!$A$4:$AU$1029,COLUMN('04施策の客観指標'!$AU:$AU),FALSE)</f>
        <v>-</v>
      </c>
      <c r="JB86" s="82">
        <f t="shared" si="391"/>
        <v>2</v>
      </c>
      <c r="JC86" s="37" t="str">
        <f t="shared" si="392"/>
        <v/>
      </c>
      <c r="JD86" s="38" t="str">
        <f t="shared" si="347"/>
        <v/>
      </c>
      <c r="JE86" s="38" t="str">
        <f t="shared" si="348"/>
        <v/>
      </c>
      <c r="JF86" s="38" t="str">
        <f t="shared" si="349"/>
        <v/>
      </c>
      <c r="JG86" s="38" t="str">
        <f t="shared" si="350"/>
        <v/>
      </c>
      <c r="JH86" s="38" t="str">
        <f t="shared" si="351"/>
        <v/>
      </c>
      <c r="JI86" s="38" t="str">
        <f t="shared" si="352"/>
        <v/>
      </c>
      <c r="JJ86" s="38" t="str">
        <f t="shared" si="353"/>
        <v/>
      </c>
      <c r="JK86" s="38" t="str">
        <f t="shared" si="354"/>
        <v/>
      </c>
      <c r="JL86" s="41">
        <f t="shared" si="393"/>
        <v>0</v>
      </c>
      <c r="JM86" s="37" t="str">
        <f>IF($K86="○",VLOOKUP($C86&amp;"-"&amp;JM$4,'05市民生活実感調査'!$A$3:$BC$218,COLUMN('05市民生活実感調査'!$BC:$BC),FALSE),"-")</f>
        <v>-</v>
      </c>
      <c r="JN86" s="38" t="str">
        <f>IF($L86="○",VLOOKUP($C86&amp;"-"&amp;JN$4,'05市民生活実感調査'!$A$3:$BC$218,COLUMN('05市民生活実感調査'!$BC:$BC),FALSE),"-")</f>
        <v>-</v>
      </c>
      <c r="JO86" s="38" t="str">
        <f>IF($M86="○",VLOOKUP($C86&amp;"-"&amp;JO$4,'05市民生活実感調査'!$A$3:$BC$218,COLUMN('05市民生活実感調査'!$BC:$BC),FALSE),"-")</f>
        <v>-</v>
      </c>
      <c r="JP86" s="38" t="str">
        <f>IF($N86="○",VLOOKUP($C86&amp;"-"&amp;JP$4,'05市民生活実感調査'!$A$3:$BC$218,COLUMN('05市民生活実感調査'!$BC:$BC),FALSE),"-")</f>
        <v>-</v>
      </c>
      <c r="JQ86" s="38" t="str">
        <f>IF($O86="○",VLOOKUP($C86&amp;"-"&amp;JQ$4,'05市民生活実感調査'!$A$3:$BC$218,COLUMN('05市民生活実感調査'!$BC:$BC),FALSE),"-")</f>
        <v>-</v>
      </c>
      <c r="JR86" s="38" t="str">
        <f>IF($P86="○",VLOOKUP($C86&amp;"-"&amp;JR$4,'05市民生活実感調査'!$A$3:$BC$218,COLUMN('05市民生活実感調査'!$BC:$BC),FALSE),"-")</f>
        <v>-</v>
      </c>
      <c r="JS86" s="38" t="str">
        <f>IF($Q86="○",VLOOKUP($C86&amp;"-"&amp;JS$4,'05市民生活実感調査'!$A$3:$BC$218,COLUMN('05市民生活実感調査'!$BC:$BC),FALSE),"-")</f>
        <v>-</v>
      </c>
      <c r="JT86" s="38" t="str">
        <f>IF($R86="○",VLOOKUP($C86&amp;"-"&amp;JT$4,'05市民生活実感調査'!$A$3:$BC$218,COLUMN('05市民生活実感調査'!$BC:$BC),FALSE),"-")</f>
        <v>-</v>
      </c>
      <c r="JU86" s="109" t="e">
        <f t="shared" si="394"/>
        <v>#DIV/0!</v>
      </c>
      <c r="JV86" s="37" t="str">
        <f t="shared" si="395"/>
        <v/>
      </c>
      <c r="JW86" s="38" t="str">
        <f t="shared" si="355"/>
        <v/>
      </c>
      <c r="JX86" s="38" t="str">
        <f t="shared" si="356"/>
        <v/>
      </c>
      <c r="JY86" s="38" t="str">
        <f t="shared" si="357"/>
        <v/>
      </c>
      <c r="JZ86" s="38" t="str">
        <f t="shared" si="358"/>
        <v/>
      </c>
      <c r="KA86" s="38" t="str">
        <f t="shared" si="359"/>
        <v/>
      </c>
      <c r="KB86" s="38" t="str">
        <f t="shared" si="360"/>
        <v/>
      </c>
      <c r="KC86" s="38" t="str">
        <f t="shared" si="361"/>
        <v/>
      </c>
      <c r="KD86" s="41" t="e">
        <f t="shared" si="396"/>
        <v>#DIV/0!</v>
      </c>
      <c r="KE86" s="13" t="str">
        <f t="shared" si="397"/>
        <v>市民実感</v>
      </c>
      <c r="KF86" s="5" t="str">
        <f t="shared" si="398"/>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KG86" s="108" t="e">
        <f>VLOOKUP(IR86&amp;JU86&amp;KE86,プルダウン!$AC$2:$AD$51,2,FALSE)</f>
        <v>#DIV/0!</v>
      </c>
      <c r="KH86" s="12" t="e">
        <f>VLOOKUP(KG86,プルダウン!$A$1:$B$6,2,FALSE)</f>
        <v>#DIV/0!</v>
      </c>
      <c r="KI86" s="11"/>
      <c r="KJ86" s="12"/>
      <c r="KK86" s="22" t="s">
        <v>81</v>
      </c>
      <c r="KL86" s="5"/>
    </row>
    <row r="87" spans="1:298" ht="180" customHeight="1">
      <c r="A87" s="18">
        <v>2201</v>
      </c>
      <c r="B87" s="5" t="s">
        <v>241</v>
      </c>
      <c r="C87" s="47">
        <f t="shared" si="439"/>
        <v>22</v>
      </c>
      <c r="D87" s="12" t="str">
        <f>IFERROR(VLOOKUP(C87,プルダウン!$L$2:$M$28,2,FALSE),"-")</f>
        <v>景観</v>
      </c>
      <c r="E87" s="5"/>
      <c r="F87" s="9" t="s">
        <v>2120</v>
      </c>
      <c r="G87" s="20" t="s">
        <v>2533</v>
      </c>
      <c r="H87" s="11"/>
      <c r="I87" s="20"/>
      <c r="J87" s="5"/>
      <c r="K87" s="42" t="s">
        <v>392</v>
      </c>
      <c r="L87" s="43" t="s">
        <v>85</v>
      </c>
      <c r="M87" s="43" t="s">
        <v>85</v>
      </c>
      <c r="N87" s="43" t="s">
        <v>85</v>
      </c>
      <c r="O87" s="43" t="s">
        <v>85</v>
      </c>
      <c r="P87" s="43" t="s">
        <v>85</v>
      </c>
      <c r="Q87" s="43" t="s">
        <v>85</v>
      </c>
      <c r="R87" s="41" t="s">
        <v>85</v>
      </c>
      <c r="S87" s="546" t="str">
        <f>VLOOKUP($A87&amp;"-"&amp;S$4,'04施策の客観指標'!$A$4:$AU$1029,COLUMN('04施策の客観指標'!$AP:$AP),FALSE)</f>
        <v>a</v>
      </c>
      <c r="T87" s="528" t="str">
        <f>VLOOKUP($A87&amp;"-"&amp;T$4,'04施策の客観指標'!$A$4:$AU$1029,COLUMN('04施策の客観指標'!$AP:$AP),FALSE)</f>
        <v>-</v>
      </c>
      <c r="U87" s="528" t="str">
        <f>VLOOKUP($A87&amp;"-"&amp;U$4,'04施策の客観指標'!$A$4:$AU$1029,COLUMN('04施策の客観指標'!$AP:$AP),FALSE)</f>
        <v>-</v>
      </c>
      <c r="V87" s="528" t="str">
        <f>VLOOKUP($A87&amp;"-"&amp;V$4,'04施策の客観指標'!$A$4:$AU$1029,COLUMN('04施策の客観指標'!$AP:$AP),FALSE)</f>
        <v>-</v>
      </c>
      <c r="W87" s="528" t="str">
        <f>VLOOKUP($A87&amp;"-"&amp;W$4,'04施策の客観指標'!$A$4:$AU$1029,COLUMN('04施策の客観指標'!$AP:$AP),FALSE)</f>
        <v>-</v>
      </c>
      <c r="X87" s="528" t="str">
        <f>VLOOKUP($A87&amp;"-"&amp;X$4,'04施策の客観指標'!$A$4:$AU$1029,COLUMN('04施策の客観指標'!$AP:$AP),FALSE)</f>
        <v>-</v>
      </c>
      <c r="Y87" s="528" t="str">
        <f>VLOOKUP($A87&amp;"-"&amp;Y$4,'04施策の客観指標'!$A$4:$AU$1029,COLUMN('04施策の客観指標'!$AP:$AP),FALSE)</f>
        <v>-</v>
      </c>
      <c r="Z87" s="528" t="str">
        <f>VLOOKUP($A87&amp;"-"&amp;Z$4,'04施策の客観指標'!$A$4:$AU$1029,COLUMN('04施策の客観指標'!$AP:$AP),FALSE)</f>
        <v>-</v>
      </c>
      <c r="AA87" s="529" t="str">
        <f>VLOOKUP($A87&amp;"-"&amp;AA$4,'04施策の客観指標'!$A$4:$AU$1029,COLUMN('04施策の客観指標'!$AP:$AP),FALSE)</f>
        <v>-</v>
      </c>
      <c r="AB87" s="547" t="str">
        <f t="shared" si="362"/>
        <v>a</v>
      </c>
      <c r="AC87" s="252">
        <f>VLOOKUP($A87&amp;"-"&amp;S$4,'04施策の客観指標'!$A$4:$AU$1029,COLUMN('04施策の客観指標'!$AU:$AU),FALSE)</f>
        <v>1</v>
      </c>
      <c r="AD87" s="38" t="str">
        <f>VLOOKUP($A87&amp;"-"&amp;T$4,'04施策の客観指標'!$A$4:$AU$1029,COLUMN('04施策の客観指標'!$AU:$AU),FALSE)</f>
        <v>-</v>
      </c>
      <c r="AE87" s="38" t="str">
        <f>VLOOKUP($A87&amp;"-"&amp;U$4,'04施策の客観指標'!$A$4:$AU$1029,COLUMN('04施策の客観指標'!$AU:$AU),FALSE)</f>
        <v>-</v>
      </c>
      <c r="AF87" s="38" t="str">
        <f>VLOOKUP($A87&amp;"-"&amp;V$4,'04施策の客観指標'!$A$4:$AU$1029,COLUMN('04施策の客観指標'!$AU:$AU),FALSE)</f>
        <v>-</v>
      </c>
      <c r="AG87" s="38" t="str">
        <f>VLOOKUP($A87&amp;"-"&amp;W$4,'04施策の客観指標'!$A$4:$AU$1029,COLUMN('04施策の客観指標'!$AU:$AU),FALSE)</f>
        <v>-</v>
      </c>
      <c r="AH87" s="38" t="str">
        <f>VLOOKUP($A87&amp;"-"&amp;X$4,'04施策の客観指標'!$A$4:$AU$1029,COLUMN('04施策の客観指標'!$AU:$AU),FALSE)</f>
        <v>-</v>
      </c>
      <c r="AI87" s="38" t="str">
        <f>VLOOKUP($A87&amp;"-"&amp;Y$4,'04施策の客観指標'!$A$4:$AU$1029,COLUMN('04施策の客観指標'!$AU:$AU),FALSE)</f>
        <v>-</v>
      </c>
      <c r="AJ87" s="38" t="str">
        <f>VLOOKUP($A87&amp;"-"&amp;Z$4,'04施策の客観指標'!$A$4:$AU$1029,COLUMN('04施策の客観指標'!$AU:$AU),FALSE)</f>
        <v>-</v>
      </c>
      <c r="AK87" s="38" t="str">
        <f>VLOOKUP($A87&amp;"-"&amp;AA$4,'04施策の客観指標'!$A$4:$AU$1029,COLUMN('04施策の客観指標'!$AU:$AU),FALSE)</f>
        <v>-</v>
      </c>
      <c r="AL87" s="82">
        <f t="shared" si="440"/>
        <v>1</v>
      </c>
      <c r="AM87" s="37">
        <f t="shared" si="441"/>
        <v>4</v>
      </c>
      <c r="AN87" s="38" t="str">
        <f t="shared" si="442"/>
        <v/>
      </c>
      <c r="AO87" s="38" t="str">
        <f t="shared" si="443"/>
        <v/>
      </c>
      <c r="AP87" s="38" t="str">
        <f t="shared" si="444"/>
        <v/>
      </c>
      <c r="AQ87" s="38" t="str">
        <f t="shared" si="445"/>
        <v/>
      </c>
      <c r="AR87" s="38" t="str">
        <f t="shared" si="446"/>
        <v/>
      </c>
      <c r="AS87" s="38" t="str">
        <f t="shared" si="447"/>
        <v/>
      </c>
      <c r="AT87" s="38" t="str">
        <f t="shared" si="448"/>
        <v/>
      </c>
      <c r="AU87" s="253" t="str">
        <f t="shared" si="449"/>
        <v/>
      </c>
      <c r="AV87" s="81">
        <f t="shared" si="200"/>
        <v>1</v>
      </c>
      <c r="AW87" s="534" t="str">
        <f>IF($K87="○",VLOOKUP($C87&amp;"-"&amp;AW$4,'05市民生活実感調査'!$A$3:$BC$218,COLUMN('05市民生活実感調査'!$O:$O),FALSE),"-")</f>
        <v>b</v>
      </c>
      <c r="AX87" s="535" t="str">
        <f>IF($L87="○",VLOOKUP($C87&amp;"-"&amp;AX$4,'05市民生活実感調査'!$A$3:$BC$218,COLUMN('05市民生活実感調査'!$O:$O),FALSE),"-")</f>
        <v>-</v>
      </c>
      <c r="AY87" s="535" t="str">
        <f>IF($M87="○",VLOOKUP($C87&amp;"-"&amp;AY$4,'05市民生活実感調査'!$A$3:$BC$218,COLUMN('05市民生活実感調査'!$O:$O),FALSE),"-")</f>
        <v>-</v>
      </c>
      <c r="AZ87" s="535" t="str">
        <f>IF($N87="○",VLOOKUP($C87&amp;"-"&amp;AZ$4,'05市民生活実感調査'!$A$3:$BC$218,COLUMN('05市民生活実感調査'!$O:$O),FALSE),"-")</f>
        <v>-</v>
      </c>
      <c r="BA87" s="535" t="str">
        <f>IF($O87="○",VLOOKUP($C87&amp;"-"&amp;BA$4,'05市民生活実感調査'!$A$3:$BC$218,COLUMN('05市民生活実感調査'!$O:$O),FALSE),"-")</f>
        <v>-</v>
      </c>
      <c r="BB87" s="535" t="str">
        <f>IF($P87="○",VLOOKUP($C87&amp;"-"&amp;BB$4,'05市民生活実感調査'!$A$3:$BC$218,COLUMN('05市民生活実感調査'!$O:$O),FALSE),"-")</f>
        <v>-</v>
      </c>
      <c r="BC87" s="535" t="str">
        <f>IF($Q87="○",VLOOKUP($C87&amp;"-"&amp;BC$4,'05市民生活実感調査'!$A$3:$BC$218,COLUMN('05市民生活実感調査'!$O:$O),FALSE),"-")</f>
        <v>-</v>
      </c>
      <c r="BD87" s="535" t="str">
        <f>IF($R87="○",VLOOKUP($C87&amp;"-"&amp;BD$4,'05市民生活実感調査'!$A$3:$BC$218,COLUMN('05市民生活実感調査'!$O:$O),FALSE),"-")</f>
        <v>-</v>
      </c>
      <c r="BE87" s="536" t="str">
        <f t="shared" si="363"/>
        <v>b</v>
      </c>
      <c r="BF87" s="37">
        <f t="shared" si="450"/>
        <v>3</v>
      </c>
      <c r="BG87" s="38" t="str">
        <f t="shared" si="451"/>
        <v/>
      </c>
      <c r="BH87" s="38" t="str">
        <f t="shared" si="452"/>
        <v/>
      </c>
      <c r="BI87" s="38" t="str">
        <f t="shared" si="453"/>
        <v/>
      </c>
      <c r="BJ87" s="38" t="str">
        <f t="shared" si="454"/>
        <v/>
      </c>
      <c r="BK87" s="38" t="str">
        <f t="shared" si="455"/>
        <v/>
      </c>
      <c r="BL87" s="38" t="str">
        <f t="shared" si="456"/>
        <v/>
      </c>
      <c r="BM87" s="38" t="str">
        <f t="shared" si="457"/>
        <v/>
      </c>
      <c r="BN87" s="41">
        <f t="shared" si="458"/>
        <v>0.75</v>
      </c>
      <c r="BO87" s="275" t="s">
        <v>125</v>
      </c>
      <c r="BP87" s="5" t="s">
        <v>2225</v>
      </c>
      <c r="BQ87" s="586" t="str">
        <f>VLOOKUP(AB87&amp;BE87&amp;BO87,[25]プルダウン!$AC$2:$AD$71,2,FALSE)</f>
        <v>B</v>
      </c>
      <c r="BR87" s="587" t="str">
        <f>VLOOKUP(BQ87,プルダウン!$A$1:$B$6,2,FALSE)</f>
        <v>政策の目的がかなり達成されている</v>
      </c>
      <c r="BS87" s="262"/>
      <c r="BT87" s="240"/>
      <c r="BU87" s="224" t="s">
        <v>2263</v>
      </c>
      <c r="BV87" s="329" t="s">
        <v>2534</v>
      </c>
      <c r="BW87" s="115" t="str">
        <f>VLOOKUP($A87&amp;"-"&amp;BW$4,'04施策の客観指標'!$A$4:$AU$1029,COLUMN('04施策の客観指標'!$AQ:$AQ),FALSE)</f>
        <v>-</v>
      </c>
      <c r="BX87" s="7" t="str">
        <f>VLOOKUP($A87&amp;"-"&amp;BX$4,'04施策の客観指標'!$A$4:$AU$1029,COLUMN('04施策の客観指標'!$AQ:$AQ),FALSE)</f>
        <v>-</v>
      </c>
      <c r="BY87" s="7" t="str">
        <f>VLOOKUP($A87&amp;"-"&amp;BY$4,'04施策の客観指標'!$A$4:$AU$1029,COLUMN('04施策の客観指標'!$AQ:$AQ),FALSE)</f>
        <v>-</v>
      </c>
      <c r="BZ87" s="7" t="str">
        <f>VLOOKUP($A87&amp;"-"&amp;BZ$4,'04施策の客観指標'!$A$4:$AU$1029,COLUMN('04施策の客観指標'!$AQ:$AQ),FALSE)</f>
        <v>-</v>
      </c>
      <c r="CA87" s="7" t="str">
        <f>VLOOKUP($A87&amp;"-"&amp;CA$4,'04施策の客観指標'!$A$4:$AU$1029,COLUMN('04施策の客観指標'!$AQ:$AQ),FALSE)</f>
        <v>-</v>
      </c>
      <c r="CB87" s="7" t="str">
        <f>VLOOKUP($A87&amp;"-"&amp;CB$4,'04施策の客観指標'!$A$4:$AU$1029,COLUMN('04施策の客観指標'!$AQ:$AQ),FALSE)</f>
        <v>-</v>
      </c>
      <c r="CC87" s="7" t="str">
        <f>VLOOKUP($A87&amp;"-"&amp;CC$4,'04施策の客観指標'!$A$4:$AU$1029,COLUMN('04施策の客観指標'!$AQ:$AQ),FALSE)</f>
        <v>-</v>
      </c>
      <c r="CD87" s="7" t="str">
        <f>VLOOKUP($A87&amp;"-"&amp;CD$4,'04施策の客観指標'!$A$4:$AU$1029,COLUMN('04施策の客観指標'!$AQ:$AQ),FALSE)</f>
        <v>-</v>
      </c>
      <c r="CE87" s="7" t="str">
        <f>VLOOKUP($A87&amp;"-"&amp;CE$4,'04施策の客観指標'!$A$4:$AU$1029,COLUMN('04施策の客観指標'!$AQ:$AQ),FALSE)</f>
        <v>-</v>
      </c>
      <c r="CF87" s="109" t="str">
        <f t="shared" si="364"/>
        <v>e</v>
      </c>
      <c r="CG87" s="37">
        <f>VLOOKUP($A87&amp;"-"&amp;BW$4,'04施策の客観指標'!$A$4:$AU$1029,COLUMN('04施策の客観指標'!$AU:$AU),FALSE)</f>
        <v>1</v>
      </c>
      <c r="CH87" s="38" t="str">
        <f>VLOOKUP($A87&amp;"-"&amp;BX$4,'04施策の客観指標'!$A$4:$AU$1029,COLUMN('04施策の客観指標'!$AU:$AU),FALSE)</f>
        <v>-</v>
      </c>
      <c r="CI87" s="38" t="str">
        <f>VLOOKUP($A87&amp;"-"&amp;BY$4,'04施策の客観指標'!$A$4:$AU$1029,COLUMN('04施策の客観指標'!$AU:$AU),FALSE)</f>
        <v>-</v>
      </c>
      <c r="CJ87" s="38" t="str">
        <f>VLOOKUP($A87&amp;"-"&amp;BZ$4,'04施策の客観指標'!$A$4:$AU$1029,COLUMN('04施策の客観指標'!$AU:$AU),FALSE)</f>
        <v>-</v>
      </c>
      <c r="CK87" s="38" t="str">
        <f>VLOOKUP($A87&amp;"-"&amp;CA$4,'04施策の客観指標'!$A$4:$AU$1029,COLUMN('04施策の客観指標'!$AU:$AU),FALSE)</f>
        <v>-</v>
      </c>
      <c r="CL87" s="38" t="str">
        <f>VLOOKUP($A87&amp;"-"&amp;CB$4,'04施策の客観指標'!$A$4:$AU$1029,COLUMN('04施策の客観指標'!$AU:$AU),FALSE)</f>
        <v>-</v>
      </c>
      <c r="CM87" s="38" t="str">
        <f>VLOOKUP($A87&amp;"-"&amp;CC$4,'04施策の客観指標'!$A$4:$AU$1029,COLUMN('04施策の客観指標'!$AU:$AU),FALSE)</f>
        <v>-</v>
      </c>
      <c r="CN87" s="38" t="str">
        <f>VLOOKUP($A87&amp;"-"&amp;CD$4,'04施策の客観指標'!$A$4:$AU$1029,COLUMN('04施策の客観指標'!$AU:$AU),FALSE)</f>
        <v>-</v>
      </c>
      <c r="CO87" s="38" t="str">
        <f>VLOOKUP($A87&amp;"-"&amp;CE$4,'04施策の客観指標'!$A$4:$AU$1029,COLUMN('04施策の客観指標'!$AU:$AU),FALSE)</f>
        <v>-</v>
      </c>
      <c r="CP87" s="82">
        <f t="shared" si="365"/>
        <v>1</v>
      </c>
      <c r="CQ87" s="37" t="str">
        <f t="shared" si="301"/>
        <v/>
      </c>
      <c r="CR87" s="38" t="str">
        <f t="shared" si="302"/>
        <v/>
      </c>
      <c r="CS87" s="38" t="str">
        <f t="shared" si="303"/>
        <v/>
      </c>
      <c r="CT87" s="38" t="str">
        <f t="shared" si="304"/>
        <v/>
      </c>
      <c r="CU87" s="38" t="str">
        <f t="shared" si="305"/>
        <v/>
      </c>
      <c r="CV87" s="38" t="str">
        <f t="shared" si="306"/>
        <v/>
      </c>
      <c r="CW87" s="38" t="str">
        <f t="shared" si="307"/>
        <v/>
      </c>
      <c r="CX87" s="38" t="str">
        <f t="shared" si="308"/>
        <v/>
      </c>
      <c r="CY87" s="38" t="str">
        <f t="shared" si="309"/>
        <v/>
      </c>
      <c r="CZ87" s="41">
        <f t="shared" si="366"/>
        <v>0</v>
      </c>
      <c r="DA87" s="37" t="str">
        <f>IF($K87="○",VLOOKUP($C87&amp;"-"&amp;DA$4,'05市民生活実感調査'!$A$3:$BC$218,COLUMN('05市民生活実感調査'!$Y:$Y),FALSE),"-")</f>
        <v>-</v>
      </c>
      <c r="DB87" s="38" t="str">
        <f>IF($L87="○",VLOOKUP($C87&amp;"-"&amp;DB$4,'05市民生活実感調査'!$A$3:$BC$218,COLUMN('05市民生活実感調査'!$Y:$Y),FALSE),"-")</f>
        <v>-</v>
      </c>
      <c r="DC87" s="38" t="str">
        <f>IF($M87="○",VLOOKUP($C87&amp;"-"&amp;DC$4,'05市民生活実感調査'!$A$3:$BC$218,COLUMN('05市民生活実感調査'!$Y:$Y),FALSE),"-")</f>
        <v>-</v>
      </c>
      <c r="DD87" s="38" t="str">
        <f>IF($N87="○",VLOOKUP($C87&amp;"-"&amp;DD$4,'05市民生活実感調査'!$A$3:$BC$218,COLUMN('05市民生活実感調査'!$Y:$Y),FALSE),"-")</f>
        <v>-</v>
      </c>
      <c r="DE87" s="38" t="str">
        <f>IF($O87="○",VLOOKUP($C87&amp;"-"&amp;DE$4,'05市民生活実感調査'!$A$3:$BC$218,COLUMN('05市民生活実感調査'!$Y:$Y),FALSE),"-")</f>
        <v>-</v>
      </c>
      <c r="DF87" s="38" t="str">
        <f>IF($P87="○",VLOOKUP($C87&amp;"-"&amp;DF$4,'05市民生活実感調査'!$A$3:$BC$218,COLUMN('05市民生活実感調査'!$Y:$Y),FALSE),"-")</f>
        <v>-</v>
      </c>
      <c r="DG87" s="38" t="str">
        <f>IF($Q87="○",VLOOKUP($C87&amp;"-"&amp;DG$4,'05市民生活実感調査'!$A$3:$BC$218,COLUMN('05市民生活実感調査'!$Y:$Y),FALSE),"-")</f>
        <v>-</v>
      </c>
      <c r="DH87" s="38" t="str">
        <f>IF($R87="○",VLOOKUP($C87&amp;"-"&amp;DH$4,'05市民生活実感調査'!$A$3:$BC$218,COLUMN('05市民生活実感調査'!$Y:$Y),FALSE),"-")</f>
        <v>-</v>
      </c>
      <c r="DI87" s="109" t="e">
        <f t="shared" si="367"/>
        <v>#DIV/0!</v>
      </c>
      <c r="DJ87" s="37" t="str">
        <f t="shared" si="368"/>
        <v/>
      </c>
      <c r="DK87" s="38" t="str">
        <f t="shared" si="310"/>
        <v/>
      </c>
      <c r="DL87" s="38" t="str">
        <f t="shared" si="311"/>
        <v/>
      </c>
      <c r="DM87" s="38" t="str">
        <f t="shared" si="312"/>
        <v/>
      </c>
      <c r="DN87" s="38" t="str">
        <f t="shared" si="313"/>
        <v/>
      </c>
      <c r="DO87" s="38" t="str">
        <f t="shared" si="314"/>
        <v/>
      </c>
      <c r="DP87" s="38" t="str">
        <f t="shared" si="315"/>
        <v/>
      </c>
      <c r="DQ87" s="38" t="str">
        <f t="shared" si="316"/>
        <v/>
      </c>
      <c r="DR87" s="41" t="e">
        <f t="shared" si="369"/>
        <v>#DIV/0!</v>
      </c>
      <c r="DS87" s="13" t="str">
        <f t="shared" si="370"/>
        <v>市民実感</v>
      </c>
      <c r="DT87" s="5" t="str">
        <f t="shared" si="371"/>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DU87" s="108" t="e">
        <f>VLOOKUP(CF87&amp;DI87&amp;DS87,プルダウン!$AC$2:$AD$51,2,FALSE)</f>
        <v>#DIV/0!</v>
      </c>
      <c r="DV87" s="12" t="e">
        <f>VLOOKUP(DU87,プルダウン!$A$1:$B$6,2,FALSE)</f>
        <v>#DIV/0!</v>
      </c>
      <c r="DW87" s="11"/>
      <c r="DX87" s="12"/>
      <c r="DY87" s="22" t="s">
        <v>81</v>
      </c>
      <c r="DZ87" s="116"/>
      <c r="EA87" s="115" t="str">
        <f>VLOOKUP($A87&amp;"-"&amp;EA$4,'04施策の客観指標'!$A$4:$AU$1029,COLUMN('04施策の客観指標'!$AR:$AR),FALSE)</f>
        <v>-</v>
      </c>
      <c r="EB87" s="7" t="str">
        <f>VLOOKUP($A87&amp;"-"&amp;EB$4,'04施策の客観指標'!$A$4:$AU$1029,COLUMN('04施策の客観指標'!$AR:$AR),FALSE)</f>
        <v>-</v>
      </c>
      <c r="EC87" s="7" t="str">
        <f>VLOOKUP($A87&amp;"-"&amp;EC$4,'04施策の客観指標'!$A$4:$AU$1029,COLUMN('04施策の客観指標'!$AR:$AR),FALSE)</f>
        <v>-</v>
      </c>
      <c r="ED87" s="7" t="str">
        <f>VLOOKUP($A87&amp;"-"&amp;ED$4,'04施策の客観指標'!$A$4:$AU$1029,COLUMN('04施策の客観指標'!$AR:$AR),FALSE)</f>
        <v>-</v>
      </c>
      <c r="EE87" s="7" t="str">
        <f>VLOOKUP($A87&amp;"-"&amp;EE$4,'04施策の客観指標'!$A$4:$AU$1029,COLUMN('04施策の客観指標'!$AR:$AR),FALSE)</f>
        <v>-</v>
      </c>
      <c r="EF87" s="7" t="str">
        <f>VLOOKUP($A87&amp;"-"&amp;EF$4,'04施策の客観指標'!$A$4:$AU$1029,COLUMN('04施策の客観指標'!$AR:$AR),FALSE)</f>
        <v>-</v>
      </c>
      <c r="EG87" s="7" t="str">
        <f>VLOOKUP($A87&amp;"-"&amp;EG$4,'04施策の客観指標'!$A$4:$AU$1029,COLUMN('04施策の客観指標'!$AR:$AR),FALSE)</f>
        <v>-</v>
      </c>
      <c r="EH87" s="7" t="str">
        <f>VLOOKUP($A87&amp;"-"&amp;EH$4,'04施策の客観指標'!$A$4:$AU$1029,COLUMN('04施策の客観指標'!$AR:$AR),FALSE)</f>
        <v>-</v>
      </c>
      <c r="EI87" s="7" t="str">
        <f>VLOOKUP($A87&amp;"-"&amp;EI$4,'04施策の客観指標'!$A$4:$AU$1029,COLUMN('04施策の客観指標'!$AR:$AR),FALSE)</f>
        <v>-</v>
      </c>
      <c r="EJ87" s="109" t="str">
        <f t="shared" si="372"/>
        <v>e</v>
      </c>
      <c r="EK87" s="37">
        <f>VLOOKUP($A87&amp;"-"&amp;EA$4,'04施策の客観指標'!$A$4:$AU$1029,COLUMN('04施策の客観指標'!$AU:$AU),FALSE)</f>
        <v>1</v>
      </c>
      <c r="EL87" s="38" t="str">
        <f>VLOOKUP($A87&amp;"-"&amp;EB$4,'04施策の客観指標'!$A$4:$AU$1029,COLUMN('04施策の客観指標'!$AU:$AU),FALSE)</f>
        <v>-</v>
      </c>
      <c r="EM87" s="38" t="str">
        <f>VLOOKUP($A87&amp;"-"&amp;EC$4,'04施策の客観指標'!$A$4:$AU$1029,COLUMN('04施策の客観指標'!$AU:$AU),FALSE)</f>
        <v>-</v>
      </c>
      <c r="EN87" s="38" t="str">
        <f>VLOOKUP($A87&amp;"-"&amp;ED$4,'04施策の客観指標'!$A$4:$AU$1029,COLUMN('04施策の客観指標'!$AU:$AU),FALSE)</f>
        <v>-</v>
      </c>
      <c r="EO87" s="38" t="str">
        <f>VLOOKUP($A87&amp;"-"&amp;EE$4,'04施策の客観指標'!$A$4:$AU$1029,COLUMN('04施策の客観指標'!$AU:$AU),FALSE)</f>
        <v>-</v>
      </c>
      <c r="EP87" s="38" t="str">
        <f>VLOOKUP($A87&amp;"-"&amp;EF$4,'04施策の客観指標'!$A$4:$AU$1029,COLUMN('04施策の客観指標'!$AU:$AU),FALSE)</f>
        <v>-</v>
      </c>
      <c r="EQ87" s="38" t="str">
        <f>VLOOKUP($A87&amp;"-"&amp;EG$4,'04施策の客観指標'!$A$4:$AU$1029,COLUMN('04施策の客観指標'!$AU:$AU),FALSE)</f>
        <v>-</v>
      </c>
      <c r="ER87" s="38" t="str">
        <f>VLOOKUP($A87&amp;"-"&amp;EH$4,'04施策の客観指標'!$A$4:$AU$1029,COLUMN('04施策の客観指標'!$AU:$AU),FALSE)</f>
        <v>-</v>
      </c>
      <c r="ES87" s="38" t="str">
        <f>VLOOKUP($A87&amp;"-"&amp;EI$4,'04施策の客観指標'!$A$4:$AU$1029,COLUMN('04施策の客観指標'!$AU:$AU),FALSE)</f>
        <v>-</v>
      </c>
      <c r="ET87" s="82">
        <f t="shared" si="373"/>
        <v>1</v>
      </c>
      <c r="EU87" s="37" t="str">
        <f t="shared" si="374"/>
        <v/>
      </c>
      <c r="EV87" s="38" t="str">
        <f t="shared" si="317"/>
        <v/>
      </c>
      <c r="EW87" s="38" t="str">
        <f t="shared" si="318"/>
        <v/>
      </c>
      <c r="EX87" s="38" t="str">
        <f t="shared" si="319"/>
        <v/>
      </c>
      <c r="EY87" s="38" t="str">
        <f t="shared" si="320"/>
        <v/>
      </c>
      <c r="EZ87" s="38" t="str">
        <f t="shared" si="321"/>
        <v/>
      </c>
      <c r="FA87" s="38" t="str">
        <f t="shared" si="322"/>
        <v/>
      </c>
      <c r="FB87" s="38" t="str">
        <f t="shared" si="323"/>
        <v/>
      </c>
      <c r="FC87" s="38" t="str">
        <f t="shared" si="324"/>
        <v/>
      </c>
      <c r="FD87" s="41">
        <f t="shared" si="375"/>
        <v>0</v>
      </c>
      <c r="FE87" s="37" t="str">
        <f>IF($K87="○",VLOOKUP($C87&amp;"-"&amp;FE$4,'05市民生活実感調査'!$A$3:$BC$218,COLUMN('05市民生活実感調査'!$AI:$AI),FALSE),"-")</f>
        <v>-</v>
      </c>
      <c r="FF87" s="38" t="str">
        <f>IF($L87="○",VLOOKUP($C87&amp;"-"&amp;FF$4,'05市民生活実感調査'!$A$3:$BC$218,COLUMN('05市民生活実感調査'!$AI:$AI),FALSE),"-")</f>
        <v>-</v>
      </c>
      <c r="FG87" s="38" t="str">
        <f>IF($M87="○",VLOOKUP($C87&amp;"-"&amp;FG$4,'05市民生活実感調査'!$A$3:$BC$218,COLUMN('05市民生活実感調査'!$AI:$AI),FALSE),"-")</f>
        <v>-</v>
      </c>
      <c r="FH87" s="38" t="str">
        <f>IF($N87="○",VLOOKUP($C87&amp;"-"&amp;FH$4,'05市民生活実感調査'!$A$3:$BC$218,COLUMN('05市民生活実感調査'!$AI:$AI),FALSE),"-")</f>
        <v>-</v>
      </c>
      <c r="FI87" s="38" t="str">
        <f>IF($O87="○",VLOOKUP($C87&amp;"-"&amp;FI$4,'05市民生活実感調査'!$A$3:$BC$218,COLUMN('05市民生活実感調査'!$AI:$AI),FALSE),"-")</f>
        <v>-</v>
      </c>
      <c r="FJ87" s="38" t="str">
        <f>IF($P87="○",VLOOKUP($C87&amp;"-"&amp;FJ$4,'05市民生活実感調査'!$A$3:$BC$218,COLUMN('05市民生活実感調査'!$AI:$AI),FALSE),"-")</f>
        <v>-</v>
      </c>
      <c r="FK87" s="38" t="str">
        <f>IF($Q87="○",VLOOKUP($C87&amp;"-"&amp;FK$4,'05市民生活実感調査'!$A$3:$BC$218,COLUMN('05市民生活実感調査'!$AI:$AI),FALSE),"-")</f>
        <v>-</v>
      </c>
      <c r="FL87" s="38" t="str">
        <f>IF($R87="○",VLOOKUP($C87&amp;"-"&amp;FL$4,'05市民生活実感調査'!$A$3:$BC$218,COLUMN('05市民生活実感調査'!$AI:$AI),FALSE),"-")</f>
        <v>-</v>
      </c>
      <c r="FM87" s="109" t="e">
        <f t="shared" si="376"/>
        <v>#DIV/0!</v>
      </c>
      <c r="FN87" s="37" t="str">
        <f t="shared" si="377"/>
        <v/>
      </c>
      <c r="FO87" s="38" t="str">
        <f t="shared" si="325"/>
        <v/>
      </c>
      <c r="FP87" s="38" t="str">
        <f t="shared" si="326"/>
        <v/>
      </c>
      <c r="FQ87" s="38" t="str">
        <f t="shared" si="327"/>
        <v/>
      </c>
      <c r="FR87" s="38" t="str">
        <f t="shared" si="328"/>
        <v/>
      </c>
      <c r="FS87" s="38" t="str">
        <f t="shared" si="329"/>
        <v/>
      </c>
      <c r="FT87" s="38" t="str">
        <f t="shared" si="330"/>
        <v/>
      </c>
      <c r="FU87" s="38" t="str">
        <f t="shared" si="331"/>
        <v/>
      </c>
      <c r="FV87" s="41" t="e">
        <f t="shared" si="378"/>
        <v>#DIV/0!</v>
      </c>
      <c r="FW87" s="13" t="str">
        <f t="shared" si="379"/>
        <v>市民実感</v>
      </c>
      <c r="FX87" s="5" t="str">
        <f t="shared" si="380"/>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FY87" s="108" t="e">
        <f>VLOOKUP(EJ87&amp;FM87&amp;FW87,プルダウン!$AC$2:$AD$51,2,FALSE)</f>
        <v>#DIV/0!</v>
      </c>
      <c r="FZ87" s="12" t="e">
        <f>VLOOKUP(FY87,プルダウン!$A$1:$B$6,2,FALSE)</f>
        <v>#DIV/0!</v>
      </c>
      <c r="GA87" s="11"/>
      <c r="GB87" s="12"/>
      <c r="GC87" s="22" t="s">
        <v>81</v>
      </c>
      <c r="GD87" s="116"/>
      <c r="GE87" s="115" t="str">
        <f>VLOOKUP($A87&amp;"-"&amp;GE$4,'04施策の客観指標'!$A$4:$AU$1029,COLUMN('04施策の客観指標'!$AS:$AS),FALSE)</f>
        <v>-</v>
      </c>
      <c r="GF87" s="7" t="str">
        <f>VLOOKUP($A87&amp;"-"&amp;GF$4,'04施策の客観指標'!$A$4:$AU$1029,COLUMN('04施策の客観指標'!$AS:$AS),FALSE)</f>
        <v>-</v>
      </c>
      <c r="GG87" s="7" t="str">
        <f>VLOOKUP($A87&amp;"-"&amp;GG$4,'04施策の客観指標'!$A$4:$AU$1029,COLUMN('04施策の客観指標'!$AS:$AS),FALSE)</f>
        <v>-</v>
      </c>
      <c r="GH87" s="7" t="str">
        <f>VLOOKUP($A87&amp;"-"&amp;GH$4,'04施策の客観指標'!$A$4:$AU$1029,COLUMN('04施策の客観指標'!$AS:$AS),FALSE)</f>
        <v>-</v>
      </c>
      <c r="GI87" s="7" t="str">
        <f>VLOOKUP($A87&amp;"-"&amp;GI$4,'04施策の客観指標'!$A$4:$AU$1029,COLUMN('04施策の客観指標'!$AS:$AS),FALSE)</f>
        <v>-</v>
      </c>
      <c r="GJ87" s="7" t="str">
        <f>VLOOKUP($A87&amp;"-"&amp;GJ$4,'04施策の客観指標'!$A$4:$AU$1029,COLUMN('04施策の客観指標'!$AS:$AS),FALSE)</f>
        <v>-</v>
      </c>
      <c r="GK87" s="7" t="str">
        <f>VLOOKUP($A87&amp;"-"&amp;GK$4,'04施策の客観指標'!$A$4:$AU$1029,COLUMN('04施策の客観指標'!$AS:$AS),FALSE)</f>
        <v>-</v>
      </c>
      <c r="GL87" s="7" t="str">
        <f>VLOOKUP($A87&amp;"-"&amp;GL$4,'04施策の客観指標'!$A$4:$AU$1029,COLUMN('04施策の客観指標'!$AS:$AS),FALSE)</f>
        <v>-</v>
      </c>
      <c r="GM87" s="7" t="str">
        <f>VLOOKUP($A87&amp;"-"&amp;GM$4,'04施策の客観指標'!$A$4:$AU$1029,COLUMN('04施策の客観指標'!$AS:$AS),FALSE)</f>
        <v>-</v>
      </c>
      <c r="GN87" s="109" t="str">
        <f t="shared" si="381"/>
        <v>e</v>
      </c>
      <c r="GO87" s="37">
        <f>VLOOKUP($A87&amp;"-"&amp;GE$4,'04施策の客観指標'!$A$4:$AU$1029,COLUMN('04施策の客観指標'!$AU:$AU),FALSE)</f>
        <v>1</v>
      </c>
      <c r="GP87" s="38" t="str">
        <f>VLOOKUP($A87&amp;"-"&amp;GF$4,'04施策の客観指標'!$A$4:$AU$1029,COLUMN('04施策の客観指標'!$AU:$AU),FALSE)</f>
        <v>-</v>
      </c>
      <c r="GQ87" s="38" t="str">
        <f>VLOOKUP($A87&amp;"-"&amp;GG$4,'04施策の客観指標'!$A$4:$AU$1029,COLUMN('04施策の客観指標'!$AU:$AU),FALSE)</f>
        <v>-</v>
      </c>
      <c r="GR87" s="38" t="str">
        <f>VLOOKUP($A87&amp;"-"&amp;GH$4,'04施策の客観指標'!$A$4:$AU$1029,COLUMN('04施策の客観指標'!$AU:$AU),FALSE)</f>
        <v>-</v>
      </c>
      <c r="GS87" s="38" t="str">
        <f>VLOOKUP($A87&amp;"-"&amp;GI$4,'04施策の客観指標'!$A$4:$AU$1029,COLUMN('04施策の客観指標'!$AU:$AU),FALSE)</f>
        <v>-</v>
      </c>
      <c r="GT87" s="38" t="str">
        <f>VLOOKUP($A87&amp;"-"&amp;GJ$4,'04施策の客観指標'!$A$4:$AU$1029,COLUMN('04施策の客観指標'!$AU:$AU),FALSE)</f>
        <v>-</v>
      </c>
      <c r="GU87" s="38" t="str">
        <f>VLOOKUP($A87&amp;"-"&amp;GK$4,'04施策の客観指標'!$A$4:$AU$1029,COLUMN('04施策の客観指標'!$AU:$AU),FALSE)</f>
        <v>-</v>
      </c>
      <c r="GV87" s="38" t="str">
        <f>VLOOKUP($A87&amp;"-"&amp;GL$4,'04施策の客観指標'!$A$4:$AU$1029,COLUMN('04施策の客観指標'!$AU:$AU),FALSE)</f>
        <v>-</v>
      </c>
      <c r="GW87" s="38" t="str">
        <f>VLOOKUP($A87&amp;"-"&amp;GM$4,'04施策の客観指標'!$A$4:$AU$1029,COLUMN('04施策の客観指標'!$AU:$AU),FALSE)</f>
        <v>-</v>
      </c>
      <c r="GX87" s="82">
        <f t="shared" si="382"/>
        <v>1</v>
      </c>
      <c r="GY87" s="37" t="str">
        <f t="shared" si="383"/>
        <v/>
      </c>
      <c r="GZ87" s="38" t="str">
        <f t="shared" si="332"/>
        <v/>
      </c>
      <c r="HA87" s="38" t="str">
        <f t="shared" si="333"/>
        <v/>
      </c>
      <c r="HB87" s="38" t="str">
        <f t="shared" si="334"/>
        <v/>
      </c>
      <c r="HC87" s="38" t="str">
        <f t="shared" si="335"/>
        <v/>
      </c>
      <c r="HD87" s="38" t="str">
        <f t="shared" si="336"/>
        <v/>
      </c>
      <c r="HE87" s="38" t="str">
        <f t="shared" si="337"/>
        <v/>
      </c>
      <c r="HF87" s="38" t="str">
        <f t="shared" si="338"/>
        <v/>
      </c>
      <c r="HG87" s="38" t="str">
        <f t="shared" si="339"/>
        <v/>
      </c>
      <c r="HH87" s="41">
        <f t="shared" si="384"/>
        <v>0</v>
      </c>
      <c r="HI87" s="37" t="str">
        <f>IF($K87="○",VLOOKUP($C87&amp;"-"&amp;HI$4,'05市民生活実感調査'!$A$3:$BC$218,COLUMN('05市民生活実感調査'!$AS:$AS),FALSE),"-")</f>
        <v>-</v>
      </c>
      <c r="HJ87" s="38" t="str">
        <f>IF($L87="○",VLOOKUP($C87&amp;"-"&amp;HJ$4,'05市民生活実感調査'!$A$3:$BC$218,COLUMN('05市民生活実感調査'!$AS:$AS),FALSE),"-")</f>
        <v>-</v>
      </c>
      <c r="HK87" s="38" t="str">
        <f>IF($M87="○",VLOOKUP($C87&amp;"-"&amp;HK$4,'05市民生活実感調査'!$A$3:$BC$218,COLUMN('05市民生活実感調査'!$AS:$AS),FALSE),"-")</f>
        <v>-</v>
      </c>
      <c r="HL87" s="38" t="str">
        <f>IF($N87="○",VLOOKUP($C87&amp;"-"&amp;HL$4,'05市民生活実感調査'!$A$3:$BC$218,COLUMN('05市民生活実感調査'!$AS:$AS),FALSE),"-")</f>
        <v>-</v>
      </c>
      <c r="HM87" s="38" t="str">
        <f>IF($O87="○",VLOOKUP($C87&amp;"-"&amp;HM$4,'05市民生活実感調査'!$A$3:$BC$218,COLUMN('05市民生活実感調査'!$AS:$AS),FALSE),"-")</f>
        <v>-</v>
      </c>
      <c r="HN87" s="38" t="str">
        <f>IF($P87="○",VLOOKUP($C87&amp;"-"&amp;HN$4,'05市民生活実感調査'!$A$3:$BC$218,COLUMN('05市民生活実感調査'!$AS:$AS),FALSE),"-")</f>
        <v>-</v>
      </c>
      <c r="HO87" s="38" t="str">
        <f>IF($Q87="○",VLOOKUP($C87&amp;"-"&amp;HO$4,'05市民生活実感調査'!$A$3:$BC$218,COLUMN('05市民生活実感調査'!$AS:$AS),FALSE),"-")</f>
        <v>-</v>
      </c>
      <c r="HP87" s="38" t="str">
        <f>IF($R87="○",VLOOKUP($C87&amp;"-"&amp;HP$4,'05市民生活実感調査'!$A$3:$BC$218,COLUMN('05市民生活実感調査'!$AS:$AS),FALSE),"-")</f>
        <v>-</v>
      </c>
      <c r="HQ87" s="109" t="e">
        <f t="shared" si="385"/>
        <v>#DIV/0!</v>
      </c>
      <c r="HR87" s="37" t="str">
        <f t="shared" si="386"/>
        <v/>
      </c>
      <c r="HS87" s="38" t="str">
        <f t="shared" si="340"/>
        <v/>
      </c>
      <c r="HT87" s="38" t="str">
        <f t="shared" si="341"/>
        <v/>
      </c>
      <c r="HU87" s="38" t="str">
        <f t="shared" si="342"/>
        <v/>
      </c>
      <c r="HV87" s="38" t="str">
        <f t="shared" si="343"/>
        <v/>
      </c>
      <c r="HW87" s="38" t="str">
        <f t="shared" si="344"/>
        <v/>
      </c>
      <c r="HX87" s="38" t="str">
        <f t="shared" si="345"/>
        <v/>
      </c>
      <c r="HY87" s="38" t="str">
        <f t="shared" si="346"/>
        <v/>
      </c>
      <c r="HZ87" s="41" t="e">
        <f t="shared" si="387"/>
        <v>#DIV/0!</v>
      </c>
      <c r="IA87" s="13" t="str">
        <f t="shared" si="388"/>
        <v>市民実感</v>
      </c>
      <c r="IB87" s="5" t="str">
        <f t="shared" si="389"/>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IC87" s="108" t="e">
        <f>VLOOKUP(GN87&amp;HQ87&amp;IA87,プルダウン!$AC$2:$AD$51,2,FALSE)</f>
        <v>#DIV/0!</v>
      </c>
      <c r="ID87" s="12" t="e">
        <f>VLOOKUP(IC87,プルダウン!$A$1:$B$6,2,FALSE)</f>
        <v>#DIV/0!</v>
      </c>
      <c r="IE87" s="11"/>
      <c r="IF87" s="12"/>
      <c r="IG87" s="22" t="s">
        <v>81</v>
      </c>
      <c r="IH87" s="116"/>
      <c r="II87" s="115" t="str">
        <f>VLOOKUP($A87&amp;"-"&amp;II$4,'04施策の客観指標'!$A$4:$AU$1029,COLUMN('04施策の客観指標'!$AT:$AT),FALSE)</f>
        <v>-</v>
      </c>
      <c r="IJ87" s="7" t="str">
        <f>VLOOKUP($A87&amp;"-"&amp;IJ$4,'04施策の客観指標'!$A$4:$AU$1029,COLUMN('04施策の客観指標'!$AT:$AT),FALSE)</f>
        <v>-</v>
      </c>
      <c r="IK87" s="7" t="str">
        <f>VLOOKUP($A87&amp;"-"&amp;IK$4,'04施策の客観指標'!$A$4:$AU$1029,COLUMN('04施策の客観指標'!$AT:$AT),FALSE)</f>
        <v>-</v>
      </c>
      <c r="IL87" s="7" t="str">
        <f>VLOOKUP($A87&amp;"-"&amp;IL$4,'04施策の客観指標'!$A$4:$AU$1029,COLUMN('04施策の客観指標'!$AT:$AT),FALSE)</f>
        <v>-</v>
      </c>
      <c r="IM87" s="7" t="str">
        <f>VLOOKUP($A87&amp;"-"&amp;IM$4,'04施策の客観指標'!$A$4:$AU$1029,COLUMN('04施策の客観指標'!$AT:$AT),FALSE)</f>
        <v>-</v>
      </c>
      <c r="IN87" s="7" t="str">
        <f>VLOOKUP($A87&amp;"-"&amp;IN$4,'04施策の客観指標'!$A$4:$AU$1029,COLUMN('04施策の客観指標'!$AT:$AT),FALSE)</f>
        <v>-</v>
      </c>
      <c r="IO87" s="7" t="str">
        <f>VLOOKUP($A87&amp;"-"&amp;IO$4,'04施策の客観指標'!$A$4:$AU$1029,COLUMN('04施策の客観指標'!$AT:$AT),FALSE)</f>
        <v>-</v>
      </c>
      <c r="IP87" s="7" t="str">
        <f>VLOOKUP($A87&amp;"-"&amp;IP$4,'04施策の客観指標'!$A$4:$AU$1029,COLUMN('04施策の客観指標'!$AT:$AT),FALSE)</f>
        <v>-</v>
      </c>
      <c r="IQ87" s="7" t="str">
        <f>VLOOKUP($A87&amp;"-"&amp;IQ$4,'04施策の客観指標'!$A$4:$AU$1029,COLUMN('04施策の客観指標'!$AT:$AT),FALSE)</f>
        <v>-</v>
      </c>
      <c r="IR87" s="109" t="str">
        <f t="shared" si="390"/>
        <v>e</v>
      </c>
      <c r="IS87" s="37">
        <f>VLOOKUP($A87&amp;"-"&amp;II$4,'04施策の客観指標'!$A$4:$AU$1029,COLUMN('04施策の客観指標'!$AU:$AU),FALSE)</f>
        <v>1</v>
      </c>
      <c r="IT87" s="38" t="str">
        <f>VLOOKUP($A87&amp;"-"&amp;IJ$4,'04施策の客観指標'!$A$4:$AU$1029,COLUMN('04施策の客観指標'!$AU:$AU),FALSE)</f>
        <v>-</v>
      </c>
      <c r="IU87" s="38" t="str">
        <f>VLOOKUP($A87&amp;"-"&amp;IK$4,'04施策の客観指標'!$A$4:$AU$1029,COLUMN('04施策の客観指標'!$AU:$AU),FALSE)</f>
        <v>-</v>
      </c>
      <c r="IV87" s="38" t="str">
        <f>VLOOKUP($A87&amp;"-"&amp;IL$4,'04施策の客観指標'!$A$4:$AU$1029,COLUMN('04施策の客観指標'!$AU:$AU),FALSE)</f>
        <v>-</v>
      </c>
      <c r="IW87" s="38" t="str">
        <f>VLOOKUP($A87&amp;"-"&amp;IM$4,'04施策の客観指標'!$A$4:$AU$1029,COLUMN('04施策の客観指標'!$AU:$AU),FALSE)</f>
        <v>-</v>
      </c>
      <c r="IX87" s="38" t="str">
        <f>VLOOKUP($A87&amp;"-"&amp;IN$4,'04施策の客観指標'!$A$4:$AU$1029,COLUMN('04施策の客観指標'!$AU:$AU),FALSE)</f>
        <v>-</v>
      </c>
      <c r="IY87" s="38" t="str">
        <f>VLOOKUP($A87&amp;"-"&amp;IO$4,'04施策の客観指標'!$A$4:$AU$1029,COLUMN('04施策の客観指標'!$AU:$AU),FALSE)</f>
        <v>-</v>
      </c>
      <c r="IZ87" s="38" t="str">
        <f>VLOOKUP($A87&amp;"-"&amp;IP$4,'04施策の客観指標'!$A$4:$AU$1029,COLUMN('04施策の客観指標'!$AU:$AU),FALSE)</f>
        <v>-</v>
      </c>
      <c r="JA87" s="38" t="str">
        <f>VLOOKUP($A87&amp;"-"&amp;IQ$4,'04施策の客観指標'!$A$4:$AU$1029,COLUMN('04施策の客観指標'!$AU:$AU),FALSE)</f>
        <v>-</v>
      </c>
      <c r="JB87" s="82">
        <f t="shared" si="391"/>
        <v>1</v>
      </c>
      <c r="JC87" s="37" t="str">
        <f t="shared" si="392"/>
        <v/>
      </c>
      <c r="JD87" s="38" t="str">
        <f t="shared" si="347"/>
        <v/>
      </c>
      <c r="JE87" s="38" t="str">
        <f t="shared" si="348"/>
        <v/>
      </c>
      <c r="JF87" s="38" t="str">
        <f t="shared" si="349"/>
        <v/>
      </c>
      <c r="JG87" s="38" t="str">
        <f t="shared" si="350"/>
        <v/>
      </c>
      <c r="JH87" s="38" t="str">
        <f t="shared" si="351"/>
        <v/>
      </c>
      <c r="JI87" s="38" t="str">
        <f t="shared" si="352"/>
        <v/>
      </c>
      <c r="JJ87" s="38" t="str">
        <f t="shared" si="353"/>
        <v/>
      </c>
      <c r="JK87" s="38" t="str">
        <f t="shared" si="354"/>
        <v/>
      </c>
      <c r="JL87" s="41">
        <f t="shared" si="393"/>
        <v>0</v>
      </c>
      <c r="JM87" s="37" t="str">
        <f>IF($K87="○",VLOOKUP($C87&amp;"-"&amp;JM$4,'05市民生活実感調査'!$A$3:$BC$218,COLUMN('05市民生活実感調査'!$BC:$BC),FALSE),"-")</f>
        <v>-</v>
      </c>
      <c r="JN87" s="38" t="str">
        <f>IF($L87="○",VLOOKUP($C87&amp;"-"&amp;JN$4,'05市民生活実感調査'!$A$3:$BC$218,COLUMN('05市民生活実感調査'!$BC:$BC),FALSE),"-")</f>
        <v>-</v>
      </c>
      <c r="JO87" s="38" t="str">
        <f>IF($M87="○",VLOOKUP($C87&amp;"-"&amp;JO$4,'05市民生活実感調査'!$A$3:$BC$218,COLUMN('05市民生活実感調査'!$BC:$BC),FALSE),"-")</f>
        <v>-</v>
      </c>
      <c r="JP87" s="38" t="str">
        <f>IF($N87="○",VLOOKUP($C87&amp;"-"&amp;JP$4,'05市民生活実感調査'!$A$3:$BC$218,COLUMN('05市民生活実感調査'!$BC:$BC),FALSE),"-")</f>
        <v>-</v>
      </c>
      <c r="JQ87" s="38" t="str">
        <f>IF($O87="○",VLOOKUP($C87&amp;"-"&amp;JQ$4,'05市民生活実感調査'!$A$3:$BC$218,COLUMN('05市民生活実感調査'!$BC:$BC),FALSE),"-")</f>
        <v>-</v>
      </c>
      <c r="JR87" s="38" t="str">
        <f>IF($P87="○",VLOOKUP($C87&amp;"-"&amp;JR$4,'05市民生活実感調査'!$A$3:$BC$218,COLUMN('05市民生活実感調査'!$BC:$BC),FALSE),"-")</f>
        <v>-</v>
      </c>
      <c r="JS87" s="38" t="str">
        <f>IF($Q87="○",VLOOKUP($C87&amp;"-"&amp;JS$4,'05市民生活実感調査'!$A$3:$BC$218,COLUMN('05市民生活実感調査'!$BC:$BC),FALSE),"-")</f>
        <v>-</v>
      </c>
      <c r="JT87" s="38" t="str">
        <f>IF($R87="○",VLOOKUP($C87&amp;"-"&amp;JT$4,'05市民生活実感調査'!$A$3:$BC$218,COLUMN('05市民生活実感調査'!$BC:$BC),FALSE),"-")</f>
        <v>-</v>
      </c>
      <c r="JU87" s="109" t="e">
        <f t="shared" si="394"/>
        <v>#DIV/0!</v>
      </c>
      <c r="JV87" s="37" t="str">
        <f t="shared" si="395"/>
        <v/>
      </c>
      <c r="JW87" s="38" t="str">
        <f t="shared" si="355"/>
        <v/>
      </c>
      <c r="JX87" s="38" t="str">
        <f t="shared" si="356"/>
        <v/>
      </c>
      <c r="JY87" s="38" t="str">
        <f t="shared" si="357"/>
        <v/>
      </c>
      <c r="JZ87" s="38" t="str">
        <f t="shared" si="358"/>
        <v/>
      </c>
      <c r="KA87" s="38" t="str">
        <f t="shared" si="359"/>
        <v/>
      </c>
      <c r="KB87" s="38" t="str">
        <f t="shared" si="360"/>
        <v/>
      </c>
      <c r="KC87" s="38" t="str">
        <f t="shared" si="361"/>
        <v/>
      </c>
      <c r="KD87" s="41" t="e">
        <f t="shared" si="396"/>
        <v>#DIV/0!</v>
      </c>
      <c r="KE87" s="13" t="str">
        <f t="shared" si="397"/>
        <v>市民実感</v>
      </c>
      <c r="KF87" s="5" t="str">
        <f t="shared" si="398"/>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KG87" s="108" t="e">
        <f>VLOOKUP(IR87&amp;JU87&amp;KE87,プルダウン!$AC$2:$AD$51,2,FALSE)</f>
        <v>#DIV/0!</v>
      </c>
      <c r="KH87" s="12" t="e">
        <f>VLOOKUP(KG87,プルダウン!$A$1:$B$6,2,FALSE)</f>
        <v>#DIV/0!</v>
      </c>
      <c r="KI87" s="11"/>
      <c r="KJ87" s="12"/>
      <c r="KK87" s="22" t="s">
        <v>81</v>
      </c>
      <c r="KL87" s="5"/>
    </row>
    <row r="88" spans="1:298" ht="180" customHeight="1">
      <c r="A88" s="18">
        <v>2202</v>
      </c>
      <c r="B88" s="5" t="s">
        <v>242</v>
      </c>
      <c r="C88" s="47">
        <f t="shared" si="439"/>
        <v>22</v>
      </c>
      <c r="D88" s="12" t="str">
        <f>IFERROR(VLOOKUP(C88,プルダウン!$L$2:$M$28,2,FALSE),"-")</f>
        <v>景観</v>
      </c>
      <c r="E88" s="5"/>
      <c r="F88" s="9" t="s">
        <v>2120</v>
      </c>
      <c r="G88" s="20" t="s">
        <v>2533</v>
      </c>
      <c r="H88" s="11"/>
      <c r="I88" s="20"/>
      <c r="J88" s="5"/>
      <c r="K88" s="42" t="s">
        <v>85</v>
      </c>
      <c r="L88" s="43" t="s">
        <v>392</v>
      </c>
      <c r="M88" s="43" t="s">
        <v>85</v>
      </c>
      <c r="N88" s="43" t="s">
        <v>85</v>
      </c>
      <c r="O88" s="43" t="s">
        <v>85</v>
      </c>
      <c r="P88" s="43" t="s">
        <v>85</v>
      </c>
      <c r="Q88" s="43" t="s">
        <v>85</v>
      </c>
      <c r="R88" s="41" t="s">
        <v>85</v>
      </c>
      <c r="S88" s="546" t="str">
        <f>VLOOKUP($A88&amp;"-"&amp;S$4,'04施策の客観指標'!$A$4:$AU$1029,COLUMN('04施策の客観指標'!$AP:$AP),FALSE)</f>
        <v>a</v>
      </c>
      <c r="T88" s="528" t="str">
        <f>VLOOKUP($A88&amp;"-"&amp;T$4,'04施策の客観指標'!$A$4:$AU$1029,COLUMN('04施策の客観指標'!$AP:$AP),FALSE)</f>
        <v>b</v>
      </c>
      <c r="U88" s="528" t="str">
        <f>VLOOKUP($A88&amp;"-"&amp;U$4,'04施策の客観指標'!$A$4:$AU$1029,COLUMN('04施策の客観指標'!$AP:$AP),FALSE)</f>
        <v>-</v>
      </c>
      <c r="V88" s="528" t="str">
        <f>VLOOKUP($A88&amp;"-"&amp;V$4,'04施策の客観指標'!$A$4:$AU$1029,COLUMN('04施策の客観指標'!$AP:$AP),FALSE)</f>
        <v>-</v>
      </c>
      <c r="W88" s="528" t="str">
        <f>VLOOKUP($A88&amp;"-"&amp;W$4,'04施策の客観指標'!$A$4:$AU$1029,COLUMN('04施策の客観指標'!$AP:$AP),FALSE)</f>
        <v>-</v>
      </c>
      <c r="X88" s="528" t="str">
        <f>VLOOKUP($A88&amp;"-"&amp;X$4,'04施策の客観指標'!$A$4:$AU$1029,COLUMN('04施策の客観指標'!$AP:$AP),FALSE)</f>
        <v>-</v>
      </c>
      <c r="Y88" s="528" t="str">
        <f>VLOOKUP($A88&amp;"-"&amp;Y$4,'04施策の客観指標'!$A$4:$AU$1029,COLUMN('04施策の客観指標'!$AP:$AP),FALSE)</f>
        <v>-</v>
      </c>
      <c r="Z88" s="528" t="str">
        <f>VLOOKUP($A88&amp;"-"&amp;Z$4,'04施策の客観指標'!$A$4:$AU$1029,COLUMN('04施策の客観指標'!$AP:$AP),FALSE)</f>
        <v>-</v>
      </c>
      <c r="AA88" s="529" t="str">
        <f>VLOOKUP($A88&amp;"-"&amp;AA$4,'04施策の客観指標'!$A$4:$AU$1029,COLUMN('04施策の客観指標'!$AP:$AP),FALSE)</f>
        <v>-</v>
      </c>
      <c r="AB88" s="547" t="str">
        <f t="shared" si="362"/>
        <v>a</v>
      </c>
      <c r="AC88" s="252">
        <f>VLOOKUP($A88&amp;"-"&amp;S$4,'04施策の客観指標'!$A$4:$AU$1029,COLUMN('04施策の客観指標'!$AU:$AU),FALSE)</f>
        <v>1</v>
      </c>
      <c r="AD88" s="38">
        <f>VLOOKUP($A88&amp;"-"&amp;T$4,'04施策の客観指標'!$A$4:$AU$1029,COLUMN('04施策の客観指標'!$AU:$AU),FALSE)</f>
        <v>1</v>
      </c>
      <c r="AE88" s="38" t="str">
        <f>VLOOKUP($A88&amp;"-"&amp;U$4,'04施策の客観指標'!$A$4:$AU$1029,COLUMN('04施策の客観指標'!$AU:$AU),FALSE)</f>
        <v>-</v>
      </c>
      <c r="AF88" s="38" t="str">
        <f>VLOOKUP($A88&amp;"-"&amp;V$4,'04施策の客観指標'!$A$4:$AU$1029,COLUMN('04施策の客観指標'!$AU:$AU),FALSE)</f>
        <v>-</v>
      </c>
      <c r="AG88" s="38" t="str">
        <f>VLOOKUP($A88&amp;"-"&amp;W$4,'04施策の客観指標'!$A$4:$AU$1029,COLUMN('04施策の客観指標'!$AU:$AU),FALSE)</f>
        <v>-</v>
      </c>
      <c r="AH88" s="38" t="str">
        <f>VLOOKUP($A88&amp;"-"&amp;X$4,'04施策の客観指標'!$A$4:$AU$1029,COLUMN('04施策の客観指標'!$AU:$AU),FALSE)</f>
        <v>-</v>
      </c>
      <c r="AI88" s="38" t="str">
        <f>VLOOKUP($A88&amp;"-"&amp;Y$4,'04施策の客観指標'!$A$4:$AU$1029,COLUMN('04施策の客観指標'!$AU:$AU),FALSE)</f>
        <v>-</v>
      </c>
      <c r="AJ88" s="38" t="str">
        <f>VLOOKUP($A88&amp;"-"&amp;Z$4,'04施策の客観指標'!$A$4:$AU$1029,COLUMN('04施策の客観指標'!$AU:$AU),FALSE)</f>
        <v>-</v>
      </c>
      <c r="AK88" s="38" t="str">
        <f>VLOOKUP($A88&amp;"-"&amp;AA$4,'04施策の客観指標'!$A$4:$AU$1029,COLUMN('04施策の客観指標'!$AU:$AU),FALSE)</f>
        <v>-</v>
      </c>
      <c r="AL88" s="82">
        <f t="shared" si="440"/>
        <v>2</v>
      </c>
      <c r="AM88" s="37">
        <f t="shared" si="441"/>
        <v>4</v>
      </c>
      <c r="AN88" s="38">
        <f t="shared" si="442"/>
        <v>3</v>
      </c>
      <c r="AO88" s="38" t="str">
        <f t="shared" si="443"/>
        <v/>
      </c>
      <c r="AP88" s="38" t="str">
        <f t="shared" si="444"/>
        <v/>
      </c>
      <c r="AQ88" s="38" t="str">
        <f t="shared" si="445"/>
        <v/>
      </c>
      <c r="AR88" s="38" t="str">
        <f t="shared" si="446"/>
        <v/>
      </c>
      <c r="AS88" s="38" t="str">
        <f t="shared" si="447"/>
        <v/>
      </c>
      <c r="AT88" s="38" t="str">
        <f t="shared" si="448"/>
        <v/>
      </c>
      <c r="AU88" s="253" t="str">
        <f t="shared" si="449"/>
        <v/>
      </c>
      <c r="AV88" s="81">
        <f t="shared" si="200"/>
        <v>0.875</v>
      </c>
      <c r="AW88" s="534" t="str">
        <f>IF($K88="○",VLOOKUP($C88&amp;"-"&amp;AW$4,'05市民生活実感調査'!$A$3:$BC$218,COLUMN('05市民生活実感調査'!$O:$O),FALSE),"-")</f>
        <v>-</v>
      </c>
      <c r="AX88" s="535" t="str">
        <f>IF($L88="○",VLOOKUP($C88&amp;"-"&amp;AX$4,'05市民生活実感調査'!$A$3:$BC$218,COLUMN('05市民生活実感調査'!$O:$O),FALSE),"-")</f>
        <v>b</v>
      </c>
      <c r="AY88" s="535" t="str">
        <f>IF($M88="○",VLOOKUP($C88&amp;"-"&amp;AY$4,'05市民生活実感調査'!$A$3:$BC$218,COLUMN('05市民生活実感調査'!$O:$O),FALSE),"-")</f>
        <v>-</v>
      </c>
      <c r="AZ88" s="535" t="str">
        <f>IF($N88="○",VLOOKUP($C88&amp;"-"&amp;AZ$4,'05市民生活実感調査'!$A$3:$BC$218,COLUMN('05市民生活実感調査'!$O:$O),FALSE),"-")</f>
        <v>-</v>
      </c>
      <c r="BA88" s="535" t="str">
        <f>IF($O88="○",VLOOKUP($C88&amp;"-"&amp;BA$4,'05市民生活実感調査'!$A$3:$BC$218,COLUMN('05市民生活実感調査'!$O:$O),FALSE),"-")</f>
        <v>-</v>
      </c>
      <c r="BB88" s="535" t="str">
        <f>IF($P88="○",VLOOKUP($C88&amp;"-"&amp;BB$4,'05市民生活実感調査'!$A$3:$BC$218,COLUMN('05市民生活実感調査'!$O:$O),FALSE),"-")</f>
        <v>-</v>
      </c>
      <c r="BC88" s="535" t="str">
        <f>IF($Q88="○",VLOOKUP($C88&amp;"-"&amp;BC$4,'05市民生活実感調査'!$A$3:$BC$218,COLUMN('05市民生活実感調査'!$O:$O),FALSE),"-")</f>
        <v>-</v>
      </c>
      <c r="BD88" s="535" t="str">
        <f>IF($R88="○",VLOOKUP($C88&amp;"-"&amp;BD$4,'05市民生活実感調査'!$A$3:$BC$218,COLUMN('05市民生活実感調査'!$O:$O),FALSE),"-")</f>
        <v>-</v>
      </c>
      <c r="BE88" s="536" t="str">
        <f t="shared" si="363"/>
        <v>b</v>
      </c>
      <c r="BF88" s="37" t="str">
        <f t="shared" si="450"/>
        <v/>
      </c>
      <c r="BG88" s="38">
        <f t="shared" si="451"/>
        <v>3</v>
      </c>
      <c r="BH88" s="38" t="str">
        <f t="shared" si="452"/>
        <v/>
      </c>
      <c r="BI88" s="38" t="str">
        <f t="shared" si="453"/>
        <v/>
      </c>
      <c r="BJ88" s="38" t="str">
        <f t="shared" si="454"/>
        <v/>
      </c>
      <c r="BK88" s="38" t="str">
        <f t="shared" si="455"/>
        <v/>
      </c>
      <c r="BL88" s="38" t="str">
        <f t="shared" si="456"/>
        <v/>
      </c>
      <c r="BM88" s="38" t="str">
        <f t="shared" si="457"/>
        <v/>
      </c>
      <c r="BN88" s="41">
        <f t="shared" si="458"/>
        <v>0.75</v>
      </c>
      <c r="BO88" s="275" t="s">
        <v>125</v>
      </c>
      <c r="BP88" s="5" t="s">
        <v>2226</v>
      </c>
      <c r="BQ88" s="586" t="str">
        <f>VLOOKUP(AB88&amp;BE88&amp;BO88,[25]プルダウン!$AC$2:$AD$71,2,FALSE)</f>
        <v>B</v>
      </c>
      <c r="BR88" s="587" t="str">
        <f>VLOOKUP(BQ88,プルダウン!$A$1:$B$6,2,FALSE)</f>
        <v>政策の目的がかなり達成されている</v>
      </c>
      <c r="BS88" s="262"/>
      <c r="BT88" s="240"/>
      <c r="BU88" s="224" t="s">
        <v>2263</v>
      </c>
      <c r="BV88" s="329" t="s">
        <v>2535</v>
      </c>
      <c r="BW88" s="115" t="str">
        <f>VLOOKUP($A88&amp;"-"&amp;BW$4,'04施策の客観指標'!$A$4:$AU$1029,COLUMN('04施策の客観指標'!$AQ:$AQ),FALSE)</f>
        <v>-</v>
      </c>
      <c r="BX88" s="7" t="str">
        <f>VLOOKUP($A88&amp;"-"&amp;BX$4,'04施策の客観指標'!$A$4:$AU$1029,COLUMN('04施策の客観指標'!$AQ:$AQ),FALSE)</f>
        <v>-</v>
      </c>
      <c r="BY88" s="7" t="str">
        <f>VLOOKUP($A88&amp;"-"&amp;BY$4,'04施策の客観指標'!$A$4:$AU$1029,COLUMN('04施策の客観指標'!$AQ:$AQ),FALSE)</f>
        <v>-</v>
      </c>
      <c r="BZ88" s="7" t="str">
        <f>VLOOKUP($A88&amp;"-"&amp;BZ$4,'04施策の客観指標'!$A$4:$AU$1029,COLUMN('04施策の客観指標'!$AQ:$AQ),FALSE)</f>
        <v>-</v>
      </c>
      <c r="CA88" s="7" t="str">
        <f>VLOOKUP($A88&amp;"-"&amp;CA$4,'04施策の客観指標'!$A$4:$AU$1029,COLUMN('04施策の客観指標'!$AQ:$AQ),FALSE)</f>
        <v>-</v>
      </c>
      <c r="CB88" s="7" t="str">
        <f>VLOOKUP($A88&amp;"-"&amp;CB$4,'04施策の客観指標'!$A$4:$AU$1029,COLUMN('04施策の客観指標'!$AQ:$AQ),FALSE)</f>
        <v>-</v>
      </c>
      <c r="CC88" s="7" t="str">
        <f>VLOOKUP($A88&amp;"-"&amp;CC$4,'04施策の客観指標'!$A$4:$AU$1029,COLUMN('04施策の客観指標'!$AQ:$AQ),FALSE)</f>
        <v>-</v>
      </c>
      <c r="CD88" s="7" t="str">
        <f>VLOOKUP($A88&amp;"-"&amp;CD$4,'04施策の客観指標'!$A$4:$AU$1029,COLUMN('04施策の客観指標'!$AQ:$AQ),FALSE)</f>
        <v>-</v>
      </c>
      <c r="CE88" s="7" t="str">
        <f>VLOOKUP($A88&amp;"-"&amp;CE$4,'04施策の客観指標'!$A$4:$AU$1029,COLUMN('04施策の客観指標'!$AQ:$AQ),FALSE)</f>
        <v>-</v>
      </c>
      <c r="CF88" s="109" t="str">
        <f t="shared" si="364"/>
        <v>e</v>
      </c>
      <c r="CG88" s="37">
        <f>VLOOKUP($A88&amp;"-"&amp;BW$4,'04施策の客観指標'!$A$4:$AU$1029,COLUMN('04施策の客観指標'!$AU:$AU),FALSE)</f>
        <v>1</v>
      </c>
      <c r="CH88" s="38">
        <f>VLOOKUP($A88&amp;"-"&amp;BX$4,'04施策の客観指標'!$A$4:$AU$1029,COLUMN('04施策の客観指標'!$AU:$AU),FALSE)</f>
        <v>1</v>
      </c>
      <c r="CI88" s="38" t="str">
        <f>VLOOKUP($A88&amp;"-"&amp;BY$4,'04施策の客観指標'!$A$4:$AU$1029,COLUMN('04施策の客観指標'!$AU:$AU),FALSE)</f>
        <v>-</v>
      </c>
      <c r="CJ88" s="38" t="str">
        <f>VLOOKUP($A88&amp;"-"&amp;BZ$4,'04施策の客観指標'!$A$4:$AU$1029,COLUMN('04施策の客観指標'!$AU:$AU),FALSE)</f>
        <v>-</v>
      </c>
      <c r="CK88" s="38" t="str">
        <f>VLOOKUP($A88&amp;"-"&amp;CA$4,'04施策の客観指標'!$A$4:$AU$1029,COLUMN('04施策の客観指標'!$AU:$AU),FALSE)</f>
        <v>-</v>
      </c>
      <c r="CL88" s="38" t="str">
        <f>VLOOKUP($A88&amp;"-"&amp;CB$4,'04施策の客観指標'!$A$4:$AU$1029,COLUMN('04施策の客観指標'!$AU:$AU),FALSE)</f>
        <v>-</v>
      </c>
      <c r="CM88" s="38" t="str">
        <f>VLOOKUP($A88&amp;"-"&amp;CC$4,'04施策の客観指標'!$A$4:$AU$1029,COLUMN('04施策の客観指標'!$AU:$AU),FALSE)</f>
        <v>-</v>
      </c>
      <c r="CN88" s="38" t="str">
        <f>VLOOKUP($A88&amp;"-"&amp;CD$4,'04施策の客観指標'!$A$4:$AU$1029,COLUMN('04施策の客観指標'!$AU:$AU),FALSE)</f>
        <v>-</v>
      </c>
      <c r="CO88" s="38" t="str">
        <f>VLOOKUP($A88&amp;"-"&amp;CE$4,'04施策の客観指標'!$A$4:$AU$1029,COLUMN('04施策の客観指標'!$AU:$AU),FALSE)</f>
        <v>-</v>
      </c>
      <c r="CP88" s="82">
        <f t="shared" si="365"/>
        <v>2</v>
      </c>
      <c r="CQ88" s="37" t="str">
        <f t="shared" si="301"/>
        <v/>
      </c>
      <c r="CR88" s="38" t="str">
        <f t="shared" si="302"/>
        <v/>
      </c>
      <c r="CS88" s="38" t="str">
        <f t="shared" si="303"/>
        <v/>
      </c>
      <c r="CT88" s="38" t="str">
        <f t="shared" si="304"/>
        <v/>
      </c>
      <c r="CU88" s="38" t="str">
        <f t="shared" si="305"/>
        <v/>
      </c>
      <c r="CV88" s="38" t="str">
        <f t="shared" si="306"/>
        <v/>
      </c>
      <c r="CW88" s="38" t="str">
        <f t="shared" si="307"/>
        <v/>
      </c>
      <c r="CX88" s="38" t="str">
        <f t="shared" si="308"/>
        <v/>
      </c>
      <c r="CY88" s="38" t="str">
        <f t="shared" si="309"/>
        <v/>
      </c>
      <c r="CZ88" s="41">
        <f t="shared" si="366"/>
        <v>0</v>
      </c>
      <c r="DA88" s="37" t="str">
        <f>IF($K88="○",VLOOKUP($C88&amp;"-"&amp;DA$4,'05市民生活実感調査'!$A$3:$BC$218,COLUMN('05市民生活実感調査'!$Y:$Y),FALSE),"-")</f>
        <v>-</v>
      </c>
      <c r="DB88" s="38" t="str">
        <f>IF($L88="○",VLOOKUP($C88&amp;"-"&amp;DB$4,'05市民生活実感調査'!$A$3:$BC$218,COLUMN('05市民生活実感調査'!$Y:$Y),FALSE),"-")</f>
        <v>-</v>
      </c>
      <c r="DC88" s="38" t="str">
        <f>IF($M88="○",VLOOKUP($C88&amp;"-"&amp;DC$4,'05市民生活実感調査'!$A$3:$BC$218,COLUMN('05市民生活実感調査'!$Y:$Y),FALSE),"-")</f>
        <v>-</v>
      </c>
      <c r="DD88" s="38" t="str">
        <f>IF($N88="○",VLOOKUP($C88&amp;"-"&amp;DD$4,'05市民生活実感調査'!$A$3:$BC$218,COLUMN('05市民生活実感調査'!$Y:$Y),FALSE),"-")</f>
        <v>-</v>
      </c>
      <c r="DE88" s="38" t="str">
        <f>IF($O88="○",VLOOKUP($C88&amp;"-"&amp;DE$4,'05市民生活実感調査'!$A$3:$BC$218,COLUMN('05市民生活実感調査'!$Y:$Y),FALSE),"-")</f>
        <v>-</v>
      </c>
      <c r="DF88" s="38" t="str">
        <f>IF($P88="○",VLOOKUP($C88&amp;"-"&amp;DF$4,'05市民生活実感調査'!$A$3:$BC$218,COLUMN('05市民生活実感調査'!$Y:$Y),FALSE),"-")</f>
        <v>-</v>
      </c>
      <c r="DG88" s="38" t="str">
        <f>IF($Q88="○",VLOOKUP($C88&amp;"-"&amp;DG$4,'05市民生活実感調査'!$A$3:$BC$218,COLUMN('05市民生活実感調査'!$Y:$Y),FALSE),"-")</f>
        <v>-</v>
      </c>
      <c r="DH88" s="38" t="str">
        <f>IF($R88="○",VLOOKUP($C88&amp;"-"&amp;DH$4,'05市民生活実感調査'!$A$3:$BC$218,COLUMN('05市民生活実感調査'!$Y:$Y),FALSE),"-")</f>
        <v>-</v>
      </c>
      <c r="DI88" s="109" t="e">
        <f t="shared" si="367"/>
        <v>#DIV/0!</v>
      </c>
      <c r="DJ88" s="37" t="str">
        <f t="shared" si="368"/>
        <v/>
      </c>
      <c r="DK88" s="38" t="str">
        <f t="shared" si="310"/>
        <v/>
      </c>
      <c r="DL88" s="38" t="str">
        <f t="shared" si="311"/>
        <v/>
      </c>
      <c r="DM88" s="38" t="str">
        <f t="shared" si="312"/>
        <v/>
      </c>
      <c r="DN88" s="38" t="str">
        <f t="shared" si="313"/>
        <v/>
      </c>
      <c r="DO88" s="38" t="str">
        <f t="shared" si="314"/>
        <v/>
      </c>
      <c r="DP88" s="38" t="str">
        <f t="shared" si="315"/>
        <v/>
      </c>
      <c r="DQ88" s="38" t="str">
        <f t="shared" si="316"/>
        <v/>
      </c>
      <c r="DR88" s="41" t="e">
        <f t="shared" si="369"/>
        <v>#DIV/0!</v>
      </c>
      <c r="DS88" s="13" t="str">
        <f t="shared" si="370"/>
        <v>市民実感</v>
      </c>
      <c r="DT88" s="5" t="str">
        <f t="shared" si="371"/>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DU88" s="108" t="e">
        <f>VLOOKUP(CF88&amp;DI88&amp;DS88,プルダウン!$AC$2:$AD$51,2,FALSE)</f>
        <v>#DIV/0!</v>
      </c>
      <c r="DV88" s="12" t="e">
        <f>VLOOKUP(DU88,プルダウン!$A$1:$B$6,2,FALSE)</f>
        <v>#DIV/0!</v>
      </c>
      <c r="DW88" s="11"/>
      <c r="DX88" s="12"/>
      <c r="DY88" s="22" t="s">
        <v>81</v>
      </c>
      <c r="DZ88" s="116"/>
      <c r="EA88" s="115" t="str">
        <f>VLOOKUP($A88&amp;"-"&amp;EA$4,'04施策の客観指標'!$A$4:$AU$1029,COLUMN('04施策の客観指標'!$AR:$AR),FALSE)</f>
        <v>-</v>
      </c>
      <c r="EB88" s="7" t="str">
        <f>VLOOKUP($A88&amp;"-"&amp;EB$4,'04施策の客観指標'!$A$4:$AU$1029,COLUMN('04施策の客観指標'!$AR:$AR),FALSE)</f>
        <v>-</v>
      </c>
      <c r="EC88" s="7" t="str">
        <f>VLOOKUP($A88&amp;"-"&amp;EC$4,'04施策の客観指標'!$A$4:$AU$1029,COLUMN('04施策の客観指標'!$AR:$AR),FALSE)</f>
        <v>-</v>
      </c>
      <c r="ED88" s="7" t="str">
        <f>VLOOKUP($A88&amp;"-"&amp;ED$4,'04施策の客観指標'!$A$4:$AU$1029,COLUMN('04施策の客観指標'!$AR:$AR),FALSE)</f>
        <v>-</v>
      </c>
      <c r="EE88" s="7" t="str">
        <f>VLOOKUP($A88&amp;"-"&amp;EE$4,'04施策の客観指標'!$A$4:$AU$1029,COLUMN('04施策の客観指標'!$AR:$AR),FALSE)</f>
        <v>-</v>
      </c>
      <c r="EF88" s="7" t="str">
        <f>VLOOKUP($A88&amp;"-"&amp;EF$4,'04施策の客観指標'!$A$4:$AU$1029,COLUMN('04施策の客観指標'!$AR:$AR),FALSE)</f>
        <v>-</v>
      </c>
      <c r="EG88" s="7" t="str">
        <f>VLOOKUP($A88&amp;"-"&amp;EG$4,'04施策の客観指標'!$A$4:$AU$1029,COLUMN('04施策の客観指標'!$AR:$AR),FALSE)</f>
        <v>-</v>
      </c>
      <c r="EH88" s="7" t="str">
        <f>VLOOKUP($A88&amp;"-"&amp;EH$4,'04施策の客観指標'!$A$4:$AU$1029,COLUMN('04施策の客観指標'!$AR:$AR),FALSE)</f>
        <v>-</v>
      </c>
      <c r="EI88" s="7" t="str">
        <f>VLOOKUP($A88&amp;"-"&amp;EI$4,'04施策の客観指標'!$A$4:$AU$1029,COLUMN('04施策の客観指標'!$AR:$AR),FALSE)</f>
        <v>-</v>
      </c>
      <c r="EJ88" s="109" t="str">
        <f t="shared" si="372"/>
        <v>e</v>
      </c>
      <c r="EK88" s="37">
        <f>VLOOKUP($A88&amp;"-"&amp;EA$4,'04施策の客観指標'!$A$4:$AU$1029,COLUMN('04施策の客観指標'!$AU:$AU),FALSE)</f>
        <v>1</v>
      </c>
      <c r="EL88" s="38">
        <f>VLOOKUP($A88&amp;"-"&amp;EB$4,'04施策の客観指標'!$A$4:$AU$1029,COLUMN('04施策の客観指標'!$AU:$AU),FALSE)</f>
        <v>1</v>
      </c>
      <c r="EM88" s="38" t="str">
        <f>VLOOKUP($A88&amp;"-"&amp;EC$4,'04施策の客観指標'!$A$4:$AU$1029,COLUMN('04施策の客観指標'!$AU:$AU),FALSE)</f>
        <v>-</v>
      </c>
      <c r="EN88" s="38" t="str">
        <f>VLOOKUP($A88&amp;"-"&amp;ED$4,'04施策の客観指標'!$A$4:$AU$1029,COLUMN('04施策の客観指標'!$AU:$AU),FALSE)</f>
        <v>-</v>
      </c>
      <c r="EO88" s="38" t="str">
        <f>VLOOKUP($A88&amp;"-"&amp;EE$4,'04施策の客観指標'!$A$4:$AU$1029,COLUMN('04施策の客観指標'!$AU:$AU),FALSE)</f>
        <v>-</v>
      </c>
      <c r="EP88" s="38" t="str">
        <f>VLOOKUP($A88&amp;"-"&amp;EF$4,'04施策の客観指標'!$A$4:$AU$1029,COLUMN('04施策の客観指標'!$AU:$AU),FALSE)</f>
        <v>-</v>
      </c>
      <c r="EQ88" s="38" t="str">
        <f>VLOOKUP($A88&amp;"-"&amp;EG$4,'04施策の客観指標'!$A$4:$AU$1029,COLUMN('04施策の客観指標'!$AU:$AU),FALSE)</f>
        <v>-</v>
      </c>
      <c r="ER88" s="38" t="str">
        <f>VLOOKUP($A88&amp;"-"&amp;EH$4,'04施策の客観指標'!$A$4:$AU$1029,COLUMN('04施策の客観指標'!$AU:$AU),FALSE)</f>
        <v>-</v>
      </c>
      <c r="ES88" s="38" t="str">
        <f>VLOOKUP($A88&amp;"-"&amp;EI$4,'04施策の客観指標'!$A$4:$AU$1029,COLUMN('04施策の客観指標'!$AU:$AU),FALSE)</f>
        <v>-</v>
      </c>
      <c r="ET88" s="82">
        <f t="shared" si="373"/>
        <v>2</v>
      </c>
      <c r="EU88" s="37" t="str">
        <f t="shared" si="374"/>
        <v/>
      </c>
      <c r="EV88" s="38" t="str">
        <f t="shared" si="317"/>
        <v/>
      </c>
      <c r="EW88" s="38" t="str">
        <f t="shared" si="318"/>
        <v/>
      </c>
      <c r="EX88" s="38" t="str">
        <f t="shared" si="319"/>
        <v/>
      </c>
      <c r="EY88" s="38" t="str">
        <f t="shared" si="320"/>
        <v/>
      </c>
      <c r="EZ88" s="38" t="str">
        <f t="shared" si="321"/>
        <v/>
      </c>
      <c r="FA88" s="38" t="str">
        <f t="shared" si="322"/>
        <v/>
      </c>
      <c r="FB88" s="38" t="str">
        <f t="shared" si="323"/>
        <v/>
      </c>
      <c r="FC88" s="38" t="str">
        <f t="shared" si="324"/>
        <v/>
      </c>
      <c r="FD88" s="41">
        <f t="shared" si="375"/>
        <v>0</v>
      </c>
      <c r="FE88" s="37" t="str">
        <f>IF($K88="○",VLOOKUP($C88&amp;"-"&amp;FE$4,'05市民生活実感調査'!$A$3:$BC$218,COLUMN('05市民生活実感調査'!$AI:$AI),FALSE),"-")</f>
        <v>-</v>
      </c>
      <c r="FF88" s="38" t="str">
        <f>IF($L88="○",VLOOKUP($C88&amp;"-"&amp;FF$4,'05市民生活実感調査'!$A$3:$BC$218,COLUMN('05市民生活実感調査'!$AI:$AI),FALSE),"-")</f>
        <v>-</v>
      </c>
      <c r="FG88" s="38" t="str">
        <f>IF($M88="○",VLOOKUP($C88&amp;"-"&amp;FG$4,'05市民生活実感調査'!$A$3:$BC$218,COLUMN('05市民生活実感調査'!$AI:$AI),FALSE),"-")</f>
        <v>-</v>
      </c>
      <c r="FH88" s="38" t="str">
        <f>IF($N88="○",VLOOKUP($C88&amp;"-"&amp;FH$4,'05市民生活実感調査'!$A$3:$BC$218,COLUMN('05市民生活実感調査'!$AI:$AI),FALSE),"-")</f>
        <v>-</v>
      </c>
      <c r="FI88" s="38" t="str">
        <f>IF($O88="○",VLOOKUP($C88&amp;"-"&amp;FI$4,'05市民生活実感調査'!$A$3:$BC$218,COLUMN('05市民生活実感調査'!$AI:$AI),FALSE),"-")</f>
        <v>-</v>
      </c>
      <c r="FJ88" s="38" t="str">
        <f>IF($P88="○",VLOOKUP($C88&amp;"-"&amp;FJ$4,'05市民生活実感調査'!$A$3:$BC$218,COLUMN('05市民生活実感調査'!$AI:$AI),FALSE),"-")</f>
        <v>-</v>
      </c>
      <c r="FK88" s="38" t="str">
        <f>IF($Q88="○",VLOOKUP($C88&amp;"-"&amp;FK$4,'05市民生活実感調査'!$A$3:$BC$218,COLUMN('05市民生活実感調査'!$AI:$AI),FALSE),"-")</f>
        <v>-</v>
      </c>
      <c r="FL88" s="38" t="str">
        <f>IF($R88="○",VLOOKUP($C88&amp;"-"&amp;FL$4,'05市民生活実感調査'!$A$3:$BC$218,COLUMN('05市民生活実感調査'!$AI:$AI),FALSE),"-")</f>
        <v>-</v>
      </c>
      <c r="FM88" s="109" t="e">
        <f t="shared" si="376"/>
        <v>#DIV/0!</v>
      </c>
      <c r="FN88" s="37" t="str">
        <f t="shared" si="377"/>
        <v/>
      </c>
      <c r="FO88" s="38" t="str">
        <f t="shared" si="325"/>
        <v/>
      </c>
      <c r="FP88" s="38" t="str">
        <f t="shared" si="326"/>
        <v/>
      </c>
      <c r="FQ88" s="38" t="str">
        <f t="shared" si="327"/>
        <v/>
      </c>
      <c r="FR88" s="38" t="str">
        <f t="shared" si="328"/>
        <v/>
      </c>
      <c r="FS88" s="38" t="str">
        <f t="shared" si="329"/>
        <v/>
      </c>
      <c r="FT88" s="38" t="str">
        <f t="shared" si="330"/>
        <v/>
      </c>
      <c r="FU88" s="38" t="str">
        <f t="shared" si="331"/>
        <v/>
      </c>
      <c r="FV88" s="41" t="e">
        <f t="shared" si="378"/>
        <v>#DIV/0!</v>
      </c>
      <c r="FW88" s="13" t="str">
        <f t="shared" si="379"/>
        <v>市民実感</v>
      </c>
      <c r="FX88" s="5" t="str">
        <f t="shared" si="380"/>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FY88" s="108" t="e">
        <f>VLOOKUP(EJ88&amp;FM88&amp;FW88,プルダウン!$AC$2:$AD$51,2,FALSE)</f>
        <v>#DIV/0!</v>
      </c>
      <c r="FZ88" s="12" t="e">
        <f>VLOOKUP(FY88,プルダウン!$A$1:$B$6,2,FALSE)</f>
        <v>#DIV/0!</v>
      </c>
      <c r="GA88" s="11"/>
      <c r="GB88" s="12"/>
      <c r="GC88" s="22" t="s">
        <v>81</v>
      </c>
      <c r="GD88" s="116"/>
      <c r="GE88" s="115" t="str">
        <f>VLOOKUP($A88&amp;"-"&amp;GE$4,'04施策の客観指標'!$A$4:$AU$1029,COLUMN('04施策の客観指標'!$AS:$AS),FALSE)</f>
        <v>-</v>
      </c>
      <c r="GF88" s="7" t="str">
        <f>VLOOKUP($A88&amp;"-"&amp;GF$4,'04施策の客観指標'!$A$4:$AU$1029,COLUMN('04施策の客観指標'!$AS:$AS),FALSE)</f>
        <v>-</v>
      </c>
      <c r="GG88" s="7" t="str">
        <f>VLOOKUP($A88&amp;"-"&amp;GG$4,'04施策の客観指標'!$A$4:$AU$1029,COLUMN('04施策の客観指標'!$AS:$AS),FALSE)</f>
        <v>-</v>
      </c>
      <c r="GH88" s="7" t="str">
        <f>VLOOKUP($A88&amp;"-"&amp;GH$4,'04施策の客観指標'!$A$4:$AU$1029,COLUMN('04施策の客観指標'!$AS:$AS),FALSE)</f>
        <v>-</v>
      </c>
      <c r="GI88" s="7" t="str">
        <f>VLOOKUP($A88&amp;"-"&amp;GI$4,'04施策の客観指標'!$A$4:$AU$1029,COLUMN('04施策の客観指標'!$AS:$AS),FALSE)</f>
        <v>-</v>
      </c>
      <c r="GJ88" s="7" t="str">
        <f>VLOOKUP($A88&amp;"-"&amp;GJ$4,'04施策の客観指標'!$A$4:$AU$1029,COLUMN('04施策の客観指標'!$AS:$AS),FALSE)</f>
        <v>-</v>
      </c>
      <c r="GK88" s="7" t="str">
        <f>VLOOKUP($A88&amp;"-"&amp;GK$4,'04施策の客観指標'!$A$4:$AU$1029,COLUMN('04施策の客観指標'!$AS:$AS),FALSE)</f>
        <v>-</v>
      </c>
      <c r="GL88" s="7" t="str">
        <f>VLOOKUP($A88&amp;"-"&amp;GL$4,'04施策の客観指標'!$A$4:$AU$1029,COLUMN('04施策の客観指標'!$AS:$AS),FALSE)</f>
        <v>-</v>
      </c>
      <c r="GM88" s="7" t="str">
        <f>VLOOKUP($A88&amp;"-"&amp;GM$4,'04施策の客観指標'!$A$4:$AU$1029,COLUMN('04施策の客観指標'!$AS:$AS),FALSE)</f>
        <v>-</v>
      </c>
      <c r="GN88" s="109" t="str">
        <f t="shared" si="381"/>
        <v>e</v>
      </c>
      <c r="GO88" s="37">
        <f>VLOOKUP($A88&amp;"-"&amp;GE$4,'04施策の客観指標'!$A$4:$AU$1029,COLUMN('04施策の客観指標'!$AU:$AU),FALSE)</f>
        <v>1</v>
      </c>
      <c r="GP88" s="38">
        <f>VLOOKUP($A88&amp;"-"&amp;GF$4,'04施策の客観指標'!$A$4:$AU$1029,COLUMN('04施策の客観指標'!$AU:$AU),FALSE)</f>
        <v>1</v>
      </c>
      <c r="GQ88" s="38" t="str">
        <f>VLOOKUP($A88&amp;"-"&amp;GG$4,'04施策の客観指標'!$A$4:$AU$1029,COLUMN('04施策の客観指標'!$AU:$AU),FALSE)</f>
        <v>-</v>
      </c>
      <c r="GR88" s="38" t="str">
        <f>VLOOKUP($A88&amp;"-"&amp;GH$4,'04施策の客観指標'!$A$4:$AU$1029,COLUMN('04施策の客観指標'!$AU:$AU),FALSE)</f>
        <v>-</v>
      </c>
      <c r="GS88" s="38" t="str">
        <f>VLOOKUP($A88&amp;"-"&amp;GI$4,'04施策の客観指標'!$A$4:$AU$1029,COLUMN('04施策の客観指標'!$AU:$AU),FALSE)</f>
        <v>-</v>
      </c>
      <c r="GT88" s="38" t="str">
        <f>VLOOKUP($A88&amp;"-"&amp;GJ$4,'04施策の客観指標'!$A$4:$AU$1029,COLUMN('04施策の客観指標'!$AU:$AU),FALSE)</f>
        <v>-</v>
      </c>
      <c r="GU88" s="38" t="str">
        <f>VLOOKUP($A88&amp;"-"&amp;GK$4,'04施策の客観指標'!$A$4:$AU$1029,COLUMN('04施策の客観指標'!$AU:$AU),FALSE)</f>
        <v>-</v>
      </c>
      <c r="GV88" s="38" t="str">
        <f>VLOOKUP($A88&amp;"-"&amp;GL$4,'04施策の客観指標'!$A$4:$AU$1029,COLUMN('04施策の客観指標'!$AU:$AU),FALSE)</f>
        <v>-</v>
      </c>
      <c r="GW88" s="38" t="str">
        <f>VLOOKUP($A88&amp;"-"&amp;GM$4,'04施策の客観指標'!$A$4:$AU$1029,COLUMN('04施策の客観指標'!$AU:$AU),FALSE)</f>
        <v>-</v>
      </c>
      <c r="GX88" s="82">
        <f t="shared" si="382"/>
        <v>2</v>
      </c>
      <c r="GY88" s="37" t="str">
        <f t="shared" si="383"/>
        <v/>
      </c>
      <c r="GZ88" s="38" t="str">
        <f t="shared" si="332"/>
        <v/>
      </c>
      <c r="HA88" s="38" t="str">
        <f t="shared" si="333"/>
        <v/>
      </c>
      <c r="HB88" s="38" t="str">
        <f t="shared" si="334"/>
        <v/>
      </c>
      <c r="HC88" s="38" t="str">
        <f t="shared" si="335"/>
        <v/>
      </c>
      <c r="HD88" s="38" t="str">
        <f t="shared" si="336"/>
        <v/>
      </c>
      <c r="HE88" s="38" t="str">
        <f t="shared" si="337"/>
        <v/>
      </c>
      <c r="HF88" s="38" t="str">
        <f t="shared" si="338"/>
        <v/>
      </c>
      <c r="HG88" s="38" t="str">
        <f t="shared" si="339"/>
        <v/>
      </c>
      <c r="HH88" s="41">
        <f t="shared" si="384"/>
        <v>0</v>
      </c>
      <c r="HI88" s="37" t="str">
        <f>IF($K88="○",VLOOKUP($C88&amp;"-"&amp;HI$4,'05市民生活実感調査'!$A$3:$BC$218,COLUMN('05市民生活実感調査'!$AS:$AS),FALSE),"-")</f>
        <v>-</v>
      </c>
      <c r="HJ88" s="38" t="str">
        <f>IF($L88="○",VLOOKUP($C88&amp;"-"&amp;HJ$4,'05市民生活実感調査'!$A$3:$BC$218,COLUMN('05市民生活実感調査'!$AS:$AS),FALSE),"-")</f>
        <v>-</v>
      </c>
      <c r="HK88" s="38" t="str">
        <f>IF($M88="○",VLOOKUP($C88&amp;"-"&amp;HK$4,'05市民生活実感調査'!$A$3:$BC$218,COLUMN('05市民生活実感調査'!$AS:$AS),FALSE),"-")</f>
        <v>-</v>
      </c>
      <c r="HL88" s="38" t="str">
        <f>IF($N88="○",VLOOKUP($C88&amp;"-"&amp;HL$4,'05市民生活実感調査'!$A$3:$BC$218,COLUMN('05市民生活実感調査'!$AS:$AS),FALSE),"-")</f>
        <v>-</v>
      </c>
      <c r="HM88" s="38" t="str">
        <f>IF($O88="○",VLOOKUP($C88&amp;"-"&amp;HM$4,'05市民生活実感調査'!$A$3:$BC$218,COLUMN('05市民生活実感調査'!$AS:$AS),FALSE),"-")</f>
        <v>-</v>
      </c>
      <c r="HN88" s="38" t="str">
        <f>IF($P88="○",VLOOKUP($C88&amp;"-"&amp;HN$4,'05市民生活実感調査'!$A$3:$BC$218,COLUMN('05市民生活実感調査'!$AS:$AS),FALSE),"-")</f>
        <v>-</v>
      </c>
      <c r="HO88" s="38" t="str">
        <f>IF($Q88="○",VLOOKUP($C88&amp;"-"&amp;HO$4,'05市民生活実感調査'!$A$3:$BC$218,COLUMN('05市民生活実感調査'!$AS:$AS),FALSE),"-")</f>
        <v>-</v>
      </c>
      <c r="HP88" s="38" t="str">
        <f>IF($R88="○",VLOOKUP($C88&amp;"-"&amp;HP$4,'05市民生活実感調査'!$A$3:$BC$218,COLUMN('05市民生活実感調査'!$AS:$AS),FALSE),"-")</f>
        <v>-</v>
      </c>
      <c r="HQ88" s="109" t="e">
        <f t="shared" si="385"/>
        <v>#DIV/0!</v>
      </c>
      <c r="HR88" s="37" t="str">
        <f t="shared" si="386"/>
        <v/>
      </c>
      <c r="HS88" s="38" t="str">
        <f t="shared" si="340"/>
        <v/>
      </c>
      <c r="HT88" s="38" t="str">
        <f t="shared" si="341"/>
        <v/>
      </c>
      <c r="HU88" s="38" t="str">
        <f t="shared" si="342"/>
        <v/>
      </c>
      <c r="HV88" s="38" t="str">
        <f t="shared" si="343"/>
        <v/>
      </c>
      <c r="HW88" s="38" t="str">
        <f t="shared" si="344"/>
        <v/>
      </c>
      <c r="HX88" s="38" t="str">
        <f t="shared" si="345"/>
        <v/>
      </c>
      <c r="HY88" s="38" t="str">
        <f t="shared" si="346"/>
        <v/>
      </c>
      <c r="HZ88" s="41" t="e">
        <f t="shared" si="387"/>
        <v>#DIV/0!</v>
      </c>
      <c r="IA88" s="13" t="str">
        <f t="shared" si="388"/>
        <v>市民実感</v>
      </c>
      <c r="IB88" s="5" t="str">
        <f t="shared" si="389"/>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IC88" s="108" t="e">
        <f>VLOOKUP(GN88&amp;HQ88&amp;IA88,プルダウン!$AC$2:$AD$51,2,FALSE)</f>
        <v>#DIV/0!</v>
      </c>
      <c r="ID88" s="12" t="e">
        <f>VLOOKUP(IC88,プルダウン!$A$1:$B$6,2,FALSE)</f>
        <v>#DIV/0!</v>
      </c>
      <c r="IE88" s="11"/>
      <c r="IF88" s="12"/>
      <c r="IG88" s="22" t="s">
        <v>81</v>
      </c>
      <c r="IH88" s="116"/>
      <c r="II88" s="115" t="str">
        <f>VLOOKUP($A88&amp;"-"&amp;II$4,'04施策の客観指標'!$A$4:$AU$1029,COLUMN('04施策の客観指標'!$AT:$AT),FALSE)</f>
        <v>-</v>
      </c>
      <c r="IJ88" s="7" t="str">
        <f>VLOOKUP($A88&amp;"-"&amp;IJ$4,'04施策の客観指標'!$A$4:$AU$1029,COLUMN('04施策の客観指標'!$AT:$AT),FALSE)</f>
        <v>-</v>
      </c>
      <c r="IK88" s="7" t="str">
        <f>VLOOKUP($A88&amp;"-"&amp;IK$4,'04施策の客観指標'!$A$4:$AU$1029,COLUMN('04施策の客観指標'!$AT:$AT),FALSE)</f>
        <v>-</v>
      </c>
      <c r="IL88" s="7" t="str">
        <f>VLOOKUP($A88&amp;"-"&amp;IL$4,'04施策の客観指標'!$A$4:$AU$1029,COLUMN('04施策の客観指標'!$AT:$AT),FALSE)</f>
        <v>-</v>
      </c>
      <c r="IM88" s="7" t="str">
        <f>VLOOKUP($A88&amp;"-"&amp;IM$4,'04施策の客観指標'!$A$4:$AU$1029,COLUMN('04施策の客観指標'!$AT:$AT),FALSE)</f>
        <v>-</v>
      </c>
      <c r="IN88" s="7" t="str">
        <f>VLOOKUP($A88&amp;"-"&amp;IN$4,'04施策の客観指標'!$A$4:$AU$1029,COLUMN('04施策の客観指標'!$AT:$AT),FALSE)</f>
        <v>-</v>
      </c>
      <c r="IO88" s="7" t="str">
        <f>VLOOKUP($A88&amp;"-"&amp;IO$4,'04施策の客観指標'!$A$4:$AU$1029,COLUMN('04施策の客観指標'!$AT:$AT),FALSE)</f>
        <v>-</v>
      </c>
      <c r="IP88" s="7" t="str">
        <f>VLOOKUP($A88&amp;"-"&amp;IP$4,'04施策の客観指標'!$A$4:$AU$1029,COLUMN('04施策の客観指標'!$AT:$AT),FALSE)</f>
        <v>-</v>
      </c>
      <c r="IQ88" s="7" t="str">
        <f>VLOOKUP($A88&amp;"-"&amp;IQ$4,'04施策の客観指標'!$A$4:$AU$1029,COLUMN('04施策の客観指標'!$AT:$AT),FALSE)</f>
        <v>-</v>
      </c>
      <c r="IR88" s="109" t="str">
        <f t="shared" si="390"/>
        <v>e</v>
      </c>
      <c r="IS88" s="37">
        <f>VLOOKUP($A88&amp;"-"&amp;II$4,'04施策の客観指標'!$A$4:$AU$1029,COLUMN('04施策の客観指標'!$AU:$AU),FALSE)</f>
        <v>1</v>
      </c>
      <c r="IT88" s="38">
        <f>VLOOKUP($A88&amp;"-"&amp;IJ$4,'04施策の客観指標'!$A$4:$AU$1029,COLUMN('04施策の客観指標'!$AU:$AU),FALSE)</f>
        <v>1</v>
      </c>
      <c r="IU88" s="38" t="str">
        <f>VLOOKUP($A88&amp;"-"&amp;IK$4,'04施策の客観指標'!$A$4:$AU$1029,COLUMN('04施策の客観指標'!$AU:$AU),FALSE)</f>
        <v>-</v>
      </c>
      <c r="IV88" s="38" t="str">
        <f>VLOOKUP($A88&amp;"-"&amp;IL$4,'04施策の客観指標'!$A$4:$AU$1029,COLUMN('04施策の客観指標'!$AU:$AU),FALSE)</f>
        <v>-</v>
      </c>
      <c r="IW88" s="38" t="str">
        <f>VLOOKUP($A88&amp;"-"&amp;IM$4,'04施策の客観指標'!$A$4:$AU$1029,COLUMN('04施策の客観指標'!$AU:$AU),FALSE)</f>
        <v>-</v>
      </c>
      <c r="IX88" s="38" t="str">
        <f>VLOOKUP($A88&amp;"-"&amp;IN$4,'04施策の客観指標'!$A$4:$AU$1029,COLUMN('04施策の客観指標'!$AU:$AU),FALSE)</f>
        <v>-</v>
      </c>
      <c r="IY88" s="38" t="str">
        <f>VLOOKUP($A88&amp;"-"&amp;IO$4,'04施策の客観指標'!$A$4:$AU$1029,COLUMN('04施策の客観指標'!$AU:$AU),FALSE)</f>
        <v>-</v>
      </c>
      <c r="IZ88" s="38" t="str">
        <f>VLOOKUP($A88&amp;"-"&amp;IP$4,'04施策の客観指標'!$A$4:$AU$1029,COLUMN('04施策の客観指標'!$AU:$AU),FALSE)</f>
        <v>-</v>
      </c>
      <c r="JA88" s="38" t="str">
        <f>VLOOKUP($A88&amp;"-"&amp;IQ$4,'04施策の客観指標'!$A$4:$AU$1029,COLUMN('04施策の客観指標'!$AU:$AU),FALSE)</f>
        <v>-</v>
      </c>
      <c r="JB88" s="82">
        <f t="shared" si="391"/>
        <v>2</v>
      </c>
      <c r="JC88" s="37" t="str">
        <f t="shared" si="392"/>
        <v/>
      </c>
      <c r="JD88" s="38" t="str">
        <f t="shared" si="347"/>
        <v/>
      </c>
      <c r="JE88" s="38" t="str">
        <f t="shared" si="348"/>
        <v/>
      </c>
      <c r="JF88" s="38" t="str">
        <f t="shared" si="349"/>
        <v/>
      </c>
      <c r="JG88" s="38" t="str">
        <f t="shared" si="350"/>
        <v/>
      </c>
      <c r="JH88" s="38" t="str">
        <f t="shared" si="351"/>
        <v/>
      </c>
      <c r="JI88" s="38" t="str">
        <f t="shared" si="352"/>
        <v/>
      </c>
      <c r="JJ88" s="38" t="str">
        <f t="shared" si="353"/>
        <v/>
      </c>
      <c r="JK88" s="38" t="str">
        <f t="shared" si="354"/>
        <v/>
      </c>
      <c r="JL88" s="41">
        <f t="shared" si="393"/>
        <v>0</v>
      </c>
      <c r="JM88" s="37" t="str">
        <f>IF($K88="○",VLOOKUP($C88&amp;"-"&amp;JM$4,'05市民生活実感調査'!$A$3:$BC$218,COLUMN('05市民生活実感調査'!$BC:$BC),FALSE),"-")</f>
        <v>-</v>
      </c>
      <c r="JN88" s="38" t="str">
        <f>IF($L88="○",VLOOKUP($C88&amp;"-"&amp;JN$4,'05市民生活実感調査'!$A$3:$BC$218,COLUMN('05市民生活実感調査'!$BC:$BC),FALSE),"-")</f>
        <v>-</v>
      </c>
      <c r="JO88" s="38" t="str">
        <f>IF($M88="○",VLOOKUP($C88&amp;"-"&amp;JO$4,'05市民生活実感調査'!$A$3:$BC$218,COLUMN('05市民生活実感調査'!$BC:$BC),FALSE),"-")</f>
        <v>-</v>
      </c>
      <c r="JP88" s="38" t="str">
        <f>IF($N88="○",VLOOKUP($C88&amp;"-"&amp;JP$4,'05市民生活実感調査'!$A$3:$BC$218,COLUMN('05市民生活実感調査'!$BC:$BC),FALSE),"-")</f>
        <v>-</v>
      </c>
      <c r="JQ88" s="38" t="str">
        <f>IF($O88="○",VLOOKUP($C88&amp;"-"&amp;JQ$4,'05市民生活実感調査'!$A$3:$BC$218,COLUMN('05市民生活実感調査'!$BC:$BC),FALSE),"-")</f>
        <v>-</v>
      </c>
      <c r="JR88" s="38" t="str">
        <f>IF($P88="○",VLOOKUP($C88&amp;"-"&amp;JR$4,'05市民生活実感調査'!$A$3:$BC$218,COLUMN('05市民生活実感調査'!$BC:$BC),FALSE),"-")</f>
        <v>-</v>
      </c>
      <c r="JS88" s="38" t="str">
        <f>IF($Q88="○",VLOOKUP($C88&amp;"-"&amp;JS$4,'05市民生活実感調査'!$A$3:$BC$218,COLUMN('05市民生活実感調査'!$BC:$BC),FALSE),"-")</f>
        <v>-</v>
      </c>
      <c r="JT88" s="38" t="str">
        <f>IF($R88="○",VLOOKUP($C88&amp;"-"&amp;JT$4,'05市民生活実感調査'!$A$3:$BC$218,COLUMN('05市民生活実感調査'!$BC:$BC),FALSE),"-")</f>
        <v>-</v>
      </c>
      <c r="JU88" s="109" t="e">
        <f t="shared" si="394"/>
        <v>#DIV/0!</v>
      </c>
      <c r="JV88" s="37" t="str">
        <f t="shared" si="395"/>
        <v/>
      </c>
      <c r="JW88" s="38" t="str">
        <f t="shared" si="355"/>
        <v/>
      </c>
      <c r="JX88" s="38" t="str">
        <f t="shared" si="356"/>
        <v/>
      </c>
      <c r="JY88" s="38" t="str">
        <f t="shared" si="357"/>
        <v/>
      </c>
      <c r="JZ88" s="38" t="str">
        <f t="shared" si="358"/>
        <v/>
      </c>
      <c r="KA88" s="38" t="str">
        <f t="shared" si="359"/>
        <v/>
      </c>
      <c r="KB88" s="38" t="str">
        <f t="shared" si="360"/>
        <v/>
      </c>
      <c r="KC88" s="38" t="str">
        <f t="shared" si="361"/>
        <v/>
      </c>
      <c r="KD88" s="41" t="e">
        <f t="shared" si="396"/>
        <v>#DIV/0!</v>
      </c>
      <c r="KE88" s="13" t="str">
        <f t="shared" si="397"/>
        <v>市民実感</v>
      </c>
      <c r="KF88" s="5" t="str">
        <f t="shared" si="398"/>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KG88" s="108" t="e">
        <f>VLOOKUP(IR88&amp;JU88&amp;KE88,プルダウン!$AC$2:$AD$51,2,FALSE)</f>
        <v>#DIV/0!</v>
      </c>
      <c r="KH88" s="12" t="e">
        <f>VLOOKUP(KG88,プルダウン!$A$1:$B$6,2,FALSE)</f>
        <v>#DIV/0!</v>
      </c>
      <c r="KI88" s="11"/>
      <c r="KJ88" s="12"/>
      <c r="KK88" s="22" t="s">
        <v>81</v>
      </c>
      <c r="KL88" s="5"/>
    </row>
    <row r="89" spans="1:298" ht="180" customHeight="1">
      <c r="A89" s="18">
        <v>2203</v>
      </c>
      <c r="B89" s="5" t="s">
        <v>243</v>
      </c>
      <c r="C89" s="47">
        <f t="shared" si="439"/>
        <v>22</v>
      </c>
      <c r="D89" s="12" t="str">
        <f>IFERROR(VLOOKUP(C89,プルダウン!$L$2:$M$28,2,FALSE),"-")</f>
        <v>景観</v>
      </c>
      <c r="E89" s="5"/>
      <c r="F89" s="9" t="s">
        <v>2120</v>
      </c>
      <c r="G89" s="20" t="s">
        <v>2533</v>
      </c>
      <c r="H89" s="11"/>
      <c r="I89" s="20"/>
      <c r="J89" s="5"/>
      <c r="K89" s="42" t="s">
        <v>85</v>
      </c>
      <c r="L89" s="43" t="s">
        <v>85</v>
      </c>
      <c r="M89" s="43" t="s">
        <v>392</v>
      </c>
      <c r="N89" s="43" t="s">
        <v>85</v>
      </c>
      <c r="O89" s="43" t="s">
        <v>85</v>
      </c>
      <c r="P89" s="43" t="s">
        <v>85</v>
      </c>
      <c r="Q89" s="43" t="s">
        <v>85</v>
      </c>
      <c r="R89" s="41" t="s">
        <v>85</v>
      </c>
      <c r="S89" s="546" t="str">
        <f>VLOOKUP($A89&amp;"-"&amp;S$4,'04施策の客観指標'!$A$4:$AU$1029,COLUMN('04施策の客観指標'!$AP:$AP),FALSE)</f>
        <v>a</v>
      </c>
      <c r="T89" s="528" t="str">
        <f>VLOOKUP($A89&amp;"-"&amp;T$4,'04施策の客観指標'!$A$4:$AU$1029,COLUMN('04施策の客観指標'!$AP:$AP),FALSE)</f>
        <v>-</v>
      </c>
      <c r="U89" s="528" t="str">
        <f>VLOOKUP($A89&amp;"-"&amp;U$4,'04施策の客観指標'!$A$4:$AU$1029,COLUMN('04施策の客観指標'!$AP:$AP),FALSE)</f>
        <v>-</v>
      </c>
      <c r="V89" s="528" t="str">
        <f>VLOOKUP($A89&amp;"-"&amp;V$4,'04施策の客観指標'!$A$4:$AU$1029,COLUMN('04施策の客観指標'!$AP:$AP),FALSE)</f>
        <v>-</v>
      </c>
      <c r="W89" s="528" t="str">
        <f>VLOOKUP($A89&amp;"-"&amp;W$4,'04施策の客観指標'!$A$4:$AU$1029,COLUMN('04施策の客観指標'!$AP:$AP),FALSE)</f>
        <v>-</v>
      </c>
      <c r="X89" s="528" t="str">
        <f>VLOOKUP($A89&amp;"-"&amp;X$4,'04施策の客観指標'!$A$4:$AU$1029,COLUMN('04施策の客観指標'!$AP:$AP),FALSE)</f>
        <v>-</v>
      </c>
      <c r="Y89" s="528" t="str">
        <f>VLOOKUP($A89&amp;"-"&amp;Y$4,'04施策の客観指標'!$A$4:$AU$1029,COLUMN('04施策の客観指標'!$AP:$AP),FALSE)</f>
        <v>-</v>
      </c>
      <c r="Z89" s="528" t="str">
        <f>VLOOKUP($A89&amp;"-"&amp;Z$4,'04施策の客観指標'!$A$4:$AU$1029,COLUMN('04施策の客観指標'!$AP:$AP),FALSE)</f>
        <v>-</v>
      </c>
      <c r="AA89" s="529" t="str">
        <f>VLOOKUP($A89&amp;"-"&amp;AA$4,'04施策の客観指標'!$A$4:$AU$1029,COLUMN('04施策の客観指標'!$AP:$AP),FALSE)</f>
        <v>-</v>
      </c>
      <c r="AB89" s="547" t="str">
        <f t="shared" si="362"/>
        <v>a</v>
      </c>
      <c r="AC89" s="252">
        <f>VLOOKUP($A89&amp;"-"&amp;S$4,'04施策の客観指標'!$A$4:$AU$1029,COLUMN('04施策の客観指標'!$AU:$AU),FALSE)</f>
        <v>1</v>
      </c>
      <c r="AD89" s="38" t="str">
        <f>VLOOKUP($A89&amp;"-"&amp;T$4,'04施策の客観指標'!$A$4:$AU$1029,COLUMN('04施策の客観指標'!$AU:$AU),FALSE)</f>
        <v>-</v>
      </c>
      <c r="AE89" s="38" t="str">
        <f>VLOOKUP($A89&amp;"-"&amp;U$4,'04施策の客観指標'!$A$4:$AU$1029,COLUMN('04施策の客観指標'!$AU:$AU),FALSE)</f>
        <v>-</v>
      </c>
      <c r="AF89" s="38" t="str">
        <f>VLOOKUP($A89&amp;"-"&amp;V$4,'04施策の客観指標'!$A$4:$AU$1029,COLUMN('04施策の客観指標'!$AU:$AU),FALSE)</f>
        <v>-</v>
      </c>
      <c r="AG89" s="38" t="str">
        <f>VLOOKUP($A89&amp;"-"&amp;W$4,'04施策の客観指標'!$A$4:$AU$1029,COLUMN('04施策の客観指標'!$AU:$AU),FALSE)</f>
        <v>-</v>
      </c>
      <c r="AH89" s="38" t="str">
        <f>VLOOKUP($A89&amp;"-"&amp;X$4,'04施策の客観指標'!$A$4:$AU$1029,COLUMN('04施策の客観指標'!$AU:$AU),FALSE)</f>
        <v>-</v>
      </c>
      <c r="AI89" s="38" t="str">
        <f>VLOOKUP($A89&amp;"-"&amp;Y$4,'04施策の客観指標'!$A$4:$AU$1029,COLUMN('04施策の客観指標'!$AU:$AU),FALSE)</f>
        <v>-</v>
      </c>
      <c r="AJ89" s="38" t="str">
        <f>VLOOKUP($A89&amp;"-"&amp;Z$4,'04施策の客観指標'!$A$4:$AU$1029,COLUMN('04施策の客観指標'!$AU:$AU),FALSE)</f>
        <v>-</v>
      </c>
      <c r="AK89" s="38" t="str">
        <f>VLOOKUP($A89&amp;"-"&amp;AA$4,'04施策の客観指標'!$A$4:$AU$1029,COLUMN('04施策の客観指標'!$AU:$AU),FALSE)</f>
        <v>-</v>
      </c>
      <c r="AL89" s="82">
        <f t="shared" si="440"/>
        <v>1</v>
      </c>
      <c r="AM89" s="37">
        <f t="shared" si="441"/>
        <v>4</v>
      </c>
      <c r="AN89" s="38" t="str">
        <f t="shared" si="442"/>
        <v/>
      </c>
      <c r="AO89" s="38" t="str">
        <f t="shared" si="443"/>
        <v/>
      </c>
      <c r="AP89" s="38" t="str">
        <f t="shared" si="444"/>
        <v/>
      </c>
      <c r="AQ89" s="38" t="str">
        <f t="shared" si="445"/>
        <v/>
      </c>
      <c r="AR89" s="38" t="str">
        <f t="shared" si="446"/>
        <v/>
      </c>
      <c r="AS89" s="38" t="str">
        <f t="shared" si="447"/>
        <v/>
      </c>
      <c r="AT89" s="38" t="str">
        <f t="shared" si="448"/>
        <v/>
      </c>
      <c r="AU89" s="253" t="str">
        <f t="shared" si="449"/>
        <v/>
      </c>
      <c r="AV89" s="81">
        <f t="shared" si="200"/>
        <v>1</v>
      </c>
      <c r="AW89" s="534" t="str">
        <f>IF($K89="○",VLOOKUP($C89&amp;"-"&amp;AW$4,'05市民生活実感調査'!$A$3:$BC$218,COLUMN('05市民生活実感調査'!$O:$O),FALSE),"-")</f>
        <v>-</v>
      </c>
      <c r="AX89" s="535" t="str">
        <f>IF($L89="○",VLOOKUP($C89&amp;"-"&amp;AX$4,'05市民生活実感調査'!$A$3:$BC$218,COLUMN('05市民生活実感調査'!$O:$O),FALSE),"-")</f>
        <v>-</v>
      </c>
      <c r="AY89" s="535" t="str">
        <f>IF($M89="○",VLOOKUP($C89&amp;"-"&amp;AY$4,'05市民生活実感調査'!$A$3:$BC$218,COLUMN('05市民生活実感調査'!$O:$O),FALSE),"-")</f>
        <v>b</v>
      </c>
      <c r="AZ89" s="535" t="str">
        <f>IF($N89="○",VLOOKUP($C89&amp;"-"&amp;AZ$4,'05市民生活実感調査'!$A$3:$BC$218,COLUMN('05市民生活実感調査'!$O:$O),FALSE),"-")</f>
        <v>-</v>
      </c>
      <c r="BA89" s="535" t="str">
        <f>IF($O89="○",VLOOKUP($C89&amp;"-"&amp;BA$4,'05市民生活実感調査'!$A$3:$BC$218,COLUMN('05市民生活実感調査'!$O:$O),FALSE),"-")</f>
        <v>-</v>
      </c>
      <c r="BB89" s="535" t="str">
        <f>IF($P89="○",VLOOKUP($C89&amp;"-"&amp;BB$4,'05市民生活実感調査'!$A$3:$BC$218,COLUMN('05市民生活実感調査'!$O:$O),FALSE),"-")</f>
        <v>-</v>
      </c>
      <c r="BC89" s="535" t="str">
        <f>IF($Q89="○",VLOOKUP($C89&amp;"-"&amp;BC$4,'05市民生活実感調査'!$A$3:$BC$218,COLUMN('05市民生活実感調査'!$O:$O),FALSE),"-")</f>
        <v>-</v>
      </c>
      <c r="BD89" s="535" t="str">
        <f>IF($R89="○",VLOOKUP($C89&amp;"-"&amp;BD$4,'05市民生活実感調査'!$A$3:$BC$218,COLUMN('05市民生活実感調査'!$O:$O),FALSE),"-")</f>
        <v>-</v>
      </c>
      <c r="BE89" s="536" t="str">
        <f t="shared" si="363"/>
        <v>b</v>
      </c>
      <c r="BF89" s="37" t="str">
        <f t="shared" si="450"/>
        <v/>
      </c>
      <c r="BG89" s="38" t="str">
        <f t="shared" si="451"/>
        <v/>
      </c>
      <c r="BH89" s="38">
        <f t="shared" si="452"/>
        <v>3</v>
      </c>
      <c r="BI89" s="38" t="str">
        <f t="shared" si="453"/>
        <v/>
      </c>
      <c r="BJ89" s="38" t="str">
        <f t="shared" si="454"/>
        <v/>
      </c>
      <c r="BK89" s="38" t="str">
        <f t="shared" si="455"/>
        <v/>
      </c>
      <c r="BL89" s="38" t="str">
        <f t="shared" si="456"/>
        <v/>
      </c>
      <c r="BM89" s="38" t="str">
        <f t="shared" si="457"/>
        <v/>
      </c>
      <c r="BN89" s="41">
        <f t="shared" si="458"/>
        <v>0.75</v>
      </c>
      <c r="BO89" s="275" t="s">
        <v>125</v>
      </c>
      <c r="BP89" s="5" t="s">
        <v>2227</v>
      </c>
      <c r="BQ89" s="586" t="str">
        <f>VLOOKUP(AB89&amp;BE89&amp;BO89,[25]プルダウン!$AC$2:$AD$71,2,FALSE)</f>
        <v>B</v>
      </c>
      <c r="BR89" s="587" t="str">
        <f>VLOOKUP(BQ89,プルダウン!$A$1:$B$6,2,FALSE)</f>
        <v>政策の目的がかなり達成されている</v>
      </c>
      <c r="BS89" s="262"/>
      <c r="BT89" s="240"/>
      <c r="BU89" s="224" t="s">
        <v>2263</v>
      </c>
      <c r="BV89" s="329" t="s">
        <v>2535</v>
      </c>
      <c r="BW89" s="115" t="str">
        <f>VLOOKUP($A89&amp;"-"&amp;BW$4,'04施策の客観指標'!$A$4:$AU$1029,COLUMN('04施策の客観指標'!$AQ:$AQ),FALSE)</f>
        <v>-</v>
      </c>
      <c r="BX89" s="7" t="str">
        <f>VLOOKUP($A89&amp;"-"&amp;BX$4,'04施策の客観指標'!$A$4:$AU$1029,COLUMN('04施策の客観指標'!$AQ:$AQ),FALSE)</f>
        <v>-</v>
      </c>
      <c r="BY89" s="7" t="str">
        <f>VLOOKUP($A89&amp;"-"&amp;BY$4,'04施策の客観指標'!$A$4:$AU$1029,COLUMN('04施策の客観指標'!$AQ:$AQ),FALSE)</f>
        <v>-</v>
      </c>
      <c r="BZ89" s="7" t="str">
        <f>VLOOKUP($A89&amp;"-"&amp;BZ$4,'04施策の客観指標'!$A$4:$AU$1029,COLUMN('04施策の客観指標'!$AQ:$AQ),FALSE)</f>
        <v>-</v>
      </c>
      <c r="CA89" s="7" t="str">
        <f>VLOOKUP($A89&amp;"-"&amp;CA$4,'04施策の客観指標'!$A$4:$AU$1029,COLUMN('04施策の客観指標'!$AQ:$AQ),FALSE)</f>
        <v>-</v>
      </c>
      <c r="CB89" s="7" t="str">
        <f>VLOOKUP($A89&amp;"-"&amp;CB$4,'04施策の客観指標'!$A$4:$AU$1029,COLUMN('04施策の客観指標'!$AQ:$AQ),FALSE)</f>
        <v>-</v>
      </c>
      <c r="CC89" s="7" t="str">
        <f>VLOOKUP($A89&amp;"-"&amp;CC$4,'04施策の客観指標'!$A$4:$AU$1029,COLUMN('04施策の客観指標'!$AQ:$AQ),FALSE)</f>
        <v>-</v>
      </c>
      <c r="CD89" s="7" t="str">
        <f>VLOOKUP($A89&amp;"-"&amp;CD$4,'04施策の客観指標'!$A$4:$AU$1029,COLUMN('04施策の客観指標'!$AQ:$AQ),FALSE)</f>
        <v>-</v>
      </c>
      <c r="CE89" s="7" t="str">
        <f>VLOOKUP($A89&amp;"-"&amp;CE$4,'04施策の客観指標'!$A$4:$AU$1029,COLUMN('04施策の客観指標'!$AQ:$AQ),FALSE)</f>
        <v>-</v>
      </c>
      <c r="CF89" s="109" t="str">
        <f t="shared" si="364"/>
        <v>e</v>
      </c>
      <c r="CG89" s="37">
        <f>VLOOKUP($A89&amp;"-"&amp;BW$4,'04施策の客観指標'!$A$4:$AU$1029,COLUMN('04施策の客観指標'!$AU:$AU),FALSE)</f>
        <v>1</v>
      </c>
      <c r="CH89" s="38" t="str">
        <f>VLOOKUP($A89&amp;"-"&amp;BX$4,'04施策の客観指標'!$A$4:$AU$1029,COLUMN('04施策の客観指標'!$AU:$AU),FALSE)</f>
        <v>-</v>
      </c>
      <c r="CI89" s="38" t="str">
        <f>VLOOKUP($A89&amp;"-"&amp;BY$4,'04施策の客観指標'!$A$4:$AU$1029,COLUMN('04施策の客観指標'!$AU:$AU),FALSE)</f>
        <v>-</v>
      </c>
      <c r="CJ89" s="38" t="str">
        <f>VLOOKUP($A89&amp;"-"&amp;BZ$4,'04施策の客観指標'!$A$4:$AU$1029,COLUMN('04施策の客観指標'!$AU:$AU),FALSE)</f>
        <v>-</v>
      </c>
      <c r="CK89" s="38" t="str">
        <f>VLOOKUP($A89&amp;"-"&amp;CA$4,'04施策の客観指標'!$A$4:$AU$1029,COLUMN('04施策の客観指標'!$AU:$AU),FALSE)</f>
        <v>-</v>
      </c>
      <c r="CL89" s="38" t="str">
        <f>VLOOKUP($A89&amp;"-"&amp;CB$4,'04施策の客観指標'!$A$4:$AU$1029,COLUMN('04施策の客観指標'!$AU:$AU),FALSE)</f>
        <v>-</v>
      </c>
      <c r="CM89" s="38" t="str">
        <f>VLOOKUP($A89&amp;"-"&amp;CC$4,'04施策の客観指標'!$A$4:$AU$1029,COLUMN('04施策の客観指標'!$AU:$AU),FALSE)</f>
        <v>-</v>
      </c>
      <c r="CN89" s="38" t="str">
        <f>VLOOKUP($A89&amp;"-"&amp;CD$4,'04施策の客観指標'!$A$4:$AU$1029,COLUMN('04施策の客観指標'!$AU:$AU),FALSE)</f>
        <v>-</v>
      </c>
      <c r="CO89" s="38" t="str">
        <f>VLOOKUP($A89&amp;"-"&amp;CE$4,'04施策の客観指標'!$A$4:$AU$1029,COLUMN('04施策の客観指標'!$AU:$AU),FALSE)</f>
        <v>-</v>
      </c>
      <c r="CP89" s="82">
        <f t="shared" si="365"/>
        <v>1</v>
      </c>
      <c r="CQ89" s="37" t="str">
        <f t="shared" si="301"/>
        <v/>
      </c>
      <c r="CR89" s="38" t="str">
        <f t="shared" si="302"/>
        <v/>
      </c>
      <c r="CS89" s="38" t="str">
        <f t="shared" si="303"/>
        <v/>
      </c>
      <c r="CT89" s="38" t="str">
        <f t="shared" si="304"/>
        <v/>
      </c>
      <c r="CU89" s="38" t="str">
        <f t="shared" si="305"/>
        <v/>
      </c>
      <c r="CV89" s="38" t="str">
        <f t="shared" si="306"/>
        <v/>
      </c>
      <c r="CW89" s="38" t="str">
        <f t="shared" si="307"/>
        <v/>
      </c>
      <c r="CX89" s="38" t="str">
        <f t="shared" si="308"/>
        <v/>
      </c>
      <c r="CY89" s="38" t="str">
        <f t="shared" si="309"/>
        <v/>
      </c>
      <c r="CZ89" s="41">
        <f t="shared" si="366"/>
        <v>0</v>
      </c>
      <c r="DA89" s="37" t="str">
        <f>IF($K89="○",VLOOKUP($C89&amp;"-"&amp;DA$4,'05市民生活実感調査'!$A$3:$BC$218,COLUMN('05市民生活実感調査'!$Y:$Y),FALSE),"-")</f>
        <v>-</v>
      </c>
      <c r="DB89" s="38" t="str">
        <f>IF($L89="○",VLOOKUP($C89&amp;"-"&amp;DB$4,'05市民生活実感調査'!$A$3:$BC$218,COLUMN('05市民生活実感調査'!$Y:$Y),FALSE),"-")</f>
        <v>-</v>
      </c>
      <c r="DC89" s="38" t="str">
        <f>IF($M89="○",VLOOKUP($C89&amp;"-"&amp;DC$4,'05市民生活実感調査'!$A$3:$BC$218,COLUMN('05市民生活実感調査'!$Y:$Y),FALSE),"-")</f>
        <v>-</v>
      </c>
      <c r="DD89" s="38" t="str">
        <f>IF($N89="○",VLOOKUP($C89&amp;"-"&amp;DD$4,'05市民生活実感調査'!$A$3:$BC$218,COLUMN('05市民生活実感調査'!$Y:$Y),FALSE),"-")</f>
        <v>-</v>
      </c>
      <c r="DE89" s="38" t="str">
        <f>IF($O89="○",VLOOKUP($C89&amp;"-"&amp;DE$4,'05市民生活実感調査'!$A$3:$BC$218,COLUMN('05市民生活実感調査'!$Y:$Y),FALSE),"-")</f>
        <v>-</v>
      </c>
      <c r="DF89" s="38" t="str">
        <f>IF($P89="○",VLOOKUP($C89&amp;"-"&amp;DF$4,'05市民生活実感調査'!$A$3:$BC$218,COLUMN('05市民生活実感調査'!$Y:$Y),FALSE),"-")</f>
        <v>-</v>
      </c>
      <c r="DG89" s="38" t="str">
        <f>IF($Q89="○",VLOOKUP($C89&amp;"-"&amp;DG$4,'05市民生活実感調査'!$A$3:$BC$218,COLUMN('05市民生活実感調査'!$Y:$Y),FALSE),"-")</f>
        <v>-</v>
      </c>
      <c r="DH89" s="38" t="str">
        <f>IF($R89="○",VLOOKUP($C89&amp;"-"&amp;DH$4,'05市民生活実感調査'!$A$3:$BC$218,COLUMN('05市民生活実感調査'!$Y:$Y),FALSE),"-")</f>
        <v>-</v>
      </c>
      <c r="DI89" s="109" t="e">
        <f t="shared" si="367"/>
        <v>#DIV/0!</v>
      </c>
      <c r="DJ89" s="37" t="str">
        <f t="shared" si="368"/>
        <v/>
      </c>
      <c r="DK89" s="38" t="str">
        <f t="shared" si="310"/>
        <v/>
      </c>
      <c r="DL89" s="38" t="str">
        <f t="shared" si="311"/>
        <v/>
      </c>
      <c r="DM89" s="38" t="str">
        <f t="shared" si="312"/>
        <v/>
      </c>
      <c r="DN89" s="38" t="str">
        <f t="shared" si="313"/>
        <v/>
      </c>
      <c r="DO89" s="38" t="str">
        <f t="shared" si="314"/>
        <v/>
      </c>
      <c r="DP89" s="38" t="str">
        <f t="shared" si="315"/>
        <v/>
      </c>
      <c r="DQ89" s="38" t="str">
        <f t="shared" si="316"/>
        <v/>
      </c>
      <c r="DR89" s="41" t="e">
        <f t="shared" si="369"/>
        <v>#DIV/0!</v>
      </c>
      <c r="DS89" s="13" t="str">
        <f t="shared" si="370"/>
        <v>市民実感</v>
      </c>
      <c r="DT89" s="5" t="str">
        <f t="shared" si="371"/>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DU89" s="108" t="e">
        <f>VLOOKUP(CF89&amp;DI89&amp;DS89,プルダウン!$AC$2:$AD$51,2,FALSE)</f>
        <v>#DIV/0!</v>
      </c>
      <c r="DV89" s="12" t="e">
        <f>VLOOKUP(DU89,プルダウン!$A$1:$B$6,2,FALSE)</f>
        <v>#DIV/0!</v>
      </c>
      <c r="DW89" s="11"/>
      <c r="DX89" s="12"/>
      <c r="DY89" s="22" t="s">
        <v>81</v>
      </c>
      <c r="DZ89" s="116"/>
      <c r="EA89" s="115" t="str">
        <f>VLOOKUP($A89&amp;"-"&amp;EA$4,'04施策の客観指標'!$A$4:$AU$1029,COLUMN('04施策の客観指標'!$AR:$AR),FALSE)</f>
        <v>-</v>
      </c>
      <c r="EB89" s="7" t="str">
        <f>VLOOKUP($A89&amp;"-"&amp;EB$4,'04施策の客観指標'!$A$4:$AU$1029,COLUMN('04施策の客観指標'!$AR:$AR),FALSE)</f>
        <v>-</v>
      </c>
      <c r="EC89" s="7" t="str">
        <f>VLOOKUP($A89&amp;"-"&amp;EC$4,'04施策の客観指標'!$A$4:$AU$1029,COLUMN('04施策の客観指標'!$AR:$AR),FALSE)</f>
        <v>-</v>
      </c>
      <c r="ED89" s="7" t="str">
        <f>VLOOKUP($A89&amp;"-"&amp;ED$4,'04施策の客観指標'!$A$4:$AU$1029,COLUMN('04施策の客観指標'!$AR:$AR),FALSE)</f>
        <v>-</v>
      </c>
      <c r="EE89" s="7" t="str">
        <f>VLOOKUP($A89&amp;"-"&amp;EE$4,'04施策の客観指標'!$A$4:$AU$1029,COLUMN('04施策の客観指標'!$AR:$AR),FALSE)</f>
        <v>-</v>
      </c>
      <c r="EF89" s="7" t="str">
        <f>VLOOKUP($A89&amp;"-"&amp;EF$4,'04施策の客観指標'!$A$4:$AU$1029,COLUMN('04施策の客観指標'!$AR:$AR),FALSE)</f>
        <v>-</v>
      </c>
      <c r="EG89" s="7" t="str">
        <f>VLOOKUP($A89&amp;"-"&amp;EG$4,'04施策の客観指標'!$A$4:$AU$1029,COLUMN('04施策の客観指標'!$AR:$AR),FALSE)</f>
        <v>-</v>
      </c>
      <c r="EH89" s="7" t="str">
        <f>VLOOKUP($A89&amp;"-"&amp;EH$4,'04施策の客観指標'!$A$4:$AU$1029,COLUMN('04施策の客観指標'!$AR:$AR),FALSE)</f>
        <v>-</v>
      </c>
      <c r="EI89" s="7" t="str">
        <f>VLOOKUP($A89&amp;"-"&amp;EI$4,'04施策の客観指標'!$A$4:$AU$1029,COLUMN('04施策の客観指標'!$AR:$AR),FALSE)</f>
        <v>-</v>
      </c>
      <c r="EJ89" s="109" t="str">
        <f t="shared" si="372"/>
        <v>e</v>
      </c>
      <c r="EK89" s="37">
        <f>VLOOKUP($A89&amp;"-"&amp;EA$4,'04施策の客観指標'!$A$4:$AU$1029,COLUMN('04施策の客観指標'!$AU:$AU),FALSE)</f>
        <v>1</v>
      </c>
      <c r="EL89" s="38" t="str">
        <f>VLOOKUP($A89&amp;"-"&amp;EB$4,'04施策の客観指標'!$A$4:$AU$1029,COLUMN('04施策の客観指標'!$AU:$AU),FALSE)</f>
        <v>-</v>
      </c>
      <c r="EM89" s="38" t="str">
        <f>VLOOKUP($A89&amp;"-"&amp;EC$4,'04施策の客観指標'!$A$4:$AU$1029,COLUMN('04施策の客観指標'!$AU:$AU),FALSE)</f>
        <v>-</v>
      </c>
      <c r="EN89" s="38" t="str">
        <f>VLOOKUP($A89&amp;"-"&amp;ED$4,'04施策の客観指標'!$A$4:$AU$1029,COLUMN('04施策の客観指標'!$AU:$AU),FALSE)</f>
        <v>-</v>
      </c>
      <c r="EO89" s="38" t="str">
        <f>VLOOKUP($A89&amp;"-"&amp;EE$4,'04施策の客観指標'!$A$4:$AU$1029,COLUMN('04施策の客観指標'!$AU:$AU),FALSE)</f>
        <v>-</v>
      </c>
      <c r="EP89" s="38" t="str">
        <f>VLOOKUP($A89&amp;"-"&amp;EF$4,'04施策の客観指標'!$A$4:$AU$1029,COLUMN('04施策の客観指標'!$AU:$AU),FALSE)</f>
        <v>-</v>
      </c>
      <c r="EQ89" s="38" t="str">
        <f>VLOOKUP($A89&amp;"-"&amp;EG$4,'04施策の客観指標'!$A$4:$AU$1029,COLUMN('04施策の客観指標'!$AU:$AU),FALSE)</f>
        <v>-</v>
      </c>
      <c r="ER89" s="38" t="str">
        <f>VLOOKUP($A89&amp;"-"&amp;EH$4,'04施策の客観指標'!$A$4:$AU$1029,COLUMN('04施策の客観指標'!$AU:$AU),FALSE)</f>
        <v>-</v>
      </c>
      <c r="ES89" s="38" t="str">
        <f>VLOOKUP($A89&amp;"-"&amp;EI$4,'04施策の客観指標'!$A$4:$AU$1029,COLUMN('04施策の客観指標'!$AU:$AU),FALSE)</f>
        <v>-</v>
      </c>
      <c r="ET89" s="82">
        <f t="shared" si="373"/>
        <v>1</v>
      </c>
      <c r="EU89" s="37" t="str">
        <f t="shared" si="374"/>
        <v/>
      </c>
      <c r="EV89" s="38" t="str">
        <f t="shared" si="317"/>
        <v/>
      </c>
      <c r="EW89" s="38" t="str">
        <f t="shared" si="318"/>
        <v/>
      </c>
      <c r="EX89" s="38" t="str">
        <f t="shared" si="319"/>
        <v/>
      </c>
      <c r="EY89" s="38" t="str">
        <f t="shared" si="320"/>
        <v/>
      </c>
      <c r="EZ89" s="38" t="str">
        <f t="shared" si="321"/>
        <v/>
      </c>
      <c r="FA89" s="38" t="str">
        <f t="shared" si="322"/>
        <v/>
      </c>
      <c r="FB89" s="38" t="str">
        <f t="shared" si="323"/>
        <v/>
      </c>
      <c r="FC89" s="38" t="str">
        <f t="shared" si="324"/>
        <v/>
      </c>
      <c r="FD89" s="41">
        <f t="shared" si="375"/>
        <v>0</v>
      </c>
      <c r="FE89" s="37" t="str">
        <f>IF($K89="○",VLOOKUP($C89&amp;"-"&amp;FE$4,'05市民生活実感調査'!$A$3:$BC$218,COLUMN('05市民生活実感調査'!$AI:$AI),FALSE),"-")</f>
        <v>-</v>
      </c>
      <c r="FF89" s="38" t="str">
        <f>IF($L89="○",VLOOKUP($C89&amp;"-"&amp;FF$4,'05市民生活実感調査'!$A$3:$BC$218,COLUMN('05市民生活実感調査'!$AI:$AI),FALSE),"-")</f>
        <v>-</v>
      </c>
      <c r="FG89" s="38" t="str">
        <f>IF($M89="○",VLOOKUP($C89&amp;"-"&amp;FG$4,'05市民生活実感調査'!$A$3:$BC$218,COLUMN('05市民生活実感調査'!$AI:$AI),FALSE),"-")</f>
        <v>-</v>
      </c>
      <c r="FH89" s="38" t="str">
        <f>IF($N89="○",VLOOKUP($C89&amp;"-"&amp;FH$4,'05市民生活実感調査'!$A$3:$BC$218,COLUMN('05市民生活実感調査'!$AI:$AI),FALSE),"-")</f>
        <v>-</v>
      </c>
      <c r="FI89" s="38" t="str">
        <f>IF($O89="○",VLOOKUP($C89&amp;"-"&amp;FI$4,'05市民生活実感調査'!$A$3:$BC$218,COLUMN('05市民生活実感調査'!$AI:$AI),FALSE),"-")</f>
        <v>-</v>
      </c>
      <c r="FJ89" s="38" t="str">
        <f>IF($P89="○",VLOOKUP($C89&amp;"-"&amp;FJ$4,'05市民生活実感調査'!$A$3:$BC$218,COLUMN('05市民生活実感調査'!$AI:$AI),FALSE),"-")</f>
        <v>-</v>
      </c>
      <c r="FK89" s="38" t="str">
        <f>IF($Q89="○",VLOOKUP($C89&amp;"-"&amp;FK$4,'05市民生活実感調査'!$A$3:$BC$218,COLUMN('05市民生活実感調査'!$AI:$AI),FALSE),"-")</f>
        <v>-</v>
      </c>
      <c r="FL89" s="38" t="str">
        <f>IF($R89="○",VLOOKUP($C89&amp;"-"&amp;FL$4,'05市民生活実感調査'!$A$3:$BC$218,COLUMN('05市民生活実感調査'!$AI:$AI),FALSE),"-")</f>
        <v>-</v>
      </c>
      <c r="FM89" s="109" t="e">
        <f t="shared" si="376"/>
        <v>#DIV/0!</v>
      </c>
      <c r="FN89" s="37" t="str">
        <f t="shared" si="377"/>
        <v/>
      </c>
      <c r="FO89" s="38" t="str">
        <f t="shared" si="325"/>
        <v/>
      </c>
      <c r="FP89" s="38" t="str">
        <f t="shared" si="326"/>
        <v/>
      </c>
      <c r="FQ89" s="38" t="str">
        <f t="shared" si="327"/>
        <v/>
      </c>
      <c r="FR89" s="38" t="str">
        <f t="shared" si="328"/>
        <v/>
      </c>
      <c r="FS89" s="38" t="str">
        <f t="shared" si="329"/>
        <v/>
      </c>
      <c r="FT89" s="38" t="str">
        <f t="shared" si="330"/>
        <v/>
      </c>
      <c r="FU89" s="38" t="str">
        <f t="shared" si="331"/>
        <v/>
      </c>
      <c r="FV89" s="41" t="e">
        <f t="shared" si="378"/>
        <v>#DIV/0!</v>
      </c>
      <c r="FW89" s="13" t="str">
        <f t="shared" si="379"/>
        <v>市民実感</v>
      </c>
      <c r="FX89" s="5" t="str">
        <f t="shared" si="380"/>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FY89" s="108" t="e">
        <f>VLOOKUP(EJ89&amp;FM89&amp;FW89,プルダウン!$AC$2:$AD$51,2,FALSE)</f>
        <v>#DIV/0!</v>
      </c>
      <c r="FZ89" s="12" t="e">
        <f>VLOOKUP(FY89,プルダウン!$A$1:$B$6,2,FALSE)</f>
        <v>#DIV/0!</v>
      </c>
      <c r="GA89" s="11"/>
      <c r="GB89" s="12"/>
      <c r="GC89" s="22" t="s">
        <v>81</v>
      </c>
      <c r="GD89" s="116"/>
      <c r="GE89" s="115" t="str">
        <f>VLOOKUP($A89&amp;"-"&amp;GE$4,'04施策の客観指標'!$A$4:$AU$1029,COLUMN('04施策の客観指標'!$AS:$AS),FALSE)</f>
        <v>-</v>
      </c>
      <c r="GF89" s="7" t="str">
        <f>VLOOKUP($A89&amp;"-"&amp;GF$4,'04施策の客観指標'!$A$4:$AU$1029,COLUMN('04施策の客観指標'!$AS:$AS),FALSE)</f>
        <v>-</v>
      </c>
      <c r="GG89" s="7" t="str">
        <f>VLOOKUP($A89&amp;"-"&amp;GG$4,'04施策の客観指標'!$A$4:$AU$1029,COLUMN('04施策の客観指標'!$AS:$AS),FALSE)</f>
        <v>-</v>
      </c>
      <c r="GH89" s="7" t="str">
        <f>VLOOKUP($A89&amp;"-"&amp;GH$4,'04施策の客観指標'!$A$4:$AU$1029,COLUMN('04施策の客観指標'!$AS:$AS),FALSE)</f>
        <v>-</v>
      </c>
      <c r="GI89" s="7" t="str">
        <f>VLOOKUP($A89&amp;"-"&amp;GI$4,'04施策の客観指標'!$A$4:$AU$1029,COLUMN('04施策の客観指標'!$AS:$AS),FALSE)</f>
        <v>-</v>
      </c>
      <c r="GJ89" s="7" t="str">
        <f>VLOOKUP($A89&amp;"-"&amp;GJ$4,'04施策の客観指標'!$A$4:$AU$1029,COLUMN('04施策の客観指標'!$AS:$AS),FALSE)</f>
        <v>-</v>
      </c>
      <c r="GK89" s="7" t="str">
        <f>VLOOKUP($A89&amp;"-"&amp;GK$4,'04施策の客観指標'!$A$4:$AU$1029,COLUMN('04施策の客観指標'!$AS:$AS),FALSE)</f>
        <v>-</v>
      </c>
      <c r="GL89" s="7" t="str">
        <f>VLOOKUP($A89&amp;"-"&amp;GL$4,'04施策の客観指標'!$A$4:$AU$1029,COLUMN('04施策の客観指標'!$AS:$AS),FALSE)</f>
        <v>-</v>
      </c>
      <c r="GM89" s="7" t="str">
        <f>VLOOKUP($A89&amp;"-"&amp;GM$4,'04施策の客観指標'!$A$4:$AU$1029,COLUMN('04施策の客観指標'!$AS:$AS),FALSE)</f>
        <v>-</v>
      </c>
      <c r="GN89" s="109" t="str">
        <f t="shared" si="381"/>
        <v>e</v>
      </c>
      <c r="GO89" s="37">
        <f>VLOOKUP($A89&amp;"-"&amp;GE$4,'04施策の客観指標'!$A$4:$AU$1029,COLUMN('04施策の客観指標'!$AU:$AU),FALSE)</f>
        <v>1</v>
      </c>
      <c r="GP89" s="38" t="str">
        <f>VLOOKUP($A89&amp;"-"&amp;GF$4,'04施策の客観指標'!$A$4:$AU$1029,COLUMN('04施策の客観指標'!$AU:$AU),FALSE)</f>
        <v>-</v>
      </c>
      <c r="GQ89" s="38" t="str">
        <f>VLOOKUP($A89&amp;"-"&amp;GG$4,'04施策の客観指標'!$A$4:$AU$1029,COLUMN('04施策の客観指標'!$AU:$AU),FALSE)</f>
        <v>-</v>
      </c>
      <c r="GR89" s="38" t="str">
        <f>VLOOKUP($A89&amp;"-"&amp;GH$4,'04施策の客観指標'!$A$4:$AU$1029,COLUMN('04施策の客観指標'!$AU:$AU),FALSE)</f>
        <v>-</v>
      </c>
      <c r="GS89" s="38" t="str">
        <f>VLOOKUP($A89&amp;"-"&amp;GI$4,'04施策の客観指標'!$A$4:$AU$1029,COLUMN('04施策の客観指標'!$AU:$AU),FALSE)</f>
        <v>-</v>
      </c>
      <c r="GT89" s="38" t="str">
        <f>VLOOKUP($A89&amp;"-"&amp;GJ$4,'04施策の客観指標'!$A$4:$AU$1029,COLUMN('04施策の客観指標'!$AU:$AU),FALSE)</f>
        <v>-</v>
      </c>
      <c r="GU89" s="38" t="str">
        <f>VLOOKUP($A89&amp;"-"&amp;GK$4,'04施策の客観指標'!$A$4:$AU$1029,COLUMN('04施策の客観指標'!$AU:$AU),FALSE)</f>
        <v>-</v>
      </c>
      <c r="GV89" s="38" t="str">
        <f>VLOOKUP($A89&amp;"-"&amp;GL$4,'04施策の客観指標'!$A$4:$AU$1029,COLUMN('04施策の客観指標'!$AU:$AU),FALSE)</f>
        <v>-</v>
      </c>
      <c r="GW89" s="38" t="str">
        <f>VLOOKUP($A89&amp;"-"&amp;GM$4,'04施策の客観指標'!$A$4:$AU$1029,COLUMN('04施策の客観指標'!$AU:$AU),FALSE)</f>
        <v>-</v>
      </c>
      <c r="GX89" s="82">
        <f t="shared" si="382"/>
        <v>1</v>
      </c>
      <c r="GY89" s="37" t="str">
        <f t="shared" si="383"/>
        <v/>
      </c>
      <c r="GZ89" s="38" t="str">
        <f t="shared" si="332"/>
        <v/>
      </c>
      <c r="HA89" s="38" t="str">
        <f t="shared" si="333"/>
        <v/>
      </c>
      <c r="HB89" s="38" t="str">
        <f t="shared" si="334"/>
        <v/>
      </c>
      <c r="HC89" s="38" t="str">
        <f t="shared" si="335"/>
        <v/>
      </c>
      <c r="HD89" s="38" t="str">
        <f t="shared" si="336"/>
        <v/>
      </c>
      <c r="HE89" s="38" t="str">
        <f t="shared" si="337"/>
        <v/>
      </c>
      <c r="HF89" s="38" t="str">
        <f t="shared" si="338"/>
        <v/>
      </c>
      <c r="HG89" s="38" t="str">
        <f t="shared" si="339"/>
        <v/>
      </c>
      <c r="HH89" s="41">
        <f t="shared" si="384"/>
        <v>0</v>
      </c>
      <c r="HI89" s="37" t="str">
        <f>IF($K89="○",VLOOKUP($C89&amp;"-"&amp;HI$4,'05市民生活実感調査'!$A$3:$BC$218,COLUMN('05市民生活実感調査'!$AS:$AS),FALSE),"-")</f>
        <v>-</v>
      </c>
      <c r="HJ89" s="38" t="str">
        <f>IF($L89="○",VLOOKUP($C89&amp;"-"&amp;HJ$4,'05市民生活実感調査'!$A$3:$BC$218,COLUMN('05市民生活実感調査'!$AS:$AS),FALSE),"-")</f>
        <v>-</v>
      </c>
      <c r="HK89" s="38" t="str">
        <f>IF($M89="○",VLOOKUP($C89&amp;"-"&amp;HK$4,'05市民生活実感調査'!$A$3:$BC$218,COLUMN('05市民生活実感調査'!$AS:$AS),FALSE),"-")</f>
        <v>-</v>
      </c>
      <c r="HL89" s="38" t="str">
        <f>IF($N89="○",VLOOKUP($C89&amp;"-"&amp;HL$4,'05市民生活実感調査'!$A$3:$BC$218,COLUMN('05市民生活実感調査'!$AS:$AS),FALSE),"-")</f>
        <v>-</v>
      </c>
      <c r="HM89" s="38" t="str">
        <f>IF($O89="○",VLOOKUP($C89&amp;"-"&amp;HM$4,'05市民生活実感調査'!$A$3:$BC$218,COLUMN('05市民生活実感調査'!$AS:$AS),FALSE),"-")</f>
        <v>-</v>
      </c>
      <c r="HN89" s="38" t="str">
        <f>IF($P89="○",VLOOKUP($C89&amp;"-"&amp;HN$4,'05市民生活実感調査'!$A$3:$BC$218,COLUMN('05市民生活実感調査'!$AS:$AS),FALSE),"-")</f>
        <v>-</v>
      </c>
      <c r="HO89" s="38" t="str">
        <f>IF($Q89="○",VLOOKUP($C89&amp;"-"&amp;HO$4,'05市民生活実感調査'!$A$3:$BC$218,COLUMN('05市民生活実感調査'!$AS:$AS),FALSE),"-")</f>
        <v>-</v>
      </c>
      <c r="HP89" s="38" t="str">
        <f>IF($R89="○",VLOOKUP($C89&amp;"-"&amp;HP$4,'05市民生活実感調査'!$A$3:$BC$218,COLUMN('05市民生活実感調査'!$AS:$AS),FALSE),"-")</f>
        <v>-</v>
      </c>
      <c r="HQ89" s="109" t="e">
        <f t="shared" si="385"/>
        <v>#DIV/0!</v>
      </c>
      <c r="HR89" s="37" t="str">
        <f t="shared" si="386"/>
        <v/>
      </c>
      <c r="HS89" s="38" t="str">
        <f t="shared" si="340"/>
        <v/>
      </c>
      <c r="HT89" s="38" t="str">
        <f t="shared" si="341"/>
        <v/>
      </c>
      <c r="HU89" s="38" t="str">
        <f t="shared" si="342"/>
        <v/>
      </c>
      <c r="HV89" s="38" t="str">
        <f t="shared" si="343"/>
        <v/>
      </c>
      <c r="HW89" s="38" t="str">
        <f t="shared" si="344"/>
        <v/>
      </c>
      <c r="HX89" s="38" t="str">
        <f t="shared" si="345"/>
        <v/>
      </c>
      <c r="HY89" s="38" t="str">
        <f t="shared" si="346"/>
        <v/>
      </c>
      <c r="HZ89" s="41" t="e">
        <f t="shared" si="387"/>
        <v>#DIV/0!</v>
      </c>
      <c r="IA89" s="13" t="str">
        <f t="shared" si="388"/>
        <v>市民実感</v>
      </c>
      <c r="IB89" s="5" t="str">
        <f t="shared" si="389"/>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IC89" s="108" t="e">
        <f>VLOOKUP(GN89&amp;HQ89&amp;IA89,プルダウン!$AC$2:$AD$51,2,FALSE)</f>
        <v>#DIV/0!</v>
      </c>
      <c r="ID89" s="12" t="e">
        <f>VLOOKUP(IC89,プルダウン!$A$1:$B$6,2,FALSE)</f>
        <v>#DIV/0!</v>
      </c>
      <c r="IE89" s="11"/>
      <c r="IF89" s="12"/>
      <c r="IG89" s="22" t="s">
        <v>81</v>
      </c>
      <c r="IH89" s="116"/>
      <c r="II89" s="115" t="str">
        <f>VLOOKUP($A89&amp;"-"&amp;II$4,'04施策の客観指標'!$A$4:$AU$1029,COLUMN('04施策の客観指標'!$AT:$AT),FALSE)</f>
        <v>-</v>
      </c>
      <c r="IJ89" s="7" t="str">
        <f>VLOOKUP($A89&amp;"-"&amp;IJ$4,'04施策の客観指標'!$A$4:$AU$1029,COLUMN('04施策の客観指標'!$AT:$AT),FALSE)</f>
        <v>-</v>
      </c>
      <c r="IK89" s="7" t="str">
        <f>VLOOKUP($A89&amp;"-"&amp;IK$4,'04施策の客観指標'!$A$4:$AU$1029,COLUMN('04施策の客観指標'!$AT:$AT),FALSE)</f>
        <v>-</v>
      </c>
      <c r="IL89" s="7" t="str">
        <f>VLOOKUP($A89&amp;"-"&amp;IL$4,'04施策の客観指標'!$A$4:$AU$1029,COLUMN('04施策の客観指標'!$AT:$AT),FALSE)</f>
        <v>-</v>
      </c>
      <c r="IM89" s="7" t="str">
        <f>VLOOKUP($A89&amp;"-"&amp;IM$4,'04施策の客観指標'!$A$4:$AU$1029,COLUMN('04施策の客観指標'!$AT:$AT),FALSE)</f>
        <v>-</v>
      </c>
      <c r="IN89" s="7" t="str">
        <f>VLOOKUP($A89&amp;"-"&amp;IN$4,'04施策の客観指標'!$A$4:$AU$1029,COLUMN('04施策の客観指標'!$AT:$AT),FALSE)</f>
        <v>-</v>
      </c>
      <c r="IO89" s="7" t="str">
        <f>VLOOKUP($A89&amp;"-"&amp;IO$4,'04施策の客観指標'!$A$4:$AU$1029,COLUMN('04施策の客観指標'!$AT:$AT),FALSE)</f>
        <v>-</v>
      </c>
      <c r="IP89" s="7" t="str">
        <f>VLOOKUP($A89&amp;"-"&amp;IP$4,'04施策の客観指標'!$A$4:$AU$1029,COLUMN('04施策の客観指標'!$AT:$AT),FALSE)</f>
        <v>-</v>
      </c>
      <c r="IQ89" s="7" t="str">
        <f>VLOOKUP($A89&amp;"-"&amp;IQ$4,'04施策の客観指標'!$A$4:$AU$1029,COLUMN('04施策の客観指標'!$AT:$AT),FALSE)</f>
        <v>-</v>
      </c>
      <c r="IR89" s="109" t="str">
        <f t="shared" si="390"/>
        <v>e</v>
      </c>
      <c r="IS89" s="37">
        <f>VLOOKUP($A89&amp;"-"&amp;II$4,'04施策の客観指標'!$A$4:$AU$1029,COLUMN('04施策の客観指標'!$AU:$AU),FALSE)</f>
        <v>1</v>
      </c>
      <c r="IT89" s="38" t="str">
        <f>VLOOKUP($A89&amp;"-"&amp;IJ$4,'04施策の客観指標'!$A$4:$AU$1029,COLUMN('04施策の客観指標'!$AU:$AU),FALSE)</f>
        <v>-</v>
      </c>
      <c r="IU89" s="38" t="str">
        <f>VLOOKUP($A89&amp;"-"&amp;IK$4,'04施策の客観指標'!$A$4:$AU$1029,COLUMN('04施策の客観指標'!$AU:$AU),FALSE)</f>
        <v>-</v>
      </c>
      <c r="IV89" s="38" t="str">
        <f>VLOOKUP($A89&amp;"-"&amp;IL$4,'04施策の客観指標'!$A$4:$AU$1029,COLUMN('04施策の客観指標'!$AU:$AU),FALSE)</f>
        <v>-</v>
      </c>
      <c r="IW89" s="38" t="str">
        <f>VLOOKUP($A89&amp;"-"&amp;IM$4,'04施策の客観指標'!$A$4:$AU$1029,COLUMN('04施策の客観指標'!$AU:$AU),FALSE)</f>
        <v>-</v>
      </c>
      <c r="IX89" s="38" t="str">
        <f>VLOOKUP($A89&amp;"-"&amp;IN$4,'04施策の客観指標'!$A$4:$AU$1029,COLUMN('04施策の客観指標'!$AU:$AU),FALSE)</f>
        <v>-</v>
      </c>
      <c r="IY89" s="38" t="str">
        <f>VLOOKUP($A89&amp;"-"&amp;IO$4,'04施策の客観指標'!$A$4:$AU$1029,COLUMN('04施策の客観指標'!$AU:$AU),FALSE)</f>
        <v>-</v>
      </c>
      <c r="IZ89" s="38" t="str">
        <f>VLOOKUP($A89&amp;"-"&amp;IP$4,'04施策の客観指標'!$A$4:$AU$1029,COLUMN('04施策の客観指標'!$AU:$AU),FALSE)</f>
        <v>-</v>
      </c>
      <c r="JA89" s="38" t="str">
        <f>VLOOKUP($A89&amp;"-"&amp;IQ$4,'04施策の客観指標'!$A$4:$AU$1029,COLUMN('04施策の客観指標'!$AU:$AU),FALSE)</f>
        <v>-</v>
      </c>
      <c r="JB89" s="82">
        <f t="shared" si="391"/>
        <v>1</v>
      </c>
      <c r="JC89" s="37" t="str">
        <f t="shared" si="392"/>
        <v/>
      </c>
      <c r="JD89" s="38" t="str">
        <f t="shared" si="347"/>
        <v/>
      </c>
      <c r="JE89" s="38" t="str">
        <f t="shared" si="348"/>
        <v/>
      </c>
      <c r="JF89" s="38" t="str">
        <f t="shared" si="349"/>
        <v/>
      </c>
      <c r="JG89" s="38" t="str">
        <f t="shared" si="350"/>
        <v/>
      </c>
      <c r="JH89" s="38" t="str">
        <f t="shared" si="351"/>
        <v/>
      </c>
      <c r="JI89" s="38" t="str">
        <f t="shared" si="352"/>
        <v/>
      </c>
      <c r="JJ89" s="38" t="str">
        <f t="shared" si="353"/>
        <v/>
      </c>
      <c r="JK89" s="38" t="str">
        <f t="shared" si="354"/>
        <v/>
      </c>
      <c r="JL89" s="41">
        <f t="shared" si="393"/>
        <v>0</v>
      </c>
      <c r="JM89" s="37" t="str">
        <f>IF($K89="○",VLOOKUP($C89&amp;"-"&amp;JM$4,'05市民生活実感調査'!$A$3:$BC$218,COLUMN('05市民生活実感調査'!$BC:$BC),FALSE),"-")</f>
        <v>-</v>
      </c>
      <c r="JN89" s="38" t="str">
        <f>IF($L89="○",VLOOKUP($C89&amp;"-"&amp;JN$4,'05市民生活実感調査'!$A$3:$BC$218,COLUMN('05市民生活実感調査'!$BC:$BC),FALSE),"-")</f>
        <v>-</v>
      </c>
      <c r="JO89" s="38" t="str">
        <f>IF($M89="○",VLOOKUP($C89&amp;"-"&amp;JO$4,'05市民生活実感調査'!$A$3:$BC$218,COLUMN('05市民生活実感調査'!$BC:$BC),FALSE),"-")</f>
        <v>-</v>
      </c>
      <c r="JP89" s="38" t="str">
        <f>IF($N89="○",VLOOKUP($C89&amp;"-"&amp;JP$4,'05市民生活実感調査'!$A$3:$BC$218,COLUMN('05市民生活実感調査'!$BC:$BC),FALSE),"-")</f>
        <v>-</v>
      </c>
      <c r="JQ89" s="38" t="str">
        <f>IF($O89="○",VLOOKUP($C89&amp;"-"&amp;JQ$4,'05市民生活実感調査'!$A$3:$BC$218,COLUMN('05市民生活実感調査'!$BC:$BC),FALSE),"-")</f>
        <v>-</v>
      </c>
      <c r="JR89" s="38" t="str">
        <f>IF($P89="○",VLOOKUP($C89&amp;"-"&amp;JR$4,'05市民生活実感調査'!$A$3:$BC$218,COLUMN('05市民生活実感調査'!$BC:$BC),FALSE),"-")</f>
        <v>-</v>
      </c>
      <c r="JS89" s="38" t="str">
        <f>IF($Q89="○",VLOOKUP($C89&amp;"-"&amp;JS$4,'05市民生活実感調査'!$A$3:$BC$218,COLUMN('05市民生活実感調査'!$BC:$BC),FALSE),"-")</f>
        <v>-</v>
      </c>
      <c r="JT89" s="38" t="str">
        <f>IF($R89="○",VLOOKUP($C89&amp;"-"&amp;JT$4,'05市民生活実感調査'!$A$3:$BC$218,COLUMN('05市民生活実感調査'!$BC:$BC),FALSE),"-")</f>
        <v>-</v>
      </c>
      <c r="JU89" s="109" t="e">
        <f t="shared" si="394"/>
        <v>#DIV/0!</v>
      </c>
      <c r="JV89" s="37" t="str">
        <f t="shared" si="395"/>
        <v/>
      </c>
      <c r="JW89" s="38" t="str">
        <f t="shared" si="355"/>
        <v/>
      </c>
      <c r="JX89" s="38" t="str">
        <f t="shared" si="356"/>
        <v/>
      </c>
      <c r="JY89" s="38" t="str">
        <f t="shared" si="357"/>
        <v/>
      </c>
      <c r="JZ89" s="38" t="str">
        <f t="shared" si="358"/>
        <v/>
      </c>
      <c r="KA89" s="38" t="str">
        <f t="shared" si="359"/>
        <v/>
      </c>
      <c r="KB89" s="38" t="str">
        <f t="shared" si="360"/>
        <v/>
      </c>
      <c r="KC89" s="38" t="str">
        <f t="shared" si="361"/>
        <v/>
      </c>
      <c r="KD89" s="41" t="e">
        <f t="shared" si="396"/>
        <v>#DIV/0!</v>
      </c>
      <c r="KE89" s="13" t="str">
        <f t="shared" si="397"/>
        <v>市民実感</v>
      </c>
      <c r="KF89" s="5" t="str">
        <f t="shared" si="398"/>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KG89" s="108" t="e">
        <f>VLOOKUP(IR89&amp;JU89&amp;KE89,プルダウン!$AC$2:$AD$51,2,FALSE)</f>
        <v>#DIV/0!</v>
      </c>
      <c r="KH89" s="12" t="e">
        <f>VLOOKUP(KG89,プルダウン!$A$1:$B$6,2,FALSE)</f>
        <v>#DIV/0!</v>
      </c>
      <c r="KI89" s="11"/>
      <c r="KJ89" s="12"/>
      <c r="KK89" s="22" t="s">
        <v>81</v>
      </c>
      <c r="KL89" s="5"/>
    </row>
    <row r="90" spans="1:298" ht="180" customHeight="1">
      <c r="A90" s="18">
        <v>2204</v>
      </c>
      <c r="B90" s="5" t="s">
        <v>244</v>
      </c>
      <c r="C90" s="47">
        <f t="shared" si="439"/>
        <v>22</v>
      </c>
      <c r="D90" s="12" t="str">
        <f>IFERROR(VLOOKUP(C90,プルダウン!$L$2:$M$28,2,FALSE),"-")</f>
        <v>景観</v>
      </c>
      <c r="E90" s="5"/>
      <c r="F90" s="9" t="s">
        <v>2120</v>
      </c>
      <c r="G90" s="20" t="s">
        <v>2533</v>
      </c>
      <c r="H90" s="11"/>
      <c r="I90" s="20"/>
      <c r="J90" s="5"/>
      <c r="K90" s="42" t="s">
        <v>85</v>
      </c>
      <c r="L90" s="43" t="s">
        <v>85</v>
      </c>
      <c r="M90" s="43" t="s">
        <v>85</v>
      </c>
      <c r="N90" s="43" t="s">
        <v>392</v>
      </c>
      <c r="O90" s="43" t="s">
        <v>85</v>
      </c>
      <c r="P90" s="43" t="s">
        <v>85</v>
      </c>
      <c r="Q90" s="43" t="s">
        <v>85</v>
      </c>
      <c r="R90" s="41" t="s">
        <v>85</v>
      </c>
      <c r="S90" s="546" t="str">
        <f>VLOOKUP($A90&amp;"-"&amp;S$4,'04施策の客観指標'!$A$4:$AU$1029,COLUMN('04施策の客観指標'!$AP:$AP),FALSE)</f>
        <v>c</v>
      </c>
      <c r="T90" s="528" t="str">
        <f>VLOOKUP($A90&amp;"-"&amp;T$4,'04施策の客観指標'!$A$4:$AU$1029,COLUMN('04施策の客観指標'!$AP:$AP),FALSE)</f>
        <v>-</v>
      </c>
      <c r="U90" s="528" t="str">
        <f>VLOOKUP($A90&amp;"-"&amp;U$4,'04施策の客観指標'!$A$4:$AU$1029,COLUMN('04施策の客観指標'!$AP:$AP),FALSE)</f>
        <v>-</v>
      </c>
      <c r="V90" s="528" t="str">
        <f>VLOOKUP($A90&amp;"-"&amp;V$4,'04施策の客観指標'!$A$4:$AU$1029,COLUMN('04施策の客観指標'!$AP:$AP),FALSE)</f>
        <v>-</v>
      </c>
      <c r="W90" s="528" t="str">
        <f>VLOOKUP($A90&amp;"-"&amp;W$4,'04施策の客観指標'!$A$4:$AU$1029,COLUMN('04施策の客観指標'!$AP:$AP),FALSE)</f>
        <v>-</v>
      </c>
      <c r="X90" s="528" t="str">
        <f>VLOOKUP($A90&amp;"-"&amp;X$4,'04施策の客観指標'!$A$4:$AU$1029,COLUMN('04施策の客観指標'!$AP:$AP),FALSE)</f>
        <v>-</v>
      </c>
      <c r="Y90" s="528" t="str">
        <f>VLOOKUP($A90&amp;"-"&amp;Y$4,'04施策の客観指標'!$A$4:$AU$1029,COLUMN('04施策の客観指標'!$AP:$AP),FALSE)</f>
        <v>-</v>
      </c>
      <c r="Z90" s="528" t="str">
        <f>VLOOKUP($A90&amp;"-"&amp;Z$4,'04施策の客観指標'!$A$4:$AU$1029,COLUMN('04施策の客観指標'!$AP:$AP),FALSE)</f>
        <v>-</v>
      </c>
      <c r="AA90" s="529" t="str">
        <f>VLOOKUP($A90&amp;"-"&amp;AA$4,'04施策の客観指標'!$A$4:$AU$1029,COLUMN('04施策の客観指標'!$AP:$AP),FALSE)</f>
        <v>-</v>
      </c>
      <c r="AB90" s="547" t="str">
        <f t="shared" si="362"/>
        <v>c</v>
      </c>
      <c r="AC90" s="252">
        <f>VLOOKUP($A90&amp;"-"&amp;S$4,'04施策の客観指標'!$A$4:$AU$1029,COLUMN('04施策の客観指標'!$AU:$AU),FALSE)</f>
        <v>1</v>
      </c>
      <c r="AD90" s="38" t="str">
        <f>VLOOKUP($A90&amp;"-"&amp;T$4,'04施策の客観指標'!$A$4:$AU$1029,COLUMN('04施策の客観指標'!$AU:$AU),FALSE)</f>
        <v>-</v>
      </c>
      <c r="AE90" s="38" t="str">
        <f>VLOOKUP($A90&amp;"-"&amp;U$4,'04施策の客観指標'!$A$4:$AU$1029,COLUMN('04施策の客観指標'!$AU:$AU),FALSE)</f>
        <v>-</v>
      </c>
      <c r="AF90" s="38" t="str">
        <f>VLOOKUP($A90&amp;"-"&amp;V$4,'04施策の客観指標'!$A$4:$AU$1029,COLUMN('04施策の客観指標'!$AU:$AU),FALSE)</f>
        <v>-</v>
      </c>
      <c r="AG90" s="38" t="str">
        <f>VLOOKUP($A90&amp;"-"&amp;W$4,'04施策の客観指標'!$A$4:$AU$1029,COLUMN('04施策の客観指標'!$AU:$AU),FALSE)</f>
        <v>-</v>
      </c>
      <c r="AH90" s="38" t="str">
        <f>VLOOKUP($A90&amp;"-"&amp;X$4,'04施策の客観指標'!$A$4:$AU$1029,COLUMN('04施策の客観指標'!$AU:$AU),FALSE)</f>
        <v>-</v>
      </c>
      <c r="AI90" s="38" t="str">
        <f>VLOOKUP($A90&amp;"-"&amp;Y$4,'04施策の客観指標'!$A$4:$AU$1029,COLUMN('04施策の客観指標'!$AU:$AU),FALSE)</f>
        <v>-</v>
      </c>
      <c r="AJ90" s="38" t="str">
        <f>VLOOKUP($A90&amp;"-"&amp;Z$4,'04施策の客観指標'!$A$4:$AU$1029,COLUMN('04施策の客観指標'!$AU:$AU),FALSE)</f>
        <v>-</v>
      </c>
      <c r="AK90" s="38" t="str">
        <f>VLOOKUP($A90&amp;"-"&amp;AA$4,'04施策の客観指標'!$A$4:$AU$1029,COLUMN('04施策の客観指標'!$AU:$AU),FALSE)</f>
        <v>-</v>
      </c>
      <c r="AL90" s="82">
        <f t="shared" si="440"/>
        <v>1</v>
      </c>
      <c r="AM90" s="37">
        <f t="shared" si="441"/>
        <v>2</v>
      </c>
      <c r="AN90" s="38" t="str">
        <f t="shared" si="442"/>
        <v/>
      </c>
      <c r="AO90" s="38" t="str">
        <f t="shared" si="443"/>
        <v/>
      </c>
      <c r="AP90" s="38" t="str">
        <f t="shared" si="444"/>
        <v/>
      </c>
      <c r="AQ90" s="38" t="str">
        <f t="shared" si="445"/>
        <v/>
      </c>
      <c r="AR90" s="38" t="str">
        <f t="shared" si="446"/>
        <v/>
      </c>
      <c r="AS90" s="38" t="str">
        <f t="shared" si="447"/>
        <v/>
      </c>
      <c r="AT90" s="38" t="str">
        <f t="shared" si="448"/>
        <v/>
      </c>
      <c r="AU90" s="253" t="str">
        <f t="shared" si="449"/>
        <v/>
      </c>
      <c r="AV90" s="81">
        <f t="shared" si="200"/>
        <v>0.5</v>
      </c>
      <c r="AW90" s="534" t="str">
        <f>IF($K90="○",VLOOKUP($C90&amp;"-"&amp;AW$4,'05市民生活実感調査'!$A$3:$BC$218,COLUMN('05市民生活実感調査'!$O:$O),FALSE),"-")</f>
        <v>-</v>
      </c>
      <c r="AX90" s="535" t="str">
        <f>IF($L90="○",VLOOKUP($C90&amp;"-"&amp;AX$4,'05市民生活実感調査'!$A$3:$BC$218,COLUMN('05市民生活実感調査'!$O:$O),FALSE),"-")</f>
        <v>-</v>
      </c>
      <c r="AY90" s="535" t="str">
        <f>IF($M90="○",VLOOKUP($C90&amp;"-"&amp;AY$4,'05市民生活実感調査'!$A$3:$BC$218,COLUMN('05市民生活実感調査'!$O:$O),FALSE),"-")</f>
        <v>-</v>
      </c>
      <c r="AZ90" s="535" t="str">
        <f>IF($N90="○",VLOOKUP($C90&amp;"-"&amp;AZ$4,'05市民生活実感調査'!$A$3:$BC$218,COLUMN('05市民生活実感調査'!$O:$O),FALSE),"-")</f>
        <v>c</v>
      </c>
      <c r="BA90" s="535" t="str">
        <f>IF($O90="○",VLOOKUP($C90&amp;"-"&amp;BA$4,'05市民生活実感調査'!$A$3:$BC$218,COLUMN('05市民生活実感調査'!$O:$O),FALSE),"-")</f>
        <v>-</v>
      </c>
      <c r="BB90" s="535" t="str">
        <f>IF($P90="○",VLOOKUP($C90&amp;"-"&amp;BB$4,'05市民生活実感調査'!$A$3:$BC$218,COLUMN('05市民生活実感調査'!$O:$O),FALSE),"-")</f>
        <v>-</v>
      </c>
      <c r="BC90" s="535" t="str">
        <f>IF($Q90="○",VLOOKUP($C90&amp;"-"&amp;BC$4,'05市民生活実感調査'!$A$3:$BC$218,COLUMN('05市民生活実感調査'!$O:$O),FALSE),"-")</f>
        <v>-</v>
      </c>
      <c r="BD90" s="535" t="str">
        <f>IF($R90="○",VLOOKUP($C90&amp;"-"&amp;BD$4,'05市民生活実感調査'!$A$3:$BC$218,COLUMN('05市民生活実感調査'!$O:$O),FALSE),"-")</f>
        <v>-</v>
      </c>
      <c r="BE90" s="536" t="str">
        <f t="shared" si="363"/>
        <v>c</v>
      </c>
      <c r="BF90" s="37" t="str">
        <f t="shared" si="450"/>
        <v/>
      </c>
      <c r="BG90" s="38" t="str">
        <f t="shared" si="451"/>
        <v/>
      </c>
      <c r="BH90" s="38" t="str">
        <f t="shared" si="452"/>
        <v/>
      </c>
      <c r="BI90" s="38">
        <f t="shared" si="453"/>
        <v>2</v>
      </c>
      <c r="BJ90" s="38" t="str">
        <f t="shared" si="454"/>
        <v/>
      </c>
      <c r="BK90" s="38" t="str">
        <f t="shared" si="455"/>
        <v/>
      </c>
      <c r="BL90" s="38" t="str">
        <f t="shared" si="456"/>
        <v/>
      </c>
      <c r="BM90" s="38" t="str">
        <f t="shared" si="457"/>
        <v/>
      </c>
      <c r="BN90" s="41">
        <f t="shared" si="458"/>
        <v>0.5</v>
      </c>
      <c r="BO90" s="275" t="s">
        <v>125</v>
      </c>
      <c r="BP90" s="5" t="s">
        <v>2230</v>
      </c>
      <c r="BQ90" s="586" t="str">
        <f>VLOOKUP(AB90&amp;BE90&amp;BO90,[25]プルダウン!$AC$2:$AD$71,2,FALSE)</f>
        <v>C</v>
      </c>
      <c r="BR90" s="587" t="str">
        <f>VLOOKUP(BQ90,プルダウン!$A$1:$B$6,2,FALSE)</f>
        <v>政策の目的がそこそこ達成されている</v>
      </c>
      <c r="BS90" s="262" t="s">
        <v>2536</v>
      </c>
      <c r="BT90" s="240" t="s">
        <v>2537</v>
      </c>
      <c r="BU90" s="224" t="s">
        <v>2263</v>
      </c>
      <c r="BV90" s="329" t="s">
        <v>2535</v>
      </c>
      <c r="BW90" s="115" t="str">
        <f>VLOOKUP($A90&amp;"-"&amp;BW$4,'04施策の客観指標'!$A$4:$AU$1029,COLUMN('04施策の客観指標'!$AQ:$AQ),FALSE)</f>
        <v>-</v>
      </c>
      <c r="BX90" s="7" t="str">
        <f>VLOOKUP($A90&amp;"-"&amp;BX$4,'04施策の客観指標'!$A$4:$AU$1029,COLUMN('04施策の客観指標'!$AQ:$AQ),FALSE)</f>
        <v>-</v>
      </c>
      <c r="BY90" s="7" t="str">
        <f>VLOOKUP($A90&amp;"-"&amp;BY$4,'04施策の客観指標'!$A$4:$AU$1029,COLUMN('04施策の客観指標'!$AQ:$AQ),FALSE)</f>
        <v>-</v>
      </c>
      <c r="BZ90" s="7" t="str">
        <f>VLOOKUP($A90&amp;"-"&amp;BZ$4,'04施策の客観指標'!$A$4:$AU$1029,COLUMN('04施策の客観指標'!$AQ:$AQ),FALSE)</f>
        <v>-</v>
      </c>
      <c r="CA90" s="7" t="str">
        <f>VLOOKUP($A90&amp;"-"&amp;CA$4,'04施策の客観指標'!$A$4:$AU$1029,COLUMN('04施策の客観指標'!$AQ:$AQ),FALSE)</f>
        <v>-</v>
      </c>
      <c r="CB90" s="7" t="str">
        <f>VLOOKUP($A90&amp;"-"&amp;CB$4,'04施策の客観指標'!$A$4:$AU$1029,COLUMN('04施策の客観指標'!$AQ:$AQ),FALSE)</f>
        <v>-</v>
      </c>
      <c r="CC90" s="7" t="str">
        <f>VLOOKUP($A90&amp;"-"&amp;CC$4,'04施策の客観指標'!$A$4:$AU$1029,COLUMN('04施策の客観指標'!$AQ:$AQ),FALSE)</f>
        <v>-</v>
      </c>
      <c r="CD90" s="7" t="str">
        <f>VLOOKUP($A90&amp;"-"&amp;CD$4,'04施策の客観指標'!$A$4:$AU$1029,COLUMN('04施策の客観指標'!$AQ:$AQ),FALSE)</f>
        <v>-</v>
      </c>
      <c r="CE90" s="7" t="str">
        <f>VLOOKUP($A90&amp;"-"&amp;CE$4,'04施策の客観指標'!$A$4:$AU$1029,COLUMN('04施策の客観指標'!$AQ:$AQ),FALSE)</f>
        <v>-</v>
      </c>
      <c r="CF90" s="109" t="str">
        <f t="shared" si="364"/>
        <v>e</v>
      </c>
      <c r="CG90" s="37">
        <f>VLOOKUP($A90&amp;"-"&amp;BW$4,'04施策の客観指標'!$A$4:$AU$1029,COLUMN('04施策の客観指標'!$AU:$AU),FALSE)</f>
        <v>1</v>
      </c>
      <c r="CH90" s="38" t="str">
        <f>VLOOKUP($A90&amp;"-"&amp;BX$4,'04施策の客観指標'!$A$4:$AU$1029,COLUMN('04施策の客観指標'!$AU:$AU),FALSE)</f>
        <v>-</v>
      </c>
      <c r="CI90" s="38" t="str">
        <f>VLOOKUP($A90&amp;"-"&amp;BY$4,'04施策の客観指標'!$A$4:$AU$1029,COLUMN('04施策の客観指標'!$AU:$AU),FALSE)</f>
        <v>-</v>
      </c>
      <c r="CJ90" s="38" t="str">
        <f>VLOOKUP($A90&amp;"-"&amp;BZ$4,'04施策の客観指標'!$A$4:$AU$1029,COLUMN('04施策の客観指標'!$AU:$AU),FALSE)</f>
        <v>-</v>
      </c>
      <c r="CK90" s="38" t="str">
        <f>VLOOKUP($A90&amp;"-"&amp;CA$4,'04施策の客観指標'!$A$4:$AU$1029,COLUMN('04施策の客観指標'!$AU:$AU),FALSE)</f>
        <v>-</v>
      </c>
      <c r="CL90" s="38" t="str">
        <f>VLOOKUP($A90&amp;"-"&amp;CB$4,'04施策の客観指標'!$A$4:$AU$1029,COLUMN('04施策の客観指標'!$AU:$AU),FALSE)</f>
        <v>-</v>
      </c>
      <c r="CM90" s="38" t="str">
        <f>VLOOKUP($A90&amp;"-"&amp;CC$4,'04施策の客観指標'!$A$4:$AU$1029,COLUMN('04施策の客観指標'!$AU:$AU),FALSE)</f>
        <v>-</v>
      </c>
      <c r="CN90" s="38" t="str">
        <f>VLOOKUP($A90&amp;"-"&amp;CD$4,'04施策の客観指標'!$A$4:$AU$1029,COLUMN('04施策の客観指標'!$AU:$AU),FALSE)</f>
        <v>-</v>
      </c>
      <c r="CO90" s="38" t="str">
        <f>VLOOKUP($A90&amp;"-"&amp;CE$4,'04施策の客観指標'!$A$4:$AU$1029,COLUMN('04施策の客観指標'!$AU:$AU),FALSE)</f>
        <v>-</v>
      </c>
      <c r="CP90" s="82">
        <f t="shared" si="365"/>
        <v>1</v>
      </c>
      <c r="CQ90" s="37" t="str">
        <f t="shared" si="301"/>
        <v/>
      </c>
      <c r="CR90" s="38" t="str">
        <f t="shared" si="302"/>
        <v/>
      </c>
      <c r="CS90" s="38" t="str">
        <f t="shared" si="303"/>
        <v/>
      </c>
      <c r="CT90" s="38" t="str">
        <f t="shared" si="304"/>
        <v/>
      </c>
      <c r="CU90" s="38" t="str">
        <f t="shared" si="305"/>
        <v/>
      </c>
      <c r="CV90" s="38" t="str">
        <f t="shared" si="306"/>
        <v/>
      </c>
      <c r="CW90" s="38" t="str">
        <f t="shared" si="307"/>
        <v/>
      </c>
      <c r="CX90" s="38" t="str">
        <f t="shared" si="308"/>
        <v/>
      </c>
      <c r="CY90" s="38" t="str">
        <f t="shared" si="309"/>
        <v/>
      </c>
      <c r="CZ90" s="41">
        <f t="shared" si="366"/>
        <v>0</v>
      </c>
      <c r="DA90" s="37" t="str">
        <f>IF($K90="○",VLOOKUP($C90&amp;"-"&amp;DA$4,'05市民生活実感調査'!$A$3:$BC$218,COLUMN('05市民生活実感調査'!$Y:$Y),FALSE),"-")</f>
        <v>-</v>
      </c>
      <c r="DB90" s="38" t="str">
        <f>IF($L90="○",VLOOKUP($C90&amp;"-"&amp;DB$4,'05市民生活実感調査'!$A$3:$BC$218,COLUMN('05市民生活実感調査'!$Y:$Y),FALSE),"-")</f>
        <v>-</v>
      </c>
      <c r="DC90" s="38" t="str">
        <f>IF($M90="○",VLOOKUP($C90&amp;"-"&amp;DC$4,'05市民生活実感調査'!$A$3:$BC$218,COLUMN('05市民生活実感調査'!$Y:$Y),FALSE),"-")</f>
        <v>-</v>
      </c>
      <c r="DD90" s="38" t="str">
        <f>IF($N90="○",VLOOKUP($C90&amp;"-"&amp;DD$4,'05市民生活実感調査'!$A$3:$BC$218,COLUMN('05市民生活実感調査'!$Y:$Y),FALSE),"-")</f>
        <v>-</v>
      </c>
      <c r="DE90" s="38" t="str">
        <f>IF($O90="○",VLOOKUP($C90&amp;"-"&amp;DE$4,'05市民生活実感調査'!$A$3:$BC$218,COLUMN('05市民生活実感調査'!$Y:$Y),FALSE),"-")</f>
        <v>-</v>
      </c>
      <c r="DF90" s="38" t="str">
        <f>IF($P90="○",VLOOKUP($C90&amp;"-"&amp;DF$4,'05市民生活実感調査'!$A$3:$BC$218,COLUMN('05市民生活実感調査'!$Y:$Y),FALSE),"-")</f>
        <v>-</v>
      </c>
      <c r="DG90" s="38" t="str">
        <f>IF($Q90="○",VLOOKUP($C90&amp;"-"&amp;DG$4,'05市民生活実感調査'!$A$3:$BC$218,COLUMN('05市民生活実感調査'!$Y:$Y),FALSE),"-")</f>
        <v>-</v>
      </c>
      <c r="DH90" s="38" t="str">
        <f>IF($R90="○",VLOOKUP($C90&amp;"-"&amp;DH$4,'05市民生活実感調査'!$A$3:$BC$218,COLUMN('05市民生活実感調査'!$Y:$Y),FALSE),"-")</f>
        <v>-</v>
      </c>
      <c r="DI90" s="109" t="e">
        <f t="shared" si="367"/>
        <v>#DIV/0!</v>
      </c>
      <c r="DJ90" s="37" t="str">
        <f t="shared" si="368"/>
        <v/>
      </c>
      <c r="DK90" s="38" t="str">
        <f t="shared" si="310"/>
        <v/>
      </c>
      <c r="DL90" s="38" t="str">
        <f t="shared" si="311"/>
        <v/>
      </c>
      <c r="DM90" s="38" t="str">
        <f t="shared" si="312"/>
        <v/>
      </c>
      <c r="DN90" s="38" t="str">
        <f t="shared" si="313"/>
        <v/>
      </c>
      <c r="DO90" s="38" t="str">
        <f t="shared" si="314"/>
        <v/>
      </c>
      <c r="DP90" s="38" t="str">
        <f t="shared" si="315"/>
        <v/>
      </c>
      <c r="DQ90" s="38" t="str">
        <f t="shared" si="316"/>
        <v/>
      </c>
      <c r="DR90" s="41" t="e">
        <f t="shared" si="369"/>
        <v>#DIV/0!</v>
      </c>
      <c r="DS90" s="13" t="str">
        <f t="shared" si="370"/>
        <v>市民実感</v>
      </c>
      <c r="DT90" s="5" t="str">
        <f t="shared" si="371"/>
        <v>地域ごとのビジョンに応じ，いきいきとしたくらしや営みによる新たな景観が創造されていることを市民が感じることが重要であることから，市民の実感に重み付を行った。</v>
      </c>
      <c r="DU90" s="108" t="e">
        <f>VLOOKUP(CF90&amp;DI90&amp;DS90,プルダウン!$AC$2:$AD$51,2,FALSE)</f>
        <v>#DIV/0!</v>
      </c>
      <c r="DV90" s="12" t="e">
        <f>VLOOKUP(DU90,プルダウン!$A$1:$B$6,2,FALSE)</f>
        <v>#DIV/0!</v>
      </c>
      <c r="DW90" s="11"/>
      <c r="DX90" s="12"/>
      <c r="DY90" s="22" t="s">
        <v>81</v>
      </c>
      <c r="DZ90" s="116"/>
      <c r="EA90" s="115" t="str">
        <f>VLOOKUP($A90&amp;"-"&amp;EA$4,'04施策の客観指標'!$A$4:$AU$1029,COLUMN('04施策の客観指標'!$AR:$AR),FALSE)</f>
        <v>-</v>
      </c>
      <c r="EB90" s="7" t="str">
        <f>VLOOKUP($A90&amp;"-"&amp;EB$4,'04施策の客観指標'!$A$4:$AU$1029,COLUMN('04施策の客観指標'!$AR:$AR),FALSE)</f>
        <v>-</v>
      </c>
      <c r="EC90" s="7" t="str">
        <f>VLOOKUP($A90&amp;"-"&amp;EC$4,'04施策の客観指標'!$A$4:$AU$1029,COLUMN('04施策の客観指標'!$AR:$AR),FALSE)</f>
        <v>-</v>
      </c>
      <c r="ED90" s="7" t="str">
        <f>VLOOKUP($A90&amp;"-"&amp;ED$4,'04施策の客観指標'!$A$4:$AU$1029,COLUMN('04施策の客観指標'!$AR:$AR),FALSE)</f>
        <v>-</v>
      </c>
      <c r="EE90" s="7" t="str">
        <f>VLOOKUP($A90&amp;"-"&amp;EE$4,'04施策の客観指標'!$A$4:$AU$1029,COLUMN('04施策の客観指標'!$AR:$AR),FALSE)</f>
        <v>-</v>
      </c>
      <c r="EF90" s="7" t="str">
        <f>VLOOKUP($A90&amp;"-"&amp;EF$4,'04施策の客観指標'!$A$4:$AU$1029,COLUMN('04施策の客観指標'!$AR:$AR),FALSE)</f>
        <v>-</v>
      </c>
      <c r="EG90" s="7" t="str">
        <f>VLOOKUP($A90&amp;"-"&amp;EG$4,'04施策の客観指標'!$A$4:$AU$1029,COLUMN('04施策の客観指標'!$AR:$AR),FALSE)</f>
        <v>-</v>
      </c>
      <c r="EH90" s="7" t="str">
        <f>VLOOKUP($A90&amp;"-"&amp;EH$4,'04施策の客観指標'!$A$4:$AU$1029,COLUMN('04施策の客観指標'!$AR:$AR),FALSE)</f>
        <v>-</v>
      </c>
      <c r="EI90" s="7" t="str">
        <f>VLOOKUP($A90&amp;"-"&amp;EI$4,'04施策の客観指標'!$A$4:$AU$1029,COLUMN('04施策の客観指標'!$AR:$AR),FALSE)</f>
        <v>-</v>
      </c>
      <c r="EJ90" s="109" t="str">
        <f t="shared" si="372"/>
        <v>e</v>
      </c>
      <c r="EK90" s="37">
        <f>VLOOKUP($A90&amp;"-"&amp;EA$4,'04施策の客観指標'!$A$4:$AU$1029,COLUMN('04施策の客観指標'!$AU:$AU),FALSE)</f>
        <v>1</v>
      </c>
      <c r="EL90" s="38" t="str">
        <f>VLOOKUP($A90&amp;"-"&amp;EB$4,'04施策の客観指標'!$A$4:$AU$1029,COLUMN('04施策の客観指標'!$AU:$AU),FALSE)</f>
        <v>-</v>
      </c>
      <c r="EM90" s="38" t="str">
        <f>VLOOKUP($A90&amp;"-"&amp;EC$4,'04施策の客観指標'!$A$4:$AU$1029,COLUMN('04施策の客観指標'!$AU:$AU),FALSE)</f>
        <v>-</v>
      </c>
      <c r="EN90" s="38" t="str">
        <f>VLOOKUP($A90&amp;"-"&amp;ED$4,'04施策の客観指標'!$A$4:$AU$1029,COLUMN('04施策の客観指標'!$AU:$AU),FALSE)</f>
        <v>-</v>
      </c>
      <c r="EO90" s="38" t="str">
        <f>VLOOKUP($A90&amp;"-"&amp;EE$4,'04施策の客観指標'!$A$4:$AU$1029,COLUMN('04施策の客観指標'!$AU:$AU),FALSE)</f>
        <v>-</v>
      </c>
      <c r="EP90" s="38" t="str">
        <f>VLOOKUP($A90&amp;"-"&amp;EF$4,'04施策の客観指標'!$A$4:$AU$1029,COLUMN('04施策の客観指標'!$AU:$AU),FALSE)</f>
        <v>-</v>
      </c>
      <c r="EQ90" s="38" t="str">
        <f>VLOOKUP($A90&amp;"-"&amp;EG$4,'04施策の客観指標'!$A$4:$AU$1029,COLUMN('04施策の客観指標'!$AU:$AU),FALSE)</f>
        <v>-</v>
      </c>
      <c r="ER90" s="38" t="str">
        <f>VLOOKUP($A90&amp;"-"&amp;EH$4,'04施策の客観指標'!$A$4:$AU$1029,COLUMN('04施策の客観指標'!$AU:$AU),FALSE)</f>
        <v>-</v>
      </c>
      <c r="ES90" s="38" t="str">
        <f>VLOOKUP($A90&amp;"-"&amp;EI$4,'04施策の客観指標'!$A$4:$AU$1029,COLUMN('04施策の客観指標'!$AU:$AU),FALSE)</f>
        <v>-</v>
      </c>
      <c r="ET90" s="82">
        <f t="shared" si="373"/>
        <v>1</v>
      </c>
      <c r="EU90" s="37" t="str">
        <f t="shared" si="374"/>
        <v/>
      </c>
      <c r="EV90" s="38" t="str">
        <f t="shared" si="317"/>
        <v/>
      </c>
      <c r="EW90" s="38" t="str">
        <f t="shared" si="318"/>
        <v/>
      </c>
      <c r="EX90" s="38" t="str">
        <f t="shared" si="319"/>
        <v/>
      </c>
      <c r="EY90" s="38" t="str">
        <f t="shared" si="320"/>
        <v/>
      </c>
      <c r="EZ90" s="38" t="str">
        <f t="shared" si="321"/>
        <v/>
      </c>
      <c r="FA90" s="38" t="str">
        <f t="shared" si="322"/>
        <v/>
      </c>
      <c r="FB90" s="38" t="str">
        <f t="shared" si="323"/>
        <v/>
      </c>
      <c r="FC90" s="38" t="str">
        <f t="shared" si="324"/>
        <v/>
      </c>
      <c r="FD90" s="41">
        <f t="shared" si="375"/>
        <v>0</v>
      </c>
      <c r="FE90" s="37" t="str">
        <f>IF($K90="○",VLOOKUP($C90&amp;"-"&amp;FE$4,'05市民生活実感調査'!$A$3:$BC$218,COLUMN('05市民生活実感調査'!$AI:$AI),FALSE),"-")</f>
        <v>-</v>
      </c>
      <c r="FF90" s="38" t="str">
        <f>IF($L90="○",VLOOKUP($C90&amp;"-"&amp;FF$4,'05市民生活実感調査'!$A$3:$BC$218,COLUMN('05市民生活実感調査'!$AI:$AI),FALSE),"-")</f>
        <v>-</v>
      </c>
      <c r="FG90" s="38" t="str">
        <f>IF($M90="○",VLOOKUP($C90&amp;"-"&amp;FG$4,'05市民生活実感調査'!$A$3:$BC$218,COLUMN('05市民生活実感調査'!$AI:$AI),FALSE),"-")</f>
        <v>-</v>
      </c>
      <c r="FH90" s="38" t="str">
        <f>IF($N90="○",VLOOKUP($C90&amp;"-"&amp;FH$4,'05市民生活実感調査'!$A$3:$BC$218,COLUMN('05市民生活実感調査'!$AI:$AI),FALSE),"-")</f>
        <v>-</v>
      </c>
      <c r="FI90" s="38" t="str">
        <f>IF($O90="○",VLOOKUP($C90&amp;"-"&amp;FI$4,'05市民生活実感調査'!$A$3:$BC$218,COLUMN('05市民生活実感調査'!$AI:$AI),FALSE),"-")</f>
        <v>-</v>
      </c>
      <c r="FJ90" s="38" t="str">
        <f>IF($P90="○",VLOOKUP($C90&amp;"-"&amp;FJ$4,'05市民生活実感調査'!$A$3:$BC$218,COLUMN('05市民生活実感調査'!$AI:$AI),FALSE),"-")</f>
        <v>-</v>
      </c>
      <c r="FK90" s="38" t="str">
        <f>IF($Q90="○",VLOOKUP($C90&amp;"-"&amp;FK$4,'05市民生活実感調査'!$A$3:$BC$218,COLUMN('05市民生活実感調査'!$AI:$AI),FALSE),"-")</f>
        <v>-</v>
      </c>
      <c r="FL90" s="38" t="str">
        <f>IF($R90="○",VLOOKUP($C90&amp;"-"&amp;FL$4,'05市民生活実感調査'!$A$3:$BC$218,COLUMN('05市民生活実感調査'!$AI:$AI),FALSE),"-")</f>
        <v>-</v>
      </c>
      <c r="FM90" s="109" t="e">
        <f t="shared" si="376"/>
        <v>#DIV/0!</v>
      </c>
      <c r="FN90" s="37" t="str">
        <f t="shared" si="377"/>
        <v/>
      </c>
      <c r="FO90" s="38" t="str">
        <f t="shared" si="325"/>
        <v/>
      </c>
      <c r="FP90" s="38" t="str">
        <f t="shared" si="326"/>
        <v/>
      </c>
      <c r="FQ90" s="38" t="str">
        <f t="shared" si="327"/>
        <v/>
      </c>
      <c r="FR90" s="38" t="str">
        <f t="shared" si="328"/>
        <v/>
      </c>
      <c r="FS90" s="38" t="str">
        <f t="shared" si="329"/>
        <v/>
      </c>
      <c r="FT90" s="38" t="str">
        <f t="shared" si="330"/>
        <v/>
      </c>
      <c r="FU90" s="38" t="str">
        <f t="shared" si="331"/>
        <v/>
      </c>
      <c r="FV90" s="41" t="e">
        <f t="shared" si="378"/>
        <v>#DIV/0!</v>
      </c>
      <c r="FW90" s="13" t="str">
        <f t="shared" si="379"/>
        <v>市民実感</v>
      </c>
      <c r="FX90" s="5" t="str">
        <f t="shared" si="380"/>
        <v>地域ごとのビジョンに応じ，いきいきとしたくらしや営みによる新たな景観が創造されていることを市民が感じることが重要であることから，市民の実感に重み付を行った。</v>
      </c>
      <c r="FY90" s="108" t="e">
        <f>VLOOKUP(EJ90&amp;FM90&amp;FW90,プルダウン!$AC$2:$AD$51,2,FALSE)</f>
        <v>#DIV/0!</v>
      </c>
      <c r="FZ90" s="12" t="e">
        <f>VLOOKUP(FY90,プルダウン!$A$1:$B$6,2,FALSE)</f>
        <v>#DIV/0!</v>
      </c>
      <c r="GA90" s="11"/>
      <c r="GB90" s="12"/>
      <c r="GC90" s="22" t="s">
        <v>81</v>
      </c>
      <c r="GD90" s="116"/>
      <c r="GE90" s="115" t="str">
        <f>VLOOKUP($A90&amp;"-"&amp;GE$4,'04施策の客観指標'!$A$4:$AU$1029,COLUMN('04施策の客観指標'!$AS:$AS),FALSE)</f>
        <v>-</v>
      </c>
      <c r="GF90" s="7" t="str">
        <f>VLOOKUP($A90&amp;"-"&amp;GF$4,'04施策の客観指標'!$A$4:$AU$1029,COLUMN('04施策の客観指標'!$AS:$AS),FALSE)</f>
        <v>-</v>
      </c>
      <c r="GG90" s="7" t="str">
        <f>VLOOKUP($A90&amp;"-"&amp;GG$4,'04施策の客観指標'!$A$4:$AU$1029,COLUMN('04施策の客観指標'!$AS:$AS),FALSE)</f>
        <v>-</v>
      </c>
      <c r="GH90" s="7" t="str">
        <f>VLOOKUP($A90&amp;"-"&amp;GH$4,'04施策の客観指標'!$A$4:$AU$1029,COLUMN('04施策の客観指標'!$AS:$AS),FALSE)</f>
        <v>-</v>
      </c>
      <c r="GI90" s="7" t="str">
        <f>VLOOKUP($A90&amp;"-"&amp;GI$4,'04施策の客観指標'!$A$4:$AU$1029,COLUMN('04施策の客観指標'!$AS:$AS),FALSE)</f>
        <v>-</v>
      </c>
      <c r="GJ90" s="7" t="str">
        <f>VLOOKUP($A90&amp;"-"&amp;GJ$4,'04施策の客観指標'!$A$4:$AU$1029,COLUMN('04施策の客観指標'!$AS:$AS),FALSE)</f>
        <v>-</v>
      </c>
      <c r="GK90" s="7" t="str">
        <f>VLOOKUP($A90&amp;"-"&amp;GK$4,'04施策の客観指標'!$A$4:$AU$1029,COLUMN('04施策の客観指標'!$AS:$AS),FALSE)</f>
        <v>-</v>
      </c>
      <c r="GL90" s="7" t="str">
        <f>VLOOKUP($A90&amp;"-"&amp;GL$4,'04施策の客観指標'!$A$4:$AU$1029,COLUMN('04施策の客観指標'!$AS:$AS),FALSE)</f>
        <v>-</v>
      </c>
      <c r="GM90" s="7" t="str">
        <f>VLOOKUP($A90&amp;"-"&amp;GM$4,'04施策の客観指標'!$A$4:$AU$1029,COLUMN('04施策の客観指標'!$AS:$AS),FALSE)</f>
        <v>-</v>
      </c>
      <c r="GN90" s="109" t="str">
        <f t="shared" si="381"/>
        <v>e</v>
      </c>
      <c r="GO90" s="37">
        <f>VLOOKUP($A90&amp;"-"&amp;GE$4,'04施策の客観指標'!$A$4:$AU$1029,COLUMN('04施策の客観指標'!$AU:$AU),FALSE)</f>
        <v>1</v>
      </c>
      <c r="GP90" s="38" t="str">
        <f>VLOOKUP($A90&amp;"-"&amp;GF$4,'04施策の客観指標'!$A$4:$AU$1029,COLUMN('04施策の客観指標'!$AU:$AU),FALSE)</f>
        <v>-</v>
      </c>
      <c r="GQ90" s="38" t="str">
        <f>VLOOKUP($A90&amp;"-"&amp;GG$4,'04施策の客観指標'!$A$4:$AU$1029,COLUMN('04施策の客観指標'!$AU:$AU),FALSE)</f>
        <v>-</v>
      </c>
      <c r="GR90" s="38" t="str">
        <f>VLOOKUP($A90&amp;"-"&amp;GH$4,'04施策の客観指標'!$A$4:$AU$1029,COLUMN('04施策の客観指標'!$AU:$AU),FALSE)</f>
        <v>-</v>
      </c>
      <c r="GS90" s="38" t="str">
        <f>VLOOKUP($A90&amp;"-"&amp;GI$4,'04施策の客観指標'!$A$4:$AU$1029,COLUMN('04施策の客観指標'!$AU:$AU),FALSE)</f>
        <v>-</v>
      </c>
      <c r="GT90" s="38" t="str">
        <f>VLOOKUP($A90&amp;"-"&amp;GJ$4,'04施策の客観指標'!$A$4:$AU$1029,COLUMN('04施策の客観指標'!$AU:$AU),FALSE)</f>
        <v>-</v>
      </c>
      <c r="GU90" s="38" t="str">
        <f>VLOOKUP($A90&amp;"-"&amp;GK$4,'04施策の客観指標'!$A$4:$AU$1029,COLUMN('04施策の客観指標'!$AU:$AU),FALSE)</f>
        <v>-</v>
      </c>
      <c r="GV90" s="38" t="str">
        <f>VLOOKUP($A90&amp;"-"&amp;GL$4,'04施策の客観指標'!$A$4:$AU$1029,COLUMN('04施策の客観指標'!$AU:$AU),FALSE)</f>
        <v>-</v>
      </c>
      <c r="GW90" s="38" t="str">
        <f>VLOOKUP($A90&amp;"-"&amp;GM$4,'04施策の客観指標'!$A$4:$AU$1029,COLUMN('04施策の客観指標'!$AU:$AU),FALSE)</f>
        <v>-</v>
      </c>
      <c r="GX90" s="82">
        <f t="shared" si="382"/>
        <v>1</v>
      </c>
      <c r="GY90" s="37" t="str">
        <f t="shared" si="383"/>
        <v/>
      </c>
      <c r="GZ90" s="38" t="str">
        <f t="shared" si="332"/>
        <v/>
      </c>
      <c r="HA90" s="38" t="str">
        <f t="shared" si="333"/>
        <v/>
      </c>
      <c r="HB90" s="38" t="str">
        <f t="shared" si="334"/>
        <v/>
      </c>
      <c r="HC90" s="38" t="str">
        <f t="shared" si="335"/>
        <v/>
      </c>
      <c r="HD90" s="38" t="str">
        <f t="shared" si="336"/>
        <v/>
      </c>
      <c r="HE90" s="38" t="str">
        <f t="shared" si="337"/>
        <v/>
      </c>
      <c r="HF90" s="38" t="str">
        <f t="shared" si="338"/>
        <v/>
      </c>
      <c r="HG90" s="38" t="str">
        <f t="shared" si="339"/>
        <v/>
      </c>
      <c r="HH90" s="41">
        <f t="shared" si="384"/>
        <v>0</v>
      </c>
      <c r="HI90" s="37" t="str">
        <f>IF($K90="○",VLOOKUP($C90&amp;"-"&amp;HI$4,'05市民生活実感調査'!$A$3:$BC$218,COLUMN('05市民生活実感調査'!$AS:$AS),FALSE),"-")</f>
        <v>-</v>
      </c>
      <c r="HJ90" s="38" t="str">
        <f>IF($L90="○",VLOOKUP($C90&amp;"-"&amp;HJ$4,'05市民生活実感調査'!$A$3:$BC$218,COLUMN('05市民生活実感調査'!$AS:$AS),FALSE),"-")</f>
        <v>-</v>
      </c>
      <c r="HK90" s="38" t="str">
        <f>IF($M90="○",VLOOKUP($C90&amp;"-"&amp;HK$4,'05市民生活実感調査'!$A$3:$BC$218,COLUMN('05市民生活実感調査'!$AS:$AS),FALSE),"-")</f>
        <v>-</v>
      </c>
      <c r="HL90" s="38" t="str">
        <f>IF($N90="○",VLOOKUP($C90&amp;"-"&amp;HL$4,'05市民生活実感調査'!$A$3:$BC$218,COLUMN('05市民生活実感調査'!$AS:$AS),FALSE),"-")</f>
        <v>-</v>
      </c>
      <c r="HM90" s="38" t="str">
        <f>IF($O90="○",VLOOKUP($C90&amp;"-"&amp;HM$4,'05市民生活実感調査'!$A$3:$BC$218,COLUMN('05市民生活実感調査'!$AS:$AS),FALSE),"-")</f>
        <v>-</v>
      </c>
      <c r="HN90" s="38" t="str">
        <f>IF($P90="○",VLOOKUP($C90&amp;"-"&amp;HN$4,'05市民生活実感調査'!$A$3:$BC$218,COLUMN('05市民生活実感調査'!$AS:$AS),FALSE),"-")</f>
        <v>-</v>
      </c>
      <c r="HO90" s="38" t="str">
        <f>IF($Q90="○",VLOOKUP($C90&amp;"-"&amp;HO$4,'05市民生活実感調査'!$A$3:$BC$218,COLUMN('05市民生活実感調査'!$AS:$AS),FALSE),"-")</f>
        <v>-</v>
      </c>
      <c r="HP90" s="38" t="str">
        <f>IF($R90="○",VLOOKUP($C90&amp;"-"&amp;HP$4,'05市民生活実感調査'!$A$3:$BC$218,COLUMN('05市民生活実感調査'!$AS:$AS),FALSE),"-")</f>
        <v>-</v>
      </c>
      <c r="HQ90" s="109" t="e">
        <f t="shared" si="385"/>
        <v>#DIV/0!</v>
      </c>
      <c r="HR90" s="37" t="str">
        <f t="shared" si="386"/>
        <v/>
      </c>
      <c r="HS90" s="38" t="str">
        <f t="shared" si="340"/>
        <v/>
      </c>
      <c r="HT90" s="38" t="str">
        <f t="shared" si="341"/>
        <v/>
      </c>
      <c r="HU90" s="38" t="str">
        <f t="shared" si="342"/>
        <v/>
      </c>
      <c r="HV90" s="38" t="str">
        <f t="shared" si="343"/>
        <v/>
      </c>
      <c r="HW90" s="38" t="str">
        <f t="shared" si="344"/>
        <v/>
      </c>
      <c r="HX90" s="38" t="str">
        <f t="shared" si="345"/>
        <v/>
      </c>
      <c r="HY90" s="38" t="str">
        <f t="shared" si="346"/>
        <v/>
      </c>
      <c r="HZ90" s="41" t="e">
        <f t="shared" si="387"/>
        <v>#DIV/0!</v>
      </c>
      <c r="IA90" s="13" t="str">
        <f t="shared" si="388"/>
        <v>市民実感</v>
      </c>
      <c r="IB90" s="5" t="str">
        <f t="shared" si="389"/>
        <v>地域ごとのビジョンに応じ，いきいきとしたくらしや営みによる新たな景観が創造されていることを市民が感じることが重要であることから，市民の実感に重み付を行った。</v>
      </c>
      <c r="IC90" s="108" t="e">
        <f>VLOOKUP(GN90&amp;HQ90&amp;IA90,プルダウン!$AC$2:$AD$51,2,FALSE)</f>
        <v>#DIV/0!</v>
      </c>
      <c r="ID90" s="12" t="e">
        <f>VLOOKUP(IC90,プルダウン!$A$1:$B$6,2,FALSE)</f>
        <v>#DIV/0!</v>
      </c>
      <c r="IE90" s="11"/>
      <c r="IF90" s="12"/>
      <c r="IG90" s="22" t="s">
        <v>81</v>
      </c>
      <c r="IH90" s="116"/>
      <c r="II90" s="115" t="str">
        <f>VLOOKUP($A90&amp;"-"&amp;II$4,'04施策の客観指標'!$A$4:$AU$1029,COLUMN('04施策の客観指標'!$AT:$AT),FALSE)</f>
        <v>-</v>
      </c>
      <c r="IJ90" s="7" t="str">
        <f>VLOOKUP($A90&amp;"-"&amp;IJ$4,'04施策の客観指標'!$A$4:$AU$1029,COLUMN('04施策の客観指標'!$AT:$AT),FALSE)</f>
        <v>-</v>
      </c>
      <c r="IK90" s="7" t="str">
        <f>VLOOKUP($A90&amp;"-"&amp;IK$4,'04施策の客観指標'!$A$4:$AU$1029,COLUMN('04施策の客観指標'!$AT:$AT),FALSE)</f>
        <v>-</v>
      </c>
      <c r="IL90" s="7" t="str">
        <f>VLOOKUP($A90&amp;"-"&amp;IL$4,'04施策の客観指標'!$A$4:$AU$1029,COLUMN('04施策の客観指標'!$AT:$AT),FALSE)</f>
        <v>-</v>
      </c>
      <c r="IM90" s="7" t="str">
        <f>VLOOKUP($A90&amp;"-"&amp;IM$4,'04施策の客観指標'!$A$4:$AU$1029,COLUMN('04施策の客観指標'!$AT:$AT),FALSE)</f>
        <v>-</v>
      </c>
      <c r="IN90" s="7" t="str">
        <f>VLOOKUP($A90&amp;"-"&amp;IN$4,'04施策の客観指標'!$A$4:$AU$1029,COLUMN('04施策の客観指標'!$AT:$AT),FALSE)</f>
        <v>-</v>
      </c>
      <c r="IO90" s="7" t="str">
        <f>VLOOKUP($A90&amp;"-"&amp;IO$4,'04施策の客観指標'!$A$4:$AU$1029,COLUMN('04施策の客観指標'!$AT:$AT),FALSE)</f>
        <v>-</v>
      </c>
      <c r="IP90" s="7" t="str">
        <f>VLOOKUP($A90&amp;"-"&amp;IP$4,'04施策の客観指標'!$A$4:$AU$1029,COLUMN('04施策の客観指標'!$AT:$AT),FALSE)</f>
        <v>-</v>
      </c>
      <c r="IQ90" s="7" t="str">
        <f>VLOOKUP($A90&amp;"-"&amp;IQ$4,'04施策の客観指標'!$A$4:$AU$1029,COLUMN('04施策の客観指標'!$AT:$AT),FALSE)</f>
        <v>-</v>
      </c>
      <c r="IR90" s="109" t="str">
        <f t="shared" si="390"/>
        <v>e</v>
      </c>
      <c r="IS90" s="37">
        <f>VLOOKUP($A90&amp;"-"&amp;II$4,'04施策の客観指標'!$A$4:$AU$1029,COLUMN('04施策の客観指標'!$AU:$AU),FALSE)</f>
        <v>1</v>
      </c>
      <c r="IT90" s="38" t="str">
        <f>VLOOKUP($A90&amp;"-"&amp;IJ$4,'04施策の客観指標'!$A$4:$AU$1029,COLUMN('04施策の客観指標'!$AU:$AU),FALSE)</f>
        <v>-</v>
      </c>
      <c r="IU90" s="38" t="str">
        <f>VLOOKUP($A90&amp;"-"&amp;IK$4,'04施策の客観指標'!$A$4:$AU$1029,COLUMN('04施策の客観指標'!$AU:$AU),FALSE)</f>
        <v>-</v>
      </c>
      <c r="IV90" s="38" t="str">
        <f>VLOOKUP($A90&amp;"-"&amp;IL$4,'04施策の客観指標'!$A$4:$AU$1029,COLUMN('04施策の客観指標'!$AU:$AU),FALSE)</f>
        <v>-</v>
      </c>
      <c r="IW90" s="38" t="str">
        <f>VLOOKUP($A90&amp;"-"&amp;IM$4,'04施策の客観指標'!$A$4:$AU$1029,COLUMN('04施策の客観指標'!$AU:$AU),FALSE)</f>
        <v>-</v>
      </c>
      <c r="IX90" s="38" t="str">
        <f>VLOOKUP($A90&amp;"-"&amp;IN$4,'04施策の客観指標'!$A$4:$AU$1029,COLUMN('04施策の客観指標'!$AU:$AU),FALSE)</f>
        <v>-</v>
      </c>
      <c r="IY90" s="38" t="str">
        <f>VLOOKUP($A90&amp;"-"&amp;IO$4,'04施策の客観指標'!$A$4:$AU$1029,COLUMN('04施策の客観指標'!$AU:$AU),FALSE)</f>
        <v>-</v>
      </c>
      <c r="IZ90" s="38" t="str">
        <f>VLOOKUP($A90&amp;"-"&amp;IP$4,'04施策の客観指標'!$A$4:$AU$1029,COLUMN('04施策の客観指標'!$AU:$AU),FALSE)</f>
        <v>-</v>
      </c>
      <c r="JA90" s="38" t="str">
        <f>VLOOKUP($A90&amp;"-"&amp;IQ$4,'04施策の客観指標'!$A$4:$AU$1029,COLUMN('04施策の客観指標'!$AU:$AU),FALSE)</f>
        <v>-</v>
      </c>
      <c r="JB90" s="82">
        <f t="shared" si="391"/>
        <v>1</v>
      </c>
      <c r="JC90" s="37" t="str">
        <f t="shared" si="392"/>
        <v/>
      </c>
      <c r="JD90" s="38" t="str">
        <f t="shared" si="347"/>
        <v/>
      </c>
      <c r="JE90" s="38" t="str">
        <f t="shared" si="348"/>
        <v/>
      </c>
      <c r="JF90" s="38" t="str">
        <f t="shared" si="349"/>
        <v/>
      </c>
      <c r="JG90" s="38" t="str">
        <f t="shared" si="350"/>
        <v/>
      </c>
      <c r="JH90" s="38" t="str">
        <f t="shared" si="351"/>
        <v/>
      </c>
      <c r="JI90" s="38" t="str">
        <f t="shared" si="352"/>
        <v/>
      </c>
      <c r="JJ90" s="38" t="str">
        <f t="shared" si="353"/>
        <v/>
      </c>
      <c r="JK90" s="38" t="str">
        <f t="shared" si="354"/>
        <v/>
      </c>
      <c r="JL90" s="41">
        <f t="shared" si="393"/>
        <v>0</v>
      </c>
      <c r="JM90" s="37" t="str">
        <f>IF($K90="○",VLOOKUP($C90&amp;"-"&amp;JM$4,'05市民生活実感調査'!$A$3:$BC$218,COLUMN('05市民生活実感調査'!$BC:$BC),FALSE),"-")</f>
        <v>-</v>
      </c>
      <c r="JN90" s="38" t="str">
        <f>IF($L90="○",VLOOKUP($C90&amp;"-"&amp;JN$4,'05市民生活実感調査'!$A$3:$BC$218,COLUMN('05市民生活実感調査'!$BC:$BC),FALSE),"-")</f>
        <v>-</v>
      </c>
      <c r="JO90" s="38" t="str">
        <f>IF($M90="○",VLOOKUP($C90&amp;"-"&amp;JO$4,'05市民生活実感調査'!$A$3:$BC$218,COLUMN('05市民生活実感調査'!$BC:$BC),FALSE),"-")</f>
        <v>-</v>
      </c>
      <c r="JP90" s="38" t="str">
        <f>IF($N90="○",VLOOKUP($C90&amp;"-"&amp;JP$4,'05市民生活実感調査'!$A$3:$BC$218,COLUMN('05市民生活実感調査'!$BC:$BC),FALSE),"-")</f>
        <v>-</v>
      </c>
      <c r="JQ90" s="38" t="str">
        <f>IF($O90="○",VLOOKUP($C90&amp;"-"&amp;JQ$4,'05市民生活実感調査'!$A$3:$BC$218,COLUMN('05市民生活実感調査'!$BC:$BC),FALSE),"-")</f>
        <v>-</v>
      </c>
      <c r="JR90" s="38" t="str">
        <f>IF($P90="○",VLOOKUP($C90&amp;"-"&amp;JR$4,'05市民生活実感調査'!$A$3:$BC$218,COLUMN('05市民生活実感調査'!$BC:$BC),FALSE),"-")</f>
        <v>-</v>
      </c>
      <c r="JS90" s="38" t="str">
        <f>IF($Q90="○",VLOOKUP($C90&amp;"-"&amp;JS$4,'05市民生活実感調査'!$A$3:$BC$218,COLUMN('05市民生活実感調査'!$BC:$BC),FALSE),"-")</f>
        <v>-</v>
      </c>
      <c r="JT90" s="38" t="str">
        <f>IF($R90="○",VLOOKUP($C90&amp;"-"&amp;JT$4,'05市民生活実感調査'!$A$3:$BC$218,COLUMN('05市民生活実感調査'!$BC:$BC),FALSE),"-")</f>
        <v>-</v>
      </c>
      <c r="JU90" s="109" t="e">
        <f t="shared" si="394"/>
        <v>#DIV/0!</v>
      </c>
      <c r="JV90" s="37" t="str">
        <f t="shared" si="395"/>
        <v/>
      </c>
      <c r="JW90" s="38" t="str">
        <f t="shared" si="355"/>
        <v/>
      </c>
      <c r="JX90" s="38" t="str">
        <f t="shared" si="356"/>
        <v/>
      </c>
      <c r="JY90" s="38" t="str">
        <f t="shared" si="357"/>
        <v/>
      </c>
      <c r="JZ90" s="38" t="str">
        <f t="shared" si="358"/>
        <v/>
      </c>
      <c r="KA90" s="38" t="str">
        <f t="shared" si="359"/>
        <v/>
      </c>
      <c r="KB90" s="38" t="str">
        <f t="shared" si="360"/>
        <v/>
      </c>
      <c r="KC90" s="38" t="str">
        <f t="shared" si="361"/>
        <v/>
      </c>
      <c r="KD90" s="41" t="e">
        <f t="shared" si="396"/>
        <v>#DIV/0!</v>
      </c>
      <c r="KE90" s="13" t="str">
        <f t="shared" si="397"/>
        <v>市民実感</v>
      </c>
      <c r="KF90" s="5" t="str">
        <f t="shared" si="398"/>
        <v>地域ごとのビジョンに応じ，いきいきとしたくらしや営みによる新たな景観が創造されていることを市民が感じることが重要であることから，市民の実感に重み付を行った。</v>
      </c>
      <c r="KG90" s="108" t="e">
        <f>VLOOKUP(IR90&amp;JU90&amp;KE90,プルダウン!$AC$2:$AD$51,2,FALSE)</f>
        <v>#DIV/0!</v>
      </c>
      <c r="KH90" s="12" t="e">
        <f>VLOOKUP(KG90,プルダウン!$A$1:$B$6,2,FALSE)</f>
        <v>#DIV/0!</v>
      </c>
      <c r="KI90" s="11"/>
      <c r="KJ90" s="12"/>
      <c r="KK90" s="22" t="s">
        <v>81</v>
      </c>
      <c r="KL90" s="5"/>
    </row>
    <row r="91" spans="1:298" ht="180" customHeight="1">
      <c r="A91" s="18">
        <v>2205</v>
      </c>
      <c r="B91" s="5" t="s">
        <v>245</v>
      </c>
      <c r="C91" s="47">
        <f t="shared" si="439"/>
        <v>22</v>
      </c>
      <c r="D91" s="12" t="str">
        <f>IFERROR(VLOOKUP(C91,プルダウン!$L$2:$M$28,2,FALSE),"-")</f>
        <v>景観</v>
      </c>
      <c r="E91" s="5"/>
      <c r="F91" s="9" t="s">
        <v>2126</v>
      </c>
      <c r="G91" s="20" t="s">
        <v>2508</v>
      </c>
      <c r="H91" s="11"/>
      <c r="I91" s="20"/>
      <c r="J91" s="5"/>
      <c r="K91" s="42" t="s">
        <v>85</v>
      </c>
      <c r="L91" s="43" t="s">
        <v>85</v>
      </c>
      <c r="M91" s="43" t="s">
        <v>392</v>
      </c>
      <c r="N91" s="43" t="s">
        <v>85</v>
      </c>
      <c r="O91" s="43" t="s">
        <v>85</v>
      </c>
      <c r="P91" s="43" t="s">
        <v>85</v>
      </c>
      <c r="Q91" s="43" t="s">
        <v>85</v>
      </c>
      <c r="R91" s="41" t="s">
        <v>85</v>
      </c>
      <c r="S91" s="546" t="str">
        <f>VLOOKUP($A91&amp;"-"&amp;S$4,'04施策の客観指標'!$A$4:$AU$1029,COLUMN('04施策の客観指標'!$AP:$AP),FALSE)</f>
        <v>a</v>
      </c>
      <c r="T91" s="528" t="str">
        <f>VLOOKUP($A91&amp;"-"&amp;T$4,'04施策の客観指標'!$A$4:$AU$1029,COLUMN('04施策の客観指標'!$AP:$AP),FALSE)</f>
        <v>-</v>
      </c>
      <c r="U91" s="528" t="str">
        <f>VLOOKUP($A91&amp;"-"&amp;U$4,'04施策の客観指標'!$A$4:$AU$1029,COLUMN('04施策の客観指標'!$AP:$AP),FALSE)</f>
        <v>-</v>
      </c>
      <c r="V91" s="528" t="str">
        <f>VLOOKUP($A91&amp;"-"&amp;V$4,'04施策の客観指標'!$A$4:$AU$1029,COLUMN('04施策の客観指標'!$AP:$AP),FALSE)</f>
        <v>-</v>
      </c>
      <c r="W91" s="528" t="str">
        <f>VLOOKUP($A91&amp;"-"&amp;W$4,'04施策の客観指標'!$A$4:$AU$1029,COLUMN('04施策の客観指標'!$AP:$AP),FALSE)</f>
        <v>-</v>
      </c>
      <c r="X91" s="528" t="str">
        <f>VLOOKUP($A91&amp;"-"&amp;X$4,'04施策の客観指標'!$A$4:$AU$1029,COLUMN('04施策の客観指標'!$AP:$AP),FALSE)</f>
        <v>-</v>
      </c>
      <c r="Y91" s="528" t="str">
        <f>VLOOKUP($A91&amp;"-"&amp;Y$4,'04施策の客観指標'!$A$4:$AU$1029,COLUMN('04施策の客観指標'!$AP:$AP),FALSE)</f>
        <v>-</v>
      </c>
      <c r="Z91" s="528" t="str">
        <f>VLOOKUP($A91&amp;"-"&amp;Z$4,'04施策の客観指標'!$A$4:$AU$1029,COLUMN('04施策の客観指標'!$AP:$AP),FALSE)</f>
        <v>-</v>
      </c>
      <c r="AA91" s="529" t="str">
        <f>VLOOKUP($A91&amp;"-"&amp;AA$4,'04施策の客観指標'!$A$4:$AU$1029,COLUMN('04施策の客観指標'!$AP:$AP),FALSE)</f>
        <v>-</v>
      </c>
      <c r="AB91" s="547" t="str">
        <f t="shared" si="362"/>
        <v>a</v>
      </c>
      <c r="AC91" s="252">
        <f>VLOOKUP($A91&amp;"-"&amp;S$4,'04施策の客観指標'!$A$4:$AU$1029,COLUMN('04施策の客観指標'!$AU:$AU),FALSE)</f>
        <v>1</v>
      </c>
      <c r="AD91" s="38" t="str">
        <f>VLOOKUP($A91&amp;"-"&amp;T$4,'04施策の客観指標'!$A$4:$AU$1029,COLUMN('04施策の客観指標'!$AU:$AU),FALSE)</f>
        <v>-</v>
      </c>
      <c r="AE91" s="38" t="str">
        <f>VLOOKUP($A91&amp;"-"&amp;U$4,'04施策の客観指標'!$A$4:$AU$1029,COLUMN('04施策の客観指標'!$AU:$AU),FALSE)</f>
        <v>-</v>
      </c>
      <c r="AF91" s="38" t="str">
        <f>VLOOKUP($A91&amp;"-"&amp;V$4,'04施策の客観指標'!$A$4:$AU$1029,COLUMN('04施策の客観指標'!$AU:$AU),FALSE)</f>
        <v>-</v>
      </c>
      <c r="AG91" s="38" t="str">
        <f>VLOOKUP($A91&amp;"-"&amp;W$4,'04施策の客観指標'!$A$4:$AU$1029,COLUMN('04施策の客観指標'!$AU:$AU),FALSE)</f>
        <v>-</v>
      </c>
      <c r="AH91" s="38" t="str">
        <f>VLOOKUP($A91&amp;"-"&amp;X$4,'04施策の客観指標'!$A$4:$AU$1029,COLUMN('04施策の客観指標'!$AU:$AU),FALSE)</f>
        <v>-</v>
      </c>
      <c r="AI91" s="38" t="str">
        <f>VLOOKUP($A91&amp;"-"&amp;Y$4,'04施策の客観指標'!$A$4:$AU$1029,COLUMN('04施策の客観指標'!$AU:$AU),FALSE)</f>
        <v>-</v>
      </c>
      <c r="AJ91" s="38" t="str">
        <f>VLOOKUP($A91&amp;"-"&amp;Z$4,'04施策の客観指標'!$A$4:$AU$1029,COLUMN('04施策の客観指標'!$AU:$AU),FALSE)</f>
        <v>-</v>
      </c>
      <c r="AK91" s="38" t="str">
        <f>VLOOKUP($A91&amp;"-"&amp;AA$4,'04施策の客観指標'!$A$4:$AU$1029,COLUMN('04施策の客観指標'!$AU:$AU),FALSE)</f>
        <v>-</v>
      </c>
      <c r="AL91" s="82">
        <f t="shared" si="440"/>
        <v>1</v>
      </c>
      <c r="AM91" s="37">
        <f t="shared" si="441"/>
        <v>4</v>
      </c>
      <c r="AN91" s="38" t="str">
        <f t="shared" si="442"/>
        <v/>
      </c>
      <c r="AO91" s="38" t="str">
        <f t="shared" si="443"/>
        <v/>
      </c>
      <c r="AP91" s="38" t="str">
        <f t="shared" si="444"/>
        <v/>
      </c>
      <c r="AQ91" s="38" t="str">
        <f t="shared" si="445"/>
        <v/>
      </c>
      <c r="AR91" s="38" t="str">
        <f t="shared" si="446"/>
        <v/>
      </c>
      <c r="AS91" s="38" t="str">
        <f t="shared" si="447"/>
        <v/>
      </c>
      <c r="AT91" s="38" t="str">
        <f t="shared" si="448"/>
        <v/>
      </c>
      <c r="AU91" s="253" t="str">
        <f t="shared" si="449"/>
        <v/>
      </c>
      <c r="AV91" s="81">
        <f t="shared" si="200"/>
        <v>1</v>
      </c>
      <c r="AW91" s="534" t="str">
        <f>IF($K91="○",VLOOKUP($C91&amp;"-"&amp;AW$4,'05市民生活実感調査'!$A$3:$BC$218,COLUMN('05市民生活実感調査'!$O:$O),FALSE),"-")</f>
        <v>-</v>
      </c>
      <c r="AX91" s="535" t="str">
        <f>IF($L91="○",VLOOKUP($C91&amp;"-"&amp;AX$4,'05市民生活実感調査'!$A$3:$BC$218,COLUMN('05市民生活実感調査'!$O:$O),FALSE),"-")</f>
        <v>-</v>
      </c>
      <c r="AY91" s="535" t="str">
        <f>IF($M91="○",VLOOKUP($C91&amp;"-"&amp;AY$4,'05市民生活実感調査'!$A$3:$BC$218,COLUMN('05市民生活実感調査'!$O:$O),FALSE),"-")</f>
        <v>b</v>
      </c>
      <c r="AZ91" s="535" t="str">
        <f>IF($N91="○",VLOOKUP($C91&amp;"-"&amp;AZ$4,'05市民生活実感調査'!$A$3:$BC$218,COLUMN('05市民生活実感調査'!$O:$O),FALSE),"-")</f>
        <v>-</v>
      </c>
      <c r="BA91" s="535" t="str">
        <f>IF($O91="○",VLOOKUP($C91&amp;"-"&amp;BA$4,'05市民生活実感調査'!$A$3:$BC$218,COLUMN('05市民生活実感調査'!$O:$O),FALSE),"-")</f>
        <v>-</v>
      </c>
      <c r="BB91" s="535" t="str">
        <f>IF($P91="○",VLOOKUP($C91&amp;"-"&amp;BB$4,'05市民生活実感調査'!$A$3:$BC$218,COLUMN('05市民生活実感調査'!$O:$O),FALSE),"-")</f>
        <v>-</v>
      </c>
      <c r="BC91" s="535" t="str">
        <f>IF($Q91="○",VLOOKUP($C91&amp;"-"&amp;BC$4,'05市民生活実感調査'!$A$3:$BC$218,COLUMN('05市民生活実感調査'!$O:$O),FALSE),"-")</f>
        <v>-</v>
      </c>
      <c r="BD91" s="535" t="str">
        <f>IF($R91="○",VLOOKUP($C91&amp;"-"&amp;BD$4,'05市民生活実感調査'!$A$3:$BC$218,COLUMN('05市民生活実感調査'!$O:$O),FALSE),"-")</f>
        <v>-</v>
      </c>
      <c r="BE91" s="536" t="str">
        <f t="shared" si="363"/>
        <v>b</v>
      </c>
      <c r="BF91" s="37" t="str">
        <f t="shared" si="450"/>
        <v/>
      </c>
      <c r="BG91" s="38" t="str">
        <f t="shared" si="451"/>
        <v/>
      </c>
      <c r="BH91" s="38">
        <f t="shared" si="452"/>
        <v>3</v>
      </c>
      <c r="BI91" s="38" t="str">
        <f t="shared" si="453"/>
        <v/>
      </c>
      <c r="BJ91" s="38" t="str">
        <f t="shared" si="454"/>
        <v/>
      </c>
      <c r="BK91" s="38" t="str">
        <f t="shared" si="455"/>
        <v/>
      </c>
      <c r="BL91" s="38" t="str">
        <f t="shared" si="456"/>
        <v/>
      </c>
      <c r="BM91" s="38" t="str">
        <f t="shared" si="457"/>
        <v/>
      </c>
      <c r="BN91" s="41">
        <f t="shared" si="458"/>
        <v>0.75</v>
      </c>
      <c r="BO91" s="275" t="s">
        <v>125</v>
      </c>
      <c r="BP91" s="161" t="s">
        <v>2228</v>
      </c>
      <c r="BQ91" s="586" t="str">
        <f>VLOOKUP(AB91&amp;BE91&amp;BO91,[25]プルダウン!$AC$2:$AD$71,2,FALSE)</f>
        <v>B</v>
      </c>
      <c r="BR91" s="587" t="str">
        <f>VLOOKUP(BQ91,プルダウン!$A$1:$B$6,2,FALSE)</f>
        <v>政策の目的がかなり達成されている</v>
      </c>
      <c r="BS91" s="11"/>
      <c r="BT91" s="12"/>
      <c r="BU91" s="161" t="s">
        <v>2263</v>
      </c>
      <c r="BV91" s="491" t="s">
        <v>2874</v>
      </c>
      <c r="BW91" s="115" t="str">
        <f>VLOOKUP($A91&amp;"-"&amp;BW$4,'04施策の客観指標'!$A$4:$AU$1029,COLUMN('04施策の客観指標'!$AQ:$AQ),FALSE)</f>
        <v>-</v>
      </c>
      <c r="BX91" s="7" t="str">
        <f>VLOOKUP($A91&amp;"-"&amp;BX$4,'04施策の客観指標'!$A$4:$AU$1029,COLUMN('04施策の客観指標'!$AQ:$AQ),FALSE)</f>
        <v>-</v>
      </c>
      <c r="BY91" s="7" t="str">
        <f>VLOOKUP($A91&amp;"-"&amp;BY$4,'04施策の客観指標'!$A$4:$AU$1029,COLUMN('04施策の客観指標'!$AQ:$AQ),FALSE)</f>
        <v>-</v>
      </c>
      <c r="BZ91" s="7" t="str">
        <f>VLOOKUP($A91&amp;"-"&amp;BZ$4,'04施策の客観指標'!$A$4:$AU$1029,COLUMN('04施策の客観指標'!$AQ:$AQ),FALSE)</f>
        <v>-</v>
      </c>
      <c r="CA91" s="7" t="str">
        <f>VLOOKUP($A91&amp;"-"&amp;CA$4,'04施策の客観指標'!$A$4:$AU$1029,COLUMN('04施策の客観指標'!$AQ:$AQ),FALSE)</f>
        <v>-</v>
      </c>
      <c r="CB91" s="7" t="str">
        <f>VLOOKUP($A91&amp;"-"&amp;CB$4,'04施策の客観指標'!$A$4:$AU$1029,COLUMN('04施策の客観指標'!$AQ:$AQ),FALSE)</f>
        <v>-</v>
      </c>
      <c r="CC91" s="7" t="str">
        <f>VLOOKUP($A91&amp;"-"&amp;CC$4,'04施策の客観指標'!$A$4:$AU$1029,COLUMN('04施策の客観指標'!$AQ:$AQ),FALSE)</f>
        <v>-</v>
      </c>
      <c r="CD91" s="7" t="str">
        <f>VLOOKUP($A91&amp;"-"&amp;CD$4,'04施策の客観指標'!$A$4:$AU$1029,COLUMN('04施策の客観指標'!$AQ:$AQ),FALSE)</f>
        <v>-</v>
      </c>
      <c r="CE91" s="7" t="str">
        <f>VLOOKUP($A91&amp;"-"&amp;CE$4,'04施策の客観指標'!$A$4:$AU$1029,COLUMN('04施策の客観指標'!$AQ:$AQ),FALSE)</f>
        <v>-</v>
      </c>
      <c r="CF91" s="109" t="str">
        <f t="shared" si="364"/>
        <v>e</v>
      </c>
      <c r="CG91" s="37">
        <f>VLOOKUP($A91&amp;"-"&amp;BW$4,'04施策の客観指標'!$A$4:$AU$1029,COLUMN('04施策の客観指標'!$AU:$AU),FALSE)</f>
        <v>1</v>
      </c>
      <c r="CH91" s="38" t="str">
        <f>VLOOKUP($A91&amp;"-"&amp;BX$4,'04施策の客観指標'!$A$4:$AU$1029,COLUMN('04施策の客観指標'!$AU:$AU),FALSE)</f>
        <v>-</v>
      </c>
      <c r="CI91" s="38" t="str">
        <f>VLOOKUP($A91&amp;"-"&amp;BY$4,'04施策の客観指標'!$A$4:$AU$1029,COLUMN('04施策の客観指標'!$AU:$AU),FALSE)</f>
        <v>-</v>
      </c>
      <c r="CJ91" s="38" t="str">
        <f>VLOOKUP($A91&amp;"-"&amp;BZ$4,'04施策の客観指標'!$A$4:$AU$1029,COLUMN('04施策の客観指標'!$AU:$AU),FALSE)</f>
        <v>-</v>
      </c>
      <c r="CK91" s="38" t="str">
        <f>VLOOKUP($A91&amp;"-"&amp;CA$4,'04施策の客観指標'!$A$4:$AU$1029,COLUMN('04施策の客観指標'!$AU:$AU),FALSE)</f>
        <v>-</v>
      </c>
      <c r="CL91" s="38" t="str">
        <f>VLOOKUP($A91&amp;"-"&amp;CB$4,'04施策の客観指標'!$A$4:$AU$1029,COLUMN('04施策の客観指標'!$AU:$AU),FALSE)</f>
        <v>-</v>
      </c>
      <c r="CM91" s="38" t="str">
        <f>VLOOKUP($A91&amp;"-"&amp;CC$4,'04施策の客観指標'!$A$4:$AU$1029,COLUMN('04施策の客観指標'!$AU:$AU),FALSE)</f>
        <v>-</v>
      </c>
      <c r="CN91" s="38" t="str">
        <f>VLOOKUP($A91&amp;"-"&amp;CD$4,'04施策の客観指標'!$A$4:$AU$1029,COLUMN('04施策の客観指標'!$AU:$AU),FALSE)</f>
        <v>-</v>
      </c>
      <c r="CO91" s="38" t="str">
        <f>VLOOKUP($A91&amp;"-"&amp;CE$4,'04施策の客観指標'!$A$4:$AU$1029,COLUMN('04施策の客観指標'!$AU:$AU),FALSE)</f>
        <v>-</v>
      </c>
      <c r="CP91" s="82">
        <f t="shared" si="365"/>
        <v>1</v>
      </c>
      <c r="CQ91" s="37" t="str">
        <f t="shared" si="301"/>
        <v/>
      </c>
      <c r="CR91" s="38" t="str">
        <f t="shared" si="302"/>
        <v/>
      </c>
      <c r="CS91" s="38" t="str">
        <f t="shared" si="303"/>
        <v/>
      </c>
      <c r="CT91" s="38" t="str">
        <f t="shared" si="304"/>
        <v/>
      </c>
      <c r="CU91" s="38" t="str">
        <f t="shared" si="305"/>
        <v/>
      </c>
      <c r="CV91" s="38" t="str">
        <f t="shared" si="306"/>
        <v/>
      </c>
      <c r="CW91" s="38" t="str">
        <f t="shared" si="307"/>
        <v/>
      </c>
      <c r="CX91" s="38" t="str">
        <f t="shared" si="308"/>
        <v/>
      </c>
      <c r="CY91" s="38" t="str">
        <f t="shared" si="309"/>
        <v/>
      </c>
      <c r="CZ91" s="41">
        <f t="shared" si="366"/>
        <v>0</v>
      </c>
      <c r="DA91" s="37" t="str">
        <f>IF($K91="○",VLOOKUP($C91&amp;"-"&amp;DA$4,'05市民生活実感調査'!$A$3:$BC$218,COLUMN('05市民生活実感調査'!$Y:$Y),FALSE),"-")</f>
        <v>-</v>
      </c>
      <c r="DB91" s="38" t="str">
        <f>IF($L91="○",VLOOKUP($C91&amp;"-"&amp;DB$4,'05市民生活実感調査'!$A$3:$BC$218,COLUMN('05市民生活実感調査'!$Y:$Y),FALSE),"-")</f>
        <v>-</v>
      </c>
      <c r="DC91" s="38" t="str">
        <f>IF($M91="○",VLOOKUP($C91&amp;"-"&amp;DC$4,'05市民生活実感調査'!$A$3:$BC$218,COLUMN('05市民生活実感調査'!$Y:$Y),FALSE),"-")</f>
        <v>-</v>
      </c>
      <c r="DD91" s="38" t="str">
        <f>IF($N91="○",VLOOKUP($C91&amp;"-"&amp;DD$4,'05市民生活実感調査'!$A$3:$BC$218,COLUMN('05市民生活実感調査'!$Y:$Y),FALSE),"-")</f>
        <v>-</v>
      </c>
      <c r="DE91" s="38" t="str">
        <f>IF($O91="○",VLOOKUP($C91&amp;"-"&amp;DE$4,'05市民生活実感調査'!$A$3:$BC$218,COLUMN('05市民生活実感調査'!$Y:$Y),FALSE),"-")</f>
        <v>-</v>
      </c>
      <c r="DF91" s="38" t="str">
        <f>IF($P91="○",VLOOKUP($C91&amp;"-"&amp;DF$4,'05市民生活実感調査'!$A$3:$BC$218,COLUMN('05市民生活実感調査'!$Y:$Y),FALSE),"-")</f>
        <v>-</v>
      </c>
      <c r="DG91" s="38" t="str">
        <f>IF($Q91="○",VLOOKUP($C91&amp;"-"&amp;DG$4,'05市民生活実感調査'!$A$3:$BC$218,COLUMN('05市民生活実感調査'!$Y:$Y),FALSE),"-")</f>
        <v>-</v>
      </c>
      <c r="DH91" s="38" t="str">
        <f>IF($R91="○",VLOOKUP($C91&amp;"-"&amp;DH$4,'05市民生活実感調査'!$A$3:$BC$218,COLUMN('05市民生活実感調査'!$Y:$Y),FALSE),"-")</f>
        <v>-</v>
      </c>
      <c r="DI91" s="109" t="e">
        <f t="shared" si="367"/>
        <v>#DIV/0!</v>
      </c>
      <c r="DJ91" s="37" t="str">
        <f t="shared" si="368"/>
        <v/>
      </c>
      <c r="DK91" s="38" t="str">
        <f t="shared" si="310"/>
        <v/>
      </c>
      <c r="DL91" s="38" t="str">
        <f t="shared" si="311"/>
        <v/>
      </c>
      <c r="DM91" s="38" t="str">
        <f t="shared" si="312"/>
        <v/>
      </c>
      <c r="DN91" s="38" t="str">
        <f t="shared" si="313"/>
        <v/>
      </c>
      <c r="DO91" s="38" t="str">
        <f t="shared" si="314"/>
        <v/>
      </c>
      <c r="DP91" s="38" t="str">
        <f t="shared" si="315"/>
        <v/>
      </c>
      <c r="DQ91" s="38" t="str">
        <f t="shared" si="316"/>
        <v/>
      </c>
      <c r="DR91" s="41" t="e">
        <f t="shared" si="369"/>
        <v>#DIV/0!</v>
      </c>
      <c r="DS91" s="13" t="str">
        <f t="shared" si="370"/>
        <v>市民実感</v>
      </c>
      <c r="DT91" s="5" t="str">
        <f t="shared" si="371"/>
        <v>町並みの美しさは実感されてこそ価値があるので，市民生活実感評価を重視する。</v>
      </c>
      <c r="DU91" s="108" t="e">
        <f>VLOOKUP(CF91&amp;DI91&amp;DS91,プルダウン!$AC$2:$AD$51,2,FALSE)</f>
        <v>#DIV/0!</v>
      </c>
      <c r="DV91" s="12" t="e">
        <f>VLOOKUP(DU91,プルダウン!$A$1:$B$6,2,FALSE)</f>
        <v>#DIV/0!</v>
      </c>
      <c r="DW91" s="11"/>
      <c r="DX91" s="12"/>
      <c r="DY91" s="22" t="s">
        <v>81</v>
      </c>
      <c r="DZ91" s="116"/>
      <c r="EA91" s="115" t="str">
        <f>VLOOKUP($A91&amp;"-"&amp;EA$4,'04施策の客観指標'!$A$4:$AU$1029,COLUMN('04施策の客観指標'!$AR:$AR),FALSE)</f>
        <v>-</v>
      </c>
      <c r="EB91" s="7" t="str">
        <f>VLOOKUP($A91&amp;"-"&amp;EB$4,'04施策の客観指標'!$A$4:$AU$1029,COLUMN('04施策の客観指標'!$AR:$AR),FALSE)</f>
        <v>-</v>
      </c>
      <c r="EC91" s="7" t="str">
        <f>VLOOKUP($A91&amp;"-"&amp;EC$4,'04施策の客観指標'!$A$4:$AU$1029,COLUMN('04施策の客観指標'!$AR:$AR),FALSE)</f>
        <v>-</v>
      </c>
      <c r="ED91" s="7" t="str">
        <f>VLOOKUP($A91&amp;"-"&amp;ED$4,'04施策の客観指標'!$A$4:$AU$1029,COLUMN('04施策の客観指標'!$AR:$AR),FALSE)</f>
        <v>-</v>
      </c>
      <c r="EE91" s="7" t="str">
        <f>VLOOKUP($A91&amp;"-"&amp;EE$4,'04施策の客観指標'!$A$4:$AU$1029,COLUMN('04施策の客観指標'!$AR:$AR),FALSE)</f>
        <v>-</v>
      </c>
      <c r="EF91" s="7" t="str">
        <f>VLOOKUP($A91&amp;"-"&amp;EF$4,'04施策の客観指標'!$A$4:$AU$1029,COLUMN('04施策の客観指標'!$AR:$AR),FALSE)</f>
        <v>-</v>
      </c>
      <c r="EG91" s="7" t="str">
        <f>VLOOKUP($A91&amp;"-"&amp;EG$4,'04施策の客観指標'!$A$4:$AU$1029,COLUMN('04施策の客観指標'!$AR:$AR),FALSE)</f>
        <v>-</v>
      </c>
      <c r="EH91" s="7" t="str">
        <f>VLOOKUP($A91&amp;"-"&amp;EH$4,'04施策の客観指標'!$A$4:$AU$1029,COLUMN('04施策の客観指標'!$AR:$AR),FALSE)</f>
        <v>-</v>
      </c>
      <c r="EI91" s="7" t="str">
        <f>VLOOKUP($A91&amp;"-"&amp;EI$4,'04施策の客観指標'!$A$4:$AU$1029,COLUMN('04施策の客観指標'!$AR:$AR),FALSE)</f>
        <v>-</v>
      </c>
      <c r="EJ91" s="109" t="str">
        <f t="shared" si="372"/>
        <v>e</v>
      </c>
      <c r="EK91" s="37">
        <f>VLOOKUP($A91&amp;"-"&amp;EA$4,'04施策の客観指標'!$A$4:$AU$1029,COLUMN('04施策の客観指標'!$AU:$AU),FALSE)</f>
        <v>1</v>
      </c>
      <c r="EL91" s="38" t="str">
        <f>VLOOKUP($A91&amp;"-"&amp;EB$4,'04施策の客観指標'!$A$4:$AU$1029,COLUMN('04施策の客観指標'!$AU:$AU),FALSE)</f>
        <v>-</v>
      </c>
      <c r="EM91" s="38" t="str">
        <f>VLOOKUP($A91&amp;"-"&amp;EC$4,'04施策の客観指標'!$A$4:$AU$1029,COLUMN('04施策の客観指標'!$AU:$AU),FALSE)</f>
        <v>-</v>
      </c>
      <c r="EN91" s="38" t="str">
        <f>VLOOKUP($A91&amp;"-"&amp;ED$4,'04施策の客観指標'!$A$4:$AU$1029,COLUMN('04施策の客観指標'!$AU:$AU),FALSE)</f>
        <v>-</v>
      </c>
      <c r="EO91" s="38" t="str">
        <f>VLOOKUP($A91&amp;"-"&amp;EE$4,'04施策の客観指標'!$A$4:$AU$1029,COLUMN('04施策の客観指標'!$AU:$AU),FALSE)</f>
        <v>-</v>
      </c>
      <c r="EP91" s="38" t="str">
        <f>VLOOKUP($A91&amp;"-"&amp;EF$4,'04施策の客観指標'!$A$4:$AU$1029,COLUMN('04施策の客観指標'!$AU:$AU),FALSE)</f>
        <v>-</v>
      </c>
      <c r="EQ91" s="38" t="str">
        <f>VLOOKUP($A91&amp;"-"&amp;EG$4,'04施策の客観指標'!$A$4:$AU$1029,COLUMN('04施策の客観指標'!$AU:$AU),FALSE)</f>
        <v>-</v>
      </c>
      <c r="ER91" s="38" t="str">
        <f>VLOOKUP($A91&amp;"-"&amp;EH$4,'04施策の客観指標'!$A$4:$AU$1029,COLUMN('04施策の客観指標'!$AU:$AU),FALSE)</f>
        <v>-</v>
      </c>
      <c r="ES91" s="38" t="str">
        <f>VLOOKUP($A91&amp;"-"&amp;EI$4,'04施策の客観指標'!$A$4:$AU$1029,COLUMN('04施策の客観指標'!$AU:$AU),FALSE)</f>
        <v>-</v>
      </c>
      <c r="ET91" s="82">
        <f t="shared" si="373"/>
        <v>1</v>
      </c>
      <c r="EU91" s="37" t="str">
        <f t="shared" si="374"/>
        <v/>
      </c>
      <c r="EV91" s="38" t="str">
        <f t="shared" si="317"/>
        <v/>
      </c>
      <c r="EW91" s="38" t="str">
        <f t="shared" si="318"/>
        <v/>
      </c>
      <c r="EX91" s="38" t="str">
        <f t="shared" si="319"/>
        <v/>
      </c>
      <c r="EY91" s="38" t="str">
        <f t="shared" si="320"/>
        <v/>
      </c>
      <c r="EZ91" s="38" t="str">
        <f t="shared" si="321"/>
        <v/>
      </c>
      <c r="FA91" s="38" t="str">
        <f t="shared" si="322"/>
        <v/>
      </c>
      <c r="FB91" s="38" t="str">
        <f t="shared" si="323"/>
        <v/>
      </c>
      <c r="FC91" s="38" t="str">
        <f t="shared" si="324"/>
        <v/>
      </c>
      <c r="FD91" s="41">
        <f t="shared" si="375"/>
        <v>0</v>
      </c>
      <c r="FE91" s="37" t="str">
        <f>IF($K91="○",VLOOKUP($C91&amp;"-"&amp;FE$4,'05市民生活実感調査'!$A$3:$BC$218,COLUMN('05市民生活実感調査'!$AI:$AI),FALSE),"-")</f>
        <v>-</v>
      </c>
      <c r="FF91" s="38" t="str">
        <f>IF($L91="○",VLOOKUP($C91&amp;"-"&amp;FF$4,'05市民生活実感調査'!$A$3:$BC$218,COLUMN('05市民生活実感調査'!$AI:$AI),FALSE),"-")</f>
        <v>-</v>
      </c>
      <c r="FG91" s="38" t="str">
        <f>IF($M91="○",VLOOKUP($C91&amp;"-"&amp;FG$4,'05市民生活実感調査'!$A$3:$BC$218,COLUMN('05市民生活実感調査'!$AI:$AI),FALSE),"-")</f>
        <v>-</v>
      </c>
      <c r="FH91" s="38" t="str">
        <f>IF($N91="○",VLOOKUP($C91&amp;"-"&amp;FH$4,'05市民生活実感調査'!$A$3:$BC$218,COLUMN('05市民生活実感調査'!$AI:$AI),FALSE),"-")</f>
        <v>-</v>
      </c>
      <c r="FI91" s="38" t="str">
        <f>IF($O91="○",VLOOKUP($C91&amp;"-"&amp;FI$4,'05市民生活実感調査'!$A$3:$BC$218,COLUMN('05市民生活実感調査'!$AI:$AI),FALSE),"-")</f>
        <v>-</v>
      </c>
      <c r="FJ91" s="38" t="str">
        <f>IF($P91="○",VLOOKUP($C91&amp;"-"&amp;FJ$4,'05市民生活実感調査'!$A$3:$BC$218,COLUMN('05市民生活実感調査'!$AI:$AI),FALSE),"-")</f>
        <v>-</v>
      </c>
      <c r="FK91" s="38" t="str">
        <f>IF($Q91="○",VLOOKUP($C91&amp;"-"&amp;FK$4,'05市民生活実感調査'!$A$3:$BC$218,COLUMN('05市民生活実感調査'!$AI:$AI),FALSE),"-")</f>
        <v>-</v>
      </c>
      <c r="FL91" s="38" t="str">
        <f>IF($R91="○",VLOOKUP($C91&amp;"-"&amp;FL$4,'05市民生活実感調査'!$A$3:$BC$218,COLUMN('05市民生活実感調査'!$AI:$AI),FALSE),"-")</f>
        <v>-</v>
      </c>
      <c r="FM91" s="109" t="e">
        <f t="shared" si="376"/>
        <v>#DIV/0!</v>
      </c>
      <c r="FN91" s="37" t="str">
        <f t="shared" si="377"/>
        <v/>
      </c>
      <c r="FO91" s="38" t="str">
        <f t="shared" si="325"/>
        <v/>
      </c>
      <c r="FP91" s="38" t="str">
        <f t="shared" si="326"/>
        <v/>
      </c>
      <c r="FQ91" s="38" t="str">
        <f t="shared" si="327"/>
        <v/>
      </c>
      <c r="FR91" s="38" t="str">
        <f t="shared" si="328"/>
        <v/>
      </c>
      <c r="FS91" s="38" t="str">
        <f t="shared" si="329"/>
        <v/>
      </c>
      <c r="FT91" s="38" t="str">
        <f t="shared" si="330"/>
        <v/>
      </c>
      <c r="FU91" s="38" t="str">
        <f t="shared" si="331"/>
        <v/>
      </c>
      <c r="FV91" s="41" t="e">
        <f t="shared" si="378"/>
        <v>#DIV/0!</v>
      </c>
      <c r="FW91" s="13" t="str">
        <f t="shared" si="379"/>
        <v>市民実感</v>
      </c>
      <c r="FX91" s="5" t="str">
        <f t="shared" si="380"/>
        <v>町並みの美しさは実感されてこそ価値があるので，市民生活実感評価を重視する。</v>
      </c>
      <c r="FY91" s="108" t="e">
        <f>VLOOKUP(EJ91&amp;FM91&amp;FW91,プルダウン!$AC$2:$AD$51,2,FALSE)</f>
        <v>#DIV/0!</v>
      </c>
      <c r="FZ91" s="12" t="e">
        <f>VLOOKUP(FY91,プルダウン!$A$1:$B$6,2,FALSE)</f>
        <v>#DIV/0!</v>
      </c>
      <c r="GA91" s="11"/>
      <c r="GB91" s="12"/>
      <c r="GC91" s="22" t="s">
        <v>81</v>
      </c>
      <c r="GD91" s="116"/>
      <c r="GE91" s="115" t="str">
        <f>VLOOKUP($A91&amp;"-"&amp;GE$4,'04施策の客観指標'!$A$4:$AU$1029,COLUMN('04施策の客観指標'!$AS:$AS),FALSE)</f>
        <v>-</v>
      </c>
      <c r="GF91" s="7" t="str">
        <f>VLOOKUP($A91&amp;"-"&amp;GF$4,'04施策の客観指標'!$A$4:$AU$1029,COLUMN('04施策の客観指標'!$AS:$AS),FALSE)</f>
        <v>-</v>
      </c>
      <c r="GG91" s="7" t="str">
        <f>VLOOKUP($A91&amp;"-"&amp;GG$4,'04施策の客観指標'!$A$4:$AU$1029,COLUMN('04施策の客観指標'!$AS:$AS),FALSE)</f>
        <v>-</v>
      </c>
      <c r="GH91" s="7" t="str">
        <f>VLOOKUP($A91&amp;"-"&amp;GH$4,'04施策の客観指標'!$A$4:$AU$1029,COLUMN('04施策の客観指標'!$AS:$AS),FALSE)</f>
        <v>-</v>
      </c>
      <c r="GI91" s="7" t="str">
        <f>VLOOKUP($A91&amp;"-"&amp;GI$4,'04施策の客観指標'!$A$4:$AU$1029,COLUMN('04施策の客観指標'!$AS:$AS),FALSE)</f>
        <v>-</v>
      </c>
      <c r="GJ91" s="7" t="str">
        <f>VLOOKUP($A91&amp;"-"&amp;GJ$4,'04施策の客観指標'!$A$4:$AU$1029,COLUMN('04施策の客観指標'!$AS:$AS),FALSE)</f>
        <v>-</v>
      </c>
      <c r="GK91" s="7" t="str">
        <f>VLOOKUP($A91&amp;"-"&amp;GK$4,'04施策の客観指標'!$A$4:$AU$1029,COLUMN('04施策の客観指標'!$AS:$AS),FALSE)</f>
        <v>-</v>
      </c>
      <c r="GL91" s="7" t="str">
        <f>VLOOKUP($A91&amp;"-"&amp;GL$4,'04施策の客観指標'!$A$4:$AU$1029,COLUMN('04施策の客観指標'!$AS:$AS),FALSE)</f>
        <v>-</v>
      </c>
      <c r="GM91" s="7" t="str">
        <f>VLOOKUP($A91&amp;"-"&amp;GM$4,'04施策の客観指標'!$A$4:$AU$1029,COLUMN('04施策の客観指標'!$AS:$AS),FALSE)</f>
        <v>-</v>
      </c>
      <c r="GN91" s="109" t="str">
        <f t="shared" si="381"/>
        <v>e</v>
      </c>
      <c r="GO91" s="37">
        <f>VLOOKUP($A91&amp;"-"&amp;GE$4,'04施策の客観指標'!$A$4:$AU$1029,COLUMN('04施策の客観指標'!$AU:$AU),FALSE)</f>
        <v>1</v>
      </c>
      <c r="GP91" s="38" t="str">
        <f>VLOOKUP($A91&amp;"-"&amp;GF$4,'04施策の客観指標'!$A$4:$AU$1029,COLUMN('04施策の客観指標'!$AU:$AU),FALSE)</f>
        <v>-</v>
      </c>
      <c r="GQ91" s="38" t="str">
        <f>VLOOKUP($A91&amp;"-"&amp;GG$4,'04施策の客観指標'!$A$4:$AU$1029,COLUMN('04施策の客観指標'!$AU:$AU),FALSE)</f>
        <v>-</v>
      </c>
      <c r="GR91" s="38" t="str">
        <f>VLOOKUP($A91&amp;"-"&amp;GH$4,'04施策の客観指標'!$A$4:$AU$1029,COLUMN('04施策の客観指標'!$AU:$AU),FALSE)</f>
        <v>-</v>
      </c>
      <c r="GS91" s="38" t="str">
        <f>VLOOKUP($A91&amp;"-"&amp;GI$4,'04施策の客観指標'!$A$4:$AU$1029,COLUMN('04施策の客観指標'!$AU:$AU),FALSE)</f>
        <v>-</v>
      </c>
      <c r="GT91" s="38" t="str">
        <f>VLOOKUP($A91&amp;"-"&amp;GJ$4,'04施策の客観指標'!$A$4:$AU$1029,COLUMN('04施策の客観指標'!$AU:$AU),FALSE)</f>
        <v>-</v>
      </c>
      <c r="GU91" s="38" t="str">
        <f>VLOOKUP($A91&amp;"-"&amp;GK$4,'04施策の客観指標'!$A$4:$AU$1029,COLUMN('04施策の客観指標'!$AU:$AU),FALSE)</f>
        <v>-</v>
      </c>
      <c r="GV91" s="38" t="str">
        <f>VLOOKUP($A91&amp;"-"&amp;GL$4,'04施策の客観指標'!$A$4:$AU$1029,COLUMN('04施策の客観指標'!$AU:$AU),FALSE)</f>
        <v>-</v>
      </c>
      <c r="GW91" s="38" t="str">
        <f>VLOOKUP($A91&amp;"-"&amp;GM$4,'04施策の客観指標'!$A$4:$AU$1029,COLUMN('04施策の客観指標'!$AU:$AU),FALSE)</f>
        <v>-</v>
      </c>
      <c r="GX91" s="82">
        <f t="shared" si="382"/>
        <v>1</v>
      </c>
      <c r="GY91" s="37" t="str">
        <f t="shared" si="383"/>
        <v/>
      </c>
      <c r="GZ91" s="38" t="str">
        <f t="shared" si="332"/>
        <v/>
      </c>
      <c r="HA91" s="38" t="str">
        <f t="shared" si="333"/>
        <v/>
      </c>
      <c r="HB91" s="38" t="str">
        <f t="shared" si="334"/>
        <v/>
      </c>
      <c r="HC91" s="38" t="str">
        <f t="shared" si="335"/>
        <v/>
      </c>
      <c r="HD91" s="38" t="str">
        <f t="shared" si="336"/>
        <v/>
      </c>
      <c r="HE91" s="38" t="str">
        <f t="shared" si="337"/>
        <v/>
      </c>
      <c r="HF91" s="38" t="str">
        <f t="shared" si="338"/>
        <v/>
      </c>
      <c r="HG91" s="38" t="str">
        <f t="shared" si="339"/>
        <v/>
      </c>
      <c r="HH91" s="41">
        <f t="shared" si="384"/>
        <v>0</v>
      </c>
      <c r="HI91" s="37" t="str">
        <f>IF($K91="○",VLOOKUP($C91&amp;"-"&amp;HI$4,'05市民生活実感調査'!$A$3:$BC$218,COLUMN('05市民生活実感調査'!$AS:$AS),FALSE),"-")</f>
        <v>-</v>
      </c>
      <c r="HJ91" s="38" t="str">
        <f>IF($L91="○",VLOOKUP($C91&amp;"-"&amp;HJ$4,'05市民生活実感調査'!$A$3:$BC$218,COLUMN('05市民生活実感調査'!$AS:$AS),FALSE),"-")</f>
        <v>-</v>
      </c>
      <c r="HK91" s="38" t="str">
        <f>IF($M91="○",VLOOKUP($C91&amp;"-"&amp;HK$4,'05市民生活実感調査'!$A$3:$BC$218,COLUMN('05市民生活実感調査'!$AS:$AS),FALSE),"-")</f>
        <v>-</v>
      </c>
      <c r="HL91" s="38" t="str">
        <f>IF($N91="○",VLOOKUP($C91&amp;"-"&amp;HL$4,'05市民生活実感調査'!$A$3:$BC$218,COLUMN('05市民生活実感調査'!$AS:$AS),FALSE),"-")</f>
        <v>-</v>
      </c>
      <c r="HM91" s="38" t="str">
        <f>IF($O91="○",VLOOKUP($C91&amp;"-"&amp;HM$4,'05市民生活実感調査'!$A$3:$BC$218,COLUMN('05市民生活実感調査'!$AS:$AS),FALSE),"-")</f>
        <v>-</v>
      </c>
      <c r="HN91" s="38" t="str">
        <f>IF($P91="○",VLOOKUP($C91&amp;"-"&amp;HN$4,'05市民生活実感調査'!$A$3:$BC$218,COLUMN('05市民生活実感調査'!$AS:$AS),FALSE),"-")</f>
        <v>-</v>
      </c>
      <c r="HO91" s="38" t="str">
        <f>IF($Q91="○",VLOOKUP($C91&amp;"-"&amp;HO$4,'05市民生活実感調査'!$A$3:$BC$218,COLUMN('05市民生活実感調査'!$AS:$AS),FALSE),"-")</f>
        <v>-</v>
      </c>
      <c r="HP91" s="38" t="str">
        <f>IF($R91="○",VLOOKUP($C91&amp;"-"&amp;HP$4,'05市民生活実感調査'!$A$3:$BC$218,COLUMN('05市民生活実感調査'!$AS:$AS),FALSE),"-")</f>
        <v>-</v>
      </c>
      <c r="HQ91" s="109" t="e">
        <f t="shared" si="385"/>
        <v>#DIV/0!</v>
      </c>
      <c r="HR91" s="37" t="str">
        <f t="shared" si="386"/>
        <v/>
      </c>
      <c r="HS91" s="38" t="str">
        <f t="shared" si="340"/>
        <v/>
      </c>
      <c r="HT91" s="38" t="str">
        <f t="shared" si="341"/>
        <v/>
      </c>
      <c r="HU91" s="38" t="str">
        <f t="shared" si="342"/>
        <v/>
      </c>
      <c r="HV91" s="38" t="str">
        <f t="shared" si="343"/>
        <v/>
      </c>
      <c r="HW91" s="38" t="str">
        <f t="shared" si="344"/>
        <v/>
      </c>
      <c r="HX91" s="38" t="str">
        <f t="shared" si="345"/>
        <v/>
      </c>
      <c r="HY91" s="38" t="str">
        <f t="shared" si="346"/>
        <v/>
      </c>
      <c r="HZ91" s="41" t="e">
        <f t="shared" si="387"/>
        <v>#DIV/0!</v>
      </c>
      <c r="IA91" s="13" t="str">
        <f t="shared" si="388"/>
        <v>市民実感</v>
      </c>
      <c r="IB91" s="5" t="str">
        <f t="shared" si="389"/>
        <v>町並みの美しさは実感されてこそ価値があるので，市民生活実感評価を重視する。</v>
      </c>
      <c r="IC91" s="108" t="e">
        <f>VLOOKUP(GN91&amp;HQ91&amp;IA91,プルダウン!$AC$2:$AD$51,2,FALSE)</f>
        <v>#DIV/0!</v>
      </c>
      <c r="ID91" s="12" t="e">
        <f>VLOOKUP(IC91,プルダウン!$A$1:$B$6,2,FALSE)</f>
        <v>#DIV/0!</v>
      </c>
      <c r="IE91" s="11"/>
      <c r="IF91" s="12"/>
      <c r="IG91" s="22" t="s">
        <v>81</v>
      </c>
      <c r="IH91" s="116"/>
      <c r="II91" s="115" t="str">
        <f>VLOOKUP($A91&amp;"-"&amp;II$4,'04施策の客観指標'!$A$4:$AU$1029,COLUMN('04施策の客観指標'!$AT:$AT),FALSE)</f>
        <v>-</v>
      </c>
      <c r="IJ91" s="7" t="str">
        <f>VLOOKUP($A91&amp;"-"&amp;IJ$4,'04施策の客観指標'!$A$4:$AU$1029,COLUMN('04施策の客観指標'!$AT:$AT),FALSE)</f>
        <v>-</v>
      </c>
      <c r="IK91" s="7" t="str">
        <f>VLOOKUP($A91&amp;"-"&amp;IK$4,'04施策の客観指標'!$A$4:$AU$1029,COLUMN('04施策の客観指標'!$AT:$AT),FALSE)</f>
        <v>-</v>
      </c>
      <c r="IL91" s="7" t="str">
        <f>VLOOKUP($A91&amp;"-"&amp;IL$4,'04施策の客観指標'!$A$4:$AU$1029,COLUMN('04施策の客観指標'!$AT:$AT),FALSE)</f>
        <v>-</v>
      </c>
      <c r="IM91" s="7" t="str">
        <f>VLOOKUP($A91&amp;"-"&amp;IM$4,'04施策の客観指標'!$A$4:$AU$1029,COLUMN('04施策の客観指標'!$AT:$AT),FALSE)</f>
        <v>-</v>
      </c>
      <c r="IN91" s="7" t="str">
        <f>VLOOKUP($A91&amp;"-"&amp;IN$4,'04施策の客観指標'!$A$4:$AU$1029,COLUMN('04施策の客観指標'!$AT:$AT),FALSE)</f>
        <v>-</v>
      </c>
      <c r="IO91" s="7" t="str">
        <f>VLOOKUP($A91&amp;"-"&amp;IO$4,'04施策の客観指標'!$A$4:$AU$1029,COLUMN('04施策の客観指標'!$AT:$AT),FALSE)</f>
        <v>-</v>
      </c>
      <c r="IP91" s="7" t="str">
        <f>VLOOKUP($A91&amp;"-"&amp;IP$4,'04施策の客観指標'!$A$4:$AU$1029,COLUMN('04施策の客観指標'!$AT:$AT),FALSE)</f>
        <v>-</v>
      </c>
      <c r="IQ91" s="7" t="str">
        <f>VLOOKUP($A91&amp;"-"&amp;IQ$4,'04施策の客観指標'!$A$4:$AU$1029,COLUMN('04施策の客観指標'!$AT:$AT),FALSE)</f>
        <v>-</v>
      </c>
      <c r="IR91" s="109" t="str">
        <f t="shared" si="390"/>
        <v>e</v>
      </c>
      <c r="IS91" s="37">
        <f>VLOOKUP($A91&amp;"-"&amp;II$4,'04施策の客観指標'!$A$4:$AU$1029,COLUMN('04施策の客観指標'!$AU:$AU),FALSE)</f>
        <v>1</v>
      </c>
      <c r="IT91" s="38" t="str">
        <f>VLOOKUP($A91&amp;"-"&amp;IJ$4,'04施策の客観指標'!$A$4:$AU$1029,COLUMN('04施策の客観指標'!$AU:$AU),FALSE)</f>
        <v>-</v>
      </c>
      <c r="IU91" s="38" t="str">
        <f>VLOOKUP($A91&amp;"-"&amp;IK$4,'04施策の客観指標'!$A$4:$AU$1029,COLUMN('04施策の客観指標'!$AU:$AU),FALSE)</f>
        <v>-</v>
      </c>
      <c r="IV91" s="38" t="str">
        <f>VLOOKUP($A91&amp;"-"&amp;IL$4,'04施策の客観指標'!$A$4:$AU$1029,COLUMN('04施策の客観指標'!$AU:$AU),FALSE)</f>
        <v>-</v>
      </c>
      <c r="IW91" s="38" t="str">
        <f>VLOOKUP($A91&amp;"-"&amp;IM$4,'04施策の客観指標'!$A$4:$AU$1029,COLUMN('04施策の客観指標'!$AU:$AU),FALSE)</f>
        <v>-</v>
      </c>
      <c r="IX91" s="38" t="str">
        <f>VLOOKUP($A91&amp;"-"&amp;IN$4,'04施策の客観指標'!$A$4:$AU$1029,COLUMN('04施策の客観指標'!$AU:$AU),FALSE)</f>
        <v>-</v>
      </c>
      <c r="IY91" s="38" t="str">
        <f>VLOOKUP($A91&amp;"-"&amp;IO$4,'04施策の客観指標'!$A$4:$AU$1029,COLUMN('04施策の客観指標'!$AU:$AU),FALSE)</f>
        <v>-</v>
      </c>
      <c r="IZ91" s="38" t="str">
        <f>VLOOKUP($A91&amp;"-"&amp;IP$4,'04施策の客観指標'!$A$4:$AU$1029,COLUMN('04施策の客観指標'!$AU:$AU),FALSE)</f>
        <v>-</v>
      </c>
      <c r="JA91" s="38" t="str">
        <f>VLOOKUP($A91&amp;"-"&amp;IQ$4,'04施策の客観指標'!$A$4:$AU$1029,COLUMN('04施策の客観指標'!$AU:$AU),FALSE)</f>
        <v>-</v>
      </c>
      <c r="JB91" s="82">
        <f t="shared" si="391"/>
        <v>1</v>
      </c>
      <c r="JC91" s="37" t="str">
        <f t="shared" si="392"/>
        <v/>
      </c>
      <c r="JD91" s="38" t="str">
        <f t="shared" si="347"/>
        <v/>
      </c>
      <c r="JE91" s="38" t="str">
        <f t="shared" si="348"/>
        <v/>
      </c>
      <c r="JF91" s="38" t="str">
        <f t="shared" si="349"/>
        <v/>
      </c>
      <c r="JG91" s="38" t="str">
        <f t="shared" si="350"/>
        <v/>
      </c>
      <c r="JH91" s="38" t="str">
        <f t="shared" si="351"/>
        <v/>
      </c>
      <c r="JI91" s="38" t="str">
        <f t="shared" si="352"/>
        <v/>
      </c>
      <c r="JJ91" s="38" t="str">
        <f t="shared" si="353"/>
        <v/>
      </c>
      <c r="JK91" s="38" t="str">
        <f t="shared" si="354"/>
        <v/>
      </c>
      <c r="JL91" s="41">
        <f t="shared" si="393"/>
        <v>0</v>
      </c>
      <c r="JM91" s="37" t="str">
        <f>IF($K91="○",VLOOKUP($C91&amp;"-"&amp;JM$4,'05市民生活実感調査'!$A$3:$BC$218,COLUMN('05市民生活実感調査'!$BC:$BC),FALSE),"-")</f>
        <v>-</v>
      </c>
      <c r="JN91" s="38" t="str">
        <f>IF($L91="○",VLOOKUP($C91&amp;"-"&amp;JN$4,'05市民生活実感調査'!$A$3:$BC$218,COLUMN('05市民生活実感調査'!$BC:$BC),FALSE),"-")</f>
        <v>-</v>
      </c>
      <c r="JO91" s="38" t="str">
        <f>IF($M91="○",VLOOKUP($C91&amp;"-"&amp;JO$4,'05市民生活実感調査'!$A$3:$BC$218,COLUMN('05市民生活実感調査'!$BC:$BC),FALSE),"-")</f>
        <v>-</v>
      </c>
      <c r="JP91" s="38" t="str">
        <f>IF($N91="○",VLOOKUP($C91&amp;"-"&amp;JP$4,'05市民生活実感調査'!$A$3:$BC$218,COLUMN('05市民生活実感調査'!$BC:$BC),FALSE),"-")</f>
        <v>-</v>
      </c>
      <c r="JQ91" s="38" t="str">
        <f>IF($O91="○",VLOOKUP($C91&amp;"-"&amp;JQ$4,'05市民生活実感調査'!$A$3:$BC$218,COLUMN('05市民生活実感調査'!$BC:$BC),FALSE),"-")</f>
        <v>-</v>
      </c>
      <c r="JR91" s="38" t="str">
        <f>IF($P91="○",VLOOKUP($C91&amp;"-"&amp;JR$4,'05市民生活実感調査'!$A$3:$BC$218,COLUMN('05市民生活実感調査'!$BC:$BC),FALSE),"-")</f>
        <v>-</v>
      </c>
      <c r="JS91" s="38" t="str">
        <f>IF($Q91="○",VLOOKUP($C91&amp;"-"&amp;JS$4,'05市民生活実感調査'!$A$3:$BC$218,COLUMN('05市民生活実感調査'!$BC:$BC),FALSE),"-")</f>
        <v>-</v>
      </c>
      <c r="JT91" s="38" t="str">
        <f>IF($R91="○",VLOOKUP($C91&amp;"-"&amp;JT$4,'05市民生活実感調査'!$A$3:$BC$218,COLUMN('05市民生活実感調査'!$BC:$BC),FALSE),"-")</f>
        <v>-</v>
      </c>
      <c r="JU91" s="109" t="e">
        <f t="shared" si="394"/>
        <v>#DIV/0!</v>
      </c>
      <c r="JV91" s="37" t="str">
        <f t="shared" si="395"/>
        <v/>
      </c>
      <c r="JW91" s="38" t="str">
        <f t="shared" si="355"/>
        <v/>
      </c>
      <c r="JX91" s="38" t="str">
        <f t="shared" si="356"/>
        <v/>
      </c>
      <c r="JY91" s="38" t="str">
        <f t="shared" si="357"/>
        <v/>
      </c>
      <c r="JZ91" s="38" t="str">
        <f t="shared" si="358"/>
        <v/>
      </c>
      <c r="KA91" s="38" t="str">
        <f t="shared" si="359"/>
        <v/>
      </c>
      <c r="KB91" s="38" t="str">
        <f t="shared" si="360"/>
        <v/>
      </c>
      <c r="KC91" s="38" t="str">
        <f t="shared" si="361"/>
        <v/>
      </c>
      <c r="KD91" s="41" t="e">
        <f t="shared" si="396"/>
        <v>#DIV/0!</v>
      </c>
      <c r="KE91" s="13" t="str">
        <f t="shared" si="397"/>
        <v>市民実感</v>
      </c>
      <c r="KF91" s="5" t="str">
        <f t="shared" si="398"/>
        <v>町並みの美しさは実感されてこそ価値があるので，市民生活実感評価を重視する。</v>
      </c>
      <c r="KG91" s="108" t="e">
        <f>VLOOKUP(IR91&amp;JU91&amp;KE91,プルダウン!$AC$2:$AD$51,2,FALSE)</f>
        <v>#DIV/0!</v>
      </c>
      <c r="KH91" s="12" t="e">
        <f>VLOOKUP(KG91,プルダウン!$A$1:$B$6,2,FALSE)</f>
        <v>#DIV/0!</v>
      </c>
      <c r="KI91" s="11"/>
      <c r="KJ91" s="12"/>
      <c r="KK91" s="22" t="s">
        <v>81</v>
      </c>
      <c r="KL91" s="5"/>
    </row>
    <row r="92" spans="1:298" ht="180" customHeight="1">
      <c r="A92" s="18">
        <v>2206</v>
      </c>
      <c r="B92" s="5" t="s">
        <v>246</v>
      </c>
      <c r="C92" s="47">
        <f t="shared" ref="C92" si="459">ROUNDDOWN(A92/100,0)</f>
        <v>22</v>
      </c>
      <c r="D92" s="12" t="str">
        <f>IFERROR(VLOOKUP(C92,プルダウン!$L$2:$M$28,2,FALSE),"-")</f>
        <v>景観</v>
      </c>
      <c r="E92" s="5"/>
      <c r="F92" s="9" t="s">
        <v>2120</v>
      </c>
      <c r="G92" s="20" t="s">
        <v>2533</v>
      </c>
      <c r="H92" s="11"/>
      <c r="I92" s="20"/>
      <c r="J92" s="5"/>
      <c r="K92" s="42" t="s">
        <v>85</v>
      </c>
      <c r="L92" s="43" t="s">
        <v>85</v>
      </c>
      <c r="M92" s="43" t="s">
        <v>85</v>
      </c>
      <c r="N92" s="43" t="s">
        <v>392</v>
      </c>
      <c r="O92" s="43" t="s">
        <v>85</v>
      </c>
      <c r="P92" s="43" t="s">
        <v>85</v>
      </c>
      <c r="Q92" s="43" t="s">
        <v>85</v>
      </c>
      <c r="R92" s="41" t="s">
        <v>85</v>
      </c>
      <c r="S92" s="546" t="str">
        <f>VLOOKUP($A92&amp;"-"&amp;S$4,'04施策の客観指標'!$A$4:$AU$1029,COLUMN('04施策の客観指標'!$AP:$AP),FALSE)</f>
        <v>-</v>
      </c>
      <c r="T92" s="528" t="str">
        <f>VLOOKUP($A92&amp;"-"&amp;T$4,'04施策の客観指標'!$A$4:$AU$1029,COLUMN('04施策の客観指標'!$AP:$AP),FALSE)</f>
        <v>-</v>
      </c>
      <c r="U92" s="528" t="str">
        <f>VLOOKUP($A92&amp;"-"&amp;U$4,'04施策の客観指標'!$A$4:$AU$1029,COLUMN('04施策の客観指標'!$AP:$AP),FALSE)</f>
        <v>-</v>
      </c>
      <c r="V92" s="528" t="str">
        <f>VLOOKUP($A92&amp;"-"&amp;V$4,'04施策の客観指標'!$A$4:$AU$1029,COLUMN('04施策の客観指標'!$AP:$AP),FALSE)</f>
        <v>-</v>
      </c>
      <c r="W92" s="528" t="str">
        <f>VLOOKUP($A92&amp;"-"&amp;W$4,'04施策の客観指標'!$A$4:$AU$1029,COLUMN('04施策の客観指標'!$AP:$AP),FALSE)</f>
        <v>-</v>
      </c>
      <c r="X92" s="528" t="str">
        <f>VLOOKUP($A92&amp;"-"&amp;X$4,'04施策の客観指標'!$A$4:$AU$1029,COLUMN('04施策の客観指標'!$AP:$AP),FALSE)</f>
        <v>-</v>
      </c>
      <c r="Y92" s="528" t="str">
        <f>VLOOKUP($A92&amp;"-"&amp;Y$4,'04施策の客観指標'!$A$4:$AU$1029,COLUMN('04施策の客観指標'!$AP:$AP),FALSE)</f>
        <v>-</v>
      </c>
      <c r="Z92" s="528" t="str">
        <f>VLOOKUP($A92&amp;"-"&amp;Z$4,'04施策の客観指標'!$A$4:$AU$1029,COLUMN('04施策の客観指標'!$AP:$AP),FALSE)</f>
        <v>-</v>
      </c>
      <c r="AA92" s="529" t="str">
        <f>VLOOKUP($A92&amp;"-"&amp;AA$4,'04施策の客観指標'!$A$4:$AU$1029,COLUMN('04施策の客観指標'!$AP:$AP),FALSE)</f>
        <v>-</v>
      </c>
      <c r="AB92" s="547" t="str">
        <f t="shared" si="362"/>
        <v>-</v>
      </c>
      <c r="AC92" s="252" t="str">
        <f>VLOOKUP($A92&amp;"-"&amp;S$4,'04施策の客観指標'!$A$4:$AU$1029,COLUMN('04施策の客観指標'!$AU:$AU),FALSE)</f>
        <v>-</v>
      </c>
      <c r="AD92" s="38" t="str">
        <f>VLOOKUP($A92&amp;"-"&amp;T$4,'04施策の客観指標'!$A$4:$AU$1029,COLUMN('04施策の客観指標'!$AU:$AU),FALSE)</f>
        <v>-</v>
      </c>
      <c r="AE92" s="38" t="str">
        <f>VLOOKUP($A92&amp;"-"&amp;U$4,'04施策の客観指標'!$A$4:$AU$1029,COLUMN('04施策の客観指標'!$AU:$AU),FALSE)</f>
        <v>-</v>
      </c>
      <c r="AF92" s="38" t="str">
        <f>VLOOKUP($A92&amp;"-"&amp;V$4,'04施策の客観指標'!$A$4:$AU$1029,COLUMN('04施策の客観指標'!$AU:$AU),FALSE)</f>
        <v>-</v>
      </c>
      <c r="AG92" s="38" t="str">
        <f>VLOOKUP($A92&amp;"-"&amp;W$4,'04施策の客観指標'!$A$4:$AU$1029,COLUMN('04施策の客観指標'!$AU:$AU),FALSE)</f>
        <v>-</v>
      </c>
      <c r="AH92" s="38" t="str">
        <f>VLOOKUP($A92&amp;"-"&amp;X$4,'04施策の客観指標'!$A$4:$AU$1029,COLUMN('04施策の客観指標'!$AU:$AU),FALSE)</f>
        <v>-</v>
      </c>
      <c r="AI92" s="38" t="str">
        <f>VLOOKUP($A92&amp;"-"&amp;Y$4,'04施策の客観指標'!$A$4:$AU$1029,COLUMN('04施策の客観指標'!$AU:$AU),FALSE)</f>
        <v>-</v>
      </c>
      <c r="AJ92" s="38" t="str">
        <f>VLOOKUP($A92&amp;"-"&amp;Z$4,'04施策の客観指標'!$A$4:$AU$1029,COLUMN('04施策の客観指標'!$AU:$AU),FALSE)</f>
        <v>-</v>
      </c>
      <c r="AK92" s="38" t="str">
        <f>VLOOKUP($A92&amp;"-"&amp;AA$4,'04施策の客観指標'!$A$4:$AU$1029,COLUMN('04施策の客観指標'!$AU:$AU),FALSE)</f>
        <v>-</v>
      </c>
      <c r="AL92" s="82">
        <f t="shared" ref="AL92" si="460">SUM(AC92:AK92)</f>
        <v>0</v>
      </c>
      <c r="AM92" s="37" t="str">
        <f t="shared" ref="AM92" si="461">_xlfn.SWITCH(S92,"a",4*AC92,"b",3*AC92,"c",2*AC92,"d",1*AC92,"e",0*AC92,"-","")</f>
        <v/>
      </c>
      <c r="AN92" s="38" t="str">
        <f t="shared" ref="AN92" si="462">_xlfn.SWITCH(T92,"a",4*AD92,"b",3*AD92,"c",2*AD92,"d",1*AD92,"e",0*AD92,"-","")</f>
        <v/>
      </c>
      <c r="AO92" s="38" t="str">
        <f t="shared" ref="AO92" si="463">_xlfn.SWITCH(U92,"a",4*AE92,"b",3*AE92,"c",2*AE92,"d",1*AE92,"e",0*AE92,"-","")</f>
        <v/>
      </c>
      <c r="AP92" s="38" t="str">
        <f t="shared" ref="AP92" si="464">_xlfn.SWITCH(V92,"a",4*AF92,"b",3*AF92,"c",2*AF92,"d",1*AF92,"e",0*AF92,"-","")</f>
        <v/>
      </c>
      <c r="AQ92" s="38" t="str">
        <f t="shared" ref="AQ92" si="465">_xlfn.SWITCH(W92,"a",4*AG92,"b",3*AG92,"c",2*AG92,"d",1*AG92,"e",0*AG92,"-","")</f>
        <v/>
      </c>
      <c r="AR92" s="38" t="str">
        <f t="shared" ref="AR92" si="466">_xlfn.SWITCH(X92,"a",4*AH92,"b",3*AH92,"c",2*AH92,"d",1*AH92,"e",0*AH92,"-","")</f>
        <v/>
      </c>
      <c r="AS92" s="38" t="str">
        <f t="shared" ref="AS92" si="467">_xlfn.SWITCH(Y92,"a",4*AI92,"b",3*AI92,"c",2*AI92,"d",1*AI92,"e",0*AI92,"-","")</f>
        <v/>
      </c>
      <c r="AT92" s="38" t="str">
        <f t="shared" ref="AT92" si="468">_xlfn.SWITCH(Z92,"a",4*AJ92,"b",3*AJ92,"c",2*AJ92,"d",1*AJ92,"e",0*AJ92,"-","")</f>
        <v/>
      </c>
      <c r="AU92" s="253" t="str">
        <f t="shared" ref="AU92" si="469">_xlfn.SWITCH(AA92,"a",4*AK92,"b",3*AK92,"c",2*AK92,"d",1*AK92,"e",0*AK92,"-","")</f>
        <v/>
      </c>
      <c r="AV92" s="81" t="str">
        <f t="shared" si="200"/>
        <v>-</v>
      </c>
      <c r="AW92" s="534" t="str">
        <f>IF($K92="○",VLOOKUP($C92&amp;"-"&amp;AW$4,'05市民生活実感調査'!$A$3:$BC$218,COLUMN('05市民生活実感調査'!$O:$O),FALSE),"-")</f>
        <v>-</v>
      </c>
      <c r="AX92" s="535" t="str">
        <f>IF($L92="○",VLOOKUP($C92&amp;"-"&amp;AX$4,'05市民生活実感調査'!$A$3:$BC$218,COLUMN('05市民生活実感調査'!$O:$O),FALSE),"-")</f>
        <v>-</v>
      </c>
      <c r="AY92" s="535" t="str">
        <f>IF($M92="○",VLOOKUP($C92&amp;"-"&amp;AY$4,'05市民生活実感調査'!$A$3:$BC$218,COLUMN('05市民生活実感調査'!$O:$O),FALSE),"-")</f>
        <v>-</v>
      </c>
      <c r="AZ92" s="535" t="str">
        <f>IF($N92="○",VLOOKUP($C92&amp;"-"&amp;AZ$4,'05市民生活実感調査'!$A$3:$BC$218,COLUMN('05市民生活実感調査'!$O:$O),FALSE),"-")</f>
        <v>c</v>
      </c>
      <c r="BA92" s="535" t="str">
        <f>IF($O92="○",VLOOKUP($C92&amp;"-"&amp;BA$4,'05市民生活実感調査'!$A$3:$BC$218,COLUMN('05市民生活実感調査'!$O:$O),FALSE),"-")</f>
        <v>-</v>
      </c>
      <c r="BB92" s="535" t="str">
        <f>IF($P92="○",VLOOKUP($C92&amp;"-"&amp;BB$4,'05市民生活実感調査'!$A$3:$BC$218,COLUMN('05市民生活実感調査'!$O:$O),FALSE),"-")</f>
        <v>-</v>
      </c>
      <c r="BC92" s="535" t="str">
        <f>IF($Q92="○",VLOOKUP($C92&amp;"-"&amp;BC$4,'05市民生活実感調査'!$A$3:$BC$218,COLUMN('05市民生活実感調査'!$O:$O),FALSE),"-")</f>
        <v>-</v>
      </c>
      <c r="BD92" s="535" t="str">
        <f>IF($R92="○",VLOOKUP($C92&amp;"-"&amp;BD$4,'05市民生活実感調査'!$A$3:$BC$218,COLUMN('05市民生活実感調査'!$O:$O),FALSE),"-")</f>
        <v>-</v>
      </c>
      <c r="BE92" s="536" t="str">
        <f t="shared" si="363"/>
        <v>c</v>
      </c>
      <c r="BF92" s="37" t="str">
        <f t="shared" ref="BF92" si="470">_xlfn.SWITCH(AW92,"a",4,"b",3,"c",2,"d",1,"e",0,"-","")</f>
        <v/>
      </c>
      <c r="BG92" s="38" t="str">
        <f t="shared" ref="BG92" si="471">_xlfn.SWITCH(AX92,"a",4,"b",3,"c",2,"d",1,"e",0,"-","")</f>
        <v/>
      </c>
      <c r="BH92" s="38" t="str">
        <f t="shared" ref="BH92" si="472">_xlfn.SWITCH(AY92,"a",4,"b",3,"c",2,"d",1,"e",0,"-","")</f>
        <v/>
      </c>
      <c r="BI92" s="38">
        <f t="shared" ref="BI92" si="473">_xlfn.SWITCH(AZ92,"a",4,"b",3,"c",2,"d",1,"e",0,"-","")</f>
        <v>2</v>
      </c>
      <c r="BJ92" s="38" t="str">
        <f t="shared" ref="BJ92" si="474">_xlfn.SWITCH(BA92,"a",4,"b",3,"c",2,"d",1,"e",0,"-","")</f>
        <v/>
      </c>
      <c r="BK92" s="38" t="str">
        <f t="shared" ref="BK92" si="475">_xlfn.SWITCH(BB92,"a",4,"b",3,"c",2,"d",1,"e",0,"-","")</f>
        <v/>
      </c>
      <c r="BL92" s="38" t="str">
        <f t="shared" ref="BL92" si="476">_xlfn.SWITCH(BC92,"a",4,"b",3,"c",2,"d",1,"e",0,"-","")</f>
        <v/>
      </c>
      <c r="BM92" s="38" t="str">
        <f t="shared" ref="BM92" si="477">_xlfn.SWITCH(BD92,"a",4,"b",3,"c",2,"d",1,"e",0,"-","")</f>
        <v/>
      </c>
      <c r="BN92" s="41">
        <f t="shared" ref="BN92" si="478">SUM(BF92:BM92)/COUNT(BF92:BM92)/4</f>
        <v>0.5</v>
      </c>
      <c r="BO92" s="275" t="s">
        <v>124</v>
      </c>
      <c r="BP92" s="5" t="s">
        <v>2229</v>
      </c>
      <c r="BQ92" s="586" t="str">
        <f>VLOOKUP(AB92&amp;BE92&amp;BO92,[25]プルダウン!$AC$2:$AD$71,2,FALSE)</f>
        <v>C</v>
      </c>
      <c r="BR92" s="587" t="str">
        <f>VLOOKUP(BQ92,プルダウン!$A$1:$B$6,2,FALSE)</f>
        <v>政策の目的がそこそこ達成されている</v>
      </c>
      <c r="BS92" s="262"/>
      <c r="BT92" s="240" t="s">
        <v>2538</v>
      </c>
      <c r="BU92" s="224" t="s">
        <v>2263</v>
      </c>
      <c r="BV92" s="329" t="s">
        <v>2535</v>
      </c>
      <c r="BW92" s="115" t="str">
        <f>VLOOKUP($A92&amp;"-"&amp;BW$4,'04施策の客観指標'!$A$4:$AU$1029,COLUMN('04施策の客観指標'!$AQ:$AQ),FALSE)</f>
        <v>-</v>
      </c>
      <c r="BX92" s="7" t="str">
        <f>VLOOKUP($A92&amp;"-"&amp;BX$4,'04施策の客観指標'!$A$4:$AU$1029,COLUMN('04施策の客観指標'!$AQ:$AQ),FALSE)</f>
        <v>-</v>
      </c>
      <c r="BY92" s="7" t="str">
        <f>VLOOKUP($A92&amp;"-"&amp;BY$4,'04施策の客観指標'!$A$4:$AU$1029,COLUMN('04施策の客観指標'!$AQ:$AQ),FALSE)</f>
        <v>-</v>
      </c>
      <c r="BZ92" s="7" t="str">
        <f>VLOOKUP($A92&amp;"-"&amp;BZ$4,'04施策の客観指標'!$A$4:$AU$1029,COLUMN('04施策の客観指標'!$AQ:$AQ),FALSE)</f>
        <v>-</v>
      </c>
      <c r="CA92" s="7" t="str">
        <f>VLOOKUP($A92&amp;"-"&amp;CA$4,'04施策の客観指標'!$A$4:$AU$1029,COLUMN('04施策の客観指標'!$AQ:$AQ),FALSE)</f>
        <v>-</v>
      </c>
      <c r="CB92" s="7" t="str">
        <f>VLOOKUP($A92&amp;"-"&amp;CB$4,'04施策の客観指標'!$A$4:$AU$1029,COLUMN('04施策の客観指標'!$AQ:$AQ),FALSE)</f>
        <v>-</v>
      </c>
      <c r="CC92" s="7" t="str">
        <f>VLOOKUP($A92&amp;"-"&amp;CC$4,'04施策の客観指標'!$A$4:$AU$1029,COLUMN('04施策の客観指標'!$AQ:$AQ),FALSE)</f>
        <v>-</v>
      </c>
      <c r="CD92" s="7" t="str">
        <f>VLOOKUP($A92&amp;"-"&amp;CD$4,'04施策の客観指標'!$A$4:$AU$1029,COLUMN('04施策の客観指標'!$AQ:$AQ),FALSE)</f>
        <v>-</v>
      </c>
      <c r="CE92" s="7" t="str">
        <f>VLOOKUP($A92&amp;"-"&amp;CE$4,'04施策の客観指標'!$A$4:$AU$1029,COLUMN('04施策の客観指標'!$AQ:$AQ),FALSE)</f>
        <v>-</v>
      </c>
      <c r="CF92" s="109" t="e">
        <f t="shared" si="364"/>
        <v>#DIV/0!</v>
      </c>
      <c r="CG92" s="37" t="str">
        <f>VLOOKUP($A92&amp;"-"&amp;BW$4,'04施策の客観指標'!$A$4:$AU$1029,COLUMN('04施策の客観指標'!$AU:$AU),FALSE)</f>
        <v>-</v>
      </c>
      <c r="CH92" s="38" t="str">
        <f>VLOOKUP($A92&amp;"-"&amp;BX$4,'04施策の客観指標'!$A$4:$AU$1029,COLUMN('04施策の客観指標'!$AU:$AU),FALSE)</f>
        <v>-</v>
      </c>
      <c r="CI92" s="38" t="str">
        <f>VLOOKUP($A92&amp;"-"&amp;BY$4,'04施策の客観指標'!$A$4:$AU$1029,COLUMN('04施策の客観指標'!$AU:$AU),FALSE)</f>
        <v>-</v>
      </c>
      <c r="CJ92" s="38" t="str">
        <f>VLOOKUP($A92&amp;"-"&amp;BZ$4,'04施策の客観指標'!$A$4:$AU$1029,COLUMN('04施策の客観指標'!$AU:$AU),FALSE)</f>
        <v>-</v>
      </c>
      <c r="CK92" s="38" t="str">
        <f>VLOOKUP($A92&amp;"-"&amp;CA$4,'04施策の客観指標'!$A$4:$AU$1029,COLUMN('04施策の客観指標'!$AU:$AU),FALSE)</f>
        <v>-</v>
      </c>
      <c r="CL92" s="38" t="str">
        <f>VLOOKUP($A92&amp;"-"&amp;CB$4,'04施策の客観指標'!$A$4:$AU$1029,COLUMN('04施策の客観指標'!$AU:$AU),FALSE)</f>
        <v>-</v>
      </c>
      <c r="CM92" s="38" t="str">
        <f>VLOOKUP($A92&amp;"-"&amp;CC$4,'04施策の客観指標'!$A$4:$AU$1029,COLUMN('04施策の客観指標'!$AU:$AU),FALSE)</f>
        <v>-</v>
      </c>
      <c r="CN92" s="38" t="str">
        <f>VLOOKUP($A92&amp;"-"&amp;CD$4,'04施策の客観指標'!$A$4:$AU$1029,COLUMN('04施策の客観指標'!$AU:$AU),FALSE)</f>
        <v>-</v>
      </c>
      <c r="CO92" s="38" t="str">
        <f>VLOOKUP($A92&amp;"-"&amp;CE$4,'04施策の客観指標'!$A$4:$AU$1029,COLUMN('04施策の客観指標'!$AU:$AU),FALSE)</f>
        <v>-</v>
      </c>
      <c r="CP92" s="82">
        <f t="shared" si="365"/>
        <v>0</v>
      </c>
      <c r="CQ92" s="37" t="str">
        <f t="shared" si="301"/>
        <v/>
      </c>
      <c r="CR92" s="38" t="str">
        <f t="shared" si="302"/>
        <v/>
      </c>
      <c r="CS92" s="38" t="str">
        <f t="shared" si="303"/>
        <v/>
      </c>
      <c r="CT92" s="38" t="str">
        <f t="shared" si="304"/>
        <v/>
      </c>
      <c r="CU92" s="38" t="str">
        <f t="shared" si="305"/>
        <v/>
      </c>
      <c r="CV92" s="38" t="str">
        <f t="shared" si="306"/>
        <v/>
      </c>
      <c r="CW92" s="38" t="str">
        <f t="shared" si="307"/>
        <v/>
      </c>
      <c r="CX92" s="38" t="str">
        <f t="shared" si="308"/>
        <v/>
      </c>
      <c r="CY92" s="38" t="str">
        <f t="shared" si="309"/>
        <v/>
      </c>
      <c r="CZ92" s="41" t="e">
        <f t="shared" si="366"/>
        <v>#DIV/0!</v>
      </c>
      <c r="DA92" s="37" t="str">
        <f>IF($K92="○",VLOOKUP($C92&amp;"-"&amp;DA$4,'05市民生活実感調査'!$A$3:$BC$218,COLUMN('05市民生活実感調査'!$Y:$Y),FALSE),"-")</f>
        <v>-</v>
      </c>
      <c r="DB92" s="38" t="str">
        <f>IF($L92="○",VLOOKUP($C92&amp;"-"&amp;DB$4,'05市民生活実感調査'!$A$3:$BC$218,COLUMN('05市民生活実感調査'!$Y:$Y),FALSE),"-")</f>
        <v>-</v>
      </c>
      <c r="DC92" s="38" t="str">
        <f>IF($M92="○",VLOOKUP($C92&amp;"-"&amp;DC$4,'05市民生活実感調査'!$A$3:$BC$218,COLUMN('05市民生活実感調査'!$Y:$Y),FALSE),"-")</f>
        <v>-</v>
      </c>
      <c r="DD92" s="38" t="str">
        <f>IF($N92="○",VLOOKUP($C92&amp;"-"&amp;DD$4,'05市民生活実感調査'!$A$3:$BC$218,COLUMN('05市民生活実感調査'!$Y:$Y),FALSE),"-")</f>
        <v>-</v>
      </c>
      <c r="DE92" s="38" t="str">
        <f>IF($O92="○",VLOOKUP($C92&amp;"-"&amp;DE$4,'05市民生活実感調査'!$A$3:$BC$218,COLUMN('05市民生活実感調査'!$Y:$Y),FALSE),"-")</f>
        <v>-</v>
      </c>
      <c r="DF92" s="38" t="str">
        <f>IF($P92="○",VLOOKUP($C92&amp;"-"&amp;DF$4,'05市民生活実感調査'!$A$3:$BC$218,COLUMN('05市民生活実感調査'!$Y:$Y),FALSE),"-")</f>
        <v>-</v>
      </c>
      <c r="DG92" s="38" t="str">
        <f>IF($Q92="○",VLOOKUP($C92&amp;"-"&amp;DG$4,'05市民生活実感調査'!$A$3:$BC$218,COLUMN('05市民生活実感調査'!$Y:$Y),FALSE),"-")</f>
        <v>-</v>
      </c>
      <c r="DH92" s="38" t="str">
        <f>IF($R92="○",VLOOKUP($C92&amp;"-"&amp;DH$4,'05市民生活実感調査'!$A$3:$BC$218,COLUMN('05市民生活実感調査'!$Y:$Y),FALSE),"-")</f>
        <v>-</v>
      </c>
      <c r="DI92" s="109" t="e">
        <f t="shared" si="367"/>
        <v>#DIV/0!</v>
      </c>
      <c r="DJ92" s="37" t="str">
        <f t="shared" si="368"/>
        <v/>
      </c>
      <c r="DK92" s="38" t="str">
        <f t="shared" si="310"/>
        <v/>
      </c>
      <c r="DL92" s="38" t="str">
        <f t="shared" si="311"/>
        <v/>
      </c>
      <c r="DM92" s="38" t="str">
        <f t="shared" si="312"/>
        <v/>
      </c>
      <c r="DN92" s="38" t="str">
        <f t="shared" si="313"/>
        <v/>
      </c>
      <c r="DO92" s="38" t="str">
        <f t="shared" si="314"/>
        <v/>
      </c>
      <c r="DP92" s="38" t="str">
        <f t="shared" si="315"/>
        <v/>
      </c>
      <c r="DQ92" s="38" t="str">
        <f t="shared" si="316"/>
        <v/>
      </c>
      <c r="DR92" s="41" t="e">
        <f t="shared" si="369"/>
        <v>#DIV/0!</v>
      </c>
      <c r="DS92" s="13" t="str">
        <f t="shared" si="370"/>
        <v>客観指標</v>
      </c>
      <c r="DT92" s="5" t="str">
        <f t="shared" si="371"/>
        <v>地域の特性に応じた景観は，地域独自の景観に関する活動の中で徐々に形成されていくものであることから，客観指標を重視した。</v>
      </c>
      <c r="DU92" s="108" t="e">
        <f>VLOOKUP(CF92&amp;DI92&amp;DS92,プルダウン!$AC$2:$AD$51,2,FALSE)</f>
        <v>#DIV/0!</v>
      </c>
      <c r="DV92" s="12" t="e">
        <f>VLOOKUP(DU92,プルダウン!$A$1:$B$6,2,FALSE)</f>
        <v>#DIV/0!</v>
      </c>
      <c r="DW92" s="11"/>
      <c r="DX92" s="12"/>
      <c r="DY92" s="22" t="s">
        <v>81</v>
      </c>
      <c r="DZ92" s="116"/>
      <c r="EA92" s="115" t="str">
        <f>VLOOKUP($A92&amp;"-"&amp;EA$4,'04施策の客観指標'!$A$4:$AU$1029,COLUMN('04施策の客観指標'!$AR:$AR),FALSE)</f>
        <v>-</v>
      </c>
      <c r="EB92" s="7" t="str">
        <f>VLOOKUP($A92&amp;"-"&amp;EB$4,'04施策の客観指標'!$A$4:$AU$1029,COLUMN('04施策の客観指標'!$AR:$AR),FALSE)</f>
        <v>-</v>
      </c>
      <c r="EC92" s="7" t="str">
        <f>VLOOKUP($A92&amp;"-"&amp;EC$4,'04施策の客観指標'!$A$4:$AU$1029,COLUMN('04施策の客観指標'!$AR:$AR),FALSE)</f>
        <v>-</v>
      </c>
      <c r="ED92" s="7" t="str">
        <f>VLOOKUP($A92&amp;"-"&amp;ED$4,'04施策の客観指標'!$A$4:$AU$1029,COLUMN('04施策の客観指標'!$AR:$AR),FALSE)</f>
        <v>-</v>
      </c>
      <c r="EE92" s="7" t="str">
        <f>VLOOKUP($A92&amp;"-"&amp;EE$4,'04施策の客観指標'!$A$4:$AU$1029,COLUMN('04施策の客観指標'!$AR:$AR),FALSE)</f>
        <v>-</v>
      </c>
      <c r="EF92" s="7" t="str">
        <f>VLOOKUP($A92&amp;"-"&amp;EF$4,'04施策の客観指標'!$A$4:$AU$1029,COLUMN('04施策の客観指標'!$AR:$AR),FALSE)</f>
        <v>-</v>
      </c>
      <c r="EG92" s="7" t="str">
        <f>VLOOKUP($A92&amp;"-"&amp;EG$4,'04施策の客観指標'!$A$4:$AU$1029,COLUMN('04施策の客観指標'!$AR:$AR),FALSE)</f>
        <v>-</v>
      </c>
      <c r="EH92" s="7" t="str">
        <f>VLOOKUP($A92&amp;"-"&amp;EH$4,'04施策の客観指標'!$A$4:$AU$1029,COLUMN('04施策の客観指標'!$AR:$AR),FALSE)</f>
        <v>-</v>
      </c>
      <c r="EI92" s="7" t="str">
        <f>VLOOKUP($A92&amp;"-"&amp;EI$4,'04施策の客観指標'!$A$4:$AU$1029,COLUMN('04施策の客観指標'!$AR:$AR),FALSE)</f>
        <v>-</v>
      </c>
      <c r="EJ92" s="109" t="e">
        <f t="shared" si="372"/>
        <v>#DIV/0!</v>
      </c>
      <c r="EK92" s="37" t="str">
        <f>VLOOKUP($A92&amp;"-"&amp;EA$4,'04施策の客観指標'!$A$4:$AU$1029,COLUMN('04施策の客観指標'!$AU:$AU),FALSE)</f>
        <v>-</v>
      </c>
      <c r="EL92" s="38" t="str">
        <f>VLOOKUP($A92&amp;"-"&amp;EB$4,'04施策の客観指標'!$A$4:$AU$1029,COLUMN('04施策の客観指標'!$AU:$AU),FALSE)</f>
        <v>-</v>
      </c>
      <c r="EM92" s="38" t="str">
        <f>VLOOKUP($A92&amp;"-"&amp;EC$4,'04施策の客観指標'!$A$4:$AU$1029,COLUMN('04施策の客観指標'!$AU:$AU),FALSE)</f>
        <v>-</v>
      </c>
      <c r="EN92" s="38" t="str">
        <f>VLOOKUP($A92&amp;"-"&amp;ED$4,'04施策の客観指標'!$A$4:$AU$1029,COLUMN('04施策の客観指標'!$AU:$AU),FALSE)</f>
        <v>-</v>
      </c>
      <c r="EO92" s="38" t="str">
        <f>VLOOKUP($A92&amp;"-"&amp;EE$4,'04施策の客観指標'!$A$4:$AU$1029,COLUMN('04施策の客観指標'!$AU:$AU),FALSE)</f>
        <v>-</v>
      </c>
      <c r="EP92" s="38" t="str">
        <f>VLOOKUP($A92&amp;"-"&amp;EF$4,'04施策の客観指標'!$A$4:$AU$1029,COLUMN('04施策の客観指標'!$AU:$AU),FALSE)</f>
        <v>-</v>
      </c>
      <c r="EQ92" s="38" t="str">
        <f>VLOOKUP($A92&amp;"-"&amp;EG$4,'04施策の客観指標'!$A$4:$AU$1029,COLUMN('04施策の客観指標'!$AU:$AU),FALSE)</f>
        <v>-</v>
      </c>
      <c r="ER92" s="38" t="str">
        <f>VLOOKUP($A92&amp;"-"&amp;EH$4,'04施策の客観指標'!$A$4:$AU$1029,COLUMN('04施策の客観指標'!$AU:$AU),FALSE)</f>
        <v>-</v>
      </c>
      <c r="ES92" s="38" t="str">
        <f>VLOOKUP($A92&amp;"-"&amp;EI$4,'04施策の客観指標'!$A$4:$AU$1029,COLUMN('04施策の客観指標'!$AU:$AU),FALSE)</f>
        <v>-</v>
      </c>
      <c r="ET92" s="82">
        <f t="shared" si="373"/>
        <v>0</v>
      </c>
      <c r="EU92" s="37" t="str">
        <f t="shared" si="374"/>
        <v/>
      </c>
      <c r="EV92" s="38" t="str">
        <f t="shared" si="317"/>
        <v/>
      </c>
      <c r="EW92" s="38" t="str">
        <f t="shared" si="318"/>
        <v/>
      </c>
      <c r="EX92" s="38" t="str">
        <f t="shared" si="319"/>
        <v/>
      </c>
      <c r="EY92" s="38" t="str">
        <f t="shared" si="320"/>
        <v/>
      </c>
      <c r="EZ92" s="38" t="str">
        <f t="shared" si="321"/>
        <v/>
      </c>
      <c r="FA92" s="38" t="str">
        <f t="shared" si="322"/>
        <v/>
      </c>
      <c r="FB92" s="38" t="str">
        <f t="shared" si="323"/>
        <v/>
      </c>
      <c r="FC92" s="38" t="str">
        <f t="shared" si="324"/>
        <v/>
      </c>
      <c r="FD92" s="41" t="e">
        <f t="shared" si="375"/>
        <v>#DIV/0!</v>
      </c>
      <c r="FE92" s="37" t="str">
        <f>IF($K92="○",VLOOKUP($C92&amp;"-"&amp;FE$4,'05市民生活実感調査'!$A$3:$BC$218,COLUMN('05市民生活実感調査'!$AI:$AI),FALSE),"-")</f>
        <v>-</v>
      </c>
      <c r="FF92" s="38" t="str">
        <f>IF($L92="○",VLOOKUP($C92&amp;"-"&amp;FF$4,'05市民生活実感調査'!$A$3:$BC$218,COLUMN('05市民生活実感調査'!$AI:$AI),FALSE),"-")</f>
        <v>-</v>
      </c>
      <c r="FG92" s="38" t="str">
        <f>IF($M92="○",VLOOKUP($C92&amp;"-"&amp;FG$4,'05市民生活実感調査'!$A$3:$BC$218,COLUMN('05市民生活実感調査'!$AI:$AI),FALSE),"-")</f>
        <v>-</v>
      </c>
      <c r="FH92" s="38" t="str">
        <f>IF($N92="○",VLOOKUP($C92&amp;"-"&amp;FH$4,'05市民生活実感調査'!$A$3:$BC$218,COLUMN('05市民生活実感調査'!$AI:$AI),FALSE),"-")</f>
        <v>-</v>
      </c>
      <c r="FI92" s="38" t="str">
        <f>IF($O92="○",VLOOKUP($C92&amp;"-"&amp;FI$4,'05市民生活実感調査'!$A$3:$BC$218,COLUMN('05市民生活実感調査'!$AI:$AI),FALSE),"-")</f>
        <v>-</v>
      </c>
      <c r="FJ92" s="38" t="str">
        <f>IF($P92="○",VLOOKUP($C92&amp;"-"&amp;FJ$4,'05市民生活実感調査'!$A$3:$BC$218,COLUMN('05市民生活実感調査'!$AI:$AI),FALSE),"-")</f>
        <v>-</v>
      </c>
      <c r="FK92" s="38" t="str">
        <f>IF($Q92="○",VLOOKUP($C92&amp;"-"&amp;FK$4,'05市民生活実感調査'!$A$3:$BC$218,COLUMN('05市民生活実感調査'!$AI:$AI),FALSE),"-")</f>
        <v>-</v>
      </c>
      <c r="FL92" s="38" t="str">
        <f>IF($R92="○",VLOOKUP($C92&amp;"-"&amp;FL$4,'05市民生活実感調査'!$A$3:$BC$218,COLUMN('05市民生活実感調査'!$AI:$AI),FALSE),"-")</f>
        <v>-</v>
      </c>
      <c r="FM92" s="109" t="e">
        <f t="shared" si="376"/>
        <v>#DIV/0!</v>
      </c>
      <c r="FN92" s="37" t="str">
        <f t="shared" si="377"/>
        <v/>
      </c>
      <c r="FO92" s="38" t="str">
        <f t="shared" si="325"/>
        <v/>
      </c>
      <c r="FP92" s="38" t="str">
        <f t="shared" si="326"/>
        <v/>
      </c>
      <c r="FQ92" s="38" t="str">
        <f t="shared" si="327"/>
        <v/>
      </c>
      <c r="FR92" s="38" t="str">
        <f t="shared" si="328"/>
        <v/>
      </c>
      <c r="FS92" s="38" t="str">
        <f t="shared" si="329"/>
        <v/>
      </c>
      <c r="FT92" s="38" t="str">
        <f t="shared" si="330"/>
        <v/>
      </c>
      <c r="FU92" s="38" t="str">
        <f t="shared" si="331"/>
        <v/>
      </c>
      <c r="FV92" s="41" t="e">
        <f t="shared" si="378"/>
        <v>#DIV/0!</v>
      </c>
      <c r="FW92" s="13" t="str">
        <f t="shared" si="379"/>
        <v>客観指標</v>
      </c>
      <c r="FX92" s="5" t="str">
        <f t="shared" si="380"/>
        <v>地域の特性に応じた景観は，地域独自の景観に関する活動の中で徐々に形成されていくものであることから，客観指標を重視した。</v>
      </c>
      <c r="FY92" s="108" t="e">
        <f>VLOOKUP(EJ92&amp;FM92&amp;FW92,プルダウン!$AC$2:$AD$51,2,FALSE)</f>
        <v>#DIV/0!</v>
      </c>
      <c r="FZ92" s="12" t="e">
        <f>VLOOKUP(FY92,プルダウン!$A$1:$B$6,2,FALSE)</f>
        <v>#DIV/0!</v>
      </c>
      <c r="GA92" s="11"/>
      <c r="GB92" s="12"/>
      <c r="GC92" s="22" t="s">
        <v>81</v>
      </c>
      <c r="GD92" s="116"/>
      <c r="GE92" s="115" t="str">
        <f>VLOOKUP($A92&amp;"-"&amp;GE$4,'04施策の客観指標'!$A$4:$AU$1029,COLUMN('04施策の客観指標'!$AS:$AS),FALSE)</f>
        <v>-</v>
      </c>
      <c r="GF92" s="7" t="str">
        <f>VLOOKUP($A92&amp;"-"&amp;GF$4,'04施策の客観指標'!$A$4:$AU$1029,COLUMN('04施策の客観指標'!$AS:$AS),FALSE)</f>
        <v>-</v>
      </c>
      <c r="GG92" s="7" t="str">
        <f>VLOOKUP($A92&amp;"-"&amp;GG$4,'04施策の客観指標'!$A$4:$AU$1029,COLUMN('04施策の客観指標'!$AS:$AS),FALSE)</f>
        <v>-</v>
      </c>
      <c r="GH92" s="7" t="str">
        <f>VLOOKUP($A92&amp;"-"&amp;GH$4,'04施策の客観指標'!$A$4:$AU$1029,COLUMN('04施策の客観指標'!$AS:$AS),FALSE)</f>
        <v>-</v>
      </c>
      <c r="GI92" s="7" t="str">
        <f>VLOOKUP($A92&amp;"-"&amp;GI$4,'04施策の客観指標'!$A$4:$AU$1029,COLUMN('04施策の客観指標'!$AS:$AS),FALSE)</f>
        <v>-</v>
      </c>
      <c r="GJ92" s="7" t="str">
        <f>VLOOKUP($A92&amp;"-"&amp;GJ$4,'04施策の客観指標'!$A$4:$AU$1029,COLUMN('04施策の客観指標'!$AS:$AS),FALSE)</f>
        <v>-</v>
      </c>
      <c r="GK92" s="7" t="str">
        <f>VLOOKUP($A92&amp;"-"&amp;GK$4,'04施策の客観指標'!$A$4:$AU$1029,COLUMN('04施策の客観指標'!$AS:$AS),FALSE)</f>
        <v>-</v>
      </c>
      <c r="GL92" s="7" t="str">
        <f>VLOOKUP($A92&amp;"-"&amp;GL$4,'04施策の客観指標'!$A$4:$AU$1029,COLUMN('04施策の客観指標'!$AS:$AS),FALSE)</f>
        <v>-</v>
      </c>
      <c r="GM92" s="7" t="str">
        <f>VLOOKUP($A92&amp;"-"&amp;GM$4,'04施策の客観指標'!$A$4:$AU$1029,COLUMN('04施策の客観指標'!$AS:$AS),FALSE)</f>
        <v>-</v>
      </c>
      <c r="GN92" s="109" t="e">
        <f t="shared" si="381"/>
        <v>#DIV/0!</v>
      </c>
      <c r="GO92" s="37" t="str">
        <f>VLOOKUP($A92&amp;"-"&amp;GE$4,'04施策の客観指標'!$A$4:$AU$1029,COLUMN('04施策の客観指標'!$AU:$AU),FALSE)</f>
        <v>-</v>
      </c>
      <c r="GP92" s="38" t="str">
        <f>VLOOKUP($A92&amp;"-"&amp;GF$4,'04施策の客観指標'!$A$4:$AU$1029,COLUMN('04施策の客観指標'!$AU:$AU),FALSE)</f>
        <v>-</v>
      </c>
      <c r="GQ92" s="38" t="str">
        <f>VLOOKUP($A92&amp;"-"&amp;GG$4,'04施策の客観指標'!$A$4:$AU$1029,COLUMN('04施策の客観指標'!$AU:$AU),FALSE)</f>
        <v>-</v>
      </c>
      <c r="GR92" s="38" t="str">
        <f>VLOOKUP($A92&amp;"-"&amp;GH$4,'04施策の客観指標'!$A$4:$AU$1029,COLUMN('04施策の客観指標'!$AU:$AU),FALSE)</f>
        <v>-</v>
      </c>
      <c r="GS92" s="38" t="str">
        <f>VLOOKUP($A92&amp;"-"&amp;GI$4,'04施策の客観指標'!$A$4:$AU$1029,COLUMN('04施策の客観指標'!$AU:$AU),FALSE)</f>
        <v>-</v>
      </c>
      <c r="GT92" s="38" t="str">
        <f>VLOOKUP($A92&amp;"-"&amp;GJ$4,'04施策の客観指標'!$A$4:$AU$1029,COLUMN('04施策の客観指標'!$AU:$AU),FALSE)</f>
        <v>-</v>
      </c>
      <c r="GU92" s="38" t="str">
        <f>VLOOKUP($A92&amp;"-"&amp;GK$4,'04施策の客観指標'!$A$4:$AU$1029,COLUMN('04施策の客観指標'!$AU:$AU),FALSE)</f>
        <v>-</v>
      </c>
      <c r="GV92" s="38" t="str">
        <f>VLOOKUP($A92&amp;"-"&amp;GL$4,'04施策の客観指標'!$A$4:$AU$1029,COLUMN('04施策の客観指標'!$AU:$AU),FALSE)</f>
        <v>-</v>
      </c>
      <c r="GW92" s="38" t="str">
        <f>VLOOKUP($A92&amp;"-"&amp;GM$4,'04施策の客観指標'!$A$4:$AU$1029,COLUMN('04施策の客観指標'!$AU:$AU),FALSE)</f>
        <v>-</v>
      </c>
      <c r="GX92" s="82">
        <f t="shared" si="382"/>
        <v>0</v>
      </c>
      <c r="GY92" s="37" t="str">
        <f t="shared" si="383"/>
        <v/>
      </c>
      <c r="GZ92" s="38" t="str">
        <f t="shared" si="332"/>
        <v/>
      </c>
      <c r="HA92" s="38" t="str">
        <f t="shared" si="333"/>
        <v/>
      </c>
      <c r="HB92" s="38" t="str">
        <f t="shared" si="334"/>
        <v/>
      </c>
      <c r="HC92" s="38" t="str">
        <f t="shared" si="335"/>
        <v/>
      </c>
      <c r="HD92" s="38" t="str">
        <f t="shared" si="336"/>
        <v/>
      </c>
      <c r="HE92" s="38" t="str">
        <f t="shared" si="337"/>
        <v/>
      </c>
      <c r="HF92" s="38" t="str">
        <f t="shared" si="338"/>
        <v/>
      </c>
      <c r="HG92" s="38" t="str">
        <f t="shared" si="339"/>
        <v/>
      </c>
      <c r="HH92" s="41" t="e">
        <f t="shared" si="384"/>
        <v>#DIV/0!</v>
      </c>
      <c r="HI92" s="37" t="str">
        <f>IF($K92="○",VLOOKUP($C92&amp;"-"&amp;HI$4,'05市民生活実感調査'!$A$3:$BC$218,COLUMN('05市民生活実感調査'!$AS:$AS),FALSE),"-")</f>
        <v>-</v>
      </c>
      <c r="HJ92" s="38" t="str">
        <f>IF($L92="○",VLOOKUP($C92&amp;"-"&amp;HJ$4,'05市民生活実感調査'!$A$3:$BC$218,COLUMN('05市民生活実感調査'!$AS:$AS),FALSE),"-")</f>
        <v>-</v>
      </c>
      <c r="HK92" s="38" t="str">
        <f>IF($M92="○",VLOOKUP($C92&amp;"-"&amp;HK$4,'05市民生活実感調査'!$A$3:$BC$218,COLUMN('05市民生活実感調査'!$AS:$AS),FALSE),"-")</f>
        <v>-</v>
      </c>
      <c r="HL92" s="38" t="str">
        <f>IF($N92="○",VLOOKUP($C92&amp;"-"&amp;HL$4,'05市民生活実感調査'!$A$3:$BC$218,COLUMN('05市民生活実感調査'!$AS:$AS),FALSE),"-")</f>
        <v>-</v>
      </c>
      <c r="HM92" s="38" t="str">
        <f>IF($O92="○",VLOOKUP($C92&amp;"-"&amp;HM$4,'05市民生活実感調査'!$A$3:$BC$218,COLUMN('05市民生活実感調査'!$AS:$AS),FALSE),"-")</f>
        <v>-</v>
      </c>
      <c r="HN92" s="38" t="str">
        <f>IF($P92="○",VLOOKUP($C92&amp;"-"&amp;HN$4,'05市民生活実感調査'!$A$3:$BC$218,COLUMN('05市民生活実感調査'!$AS:$AS),FALSE),"-")</f>
        <v>-</v>
      </c>
      <c r="HO92" s="38" t="str">
        <f>IF($Q92="○",VLOOKUP($C92&amp;"-"&amp;HO$4,'05市民生活実感調査'!$A$3:$BC$218,COLUMN('05市民生活実感調査'!$AS:$AS),FALSE),"-")</f>
        <v>-</v>
      </c>
      <c r="HP92" s="38" t="str">
        <f>IF($R92="○",VLOOKUP($C92&amp;"-"&amp;HP$4,'05市民生活実感調査'!$A$3:$BC$218,COLUMN('05市民生活実感調査'!$AS:$AS),FALSE),"-")</f>
        <v>-</v>
      </c>
      <c r="HQ92" s="109" t="e">
        <f t="shared" si="385"/>
        <v>#DIV/0!</v>
      </c>
      <c r="HR92" s="37" t="str">
        <f t="shared" si="386"/>
        <v/>
      </c>
      <c r="HS92" s="38" t="str">
        <f t="shared" si="340"/>
        <v/>
      </c>
      <c r="HT92" s="38" t="str">
        <f t="shared" si="341"/>
        <v/>
      </c>
      <c r="HU92" s="38" t="str">
        <f t="shared" si="342"/>
        <v/>
      </c>
      <c r="HV92" s="38" t="str">
        <f t="shared" si="343"/>
        <v/>
      </c>
      <c r="HW92" s="38" t="str">
        <f t="shared" si="344"/>
        <v/>
      </c>
      <c r="HX92" s="38" t="str">
        <f t="shared" si="345"/>
        <v/>
      </c>
      <c r="HY92" s="38" t="str">
        <f t="shared" si="346"/>
        <v/>
      </c>
      <c r="HZ92" s="41" t="e">
        <f t="shared" si="387"/>
        <v>#DIV/0!</v>
      </c>
      <c r="IA92" s="13" t="str">
        <f t="shared" si="388"/>
        <v>客観指標</v>
      </c>
      <c r="IB92" s="5" t="str">
        <f t="shared" si="389"/>
        <v>地域の特性に応じた景観は，地域独自の景観に関する活動の中で徐々に形成されていくものであることから，客観指標を重視した。</v>
      </c>
      <c r="IC92" s="108" t="e">
        <f>VLOOKUP(GN92&amp;HQ92&amp;IA92,プルダウン!$AC$2:$AD$51,2,FALSE)</f>
        <v>#DIV/0!</v>
      </c>
      <c r="ID92" s="12" t="e">
        <f>VLOOKUP(IC92,プルダウン!$A$1:$B$6,2,FALSE)</f>
        <v>#DIV/0!</v>
      </c>
      <c r="IE92" s="11"/>
      <c r="IF92" s="12"/>
      <c r="IG92" s="22" t="s">
        <v>81</v>
      </c>
      <c r="IH92" s="116"/>
      <c r="II92" s="115" t="str">
        <f>VLOOKUP($A92&amp;"-"&amp;II$4,'04施策の客観指標'!$A$4:$AU$1029,COLUMN('04施策の客観指標'!$AT:$AT),FALSE)</f>
        <v>-</v>
      </c>
      <c r="IJ92" s="7" t="str">
        <f>VLOOKUP($A92&amp;"-"&amp;IJ$4,'04施策の客観指標'!$A$4:$AU$1029,COLUMN('04施策の客観指標'!$AT:$AT),FALSE)</f>
        <v>-</v>
      </c>
      <c r="IK92" s="7" t="str">
        <f>VLOOKUP($A92&amp;"-"&amp;IK$4,'04施策の客観指標'!$A$4:$AU$1029,COLUMN('04施策の客観指標'!$AT:$AT),FALSE)</f>
        <v>-</v>
      </c>
      <c r="IL92" s="7" t="str">
        <f>VLOOKUP($A92&amp;"-"&amp;IL$4,'04施策の客観指標'!$A$4:$AU$1029,COLUMN('04施策の客観指標'!$AT:$AT),FALSE)</f>
        <v>-</v>
      </c>
      <c r="IM92" s="7" t="str">
        <f>VLOOKUP($A92&amp;"-"&amp;IM$4,'04施策の客観指標'!$A$4:$AU$1029,COLUMN('04施策の客観指標'!$AT:$AT),FALSE)</f>
        <v>-</v>
      </c>
      <c r="IN92" s="7" t="str">
        <f>VLOOKUP($A92&amp;"-"&amp;IN$4,'04施策の客観指標'!$A$4:$AU$1029,COLUMN('04施策の客観指標'!$AT:$AT),FALSE)</f>
        <v>-</v>
      </c>
      <c r="IO92" s="7" t="str">
        <f>VLOOKUP($A92&amp;"-"&amp;IO$4,'04施策の客観指標'!$A$4:$AU$1029,COLUMN('04施策の客観指標'!$AT:$AT),FALSE)</f>
        <v>-</v>
      </c>
      <c r="IP92" s="7" t="str">
        <f>VLOOKUP($A92&amp;"-"&amp;IP$4,'04施策の客観指標'!$A$4:$AU$1029,COLUMN('04施策の客観指標'!$AT:$AT),FALSE)</f>
        <v>-</v>
      </c>
      <c r="IQ92" s="7" t="str">
        <f>VLOOKUP($A92&amp;"-"&amp;IQ$4,'04施策の客観指標'!$A$4:$AU$1029,COLUMN('04施策の客観指標'!$AT:$AT),FALSE)</f>
        <v>-</v>
      </c>
      <c r="IR92" s="109" t="e">
        <f t="shared" si="390"/>
        <v>#DIV/0!</v>
      </c>
      <c r="IS92" s="37" t="str">
        <f>VLOOKUP($A92&amp;"-"&amp;II$4,'04施策の客観指標'!$A$4:$AU$1029,COLUMN('04施策の客観指標'!$AU:$AU),FALSE)</f>
        <v>-</v>
      </c>
      <c r="IT92" s="38" t="str">
        <f>VLOOKUP($A92&amp;"-"&amp;IJ$4,'04施策の客観指標'!$A$4:$AU$1029,COLUMN('04施策の客観指標'!$AU:$AU),FALSE)</f>
        <v>-</v>
      </c>
      <c r="IU92" s="38" t="str">
        <f>VLOOKUP($A92&amp;"-"&amp;IK$4,'04施策の客観指標'!$A$4:$AU$1029,COLUMN('04施策の客観指標'!$AU:$AU),FALSE)</f>
        <v>-</v>
      </c>
      <c r="IV92" s="38" t="str">
        <f>VLOOKUP($A92&amp;"-"&amp;IL$4,'04施策の客観指標'!$A$4:$AU$1029,COLUMN('04施策の客観指標'!$AU:$AU),FALSE)</f>
        <v>-</v>
      </c>
      <c r="IW92" s="38" t="str">
        <f>VLOOKUP($A92&amp;"-"&amp;IM$4,'04施策の客観指標'!$A$4:$AU$1029,COLUMN('04施策の客観指標'!$AU:$AU),FALSE)</f>
        <v>-</v>
      </c>
      <c r="IX92" s="38" t="str">
        <f>VLOOKUP($A92&amp;"-"&amp;IN$4,'04施策の客観指標'!$A$4:$AU$1029,COLUMN('04施策の客観指標'!$AU:$AU),FALSE)</f>
        <v>-</v>
      </c>
      <c r="IY92" s="38" t="str">
        <f>VLOOKUP($A92&amp;"-"&amp;IO$4,'04施策の客観指標'!$A$4:$AU$1029,COLUMN('04施策の客観指標'!$AU:$AU),FALSE)</f>
        <v>-</v>
      </c>
      <c r="IZ92" s="38" t="str">
        <f>VLOOKUP($A92&amp;"-"&amp;IP$4,'04施策の客観指標'!$A$4:$AU$1029,COLUMN('04施策の客観指標'!$AU:$AU),FALSE)</f>
        <v>-</v>
      </c>
      <c r="JA92" s="38" t="str">
        <f>VLOOKUP($A92&amp;"-"&amp;IQ$4,'04施策の客観指標'!$A$4:$AU$1029,COLUMN('04施策の客観指標'!$AU:$AU),FALSE)</f>
        <v>-</v>
      </c>
      <c r="JB92" s="82">
        <f t="shared" si="391"/>
        <v>0</v>
      </c>
      <c r="JC92" s="37" t="str">
        <f t="shared" si="392"/>
        <v/>
      </c>
      <c r="JD92" s="38" t="str">
        <f t="shared" si="347"/>
        <v/>
      </c>
      <c r="JE92" s="38" t="str">
        <f t="shared" si="348"/>
        <v/>
      </c>
      <c r="JF92" s="38" t="str">
        <f t="shared" si="349"/>
        <v/>
      </c>
      <c r="JG92" s="38" t="str">
        <f t="shared" si="350"/>
        <v/>
      </c>
      <c r="JH92" s="38" t="str">
        <f t="shared" si="351"/>
        <v/>
      </c>
      <c r="JI92" s="38" t="str">
        <f t="shared" si="352"/>
        <v/>
      </c>
      <c r="JJ92" s="38" t="str">
        <f t="shared" si="353"/>
        <v/>
      </c>
      <c r="JK92" s="38" t="str">
        <f t="shared" si="354"/>
        <v/>
      </c>
      <c r="JL92" s="41" t="e">
        <f t="shared" si="393"/>
        <v>#DIV/0!</v>
      </c>
      <c r="JM92" s="37" t="str">
        <f>IF($K92="○",VLOOKUP($C92&amp;"-"&amp;JM$4,'05市民生活実感調査'!$A$3:$BC$218,COLUMN('05市民生活実感調査'!$BC:$BC),FALSE),"-")</f>
        <v>-</v>
      </c>
      <c r="JN92" s="38" t="str">
        <f>IF($L92="○",VLOOKUP($C92&amp;"-"&amp;JN$4,'05市民生活実感調査'!$A$3:$BC$218,COLUMN('05市民生活実感調査'!$BC:$BC),FALSE),"-")</f>
        <v>-</v>
      </c>
      <c r="JO92" s="38" t="str">
        <f>IF($M92="○",VLOOKUP($C92&amp;"-"&amp;JO$4,'05市民生活実感調査'!$A$3:$BC$218,COLUMN('05市民生活実感調査'!$BC:$BC),FALSE),"-")</f>
        <v>-</v>
      </c>
      <c r="JP92" s="38" t="str">
        <f>IF($N92="○",VLOOKUP($C92&amp;"-"&amp;JP$4,'05市民生活実感調査'!$A$3:$BC$218,COLUMN('05市民生活実感調査'!$BC:$BC),FALSE),"-")</f>
        <v>-</v>
      </c>
      <c r="JQ92" s="38" t="str">
        <f>IF($O92="○",VLOOKUP($C92&amp;"-"&amp;JQ$4,'05市民生活実感調査'!$A$3:$BC$218,COLUMN('05市民生活実感調査'!$BC:$BC),FALSE),"-")</f>
        <v>-</v>
      </c>
      <c r="JR92" s="38" t="str">
        <f>IF($P92="○",VLOOKUP($C92&amp;"-"&amp;JR$4,'05市民生活実感調査'!$A$3:$BC$218,COLUMN('05市民生活実感調査'!$BC:$BC),FALSE),"-")</f>
        <v>-</v>
      </c>
      <c r="JS92" s="38" t="str">
        <f>IF($Q92="○",VLOOKUP($C92&amp;"-"&amp;JS$4,'05市民生活実感調査'!$A$3:$BC$218,COLUMN('05市民生活実感調査'!$BC:$BC),FALSE),"-")</f>
        <v>-</v>
      </c>
      <c r="JT92" s="38" t="str">
        <f>IF($R92="○",VLOOKUP($C92&amp;"-"&amp;JT$4,'05市民生活実感調査'!$A$3:$BC$218,COLUMN('05市民生活実感調査'!$BC:$BC),FALSE),"-")</f>
        <v>-</v>
      </c>
      <c r="JU92" s="109" t="e">
        <f t="shared" si="394"/>
        <v>#DIV/0!</v>
      </c>
      <c r="JV92" s="37" t="str">
        <f t="shared" si="395"/>
        <v/>
      </c>
      <c r="JW92" s="38" t="str">
        <f t="shared" si="355"/>
        <v/>
      </c>
      <c r="JX92" s="38" t="str">
        <f t="shared" si="356"/>
        <v/>
      </c>
      <c r="JY92" s="38" t="str">
        <f t="shared" si="357"/>
        <v/>
      </c>
      <c r="JZ92" s="38" t="str">
        <f t="shared" si="358"/>
        <v/>
      </c>
      <c r="KA92" s="38" t="str">
        <f t="shared" si="359"/>
        <v/>
      </c>
      <c r="KB92" s="38" t="str">
        <f t="shared" si="360"/>
        <v/>
      </c>
      <c r="KC92" s="38" t="str">
        <f t="shared" si="361"/>
        <v/>
      </c>
      <c r="KD92" s="41" t="e">
        <f t="shared" si="396"/>
        <v>#DIV/0!</v>
      </c>
      <c r="KE92" s="13" t="str">
        <f t="shared" si="397"/>
        <v>客観指標</v>
      </c>
      <c r="KF92" s="5" t="str">
        <f t="shared" si="398"/>
        <v>地域の特性に応じた景観は，地域独自の景観に関する活動の中で徐々に形成されていくものであることから，客観指標を重視した。</v>
      </c>
      <c r="KG92" s="108" t="e">
        <f>VLOOKUP(IR92&amp;JU92&amp;KE92,プルダウン!$AC$2:$AD$51,2,FALSE)</f>
        <v>#DIV/0!</v>
      </c>
      <c r="KH92" s="12" t="e">
        <f>VLOOKUP(KG92,プルダウン!$A$1:$B$6,2,FALSE)</f>
        <v>#DIV/0!</v>
      </c>
      <c r="KI92" s="11"/>
      <c r="KJ92" s="12"/>
      <c r="KK92" s="22" t="s">
        <v>81</v>
      </c>
      <c r="KL92" s="5"/>
    </row>
    <row r="93" spans="1:298" ht="180" customHeight="1">
      <c r="A93" s="18">
        <v>2301</v>
      </c>
      <c r="B93" s="5" t="s">
        <v>247</v>
      </c>
      <c r="C93" s="47">
        <f t="shared" si="439"/>
        <v>23</v>
      </c>
      <c r="D93" s="12" t="str">
        <f>IFERROR(VLOOKUP(C93,プルダウン!$L$2:$M$28,2,FALSE),"-")</f>
        <v>建築物</v>
      </c>
      <c r="E93" s="5"/>
      <c r="F93" s="9" t="s">
        <v>2120</v>
      </c>
      <c r="G93" s="20" t="s">
        <v>2546</v>
      </c>
      <c r="H93" s="11"/>
      <c r="I93" s="20"/>
      <c r="J93" s="5"/>
      <c r="K93" s="42" t="s">
        <v>392</v>
      </c>
      <c r="L93" s="43" t="s">
        <v>85</v>
      </c>
      <c r="M93" s="43" t="s">
        <v>85</v>
      </c>
      <c r="N93" s="43" t="s">
        <v>85</v>
      </c>
      <c r="O93" s="43" t="s">
        <v>85</v>
      </c>
      <c r="P93" s="43" t="s">
        <v>85</v>
      </c>
      <c r="Q93" s="43" t="s">
        <v>85</v>
      </c>
      <c r="R93" s="41" t="s">
        <v>85</v>
      </c>
      <c r="S93" s="546" t="str">
        <f>VLOOKUP($A93&amp;"-"&amp;S$4,'04施策の客観指標'!$A$4:$AU$1029,COLUMN('04施策の客観指標'!$AP:$AP),FALSE)</f>
        <v>a</v>
      </c>
      <c r="T93" s="528" t="str">
        <f>VLOOKUP($A93&amp;"-"&amp;T$4,'04施策の客観指標'!$A$4:$AU$1029,COLUMN('04施策の客観指標'!$AP:$AP),FALSE)</f>
        <v>d</v>
      </c>
      <c r="U93" s="528" t="str">
        <f>VLOOKUP($A93&amp;"-"&amp;U$4,'04施策の客観指標'!$A$4:$AU$1029,COLUMN('04施策の客観指標'!$AP:$AP),FALSE)</f>
        <v>-</v>
      </c>
      <c r="V93" s="528" t="str">
        <f>VLOOKUP($A93&amp;"-"&amp;V$4,'04施策の客観指標'!$A$4:$AU$1029,COLUMN('04施策の客観指標'!$AP:$AP),FALSE)</f>
        <v>-</v>
      </c>
      <c r="W93" s="528" t="str">
        <f>VLOOKUP($A93&amp;"-"&amp;W$4,'04施策の客観指標'!$A$4:$AU$1029,COLUMN('04施策の客観指標'!$AP:$AP),FALSE)</f>
        <v>-</v>
      </c>
      <c r="X93" s="528" t="str">
        <f>VLOOKUP($A93&amp;"-"&amp;X$4,'04施策の客観指標'!$A$4:$AU$1029,COLUMN('04施策の客観指標'!$AP:$AP),FALSE)</f>
        <v>-</v>
      </c>
      <c r="Y93" s="528" t="str">
        <f>VLOOKUP($A93&amp;"-"&amp;Y$4,'04施策の客観指標'!$A$4:$AU$1029,COLUMN('04施策の客観指標'!$AP:$AP),FALSE)</f>
        <v>-</v>
      </c>
      <c r="Z93" s="528" t="str">
        <f>VLOOKUP($A93&amp;"-"&amp;Z$4,'04施策の客観指標'!$A$4:$AU$1029,COLUMN('04施策の客観指標'!$AP:$AP),FALSE)</f>
        <v>-</v>
      </c>
      <c r="AA93" s="529" t="str">
        <f>VLOOKUP($A93&amp;"-"&amp;AA$4,'04施策の客観指標'!$A$4:$AU$1029,COLUMN('04施策の客観指標'!$AP:$AP),FALSE)</f>
        <v>-</v>
      </c>
      <c r="AB93" s="547" t="str">
        <f t="shared" si="362"/>
        <v>b</v>
      </c>
      <c r="AC93" s="252">
        <f>VLOOKUP($A93&amp;"-"&amp;S$4,'04施策の客観指標'!$A$4:$AU$1029,COLUMN('04施策の客観指標'!$AU:$AU),FALSE)</f>
        <v>1</v>
      </c>
      <c r="AD93" s="38">
        <f>VLOOKUP($A93&amp;"-"&amp;T$4,'04施策の客観指標'!$A$4:$AU$1029,COLUMN('04施策の客観指標'!$AU:$AU),FALSE)</f>
        <v>1</v>
      </c>
      <c r="AE93" s="38" t="str">
        <f>VLOOKUP($A93&amp;"-"&amp;U$4,'04施策の客観指標'!$A$4:$AU$1029,COLUMN('04施策の客観指標'!$AU:$AU),FALSE)</f>
        <v>-</v>
      </c>
      <c r="AF93" s="38" t="str">
        <f>VLOOKUP($A93&amp;"-"&amp;V$4,'04施策の客観指標'!$A$4:$AU$1029,COLUMN('04施策の客観指標'!$AU:$AU),FALSE)</f>
        <v>-</v>
      </c>
      <c r="AG93" s="38" t="str">
        <f>VLOOKUP($A93&amp;"-"&amp;W$4,'04施策の客観指標'!$A$4:$AU$1029,COLUMN('04施策の客観指標'!$AU:$AU),FALSE)</f>
        <v>-</v>
      </c>
      <c r="AH93" s="38" t="str">
        <f>VLOOKUP($A93&amp;"-"&amp;X$4,'04施策の客観指標'!$A$4:$AU$1029,COLUMN('04施策の客観指標'!$AU:$AU),FALSE)</f>
        <v>-</v>
      </c>
      <c r="AI93" s="38" t="str">
        <f>VLOOKUP($A93&amp;"-"&amp;Y$4,'04施策の客観指標'!$A$4:$AU$1029,COLUMN('04施策の客観指標'!$AU:$AU),FALSE)</f>
        <v>-</v>
      </c>
      <c r="AJ93" s="38" t="str">
        <f>VLOOKUP($A93&amp;"-"&amp;Z$4,'04施策の客観指標'!$A$4:$AU$1029,COLUMN('04施策の客観指標'!$AU:$AU),FALSE)</f>
        <v>-</v>
      </c>
      <c r="AK93" s="38" t="str">
        <f>VLOOKUP($A93&amp;"-"&amp;AA$4,'04施策の客観指標'!$A$4:$AU$1029,COLUMN('04施策の客観指標'!$AU:$AU),FALSE)</f>
        <v>-</v>
      </c>
      <c r="AL93" s="82">
        <f t="shared" si="440"/>
        <v>2</v>
      </c>
      <c r="AM93" s="37">
        <f t="shared" si="441"/>
        <v>4</v>
      </c>
      <c r="AN93" s="38">
        <f t="shared" si="442"/>
        <v>1</v>
      </c>
      <c r="AO93" s="38" t="str">
        <f t="shared" si="443"/>
        <v/>
      </c>
      <c r="AP93" s="38" t="str">
        <f t="shared" si="444"/>
        <v/>
      </c>
      <c r="AQ93" s="38" t="str">
        <f t="shared" si="445"/>
        <v/>
      </c>
      <c r="AR93" s="38" t="str">
        <f t="shared" si="446"/>
        <v/>
      </c>
      <c r="AS93" s="38" t="str">
        <f t="shared" si="447"/>
        <v/>
      </c>
      <c r="AT93" s="38" t="str">
        <f t="shared" si="448"/>
        <v/>
      </c>
      <c r="AU93" s="253" t="str">
        <f t="shared" si="449"/>
        <v/>
      </c>
      <c r="AV93" s="81">
        <f t="shared" si="200"/>
        <v>0.625</v>
      </c>
      <c r="AW93" s="534" t="str">
        <f>IF($K93="○",VLOOKUP($C93&amp;"-"&amp;AW$4,'05市民生活実感調査'!$A$3:$BC$218,COLUMN('05市民生活実感調査'!$O:$O),FALSE),"-")</f>
        <v>b</v>
      </c>
      <c r="AX93" s="535" t="str">
        <f>IF($L93="○",VLOOKUP($C93&amp;"-"&amp;AX$4,'05市民生活実感調査'!$A$3:$BC$218,COLUMN('05市民生活実感調査'!$O:$O),FALSE),"-")</f>
        <v>-</v>
      </c>
      <c r="AY93" s="535" t="str">
        <f>IF($M93="○",VLOOKUP($C93&amp;"-"&amp;AY$4,'05市民生活実感調査'!$A$3:$BC$218,COLUMN('05市民生活実感調査'!$O:$O),FALSE),"-")</f>
        <v>-</v>
      </c>
      <c r="AZ93" s="535" t="str">
        <f>IF($N93="○",VLOOKUP($C93&amp;"-"&amp;AZ$4,'05市民生活実感調査'!$A$3:$BC$218,COLUMN('05市民生活実感調査'!$O:$O),FALSE),"-")</f>
        <v>-</v>
      </c>
      <c r="BA93" s="535" t="str">
        <f>IF($O93="○",VLOOKUP($C93&amp;"-"&amp;BA$4,'05市民生活実感調査'!$A$3:$BC$218,COLUMN('05市民生活実感調査'!$O:$O),FALSE),"-")</f>
        <v>-</v>
      </c>
      <c r="BB93" s="535" t="str">
        <f>IF($P93="○",VLOOKUP($C93&amp;"-"&amp;BB$4,'05市民生活実感調査'!$A$3:$BC$218,COLUMN('05市民生活実感調査'!$O:$O),FALSE),"-")</f>
        <v>-</v>
      </c>
      <c r="BC93" s="535" t="str">
        <f>IF($Q93="○",VLOOKUP($C93&amp;"-"&amp;BC$4,'05市民生活実感調査'!$A$3:$BC$218,COLUMN('05市民生活実感調査'!$O:$O),FALSE),"-")</f>
        <v>-</v>
      </c>
      <c r="BD93" s="535" t="str">
        <f>IF($R93="○",VLOOKUP($C93&amp;"-"&amp;BD$4,'05市民生活実感調査'!$A$3:$BC$218,COLUMN('05市民生活実感調査'!$O:$O),FALSE),"-")</f>
        <v>-</v>
      </c>
      <c r="BE93" s="536" t="str">
        <f t="shared" si="363"/>
        <v>b</v>
      </c>
      <c r="BF93" s="37">
        <f t="shared" si="450"/>
        <v>3</v>
      </c>
      <c r="BG93" s="38" t="str">
        <f t="shared" si="451"/>
        <v/>
      </c>
      <c r="BH93" s="38" t="str">
        <f t="shared" si="452"/>
        <v/>
      </c>
      <c r="BI93" s="38" t="str">
        <f t="shared" si="453"/>
        <v/>
      </c>
      <c r="BJ93" s="38" t="str">
        <f t="shared" si="454"/>
        <v/>
      </c>
      <c r="BK93" s="38" t="str">
        <f t="shared" si="455"/>
        <v/>
      </c>
      <c r="BL93" s="38" t="str">
        <f t="shared" si="456"/>
        <v/>
      </c>
      <c r="BM93" s="38" t="str">
        <f t="shared" si="457"/>
        <v/>
      </c>
      <c r="BN93" s="41">
        <f t="shared" si="458"/>
        <v>0.75</v>
      </c>
      <c r="BO93" s="264" t="s">
        <v>124</v>
      </c>
      <c r="BP93" s="161" t="s">
        <v>2548</v>
      </c>
      <c r="BQ93" s="586" t="str">
        <f>VLOOKUP(AB93&amp;BE93&amp;BO93,[25]プルダウン!$AC$2:$AD$71,2,FALSE)</f>
        <v>B</v>
      </c>
      <c r="BR93" s="587" t="str">
        <f>VLOOKUP(BQ93,プルダウン!$A$1:$B$6,2,FALSE)</f>
        <v>政策の目的がかなり達成されている</v>
      </c>
      <c r="BS93" s="11"/>
      <c r="BT93" s="20"/>
      <c r="BU93" s="5" t="s">
        <v>2263</v>
      </c>
      <c r="BV93" s="296" t="s">
        <v>2549</v>
      </c>
      <c r="BW93" s="115" t="str">
        <f>VLOOKUP($A93&amp;"-"&amp;BW$4,'04施策の客観指標'!$A$4:$AU$1029,COLUMN('04施策の客観指標'!$AQ:$AQ),FALSE)</f>
        <v>-</v>
      </c>
      <c r="BX93" s="7" t="str">
        <f>VLOOKUP($A93&amp;"-"&amp;BX$4,'04施策の客観指標'!$A$4:$AU$1029,COLUMN('04施策の客観指標'!$AQ:$AQ),FALSE)</f>
        <v>-</v>
      </c>
      <c r="BY93" s="7" t="str">
        <f>VLOOKUP($A93&amp;"-"&amp;BY$4,'04施策の客観指標'!$A$4:$AU$1029,COLUMN('04施策の客観指標'!$AQ:$AQ),FALSE)</f>
        <v>-</v>
      </c>
      <c r="BZ93" s="7" t="str">
        <f>VLOOKUP($A93&amp;"-"&amp;BZ$4,'04施策の客観指標'!$A$4:$AU$1029,COLUMN('04施策の客観指標'!$AQ:$AQ),FALSE)</f>
        <v>-</v>
      </c>
      <c r="CA93" s="7" t="str">
        <f>VLOOKUP($A93&amp;"-"&amp;CA$4,'04施策の客観指標'!$A$4:$AU$1029,COLUMN('04施策の客観指標'!$AQ:$AQ),FALSE)</f>
        <v>-</v>
      </c>
      <c r="CB93" s="7" t="str">
        <f>VLOOKUP($A93&amp;"-"&amp;CB$4,'04施策の客観指標'!$A$4:$AU$1029,COLUMN('04施策の客観指標'!$AQ:$AQ),FALSE)</f>
        <v>-</v>
      </c>
      <c r="CC93" s="7" t="str">
        <f>VLOOKUP($A93&amp;"-"&amp;CC$4,'04施策の客観指標'!$A$4:$AU$1029,COLUMN('04施策の客観指標'!$AQ:$AQ),FALSE)</f>
        <v>-</v>
      </c>
      <c r="CD93" s="7" t="str">
        <f>VLOOKUP($A93&amp;"-"&amp;CD$4,'04施策の客観指標'!$A$4:$AU$1029,COLUMN('04施策の客観指標'!$AQ:$AQ),FALSE)</f>
        <v>-</v>
      </c>
      <c r="CE93" s="7" t="str">
        <f>VLOOKUP($A93&amp;"-"&amp;CE$4,'04施策の客観指標'!$A$4:$AU$1029,COLUMN('04施策の客観指標'!$AQ:$AQ),FALSE)</f>
        <v>-</v>
      </c>
      <c r="CF93" s="109" t="str">
        <f t="shared" si="364"/>
        <v>e</v>
      </c>
      <c r="CG93" s="37">
        <f>VLOOKUP($A93&amp;"-"&amp;BW$4,'04施策の客観指標'!$A$4:$AU$1029,COLUMN('04施策の客観指標'!$AU:$AU),FALSE)</f>
        <v>1</v>
      </c>
      <c r="CH93" s="38">
        <f>VLOOKUP($A93&amp;"-"&amp;BX$4,'04施策の客観指標'!$A$4:$AU$1029,COLUMN('04施策の客観指標'!$AU:$AU),FALSE)</f>
        <v>1</v>
      </c>
      <c r="CI93" s="38" t="str">
        <f>VLOOKUP($A93&amp;"-"&amp;BY$4,'04施策の客観指標'!$A$4:$AU$1029,COLUMN('04施策の客観指標'!$AU:$AU),FALSE)</f>
        <v>-</v>
      </c>
      <c r="CJ93" s="38" t="str">
        <f>VLOOKUP($A93&amp;"-"&amp;BZ$4,'04施策の客観指標'!$A$4:$AU$1029,COLUMN('04施策の客観指標'!$AU:$AU),FALSE)</f>
        <v>-</v>
      </c>
      <c r="CK93" s="38" t="str">
        <f>VLOOKUP($A93&amp;"-"&amp;CA$4,'04施策の客観指標'!$A$4:$AU$1029,COLUMN('04施策の客観指標'!$AU:$AU),FALSE)</f>
        <v>-</v>
      </c>
      <c r="CL93" s="38" t="str">
        <f>VLOOKUP($A93&amp;"-"&amp;CB$4,'04施策の客観指標'!$A$4:$AU$1029,COLUMN('04施策の客観指標'!$AU:$AU),FALSE)</f>
        <v>-</v>
      </c>
      <c r="CM93" s="38" t="str">
        <f>VLOOKUP($A93&amp;"-"&amp;CC$4,'04施策の客観指標'!$A$4:$AU$1029,COLUMN('04施策の客観指標'!$AU:$AU),FALSE)</f>
        <v>-</v>
      </c>
      <c r="CN93" s="38" t="str">
        <f>VLOOKUP($A93&amp;"-"&amp;CD$4,'04施策の客観指標'!$A$4:$AU$1029,COLUMN('04施策の客観指標'!$AU:$AU),FALSE)</f>
        <v>-</v>
      </c>
      <c r="CO93" s="38" t="str">
        <f>VLOOKUP($A93&amp;"-"&amp;CE$4,'04施策の客観指標'!$A$4:$AU$1029,COLUMN('04施策の客観指標'!$AU:$AU),FALSE)</f>
        <v>-</v>
      </c>
      <c r="CP93" s="82">
        <f t="shared" si="365"/>
        <v>2</v>
      </c>
      <c r="CQ93" s="37" t="str">
        <f t="shared" si="301"/>
        <v/>
      </c>
      <c r="CR93" s="38" t="str">
        <f t="shared" si="302"/>
        <v/>
      </c>
      <c r="CS93" s="38" t="str">
        <f t="shared" si="303"/>
        <v/>
      </c>
      <c r="CT93" s="38" t="str">
        <f t="shared" si="304"/>
        <v/>
      </c>
      <c r="CU93" s="38" t="str">
        <f t="shared" si="305"/>
        <v/>
      </c>
      <c r="CV93" s="38" t="str">
        <f t="shared" si="306"/>
        <v/>
      </c>
      <c r="CW93" s="38" t="str">
        <f t="shared" si="307"/>
        <v/>
      </c>
      <c r="CX93" s="38" t="str">
        <f t="shared" si="308"/>
        <v/>
      </c>
      <c r="CY93" s="38" t="str">
        <f t="shared" si="309"/>
        <v/>
      </c>
      <c r="CZ93" s="41">
        <f t="shared" si="366"/>
        <v>0</v>
      </c>
      <c r="DA93" s="37" t="str">
        <f>IF($K93="○",VLOOKUP($C93&amp;"-"&amp;DA$4,'05市民生活実感調査'!$A$3:$BC$218,COLUMN('05市民生活実感調査'!$Y:$Y),FALSE),"-")</f>
        <v>-</v>
      </c>
      <c r="DB93" s="38" t="str">
        <f>IF($L93="○",VLOOKUP($C93&amp;"-"&amp;DB$4,'05市民生活実感調査'!$A$3:$BC$218,COLUMN('05市民生活実感調査'!$Y:$Y),FALSE),"-")</f>
        <v>-</v>
      </c>
      <c r="DC93" s="38" t="str">
        <f>IF($M93="○",VLOOKUP($C93&amp;"-"&amp;DC$4,'05市民生活実感調査'!$A$3:$BC$218,COLUMN('05市民生活実感調査'!$Y:$Y),FALSE),"-")</f>
        <v>-</v>
      </c>
      <c r="DD93" s="38" t="str">
        <f>IF($N93="○",VLOOKUP($C93&amp;"-"&amp;DD$4,'05市民生活実感調査'!$A$3:$BC$218,COLUMN('05市民生活実感調査'!$Y:$Y),FALSE),"-")</f>
        <v>-</v>
      </c>
      <c r="DE93" s="38" t="str">
        <f>IF($O93="○",VLOOKUP($C93&amp;"-"&amp;DE$4,'05市民生活実感調査'!$A$3:$BC$218,COLUMN('05市民生活実感調査'!$Y:$Y),FALSE),"-")</f>
        <v>-</v>
      </c>
      <c r="DF93" s="38" t="str">
        <f>IF($P93="○",VLOOKUP($C93&amp;"-"&amp;DF$4,'05市民生活実感調査'!$A$3:$BC$218,COLUMN('05市民生活実感調査'!$Y:$Y),FALSE),"-")</f>
        <v>-</v>
      </c>
      <c r="DG93" s="38" t="str">
        <f>IF($Q93="○",VLOOKUP($C93&amp;"-"&amp;DG$4,'05市民生活実感調査'!$A$3:$BC$218,COLUMN('05市民生活実感調査'!$Y:$Y),FALSE),"-")</f>
        <v>-</v>
      </c>
      <c r="DH93" s="38" t="str">
        <f>IF($R93="○",VLOOKUP($C93&amp;"-"&amp;DH$4,'05市民生活実感調査'!$A$3:$BC$218,COLUMN('05市民生活実感調査'!$Y:$Y),FALSE),"-")</f>
        <v>-</v>
      </c>
      <c r="DI93" s="109" t="e">
        <f t="shared" si="367"/>
        <v>#DIV/0!</v>
      </c>
      <c r="DJ93" s="37" t="str">
        <f t="shared" si="368"/>
        <v/>
      </c>
      <c r="DK93" s="38" t="str">
        <f t="shared" si="310"/>
        <v/>
      </c>
      <c r="DL93" s="38" t="str">
        <f t="shared" si="311"/>
        <v/>
      </c>
      <c r="DM93" s="38" t="str">
        <f t="shared" si="312"/>
        <v/>
      </c>
      <c r="DN93" s="38" t="str">
        <f t="shared" si="313"/>
        <v/>
      </c>
      <c r="DO93" s="38" t="str">
        <f t="shared" si="314"/>
        <v/>
      </c>
      <c r="DP93" s="38" t="str">
        <f t="shared" si="315"/>
        <v/>
      </c>
      <c r="DQ93" s="38" t="str">
        <f t="shared" si="316"/>
        <v/>
      </c>
      <c r="DR93" s="41" t="e">
        <f t="shared" si="369"/>
        <v>#DIV/0!</v>
      </c>
      <c r="DS93" s="13" t="str">
        <f t="shared" si="370"/>
        <v>客観指標</v>
      </c>
      <c r="DT93" s="5" t="str">
        <f t="shared" si="371"/>
        <v>新築建築物の中で，最低基準よりも高い水準を満たす良質な建築物の占める割合が増えることを目標としているため，客観評価指標を重視する。</v>
      </c>
      <c r="DU93" s="108" t="e">
        <f>VLOOKUP(CF93&amp;DI93&amp;DS93,プルダウン!$AC$2:$AD$51,2,FALSE)</f>
        <v>#DIV/0!</v>
      </c>
      <c r="DV93" s="12" t="e">
        <f>VLOOKUP(DU93,プルダウン!$A$1:$B$6,2,FALSE)</f>
        <v>#DIV/0!</v>
      </c>
      <c r="DW93" s="11"/>
      <c r="DX93" s="12"/>
      <c r="DY93" s="22" t="s">
        <v>81</v>
      </c>
      <c r="DZ93" s="116"/>
      <c r="EA93" s="115" t="str">
        <f>VLOOKUP($A93&amp;"-"&amp;EA$4,'04施策の客観指標'!$A$4:$AU$1029,COLUMN('04施策の客観指標'!$AR:$AR),FALSE)</f>
        <v>-</v>
      </c>
      <c r="EB93" s="7" t="str">
        <f>VLOOKUP($A93&amp;"-"&amp;EB$4,'04施策の客観指標'!$A$4:$AU$1029,COLUMN('04施策の客観指標'!$AR:$AR),FALSE)</f>
        <v>-</v>
      </c>
      <c r="EC93" s="7" t="str">
        <f>VLOOKUP($A93&amp;"-"&amp;EC$4,'04施策の客観指標'!$A$4:$AU$1029,COLUMN('04施策の客観指標'!$AR:$AR),FALSE)</f>
        <v>-</v>
      </c>
      <c r="ED93" s="7" t="str">
        <f>VLOOKUP($A93&amp;"-"&amp;ED$4,'04施策の客観指標'!$A$4:$AU$1029,COLUMN('04施策の客観指標'!$AR:$AR),FALSE)</f>
        <v>-</v>
      </c>
      <c r="EE93" s="7" t="str">
        <f>VLOOKUP($A93&amp;"-"&amp;EE$4,'04施策の客観指標'!$A$4:$AU$1029,COLUMN('04施策の客観指標'!$AR:$AR),FALSE)</f>
        <v>-</v>
      </c>
      <c r="EF93" s="7" t="str">
        <f>VLOOKUP($A93&amp;"-"&amp;EF$4,'04施策の客観指標'!$A$4:$AU$1029,COLUMN('04施策の客観指標'!$AR:$AR),FALSE)</f>
        <v>-</v>
      </c>
      <c r="EG93" s="7" t="str">
        <f>VLOOKUP($A93&amp;"-"&amp;EG$4,'04施策の客観指標'!$A$4:$AU$1029,COLUMN('04施策の客観指標'!$AR:$AR),FALSE)</f>
        <v>-</v>
      </c>
      <c r="EH93" s="7" t="str">
        <f>VLOOKUP($A93&amp;"-"&amp;EH$4,'04施策の客観指標'!$A$4:$AU$1029,COLUMN('04施策の客観指標'!$AR:$AR),FALSE)</f>
        <v>-</v>
      </c>
      <c r="EI93" s="7" t="str">
        <f>VLOOKUP($A93&amp;"-"&amp;EI$4,'04施策の客観指標'!$A$4:$AU$1029,COLUMN('04施策の客観指標'!$AR:$AR),FALSE)</f>
        <v>-</v>
      </c>
      <c r="EJ93" s="109" t="str">
        <f t="shared" si="372"/>
        <v>e</v>
      </c>
      <c r="EK93" s="37">
        <f>VLOOKUP($A93&amp;"-"&amp;EA$4,'04施策の客観指標'!$A$4:$AU$1029,COLUMN('04施策の客観指標'!$AU:$AU),FALSE)</f>
        <v>1</v>
      </c>
      <c r="EL93" s="38">
        <f>VLOOKUP($A93&amp;"-"&amp;EB$4,'04施策の客観指標'!$A$4:$AU$1029,COLUMN('04施策の客観指標'!$AU:$AU),FALSE)</f>
        <v>1</v>
      </c>
      <c r="EM93" s="38" t="str">
        <f>VLOOKUP($A93&amp;"-"&amp;EC$4,'04施策の客観指標'!$A$4:$AU$1029,COLUMN('04施策の客観指標'!$AU:$AU),FALSE)</f>
        <v>-</v>
      </c>
      <c r="EN93" s="38" t="str">
        <f>VLOOKUP($A93&amp;"-"&amp;ED$4,'04施策の客観指標'!$A$4:$AU$1029,COLUMN('04施策の客観指標'!$AU:$AU),FALSE)</f>
        <v>-</v>
      </c>
      <c r="EO93" s="38" t="str">
        <f>VLOOKUP($A93&amp;"-"&amp;EE$4,'04施策の客観指標'!$A$4:$AU$1029,COLUMN('04施策の客観指標'!$AU:$AU),FALSE)</f>
        <v>-</v>
      </c>
      <c r="EP93" s="38" t="str">
        <f>VLOOKUP($A93&amp;"-"&amp;EF$4,'04施策の客観指標'!$A$4:$AU$1029,COLUMN('04施策の客観指標'!$AU:$AU),FALSE)</f>
        <v>-</v>
      </c>
      <c r="EQ93" s="38" t="str">
        <f>VLOOKUP($A93&amp;"-"&amp;EG$4,'04施策の客観指標'!$A$4:$AU$1029,COLUMN('04施策の客観指標'!$AU:$AU),FALSE)</f>
        <v>-</v>
      </c>
      <c r="ER93" s="38" t="str">
        <f>VLOOKUP($A93&amp;"-"&amp;EH$4,'04施策の客観指標'!$A$4:$AU$1029,COLUMN('04施策の客観指標'!$AU:$AU),FALSE)</f>
        <v>-</v>
      </c>
      <c r="ES93" s="38" t="str">
        <f>VLOOKUP($A93&amp;"-"&amp;EI$4,'04施策の客観指標'!$A$4:$AU$1029,COLUMN('04施策の客観指標'!$AU:$AU),FALSE)</f>
        <v>-</v>
      </c>
      <c r="ET93" s="82">
        <f t="shared" si="373"/>
        <v>2</v>
      </c>
      <c r="EU93" s="37" t="str">
        <f t="shared" si="374"/>
        <v/>
      </c>
      <c r="EV93" s="38" t="str">
        <f t="shared" si="317"/>
        <v/>
      </c>
      <c r="EW93" s="38" t="str">
        <f t="shared" si="318"/>
        <v/>
      </c>
      <c r="EX93" s="38" t="str">
        <f t="shared" si="319"/>
        <v/>
      </c>
      <c r="EY93" s="38" t="str">
        <f t="shared" si="320"/>
        <v/>
      </c>
      <c r="EZ93" s="38" t="str">
        <f t="shared" si="321"/>
        <v/>
      </c>
      <c r="FA93" s="38" t="str">
        <f t="shared" si="322"/>
        <v/>
      </c>
      <c r="FB93" s="38" t="str">
        <f t="shared" si="323"/>
        <v/>
      </c>
      <c r="FC93" s="38" t="str">
        <f t="shared" si="324"/>
        <v/>
      </c>
      <c r="FD93" s="41">
        <f t="shared" si="375"/>
        <v>0</v>
      </c>
      <c r="FE93" s="37" t="str">
        <f>IF($K93="○",VLOOKUP($C93&amp;"-"&amp;FE$4,'05市民生活実感調査'!$A$3:$BC$218,COLUMN('05市民生活実感調査'!$AI:$AI),FALSE),"-")</f>
        <v>-</v>
      </c>
      <c r="FF93" s="38" t="str">
        <f>IF($L93="○",VLOOKUP($C93&amp;"-"&amp;FF$4,'05市民生活実感調査'!$A$3:$BC$218,COLUMN('05市民生活実感調査'!$AI:$AI),FALSE),"-")</f>
        <v>-</v>
      </c>
      <c r="FG93" s="38" t="str">
        <f>IF($M93="○",VLOOKUP($C93&amp;"-"&amp;FG$4,'05市民生活実感調査'!$A$3:$BC$218,COLUMN('05市民生活実感調査'!$AI:$AI),FALSE),"-")</f>
        <v>-</v>
      </c>
      <c r="FH93" s="38" t="str">
        <f>IF($N93="○",VLOOKUP($C93&amp;"-"&amp;FH$4,'05市民生活実感調査'!$A$3:$BC$218,COLUMN('05市民生活実感調査'!$AI:$AI),FALSE),"-")</f>
        <v>-</v>
      </c>
      <c r="FI93" s="38" t="str">
        <f>IF($O93="○",VLOOKUP($C93&amp;"-"&amp;FI$4,'05市民生活実感調査'!$A$3:$BC$218,COLUMN('05市民生活実感調査'!$AI:$AI),FALSE),"-")</f>
        <v>-</v>
      </c>
      <c r="FJ93" s="38" t="str">
        <f>IF($P93="○",VLOOKUP($C93&amp;"-"&amp;FJ$4,'05市民生活実感調査'!$A$3:$BC$218,COLUMN('05市民生活実感調査'!$AI:$AI),FALSE),"-")</f>
        <v>-</v>
      </c>
      <c r="FK93" s="38" t="str">
        <f>IF($Q93="○",VLOOKUP($C93&amp;"-"&amp;FK$4,'05市民生活実感調査'!$A$3:$BC$218,COLUMN('05市民生活実感調査'!$AI:$AI),FALSE),"-")</f>
        <v>-</v>
      </c>
      <c r="FL93" s="38" t="str">
        <f>IF($R93="○",VLOOKUP($C93&amp;"-"&amp;FL$4,'05市民生活実感調査'!$A$3:$BC$218,COLUMN('05市民生活実感調査'!$AI:$AI),FALSE),"-")</f>
        <v>-</v>
      </c>
      <c r="FM93" s="109" t="e">
        <f t="shared" si="376"/>
        <v>#DIV/0!</v>
      </c>
      <c r="FN93" s="37" t="str">
        <f t="shared" si="377"/>
        <v/>
      </c>
      <c r="FO93" s="38" t="str">
        <f t="shared" si="325"/>
        <v/>
      </c>
      <c r="FP93" s="38" t="str">
        <f t="shared" si="326"/>
        <v/>
      </c>
      <c r="FQ93" s="38" t="str">
        <f t="shared" si="327"/>
        <v/>
      </c>
      <c r="FR93" s="38" t="str">
        <f t="shared" si="328"/>
        <v/>
      </c>
      <c r="FS93" s="38" t="str">
        <f t="shared" si="329"/>
        <v/>
      </c>
      <c r="FT93" s="38" t="str">
        <f t="shared" si="330"/>
        <v/>
      </c>
      <c r="FU93" s="38" t="str">
        <f t="shared" si="331"/>
        <v/>
      </c>
      <c r="FV93" s="41" t="e">
        <f t="shared" si="378"/>
        <v>#DIV/0!</v>
      </c>
      <c r="FW93" s="13" t="str">
        <f t="shared" si="379"/>
        <v>客観指標</v>
      </c>
      <c r="FX93" s="5" t="str">
        <f t="shared" si="380"/>
        <v>新築建築物の中で，最低基準よりも高い水準を満たす良質な建築物の占める割合が増えることを目標としているため，客観評価指標を重視する。</v>
      </c>
      <c r="FY93" s="108" t="e">
        <f>VLOOKUP(EJ93&amp;FM93&amp;FW93,プルダウン!$AC$2:$AD$51,2,FALSE)</f>
        <v>#DIV/0!</v>
      </c>
      <c r="FZ93" s="12" t="e">
        <f>VLOOKUP(FY93,プルダウン!$A$1:$B$6,2,FALSE)</f>
        <v>#DIV/0!</v>
      </c>
      <c r="GA93" s="11"/>
      <c r="GB93" s="12"/>
      <c r="GC93" s="22" t="s">
        <v>81</v>
      </c>
      <c r="GD93" s="116"/>
      <c r="GE93" s="115" t="str">
        <f>VLOOKUP($A93&amp;"-"&amp;GE$4,'04施策の客観指標'!$A$4:$AU$1029,COLUMN('04施策の客観指標'!$AS:$AS),FALSE)</f>
        <v>-</v>
      </c>
      <c r="GF93" s="7" t="str">
        <f>VLOOKUP($A93&amp;"-"&amp;GF$4,'04施策の客観指標'!$A$4:$AU$1029,COLUMN('04施策の客観指標'!$AS:$AS),FALSE)</f>
        <v>-</v>
      </c>
      <c r="GG93" s="7" t="str">
        <f>VLOOKUP($A93&amp;"-"&amp;GG$4,'04施策の客観指標'!$A$4:$AU$1029,COLUMN('04施策の客観指標'!$AS:$AS),FALSE)</f>
        <v>-</v>
      </c>
      <c r="GH93" s="7" t="str">
        <f>VLOOKUP($A93&amp;"-"&amp;GH$4,'04施策の客観指標'!$A$4:$AU$1029,COLUMN('04施策の客観指標'!$AS:$AS),FALSE)</f>
        <v>-</v>
      </c>
      <c r="GI93" s="7" t="str">
        <f>VLOOKUP($A93&amp;"-"&amp;GI$4,'04施策の客観指標'!$A$4:$AU$1029,COLUMN('04施策の客観指標'!$AS:$AS),FALSE)</f>
        <v>-</v>
      </c>
      <c r="GJ93" s="7" t="str">
        <f>VLOOKUP($A93&amp;"-"&amp;GJ$4,'04施策の客観指標'!$A$4:$AU$1029,COLUMN('04施策の客観指標'!$AS:$AS),FALSE)</f>
        <v>-</v>
      </c>
      <c r="GK93" s="7" t="str">
        <f>VLOOKUP($A93&amp;"-"&amp;GK$4,'04施策の客観指標'!$A$4:$AU$1029,COLUMN('04施策の客観指標'!$AS:$AS),FALSE)</f>
        <v>-</v>
      </c>
      <c r="GL93" s="7" t="str">
        <f>VLOOKUP($A93&amp;"-"&amp;GL$4,'04施策の客観指標'!$A$4:$AU$1029,COLUMN('04施策の客観指標'!$AS:$AS),FALSE)</f>
        <v>-</v>
      </c>
      <c r="GM93" s="7" t="str">
        <f>VLOOKUP($A93&amp;"-"&amp;GM$4,'04施策の客観指標'!$A$4:$AU$1029,COLUMN('04施策の客観指標'!$AS:$AS),FALSE)</f>
        <v>-</v>
      </c>
      <c r="GN93" s="109" t="str">
        <f t="shared" si="381"/>
        <v>e</v>
      </c>
      <c r="GO93" s="37">
        <f>VLOOKUP($A93&amp;"-"&amp;GE$4,'04施策の客観指標'!$A$4:$AU$1029,COLUMN('04施策の客観指標'!$AU:$AU),FALSE)</f>
        <v>1</v>
      </c>
      <c r="GP93" s="38">
        <f>VLOOKUP($A93&amp;"-"&amp;GF$4,'04施策の客観指標'!$A$4:$AU$1029,COLUMN('04施策の客観指標'!$AU:$AU),FALSE)</f>
        <v>1</v>
      </c>
      <c r="GQ93" s="38" t="str">
        <f>VLOOKUP($A93&amp;"-"&amp;GG$4,'04施策の客観指標'!$A$4:$AU$1029,COLUMN('04施策の客観指標'!$AU:$AU),FALSE)</f>
        <v>-</v>
      </c>
      <c r="GR93" s="38" t="str">
        <f>VLOOKUP($A93&amp;"-"&amp;GH$4,'04施策の客観指標'!$A$4:$AU$1029,COLUMN('04施策の客観指標'!$AU:$AU),FALSE)</f>
        <v>-</v>
      </c>
      <c r="GS93" s="38" t="str">
        <f>VLOOKUP($A93&amp;"-"&amp;GI$4,'04施策の客観指標'!$A$4:$AU$1029,COLUMN('04施策の客観指標'!$AU:$AU),FALSE)</f>
        <v>-</v>
      </c>
      <c r="GT93" s="38" t="str">
        <f>VLOOKUP($A93&amp;"-"&amp;GJ$4,'04施策の客観指標'!$A$4:$AU$1029,COLUMN('04施策の客観指標'!$AU:$AU),FALSE)</f>
        <v>-</v>
      </c>
      <c r="GU93" s="38" t="str">
        <f>VLOOKUP($A93&amp;"-"&amp;GK$4,'04施策の客観指標'!$A$4:$AU$1029,COLUMN('04施策の客観指標'!$AU:$AU),FALSE)</f>
        <v>-</v>
      </c>
      <c r="GV93" s="38" t="str">
        <f>VLOOKUP($A93&amp;"-"&amp;GL$4,'04施策の客観指標'!$A$4:$AU$1029,COLUMN('04施策の客観指標'!$AU:$AU),FALSE)</f>
        <v>-</v>
      </c>
      <c r="GW93" s="38" t="str">
        <f>VLOOKUP($A93&amp;"-"&amp;GM$4,'04施策の客観指標'!$A$4:$AU$1029,COLUMN('04施策の客観指標'!$AU:$AU),FALSE)</f>
        <v>-</v>
      </c>
      <c r="GX93" s="82">
        <f t="shared" si="382"/>
        <v>2</v>
      </c>
      <c r="GY93" s="37" t="str">
        <f t="shared" si="383"/>
        <v/>
      </c>
      <c r="GZ93" s="38" t="str">
        <f t="shared" si="332"/>
        <v/>
      </c>
      <c r="HA93" s="38" t="str">
        <f t="shared" si="333"/>
        <v/>
      </c>
      <c r="HB93" s="38" t="str">
        <f t="shared" si="334"/>
        <v/>
      </c>
      <c r="HC93" s="38" t="str">
        <f t="shared" si="335"/>
        <v/>
      </c>
      <c r="HD93" s="38" t="str">
        <f t="shared" si="336"/>
        <v/>
      </c>
      <c r="HE93" s="38" t="str">
        <f t="shared" si="337"/>
        <v/>
      </c>
      <c r="HF93" s="38" t="str">
        <f t="shared" si="338"/>
        <v/>
      </c>
      <c r="HG93" s="38" t="str">
        <f t="shared" si="339"/>
        <v/>
      </c>
      <c r="HH93" s="41">
        <f t="shared" si="384"/>
        <v>0</v>
      </c>
      <c r="HI93" s="37" t="str">
        <f>IF($K93="○",VLOOKUP($C93&amp;"-"&amp;HI$4,'05市民生活実感調査'!$A$3:$BC$218,COLUMN('05市民生活実感調査'!$AS:$AS),FALSE),"-")</f>
        <v>-</v>
      </c>
      <c r="HJ93" s="38" t="str">
        <f>IF($L93="○",VLOOKUP($C93&amp;"-"&amp;HJ$4,'05市民生活実感調査'!$A$3:$BC$218,COLUMN('05市民生活実感調査'!$AS:$AS),FALSE),"-")</f>
        <v>-</v>
      </c>
      <c r="HK93" s="38" t="str">
        <f>IF($M93="○",VLOOKUP($C93&amp;"-"&amp;HK$4,'05市民生活実感調査'!$A$3:$BC$218,COLUMN('05市民生活実感調査'!$AS:$AS),FALSE),"-")</f>
        <v>-</v>
      </c>
      <c r="HL93" s="38" t="str">
        <f>IF($N93="○",VLOOKUP($C93&amp;"-"&amp;HL$4,'05市民生活実感調査'!$A$3:$BC$218,COLUMN('05市民生活実感調査'!$AS:$AS),FALSE),"-")</f>
        <v>-</v>
      </c>
      <c r="HM93" s="38" t="str">
        <f>IF($O93="○",VLOOKUP($C93&amp;"-"&amp;HM$4,'05市民生活実感調査'!$A$3:$BC$218,COLUMN('05市民生活実感調査'!$AS:$AS),FALSE),"-")</f>
        <v>-</v>
      </c>
      <c r="HN93" s="38" t="str">
        <f>IF($P93="○",VLOOKUP($C93&amp;"-"&amp;HN$4,'05市民生活実感調査'!$A$3:$BC$218,COLUMN('05市民生活実感調査'!$AS:$AS),FALSE),"-")</f>
        <v>-</v>
      </c>
      <c r="HO93" s="38" t="str">
        <f>IF($Q93="○",VLOOKUP($C93&amp;"-"&amp;HO$4,'05市民生活実感調査'!$A$3:$BC$218,COLUMN('05市民生活実感調査'!$AS:$AS),FALSE),"-")</f>
        <v>-</v>
      </c>
      <c r="HP93" s="38" t="str">
        <f>IF($R93="○",VLOOKUP($C93&amp;"-"&amp;HP$4,'05市民生活実感調査'!$A$3:$BC$218,COLUMN('05市民生活実感調査'!$AS:$AS),FALSE),"-")</f>
        <v>-</v>
      </c>
      <c r="HQ93" s="109" t="e">
        <f t="shared" si="385"/>
        <v>#DIV/0!</v>
      </c>
      <c r="HR93" s="37" t="str">
        <f t="shared" si="386"/>
        <v/>
      </c>
      <c r="HS93" s="38" t="str">
        <f t="shared" si="340"/>
        <v/>
      </c>
      <c r="HT93" s="38" t="str">
        <f t="shared" si="341"/>
        <v/>
      </c>
      <c r="HU93" s="38" t="str">
        <f t="shared" si="342"/>
        <v/>
      </c>
      <c r="HV93" s="38" t="str">
        <f t="shared" si="343"/>
        <v/>
      </c>
      <c r="HW93" s="38" t="str">
        <f t="shared" si="344"/>
        <v/>
      </c>
      <c r="HX93" s="38" t="str">
        <f t="shared" si="345"/>
        <v/>
      </c>
      <c r="HY93" s="38" t="str">
        <f t="shared" si="346"/>
        <v/>
      </c>
      <c r="HZ93" s="41" t="e">
        <f t="shared" si="387"/>
        <v>#DIV/0!</v>
      </c>
      <c r="IA93" s="13" t="str">
        <f t="shared" si="388"/>
        <v>客観指標</v>
      </c>
      <c r="IB93" s="5" t="str">
        <f t="shared" si="389"/>
        <v>新築建築物の中で，最低基準よりも高い水準を満たす良質な建築物の占める割合が増えることを目標としているため，客観評価指標を重視する。</v>
      </c>
      <c r="IC93" s="108" t="e">
        <f>VLOOKUP(GN93&amp;HQ93&amp;IA93,プルダウン!$AC$2:$AD$51,2,FALSE)</f>
        <v>#DIV/0!</v>
      </c>
      <c r="ID93" s="12" t="e">
        <f>VLOOKUP(IC93,プルダウン!$A$1:$B$6,2,FALSE)</f>
        <v>#DIV/0!</v>
      </c>
      <c r="IE93" s="11"/>
      <c r="IF93" s="12"/>
      <c r="IG93" s="22" t="s">
        <v>81</v>
      </c>
      <c r="IH93" s="116"/>
      <c r="II93" s="115" t="str">
        <f>VLOOKUP($A93&amp;"-"&amp;II$4,'04施策の客観指標'!$A$4:$AU$1029,COLUMN('04施策の客観指標'!$AT:$AT),FALSE)</f>
        <v>-</v>
      </c>
      <c r="IJ93" s="7" t="str">
        <f>VLOOKUP($A93&amp;"-"&amp;IJ$4,'04施策の客観指標'!$A$4:$AU$1029,COLUMN('04施策の客観指標'!$AT:$AT),FALSE)</f>
        <v>-</v>
      </c>
      <c r="IK93" s="7" t="str">
        <f>VLOOKUP($A93&amp;"-"&amp;IK$4,'04施策の客観指標'!$A$4:$AU$1029,COLUMN('04施策の客観指標'!$AT:$AT),FALSE)</f>
        <v>-</v>
      </c>
      <c r="IL93" s="7" t="str">
        <f>VLOOKUP($A93&amp;"-"&amp;IL$4,'04施策の客観指標'!$A$4:$AU$1029,COLUMN('04施策の客観指標'!$AT:$AT),FALSE)</f>
        <v>-</v>
      </c>
      <c r="IM93" s="7" t="str">
        <f>VLOOKUP($A93&amp;"-"&amp;IM$4,'04施策の客観指標'!$A$4:$AU$1029,COLUMN('04施策の客観指標'!$AT:$AT),FALSE)</f>
        <v>-</v>
      </c>
      <c r="IN93" s="7" t="str">
        <f>VLOOKUP($A93&amp;"-"&amp;IN$4,'04施策の客観指標'!$A$4:$AU$1029,COLUMN('04施策の客観指標'!$AT:$AT),FALSE)</f>
        <v>-</v>
      </c>
      <c r="IO93" s="7" t="str">
        <f>VLOOKUP($A93&amp;"-"&amp;IO$4,'04施策の客観指標'!$A$4:$AU$1029,COLUMN('04施策の客観指標'!$AT:$AT),FALSE)</f>
        <v>-</v>
      </c>
      <c r="IP93" s="7" t="str">
        <f>VLOOKUP($A93&amp;"-"&amp;IP$4,'04施策の客観指標'!$A$4:$AU$1029,COLUMN('04施策の客観指標'!$AT:$AT),FALSE)</f>
        <v>-</v>
      </c>
      <c r="IQ93" s="7" t="str">
        <f>VLOOKUP($A93&amp;"-"&amp;IQ$4,'04施策の客観指標'!$A$4:$AU$1029,COLUMN('04施策の客観指標'!$AT:$AT),FALSE)</f>
        <v>-</v>
      </c>
      <c r="IR93" s="109" t="str">
        <f t="shared" si="390"/>
        <v>e</v>
      </c>
      <c r="IS93" s="37">
        <f>VLOOKUP($A93&amp;"-"&amp;II$4,'04施策の客観指標'!$A$4:$AU$1029,COLUMN('04施策の客観指標'!$AU:$AU),FALSE)</f>
        <v>1</v>
      </c>
      <c r="IT93" s="38">
        <f>VLOOKUP($A93&amp;"-"&amp;IJ$4,'04施策の客観指標'!$A$4:$AU$1029,COLUMN('04施策の客観指標'!$AU:$AU),FALSE)</f>
        <v>1</v>
      </c>
      <c r="IU93" s="38" t="str">
        <f>VLOOKUP($A93&amp;"-"&amp;IK$4,'04施策の客観指標'!$A$4:$AU$1029,COLUMN('04施策の客観指標'!$AU:$AU),FALSE)</f>
        <v>-</v>
      </c>
      <c r="IV93" s="38" t="str">
        <f>VLOOKUP($A93&amp;"-"&amp;IL$4,'04施策の客観指標'!$A$4:$AU$1029,COLUMN('04施策の客観指標'!$AU:$AU),FALSE)</f>
        <v>-</v>
      </c>
      <c r="IW93" s="38" t="str">
        <f>VLOOKUP($A93&amp;"-"&amp;IM$4,'04施策の客観指標'!$A$4:$AU$1029,COLUMN('04施策の客観指標'!$AU:$AU),FALSE)</f>
        <v>-</v>
      </c>
      <c r="IX93" s="38" t="str">
        <f>VLOOKUP($A93&amp;"-"&amp;IN$4,'04施策の客観指標'!$A$4:$AU$1029,COLUMN('04施策の客観指標'!$AU:$AU),FALSE)</f>
        <v>-</v>
      </c>
      <c r="IY93" s="38" t="str">
        <f>VLOOKUP($A93&amp;"-"&amp;IO$4,'04施策の客観指標'!$A$4:$AU$1029,COLUMN('04施策の客観指標'!$AU:$AU),FALSE)</f>
        <v>-</v>
      </c>
      <c r="IZ93" s="38" t="str">
        <f>VLOOKUP($A93&amp;"-"&amp;IP$4,'04施策の客観指標'!$A$4:$AU$1029,COLUMN('04施策の客観指標'!$AU:$AU),FALSE)</f>
        <v>-</v>
      </c>
      <c r="JA93" s="38" t="str">
        <f>VLOOKUP($A93&amp;"-"&amp;IQ$4,'04施策の客観指標'!$A$4:$AU$1029,COLUMN('04施策の客観指標'!$AU:$AU),FALSE)</f>
        <v>-</v>
      </c>
      <c r="JB93" s="82">
        <f t="shared" si="391"/>
        <v>2</v>
      </c>
      <c r="JC93" s="37" t="str">
        <f t="shared" si="392"/>
        <v/>
      </c>
      <c r="JD93" s="38" t="str">
        <f t="shared" si="347"/>
        <v/>
      </c>
      <c r="JE93" s="38" t="str">
        <f t="shared" si="348"/>
        <v/>
      </c>
      <c r="JF93" s="38" t="str">
        <f t="shared" si="349"/>
        <v/>
      </c>
      <c r="JG93" s="38" t="str">
        <f t="shared" si="350"/>
        <v/>
      </c>
      <c r="JH93" s="38" t="str">
        <f t="shared" si="351"/>
        <v/>
      </c>
      <c r="JI93" s="38" t="str">
        <f t="shared" si="352"/>
        <v/>
      </c>
      <c r="JJ93" s="38" t="str">
        <f t="shared" si="353"/>
        <v/>
      </c>
      <c r="JK93" s="38" t="str">
        <f t="shared" si="354"/>
        <v/>
      </c>
      <c r="JL93" s="41">
        <f t="shared" si="393"/>
        <v>0</v>
      </c>
      <c r="JM93" s="37" t="str">
        <f>IF($K93="○",VLOOKUP($C93&amp;"-"&amp;JM$4,'05市民生活実感調査'!$A$3:$BC$218,COLUMN('05市民生活実感調査'!$BC:$BC),FALSE),"-")</f>
        <v>-</v>
      </c>
      <c r="JN93" s="38" t="str">
        <f>IF($L93="○",VLOOKUP($C93&amp;"-"&amp;JN$4,'05市民生活実感調査'!$A$3:$BC$218,COLUMN('05市民生活実感調査'!$BC:$BC),FALSE),"-")</f>
        <v>-</v>
      </c>
      <c r="JO93" s="38" t="str">
        <f>IF($M93="○",VLOOKUP($C93&amp;"-"&amp;JO$4,'05市民生活実感調査'!$A$3:$BC$218,COLUMN('05市民生活実感調査'!$BC:$BC),FALSE),"-")</f>
        <v>-</v>
      </c>
      <c r="JP93" s="38" t="str">
        <f>IF($N93="○",VLOOKUP($C93&amp;"-"&amp;JP$4,'05市民生活実感調査'!$A$3:$BC$218,COLUMN('05市民生活実感調査'!$BC:$BC),FALSE),"-")</f>
        <v>-</v>
      </c>
      <c r="JQ93" s="38" t="str">
        <f>IF($O93="○",VLOOKUP($C93&amp;"-"&amp;JQ$4,'05市民生活実感調査'!$A$3:$BC$218,COLUMN('05市民生活実感調査'!$BC:$BC),FALSE),"-")</f>
        <v>-</v>
      </c>
      <c r="JR93" s="38" t="str">
        <f>IF($P93="○",VLOOKUP($C93&amp;"-"&amp;JR$4,'05市民生活実感調査'!$A$3:$BC$218,COLUMN('05市民生活実感調査'!$BC:$BC),FALSE),"-")</f>
        <v>-</v>
      </c>
      <c r="JS93" s="38" t="str">
        <f>IF($Q93="○",VLOOKUP($C93&amp;"-"&amp;JS$4,'05市民生活実感調査'!$A$3:$BC$218,COLUMN('05市民生活実感調査'!$BC:$BC),FALSE),"-")</f>
        <v>-</v>
      </c>
      <c r="JT93" s="38" t="str">
        <f>IF($R93="○",VLOOKUP($C93&amp;"-"&amp;JT$4,'05市民生活実感調査'!$A$3:$BC$218,COLUMN('05市民生活実感調査'!$BC:$BC),FALSE),"-")</f>
        <v>-</v>
      </c>
      <c r="JU93" s="109" t="e">
        <f t="shared" si="394"/>
        <v>#DIV/0!</v>
      </c>
      <c r="JV93" s="37" t="str">
        <f t="shared" si="395"/>
        <v/>
      </c>
      <c r="JW93" s="38" t="str">
        <f t="shared" si="355"/>
        <v/>
      </c>
      <c r="JX93" s="38" t="str">
        <f t="shared" si="356"/>
        <v/>
      </c>
      <c r="JY93" s="38" t="str">
        <f t="shared" si="357"/>
        <v/>
      </c>
      <c r="JZ93" s="38" t="str">
        <f t="shared" si="358"/>
        <v/>
      </c>
      <c r="KA93" s="38" t="str">
        <f t="shared" si="359"/>
        <v/>
      </c>
      <c r="KB93" s="38" t="str">
        <f t="shared" si="360"/>
        <v/>
      </c>
      <c r="KC93" s="38" t="str">
        <f t="shared" si="361"/>
        <v/>
      </c>
      <c r="KD93" s="41" t="e">
        <f t="shared" si="396"/>
        <v>#DIV/0!</v>
      </c>
      <c r="KE93" s="13" t="str">
        <f t="shared" si="397"/>
        <v>客観指標</v>
      </c>
      <c r="KF93" s="5" t="str">
        <f t="shared" si="398"/>
        <v>新築建築物の中で，最低基準よりも高い水準を満たす良質な建築物の占める割合が増えることを目標としているため，客観評価指標を重視する。</v>
      </c>
      <c r="KG93" s="108" t="e">
        <f>VLOOKUP(IR93&amp;JU93&amp;KE93,プルダウン!$AC$2:$AD$51,2,FALSE)</f>
        <v>#DIV/0!</v>
      </c>
      <c r="KH93" s="12" t="e">
        <f>VLOOKUP(KG93,プルダウン!$A$1:$B$6,2,FALSE)</f>
        <v>#DIV/0!</v>
      </c>
      <c r="KI93" s="11"/>
      <c r="KJ93" s="12"/>
      <c r="KK93" s="22" t="s">
        <v>81</v>
      </c>
      <c r="KL93" s="5"/>
    </row>
    <row r="94" spans="1:298" ht="180" customHeight="1">
      <c r="A94" s="18">
        <v>2302</v>
      </c>
      <c r="B94" s="5" t="s">
        <v>248</v>
      </c>
      <c r="C94" s="47">
        <f t="shared" si="439"/>
        <v>23</v>
      </c>
      <c r="D94" s="12" t="str">
        <f>IFERROR(VLOOKUP(C94,プルダウン!$L$2:$M$28,2,FALSE),"-")</f>
        <v>建築物</v>
      </c>
      <c r="E94" s="5"/>
      <c r="F94" s="9" t="s">
        <v>2120</v>
      </c>
      <c r="G94" s="20" t="s">
        <v>2255</v>
      </c>
      <c r="H94" s="11"/>
      <c r="I94" s="20"/>
      <c r="J94" s="5"/>
      <c r="K94" s="42" t="s">
        <v>85</v>
      </c>
      <c r="L94" s="43" t="s">
        <v>392</v>
      </c>
      <c r="M94" s="43" t="s">
        <v>85</v>
      </c>
      <c r="N94" s="43" t="s">
        <v>85</v>
      </c>
      <c r="O94" s="43" t="s">
        <v>85</v>
      </c>
      <c r="P94" s="43" t="s">
        <v>85</v>
      </c>
      <c r="Q94" s="43" t="s">
        <v>85</v>
      </c>
      <c r="R94" s="41" t="s">
        <v>85</v>
      </c>
      <c r="S94" s="546" t="str">
        <f>VLOOKUP($A94&amp;"-"&amp;S$4,'04施策の客観指標'!$A$4:$AU$1029,COLUMN('04施策の客観指標'!$AP:$AP),FALSE)</f>
        <v>a</v>
      </c>
      <c r="T94" s="528" t="str">
        <f>VLOOKUP($A94&amp;"-"&amp;T$4,'04施策の客観指標'!$A$4:$AU$1029,COLUMN('04施策の客観指標'!$AP:$AP),FALSE)</f>
        <v>a</v>
      </c>
      <c r="U94" s="528" t="str">
        <f>VLOOKUP($A94&amp;"-"&amp;U$4,'04施策の客観指標'!$A$4:$AU$1029,COLUMN('04施策の客観指標'!$AP:$AP),FALSE)</f>
        <v>-</v>
      </c>
      <c r="V94" s="528" t="str">
        <f>VLOOKUP($A94&amp;"-"&amp;V$4,'04施策の客観指標'!$A$4:$AU$1029,COLUMN('04施策の客観指標'!$AP:$AP),FALSE)</f>
        <v>a</v>
      </c>
      <c r="W94" s="528" t="str">
        <f>VLOOKUP($A94&amp;"-"&amp;W$4,'04施策の客観指標'!$A$4:$AU$1029,COLUMN('04施策の客観指標'!$AP:$AP),FALSE)</f>
        <v>-</v>
      </c>
      <c r="X94" s="528" t="str">
        <f>VLOOKUP($A94&amp;"-"&amp;X$4,'04施策の客観指標'!$A$4:$AU$1029,COLUMN('04施策の客観指標'!$AP:$AP),FALSE)</f>
        <v>c</v>
      </c>
      <c r="Y94" s="528" t="str">
        <f>VLOOKUP($A94&amp;"-"&amp;Y$4,'04施策の客観指標'!$A$4:$AU$1029,COLUMN('04施策の客観指標'!$AP:$AP),FALSE)</f>
        <v>-</v>
      </c>
      <c r="Z94" s="528" t="str">
        <f>VLOOKUP($A94&amp;"-"&amp;Z$4,'04施策の客観指標'!$A$4:$AU$1029,COLUMN('04施策の客観指標'!$AP:$AP),FALSE)</f>
        <v>-</v>
      </c>
      <c r="AA94" s="529" t="str">
        <f>VLOOKUP($A94&amp;"-"&amp;AA$4,'04施策の客観指標'!$A$4:$AU$1029,COLUMN('04施策の客観指標'!$AP:$AP),FALSE)</f>
        <v>-</v>
      </c>
      <c r="AB94" s="547" t="str">
        <f t="shared" si="362"/>
        <v>a</v>
      </c>
      <c r="AC94" s="252">
        <f>VLOOKUP($A94&amp;"-"&amp;S$4,'04施策の客観指標'!$A$4:$AU$1029,COLUMN('04施策の客観指標'!$AU:$AU),FALSE)</f>
        <v>1</v>
      </c>
      <c r="AD94" s="38">
        <f>VLOOKUP($A94&amp;"-"&amp;T$4,'04施策の客観指標'!$A$4:$AU$1029,COLUMN('04施策の客観指標'!$AU:$AU),FALSE)</f>
        <v>1</v>
      </c>
      <c r="AE94" s="38" t="str">
        <f>VLOOKUP($A94&amp;"-"&amp;U$4,'04施策の客観指標'!$A$4:$AU$1029,COLUMN('04施策の客観指標'!$AU:$AU),FALSE)</f>
        <v>-</v>
      </c>
      <c r="AF94" s="38">
        <f>VLOOKUP($A94&amp;"-"&amp;V$4,'04施策の客観指標'!$A$4:$AU$1029,COLUMN('04施策の客観指標'!$AU:$AU),FALSE)</f>
        <v>1</v>
      </c>
      <c r="AG94" s="38" t="str">
        <f>VLOOKUP($A94&amp;"-"&amp;W$4,'04施策の客観指標'!$A$4:$AU$1029,COLUMN('04施策の客観指標'!$AU:$AU),FALSE)</f>
        <v>-</v>
      </c>
      <c r="AH94" s="38">
        <f>VLOOKUP($A94&amp;"-"&amp;X$4,'04施策の客観指標'!$A$4:$AU$1029,COLUMN('04施策の客観指標'!$AU:$AU),FALSE)</f>
        <v>1</v>
      </c>
      <c r="AI94" s="38" t="str">
        <f>VLOOKUP($A94&amp;"-"&amp;Y$4,'04施策の客観指標'!$A$4:$AU$1029,COLUMN('04施策の客観指標'!$AU:$AU),FALSE)</f>
        <v>-</v>
      </c>
      <c r="AJ94" s="38" t="str">
        <f>VLOOKUP($A94&amp;"-"&amp;Z$4,'04施策の客観指標'!$A$4:$AU$1029,COLUMN('04施策の客観指標'!$AU:$AU),FALSE)</f>
        <v>-</v>
      </c>
      <c r="AK94" s="38" t="str">
        <f>VLOOKUP($A94&amp;"-"&amp;AA$4,'04施策の客観指標'!$A$4:$AU$1029,COLUMN('04施策の客観指標'!$AU:$AU),FALSE)</f>
        <v>-</v>
      </c>
      <c r="AL94" s="82">
        <f t="shared" si="440"/>
        <v>4</v>
      </c>
      <c r="AM94" s="37">
        <f t="shared" si="441"/>
        <v>4</v>
      </c>
      <c r="AN94" s="38">
        <f t="shared" si="442"/>
        <v>4</v>
      </c>
      <c r="AO94" s="38" t="str">
        <f t="shared" si="443"/>
        <v/>
      </c>
      <c r="AP94" s="38">
        <f t="shared" si="444"/>
        <v>4</v>
      </c>
      <c r="AQ94" s="38" t="str">
        <f t="shared" si="445"/>
        <v/>
      </c>
      <c r="AR94" s="38">
        <f t="shared" si="446"/>
        <v>2</v>
      </c>
      <c r="AS94" s="38" t="str">
        <f t="shared" si="447"/>
        <v/>
      </c>
      <c r="AT94" s="38" t="str">
        <f t="shared" si="448"/>
        <v/>
      </c>
      <c r="AU94" s="253" t="str">
        <f t="shared" si="449"/>
        <v/>
      </c>
      <c r="AV94" s="81">
        <f t="shared" ref="AV94:AV118" si="479">IF(COUNT(AM94:AU94)=0,"-",SUM(AM94:AU94)/AL94/4)</f>
        <v>0.875</v>
      </c>
      <c r="AW94" s="534" t="str">
        <f>IF($K94="○",VLOOKUP($C94&amp;"-"&amp;AW$4,'05市民生活実感調査'!$A$3:$BC$218,COLUMN('05市民生活実感調査'!$O:$O),FALSE),"-")</f>
        <v>-</v>
      </c>
      <c r="AX94" s="535" t="str">
        <f>IF($L94="○",VLOOKUP($C94&amp;"-"&amp;AX$4,'05市民生活実感調査'!$A$3:$BC$218,COLUMN('05市民生活実感調査'!$O:$O),FALSE),"-")</f>
        <v>b</v>
      </c>
      <c r="AY94" s="535" t="str">
        <f>IF($M94="○",VLOOKUP($C94&amp;"-"&amp;AY$4,'05市民生活実感調査'!$A$3:$BC$218,COLUMN('05市民生活実感調査'!$O:$O),FALSE),"-")</f>
        <v>-</v>
      </c>
      <c r="AZ94" s="535" t="str">
        <f>IF($N94="○",VLOOKUP($C94&amp;"-"&amp;AZ$4,'05市民生活実感調査'!$A$3:$BC$218,COLUMN('05市民生活実感調査'!$O:$O),FALSE),"-")</f>
        <v>-</v>
      </c>
      <c r="BA94" s="535" t="str">
        <f>IF($O94="○",VLOOKUP($C94&amp;"-"&amp;BA$4,'05市民生活実感調査'!$A$3:$BC$218,COLUMN('05市民生活実感調査'!$O:$O),FALSE),"-")</f>
        <v>-</v>
      </c>
      <c r="BB94" s="535" t="str">
        <f>IF($P94="○",VLOOKUP($C94&amp;"-"&amp;BB$4,'05市民生活実感調査'!$A$3:$BC$218,COLUMN('05市民生活実感調査'!$O:$O),FALSE),"-")</f>
        <v>-</v>
      </c>
      <c r="BC94" s="535" t="str">
        <f>IF($Q94="○",VLOOKUP($C94&amp;"-"&amp;BC$4,'05市民生活実感調査'!$A$3:$BC$218,COLUMN('05市民生活実感調査'!$O:$O),FALSE),"-")</f>
        <v>-</v>
      </c>
      <c r="BD94" s="535" t="str">
        <f>IF($R94="○",VLOOKUP($C94&amp;"-"&amp;BD$4,'05市民生活実感調査'!$A$3:$BC$218,COLUMN('05市民生活実感調査'!$O:$O),FALSE),"-")</f>
        <v>-</v>
      </c>
      <c r="BE94" s="536" t="str">
        <f t="shared" si="363"/>
        <v>b</v>
      </c>
      <c r="BF94" s="37" t="str">
        <f t="shared" si="450"/>
        <v/>
      </c>
      <c r="BG94" s="38">
        <f t="shared" si="451"/>
        <v>3</v>
      </c>
      <c r="BH94" s="38" t="str">
        <f t="shared" si="452"/>
        <v/>
      </c>
      <c r="BI94" s="38" t="str">
        <f t="shared" si="453"/>
        <v/>
      </c>
      <c r="BJ94" s="38" t="str">
        <f t="shared" si="454"/>
        <v/>
      </c>
      <c r="BK94" s="38" t="str">
        <f t="shared" si="455"/>
        <v/>
      </c>
      <c r="BL94" s="38" t="str">
        <f t="shared" si="456"/>
        <v/>
      </c>
      <c r="BM94" s="38" t="str">
        <f t="shared" si="457"/>
        <v/>
      </c>
      <c r="BN94" s="41">
        <f t="shared" si="458"/>
        <v>0.75</v>
      </c>
      <c r="BO94" s="264" t="s">
        <v>124</v>
      </c>
      <c r="BP94" s="161" t="s">
        <v>2231</v>
      </c>
      <c r="BQ94" s="586" t="str">
        <f>VLOOKUP(AB94&amp;BE94&amp;BO94,[25]プルダウン!$AC$2:$AD$71,2,FALSE)</f>
        <v>A</v>
      </c>
      <c r="BR94" s="587" t="str">
        <f>VLOOKUP(BQ94,プルダウン!$A$1:$B$6,2,FALSE)</f>
        <v>政策の目的が十分に達成されている</v>
      </c>
      <c r="BS94" s="11"/>
      <c r="BT94" s="20"/>
      <c r="BU94" s="5" t="s">
        <v>2263</v>
      </c>
      <c r="BV94" s="296" t="s">
        <v>2550</v>
      </c>
      <c r="BW94" s="115" t="str">
        <f>VLOOKUP($A94&amp;"-"&amp;BW$4,'04施策の客観指標'!$A$4:$AU$1029,COLUMN('04施策の客観指標'!$AQ:$AQ),FALSE)</f>
        <v>-</v>
      </c>
      <c r="BX94" s="7" t="str">
        <f>VLOOKUP($A94&amp;"-"&amp;BX$4,'04施策の客観指標'!$A$4:$AU$1029,COLUMN('04施策の客観指標'!$AQ:$AQ),FALSE)</f>
        <v>-</v>
      </c>
      <c r="BY94" s="7" t="str">
        <f>VLOOKUP($A94&amp;"-"&amp;BY$4,'04施策の客観指標'!$A$4:$AU$1029,COLUMN('04施策の客観指標'!$AQ:$AQ),FALSE)</f>
        <v>-</v>
      </c>
      <c r="BZ94" s="7" t="str">
        <f>VLOOKUP($A94&amp;"-"&amp;BZ$4,'04施策の客観指標'!$A$4:$AU$1029,COLUMN('04施策の客観指標'!$AQ:$AQ),FALSE)</f>
        <v>-</v>
      </c>
      <c r="CA94" s="7" t="str">
        <f>VLOOKUP($A94&amp;"-"&amp;CA$4,'04施策の客観指標'!$A$4:$AU$1029,COLUMN('04施策の客観指標'!$AQ:$AQ),FALSE)</f>
        <v>-</v>
      </c>
      <c r="CB94" s="7" t="str">
        <f>VLOOKUP($A94&amp;"-"&amp;CB$4,'04施策の客観指標'!$A$4:$AU$1029,COLUMN('04施策の客観指標'!$AQ:$AQ),FALSE)</f>
        <v>-</v>
      </c>
      <c r="CC94" s="7" t="str">
        <f>VLOOKUP($A94&amp;"-"&amp;CC$4,'04施策の客観指標'!$A$4:$AU$1029,COLUMN('04施策の客観指標'!$AQ:$AQ),FALSE)</f>
        <v>-</v>
      </c>
      <c r="CD94" s="7" t="str">
        <f>VLOOKUP($A94&amp;"-"&amp;CD$4,'04施策の客観指標'!$A$4:$AU$1029,COLUMN('04施策の客観指標'!$AQ:$AQ),FALSE)</f>
        <v>-</v>
      </c>
      <c r="CE94" s="7" t="str">
        <f>VLOOKUP($A94&amp;"-"&amp;CE$4,'04施策の客観指標'!$A$4:$AU$1029,COLUMN('04施策の客観指標'!$AQ:$AQ),FALSE)</f>
        <v>-</v>
      </c>
      <c r="CF94" s="109" t="str">
        <f t="shared" si="364"/>
        <v>e</v>
      </c>
      <c r="CG94" s="37">
        <f>VLOOKUP($A94&amp;"-"&amp;BW$4,'04施策の客観指標'!$A$4:$AU$1029,COLUMN('04施策の客観指標'!$AU:$AU),FALSE)</f>
        <v>1</v>
      </c>
      <c r="CH94" s="38">
        <f>VLOOKUP($A94&amp;"-"&amp;BX$4,'04施策の客観指標'!$A$4:$AU$1029,COLUMN('04施策の客観指標'!$AU:$AU),FALSE)</f>
        <v>1</v>
      </c>
      <c r="CI94" s="38" t="str">
        <f>VLOOKUP($A94&amp;"-"&amp;BY$4,'04施策の客観指標'!$A$4:$AU$1029,COLUMN('04施策の客観指標'!$AU:$AU),FALSE)</f>
        <v>-</v>
      </c>
      <c r="CJ94" s="38">
        <f>VLOOKUP($A94&amp;"-"&amp;BZ$4,'04施策の客観指標'!$A$4:$AU$1029,COLUMN('04施策の客観指標'!$AU:$AU),FALSE)</f>
        <v>1</v>
      </c>
      <c r="CK94" s="38" t="str">
        <f>VLOOKUP($A94&amp;"-"&amp;CA$4,'04施策の客観指標'!$A$4:$AU$1029,COLUMN('04施策の客観指標'!$AU:$AU),FALSE)</f>
        <v>-</v>
      </c>
      <c r="CL94" s="38">
        <f>VLOOKUP($A94&amp;"-"&amp;CB$4,'04施策の客観指標'!$A$4:$AU$1029,COLUMN('04施策の客観指標'!$AU:$AU),FALSE)</f>
        <v>1</v>
      </c>
      <c r="CM94" s="38" t="str">
        <f>VLOOKUP($A94&amp;"-"&amp;CC$4,'04施策の客観指標'!$A$4:$AU$1029,COLUMN('04施策の客観指標'!$AU:$AU),FALSE)</f>
        <v>-</v>
      </c>
      <c r="CN94" s="38" t="str">
        <f>VLOOKUP($A94&amp;"-"&amp;CD$4,'04施策の客観指標'!$A$4:$AU$1029,COLUMN('04施策の客観指標'!$AU:$AU),FALSE)</f>
        <v>-</v>
      </c>
      <c r="CO94" s="38" t="str">
        <f>VLOOKUP($A94&amp;"-"&amp;CE$4,'04施策の客観指標'!$A$4:$AU$1029,COLUMN('04施策の客観指標'!$AU:$AU),FALSE)</f>
        <v>-</v>
      </c>
      <c r="CP94" s="82">
        <f t="shared" si="365"/>
        <v>4</v>
      </c>
      <c r="CQ94" s="37" t="str">
        <f t="shared" si="301"/>
        <v/>
      </c>
      <c r="CR94" s="38" t="str">
        <f t="shared" si="302"/>
        <v/>
      </c>
      <c r="CS94" s="38" t="str">
        <f t="shared" si="303"/>
        <v/>
      </c>
      <c r="CT94" s="38" t="str">
        <f t="shared" si="304"/>
        <v/>
      </c>
      <c r="CU94" s="38" t="str">
        <f t="shared" si="305"/>
        <v/>
      </c>
      <c r="CV94" s="38" t="str">
        <f t="shared" si="306"/>
        <v/>
      </c>
      <c r="CW94" s="38" t="str">
        <f t="shared" si="307"/>
        <v/>
      </c>
      <c r="CX94" s="38" t="str">
        <f t="shared" si="308"/>
        <v/>
      </c>
      <c r="CY94" s="38" t="str">
        <f t="shared" si="309"/>
        <v/>
      </c>
      <c r="CZ94" s="41">
        <f t="shared" si="366"/>
        <v>0</v>
      </c>
      <c r="DA94" s="37" t="str">
        <f>IF($K94="○",VLOOKUP($C94&amp;"-"&amp;DA$4,'05市民生活実感調査'!$A$3:$BC$218,COLUMN('05市民生活実感調査'!$Y:$Y),FALSE),"-")</f>
        <v>-</v>
      </c>
      <c r="DB94" s="38" t="str">
        <f>IF($L94="○",VLOOKUP($C94&amp;"-"&amp;DB$4,'05市民生活実感調査'!$A$3:$BC$218,COLUMN('05市民生活実感調査'!$Y:$Y),FALSE),"-")</f>
        <v>-</v>
      </c>
      <c r="DC94" s="38" t="str">
        <f>IF($M94="○",VLOOKUP($C94&amp;"-"&amp;DC$4,'05市民生活実感調査'!$A$3:$BC$218,COLUMN('05市民生活実感調査'!$Y:$Y),FALSE),"-")</f>
        <v>-</v>
      </c>
      <c r="DD94" s="38" t="str">
        <f>IF($N94="○",VLOOKUP($C94&amp;"-"&amp;DD$4,'05市民生活実感調査'!$A$3:$BC$218,COLUMN('05市民生活実感調査'!$Y:$Y),FALSE),"-")</f>
        <v>-</v>
      </c>
      <c r="DE94" s="38" t="str">
        <f>IF($O94="○",VLOOKUP($C94&amp;"-"&amp;DE$4,'05市民生活実感調査'!$A$3:$BC$218,COLUMN('05市民生活実感調査'!$Y:$Y),FALSE),"-")</f>
        <v>-</v>
      </c>
      <c r="DF94" s="38" t="str">
        <f>IF($P94="○",VLOOKUP($C94&amp;"-"&amp;DF$4,'05市民生活実感調査'!$A$3:$BC$218,COLUMN('05市民生活実感調査'!$Y:$Y),FALSE),"-")</f>
        <v>-</v>
      </c>
      <c r="DG94" s="38" t="str">
        <f>IF($Q94="○",VLOOKUP($C94&amp;"-"&amp;DG$4,'05市民生活実感調査'!$A$3:$BC$218,COLUMN('05市民生活実感調査'!$Y:$Y),FALSE),"-")</f>
        <v>-</v>
      </c>
      <c r="DH94" s="38" t="str">
        <f>IF($R94="○",VLOOKUP($C94&amp;"-"&amp;DH$4,'05市民生活実感調査'!$A$3:$BC$218,COLUMN('05市民生活実感調査'!$Y:$Y),FALSE),"-")</f>
        <v>-</v>
      </c>
      <c r="DI94" s="109" t="e">
        <f t="shared" si="367"/>
        <v>#DIV/0!</v>
      </c>
      <c r="DJ94" s="37" t="str">
        <f t="shared" si="368"/>
        <v/>
      </c>
      <c r="DK94" s="38" t="str">
        <f t="shared" si="310"/>
        <v/>
      </c>
      <c r="DL94" s="38" t="str">
        <f t="shared" si="311"/>
        <v/>
      </c>
      <c r="DM94" s="38" t="str">
        <f t="shared" si="312"/>
        <v/>
      </c>
      <c r="DN94" s="38" t="str">
        <f t="shared" si="313"/>
        <v/>
      </c>
      <c r="DO94" s="38" t="str">
        <f t="shared" si="314"/>
        <v/>
      </c>
      <c r="DP94" s="38" t="str">
        <f t="shared" si="315"/>
        <v/>
      </c>
      <c r="DQ94" s="38" t="str">
        <f t="shared" si="316"/>
        <v/>
      </c>
      <c r="DR94" s="41" t="e">
        <f t="shared" si="369"/>
        <v>#DIV/0!</v>
      </c>
      <c r="DS94" s="13" t="str">
        <f t="shared" si="370"/>
        <v>客観指標</v>
      </c>
      <c r="DT94" s="5" t="str">
        <f t="shared" si="371"/>
        <v>既存ストックの安全性の向上は，すぐには市民に実感されにくいので客観指標評価を重視する。</v>
      </c>
      <c r="DU94" s="108" t="e">
        <f>VLOOKUP(CF94&amp;DI94&amp;DS94,プルダウン!$AC$2:$AD$51,2,FALSE)</f>
        <v>#DIV/0!</v>
      </c>
      <c r="DV94" s="12" t="e">
        <f>VLOOKUP(DU94,プルダウン!$A$1:$B$6,2,FALSE)</f>
        <v>#DIV/0!</v>
      </c>
      <c r="DW94" s="11"/>
      <c r="DX94" s="12"/>
      <c r="DY94" s="22" t="s">
        <v>81</v>
      </c>
      <c r="DZ94" s="116"/>
      <c r="EA94" s="115" t="str">
        <f>VLOOKUP($A94&amp;"-"&amp;EA$4,'04施策の客観指標'!$A$4:$AU$1029,COLUMN('04施策の客観指標'!$AR:$AR),FALSE)</f>
        <v>-</v>
      </c>
      <c r="EB94" s="7" t="str">
        <f>VLOOKUP($A94&amp;"-"&amp;EB$4,'04施策の客観指標'!$A$4:$AU$1029,COLUMN('04施策の客観指標'!$AR:$AR),FALSE)</f>
        <v>-</v>
      </c>
      <c r="EC94" s="7" t="str">
        <f>VLOOKUP($A94&amp;"-"&amp;EC$4,'04施策の客観指標'!$A$4:$AU$1029,COLUMN('04施策の客観指標'!$AR:$AR),FALSE)</f>
        <v>-</v>
      </c>
      <c r="ED94" s="7" t="str">
        <f>VLOOKUP($A94&amp;"-"&amp;ED$4,'04施策の客観指標'!$A$4:$AU$1029,COLUMN('04施策の客観指標'!$AR:$AR),FALSE)</f>
        <v>-</v>
      </c>
      <c r="EE94" s="7" t="str">
        <f>VLOOKUP($A94&amp;"-"&amp;EE$4,'04施策の客観指標'!$A$4:$AU$1029,COLUMN('04施策の客観指標'!$AR:$AR),FALSE)</f>
        <v>-</v>
      </c>
      <c r="EF94" s="7" t="str">
        <f>VLOOKUP($A94&amp;"-"&amp;EF$4,'04施策の客観指標'!$A$4:$AU$1029,COLUMN('04施策の客観指標'!$AR:$AR),FALSE)</f>
        <v>-</v>
      </c>
      <c r="EG94" s="7" t="str">
        <f>VLOOKUP($A94&amp;"-"&amp;EG$4,'04施策の客観指標'!$A$4:$AU$1029,COLUMN('04施策の客観指標'!$AR:$AR),FALSE)</f>
        <v>-</v>
      </c>
      <c r="EH94" s="7" t="str">
        <f>VLOOKUP($A94&amp;"-"&amp;EH$4,'04施策の客観指標'!$A$4:$AU$1029,COLUMN('04施策の客観指標'!$AR:$AR),FALSE)</f>
        <v>-</v>
      </c>
      <c r="EI94" s="7" t="str">
        <f>VLOOKUP($A94&amp;"-"&amp;EI$4,'04施策の客観指標'!$A$4:$AU$1029,COLUMN('04施策の客観指標'!$AR:$AR),FALSE)</f>
        <v>-</v>
      </c>
      <c r="EJ94" s="109" t="str">
        <f t="shared" si="372"/>
        <v>e</v>
      </c>
      <c r="EK94" s="37">
        <f>VLOOKUP($A94&amp;"-"&amp;EA$4,'04施策の客観指標'!$A$4:$AU$1029,COLUMN('04施策の客観指標'!$AU:$AU),FALSE)</f>
        <v>1</v>
      </c>
      <c r="EL94" s="38">
        <f>VLOOKUP($A94&amp;"-"&amp;EB$4,'04施策の客観指標'!$A$4:$AU$1029,COLUMN('04施策の客観指標'!$AU:$AU),FALSE)</f>
        <v>1</v>
      </c>
      <c r="EM94" s="38" t="str">
        <f>VLOOKUP($A94&amp;"-"&amp;EC$4,'04施策の客観指標'!$A$4:$AU$1029,COLUMN('04施策の客観指標'!$AU:$AU),FALSE)</f>
        <v>-</v>
      </c>
      <c r="EN94" s="38">
        <f>VLOOKUP($A94&amp;"-"&amp;ED$4,'04施策の客観指標'!$A$4:$AU$1029,COLUMN('04施策の客観指標'!$AU:$AU),FALSE)</f>
        <v>1</v>
      </c>
      <c r="EO94" s="38" t="str">
        <f>VLOOKUP($A94&amp;"-"&amp;EE$4,'04施策の客観指標'!$A$4:$AU$1029,COLUMN('04施策の客観指標'!$AU:$AU),FALSE)</f>
        <v>-</v>
      </c>
      <c r="EP94" s="38">
        <f>VLOOKUP($A94&amp;"-"&amp;EF$4,'04施策の客観指標'!$A$4:$AU$1029,COLUMN('04施策の客観指標'!$AU:$AU),FALSE)</f>
        <v>1</v>
      </c>
      <c r="EQ94" s="38" t="str">
        <f>VLOOKUP($A94&amp;"-"&amp;EG$4,'04施策の客観指標'!$A$4:$AU$1029,COLUMN('04施策の客観指標'!$AU:$AU),FALSE)</f>
        <v>-</v>
      </c>
      <c r="ER94" s="38" t="str">
        <f>VLOOKUP($A94&amp;"-"&amp;EH$4,'04施策の客観指標'!$A$4:$AU$1029,COLUMN('04施策の客観指標'!$AU:$AU),FALSE)</f>
        <v>-</v>
      </c>
      <c r="ES94" s="38" t="str">
        <f>VLOOKUP($A94&amp;"-"&amp;EI$4,'04施策の客観指標'!$A$4:$AU$1029,COLUMN('04施策の客観指標'!$AU:$AU),FALSE)</f>
        <v>-</v>
      </c>
      <c r="ET94" s="82">
        <f t="shared" si="373"/>
        <v>4</v>
      </c>
      <c r="EU94" s="37" t="str">
        <f t="shared" si="374"/>
        <v/>
      </c>
      <c r="EV94" s="38" t="str">
        <f t="shared" si="317"/>
        <v/>
      </c>
      <c r="EW94" s="38" t="str">
        <f t="shared" si="318"/>
        <v/>
      </c>
      <c r="EX94" s="38" t="str">
        <f t="shared" si="319"/>
        <v/>
      </c>
      <c r="EY94" s="38" t="str">
        <f t="shared" si="320"/>
        <v/>
      </c>
      <c r="EZ94" s="38" t="str">
        <f t="shared" si="321"/>
        <v/>
      </c>
      <c r="FA94" s="38" t="str">
        <f t="shared" si="322"/>
        <v/>
      </c>
      <c r="FB94" s="38" t="str">
        <f t="shared" si="323"/>
        <v/>
      </c>
      <c r="FC94" s="38" t="str">
        <f t="shared" si="324"/>
        <v/>
      </c>
      <c r="FD94" s="41">
        <f t="shared" si="375"/>
        <v>0</v>
      </c>
      <c r="FE94" s="37" t="str">
        <f>IF($K94="○",VLOOKUP($C94&amp;"-"&amp;FE$4,'05市民生活実感調査'!$A$3:$BC$218,COLUMN('05市民生活実感調査'!$AI:$AI),FALSE),"-")</f>
        <v>-</v>
      </c>
      <c r="FF94" s="38" t="str">
        <f>IF($L94="○",VLOOKUP($C94&amp;"-"&amp;FF$4,'05市民生活実感調査'!$A$3:$BC$218,COLUMN('05市民生活実感調査'!$AI:$AI),FALSE),"-")</f>
        <v>-</v>
      </c>
      <c r="FG94" s="38" t="str">
        <f>IF($M94="○",VLOOKUP($C94&amp;"-"&amp;FG$4,'05市民生活実感調査'!$A$3:$BC$218,COLUMN('05市民生活実感調査'!$AI:$AI),FALSE),"-")</f>
        <v>-</v>
      </c>
      <c r="FH94" s="38" t="str">
        <f>IF($N94="○",VLOOKUP($C94&amp;"-"&amp;FH$4,'05市民生活実感調査'!$A$3:$BC$218,COLUMN('05市民生活実感調査'!$AI:$AI),FALSE),"-")</f>
        <v>-</v>
      </c>
      <c r="FI94" s="38" t="str">
        <f>IF($O94="○",VLOOKUP($C94&amp;"-"&amp;FI$4,'05市民生活実感調査'!$A$3:$BC$218,COLUMN('05市民生活実感調査'!$AI:$AI),FALSE),"-")</f>
        <v>-</v>
      </c>
      <c r="FJ94" s="38" t="str">
        <f>IF($P94="○",VLOOKUP($C94&amp;"-"&amp;FJ$4,'05市民生活実感調査'!$A$3:$BC$218,COLUMN('05市民生活実感調査'!$AI:$AI),FALSE),"-")</f>
        <v>-</v>
      </c>
      <c r="FK94" s="38" t="str">
        <f>IF($Q94="○",VLOOKUP($C94&amp;"-"&amp;FK$4,'05市民生活実感調査'!$A$3:$BC$218,COLUMN('05市民生活実感調査'!$AI:$AI),FALSE),"-")</f>
        <v>-</v>
      </c>
      <c r="FL94" s="38" t="str">
        <f>IF($R94="○",VLOOKUP($C94&amp;"-"&amp;FL$4,'05市民生活実感調査'!$A$3:$BC$218,COLUMN('05市民生活実感調査'!$AI:$AI),FALSE),"-")</f>
        <v>-</v>
      </c>
      <c r="FM94" s="109" t="e">
        <f t="shared" si="376"/>
        <v>#DIV/0!</v>
      </c>
      <c r="FN94" s="37" t="str">
        <f t="shared" si="377"/>
        <v/>
      </c>
      <c r="FO94" s="38" t="str">
        <f t="shared" si="325"/>
        <v/>
      </c>
      <c r="FP94" s="38" t="str">
        <f t="shared" si="326"/>
        <v/>
      </c>
      <c r="FQ94" s="38" t="str">
        <f t="shared" si="327"/>
        <v/>
      </c>
      <c r="FR94" s="38" t="str">
        <f t="shared" si="328"/>
        <v/>
      </c>
      <c r="FS94" s="38" t="str">
        <f t="shared" si="329"/>
        <v/>
      </c>
      <c r="FT94" s="38" t="str">
        <f t="shared" si="330"/>
        <v/>
      </c>
      <c r="FU94" s="38" t="str">
        <f t="shared" si="331"/>
        <v/>
      </c>
      <c r="FV94" s="41" t="e">
        <f t="shared" si="378"/>
        <v>#DIV/0!</v>
      </c>
      <c r="FW94" s="13" t="str">
        <f t="shared" si="379"/>
        <v>客観指標</v>
      </c>
      <c r="FX94" s="5" t="str">
        <f t="shared" si="380"/>
        <v>既存ストックの安全性の向上は，すぐには市民に実感されにくいので客観指標評価を重視する。</v>
      </c>
      <c r="FY94" s="108" t="e">
        <f>VLOOKUP(EJ94&amp;FM94&amp;FW94,プルダウン!$AC$2:$AD$51,2,FALSE)</f>
        <v>#DIV/0!</v>
      </c>
      <c r="FZ94" s="12" t="e">
        <f>VLOOKUP(FY94,プルダウン!$A$1:$B$6,2,FALSE)</f>
        <v>#DIV/0!</v>
      </c>
      <c r="GA94" s="11"/>
      <c r="GB94" s="12"/>
      <c r="GC94" s="22" t="s">
        <v>81</v>
      </c>
      <c r="GD94" s="116"/>
      <c r="GE94" s="115" t="str">
        <f>VLOOKUP($A94&amp;"-"&amp;GE$4,'04施策の客観指標'!$A$4:$AU$1029,COLUMN('04施策の客観指標'!$AS:$AS),FALSE)</f>
        <v>-</v>
      </c>
      <c r="GF94" s="7" t="str">
        <f>VLOOKUP($A94&amp;"-"&amp;GF$4,'04施策の客観指標'!$A$4:$AU$1029,COLUMN('04施策の客観指標'!$AS:$AS),FALSE)</f>
        <v>-</v>
      </c>
      <c r="GG94" s="7" t="str">
        <f>VLOOKUP($A94&amp;"-"&amp;GG$4,'04施策の客観指標'!$A$4:$AU$1029,COLUMN('04施策の客観指標'!$AS:$AS),FALSE)</f>
        <v>-</v>
      </c>
      <c r="GH94" s="7" t="str">
        <f>VLOOKUP($A94&amp;"-"&amp;GH$4,'04施策の客観指標'!$A$4:$AU$1029,COLUMN('04施策の客観指標'!$AS:$AS),FALSE)</f>
        <v>-</v>
      </c>
      <c r="GI94" s="7" t="str">
        <f>VLOOKUP($A94&amp;"-"&amp;GI$4,'04施策の客観指標'!$A$4:$AU$1029,COLUMN('04施策の客観指標'!$AS:$AS),FALSE)</f>
        <v>-</v>
      </c>
      <c r="GJ94" s="7" t="str">
        <f>VLOOKUP($A94&amp;"-"&amp;GJ$4,'04施策の客観指標'!$A$4:$AU$1029,COLUMN('04施策の客観指標'!$AS:$AS),FALSE)</f>
        <v>-</v>
      </c>
      <c r="GK94" s="7" t="str">
        <f>VLOOKUP($A94&amp;"-"&amp;GK$4,'04施策の客観指標'!$A$4:$AU$1029,COLUMN('04施策の客観指標'!$AS:$AS),FALSE)</f>
        <v>-</v>
      </c>
      <c r="GL94" s="7" t="str">
        <f>VLOOKUP($A94&amp;"-"&amp;GL$4,'04施策の客観指標'!$A$4:$AU$1029,COLUMN('04施策の客観指標'!$AS:$AS),FALSE)</f>
        <v>-</v>
      </c>
      <c r="GM94" s="7" t="str">
        <f>VLOOKUP($A94&amp;"-"&amp;GM$4,'04施策の客観指標'!$A$4:$AU$1029,COLUMN('04施策の客観指標'!$AS:$AS),FALSE)</f>
        <v>-</v>
      </c>
      <c r="GN94" s="109" t="str">
        <f t="shared" si="381"/>
        <v>e</v>
      </c>
      <c r="GO94" s="37">
        <f>VLOOKUP($A94&amp;"-"&amp;GE$4,'04施策の客観指標'!$A$4:$AU$1029,COLUMN('04施策の客観指標'!$AU:$AU),FALSE)</f>
        <v>1</v>
      </c>
      <c r="GP94" s="38">
        <f>VLOOKUP($A94&amp;"-"&amp;GF$4,'04施策の客観指標'!$A$4:$AU$1029,COLUMN('04施策の客観指標'!$AU:$AU),FALSE)</f>
        <v>1</v>
      </c>
      <c r="GQ94" s="38" t="str">
        <f>VLOOKUP($A94&amp;"-"&amp;GG$4,'04施策の客観指標'!$A$4:$AU$1029,COLUMN('04施策の客観指標'!$AU:$AU),FALSE)</f>
        <v>-</v>
      </c>
      <c r="GR94" s="38">
        <f>VLOOKUP($A94&amp;"-"&amp;GH$4,'04施策の客観指標'!$A$4:$AU$1029,COLUMN('04施策の客観指標'!$AU:$AU),FALSE)</f>
        <v>1</v>
      </c>
      <c r="GS94" s="38" t="str">
        <f>VLOOKUP($A94&amp;"-"&amp;GI$4,'04施策の客観指標'!$A$4:$AU$1029,COLUMN('04施策の客観指標'!$AU:$AU),FALSE)</f>
        <v>-</v>
      </c>
      <c r="GT94" s="38">
        <f>VLOOKUP($A94&amp;"-"&amp;GJ$4,'04施策の客観指標'!$A$4:$AU$1029,COLUMN('04施策の客観指標'!$AU:$AU),FALSE)</f>
        <v>1</v>
      </c>
      <c r="GU94" s="38" t="str">
        <f>VLOOKUP($A94&amp;"-"&amp;GK$4,'04施策の客観指標'!$A$4:$AU$1029,COLUMN('04施策の客観指標'!$AU:$AU),FALSE)</f>
        <v>-</v>
      </c>
      <c r="GV94" s="38" t="str">
        <f>VLOOKUP($A94&amp;"-"&amp;GL$4,'04施策の客観指標'!$A$4:$AU$1029,COLUMN('04施策の客観指標'!$AU:$AU),FALSE)</f>
        <v>-</v>
      </c>
      <c r="GW94" s="38" t="str">
        <f>VLOOKUP($A94&amp;"-"&amp;GM$4,'04施策の客観指標'!$A$4:$AU$1029,COLUMN('04施策の客観指標'!$AU:$AU),FALSE)</f>
        <v>-</v>
      </c>
      <c r="GX94" s="82">
        <f t="shared" si="382"/>
        <v>4</v>
      </c>
      <c r="GY94" s="37" t="str">
        <f t="shared" si="383"/>
        <v/>
      </c>
      <c r="GZ94" s="38" t="str">
        <f t="shared" si="332"/>
        <v/>
      </c>
      <c r="HA94" s="38" t="str">
        <f t="shared" si="333"/>
        <v/>
      </c>
      <c r="HB94" s="38" t="str">
        <f t="shared" si="334"/>
        <v/>
      </c>
      <c r="HC94" s="38" t="str">
        <f t="shared" si="335"/>
        <v/>
      </c>
      <c r="HD94" s="38" t="str">
        <f t="shared" si="336"/>
        <v/>
      </c>
      <c r="HE94" s="38" t="str">
        <f t="shared" si="337"/>
        <v/>
      </c>
      <c r="HF94" s="38" t="str">
        <f t="shared" si="338"/>
        <v/>
      </c>
      <c r="HG94" s="38" t="str">
        <f t="shared" si="339"/>
        <v/>
      </c>
      <c r="HH94" s="41">
        <f t="shared" si="384"/>
        <v>0</v>
      </c>
      <c r="HI94" s="37" t="str">
        <f>IF($K94="○",VLOOKUP($C94&amp;"-"&amp;HI$4,'05市民生活実感調査'!$A$3:$BC$218,COLUMN('05市民生活実感調査'!$AS:$AS),FALSE),"-")</f>
        <v>-</v>
      </c>
      <c r="HJ94" s="38" t="str">
        <f>IF($L94="○",VLOOKUP($C94&amp;"-"&amp;HJ$4,'05市民生活実感調査'!$A$3:$BC$218,COLUMN('05市民生活実感調査'!$AS:$AS),FALSE),"-")</f>
        <v>-</v>
      </c>
      <c r="HK94" s="38" t="str">
        <f>IF($M94="○",VLOOKUP($C94&amp;"-"&amp;HK$4,'05市民生活実感調査'!$A$3:$BC$218,COLUMN('05市民生活実感調査'!$AS:$AS),FALSE),"-")</f>
        <v>-</v>
      </c>
      <c r="HL94" s="38" t="str">
        <f>IF($N94="○",VLOOKUP($C94&amp;"-"&amp;HL$4,'05市民生活実感調査'!$A$3:$BC$218,COLUMN('05市民生活実感調査'!$AS:$AS),FALSE),"-")</f>
        <v>-</v>
      </c>
      <c r="HM94" s="38" t="str">
        <f>IF($O94="○",VLOOKUP($C94&amp;"-"&amp;HM$4,'05市民生活実感調査'!$A$3:$BC$218,COLUMN('05市民生活実感調査'!$AS:$AS),FALSE),"-")</f>
        <v>-</v>
      </c>
      <c r="HN94" s="38" t="str">
        <f>IF($P94="○",VLOOKUP($C94&amp;"-"&amp;HN$4,'05市民生活実感調査'!$A$3:$BC$218,COLUMN('05市民生活実感調査'!$AS:$AS),FALSE),"-")</f>
        <v>-</v>
      </c>
      <c r="HO94" s="38" t="str">
        <f>IF($Q94="○",VLOOKUP($C94&amp;"-"&amp;HO$4,'05市民生活実感調査'!$A$3:$BC$218,COLUMN('05市民生活実感調査'!$AS:$AS),FALSE),"-")</f>
        <v>-</v>
      </c>
      <c r="HP94" s="38" t="str">
        <f>IF($R94="○",VLOOKUP($C94&amp;"-"&amp;HP$4,'05市民生活実感調査'!$A$3:$BC$218,COLUMN('05市民生活実感調査'!$AS:$AS),FALSE),"-")</f>
        <v>-</v>
      </c>
      <c r="HQ94" s="109" t="e">
        <f t="shared" si="385"/>
        <v>#DIV/0!</v>
      </c>
      <c r="HR94" s="37" t="str">
        <f t="shared" si="386"/>
        <v/>
      </c>
      <c r="HS94" s="38" t="str">
        <f t="shared" si="340"/>
        <v/>
      </c>
      <c r="HT94" s="38" t="str">
        <f t="shared" si="341"/>
        <v/>
      </c>
      <c r="HU94" s="38" t="str">
        <f t="shared" si="342"/>
        <v/>
      </c>
      <c r="HV94" s="38" t="str">
        <f t="shared" si="343"/>
        <v/>
      </c>
      <c r="HW94" s="38" t="str">
        <f t="shared" si="344"/>
        <v/>
      </c>
      <c r="HX94" s="38" t="str">
        <f t="shared" si="345"/>
        <v/>
      </c>
      <c r="HY94" s="38" t="str">
        <f t="shared" si="346"/>
        <v/>
      </c>
      <c r="HZ94" s="41" t="e">
        <f t="shared" si="387"/>
        <v>#DIV/0!</v>
      </c>
      <c r="IA94" s="13" t="str">
        <f t="shared" si="388"/>
        <v>客観指標</v>
      </c>
      <c r="IB94" s="5" t="str">
        <f t="shared" si="389"/>
        <v>既存ストックの安全性の向上は，すぐには市民に実感されにくいので客観指標評価を重視する。</v>
      </c>
      <c r="IC94" s="108" t="e">
        <f>VLOOKUP(GN94&amp;HQ94&amp;IA94,プルダウン!$AC$2:$AD$51,2,FALSE)</f>
        <v>#DIV/0!</v>
      </c>
      <c r="ID94" s="12" t="e">
        <f>VLOOKUP(IC94,プルダウン!$A$1:$B$6,2,FALSE)</f>
        <v>#DIV/0!</v>
      </c>
      <c r="IE94" s="11"/>
      <c r="IF94" s="12"/>
      <c r="IG94" s="22" t="s">
        <v>81</v>
      </c>
      <c r="IH94" s="116"/>
      <c r="II94" s="115" t="str">
        <f>VLOOKUP($A94&amp;"-"&amp;II$4,'04施策の客観指標'!$A$4:$AU$1029,COLUMN('04施策の客観指標'!$AT:$AT),FALSE)</f>
        <v>-</v>
      </c>
      <c r="IJ94" s="7" t="str">
        <f>VLOOKUP($A94&amp;"-"&amp;IJ$4,'04施策の客観指標'!$A$4:$AU$1029,COLUMN('04施策の客観指標'!$AT:$AT),FALSE)</f>
        <v>-</v>
      </c>
      <c r="IK94" s="7" t="str">
        <f>VLOOKUP($A94&amp;"-"&amp;IK$4,'04施策の客観指標'!$A$4:$AU$1029,COLUMN('04施策の客観指標'!$AT:$AT),FALSE)</f>
        <v>-</v>
      </c>
      <c r="IL94" s="7" t="str">
        <f>VLOOKUP($A94&amp;"-"&amp;IL$4,'04施策の客観指標'!$A$4:$AU$1029,COLUMN('04施策の客観指標'!$AT:$AT),FALSE)</f>
        <v>-</v>
      </c>
      <c r="IM94" s="7" t="str">
        <f>VLOOKUP($A94&amp;"-"&amp;IM$4,'04施策の客観指標'!$A$4:$AU$1029,COLUMN('04施策の客観指標'!$AT:$AT),FALSE)</f>
        <v>-</v>
      </c>
      <c r="IN94" s="7" t="str">
        <f>VLOOKUP($A94&amp;"-"&amp;IN$4,'04施策の客観指標'!$A$4:$AU$1029,COLUMN('04施策の客観指標'!$AT:$AT),FALSE)</f>
        <v>-</v>
      </c>
      <c r="IO94" s="7" t="str">
        <f>VLOOKUP($A94&amp;"-"&amp;IO$4,'04施策の客観指標'!$A$4:$AU$1029,COLUMN('04施策の客観指標'!$AT:$AT),FALSE)</f>
        <v>-</v>
      </c>
      <c r="IP94" s="7" t="str">
        <f>VLOOKUP($A94&amp;"-"&amp;IP$4,'04施策の客観指標'!$A$4:$AU$1029,COLUMN('04施策の客観指標'!$AT:$AT),FALSE)</f>
        <v>-</v>
      </c>
      <c r="IQ94" s="7" t="str">
        <f>VLOOKUP($A94&amp;"-"&amp;IQ$4,'04施策の客観指標'!$A$4:$AU$1029,COLUMN('04施策の客観指標'!$AT:$AT),FALSE)</f>
        <v>-</v>
      </c>
      <c r="IR94" s="109" t="str">
        <f t="shared" si="390"/>
        <v>e</v>
      </c>
      <c r="IS94" s="37">
        <f>VLOOKUP($A94&amp;"-"&amp;II$4,'04施策の客観指標'!$A$4:$AU$1029,COLUMN('04施策の客観指標'!$AU:$AU),FALSE)</f>
        <v>1</v>
      </c>
      <c r="IT94" s="38">
        <f>VLOOKUP($A94&amp;"-"&amp;IJ$4,'04施策の客観指標'!$A$4:$AU$1029,COLUMN('04施策の客観指標'!$AU:$AU),FALSE)</f>
        <v>1</v>
      </c>
      <c r="IU94" s="38" t="str">
        <f>VLOOKUP($A94&amp;"-"&amp;IK$4,'04施策の客観指標'!$A$4:$AU$1029,COLUMN('04施策の客観指標'!$AU:$AU),FALSE)</f>
        <v>-</v>
      </c>
      <c r="IV94" s="38">
        <f>VLOOKUP($A94&amp;"-"&amp;IL$4,'04施策の客観指標'!$A$4:$AU$1029,COLUMN('04施策の客観指標'!$AU:$AU),FALSE)</f>
        <v>1</v>
      </c>
      <c r="IW94" s="38" t="str">
        <f>VLOOKUP($A94&amp;"-"&amp;IM$4,'04施策の客観指標'!$A$4:$AU$1029,COLUMN('04施策の客観指標'!$AU:$AU),FALSE)</f>
        <v>-</v>
      </c>
      <c r="IX94" s="38">
        <f>VLOOKUP($A94&amp;"-"&amp;IN$4,'04施策の客観指標'!$A$4:$AU$1029,COLUMN('04施策の客観指標'!$AU:$AU),FALSE)</f>
        <v>1</v>
      </c>
      <c r="IY94" s="38" t="str">
        <f>VLOOKUP($A94&amp;"-"&amp;IO$4,'04施策の客観指標'!$A$4:$AU$1029,COLUMN('04施策の客観指標'!$AU:$AU),FALSE)</f>
        <v>-</v>
      </c>
      <c r="IZ94" s="38" t="str">
        <f>VLOOKUP($A94&amp;"-"&amp;IP$4,'04施策の客観指標'!$A$4:$AU$1029,COLUMN('04施策の客観指標'!$AU:$AU),FALSE)</f>
        <v>-</v>
      </c>
      <c r="JA94" s="38" t="str">
        <f>VLOOKUP($A94&amp;"-"&amp;IQ$4,'04施策の客観指標'!$A$4:$AU$1029,COLUMN('04施策の客観指標'!$AU:$AU),FALSE)</f>
        <v>-</v>
      </c>
      <c r="JB94" s="82">
        <f t="shared" si="391"/>
        <v>4</v>
      </c>
      <c r="JC94" s="37" t="str">
        <f t="shared" si="392"/>
        <v/>
      </c>
      <c r="JD94" s="38" t="str">
        <f t="shared" si="347"/>
        <v/>
      </c>
      <c r="JE94" s="38" t="str">
        <f t="shared" si="348"/>
        <v/>
      </c>
      <c r="JF94" s="38" t="str">
        <f t="shared" si="349"/>
        <v/>
      </c>
      <c r="JG94" s="38" t="str">
        <f t="shared" si="350"/>
        <v/>
      </c>
      <c r="JH94" s="38" t="str">
        <f t="shared" si="351"/>
        <v/>
      </c>
      <c r="JI94" s="38" t="str">
        <f t="shared" si="352"/>
        <v/>
      </c>
      <c r="JJ94" s="38" t="str">
        <f t="shared" si="353"/>
        <v/>
      </c>
      <c r="JK94" s="38" t="str">
        <f t="shared" si="354"/>
        <v/>
      </c>
      <c r="JL94" s="41">
        <f t="shared" si="393"/>
        <v>0</v>
      </c>
      <c r="JM94" s="37" t="str">
        <f>IF($K94="○",VLOOKUP($C94&amp;"-"&amp;JM$4,'05市民生活実感調査'!$A$3:$BC$218,COLUMN('05市民生活実感調査'!$BC:$BC),FALSE),"-")</f>
        <v>-</v>
      </c>
      <c r="JN94" s="38" t="str">
        <f>IF($L94="○",VLOOKUP($C94&amp;"-"&amp;JN$4,'05市民生活実感調査'!$A$3:$BC$218,COLUMN('05市民生活実感調査'!$BC:$BC),FALSE),"-")</f>
        <v>-</v>
      </c>
      <c r="JO94" s="38" t="str">
        <f>IF($M94="○",VLOOKUP($C94&amp;"-"&amp;JO$4,'05市民生活実感調査'!$A$3:$BC$218,COLUMN('05市民生活実感調査'!$BC:$BC),FALSE),"-")</f>
        <v>-</v>
      </c>
      <c r="JP94" s="38" t="str">
        <f>IF($N94="○",VLOOKUP($C94&amp;"-"&amp;JP$4,'05市民生活実感調査'!$A$3:$BC$218,COLUMN('05市民生活実感調査'!$BC:$BC),FALSE),"-")</f>
        <v>-</v>
      </c>
      <c r="JQ94" s="38" t="str">
        <f>IF($O94="○",VLOOKUP($C94&amp;"-"&amp;JQ$4,'05市民生活実感調査'!$A$3:$BC$218,COLUMN('05市民生活実感調査'!$BC:$BC),FALSE),"-")</f>
        <v>-</v>
      </c>
      <c r="JR94" s="38" t="str">
        <f>IF($P94="○",VLOOKUP($C94&amp;"-"&amp;JR$4,'05市民生活実感調査'!$A$3:$BC$218,COLUMN('05市民生活実感調査'!$BC:$BC),FALSE),"-")</f>
        <v>-</v>
      </c>
      <c r="JS94" s="38" t="str">
        <f>IF($Q94="○",VLOOKUP($C94&amp;"-"&amp;JS$4,'05市民生活実感調査'!$A$3:$BC$218,COLUMN('05市民生活実感調査'!$BC:$BC),FALSE),"-")</f>
        <v>-</v>
      </c>
      <c r="JT94" s="38" t="str">
        <f>IF($R94="○",VLOOKUP($C94&amp;"-"&amp;JT$4,'05市民生活実感調査'!$A$3:$BC$218,COLUMN('05市民生活実感調査'!$BC:$BC),FALSE),"-")</f>
        <v>-</v>
      </c>
      <c r="JU94" s="109" t="e">
        <f t="shared" si="394"/>
        <v>#DIV/0!</v>
      </c>
      <c r="JV94" s="37" t="str">
        <f t="shared" si="395"/>
        <v/>
      </c>
      <c r="JW94" s="38" t="str">
        <f t="shared" si="355"/>
        <v/>
      </c>
      <c r="JX94" s="38" t="str">
        <f t="shared" si="356"/>
        <v/>
      </c>
      <c r="JY94" s="38" t="str">
        <f t="shared" si="357"/>
        <v/>
      </c>
      <c r="JZ94" s="38" t="str">
        <f t="shared" si="358"/>
        <v/>
      </c>
      <c r="KA94" s="38" t="str">
        <f t="shared" si="359"/>
        <v/>
      </c>
      <c r="KB94" s="38" t="str">
        <f t="shared" si="360"/>
        <v/>
      </c>
      <c r="KC94" s="38" t="str">
        <f t="shared" si="361"/>
        <v/>
      </c>
      <c r="KD94" s="41" t="e">
        <f t="shared" si="396"/>
        <v>#DIV/0!</v>
      </c>
      <c r="KE94" s="13" t="str">
        <f t="shared" si="397"/>
        <v>客観指標</v>
      </c>
      <c r="KF94" s="5" t="str">
        <f t="shared" si="398"/>
        <v>既存ストックの安全性の向上は，すぐには市民に実感されにくいので客観指標評価を重視する。</v>
      </c>
      <c r="KG94" s="108" t="e">
        <f>VLOOKUP(IR94&amp;JU94&amp;KE94,プルダウン!$AC$2:$AD$51,2,FALSE)</f>
        <v>#DIV/0!</v>
      </c>
      <c r="KH94" s="12" t="e">
        <f>VLOOKUP(KG94,プルダウン!$A$1:$B$6,2,FALSE)</f>
        <v>#DIV/0!</v>
      </c>
      <c r="KI94" s="11"/>
      <c r="KJ94" s="12"/>
      <c r="KK94" s="22" t="s">
        <v>81</v>
      </c>
      <c r="KL94" s="5"/>
    </row>
    <row r="95" spans="1:298" ht="180" customHeight="1">
      <c r="A95" s="18">
        <v>2303</v>
      </c>
      <c r="B95" s="5" t="s">
        <v>249</v>
      </c>
      <c r="C95" s="47">
        <f t="shared" si="439"/>
        <v>23</v>
      </c>
      <c r="D95" s="12" t="str">
        <f>IFERROR(VLOOKUP(C95,プルダウン!$L$2:$M$28,2,FALSE),"-")</f>
        <v>建築物</v>
      </c>
      <c r="E95" s="5"/>
      <c r="F95" s="9" t="s">
        <v>2120</v>
      </c>
      <c r="G95" s="20" t="s">
        <v>2255</v>
      </c>
      <c r="H95" s="9" t="s">
        <v>2120</v>
      </c>
      <c r="I95" s="20" t="s">
        <v>2253</v>
      </c>
      <c r="J95" s="5"/>
      <c r="K95" s="42" t="s">
        <v>85</v>
      </c>
      <c r="L95" s="43" t="s">
        <v>85</v>
      </c>
      <c r="M95" s="43" t="s">
        <v>392</v>
      </c>
      <c r="N95" s="43" t="s">
        <v>85</v>
      </c>
      <c r="O95" s="43" t="s">
        <v>85</v>
      </c>
      <c r="P95" s="43" t="s">
        <v>85</v>
      </c>
      <c r="Q95" s="43" t="s">
        <v>85</v>
      </c>
      <c r="R95" s="41" t="s">
        <v>85</v>
      </c>
      <c r="S95" s="546" t="str">
        <f>VLOOKUP($A95&amp;"-"&amp;S$4,'04施策の客観指標'!$A$4:$AU$1029,COLUMN('04施策の客観指標'!$AP:$AP),FALSE)</f>
        <v>a</v>
      </c>
      <c r="T95" s="528" t="str">
        <f>VLOOKUP($A95&amp;"-"&amp;T$4,'04施策の客観指標'!$A$4:$AU$1029,COLUMN('04施策の客観指標'!$AP:$AP),FALSE)</f>
        <v>-</v>
      </c>
      <c r="U95" s="528" t="str">
        <f>VLOOKUP($A95&amp;"-"&amp;U$4,'04施策の客観指標'!$A$4:$AU$1029,COLUMN('04施策の客観指標'!$AP:$AP),FALSE)</f>
        <v>-</v>
      </c>
      <c r="V95" s="528" t="str">
        <f>VLOOKUP($A95&amp;"-"&amp;V$4,'04施策の客観指標'!$A$4:$AU$1029,COLUMN('04施策の客観指標'!$AP:$AP),FALSE)</f>
        <v>-</v>
      </c>
      <c r="W95" s="528" t="str">
        <f>VLOOKUP($A95&amp;"-"&amp;W$4,'04施策の客観指標'!$A$4:$AU$1029,COLUMN('04施策の客観指標'!$AP:$AP),FALSE)</f>
        <v>-</v>
      </c>
      <c r="X95" s="528" t="str">
        <f>VLOOKUP($A95&amp;"-"&amp;X$4,'04施策の客観指標'!$A$4:$AU$1029,COLUMN('04施策の客観指標'!$AP:$AP),FALSE)</f>
        <v>-</v>
      </c>
      <c r="Y95" s="528" t="str">
        <f>VLOOKUP($A95&amp;"-"&amp;Y$4,'04施策の客観指標'!$A$4:$AU$1029,COLUMN('04施策の客観指標'!$AP:$AP),FALSE)</f>
        <v>-</v>
      </c>
      <c r="Z95" s="528" t="str">
        <f>VLOOKUP($A95&amp;"-"&amp;Z$4,'04施策の客観指標'!$A$4:$AU$1029,COLUMN('04施策の客観指標'!$AP:$AP),FALSE)</f>
        <v>-</v>
      </c>
      <c r="AA95" s="529" t="str">
        <f>VLOOKUP($A95&amp;"-"&amp;AA$4,'04施策の客観指標'!$A$4:$AU$1029,COLUMN('04施策の客観指標'!$AP:$AP),FALSE)</f>
        <v>-</v>
      </c>
      <c r="AB95" s="547" t="str">
        <f t="shared" si="362"/>
        <v>a</v>
      </c>
      <c r="AC95" s="252">
        <f>VLOOKUP($A95&amp;"-"&amp;S$4,'04施策の客観指標'!$A$4:$AU$1029,COLUMN('04施策の客観指標'!$AU:$AU),FALSE)</f>
        <v>1</v>
      </c>
      <c r="AD95" s="38" t="str">
        <f>VLOOKUP($A95&amp;"-"&amp;T$4,'04施策の客観指標'!$A$4:$AU$1029,COLUMN('04施策の客観指標'!$AU:$AU),FALSE)</f>
        <v>-</v>
      </c>
      <c r="AE95" s="38" t="str">
        <f>VLOOKUP($A95&amp;"-"&amp;U$4,'04施策の客観指標'!$A$4:$AU$1029,COLUMN('04施策の客観指標'!$AU:$AU),FALSE)</f>
        <v>-</v>
      </c>
      <c r="AF95" s="38" t="str">
        <f>VLOOKUP($A95&amp;"-"&amp;V$4,'04施策の客観指標'!$A$4:$AU$1029,COLUMN('04施策の客観指標'!$AU:$AU),FALSE)</f>
        <v>-</v>
      </c>
      <c r="AG95" s="38" t="str">
        <f>VLOOKUP($A95&amp;"-"&amp;W$4,'04施策の客観指標'!$A$4:$AU$1029,COLUMN('04施策の客観指標'!$AU:$AU),FALSE)</f>
        <v>-</v>
      </c>
      <c r="AH95" s="38" t="str">
        <f>VLOOKUP($A95&amp;"-"&amp;X$4,'04施策の客観指標'!$A$4:$AU$1029,COLUMN('04施策の客観指標'!$AU:$AU),FALSE)</f>
        <v>-</v>
      </c>
      <c r="AI95" s="38" t="str">
        <f>VLOOKUP($A95&amp;"-"&amp;Y$4,'04施策の客観指標'!$A$4:$AU$1029,COLUMN('04施策の客観指標'!$AU:$AU),FALSE)</f>
        <v>-</v>
      </c>
      <c r="AJ95" s="38" t="str">
        <f>VLOOKUP($A95&amp;"-"&amp;Z$4,'04施策の客観指標'!$A$4:$AU$1029,COLUMN('04施策の客観指標'!$AU:$AU),FALSE)</f>
        <v>-</v>
      </c>
      <c r="AK95" s="38" t="str">
        <f>VLOOKUP($A95&amp;"-"&amp;AA$4,'04施策の客観指標'!$A$4:$AU$1029,COLUMN('04施策の客観指標'!$AU:$AU),FALSE)</f>
        <v>-</v>
      </c>
      <c r="AL95" s="82">
        <f t="shared" si="440"/>
        <v>1</v>
      </c>
      <c r="AM95" s="37">
        <f t="shared" si="441"/>
        <v>4</v>
      </c>
      <c r="AN95" s="38" t="str">
        <f t="shared" si="442"/>
        <v/>
      </c>
      <c r="AO95" s="38" t="str">
        <f t="shared" si="443"/>
        <v/>
      </c>
      <c r="AP95" s="38" t="str">
        <f t="shared" si="444"/>
        <v/>
      </c>
      <c r="AQ95" s="38" t="str">
        <f t="shared" si="445"/>
        <v/>
      </c>
      <c r="AR95" s="38" t="str">
        <f t="shared" si="446"/>
        <v/>
      </c>
      <c r="AS95" s="38" t="str">
        <f t="shared" si="447"/>
        <v/>
      </c>
      <c r="AT95" s="38" t="str">
        <f t="shared" si="448"/>
        <v/>
      </c>
      <c r="AU95" s="253" t="str">
        <f t="shared" si="449"/>
        <v/>
      </c>
      <c r="AV95" s="81">
        <f t="shared" si="479"/>
        <v>1</v>
      </c>
      <c r="AW95" s="534" t="str">
        <f>IF($K95="○",VLOOKUP($C95&amp;"-"&amp;AW$4,'05市民生活実感調査'!$A$3:$BC$218,COLUMN('05市民生活実感調査'!$O:$O),FALSE),"-")</f>
        <v>-</v>
      </c>
      <c r="AX95" s="535" t="str">
        <f>IF($L95="○",VLOOKUP($C95&amp;"-"&amp;AX$4,'05市民生活実感調査'!$A$3:$BC$218,COLUMN('05市民生活実感調査'!$O:$O),FALSE),"-")</f>
        <v>-</v>
      </c>
      <c r="AY95" s="535" t="str">
        <f>IF($M95="○",VLOOKUP($C95&amp;"-"&amp;AY$4,'05市民生活実感調査'!$A$3:$BC$218,COLUMN('05市民生活実感調査'!$O:$O),FALSE),"-")</f>
        <v>c</v>
      </c>
      <c r="AZ95" s="535" t="str">
        <f>IF($N95="○",VLOOKUP($C95&amp;"-"&amp;AZ$4,'05市民生活実感調査'!$A$3:$BC$218,COLUMN('05市民生活実感調査'!$O:$O),FALSE),"-")</f>
        <v>-</v>
      </c>
      <c r="BA95" s="535" t="str">
        <f>IF($O95="○",VLOOKUP($C95&amp;"-"&amp;BA$4,'05市民生活実感調査'!$A$3:$BC$218,COLUMN('05市民生活実感調査'!$O:$O),FALSE),"-")</f>
        <v>-</v>
      </c>
      <c r="BB95" s="535" t="str">
        <f>IF($P95="○",VLOOKUP($C95&amp;"-"&amp;BB$4,'05市民生活実感調査'!$A$3:$BC$218,COLUMN('05市民生活実感調査'!$O:$O),FALSE),"-")</f>
        <v>-</v>
      </c>
      <c r="BC95" s="535" t="str">
        <f>IF($Q95="○",VLOOKUP($C95&amp;"-"&amp;BC$4,'05市民生活実感調査'!$A$3:$BC$218,COLUMN('05市民生活実感調査'!$O:$O),FALSE),"-")</f>
        <v>-</v>
      </c>
      <c r="BD95" s="535" t="str">
        <f>IF($R95="○",VLOOKUP($C95&amp;"-"&amp;BD$4,'05市民生活実感調査'!$A$3:$BC$218,COLUMN('05市民生活実感調査'!$O:$O),FALSE),"-")</f>
        <v>-</v>
      </c>
      <c r="BE95" s="536" t="str">
        <f t="shared" si="363"/>
        <v>c</v>
      </c>
      <c r="BF95" s="37" t="str">
        <f t="shared" si="450"/>
        <v/>
      </c>
      <c r="BG95" s="38" t="str">
        <f t="shared" si="451"/>
        <v/>
      </c>
      <c r="BH95" s="38">
        <f t="shared" si="452"/>
        <v>2</v>
      </c>
      <c r="BI95" s="38" t="str">
        <f t="shared" si="453"/>
        <v/>
      </c>
      <c r="BJ95" s="38" t="str">
        <f t="shared" si="454"/>
        <v/>
      </c>
      <c r="BK95" s="38" t="str">
        <f t="shared" si="455"/>
        <v/>
      </c>
      <c r="BL95" s="38" t="str">
        <f t="shared" si="456"/>
        <v/>
      </c>
      <c r="BM95" s="38" t="str">
        <f t="shared" si="457"/>
        <v/>
      </c>
      <c r="BN95" s="41">
        <f t="shared" si="458"/>
        <v>0.5</v>
      </c>
      <c r="BO95" s="264" t="s">
        <v>124</v>
      </c>
      <c r="BP95" s="161" t="s">
        <v>2232</v>
      </c>
      <c r="BQ95" s="586" t="str">
        <f>VLOOKUP(AB95&amp;BE95&amp;BO95,[25]プルダウン!$AC$2:$AD$71,2,FALSE)</f>
        <v>B</v>
      </c>
      <c r="BR95" s="587" t="str">
        <f>VLOOKUP(BQ95,プルダウン!$A$1:$B$6,2,FALSE)</f>
        <v>政策の目的がかなり達成されている</v>
      </c>
      <c r="BS95" s="11"/>
      <c r="BT95" s="20" t="s">
        <v>2551</v>
      </c>
      <c r="BU95" s="5" t="s">
        <v>2263</v>
      </c>
      <c r="BV95" s="296" t="s">
        <v>2549</v>
      </c>
      <c r="BW95" s="115" t="str">
        <f>VLOOKUP($A95&amp;"-"&amp;BW$4,'04施策の客観指標'!$A$4:$AU$1029,COLUMN('04施策の客観指標'!$AQ:$AQ),FALSE)</f>
        <v>-</v>
      </c>
      <c r="BX95" s="7" t="str">
        <f>VLOOKUP($A95&amp;"-"&amp;BX$4,'04施策の客観指標'!$A$4:$AU$1029,COLUMN('04施策の客観指標'!$AQ:$AQ),FALSE)</f>
        <v>-</v>
      </c>
      <c r="BY95" s="7" t="str">
        <f>VLOOKUP($A95&amp;"-"&amp;BY$4,'04施策の客観指標'!$A$4:$AU$1029,COLUMN('04施策の客観指標'!$AQ:$AQ),FALSE)</f>
        <v>-</v>
      </c>
      <c r="BZ95" s="7" t="str">
        <f>VLOOKUP($A95&amp;"-"&amp;BZ$4,'04施策の客観指標'!$A$4:$AU$1029,COLUMN('04施策の客観指標'!$AQ:$AQ),FALSE)</f>
        <v>-</v>
      </c>
      <c r="CA95" s="7" t="str">
        <f>VLOOKUP($A95&amp;"-"&amp;CA$4,'04施策の客観指標'!$A$4:$AU$1029,COLUMN('04施策の客観指標'!$AQ:$AQ),FALSE)</f>
        <v>-</v>
      </c>
      <c r="CB95" s="7" t="str">
        <f>VLOOKUP($A95&amp;"-"&amp;CB$4,'04施策の客観指標'!$A$4:$AU$1029,COLUMN('04施策の客観指標'!$AQ:$AQ),FALSE)</f>
        <v>-</v>
      </c>
      <c r="CC95" s="7" t="str">
        <f>VLOOKUP($A95&amp;"-"&amp;CC$4,'04施策の客観指標'!$A$4:$AU$1029,COLUMN('04施策の客観指標'!$AQ:$AQ),FALSE)</f>
        <v>-</v>
      </c>
      <c r="CD95" s="7" t="str">
        <f>VLOOKUP($A95&amp;"-"&amp;CD$4,'04施策の客観指標'!$A$4:$AU$1029,COLUMN('04施策の客観指標'!$AQ:$AQ),FALSE)</f>
        <v>-</v>
      </c>
      <c r="CE95" s="7" t="str">
        <f>VLOOKUP($A95&amp;"-"&amp;CE$4,'04施策の客観指標'!$A$4:$AU$1029,COLUMN('04施策の客観指標'!$AQ:$AQ),FALSE)</f>
        <v>-</v>
      </c>
      <c r="CF95" s="109" t="str">
        <f t="shared" si="364"/>
        <v>e</v>
      </c>
      <c r="CG95" s="37">
        <f>VLOOKUP($A95&amp;"-"&amp;BW$4,'04施策の客観指標'!$A$4:$AU$1029,COLUMN('04施策の客観指標'!$AU:$AU),FALSE)</f>
        <v>1</v>
      </c>
      <c r="CH95" s="38" t="str">
        <f>VLOOKUP($A95&amp;"-"&amp;BX$4,'04施策の客観指標'!$A$4:$AU$1029,COLUMN('04施策の客観指標'!$AU:$AU),FALSE)</f>
        <v>-</v>
      </c>
      <c r="CI95" s="38" t="str">
        <f>VLOOKUP($A95&amp;"-"&amp;BY$4,'04施策の客観指標'!$A$4:$AU$1029,COLUMN('04施策の客観指標'!$AU:$AU),FALSE)</f>
        <v>-</v>
      </c>
      <c r="CJ95" s="38" t="str">
        <f>VLOOKUP($A95&amp;"-"&amp;BZ$4,'04施策の客観指標'!$A$4:$AU$1029,COLUMN('04施策の客観指標'!$AU:$AU),FALSE)</f>
        <v>-</v>
      </c>
      <c r="CK95" s="38" t="str">
        <f>VLOOKUP($A95&amp;"-"&amp;CA$4,'04施策の客観指標'!$A$4:$AU$1029,COLUMN('04施策の客観指標'!$AU:$AU),FALSE)</f>
        <v>-</v>
      </c>
      <c r="CL95" s="38" t="str">
        <f>VLOOKUP($A95&amp;"-"&amp;CB$4,'04施策の客観指標'!$A$4:$AU$1029,COLUMN('04施策の客観指標'!$AU:$AU),FALSE)</f>
        <v>-</v>
      </c>
      <c r="CM95" s="38" t="str">
        <f>VLOOKUP($A95&amp;"-"&amp;CC$4,'04施策の客観指標'!$A$4:$AU$1029,COLUMN('04施策の客観指標'!$AU:$AU),FALSE)</f>
        <v>-</v>
      </c>
      <c r="CN95" s="38" t="str">
        <f>VLOOKUP($A95&amp;"-"&amp;CD$4,'04施策の客観指標'!$A$4:$AU$1029,COLUMN('04施策の客観指標'!$AU:$AU),FALSE)</f>
        <v>-</v>
      </c>
      <c r="CO95" s="38" t="str">
        <f>VLOOKUP($A95&amp;"-"&amp;CE$4,'04施策の客観指標'!$A$4:$AU$1029,COLUMN('04施策の客観指標'!$AU:$AU),FALSE)</f>
        <v>-</v>
      </c>
      <c r="CP95" s="82">
        <f t="shared" si="365"/>
        <v>1</v>
      </c>
      <c r="CQ95" s="37" t="str">
        <f t="shared" si="301"/>
        <v/>
      </c>
      <c r="CR95" s="38" t="str">
        <f t="shared" si="302"/>
        <v/>
      </c>
      <c r="CS95" s="38" t="str">
        <f t="shared" si="303"/>
        <v/>
      </c>
      <c r="CT95" s="38" t="str">
        <f t="shared" si="304"/>
        <v/>
      </c>
      <c r="CU95" s="38" t="str">
        <f t="shared" si="305"/>
        <v/>
      </c>
      <c r="CV95" s="38" t="str">
        <f t="shared" si="306"/>
        <v/>
      </c>
      <c r="CW95" s="38" t="str">
        <f t="shared" si="307"/>
        <v/>
      </c>
      <c r="CX95" s="38" t="str">
        <f t="shared" si="308"/>
        <v/>
      </c>
      <c r="CY95" s="38" t="str">
        <f t="shared" si="309"/>
        <v/>
      </c>
      <c r="CZ95" s="41">
        <f t="shared" si="366"/>
        <v>0</v>
      </c>
      <c r="DA95" s="37" t="str">
        <f>IF($K95="○",VLOOKUP($C95&amp;"-"&amp;DA$4,'05市民生活実感調査'!$A$3:$BC$218,COLUMN('05市民生活実感調査'!$Y:$Y),FALSE),"-")</f>
        <v>-</v>
      </c>
      <c r="DB95" s="38" t="str">
        <f>IF($L95="○",VLOOKUP($C95&amp;"-"&amp;DB$4,'05市民生活実感調査'!$A$3:$BC$218,COLUMN('05市民生活実感調査'!$Y:$Y),FALSE),"-")</f>
        <v>-</v>
      </c>
      <c r="DC95" s="38" t="str">
        <f>IF($M95="○",VLOOKUP($C95&amp;"-"&amp;DC$4,'05市民生活実感調査'!$A$3:$BC$218,COLUMN('05市民生活実感調査'!$Y:$Y),FALSE),"-")</f>
        <v>-</v>
      </c>
      <c r="DD95" s="38" t="str">
        <f>IF($N95="○",VLOOKUP($C95&amp;"-"&amp;DD$4,'05市民生活実感調査'!$A$3:$BC$218,COLUMN('05市民生活実感調査'!$Y:$Y),FALSE),"-")</f>
        <v>-</v>
      </c>
      <c r="DE95" s="38" t="str">
        <f>IF($O95="○",VLOOKUP($C95&amp;"-"&amp;DE$4,'05市民生活実感調査'!$A$3:$BC$218,COLUMN('05市民生活実感調査'!$Y:$Y),FALSE),"-")</f>
        <v>-</v>
      </c>
      <c r="DF95" s="38" t="str">
        <f>IF($P95="○",VLOOKUP($C95&amp;"-"&amp;DF$4,'05市民生活実感調査'!$A$3:$BC$218,COLUMN('05市民生活実感調査'!$Y:$Y),FALSE),"-")</f>
        <v>-</v>
      </c>
      <c r="DG95" s="38" t="str">
        <f>IF($Q95="○",VLOOKUP($C95&amp;"-"&amp;DG$4,'05市民生活実感調査'!$A$3:$BC$218,COLUMN('05市民生活実感調査'!$Y:$Y),FALSE),"-")</f>
        <v>-</v>
      </c>
      <c r="DH95" s="38" t="str">
        <f>IF($R95="○",VLOOKUP($C95&amp;"-"&amp;DH$4,'05市民生活実感調査'!$A$3:$BC$218,COLUMN('05市民生活実感調査'!$Y:$Y),FALSE),"-")</f>
        <v>-</v>
      </c>
      <c r="DI95" s="109" t="e">
        <f t="shared" si="367"/>
        <v>#DIV/0!</v>
      </c>
      <c r="DJ95" s="37" t="str">
        <f t="shared" si="368"/>
        <v/>
      </c>
      <c r="DK95" s="38" t="str">
        <f t="shared" si="310"/>
        <v/>
      </c>
      <c r="DL95" s="38" t="str">
        <f t="shared" si="311"/>
        <v/>
      </c>
      <c r="DM95" s="38" t="str">
        <f t="shared" si="312"/>
        <v/>
      </c>
      <c r="DN95" s="38" t="str">
        <f t="shared" si="313"/>
        <v/>
      </c>
      <c r="DO95" s="38" t="str">
        <f t="shared" si="314"/>
        <v/>
      </c>
      <c r="DP95" s="38" t="str">
        <f t="shared" si="315"/>
        <v/>
      </c>
      <c r="DQ95" s="38" t="str">
        <f t="shared" si="316"/>
        <v/>
      </c>
      <c r="DR95" s="41" t="e">
        <f t="shared" si="369"/>
        <v>#DIV/0!</v>
      </c>
      <c r="DS95" s="13" t="str">
        <f t="shared" si="370"/>
        <v>客観指標</v>
      </c>
      <c r="DT95" s="5" t="str">
        <f t="shared" si="371"/>
        <v>細街路等の安全性確保の取組や防災まちづくりの推進は，すぐには市民に実感されにくいことから，客観指標評価を重視する。</v>
      </c>
      <c r="DU95" s="108" t="e">
        <f>VLOOKUP(CF95&amp;DI95&amp;DS95,プルダウン!$AC$2:$AD$51,2,FALSE)</f>
        <v>#DIV/0!</v>
      </c>
      <c r="DV95" s="12" t="e">
        <f>VLOOKUP(DU95,プルダウン!$A$1:$B$6,2,FALSE)</f>
        <v>#DIV/0!</v>
      </c>
      <c r="DW95" s="11"/>
      <c r="DX95" s="12"/>
      <c r="DY95" s="22" t="s">
        <v>81</v>
      </c>
      <c r="DZ95" s="116"/>
      <c r="EA95" s="115" t="str">
        <f>VLOOKUP($A95&amp;"-"&amp;EA$4,'04施策の客観指標'!$A$4:$AU$1029,COLUMN('04施策の客観指標'!$AR:$AR),FALSE)</f>
        <v>-</v>
      </c>
      <c r="EB95" s="7" t="str">
        <f>VLOOKUP($A95&amp;"-"&amp;EB$4,'04施策の客観指標'!$A$4:$AU$1029,COLUMN('04施策の客観指標'!$AR:$AR),FALSE)</f>
        <v>-</v>
      </c>
      <c r="EC95" s="7" t="str">
        <f>VLOOKUP($A95&amp;"-"&amp;EC$4,'04施策の客観指標'!$A$4:$AU$1029,COLUMN('04施策の客観指標'!$AR:$AR),FALSE)</f>
        <v>-</v>
      </c>
      <c r="ED95" s="7" t="str">
        <f>VLOOKUP($A95&amp;"-"&amp;ED$4,'04施策の客観指標'!$A$4:$AU$1029,COLUMN('04施策の客観指標'!$AR:$AR),FALSE)</f>
        <v>-</v>
      </c>
      <c r="EE95" s="7" t="str">
        <f>VLOOKUP($A95&amp;"-"&amp;EE$4,'04施策の客観指標'!$A$4:$AU$1029,COLUMN('04施策の客観指標'!$AR:$AR),FALSE)</f>
        <v>-</v>
      </c>
      <c r="EF95" s="7" t="str">
        <f>VLOOKUP($A95&amp;"-"&amp;EF$4,'04施策の客観指標'!$A$4:$AU$1029,COLUMN('04施策の客観指標'!$AR:$AR),FALSE)</f>
        <v>-</v>
      </c>
      <c r="EG95" s="7" t="str">
        <f>VLOOKUP($A95&amp;"-"&amp;EG$4,'04施策の客観指標'!$A$4:$AU$1029,COLUMN('04施策の客観指標'!$AR:$AR),FALSE)</f>
        <v>-</v>
      </c>
      <c r="EH95" s="7" t="str">
        <f>VLOOKUP($A95&amp;"-"&amp;EH$4,'04施策の客観指標'!$A$4:$AU$1029,COLUMN('04施策の客観指標'!$AR:$AR),FALSE)</f>
        <v>-</v>
      </c>
      <c r="EI95" s="7" t="str">
        <f>VLOOKUP($A95&amp;"-"&amp;EI$4,'04施策の客観指標'!$A$4:$AU$1029,COLUMN('04施策の客観指標'!$AR:$AR),FALSE)</f>
        <v>-</v>
      </c>
      <c r="EJ95" s="109" t="str">
        <f t="shared" si="372"/>
        <v>e</v>
      </c>
      <c r="EK95" s="37">
        <f>VLOOKUP($A95&amp;"-"&amp;EA$4,'04施策の客観指標'!$A$4:$AU$1029,COLUMN('04施策の客観指標'!$AU:$AU),FALSE)</f>
        <v>1</v>
      </c>
      <c r="EL95" s="38" t="str">
        <f>VLOOKUP($A95&amp;"-"&amp;EB$4,'04施策の客観指標'!$A$4:$AU$1029,COLUMN('04施策の客観指標'!$AU:$AU),FALSE)</f>
        <v>-</v>
      </c>
      <c r="EM95" s="38" t="str">
        <f>VLOOKUP($A95&amp;"-"&amp;EC$4,'04施策の客観指標'!$A$4:$AU$1029,COLUMN('04施策の客観指標'!$AU:$AU),FALSE)</f>
        <v>-</v>
      </c>
      <c r="EN95" s="38" t="str">
        <f>VLOOKUP($A95&amp;"-"&amp;ED$4,'04施策の客観指標'!$A$4:$AU$1029,COLUMN('04施策の客観指標'!$AU:$AU),FALSE)</f>
        <v>-</v>
      </c>
      <c r="EO95" s="38" t="str">
        <f>VLOOKUP($A95&amp;"-"&amp;EE$4,'04施策の客観指標'!$A$4:$AU$1029,COLUMN('04施策の客観指標'!$AU:$AU),FALSE)</f>
        <v>-</v>
      </c>
      <c r="EP95" s="38" t="str">
        <f>VLOOKUP($A95&amp;"-"&amp;EF$4,'04施策の客観指標'!$A$4:$AU$1029,COLUMN('04施策の客観指標'!$AU:$AU),FALSE)</f>
        <v>-</v>
      </c>
      <c r="EQ95" s="38" t="str">
        <f>VLOOKUP($A95&amp;"-"&amp;EG$4,'04施策の客観指標'!$A$4:$AU$1029,COLUMN('04施策の客観指標'!$AU:$AU),FALSE)</f>
        <v>-</v>
      </c>
      <c r="ER95" s="38" t="str">
        <f>VLOOKUP($A95&amp;"-"&amp;EH$4,'04施策の客観指標'!$A$4:$AU$1029,COLUMN('04施策の客観指標'!$AU:$AU),FALSE)</f>
        <v>-</v>
      </c>
      <c r="ES95" s="38" t="str">
        <f>VLOOKUP($A95&amp;"-"&amp;EI$4,'04施策の客観指標'!$A$4:$AU$1029,COLUMN('04施策の客観指標'!$AU:$AU),FALSE)</f>
        <v>-</v>
      </c>
      <c r="ET95" s="82">
        <f t="shared" si="373"/>
        <v>1</v>
      </c>
      <c r="EU95" s="37" t="str">
        <f t="shared" si="374"/>
        <v/>
      </c>
      <c r="EV95" s="38" t="str">
        <f t="shared" si="317"/>
        <v/>
      </c>
      <c r="EW95" s="38" t="str">
        <f t="shared" si="318"/>
        <v/>
      </c>
      <c r="EX95" s="38" t="str">
        <f t="shared" si="319"/>
        <v/>
      </c>
      <c r="EY95" s="38" t="str">
        <f t="shared" si="320"/>
        <v/>
      </c>
      <c r="EZ95" s="38" t="str">
        <f t="shared" si="321"/>
        <v/>
      </c>
      <c r="FA95" s="38" t="str">
        <f t="shared" si="322"/>
        <v/>
      </c>
      <c r="FB95" s="38" t="str">
        <f t="shared" si="323"/>
        <v/>
      </c>
      <c r="FC95" s="38" t="str">
        <f t="shared" si="324"/>
        <v/>
      </c>
      <c r="FD95" s="41">
        <f t="shared" si="375"/>
        <v>0</v>
      </c>
      <c r="FE95" s="37" t="str">
        <f>IF($K95="○",VLOOKUP($C95&amp;"-"&amp;FE$4,'05市民生活実感調査'!$A$3:$BC$218,COLUMN('05市民生活実感調査'!$AI:$AI),FALSE),"-")</f>
        <v>-</v>
      </c>
      <c r="FF95" s="38" t="str">
        <f>IF($L95="○",VLOOKUP($C95&amp;"-"&amp;FF$4,'05市民生活実感調査'!$A$3:$BC$218,COLUMN('05市民生活実感調査'!$AI:$AI),FALSE),"-")</f>
        <v>-</v>
      </c>
      <c r="FG95" s="38" t="str">
        <f>IF($M95="○",VLOOKUP($C95&amp;"-"&amp;FG$4,'05市民生活実感調査'!$A$3:$BC$218,COLUMN('05市民生活実感調査'!$AI:$AI),FALSE),"-")</f>
        <v>-</v>
      </c>
      <c r="FH95" s="38" t="str">
        <f>IF($N95="○",VLOOKUP($C95&amp;"-"&amp;FH$4,'05市民生活実感調査'!$A$3:$BC$218,COLUMN('05市民生活実感調査'!$AI:$AI),FALSE),"-")</f>
        <v>-</v>
      </c>
      <c r="FI95" s="38" t="str">
        <f>IF($O95="○",VLOOKUP($C95&amp;"-"&amp;FI$4,'05市民生活実感調査'!$A$3:$BC$218,COLUMN('05市民生活実感調査'!$AI:$AI),FALSE),"-")</f>
        <v>-</v>
      </c>
      <c r="FJ95" s="38" t="str">
        <f>IF($P95="○",VLOOKUP($C95&amp;"-"&amp;FJ$4,'05市民生活実感調査'!$A$3:$BC$218,COLUMN('05市民生活実感調査'!$AI:$AI),FALSE),"-")</f>
        <v>-</v>
      </c>
      <c r="FK95" s="38" t="str">
        <f>IF($Q95="○",VLOOKUP($C95&amp;"-"&amp;FK$4,'05市民生活実感調査'!$A$3:$BC$218,COLUMN('05市民生活実感調査'!$AI:$AI),FALSE),"-")</f>
        <v>-</v>
      </c>
      <c r="FL95" s="38" t="str">
        <f>IF($R95="○",VLOOKUP($C95&amp;"-"&amp;FL$4,'05市民生活実感調査'!$A$3:$BC$218,COLUMN('05市民生活実感調査'!$AI:$AI),FALSE),"-")</f>
        <v>-</v>
      </c>
      <c r="FM95" s="109" t="e">
        <f t="shared" si="376"/>
        <v>#DIV/0!</v>
      </c>
      <c r="FN95" s="37" t="str">
        <f t="shared" si="377"/>
        <v/>
      </c>
      <c r="FO95" s="38" t="str">
        <f t="shared" si="325"/>
        <v/>
      </c>
      <c r="FP95" s="38" t="str">
        <f t="shared" si="326"/>
        <v/>
      </c>
      <c r="FQ95" s="38" t="str">
        <f t="shared" si="327"/>
        <v/>
      </c>
      <c r="FR95" s="38" t="str">
        <f t="shared" si="328"/>
        <v/>
      </c>
      <c r="FS95" s="38" t="str">
        <f t="shared" si="329"/>
        <v/>
      </c>
      <c r="FT95" s="38" t="str">
        <f t="shared" si="330"/>
        <v/>
      </c>
      <c r="FU95" s="38" t="str">
        <f t="shared" si="331"/>
        <v/>
      </c>
      <c r="FV95" s="41" t="e">
        <f t="shared" si="378"/>
        <v>#DIV/0!</v>
      </c>
      <c r="FW95" s="13" t="str">
        <f t="shared" si="379"/>
        <v>客観指標</v>
      </c>
      <c r="FX95" s="5" t="str">
        <f t="shared" si="380"/>
        <v>細街路等の安全性確保の取組や防災まちづくりの推進は，すぐには市民に実感されにくいことから，客観指標評価を重視する。</v>
      </c>
      <c r="FY95" s="108" t="e">
        <f>VLOOKUP(EJ95&amp;FM95&amp;FW95,プルダウン!$AC$2:$AD$51,2,FALSE)</f>
        <v>#DIV/0!</v>
      </c>
      <c r="FZ95" s="12" t="e">
        <f>VLOOKUP(FY95,プルダウン!$A$1:$B$6,2,FALSE)</f>
        <v>#DIV/0!</v>
      </c>
      <c r="GA95" s="11"/>
      <c r="GB95" s="12"/>
      <c r="GC95" s="22" t="s">
        <v>81</v>
      </c>
      <c r="GD95" s="116"/>
      <c r="GE95" s="115" t="str">
        <f>VLOOKUP($A95&amp;"-"&amp;GE$4,'04施策の客観指標'!$A$4:$AU$1029,COLUMN('04施策の客観指標'!$AS:$AS),FALSE)</f>
        <v>-</v>
      </c>
      <c r="GF95" s="7" t="str">
        <f>VLOOKUP($A95&amp;"-"&amp;GF$4,'04施策の客観指標'!$A$4:$AU$1029,COLUMN('04施策の客観指標'!$AS:$AS),FALSE)</f>
        <v>-</v>
      </c>
      <c r="GG95" s="7" t="str">
        <f>VLOOKUP($A95&amp;"-"&amp;GG$4,'04施策の客観指標'!$A$4:$AU$1029,COLUMN('04施策の客観指標'!$AS:$AS),FALSE)</f>
        <v>-</v>
      </c>
      <c r="GH95" s="7" t="str">
        <f>VLOOKUP($A95&amp;"-"&amp;GH$4,'04施策の客観指標'!$A$4:$AU$1029,COLUMN('04施策の客観指標'!$AS:$AS),FALSE)</f>
        <v>-</v>
      </c>
      <c r="GI95" s="7" t="str">
        <f>VLOOKUP($A95&amp;"-"&amp;GI$4,'04施策の客観指標'!$A$4:$AU$1029,COLUMN('04施策の客観指標'!$AS:$AS),FALSE)</f>
        <v>-</v>
      </c>
      <c r="GJ95" s="7" t="str">
        <f>VLOOKUP($A95&amp;"-"&amp;GJ$4,'04施策の客観指標'!$A$4:$AU$1029,COLUMN('04施策の客観指標'!$AS:$AS),FALSE)</f>
        <v>-</v>
      </c>
      <c r="GK95" s="7" t="str">
        <f>VLOOKUP($A95&amp;"-"&amp;GK$4,'04施策の客観指標'!$A$4:$AU$1029,COLUMN('04施策の客観指標'!$AS:$AS),FALSE)</f>
        <v>-</v>
      </c>
      <c r="GL95" s="7" t="str">
        <f>VLOOKUP($A95&amp;"-"&amp;GL$4,'04施策の客観指標'!$A$4:$AU$1029,COLUMN('04施策の客観指標'!$AS:$AS),FALSE)</f>
        <v>-</v>
      </c>
      <c r="GM95" s="7" t="str">
        <f>VLOOKUP($A95&amp;"-"&amp;GM$4,'04施策の客観指標'!$A$4:$AU$1029,COLUMN('04施策の客観指標'!$AS:$AS),FALSE)</f>
        <v>-</v>
      </c>
      <c r="GN95" s="109" t="str">
        <f t="shared" si="381"/>
        <v>e</v>
      </c>
      <c r="GO95" s="37">
        <f>VLOOKUP($A95&amp;"-"&amp;GE$4,'04施策の客観指標'!$A$4:$AU$1029,COLUMN('04施策の客観指標'!$AU:$AU),FALSE)</f>
        <v>1</v>
      </c>
      <c r="GP95" s="38" t="str">
        <f>VLOOKUP($A95&amp;"-"&amp;GF$4,'04施策の客観指標'!$A$4:$AU$1029,COLUMN('04施策の客観指標'!$AU:$AU),FALSE)</f>
        <v>-</v>
      </c>
      <c r="GQ95" s="38" t="str">
        <f>VLOOKUP($A95&amp;"-"&amp;GG$4,'04施策の客観指標'!$A$4:$AU$1029,COLUMN('04施策の客観指標'!$AU:$AU),FALSE)</f>
        <v>-</v>
      </c>
      <c r="GR95" s="38" t="str">
        <f>VLOOKUP($A95&amp;"-"&amp;GH$4,'04施策の客観指標'!$A$4:$AU$1029,COLUMN('04施策の客観指標'!$AU:$AU),FALSE)</f>
        <v>-</v>
      </c>
      <c r="GS95" s="38" t="str">
        <f>VLOOKUP($A95&amp;"-"&amp;GI$4,'04施策の客観指標'!$A$4:$AU$1029,COLUMN('04施策の客観指標'!$AU:$AU),FALSE)</f>
        <v>-</v>
      </c>
      <c r="GT95" s="38" t="str">
        <f>VLOOKUP($A95&amp;"-"&amp;GJ$4,'04施策の客観指標'!$A$4:$AU$1029,COLUMN('04施策の客観指標'!$AU:$AU),FALSE)</f>
        <v>-</v>
      </c>
      <c r="GU95" s="38" t="str">
        <f>VLOOKUP($A95&amp;"-"&amp;GK$4,'04施策の客観指標'!$A$4:$AU$1029,COLUMN('04施策の客観指標'!$AU:$AU),FALSE)</f>
        <v>-</v>
      </c>
      <c r="GV95" s="38" t="str">
        <f>VLOOKUP($A95&amp;"-"&amp;GL$4,'04施策の客観指標'!$A$4:$AU$1029,COLUMN('04施策の客観指標'!$AU:$AU),FALSE)</f>
        <v>-</v>
      </c>
      <c r="GW95" s="38" t="str">
        <f>VLOOKUP($A95&amp;"-"&amp;GM$4,'04施策の客観指標'!$A$4:$AU$1029,COLUMN('04施策の客観指標'!$AU:$AU),FALSE)</f>
        <v>-</v>
      </c>
      <c r="GX95" s="82">
        <f t="shared" si="382"/>
        <v>1</v>
      </c>
      <c r="GY95" s="37" t="str">
        <f t="shared" si="383"/>
        <v/>
      </c>
      <c r="GZ95" s="38" t="str">
        <f t="shared" si="332"/>
        <v/>
      </c>
      <c r="HA95" s="38" t="str">
        <f t="shared" si="333"/>
        <v/>
      </c>
      <c r="HB95" s="38" t="str">
        <f t="shared" si="334"/>
        <v/>
      </c>
      <c r="HC95" s="38" t="str">
        <f t="shared" si="335"/>
        <v/>
      </c>
      <c r="HD95" s="38" t="str">
        <f t="shared" si="336"/>
        <v/>
      </c>
      <c r="HE95" s="38" t="str">
        <f t="shared" si="337"/>
        <v/>
      </c>
      <c r="HF95" s="38" t="str">
        <f t="shared" si="338"/>
        <v/>
      </c>
      <c r="HG95" s="38" t="str">
        <f t="shared" si="339"/>
        <v/>
      </c>
      <c r="HH95" s="41">
        <f t="shared" si="384"/>
        <v>0</v>
      </c>
      <c r="HI95" s="37" t="str">
        <f>IF($K95="○",VLOOKUP($C95&amp;"-"&amp;HI$4,'05市民生活実感調査'!$A$3:$BC$218,COLUMN('05市民生活実感調査'!$AS:$AS),FALSE),"-")</f>
        <v>-</v>
      </c>
      <c r="HJ95" s="38" t="str">
        <f>IF($L95="○",VLOOKUP($C95&amp;"-"&amp;HJ$4,'05市民生活実感調査'!$A$3:$BC$218,COLUMN('05市民生活実感調査'!$AS:$AS),FALSE),"-")</f>
        <v>-</v>
      </c>
      <c r="HK95" s="38" t="str">
        <f>IF($M95="○",VLOOKUP($C95&amp;"-"&amp;HK$4,'05市民生活実感調査'!$A$3:$BC$218,COLUMN('05市民生活実感調査'!$AS:$AS),FALSE),"-")</f>
        <v>-</v>
      </c>
      <c r="HL95" s="38" t="str">
        <f>IF($N95="○",VLOOKUP($C95&amp;"-"&amp;HL$4,'05市民生活実感調査'!$A$3:$BC$218,COLUMN('05市民生活実感調査'!$AS:$AS),FALSE),"-")</f>
        <v>-</v>
      </c>
      <c r="HM95" s="38" t="str">
        <f>IF($O95="○",VLOOKUP($C95&amp;"-"&amp;HM$4,'05市民生活実感調査'!$A$3:$BC$218,COLUMN('05市民生活実感調査'!$AS:$AS),FALSE),"-")</f>
        <v>-</v>
      </c>
      <c r="HN95" s="38" t="str">
        <f>IF($P95="○",VLOOKUP($C95&amp;"-"&amp;HN$4,'05市民生活実感調査'!$A$3:$BC$218,COLUMN('05市民生活実感調査'!$AS:$AS),FALSE),"-")</f>
        <v>-</v>
      </c>
      <c r="HO95" s="38" t="str">
        <f>IF($Q95="○",VLOOKUP($C95&amp;"-"&amp;HO$4,'05市民生活実感調査'!$A$3:$BC$218,COLUMN('05市民生活実感調査'!$AS:$AS),FALSE),"-")</f>
        <v>-</v>
      </c>
      <c r="HP95" s="38" t="str">
        <f>IF($R95="○",VLOOKUP($C95&amp;"-"&amp;HP$4,'05市民生活実感調査'!$A$3:$BC$218,COLUMN('05市民生活実感調査'!$AS:$AS),FALSE),"-")</f>
        <v>-</v>
      </c>
      <c r="HQ95" s="109" t="e">
        <f t="shared" si="385"/>
        <v>#DIV/0!</v>
      </c>
      <c r="HR95" s="37" t="str">
        <f t="shared" si="386"/>
        <v/>
      </c>
      <c r="HS95" s="38" t="str">
        <f t="shared" si="340"/>
        <v/>
      </c>
      <c r="HT95" s="38" t="str">
        <f t="shared" si="341"/>
        <v/>
      </c>
      <c r="HU95" s="38" t="str">
        <f t="shared" si="342"/>
        <v/>
      </c>
      <c r="HV95" s="38" t="str">
        <f t="shared" si="343"/>
        <v/>
      </c>
      <c r="HW95" s="38" t="str">
        <f t="shared" si="344"/>
        <v/>
      </c>
      <c r="HX95" s="38" t="str">
        <f t="shared" si="345"/>
        <v/>
      </c>
      <c r="HY95" s="38" t="str">
        <f t="shared" si="346"/>
        <v/>
      </c>
      <c r="HZ95" s="41" t="e">
        <f t="shared" si="387"/>
        <v>#DIV/0!</v>
      </c>
      <c r="IA95" s="13" t="str">
        <f t="shared" si="388"/>
        <v>客観指標</v>
      </c>
      <c r="IB95" s="5" t="str">
        <f t="shared" si="389"/>
        <v>細街路等の安全性確保の取組や防災まちづくりの推進は，すぐには市民に実感されにくいことから，客観指標評価を重視する。</v>
      </c>
      <c r="IC95" s="108" t="e">
        <f>VLOOKUP(GN95&amp;HQ95&amp;IA95,プルダウン!$AC$2:$AD$51,2,FALSE)</f>
        <v>#DIV/0!</v>
      </c>
      <c r="ID95" s="12" t="e">
        <f>VLOOKUP(IC95,プルダウン!$A$1:$B$6,2,FALSE)</f>
        <v>#DIV/0!</v>
      </c>
      <c r="IE95" s="11"/>
      <c r="IF95" s="12"/>
      <c r="IG95" s="22" t="s">
        <v>81</v>
      </c>
      <c r="IH95" s="116"/>
      <c r="II95" s="115" t="str">
        <f>VLOOKUP($A95&amp;"-"&amp;II$4,'04施策の客観指標'!$A$4:$AU$1029,COLUMN('04施策の客観指標'!$AT:$AT),FALSE)</f>
        <v>-</v>
      </c>
      <c r="IJ95" s="7" t="str">
        <f>VLOOKUP($A95&amp;"-"&amp;IJ$4,'04施策の客観指標'!$A$4:$AU$1029,COLUMN('04施策の客観指標'!$AT:$AT),FALSE)</f>
        <v>-</v>
      </c>
      <c r="IK95" s="7" t="str">
        <f>VLOOKUP($A95&amp;"-"&amp;IK$4,'04施策の客観指標'!$A$4:$AU$1029,COLUMN('04施策の客観指標'!$AT:$AT),FALSE)</f>
        <v>-</v>
      </c>
      <c r="IL95" s="7" t="str">
        <f>VLOOKUP($A95&amp;"-"&amp;IL$4,'04施策の客観指標'!$A$4:$AU$1029,COLUMN('04施策の客観指標'!$AT:$AT),FALSE)</f>
        <v>-</v>
      </c>
      <c r="IM95" s="7" t="str">
        <f>VLOOKUP($A95&amp;"-"&amp;IM$4,'04施策の客観指標'!$A$4:$AU$1029,COLUMN('04施策の客観指標'!$AT:$AT),FALSE)</f>
        <v>-</v>
      </c>
      <c r="IN95" s="7" t="str">
        <f>VLOOKUP($A95&amp;"-"&amp;IN$4,'04施策の客観指標'!$A$4:$AU$1029,COLUMN('04施策の客観指標'!$AT:$AT),FALSE)</f>
        <v>-</v>
      </c>
      <c r="IO95" s="7" t="str">
        <f>VLOOKUP($A95&amp;"-"&amp;IO$4,'04施策の客観指標'!$A$4:$AU$1029,COLUMN('04施策の客観指標'!$AT:$AT),FALSE)</f>
        <v>-</v>
      </c>
      <c r="IP95" s="7" t="str">
        <f>VLOOKUP($A95&amp;"-"&amp;IP$4,'04施策の客観指標'!$A$4:$AU$1029,COLUMN('04施策の客観指標'!$AT:$AT),FALSE)</f>
        <v>-</v>
      </c>
      <c r="IQ95" s="7" t="str">
        <f>VLOOKUP($A95&amp;"-"&amp;IQ$4,'04施策の客観指標'!$A$4:$AU$1029,COLUMN('04施策の客観指標'!$AT:$AT),FALSE)</f>
        <v>-</v>
      </c>
      <c r="IR95" s="109" t="str">
        <f t="shared" si="390"/>
        <v>e</v>
      </c>
      <c r="IS95" s="37">
        <f>VLOOKUP($A95&amp;"-"&amp;II$4,'04施策の客観指標'!$A$4:$AU$1029,COLUMN('04施策の客観指標'!$AU:$AU),FALSE)</f>
        <v>1</v>
      </c>
      <c r="IT95" s="38" t="str">
        <f>VLOOKUP($A95&amp;"-"&amp;IJ$4,'04施策の客観指標'!$A$4:$AU$1029,COLUMN('04施策の客観指標'!$AU:$AU),FALSE)</f>
        <v>-</v>
      </c>
      <c r="IU95" s="38" t="str">
        <f>VLOOKUP($A95&amp;"-"&amp;IK$4,'04施策の客観指標'!$A$4:$AU$1029,COLUMN('04施策の客観指標'!$AU:$AU),FALSE)</f>
        <v>-</v>
      </c>
      <c r="IV95" s="38" t="str">
        <f>VLOOKUP($A95&amp;"-"&amp;IL$4,'04施策の客観指標'!$A$4:$AU$1029,COLUMN('04施策の客観指標'!$AU:$AU),FALSE)</f>
        <v>-</v>
      </c>
      <c r="IW95" s="38" t="str">
        <f>VLOOKUP($A95&amp;"-"&amp;IM$4,'04施策の客観指標'!$A$4:$AU$1029,COLUMN('04施策の客観指標'!$AU:$AU),FALSE)</f>
        <v>-</v>
      </c>
      <c r="IX95" s="38" t="str">
        <f>VLOOKUP($A95&amp;"-"&amp;IN$4,'04施策の客観指標'!$A$4:$AU$1029,COLUMN('04施策の客観指標'!$AU:$AU),FALSE)</f>
        <v>-</v>
      </c>
      <c r="IY95" s="38" t="str">
        <f>VLOOKUP($A95&amp;"-"&amp;IO$4,'04施策の客観指標'!$A$4:$AU$1029,COLUMN('04施策の客観指標'!$AU:$AU),FALSE)</f>
        <v>-</v>
      </c>
      <c r="IZ95" s="38" t="str">
        <f>VLOOKUP($A95&amp;"-"&amp;IP$4,'04施策の客観指標'!$A$4:$AU$1029,COLUMN('04施策の客観指標'!$AU:$AU),FALSE)</f>
        <v>-</v>
      </c>
      <c r="JA95" s="38" t="str">
        <f>VLOOKUP($A95&amp;"-"&amp;IQ$4,'04施策の客観指標'!$A$4:$AU$1029,COLUMN('04施策の客観指標'!$AU:$AU),FALSE)</f>
        <v>-</v>
      </c>
      <c r="JB95" s="82">
        <f t="shared" si="391"/>
        <v>1</v>
      </c>
      <c r="JC95" s="37" t="str">
        <f t="shared" si="392"/>
        <v/>
      </c>
      <c r="JD95" s="38" t="str">
        <f t="shared" si="347"/>
        <v/>
      </c>
      <c r="JE95" s="38" t="str">
        <f t="shared" si="348"/>
        <v/>
      </c>
      <c r="JF95" s="38" t="str">
        <f t="shared" si="349"/>
        <v/>
      </c>
      <c r="JG95" s="38" t="str">
        <f t="shared" si="350"/>
        <v/>
      </c>
      <c r="JH95" s="38" t="str">
        <f t="shared" si="351"/>
        <v/>
      </c>
      <c r="JI95" s="38" t="str">
        <f t="shared" si="352"/>
        <v/>
      </c>
      <c r="JJ95" s="38" t="str">
        <f t="shared" si="353"/>
        <v/>
      </c>
      <c r="JK95" s="38" t="str">
        <f t="shared" si="354"/>
        <v/>
      </c>
      <c r="JL95" s="41">
        <f t="shared" si="393"/>
        <v>0</v>
      </c>
      <c r="JM95" s="37" t="str">
        <f>IF($K95="○",VLOOKUP($C95&amp;"-"&amp;JM$4,'05市民生活実感調査'!$A$3:$BC$218,COLUMN('05市民生活実感調査'!$BC:$BC),FALSE),"-")</f>
        <v>-</v>
      </c>
      <c r="JN95" s="38" t="str">
        <f>IF($L95="○",VLOOKUP($C95&amp;"-"&amp;JN$4,'05市民生活実感調査'!$A$3:$BC$218,COLUMN('05市民生活実感調査'!$BC:$BC),FALSE),"-")</f>
        <v>-</v>
      </c>
      <c r="JO95" s="38" t="str">
        <f>IF($M95="○",VLOOKUP($C95&amp;"-"&amp;JO$4,'05市民生活実感調査'!$A$3:$BC$218,COLUMN('05市民生活実感調査'!$BC:$BC),FALSE),"-")</f>
        <v>-</v>
      </c>
      <c r="JP95" s="38" t="str">
        <f>IF($N95="○",VLOOKUP($C95&amp;"-"&amp;JP$4,'05市民生活実感調査'!$A$3:$BC$218,COLUMN('05市民生活実感調査'!$BC:$BC),FALSE),"-")</f>
        <v>-</v>
      </c>
      <c r="JQ95" s="38" t="str">
        <f>IF($O95="○",VLOOKUP($C95&amp;"-"&amp;JQ$4,'05市民生活実感調査'!$A$3:$BC$218,COLUMN('05市民生活実感調査'!$BC:$BC),FALSE),"-")</f>
        <v>-</v>
      </c>
      <c r="JR95" s="38" t="str">
        <f>IF($P95="○",VLOOKUP($C95&amp;"-"&amp;JR$4,'05市民生活実感調査'!$A$3:$BC$218,COLUMN('05市民生活実感調査'!$BC:$BC),FALSE),"-")</f>
        <v>-</v>
      </c>
      <c r="JS95" s="38" t="str">
        <f>IF($Q95="○",VLOOKUP($C95&amp;"-"&amp;JS$4,'05市民生活実感調査'!$A$3:$BC$218,COLUMN('05市民生活実感調査'!$BC:$BC),FALSE),"-")</f>
        <v>-</v>
      </c>
      <c r="JT95" s="38" t="str">
        <f>IF($R95="○",VLOOKUP($C95&amp;"-"&amp;JT$4,'05市民生活実感調査'!$A$3:$BC$218,COLUMN('05市民生活実感調査'!$BC:$BC),FALSE),"-")</f>
        <v>-</v>
      </c>
      <c r="JU95" s="109" t="e">
        <f t="shared" si="394"/>
        <v>#DIV/0!</v>
      </c>
      <c r="JV95" s="37" t="str">
        <f t="shared" si="395"/>
        <v/>
      </c>
      <c r="JW95" s="38" t="str">
        <f t="shared" si="355"/>
        <v/>
      </c>
      <c r="JX95" s="38" t="str">
        <f t="shared" si="356"/>
        <v/>
      </c>
      <c r="JY95" s="38" t="str">
        <f t="shared" si="357"/>
        <v/>
      </c>
      <c r="JZ95" s="38" t="str">
        <f t="shared" si="358"/>
        <v/>
      </c>
      <c r="KA95" s="38" t="str">
        <f t="shared" si="359"/>
        <v/>
      </c>
      <c r="KB95" s="38" t="str">
        <f t="shared" si="360"/>
        <v/>
      </c>
      <c r="KC95" s="38" t="str">
        <f t="shared" si="361"/>
        <v/>
      </c>
      <c r="KD95" s="41" t="e">
        <f t="shared" si="396"/>
        <v>#DIV/0!</v>
      </c>
      <c r="KE95" s="13" t="str">
        <f t="shared" si="397"/>
        <v>客観指標</v>
      </c>
      <c r="KF95" s="5" t="str">
        <f t="shared" si="398"/>
        <v>細街路等の安全性確保の取組や防災まちづくりの推進は，すぐには市民に実感されにくいことから，客観指標評価を重視する。</v>
      </c>
      <c r="KG95" s="108" t="e">
        <f>VLOOKUP(IR95&amp;JU95&amp;KE95,プルダウン!$AC$2:$AD$51,2,FALSE)</f>
        <v>#DIV/0!</v>
      </c>
      <c r="KH95" s="12" t="e">
        <f>VLOOKUP(KG95,プルダウン!$A$1:$B$6,2,FALSE)</f>
        <v>#DIV/0!</v>
      </c>
      <c r="KI95" s="11"/>
      <c r="KJ95" s="12"/>
      <c r="KK95" s="22" t="s">
        <v>81</v>
      </c>
      <c r="KL95" s="5"/>
    </row>
    <row r="96" spans="1:298" ht="180" customHeight="1">
      <c r="A96" s="18">
        <v>2304</v>
      </c>
      <c r="B96" s="5" t="s">
        <v>250</v>
      </c>
      <c r="C96" s="47">
        <f t="shared" si="439"/>
        <v>23</v>
      </c>
      <c r="D96" s="12" t="str">
        <f>IFERROR(VLOOKUP(C96,プルダウン!$L$2:$M$28,2,FALSE),"-")</f>
        <v>建築物</v>
      </c>
      <c r="E96" s="5"/>
      <c r="F96" s="9" t="s">
        <v>2120</v>
      </c>
      <c r="G96" s="20" t="s">
        <v>2547</v>
      </c>
      <c r="H96" s="11"/>
      <c r="I96" s="20"/>
      <c r="J96" s="5"/>
      <c r="K96" s="42" t="s">
        <v>392</v>
      </c>
      <c r="L96" s="43" t="s">
        <v>392</v>
      </c>
      <c r="M96" s="43" t="s">
        <v>392</v>
      </c>
      <c r="N96" s="43" t="s">
        <v>85</v>
      </c>
      <c r="O96" s="43" t="s">
        <v>85</v>
      </c>
      <c r="P96" s="43" t="s">
        <v>85</v>
      </c>
      <c r="Q96" s="43" t="s">
        <v>85</v>
      </c>
      <c r="R96" s="41" t="s">
        <v>85</v>
      </c>
      <c r="S96" s="546" t="str">
        <f>VLOOKUP($A96&amp;"-"&amp;S$4,'04施策の客観指標'!$A$4:$AU$1029,COLUMN('04施策の客観指標'!$AP:$AP),FALSE)</f>
        <v>b</v>
      </c>
      <c r="T96" s="528" t="str">
        <f>VLOOKUP($A96&amp;"-"&amp;T$4,'04施策の客観指標'!$A$4:$AU$1029,COLUMN('04施策の客観指標'!$AP:$AP),FALSE)</f>
        <v>-</v>
      </c>
      <c r="U96" s="528" t="str">
        <f>VLOOKUP($A96&amp;"-"&amp;U$4,'04施策の客観指標'!$A$4:$AU$1029,COLUMN('04施策の客観指標'!$AP:$AP),FALSE)</f>
        <v>-</v>
      </c>
      <c r="V96" s="528" t="str">
        <f>VLOOKUP($A96&amp;"-"&amp;V$4,'04施策の客観指標'!$A$4:$AU$1029,COLUMN('04施策の客観指標'!$AP:$AP),FALSE)</f>
        <v>-</v>
      </c>
      <c r="W96" s="528" t="str">
        <f>VLOOKUP($A96&amp;"-"&amp;W$4,'04施策の客観指標'!$A$4:$AU$1029,COLUMN('04施策の客観指標'!$AP:$AP),FALSE)</f>
        <v>-</v>
      </c>
      <c r="X96" s="528" t="str">
        <f>VLOOKUP($A96&amp;"-"&amp;X$4,'04施策の客観指標'!$A$4:$AU$1029,COLUMN('04施策の客観指標'!$AP:$AP),FALSE)</f>
        <v>-</v>
      </c>
      <c r="Y96" s="528" t="str">
        <f>VLOOKUP($A96&amp;"-"&amp;Y$4,'04施策の客観指標'!$A$4:$AU$1029,COLUMN('04施策の客観指標'!$AP:$AP),FALSE)</f>
        <v>-</v>
      </c>
      <c r="Z96" s="528" t="str">
        <f>VLOOKUP($A96&amp;"-"&amp;Z$4,'04施策の客観指標'!$A$4:$AU$1029,COLUMN('04施策の客観指標'!$AP:$AP),FALSE)</f>
        <v>-</v>
      </c>
      <c r="AA96" s="529" t="str">
        <f>VLOOKUP($A96&amp;"-"&amp;AA$4,'04施策の客観指標'!$A$4:$AU$1029,COLUMN('04施策の客観指標'!$AP:$AP),FALSE)</f>
        <v>-</v>
      </c>
      <c r="AB96" s="547" t="str">
        <f t="shared" si="362"/>
        <v>b</v>
      </c>
      <c r="AC96" s="252">
        <f>VLOOKUP($A96&amp;"-"&amp;S$4,'04施策の客観指標'!$A$4:$AU$1029,COLUMN('04施策の客観指標'!$AU:$AU),FALSE)</f>
        <v>1</v>
      </c>
      <c r="AD96" s="38" t="str">
        <f>VLOOKUP($A96&amp;"-"&amp;T$4,'04施策の客観指標'!$A$4:$AU$1029,COLUMN('04施策の客観指標'!$AU:$AU),FALSE)</f>
        <v>-</v>
      </c>
      <c r="AE96" s="38" t="str">
        <f>VLOOKUP($A96&amp;"-"&amp;U$4,'04施策の客観指標'!$A$4:$AU$1029,COLUMN('04施策の客観指標'!$AU:$AU),FALSE)</f>
        <v>-</v>
      </c>
      <c r="AF96" s="38" t="str">
        <f>VLOOKUP($A96&amp;"-"&amp;V$4,'04施策の客観指標'!$A$4:$AU$1029,COLUMN('04施策の客観指標'!$AU:$AU),FALSE)</f>
        <v>-</v>
      </c>
      <c r="AG96" s="38" t="str">
        <f>VLOOKUP($A96&amp;"-"&amp;W$4,'04施策の客観指標'!$A$4:$AU$1029,COLUMN('04施策の客観指標'!$AU:$AU),FALSE)</f>
        <v>-</v>
      </c>
      <c r="AH96" s="38" t="str">
        <f>VLOOKUP($A96&amp;"-"&amp;X$4,'04施策の客観指標'!$A$4:$AU$1029,COLUMN('04施策の客観指標'!$AU:$AU),FALSE)</f>
        <v>-</v>
      </c>
      <c r="AI96" s="38" t="str">
        <f>VLOOKUP($A96&amp;"-"&amp;Y$4,'04施策の客観指標'!$A$4:$AU$1029,COLUMN('04施策の客観指標'!$AU:$AU),FALSE)</f>
        <v>-</v>
      </c>
      <c r="AJ96" s="38" t="str">
        <f>VLOOKUP($A96&amp;"-"&amp;Z$4,'04施策の客観指標'!$A$4:$AU$1029,COLUMN('04施策の客観指標'!$AU:$AU),FALSE)</f>
        <v>-</v>
      </c>
      <c r="AK96" s="38" t="str">
        <f>VLOOKUP($A96&amp;"-"&amp;AA$4,'04施策の客観指標'!$A$4:$AU$1029,COLUMN('04施策の客観指標'!$AU:$AU),FALSE)</f>
        <v>-</v>
      </c>
      <c r="AL96" s="82">
        <f t="shared" si="440"/>
        <v>1</v>
      </c>
      <c r="AM96" s="37">
        <f t="shared" si="441"/>
        <v>3</v>
      </c>
      <c r="AN96" s="38" t="str">
        <f t="shared" si="442"/>
        <v/>
      </c>
      <c r="AO96" s="38" t="str">
        <f t="shared" si="443"/>
        <v/>
      </c>
      <c r="AP96" s="38" t="str">
        <f t="shared" si="444"/>
        <v/>
      </c>
      <c r="AQ96" s="38" t="str">
        <f t="shared" si="445"/>
        <v/>
      </c>
      <c r="AR96" s="38" t="str">
        <f t="shared" si="446"/>
        <v/>
      </c>
      <c r="AS96" s="38" t="str">
        <f t="shared" si="447"/>
        <v/>
      </c>
      <c r="AT96" s="38" t="str">
        <f t="shared" si="448"/>
        <v/>
      </c>
      <c r="AU96" s="253" t="str">
        <f t="shared" si="449"/>
        <v/>
      </c>
      <c r="AV96" s="81">
        <f t="shared" si="479"/>
        <v>0.75</v>
      </c>
      <c r="AW96" s="534" t="str">
        <f>IF($K96="○",VLOOKUP($C96&amp;"-"&amp;AW$4,'05市民生活実感調査'!$A$3:$BC$218,COLUMN('05市民生活実感調査'!$O:$O),FALSE),"-")</f>
        <v>b</v>
      </c>
      <c r="AX96" s="535" t="str">
        <f>IF($L96="○",VLOOKUP($C96&amp;"-"&amp;AX$4,'05市民生活実感調査'!$A$3:$BC$218,COLUMN('05市民生活実感調査'!$O:$O),FALSE),"-")</f>
        <v>b</v>
      </c>
      <c r="AY96" s="535" t="str">
        <f>IF($M96="○",VLOOKUP($C96&amp;"-"&amp;AY$4,'05市民生活実感調査'!$A$3:$BC$218,COLUMN('05市民生活実感調査'!$O:$O),FALSE),"-")</f>
        <v>c</v>
      </c>
      <c r="AZ96" s="535" t="str">
        <f>IF($N96="○",VLOOKUP($C96&amp;"-"&amp;AZ$4,'05市民生活実感調査'!$A$3:$BC$218,COLUMN('05市民生活実感調査'!$O:$O),FALSE),"-")</f>
        <v>-</v>
      </c>
      <c r="BA96" s="535" t="str">
        <f>IF($O96="○",VLOOKUP($C96&amp;"-"&amp;BA$4,'05市民生活実感調査'!$A$3:$BC$218,COLUMN('05市民生活実感調査'!$O:$O),FALSE),"-")</f>
        <v>-</v>
      </c>
      <c r="BB96" s="535" t="str">
        <f>IF($P96="○",VLOOKUP($C96&amp;"-"&amp;BB$4,'05市民生活実感調査'!$A$3:$BC$218,COLUMN('05市民生活実感調査'!$O:$O),FALSE),"-")</f>
        <v>-</v>
      </c>
      <c r="BC96" s="535" t="str">
        <f>IF($Q96="○",VLOOKUP($C96&amp;"-"&amp;BC$4,'05市民生活実感調査'!$A$3:$BC$218,COLUMN('05市民生活実感調査'!$O:$O),FALSE),"-")</f>
        <v>-</v>
      </c>
      <c r="BD96" s="535" t="str">
        <f>IF($R96="○",VLOOKUP($C96&amp;"-"&amp;BD$4,'05市民生活実感調査'!$A$3:$BC$218,COLUMN('05市民生活実感調査'!$O:$O),FALSE),"-")</f>
        <v>-</v>
      </c>
      <c r="BE96" s="536" t="str">
        <f t="shared" si="363"/>
        <v>b</v>
      </c>
      <c r="BF96" s="37">
        <f t="shared" si="450"/>
        <v>3</v>
      </c>
      <c r="BG96" s="38">
        <f t="shared" si="451"/>
        <v>3</v>
      </c>
      <c r="BH96" s="38">
        <f t="shared" si="452"/>
        <v>2</v>
      </c>
      <c r="BI96" s="38" t="str">
        <f t="shared" si="453"/>
        <v/>
      </c>
      <c r="BJ96" s="38" t="str">
        <f t="shared" si="454"/>
        <v/>
      </c>
      <c r="BK96" s="38" t="str">
        <f t="shared" si="455"/>
        <v/>
      </c>
      <c r="BL96" s="38" t="str">
        <f t="shared" si="456"/>
        <v/>
      </c>
      <c r="BM96" s="38" t="str">
        <f t="shared" si="457"/>
        <v/>
      </c>
      <c r="BN96" s="41">
        <f t="shared" si="458"/>
        <v>0.66666666666666663</v>
      </c>
      <c r="BO96" s="264" t="s">
        <v>124</v>
      </c>
      <c r="BP96" s="161" t="s">
        <v>2233</v>
      </c>
      <c r="BQ96" s="586" t="str">
        <f>VLOOKUP(AB96&amp;BE96&amp;BO96,[25]プルダウン!$AC$2:$AD$71,2,FALSE)</f>
        <v>B</v>
      </c>
      <c r="BR96" s="587" t="str">
        <f>VLOOKUP(BQ96,プルダウン!$A$1:$B$6,2,FALSE)</f>
        <v>政策の目的がかなり達成されている</v>
      </c>
      <c r="BS96" s="11"/>
      <c r="BT96" s="20"/>
      <c r="BU96" s="5" t="s">
        <v>2552</v>
      </c>
      <c r="BV96" s="296"/>
      <c r="BW96" s="115" t="str">
        <f>VLOOKUP($A96&amp;"-"&amp;BW$4,'04施策の客観指標'!$A$4:$AU$1029,COLUMN('04施策の客観指標'!$AQ:$AQ),FALSE)</f>
        <v>-</v>
      </c>
      <c r="BX96" s="7" t="str">
        <f>VLOOKUP($A96&amp;"-"&amp;BX$4,'04施策の客観指標'!$A$4:$AU$1029,COLUMN('04施策の客観指標'!$AQ:$AQ),FALSE)</f>
        <v>-</v>
      </c>
      <c r="BY96" s="7" t="str">
        <f>VLOOKUP($A96&amp;"-"&amp;BY$4,'04施策の客観指標'!$A$4:$AU$1029,COLUMN('04施策の客観指標'!$AQ:$AQ),FALSE)</f>
        <v>-</v>
      </c>
      <c r="BZ96" s="7" t="str">
        <f>VLOOKUP($A96&amp;"-"&amp;BZ$4,'04施策の客観指標'!$A$4:$AU$1029,COLUMN('04施策の客観指標'!$AQ:$AQ),FALSE)</f>
        <v>-</v>
      </c>
      <c r="CA96" s="7" t="str">
        <f>VLOOKUP($A96&amp;"-"&amp;CA$4,'04施策の客観指標'!$A$4:$AU$1029,COLUMN('04施策の客観指標'!$AQ:$AQ),FALSE)</f>
        <v>-</v>
      </c>
      <c r="CB96" s="7" t="str">
        <f>VLOOKUP($A96&amp;"-"&amp;CB$4,'04施策の客観指標'!$A$4:$AU$1029,COLUMN('04施策の客観指標'!$AQ:$AQ),FALSE)</f>
        <v>-</v>
      </c>
      <c r="CC96" s="7" t="str">
        <f>VLOOKUP($A96&amp;"-"&amp;CC$4,'04施策の客観指標'!$A$4:$AU$1029,COLUMN('04施策の客観指標'!$AQ:$AQ),FALSE)</f>
        <v>-</v>
      </c>
      <c r="CD96" s="7" t="str">
        <f>VLOOKUP($A96&amp;"-"&amp;CD$4,'04施策の客観指標'!$A$4:$AU$1029,COLUMN('04施策の客観指標'!$AQ:$AQ),FALSE)</f>
        <v>-</v>
      </c>
      <c r="CE96" s="7" t="str">
        <f>VLOOKUP($A96&amp;"-"&amp;CE$4,'04施策の客観指標'!$A$4:$AU$1029,COLUMN('04施策の客観指標'!$AQ:$AQ),FALSE)</f>
        <v>-</v>
      </c>
      <c r="CF96" s="109" t="str">
        <f t="shared" si="364"/>
        <v>e</v>
      </c>
      <c r="CG96" s="37">
        <f>VLOOKUP($A96&amp;"-"&amp;BW$4,'04施策の客観指標'!$A$4:$AU$1029,COLUMN('04施策の客観指標'!$AU:$AU),FALSE)</f>
        <v>1</v>
      </c>
      <c r="CH96" s="38" t="str">
        <f>VLOOKUP($A96&amp;"-"&amp;BX$4,'04施策の客観指標'!$A$4:$AU$1029,COLUMN('04施策の客観指標'!$AU:$AU),FALSE)</f>
        <v>-</v>
      </c>
      <c r="CI96" s="38" t="str">
        <f>VLOOKUP($A96&amp;"-"&amp;BY$4,'04施策の客観指標'!$A$4:$AU$1029,COLUMN('04施策の客観指標'!$AU:$AU),FALSE)</f>
        <v>-</v>
      </c>
      <c r="CJ96" s="38" t="str">
        <f>VLOOKUP($A96&amp;"-"&amp;BZ$4,'04施策の客観指標'!$A$4:$AU$1029,COLUMN('04施策の客観指標'!$AU:$AU),FALSE)</f>
        <v>-</v>
      </c>
      <c r="CK96" s="38" t="str">
        <f>VLOOKUP($A96&amp;"-"&amp;CA$4,'04施策の客観指標'!$A$4:$AU$1029,COLUMN('04施策の客観指標'!$AU:$AU),FALSE)</f>
        <v>-</v>
      </c>
      <c r="CL96" s="38" t="str">
        <f>VLOOKUP($A96&amp;"-"&amp;CB$4,'04施策の客観指標'!$A$4:$AU$1029,COLUMN('04施策の客観指標'!$AU:$AU),FALSE)</f>
        <v>-</v>
      </c>
      <c r="CM96" s="38" t="str">
        <f>VLOOKUP($A96&amp;"-"&amp;CC$4,'04施策の客観指標'!$A$4:$AU$1029,COLUMN('04施策の客観指標'!$AU:$AU),FALSE)</f>
        <v>-</v>
      </c>
      <c r="CN96" s="38" t="str">
        <f>VLOOKUP($A96&amp;"-"&amp;CD$4,'04施策の客観指標'!$A$4:$AU$1029,COLUMN('04施策の客観指標'!$AU:$AU),FALSE)</f>
        <v>-</v>
      </c>
      <c r="CO96" s="38" t="str">
        <f>VLOOKUP($A96&amp;"-"&amp;CE$4,'04施策の客観指標'!$A$4:$AU$1029,COLUMN('04施策の客観指標'!$AU:$AU),FALSE)</f>
        <v>-</v>
      </c>
      <c r="CP96" s="82">
        <f t="shared" si="365"/>
        <v>1</v>
      </c>
      <c r="CQ96" s="37" t="str">
        <f t="shared" si="301"/>
        <v/>
      </c>
      <c r="CR96" s="38" t="str">
        <f t="shared" si="302"/>
        <v/>
      </c>
      <c r="CS96" s="38" t="str">
        <f t="shared" si="303"/>
        <v/>
      </c>
      <c r="CT96" s="38" t="str">
        <f t="shared" si="304"/>
        <v/>
      </c>
      <c r="CU96" s="38" t="str">
        <f t="shared" si="305"/>
        <v/>
      </c>
      <c r="CV96" s="38" t="str">
        <f t="shared" si="306"/>
        <v/>
      </c>
      <c r="CW96" s="38" t="str">
        <f t="shared" si="307"/>
        <v/>
      </c>
      <c r="CX96" s="38" t="str">
        <f t="shared" si="308"/>
        <v/>
      </c>
      <c r="CY96" s="38" t="str">
        <f t="shared" si="309"/>
        <v/>
      </c>
      <c r="CZ96" s="41">
        <f t="shared" si="366"/>
        <v>0</v>
      </c>
      <c r="DA96" s="37" t="str">
        <f>IF($K96="○",VLOOKUP($C96&amp;"-"&amp;DA$4,'05市民生活実感調査'!$A$3:$BC$218,COLUMN('05市民生活実感調査'!$Y:$Y),FALSE),"-")</f>
        <v>-</v>
      </c>
      <c r="DB96" s="38" t="str">
        <f>IF($L96="○",VLOOKUP($C96&amp;"-"&amp;DB$4,'05市民生活実感調査'!$A$3:$BC$218,COLUMN('05市民生活実感調査'!$Y:$Y),FALSE),"-")</f>
        <v>-</v>
      </c>
      <c r="DC96" s="38" t="str">
        <f>IF($M96="○",VLOOKUP($C96&amp;"-"&amp;DC$4,'05市民生活実感調査'!$A$3:$BC$218,COLUMN('05市民生活実感調査'!$Y:$Y),FALSE),"-")</f>
        <v>-</v>
      </c>
      <c r="DD96" s="38" t="str">
        <f>IF($N96="○",VLOOKUP($C96&amp;"-"&amp;DD$4,'05市民生活実感調査'!$A$3:$BC$218,COLUMN('05市民生活実感調査'!$Y:$Y),FALSE),"-")</f>
        <v>-</v>
      </c>
      <c r="DE96" s="38" t="str">
        <f>IF($O96="○",VLOOKUP($C96&amp;"-"&amp;DE$4,'05市民生活実感調査'!$A$3:$BC$218,COLUMN('05市民生活実感調査'!$Y:$Y),FALSE),"-")</f>
        <v>-</v>
      </c>
      <c r="DF96" s="38" t="str">
        <f>IF($P96="○",VLOOKUP($C96&amp;"-"&amp;DF$4,'05市民生活実感調査'!$A$3:$BC$218,COLUMN('05市民生活実感調査'!$Y:$Y),FALSE),"-")</f>
        <v>-</v>
      </c>
      <c r="DG96" s="38" t="str">
        <f>IF($Q96="○",VLOOKUP($C96&amp;"-"&amp;DG$4,'05市民生活実感調査'!$A$3:$BC$218,COLUMN('05市民生活実感調査'!$Y:$Y),FALSE),"-")</f>
        <v>-</v>
      </c>
      <c r="DH96" s="38" t="str">
        <f>IF($R96="○",VLOOKUP($C96&amp;"-"&amp;DH$4,'05市民生活実感調査'!$A$3:$BC$218,COLUMN('05市民生活実感調査'!$Y:$Y),FALSE),"-")</f>
        <v>-</v>
      </c>
      <c r="DI96" s="109" t="e">
        <f t="shared" si="367"/>
        <v>#DIV/0!</v>
      </c>
      <c r="DJ96" s="37" t="str">
        <f t="shared" si="368"/>
        <v/>
      </c>
      <c r="DK96" s="38" t="str">
        <f t="shared" si="310"/>
        <v/>
      </c>
      <c r="DL96" s="38" t="str">
        <f t="shared" si="311"/>
        <v/>
      </c>
      <c r="DM96" s="38" t="str">
        <f t="shared" si="312"/>
        <v/>
      </c>
      <c r="DN96" s="38" t="str">
        <f t="shared" si="313"/>
        <v/>
      </c>
      <c r="DO96" s="38" t="str">
        <f t="shared" si="314"/>
        <v/>
      </c>
      <c r="DP96" s="38" t="str">
        <f t="shared" si="315"/>
        <v/>
      </c>
      <c r="DQ96" s="38" t="str">
        <f t="shared" si="316"/>
        <v/>
      </c>
      <c r="DR96" s="41" t="e">
        <f t="shared" si="369"/>
        <v>#DIV/0!</v>
      </c>
      <c r="DS96" s="13" t="str">
        <f t="shared" si="370"/>
        <v>客観指標</v>
      </c>
      <c r="DT96" s="5" t="str">
        <f t="shared" si="371"/>
        <v>維持管理の最適化や，耐震化・防災機能の向上は，市民の実感に反映される要素が薄いことから，客観指標評価を重視する。</v>
      </c>
      <c r="DU96" s="108" t="e">
        <f>VLOOKUP(CF96&amp;DI96&amp;DS96,プルダウン!$AC$2:$AD$51,2,FALSE)</f>
        <v>#DIV/0!</v>
      </c>
      <c r="DV96" s="12" t="e">
        <f>VLOOKUP(DU96,プルダウン!$A$1:$B$6,2,FALSE)</f>
        <v>#DIV/0!</v>
      </c>
      <c r="DW96" s="11"/>
      <c r="DX96" s="12"/>
      <c r="DY96" s="22" t="s">
        <v>81</v>
      </c>
      <c r="DZ96" s="116"/>
      <c r="EA96" s="115" t="str">
        <f>VLOOKUP($A96&amp;"-"&amp;EA$4,'04施策の客観指標'!$A$4:$AU$1029,COLUMN('04施策の客観指標'!$AR:$AR),FALSE)</f>
        <v>-</v>
      </c>
      <c r="EB96" s="7" t="str">
        <f>VLOOKUP($A96&amp;"-"&amp;EB$4,'04施策の客観指標'!$A$4:$AU$1029,COLUMN('04施策の客観指標'!$AR:$AR),FALSE)</f>
        <v>-</v>
      </c>
      <c r="EC96" s="7" t="str">
        <f>VLOOKUP($A96&amp;"-"&amp;EC$4,'04施策の客観指標'!$A$4:$AU$1029,COLUMN('04施策の客観指標'!$AR:$AR),FALSE)</f>
        <v>-</v>
      </c>
      <c r="ED96" s="7" t="str">
        <f>VLOOKUP($A96&amp;"-"&amp;ED$4,'04施策の客観指標'!$A$4:$AU$1029,COLUMN('04施策の客観指標'!$AR:$AR),FALSE)</f>
        <v>-</v>
      </c>
      <c r="EE96" s="7" t="str">
        <f>VLOOKUP($A96&amp;"-"&amp;EE$4,'04施策の客観指標'!$A$4:$AU$1029,COLUMN('04施策の客観指標'!$AR:$AR),FALSE)</f>
        <v>-</v>
      </c>
      <c r="EF96" s="7" t="str">
        <f>VLOOKUP($A96&amp;"-"&amp;EF$4,'04施策の客観指標'!$A$4:$AU$1029,COLUMN('04施策の客観指標'!$AR:$AR),FALSE)</f>
        <v>-</v>
      </c>
      <c r="EG96" s="7" t="str">
        <f>VLOOKUP($A96&amp;"-"&amp;EG$4,'04施策の客観指標'!$A$4:$AU$1029,COLUMN('04施策の客観指標'!$AR:$AR),FALSE)</f>
        <v>-</v>
      </c>
      <c r="EH96" s="7" t="str">
        <f>VLOOKUP($A96&amp;"-"&amp;EH$4,'04施策の客観指標'!$A$4:$AU$1029,COLUMN('04施策の客観指標'!$AR:$AR),FALSE)</f>
        <v>-</v>
      </c>
      <c r="EI96" s="7" t="str">
        <f>VLOOKUP($A96&amp;"-"&amp;EI$4,'04施策の客観指標'!$A$4:$AU$1029,COLUMN('04施策の客観指標'!$AR:$AR),FALSE)</f>
        <v>-</v>
      </c>
      <c r="EJ96" s="109" t="str">
        <f t="shared" si="372"/>
        <v>e</v>
      </c>
      <c r="EK96" s="37">
        <f>VLOOKUP($A96&amp;"-"&amp;EA$4,'04施策の客観指標'!$A$4:$AU$1029,COLUMN('04施策の客観指標'!$AU:$AU),FALSE)</f>
        <v>1</v>
      </c>
      <c r="EL96" s="38" t="str">
        <f>VLOOKUP($A96&amp;"-"&amp;EB$4,'04施策の客観指標'!$A$4:$AU$1029,COLUMN('04施策の客観指標'!$AU:$AU),FALSE)</f>
        <v>-</v>
      </c>
      <c r="EM96" s="38" t="str">
        <f>VLOOKUP($A96&amp;"-"&amp;EC$4,'04施策の客観指標'!$A$4:$AU$1029,COLUMN('04施策の客観指標'!$AU:$AU),FALSE)</f>
        <v>-</v>
      </c>
      <c r="EN96" s="38" t="str">
        <f>VLOOKUP($A96&amp;"-"&amp;ED$4,'04施策の客観指標'!$A$4:$AU$1029,COLUMN('04施策の客観指標'!$AU:$AU),FALSE)</f>
        <v>-</v>
      </c>
      <c r="EO96" s="38" t="str">
        <f>VLOOKUP($A96&amp;"-"&amp;EE$4,'04施策の客観指標'!$A$4:$AU$1029,COLUMN('04施策の客観指標'!$AU:$AU),FALSE)</f>
        <v>-</v>
      </c>
      <c r="EP96" s="38" t="str">
        <f>VLOOKUP($A96&amp;"-"&amp;EF$4,'04施策の客観指標'!$A$4:$AU$1029,COLUMN('04施策の客観指標'!$AU:$AU),FALSE)</f>
        <v>-</v>
      </c>
      <c r="EQ96" s="38" t="str">
        <f>VLOOKUP($A96&amp;"-"&amp;EG$4,'04施策の客観指標'!$A$4:$AU$1029,COLUMN('04施策の客観指標'!$AU:$AU),FALSE)</f>
        <v>-</v>
      </c>
      <c r="ER96" s="38" t="str">
        <f>VLOOKUP($A96&amp;"-"&amp;EH$4,'04施策の客観指標'!$A$4:$AU$1029,COLUMN('04施策の客観指標'!$AU:$AU),FALSE)</f>
        <v>-</v>
      </c>
      <c r="ES96" s="38" t="str">
        <f>VLOOKUP($A96&amp;"-"&amp;EI$4,'04施策の客観指標'!$A$4:$AU$1029,COLUMN('04施策の客観指標'!$AU:$AU),FALSE)</f>
        <v>-</v>
      </c>
      <c r="ET96" s="82">
        <f t="shared" si="373"/>
        <v>1</v>
      </c>
      <c r="EU96" s="37" t="str">
        <f t="shared" si="374"/>
        <v/>
      </c>
      <c r="EV96" s="38" t="str">
        <f t="shared" si="317"/>
        <v/>
      </c>
      <c r="EW96" s="38" t="str">
        <f t="shared" si="318"/>
        <v/>
      </c>
      <c r="EX96" s="38" t="str">
        <f t="shared" si="319"/>
        <v/>
      </c>
      <c r="EY96" s="38" t="str">
        <f t="shared" si="320"/>
        <v/>
      </c>
      <c r="EZ96" s="38" t="str">
        <f t="shared" si="321"/>
        <v/>
      </c>
      <c r="FA96" s="38" t="str">
        <f t="shared" si="322"/>
        <v/>
      </c>
      <c r="FB96" s="38" t="str">
        <f t="shared" si="323"/>
        <v/>
      </c>
      <c r="FC96" s="38" t="str">
        <f t="shared" si="324"/>
        <v/>
      </c>
      <c r="FD96" s="41">
        <f t="shared" si="375"/>
        <v>0</v>
      </c>
      <c r="FE96" s="37" t="str">
        <f>IF($K96="○",VLOOKUP($C96&amp;"-"&amp;FE$4,'05市民生活実感調査'!$A$3:$BC$218,COLUMN('05市民生活実感調査'!$AI:$AI),FALSE),"-")</f>
        <v>-</v>
      </c>
      <c r="FF96" s="38" t="str">
        <f>IF($L96="○",VLOOKUP($C96&amp;"-"&amp;FF$4,'05市民生活実感調査'!$A$3:$BC$218,COLUMN('05市民生活実感調査'!$AI:$AI),FALSE),"-")</f>
        <v>-</v>
      </c>
      <c r="FG96" s="38" t="str">
        <f>IF($M96="○",VLOOKUP($C96&amp;"-"&amp;FG$4,'05市民生活実感調査'!$A$3:$BC$218,COLUMN('05市民生活実感調査'!$AI:$AI),FALSE),"-")</f>
        <v>-</v>
      </c>
      <c r="FH96" s="38" t="str">
        <f>IF($N96="○",VLOOKUP($C96&amp;"-"&amp;FH$4,'05市民生活実感調査'!$A$3:$BC$218,COLUMN('05市民生活実感調査'!$AI:$AI),FALSE),"-")</f>
        <v>-</v>
      </c>
      <c r="FI96" s="38" t="str">
        <f>IF($O96="○",VLOOKUP($C96&amp;"-"&amp;FI$4,'05市民生活実感調査'!$A$3:$BC$218,COLUMN('05市民生活実感調査'!$AI:$AI),FALSE),"-")</f>
        <v>-</v>
      </c>
      <c r="FJ96" s="38" t="str">
        <f>IF($P96="○",VLOOKUP($C96&amp;"-"&amp;FJ$4,'05市民生活実感調査'!$A$3:$BC$218,COLUMN('05市民生活実感調査'!$AI:$AI),FALSE),"-")</f>
        <v>-</v>
      </c>
      <c r="FK96" s="38" t="str">
        <f>IF($Q96="○",VLOOKUP($C96&amp;"-"&amp;FK$4,'05市民生活実感調査'!$A$3:$BC$218,COLUMN('05市民生活実感調査'!$AI:$AI),FALSE),"-")</f>
        <v>-</v>
      </c>
      <c r="FL96" s="38" t="str">
        <f>IF($R96="○",VLOOKUP($C96&amp;"-"&amp;FL$4,'05市民生活実感調査'!$A$3:$BC$218,COLUMN('05市民生活実感調査'!$AI:$AI),FALSE),"-")</f>
        <v>-</v>
      </c>
      <c r="FM96" s="109" t="e">
        <f t="shared" si="376"/>
        <v>#DIV/0!</v>
      </c>
      <c r="FN96" s="37" t="str">
        <f t="shared" si="377"/>
        <v/>
      </c>
      <c r="FO96" s="38" t="str">
        <f t="shared" si="325"/>
        <v/>
      </c>
      <c r="FP96" s="38" t="str">
        <f t="shared" si="326"/>
        <v/>
      </c>
      <c r="FQ96" s="38" t="str">
        <f t="shared" si="327"/>
        <v/>
      </c>
      <c r="FR96" s="38" t="str">
        <f t="shared" si="328"/>
        <v/>
      </c>
      <c r="FS96" s="38" t="str">
        <f t="shared" si="329"/>
        <v/>
      </c>
      <c r="FT96" s="38" t="str">
        <f t="shared" si="330"/>
        <v/>
      </c>
      <c r="FU96" s="38" t="str">
        <f t="shared" si="331"/>
        <v/>
      </c>
      <c r="FV96" s="41" t="e">
        <f t="shared" si="378"/>
        <v>#DIV/0!</v>
      </c>
      <c r="FW96" s="13" t="str">
        <f t="shared" si="379"/>
        <v>客観指標</v>
      </c>
      <c r="FX96" s="5" t="str">
        <f t="shared" si="380"/>
        <v>維持管理の最適化や，耐震化・防災機能の向上は，市民の実感に反映される要素が薄いことから，客観指標評価を重視する。</v>
      </c>
      <c r="FY96" s="108" t="e">
        <f>VLOOKUP(EJ96&amp;FM96&amp;FW96,プルダウン!$AC$2:$AD$51,2,FALSE)</f>
        <v>#DIV/0!</v>
      </c>
      <c r="FZ96" s="12" t="e">
        <f>VLOOKUP(FY96,プルダウン!$A$1:$B$6,2,FALSE)</f>
        <v>#DIV/0!</v>
      </c>
      <c r="GA96" s="11"/>
      <c r="GB96" s="12"/>
      <c r="GC96" s="22" t="s">
        <v>81</v>
      </c>
      <c r="GD96" s="116"/>
      <c r="GE96" s="115" t="str">
        <f>VLOOKUP($A96&amp;"-"&amp;GE$4,'04施策の客観指標'!$A$4:$AU$1029,COLUMN('04施策の客観指標'!$AS:$AS),FALSE)</f>
        <v>-</v>
      </c>
      <c r="GF96" s="7" t="str">
        <f>VLOOKUP($A96&amp;"-"&amp;GF$4,'04施策の客観指標'!$A$4:$AU$1029,COLUMN('04施策の客観指標'!$AS:$AS),FALSE)</f>
        <v>-</v>
      </c>
      <c r="GG96" s="7" t="str">
        <f>VLOOKUP($A96&amp;"-"&amp;GG$4,'04施策の客観指標'!$A$4:$AU$1029,COLUMN('04施策の客観指標'!$AS:$AS),FALSE)</f>
        <v>-</v>
      </c>
      <c r="GH96" s="7" t="str">
        <f>VLOOKUP($A96&amp;"-"&amp;GH$4,'04施策の客観指標'!$A$4:$AU$1029,COLUMN('04施策の客観指標'!$AS:$AS),FALSE)</f>
        <v>-</v>
      </c>
      <c r="GI96" s="7" t="str">
        <f>VLOOKUP($A96&amp;"-"&amp;GI$4,'04施策の客観指標'!$A$4:$AU$1029,COLUMN('04施策の客観指標'!$AS:$AS),FALSE)</f>
        <v>-</v>
      </c>
      <c r="GJ96" s="7" t="str">
        <f>VLOOKUP($A96&amp;"-"&amp;GJ$4,'04施策の客観指標'!$A$4:$AU$1029,COLUMN('04施策の客観指標'!$AS:$AS),FALSE)</f>
        <v>-</v>
      </c>
      <c r="GK96" s="7" t="str">
        <f>VLOOKUP($A96&amp;"-"&amp;GK$4,'04施策の客観指標'!$A$4:$AU$1029,COLUMN('04施策の客観指標'!$AS:$AS),FALSE)</f>
        <v>-</v>
      </c>
      <c r="GL96" s="7" t="str">
        <f>VLOOKUP($A96&amp;"-"&amp;GL$4,'04施策の客観指標'!$A$4:$AU$1029,COLUMN('04施策の客観指標'!$AS:$AS),FALSE)</f>
        <v>-</v>
      </c>
      <c r="GM96" s="7" t="str">
        <f>VLOOKUP($A96&amp;"-"&amp;GM$4,'04施策の客観指標'!$A$4:$AU$1029,COLUMN('04施策の客観指標'!$AS:$AS),FALSE)</f>
        <v>-</v>
      </c>
      <c r="GN96" s="109" t="str">
        <f t="shared" si="381"/>
        <v>e</v>
      </c>
      <c r="GO96" s="37">
        <f>VLOOKUP($A96&amp;"-"&amp;GE$4,'04施策の客観指標'!$A$4:$AU$1029,COLUMN('04施策の客観指標'!$AU:$AU),FALSE)</f>
        <v>1</v>
      </c>
      <c r="GP96" s="38" t="str">
        <f>VLOOKUP($A96&amp;"-"&amp;GF$4,'04施策の客観指標'!$A$4:$AU$1029,COLUMN('04施策の客観指標'!$AU:$AU),FALSE)</f>
        <v>-</v>
      </c>
      <c r="GQ96" s="38" t="str">
        <f>VLOOKUP($A96&amp;"-"&amp;GG$4,'04施策の客観指標'!$A$4:$AU$1029,COLUMN('04施策の客観指標'!$AU:$AU),FALSE)</f>
        <v>-</v>
      </c>
      <c r="GR96" s="38" t="str">
        <f>VLOOKUP($A96&amp;"-"&amp;GH$4,'04施策の客観指標'!$A$4:$AU$1029,COLUMN('04施策の客観指標'!$AU:$AU),FALSE)</f>
        <v>-</v>
      </c>
      <c r="GS96" s="38" t="str">
        <f>VLOOKUP($A96&amp;"-"&amp;GI$4,'04施策の客観指標'!$A$4:$AU$1029,COLUMN('04施策の客観指標'!$AU:$AU),FALSE)</f>
        <v>-</v>
      </c>
      <c r="GT96" s="38" t="str">
        <f>VLOOKUP($A96&amp;"-"&amp;GJ$4,'04施策の客観指標'!$A$4:$AU$1029,COLUMN('04施策の客観指標'!$AU:$AU),FALSE)</f>
        <v>-</v>
      </c>
      <c r="GU96" s="38" t="str">
        <f>VLOOKUP($A96&amp;"-"&amp;GK$4,'04施策の客観指標'!$A$4:$AU$1029,COLUMN('04施策の客観指標'!$AU:$AU),FALSE)</f>
        <v>-</v>
      </c>
      <c r="GV96" s="38" t="str">
        <f>VLOOKUP($A96&amp;"-"&amp;GL$4,'04施策の客観指標'!$A$4:$AU$1029,COLUMN('04施策の客観指標'!$AU:$AU),FALSE)</f>
        <v>-</v>
      </c>
      <c r="GW96" s="38" t="str">
        <f>VLOOKUP($A96&amp;"-"&amp;GM$4,'04施策の客観指標'!$A$4:$AU$1029,COLUMN('04施策の客観指標'!$AU:$AU),FALSE)</f>
        <v>-</v>
      </c>
      <c r="GX96" s="82">
        <f t="shared" si="382"/>
        <v>1</v>
      </c>
      <c r="GY96" s="37" t="str">
        <f t="shared" si="383"/>
        <v/>
      </c>
      <c r="GZ96" s="38" t="str">
        <f t="shared" si="332"/>
        <v/>
      </c>
      <c r="HA96" s="38" t="str">
        <f t="shared" si="333"/>
        <v/>
      </c>
      <c r="HB96" s="38" t="str">
        <f t="shared" si="334"/>
        <v/>
      </c>
      <c r="HC96" s="38" t="str">
        <f t="shared" si="335"/>
        <v/>
      </c>
      <c r="HD96" s="38" t="str">
        <f t="shared" si="336"/>
        <v/>
      </c>
      <c r="HE96" s="38" t="str">
        <f t="shared" si="337"/>
        <v/>
      </c>
      <c r="HF96" s="38" t="str">
        <f t="shared" si="338"/>
        <v/>
      </c>
      <c r="HG96" s="38" t="str">
        <f t="shared" si="339"/>
        <v/>
      </c>
      <c r="HH96" s="41">
        <f t="shared" si="384"/>
        <v>0</v>
      </c>
      <c r="HI96" s="37" t="str">
        <f>IF($K96="○",VLOOKUP($C96&amp;"-"&amp;HI$4,'05市民生活実感調査'!$A$3:$BC$218,COLUMN('05市民生活実感調査'!$AS:$AS),FALSE),"-")</f>
        <v>-</v>
      </c>
      <c r="HJ96" s="38" t="str">
        <f>IF($L96="○",VLOOKUP($C96&amp;"-"&amp;HJ$4,'05市民生活実感調査'!$A$3:$BC$218,COLUMN('05市民生活実感調査'!$AS:$AS),FALSE),"-")</f>
        <v>-</v>
      </c>
      <c r="HK96" s="38" t="str">
        <f>IF($M96="○",VLOOKUP($C96&amp;"-"&amp;HK$4,'05市民生活実感調査'!$A$3:$BC$218,COLUMN('05市民生活実感調査'!$AS:$AS),FALSE),"-")</f>
        <v>-</v>
      </c>
      <c r="HL96" s="38" t="str">
        <f>IF($N96="○",VLOOKUP($C96&amp;"-"&amp;HL$4,'05市民生活実感調査'!$A$3:$BC$218,COLUMN('05市民生活実感調査'!$AS:$AS),FALSE),"-")</f>
        <v>-</v>
      </c>
      <c r="HM96" s="38" t="str">
        <f>IF($O96="○",VLOOKUP($C96&amp;"-"&amp;HM$4,'05市民生活実感調査'!$A$3:$BC$218,COLUMN('05市民生活実感調査'!$AS:$AS),FALSE),"-")</f>
        <v>-</v>
      </c>
      <c r="HN96" s="38" t="str">
        <f>IF($P96="○",VLOOKUP($C96&amp;"-"&amp;HN$4,'05市民生活実感調査'!$A$3:$BC$218,COLUMN('05市民生活実感調査'!$AS:$AS),FALSE),"-")</f>
        <v>-</v>
      </c>
      <c r="HO96" s="38" t="str">
        <f>IF($Q96="○",VLOOKUP($C96&amp;"-"&amp;HO$4,'05市民生活実感調査'!$A$3:$BC$218,COLUMN('05市民生活実感調査'!$AS:$AS),FALSE),"-")</f>
        <v>-</v>
      </c>
      <c r="HP96" s="38" t="str">
        <f>IF($R96="○",VLOOKUP($C96&amp;"-"&amp;HP$4,'05市民生活実感調査'!$A$3:$BC$218,COLUMN('05市民生活実感調査'!$AS:$AS),FALSE),"-")</f>
        <v>-</v>
      </c>
      <c r="HQ96" s="109" t="e">
        <f t="shared" si="385"/>
        <v>#DIV/0!</v>
      </c>
      <c r="HR96" s="37" t="str">
        <f t="shared" si="386"/>
        <v/>
      </c>
      <c r="HS96" s="38" t="str">
        <f t="shared" si="340"/>
        <v/>
      </c>
      <c r="HT96" s="38" t="str">
        <f t="shared" si="341"/>
        <v/>
      </c>
      <c r="HU96" s="38" t="str">
        <f t="shared" si="342"/>
        <v/>
      </c>
      <c r="HV96" s="38" t="str">
        <f t="shared" si="343"/>
        <v/>
      </c>
      <c r="HW96" s="38" t="str">
        <f t="shared" si="344"/>
        <v/>
      </c>
      <c r="HX96" s="38" t="str">
        <f t="shared" si="345"/>
        <v/>
      </c>
      <c r="HY96" s="38" t="str">
        <f t="shared" si="346"/>
        <v/>
      </c>
      <c r="HZ96" s="41" t="e">
        <f t="shared" si="387"/>
        <v>#DIV/0!</v>
      </c>
      <c r="IA96" s="13" t="str">
        <f t="shared" si="388"/>
        <v>客観指標</v>
      </c>
      <c r="IB96" s="5" t="str">
        <f t="shared" si="389"/>
        <v>維持管理の最適化や，耐震化・防災機能の向上は，市民の実感に反映される要素が薄いことから，客観指標評価を重視する。</v>
      </c>
      <c r="IC96" s="108" t="e">
        <f>VLOOKUP(GN96&amp;HQ96&amp;IA96,プルダウン!$AC$2:$AD$51,2,FALSE)</f>
        <v>#DIV/0!</v>
      </c>
      <c r="ID96" s="12" t="e">
        <f>VLOOKUP(IC96,プルダウン!$A$1:$B$6,2,FALSE)</f>
        <v>#DIV/0!</v>
      </c>
      <c r="IE96" s="11"/>
      <c r="IF96" s="12"/>
      <c r="IG96" s="22" t="s">
        <v>81</v>
      </c>
      <c r="IH96" s="116"/>
      <c r="II96" s="115" t="str">
        <f>VLOOKUP($A96&amp;"-"&amp;II$4,'04施策の客観指標'!$A$4:$AU$1029,COLUMN('04施策の客観指標'!$AT:$AT),FALSE)</f>
        <v>-</v>
      </c>
      <c r="IJ96" s="7" t="str">
        <f>VLOOKUP($A96&amp;"-"&amp;IJ$4,'04施策の客観指標'!$A$4:$AU$1029,COLUMN('04施策の客観指標'!$AT:$AT),FALSE)</f>
        <v>-</v>
      </c>
      <c r="IK96" s="7" t="str">
        <f>VLOOKUP($A96&amp;"-"&amp;IK$4,'04施策の客観指標'!$A$4:$AU$1029,COLUMN('04施策の客観指標'!$AT:$AT),FALSE)</f>
        <v>-</v>
      </c>
      <c r="IL96" s="7" t="str">
        <f>VLOOKUP($A96&amp;"-"&amp;IL$4,'04施策の客観指標'!$A$4:$AU$1029,COLUMN('04施策の客観指標'!$AT:$AT),FALSE)</f>
        <v>-</v>
      </c>
      <c r="IM96" s="7" t="str">
        <f>VLOOKUP($A96&amp;"-"&amp;IM$4,'04施策の客観指標'!$A$4:$AU$1029,COLUMN('04施策の客観指標'!$AT:$AT),FALSE)</f>
        <v>-</v>
      </c>
      <c r="IN96" s="7" t="str">
        <f>VLOOKUP($A96&amp;"-"&amp;IN$4,'04施策の客観指標'!$A$4:$AU$1029,COLUMN('04施策の客観指標'!$AT:$AT),FALSE)</f>
        <v>-</v>
      </c>
      <c r="IO96" s="7" t="str">
        <f>VLOOKUP($A96&amp;"-"&amp;IO$4,'04施策の客観指標'!$A$4:$AU$1029,COLUMN('04施策の客観指標'!$AT:$AT),FALSE)</f>
        <v>-</v>
      </c>
      <c r="IP96" s="7" t="str">
        <f>VLOOKUP($A96&amp;"-"&amp;IP$4,'04施策の客観指標'!$A$4:$AU$1029,COLUMN('04施策の客観指標'!$AT:$AT),FALSE)</f>
        <v>-</v>
      </c>
      <c r="IQ96" s="7" t="str">
        <f>VLOOKUP($A96&amp;"-"&amp;IQ$4,'04施策の客観指標'!$A$4:$AU$1029,COLUMN('04施策の客観指標'!$AT:$AT),FALSE)</f>
        <v>-</v>
      </c>
      <c r="IR96" s="109" t="str">
        <f t="shared" si="390"/>
        <v>e</v>
      </c>
      <c r="IS96" s="37">
        <f>VLOOKUP($A96&amp;"-"&amp;II$4,'04施策の客観指標'!$A$4:$AU$1029,COLUMN('04施策の客観指標'!$AU:$AU),FALSE)</f>
        <v>1</v>
      </c>
      <c r="IT96" s="38" t="str">
        <f>VLOOKUP($A96&amp;"-"&amp;IJ$4,'04施策の客観指標'!$A$4:$AU$1029,COLUMN('04施策の客観指標'!$AU:$AU),FALSE)</f>
        <v>-</v>
      </c>
      <c r="IU96" s="38" t="str">
        <f>VLOOKUP($A96&amp;"-"&amp;IK$4,'04施策の客観指標'!$A$4:$AU$1029,COLUMN('04施策の客観指標'!$AU:$AU),FALSE)</f>
        <v>-</v>
      </c>
      <c r="IV96" s="38" t="str">
        <f>VLOOKUP($A96&amp;"-"&amp;IL$4,'04施策の客観指標'!$A$4:$AU$1029,COLUMN('04施策の客観指標'!$AU:$AU),FALSE)</f>
        <v>-</v>
      </c>
      <c r="IW96" s="38" t="str">
        <f>VLOOKUP($A96&amp;"-"&amp;IM$4,'04施策の客観指標'!$A$4:$AU$1029,COLUMN('04施策の客観指標'!$AU:$AU),FALSE)</f>
        <v>-</v>
      </c>
      <c r="IX96" s="38" t="str">
        <f>VLOOKUP($A96&amp;"-"&amp;IN$4,'04施策の客観指標'!$A$4:$AU$1029,COLUMN('04施策の客観指標'!$AU:$AU),FALSE)</f>
        <v>-</v>
      </c>
      <c r="IY96" s="38" t="str">
        <f>VLOOKUP($A96&amp;"-"&amp;IO$4,'04施策の客観指標'!$A$4:$AU$1029,COLUMN('04施策の客観指標'!$AU:$AU),FALSE)</f>
        <v>-</v>
      </c>
      <c r="IZ96" s="38" t="str">
        <f>VLOOKUP($A96&amp;"-"&amp;IP$4,'04施策の客観指標'!$A$4:$AU$1029,COLUMN('04施策の客観指標'!$AU:$AU),FALSE)</f>
        <v>-</v>
      </c>
      <c r="JA96" s="38" t="str">
        <f>VLOOKUP($A96&amp;"-"&amp;IQ$4,'04施策の客観指標'!$A$4:$AU$1029,COLUMN('04施策の客観指標'!$AU:$AU),FALSE)</f>
        <v>-</v>
      </c>
      <c r="JB96" s="82">
        <f t="shared" si="391"/>
        <v>1</v>
      </c>
      <c r="JC96" s="37" t="str">
        <f t="shared" si="392"/>
        <v/>
      </c>
      <c r="JD96" s="38" t="str">
        <f t="shared" si="347"/>
        <v/>
      </c>
      <c r="JE96" s="38" t="str">
        <f t="shared" si="348"/>
        <v/>
      </c>
      <c r="JF96" s="38" t="str">
        <f t="shared" si="349"/>
        <v/>
      </c>
      <c r="JG96" s="38" t="str">
        <f t="shared" si="350"/>
        <v/>
      </c>
      <c r="JH96" s="38" t="str">
        <f t="shared" si="351"/>
        <v/>
      </c>
      <c r="JI96" s="38" t="str">
        <f t="shared" si="352"/>
        <v/>
      </c>
      <c r="JJ96" s="38" t="str">
        <f t="shared" si="353"/>
        <v/>
      </c>
      <c r="JK96" s="38" t="str">
        <f t="shared" si="354"/>
        <v/>
      </c>
      <c r="JL96" s="41">
        <f t="shared" si="393"/>
        <v>0</v>
      </c>
      <c r="JM96" s="37" t="str">
        <f>IF($K96="○",VLOOKUP($C96&amp;"-"&amp;JM$4,'05市民生活実感調査'!$A$3:$BC$218,COLUMN('05市民生活実感調査'!$BC:$BC),FALSE),"-")</f>
        <v>-</v>
      </c>
      <c r="JN96" s="38" t="str">
        <f>IF($L96="○",VLOOKUP($C96&amp;"-"&amp;JN$4,'05市民生活実感調査'!$A$3:$BC$218,COLUMN('05市民生活実感調査'!$BC:$BC),FALSE),"-")</f>
        <v>-</v>
      </c>
      <c r="JO96" s="38" t="str">
        <f>IF($M96="○",VLOOKUP($C96&amp;"-"&amp;JO$4,'05市民生活実感調査'!$A$3:$BC$218,COLUMN('05市民生活実感調査'!$BC:$BC),FALSE),"-")</f>
        <v>-</v>
      </c>
      <c r="JP96" s="38" t="str">
        <f>IF($N96="○",VLOOKUP($C96&amp;"-"&amp;JP$4,'05市民生活実感調査'!$A$3:$BC$218,COLUMN('05市民生活実感調査'!$BC:$BC),FALSE),"-")</f>
        <v>-</v>
      </c>
      <c r="JQ96" s="38" t="str">
        <f>IF($O96="○",VLOOKUP($C96&amp;"-"&amp;JQ$4,'05市民生活実感調査'!$A$3:$BC$218,COLUMN('05市民生活実感調査'!$BC:$BC),FALSE),"-")</f>
        <v>-</v>
      </c>
      <c r="JR96" s="38" t="str">
        <f>IF($P96="○",VLOOKUP($C96&amp;"-"&amp;JR$4,'05市民生活実感調査'!$A$3:$BC$218,COLUMN('05市民生活実感調査'!$BC:$BC),FALSE),"-")</f>
        <v>-</v>
      </c>
      <c r="JS96" s="38" t="str">
        <f>IF($Q96="○",VLOOKUP($C96&amp;"-"&amp;JS$4,'05市民生活実感調査'!$A$3:$BC$218,COLUMN('05市民生活実感調査'!$BC:$BC),FALSE),"-")</f>
        <v>-</v>
      </c>
      <c r="JT96" s="38" t="str">
        <f>IF($R96="○",VLOOKUP($C96&amp;"-"&amp;JT$4,'05市民生活実感調査'!$A$3:$BC$218,COLUMN('05市民生活実感調査'!$BC:$BC),FALSE),"-")</f>
        <v>-</v>
      </c>
      <c r="JU96" s="109" t="e">
        <f t="shared" si="394"/>
        <v>#DIV/0!</v>
      </c>
      <c r="JV96" s="37" t="str">
        <f t="shared" si="395"/>
        <v/>
      </c>
      <c r="JW96" s="38" t="str">
        <f t="shared" si="355"/>
        <v/>
      </c>
      <c r="JX96" s="38" t="str">
        <f t="shared" si="356"/>
        <v/>
      </c>
      <c r="JY96" s="38" t="str">
        <f t="shared" si="357"/>
        <v/>
      </c>
      <c r="JZ96" s="38" t="str">
        <f t="shared" si="358"/>
        <v/>
      </c>
      <c r="KA96" s="38" t="str">
        <f t="shared" si="359"/>
        <v/>
      </c>
      <c r="KB96" s="38" t="str">
        <f t="shared" si="360"/>
        <v/>
      </c>
      <c r="KC96" s="38" t="str">
        <f t="shared" si="361"/>
        <v/>
      </c>
      <c r="KD96" s="41" t="e">
        <f t="shared" si="396"/>
        <v>#DIV/0!</v>
      </c>
      <c r="KE96" s="13" t="str">
        <f t="shared" si="397"/>
        <v>客観指標</v>
      </c>
      <c r="KF96" s="5" t="str">
        <f t="shared" si="398"/>
        <v>維持管理の最適化や，耐震化・防災機能の向上は，市民の実感に反映される要素が薄いことから，客観指標評価を重視する。</v>
      </c>
      <c r="KG96" s="108" t="e">
        <f>VLOOKUP(IR96&amp;JU96&amp;KE96,プルダウン!$AC$2:$AD$51,2,FALSE)</f>
        <v>#DIV/0!</v>
      </c>
      <c r="KH96" s="12" t="e">
        <f>VLOOKUP(KG96,プルダウン!$A$1:$B$6,2,FALSE)</f>
        <v>#DIV/0!</v>
      </c>
      <c r="KI96" s="11"/>
      <c r="KJ96" s="12"/>
      <c r="KK96" s="22" t="s">
        <v>81</v>
      </c>
      <c r="KL96" s="5"/>
    </row>
    <row r="97" spans="1:298" ht="180" customHeight="1">
      <c r="A97" s="18">
        <v>2401</v>
      </c>
      <c r="B97" s="5" t="s">
        <v>251</v>
      </c>
      <c r="C97" s="47">
        <f t="shared" si="439"/>
        <v>24</v>
      </c>
      <c r="D97" s="12" t="str">
        <f>IFERROR(VLOOKUP(C97,プルダウン!$L$2:$M$28,2,FALSE),"-")</f>
        <v>住宅</v>
      </c>
      <c r="E97" s="5"/>
      <c r="F97" s="9" t="s">
        <v>2120</v>
      </c>
      <c r="G97" s="20" t="s">
        <v>2565</v>
      </c>
      <c r="H97" s="11" t="s">
        <v>2120</v>
      </c>
      <c r="I97" s="20" t="s">
        <v>2570</v>
      </c>
      <c r="J97" s="5"/>
      <c r="K97" s="42" t="s">
        <v>392</v>
      </c>
      <c r="L97" s="43" t="s">
        <v>85</v>
      </c>
      <c r="M97" s="43" t="s">
        <v>85</v>
      </c>
      <c r="N97" s="43" t="s">
        <v>85</v>
      </c>
      <c r="O97" s="43" t="s">
        <v>85</v>
      </c>
      <c r="P97" s="43" t="s">
        <v>85</v>
      </c>
      <c r="Q97" s="43" t="s">
        <v>85</v>
      </c>
      <c r="R97" s="41" t="s">
        <v>85</v>
      </c>
      <c r="S97" s="546" t="str">
        <f>VLOOKUP($A97&amp;"-"&amp;S$4,'04施策の客観指標'!$A$4:$AU$1029,COLUMN('04施策の客観指標'!$AP:$AP),FALSE)</f>
        <v>a</v>
      </c>
      <c r="T97" s="528" t="str">
        <f>VLOOKUP($A97&amp;"-"&amp;T$4,'04施策の客観指標'!$A$4:$AU$1029,COLUMN('04施策の客観指標'!$AP:$AP),FALSE)</f>
        <v>-</v>
      </c>
      <c r="U97" s="528" t="str">
        <f>VLOOKUP($A97&amp;"-"&amp;U$4,'04施策の客観指標'!$A$4:$AU$1029,COLUMN('04施策の客観指標'!$AP:$AP),FALSE)</f>
        <v>-</v>
      </c>
      <c r="V97" s="528" t="str">
        <f>VLOOKUP($A97&amp;"-"&amp;V$4,'04施策の客観指標'!$A$4:$AU$1029,COLUMN('04施策の客観指標'!$AP:$AP),FALSE)</f>
        <v>-</v>
      </c>
      <c r="W97" s="528" t="str">
        <f>VLOOKUP($A97&amp;"-"&amp;W$4,'04施策の客観指標'!$A$4:$AU$1029,COLUMN('04施策の客観指標'!$AP:$AP),FALSE)</f>
        <v>-</v>
      </c>
      <c r="X97" s="528" t="str">
        <f>VLOOKUP($A97&amp;"-"&amp;X$4,'04施策の客観指標'!$A$4:$AU$1029,COLUMN('04施策の客観指標'!$AP:$AP),FALSE)</f>
        <v>-</v>
      </c>
      <c r="Y97" s="528" t="str">
        <f>VLOOKUP($A97&amp;"-"&amp;Y$4,'04施策の客観指標'!$A$4:$AU$1029,COLUMN('04施策の客観指標'!$AP:$AP),FALSE)</f>
        <v>-</v>
      </c>
      <c r="Z97" s="528" t="str">
        <f>VLOOKUP($A97&amp;"-"&amp;Z$4,'04施策の客観指標'!$A$4:$AU$1029,COLUMN('04施策の客観指標'!$AP:$AP),FALSE)</f>
        <v>-</v>
      </c>
      <c r="AA97" s="529" t="str">
        <f>VLOOKUP($A97&amp;"-"&amp;AA$4,'04施策の客観指標'!$A$4:$AU$1029,COLUMN('04施策の客観指標'!$AP:$AP),FALSE)</f>
        <v>-</v>
      </c>
      <c r="AB97" s="547" t="str">
        <f t="shared" si="362"/>
        <v>a</v>
      </c>
      <c r="AC97" s="252">
        <f>VLOOKUP($A97&amp;"-"&amp;S$4,'04施策の客観指標'!$A$4:$AU$1029,COLUMN('04施策の客観指標'!$AU:$AU),FALSE)</f>
        <v>1</v>
      </c>
      <c r="AD97" s="38" t="str">
        <f>VLOOKUP($A97&amp;"-"&amp;T$4,'04施策の客観指標'!$A$4:$AU$1029,COLUMN('04施策の客観指標'!$AU:$AU),FALSE)</f>
        <v>-</v>
      </c>
      <c r="AE97" s="38" t="str">
        <f>VLOOKUP($A97&amp;"-"&amp;U$4,'04施策の客観指標'!$A$4:$AU$1029,COLUMN('04施策の客観指標'!$AU:$AU),FALSE)</f>
        <v>-</v>
      </c>
      <c r="AF97" s="38" t="str">
        <f>VLOOKUP($A97&amp;"-"&amp;V$4,'04施策の客観指標'!$A$4:$AU$1029,COLUMN('04施策の客観指標'!$AU:$AU),FALSE)</f>
        <v>-</v>
      </c>
      <c r="AG97" s="38" t="str">
        <f>VLOOKUP($A97&amp;"-"&amp;W$4,'04施策の客観指標'!$A$4:$AU$1029,COLUMN('04施策の客観指標'!$AU:$AU),FALSE)</f>
        <v>-</v>
      </c>
      <c r="AH97" s="38" t="str">
        <f>VLOOKUP($A97&amp;"-"&amp;X$4,'04施策の客観指標'!$A$4:$AU$1029,COLUMN('04施策の客観指標'!$AU:$AU),FALSE)</f>
        <v>-</v>
      </c>
      <c r="AI97" s="38" t="str">
        <f>VLOOKUP($A97&amp;"-"&amp;Y$4,'04施策の客観指標'!$A$4:$AU$1029,COLUMN('04施策の客観指標'!$AU:$AU),FALSE)</f>
        <v>-</v>
      </c>
      <c r="AJ97" s="38" t="str">
        <f>VLOOKUP($A97&amp;"-"&amp;Z$4,'04施策の客観指標'!$A$4:$AU$1029,COLUMN('04施策の客観指標'!$AU:$AU),FALSE)</f>
        <v>-</v>
      </c>
      <c r="AK97" s="38" t="str">
        <f>VLOOKUP($A97&amp;"-"&amp;AA$4,'04施策の客観指標'!$A$4:$AU$1029,COLUMN('04施策の客観指標'!$AU:$AU),FALSE)</f>
        <v>-</v>
      </c>
      <c r="AL97" s="82">
        <f t="shared" si="440"/>
        <v>1</v>
      </c>
      <c r="AM97" s="37">
        <f t="shared" si="441"/>
        <v>4</v>
      </c>
      <c r="AN97" s="38" t="str">
        <f t="shared" si="442"/>
        <v/>
      </c>
      <c r="AO97" s="38" t="str">
        <f t="shared" si="443"/>
        <v/>
      </c>
      <c r="AP97" s="38" t="str">
        <f t="shared" si="444"/>
        <v/>
      </c>
      <c r="AQ97" s="38" t="str">
        <f t="shared" si="445"/>
        <v/>
      </c>
      <c r="AR97" s="38" t="str">
        <f t="shared" si="446"/>
        <v/>
      </c>
      <c r="AS97" s="38" t="str">
        <f t="shared" si="447"/>
        <v/>
      </c>
      <c r="AT97" s="38" t="str">
        <f t="shared" si="448"/>
        <v/>
      </c>
      <c r="AU97" s="253" t="str">
        <f t="shared" si="449"/>
        <v/>
      </c>
      <c r="AV97" s="81">
        <f t="shared" si="479"/>
        <v>1</v>
      </c>
      <c r="AW97" s="534" t="str">
        <f>IF($K97="○",VLOOKUP($C97&amp;"-"&amp;AW$4,'05市民生活実感調査'!$A$3:$BC$218,COLUMN('05市民生活実感調査'!$O:$O),FALSE),"-")</f>
        <v>c</v>
      </c>
      <c r="AX97" s="535" t="str">
        <f>IF($L97="○",VLOOKUP($C97&amp;"-"&amp;AX$4,'05市民生活実感調査'!$A$3:$BC$218,COLUMN('05市民生活実感調査'!$O:$O),FALSE),"-")</f>
        <v>-</v>
      </c>
      <c r="AY97" s="535" t="str">
        <f>IF($M97="○",VLOOKUP($C97&amp;"-"&amp;AY$4,'05市民生活実感調査'!$A$3:$BC$218,COLUMN('05市民生活実感調査'!$O:$O),FALSE),"-")</f>
        <v>-</v>
      </c>
      <c r="AZ97" s="535" t="str">
        <f>IF($N97="○",VLOOKUP($C97&amp;"-"&amp;AZ$4,'05市民生活実感調査'!$A$3:$BC$218,COLUMN('05市民生活実感調査'!$O:$O),FALSE),"-")</f>
        <v>-</v>
      </c>
      <c r="BA97" s="535" t="str">
        <f>IF($O97="○",VLOOKUP($C97&amp;"-"&amp;BA$4,'05市民生活実感調査'!$A$3:$BC$218,COLUMN('05市民生活実感調査'!$O:$O),FALSE),"-")</f>
        <v>-</v>
      </c>
      <c r="BB97" s="535" t="str">
        <f>IF($P97="○",VLOOKUP($C97&amp;"-"&amp;BB$4,'05市民生活実感調査'!$A$3:$BC$218,COLUMN('05市民生活実感調査'!$O:$O),FALSE),"-")</f>
        <v>-</v>
      </c>
      <c r="BC97" s="535" t="str">
        <f>IF($Q97="○",VLOOKUP($C97&amp;"-"&amp;BC$4,'05市民生活実感調査'!$A$3:$BC$218,COLUMN('05市民生活実感調査'!$O:$O),FALSE),"-")</f>
        <v>-</v>
      </c>
      <c r="BD97" s="535" t="str">
        <f>IF($R97="○",VLOOKUP($C97&amp;"-"&amp;BD$4,'05市民生活実感調査'!$A$3:$BC$218,COLUMN('05市民生活実感調査'!$O:$O),FALSE),"-")</f>
        <v>-</v>
      </c>
      <c r="BE97" s="536" t="str">
        <f t="shared" si="363"/>
        <v>c</v>
      </c>
      <c r="BF97" s="37">
        <f t="shared" si="450"/>
        <v>2</v>
      </c>
      <c r="BG97" s="38" t="str">
        <f t="shared" si="451"/>
        <v/>
      </c>
      <c r="BH97" s="38" t="str">
        <f t="shared" si="452"/>
        <v/>
      </c>
      <c r="BI97" s="38" t="str">
        <f t="shared" si="453"/>
        <v/>
      </c>
      <c r="BJ97" s="38" t="str">
        <f t="shared" si="454"/>
        <v/>
      </c>
      <c r="BK97" s="38" t="str">
        <f t="shared" si="455"/>
        <v/>
      </c>
      <c r="BL97" s="38" t="str">
        <f t="shared" si="456"/>
        <v/>
      </c>
      <c r="BM97" s="38" t="str">
        <f t="shared" si="457"/>
        <v/>
      </c>
      <c r="BN97" s="41">
        <f t="shared" si="458"/>
        <v>0.5</v>
      </c>
      <c r="BO97" s="264" t="s">
        <v>124</v>
      </c>
      <c r="BP97" s="161" t="s">
        <v>2234</v>
      </c>
      <c r="BQ97" s="586" t="str">
        <f>VLOOKUP(AB97&amp;BE97&amp;BO97,[25]プルダウン!$AC$2:$AD$71,2,FALSE)</f>
        <v>B</v>
      </c>
      <c r="BR97" s="587" t="str">
        <f>VLOOKUP(BQ97,プルダウン!$A$1:$B$6,2,FALSE)</f>
        <v>政策の目的がかなり達成されている</v>
      </c>
      <c r="BS97" s="11"/>
      <c r="BT97" s="20" t="s">
        <v>2573</v>
      </c>
      <c r="BU97" s="5" t="s">
        <v>2263</v>
      </c>
      <c r="BV97" s="296" t="s">
        <v>2574</v>
      </c>
      <c r="BW97" s="115" t="str">
        <f>VLOOKUP($A97&amp;"-"&amp;BW$4,'04施策の客観指標'!$A$4:$AU$1029,COLUMN('04施策の客観指標'!$AQ:$AQ),FALSE)</f>
        <v>-</v>
      </c>
      <c r="BX97" s="7" t="str">
        <f>VLOOKUP($A97&amp;"-"&amp;BX$4,'04施策の客観指標'!$A$4:$AU$1029,COLUMN('04施策の客観指標'!$AQ:$AQ),FALSE)</f>
        <v>-</v>
      </c>
      <c r="BY97" s="7" t="str">
        <f>VLOOKUP($A97&amp;"-"&amp;BY$4,'04施策の客観指標'!$A$4:$AU$1029,COLUMN('04施策の客観指標'!$AQ:$AQ),FALSE)</f>
        <v>-</v>
      </c>
      <c r="BZ97" s="7" t="str">
        <f>VLOOKUP($A97&amp;"-"&amp;BZ$4,'04施策の客観指標'!$A$4:$AU$1029,COLUMN('04施策の客観指標'!$AQ:$AQ),FALSE)</f>
        <v>-</v>
      </c>
      <c r="CA97" s="7" t="str">
        <f>VLOOKUP($A97&amp;"-"&amp;CA$4,'04施策の客観指標'!$A$4:$AU$1029,COLUMN('04施策の客観指標'!$AQ:$AQ),FALSE)</f>
        <v>-</v>
      </c>
      <c r="CB97" s="7" t="str">
        <f>VLOOKUP($A97&amp;"-"&amp;CB$4,'04施策の客観指標'!$A$4:$AU$1029,COLUMN('04施策の客観指標'!$AQ:$AQ),FALSE)</f>
        <v>-</v>
      </c>
      <c r="CC97" s="7" t="str">
        <f>VLOOKUP($A97&amp;"-"&amp;CC$4,'04施策の客観指標'!$A$4:$AU$1029,COLUMN('04施策の客観指標'!$AQ:$AQ),FALSE)</f>
        <v>-</v>
      </c>
      <c r="CD97" s="7" t="str">
        <f>VLOOKUP($A97&amp;"-"&amp;CD$4,'04施策の客観指標'!$A$4:$AU$1029,COLUMN('04施策の客観指標'!$AQ:$AQ),FALSE)</f>
        <v>-</v>
      </c>
      <c r="CE97" s="7" t="str">
        <f>VLOOKUP($A97&amp;"-"&amp;CE$4,'04施策の客観指標'!$A$4:$AU$1029,COLUMN('04施策の客観指標'!$AQ:$AQ),FALSE)</f>
        <v>-</v>
      </c>
      <c r="CF97" s="109" t="str">
        <f t="shared" si="364"/>
        <v>e</v>
      </c>
      <c r="CG97" s="37">
        <f>VLOOKUP($A97&amp;"-"&amp;BW$4,'04施策の客観指標'!$A$4:$AU$1029,COLUMN('04施策の客観指標'!$AU:$AU),FALSE)</f>
        <v>1</v>
      </c>
      <c r="CH97" s="38" t="str">
        <f>VLOOKUP($A97&amp;"-"&amp;BX$4,'04施策の客観指標'!$A$4:$AU$1029,COLUMN('04施策の客観指標'!$AU:$AU),FALSE)</f>
        <v>-</v>
      </c>
      <c r="CI97" s="38" t="str">
        <f>VLOOKUP($A97&amp;"-"&amp;BY$4,'04施策の客観指標'!$A$4:$AU$1029,COLUMN('04施策の客観指標'!$AU:$AU),FALSE)</f>
        <v>-</v>
      </c>
      <c r="CJ97" s="38" t="str">
        <f>VLOOKUP($A97&amp;"-"&amp;BZ$4,'04施策の客観指標'!$A$4:$AU$1029,COLUMN('04施策の客観指標'!$AU:$AU),FALSE)</f>
        <v>-</v>
      </c>
      <c r="CK97" s="38" t="str">
        <f>VLOOKUP($A97&amp;"-"&amp;CA$4,'04施策の客観指標'!$A$4:$AU$1029,COLUMN('04施策の客観指標'!$AU:$AU),FALSE)</f>
        <v>-</v>
      </c>
      <c r="CL97" s="38" t="str">
        <f>VLOOKUP($A97&amp;"-"&amp;CB$4,'04施策の客観指標'!$A$4:$AU$1029,COLUMN('04施策の客観指標'!$AU:$AU),FALSE)</f>
        <v>-</v>
      </c>
      <c r="CM97" s="38" t="str">
        <f>VLOOKUP($A97&amp;"-"&amp;CC$4,'04施策の客観指標'!$A$4:$AU$1029,COLUMN('04施策の客観指標'!$AU:$AU),FALSE)</f>
        <v>-</v>
      </c>
      <c r="CN97" s="38" t="str">
        <f>VLOOKUP($A97&amp;"-"&amp;CD$4,'04施策の客観指標'!$A$4:$AU$1029,COLUMN('04施策の客観指標'!$AU:$AU),FALSE)</f>
        <v>-</v>
      </c>
      <c r="CO97" s="38" t="str">
        <f>VLOOKUP($A97&amp;"-"&amp;CE$4,'04施策の客観指標'!$A$4:$AU$1029,COLUMN('04施策の客観指標'!$AU:$AU),FALSE)</f>
        <v>-</v>
      </c>
      <c r="CP97" s="82">
        <f t="shared" si="365"/>
        <v>1</v>
      </c>
      <c r="CQ97" s="37" t="str">
        <f t="shared" si="301"/>
        <v/>
      </c>
      <c r="CR97" s="38" t="str">
        <f t="shared" si="302"/>
        <v/>
      </c>
      <c r="CS97" s="38" t="str">
        <f t="shared" si="303"/>
        <v/>
      </c>
      <c r="CT97" s="38" t="str">
        <f t="shared" si="304"/>
        <v/>
      </c>
      <c r="CU97" s="38" t="str">
        <f t="shared" si="305"/>
        <v/>
      </c>
      <c r="CV97" s="38" t="str">
        <f t="shared" si="306"/>
        <v/>
      </c>
      <c r="CW97" s="38" t="str">
        <f t="shared" si="307"/>
        <v/>
      </c>
      <c r="CX97" s="38" t="str">
        <f t="shared" si="308"/>
        <v/>
      </c>
      <c r="CY97" s="38" t="str">
        <f t="shared" si="309"/>
        <v/>
      </c>
      <c r="CZ97" s="41">
        <f t="shared" si="366"/>
        <v>0</v>
      </c>
      <c r="DA97" s="37" t="str">
        <f>IF($K97="○",VLOOKUP($C97&amp;"-"&amp;DA$4,'05市民生活実感調査'!$A$3:$BC$218,COLUMN('05市民生活実感調査'!$Y:$Y),FALSE),"-")</f>
        <v>-</v>
      </c>
      <c r="DB97" s="38" t="str">
        <f>IF($L97="○",VLOOKUP($C97&amp;"-"&amp;DB$4,'05市民生活実感調査'!$A$3:$BC$218,COLUMN('05市民生活実感調査'!$Y:$Y),FALSE),"-")</f>
        <v>-</v>
      </c>
      <c r="DC97" s="38" t="str">
        <f>IF($M97="○",VLOOKUP($C97&amp;"-"&amp;DC$4,'05市民生活実感調査'!$A$3:$BC$218,COLUMN('05市民生活実感調査'!$Y:$Y),FALSE),"-")</f>
        <v>-</v>
      </c>
      <c r="DD97" s="38" t="str">
        <f>IF($N97="○",VLOOKUP($C97&amp;"-"&amp;DD$4,'05市民生活実感調査'!$A$3:$BC$218,COLUMN('05市民生活実感調査'!$Y:$Y),FALSE),"-")</f>
        <v>-</v>
      </c>
      <c r="DE97" s="38" t="str">
        <f>IF($O97="○",VLOOKUP($C97&amp;"-"&amp;DE$4,'05市民生活実感調査'!$A$3:$BC$218,COLUMN('05市民生活実感調査'!$Y:$Y),FALSE),"-")</f>
        <v>-</v>
      </c>
      <c r="DF97" s="38" t="str">
        <f>IF($P97="○",VLOOKUP($C97&amp;"-"&amp;DF$4,'05市民生活実感調査'!$A$3:$BC$218,COLUMN('05市民生活実感調査'!$Y:$Y),FALSE),"-")</f>
        <v>-</v>
      </c>
      <c r="DG97" s="38" t="str">
        <f>IF($Q97="○",VLOOKUP($C97&amp;"-"&amp;DG$4,'05市民生活実感調査'!$A$3:$BC$218,COLUMN('05市民生活実感調査'!$Y:$Y),FALSE),"-")</f>
        <v>-</v>
      </c>
      <c r="DH97" s="38" t="str">
        <f>IF($R97="○",VLOOKUP($C97&amp;"-"&amp;DH$4,'05市民生活実感調査'!$A$3:$BC$218,COLUMN('05市民生活実感調査'!$Y:$Y),FALSE),"-")</f>
        <v>-</v>
      </c>
      <c r="DI97" s="109" t="e">
        <f t="shared" si="367"/>
        <v>#DIV/0!</v>
      </c>
      <c r="DJ97" s="37" t="str">
        <f t="shared" si="368"/>
        <v/>
      </c>
      <c r="DK97" s="38" t="str">
        <f t="shared" si="310"/>
        <v/>
      </c>
      <c r="DL97" s="38" t="str">
        <f t="shared" si="311"/>
        <v/>
      </c>
      <c r="DM97" s="38" t="str">
        <f t="shared" si="312"/>
        <v/>
      </c>
      <c r="DN97" s="38" t="str">
        <f t="shared" si="313"/>
        <v/>
      </c>
      <c r="DO97" s="38" t="str">
        <f t="shared" si="314"/>
        <v/>
      </c>
      <c r="DP97" s="38" t="str">
        <f t="shared" si="315"/>
        <v/>
      </c>
      <c r="DQ97" s="38" t="str">
        <f t="shared" si="316"/>
        <v/>
      </c>
      <c r="DR97" s="41" t="e">
        <f t="shared" si="369"/>
        <v>#DIV/0!</v>
      </c>
      <c r="DS97" s="13" t="str">
        <f t="shared" si="370"/>
        <v>客観指標</v>
      </c>
      <c r="DT97" s="5" t="str">
        <f t="shared" si="371"/>
        <v>客観指標が，京都らしい住まい方を継承する仕組を構築するための取組状況の結果を具体的に数値で示しているため</v>
      </c>
      <c r="DU97" s="108" t="e">
        <f>VLOOKUP(CF97&amp;DI97&amp;DS97,プルダウン!$AC$2:$AD$51,2,FALSE)</f>
        <v>#DIV/0!</v>
      </c>
      <c r="DV97" s="12" t="e">
        <f>VLOOKUP(DU97,プルダウン!$A$1:$B$6,2,FALSE)</f>
        <v>#DIV/0!</v>
      </c>
      <c r="DW97" s="11"/>
      <c r="DX97" s="12"/>
      <c r="DY97" s="22" t="s">
        <v>81</v>
      </c>
      <c r="DZ97" s="116"/>
      <c r="EA97" s="115" t="str">
        <f>VLOOKUP($A97&amp;"-"&amp;EA$4,'04施策の客観指標'!$A$4:$AU$1029,COLUMN('04施策の客観指標'!$AR:$AR),FALSE)</f>
        <v>-</v>
      </c>
      <c r="EB97" s="7" t="str">
        <f>VLOOKUP($A97&amp;"-"&amp;EB$4,'04施策の客観指標'!$A$4:$AU$1029,COLUMN('04施策の客観指標'!$AR:$AR),FALSE)</f>
        <v>-</v>
      </c>
      <c r="EC97" s="7" t="str">
        <f>VLOOKUP($A97&amp;"-"&amp;EC$4,'04施策の客観指標'!$A$4:$AU$1029,COLUMN('04施策の客観指標'!$AR:$AR),FALSE)</f>
        <v>-</v>
      </c>
      <c r="ED97" s="7" t="str">
        <f>VLOOKUP($A97&amp;"-"&amp;ED$4,'04施策の客観指標'!$A$4:$AU$1029,COLUMN('04施策の客観指標'!$AR:$AR),FALSE)</f>
        <v>-</v>
      </c>
      <c r="EE97" s="7" t="str">
        <f>VLOOKUP($A97&amp;"-"&amp;EE$4,'04施策の客観指標'!$A$4:$AU$1029,COLUMN('04施策の客観指標'!$AR:$AR),FALSE)</f>
        <v>-</v>
      </c>
      <c r="EF97" s="7" t="str">
        <f>VLOOKUP($A97&amp;"-"&amp;EF$4,'04施策の客観指標'!$A$4:$AU$1029,COLUMN('04施策の客観指標'!$AR:$AR),FALSE)</f>
        <v>-</v>
      </c>
      <c r="EG97" s="7" t="str">
        <f>VLOOKUP($A97&amp;"-"&amp;EG$4,'04施策の客観指標'!$A$4:$AU$1029,COLUMN('04施策の客観指標'!$AR:$AR),FALSE)</f>
        <v>-</v>
      </c>
      <c r="EH97" s="7" t="str">
        <f>VLOOKUP($A97&amp;"-"&amp;EH$4,'04施策の客観指標'!$A$4:$AU$1029,COLUMN('04施策の客観指標'!$AR:$AR),FALSE)</f>
        <v>-</v>
      </c>
      <c r="EI97" s="7" t="str">
        <f>VLOOKUP($A97&amp;"-"&amp;EI$4,'04施策の客観指標'!$A$4:$AU$1029,COLUMN('04施策の客観指標'!$AR:$AR),FALSE)</f>
        <v>-</v>
      </c>
      <c r="EJ97" s="109" t="str">
        <f t="shared" si="372"/>
        <v>e</v>
      </c>
      <c r="EK97" s="37">
        <f>VLOOKUP($A97&amp;"-"&amp;EA$4,'04施策の客観指標'!$A$4:$AU$1029,COLUMN('04施策の客観指標'!$AU:$AU),FALSE)</f>
        <v>1</v>
      </c>
      <c r="EL97" s="38" t="str">
        <f>VLOOKUP($A97&amp;"-"&amp;EB$4,'04施策の客観指標'!$A$4:$AU$1029,COLUMN('04施策の客観指標'!$AU:$AU),FALSE)</f>
        <v>-</v>
      </c>
      <c r="EM97" s="38" t="str">
        <f>VLOOKUP($A97&amp;"-"&amp;EC$4,'04施策の客観指標'!$A$4:$AU$1029,COLUMN('04施策の客観指標'!$AU:$AU),FALSE)</f>
        <v>-</v>
      </c>
      <c r="EN97" s="38" t="str">
        <f>VLOOKUP($A97&amp;"-"&amp;ED$4,'04施策の客観指標'!$A$4:$AU$1029,COLUMN('04施策の客観指標'!$AU:$AU),FALSE)</f>
        <v>-</v>
      </c>
      <c r="EO97" s="38" t="str">
        <f>VLOOKUP($A97&amp;"-"&amp;EE$4,'04施策の客観指標'!$A$4:$AU$1029,COLUMN('04施策の客観指標'!$AU:$AU),FALSE)</f>
        <v>-</v>
      </c>
      <c r="EP97" s="38" t="str">
        <f>VLOOKUP($A97&amp;"-"&amp;EF$4,'04施策の客観指標'!$A$4:$AU$1029,COLUMN('04施策の客観指標'!$AU:$AU),FALSE)</f>
        <v>-</v>
      </c>
      <c r="EQ97" s="38" t="str">
        <f>VLOOKUP($A97&amp;"-"&amp;EG$4,'04施策の客観指標'!$A$4:$AU$1029,COLUMN('04施策の客観指標'!$AU:$AU),FALSE)</f>
        <v>-</v>
      </c>
      <c r="ER97" s="38" t="str">
        <f>VLOOKUP($A97&amp;"-"&amp;EH$4,'04施策の客観指標'!$A$4:$AU$1029,COLUMN('04施策の客観指標'!$AU:$AU),FALSE)</f>
        <v>-</v>
      </c>
      <c r="ES97" s="38" t="str">
        <f>VLOOKUP($A97&amp;"-"&amp;EI$4,'04施策の客観指標'!$A$4:$AU$1029,COLUMN('04施策の客観指標'!$AU:$AU),FALSE)</f>
        <v>-</v>
      </c>
      <c r="ET97" s="82">
        <f t="shared" si="373"/>
        <v>1</v>
      </c>
      <c r="EU97" s="37" t="str">
        <f t="shared" si="374"/>
        <v/>
      </c>
      <c r="EV97" s="38" t="str">
        <f t="shared" si="317"/>
        <v/>
      </c>
      <c r="EW97" s="38" t="str">
        <f t="shared" si="318"/>
        <v/>
      </c>
      <c r="EX97" s="38" t="str">
        <f t="shared" si="319"/>
        <v/>
      </c>
      <c r="EY97" s="38" t="str">
        <f t="shared" si="320"/>
        <v/>
      </c>
      <c r="EZ97" s="38" t="str">
        <f t="shared" si="321"/>
        <v/>
      </c>
      <c r="FA97" s="38" t="str">
        <f t="shared" si="322"/>
        <v/>
      </c>
      <c r="FB97" s="38" t="str">
        <f t="shared" si="323"/>
        <v/>
      </c>
      <c r="FC97" s="38" t="str">
        <f t="shared" si="324"/>
        <v/>
      </c>
      <c r="FD97" s="41">
        <f t="shared" si="375"/>
        <v>0</v>
      </c>
      <c r="FE97" s="37" t="str">
        <f>IF($K97="○",VLOOKUP($C97&amp;"-"&amp;FE$4,'05市民生活実感調査'!$A$3:$BC$218,COLUMN('05市民生活実感調査'!$AI:$AI),FALSE),"-")</f>
        <v>-</v>
      </c>
      <c r="FF97" s="38" t="str">
        <f>IF($L97="○",VLOOKUP($C97&amp;"-"&amp;FF$4,'05市民生活実感調査'!$A$3:$BC$218,COLUMN('05市民生活実感調査'!$AI:$AI),FALSE),"-")</f>
        <v>-</v>
      </c>
      <c r="FG97" s="38" t="str">
        <f>IF($M97="○",VLOOKUP($C97&amp;"-"&amp;FG$4,'05市民生活実感調査'!$A$3:$BC$218,COLUMN('05市民生活実感調査'!$AI:$AI),FALSE),"-")</f>
        <v>-</v>
      </c>
      <c r="FH97" s="38" t="str">
        <f>IF($N97="○",VLOOKUP($C97&amp;"-"&amp;FH$4,'05市民生活実感調査'!$A$3:$BC$218,COLUMN('05市民生活実感調査'!$AI:$AI),FALSE),"-")</f>
        <v>-</v>
      </c>
      <c r="FI97" s="38" t="str">
        <f>IF($O97="○",VLOOKUP($C97&amp;"-"&amp;FI$4,'05市民生活実感調査'!$A$3:$BC$218,COLUMN('05市民生活実感調査'!$AI:$AI),FALSE),"-")</f>
        <v>-</v>
      </c>
      <c r="FJ97" s="38" t="str">
        <f>IF($P97="○",VLOOKUP($C97&amp;"-"&amp;FJ$4,'05市民生活実感調査'!$A$3:$BC$218,COLUMN('05市民生活実感調査'!$AI:$AI),FALSE),"-")</f>
        <v>-</v>
      </c>
      <c r="FK97" s="38" t="str">
        <f>IF($Q97="○",VLOOKUP($C97&amp;"-"&amp;FK$4,'05市民生活実感調査'!$A$3:$BC$218,COLUMN('05市民生活実感調査'!$AI:$AI),FALSE),"-")</f>
        <v>-</v>
      </c>
      <c r="FL97" s="38" t="str">
        <f>IF($R97="○",VLOOKUP($C97&amp;"-"&amp;FL$4,'05市民生活実感調査'!$A$3:$BC$218,COLUMN('05市民生活実感調査'!$AI:$AI),FALSE),"-")</f>
        <v>-</v>
      </c>
      <c r="FM97" s="109" t="e">
        <f t="shared" si="376"/>
        <v>#DIV/0!</v>
      </c>
      <c r="FN97" s="37" t="str">
        <f t="shared" si="377"/>
        <v/>
      </c>
      <c r="FO97" s="38" t="str">
        <f t="shared" si="325"/>
        <v/>
      </c>
      <c r="FP97" s="38" t="str">
        <f t="shared" si="326"/>
        <v/>
      </c>
      <c r="FQ97" s="38" t="str">
        <f t="shared" si="327"/>
        <v/>
      </c>
      <c r="FR97" s="38" t="str">
        <f t="shared" si="328"/>
        <v/>
      </c>
      <c r="FS97" s="38" t="str">
        <f t="shared" si="329"/>
        <v/>
      </c>
      <c r="FT97" s="38" t="str">
        <f t="shared" si="330"/>
        <v/>
      </c>
      <c r="FU97" s="38" t="str">
        <f t="shared" si="331"/>
        <v/>
      </c>
      <c r="FV97" s="41" t="e">
        <f t="shared" si="378"/>
        <v>#DIV/0!</v>
      </c>
      <c r="FW97" s="13" t="str">
        <f t="shared" si="379"/>
        <v>客観指標</v>
      </c>
      <c r="FX97" s="5" t="str">
        <f t="shared" si="380"/>
        <v>客観指標が，京都らしい住まい方を継承する仕組を構築するための取組状況の結果を具体的に数値で示しているため</v>
      </c>
      <c r="FY97" s="108" t="e">
        <f>VLOOKUP(EJ97&amp;FM97&amp;FW97,プルダウン!$AC$2:$AD$51,2,FALSE)</f>
        <v>#DIV/0!</v>
      </c>
      <c r="FZ97" s="12" t="e">
        <f>VLOOKUP(FY97,プルダウン!$A$1:$B$6,2,FALSE)</f>
        <v>#DIV/0!</v>
      </c>
      <c r="GA97" s="11"/>
      <c r="GB97" s="12"/>
      <c r="GC97" s="22" t="s">
        <v>81</v>
      </c>
      <c r="GD97" s="116"/>
      <c r="GE97" s="115" t="str">
        <f>VLOOKUP($A97&amp;"-"&amp;GE$4,'04施策の客観指標'!$A$4:$AU$1029,COLUMN('04施策の客観指標'!$AS:$AS),FALSE)</f>
        <v>-</v>
      </c>
      <c r="GF97" s="7" t="str">
        <f>VLOOKUP($A97&amp;"-"&amp;GF$4,'04施策の客観指標'!$A$4:$AU$1029,COLUMN('04施策の客観指標'!$AS:$AS),FALSE)</f>
        <v>-</v>
      </c>
      <c r="GG97" s="7" t="str">
        <f>VLOOKUP($A97&amp;"-"&amp;GG$4,'04施策の客観指標'!$A$4:$AU$1029,COLUMN('04施策の客観指標'!$AS:$AS),FALSE)</f>
        <v>-</v>
      </c>
      <c r="GH97" s="7" t="str">
        <f>VLOOKUP($A97&amp;"-"&amp;GH$4,'04施策の客観指標'!$A$4:$AU$1029,COLUMN('04施策の客観指標'!$AS:$AS),FALSE)</f>
        <v>-</v>
      </c>
      <c r="GI97" s="7" t="str">
        <f>VLOOKUP($A97&amp;"-"&amp;GI$4,'04施策の客観指標'!$A$4:$AU$1029,COLUMN('04施策の客観指標'!$AS:$AS),FALSE)</f>
        <v>-</v>
      </c>
      <c r="GJ97" s="7" t="str">
        <f>VLOOKUP($A97&amp;"-"&amp;GJ$4,'04施策の客観指標'!$A$4:$AU$1029,COLUMN('04施策の客観指標'!$AS:$AS),FALSE)</f>
        <v>-</v>
      </c>
      <c r="GK97" s="7" t="str">
        <f>VLOOKUP($A97&amp;"-"&amp;GK$4,'04施策の客観指標'!$A$4:$AU$1029,COLUMN('04施策の客観指標'!$AS:$AS),FALSE)</f>
        <v>-</v>
      </c>
      <c r="GL97" s="7" t="str">
        <f>VLOOKUP($A97&amp;"-"&amp;GL$4,'04施策の客観指標'!$A$4:$AU$1029,COLUMN('04施策の客観指標'!$AS:$AS),FALSE)</f>
        <v>-</v>
      </c>
      <c r="GM97" s="7" t="str">
        <f>VLOOKUP($A97&amp;"-"&amp;GM$4,'04施策の客観指標'!$A$4:$AU$1029,COLUMN('04施策の客観指標'!$AS:$AS),FALSE)</f>
        <v>-</v>
      </c>
      <c r="GN97" s="109" t="str">
        <f t="shared" si="381"/>
        <v>e</v>
      </c>
      <c r="GO97" s="37">
        <f>VLOOKUP($A97&amp;"-"&amp;GE$4,'04施策の客観指標'!$A$4:$AU$1029,COLUMN('04施策の客観指標'!$AU:$AU),FALSE)</f>
        <v>1</v>
      </c>
      <c r="GP97" s="38" t="str">
        <f>VLOOKUP($A97&amp;"-"&amp;GF$4,'04施策の客観指標'!$A$4:$AU$1029,COLUMN('04施策の客観指標'!$AU:$AU),FALSE)</f>
        <v>-</v>
      </c>
      <c r="GQ97" s="38" t="str">
        <f>VLOOKUP($A97&amp;"-"&amp;GG$4,'04施策の客観指標'!$A$4:$AU$1029,COLUMN('04施策の客観指標'!$AU:$AU),FALSE)</f>
        <v>-</v>
      </c>
      <c r="GR97" s="38" t="str">
        <f>VLOOKUP($A97&amp;"-"&amp;GH$4,'04施策の客観指標'!$A$4:$AU$1029,COLUMN('04施策の客観指標'!$AU:$AU),FALSE)</f>
        <v>-</v>
      </c>
      <c r="GS97" s="38" t="str">
        <f>VLOOKUP($A97&amp;"-"&amp;GI$4,'04施策の客観指標'!$A$4:$AU$1029,COLUMN('04施策の客観指標'!$AU:$AU),FALSE)</f>
        <v>-</v>
      </c>
      <c r="GT97" s="38" t="str">
        <f>VLOOKUP($A97&amp;"-"&amp;GJ$4,'04施策の客観指標'!$A$4:$AU$1029,COLUMN('04施策の客観指標'!$AU:$AU),FALSE)</f>
        <v>-</v>
      </c>
      <c r="GU97" s="38" t="str">
        <f>VLOOKUP($A97&amp;"-"&amp;GK$4,'04施策の客観指標'!$A$4:$AU$1029,COLUMN('04施策の客観指標'!$AU:$AU),FALSE)</f>
        <v>-</v>
      </c>
      <c r="GV97" s="38" t="str">
        <f>VLOOKUP($A97&amp;"-"&amp;GL$4,'04施策の客観指標'!$A$4:$AU$1029,COLUMN('04施策の客観指標'!$AU:$AU),FALSE)</f>
        <v>-</v>
      </c>
      <c r="GW97" s="38" t="str">
        <f>VLOOKUP($A97&amp;"-"&amp;GM$4,'04施策の客観指標'!$A$4:$AU$1029,COLUMN('04施策の客観指標'!$AU:$AU),FALSE)</f>
        <v>-</v>
      </c>
      <c r="GX97" s="82">
        <f t="shared" si="382"/>
        <v>1</v>
      </c>
      <c r="GY97" s="37" t="str">
        <f t="shared" si="383"/>
        <v/>
      </c>
      <c r="GZ97" s="38" t="str">
        <f t="shared" si="332"/>
        <v/>
      </c>
      <c r="HA97" s="38" t="str">
        <f t="shared" si="333"/>
        <v/>
      </c>
      <c r="HB97" s="38" t="str">
        <f t="shared" si="334"/>
        <v/>
      </c>
      <c r="HC97" s="38" t="str">
        <f t="shared" si="335"/>
        <v/>
      </c>
      <c r="HD97" s="38" t="str">
        <f t="shared" si="336"/>
        <v/>
      </c>
      <c r="HE97" s="38" t="str">
        <f t="shared" si="337"/>
        <v/>
      </c>
      <c r="HF97" s="38" t="str">
        <f t="shared" si="338"/>
        <v/>
      </c>
      <c r="HG97" s="38" t="str">
        <f t="shared" si="339"/>
        <v/>
      </c>
      <c r="HH97" s="41">
        <f t="shared" si="384"/>
        <v>0</v>
      </c>
      <c r="HI97" s="37" t="str">
        <f>IF($K97="○",VLOOKUP($C97&amp;"-"&amp;HI$4,'05市民生活実感調査'!$A$3:$BC$218,COLUMN('05市民生活実感調査'!$AS:$AS),FALSE),"-")</f>
        <v>-</v>
      </c>
      <c r="HJ97" s="38" t="str">
        <f>IF($L97="○",VLOOKUP($C97&amp;"-"&amp;HJ$4,'05市民生活実感調査'!$A$3:$BC$218,COLUMN('05市民生活実感調査'!$AS:$AS),FALSE),"-")</f>
        <v>-</v>
      </c>
      <c r="HK97" s="38" t="str">
        <f>IF($M97="○",VLOOKUP($C97&amp;"-"&amp;HK$4,'05市民生活実感調査'!$A$3:$BC$218,COLUMN('05市民生活実感調査'!$AS:$AS),FALSE),"-")</f>
        <v>-</v>
      </c>
      <c r="HL97" s="38" t="str">
        <f>IF($N97="○",VLOOKUP($C97&amp;"-"&amp;HL$4,'05市民生活実感調査'!$A$3:$BC$218,COLUMN('05市民生活実感調査'!$AS:$AS),FALSE),"-")</f>
        <v>-</v>
      </c>
      <c r="HM97" s="38" t="str">
        <f>IF($O97="○",VLOOKUP($C97&amp;"-"&amp;HM$4,'05市民生活実感調査'!$A$3:$BC$218,COLUMN('05市民生活実感調査'!$AS:$AS),FALSE),"-")</f>
        <v>-</v>
      </c>
      <c r="HN97" s="38" t="str">
        <f>IF($P97="○",VLOOKUP($C97&amp;"-"&amp;HN$4,'05市民生活実感調査'!$A$3:$BC$218,COLUMN('05市民生活実感調査'!$AS:$AS),FALSE),"-")</f>
        <v>-</v>
      </c>
      <c r="HO97" s="38" t="str">
        <f>IF($Q97="○",VLOOKUP($C97&amp;"-"&amp;HO$4,'05市民生活実感調査'!$A$3:$BC$218,COLUMN('05市民生活実感調査'!$AS:$AS),FALSE),"-")</f>
        <v>-</v>
      </c>
      <c r="HP97" s="38" t="str">
        <f>IF($R97="○",VLOOKUP($C97&amp;"-"&amp;HP$4,'05市民生活実感調査'!$A$3:$BC$218,COLUMN('05市民生活実感調査'!$AS:$AS),FALSE),"-")</f>
        <v>-</v>
      </c>
      <c r="HQ97" s="109" t="e">
        <f t="shared" si="385"/>
        <v>#DIV/0!</v>
      </c>
      <c r="HR97" s="37" t="str">
        <f t="shared" si="386"/>
        <v/>
      </c>
      <c r="HS97" s="38" t="str">
        <f t="shared" si="340"/>
        <v/>
      </c>
      <c r="HT97" s="38" t="str">
        <f t="shared" si="341"/>
        <v/>
      </c>
      <c r="HU97" s="38" t="str">
        <f t="shared" si="342"/>
        <v/>
      </c>
      <c r="HV97" s="38" t="str">
        <f t="shared" si="343"/>
        <v/>
      </c>
      <c r="HW97" s="38" t="str">
        <f t="shared" si="344"/>
        <v/>
      </c>
      <c r="HX97" s="38" t="str">
        <f t="shared" si="345"/>
        <v/>
      </c>
      <c r="HY97" s="38" t="str">
        <f t="shared" si="346"/>
        <v/>
      </c>
      <c r="HZ97" s="41" t="e">
        <f t="shared" si="387"/>
        <v>#DIV/0!</v>
      </c>
      <c r="IA97" s="13" t="str">
        <f t="shared" si="388"/>
        <v>客観指標</v>
      </c>
      <c r="IB97" s="5" t="str">
        <f t="shared" si="389"/>
        <v>客観指標が，京都らしい住まい方を継承する仕組を構築するための取組状況の結果を具体的に数値で示しているため</v>
      </c>
      <c r="IC97" s="108" t="e">
        <f>VLOOKUP(GN97&amp;HQ97&amp;IA97,プルダウン!$AC$2:$AD$51,2,FALSE)</f>
        <v>#DIV/0!</v>
      </c>
      <c r="ID97" s="12" t="e">
        <f>VLOOKUP(IC97,プルダウン!$A$1:$B$6,2,FALSE)</f>
        <v>#DIV/0!</v>
      </c>
      <c r="IE97" s="11"/>
      <c r="IF97" s="12"/>
      <c r="IG97" s="22" t="s">
        <v>81</v>
      </c>
      <c r="IH97" s="116"/>
      <c r="II97" s="115" t="str">
        <f>VLOOKUP($A97&amp;"-"&amp;II$4,'04施策の客観指標'!$A$4:$AU$1029,COLUMN('04施策の客観指標'!$AT:$AT),FALSE)</f>
        <v>-</v>
      </c>
      <c r="IJ97" s="7" t="str">
        <f>VLOOKUP($A97&amp;"-"&amp;IJ$4,'04施策の客観指標'!$A$4:$AU$1029,COLUMN('04施策の客観指標'!$AT:$AT),FALSE)</f>
        <v>-</v>
      </c>
      <c r="IK97" s="7" t="str">
        <f>VLOOKUP($A97&amp;"-"&amp;IK$4,'04施策の客観指標'!$A$4:$AU$1029,COLUMN('04施策の客観指標'!$AT:$AT),FALSE)</f>
        <v>-</v>
      </c>
      <c r="IL97" s="7" t="str">
        <f>VLOOKUP($A97&amp;"-"&amp;IL$4,'04施策の客観指標'!$A$4:$AU$1029,COLUMN('04施策の客観指標'!$AT:$AT),FALSE)</f>
        <v>-</v>
      </c>
      <c r="IM97" s="7" t="str">
        <f>VLOOKUP($A97&amp;"-"&amp;IM$4,'04施策の客観指標'!$A$4:$AU$1029,COLUMN('04施策の客観指標'!$AT:$AT),FALSE)</f>
        <v>-</v>
      </c>
      <c r="IN97" s="7" t="str">
        <f>VLOOKUP($A97&amp;"-"&amp;IN$4,'04施策の客観指標'!$A$4:$AU$1029,COLUMN('04施策の客観指標'!$AT:$AT),FALSE)</f>
        <v>-</v>
      </c>
      <c r="IO97" s="7" t="str">
        <f>VLOOKUP($A97&amp;"-"&amp;IO$4,'04施策の客観指標'!$A$4:$AU$1029,COLUMN('04施策の客観指標'!$AT:$AT),FALSE)</f>
        <v>-</v>
      </c>
      <c r="IP97" s="7" t="str">
        <f>VLOOKUP($A97&amp;"-"&amp;IP$4,'04施策の客観指標'!$A$4:$AU$1029,COLUMN('04施策の客観指標'!$AT:$AT),FALSE)</f>
        <v>-</v>
      </c>
      <c r="IQ97" s="7" t="str">
        <f>VLOOKUP($A97&amp;"-"&amp;IQ$4,'04施策の客観指標'!$A$4:$AU$1029,COLUMN('04施策の客観指標'!$AT:$AT),FALSE)</f>
        <v>-</v>
      </c>
      <c r="IR97" s="109" t="str">
        <f t="shared" si="390"/>
        <v>e</v>
      </c>
      <c r="IS97" s="37">
        <f>VLOOKUP($A97&amp;"-"&amp;II$4,'04施策の客観指標'!$A$4:$AU$1029,COLUMN('04施策の客観指標'!$AU:$AU),FALSE)</f>
        <v>1</v>
      </c>
      <c r="IT97" s="38" t="str">
        <f>VLOOKUP($A97&amp;"-"&amp;IJ$4,'04施策の客観指標'!$A$4:$AU$1029,COLUMN('04施策の客観指標'!$AU:$AU),FALSE)</f>
        <v>-</v>
      </c>
      <c r="IU97" s="38" t="str">
        <f>VLOOKUP($A97&amp;"-"&amp;IK$4,'04施策の客観指標'!$A$4:$AU$1029,COLUMN('04施策の客観指標'!$AU:$AU),FALSE)</f>
        <v>-</v>
      </c>
      <c r="IV97" s="38" t="str">
        <f>VLOOKUP($A97&amp;"-"&amp;IL$4,'04施策の客観指標'!$A$4:$AU$1029,COLUMN('04施策の客観指標'!$AU:$AU),FALSE)</f>
        <v>-</v>
      </c>
      <c r="IW97" s="38" t="str">
        <f>VLOOKUP($A97&amp;"-"&amp;IM$4,'04施策の客観指標'!$A$4:$AU$1029,COLUMN('04施策の客観指標'!$AU:$AU),FALSE)</f>
        <v>-</v>
      </c>
      <c r="IX97" s="38" t="str">
        <f>VLOOKUP($A97&amp;"-"&amp;IN$4,'04施策の客観指標'!$A$4:$AU$1029,COLUMN('04施策の客観指標'!$AU:$AU),FALSE)</f>
        <v>-</v>
      </c>
      <c r="IY97" s="38" t="str">
        <f>VLOOKUP($A97&amp;"-"&amp;IO$4,'04施策の客観指標'!$A$4:$AU$1029,COLUMN('04施策の客観指標'!$AU:$AU),FALSE)</f>
        <v>-</v>
      </c>
      <c r="IZ97" s="38" t="str">
        <f>VLOOKUP($A97&amp;"-"&amp;IP$4,'04施策の客観指標'!$A$4:$AU$1029,COLUMN('04施策の客観指標'!$AU:$AU),FALSE)</f>
        <v>-</v>
      </c>
      <c r="JA97" s="38" t="str">
        <f>VLOOKUP($A97&amp;"-"&amp;IQ$4,'04施策の客観指標'!$A$4:$AU$1029,COLUMN('04施策の客観指標'!$AU:$AU),FALSE)</f>
        <v>-</v>
      </c>
      <c r="JB97" s="82">
        <f t="shared" si="391"/>
        <v>1</v>
      </c>
      <c r="JC97" s="37" t="str">
        <f t="shared" si="392"/>
        <v/>
      </c>
      <c r="JD97" s="38" t="str">
        <f t="shared" si="347"/>
        <v/>
      </c>
      <c r="JE97" s="38" t="str">
        <f t="shared" si="348"/>
        <v/>
      </c>
      <c r="JF97" s="38" t="str">
        <f t="shared" si="349"/>
        <v/>
      </c>
      <c r="JG97" s="38" t="str">
        <f t="shared" si="350"/>
        <v/>
      </c>
      <c r="JH97" s="38" t="str">
        <f t="shared" si="351"/>
        <v/>
      </c>
      <c r="JI97" s="38" t="str">
        <f t="shared" si="352"/>
        <v/>
      </c>
      <c r="JJ97" s="38" t="str">
        <f t="shared" si="353"/>
        <v/>
      </c>
      <c r="JK97" s="38" t="str">
        <f t="shared" si="354"/>
        <v/>
      </c>
      <c r="JL97" s="41">
        <f t="shared" si="393"/>
        <v>0</v>
      </c>
      <c r="JM97" s="37" t="str">
        <f>IF($K97="○",VLOOKUP($C97&amp;"-"&amp;JM$4,'05市民生活実感調査'!$A$3:$BC$218,COLUMN('05市民生活実感調査'!$BC:$BC),FALSE),"-")</f>
        <v>-</v>
      </c>
      <c r="JN97" s="38" t="str">
        <f>IF($L97="○",VLOOKUP($C97&amp;"-"&amp;JN$4,'05市民生活実感調査'!$A$3:$BC$218,COLUMN('05市民生活実感調査'!$BC:$BC),FALSE),"-")</f>
        <v>-</v>
      </c>
      <c r="JO97" s="38" t="str">
        <f>IF($M97="○",VLOOKUP($C97&amp;"-"&amp;JO$4,'05市民生活実感調査'!$A$3:$BC$218,COLUMN('05市民生活実感調査'!$BC:$BC),FALSE),"-")</f>
        <v>-</v>
      </c>
      <c r="JP97" s="38" t="str">
        <f>IF($N97="○",VLOOKUP($C97&amp;"-"&amp;JP$4,'05市民生活実感調査'!$A$3:$BC$218,COLUMN('05市民生活実感調査'!$BC:$BC),FALSE),"-")</f>
        <v>-</v>
      </c>
      <c r="JQ97" s="38" t="str">
        <f>IF($O97="○",VLOOKUP($C97&amp;"-"&amp;JQ$4,'05市民生活実感調査'!$A$3:$BC$218,COLUMN('05市民生活実感調査'!$BC:$BC),FALSE),"-")</f>
        <v>-</v>
      </c>
      <c r="JR97" s="38" t="str">
        <f>IF($P97="○",VLOOKUP($C97&amp;"-"&amp;JR$4,'05市民生活実感調査'!$A$3:$BC$218,COLUMN('05市民生活実感調査'!$BC:$BC),FALSE),"-")</f>
        <v>-</v>
      </c>
      <c r="JS97" s="38" t="str">
        <f>IF($Q97="○",VLOOKUP($C97&amp;"-"&amp;JS$4,'05市民生活実感調査'!$A$3:$BC$218,COLUMN('05市民生活実感調査'!$BC:$BC),FALSE),"-")</f>
        <v>-</v>
      </c>
      <c r="JT97" s="38" t="str">
        <f>IF($R97="○",VLOOKUP($C97&amp;"-"&amp;JT$4,'05市民生活実感調査'!$A$3:$BC$218,COLUMN('05市民生活実感調査'!$BC:$BC),FALSE),"-")</f>
        <v>-</v>
      </c>
      <c r="JU97" s="109" t="e">
        <f t="shared" si="394"/>
        <v>#DIV/0!</v>
      </c>
      <c r="JV97" s="37" t="str">
        <f t="shared" si="395"/>
        <v/>
      </c>
      <c r="JW97" s="38" t="str">
        <f t="shared" si="355"/>
        <v/>
      </c>
      <c r="JX97" s="38" t="str">
        <f t="shared" si="356"/>
        <v/>
      </c>
      <c r="JY97" s="38" t="str">
        <f t="shared" si="357"/>
        <v/>
      </c>
      <c r="JZ97" s="38" t="str">
        <f t="shared" si="358"/>
        <v/>
      </c>
      <c r="KA97" s="38" t="str">
        <f t="shared" si="359"/>
        <v/>
      </c>
      <c r="KB97" s="38" t="str">
        <f t="shared" si="360"/>
        <v/>
      </c>
      <c r="KC97" s="38" t="str">
        <f t="shared" si="361"/>
        <v/>
      </c>
      <c r="KD97" s="41" t="e">
        <f t="shared" si="396"/>
        <v>#DIV/0!</v>
      </c>
      <c r="KE97" s="13" t="str">
        <f t="shared" si="397"/>
        <v>客観指標</v>
      </c>
      <c r="KF97" s="5" t="str">
        <f t="shared" si="398"/>
        <v>客観指標が，京都らしい住まい方を継承する仕組を構築するための取組状況の結果を具体的に数値で示しているため</v>
      </c>
      <c r="KG97" s="108" t="e">
        <f>VLOOKUP(IR97&amp;JU97&amp;KE97,プルダウン!$AC$2:$AD$51,2,FALSE)</f>
        <v>#DIV/0!</v>
      </c>
      <c r="KH97" s="12" t="e">
        <f>VLOOKUP(KG97,プルダウン!$A$1:$B$6,2,FALSE)</f>
        <v>#DIV/0!</v>
      </c>
      <c r="KI97" s="11"/>
      <c r="KJ97" s="12"/>
      <c r="KK97" s="22" t="s">
        <v>81</v>
      </c>
      <c r="KL97" s="5"/>
    </row>
    <row r="98" spans="1:298" ht="180" customHeight="1">
      <c r="A98" s="18">
        <v>2402</v>
      </c>
      <c r="B98" s="5" t="s">
        <v>252</v>
      </c>
      <c r="C98" s="47">
        <f t="shared" si="439"/>
        <v>24</v>
      </c>
      <c r="D98" s="12" t="str">
        <f>IFERROR(VLOOKUP(C98,プルダウン!$L$2:$M$28,2,FALSE),"-")</f>
        <v>住宅</v>
      </c>
      <c r="E98" s="5"/>
      <c r="F98" s="9" t="s">
        <v>2120</v>
      </c>
      <c r="G98" s="20" t="s">
        <v>2565</v>
      </c>
      <c r="H98" s="11"/>
      <c r="I98" s="20"/>
      <c r="J98" s="5"/>
      <c r="K98" s="42" t="s">
        <v>85</v>
      </c>
      <c r="L98" s="43" t="s">
        <v>392</v>
      </c>
      <c r="M98" s="43" t="s">
        <v>85</v>
      </c>
      <c r="N98" s="43" t="s">
        <v>85</v>
      </c>
      <c r="O98" s="43" t="s">
        <v>85</v>
      </c>
      <c r="P98" s="43" t="s">
        <v>85</v>
      </c>
      <c r="Q98" s="43" t="s">
        <v>85</v>
      </c>
      <c r="R98" s="41" t="s">
        <v>85</v>
      </c>
      <c r="S98" s="546" t="str">
        <f>VLOOKUP($A98&amp;"-"&amp;S$4,'04施策の客観指標'!$A$4:$AU$1029,COLUMN('04施策の客観指標'!$AP:$AP),FALSE)</f>
        <v>-</v>
      </c>
      <c r="T98" s="528" t="str">
        <f>VLOOKUP($A98&amp;"-"&amp;T$4,'04施策の客観指標'!$A$4:$AU$1029,COLUMN('04施策の客観指標'!$AP:$AP),FALSE)</f>
        <v>-</v>
      </c>
      <c r="U98" s="528" t="str">
        <f>VLOOKUP($A98&amp;"-"&amp;U$4,'04施策の客観指標'!$A$4:$AU$1029,COLUMN('04施策の客観指標'!$AP:$AP),FALSE)</f>
        <v>-</v>
      </c>
      <c r="V98" s="528" t="str">
        <f>VLOOKUP($A98&amp;"-"&amp;V$4,'04施策の客観指標'!$A$4:$AU$1029,COLUMN('04施策の客観指標'!$AP:$AP),FALSE)</f>
        <v>-</v>
      </c>
      <c r="W98" s="528" t="str">
        <f>VLOOKUP($A98&amp;"-"&amp;W$4,'04施策の客観指標'!$A$4:$AU$1029,COLUMN('04施策の客観指標'!$AP:$AP),FALSE)</f>
        <v>-</v>
      </c>
      <c r="X98" s="528" t="str">
        <f>VLOOKUP($A98&amp;"-"&amp;X$4,'04施策の客観指標'!$A$4:$AU$1029,COLUMN('04施策の客観指標'!$AP:$AP),FALSE)</f>
        <v>-</v>
      </c>
      <c r="Y98" s="528" t="str">
        <f>VLOOKUP($A98&amp;"-"&amp;Y$4,'04施策の客観指標'!$A$4:$AU$1029,COLUMN('04施策の客観指標'!$AP:$AP),FALSE)</f>
        <v>-</v>
      </c>
      <c r="Z98" s="528" t="str">
        <f>VLOOKUP($A98&amp;"-"&amp;Z$4,'04施策の客観指標'!$A$4:$AU$1029,COLUMN('04施策の客観指標'!$AP:$AP),FALSE)</f>
        <v>-</v>
      </c>
      <c r="AA98" s="529" t="str">
        <f>VLOOKUP($A98&amp;"-"&amp;AA$4,'04施策の客観指標'!$A$4:$AU$1029,COLUMN('04施策の客観指標'!$AP:$AP),FALSE)</f>
        <v>-</v>
      </c>
      <c r="AB98" s="547" t="str">
        <f t="shared" si="362"/>
        <v>-</v>
      </c>
      <c r="AC98" s="252" t="str">
        <f>VLOOKUP($A98&amp;"-"&amp;S$4,'04施策の客観指標'!$A$4:$AU$1029,COLUMN('04施策の客観指標'!$AU:$AU),FALSE)</f>
        <v>-</v>
      </c>
      <c r="AD98" s="38" t="str">
        <f>VLOOKUP($A98&amp;"-"&amp;T$4,'04施策の客観指標'!$A$4:$AU$1029,COLUMN('04施策の客観指標'!$AU:$AU),FALSE)</f>
        <v>-</v>
      </c>
      <c r="AE98" s="38" t="str">
        <f>VLOOKUP($A98&amp;"-"&amp;U$4,'04施策の客観指標'!$A$4:$AU$1029,COLUMN('04施策の客観指標'!$AU:$AU),FALSE)</f>
        <v>-</v>
      </c>
      <c r="AF98" s="38" t="str">
        <f>VLOOKUP($A98&amp;"-"&amp;V$4,'04施策の客観指標'!$A$4:$AU$1029,COLUMN('04施策の客観指標'!$AU:$AU),FALSE)</f>
        <v>-</v>
      </c>
      <c r="AG98" s="38" t="str">
        <f>VLOOKUP($A98&amp;"-"&amp;W$4,'04施策の客観指標'!$A$4:$AU$1029,COLUMN('04施策の客観指標'!$AU:$AU),FALSE)</f>
        <v>-</v>
      </c>
      <c r="AH98" s="38" t="str">
        <f>VLOOKUP($A98&amp;"-"&amp;X$4,'04施策の客観指標'!$A$4:$AU$1029,COLUMN('04施策の客観指標'!$AU:$AU),FALSE)</f>
        <v>-</v>
      </c>
      <c r="AI98" s="38" t="str">
        <f>VLOOKUP($A98&amp;"-"&amp;Y$4,'04施策の客観指標'!$A$4:$AU$1029,COLUMN('04施策の客観指標'!$AU:$AU),FALSE)</f>
        <v>-</v>
      </c>
      <c r="AJ98" s="38" t="str">
        <f>VLOOKUP($A98&amp;"-"&amp;Z$4,'04施策の客観指標'!$A$4:$AU$1029,COLUMN('04施策の客観指標'!$AU:$AU),FALSE)</f>
        <v>-</v>
      </c>
      <c r="AK98" s="38" t="str">
        <f>VLOOKUP($A98&amp;"-"&amp;AA$4,'04施策の客観指標'!$A$4:$AU$1029,COLUMN('04施策の客観指標'!$AU:$AU),FALSE)</f>
        <v>-</v>
      </c>
      <c r="AL98" s="82">
        <f t="shared" si="440"/>
        <v>0</v>
      </c>
      <c r="AM98" s="37" t="str">
        <f t="shared" si="441"/>
        <v/>
      </c>
      <c r="AN98" s="38" t="str">
        <f t="shared" si="442"/>
        <v/>
      </c>
      <c r="AO98" s="38" t="str">
        <f t="shared" si="443"/>
        <v/>
      </c>
      <c r="AP98" s="38" t="str">
        <f t="shared" si="444"/>
        <v/>
      </c>
      <c r="AQ98" s="38" t="str">
        <f t="shared" si="445"/>
        <v/>
      </c>
      <c r="AR98" s="38" t="str">
        <f t="shared" si="446"/>
        <v/>
      </c>
      <c r="AS98" s="38" t="str">
        <f t="shared" si="447"/>
        <v/>
      </c>
      <c r="AT98" s="38" t="str">
        <f t="shared" si="448"/>
        <v/>
      </c>
      <c r="AU98" s="253" t="str">
        <f t="shared" si="449"/>
        <v/>
      </c>
      <c r="AV98" s="81" t="str">
        <f t="shared" si="479"/>
        <v>-</v>
      </c>
      <c r="AW98" s="534" t="str">
        <f>IF($K98="○",VLOOKUP($C98&amp;"-"&amp;AW$4,'05市民生活実感調査'!$A$3:$BC$218,COLUMN('05市民生活実感調査'!$O:$O),FALSE),"-")</f>
        <v>-</v>
      </c>
      <c r="AX98" s="535" t="str">
        <f>IF($L98="○",VLOOKUP($C98&amp;"-"&amp;AX$4,'05市民生活実感調査'!$A$3:$BC$218,COLUMN('05市民生活実感調査'!$O:$O),FALSE),"-")</f>
        <v>b</v>
      </c>
      <c r="AY98" s="535" t="str">
        <f>IF($M98="○",VLOOKUP($C98&amp;"-"&amp;AY$4,'05市民生活実感調査'!$A$3:$BC$218,COLUMN('05市民生活実感調査'!$O:$O),FALSE),"-")</f>
        <v>-</v>
      </c>
      <c r="AZ98" s="535" t="str">
        <f>IF($N98="○",VLOOKUP($C98&amp;"-"&amp;AZ$4,'05市民生活実感調査'!$A$3:$BC$218,COLUMN('05市民生活実感調査'!$O:$O),FALSE),"-")</f>
        <v>-</v>
      </c>
      <c r="BA98" s="535" t="str">
        <f>IF($O98="○",VLOOKUP($C98&amp;"-"&amp;BA$4,'05市民生活実感調査'!$A$3:$BC$218,COLUMN('05市民生活実感調査'!$O:$O),FALSE),"-")</f>
        <v>-</v>
      </c>
      <c r="BB98" s="535" t="str">
        <f>IF($P98="○",VLOOKUP($C98&amp;"-"&amp;BB$4,'05市民生活実感調査'!$A$3:$BC$218,COLUMN('05市民生活実感調査'!$O:$O),FALSE),"-")</f>
        <v>-</v>
      </c>
      <c r="BC98" s="535" t="str">
        <f>IF($Q98="○",VLOOKUP($C98&amp;"-"&amp;BC$4,'05市民生活実感調査'!$A$3:$BC$218,COLUMN('05市民生活実感調査'!$O:$O),FALSE),"-")</f>
        <v>-</v>
      </c>
      <c r="BD98" s="535" t="str">
        <f>IF($R98="○",VLOOKUP($C98&amp;"-"&amp;BD$4,'05市民生活実感調査'!$A$3:$BC$218,COLUMN('05市民生活実感調査'!$O:$O),FALSE),"-")</f>
        <v>-</v>
      </c>
      <c r="BE98" s="536" t="str">
        <f t="shared" si="363"/>
        <v>b</v>
      </c>
      <c r="BF98" s="37" t="str">
        <f t="shared" si="450"/>
        <v/>
      </c>
      <c r="BG98" s="38">
        <f t="shared" si="451"/>
        <v>3</v>
      </c>
      <c r="BH98" s="38" t="str">
        <f t="shared" si="452"/>
        <v/>
      </c>
      <c r="BI98" s="38" t="str">
        <f t="shared" si="453"/>
        <v/>
      </c>
      <c r="BJ98" s="38" t="str">
        <f t="shared" si="454"/>
        <v/>
      </c>
      <c r="BK98" s="38" t="str">
        <f t="shared" si="455"/>
        <v/>
      </c>
      <c r="BL98" s="38" t="str">
        <f t="shared" si="456"/>
        <v/>
      </c>
      <c r="BM98" s="38" t="str">
        <f t="shared" si="457"/>
        <v/>
      </c>
      <c r="BN98" s="41">
        <f t="shared" si="458"/>
        <v>0.75</v>
      </c>
      <c r="BO98" s="264" t="s">
        <v>124</v>
      </c>
      <c r="BP98" s="161" t="s">
        <v>2238</v>
      </c>
      <c r="BQ98" s="586" t="str">
        <f>VLOOKUP(AB98&amp;BE98&amp;BO98,[25]プルダウン!$AC$2:$AD$71,2,FALSE)</f>
        <v>B</v>
      </c>
      <c r="BR98" s="587" t="str">
        <f>VLOOKUP(BQ98,プルダウン!$A$1:$B$6,2,FALSE)</f>
        <v>政策の目的がかなり達成されている</v>
      </c>
      <c r="BS98" s="11"/>
      <c r="BT98" s="20"/>
      <c r="BU98" s="5" t="s">
        <v>2263</v>
      </c>
      <c r="BV98" s="296" t="s">
        <v>2574</v>
      </c>
      <c r="BW98" s="115" t="str">
        <f>VLOOKUP($A98&amp;"-"&amp;BW$4,'04施策の客観指標'!$A$4:$AU$1029,COLUMN('04施策の客観指標'!$AQ:$AQ),FALSE)</f>
        <v>-</v>
      </c>
      <c r="BX98" s="7" t="str">
        <f>VLOOKUP($A98&amp;"-"&amp;BX$4,'04施策の客観指標'!$A$4:$AU$1029,COLUMN('04施策の客観指標'!$AQ:$AQ),FALSE)</f>
        <v>-</v>
      </c>
      <c r="BY98" s="7" t="str">
        <f>VLOOKUP($A98&amp;"-"&amp;BY$4,'04施策の客観指標'!$A$4:$AU$1029,COLUMN('04施策の客観指標'!$AQ:$AQ),FALSE)</f>
        <v>-</v>
      </c>
      <c r="BZ98" s="7" t="str">
        <f>VLOOKUP($A98&amp;"-"&amp;BZ$4,'04施策の客観指標'!$A$4:$AU$1029,COLUMN('04施策の客観指標'!$AQ:$AQ),FALSE)</f>
        <v>-</v>
      </c>
      <c r="CA98" s="7" t="str">
        <f>VLOOKUP($A98&amp;"-"&amp;CA$4,'04施策の客観指標'!$A$4:$AU$1029,COLUMN('04施策の客観指標'!$AQ:$AQ),FALSE)</f>
        <v>-</v>
      </c>
      <c r="CB98" s="7" t="str">
        <f>VLOOKUP($A98&amp;"-"&amp;CB$4,'04施策の客観指標'!$A$4:$AU$1029,COLUMN('04施策の客観指標'!$AQ:$AQ),FALSE)</f>
        <v>-</v>
      </c>
      <c r="CC98" s="7" t="str">
        <f>VLOOKUP($A98&amp;"-"&amp;CC$4,'04施策の客観指標'!$A$4:$AU$1029,COLUMN('04施策の客観指標'!$AQ:$AQ),FALSE)</f>
        <v>-</v>
      </c>
      <c r="CD98" s="7" t="str">
        <f>VLOOKUP($A98&amp;"-"&amp;CD$4,'04施策の客観指標'!$A$4:$AU$1029,COLUMN('04施策の客観指標'!$AQ:$AQ),FALSE)</f>
        <v>-</v>
      </c>
      <c r="CE98" s="7" t="str">
        <f>VLOOKUP($A98&amp;"-"&amp;CE$4,'04施策の客観指標'!$A$4:$AU$1029,COLUMN('04施策の客観指標'!$AQ:$AQ),FALSE)</f>
        <v>-</v>
      </c>
      <c r="CF98" s="109" t="e">
        <f t="shared" si="364"/>
        <v>#DIV/0!</v>
      </c>
      <c r="CG98" s="37" t="str">
        <f>VLOOKUP($A98&amp;"-"&amp;BW$4,'04施策の客観指標'!$A$4:$AU$1029,COLUMN('04施策の客観指標'!$AU:$AU),FALSE)</f>
        <v>-</v>
      </c>
      <c r="CH98" s="38" t="str">
        <f>VLOOKUP($A98&amp;"-"&amp;BX$4,'04施策の客観指標'!$A$4:$AU$1029,COLUMN('04施策の客観指標'!$AU:$AU),FALSE)</f>
        <v>-</v>
      </c>
      <c r="CI98" s="38" t="str">
        <f>VLOOKUP($A98&amp;"-"&amp;BY$4,'04施策の客観指標'!$A$4:$AU$1029,COLUMN('04施策の客観指標'!$AU:$AU),FALSE)</f>
        <v>-</v>
      </c>
      <c r="CJ98" s="38" t="str">
        <f>VLOOKUP($A98&amp;"-"&amp;BZ$4,'04施策の客観指標'!$A$4:$AU$1029,COLUMN('04施策の客観指標'!$AU:$AU),FALSE)</f>
        <v>-</v>
      </c>
      <c r="CK98" s="38" t="str">
        <f>VLOOKUP($A98&amp;"-"&amp;CA$4,'04施策の客観指標'!$A$4:$AU$1029,COLUMN('04施策の客観指標'!$AU:$AU),FALSE)</f>
        <v>-</v>
      </c>
      <c r="CL98" s="38" t="str">
        <f>VLOOKUP($A98&amp;"-"&amp;CB$4,'04施策の客観指標'!$A$4:$AU$1029,COLUMN('04施策の客観指標'!$AU:$AU),FALSE)</f>
        <v>-</v>
      </c>
      <c r="CM98" s="38" t="str">
        <f>VLOOKUP($A98&amp;"-"&amp;CC$4,'04施策の客観指標'!$A$4:$AU$1029,COLUMN('04施策の客観指標'!$AU:$AU),FALSE)</f>
        <v>-</v>
      </c>
      <c r="CN98" s="38" t="str">
        <f>VLOOKUP($A98&amp;"-"&amp;CD$4,'04施策の客観指標'!$A$4:$AU$1029,COLUMN('04施策の客観指標'!$AU:$AU),FALSE)</f>
        <v>-</v>
      </c>
      <c r="CO98" s="38" t="str">
        <f>VLOOKUP($A98&amp;"-"&amp;CE$4,'04施策の客観指標'!$A$4:$AU$1029,COLUMN('04施策の客観指標'!$AU:$AU),FALSE)</f>
        <v>-</v>
      </c>
      <c r="CP98" s="82">
        <f t="shared" si="365"/>
        <v>0</v>
      </c>
      <c r="CQ98" s="37" t="str">
        <f t="shared" si="301"/>
        <v/>
      </c>
      <c r="CR98" s="38" t="str">
        <f t="shared" si="302"/>
        <v/>
      </c>
      <c r="CS98" s="38" t="str">
        <f t="shared" si="303"/>
        <v/>
      </c>
      <c r="CT98" s="38" t="str">
        <f t="shared" si="304"/>
        <v/>
      </c>
      <c r="CU98" s="38" t="str">
        <f t="shared" si="305"/>
        <v/>
      </c>
      <c r="CV98" s="38" t="str">
        <f t="shared" si="306"/>
        <v/>
      </c>
      <c r="CW98" s="38" t="str">
        <f t="shared" si="307"/>
        <v/>
      </c>
      <c r="CX98" s="38" t="str">
        <f t="shared" si="308"/>
        <v/>
      </c>
      <c r="CY98" s="38" t="str">
        <f t="shared" si="309"/>
        <v/>
      </c>
      <c r="CZ98" s="41" t="e">
        <f t="shared" si="366"/>
        <v>#DIV/0!</v>
      </c>
      <c r="DA98" s="37" t="str">
        <f>IF($K98="○",VLOOKUP($C98&amp;"-"&amp;DA$4,'05市民生活実感調査'!$A$3:$BC$218,COLUMN('05市民生活実感調査'!$Y:$Y),FALSE),"-")</f>
        <v>-</v>
      </c>
      <c r="DB98" s="38" t="str">
        <f>IF($L98="○",VLOOKUP($C98&amp;"-"&amp;DB$4,'05市民生活実感調査'!$A$3:$BC$218,COLUMN('05市民生活実感調査'!$Y:$Y),FALSE),"-")</f>
        <v>-</v>
      </c>
      <c r="DC98" s="38" t="str">
        <f>IF($M98="○",VLOOKUP($C98&amp;"-"&amp;DC$4,'05市民生活実感調査'!$A$3:$BC$218,COLUMN('05市民生活実感調査'!$Y:$Y),FALSE),"-")</f>
        <v>-</v>
      </c>
      <c r="DD98" s="38" t="str">
        <f>IF($N98="○",VLOOKUP($C98&amp;"-"&amp;DD$4,'05市民生活実感調査'!$A$3:$BC$218,COLUMN('05市民生活実感調査'!$Y:$Y),FALSE),"-")</f>
        <v>-</v>
      </c>
      <c r="DE98" s="38" t="str">
        <f>IF($O98="○",VLOOKUP($C98&amp;"-"&amp;DE$4,'05市民生活実感調査'!$A$3:$BC$218,COLUMN('05市民生活実感調査'!$Y:$Y),FALSE),"-")</f>
        <v>-</v>
      </c>
      <c r="DF98" s="38" t="str">
        <f>IF($P98="○",VLOOKUP($C98&amp;"-"&amp;DF$4,'05市民生活実感調査'!$A$3:$BC$218,COLUMN('05市民生活実感調査'!$Y:$Y),FALSE),"-")</f>
        <v>-</v>
      </c>
      <c r="DG98" s="38" t="str">
        <f>IF($Q98="○",VLOOKUP($C98&amp;"-"&amp;DG$4,'05市民生活実感調査'!$A$3:$BC$218,COLUMN('05市民生活実感調査'!$Y:$Y),FALSE),"-")</f>
        <v>-</v>
      </c>
      <c r="DH98" s="38" t="str">
        <f>IF($R98="○",VLOOKUP($C98&amp;"-"&amp;DH$4,'05市民生活実感調査'!$A$3:$BC$218,COLUMN('05市民生活実感調査'!$Y:$Y),FALSE),"-")</f>
        <v>-</v>
      </c>
      <c r="DI98" s="109" t="e">
        <f t="shared" si="367"/>
        <v>#DIV/0!</v>
      </c>
      <c r="DJ98" s="37" t="str">
        <f t="shared" si="368"/>
        <v/>
      </c>
      <c r="DK98" s="38" t="str">
        <f t="shared" si="310"/>
        <v/>
      </c>
      <c r="DL98" s="38" t="str">
        <f t="shared" si="311"/>
        <v/>
      </c>
      <c r="DM98" s="38" t="str">
        <f t="shared" si="312"/>
        <v/>
      </c>
      <c r="DN98" s="38" t="str">
        <f t="shared" si="313"/>
        <v/>
      </c>
      <c r="DO98" s="38" t="str">
        <f t="shared" si="314"/>
        <v/>
      </c>
      <c r="DP98" s="38" t="str">
        <f t="shared" si="315"/>
        <v/>
      </c>
      <c r="DQ98" s="38" t="str">
        <f t="shared" si="316"/>
        <v/>
      </c>
      <c r="DR98" s="41" t="e">
        <f t="shared" si="369"/>
        <v>#DIV/0!</v>
      </c>
      <c r="DS98" s="13" t="str">
        <f t="shared" si="370"/>
        <v>客観指標</v>
      </c>
      <c r="DT98" s="5" t="str">
        <f t="shared" si="371"/>
        <v>客観指標が，様々なライフステージ等の変化に対応するすまいの供給状況を具体的に数値で示しているため</v>
      </c>
      <c r="DU98" s="108" t="e">
        <f>VLOOKUP(CF98&amp;DI98&amp;DS98,プルダウン!$AC$2:$AD$51,2,FALSE)</f>
        <v>#DIV/0!</v>
      </c>
      <c r="DV98" s="12" t="e">
        <f>VLOOKUP(DU98,プルダウン!$A$1:$B$6,2,FALSE)</f>
        <v>#DIV/0!</v>
      </c>
      <c r="DW98" s="11"/>
      <c r="DX98" s="12"/>
      <c r="DY98" s="22" t="s">
        <v>81</v>
      </c>
      <c r="DZ98" s="116"/>
      <c r="EA98" s="115" t="str">
        <f>VLOOKUP($A98&amp;"-"&amp;EA$4,'04施策の客観指標'!$A$4:$AU$1029,COLUMN('04施策の客観指標'!$AR:$AR),FALSE)</f>
        <v>-</v>
      </c>
      <c r="EB98" s="7" t="str">
        <f>VLOOKUP($A98&amp;"-"&amp;EB$4,'04施策の客観指標'!$A$4:$AU$1029,COLUMN('04施策の客観指標'!$AR:$AR),FALSE)</f>
        <v>-</v>
      </c>
      <c r="EC98" s="7" t="str">
        <f>VLOOKUP($A98&amp;"-"&amp;EC$4,'04施策の客観指標'!$A$4:$AU$1029,COLUMN('04施策の客観指標'!$AR:$AR),FALSE)</f>
        <v>-</v>
      </c>
      <c r="ED98" s="7" t="str">
        <f>VLOOKUP($A98&amp;"-"&amp;ED$4,'04施策の客観指標'!$A$4:$AU$1029,COLUMN('04施策の客観指標'!$AR:$AR),FALSE)</f>
        <v>-</v>
      </c>
      <c r="EE98" s="7" t="str">
        <f>VLOOKUP($A98&amp;"-"&amp;EE$4,'04施策の客観指標'!$A$4:$AU$1029,COLUMN('04施策の客観指標'!$AR:$AR),FALSE)</f>
        <v>-</v>
      </c>
      <c r="EF98" s="7" t="str">
        <f>VLOOKUP($A98&amp;"-"&amp;EF$4,'04施策の客観指標'!$A$4:$AU$1029,COLUMN('04施策の客観指標'!$AR:$AR),FALSE)</f>
        <v>-</v>
      </c>
      <c r="EG98" s="7" t="str">
        <f>VLOOKUP($A98&amp;"-"&amp;EG$4,'04施策の客観指標'!$A$4:$AU$1029,COLUMN('04施策の客観指標'!$AR:$AR),FALSE)</f>
        <v>-</v>
      </c>
      <c r="EH98" s="7" t="str">
        <f>VLOOKUP($A98&amp;"-"&amp;EH$4,'04施策の客観指標'!$A$4:$AU$1029,COLUMN('04施策の客観指標'!$AR:$AR),FALSE)</f>
        <v>-</v>
      </c>
      <c r="EI98" s="7" t="str">
        <f>VLOOKUP($A98&amp;"-"&amp;EI$4,'04施策の客観指標'!$A$4:$AU$1029,COLUMN('04施策の客観指標'!$AR:$AR),FALSE)</f>
        <v>-</v>
      </c>
      <c r="EJ98" s="109" t="e">
        <f t="shared" si="372"/>
        <v>#DIV/0!</v>
      </c>
      <c r="EK98" s="37" t="str">
        <f>VLOOKUP($A98&amp;"-"&amp;EA$4,'04施策の客観指標'!$A$4:$AU$1029,COLUMN('04施策の客観指標'!$AU:$AU),FALSE)</f>
        <v>-</v>
      </c>
      <c r="EL98" s="38" t="str">
        <f>VLOOKUP($A98&amp;"-"&amp;EB$4,'04施策の客観指標'!$A$4:$AU$1029,COLUMN('04施策の客観指標'!$AU:$AU),FALSE)</f>
        <v>-</v>
      </c>
      <c r="EM98" s="38" t="str">
        <f>VLOOKUP($A98&amp;"-"&amp;EC$4,'04施策の客観指標'!$A$4:$AU$1029,COLUMN('04施策の客観指標'!$AU:$AU),FALSE)</f>
        <v>-</v>
      </c>
      <c r="EN98" s="38" t="str">
        <f>VLOOKUP($A98&amp;"-"&amp;ED$4,'04施策の客観指標'!$A$4:$AU$1029,COLUMN('04施策の客観指標'!$AU:$AU),FALSE)</f>
        <v>-</v>
      </c>
      <c r="EO98" s="38" t="str">
        <f>VLOOKUP($A98&amp;"-"&amp;EE$4,'04施策の客観指標'!$A$4:$AU$1029,COLUMN('04施策の客観指標'!$AU:$AU),FALSE)</f>
        <v>-</v>
      </c>
      <c r="EP98" s="38" t="str">
        <f>VLOOKUP($A98&amp;"-"&amp;EF$4,'04施策の客観指標'!$A$4:$AU$1029,COLUMN('04施策の客観指標'!$AU:$AU),FALSE)</f>
        <v>-</v>
      </c>
      <c r="EQ98" s="38" t="str">
        <f>VLOOKUP($A98&amp;"-"&amp;EG$4,'04施策の客観指標'!$A$4:$AU$1029,COLUMN('04施策の客観指標'!$AU:$AU),FALSE)</f>
        <v>-</v>
      </c>
      <c r="ER98" s="38" t="str">
        <f>VLOOKUP($A98&amp;"-"&amp;EH$4,'04施策の客観指標'!$A$4:$AU$1029,COLUMN('04施策の客観指標'!$AU:$AU),FALSE)</f>
        <v>-</v>
      </c>
      <c r="ES98" s="38" t="str">
        <f>VLOOKUP($A98&amp;"-"&amp;EI$4,'04施策の客観指標'!$A$4:$AU$1029,COLUMN('04施策の客観指標'!$AU:$AU),FALSE)</f>
        <v>-</v>
      </c>
      <c r="ET98" s="82">
        <f t="shared" si="373"/>
        <v>0</v>
      </c>
      <c r="EU98" s="37" t="str">
        <f t="shared" si="374"/>
        <v/>
      </c>
      <c r="EV98" s="38" t="str">
        <f t="shared" si="317"/>
        <v/>
      </c>
      <c r="EW98" s="38" t="str">
        <f t="shared" si="318"/>
        <v/>
      </c>
      <c r="EX98" s="38" t="str">
        <f t="shared" si="319"/>
        <v/>
      </c>
      <c r="EY98" s="38" t="str">
        <f t="shared" si="320"/>
        <v/>
      </c>
      <c r="EZ98" s="38" t="str">
        <f t="shared" si="321"/>
        <v/>
      </c>
      <c r="FA98" s="38" t="str">
        <f t="shared" si="322"/>
        <v/>
      </c>
      <c r="FB98" s="38" t="str">
        <f t="shared" si="323"/>
        <v/>
      </c>
      <c r="FC98" s="38" t="str">
        <f t="shared" si="324"/>
        <v/>
      </c>
      <c r="FD98" s="41" t="e">
        <f t="shared" si="375"/>
        <v>#DIV/0!</v>
      </c>
      <c r="FE98" s="37" t="str">
        <f>IF($K98="○",VLOOKUP($C98&amp;"-"&amp;FE$4,'05市民生活実感調査'!$A$3:$BC$218,COLUMN('05市民生活実感調査'!$AI:$AI),FALSE),"-")</f>
        <v>-</v>
      </c>
      <c r="FF98" s="38" t="str">
        <f>IF($L98="○",VLOOKUP($C98&amp;"-"&amp;FF$4,'05市民生活実感調査'!$A$3:$BC$218,COLUMN('05市民生活実感調査'!$AI:$AI),FALSE),"-")</f>
        <v>-</v>
      </c>
      <c r="FG98" s="38" t="str">
        <f>IF($M98="○",VLOOKUP($C98&amp;"-"&amp;FG$4,'05市民生活実感調査'!$A$3:$BC$218,COLUMN('05市民生活実感調査'!$AI:$AI),FALSE),"-")</f>
        <v>-</v>
      </c>
      <c r="FH98" s="38" t="str">
        <f>IF($N98="○",VLOOKUP($C98&amp;"-"&amp;FH$4,'05市民生活実感調査'!$A$3:$BC$218,COLUMN('05市民生活実感調査'!$AI:$AI),FALSE),"-")</f>
        <v>-</v>
      </c>
      <c r="FI98" s="38" t="str">
        <f>IF($O98="○",VLOOKUP($C98&amp;"-"&amp;FI$4,'05市民生活実感調査'!$A$3:$BC$218,COLUMN('05市民生活実感調査'!$AI:$AI),FALSE),"-")</f>
        <v>-</v>
      </c>
      <c r="FJ98" s="38" t="str">
        <f>IF($P98="○",VLOOKUP($C98&amp;"-"&amp;FJ$4,'05市民生活実感調査'!$A$3:$BC$218,COLUMN('05市民生活実感調査'!$AI:$AI),FALSE),"-")</f>
        <v>-</v>
      </c>
      <c r="FK98" s="38" t="str">
        <f>IF($Q98="○",VLOOKUP($C98&amp;"-"&amp;FK$4,'05市民生活実感調査'!$A$3:$BC$218,COLUMN('05市民生活実感調査'!$AI:$AI),FALSE),"-")</f>
        <v>-</v>
      </c>
      <c r="FL98" s="38" t="str">
        <f>IF($R98="○",VLOOKUP($C98&amp;"-"&amp;FL$4,'05市民生活実感調査'!$A$3:$BC$218,COLUMN('05市民生活実感調査'!$AI:$AI),FALSE),"-")</f>
        <v>-</v>
      </c>
      <c r="FM98" s="109" t="e">
        <f t="shared" si="376"/>
        <v>#DIV/0!</v>
      </c>
      <c r="FN98" s="37" t="str">
        <f t="shared" si="377"/>
        <v/>
      </c>
      <c r="FO98" s="38" t="str">
        <f t="shared" si="325"/>
        <v/>
      </c>
      <c r="FP98" s="38" t="str">
        <f t="shared" si="326"/>
        <v/>
      </c>
      <c r="FQ98" s="38" t="str">
        <f t="shared" si="327"/>
        <v/>
      </c>
      <c r="FR98" s="38" t="str">
        <f t="shared" si="328"/>
        <v/>
      </c>
      <c r="FS98" s="38" t="str">
        <f t="shared" si="329"/>
        <v/>
      </c>
      <c r="FT98" s="38" t="str">
        <f t="shared" si="330"/>
        <v/>
      </c>
      <c r="FU98" s="38" t="str">
        <f t="shared" si="331"/>
        <v/>
      </c>
      <c r="FV98" s="41" t="e">
        <f t="shared" si="378"/>
        <v>#DIV/0!</v>
      </c>
      <c r="FW98" s="13" t="str">
        <f t="shared" si="379"/>
        <v>客観指標</v>
      </c>
      <c r="FX98" s="5" t="str">
        <f t="shared" si="380"/>
        <v>客観指標が，様々なライフステージ等の変化に対応するすまいの供給状況を具体的に数値で示しているため</v>
      </c>
      <c r="FY98" s="108" t="e">
        <f>VLOOKUP(EJ98&amp;FM98&amp;FW98,プルダウン!$AC$2:$AD$51,2,FALSE)</f>
        <v>#DIV/0!</v>
      </c>
      <c r="FZ98" s="12" t="e">
        <f>VLOOKUP(FY98,プルダウン!$A$1:$B$6,2,FALSE)</f>
        <v>#DIV/0!</v>
      </c>
      <c r="GA98" s="11"/>
      <c r="GB98" s="12"/>
      <c r="GC98" s="22" t="s">
        <v>81</v>
      </c>
      <c r="GD98" s="116"/>
      <c r="GE98" s="115" t="str">
        <f>VLOOKUP($A98&amp;"-"&amp;GE$4,'04施策の客観指標'!$A$4:$AU$1029,COLUMN('04施策の客観指標'!$AS:$AS),FALSE)</f>
        <v>-</v>
      </c>
      <c r="GF98" s="7" t="str">
        <f>VLOOKUP($A98&amp;"-"&amp;GF$4,'04施策の客観指標'!$A$4:$AU$1029,COLUMN('04施策の客観指標'!$AS:$AS),FALSE)</f>
        <v>-</v>
      </c>
      <c r="GG98" s="7" t="str">
        <f>VLOOKUP($A98&amp;"-"&amp;GG$4,'04施策の客観指標'!$A$4:$AU$1029,COLUMN('04施策の客観指標'!$AS:$AS),FALSE)</f>
        <v>-</v>
      </c>
      <c r="GH98" s="7" t="str">
        <f>VLOOKUP($A98&amp;"-"&amp;GH$4,'04施策の客観指標'!$A$4:$AU$1029,COLUMN('04施策の客観指標'!$AS:$AS),FALSE)</f>
        <v>-</v>
      </c>
      <c r="GI98" s="7" t="str">
        <f>VLOOKUP($A98&amp;"-"&amp;GI$4,'04施策の客観指標'!$A$4:$AU$1029,COLUMN('04施策の客観指標'!$AS:$AS),FALSE)</f>
        <v>-</v>
      </c>
      <c r="GJ98" s="7" t="str">
        <f>VLOOKUP($A98&amp;"-"&amp;GJ$4,'04施策の客観指標'!$A$4:$AU$1029,COLUMN('04施策の客観指標'!$AS:$AS),FALSE)</f>
        <v>-</v>
      </c>
      <c r="GK98" s="7" t="str">
        <f>VLOOKUP($A98&amp;"-"&amp;GK$4,'04施策の客観指標'!$A$4:$AU$1029,COLUMN('04施策の客観指標'!$AS:$AS),FALSE)</f>
        <v>-</v>
      </c>
      <c r="GL98" s="7" t="str">
        <f>VLOOKUP($A98&amp;"-"&amp;GL$4,'04施策の客観指標'!$A$4:$AU$1029,COLUMN('04施策の客観指標'!$AS:$AS),FALSE)</f>
        <v>-</v>
      </c>
      <c r="GM98" s="7" t="str">
        <f>VLOOKUP($A98&amp;"-"&amp;GM$4,'04施策の客観指標'!$A$4:$AU$1029,COLUMN('04施策の客観指標'!$AS:$AS),FALSE)</f>
        <v>-</v>
      </c>
      <c r="GN98" s="109" t="e">
        <f t="shared" si="381"/>
        <v>#DIV/0!</v>
      </c>
      <c r="GO98" s="37" t="str">
        <f>VLOOKUP($A98&amp;"-"&amp;GE$4,'04施策の客観指標'!$A$4:$AU$1029,COLUMN('04施策の客観指標'!$AU:$AU),FALSE)</f>
        <v>-</v>
      </c>
      <c r="GP98" s="38" t="str">
        <f>VLOOKUP($A98&amp;"-"&amp;GF$4,'04施策の客観指標'!$A$4:$AU$1029,COLUMN('04施策の客観指標'!$AU:$AU),FALSE)</f>
        <v>-</v>
      </c>
      <c r="GQ98" s="38" t="str">
        <f>VLOOKUP($A98&amp;"-"&amp;GG$4,'04施策の客観指標'!$A$4:$AU$1029,COLUMN('04施策の客観指標'!$AU:$AU),FALSE)</f>
        <v>-</v>
      </c>
      <c r="GR98" s="38" t="str">
        <f>VLOOKUP($A98&amp;"-"&amp;GH$4,'04施策の客観指標'!$A$4:$AU$1029,COLUMN('04施策の客観指標'!$AU:$AU),FALSE)</f>
        <v>-</v>
      </c>
      <c r="GS98" s="38" t="str">
        <f>VLOOKUP($A98&amp;"-"&amp;GI$4,'04施策の客観指標'!$A$4:$AU$1029,COLUMN('04施策の客観指標'!$AU:$AU),FALSE)</f>
        <v>-</v>
      </c>
      <c r="GT98" s="38" t="str">
        <f>VLOOKUP($A98&amp;"-"&amp;GJ$4,'04施策の客観指標'!$A$4:$AU$1029,COLUMN('04施策の客観指標'!$AU:$AU),FALSE)</f>
        <v>-</v>
      </c>
      <c r="GU98" s="38" t="str">
        <f>VLOOKUP($A98&amp;"-"&amp;GK$4,'04施策の客観指標'!$A$4:$AU$1029,COLUMN('04施策の客観指標'!$AU:$AU),FALSE)</f>
        <v>-</v>
      </c>
      <c r="GV98" s="38" t="str">
        <f>VLOOKUP($A98&amp;"-"&amp;GL$4,'04施策の客観指標'!$A$4:$AU$1029,COLUMN('04施策の客観指標'!$AU:$AU),FALSE)</f>
        <v>-</v>
      </c>
      <c r="GW98" s="38" t="str">
        <f>VLOOKUP($A98&amp;"-"&amp;GM$4,'04施策の客観指標'!$A$4:$AU$1029,COLUMN('04施策の客観指標'!$AU:$AU),FALSE)</f>
        <v>-</v>
      </c>
      <c r="GX98" s="82">
        <f t="shared" si="382"/>
        <v>0</v>
      </c>
      <c r="GY98" s="37" t="str">
        <f t="shared" si="383"/>
        <v/>
      </c>
      <c r="GZ98" s="38" t="str">
        <f t="shared" si="332"/>
        <v/>
      </c>
      <c r="HA98" s="38" t="str">
        <f t="shared" si="333"/>
        <v/>
      </c>
      <c r="HB98" s="38" t="str">
        <f t="shared" si="334"/>
        <v/>
      </c>
      <c r="HC98" s="38" t="str">
        <f t="shared" si="335"/>
        <v/>
      </c>
      <c r="HD98" s="38" t="str">
        <f t="shared" si="336"/>
        <v/>
      </c>
      <c r="HE98" s="38" t="str">
        <f t="shared" si="337"/>
        <v/>
      </c>
      <c r="HF98" s="38" t="str">
        <f t="shared" si="338"/>
        <v/>
      </c>
      <c r="HG98" s="38" t="str">
        <f t="shared" si="339"/>
        <v/>
      </c>
      <c r="HH98" s="41" t="e">
        <f t="shared" si="384"/>
        <v>#DIV/0!</v>
      </c>
      <c r="HI98" s="37" t="str">
        <f>IF($K98="○",VLOOKUP($C98&amp;"-"&amp;HI$4,'05市民生活実感調査'!$A$3:$BC$218,COLUMN('05市民生活実感調査'!$AS:$AS),FALSE),"-")</f>
        <v>-</v>
      </c>
      <c r="HJ98" s="38" t="str">
        <f>IF($L98="○",VLOOKUP($C98&amp;"-"&amp;HJ$4,'05市民生活実感調査'!$A$3:$BC$218,COLUMN('05市民生活実感調査'!$AS:$AS),FALSE),"-")</f>
        <v>-</v>
      </c>
      <c r="HK98" s="38" t="str">
        <f>IF($M98="○",VLOOKUP($C98&amp;"-"&amp;HK$4,'05市民生活実感調査'!$A$3:$BC$218,COLUMN('05市民生活実感調査'!$AS:$AS),FALSE),"-")</f>
        <v>-</v>
      </c>
      <c r="HL98" s="38" t="str">
        <f>IF($N98="○",VLOOKUP($C98&amp;"-"&amp;HL$4,'05市民生活実感調査'!$A$3:$BC$218,COLUMN('05市民生活実感調査'!$AS:$AS),FALSE),"-")</f>
        <v>-</v>
      </c>
      <c r="HM98" s="38" t="str">
        <f>IF($O98="○",VLOOKUP($C98&amp;"-"&amp;HM$4,'05市民生活実感調査'!$A$3:$BC$218,COLUMN('05市民生活実感調査'!$AS:$AS),FALSE),"-")</f>
        <v>-</v>
      </c>
      <c r="HN98" s="38" t="str">
        <f>IF($P98="○",VLOOKUP($C98&amp;"-"&amp;HN$4,'05市民生活実感調査'!$A$3:$BC$218,COLUMN('05市民生活実感調査'!$AS:$AS),FALSE),"-")</f>
        <v>-</v>
      </c>
      <c r="HO98" s="38" t="str">
        <f>IF($Q98="○",VLOOKUP($C98&amp;"-"&amp;HO$4,'05市民生活実感調査'!$A$3:$BC$218,COLUMN('05市民生活実感調査'!$AS:$AS),FALSE),"-")</f>
        <v>-</v>
      </c>
      <c r="HP98" s="38" t="str">
        <f>IF($R98="○",VLOOKUP($C98&amp;"-"&amp;HP$4,'05市民生活実感調査'!$A$3:$BC$218,COLUMN('05市民生活実感調査'!$AS:$AS),FALSE),"-")</f>
        <v>-</v>
      </c>
      <c r="HQ98" s="109" t="e">
        <f t="shared" si="385"/>
        <v>#DIV/0!</v>
      </c>
      <c r="HR98" s="37" t="str">
        <f t="shared" si="386"/>
        <v/>
      </c>
      <c r="HS98" s="38" t="str">
        <f t="shared" si="340"/>
        <v/>
      </c>
      <c r="HT98" s="38" t="str">
        <f t="shared" si="341"/>
        <v/>
      </c>
      <c r="HU98" s="38" t="str">
        <f t="shared" si="342"/>
        <v/>
      </c>
      <c r="HV98" s="38" t="str">
        <f t="shared" si="343"/>
        <v/>
      </c>
      <c r="HW98" s="38" t="str">
        <f t="shared" si="344"/>
        <v/>
      </c>
      <c r="HX98" s="38" t="str">
        <f t="shared" si="345"/>
        <v/>
      </c>
      <c r="HY98" s="38" t="str">
        <f t="shared" si="346"/>
        <v/>
      </c>
      <c r="HZ98" s="41" t="e">
        <f t="shared" si="387"/>
        <v>#DIV/0!</v>
      </c>
      <c r="IA98" s="13" t="str">
        <f t="shared" si="388"/>
        <v>客観指標</v>
      </c>
      <c r="IB98" s="5" t="str">
        <f t="shared" si="389"/>
        <v>客観指標が，様々なライフステージ等の変化に対応するすまいの供給状況を具体的に数値で示しているため</v>
      </c>
      <c r="IC98" s="108" t="e">
        <f>VLOOKUP(GN98&amp;HQ98&amp;IA98,プルダウン!$AC$2:$AD$51,2,FALSE)</f>
        <v>#DIV/0!</v>
      </c>
      <c r="ID98" s="12" t="e">
        <f>VLOOKUP(IC98,プルダウン!$A$1:$B$6,2,FALSE)</f>
        <v>#DIV/0!</v>
      </c>
      <c r="IE98" s="11"/>
      <c r="IF98" s="12"/>
      <c r="IG98" s="22" t="s">
        <v>81</v>
      </c>
      <c r="IH98" s="116"/>
      <c r="II98" s="115" t="str">
        <f>VLOOKUP($A98&amp;"-"&amp;II$4,'04施策の客観指標'!$A$4:$AU$1029,COLUMN('04施策の客観指標'!$AT:$AT),FALSE)</f>
        <v>-</v>
      </c>
      <c r="IJ98" s="7" t="str">
        <f>VLOOKUP($A98&amp;"-"&amp;IJ$4,'04施策の客観指標'!$A$4:$AU$1029,COLUMN('04施策の客観指標'!$AT:$AT),FALSE)</f>
        <v>-</v>
      </c>
      <c r="IK98" s="7" t="str">
        <f>VLOOKUP($A98&amp;"-"&amp;IK$4,'04施策の客観指標'!$A$4:$AU$1029,COLUMN('04施策の客観指標'!$AT:$AT),FALSE)</f>
        <v>-</v>
      </c>
      <c r="IL98" s="7" t="str">
        <f>VLOOKUP($A98&amp;"-"&amp;IL$4,'04施策の客観指標'!$A$4:$AU$1029,COLUMN('04施策の客観指標'!$AT:$AT),FALSE)</f>
        <v>-</v>
      </c>
      <c r="IM98" s="7" t="str">
        <f>VLOOKUP($A98&amp;"-"&amp;IM$4,'04施策の客観指標'!$A$4:$AU$1029,COLUMN('04施策の客観指標'!$AT:$AT),FALSE)</f>
        <v>-</v>
      </c>
      <c r="IN98" s="7" t="str">
        <f>VLOOKUP($A98&amp;"-"&amp;IN$4,'04施策の客観指標'!$A$4:$AU$1029,COLUMN('04施策の客観指標'!$AT:$AT),FALSE)</f>
        <v>-</v>
      </c>
      <c r="IO98" s="7" t="str">
        <f>VLOOKUP($A98&amp;"-"&amp;IO$4,'04施策の客観指標'!$A$4:$AU$1029,COLUMN('04施策の客観指標'!$AT:$AT),FALSE)</f>
        <v>-</v>
      </c>
      <c r="IP98" s="7" t="str">
        <f>VLOOKUP($A98&amp;"-"&amp;IP$4,'04施策の客観指標'!$A$4:$AU$1029,COLUMN('04施策の客観指標'!$AT:$AT),FALSE)</f>
        <v>-</v>
      </c>
      <c r="IQ98" s="7" t="str">
        <f>VLOOKUP($A98&amp;"-"&amp;IQ$4,'04施策の客観指標'!$A$4:$AU$1029,COLUMN('04施策の客観指標'!$AT:$AT),FALSE)</f>
        <v>-</v>
      </c>
      <c r="IR98" s="109" t="e">
        <f t="shared" si="390"/>
        <v>#DIV/0!</v>
      </c>
      <c r="IS98" s="37" t="str">
        <f>VLOOKUP($A98&amp;"-"&amp;II$4,'04施策の客観指標'!$A$4:$AU$1029,COLUMN('04施策の客観指標'!$AU:$AU),FALSE)</f>
        <v>-</v>
      </c>
      <c r="IT98" s="38" t="str">
        <f>VLOOKUP($A98&amp;"-"&amp;IJ$4,'04施策の客観指標'!$A$4:$AU$1029,COLUMN('04施策の客観指標'!$AU:$AU),FALSE)</f>
        <v>-</v>
      </c>
      <c r="IU98" s="38" t="str">
        <f>VLOOKUP($A98&amp;"-"&amp;IK$4,'04施策の客観指標'!$A$4:$AU$1029,COLUMN('04施策の客観指標'!$AU:$AU),FALSE)</f>
        <v>-</v>
      </c>
      <c r="IV98" s="38" t="str">
        <f>VLOOKUP($A98&amp;"-"&amp;IL$4,'04施策の客観指標'!$A$4:$AU$1029,COLUMN('04施策の客観指標'!$AU:$AU),FALSE)</f>
        <v>-</v>
      </c>
      <c r="IW98" s="38" t="str">
        <f>VLOOKUP($A98&amp;"-"&amp;IM$4,'04施策の客観指標'!$A$4:$AU$1029,COLUMN('04施策の客観指標'!$AU:$AU),FALSE)</f>
        <v>-</v>
      </c>
      <c r="IX98" s="38" t="str">
        <f>VLOOKUP($A98&amp;"-"&amp;IN$4,'04施策の客観指標'!$A$4:$AU$1029,COLUMN('04施策の客観指標'!$AU:$AU),FALSE)</f>
        <v>-</v>
      </c>
      <c r="IY98" s="38" t="str">
        <f>VLOOKUP($A98&amp;"-"&amp;IO$4,'04施策の客観指標'!$A$4:$AU$1029,COLUMN('04施策の客観指標'!$AU:$AU),FALSE)</f>
        <v>-</v>
      </c>
      <c r="IZ98" s="38" t="str">
        <f>VLOOKUP($A98&amp;"-"&amp;IP$4,'04施策の客観指標'!$A$4:$AU$1029,COLUMN('04施策の客観指標'!$AU:$AU),FALSE)</f>
        <v>-</v>
      </c>
      <c r="JA98" s="38" t="str">
        <f>VLOOKUP($A98&amp;"-"&amp;IQ$4,'04施策の客観指標'!$A$4:$AU$1029,COLUMN('04施策の客観指標'!$AU:$AU),FALSE)</f>
        <v>-</v>
      </c>
      <c r="JB98" s="82">
        <f t="shared" si="391"/>
        <v>0</v>
      </c>
      <c r="JC98" s="37" t="str">
        <f t="shared" si="392"/>
        <v/>
      </c>
      <c r="JD98" s="38" t="str">
        <f t="shared" si="347"/>
        <v/>
      </c>
      <c r="JE98" s="38" t="str">
        <f t="shared" si="348"/>
        <v/>
      </c>
      <c r="JF98" s="38" t="str">
        <f t="shared" si="349"/>
        <v/>
      </c>
      <c r="JG98" s="38" t="str">
        <f t="shared" si="350"/>
        <v/>
      </c>
      <c r="JH98" s="38" t="str">
        <f t="shared" si="351"/>
        <v/>
      </c>
      <c r="JI98" s="38" t="str">
        <f t="shared" si="352"/>
        <v/>
      </c>
      <c r="JJ98" s="38" t="str">
        <f t="shared" si="353"/>
        <v/>
      </c>
      <c r="JK98" s="38" t="str">
        <f t="shared" si="354"/>
        <v/>
      </c>
      <c r="JL98" s="41" t="e">
        <f t="shared" si="393"/>
        <v>#DIV/0!</v>
      </c>
      <c r="JM98" s="37" t="str">
        <f>IF($K98="○",VLOOKUP($C98&amp;"-"&amp;JM$4,'05市民生活実感調査'!$A$3:$BC$218,COLUMN('05市民生活実感調査'!$BC:$BC),FALSE),"-")</f>
        <v>-</v>
      </c>
      <c r="JN98" s="38" t="str">
        <f>IF($L98="○",VLOOKUP($C98&amp;"-"&amp;JN$4,'05市民生活実感調査'!$A$3:$BC$218,COLUMN('05市民生活実感調査'!$BC:$BC),FALSE),"-")</f>
        <v>-</v>
      </c>
      <c r="JO98" s="38" t="str">
        <f>IF($M98="○",VLOOKUP($C98&amp;"-"&amp;JO$4,'05市民生活実感調査'!$A$3:$BC$218,COLUMN('05市民生活実感調査'!$BC:$BC),FALSE),"-")</f>
        <v>-</v>
      </c>
      <c r="JP98" s="38" t="str">
        <f>IF($N98="○",VLOOKUP($C98&amp;"-"&amp;JP$4,'05市民生活実感調査'!$A$3:$BC$218,COLUMN('05市民生活実感調査'!$BC:$BC),FALSE),"-")</f>
        <v>-</v>
      </c>
      <c r="JQ98" s="38" t="str">
        <f>IF($O98="○",VLOOKUP($C98&amp;"-"&amp;JQ$4,'05市民生活実感調査'!$A$3:$BC$218,COLUMN('05市民生活実感調査'!$BC:$BC),FALSE),"-")</f>
        <v>-</v>
      </c>
      <c r="JR98" s="38" t="str">
        <f>IF($P98="○",VLOOKUP($C98&amp;"-"&amp;JR$4,'05市民生活実感調査'!$A$3:$BC$218,COLUMN('05市民生活実感調査'!$BC:$BC),FALSE),"-")</f>
        <v>-</v>
      </c>
      <c r="JS98" s="38" t="str">
        <f>IF($Q98="○",VLOOKUP($C98&amp;"-"&amp;JS$4,'05市民生活実感調査'!$A$3:$BC$218,COLUMN('05市民生活実感調査'!$BC:$BC),FALSE),"-")</f>
        <v>-</v>
      </c>
      <c r="JT98" s="38" t="str">
        <f>IF($R98="○",VLOOKUP($C98&amp;"-"&amp;JT$4,'05市民生活実感調査'!$A$3:$BC$218,COLUMN('05市民生活実感調査'!$BC:$BC),FALSE),"-")</f>
        <v>-</v>
      </c>
      <c r="JU98" s="109" t="e">
        <f t="shared" si="394"/>
        <v>#DIV/0!</v>
      </c>
      <c r="JV98" s="37" t="str">
        <f t="shared" si="395"/>
        <v/>
      </c>
      <c r="JW98" s="38" t="str">
        <f t="shared" si="355"/>
        <v/>
      </c>
      <c r="JX98" s="38" t="str">
        <f t="shared" si="356"/>
        <v/>
      </c>
      <c r="JY98" s="38" t="str">
        <f t="shared" si="357"/>
        <v/>
      </c>
      <c r="JZ98" s="38" t="str">
        <f t="shared" si="358"/>
        <v/>
      </c>
      <c r="KA98" s="38" t="str">
        <f t="shared" si="359"/>
        <v/>
      </c>
      <c r="KB98" s="38" t="str">
        <f t="shared" si="360"/>
        <v/>
      </c>
      <c r="KC98" s="38" t="str">
        <f t="shared" si="361"/>
        <v/>
      </c>
      <c r="KD98" s="41" t="e">
        <f t="shared" si="396"/>
        <v>#DIV/0!</v>
      </c>
      <c r="KE98" s="13" t="str">
        <f t="shared" si="397"/>
        <v>客観指標</v>
      </c>
      <c r="KF98" s="5" t="str">
        <f t="shared" si="398"/>
        <v>客観指標が，様々なライフステージ等の変化に対応するすまいの供給状況を具体的に数値で示しているため</v>
      </c>
      <c r="KG98" s="108" t="e">
        <f>VLOOKUP(IR98&amp;JU98&amp;KE98,プルダウン!$AC$2:$AD$51,2,FALSE)</f>
        <v>#DIV/0!</v>
      </c>
      <c r="KH98" s="12" t="e">
        <f>VLOOKUP(KG98,プルダウン!$A$1:$B$6,2,FALSE)</f>
        <v>#DIV/0!</v>
      </c>
      <c r="KI98" s="11"/>
      <c r="KJ98" s="12"/>
      <c r="KK98" s="22" t="s">
        <v>81</v>
      </c>
      <c r="KL98" s="5"/>
    </row>
    <row r="99" spans="1:298" ht="180" customHeight="1">
      <c r="A99" s="18">
        <v>2403</v>
      </c>
      <c r="B99" s="5" t="s">
        <v>253</v>
      </c>
      <c r="C99" s="47">
        <f t="shared" si="439"/>
        <v>24</v>
      </c>
      <c r="D99" s="12" t="str">
        <f>IFERROR(VLOOKUP(C99,プルダウン!$L$2:$M$28,2,FALSE),"-")</f>
        <v>住宅</v>
      </c>
      <c r="E99" s="5"/>
      <c r="F99" s="9" t="s">
        <v>2120</v>
      </c>
      <c r="G99" s="20" t="s">
        <v>2565</v>
      </c>
      <c r="H99" s="11"/>
      <c r="I99" s="20"/>
      <c r="J99" s="5"/>
      <c r="K99" s="42" t="s">
        <v>392</v>
      </c>
      <c r="L99" s="43" t="s">
        <v>392</v>
      </c>
      <c r="M99" s="43" t="s">
        <v>85</v>
      </c>
      <c r="N99" s="43" t="s">
        <v>85</v>
      </c>
      <c r="O99" s="43" t="s">
        <v>85</v>
      </c>
      <c r="P99" s="43" t="s">
        <v>85</v>
      </c>
      <c r="Q99" s="43" t="s">
        <v>85</v>
      </c>
      <c r="R99" s="41" t="s">
        <v>85</v>
      </c>
      <c r="S99" s="546" t="str">
        <f>VLOOKUP($A99&amp;"-"&amp;S$4,'04施策の客観指標'!$A$4:$AU$1029,COLUMN('04施策の客観指標'!$AP:$AP),FALSE)</f>
        <v>a</v>
      </c>
      <c r="T99" s="528" t="str">
        <f>VLOOKUP($A99&amp;"-"&amp;T$4,'04施策の客観指標'!$A$4:$AU$1029,COLUMN('04施策の客観指標'!$AP:$AP),FALSE)</f>
        <v>c</v>
      </c>
      <c r="U99" s="528" t="str">
        <f>VLOOKUP($A99&amp;"-"&amp;U$4,'04施策の客観指標'!$A$4:$AU$1029,COLUMN('04施策の客観指標'!$AP:$AP),FALSE)</f>
        <v>-</v>
      </c>
      <c r="V99" s="528" t="str">
        <f>VLOOKUP($A99&amp;"-"&amp;V$4,'04施策の客観指標'!$A$4:$AU$1029,COLUMN('04施策の客観指標'!$AP:$AP),FALSE)</f>
        <v>-</v>
      </c>
      <c r="W99" s="528" t="str">
        <f>VLOOKUP($A99&amp;"-"&amp;W$4,'04施策の客観指標'!$A$4:$AU$1029,COLUMN('04施策の客観指標'!$AP:$AP),FALSE)</f>
        <v>-</v>
      </c>
      <c r="X99" s="528" t="str">
        <f>VLOOKUP($A99&amp;"-"&amp;X$4,'04施策の客観指標'!$A$4:$AU$1029,COLUMN('04施策の客観指標'!$AP:$AP),FALSE)</f>
        <v>-</v>
      </c>
      <c r="Y99" s="528" t="str">
        <f>VLOOKUP($A99&amp;"-"&amp;Y$4,'04施策の客観指標'!$A$4:$AU$1029,COLUMN('04施策の客観指標'!$AP:$AP),FALSE)</f>
        <v>-</v>
      </c>
      <c r="Z99" s="528" t="str">
        <f>VLOOKUP($A99&amp;"-"&amp;Z$4,'04施策の客観指標'!$A$4:$AU$1029,COLUMN('04施策の客観指標'!$AP:$AP),FALSE)</f>
        <v>-</v>
      </c>
      <c r="AA99" s="529" t="str">
        <f>VLOOKUP($A99&amp;"-"&amp;AA$4,'04施策の客観指標'!$A$4:$AU$1029,COLUMN('04施策の客観指標'!$AP:$AP),FALSE)</f>
        <v>-</v>
      </c>
      <c r="AB99" s="547" t="str">
        <f t="shared" si="362"/>
        <v>b</v>
      </c>
      <c r="AC99" s="252">
        <f>VLOOKUP($A99&amp;"-"&amp;S$4,'04施策の客観指標'!$A$4:$AU$1029,COLUMN('04施策の客観指標'!$AU:$AU),FALSE)</f>
        <v>1</v>
      </c>
      <c r="AD99" s="38">
        <f>VLOOKUP($A99&amp;"-"&amp;T$4,'04施策の客観指標'!$A$4:$AU$1029,COLUMN('04施策の客観指標'!$AU:$AU),FALSE)</f>
        <v>1</v>
      </c>
      <c r="AE99" s="38" t="str">
        <f>VLOOKUP($A99&amp;"-"&amp;U$4,'04施策の客観指標'!$A$4:$AU$1029,COLUMN('04施策の客観指標'!$AU:$AU),FALSE)</f>
        <v>-</v>
      </c>
      <c r="AF99" s="38" t="str">
        <f>VLOOKUP($A99&amp;"-"&amp;V$4,'04施策の客観指標'!$A$4:$AU$1029,COLUMN('04施策の客観指標'!$AU:$AU),FALSE)</f>
        <v>-</v>
      </c>
      <c r="AG99" s="38" t="str">
        <f>VLOOKUP($A99&amp;"-"&amp;W$4,'04施策の客観指標'!$A$4:$AU$1029,COLUMN('04施策の客観指標'!$AU:$AU),FALSE)</f>
        <v>-</v>
      </c>
      <c r="AH99" s="38" t="str">
        <f>VLOOKUP($A99&amp;"-"&amp;X$4,'04施策の客観指標'!$A$4:$AU$1029,COLUMN('04施策の客観指標'!$AU:$AU),FALSE)</f>
        <v>-</v>
      </c>
      <c r="AI99" s="38" t="str">
        <f>VLOOKUP($A99&amp;"-"&amp;Y$4,'04施策の客観指標'!$A$4:$AU$1029,COLUMN('04施策の客観指標'!$AU:$AU),FALSE)</f>
        <v>-</v>
      </c>
      <c r="AJ99" s="38" t="str">
        <f>VLOOKUP($A99&amp;"-"&amp;Z$4,'04施策の客観指標'!$A$4:$AU$1029,COLUMN('04施策の客観指標'!$AU:$AU),FALSE)</f>
        <v>-</v>
      </c>
      <c r="AK99" s="38" t="str">
        <f>VLOOKUP($A99&amp;"-"&amp;AA$4,'04施策の客観指標'!$A$4:$AU$1029,COLUMN('04施策の客観指標'!$AU:$AU),FALSE)</f>
        <v>-</v>
      </c>
      <c r="AL99" s="82">
        <f t="shared" si="440"/>
        <v>2</v>
      </c>
      <c r="AM99" s="37">
        <f t="shared" si="441"/>
        <v>4</v>
      </c>
      <c r="AN99" s="38">
        <f t="shared" si="442"/>
        <v>2</v>
      </c>
      <c r="AO99" s="38" t="str">
        <f t="shared" si="443"/>
        <v/>
      </c>
      <c r="AP99" s="38" t="str">
        <f t="shared" si="444"/>
        <v/>
      </c>
      <c r="AQ99" s="38" t="str">
        <f t="shared" si="445"/>
        <v/>
      </c>
      <c r="AR99" s="38" t="str">
        <f t="shared" si="446"/>
        <v/>
      </c>
      <c r="AS99" s="38" t="str">
        <f t="shared" si="447"/>
        <v/>
      </c>
      <c r="AT99" s="38" t="str">
        <f t="shared" si="448"/>
        <v/>
      </c>
      <c r="AU99" s="253" t="str">
        <f t="shared" si="449"/>
        <v/>
      </c>
      <c r="AV99" s="81">
        <f t="shared" si="479"/>
        <v>0.75</v>
      </c>
      <c r="AW99" s="534" t="str">
        <f>IF($K99="○",VLOOKUP($C99&amp;"-"&amp;AW$4,'05市民生活実感調査'!$A$3:$BC$218,COLUMN('05市民生活実感調査'!$O:$O),FALSE),"-")</f>
        <v>c</v>
      </c>
      <c r="AX99" s="535" t="str">
        <f>IF($L99="○",VLOOKUP($C99&amp;"-"&amp;AX$4,'05市民生活実感調査'!$A$3:$BC$218,COLUMN('05市民生活実感調査'!$O:$O),FALSE),"-")</f>
        <v>b</v>
      </c>
      <c r="AY99" s="535" t="str">
        <f>IF($M99="○",VLOOKUP($C99&amp;"-"&amp;AY$4,'05市民生活実感調査'!$A$3:$BC$218,COLUMN('05市民生活実感調査'!$O:$O),FALSE),"-")</f>
        <v>-</v>
      </c>
      <c r="AZ99" s="535" t="str">
        <f>IF($N99="○",VLOOKUP($C99&amp;"-"&amp;AZ$4,'05市民生活実感調査'!$A$3:$BC$218,COLUMN('05市民生活実感調査'!$O:$O),FALSE),"-")</f>
        <v>-</v>
      </c>
      <c r="BA99" s="535" t="str">
        <f>IF($O99="○",VLOOKUP($C99&amp;"-"&amp;BA$4,'05市民生活実感調査'!$A$3:$BC$218,COLUMN('05市民生活実感調査'!$O:$O),FALSE),"-")</f>
        <v>-</v>
      </c>
      <c r="BB99" s="535" t="str">
        <f>IF($P99="○",VLOOKUP($C99&amp;"-"&amp;BB$4,'05市民生活実感調査'!$A$3:$BC$218,COLUMN('05市民生活実感調査'!$O:$O),FALSE),"-")</f>
        <v>-</v>
      </c>
      <c r="BC99" s="535" t="str">
        <f>IF($Q99="○",VLOOKUP($C99&amp;"-"&amp;BC$4,'05市民生活実感調査'!$A$3:$BC$218,COLUMN('05市民生活実感調査'!$O:$O),FALSE),"-")</f>
        <v>-</v>
      </c>
      <c r="BD99" s="535" t="str">
        <f>IF($R99="○",VLOOKUP($C99&amp;"-"&amp;BD$4,'05市民生活実感調査'!$A$3:$BC$218,COLUMN('05市民生活実感調査'!$O:$O),FALSE),"-")</f>
        <v>-</v>
      </c>
      <c r="BE99" s="536" t="str">
        <f t="shared" si="363"/>
        <v>b</v>
      </c>
      <c r="BF99" s="37">
        <f t="shared" si="450"/>
        <v>2</v>
      </c>
      <c r="BG99" s="38">
        <f t="shared" si="451"/>
        <v>3</v>
      </c>
      <c r="BH99" s="38" t="str">
        <f t="shared" si="452"/>
        <v/>
      </c>
      <c r="BI99" s="38" t="str">
        <f t="shared" si="453"/>
        <v/>
      </c>
      <c r="BJ99" s="38" t="str">
        <f t="shared" si="454"/>
        <v/>
      </c>
      <c r="BK99" s="38" t="str">
        <f t="shared" si="455"/>
        <v/>
      </c>
      <c r="BL99" s="38" t="str">
        <f t="shared" si="456"/>
        <v/>
      </c>
      <c r="BM99" s="38" t="str">
        <f t="shared" si="457"/>
        <v/>
      </c>
      <c r="BN99" s="41">
        <f t="shared" si="458"/>
        <v>0.625</v>
      </c>
      <c r="BO99" s="264" t="s">
        <v>124</v>
      </c>
      <c r="BP99" s="161" t="s">
        <v>2235</v>
      </c>
      <c r="BQ99" s="586" t="str">
        <f>VLOOKUP(AB99&amp;BE99&amp;BO99,[25]プルダウン!$AC$2:$AD$71,2,FALSE)</f>
        <v>B</v>
      </c>
      <c r="BR99" s="587" t="str">
        <f>VLOOKUP(BQ99,プルダウン!$A$1:$B$6,2,FALSE)</f>
        <v>政策の目的がかなり達成されている</v>
      </c>
      <c r="BS99" s="11"/>
      <c r="BT99" s="20"/>
      <c r="BU99" s="5" t="s">
        <v>2263</v>
      </c>
      <c r="BV99" s="296" t="s">
        <v>2574</v>
      </c>
      <c r="BW99" s="115" t="str">
        <f>VLOOKUP($A99&amp;"-"&amp;BW$4,'04施策の客観指標'!$A$4:$AU$1029,COLUMN('04施策の客観指標'!$AQ:$AQ),FALSE)</f>
        <v>-</v>
      </c>
      <c r="BX99" s="7" t="str">
        <f>VLOOKUP($A99&amp;"-"&amp;BX$4,'04施策の客観指標'!$A$4:$AU$1029,COLUMN('04施策の客観指標'!$AQ:$AQ),FALSE)</f>
        <v>-</v>
      </c>
      <c r="BY99" s="7" t="str">
        <f>VLOOKUP($A99&amp;"-"&amp;BY$4,'04施策の客観指標'!$A$4:$AU$1029,COLUMN('04施策の客観指標'!$AQ:$AQ),FALSE)</f>
        <v>-</v>
      </c>
      <c r="BZ99" s="7" t="str">
        <f>VLOOKUP($A99&amp;"-"&amp;BZ$4,'04施策の客観指標'!$A$4:$AU$1029,COLUMN('04施策の客観指標'!$AQ:$AQ),FALSE)</f>
        <v>-</v>
      </c>
      <c r="CA99" s="7" t="str">
        <f>VLOOKUP($A99&amp;"-"&amp;CA$4,'04施策の客観指標'!$A$4:$AU$1029,COLUMN('04施策の客観指標'!$AQ:$AQ),FALSE)</f>
        <v>-</v>
      </c>
      <c r="CB99" s="7" t="str">
        <f>VLOOKUP($A99&amp;"-"&amp;CB$4,'04施策の客観指標'!$A$4:$AU$1029,COLUMN('04施策の客観指標'!$AQ:$AQ),FALSE)</f>
        <v>-</v>
      </c>
      <c r="CC99" s="7" t="str">
        <f>VLOOKUP($A99&amp;"-"&amp;CC$4,'04施策の客観指標'!$A$4:$AU$1029,COLUMN('04施策の客観指標'!$AQ:$AQ),FALSE)</f>
        <v>-</v>
      </c>
      <c r="CD99" s="7" t="str">
        <f>VLOOKUP($A99&amp;"-"&amp;CD$4,'04施策の客観指標'!$A$4:$AU$1029,COLUMN('04施策の客観指標'!$AQ:$AQ),FALSE)</f>
        <v>-</v>
      </c>
      <c r="CE99" s="7" t="str">
        <f>VLOOKUP($A99&amp;"-"&amp;CE$4,'04施策の客観指標'!$A$4:$AU$1029,COLUMN('04施策の客観指標'!$AQ:$AQ),FALSE)</f>
        <v>-</v>
      </c>
      <c r="CF99" s="109" t="str">
        <f t="shared" si="364"/>
        <v>e</v>
      </c>
      <c r="CG99" s="37">
        <f>VLOOKUP($A99&amp;"-"&amp;BW$4,'04施策の客観指標'!$A$4:$AU$1029,COLUMN('04施策の客観指標'!$AU:$AU),FALSE)</f>
        <v>1</v>
      </c>
      <c r="CH99" s="38">
        <f>VLOOKUP($A99&amp;"-"&amp;BX$4,'04施策の客観指標'!$A$4:$AU$1029,COLUMN('04施策の客観指標'!$AU:$AU),FALSE)</f>
        <v>1</v>
      </c>
      <c r="CI99" s="38" t="str">
        <f>VLOOKUP($A99&amp;"-"&amp;BY$4,'04施策の客観指標'!$A$4:$AU$1029,COLUMN('04施策の客観指標'!$AU:$AU),FALSE)</f>
        <v>-</v>
      </c>
      <c r="CJ99" s="38" t="str">
        <f>VLOOKUP($A99&amp;"-"&amp;BZ$4,'04施策の客観指標'!$A$4:$AU$1029,COLUMN('04施策の客観指標'!$AU:$AU),FALSE)</f>
        <v>-</v>
      </c>
      <c r="CK99" s="38" t="str">
        <f>VLOOKUP($A99&amp;"-"&amp;CA$4,'04施策の客観指標'!$A$4:$AU$1029,COLUMN('04施策の客観指標'!$AU:$AU),FALSE)</f>
        <v>-</v>
      </c>
      <c r="CL99" s="38" t="str">
        <f>VLOOKUP($A99&amp;"-"&amp;CB$4,'04施策の客観指標'!$A$4:$AU$1029,COLUMN('04施策の客観指標'!$AU:$AU),FALSE)</f>
        <v>-</v>
      </c>
      <c r="CM99" s="38" t="str">
        <f>VLOOKUP($A99&amp;"-"&amp;CC$4,'04施策の客観指標'!$A$4:$AU$1029,COLUMN('04施策の客観指標'!$AU:$AU),FALSE)</f>
        <v>-</v>
      </c>
      <c r="CN99" s="38" t="str">
        <f>VLOOKUP($A99&amp;"-"&amp;CD$4,'04施策の客観指標'!$A$4:$AU$1029,COLUMN('04施策の客観指標'!$AU:$AU),FALSE)</f>
        <v>-</v>
      </c>
      <c r="CO99" s="38" t="str">
        <f>VLOOKUP($A99&amp;"-"&amp;CE$4,'04施策の客観指標'!$A$4:$AU$1029,COLUMN('04施策の客観指標'!$AU:$AU),FALSE)</f>
        <v>-</v>
      </c>
      <c r="CP99" s="82">
        <f t="shared" si="365"/>
        <v>2</v>
      </c>
      <c r="CQ99" s="37" t="str">
        <f t="shared" si="301"/>
        <v/>
      </c>
      <c r="CR99" s="38" t="str">
        <f t="shared" si="302"/>
        <v/>
      </c>
      <c r="CS99" s="38" t="str">
        <f t="shared" si="303"/>
        <v/>
      </c>
      <c r="CT99" s="38" t="str">
        <f t="shared" si="304"/>
        <v/>
      </c>
      <c r="CU99" s="38" t="str">
        <f t="shared" si="305"/>
        <v/>
      </c>
      <c r="CV99" s="38" t="str">
        <f t="shared" si="306"/>
        <v/>
      </c>
      <c r="CW99" s="38" t="str">
        <f t="shared" si="307"/>
        <v/>
      </c>
      <c r="CX99" s="38" t="str">
        <f t="shared" si="308"/>
        <v/>
      </c>
      <c r="CY99" s="38" t="str">
        <f t="shared" si="309"/>
        <v/>
      </c>
      <c r="CZ99" s="41">
        <f t="shared" si="366"/>
        <v>0</v>
      </c>
      <c r="DA99" s="37" t="str">
        <f>IF($K99="○",VLOOKUP($C99&amp;"-"&amp;DA$4,'05市民生活実感調査'!$A$3:$BC$218,COLUMN('05市民生活実感調査'!$Y:$Y),FALSE),"-")</f>
        <v>-</v>
      </c>
      <c r="DB99" s="38" t="str">
        <f>IF($L99="○",VLOOKUP($C99&amp;"-"&amp;DB$4,'05市民生活実感調査'!$A$3:$BC$218,COLUMN('05市民生活実感調査'!$Y:$Y),FALSE),"-")</f>
        <v>-</v>
      </c>
      <c r="DC99" s="38" t="str">
        <f>IF($M99="○",VLOOKUP($C99&amp;"-"&amp;DC$4,'05市民生活実感調査'!$A$3:$BC$218,COLUMN('05市民生活実感調査'!$Y:$Y),FALSE),"-")</f>
        <v>-</v>
      </c>
      <c r="DD99" s="38" t="str">
        <f>IF($N99="○",VLOOKUP($C99&amp;"-"&amp;DD$4,'05市民生活実感調査'!$A$3:$BC$218,COLUMN('05市民生活実感調査'!$Y:$Y),FALSE),"-")</f>
        <v>-</v>
      </c>
      <c r="DE99" s="38" t="str">
        <f>IF($O99="○",VLOOKUP($C99&amp;"-"&amp;DE$4,'05市民生活実感調査'!$A$3:$BC$218,COLUMN('05市民生活実感調査'!$Y:$Y),FALSE),"-")</f>
        <v>-</v>
      </c>
      <c r="DF99" s="38" t="str">
        <f>IF($P99="○",VLOOKUP($C99&amp;"-"&amp;DF$4,'05市民生活実感調査'!$A$3:$BC$218,COLUMN('05市民生活実感調査'!$Y:$Y),FALSE),"-")</f>
        <v>-</v>
      </c>
      <c r="DG99" s="38" t="str">
        <f>IF($Q99="○",VLOOKUP($C99&amp;"-"&amp;DG$4,'05市民生活実感調査'!$A$3:$BC$218,COLUMN('05市民生活実感調査'!$Y:$Y),FALSE),"-")</f>
        <v>-</v>
      </c>
      <c r="DH99" s="38" t="str">
        <f>IF($R99="○",VLOOKUP($C99&amp;"-"&amp;DH$4,'05市民生活実感調査'!$A$3:$BC$218,COLUMN('05市民生活実感調査'!$Y:$Y),FALSE),"-")</f>
        <v>-</v>
      </c>
      <c r="DI99" s="109" t="e">
        <f t="shared" si="367"/>
        <v>#DIV/0!</v>
      </c>
      <c r="DJ99" s="37" t="str">
        <f t="shared" si="368"/>
        <v/>
      </c>
      <c r="DK99" s="38" t="str">
        <f t="shared" si="310"/>
        <v/>
      </c>
      <c r="DL99" s="38" t="str">
        <f t="shared" si="311"/>
        <v/>
      </c>
      <c r="DM99" s="38" t="str">
        <f t="shared" si="312"/>
        <v/>
      </c>
      <c r="DN99" s="38" t="str">
        <f t="shared" si="313"/>
        <v/>
      </c>
      <c r="DO99" s="38" t="str">
        <f t="shared" si="314"/>
        <v/>
      </c>
      <c r="DP99" s="38" t="str">
        <f t="shared" si="315"/>
        <v/>
      </c>
      <c r="DQ99" s="38" t="str">
        <f t="shared" si="316"/>
        <v/>
      </c>
      <c r="DR99" s="41" t="e">
        <f t="shared" si="369"/>
        <v>#DIV/0!</v>
      </c>
      <c r="DS99" s="13" t="str">
        <f t="shared" si="370"/>
        <v>客観指標</v>
      </c>
      <c r="DT99" s="5" t="str">
        <f t="shared" si="371"/>
        <v>客観指標が,住宅ストックの適正な維持管理や更新状況を具体的に数値で示しているため</v>
      </c>
      <c r="DU99" s="108" t="e">
        <f>VLOOKUP(CF99&amp;DI99&amp;DS99,プルダウン!$AC$2:$AD$51,2,FALSE)</f>
        <v>#DIV/0!</v>
      </c>
      <c r="DV99" s="12" t="e">
        <f>VLOOKUP(DU99,プルダウン!$A$1:$B$6,2,FALSE)</f>
        <v>#DIV/0!</v>
      </c>
      <c r="DW99" s="11"/>
      <c r="DX99" s="12"/>
      <c r="DY99" s="22" t="s">
        <v>81</v>
      </c>
      <c r="DZ99" s="116"/>
      <c r="EA99" s="115" t="str">
        <f>VLOOKUP($A99&amp;"-"&amp;EA$4,'04施策の客観指標'!$A$4:$AU$1029,COLUMN('04施策の客観指標'!$AR:$AR),FALSE)</f>
        <v>-</v>
      </c>
      <c r="EB99" s="7" t="str">
        <f>VLOOKUP($A99&amp;"-"&amp;EB$4,'04施策の客観指標'!$A$4:$AU$1029,COLUMN('04施策の客観指標'!$AR:$AR),FALSE)</f>
        <v>-</v>
      </c>
      <c r="EC99" s="7" t="str">
        <f>VLOOKUP($A99&amp;"-"&amp;EC$4,'04施策の客観指標'!$A$4:$AU$1029,COLUMN('04施策の客観指標'!$AR:$AR),FALSE)</f>
        <v>-</v>
      </c>
      <c r="ED99" s="7" t="str">
        <f>VLOOKUP($A99&amp;"-"&amp;ED$4,'04施策の客観指標'!$A$4:$AU$1029,COLUMN('04施策の客観指標'!$AR:$AR),FALSE)</f>
        <v>-</v>
      </c>
      <c r="EE99" s="7" t="str">
        <f>VLOOKUP($A99&amp;"-"&amp;EE$4,'04施策の客観指標'!$A$4:$AU$1029,COLUMN('04施策の客観指標'!$AR:$AR),FALSE)</f>
        <v>-</v>
      </c>
      <c r="EF99" s="7" t="str">
        <f>VLOOKUP($A99&amp;"-"&amp;EF$4,'04施策の客観指標'!$A$4:$AU$1029,COLUMN('04施策の客観指標'!$AR:$AR),FALSE)</f>
        <v>-</v>
      </c>
      <c r="EG99" s="7" t="str">
        <f>VLOOKUP($A99&amp;"-"&amp;EG$4,'04施策の客観指標'!$A$4:$AU$1029,COLUMN('04施策の客観指標'!$AR:$AR),FALSE)</f>
        <v>-</v>
      </c>
      <c r="EH99" s="7" t="str">
        <f>VLOOKUP($A99&amp;"-"&amp;EH$4,'04施策の客観指標'!$A$4:$AU$1029,COLUMN('04施策の客観指標'!$AR:$AR),FALSE)</f>
        <v>-</v>
      </c>
      <c r="EI99" s="7" t="str">
        <f>VLOOKUP($A99&amp;"-"&amp;EI$4,'04施策の客観指標'!$A$4:$AU$1029,COLUMN('04施策の客観指標'!$AR:$AR),FALSE)</f>
        <v>-</v>
      </c>
      <c r="EJ99" s="109" t="str">
        <f t="shared" si="372"/>
        <v>e</v>
      </c>
      <c r="EK99" s="37">
        <f>VLOOKUP($A99&amp;"-"&amp;EA$4,'04施策の客観指標'!$A$4:$AU$1029,COLUMN('04施策の客観指標'!$AU:$AU),FALSE)</f>
        <v>1</v>
      </c>
      <c r="EL99" s="38">
        <f>VLOOKUP($A99&amp;"-"&amp;EB$4,'04施策の客観指標'!$A$4:$AU$1029,COLUMN('04施策の客観指標'!$AU:$AU),FALSE)</f>
        <v>1</v>
      </c>
      <c r="EM99" s="38" t="str">
        <f>VLOOKUP($A99&amp;"-"&amp;EC$4,'04施策の客観指標'!$A$4:$AU$1029,COLUMN('04施策の客観指標'!$AU:$AU),FALSE)</f>
        <v>-</v>
      </c>
      <c r="EN99" s="38" t="str">
        <f>VLOOKUP($A99&amp;"-"&amp;ED$4,'04施策の客観指標'!$A$4:$AU$1029,COLUMN('04施策の客観指標'!$AU:$AU),FALSE)</f>
        <v>-</v>
      </c>
      <c r="EO99" s="38" t="str">
        <f>VLOOKUP($A99&amp;"-"&amp;EE$4,'04施策の客観指標'!$A$4:$AU$1029,COLUMN('04施策の客観指標'!$AU:$AU),FALSE)</f>
        <v>-</v>
      </c>
      <c r="EP99" s="38" t="str">
        <f>VLOOKUP($A99&amp;"-"&amp;EF$4,'04施策の客観指標'!$A$4:$AU$1029,COLUMN('04施策の客観指標'!$AU:$AU),FALSE)</f>
        <v>-</v>
      </c>
      <c r="EQ99" s="38" t="str">
        <f>VLOOKUP($A99&amp;"-"&amp;EG$4,'04施策の客観指標'!$A$4:$AU$1029,COLUMN('04施策の客観指標'!$AU:$AU),FALSE)</f>
        <v>-</v>
      </c>
      <c r="ER99" s="38" t="str">
        <f>VLOOKUP($A99&amp;"-"&amp;EH$4,'04施策の客観指標'!$A$4:$AU$1029,COLUMN('04施策の客観指標'!$AU:$AU),FALSE)</f>
        <v>-</v>
      </c>
      <c r="ES99" s="38" t="str">
        <f>VLOOKUP($A99&amp;"-"&amp;EI$4,'04施策の客観指標'!$A$4:$AU$1029,COLUMN('04施策の客観指標'!$AU:$AU),FALSE)</f>
        <v>-</v>
      </c>
      <c r="ET99" s="82">
        <f t="shared" si="373"/>
        <v>2</v>
      </c>
      <c r="EU99" s="37" t="str">
        <f t="shared" si="374"/>
        <v/>
      </c>
      <c r="EV99" s="38" t="str">
        <f t="shared" si="317"/>
        <v/>
      </c>
      <c r="EW99" s="38" t="str">
        <f t="shared" si="318"/>
        <v/>
      </c>
      <c r="EX99" s="38" t="str">
        <f t="shared" si="319"/>
        <v/>
      </c>
      <c r="EY99" s="38" t="str">
        <f t="shared" si="320"/>
        <v/>
      </c>
      <c r="EZ99" s="38" t="str">
        <f t="shared" si="321"/>
        <v/>
      </c>
      <c r="FA99" s="38" t="str">
        <f t="shared" si="322"/>
        <v/>
      </c>
      <c r="FB99" s="38" t="str">
        <f t="shared" si="323"/>
        <v/>
      </c>
      <c r="FC99" s="38" t="str">
        <f t="shared" si="324"/>
        <v/>
      </c>
      <c r="FD99" s="41">
        <f t="shared" si="375"/>
        <v>0</v>
      </c>
      <c r="FE99" s="37" t="str">
        <f>IF($K99="○",VLOOKUP($C99&amp;"-"&amp;FE$4,'05市民生活実感調査'!$A$3:$BC$218,COLUMN('05市民生活実感調査'!$AI:$AI),FALSE),"-")</f>
        <v>-</v>
      </c>
      <c r="FF99" s="38" t="str">
        <f>IF($L99="○",VLOOKUP($C99&amp;"-"&amp;FF$4,'05市民生活実感調査'!$A$3:$BC$218,COLUMN('05市民生活実感調査'!$AI:$AI),FALSE),"-")</f>
        <v>-</v>
      </c>
      <c r="FG99" s="38" t="str">
        <f>IF($M99="○",VLOOKUP($C99&amp;"-"&amp;FG$4,'05市民生活実感調査'!$A$3:$BC$218,COLUMN('05市民生活実感調査'!$AI:$AI),FALSE),"-")</f>
        <v>-</v>
      </c>
      <c r="FH99" s="38" t="str">
        <f>IF($N99="○",VLOOKUP($C99&amp;"-"&amp;FH$4,'05市民生活実感調査'!$A$3:$BC$218,COLUMN('05市民生活実感調査'!$AI:$AI),FALSE),"-")</f>
        <v>-</v>
      </c>
      <c r="FI99" s="38" t="str">
        <f>IF($O99="○",VLOOKUP($C99&amp;"-"&amp;FI$4,'05市民生活実感調査'!$A$3:$BC$218,COLUMN('05市民生活実感調査'!$AI:$AI),FALSE),"-")</f>
        <v>-</v>
      </c>
      <c r="FJ99" s="38" t="str">
        <f>IF($P99="○",VLOOKUP($C99&amp;"-"&amp;FJ$4,'05市民生活実感調査'!$A$3:$BC$218,COLUMN('05市民生活実感調査'!$AI:$AI),FALSE),"-")</f>
        <v>-</v>
      </c>
      <c r="FK99" s="38" t="str">
        <f>IF($Q99="○",VLOOKUP($C99&amp;"-"&amp;FK$4,'05市民生活実感調査'!$A$3:$BC$218,COLUMN('05市民生活実感調査'!$AI:$AI),FALSE),"-")</f>
        <v>-</v>
      </c>
      <c r="FL99" s="38" t="str">
        <f>IF($R99="○",VLOOKUP($C99&amp;"-"&amp;FL$4,'05市民生活実感調査'!$A$3:$BC$218,COLUMN('05市民生活実感調査'!$AI:$AI),FALSE),"-")</f>
        <v>-</v>
      </c>
      <c r="FM99" s="109" t="e">
        <f t="shared" si="376"/>
        <v>#DIV/0!</v>
      </c>
      <c r="FN99" s="37" t="str">
        <f t="shared" si="377"/>
        <v/>
      </c>
      <c r="FO99" s="38" t="str">
        <f t="shared" si="325"/>
        <v/>
      </c>
      <c r="FP99" s="38" t="str">
        <f t="shared" si="326"/>
        <v/>
      </c>
      <c r="FQ99" s="38" t="str">
        <f t="shared" si="327"/>
        <v/>
      </c>
      <c r="FR99" s="38" t="str">
        <f t="shared" si="328"/>
        <v/>
      </c>
      <c r="FS99" s="38" t="str">
        <f t="shared" si="329"/>
        <v/>
      </c>
      <c r="FT99" s="38" t="str">
        <f t="shared" si="330"/>
        <v/>
      </c>
      <c r="FU99" s="38" t="str">
        <f t="shared" si="331"/>
        <v/>
      </c>
      <c r="FV99" s="41" t="e">
        <f t="shared" si="378"/>
        <v>#DIV/0!</v>
      </c>
      <c r="FW99" s="13" t="str">
        <f t="shared" si="379"/>
        <v>客観指標</v>
      </c>
      <c r="FX99" s="5" t="str">
        <f t="shared" si="380"/>
        <v>客観指標が,住宅ストックの適正な維持管理や更新状況を具体的に数値で示しているため</v>
      </c>
      <c r="FY99" s="108" t="e">
        <f>VLOOKUP(EJ99&amp;FM99&amp;FW99,プルダウン!$AC$2:$AD$51,2,FALSE)</f>
        <v>#DIV/0!</v>
      </c>
      <c r="FZ99" s="12" t="e">
        <f>VLOOKUP(FY99,プルダウン!$A$1:$B$6,2,FALSE)</f>
        <v>#DIV/0!</v>
      </c>
      <c r="GA99" s="11"/>
      <c r="GB99" s="12"/>
      <c r="GC99" s="22" t="s">
        <v>81</v>
      </c>
      <c r="GD99" s="116"/>
      <c r="GE99" s="115" t="str">
        <f>VLOOKUP($A99&amp;"-"&amp;GE$4,'04施策の客観指標'!$A$4:$AU$1029,COLUMN('04施策の客観指標'!$AS:$AS),FALSE)</f>
        <v>-</v>
      </c>
      <c r="GF99" s="7" t="str">
        <f>VLOOKUP($A99&amp;"-"&amp;GF$4,'04施策の客観指標'!$A$4:$AU$1029,COLUMN('04施策の客観指標'!$AS:$AS),FALSE)</f>
        <v>-</v>
      </c>
      <c r="GG99" s="7" t="str">
        <f>VLOOKUP($A99&amp;"-"&amp;GG$4,'04施策の客観指標'!$A$4:$AU$1029,COLUMN('04施策の客観指標'!$AS:$AS),FALSE)</f>
        <v>-</v>
      </c>
      <c r="GH99" s="7" t="str">
        <f>VLOOKUP($A99&amp;"-"&amp;GH$4,'04施策の客観指標'!$A$4:$AU$1029,COLUMN('04施策の客観指標'!$AS:$AS),FALSE)</f>
        <v>-</v>
      </c>
      <c r="GI99" s="7" t="str">
        <f>VLOOKUP($A99&amp;"-"&amp;GI$4,'04施策の客観指標'!$A$4:$AU$1029,COLUMN('04施策の客観指標'!$AS:$AS),FALSE)</f>
        <v>-</v>
      </c>
      <c r="GJ99" s="7" t="str">
        <f>VLOOKUP($A99&amp;"-"&amp;GJ$4,'04施策の客観指標'!$A$4:$AU$1029,COLUMN('04施策の客観指標'!$AS:$AS),FALSE)</f>
        <v>-</v>
      </c>
      <c r="GK99" s="7" t="str">
        <f>VLOOKUP($A99&amp;"-"&amp;GK$4,'04施策の客観指標'!$A$4:$AU$1029,COLUMN('04施策の客観指標'!$AS:$AS),FALSE)</f>
        <v>-</v>
      </c>
      <c r="GL99" s="7" t="str">
        <f>VLOOKUP($A99&amp;"-"&amp;GL$4,'04施策の客観指標'!$A$4:$AU$1029,COLUMN('04施策の客観指標'!$AS:$AS),FALSE)</f>
        <v>-</v>
      </c>
      <c r="GM99" s="7" t="str">
        <f>VLOOKUP($A99&amp;"-"&amp;GM$4,'04施策の客観指標'!$A$4:$AU$1029,COLUMN('04施策の客観指標'!$AS:$AS),FALSE)</f>
        <v>-</v>
      </c>
      <c r="GN99" s="109" t="str">
        <f t="shared" si="381"/>
        <v>e</v>
      </c>
      <c r="GO99" s="37">
        <f>VLOOKUP($A99&amp;"-"&amp;GE$4,'04施策の客観指標'!$A$4:$AU$1029,COLUMN('04施策の客観指標'!$AU:$AU),FALSE)</f>
        <v>1</v>
      </c>
      <c r="GP99" s="38">
        <f>VLOOKUP($A99&amp;"-"&amp;GF$4,'04施策の客観指標'!$A$4:$AU$1029,COLUMN('04施策の客観指標'!$AU:$AU),FALSE)</f>
        <v>1</v>
      </c>
      <c r="GQ99" s="38" t="str">
        <f>VLOOKUP($A99&amp;"-"&amp;GG$4,'04施策の客観指標'!$A$4:$AU$1029,COLUMN('04施策の客観指標'!$AU:$AU),FALSE)</f>
        <v>-</v>
      </c>
      <c r="GR99" s="38" t="str">
        <f>VLOOKUP($A99&amp;"-"&amp;GH$4,'04施策の客観指標'!$A$4:$AU$1029,COLUMN('04施策の客観指標'!$AU:$AU),FALSE)</f>
        <v>-</v>
      </c>
      <c r="GS99" s="38" t="str">
        <f>VLOOKUP($A99&amp;"-"&amp;GI$4,'04施策の客観指標'!$A$4:$AU$1029,COLUMN('04施策の客観指標'!$AU:$AU),FALSE)</f>
        <v>-</v>
      </c>
      <c r="GT99" s="38" t="str">
        <f>VLOOKUP($A99&amp;"-"&amp;GJ$4,'04施策の客観指標'!$A$4:$AU$1029,COLUMN('04施策の客観指標'!$AU:$AU),FALSE)</f>
        <v>-</v>
      </c>
      <c r="GU99" s="38" t="str">
        <f>VLOOKUP($A99&amp;"-"&amp;GK$4,'04施策の客観指標'!$A$4:$AU$1029,COLUMN('04施策の客観指標'!$AU:$AU),FALSE)</f>
        <v>-</v>
      </c>
      <c r="GV99" s="38" t="str">
        <f>VLOOKUP($A99&amp;"-"&amp;GL$4,'04施策の客観指標'!$A$4:$AU$1029,COLUMN('04施策の客観指標'!$AU:$AU),FALSE)</f>
        <v>-</v>
      </c>
      <c r="GW99" s="38" t="str">
        <f>VLOOKUP($A99&amp;"-"&amp;GM$4,'04施策の客観指標'!$A$4:$AU$1029,COLUMN('04施策の客観指標'!$AU:$AU),FALSE)</f>
        <v>-</v>
      </c>
      <c r="GX99" s="82">
        <f t="shared" si="382"/>
        <v>2</v>
      </c>
      <c r="GY99" s="37" t="str">
        <f t="shared" si="383"/>
        <v/>
      </c>
      <c r="GZ99" s="38" t="str">
        <f t="shared" si="332"/>
        <v/>
      </c>
      <c r="HA99" s="38" t="str">
        <f t="shared" si="333"/>
        <v/>
      </c>
      <c r="HB99" s="38" t="str">
        <f t="shared" si="334"/>
        <v/>
      </c>
      <c r="HC99" s="38" t="str">
        <f t="shared" si="335"/>
        <v/>
      </c>
      <c r="HD99" s="38" t="str">
        <f t="shared" si="336"/>
        <v/>
      </c>
      <c r="HE99" s="38" t="str">
        <f t="shared" si="337"/>
        <v/>
      </c>
      <c r="HF99" s="38" t="str">
        <f t="shared" si="338"/>
        <v/>
      </c>
      <c r="HG99" s="38" t="str">
        <f t="shared" si="339"/>
        <v/>
      </c>
      <c r="HH99" s="41">
        <f t="shared" si="384"/>
        <v>0</v>
      </c>
      <c r="HI99" s="37" t="str">
        <f>IF($K99="○",VLOOKUP($C99&amp;"-"&amp;HI$4,'05市民生活実感調査'!$A$3:$BC$218,COLUMN('05市民生活実感調査'!$AS:$AS),FALSE),"-")</f>
        <v>-</v>
      </c>
      <c r="HJ99" s="38" t="str">
        <f>IF($L99="○",VLOOKUP($C99&amp;"-"&amp;HJ$4,'05市民生活実感調査'!$A$3:$BC$218,COLUMN('05市民生活実感調査'!$AS:$AS),FALSE),"-")</f>
        <v>-</v>
      </c>
      <c r="HK99" s="38" t="str">
        <f>IF($M99="○",VLOOKUP($C99&amp;"-"&amp;HK$4,'05市民生活実感調査'!$A$3:$BC$218,COLUMN('05市民生活実感調査'!$AS:$AS),FALSE),"-")</f>
        <v>-</v>
      </c>
      <c r="HL99" s="38" t="str">
        <f>IF($N99="○",VLOOKUP($C99&amp;"-"&amp;HL$4,'05市民生活実感調査'!$A$3:$BC$218,COLUMN('05市民生活実感調査'!$AS:$AS),FALSE),"-")</f>
        <v>-</v>
      </c>
      <c r="HM99" s="38" t="str">
        <f>IF($O99="○",VLOOKUP($C99&amp;"-"&amp;HM$4,'05市民生活実感調査'!$A$3:$BC$218,COLUMN('05市民生活実感調査'!$AS:$AS),FALSE),"-")</f>
        <v>-</v>
      </c>
      <c r="HN99" s="38" t="str">
        <f>IF($P99="○",VLOOKUP($C99&amp;"-"&amp;HN$4,'05市民生活実感調査'!$A$3:$BC$218,COLUMN('05市民生活実感調査'!$AS:$AS),FALSE),"-")</f>
        <v>-</v>
      </c>
      <c r="HO99" s="38" t="str">
        <f>IF($Q99="○",VLOOKUP($C99&amp;"-"&amp;HO$4,'05市民生活実感調査'!$A$3:$BC$218,COLUMN('05市民生活実感調査'!$AS:$AS),FALSE),"-")</f>
        <v>-</v>
      </c>
      <c r="HP99" s="38" t="str">
        <f>IF($R99="○",VLOOKUP($C99&amp;"-"&amp;HP$4,'05市民生活実感調査'!$A$3:$BC$218,COLUMN('05市民生活実感調査'!$AS:$AS),FALSE),"-")</f>
        <v>-</v>
      </c>
      <c r="HQ99" s="109" t="e">
        <f t="shared" si="385"/>
        <v>#DIV/0!</v>
      </c>
      <c r="HR99" s="37" t="str">
        <f t="shared" si="386"/>
        <v/>
      </c>
      <c r="HS99" s="38" t="str">
        <f t="shared" si="340"/>
        <v/>
      </c>
      <c r="HT99" s="38" t="str">
        <f t="shared" si="341"/>
        <v/>
      </c>
      <c r="HU99" s="38" t="str">
        <f t="shared" si="342"/>
        <v/>
      </c>
      <c r="HV99" s="38" t="str">
        <f t="shared" si="343"/>
        <v/>
      </c>
      <c r="HW99" s="38" t="str">
        <f t="shared" si="344"/>
        <v/>
      </c>
      <c r="HX99" s="38" t="str">
        <f t="shared" si="345"/>
        <v/>
      </c>
      <c r="HY99" s="38" t="str">
        <f t="shared" si="346"/>
        <v/>
      </c>
      <c r="HZ99" s="41" t="e">
        <f t="shared" si="387"/>
        <v>#DIV/0!</v>
      </c>
      <c r="IA99" s="13" t="str">
        <f t="shared" si="388"/>
        <v>客観指標</v>
      </c>
      <c r="IB99" s="5" t="str">
        <f t="shared" si="389"/>
        <v>客観指標が,住宅ストックの適正な維持管理や更新状況を具体的に数値で示しているため</v>
      </c>
      <c r="IC99" s="108" t="e">
        <f>VLOOKUP(GN99&amp;HQ99&amp;IA99,プルダウン!$AC$2:$AD$51,2,FALSE)</f>
        <v>#DIV/0!</v>
      </c>
      <c r="ID99" s="12" t="e">
        <f>VLOOKUP(IC99,プルダウン!$A$1:$B$6,2,FALSE)</f>
        <v>#DIV/0!</v>
      </c>
      <c r="IE99" s="11"/>
      <c r="IF99" s="12"/>
      <c r="IG99" s="22" t="s">
        <v>81</v>
      </c>
      <c r="IH99" s="116"/>
      <c r="II99" s="115" t="str">
        <f>VLOOKUP($A99&amp;"-"&amp;II$4,'04施策の客観指標'!$A$4:$AU$1029,COLUMN('04施策の客観指標'!$AT:$AT),FALSE)</f>
        <v>-</v>
      </c>
      <c r="IJ99" s="7" t="str">
        <f>VLOOKUP($A99&amp;"-"&amp;IJ$4,'04施策の客観指標'!$A$4:$AU$1029,COLUMN('04施策の客観指標'!$AT:$AT),FALSE)</f>
        <v>-</v>
      </c>
      <c r="IK99" s="7" t="str">
        <f>VLOOKUP($A99&amp;"-"&amp;IK$4,'04施策の客観指標'!$A$4:$AU$1029,COLUMN('04施策の客観指標'!$AT:$AT),FALSE)</f>
        <v>-</v>
      </c>
      <c r="IL99" s="7" t="str">
        <f>VLOOKUP($A99&amp;"-"&amp;IL$4,'04施策の客観指標'!$A$4:$AU$1029,COLUMN('04施策の客観指標'!$AT:$AT),FALSE)</f>
        <v>-</v>
      </c>
      <c r="IM99" s="7" t="str">
        <f>VLOOKUP($A99&amp;"-"&amp;IM$4,'04施策の客観指標'!$A$4:$AU$1029,COLUMN('04施策の客観指標'!$AT:$AT),FALSE)</f>
        <v>-</v>
      </c>
      <c r="IN99" s="7" t="str">
        <f>VLOOKUP($A99&amp;"-"&amp;IN$4,'04施策の客観指標'!$A$4:$AU$1029,COLUMN('04施策の客観指標'!$AT:$AT),FALSE)</f>
        <v>-</v>
      </c>
      <c r="IO99" s="7" t="str">
        <f>VLOOKUP($A99&amp;"-"&amp;IO$4,'04施策の客観指標'!$A$4:$AU$1029,COLUMN('04施策の客観指標'!$AT:$AT),FALSE)</f>
        <v>-</v>
      </c>
      <c r="IP99" s="7" t="str">
        <f>VLOOKUP($A99&amp;"-"&amp;IP$4,'04施策の客観指標'!$A$4:$AU$1029,COLUMN('04施策の客観指標'!$AT:$AT),FALSE)</f>
        <v>-</v>
      </c>
      <c r="IQ99" s="7" t="str">
        <f>VLOOKUP($A99&amp;"-"&amp;IQ$4,'04施策の客観指標'!$A$4:$AU$1029,COLUMN('04施策の客観指標'!$AT:$AT),FALSE)</f>
        <v>-</v>
      </c>
      <c r="IR99" s="109" t="str">
        <f t="shared" si="390"/>
        <v>e</v>
      </c>
      <c r="IS99" s="37">
        <f>VLOOKUP($A99&amp;"-"&amp;II$4,'04施策の客観指標'!$A$4:$AU$1029,COLUMN('04施策の客観指標'!$AU:$AU),FALSE)</f>
        <v>1</v>
      </c>
      <c r="IT99" s="38">
        <f>VLOOKUP($A99&amp;"-"&amp;IJ$4,'04施策の客観指標'!$A$4:$AU$1029,COLUMN('04施策の客観指標'!$AU:$AU),FALSE)</f>
        <v>1</v>
      </c>
      <c r="IU99" s="38" t="str">
        <f>VLOOKUP($A99&amp;"-"&amp;IK$4,'04施策の客観指標'!$A$4:$AU$1029,COLUMN('04施策の客観指標'!$AU:$AU),FALSE)</f>
        <v>-</v>
      </c>
      <c r="IV99" s="38" t="str">
        <f>VLOOKUP($A99&amp;"-"&amp;IL$4,'04施策の客観指標'!$A$4:$AU$1029,COLUMN('04施策の客観指標'!$AU:$AU),FALSE)</f>
        <v>-</v>
      </c>
      <c r="IW99" s="38" t="str">
        <f>VLOOKUP($A99&amp;"-"&amp;IM$4,'04施策の客観指標'!$A$4:$AU$1029,COLUMN('04施策の客観指標'!$AU:$AU),FALSE)</f>
        <v>-</v>
      </c>
      <c r="IX99" s="38" t="str">
        <f>VLOOKUP($A99&amp;"-"&amp;IN$4,'04施策の客観指標'!$A$4:$AU$1029,COLUMN('04施策の客観指標'!$AU:$AU),FALSE)</f>
        <v>-</v>
      </c>
      <c r="IY99" s="38" t="str">
        <f>VLOOKUP($A99&amp;"-"&amp;IO$4,'04施策の客観指標'!$A$4:$AU$1029,COLUMN('04施策の客観指標'!$AU:$AU),FALSE)</f>
        <v>-</v>
      </c>
      <c r="IZ99" s="38" t="str">
        <f>VLOOKUP($A99&amp;"-"&amp;IP$4,'04施策の客観指標'!$A$4:$AU$1029,COLUMN('04施策の客観指標'!$AU:$AU),FALSE)</f>
        <v>-</v>
      </c>
      <c r="JA99" s="38" t="str">
        <f>VLOOKUP($A99&amp;"-"&amp;IQ$4,'04施策の客観指標'!$A$4:$AU$1029,COLUMN('04施策の客観指標'!$AU:$AU),FALSE)</f>
        <v>-</v>
      </c>
      <c r="JB99" s="82">
        <f t="shared" si="391"/>
        <v>2</v>
      </c>
      <c r="JC99" s="37" t="str">
        <f t="shared" si="392"/>
        <v/>
      </c>
      <c r="JD99" s="38" t="str">
        <f t="shared" si="347"/>
        <v/>
      </c>
      <c r="JE99" s="38" t="str">
        <f t="shared" si="348"/>
        <v/>
      </c>
      <c r="JF99" s="38" t="str">
        <f t="shared" si="349"/>
        <v/>
      </c>
      <c r="JG99" s="38" t="str">
        <f t="shared" si="350"/>
        <v/>
      </c>
      <c r="JH99" s="38" t="str">
        <f t="shared" si="351"/>
        <v/>
      </c>
      <c r="JI99" s="38" t="str">
        <f t="shared" si="352"/>
        <v/>
      </c>
      <c r="JJ99" s="38" t="str">
        <f t="shared" si="353"/>
        <v/>
      </c>
      <c r="JK99" s="38" t="str">
        <f t="shared" si="354"/>
        <v/>
      </c>
      <c r="JL99" s="41">
        <f t="shared" si="393"/>
        <v>0</v>
      </c>
      <c r="JM99" s="37" t="str">
        <f>IF($K99="○",VLOOKUP($C99&amp;"-"&amp;JM$4,'05市民生活実感調査'!$A$3:$BC$218,COLUMN('05市民生活実感調査'!$BC:$BC),FALSE),"-")</f>
        <v>-</v>
      </c>
      <c r="JN99" s="38" t="str">
        <f>IF($L99="○",VLOOKUP($C99&amp;"-"&amp;JN$4,'05市民生活実感調査'!$A$3:$BC$218,COLUMN('05市民生活実感調査'!$BC:$BC),FALSE),"-")</f>
        <v>-</v>
      </c>
      <c r="JO99" s="38" t="str">
        <f>IF($M99="○",VLOOKUP($C99&amp;"-"&amp;JO$4,'05市民生活実感調査'!$A$3:$BC$218,COLUMN('05市民生活実感調査'!$BC:$BC),FALSE),"-")</f>
        <v>-</v>
      </c>
      <c r="JP99" s="38" t="str">
        <f>IF($N99="○",VLOOKUP($C99&amp;"-"&amp;JP$4,'05市民生活実感調査'!$A$3:$BC$218,COLUMN('05市民生活実感調査'!$BC:$BC),FALSE),"-")</f>
        <v>-</v>
      </c>
      <c r="JQ99" s="38" t="str">
        <f>IF($O99="○",VLOOKUP($C99&amp;"-"&amp;JQ$4,'05市民生活実感調査'!$A$3:$BC$218,COLUMN('05市民生活実感調査'!$BC:$BC),FALSE),"-")</f>
        <v>-</v>
      </c>
      <c r="JR99" s="38" t="str">
        <f>IF($P99="○",VLOOKUP($C99&amp;"-"&amp;JR$4,'05市民生活実感調査'!$A$3:$BC$218,COLUMN('05市民生活実感調査'!$BC:$BC),FALSE),"-")</f>
        <v>-</v>
      </c>
      <c r="JS99" s="38" t="str">
        <f>IF($Q99="○",VLOOKUP($C99&amp;"-"&amp;JS$4,'05市民生活実感調査'!$A$3:$BC$218,COLUMN('05市民生活実感調査'!$BC:$BC),FALSE),"-")</f>
        <v>-</v>
      </c>
      <c r="JT99" s="38" t="str">
        <f>IF($R99="○",VLOOKUP($C99&amp;"-"&amp;JT$4,'05市民生活実感調査'!$A$3:$BC$218,COLUMN('05市民生活実感調査'!$BC:$BC),FALSE),"-")</f>
        <v>-</v>
      </c>
      <c r="JU99" s="109" t="e">
        <f t="shared" si="394"/>
        <v>#DIV/0!</v>
      </c>
      <c r="JV99" s="37" t="str">
        <f t="shared" si="395"/>
        <v/>
      </c>
      <c r="JW99" s="38" t="str">
        <f t="shared" si="355"/>
        <v/>
      </c>
      <c r="JX99" s="38" t="str">
        <f t="shared" si="356"/>
        <v/>
      </c>
      <c r="JY99" s="38" t="str">
        <f t="shared" si="357"/>
        <v/>
      </c>
      <c r="JZ99" s="38" t="str">
        <f t="shared" si="358"/>
        <v/>
      </c>
      <c r="KA99" s="38" t="str">
        <f t="shared" si="359"/>
        <v/>
      </c>
      <c r="KB99" s="38" t="str">
        <f t="shared" si="360"/>
        <v/>
      </c>
      <c r="KC99" s="38" t="str">
        <f t="shared" si="361"/>
        <v/>
      </c>
      <c r="KD99" s="41" t="e">
        <f t="shared" si="396"/>
        <v>#DIV/0!</v>
      </c>
      <c r="KE99" s="13" t="str">
        <f t="shared" si="397"/>
        <v>客観指標</v>
      </c>
      <c r="KF99" s="5" t="str">
        <f t="shared" si="398"/>
        <v>客観指標が,住宅ストックの適正な維持管理や更新状況を具体的に数値で示しているため</v>
      </c>
      <c r="KG99" s="108" t="e">
        <f>VLOOKUP(IR99&amp;JU99&amp;KE99,プルダウン!$AC$2:$AD$51,2,FALSE)</f>
        <v>#DIV/0!</v>
      </c>
      <c r="KH99" s="12" t="e">
        <f>VLOOKUP(KG99,プルダウン!$A$1:$B$6,2,FALSE)</f>
        <v>#DIV/0!</v>
      </c>
      <c r="KI99" s="11"/>
      <c r="KJ99" s="12"/>
      <c r="KK99" s="22" t="s">
        <v>81</v>
      </c>
      <c r="KL99" s="5"/>
    </row>
    <row r="100" spans="1:298" ht="180" customHeight="1">
      <c r="A100" s="18">
        <v>2404</v>
      </c>
      <c r="B100" s="5" t="s">
        <v>254</v>
      </c>
      <c r="C100" s="47">
        <f t="shared" ref="C100" si="480">ROUNDDOWN(A100/100,0)</f>
        <v>24</v>
      </c>
      <c r="D100" s="12" t="str">
        <f>IFERROR(VLOOKUP(C100,プルダウン!$L$2:$M$28,2,FALSE),"-")</f>
        <v>住宅</v>
      </c>
      <c r="E100" s="5"/>
      <c r="F100" s="9" t="s">
        <v>2120</v>
      </c>
      <c r="G100" s="20" t="s">
        <v>2565</v>
      </c>
      <c r="H100" s="11"/>
      <c r="I100" s="20"/>
      <c r="J100" s="5"/>
      <c r="K100" s="42" t="s">
        <v>392</v>
      </c>
      <c r="L100" s="43" t="s">
        <v>85</v>
      </c>
      <c r="M100" s="43" t="s">
        <v>392</v>
      </c>
      <c r="N100" s="43" t="s">
        <v>85</v>
      </c>
      <c r="O100" s="43" t="s">
        <v>85</v>
      </c>
      <c r="P100" s="43" t="s">
        <v>85</v>
      </c>
      <c r="Q100" s="43" t="s">
        <v>85</v>
      </c>
      <c r="R100" s="41" t="s">
        <v>85</v>
      </c>
      <c r="S100" s="546" t="str">
        <f>VLOOKUP($A100&amp;"-"&amp;S$4,'04施策の客観指標'!$A$4:$AU$1029,COLUMN('04施策の客観指標'!$AP:$AP),FALSE)</f>
        <v>b</v>
      </c>
      <c r="T100" s="528" t="str">
        <f>VLOOKUP($A100&amp;"-"&amp;T$4,'04施策の客観指標'!$A$4:$AU$1029,COLUMN('04施策の客観指標'!$AP:$AP),FALSE)</f>
        <v>-</v>
      </c>
      <c r="U100" s="528" t="str">
        <f>VLOOKUP($A100&amp;"-"&amp;U$4,'04施策の客観指標'!$A$4:$AU$1029,COLUMN('04施策の客観指標'!$AP:$AP),FALSE)</f>
        <v>-</v>
      </c>
      <c r="V100" s="528" t="str">
        <f>VLOOKUP($A100&amp;"-"&amp;V$4,'04施策の客観指標'!$A$4:$AU$1029,COLUMN('04施策の客観指標'!$AP:$AP),FALSE)</f>
        <v>-</v>
      </c>
      <c r="W100" s="528" t="str">
        <f>VLOOKUP($A100&amp;"-"&amp;W$4,'04施策の客観指標'!$A$4:$AU$1029,COLUMN('04施策の客観指標'!$AP:$AP),FALSE)</f>
        <v>-</v>
      </c>
      <c r="X100" s="528" t="str">
        <f>VLOOKUP($A100&amp;"-"&amp;X$4,'04施策の客観指標'!$A$4:$AU$1029,COLUMN('04施策の客観指標'!$AP:$AP),FALSE)</f>
        <v>-</v>
      </c>
      <c r="Y100" s="528" t="str">
        <f>VLOOKUP($A100&amp;"-"&amp;Y$4,'04施策の客観指標'!$A$4:$AU$1029,COLUMN('04施策の客観指標'!$AP:$AP),FALSE)</f>
        <v>-</v>
      </c>
      <c r="Z100" s="528" t="str">
        <f>VLOOKUP($A100&amp;"-"&amp;Z$4,'04施策の客観指標'!$A$4:$AU$1029,COLUMN('04施策の客観指標'!$AP:$AP),FALSE)</f>
        <v>-</v>
      </c>
      <c r="AA100" s="529" t="str">
        <f>VLOOKUP($A100&amp;"-"&amp;AA$4,'04施策の客観指標'!$A$4:$AU$1029,COLUMN('04施策の客観指標'!$AP:$AP),FALSE)</f>
        <v>-</v>
      </c>
      <c r="AB100" s="547" t="str">
        <f t="shared" si="362"/>
        <v>b</v>
      </c>
      <c r="AC100" s="252">
        <f>VLOOKUP($A100&amp;"-"&amp;S$4,'04施策の客観指標'!$A$4:$AU$1029,COLUMN('04施策の客観指標'!$AU:$AU),FALSE)</f>
        <v>1</v>
      </c>
      <c r="AD100" s="38" t="str">
        <f>VLOOKUP($A100&amp;"-"&amp;T$4,'04施策の客観指標'!$A$4:$AU$1029,COLUMN('04施策の客観指標'!$AU:$AU),FALSE)</f>
        <v>-</v>
      </c>
      <c r="AE100" s="38" t="str">
        <f>VLOOKUP($A100&amp;"-"&amp;U$4,'04施策の客観指標'!$A$4:$AU$1029,COLUMN('04施策の客観指標'!$AU:$AU),FALSE)</f>
        <v>-</v>
      </c>
      <c r="AF100" s="38" t="str">
        <f>VLOOKUP($A100&amp;"-"&amp;V$4,'04施策の客観指標'!$A$4:$AU$1029,COLUMN('04施策の客観指標'!$AU:$AU),FALSE)</f>
        <v>-</v>
      </c>
      <c r="AG100" s="38" t="str">
        <f>VLOOKUP($A100&amp;"-"&amp;W$4,'04施策の客観指標'!$A$4:$AU$1029,COLUMN('04施策の客観指標'!$AU:$AU),FALSE)</f>
        <v>-</v>
      </c>
      <c r="AH100" s="38" t="str">
        <f>VLOOKUP($A100&amp;"-"&amp;X$4,'04施策の客観指標'!$A$4:$AU$1029,COLUMN('04施策の客観指標'!$AU:$AU),FALSE)</f>
        <v>-</v>
      </c>
      <c r="AI100" s="38" t="str">
        <f>VLOOKUP($A100&amp;"-"&amp;Y$4,'04施策の客観指標'!$A$4:$AU$1029,COLUMN('04施策の客観指標'!$AU:$AU),FALSE)</f>
        <v>-</v>
      </c>
      <c r="AJ100" s="38" t="str">
        <f>VLOOKUP($A100&amp;"-"&amp;Z$4,'04施策の客観指標'!$A$4:$AU$1029,COLUMN('04施策の客観指標'!$AU:$AU),FALSE)</f>
        <v>-</v>
      </c>
      <c r="AK100" s="38" t="str">
        <f>VLOOKUP($A100&amp;"-"&amp;AA$4,'04施策の客観指標'!$A$4:$AU$1029,COLUMN('04施策の客観指標'!$AU:$AU),FALSE)</f>
        <v>-</v>
      </c>
      <c r="AL100" s="82">
        <f t="shared" ref="AL100" si="481">SUM(AC100:AK100)</f>
        <v>1</v>
      </c>
      <c r="AM100" s="37">
        <f t="shared" ref="AM100" si="482">_xlfn.SWITCH(S100,"a",4*AC100,"b",3*AC100,"c",2*AC100,"d",1*AC100,"e",0*AC100,"-","")</f>
        <v>3</v>
      </c>
      <c r="AN100" s="38" t="str">
        <f t="shared" ref="AN100" si="483">_xlfn.SWITCH(T100,"a",4*AD100,"b",3*AD100,"c",2*AD100,"d",1*AD100,"e",0*AD100,"-","")</f>
        <v/>
      </c>
      <c r="AO100" s="38" t="str">
        <f t="shared" ref="AO100" si="484">_xlfn.SWITCH(U100,"a",4*AE100,"b",3*AE100,"c",2*AE100,"d",1*AE100,"e",0*AE100,"-","")</f>
        <v/>
      </c>
      <c r="AP100" s="38" t="str">
        <f t="shared" ref="AP100" si="485">_xlfn.SWITCH(V100,"a",4*AF100,"b",3*AF100,"c",2*AF100,"d",1*AF100,"e",0*AF100,"-","")</f>
        <v/>
      </c>
      <c r="AQ100" s="38" t="str">
        <f t="shared" ref="AQ100" si="486">_xlfn.SWITCH(W100,"a",4*AG100,"b",3*AG100,"c",2*AG100,"d",1*AG100,"e",0*AG100,"-","")</f>
        <v/>
      </c>
      <c r="AR100" s="38" t="str">
        <f t="shared" ref="AR100" si="487">_xlfn.SWITCH(X100,"a",4*AH100,"b",3*AH100,"c",2*AH100,"d",1*AH100,"e",0*AH100,"-","")</f>
        <v/>
      </c>
      <c r="AS100" s="38" t="str">
        <f t="shared" ref="AS100" si="488">_xlfn.SWITCH(Y100,"a",4*AI100,"b",3*AI100,"c",2*AI100,"d",1*AI100,"e",0*AI100,"-","")</f>
        <v/>
      </c>
      <c r="AT100" s="38" t="str">
        <f t="shared" ref="AT100" si="489">_xlfn.SWITCH(Z100,"a",4*AJ100,"b",3*AJ100,"c",2*AJ100,"d",1*AJ100,"e",0*AJ100,"-","")</f>
        <v/>
      </c>
      <c r="AU100" s="253" t="str">
        <f t="shared" ref="AU100" si="490">_xlfn.SWITCH(AA100,"a",4*AK100,"b",3*AK100,"c",2*AK100,"d",1*AK100,"e",0*AK100,"-","")</f>
        <v/>
      </c>
      <c r="AV100" s="81">
        <f t="shared" si="479"/>
        <v>0.75</v>
      </c>
      <c r="AW100" s="534" t="str">
        <f>IF($K100="○",VLOOKUP($C100&amp;"-"&amp;AW$4,'05市民生活実感調査'!$A$3:$BC$218,COLUMN('05市民生活実感調査'!$O:$O),FALSE),"-")</f>
        <v>c</v>
      </c>
      <c r="AX100" s="535" t="str">
        <f>IF($L100="○",VLOOKUP($C100&amp;"-"&amp;AX$4,'05市民生活実感調査'!$A$3:$BC$218,COLUMN('05市民生活実感調査'!$O:$O),FALSE),"-")</f>
        <v>-</v>
      </c>
      <c r="AY100" s="535" t="str">
        <f>IF($M100="○",VLOOKUP($C100&amp;"-"&amp;AY$4,'05市民生活実感調査'!$A$3:$BC$218,COLUMN('05市民生活実感調査'!$O:$O),FALSE),"-")</f>
        <v>c</v>
      </c>
      <c r="AZ100" s="535" t="str">
        <f>IF($N100="○",VLOOKUP($C100&amp;"-"&amp;AZ$4,'05市民生活実感調査'!$A$3:$BC$218,COLUMN('05市民生活実感調査'!$O:$O),FALSE),"-")</f>
        <v>-</v>
      </c>
      <c r="BA100" s="535" t="str">
        <f>IF($O100="○",VLOOKUP($C100&amp;"-"&amp;BA$4,'05市民生活実感調査'!$A$3:$BC$218,COLUMN('05市民生活実感調査'!$O:$O),FALSE),"-")</f>
        <v>-</v>
      </c>
      <c r="BB100" s="535" t="str">
        <f>IF($P100="○",VLOOKUP($C100&amp;"-"&amp;BB$4,'05市民生活実感調査'!$A$3:$BC$218,COLUMN('05市民生活実感調査'!$O:$O),FALSE),"-")</f>
        <v>-</v>
      </c>
      <c r="BC100" s="535" t="str">
        <f>IF($Q100="○",VLOOKUP($C100&amp;"-"&amp;BC$4,'05市民生活実感調査'!$A$3:$BC$218,COLUMN('05市民生活実感調査'!$O:$O),FALSE),"-")</f>
        <v>-</v>
      </c>
      <c r="BD100" s="535" t="str">
        <f>IF($R100="○",VLOOKUP($C100&amp;"-"&amp;BD$4,'05市民生活実感調査'!$A$3:$BC$218,COLUMN('05市民生活実感調査'!$O:$O),FALSE),"-")</f>
        <v>-</v>
      </c>
      <c r="BE100" s="536" t="str">
        <f t="shared" si="363"/>
        <v>c</v>
      </c>
      <c r="BF100" s="37">
        <f t="shared" ref="BF100" si="491">_xlfn.SWITCH(AW100,"a",4,"b",3,"c",2,"d",1,"e",0,"-","")</f>
        <v>2</v>
      </c>
      <c r="BG100" s="38" t="str">
        <f t="shared" ref="BG100" si="492">_xlfn.SWITCH(AX100,"a",4,"b",3,"c",2,"d",1,"e",0,"-","")</f>
        <v/>
      </c>
      <c r="BH100" s="38">
        <f t="shared" ref="BH100" si="493">_xlfn.SWITCH(AY100,"a",4,"b",3,"c",2,"d",1,"e",0,"-","")</f>
        <v>2</v>
      </c>
      <c r="BI100" s="38" t="str">
        <f t="shared" ref="BI100" si="494">_xlfn.SWITCH(AZ100,"a",4,"b",3,"c",2,"d",1,"e",0,"-","")</f>
        <v/>
      </c>
      <c r="BJ100" s="38" t="str">
        <f t="shared" ref="BJ100" si="495">_xlfn.SWITCH(BA100,"a",4,"b",3,"c",2,"d",1,"e",0,"-","")</f>
        <v/>
      </c>
      <c r="BK100" s="38" t="str">
        <f t="shared" ref="BK100" si="496">_xlfn.SWITCH(BB100,"a",4,"b",3,"c",2,"d",1,"e",0,"-","")</f>
        <v/>
      </c>
      <c r="BL100" s="38" t="str">
        <f t="shared" ref="BL100" si="497">_xlfn.SWITCH(BC100,"a",4,"b",3,"c",2,"d",1,"e",0,"-","")</f>
        <v/>
      </c>
      <c r="BM100" s="38" t="str">
        <f t="shared" ref="BM100" si="498">_xlfn.SWITCH(BD100,"a",4,"b",3,"c",2,"d",1,"e",0,"-","")</f>
        <v/>
      </c>
      <c r="BN100" s="41">
        <f t="shared" ref="BN100" si="499">SUM(BF100:BM100)/COUNT(BF100:BM100)/4</f>
        <v>0.5</v>
      </c>
      <c r="BO100" s="264" t="s">
        <v>124</v>
      </c>
      <c r="BP100" s="161" t="s">
        <v>2236</v>
      </c>
      <c r="BQ100" s="586" t="str">
        <f>VLOOKUP(AB100&amp;BE100&amp;BO100,[25]プルダウン!$AC$2:$AD$71,2,FALSE)</f>
        <v>B</v>
      </c>
      <c r="BR100" s="587" t="str">
        <f>VLOOKUP(BQ100,プルダウン!$A$1:$B$6,2,FALSE)</f>
        <v>政策の目的がかなり達成されている</v>
      </c>
      <c r="BS100" s="11"/>
      <c r="BT100" s="20" t="s">
        <v>2575</v>
      </c>
      <c r="BU100" s="5" t="s">
        <v>2263</v>
      </c>
      <c r="BV100" s="296" t="s">
        <v>2574</v>
      </c>
      <c r="BW100" s="115" t="str">
        <f>VLOOKUP($A100&amp;"-"&amp;BW$4,'04施策の客観指標'!$A$4:$AU$1029,COLUMN('04施策の客観指標'!$AQ:$AQ),FALSE)</f>
        <v>-</v>
      </c>
      <c r="BX100" s="7" t="str">
        <f>VLOOKUP($A100&amp;"-"&amp;BX$4,'04施策の客観指標'!$A$4:$AU$1029,COLUMN('04施策の客観指標'!$AQ:$AQ),FALSE)</f>
        <v>-</v>
      </c>
      <c r="BY100" s="7" t="str">
        <f>VLOOKUP($A100&amp;"-"&amp;BY$4,'04施策の客観指標'!$A$4:$AU$1029,COLUMN('04施策の客観指標'!$AQ:$AQ),FALSE)</f>
        <v>-</v>
      </c>
      <c r="BZ100" s="7" t="str">
        <f>VLOOKUP($A100&amp;"-"&amp;BZ$4,'04施策の客観指標'!$A$4:$AU$1029,COLUMN('04施策の客観指標'!$AQ:$AQ),FALSE)</f>
        <v>-</v>
      </c>
      <c r="CA100" s="7" t="str">
        <f>VLOOKUP($A100&amp;"-"&amp;CA$4,'04施策の客観指標'!$A$4:$AU$1029,COLUMN('04施策の客観指標'!$AQ:$AQ),FALSE)</f>
        <v>-</v>
      </c>
      <c r="CB100" s="7" t="str">
        <f>VLOOKUP($A100&amp;"-"&amp;CB$4,'04施策の客観指標'!$A$4:$AU$1029,COLUMN('04施策の客観指標'!$AQ:$AQ),FALSE)</f>
        <v>-</v>
      </c>
      <c r="CC100" s="7" t="str">
        <f>VLOOKUP($A100&amp;"-"&amp;CC$4,'04施策の客観指標'!$A$4:$AU$1029,COLUMN('04施策の客観指標'!$AQ:$AQ),FALSE)</f>
        <v>-</v>
      </c>
      <c r="CD100" s="7" t="str">
        <f>VLOOKUP($A100&amp;"-"&amp;CD$4,'04施策の客観指標'!$A$4:$AU$1029,COLUMN('04施策の客観指標'!$AQ:$AQ),FALSE)</f>
        <v>-</v>
      </c>
      <c r="CE100" s="7" t="str">
        <f>VLOOKUP($A100&amp;"-"&amp;CE$4,'04施策の客観指標'!$A$4:$AU$1029,COLUMN('04施策の客観指標'!$AQ:$AQ),FALSE)</f>
        <v>-</v>
      </c>
      <c r="CF100" s="109" t="str">
        <f t="shared" si="364"/>
        <v>e</v>
      </c>
      <c r="CG100" s="37">
        <f>VLOOKUP($A100&amp;"-"&amp;BW$4,'04施策の客観指標'!$A$4:$AU$1029,COLUMN('04施策の客観指標'!$AU:$AU),FALSE)</f>
        <v>1</v>
      </c>
      <c r="CH100" s="38" t="str">
        <f>VLOOKUP($A100&amp;"-"&amp;BX$4,'04施策の客観指標'!$A$4:$AU$1029,COLUMN('04施策の客観指標'!$AU:$AU),FALSE)</f>
        <v>-</v>
      </c>
      <c r="CI100" s="38" t="str">
        <f>VLOOKUP($A100&amp;"-"&amp;BY$4,'04施策の客観指標'!$A$4:$AU$1029,COLUMN('04施策の客観指標'!$AU:$AU),FALSE)</f>
        <v>-</v>
      </c>
      <c r="CJ100" s="38" t="str">
        <f>VLOOKUP($A100&amp;"-"&amp;BZ$4,'04施策の客観指標'!$A$4:$AU$1029,COLUMN('04施策の客観指標'!$AU:$AU),FALSE)</f>
        <v>-</v>
      </c>
      <c r="CK100" s="38" t="str">
        <f>VLOOKUP($A100&amp;"-"&amp;CA$4,'04施策の客観指標'!$A$4:$AU$1029,COLUMN('04施策の客観指標'!$AU:$AU),FALSE)</f>
        <v>-</v>
      </c>
      <c r="CL100" s="38" t="str">
        <f>VLOOKUP($A100&amp;"-"&amp;CB$4,'04施策の客観指標'!$A$4:$AU$1029,COLUMN('04施策の客観指標'!$AU:$AU),FALSE)</f>
        <v>-</v>
      </c>
      <c r="CM100" s="38" t="str">
        <f>VLOOKUP($A100&amp;"-"&amp;CC$4,'04施策の客観指標'!$A$4:$AU$1029,COLUMN('04施策の客観指標'!$AU:$AU),FALSE)</f>
        <v>-</v>
      </c>
      <c r="CN100" s="38" t="str">
        <f>VLOOKUP($A100&amp;"-"&amp;CD$4,'04施策の客観指標'!$A$4:$AU$1029,COLUMN('04施策の客観指標'!$AU:$AU),FALSE)</f>
        <v>-</v>
      </c>
      <c r="CO100" s="38" t="str">
        <f>VLOOKUP($A100&amp;"-"&amp;CE$4,'04施策の客観指標'!$A$4:$AU$1029,COLUMN('04施策の客観指標'!$AU:$AU),FALSE)</f>
        <v>-</v>
      </c>
      <c r="CP100" s="82">
        <f t="shared" si="365"/>
        <v>1</v>
      </c>
      <c r="CQ100" s="37" t="str">
        <f t="shared" si="301"/>
        <v/>
      </c>
      <c r="CR100" s="38" t="str">
        <f t="shared" si="302"/>
        <v/>
      </c>
      <c r="CS100" s="38" t="str">
        <f t="shared" si="303"/>
        <v/>
      </c>
      <c r="CT100" s="38" t="str">
        <f t="shared" si="304"/>
        <v/>
      </c>
      <c r="CU100" s="38" t="str">
        <f t="shared" si="305"/>
        <v/>
      </c>
      <c r="CV100" s="38" t="str">
        <f t="shared" si="306"/>
        <v/>
      </c>
      <c r="CW100" s="38" t="str">
        <f t="shared" si="307"/>
        <v/>
      </c>
      <c r="CX100" s="38" t="str">
        <f t="shared" si="308"/>
        <v/>
      </c>
      <c r="CY100" s="38" t="str">
        <f t="shared" si="309"/>
        <v/>
      </c>
      <c r="CZ100" s="41">
        <f t="shared" si="366"/>
        <v>0</v>
      </c>
      <c r="DA100" s="37" t="str">
        <f>IF($K100="○",VLOOKUP($C100&amp;"-"&amp;DA$4,'05市民生活実感調査'!$A$3:$BC$218,COLUMN('05市民生活実感調査'!$Y:$Y),FALSE),"-")</f>
        <v>-</v>
      </c>
      <c r="DB100" s="38" t="str">
        <f>IF($L100="○",VLOOKUP($C100&amp;"-"&amp;DB$4,'05市民生活実感調査'!$A$3:$BC$218,COLUMN('05市民生活実感調査'!$Y:$Y),FALSE),"-")</f>
        <v>-</v>
      </c>
      <c r="DC100" s="38" t="str">
        <f>IF($M100="○",VLOOKUP($C100&amp;"-"&amp;DC$4,'05市民生活実感調査'!$A$3:$BC$218,COLUMN('05市民生活実感調査'!$Y:$Y),FALSE),"-")</f>
        <v>-</v>
      </c>
      <c r="DD100" s="38" t="str">
        <f>IF($N100="○",VLOOKUP($C100&amp;"-"&amp;DD$4,'05市民生活実感調査'!$A$3:$BC$218,COLUMN('05市民生活実感調査'!$Y:$Y),FALSE),"-")</f>
        <v>-</v>
      </c>
      <c r="DE100" s="38" t="str">
        <f>IF($O100="○",VLOOKUP($C100&amp;"-"&amp;DE$4,'05市民生活実感調査'!$A$3:$BC$218,COLUMN('05市民生活実感調査'!$Y:$Y),FALSE),"-")</f>
        <v>-</v>
      </c>
      <c r="DF100" s="38" t="str">
        <f>IF($P100="○",VLOOKUP($C100&amp;"-"&amp;DF$4,'05市民生活実感調査'!$A$3:$BC$218,COLUMN('05市民生活実感調査'!$Y:$Y),FALSE),"-")</f>
        <v>-</v>
      </c>
      <c r="DG100" s="38" t="str">
        <f>IF($Q100="○",VLOOKUP($C100&amp;"-"&amp;DG$4,'05市民生活実感調査'!$A$3:$BC$218,COLUMN('05市民生活実感調査'!$Y:$Y),FALSE),"-")</f>
        <v>-</v>
      </c>
      <c r="DH100" s="38" t="str">
        <f>IF($R100="○",VLOOKUP($C100&amp;"-"&amp;DH$4,'05市民生活実感調査'!$A$3:$BC$218,COLUMN('05市民生活実感調査'!$Y:$Y),FALSE),"-")</f>
        <v>-</v>
      </c>
      <c r="DI100" s="109" t="e">
        <f t="shared" si="367"/>
        <v>#DIV/0!</v>
      </c>
      <c r="DJ100" s="37" t="str">
        <f t="shared" si="368"/>
        <v/>
      </c>
      <c r="DK100" s="38" t="str">
        <f t="shared" si="310"/>
        <v/>
      </c>
      <c r="DL100" s="38" t="str">
        <f t="shared" si="311"/>
        <v/>
      </c>
      <c r="DM100" s="38" t="str">
        <f t="shared" si="312"/>
        <v/>
      </c>
      <c r="DN100" s="38" t="str">
        <f t="shared" si="313"/>
        <v/>
      </c>
      <c r="DO100" s="38" t="str">
        <f t="shared" si="314"/>
        <v/>
      </c>
      <c r="DP100" s="38" t="str">
        <f t="shared" si="315"/>
        <v/>
      </c>
      <c r="DQ100" s="38" t="str">
        <f t="shared" si="316"/>
        <v/>
      </c>
      <c r="DR100" s="41" t="e">
        <f t="shared" si="369"/>
        <v>#DIV/0!</v>
      </c>
      <c r="DS100" s="13" t="str">
        <f t="shared" si="370"/>
        <v>客観指標</v>
      </c>
      <c r="DT100" s="5" t="str">
        <f t="shared" si="371"/>
        <v>客観指標が，市場での中古住宅の流通状況を具体的に数字で示しているため</v>
      </c>
      <c r="DU100" s="108" t="e">
        <f>VLOOKUP(CF100&amp;DI100&amp;DS100,プルダウン!$AC$2:$AD$51,2,FALSE)</f>
        <v>#DIV/0!</v>
      </c>
      <c r="DV100" s="12" t="e">
        <f>VLOOKUP(DU100,プルダウン!$A$1:$B$6,2,FALSE)</f>
        <v>#DIV/0!</v>
      </c>
      <c r="DW100" s="11"/>
      <c r="DX100" s="12"/>
      <c r="DY100" s="22" t="s">
        <v>81</v>
      </c>
      <c r="DZ100" s="116"/>
      <c r="EA100" s="115" t="str">
        <f>VLOOKUP($A100&amp;"-"&amp;EA$4,'04施策の客観指標'!$A$4:$AU$1029,COLUMN('04施策の客観指標'!$AR:$AR),FALSE)</f>
        <v>-</v>
      </c>
      <c r="EB100" s="7" t="str">
        <f>VLOOKUP($A100&amp;"-"&amp;EB$4,'04施策の客観指標'!$A$4:$AU$1029,COLUMN('04施策の客観指標'!$AR:$AR),FALSE)</f>
        <v>-</v>
      </c>
      <c r="EC100" s="7" t="str">
        <f>VLOOKUP($A100&amp;"-"&amp;EC$4,'04施策の客観指標'!$A$4:$AU$1029,COLUMN('04施策の客観指標'!$AR:$AR),FALSE)</f>
        <v>-</v>
      </c>
      <c r="ED100" s="7" t="str">
        <f>VLOOKUP($A100&amp;"-"&amp;ED$4,'04施策の客観指標'!$A$4:$AU$1029,COLUMN('04施策の客観指標'!$AR:$AR),FALSE)</f>
        <v>-</v>
      </c>
      <c r="EE100" s="7" t="str">
        <f>VLOOKUP($A100&amp;"-"&amp;EE$4,'04施策の客観指標'!$A$4:$AU$1029,COLUMN('04施策の客観指標'!$AR:$AR),FALSE)</f>
        <v>-</v>
      </c>
      <c r="EF100" s="7" t="str">
        <f>VLOOKUP($A100&amp;"-"&amp;EF$4,'04施策の客観指標'!$A$4:$AU$1029,COLUMN('04施策の客観指標'!$AR:$AR),FALSE)</f>
        <v>-</v>
      </c>
      <c r="EG100" s="7" t="str">
        <f>VLOOKUP($A100&amp;"-"&amp;EG$4,'04施策の客観指標'!$A$4:$AU$1029,COLUMN('04施策の客観指標'!$AR:$AR),FALSE)</f>
        <v>-</v>
      </c>
      <c r="EH100" s="7" t="str">
        <f>VLOOKUP($A100&amp;"-"&amp;EH$4,'04施策の客観指標'!$A$4:$AU$1029,COLUMN('04施策の客観指標'!$AR:$AR),FALSE)</f>
        <v>-</v>
      </c>
      <c r="EI100" s="7" t="str">
        <f>VLOOKUP($A100&amp;"-"&amp;EI$4,'04施策の客観指標'!$A$4:$AU$1029,COLUMN('04施策の客観指標'!$AR:$AR),FALSE)</f>
        <v>-</v>
      </c>
      <c r="EJ100" s="109" t="str">
        <f t="shared" si="372"/>
        <v>e</v>
      </c>
      <c r="EK100" s="37">
        <f>VLOOKUP($A100&amp;"-"&amp;EA$4,'04施策の客観指標'!$A$4:$AU$1029,COLUMN('04施策の客観指標'!$AU:$AU),FALSE)</f>
        <v>1</v>
      </c>
      <c r="EL100" s="38" t="str">
        <f>VLOOKUP($A100&amp;"-"&amp;EB$4,'04施策の客観指標'!$A$4:$AU$1029,COLUMN('04施策の客観指標'!$AU:$AU),FALSE)</f>
        <v>-</v>
      </c>
      <c r="EM100" s="38" t="str">
        <f>VLOOKUP($A100&amp;"-"&amp;EC$4,'04施策の客観指標'!$A$4:$AU$1029,COLUMN('04施策の客観指標'!$AU:$AU),FALSE)</f>
        <v>-</v>
      </c>
      <c r="EN100" s="38" t="str">
        <f>VLOOKUP($A100&amp;"-"&amp;ED$4,'04施策の客観指標'!$A$4:$AU$1029,COLUMN('04施策の客観指標'!$AU:$AU),FALSE)</f>
        <v>-</v>
      </c>
      <c r="EO100" s="38" t="str">
        <f>VLOOKUP($A100&amp;"-"&amp;EE$4,'04施策の客観指標'!$A$4:$AU$1029,COLUMN('04施策の客観指標'!$AU:$AU),FALSE)</f>
        <v>-</v>
      </c>
      <c r="EP100" s="38" t="str">
        <f>VLOOKUP($A100&amp;"-"&amp;EF$4,'04施策の客観指標'!$A$4:$AU$1029,COLUMN('04施策の客観指標'!$AU:$AU),FALSE)</f>
        <v>-</v>
      </c>
      <c r="EQ100" s="38" t="str">
        <f>VLOOKUP($A100&amp;"-"&amp;EG$4,'04施策の客観指標'!$A$4:$AU$1029,COLUMN('04施策の客観指標'!$AU:$AU),FALSE)</f>
        <v>-</v>
      </c>
      <c r="ER100" s="38" t="str">
        <f>VLOOKUP($A100&amp;"-"&amp;EH$4,'04施策の客観指標'!$A$4:$AU$1029,COLUMN('04施策の客観指標'!$AU:$AU),FALSE)</f>
        <v>-</v>
      </c>
      <c r="ES100" s="38" t="str">
        <f>VLOOKUP($A100&amp;"-"&amp;EI$4,'04施策の客観指標'!$A$4:$AU$1029,COLUMN('04施策の客観指標'!$AU:$AU),FALSE)</f>
        <v>-</v>
      </c>
      <c r="ET100" s="82">
        <f t="shared" si="373"/>
        <v>1</v>
      </c>
      <c r="EU100" s="37" t="str">
        <f t="shared" si="374"/>
        <v/>
      </c>
      <c r="EV100" s="38" t="str">
        <f t="shared" si="317"/>
        <v/>
      </c>
      <c r="EW100" s="38" t="str">
        <f t="shared" si="318"/>
        <v/>
      </c>
      <c r="EX100" s="38" t="str">
        <f t="shared" si="319"/>
        <v/>
      </c>
      <c r="EY100" s="38" t="str">
        <f t="shared" si="320"/>
        <v/>
      </c>
      <c r="EZ100" s="38" t="str">
        <f t="shared" si="321"/>
        <v/>
      </c>
      <c r="FA100" s="38" t="str">
        <f t="shared" si="322"/>
        <v/>
      </c>
      <c r="FB100" s="38" t="str">
        <f t="shared" si="323"/>
        <v/>
      </c>
      <c r="FC100" s="38" t="str">
        <f t="shared" si="324"/>
        <v/>
      </c>
      <c r="FD100" s="41">
        <f t="shared" si="375"/>
        <v>0</v>
      </c>
      <c r="FE100" s="37" t="str">
        <f>IF($K100="○",VLOOKUP($C100&amp;"-"&amp;FE$4,'05市民生活実感調査'!$A$3:$BC$218,COLUMN('05市民生活実感調査'!$AI:$AI),FALSE),"-")</f>
        <v>-</v>
      </c>
      <c r="FF100" s="38" t="str">
        <f>IF($L100="○",VLOOKUP($C100&amp;"-"&amp;FF$4,'05市民生活実感調査'!$A$3:$BC$218,COLUMN('05市民生活実感調査'!$AI:$AI),FALSE),"-")</f>
        <v>-</v>
      </c>
      <c r="FG100" s="38" t="str">
        <f>IF($M100="○",VLOOKUP($C100&amp;"-"&amp;FG$4,'05市民生活実感調査'!$A$3:$BC$218,COLUMN('05市民生活実感調査'!$AI:$AI),FALSE),"-")</f>
        <v>-</v>
      </c>
      <c r="FH100" s="38" t="str">
        <f>IF($N100="○",VLOOKUP($C100&amp;"-"&amp;FH$4,'05市民生活実感調査'!$A$3:$BC$218,COLUMN('05市民生活実感調査'!$AI:$AI),FALSE),"-")</f>
        <v>-</v>
      </c>
      <c r="FI100" s="38" t="str">
        <f>IF($O100="○",VLOOKUP($C100&amp;"-"&amp;FI$4,'05市民生活実感調査'!$A$3:$BC$218,COLUMN('05市民生活実感調査'!$AI:$AI),FALSE),"-")</f>
        <v>-</v>
      </c>
      <c r="FJ100" s="38" t="str">
        <f>IF($P100="○",VLOOKUP($C100&amp;"-"&amp;FJ$4,'05市民生活実感調査'!$A$3:$BC$218,COLUMN('05市民生活実感調査'!$AI:$AI),FALSE),"-")</f>
        <v>-</v>
      </c>
      <c r="FK100" s="38" t="str">
        <f>IF($Q100="○",VLOOKUP($C100&amp;"-"&amp;FK$4,'05市民生活実感調査'!$A$3:$BC$218,COLUMN('05市民生活実感調査'!$AI:$AI),FALSE),"-")</f>
        <v>-</v>
      </c>
      <c r="FL100" s="38" t="str">
        <f>IF($R100="○",VLOOKUP($C100&amp;"-"&amp;FL$4,'05市民生活実感調査'!$A$3:$BC$218,COLUMN('05市民生活実感調査'!$AI:$AI),FALSE),"-")</f>
        <v>-</v>
      </c>
      <c r="FM100" s="109" t="e">
        <f t="shared" si="376"/>
        <v>#DIV/0!</v>
      </c>
      <c r="FN100" s="37" t="str">
        <f t="shared" si="377"/>
        <v/>
      </c>
      <c r="FO100" s="38" t="str">
        <f t="shared" si="325"/>
        <v/>
      </c>
      <c r="FP100" s="38" t="str">
        <f t="shared" si="326"/>
        <v/>
      </c>
      <c r="FQ100" s="38" t="str">
        <f t="shared" si="327"/>
        <v/>
      </c>
      <c r="FR100" s="38" t="str">
        <f t="shared" si="328"/>
        <v/>
      </c>
      <c r="FS100" s="38" t="str">
        <f t="shared" si="329"/>
        <v/>
      </c>
      <c r="FT100" s="38" t="str">
        <f t="shared" si="330"/>
        <v/>
      </c>
      <c r="FU100" s="38" t="str">
        <f t="shared" si="331"/>
        <v/>
      </c>
      <c r="FV100" s="41" t="e">
        <f t="shared" si="378"/>
        <v>#DIV/0!</v>
      </c>
      <c r="FW100" s="13" t="str">
        <f t="shared" si="379"/>
        <v>客観指標</v>
      </c>
      <c r="FX100" s="5" t="str">
        <f t="shared" si="380"/>
        <v>客観指標が，市場での中古住宅の流通状況を具体的に数字で示しているため</v>
      </c>
      <c r="FY100" s="108" t="e">
        <f>VLOOKUP(EJ100&amp;FM100&amp;FW100,プルダウン!$AC$2:$AD$51,2,FALSE)</f>
        <v>#DIV/0!</v>
      </c>
      <c r="FZ100" s="12" t="e">
        <f>VLOOKUP(FY100,プルダウン!$A$1:$B$6,2,FALSE)</f>
        <v>#DIV/0!</v>
      </c>
      <c r="GA100" s="11"/>
      <c r="GB100" s="12"/>
      <c r="GC100" s="22" t="s">
        <v>81</v>
      </c>
      <c r="GD100" s="116"/>
      <c r="GE100" s="115" t="str">
        <f>VLOOKUP($A100&amp;"-"&amp;GE$4,'04施策の客観指標'!$A$4:$AU$1029,COLUMN('04施策の客観指標'!$AS:$AS),FALSE)</f>
        <v>-</v>
      </c>
      <c r="GF100" s="7" t="str">
        <f>VLOOKUP($A100&amp;"-"&amp;GF$4,'04施策の客観指標'!$A$4:$AU$1029,COLUMN('04施策の客観指標'!$AS:$AS),FALSE)</f>
        <v>-</v>
      </c>
      <c r="GG100" s="7" t="str">
        <f>VLOOKUP($A100&amp;"-"&amp;GG$4,'04施策の客観指標'!$A$4:$AU$1029,COLUMN('04施策の客観指標'!$AS:$AS),FALSE)</f>
        <v>-</v>
      </c>
      <c r="GH100" s="7" t="str">
        <f>VLOOKUP($A100&amp;"-"&amp;GH$4,'04施策の客観指標'!$A$4:$AU$1029,COLUMN('04施策の客観指標'!$AS:$AS),FALSE)</f>
        <v>-</v>
      </c>
      <c r="GI100" s="7" t="str">
        <f>VLOOKUP($A100&amp;"-"&amp;GI$4,'04施策の客観指標'!$A$4:$AU$1029,COLUMN('04施策の客観指標'!$AS:$AS),FALSE)</f>
        <v>-</v>
      </c>
      <c r="GJ100" s="7" t="str">
        <f>VLOOKUP($A100&amp;"-"&amp;GJ$4,'04施策の客観指標'!$A$4:$AU$1029,COLUMN('04施策の客観指標'!$AS:$AS),FALSE)</f>
        <v>-</v>
      </c>
      <c r="GK100" s="7" t="str">
        <f>VLOOKUP($A100&amp;"-"&amp;GK$4,'04施策の客観指標'!$A$4:$AU$1029,COLUMN('04施策の客観指標'!$AS:$AS),FALSE)</f>
        <v>-</v>
      </c>
      <c r="GL100" s="7" t="str">
        <f>VLOOKUP($A100&amp;"-"&amp;GL$4,'04施策の客観指標'!$A$4:$AU$1029,COLUMN('04施策の客観指標'!$AS:$AS),FALSE)</f>
        <v>-</v>
      </c>
      <c r="GM100" s="7" t="str">
        <f>VLOOKUP($A100&amp;"-"&amp;GM$4,'04施策の客観指標'!$A$4:$AU$1029,COLUMN('04施策の客観指標'!$AS:$AS),FALSE)</f>
        <v>-</v>
      </c>
      <c r="GN100" s="109" t="str">
        <f t="shared" si="381"/>
        <v>e</v>
      </c>
      <c r="GO100" s="37">
        <f>VLOOKUP($A100&amp;"-"&amp;GE$4,'04施策の客観指標'!$A$4:$AU$1029,COLUMN('04施策の客観指標'!$AU:$AU),FALSE)</f>
        <v>1</v>
      </c>
      <c r="GP100" s="38" t="str">
        <f>VLOOKUP($A100&amp;"-"&amp;GF$4,'04施策の客観指標'!$A$4:$AU$1029,COLUMN('04施策の客観指標'!$AU:$AU),FALSE)</f>
        <v>-</v>
      </c>
      <c r="GQ100" s="38" t="str">
        <f>VLOOKUP($A100&amp;"-"&amp;GG$4,'04施策の客観指標'!$A$4:$AU$1029,COLUMN('04施策の客観指標'!$AU:$AU),FALSE)</f>
        <v>-</v>
      </c>
      <c r="GR100" s="38" t="str">
        <f>VLOOKUP($A100&amp;"-"&amp;GH$4,'04施策の客観指標'!$A$4:$AU$1029,COLUMN('04施策の客観指標'!$AU:$AU),FALSE)</f>
        <v>-</v>
      </c>
      <c r="GS100" s="38" t="str">
        <f>VLOOKUP($A100&amp;"-"&amp;GI$4,'04施策の客観指標'!$A$4:$AU$1029,COLUMN('04施策の客観指標'!$AU:$AU),FALSE)</f>
        <v>-</v>
      </c>
      <c r="GT100" s="38" t="str">
        <f>VLOOKUP($A100&amp;"-"&amp;GJ$4,'04施策の客観指標'!$A$4:$AU$1029,COLUMN('04施策の客観指標'!$AU:$AU),FALSE)</f>
        <v>-</v>
      </c>
      <c r="GU100" s="38" t="str">
        <f>VLOOKUP($A100&amp;"-"&amp;GK$4,'04施策の客観指標'!$A$4:$AU$1029,COLUMN('04施策の客観指標'!$AU:$AU),FALSE)</f>
        <v>-</v>
      </c>
      <c r="GV100" s="38" t="str">
        <f>VLOOKUP($A100&amp;"-"&amp;GL$4,'04施策の客観指標'!$A$4:$AU$1029,COLUMN('04施策の客観指標'!$AU:$AU),FALSE)</f>
        <v>-</v>
      </c>
      <c r="GW100" s="38" t="str">
        <f>VLOOKUP($A100&amp;"-"&amp;GM$4,'04施策の客観指標'!$A$4:$AU$1029,COLUMN('04施策の客観指標'!$AU:$AU),FALSE)</f>
        <v>-</v>
      </c>
      <c r="GX100" s="82">
        <f t="shared" si="382"/>
        <v>1</v>
      </c>
      <c r="GY100" s="37" t="str">
        <f t="shared" si="383"/>
        <v/>
      </c>
      <c r="GZ100" s="38" t="str">
        <f t="shared" si="332"/>
        <v/>
      </c>
      <c r="HA100" s="38" t="str">
        <f t="shared" si="333"/>
        <v/>
      </c>
      <c r="HB100" s="38" t="str">
        <f t="shared" si="334"/>
        <v/>
      </c>
      <c r="HC100" s="38" t="str">
        <f t="shared" si="335"/>
        <v/>
      </c>
      <c r="HD100" s="38" t="str">
        <f t="shared" si="336"/>
        <v/>
      </c>
      <c r="HE100" s="38" t="str">
        <f t="shared" si="337"/>
        <v/>
      </c>
      <c r="HF100" s="38" t="str">
        <f t="shared" si="338"/>
        <v/>
      </c>
      <c r="HG100" s="38" t="str">
        <f t="shared" si="339"/>
        <v/>
      </c>
      <c r="HH100" s="41">
        <f t="shared" si="384"/>
        <v>0</v>
      </c>
      <c r="HI100" s="37" t="str">
        <f>IF($K100="○",VLOOKUP($C100&amp;"-"&amp;HI$4,'05市民生活実感調査'!$A$3:$BC$218,COLUMN('05市民生活実感調査'!$AS:$AS),FALSE),"-")</f>
        <v>-</v>
      </c>
      <c r="HJ100" s="38" t="str">
        <f>IF($L100="○",VLOOKUP($C100&amp;"-"&amp;HJ$4,'05市民生活実感調査'!$A$3:$BC$218,COLUMN('05市民生活実感調査'!$AS:$AS),FALSE),"-")</f>
        <v>-</v>
      </c>
      <c r="HK100" s="38" t="str">
        <f>IF($M100="○",VLOOKUP($C100&amp;"-"&amp;HK$4,'05市民生活実感調査'!$A$3:$BC$218,COLUMN('05市民生活実感調査'!$AS:$AS),FALSE),"-")</f>
        <v>-</v>
      </c>
      <c r="HL100" s="38" t="str">
        <f>IF($N100="○",VLOOKUP($C100&amp;"-"&amp;HL$4,'05市民生活実感調査'!$A$3:$BC$218,COLUMN('05市民生活実感調査'!$AS:$AS),FALSE),"-")</f>
        <v>-</v>
      </c>
      <c r="HM100" s="38" t="str">
        <f>IF($O100="○",VLOOKUP($C100&amp;"-"&amp;HM$4,'05市民生活実感調査'!$A$3:$BC$218,COLUMN('05市民生活実感調査'!$AS:$AS),FALSE),"-")</f>
        <v>-</v>
      </c>
      <c r="HN100" s="38" t="str">
        <f>IF($P100="○",VLOOKUP($C100&amp;"-"&amp;HN$4,'05市民生活実感調査'!$A$3:$BC$218,COLUMN('05市民生活実感調査'!$AS:$AS),FALSE),"-")</f>
        <v>-</v>
      </c>
      <c r="HO100" s="38" t="str">
        <f>IF($Q100="○",VLOOKUP($C100&amp;"-"&amp;HO$4,'05市民生活実感調査'!$A$3:$BC$218,COLUMN('05市民生活実感調査'!$AS:$AS),FALSE),"-")</f>
        <v>-</v>
      </c>
      <c r="HP100" s="38" t="str">
        <f>IF($R100="○",VLOOKUP($C100&amp;"-"&amp;HP$4,'05市民生活実感調査'!$A$3:$BC$218,COLUMN('05市民生活実感調査'!$AS:$AS),FALSE),"-")</f>
        <v>-</v>
      </c>
      <c r="HQ100" s="109" t="e">
        <f t="shared" si="385"/>
        <v>#DIV/0!</v>
      </c>
      <c r="HR100" s="37" t="str">
        <f t="shared" si="386"/>
        <v/>
      </c>
      <c r="HS100" s="38" t="str">
        <f t="shared" si="340"/>
        <v/>
      </c>
      <c r="HT100" s="38" t="str">
        <f t="shared" si="341"/>
        <v/>
      </c>
      <c r="HU100" s="38" t="str">
        <f t="shared" si="342"/>
        <v/>
      </c>
      <c r="HV100" s="38" t="str">
        <f t="shared" si="343"/>
        <v/>
      </c>
      <c r="HW100" s="38" t="str">
        <f t="shared" si="344"/>
        <v/>
      </c>
      <c r="HX100" s="38" t="str">
        <f t="shared" si="345"/>
        <v/>
      </c>
      <c r="HY100" s="38" t="str">
        <f t="shared" si="346"/>
        <v/>
      </c>
      <c r="HZ100" s="41" t="e">
        <f t="shared" si="387"/>
        <v>#DIV/0!</v>
      </c>
      <c r="IA100" s="13" t="str">
        <f t="shared" si="388"/>
        <v>客観指標</v>
      </c>
      <c r="IB100" s="5" t="str">
        <f t="shared" si="389"/>
        <v>客観指標が，市場での中古住宅の流通状況を具体的に数字で示しているため</v>
      </c>
      <c r="IC100" s="108" t="e">
        <f>VLOOKUP(GN100&amp;HQ100&amp;IA100,プルダウン!$AC$2:$AD$51,2,FALSE)</f>
        <v>#DIV/0!</v>
      </c>
      <c r="ID100" s="12" t="e">
        <f>VLOOKUP(IC100,プルダウン!$A$1:$B$6,2,FALSE)</f>
        <v>#DIV/0!</v>
      </c>
      <c r="IE100" s="11"/>
      <c r="IF100" s="12"/>
      <c r="IG100" s="22" t="s">
        <v>81</v>
      </c>
      <c r="IH100" s="116"/>
      <c r="II100" s="115" t="str">
        <f>VLOOKUP($A100&amp;"-"&amp;II$4,'04施策の客観指標'!$A$4:$AU$1029,COLUMN('04施策の客観指標'!$AT:$AT),FALSE)</f>
        <v>-</v>
      </c>
      <c r="IJ100" s="7" t="str">
        <f>VLOOKUP($A100&amp;"-"&amp;IJ$4,'04施策の客観指標'!$A$4:$AU$1029,COLUMN('04施策の客観指標'!$AT:$AT),FALSE)</f>
        <v>-</v>
      </c>
      <c r="IK100" s="7" t="str">
        <f>VLOOKUP($A100&amp;"-"&amp;IK$4,'04施策の客観指標'!$A$4:$AU$1029,COLUMN('04施策の客観指標'!$AT:$AT),FALSE)</f>
        <v>-</v>
      </c>
      <c r="IL100" s="7" t="str">
        <f>VLOOKUP($A100&amp;"-"&amp;IL$4,'04施策の客観指標'!$A$4:$AU$1029,COLUMN('04施策の客観指標'!$AT:$AT),FALSE)</f>
        <v>-</v>
      </c>
      <c r="IM100" s="7" t="str">
        <f>VLOOKUP($A100&amp;"-"&amp;IM$4,'04施策の客観指標'!$A$4:$AU$1029,COLUMN('04施策の客観指標'!$AT:$AT),FALSE)</f>
        <v>-</v>
      </c>
      <c r="IN100" s="7" t="str">
        <f>VLOOKUP($A100&amp;"-"&amp;IN$4,'04施策の客観指標'!$A$4:$AU$1029,COLUMN('04施策の客観指標'!$AT:$AT),FALSE)</f>
        <v>-</v>
      </c>
      <c r="IO100" s="7" t="str">
        <f>VLOOKUP($A100&amp;"-"&amp;IO$4,'04施策の客観指標'!$A$4:$AU$1029,COLUMN('04施策の客観指標'!$AT:$AT),FALSE)</f>
        <v>-</v>
      </c>
      <c r="IP100" s="7" t="str">
        <f>VLOOKUP($A100&amp;"-"&amp;IP$4,'04施策の客観指標'!$A$4:$AU$1029,COLUMN('04施策の客観指標'!$AT:$AT),FALSE)</f>
        <v>-</v>
      </c>
      <c r="IQ100" s="7" t="str">
        <f>VLOOKUP($A100&amp;"-"&amp;IQ$4,'04施策の客観指標'!$A$4:$AU$1029,COLUMN('04施策の客観指標'!$AT:$AT),FALSE)</f>
        <v>-</v>
      </c>
      <c r="IR100" s="109" t="str">
        <f t="shared" si="390"/>
        <v>e</v>
      </c>
      <c r="IS100" s="37">
        <f>VLOOKUP($A100&amp;"-"&amp;II$4,'04施策の客観指標'!$A$4:$AU$1029,COLUMN('04施策の客観指標'!$AU:$AU),FALSE)</f>
        <v>1</v>
      </c>
      <c r="IT100" s="38" t="str">
        <f>VLOOKUP($A100&amp;"-"&amp;IJ$4,'04施策の客観指標'!$A$4:$AU$1029,COLUMN('04施策の客観指標'!$AU:$AU),FALSE)</f>
        <v>-</v>
      </c>
      <c r="IU100" s="38" t="str">
        <f>VLOOKUP($A100&amp;"-"&amp;IK$4,'04施策の客観指標'!$A$4:$AU$1029,COLUMN('04施策の客観指標'!$AU:$AU),FALSE)</f>
        <v>-</v>
      </c>
      <c r="IV100" s="38" t="str">
        <f>VLOOKUP($A100&amp;"-"&amp;IL$4,'04施策の客観指標'!$A$4:$AU$1029,COLUMN('04施策の客観指標'!$AU:$AU),FALSE)</f>
        <v>-</v>
      </c>
      <c r="IW100" s="38" t="str">
        <f>VLOOKUP($A100&amp;"-"&amp;IM$4,'04施策の客観指標'!$A$4:$AU$1029,COLUMN('04施策の客観指標'!$AU:$AU),FALSE)</f>
        <v>-</v>
      </c>
      <c r="IX100" s="38" t="str">
        <f>VLOOKUP($A100&amp;"-"&amp;IN$4,'04施策の客観指標'!$A$4:$AU$1029,COLUMN('04施策の客観指標'!$AU:$AU),FALSE)</f>
        <v>-</v>
      </c>
      <c r="IY100" s="38" t="str">
        <f>VLOOKUP($A100&amp;"-"&amp;IO$4,'04施策の客観指標'!$A$4:$AU$1029,COLUMN('04施策の客観指標'!$AU:$AU),FALSE)</f>
        <v>-</v>
      </c>
      <c r="IZ100" s="38" t="str">
        <f>VLOOKUP($A100&amp;"-"&amp;IP$4,'04施策の客観指標'!$A$4:$AU$1029,COLUMN('04施策の客観指標'!$AU:$AU),FALSE)</f>
        <v>-</v>
      </c>
      <c r="JA100" s="38" t="str">
        <f>VLOOKUP($A100&amp;"-"&amp;IQ$4,'04施策の客観指標'!$A$4:$AU$1029,COLUMN('04施策の客観指標'!$AU:$AU),FALSE)</f>
        <v>-</v>
      </c>
      <c r="JB100" s="82">
        <f t="shared" si="391"/>
        <v>1</v>
      </c>
      <c r="JC100" s="37" t="str">
        <f t="shared" si="392"/>
        <v/>
      </c>
      <c r="JD100" s="38" t="str">
        <f t="shared" si="347"/>
        <v/>
      </c>
      <c r="JE100" s="38" t="str">
        <f t="shared" si="348"/>
        <v/>
      </c>
      <c r="JF100" s="38" t="str">
        <f t="shared" si="349"/>
        <v/>
      </c>
      <c r="JG100" s="38" t="str">
        <f t="shared" si="350"/>
        <v/>
      </c>
      <c r="JH100" s="38" t="str">
        <f t="shared" si="351"/>
        <v/>
      </c>
      <c r="JI100" s="38" t="str">
        <f t="shared" si="352"/>
        <v/>
      </c>
      <c r="JJ100" s="38" t="str">
        <f t="shared" si="353"/>
        <v/>
      </c>
      <c r="JK100" s="38" t="str">
        <f t="shared" si="354"/>
        <v/>
      </c>
      <c r="JL100" s="41">
        <f t="shared" si="393"/>
        <v>0</v>
      </c>
      <c r="JM100" s="37" t="str">
        <f>IF($K100="○",VLOOKUP($C100&amp;"-"&amp;JM$4,'05市民生活実感調査'!$A$3:$BC$218,COLUMN('05市民生活実感調査'!$BC:$BC),FALSE),"-")</f>
        <v>-</v>
      </c>
      <c r="JN100" s="38" t="str">
        <f>IF($L100="○",VLOOKUP($C100&amp;"-"&amp;JN$4,'05市民生活実感調査'!$A$3:$BC$218,COLUMN('05市民生活実感調査'!$BC:$BC),FALSE),"-")</f>
        <v>-</v>
      </c>
      <c r="JO100" s="38" t="str">
        <f>IF($M100="○",VLOOKUP($C100&amp;"-"&amp;JO$4,'05市民生活実感調査'!$A$3:$BC$218,COLUMN('05市民生活実感調査'!$BC:$BC),FALSE),"-")</f>
        <v>-</v>
      </c>
      <c r="JP100" s="38" t="str">
        <f>IF($N100="○",VLOOKUP($C100&amp;"-"&amp;JP$4,'05市民生活実感調査'!$A$3:$BC$218,COLUMN('05市民生活実感調査'!$BC:$BC),FALSE),"-")</f>
        <v>-</v>
      </c>
      <c r="JQ100" s="38" t="str">
        <f>IF($O100="○",VLOOKUP($C100&amp;"-"&amp;JQ$4,'05市民生活実感調査'!$A$3:$BC$218,COLUMN('05市民生活実感調査'!$BC:$BC),FALSE),"-")</f>
        <v>-</v>
      </c>
      <c r="JR100" s="38" t="str">
        <f>IF($P100="○",VLOOKUP($C100&amp;"-"&amp;JR$4,'05市民生活実感調査'!$A$3:$BC$218,COLUMN('05市民生活実感調査'!$BC:$BC),FALSE),"-")</f>
        <v>-</v>
      </c>
      <c r="JS100" s="38" t="str">
        <f>IF($Q100="○",VLOOKUP($C100&amp;"-"&amp;JS$4,'05市民生活実感調査'!$A$3:$BC$218,COLUMN('05市民生活実感調査'!$BC:$BC),FALSE),"-")</f>
        <v>-</v>
      </c>
      <c r="JT100" s="38" t="str">
        <f>IF($R100="○",VLOOKUP($C100&amp;"-"&amp;JT$4,'05市民生活実感調査'!$A$3:$BC$218,COLUMN('05市民生活実感調査'!$BC:$BC),FALSE),"-")</f>
        <v>-</v>
      </c>
      <c r="JU100" s="109" t="e">
        <f t="shared" si="394"/>
        <v>#DIV/0!</v>
      </c>
      <c r="JV100" s="37" t="str">
        <f t="shared" si="395"/>
        <v/>
      </c>
      <c r="JW100" s="38" t="str">
        <f t="shared" si="355"/>
        <v/>
      </c>
      <c r="JX100" s="38" t="str">
        <f t="shared" si="356"/>
        <v/>
      </c>
      <c r="JY100" s="38" t="str">
        <f t="shared" si="357"/>
        <v/>
      </c>
      <c r="JZ100" s="38" t="str">
        <f t="shared" si="358"/>
        <v/>
      </c>
      <c r="KA100" s="38" t="str">
        <f t="shared" si="359"/>
        <v/>
      </c>
      <c r="KB100" s="38" t="str">
        <f t="shared" si="360"/>
        <v/>
      </c>
      <c r="KC100" s="38" t="str">
        <f t="shared" si="361"/>
        <v/>
      </c>
      <c r="KD100" s="41" t="e">
        <f t="shared" si="396"/>
        <v>#DIV/0!</v>
      </c>
      <c r="KE100" s="13" t="str">
        <f t="shared" si="397"/>
        <v>客観指標</v>
      </c>
      <c r="KF100" s="5" t="str">
        <f t="shared" si="398"/>
        <v>客観指標が，市場での中古住宅の流通状況を具体的に数字で示しているため</v>
      </c>
      <c r="KG100" s="108" t="e">
        <f>VLOOKUP(IR100&amp;JU100&amp;KE100,プルダウン!$AC$2:$AD$51,2,FALSE)</f>
        <v>#DIV/0!</v>
      </c>
      <c r="KH100" s="12" t="e">
        <f>VLOOKUP(KG100,プルダウン!$A$1:$B$6,2,FALSE)</f>
        <v>#DIV/0!</v>
      </c>
      <c r="KI100" s="11"/>
      <c r="KJ100" s="12"/>
      <c r="KK100" s="22" t="s">
        <v>81</v>
      </c>
      <c r="KL100" s="5"/>
    </row>
    <row r="101" spans="1:298" ht="180" customHeight="1">
      <c r="A101" s="18">
        <v>2405</v>
      </c>
      <c r="B101" s="5" t="s">
        <v>255</v>
      </c>
      <c r="C101" s="47">
        <f t="shared" si="439"/>
        <v>24</v>
      </c>
      <c r="D101" s="12" t="str">
        <f>IFERROR(VLOOKUP(C101,プルダウン!$L$2:$M$28,2,FALSE),"-")</f>
        <v>住宅</v>
      </c>
      <c r="E101" s="5"/>
      <c r="F101" s="9" t="s">
        <v>2120</v>
      </c>
      <c r="G101" s="20" t="s">
        <v>2565</v>
      </c>
      <c r="H101" s="11"/>
      <c r="I101" s="20"/>
      <c r="J101" s="5"/>
      <c r="K101" s="42" t="s">
        <v>392</v>
      </c>
      <c r="L101" s="43" t="s">
        <v>392</v>
      </c>
      <c r="M101" s="43" t="s">
        <v>85</v>
      </c>
      <c r="N101" s="43" t="s">
        <v>85</v>
      </c>
      <c r="O101" s="43" t="s">
        <v>85</v>
      </c>
      <c r="P101" s="43" t="s">
        <v>85</v>
      </c>
      <c r="Q101" s="43" t="s">
        <v>85</v>
      </c>
      <c r="R101" s="41" t="s">
        <v>85</v>
      </c>
      <c r="S101" s="546" t="str">
        <f>VLOOKUP($A101&amp;"-"&amp;S$4,'04施策の客観指標'!$A$4:$AU$1029,COLUMN('04施策の客観指標'!$AP:$AP),FALSE)</f>
        <v>a</v>
      </c>
      <c r="T101" s="528" t="str">
        <f>VLOOKUP($A101&amp;"-"&amp;T$4,'04施策の客観指標'!$A$4:$AU$1029,COLUMN('04施策の客観指標'!$AP:$AP),FALSE)</f>
        <v>-</v>
      </c>
      <c r="U101" s="528" t="str">
        <f>VLOOKUP($A101&amp;"-"&amp;U$4,'04施策の客観指標'!$A$4:$AU$1029,COLUMN('04施策の客観指標'!$AP:$AP),FALSE)</f>
        <v>-</v>
      </c>
      <c r="V101" s="528" t="str">
        <f>VLOOKUP($A101&amp;"-"&amp;V$4,'04施策の客観指標'!$A$4:$AU$1029,COLUMN('04施策の客観指標'!$AP:$AP),FALSE)</f>
        <v>-</v>
      </c>
      <c r="W101" s="528" t="str">
        <f>VLOOKUP($A101&amp;"-"&amp;W$4,'04施策の客観指標'!$A$4:$AU$1029,COLUMN('04施策の客観指標'!$AP:$AP),FALSE)</f>
        <v>-</v>
      </c>
      <c r="X101" s="528" t="str">
        <f>VLOOKUP($A101&amp;"-"&amp;X$4,'04施策の客観指標'!$A$4:$AU$1029,COLUMN('04施策の客観指標'!$AP:$AP),FALSE)</f>
        <v>-</v>
      </c>
      <c r="Y101" s="528" t="str">
        <f>VLOOKUP($A101&amp;"-"&amp;Y$4,'04施策の客観指標'!$A$4:$AU$1029,COLUMN('04施策の客観指標'!$AP:$AP),FALSE)</f>
        <v>-</v>
      </c>
      <c r="Z101" s="528" t="str">
        <f>VLOOKUP($A101&amp;"-"&amp;Z$4,'04施策の客観指標'!$A$4:$AU$1029,COLUMN('04施策の客観指標'!$AP:$AP),FALSE)</f>
        <v>-</v>
      </c>
      <c r="AA101" s="529" t="str">
        <f>VLOOKUP($A101&amp;"-"&amp;AA$4,'04施策の客観指標'!$A$4:$AU$1029,COLUMN('04施策の客観指標'!$AP:$AP),FALSE)</f>
        <v>-</v>
      </c>
      <c r="AB101" s="547" t="str">
        <f t="shared" si="362"/>
        <v>a</v>
      </c>
      <c r="AC101" s="252">
        <f>VLOOKUP($A101&amp;"-"&amp;S$4,'04施策の客観指標'!$A$4:$AU$1029,COLUMN('04施策の客観指標'!$AU:$AU),FALSE)</f>
        <v>1</v>
      </c>
      <c r="AD101" s="38" t="str">
        <f>VLOOKUP($A101&amp;"-"&amp;T$4,'04施策の客観指標'!$A$4:$AU$1029,COLUMN('04施策の客観指標'!$AU:$AU),FALSE)</f>
        <v>-</v>
      </c>
      <c r="AE101" s="38" t="str">
        <f>VLOOKUP($A101&amp;"-"&amp;U$4,'04施策の客観指標'!$A$4:$AU$1029,COLUMN('04施策の客観指標'!$AU:$AU),FALSE)</f>
        <v>-</v>
      </c>
      <c r="AF101" s="38" t="str">
        <f>VLOOKUP($A101&amp;"-"&amp;V$4,'04施策の客観指標'!$A$4:$AU$1029,COLUMN('04施策の客観指標'!$AU:$AU),FALSE)</f>
        <v>-</v>
      </c>
      <c r="AG101" s="38" t="str">
        <f>VLOOKUP($A101&amp;"-"&amp;W$4,'04施策の客観指標'!$A$4:$AU$1029,COLUMN('04施策の客観指標'!$AU:$AU),FALSE)</f>
        <v>-</v>
      </c>
      <c r="AH101" s="38" t="str">
        <f>VLOOKUP($A101&amp;"-"&amp;X$4,'04施策の客観指標'!$A$4:$AU$1029,COLUMN('04施策の客観指標'!$AU:$AU),FALSE)</f>
        <v>-</v>
      </c>
      <c r="AI101" s="38" t="str">
        <f>VLOOKUP($A101&amp;"-"&amp;Y$4,'04施策の客観指標'!$A$4:$AU$1029,COLUMN('04施策の客観指標'!$AU:$AU),FALSE)</f>
        <v>-</v>
      </c>
      <c r="AJ101" s="38" t="str">
        <f>VLOOKUP($A101&amp;"-"&amp;Z$4,'04施策の客観指標'!$A$4:$AU$1029,COLUMN('04施策の客観指標'!$AU:$AU),FALSE)</f>
        <v>-</v>
      </c>
      <c r="AK101" s="38" t="str">
        <f>VLOOKUP($A101&amp;"-"&amp;AA$4,'04施策の客観指標'!$A$4:$AU$1029,COLUMN('04施策の客観指標'!$AU:$AU),FALSE)</f>
        <v>-</v>
      </c>
      <c r="AL101" s="82">
        <f t="shared" si="440"/>
        <v>1</v>
      </c>
      <c r="AM101" s="37">
        <f t="shared" si="441"/>
        <v>4</v>
      </c>
      <c r="AN101" s="38" t="str">
        <f t="shared" si="442"/>
        <v/>
      </c>
      <c r="AO101" s="38" t="str">
        <f t="shared" si="443"/>
        <v/>
      </c>
      <c r="AP101" s="38" t="str">
        <f t="shared" si="444"/>
        <v/>
      </c>
      <c r="AQ101" s="38" t="str">
        <f t="shared" si="445"/>
        <v/>
      </c>
      <c r="AR101" s="38" t="str">
        <f t="shared" si="446"/>
        <v/>
      </c>
      <c r="AS101" s="38" t="str">
        <f t="shared" si="447"/>
        <v/>
      </c>
      <c r="AT101" s="38" t="str">
        <f t="shared" si="448"/>
        <v/>
      </c>
      <c r="AU101" s="253" t="str">
        <f t="shared" si="449"/>
        <v/>
      </c>
      <c r="AV101" s="81">
        <f t="shared" si="479"/>
        <v>1</v>
      </c>
      <c r="AW101" s="534" t="str">
        <f>IF($K101="○",VLOOKUP($C101&amp;"-"&amp;AW$4,'05市民生活実感調査'!$A$3:$BC$218,COLUMN('05市民生活実感調査'!$O:$O),FALSE),"-")</f>
        <v>c</v>
      </c>
      <c r="AX101" s="535" t="str">
        <f>IF($L101="○",VLOOKUP($C101&amp;"-"&amp;AX$4,'05市民生活実感調査'!$A$3:$BC$218,COLUMN('05市民生活実感調査'!$O:$O),FALSE),"-")</f>
        <v>b</v>
      </c>
      <c r="AY101" s="535" t="str">
        <f>IF($M101="○",VLOOKUP($C101&amp;"-"&amp;AY$4,'05市民生活実感調査'!$A$3:$BC$218,COLUMN('05市民生活実感調査'!$O:$O),FALSE),"-")</f>
        <v>-</v>
      </c>
      <c r="AZ101" s="535" t="str">
        <f>IF($N101="○",VLOOKUP($C101&amp;"-"&amp;AZ$4,'05市民生活実感調査'!$A$3:$BC$218,COLUMN('05市民生活実感調査'!$O:$O),FALSE),"-")</f>
        <v>-</v>
      </c>
      <c r="BA101" s="535" t="str">
        <f>IF($O101="○",VLOOKUP($C101&amp;"-"&amp;BA$4,'05市民生活実感調査'!$A$3:$BC$218,COLUMN('05市民生活実感調査'!$O:$O),FALSE),"-")</f>
        <v>-</v>
      </c>
      <c r="BB101" s="535" t="str">
        <f>IF($P101="○",VLOOKUP($C101&amp;"-"&amp;BB$4,'05市民生活実感調査'!$A$3:$BC$218,COLUMN('05市民生活実感調査'!$O:$O),FALSE),"-")</f>
        <v>-</v>
      </c>
      <c r="BC101" s="535" t="str">
        <f>IF($Q101="○",VLOOKUP($C101&amp;"-"&amp;BC$4,'05市民生活実感調査'!$A$3:$BC$218,COLUMN('05市民生活実感調査'!$O:$O),FALSE),"-")</f>
        <v>-</v>
      </c>
      <c r="BD101" s="535" t="str">
        <f>IF($R101="○",VLOOKUP($C101&amp;"-"&amp;BD$4,'05市民生活実感調査'!$A$3:$BC$218,COLUMN('05市民生活実感調査'!$O:$O),FALSE),"-")</f>
        <v>-</v>
      </c>
      <c r="BE101" s="536" t="str">
        <f t="shared" si="363"/>
        <v>b</v>
      </c>
      <c r="BF101" s="37">
        <f t="shared" si="450"/>
        <v>2</v>
      </c>
      <c r="BG101" s="38">
        <f t="shared" si="451"/>
        <v>3</v>
      </c>
      <c r="BH101" s="38" t="str">
        <f t="shared" si="452"/>
        <v/>
      </c>
      <c r="BI101" s="38" t="str">
        <f t="shared" si="453"/>
        <v/>
      </c>
      <c r="BJ101" s="38" t="str">
        <f t="shared" si="454"/>
        <v/>
      </c>
      <c r="BK101" s="38" t="str">
        <f t="shared" si="455"/>
        <v/>
      </c>
      <c r="BL101" s="38" t="str">
        <f t="shared" si="456"/>
        <v/>
      </c>
      <c r="BM101" s="38" t="str">
        <f t="shared" si="457"/>
        <v/>
      </c>
      <c r="BN101" s="41">
        <f t="shared" si="458"/>
        <v>0.625</v>
      </c>
      <c r="BO101" s="264" t="s">
        <v>124</v>
      </c>
      <c r="BP101" s="161" t="s">
        <v>2237</v>
      </c>
      <c r="BQ101" s="586" t="str">
        <f>VLOOKUP(AB101&amp;BE101&amp;BO101,[25]プルダウン!$AC$2:$AD$71,2,FALSE)</f>
        <v>A</v>
      </c>
      <c r="BR101" s="587" t="str">
        <f>VLOOKUP(BQ101,プルダウン!$A$1:$B$6,2,FALSE)</f>
        <v>政策の目的が十分に達成されている</v>
      </c>
      <c r="BS101" s="11"/>
      <c r="BT101" s="20"/>
      <c r="BU101" s="5" t="s">
        <v>2263</v>
      </c>
      <c r="BV101" s="296" t="s">
        <v>2574</v>
      </c>
      <c r="BW101" s="115" t="str">
        <f>VLOOKUP($A101&amp;"-"&amp;BW$4,'04施策の客観指標'!$A$4:$AU$1029,COLUMN('04施策の客観指標'!$AQ:$AQ),FALSE)</f>
        <v>-</v>
      </c>
      <c r="BX101" s="7" t="str">
        <f>VLOOKUP($A101&amp;"-"&amp;BX$4,'04施策の客観指標'!$A$4:$AU$1029,COLUMN('04施策の客観指標'!$AQ:$AQ),FALSE)</f>
        <v>-</v>
      </c>
      <c r="BY101" s="7" t="str">
        <f>VLOOKUP($A101&amp;"-"&amp;BY$4,'04施策の客観指標'!$A$4:$AU$1029,COLUMN('04施策の客観指標'!$AQ:$AQ),FALSE)</f>
        <v>-</v>
      </c>
      <c r="BZ101" s="7" t="str">
        <f>VLOOKUP($A101&amp;"-"&amp;BZ$4,'04施策の客観指標'!$A$4:$AU$1029,COLUMN('04施策の客観指標'!$AQ:$AQ),FALSE)</f>
        <v>-</v>
      </c>
      <c r="CA101" s="7" t="str">
        <f>VLOOKUP($A101&amp;"-"&amp;CA$4,'04施策の客観指標'!$A$4:$AU$1029,COLUMN('04施策の客観指標'!$AQ:$AQ),FALSE)</f>
        <v>-</v>
      </c>
      <c r="CB101" s="7" t="str">
        <f>VLOOKUP($A101&amp;"-"&amp;CB$4,'04施策の客観指標'!$A$4:$AU$1029,COLUMN('04施策の客観指標'!$AQ:$AQ),FALSE)</f>
        <v>-</v>
      </c>
      <c r="CC101" s="7" t="str">
        <f>VLOOKUP($A101&amp;"-"&amp;CC$4,'04施策の客観指標'!$A$4:$AU$1029,COLUMN('04施策の客観指標'!$AQ:$AQ),FALSE)</f>
        <v>-</v>
      </c>
      <c r="CD101" s="7" t="str">
        <f>VLOOKUP($A101&amp;"-"&amp;CD$4,'04施策の客観指標'!$A$4:$AU$1029,COLUMN('04施策の客観指標'!$AQ:$AQ),FALSE)</f>
        <v>-</v>
      </c>
      <c r="CE101" s="7" t="str">
        <f>VLOOKUP($A101&amp;"-"&amp;CE$4,'04施策の客観指標'!$A$4:$AU$1029,COLUMN('04施策の客観指標'!$AQ:$AQ),FALSE)</f>
        <v>-</v>
      </c>
      <c r="CF101" s="109" t="str">
        <f t="shared" si="364"/>
        <v>e</v>
      </c>
      <c r="CG101" s="37">
        <f>VLOOKUP($A101&amp;"-"&amp;BW$4,'04施策の客観指標'!$A$4:$AU$1029,COLUMN('04施策の客観指標'!$AU:$AU),FALSE)</f>
        <v>1</v>
      </c>
      <c r="CH101" s="38" t="str">
        <f>VLOOKUP($A101&amp;"-"&amp;BX$4,'04施策の客観指標'!$A$4:$AU$1029,COLUMN('04施策の客観指標'!$AU:$AU),FALSE)</f>
        <v>-</v>
      </c>
      <c r="CI101" s="38" t="str">
        <f>VLOOKUP($A101&amp;"-"&amp;BY$4,'04施策の客観指標'!$A$4:$AU$1029,COLUMN('04施策の客観指標'!$AU:$AU),FALSE)</f>
        <v>-</v>
      </c>
      <c r="CJ101" s="38" t="str">
        <f>VLOOKUP($A101&amp;"-"&amp;BZ$4,'04施策の客観指標'!$A$4:$AU$1029,COLUMN('04施策の客観指標'!$AU:$AU),FALSE)</f>
        <v>-</v>
      </c>
      <c r="CK101" s="38" t="str">
        <f>VLOOKUP($A101&amp;"-"&amp;CA$4,'04施策の客観指標'!$A$4:$AU$1029,COLUMN('04施策の客観指標'!$AU:$AU),FALSE)</f>
        <v>-</v>
      </c>
      <c r="CL101" s="38" t="str">
        <f>VLOOKUP($A101&amp;"-"&amp;CB$4,'04施策の客観指標'!$A$4:$AU$1029,COLUMN('04施策の客観指標'!$AU:$AU),FALSE)</f>
        <v>-</v>
      </c>
      <c r="CM101" s="38" t="str">
        <f>VLOOKUP($A101&amp;"-"&amp;CC$4,'04施策の客観指標'!$A$4:$AU$1029,COLUMN('04施策の客観指標'!$AU:$AU),FALSE)</f>
        <v>-</v>
      </c>
      <c r="CN101" s="38" t="str">
        <f>VLOOKUP($A101&amp;"-"&amp;CD$4,'04施策の客観指標'!$A$4:$AU$1029,COLUMN('04施策の客観指標'!$AU:$AU),FALSE)</f>
        <v>-</v>
      </c>
      <c r="CO101" s="38" t="str">
        <f>VLOOKUP($A101&amp;"-"&amp;CE$4,'04施策の客観指標'!$A$4:$AU$1029,COLUMN('04施策の客観指標'!$AU:$AU),FALSE)</f>
        <v>-</v>
      </c>
      <c r="CP101" s="82">
        <f t="shared" si="365"/>
        <v>1</v>
      </c>
      <c r="CQ101" s="37" t="str">
        <f t="shared" si="301"/>
        <v/>
      </c>
      <c r="CR101" s="38" t="str">
        <f t="shared" si="302"/>
        <v/>
      </c>
      <c r="CS101" s="38" t="str">
        <f t="shared" si="303"/>
        <v/>
      </c>
      <c r="CT101" s="38" t="str">
        <f t="shared" si="304"/>
        <v/>
      </c>
      <c r="CU101" s="38" t="str">
        <f t="shared" si="305"/>
        <v/>
      </c>
      <c r="CV101" s="38" t="str">
        <f t="shared" si="306"/>
        <v/>
      </c>
      <c r="CW101" s="38" t="str">
        <f t="shared" si="307"/>
        <v/>
      </c>
      <c r="CX101" s="38" t="str">
        <f t="shared" si="308"/>
        <v/>
      </c>
      <c r="CY101" s="38" t="str">
        <f t="shared" si="309"/>
        <v/>
      </c>
      <c r="CZ101" s="41">
        <f t="shared" si="366"/>
        <v>0</v>
      </c>
      <c r="DA101" s="37" t="str">
        <f>IF($K101="○",VLOOKUP($C101&amp;"-"&amp;DA$4,'05市民生活実感調査'!$A$3:$BC$218,COLUMN('05市民生活実感調査'!$Y:$Y),FALSE),"-")</f>
        <v>-</v>
      </c>
      <c r="DB101" s="38" t="str">
        <f>IF($L101="○",VLOOKUP($C101&amp;"-"&amp;DB$4,'05市民生活実感調査'!$A$3:$BC$218,COLUMN('05市民生活実感調査'!$Y:$Y),FALSE),"-")</f>
        <v>-</v>
      </c>
      <c r="DC101" s="38" t="str">
        <f>IF($M101="○",VLOOKUP($C101&amp;"-"&amp;DC$4,'05市民生活実感調査'!$A$3:$BC$218,COLUMN('05市民生活実感調査'!$Y:$Y),FALSE),"-")</f>
        <v>-</v>
      </c>
      <c r="DD101" s="38" t="str">
        <f>IF($N101="○",VLOOKUP($C101&amp;"-"&amp;DD$4,'05市民生活実感調査'!$A$3:$BC$218,COLUMN('05市民生活実感調査'!$Y:$Y),FALSE),"-")</f>
        <v>-</v>
      </c>
      <c r="DE101" s="38" t="str">
        <f>IF($O101="○",VLOOKUP($C101&amp;"-"&amp;DE$4,'05市民生活実感調査'!$A$3:$BC$218,COLUMN('05市民生活実感調査'!$Y:$Y),FALSE),"-")</f>
        <v>-</v>
      </c>
      <c r="DF101" s="38" t="str">
        <f>IF($P101="○",VLOOKUP($C101&amp;"-"&amp;DF$4,'05市民生活実感調査'!$A$3:$BC$218,COLUMN('05市民生活実感調査'!$Y:$Y),FALSE),"-")</f>
        <v>-</v>
      </c>
      <c r="DG101" s="38" t="str">
        <f>IF($Q101="○",VLOOKUP($C101&amp;"-"&amp;DG$4,'05市民生活実感調査'!$A$3:$BC$218,COLUMN('05市民生活実感調査'!$Y:$Y),FALSE),"-")</f>
        <v>-</v>
      </c>
      <c r="DH101" s="38" t="str">
        <f>IF($R101="○",VLOOKUP($C101&amp;"-"&amp;DH$4,'05市民生活実感調査'!$A$3:$BC$218,COLUMN('05市民生活実感調査'!$Y:$Y),FALSE),"-")</f>
        <v>-</v>
      </c>
      <c r="DI101" s="109" t="e">
        <f t="shared" si="367"/>
        <v>#DIV/0!</v>
      </c>
      <c r="DJ101" s="37" t="str">
        <f t="shared" si="368"/>
        <v/>
      </c>
      <c r="DK101" s="38" t="str">
        <f t="shared" si="310"/>
        <v/>
      </c>
      <c r="DL101" s="38" t="str">
        <f t="shared" si="311"/>
        <v/>
      </c>
      <c r="DM101" s="38" t="str">
        <f t="shared" si="312"/>
        <v/>
      </c>
      <c r="DN101" s="38" t="str">
        <f t="shared" si="313"/>
        <v/>
      </c>
      <c r="DO101" s="38" t="str">
        <f t="shared" si="314"/>
        <v/>
      </c>
      <c r="DP101" s="38" t="str">
        <f t="shared" si="315"/>
        <v/>
      </c>
      <c r="DQ101" s="38" t="str">
        <f t="shared" si="316"/>
        <v/>
      </c>
      <c r="DR101" s="41" t="e">
        <f t="shared" si="369"/>
        <v>#DIV/0!</v>
      </c>
      <c r="DS101" s="13" t="str">
        <f t="shared" si="370"/>
        <v>客観指標</v>
      </c>
      <c r="DT101" s="5" t="str">
        <f t="shared" si="371"/>
        <v>客観指標は住宅の安全性を端的に示すものであるため</v>
      </c>
      <c r="DU101" s="108" t="e">
        <f>VLOOKUP(CF101&amp;DI101&amp;DS101,プルダウン!$AC$2:$AD$51,2,FALSE)</f>
        <v>#DIV/0!</v>
      </c>
      <c r="DV101" s="12" t="e">
        <f>VLOOKUP(DU101,プルダウン!$A$1:$B$6,2,FALSE)</f>
        <v>#DIV/0!</v>
      </c>
      <c r="DW101" s="11"/>
      <c r="DX101" s="12"/>
      <c r="DY101" s="22" t="s">
        <v>81</v>
      </c>
      <c r="DZ101" s="116"/>
      <c r="EA101" s="115" t="str">
        <f>VLOOKUP($A101&amp;"-"&amp;EA$4,'04施策の客観指標'!$A$4:$AU$1029,COLUMN('04施策の客観指標'!$AR:$AR),FALSE)</f>
        <v>-</v>
      </c>
      <c r="EB101" s="7" t="str">
        <f>VLOOKUP($A101&amp;"-"&amp;EB$4,'04施策の客観指標'!$A$4:$AU$1029,COLUMN('04施策の客観指標'!$AR:$AR),FALSE)</f>
        <v>-</v>
      </c>
      <c r="EC101" s="7" t="str">
        <f>VLOOKUP($A101&amp;"-"&amp;EC$4,'04施策の客観指標'!$A$4:$AU$1029,COLUMN('04施策の客観指標'!$AR:$AR),FALSE)</f>
        <v>-</v>
      </c>
      <c r="ED101" s="7" t="str">
        <f>VLOOKUP($A101&amp;"-"&amp;ED$4,'04施策の客観指標'!$A$4:$AU$1029,COLUMN('04施策の客観指標'!$AR:$AR),FALSE)</f>
        <v>-</v>
      </c>
      <c r="EE101" s="7" t="str">
        <f>VLOOKUP($A101&amp;"-"&amp;EE$4,'04施策の客観指標'!$A$4:$AU$1029,COLUMN('04施策の客観指標'!$AR:$AR),FALSE)</f>
        <v>-</v>
      </c>
      <c r="EF101" s="7" t="str">
        <f>VLOOKUP($A101&amp;"-"&amp;EF$4,'04施策の客観指標'!$A$4:$AU$1029,COLUMN('04施策の客観指標'!$AR:$AR),FALSE)</f>
        <v>-</v>
      </c>
      <c r="EG101" s="7" t="str">
        <f>VLOOKUP($A101&amp;"-"&amp;EG$4,'04施策の客観指標'!$A$4:$AU$1029,COLUMN('04施策の客観指標'!$AR:$AR),FALSE)</f>
        <v>-</v>
      </c>
      <c r="EH101" s="7" t="str">
        <f>VLOOKUP($A101&amp;"-"&amp;EH$4,'04施策の客観指標'!$A$4:$AU$1029,COLUMN('04施策の客観指標'!$AR:$AR),FALSE)</f>
        <v>-</v>
      </c>
      <c r="EI101" s="7" t="str">
        <f>VLOOKUP($A101&amp;"-"&amp;EI$4,'04施策の客観指標'!$A$4:$AU$1029,COLUMN('04施策の客観指標'!$AR:$AR),FALSE)</f>
        <v>-</v>
      </c>
      <c r="EJ101" s="109" t="str">
        <f t="shared" si="372"/>
        <v>e</v>
      </c>
      <c r="EK101" s="37">
        <f>VLOOKUP($A101&amp;"-"&amp;EA$4,'04施策の客観指標'!$A$4:$AU$1029,COLUMN('04施策の客観指標'!$AU:$AU),FALSE)</f>
        <v>1</v>
      </c>
      <c r="EL101" s="38" t="str">
        <f>VLOOKUP($A101&amp;"-"&amp;EB$4,'04施策の客観指標'!$A$4:$AU$1029,COLUMN('04施策の客観指標'!$AU:$AU),FALSE)</f>
        <v>-</v>
      </c>
      <c r="EM101" s="38" t="str">
        <f>VLOOKUP($A101&amp;"-"&amp;EC$4,'04施策の客観指標'!$A$4:$AU$1029,COLUMN('04施策の客観指標'!$AU:$AU),FALSE)</f>
        <v>-</v>
      </c>
      <c r="EN101" s="38" t="str">
        <f>VLOOKUP($A101&amp;"-"&amp;ED$4,'04施策の客観指標'!$A$4:$AU$1029,COLUMN('04施策の客観指標'!$AU:$AU),FALSE)</f>
        <v>-</v>
      </c>
      <c r="EO101" s="38" t="str">
        <f>VLOOKUP($A101&amp;"-"&amp;EE$4,'04施策の客観指標'!$A$4:$AU$1029,COLUMN('04施策の客観指標'!$AU:$AU),FALSE)</f>
        <v>-</v>
      </c>
      <c r="EP101" s="38" t="str">
        <f>VLOOKUP($A101&amp;"-"&amp;EF$4,'04施策の客観指標'!$A$4:$AU$1029,COLUMN('04施策の客観指標'!$AU:$AU),FALSE)</f>
        <v>-</v>
      </c>
      <c r="EQ101" s="38" t="str">
        <f>VLOOKUP($A101&amp;"-"&amp;EG$4,'04施策の客観指標'!$A$4:$AU$1029,COLUMN('04施策の客観指標'!$AU:$AU),FALSE)</f>
        <v>-</v>
      </c>
      <c r="ER101" s="38" t="str">
        <f>VLOOKUP($A101&amp;"-"&amp;EH$4,'04施策の客観指標'!$A$4:$AU$1029,COLUMN('04施策の客観指標'!$AU:$AU),FALSE)</f>
        <v>-</v>
      </c>
      <c r="ES101" s="38" t="str">
        <f>VLOOKUP($A101&amp;"-"&amp;EI$4,'04施策の客観指標'!$A$4:$AU$1029,COLUMN('04施策の客観指標'!$AU:$AU),FALSE)</f>
        <v>-</v>
      </c>
      <c r="ET101" s="82">
        <f t="shared" si="373"/>
        <v>1</v>
      </c>
      <c r="EU101" s="37" t="str">
        <f t="shared" si="374"/>
        <v/>
      </c>
      <c r="EV101" s="38" t="str">
        <f t="shared" si="317"/>
        <v/>
      </c>
      <c r="EW101" s="38" t="str">
        <f t="shared" si="318"/>
        <v/>
      </c>
      <c r="EX101" s="38" t="str">
        <f t="shared" si="319"/>
        <v/>
      </c>
      <c r="EY101" s="38" t="str">
        <f t="shared" si="320"/>
        <v/>
      </c>
      <c r="EZ101" s="38" t="str">
        <f t="shared" si="321"/>
        <v/>
      </c>
      <c r="FA101" s="38" t="str">
        <f t="shared" si="322"/>
        <v/>
      </c>
      <c r="FB101" s="38" t="str">
        <f t="shared" si="323"/>
        <v/>
      </c>
      <c r="FC101" s="38" t="str">
        <f t="shared" si="324"/>
        <v/>
      </c>
      <c r="FD101" s="41">
        <f t="shared" si="375"/>
        <v>0</v>
      </c>
      <c r="FE101" s="37" t="str">
        <f>IF($K101="○",VLOOKUP($C101&amp;"-"&amp;FE$4,'05市民生活実感調査'!$A$3:$BC$218,COLUMN('05市民生活実感調査'!$AI:$AI),FALSE),"-")</f>
        <v>-</v>
      </c>
      <c r="FF101" s="38" t="str">
        <f>IF($L101="○",VLOOKUP($C101&amp;"-"&amp;FF$4,'05市民生活実感調査'!$A$3:$BC$218,COLUMN('05市民生活実感調査'!$AI:$AI),FALSE),"-")</f>
        <v>-</v>
      </c>
      <c r="FG101" s="38" t="str">
        <f>IF($M101="○",VLOOKUP($C101&amp;"-"&amp;FG$4,'05市民生活実感調査'!$A$3:$BC$218,COLUMN('05市民生活実感調査'!$AI:$AI),FALSE),"-")</f>
        <v>-</v>
      </c>
      <c r="FH101" s="38" t="str">
        <f>IF($N101="○",VLOOKUP($C101&amp;"-"&amp;FH$4,'05市民生活実感調査'!$A$3:$BC$218,COLUMN('05市民生活実感調査'!$AI:$AI),FALSE),"-")</f>
        <v>-</v>
      </c>
      <c r="FI101" s="38" t="str">
        <f>IF($O101="○",VLOOKUP($C101&amp;"-"&amp;FI$4,'05市民生活実感調査'!$A$3:$BC$218,COLUMN('05市民生活実感調査'!$AI:$AI),FALSE),"-")</f>
        <v>-</v>
      </c>
      <c r="FJ101" s="38" t="str">
        <f>IF($P101="○",VLOOKUP($C101&amp;"-"&amp;FJ$4,'05市民生活実感調査'!$A$3:$BC$218,COLUMN('05市民生活実感調査'!$AI:$AI),FALSE),"-")</f>
        <v>-</v>
      </c>
      <c r="FK101" s="38" t="str">
        <f>IF($Q101="○",VLOOKUP($C101&amp;"-"&amp;FK$4,'05市民生活実感調査'!$A$3:$BC$218,COLUMN('05市民生活実感調査'!$AI:$AI),FALSE),"-")</f>
        <v>-</v>
      </c>
      <c r="FL101" s="38" t="str">
        <f>IF($R101="○",VLOOKUP($C101&amp;"-"&amp;FL$4,'05市民生活実感調査'!$A$3:$BC$218,COLUMN('05市民生活実感調査'!$AI:$AI),FALSE),"-")</f>
        <v>-</v>
      </c>
      <c r="FM101" s="109" t="e">
        <f t="shared" si="376"/>
        <v>#DIV/0!</v>
      </c>
      <c r="FN101" s="37" t="str">
        <f t="shared" si="377"/>
        <v/>
      </c>
      <c r="FO101" s="38" t="str">
        <f t="shared" si="325"/>
        <v/>
      </c>
      <c r="FP101" s="38" t="str">
        <f t="shared" si="326"/>
        <v/>
      </c>
      <c r="FQ101" s="38" t="str">
        <f t="shared" si="327"/>
        <v/>
      </c>
      <c r="FR101" s="38" t="str">
        <f t="shared" si="328"/>
        <v/>
      </c>
      <c r="FS101" s="38" t="str">
        <f t="shared" si="329"/>
        <v/>
      </c>
      <c r="FT101" s="38" t="str">
        <f t="shared" si="330"/>
        <v/>
      </c>
      <c r="FU101" s="38" t="str">
        <f t="shared" si="331"/>
        <v/>
      </c>
      <c r="FV101" s="41" t="e">
        <f t="shared" si="378"/>
        <v>#DIV/0!</v>
      </c>
      <c r="FW101" s="13" t="str">
        <f t="shared" si="379"/>
        <v>客観指標</v>
      </c>
      <c r="FX101" s="5" t="str">
        <f t="shared" si="380"/>
        <v>客観指標は住宅の安全性を端的に示すものであるため</v>
      </c>
      <c r="FY101" s="108" t="e">
        <f>VLOOKUP(EJ101&amp;FM101&amp;FW101,プルダウン!$AC$2:$AD$51,2,FALSE)</f>
        <v>#DIV/0!</v>
      </c>
      <c r="FZ101" s="12" t="e">
        <f>VLOOKUP(FY101,プルダウン!$A$1:$B$6,2,FALSE)</f>
        <v>#DIV/0!</v>
      </c>
      <c r="GA101" s="11"/>
      <c r="GB101" s="12"/>
      <c r="GC101" s="22" t="s">
        <v>81</v>
      </c>
      <c r="GD101" s="116"/>
      <c r="GE101" s="115" t="str">
        <f>VLOOKUP($A101&amp;"-"&amp;GE$4,'04施策の客観指標'!$A$4:$AU$1029,COLUMN('04施策の客観指標'!$AS:$AS),FALSE)</f>
        <v>-</v>
      </c>
      <c r="GF101" s="7" t="str">
        <f>VLOOKUP($A101&amp;"-"&amp;GF$4,'04施策の客観指標'!$A$4:$AU$1029,COLUMN('04施策の客観指標'!$AS:$AS),FALSE)</f>
        <v>-</v>
      </c>
      <c r="GG101" s="7" t="str">
        <f>VLOOKUP($A101&amp;"-"&amp;GG$4,'04施策の客観指標'!$A$4:$AU$1029,COLUMN('04施策の客観指標'!$AS:$AS),FALSE)</f>
        <v>-</v>
      </c>
      <c r="GH101" s="7" t="str">
        <f>VLOOKUP($A101&amp;"-"&amp;GH$4,'04施策の客観指標'!$A$4:$AU$1029,COLUMN('04施策の客観指標'!$AS:$AS),FALSE)</f>
        <v>-</v>
      </c>
      <c r="GI101" s="7" t="str">
        <f>VLOOKUP($A101&amp;"-"&amp;GI$4,'04施策の客観指標'!$A$4:$AU$1029,COLUMN('04施策の客観指標'!$AS:$AS),FALSE)</f>
        <v>-</v>
      </c>
      <c r="GJ101" s="7" t="str">
        <f>VLOOKUP($A101&amp;"-"&amp;GJ$4,'04施策の客観指標'!$A$4:$AU$1029,COLUMN('04施策の客観指標'!$AS:$AS),FALSE)</f>
        <v>-</v>
      </c>
      <c r="GK101" s="7" t="str">
        <f>VLOOKUP($A101&amp;"-"&amp;GK$4,'04施策の客観指標'!$A$4:$AU$1029,COLUMN('04施策の客観指標'!$AS:$AS),FALSE)</f>
        <v>-</v>
      </c>
      <c r="GL101" s="7" t="str">
        <f>VLOOKUP($A101&amp;"-"&amp;GL$4,'04施策の客観指標'!$A$4:$AU$1029,COLUMN('04施策の客観指標'!$AS:$AS),FALSE)</f>
        <v>-</v>
      </c>
      <c r="GM101" s="7" t="str">
        <f>VLOOKUP($A101&amp;"-"&amp;GM$4,'04施策の客観指標'!$A$4:$AU$1029,COLUMN('04施策の客観指標'!$AS:$AS),FALSE)</f>
        <v>-</v>
      </c>
      <c r="GN101" s="109" t="str">
        <f t="shared" si="381"/>
        <v>e</v>
      </c>
      <c r="GO101" s="37">
        <f>VLOOKUP($A101&amp;"-"&amp;GE$4,'04施策の客観指標'!$A$4:$AU$1029,COLUMN('04施策の客観指標'!$AU:$AU),FALSE)</f>
        <v>1</v>
      </c>
      <c r="GP101" s="38" t="str">
        <f>VLOOKUP($A101&amp;"-"&amp;GF$4,'04施策の客観指標'!$A$4:$AU$1029,COLUMN('04施策の客観指標'!$AU:$AU),FALSE)</f>
        <v>-</v>
      </c>
      <c r="GQ101" s="38" t="str">
        <f>VLOOKUP($A101&amp;"-"&amp;GG$4,'04施策の客観指標'!$A$4:$AU$1029,COLUMN('04施策の客観指標'!$AU:$AU),FALSE)</f>
        <v>-</v>
      </c>
      <c r="GR101" s="38" t="str">
        <f>VLOOKUP($A101&amp;"-"&amp;GH$4,'04施策の客観指標'!$A$4:$AU$1029,COLUMN('04施策の客観指標'!$AU:$AU),FALSE)</f>
        <v>-</v>
      </c>
      <c r="GS101" s="38" t="str">
        <f>VLOOKUP($A101&amp;"-"&amp;GI$4,'04施策の客観指標'!$A$4:$AU$1029,COLUMN('04施策の客観指標'!$AU:$AU),FALSE)</f>
        <v>-</v>
      </c>
      <c r="GT101" s="38" t="str">
        <f>VLOOKUP($A101&amp;"-"&amp;GJ$4,'04施策の客観指標'!$A$4:$AU$1029,COLUMN('04施策の客観指標'!$AU:$AU),FALSE)</f>
        <v>-</v>
      </c>
      <c r="GU101" s="38" t="str">
        <f>VLOOKUP($A101&amp;"-"&amp;GK$4,'04施策の客観指標'!$A$4:$AU$1029,COLUMN('04施策の客観指標'!$AU:$AU),FALSE)</f>
        <v>-</v>
      </c>
      <c r="GV101" s="38" t="str">
        <f>VLOOKUP($A101&amp;"-"&amp;GL$4,'04施策の客観指標'!$A$4:$AU$1029,COLUMN('04施策の客観指標'!$AU:$AU),FALSE)</f>
        <v>-</v>
      </c>
      <c r="GW101" s="38" t="str">
        <f>VLOOKUP($A101&amp;"-"&amp;GM$4,'04施策の客観指標'!$A$4:$AU$1029,COLUMN('04施策の客観指標'!$AU:$AU),FALSE)</f>
        <v>-</v>
      </c>
      <c r="GX101" s="82">
        <f t="shared" si="382"/>
        <v>1</v>
      </c>
      <c r="GY101" s="37" t="str">
        <f t="shared" si="383"/>
        <v/>
      </c>
      <c r="GZ101" s="38" t="str">
        <f t="shared" si="332"/>
        <v/>
      </c>
      <c r="HA101" s="38" t="str">
        <f t="shared" si="333"/>
        <v/>
      </c>
      <c r="HB101" s="38" t="str">
        <f t="shared" si="334"/>
        <v/>
      </c>
      <c r="HC101" s="38" t="str">
        <f t="shared" si="335"/>
        <v/>
      </c>
      <c r="HD101" s="38" t="str">
        <f t="shared" si="336"/>
        <v/>
      </c>
      <c r="HE101" s="38" t="str">
        <f t="shared" si="337"/>
        <v/>
      </c>
      <c r="HF101" s="38" t="str">
        <f t="shared" si="338"/>
        <v/>
      </c>
      <c r="HG101" s="38" t="str">
        <f t="shared" si="339"/>
        <v/>
      </c>
      <c r="HH101" s="41">
        <f t="shared" si="384"/>
        <v>0</v>
      </c>
      <c r="HI101" s="37" t="str">
        <f>IF($K101="○",VLOOKUP($C101&amp;"-"&amp;HI$4,'05市民生活実感調査'!$A$3:$BC$218,COLUMN('05市民生活実感調査'!$AS:$AS),FALSE),"-")</f>
        <v>-</v>
      </c>
      <c r="HJ101" s="38" t="str">
        <f>IF($L101="○",VLOOKUP($C101&amp;"-"&amp;HJ$4,'05市民生活実感調査'!$A$3:$BC$218,COLUMN('05市民生活実感調査'!$AS:$AS),FALSE),"-")</f>
        <v>-</v>
      </c>
      <c r="HK101" s="38" t="str">
        <f>IF($M101="○",VLOOKUP($C101&amp;"-"&amp;HK$4,'05市民生活実感調査'!$A$3:$BC$218,COLUMN('05市民生活実感調査'!$AS:$AS),FALSE),"-")</f>
        <v>-</v>
      </c>
      <c r="HL101" s="38" t="str">
        <f>IF($N101="○",VLOOKUP($C101&amp;"-"&amp;HL$4,'05市民生活実感調査'!$A$3:$BC$218,COLUMN('05市民生活実感調査'!$AS:$AS),FALSE),"-")</f>
        <v>-</v>
      </c>
      <c r="HM101" s="38" t="str">
        <f>IF($O101="○",VLOOKUP($C101&amp;"-"&amp;HM$4,'05市民生活実感調査'!$A$3:$BC$218,COLUMN('05市民生活実感調査'!$AS:$AS),FALSE),"-")</f>
        <v>-</v>
      </c>
      <c r="HN101" s="38" t="str">
        <f>IF($P101="○",VLOOKUP($C101&amp;"-"&amp;HN$4,'05市民生活実感調査'!$A$3:$BC$218,COLUMN('05市民生活実感調査'!$AS:$AS),FALSE),"-")</f>
        <v>-</v>
      </c>
      <c r="HO101" s="38" t="str">
        <f>IF($Q101="○",VLOOKUP($C101&amp;"-"&amp;HO$4,'05市民生活実感調査'!$A$3:$BC$218,COLUMN('05市民生活実感調査'!$AS:$AS),FALSE),"-")</f>
        <v>-</v>
      </c>
      <c r="HP101" s="38" t="str">
        <f>IF($R101="○",VLOOKUP($C101&amp;"-"&amp;HP$4,'05市民生活実感調査'!$A$3:$BC$218,COLUMN('05市民生活実感調査'!$AS:$AS),FALSE),"-")</f>
        <v>-</v>
      </c>
      <c r="HQ101" s="109" t="e">
        <f t="shared" si="385"/>
        <v>#DIV/0!</v>
      </c>
      <c r="HR101" s="37" t="str">
        <f t="shared" si="386"/>
        <v/>
      </c>
      <c r="HS101" s="38" t="str">
        <f t="shared" si="340"/>
        <v/>
      </c>
      <c r="HT101" s="38" t="str">
        <f t="shared" si="341"/>
        <v/>
      </c>
      <c r="HU101" s="38" t="str">
        <f t="shared" si="342"/>
        <v/>
      </c>
      <c r="HV101" s="38" t="str">
        <f t="shared" si="343"/>
        <v/>
      </c>
      <c r="HW101" s="38" t="str">
        <f t="shared" si="344"/>
        <v/>
      </c>
      <c r="HX101" s="38" t="str">
        <f t="shared" si="345"/>
        <v/>
      </c>
      <c r="HY101" s="38" t="str">
        <f t="shared" si="346"/>
        <v/>
      </c>
      <c r="HZ101" s="41" t="e">
        <f t="shared" si="387"/>
        <v>#DIV/0!</v>
      </c>
      <c r="IA101" s="13" t="str">
        <f t="shared" si="388"/>
        <v>客観指標</v>
      </c>
      <c r="IB101" s="5" t="str">
        <f t="shared" si="389"/>
        <v>客観指標は住宅の安全性を端的に示すものであるため</v>
      </c>
      <c r="IC101" s="108" t="e">
        <f>VLOOKUP(GN101&amp;HQ101&amp;IA101,プルダウン!$AC$2:$AD$51,2,FALSE)</f>
        <v>#DIV/0!</v>
      </c>
      <c r="ID101" s="12" t="e">
        <f>VLOOKUP(IC101,プルダウン!$A$1:$B$6,2,FALSE)</f>
        <v>#DIV/0!</v>
      </c>
      <c r="IE101" s="11"/>
      <c r="IF101" s="12"/>
      <c r="IG101" s="22" t="s">
        <v>81</v>
      </c>
      <c r="IH101" s="116"/>
      <c r="II101" s="115" t="str">
        <f>VLOOKUP($A101&amp;"-"&amp;II$4,'04施策の客観指標'!$A$4:$AU$1029,COLUMN('04施策の客観指標'!$AT:$AT),FALSE)</f>
        <v>-</v>
      </c>
      <c r="IJ101" s="7" t="str">
        <f>VLOOKUP($A101&amp;"-"&amp;IJ$4,'04施策の客観指標'!$A$4:$AU$1029,COLUMN('04施策の客観指標'!$AT:$AT),FALSE)</f>
        <v>-</v>
      </c>
      <c r="IK101" s="7" t="str">
        <f>VLOOKUP($A101&amp;"-"&amp;IK$4,'04施策の客観指標'!$A$4:$AU$1029,COLUMN('04施策の客観指標'!$AT:$AT),FALSE)</f>
        <v>-</v>
      </c>
      <c r="IL101" s="7" t="str">
        <f>VLOOKUP($A101&amp;"-"&amp;IL$4,'04施策の客観指標'!$A$4:$AU$1029,COLUMN('04施策の客観指標'!$AT:$AT),FALSE)</f>
        <v>-</v>
      </c>
      <c r="IM101" s="7" t="str">
        <f>VLOOKUP($A101&amp;"-"&amp;IM$4,'04施策の客観指標'!$A$4:$AU$1029,COLUMN('04施策の客観指標'!$AT:$AT),FALSE)</f>
        <v>-</v>
      </c>
      <c r="IN101" s="7" t="str">
        <f>VLOOKUP($A101&amp;"-"&amp;IN$4,'04施策の客観指標'!$A$4:$AU$1029,COLUMN('04施策の客観指標'!$AT:$AT),FALSE)</f>
        <v>-</v>
      </c>
      <c r="IO101" s="7" t="str">
        <f>VLOOKUP($A101&amp;"-"&amp;IO$4,'04施策の客観指標'!$A$4:$AU$1029,COLUMN('04施策の客観指標'!$AT:$AT),FALSE)</f>
        <v>-</v>
      </c>
      <c r="IP101" s="7" t="str">
        <f>VLOOKUP($A101&amp;"-"&amp;IP$4,'04施策の客観指標'!$A$4:$AU$1029,COLUMN('04施策の客観指標'!$AT:$AT),FALSE)</f>
        <v>-</v>
      </c>
      <c r="IQ101" s="7" t="str">
        <f>VLOOKUP($A101&amp;"-"&amp;IQ$4,'04施策の客観指標'!$A$4:$AU$1029,COLUMN('04施策の客観指標'!$AT:$AT),FALSE)</f>
        <v>-</v>
      </c>
      <c r="IR101" s="109" t="str">
        <f t="shared" si="390"/>
        <v>e</v>
      </c>
      <c r="IS101" s="37">
        <f>VLOOKUP($A101&amp;"-"&amp;II$4,'04施策の客観指標'!$A$4:$AU$1029,COLUMN('04施策の客観指標'!$AU:$AU),FALSE)</f>
        <v>1</v>
      </c>
      <c r="IT101" s="38" t="str">
        <f>VLOOKUP($A101&amp;"-"&amp;IJ$4,'04施策の客観指標'!$A$4:$AU$1029,COLUMN('04施策の客観指標'!$AU:$AU),FALSE)</f>
        <v>-</v>
      </c>
      <c r="IU101" s="38" t="str">
        <f>VLOOKUP($A101&amp;"-"&amp;IK$4,'04施策の客観指標'!$A$4:$AU$1029,COLUMN('04施策の客観指標'!$AU:$AU),FALSE)</f>
        <v>-</v>
      </c>
      <c r="IV101" s="38" t="str">
        <f>VLOOKUP($A101&amp;"-"&amp;IL$4,'04施策の客観指標'!$A$4:$AU$1029,COLUMN('04施策の客観指標'!$AU:$AU),FALSE)</f>
        <v>-</v>
      </c>
      <c r="IW101" s="38" t="str">
        <f>VLOOKUP($A101&amp;"-"&amp;IM$4,'04施策の客観指標'!$A$4:$AU$1029,COLUMN('04施策の客観指標'!$AU:$AU),FALSE)</f>
        <v>-</v>
      </c>
      <c r="IX101" s="38" t="str">
        <f>VLOOKUP($A101&amp;"-"&amp;IN$4,'04施策の客観指標'!$A$4:$AU$1029,COLUMN('04施策の客観指標'!$AU:$AU),FALSE)</f>
        <v>-</v>
      </c>
      <c r="IY101" s="38" t="str">
        <f>VLOOKUP($A101&amp;"-"&amp;IO$4,'04施策の客観指標'!$A$4:$AU$1029,COLUMN('04施策の客観指標'!$AU:$AU),FALSE)</f>
        <v>-</v>
      </c>
      <c r="IZ101" s="38" t="str">
        <f>VLOOKUP($A101&amp;"-"&amp;IP$4,'04施策の客観指標'!$A$4:$AU$1029,COLUMN('04施策の客観指標'!$AU:$AU),FALSE)</f>
        <v>-</v>
      </c>
      <c r="JA101" s="38" t="str">
        <f>VLOOKUP($A101&amp;"-"&amp;IQ$4,'04施策の客観指標'!$A$4:$AU$1029,COLUMN('04施策の客観指標'!$AU:$AU),FALSE)</f>
        <v>-</v>
      </c>
      <c r="JB101" s="82">
        <f t="shared" si="391"/>
        <v>1</v>
      </c>
      <c r="JC101" s="37" t="str">
        <f t="shared" si="392"/>
        <v/>
      </c>
      <c r="JD101" s="38" t="str">
        <f t="shared" si="347"/>
        <v/>
      </c>
      <c r="JE101" s="38" t="str">
        <f t="shared" si="348"/>
        <v/>
      </c>
      <c r="JF101" s="38" t="str">
        <f t="shared" si="349"/>
        <v/>
      </c>
      <c r="JG101" s="38" t="str">
        <f t="shared" si="350"/>
        <v/>
      </c>
      <c r="JH101" s="38" t="str">
        <f t="shared" si="351"/>
        <v/>
      </c>
      <c r="JI101" s="38" t="str">
        <f t="shared" si="352"/>
        <v/>
      </c>
      <c r="JJ101" s="38" t="str">
        <f t="shared" si="353"/>
        <v/>
      </c>
      <c r="JK101" s="38" t="str">
        <f t="shared" si="354"/>
        <v/>
      </c>
      <c r="JL101" s="41">
        <f t="shared" si="393"/>
        <v>0</v>
      </c>
      <c r="JM101" s="37" t="str">
        <f>IF($K101="○",VLOOKUP($C101&amp;"-"&amp;JM$4,'05市民生活実感調査'!$A$3:$BC$218,COLUMN('05市民生活実感調査'!$BC:$BC),FALSE),"-")</f>
        <v>-</v>
      </c>
      <c r="JN101" s="38" t="str">
        <f>IF($L101="○",VLOOKUP($C101&amp;"-"&amp;JN$4,'05市民生活実感調査'!$A$3:$BC$218,COLUMN('05市民生活実感調査'!$BC:$BC),FALSE),"-")</f>
        <v>-</v>
      </c>
      <c r="JO101" s="38" t="str">
        <f>IF($M101="○",VLOOKUP($C101&amp;"-"&amp;JO$4,'05市民生活実感調査'!$A$3:$BC$218,COLUMN('05市民生活実感調査'!$BC:$BC),FALSE),"-")</f>
        <v>-</v>
      </c>
      <c r="JP101" s="38" t="str">
        <f>IF($N101="○",VLOOKUP($C101&amp;"-"&amp;JP$4,'05市民生活実感調査'!$A$3:$BC$218,COLUMN('05市民生活実感調査'!$BC:$BC),FALSE),"-")</f>
        <v>-</v>
      </c>
      <c r="JQ101" s="38" t="str">
        <f>IF($O101="○",VLOOKUP($C101&amp;"-"&amp;JQ$4,'05市民生活実感調査'!$A$3:$BC$218,COLUMN('05市民生活実感調査'!$BC:$BC),FALSE),"-")</f>
        <v>-</v>
      </c>
      <c r="JR101" s="38" t="str">
        <f>IF($P101="○",VLOOKUP($C101&amp;"-"&amp;JR$4,'05市民生活実感調査'!$A$3:$BC$218,COLUMN('05市民生活実感調査'!$BC:$BC),FALSE),"-")</f>
        <v>-</v>
      </c>
      <c r="JS101" s="38" t="str">
        <f>IF($Q101="○",VLOOKUP($C101&amp;"-"&amp;JS$4,'05市民生活実感調査'!$A$3:$BC$218,COLUMN('05市民生活実感調査'!$BC:$BC),FALSE),"-")</f>
        <v>-</v>
      </c>
      <c r="JT101" s="38" t="str">
        <f>IF($R101="○",VLOOKUP($C101&amp;"-"&amp;JT$4,'05市民生活実感調査'!$A$3:$BC$218,COLUMN('05市民生活実感調査'!$BC:$BC),FALSE),"-")</f>
        <v>-</v>
      </c>
      <c r="JU101" s="109" t="e">
        <f t="shared" si="394"/>
        <v>#DIV/0!</v>
      </c>
      <c r="JV101" s="37" t="str">
        <f t="shared" si="395"/>
        <v/>
      </c>
      <c r="JW101" s="38" t="str">
        <f t="shared" si="355"/>
        <v/>
      </c>
      <c r="JX101" s="38" t="str">
        <f t="shared" si="356"/>
        <v/>
      </c>
      <c r="JY101" s="38" t="str">
        <f t="shared" si="357"/>
        <v/>
      </c>
      <c r="JZ101" s="38" t="str">
        <f t="shared" si="358"/>
        <v/>
      </c>
      <c r="KA101" s="38" t="str">
        <f t="shared" si="359"/>
        <v/>
      </c>
      <c r="KB101" s="38" t="str">
        <f t="shared" si="360"/>
        <v/>
      </c>
      <c r="KC101" s="38" t="str">
        <f t="shared" si="361"/>
        <v/>
      </c>
      <c r="KD101" s="41" t="e">
        <f t="shared" si="396"/>
        <v>#DIV/0!</v>
      </c>
      <c r="KE101" s="13" t="str">
        <f t="shared" si="397"/>
        <v>客観指標</v>
      </c>
      <c r="KF101" s="5" t="str">
        <f t="shared" si="398"/>
        <v>客観指標は住宅の安全性を端的に示すものであるため</v>
      </c>
      <c r="KG101" s="108" t="e">
        <f>VLOOKUP(IR101&amp;JU101&amp;KE101,プルダウン!$AC$2:$AD$51,2,FALSE)</f>
        <v>#DIV/0!</v>
      </c>
      <c r="KH101" s="12" t="e">
        <f>VLOOKUP(KG101,プルダウン!$A$1:$B$6,2,FALSE)</f>
        <v>#DIV/0!</v>
      </c>
      <c r="KI101" s="11"/>
      <c r="KJ101" s="12"/>
      <c r="KK101" s="22" t="s">
        <v>81</v>
      </c>
      <c r="KL101" s="5"/>
    </row>
    <row r="102" spans="1:298" ht="180" customHeight="1">
      <c r="A102" s="18">
        <v>2406</v>
      </c>
      <c r="B102" s="5" t="s">
        <v>256</v>
      </c>
      <c r="C102" s="47">
        <f t="shared" si="439"/>
        <v>24</v>
      </c>
      <c r="D102" s="12" t="str">
        <f>IFERROR(VLOOKUP(C102,プルダウン!$L$2:$M$28,2,FALSE),"-")</f>
        <v>住宅</v>
      </c>
      <c r="E102" s="5"/>
      <c r="F102" s="9" t="s">
        <v>2120</v>
      </c>
      <c r="G102" s="20" t="s">
        <v>2565</v>
      </c>
      <c r="H102" s="11"/>
      <c r="I102" s="20"/>
      <c r="J102" s="5"/>
      <c r="K102" s="42" t="s">
        <v>85</v>
      </c>
      <c r="L102" s="43" t="s">
        <v>85</v>
      </c>
      <c r="M102" s="43" t="s">
        <v>85</v>
      </c>
      <c r="N102" s="43" t="s">
        <v>392</v>
      </c>
      <c r="O102" s="43" t="s">
        <v>85</v>
      </c>
      <c r="P102" s="43" t="s">
        <v>85</v>
      </c>
      <c r="Q102" s="43" t="s">
        <v>85</v>
      </c>
      <c r="R102" s="41" t="s">
        <v>85</v>
      </c>
      <c r="S102" s="546" t="str">
        <f>VLOOKUP($A102&amp;"-"&amp;S$4,'04施策の客観指標'!$A$4:$AU$1029,COLUMN('04施策の客観指標'!$AP:$AP),FALSE)</f>
        <v>a</v>
      </c>
      <c r="T102" s="528" t="str">
        <f>VLOOKUP($A102&amp;"-"&amp;T$4,'04施策の客観指標'!$A$4:$AU$1029,COLUMN('04施策の客観指標'!$AP:$AP),FALSE)</f>
        <v>-</v>
      </c>
      <c r="U102" s="528" t="str">
        <f>VLOOKUP($A102&amp;"-"&amp;U$4,'04施策の客観指標'!$A$4:$AU$1029,COLUMN('04施策の客観指標'!$AP:$AP),FALSE)</f>
        <v>-</v>
      </c>
      <c r="V102" s="528" t="str">
        <f>VLOOKUP($A102&amp;"-"&amp;V$4,'04施策の客観指標'!$A$4:$AU$1029,COLUMN('04施策の客観指標'!$AP:$AP),FALSE)</f>
        <v>-</v>
      </c>
      <c r="W102" s="528" t="str">
        <f>VLOOKUP($A102&amp;"-"&amp;W$4,'04施策の客観指標'!$A$4:$AU$1029,COLUMN('04施策の客観指標'!$AP:$AP),FALSE)</f>
        <v>-</v>
      </c>
      <c r="X102" s="528" t="str">
        <f>VLOOKUP($A102&amp;"-"&amp;X$4,'04施策の客観指標'!$A$4:$AU$1029,COLUMN('04施策の客観指標'!$AP:$AP),FALSE)</f>
        <v>-</v>
      </c>
      <c r="Y102" s="528" t="str">
        <f>VLOOKUP($A102&amp;"-"&amp;Y$4,'04施策の客観指標'!$A$4:$AU$1029,COLUMN('04施策の客観指標'!$AP:$AP),FALSE)</f>
        <v>-</v>
      </c>
      <c r="Z102" s="528" t="str">
        <f>VLOOKUP($A102&amp;"-"&amp;Z$4,'04施策の客観指標'!$A$4:$AU$1029,COLUMN('04施策の客観指標'!$AP:$AP),FALSE)</f>
        <v>-</v>
      </c>
      <c r="AA102" s="529" t="str">
        <f>VLOOKUP($A102&amp;"-"&amp;AA$4,'04施策の客観指標'!$A$4:$AU$1029,COLUMN('04施策の客観指標'!$AP:$AP),FALSE)</f>
        <v>-</v>
      </c>
      <c r="AB102" s="547" t="str">
        <f t="shared" si="362"/>
        <v>a</v>
      </c>
      <c r="AC102" s="252">
        <f>VLOOKUP($A102&amp;"-"&amp;S$4,'04施策の客観指標'!$A$4:$AU$1029,COLUMN('04施策の客観指標'!$AU:$AU),FALSE)</f>
        <v>1</v>
      </c>
      <c r="AD102" s="38" t="str">
        <f>VLOOKUP($A102&amp;"-"&amp;T$4,'04施策の客観指標'!$A$4:$AU$1029,COLUMN('04施策の客観指標'!$AU:$AU),FALSE)</f>
        <v>-</v>
      </c>
      <c r="AE102" s="38" t="str">
        <f>VLOOKUP($A102&amp;"-"&amp;U$4,'04施策の客観指標'!$A$4:$AU$1029,COLUMN('04施策の客観指標'!$AU:$AU),FALSE)</f>
        <v>-</v>
      </c>
      <c r="AF102" s="38" t="str">
        <f>VLOOKUP($A102&amp;"-"&amp;V$4,'04施策の客観指標'!$A$4:$AU$1029,COLUMN('04施策の客観指標'!$AU:$AU),FALSE)</f>
        <v>-</v>
      </c>
      <c r="AG102" s="38" t="str">
        <f>VLOOKUP($A102&amp;"-"&amp;W$4,'04施策の客観指標'!$A$4:$AU$1029,COLUMN('04施策の客観指標'!$AU:$AU),FALSE)</f>
        <v>-</v>
      </c>
      <c r="AH102" s="38" t="str">
        <f>VLOOKUP($A102&amp;"-"&amp;X$4,'04施策の客観指標'!$A$4:$AU$1029,COLUMN('04施策の客観指標'!$AU:$AU),FALSE)</f>
        <v>-</v>
      </c>
      <c r="AI102" s="38" t="str">
        <f>VLOOKUP($A102&amp;"-"&amp;Y$4,'04施策の客観指標'!$A$4:$AU$1029,COLUMN('04施策の客観指標'!$AU:$AU),FALSE)</f>
        <v>-</v>
      </c>
      <c r="AJ102" s="38" t="str">
        <f>VLOOKUP($A102&amp;"-"&amp;Z$4,'04施策の客観指標'!$A$4:$AU$1029,COLUMN('04施策の客観指標'!$AU:$AU),FALSE)</f>
        <v>-</v>
      </c>
      <c r="AK102" s="38" t="str">
        <f>VLOOKUP($A102&amp;"-"&amp;AA$4,'04施策の客観指標'!$A$4:$AU$1029,COLUMN('04施策の客観指標'!$AU:$AU),FALSE)</f>
        <v>-</v>
      </c>
      <c r="AL102" s="82">
        <f t="shared" si="440"/>
        <v>1</v>
      </c>
      <c r="AM102" s="37">
        <f t="shared" si="441"/>
        <v>4</v>
      </c>
      <c r="AN102" s="38" t="str">
        <f t="shared" si="442"/>
        <v/>
      </c>
      <c r="AO102" s="38" t="str">
        <f t="shared" si="443"/>
        <v/>
      </c>
      <c r="AP102" s="38" t="str">
        <f t="shared" si="444"/>
        <v/>
      </c>
      <c r="AQ102" s="38" t="str">
        <f t="shared" si="445"/>
        <v/>
      </c>
      <c r="AR102" s="38" t="str">
        <f t="shared" si="446"/>
        <v/>
      </c>
      <c r="AS102" s="38" t="str">
        <f t="shared" si="447"/>
        <v/>
      </c>
      <c r="AT102" s="38" t="str">
        <f t="shared" si="448"/>
        <v/>
      </c>
      <c r="AU102" s="253" t="str">
        <f t="shared" si="449"/>
        <v/>
      </c>
      <c r="AV102" s="81">
        <f t="shared" si="479"/>
        <v>1</v>
      </c>
      <c r="AW102" s="534" t="str">
        <f>IF($K102="○",VLOOKUP($C102&amp;"-"&amp;AW$4,'05市民生活実感調査'!$A$3:$BC$218,COLUMN('05市民生活実感調査'!$O:$O),FALSE),"-")</f>
        <v>-</v>
      </c>
      <c r="AX102" s="535" t="str">
        <f>IF($L102="○",VLOOKUP($C102&amp;"-"&amp;AX$4,'05市民生活実感調査'!$A$3:$BC$218,COLUMN('05市民生活実感調査'!$O:$O),FALSE),"-")</f>
        <v>-</v>
      </c>
      <c r="AY102" s="535" t="str">
        <f>IF($M102="○",VLOOKUP($C102&amp;"-"&amp;AY$4,'05市民生活実感調査'!$A$3:$BC$218,COLUMN('05市民生活実感調査'!$O:$O),FALSE),"-")</f>
        <v>-</v>
      </c>
      <c r="AZ102" s="535" t="str">
        <f>IF($N102="○",VLOOKUP($C102&amp;"-"&amp;AZ$4,'05市民生活実感調査'!$A$3:$BC$218,COLUMN('05市民生活実感調査'!$O:$O),FALSE),"-")</f>
        <v>c</v>
      </c>
      <c r="BA102" s="535" t="str">
        <f>IF($O102="○",VLOOKUP($C102&amp;"-"&amp;BA$4,'05市民生活実感調査'!$A$3:$BC$218,COLUMN('05市民生活実感調査'!$O:$O),FALSE),"-")</f>
        <v>-</v>
      </c>
      <c r="BB102" s="535" t="str">
        <f>IF($P102="○",VLOOKUP($C102&amp;"-"&amp;BB$4,'05市民生活実感調査'!$A$3:$BC$218,COLUMN('05市民生活実感調査'!$O:$O),FALSE),"-")</f>
        <v>-</v>
      </c>
      <c r="BC102" s="535" t="str">
        <f>IF($Q102="○",VLOOKUP($C102&amp;"-"&amp;BC$4,'05市民生活実感調査'!$A$3:$BC$218,COLUMN('05市民生活実感調査'!$O:$O),FALSE),"-")</f>
        <v>-</v>
      </c>
      <c r="BD102" s="535" t="str">
        <f>IF($R102="○",VLOOKUP($C102&amp;"-"&amp;BD$4,'05市民生活実感調査'!$A$3:$BC$218,COLUMN('05市民生活実感調査'!$O:$O),FALSE),"-")</f>
        <v>-</v>
      </c>
      <c r="BE102" s="536" t="str">
        <f t="shared" si="363"/>
        <v>c</v>
      </c>
      <c r="BF102" s="37" t="str">
        <f t="shared" si="450"/>
        <v/>
      </c>
      <c r="BG102" s="38" t="str">
        <f t="shared" si="451"/>
        <v/>
      </c>
      <c r="BH102" s="38" t="str">
        <f t="shared" si="452"/>
        <v/>
      </c>
      <c r="BI102" s="38">
        <f t="shared" si="453"/>
        <v>2</v>
      </c>
      <c r="BJ102" s="38" t="str">
        <f t="shared" si="454"/>
        <v/>
      </c>
      <c r="BK102" s="38" t="str">
        <f t="shared" si="455"/>
        <v/>
      </c>
      <c r="BL102" s="38" t="str">
        <f t="shared" si="456"/>
        <v/>
      </c>
      <c r="BM102" s="38" t="str">
        <f t="shared" si="457"/>
        <v/>
      </c>
      <c r="BN102" s="41">
        <f t="shared" si="458"/>
        <v>0.5</v>
      </c>
      <c r="BO102" s="264" t="s">
        <v>124</v>
      </c>
      <c r="BP102" s="161" t="s">
        <v>2571</v>
      </c>
      <c r="BQ102" s="586" t="str">
        <f>VLOOKUP(AB102&amp;BE102&amp;BO102,[25]プルダウン!$AC$2:$AD$71,2,FALSE)</f>
        <v>B</v>
      </c>
      <c r="BR102" s="587" t="str">
        <f>VLOOKUP(BQ102,プルダウン!$A$1:$B$6,2,FALSE)</f>
        <v>政策の目的がかなり達成されている</v>
      </c>
      <c r="BS102" s="11"/>
      <c r="BT102" s="20" t="s">
        <v>2305</v>
      </c>
      <c r="BU102" s="5" t="s">
        <v>2263</v>
      </c>
      <c r="BV102" s="296" t="s">
        <v>2574</v>
      </c>
      <c r="BW102" s="115" t="str">
        <f>VLOOKUP($A102&amp;"-"&amp;BW$4,'04施策の客観指標'!$A$4:$AU$1029,COLUMN('04施策の客観指標'!$AQ:$AQ),FALSE)</f>
        <v>-</v>
      </c>
      <c r="BX102" s="7" t="str">
        <f>VLOOKUP($A102&amp;"-"&amp;BX$4,'04施策の客観指標'!$A$4:$AU$1029,COLUMN('04施策の客観指標'!$AQ:$AQ),FALSE)</f>
        <v>-</v>
      </c>
      <c r="BY102" s="7" t="str">
        <f>VLOOKUP($A102&amp;"-"&amp;BY$4,'04施策の客観指標'!$A$4:$AU$1029,COLUMN('04施策の客観指標'!$AQ:$AQ),FALSE)</f>
        <v>-</v>
      </c>
      <c r="BZ102" s="7" t="str">
        <f>VLOOKUP($A102&amp;"-"&amp;BZ$4,'04施策の客観指標'!$A$4:$AU$1029,COLUMN('04施策の客観指標'!$AQ:$AQ),FALSE)</f>
        <v>-</v>
      </c>
      <c r="CA102" s="7" t="str">
        <f>VLOOKUP($A102&amp;"-"&amp;CA$4,'04施策の客観指標'!$A$4:$AU$1029,COLUMN('04施策の客観指標'!$AQ:$AQ),FALSE)</f>
        <v>-</v>
      </c>
      <c r="CB102" s="7" t="str">
        <f>VLOOKUP($A102&amp;"-"&amp;CB$4,'04施策の客観指標'!$A$4:$AU$1029,COLUMN('04施策の客観指標'!$AQ:$AQ),FALSE)</f>
        <v>-</v>
      </c>
      <c r="CC102" s="7" t="str">
        <f>VLOOKUP($A102&amp;"-"&amp;CC$4,'04施策の客観指標'!$A$4:$AU$1029,COLUMN('04施策の客観指標'!$AQ:$AQ),FALSE)</f>
        <v>-</v>
      </c>
      <c r="CD102" s="7" t="str">
        <f>VLOOKUP($A102&amp;"-"&amp;CD$4,'04施策の客観指標'!$A$4:$AU$1029,COLUMN('04施策の客観指標'!$AQ:$AQ),FALSE)</f>
        <v>-</v>
      </c>
      <c r="CE102" s="7" t="str">
        <f>VLOOKUP($A102&amp;"-"&amp;CE$4,'04施策の客観指標'!$A$4:$AU$1029,COLUMN('04施策の客観指標'!$AQ:$AQ),FALSE)</f>
        <v>-</v>
      </c>
      <c r="CF102" s="109" t="str">
        <f t="shared" si="364"/>
        <v>e</v>
      </c>
      <c r="CG102" s="37">
        <f>VLOOKUP($A102&amp;"-"&amp;BW$4,'04施策の客観指標'!$A$4:$AU$1029,COLUMN('04施策の客観指標'!$AU:$AU),FALSE)</f>
        <v>1</v>
      </c>
      <c r="CH102" s="38" t="str">
        <f>VLOOKUP($A102&amp;"-"&amp;BX$4,'04施策の客観指標'!$A$4:$AU$1029,COLUMN('04施策の客観指標'!$AU:$AU),FALSE)</f>
        <v>-</v>
      </c>
      <c r="CI102" s="38" t="str">
        <f>VLOOKUP($A102&amp;"-"&amp;BY$4,'04施策の客観指標'!$A$4:$AU$1029,COLUMN('04施策の客観指標'!$AU:$AU),FALSE)</f>
        <v>-</v>
      </c>
      <c r="CJ102" s="38" t="str">
        <f>VLOOKUP($A102&amp;"-"&amp;BZ$4,'04施策の客観指標'!$A$4:$AU$1029,COLUMN('04施策の客観指標'!$AU:$AU),FALSE)</f>
        <v>-</v>
      </c>
      <c r="CK102" s="38" t="str">
        <f>VLOOKUP($A102&amp;"-"&amp;CA$4,'04施策の客観指標'!$A$4:$AU$1029,COLUMN('04施策の客観指標'!$AU:$AU),FALSE)</f>
        <v>-</v>
      </c>
      <c r="CL102" s="38" t="str">
        <f>VLOOKUP($A102&amp;"-"&amp;CB$4,'04施策の客観指標'!$A$4:$AU$1029,COLUMN('04施策の客観指標'!$AU:$AU),FALSE)</f>
        <v>-</v>
      </c>
      <c r="CM102" s="38" t="str">
        <f>VLOOKUP($A102&amp;"-"&amp;CC$4,'04施策の客観指標'!$A$4:$AU$1029,COLUMN('04施策の客観指標'!$AU:$AU),FALSE)</f>
        <v>-</v>
      </c>
      <c r="CN102" s="38" t="str">
        <f>VLOOKUP($A102&amp;"-"&amp;CD$4,'04施策の客観指標'!$A$4:$AU$1029,COLUMN('04施策の客観指標'!$AU:$AU),FALSE)</f>
        <v>-</v>
      </c>
      <c r="CO102" s="38" t="str">
        <f>VLOOKUP($A102&amp;"-"&amp;CE$4,'04施策の客観指標'!$A$4:$AU$1029,COLUMN('04施策の客観指標'!$AU:$AU),FALSE)</f>
        <v>-</v>
      </c>
      <c r="CP102" s="82">
        <f t="shared" si="365"/>
        <v>1</v>
      </c>
      <c r="CQ102" s="37" t="str">
        <f t="shared" si="301"/>
        <v/>
      </c>
      <c r="CR102" s="38" t="str">
        <f t="shared" si="302"/>
        <v/>
      </c>
      <c r="CS102" s="38" t="str">
        <f t="shared" si="303"/>
        <v/>
      </c>
      <c r="CT102" s="38" t="str">
        <f t="shared" si="304"/>
        <v/>
      </c>
      <c r="CU102" s="38" t="str">
        <f t="shared" si="305"/>
        <v/>
      </c>
      <c r="CV102" s="38" t="str">
        <f t="shared" si="306"/>
        <v/>
      </c>
      <c r="CW102" s="38" t="str">
        <f t="shared" si="307"/>
        <v/>
      </c>
      <c r="CX102" s="38" t="str">
        <f t="shared" si="308"/>
        <v/>
      </c>
      <c r="CY102" s="38" t="str">
        <f t="shared" si="309"/>
        <v/>
      </c>
      <c r="CZ102" s="41">
        <f t="shared" si="366"/>
        <v>0</v>
      </c>
      <c r="DA102" s="37" t="str">
        <f>IF($K102="○",VLOOKUP($C102&amp;"-"&amp;DA$4,'05市民生活実感調査'!$A$3:$BC$218,COLUMN('05市民生活実感調査'!$Y:$Y),FALSE),"-")</f>
        <v>-</v>
      </c>
      <c r="DB102" s="38" t="str">
        <f>IF($L102="○",VLOOKUP($C102&amp;"-"&amp;DB$4,'05市民生活実感調査'!$A$3:$BC$218,COLUMN('05市民生活実感調査'!$Y:$Y),FALSE),"-")</f>
        <v>-</v>
      </c>
      <c r="DC102" s="38" t="str">
        <f>IF($M102="○",VLOOKUP($C102&amp;"-"&amp;DC$4,'05市民生活実感調査'!$A$3:$BC$218,COLUMN('05市民生活実感調査'!$Y:$Y),FALSE),"-")</f>
        <v>-</v>
      </c>
      <c r="DD102" s="38" t="str">
        <f>IF($N102="○",VLOOKUP($C102&amp;"-"&amp;DD$4,'05市民生活実感調査'!$A$3:$BC$218,COLUMN('05市民生活実感調査'!$Y:$Y),FALSE),"-")</f>
        <v>-</v>
      </c>
      <c r="DE102" s="38" t="str">
        <f>IF($O102="○",VLOOKUP($C102&amp;"-"&amp;DE$4,'05市民生活実感調査'!$A$3:$BC$218,COLUMN('05市民生活実感調査'!$Y:$Y),FALSE),"-")</f>
        <v>-</v>
      </c>
      <c r="DF102" s="38" t="str">
        <f>IF($P102="○",VLOOKUP($C102&amp;"-"&amp;DF$4,'05市民生活実感調査'!$A$3:$BC$218,COLUMN('05市民生活実感調査'!$Y:$Y),FALSE),"-")</f>
        <v>-</v>
      </c>
      <c r="DG102" s="38" t="str">
        <f>IF($Q102="○",VLOOKUP($C102&amp;"-"&amp;DG$4,'05市民生活実感調査'!$A$3:$BC$218,COLUMN('05市民生活実感調査'!$Y:$Y),FALSE),"-")</f>
        <v>-</v>
      </c>
      <c r="DH102" s="38" t="str">
        <f>IF($R102="○",VLOOKUP($C102&amp;"-"&amp;DH$4,'05市民生活実感調査'!$A$3:$BC$218,COLUMN('05市民生活実感調査'!$Y:$Y),FALSE),"-")</f>
        <v>-</v>
      </c>
      <c r="DI102" s="109" t="e">
        <f t="shared" si="367"/>
        <v>#DIV/0!</v>
      </c>
      <c r="DJ102" s="37" t="str">
        <f t="shared" si="368"/>
        <v/>
      </c>
      <c r="DK102" s="38" t="str">
        <f t="shared" si="310"/>
        <v/>
      </c>
      <c r="DL102" s="38" t="str">
        <f t="shared" si="311"/>
        <v/>
      </c>
      <c r="DM102" s="38" t="str">
        <f t="shared" si="312"/>
        <v/>
      </c>
      <c r="DN102" s="38" t="str">
        <f t="shared" si="313"/>
        <v/>
      </c>
      <c r="DO102" s="38" t="str">
        <f t="shared" si="314"/>
        <v/>
      </c>
      <c r="DP102" s="38" t="str">
        <f t="shared" si="315"/>
        <v/>
      </c>
      <c r="DQ102" s="38" t="str">
        <f t="shared" si="316"/>
        <v/>
      </c>
      <c r="DR102" s="41" t="e">
        <f t="shared" si="369"/>
        <v>#DIV/0!</v>
      </c>
      <c r="DS102" s="13" t="str">
        <f t="shared" si="370"/>
        <v>客観指標</v>
      </c>
      <c r="DT102" s="5" t="str">
        <f t="shared" si="371"/>
        <v>客観指標は，高齢者や低所得者等に対して，安全な住まいの供給状況を十分に確保できているかをより直接的に示すものであるため</v>
      </c>
      <c r="DU102" s="108" t="e">
        <f>VLOOKUP(CF102&amp;DI102&amp;DS102,プルダウン!$AC$2:$AD$51,2,FALSE)</f>
        <v>#DIV/0!</v>
      </c>
      <c r="DV102" s="12" t="e">
        <f>VLOOKUP(DU102,プルダウン!$A$1:$B$6,2,FALSE)</f>
        <v>#DIV/0!</v>
      </c>
      <c r="DW102" s="11"/>
      <c r="DX102" s="12"/>
      <c r="DY102" s="22" t="s">
        <v>81</v>
      </c>
      <c r="DZ102" s="116"/>
      <c r="EA102" s="115" t="str">
        <f>VLOOKUP($A102&amp;"-"&amp;EA$4,'04施策の客観指標'!$A$4:$AU$1029,COLUMN('04施策の客観指標'!$AR:$AR),FALSE)</f>
        <v>-</v>
      </c>
      <c r="EB102" s="7" t="str">
        <f>VLOOKUP($A102&amp;"-"&amp;EB$4,'04施策の客観指標'!$A$4:$AU$1029,COLUMN('04施策の客観指標'!$AR:$AR),FALSE)</f>
        <v>-</v>
      </c>
      <c r="EC102" s="7" t="str">
        <f>VLOOKUP($A102&amp;"-"&amp;EC$4,'04施策の客観指標'!$A$4:$AU$1029,COLUMN('04施策の客観指標'!$AR:$AR),FALSE)</f>
        <v>-</v>
      </c>
      <c r="ED102" s="7" t="str">
        <f>VLOOKUP($A102&amp;"-"&amp;ED$4,'04施策の客観指標'!$A$4:$AU$1029,COLUMN('04施策の客観指標'!$AR:$AR),FALSE)</f>
        <v>-</v>
      </c>
      <c r="EE102" s="7" t="str">
        <f>VLOOKUP($A102&amp;"-"&amp;EE$4,'04施策の客観指標'!$A$4:$AU$1029,COLUMN('04施策の客観指標'!$AR:$AR),FALSE)</f>
        <v>-</v>
      </c>
      <c r="EF102" s="7" t="str">
        <f>VLOOKUP($A102&amp;"-"&amp;EF$4,'04施策の客観指標'!$A$4:$AU$1029,COLUMN('04施策の客観指標'!$AR:$AR),FALSE)</f>
        <v>-</v>
      </c>
      <c r="EG102" s="7" t="str">
        <f>VLOOKUP($A102&amp;"-"&amp;EG$4,'04施策の客観指標'!$A$4:$AU$1029,COLUMN('04施策の客観指標'!$AR:$AR),FALSE)</f>
        <v>-</v>
      </c>
      <c r="EH102" s="7" t="str">
        <f>VLOOKUP($A102&amp;"-"&amp;EH$4,'04施策の客観指標'!$A$4:$AU$1029,COLUMN('04施策の客観指標'!$AR:$AR),FALSE)</f>
        <v>-</v>
      </c>
      <c r="EI102" s="7" t="str">
        <f>VLOOKUP($A102&amp;"-"&amp;EI$4,'04施策の客観指標'!$A$4:$AU$1029,COLUMN('04施策の客観指標'!$AR:$AR),FALSE)</f>
        <v>-</v>
      </c>
      <c r="EJ102" s="109" t="str">
        <f t="shared" si="372"/>
        <v>e</v>
      </c>
      <c r="EK102" s="37">
        <f>VLOOKUP($A102&amp;"-"&amp;EA$4,'04施策の客観指標'!$A$4:$AU$1029,COLUMN('04施策の客観指標'!$AU:$AU),FALSE)</f>
        <v>1</v>
      </c>
      <c r="EL102" s="38" t="str">
        <f>VLOOKUP($A102&amp;"-"&amp;EB$4,'04施策の客観指標'!$A$4:$AU$1029,COLUMN('04施策の客観指標'!$AU:$AU),FALSE)</f>
        <v>-</v>
      </c>
      <c r="EM102" s="38" t="str">
        <f>VLOOKUP($A102&amp;"-"&amp;EC$4,'04施策の客観指標'!$A$4:$AU$1029,COLUMN('04施策の客観指標'!$AU:$AU),FALSE)</f>
        <v>-</v>
      </c>
      <c r="EN102" s="38" t="str">
        <f>VLOOKUP($A102&amp;"-"&amp;ED$4,'04施策の客観指標'!$A$4:$AU$1029,COLUMN('04施策の客観指標'!$AU:$AU),FALSE)</f>
        <v>-</v>
      </c>
      <c r="EO102" s="38" t="str">
        <f>VLOOKUP($A102&amp;"-"&amp;EE$4,'04施策の客観指標'!$A$4:$AU$1029,COLUMN('04施策の客観指標'!$AU:$AU),FALSE)</f>
        <v>-</v>
      </c>
      <c r="EP102" s="38" t="str">
        <f>VLOOKUP($A102&amp;"-"&amp;EF$4,'04施策の客観指標'!$A$4:$AU$1029,COLUMN('04施策の客観指標'!$AU:$AU),FALSE)</f>
        <v>-</v>
      </c>
      <c r="EQ102" s="38" t="str">
        <f>VLOOKUP($A102&amp;"-"&amp;EG$4,'04施策の客観指標'!$A$4:$AU$1029,COLUMN('04施策の客観指標'!$AU:$AU),FALSE)</f>
        <v>-</v>
      </c>
      <c r="ER102" s="38" t="str">
        <f>VLOOKUP($A102&amp;"-"&amp;EH$4,'04施策の客観指標'!$A$4:$AU$1029,COLUMN('04施策の客観指標'!$AU:$AU),FALSE)</f>
        <v>-</v>
      </c>
      <c r="ES102" s="38" t="str">
        <f>VLOOKUP($A102&amp;"-"&amp;EI$4,'04施策の客観指標'!$A$4:$AU$1029,COLUMN('04施策の客観指標'!$AU:$AU),FALSE)</f>
        <v>-</v>
      </c>
      <c r="ET102" s="82">
        <f t="shared" si="373"/>
        <v>1</v>
      </c>
      <c r="EU102" s="37" t="str">
        <f t="shared" si="374"/>
        <v/>
      </c>
      <c r="EV102" s="38" t="str">
        <f t="shared" si="317"/>
        <v/>
      </c>
      <c r="EW102" s="38" t="str">
        <f t="shared" si="318"/>
        <v/>
      </c>
      <c r="EX102" s="38" t="str">
        <f t="shared" si="319"/>
        <v/>
      </c>
      <c r="EY102" s="38" t="str">
        <f t="shared" si="320"/>
        <v/>
      </c>
      <c r="EZ102" s="38" t="str">
        <f t="shared" si="321"/>
        <v/>
      </c>
      <c r="FA102" s="38" t="str">
        <f t="shared" si="322"/>
        <v/>
      </c>
      <c r="FB102" s="38" t="str">
        <f t="shared" si="323"/>
        <v/>
      </c>
      <c r="FC102" s="38" t="str">
        <f t="shared" si="324"/>
        <v/>
      </c>
      <c r="FD102" s="41">
        <f t="shared" si="375"/>
        <v>0</v>
      </c>
      <c r="FE102" s="37" t="str">
        <f>IF($K102="○",VLOOKUP($C102&amp;"-"&amp;FE$4,'05市民生活実感調査'!$A$3:$BC$218,COLUMN('05市民生活実感調査'!$AI:$AI),FALSE),"-")</f>
        <v>-</v>
      </c>
      <c r="FF102" s="38" t="str">
        <f>IF($L102="○",VLOOKUP($C102&amp;"-"&amp;FF$4,'05市民生活実感調査'!$A$3:$BC$218,COLUMN('05市民生活実感調査'!$AI:$AI),FALSE),"-")</f>
        <v>-</v>
      </c>
      <c r="FG102" s="38" t="str">
        <f>IF($M102="○",VLOOKUP($C102&amp;"-"&amp;FG$4,'05市民生活実感調査'!$A$3:$BC$218,COLUMN('05市民生活実感調査'!$AI:$AI),FALSE),"-")</f>
        <v>-</v>
      </c>
      <c r="FH102" s="38" t="str">
        <f>IF($N102="○",VLOOKUP($C102&amp;"-"&amp;FH$4,'05市民生活実感調査'!$A$3:$BC$218,COLUMN('05市民生活実感調査'!$AI:$AI),FALSE),"-")</f>
        <v>-</v>
      </c>
      <c r="FI102" s="38" t="str">
        <f>IF($O102="○",VLOOKUP($C102&amp;"-"&amp;FI$4,'05市民生活実感調査'!$A$3:$BC$218,COLUMN('05市民生活実感調査'!$AI:$AI),FALSE),"-")</f>
        <v>-</v>
      </c>
      <c r="FJ102" s="38" t="str">
        <f>IF($P102="○",VLOOKUP($C102&amp;"-"&amp;FJ$4,'05市民生活実感調査'!$A$3:$BC$218,COLUMN('05市民生活実感調査'!$AI:$AI),FALSE),"-")</f>
        <v>-</v>
      </c>
      <c r="FK102" s="38" t="str">
        <f>IF($Q102="○",VLOOKUP($C102&amp;"-"&amp;FK$4,'05市民生活実感調査'!$A$3:$BC$218,COLUMN('05市民生活実感調査'!$AI:$AI),FALSE),"-")</f>
        <v>-</v>
      </c>
      <c r="FL102" s="38" t="str">
        <f>IF($R102="○",VLOOKUP($C102&amp;"-"&amp;FL$4,'05市民生活実感調査'!$A$3:$BC$218,COLUMN('05市民生活実感調査'!$AI:$AI),FALSE),"-")</f>
        <v>-</v>
      </c>
      <c r="FM102" s="109" t="e">
        <f t="shared" si="376"/>
        <v>#DIV/0!</v>
      </c>
      <c r="FN102" s="37" t="str">
        <f t="shared" si="377"/>
        <v/>
      </c>
      <c r="FO102" s="38" t="str">
        <f t="shared" si="325"/>
        <v/>
      </c>
      <c r="FP102" s="38" t="str">
        <f t="shared" si="326"/>
        <v/>
      </c>
      <c r="FQ102" s="38" t="str">
        <f t="shared" si="327"/>
        <v/>
      </c>
      <c r="FR102" s="38" t="str">
        <f t="shared" si="328"/>
        <v/>
      </c>
      <c r="FS102" s="38" t="str">
        <f t="shared" si="329"/>
        <v/>
      </c>
      <c r="FT102" s="38" t="str">
        <f t="shared" si="330"/>
        <v/>
      </c>
      <c r="FU102" s="38" t="str">
        <f t="shared" si="331"/>
        <v/>
      </c>
      <c r="FV102" s="41" t="e">
        <f t="shared" si="378"/>
        <v>#DIV/0!</v>
      </c>
      <c r="FW102" s="13" t="str">
        <f t="shared" si="379"/>
        <v>客観指標</v>
      </c>
      <c r="FX102" s="5" t="str">
        <f t="shared" si="380"/>
        <v>客観指標は，高齢者や低所得者等に対して，安全な住まいの供給状況を十分に確保できているかをより直接的に示すものであるため</v>
      </c>
      <c r="FY102" s="108" t="e">
        <f>VLOOKUP(EJ102&amp;FM102&amp;FW102,プルダウン!$AC$2:$AD$51,2,FALSE)</f>
        <v>#DIV/0!</v>
      </c>
      <c r="FZ102" s="12" t="e">
        <f>VLOOKUP(FY102,プルダウン!$A$1:$B$6,2,FALSE)</f>
        <v>#DIV/0!</v>
      </c>
      <c r="GA102" s="11"/>
      <c r="GB102" s="12"/>
      <c r="GC102" s="22" t="s">
        <v>81</v>
      </c>
      <c r="GD102" s="116"/>
      <c r="GE102" s="115" t="str">
        <f>VLOOKUP($A102&amp;"-"&amp;GE$4,'04施策の客観指標'!$A$4:$AU$1029,COLUMN('04施策の客観指標'!$AS:$AS),FALSE)</f>
        <v>-</v>
      </c>
      <c r="GF102" s="7" t="str">
        <f>VLOOKUP($A102&amp;"-"&amp;GF$4,'04施策の客観指標'!$A$4:$AU$1029,COLUMN('04施策の客観指標'!$AS:$AS),FALSE)</f>
        <v>-</v>
      </c>
      <c r="GG102" s="7" t="str">
        <f>VLOOKUP($A102&amp;"-"&amp;GG$4,'04施策の客観指標'!$A$4:$AU$1029,COLUMN('04施策の客観指標'!$AS:$AS),FALSE)</f>
        <v>-</v>
      </c>
      <c r="GH102" s="7" t="str">
        <f>VLOOKUP($A102&amp;"-"&amp;GH$4,'04施策の客観指標'!$A$4:$AU$1029,COLUMN('04施策の客観指標'!$AS:$AS),FALSE)</f>
        <v>-</v>
      </c>
      <c r="GI102" s="7" t="str">
        <f>VLOOKUP($A102&amp;"-"&amp;GI$4,'04施策の客観指標'!$A$4:$AU$1029,COLUMN('04施策の客観指標'!$AS:$AS),FALSE)</f>
        <v>-</v>
      </c>
      <c r="GJ102" s="7" t="str">
        <f>VLOOKUP($A102&amp;"-"&amp;GJ$4,'04施策の客観指標'!$A$4:$AU$1029,COLUMN('04施策の客観指標'!$AS:$AS),FALSE)</f>
        <v>-</v>
      </c>
      <c r="GK102" s="7" t="str">
        <f>VLOOKUP($A102&amp;"-"&amp;GK$4,'04施策の客観指標'!$A$4:$AU$1029,COLUMN('04施策の客観指標'!$AS:$AS),FALSE)</f>
        <v>-</v>
      </c>
      <c r="GL102" s="7" t="str">
        <f>VLOOKUP($A102&amp;"-"&amp;GL$4,'04施策の客観指標'!$A$4:$AU$1029,COLUMN('04施策の客観指標'!$AS:$AS),FALSE)</f>
        <v>-</v>
      </c>
      <c r="GM102" s="7" t="str">
        <f>VLOOKUP($A102&amp;"-"&amp;GM$4,'04施策の客観指標'!$A$4:$AU$1029,COLUMN('04施策の客観指標'!$AS:$AS),FALSE)</f>
        <v>-</v>
      </c>
      <c r="GN102" s="109" t="str">
        <f t="shared" si="381"/>
        <v>e</v>
      </c>
      <c r="GO102" s="37">
        <f>VLOOKUP($A102&amp;"-"&amp;GE$4,'04施策の客観指標'!$A$4:$AU$1029,COLUMN('04施策の客観指標'!$AU:$AU),FALSE)</f>
        <v>1</v>
      </c>
      <c r="GP102" s="38" t="str">
        <f>VLOOKUP($A102&amp;"-"&amp;GF$4,'04施策の客観指標'!$A$4:$AU$1029,COLUMN('04施策の客観指標'!$AU:$AU),FALSE)</f>
        <v>-</v>
      </c>
      <c r="GQ102" s="38" t="str">
        <f>VLOOKUP($A102&amp;"-"&amp;GG$4,'04施策の客観指標'!$A$4:$AU$1029,COLUMN('04施策の客観指標'!$AU:$AU),FALSE)</f>
        <v>-</v>
      </c>
      <c r="GR102" s="38" t="str">
        <f>VLOOKUP($A102&amp;"-"&amp;GH$4,'04施策の客観指標'!$A$4:$AU$1029,COLUMN('04施策の客観指標'!$AU:$AU),FALSE)</f>
        <v>-</v>
      </c>
      <c r="GS102" s="38" t="str">
        <f>VLOOKUP($A102&amp;"-"&amp;GI$4,'04施策の客観指標'!$A$4:$AU$1029,COLUMN('04施策の客観指標'!$AU:$AU),FALSE)</f>
        <v>-</v>
      </c>
      <c r="GT102" s="38" t="str">
        <f>VLOOKUP($A102&amp;"-"&amp;GJ$4,'04施策の客観指標'!$A$4:$AU$1029,COLUMN('04施策の客観指標'!$AU:$AU),FALSE)</f>
        <v>-</v>
      </c>
      <c r="GU102" s="38" t="str">
        <f>VLOOKUP($A102&amp;"-"&amp;GK$4,'04施策の客観指標'!$A$4:$AU$1029,COLUMN('04施策の客観指標'!$AU:$AU),FALSE)</f>
        <v>-</v>
      </c>
      <c r="GV102" s="38" t="str">
        <f>VLOOKUP($A102&amp;"-"&amp;GL$4,'04施策の客観指標'!$A$4:$AU$1029,COLUMN('04施策の客観指標'!$AU:$AU),FALSE)</f>
        <v>-</v>
      </c>
      <c r="GW102" s="38" t="str">
        <f>VLOOKUP($A102&amp;"-"&amp;GM$4,'04施策の客観指標'!$A$4:$AU$1029,COLUMN('04施策の客観指標'!$AU:$AU),FALSE)</f>
        <v>-</v>
      </c>
      <c r="GX102" s="82">
        <f t="shared" si="382"/>
        <v>1</v>
      </c>
      <c r="GY102" s="37" t="str">
        <f t="shared" si="383"/>
        <v/>
      </c>
      <c r="GZ102" s="38" t="str">
        <f t="shared" si="332"/>
        <v/>
      </c>
      <c r="HA102" s="38" t="str">
        <f t="shared" si="333"/>
        <v/>
      </c>
      <c r="HB102" s="38" t="str">
        <f t="shared" si="334"/>
        <v/>
      </c>
      <c r="HC102" s="38" t="str">
        <f t="shared" si="335"/>
        <v/>
      </c>
      <c r="HD102" s="38" t="str">
        <f t="shared" si="336"/>
        <v/>
      </c>
      <c r="HE102" s="38" t="str">
        <f t="shared" si="337"/>
        <v/>
      </c>
      <c r="HF102" s="38" t="str">
        <f t="shared" si="338"/>
        <v/>
      </c>
      <c r="HG102" s="38" t="str">
        <f t="shared" si="339"/>
        <v/>
      </c>
      <c r="HH102" s="41">
        <f t="shared" si="384"/>
        <v>0</v>
      </c>
      <c r="HI102" s="37" t="str">
        <f>IF($K102="○",VLOOKUP($C102&amp;"-"&amp;HI$4,'05市民生活実感調査'!$A$3:$BC$218,COLUMN('05市民生活実感調査'!$AS:$AS),FALSE),"-")</f>
        <v>-</v>
      </c>
      <c r="HJ102" s="38" t="str">
        <f>IF($L102="○",VLOOKUP($C102&amp;"-"&amp;HJ$4,'05市民生活実感調査'!$A$3:$BC$218,COLUMN('05市民生活実感調査'!$AS:$AS),FALSE),"-")</f>
        <v>-</v>
      </c>
      <c r="HK102" s="38" t="str">
        <f>IF($M102="○",VLOOKUP($C102&amp;"-"&amp;HK$4,'05市民生活実感調査'!$A$3:$BC$218,COLUMN('05市民生活実感調査'!$AS:$AS),FALSE),"-")</f>
        <v>-</v>
      </c>
      <c r="HL102" s="38" t="str">
        <f>IF($N102="○",VLOOKUP($C102&amp;"-"&amp;HL$4,'05市民生活実感調査'!$A$3:$BC$218,COLUMN('05市民生活実感調査'!$AS:$AS),FALSE),"-")</f>
        <v>-</v>
      </c>
      <c r="HM102" s="38" t="str">
        <f>IF($O102="○",VLOOKUP($C102&amp;"-"&amp;HM$4,'05市民生活実感調査'!$A$3:$BC$218,COLUMN('05市民生活実感調査'!$AS:$AS),FALSE),"-")</f>
        <v>-</v>
      </c>
      <c r="HN102" s="38" t="str">
        <f>IF($P102="○",VLOOKUP($C102&amp;"-"&amp;HN$4,'05市民生活実感調査'!$A$3:$BC$218,COLUMN('05市民生活実感調査'!$AS:$AS),FALSE),"-")</f>
        <v>-</v>
      </c>
      <c r="HO102" s="38" t="str">
        <f>IF($Q102="○",VLOOKUP($C102&amp;"-"&amp;HO$4,'05市民生活実感調査'!$A$3:$BC$218,COLUMN('05市民生活実感調査'!$AS:$AS),FALSE),"-")</f>
        <v>-</v>
      </c>
      <c r="HP102" s="38" t="str">
        <f>IF($R102="○",VLOOKUP($C102&amp;"-"&amp;HP$4,'05市民生活実感調査'!$A$3:$BC$218,COLUMN('05市民生活実感調査'!$AS:$AS),FALSE),"-")</f>
        <v>-</v>
      </c>
      <c r="HQ102" s="109" t="e">
        <f t="shared" si="385"/>
        <v>#DIV/0!</v>
      </c>
      <c r="HR102" s="37" t="str">
        <f t="shared" si="386"/>
        <v/>
      </c>
      <c r="HS102" s="38" t="str">
        <f t="shared" si="340"/>
        <v/>
      </c>
      <c r="HT102" s="38" t="str">
        <f t="shared" si="341"/>
        <v/>
      </c>
      <c r="HU102" s="38" t="str">
        <f t="shared" si="342"/>
        <v/>
      </c>
      <c r="HV102" s="38" t="str">
        <f t="shared" si="343"/>
        <v/>
      </c>
      <c r="HW102" s="38" t="str">
        <f t="shared" si="344"/>
        <v/>
      </c>
      <c r="HX102" s="38" t="str">
        <f t="shared" si="345"/>
        <v/>
      </c>
      <c r="HY102" s="38" t="str">
        <f t="shared" si="346"/>
        <v/>
      </c>
      <c r="HZ102" s="41" t="e">
        <f t="shared" si="387"/>
        <v>#DIV/0!</v>
      </c>
      <c r="IA102" s="13" t="str">
        <f t="shared" si="388"/>
        <v>客観指標</v>
      </c>
      <c r="IB102" s="5" t="str">
        <f t="shared" si="389"/>
        <v>客観指標は，高齢者や低所得者等に対して，安全な住まいの供給状況を十分に確保できているかをより直接的に示すものであるため</v>
      </c>
      <c r="IC102" s="108" t="e">
        <f>VLOOKUP(GN102&amp;HQ102&amp;IA102,プルダウン!$AC$2:$AD$51,2,FALSE)</f>
        <v>#DIV/0!</v>
      </c>
      <c r="ID102" s="12" t="e">
        <f>VLOOKUP(IC102,プルダウン!$A$1:$B$6,2,FALSE)</f>
        <v>#DIV/0!</v>
      </c>
      <c r="IE102" s="11"/>
      <c r="IF102" s="12"/>
      <c r="IG102" s="22" t="s">
        <v>81</v>
      </c>
      <c r="IH102" s="116"/>
      <c r="II102" s="115" t="str">
        <f>VLOOKUP($A102&amp;"-"&amp;II$4,'04施策の客観指標'!$A$4:$AU$1029,COLUMN('04施策の客観指標'!$AT:$AT),FALSE)</f>
        <v>-</v>
      </c>
      <c r="IJ102" s="7" t="str">
        <f>VLOOKUP($A102&amp;"-"&amp;IJ$4,'04施策の客観指標'!$A$4:$AU$1029,COLUMN('04施策の客観指標'!$AT:$AT),FALSE)</f>
        <v>-</v>
      </c>
      <c r="IK102" s="7" t="str">
        <f>VLOOKUP($A102&amp;"-"&amp;IK$4,'04施策の客観指標'!$A$4:$AU$1029,COLUMN('04施策の客観指標'!$AT:$AT),FALSE)</f>
        <v>-</v>
      </c>
      <c r="IL102" s="7" t="str">
        <f>VLOOKUP($A102&amp;"-"&amp;IL$4,'04施策の客観指標'!$A$4:$AU$1029,COLUMN('04施策の客観指標'!$AT:$AT),FALSE)</f>
        <v>-</v>
      </c>
      <c r="IM102" s="7" t="str">
        <f>VLOOKUP($A102&amp;"-"&amp;IM$4,'04施策の客観指標'!$A$4:$AU$1029,COLUMN('04施策の客観指標'!$AT:$AT),FALSE)</f>
        <v>-</v>
      </c>
      <c r="IN102" s="7" t="str">
        <f>VLOOKUP($A102&amp;"-"&amp;IN$4,'04施策の客観指標'!$A$4:$AU$1029,COLUMN('04施策の客観指標'!$AT:$AT),FALSE)</f>
        <v>-</v>
      </c>
      <c r="IO102" s="7" t="str">
        <f>VLOOKUP($A102&amp;"-"&amp;IO$4,'04施策の客観指標'!$A$4:$AU$1029,COLUMN('04施策の客観指標'!$AT:$AT),FALSE)</f>
        <v>-</v>
      </c>
      <c r="IP102" s="7" t="str">
        <f>VLOOKUP($A102&amp;"-"&amp;IP$4,'04施策の客観指標'!$A$4:$AU$1029,COLUMN('04施策の客観指標'!$AT:$AT),FALSE)</f>
        <v>-</v>
      </c>
      <c r="IQ102" s="7" t="str">
        <f>VLOOKUP($A102&amp;"-"&amp;IQ$4,'04施策の客観指標'!$A$4:$AU$1029,COLUMN('04施策の客観指標'!$AT:$AT),FALSE)</f>
        <v>-</v>
      </c>
      <c r="IR102" s="109" t="str">
        <f t="shared" si="390"/>
        <v>e</v>
      </c>
      <c r="IS102" s="37">
        <f>VLOOKUP($A102&amp;"-"&amp;II$4,'04施策の客観指標'!$A$4:$AU$1029,COLUMN('04施策の客観指標'!$AU:$AU),FALSE)</f>
        <v>1</v>
      </c>
      <c r="IT102" s="38" t="str">
        <f>VLOOKUP($A102&amp;"-"&amp;IJ$4,'04施策の客観指標'!$A$4:$AU$1029,COLUMN('04施策の客観指標'!$AU:$AU),FALSE)</f>
        <v>-</v>
      </c>
      <c r="IU102" s="38" t="str">
        <f>VLOOKUP($A102&amp;"-"&amp;IK$4,'04施策の客観指標'!$A$4:$AU$1029,COLUMN('04施策の客観指標'!$AU:$AU),FALSE)</f>
        <v>-</v>
      </c>
      <c r="IV102" s="38" t="str">
        <f>VLOOKUP($A102&amp;"-"&amp;IL$4,'04施策の客観指標'!$A$4:$AU$1029,COLUMN('04施策の客観指標'!$AU:$AU),FALSE)</f>
        <v>-</v>
      </c>
      <c r="IW102" s="38" t="str">
        <f>VLOOKUP($A102&amp;"-"&amp;IM$4,'04施策の客観指標'!$A$4:$AU$1029,COLUMN('04施策の客観指標'!$AU:$AU),FALSE)</f>
        <v>-</v>
      </c>
      <c r="IX102" s="38" t="str">
        <f>VLOOKUP($A102&amp;"-"&amp;IN$4,'04施策の客観指標'!$A$4:$AU$1029,COLUMN('04施策の客観指標'!$AU:$AU),FALSE)</f>
        <v>-</v>
      </c>
      <c r="IY102" s="38" t="str">
        <f>VLOOKUP($A102&amp;"-"&amp;IO$4,'04施策の客観指標'!$A$4:$AU$1029,COLUMN('04施策の客観指標'!$AU:$AU),FALSE)</f>
        <v>-</v>
      </c>
      <c r="IZ102" s="38" t="str">
        <f>VLOOKUP($A102&amp;"-"&amp;IP$4,'04施策の客観指標'!$A$4:$AU$1029,COLUMN('04施策の客観指標'!$AU:$AU),FALSE)</f>
        <v>-</v>
      </c>
      <c r="JA102" s="38" t="str">
        <f>VLOOKUP($A102&amp;"-"&amp;IQ$4,'04施策の客観指標'!$A$4:$AU$1029,COLUMN('04施策の客観指標'!$AU:$AU),FALSE)</f>
        <v>-</v>
      </c>
      <c r="JB102" s="82">
        <f t="shared" si="391"/>
        <v>1</v>
      </c>
      <c r="JC102" s="37" t="str">
        <f t="shared" si="392"/>
        <v/>
      </c>
      <c r="JD102" s="38" t="str">
        <f t="shared" si="347"/>
        <v/>
      </c>
      <c r="JE102" s="38" t="str">
        <f t="shared" si="348"/>
        <v/>
      </c>
      <c r="JF102" s="38" t="str">
        <f t="shared" si="349"/>
        <v/>
      </c>
      <c r="JG102" s="38" t="str">
        <f t="shared" si="350"/>
        <v/>
      </c>
      <c r="JH102" s="38" t="str">
        <f t="shared" si="351"/>
        <v/>
      </c>
      <c r="JI102" s="38" t="str">
        <f t="shared" si="352"/>
        <v/>
      </c>
      <c r="JJ102" s="38" t="str">
        <f t="shared" si="353"/>
        <v/>
      </c>
      <c r="JK102" s="38" t="str">
        <f t="shared" si="354"/>
        <v/>
      </c>
      <c r="JL102" s="41">
        <f t="shared" si="393"/>
        <v>0</v>
      </c>
      <c r="JM102" s="37" t="str">
        <f>IF($K102="○",VLOOKUP($C102&amp;"-"&amp;JM$4,'05市民生活実感調査'!$A$3:$BC$218,COLUMN('05市民生活実感調査'!$BC:$BC),FALSE),"-")</f>
        <v>-</v>
      </c>
      <c r="JN102" s="38" t="str">
        <f>IF($L102="○",VLOOKUP($C102&amp;"-"&amp;JN$4,'05市民生活実感調査'!$A$3:$BC$218,COLUMN('05市民生活実感調査'!$BC:$BC),FALSE),"-")</f>
        <v>-</v>
      </c>
      <c r="JO102" s="38" t="str">
        <f>IF($M102="○",VLOOKUP($C102&amp;"-"&amp;JO$4,'05市民生活実感調査'!$A$3:$BC$218,COLUMN('05市民生活実感調査'!$BC:$BC),FALSE),"-")</f>
        <v>-</v>
      </c>
      <c r="JP102" s="38" t="str">
        <f>IF($N102="○",VLOOKUP($C102&amp;"-"&amp;JP$4,'05市民生活実感調査'!$A$3:$BC$218,COLUMN('05市民生活実感調査'!$BC:$BC),FALSE),"-")</f>
        <v>-</v>
      </c>
      <c r="JQ102" s="38" t="str">
        <f>IF($O102="○",VLOOKUP($C102&amp;"-"&amp;JQ$4,'05市民生活実感調査'!$A$3:$BC$218,COLUMN('05市民生活実感調査'!$BC:$BC),FALSE),"-")</f>
        <v>-</v>
      </c>
      <c r="JR102" s="38" t="str">
        <f>IF($P102="○",VLOOKUP($C102&amp;"-"&amp;JR$4,'05市民生活実感調査'!$A$3:$BC$218,COLUMN('05市民生活実感調査'!$BC:$BC),FALSE),"-")</f>
        <v>-</v>
      </c>
      <c r="JS102" s="38" t="str">
        <f>IF($Q102="○",VLOOKUP($C102&amp;"-"&amp;JS$4,'05市民生活実感調査'!$A$3:$BC$218,COLUMN('05市民生活実感調査'!$BC:$BC),FALSE),"-")</f>
        <v>-</v>
      </c>
      <c r="JT102" s="38" t="str">
        <f>IF($R102="○",VLOOKUP($C102&amp;"-"&amp;JT$4,'05市民生活実感調査'!$A$3:$BC$218,COLUMN('05市民生活実感調査'!$BC:$BC),FALSE),"-")</f>
        <v>-</v>
      </c>
      <c r="JU102" s="109" t="e">
        <f t="shared" si="394"/>
        <v>#DIV/0!</v>
      </c>
      <c r="JV102" s="37" t="str">
        <f t="shared" si="395"/>
        <v/>
      </c>
      <c r="JW102" s="38" t="str">
        <f t="shared" si="355"/>
        <v/>
      </c>
      <c r="JX102" s="38" t="str">
        <f t="shared" si="356"/>
        <v/>
      </c>
      <c r="JY102" s="38" t="str">
        <f t="shared" si="357"/>
        <v/>
      </c>
      <c r="JZ102" s="38" t="str">
        <f t="shared" si="358"/>
        <v/>
      </c>
      <c r="KA102" s="38" t="str">
        <f t="shared" si="359"/>
        <v/>
      </c>
      <c r="KB102" s="38" t="str">
        <f t="shared" si="360"/>
        <v/>
      </c>
      <c r="KC102" s="38" t="str">
        <f t="shared" si="361"/>
        <v/>
      </c>
      <c r="KD102" s="41" t="e">
        <f t="shared" si="396"/>
        <v>#DIV/0!</v>
      </c>
      <c r="KE102" s="13" t="str">
        <f t="shared" si="397"/>
        <v>客観指標</v>
      </c>
      <c r="KF102" s="5" t="str">
        <f t="shared" si="398"/>
        <v>客観指標は，高齢者や低所得者等に対して，安全な住まいの供給状況を十分に確保できているかをより直接的に示すものであるため</v>
      </c>
      <c r="KG102" s="108" t="e">
        <f>VLOOKUP(IR102&amp;JU102&amp;KE102,プルダウン!$AC$2:$AD$51,2,FALSE)</f>
        <v>#DIV/0!</v>
      </c>
      <c r="KH102" s="12" t="e">
        <f>VLOOKUP(KG102,プルダウン!$A$1:$B$6,2,FALSE)</f>
        <v>#DIV/0!</v>
      </c>
      <c r="KI102" s="11"/>
      <c r="KJ102" s="12"/>
      <c r="KK102" s="22" t="s">
        <v>81</v>
      </c>
      <c r="KL102" s="5"/>
    </row>
    <row r="103" spans="1:298" ht="210" customHeight="1">
      <c r="A103" s="18">
        <v>2407</v>
      </c>
      <c r="B103" s="5" t="s">
        <v>257</v>
      </c>
      <c r="C103" s="47">
        <f t="shared" si="439"/>
        <v>24</v>
      </c>
      <c r="D103" s="12" t="str">
        <f>IFERROR(VLOOKUP(C103,プルダウン!$L$2:$M$28,2,FALSE),"-")</f>
        <v>住宅</v>
      </c>
      <c r="E103" s="5"/>
      <c r="F103" s="9" t="s">
        <v>2120</v>
      </c>
      <c r="G103" s="20" t="s">
        <v>2565</v>
      </c>
      <c r="H103" s="11"/>
      <c r="I103" s="20"/>
      <c r="J103" s="5"/>
      <c r="K103" s="42" t="s">
        <v>85</v>
      </c>
      <c r="L103" s="43" t="s">
        <v>392</v>
      </c>
      <c r="M103" s="43" t="s">
        <v>85</v>
      </c>
      <c r="N103" s="43" t="s">
        <v>392</v>
      </c>
      <c r="O103" s="43" t="s">
        <v>85</v>
      </c>
      <c r="P103" s="43" t="s">
        <v>85</v>
      </c>
      <c r="Q103" s="43" t="s">
        <v>85</v>
      </c>
      <c r="R103" s="41" t="s">
        <v>85</v>
      </c>
      <c r="S103" s="546" t="str">
        <f>VLOOKUP($A103&amp;"-"&amp;S$4,'04施策の客観指標'!$A$4:$AU$1029,COLUMN('04施策の客観指標'!$AP:$AP),FALSE)</f>
        <v>a</v>
      </c>
      <c r="T103" s="528" t="str">
        <f>VLOOKUP($A103&amp;"-"&amp;T$4,'04施策の客観指標'!$A$4:$AU$1029,COLUMN('04施策の客観指標'!$AP:$AP),FALSE)</f>
        <v>-</v>
      </c>
      <c r="U103" s="528" t="str">
        <f>VLOOKUP($A103&amp;"-"&amp;U$4,'04施策の客観指標'!$A$4:$AU$1029,COLUMN('04施策の客観指標'!$AP:$AP),FALSE)</f>
        <v>-</v>
      </c>
      <c r="V103" s="528" t="str">
        <f>VLOOKUP($A103&amp;"-"&amp;V$4,'04施策の客観指標'!$A$4:$AU$1029,COLUMN('04施策の客観指標'!$AP:$AP),FALSE)</f>
        <v>-</v>
      </c>
      <c r="W103" s="528" t="str">
        <f>VLOOKUP($A103&amp;"-"&amp;W$4,'04施策の客観指標'!$A$4:$AU$1029,COLUMN('04施策の客観指標'!$AP:$AP),FALSE)</f>
        <v>-</v>
      </c>
      <c r="X103" s="528" t="str">
        <f>VLOOKUP($A103&amp;"-"&amp;X$4,'04施策の客観指標'!$A$4:$AU$1029,COLUMN('04施策の客観指標'!$AP:$AP),FALSE)</f>
        <v>-</v>
      </c>
      <c r="Y103" s="528" t="str">
        <f>VLOOKUP($A103&amp;"-"&amp;Y$4,'04施策の客観指標'!$A$4:$AU$1029,COLUMN('04施策の客観指標'!$AP:$AP),FALSE)</f>
        <v>-</v>
      </c>
      <c r="Z103" s="528" t="str">
        <f>VLOOKUP($A103&amp;"-"&amp;Z$4,'04施策の客観指標'!$A$4:$AU$1029,COLUMN('04施策の客観指標'!$AP:$AP),FALSE)</f>
        <v>-</v>
      </c>
      <c r="AA103" s="529" t="str">
        <f>VLOOKUP($A103&amp;"-"&amp;AA$4,'04施策の客観指標'!$A$4:$AU$1029,COLUMN('04施策の客観指標'!$AP:$AP),FALSE)</f>
        <v>-</v>
      </c>
      <c r="AB103" s="547" t="str">
        <f t="shared" si="362"/>
        <v>a</v>
      </c>
      <c r="AC103" s="252">
        <f>VLOOKUP($A103&amp;"-"&amp;S$4,'04施策の客観指標'!$A$4:$AU$1029,COLUMN('04施策の客観指標'!$AU:$AU),FALSE)</f>
        <v>1</v>
      </c>
      <c r="AD103" s="38" t="str">
        <f>VLOOKUP($A103&amp;"-"&amp;T$4,'04施策の客観指標'!$A$4:$AU$1029,COLUMN('04施策の客観指標'!$AU:$AU),FALSE)</f>
        <v>-</v>
      </c>
      <c r="AE103" s="38" t="str">
        <f>VLOOKUP($A103&amp;"-"&amp;U$4,'04施策の客観指標'!$A$4:$AU$1029,COLUMN('04施策の客観指標'!$AU:$AU),FALSE)</f>
        <v>-</v>
      </c>
      <c r="AF103" s="38" t="str">
        <f>VLOOKUP($A103&amp;"-"&amp;V$4,'04施策の客観指標'!$A$4:$AU$1029,COLUMN('04施策の客観指標'!$AU:$AU),FALSE)</f>
        <v>-</v>
      </c>
      <c r="AG103" s="38" t="str">
        <f>VLOOKUP($A103&amp;"-"&amp;W$4,'04施策の客観指標'!$A$4:$AU$1029,COLUMN('04施策の客観指標'!$AU:$AU),FALSE)</f>
        <v>-</v>
      </c>
      <c r="AH103" s="38" t="str">
        <f>VLOOKUP($A103&amp;"-"&amp;X$4,'04施策の客観指標'!$A$4:$AU$1029,COLUMN('04施策の客観指標'!$AU:$AU),FALSE)</f>
        <v>-</v>
      </c>
      <c r="AI103" s="38" t="str">
        <f>VLOOKUP($A103&amp;"-"&amp;Y$4,'04施策の客観指標'!$A$4:$AU$1029,COLUMN('04施策の客観指標'!$AU:$AU),FALSE)</f>
        <v>-</v>
      </c>
      <c r="AJ103" s="38" t="str">
        <f>VLOOKUP($A103&amp;"-"&amp;Z$4,'04施策の客観指標'!$A$4:$AU$1029,COLUMN('04施策の客観指標'!$AU:$AU),FALSE)</f>
        <v>-</v>
      </c>
      <c r="AK103" s="38" t="str">
        <f>VLOOKUP($A103&amp;"-"&amp;AA$4,'04施策の客観指標'!$A$4:$AU$1029,COLUMN('04施策の客観指標'!$AU:$AU),FALSE)</f>
        <v>-</v>
      </c>
      <c r="AL103" s="82">
        <f t="shared" si="440"/>
        <v>1</v>
      </c>
      <c r="AM103" s="37">
        <f t="shared" si="441"/>
        <v>4</v>
      </c>
      <c r="AN103" s="38" t="str">
        <f t="shared" si="442"/>
        <v/>
      </c>
      <c r="AO103" s="38" t="str">
        <f t="shared" si="443"/>
        <v/>
      </c>
      <c r="AP103" s="38" t="str">
        <f t="shared" si="444"/>
        <v/>
      </c>
      <c r="AQ103" s="38" t="str">
        <f t="shared" si="445"/>
        <v/>
      </c>
      <c r="AR103" s="38" t="str">
        <f t="shared" si="446"/>
        <v/>
      </c>
      <c r="AS103" s="38" t="str">
        <f t="shared" si="447"/>
        <v/>
      </c>
      <c r="AT103" s="38" t="str">
        <f t="shared" si="448"/>
        <v/>
      </c>
      <c r="AU103" s="253" t="str">
        <f t="shared" si="449"/>
        <v/>
      </c>
      <c r="AV103" s="81">
        <f t="shared" si="479"/>
        <v>1</v>
      </c>
      <c r="AW103" s="534" t="str">
        <f>IF($K103="○",VLOOKUP($C103&amp;"-"&amp;AW$4,'05市民生活実感調査'!$A$3:$BC$218,COLUMN('05市民生活実感調査'!$O:$O),FALSE),"-")</f>
        <v>-</v>
      </c>
      <c r="AX103" s="535" t="str">
        <f>IF($L103="○",VLOOKUP($C103&amp;"-"&amp;AX$4,'05市民生活実感調査'!$A$3:$BC$218,COLUMN('05市民生活実感調査'!$O:$O),FALSE),"-")</f>
        <v>b</v>
      </c>
      <c r="AY103" s="535" t="str">
        <f>IF($M103="○",VLOOKUP($C103&amp;"-"&amp;AY$4,'05市民生活実感調査'!$A$3:$BC$218,COLUMN('05市民生活実感調査'!$O:$O),FALSE),"-")</f>
        <v>-</v>
      </c>
      <c r="AZ103" s="535" t="str">
        <f>IF($N103="○",VLOOKUP($C103&amp;"-"&amp;AZ$4,'05市民生活実感調査'!$A$3:$BC$218,COLUMN('05市民生活実感調査'!$O:$O),FALSE),"-")</f>
        <v>c</v>
      </c>
      <c r="BA103" s="535" t="str">
        <f>IF($O103="○",VLOOKUP($C103&amp;"-"&amp;BA$4,'05市民生活実感調査'!$A$3:$BC$218,COLUMN('05市民生活実感調査'!$O:$O),FALSE),"-")</f>
        <v>-</v>
      </c>
      <c r="BB103" s="535" t="str">
        <f>IF($P103="○",VLOOKUP($C103&amp;"-"&amp;BB$4,'05市民生活実感調査'!$A$3:$BC$218,COLUMN('05市民生活実感調査'!$O:$O),FALSE),"-")</f>
        <v>-</v>
      </c>
      <c r="BC103" s="535" t="str">
        <f>IF($Q103="○",VLOOKUP($C103&amp;"-"&amp;BC$4,'05市民生活実感調査'!$A$3:$BC$218,COLUMN('05市民生活実感調査'!$O:$O),FALSE),"-")</f>
        <v>-</v>
      </c>
      <c r="BD103" s="535" t="str">
        <f>IF($R103="○",VLOOKUP($C103&amp;"-"&amp;BD$4,'05市民生活実感調査'!$A$3:$BC$218,COLUMN('05市民生活実感調査'!$O:$O),FALSE),"-")</f>
        <v>-</v>
      </c>
      <c r="BE103" s="536" t="str">
        <f t="shared" si="363"/>
        <v>b</v>
      </c>
      <c r="BF103" s="37" t="str">
        <f t="shared" si="450"/>
        <v/>
      </c>
      <c r="BG103" s="38">
        <f t="shared" si="451"/>
        <v>3</v>
      </c>
      <c r="BH103" s="38" t="str">
        <f t="shared" si="452"/>
        <v/>
      </c>
      <c r="BI103" s="38">
        <f t="shared" si="453"/>
        <v>2</v>
      </c>
      <c r="BJ103" s="38" t="str">
        <f t="shared" si="454"/>
        <v/>
      </c>
      <c r="BK103" s="38" t="str">
        <f t="shared" si="455"/>
        <v/>
      </c>
      <c r="BL103" s="38" t="str">
        <f t="shared" si="456"/>
        <v/>
      </c>
      <c r="BM103" s="38" t="str">
        <f t="shared" si="457"/>
        <v/>
      </c>
      <c r="BN103" s="41">
        <f t="shared" si="458"/>
        <v>0.625</v>
      </c>
      <c r="BO103" s="264" t="s">
        <v>124</v>
      </c>
      <c r="BP103" s="161" t="s">
        <v>2572</v>
      </c>
      <c r="BQ103" s="586" t="str">
        <f>VLOOKUP(AB103&amp;BE103&amp;BO103,[25]プルダウン!$AC$2:$AD$71,2,FALSE)</f>
        <v>A</v>
      </c>
      <c r="BR103" s="587" t="str">
        <f>VLOOKUP(BQ103,プルダウン!$A$1:$B$6,2,FALSE)</f>
        <v>政策の目的が十分に達成されている</v>
      </c>
      <c r="BS103" s="11"/>
      <c r="BT103" s="20"/>
      <c r="BU103" s="5" t="s">
        <v>2263</v>
      </c>
      <c r="BV103" s="296" t="s">
        <v>2733</v>
      </c>
      <c r="BW103" s="115" t="str">
        <f>VLOOKUP($A103&amp;"-"&amp;BW$4,'04施策の客観指標'!$A$4:$AU$1029,COLUMN('04施策の客観指標'!$AQ:$AQ),FALSE)</f>
        <v>-</v>
      </c>
      <c r="BX103" s="7" t="str">
        <f>VLOOKUP($A103&amp;"-"&amp;BX$4,'04施策の客観指標'!$A$4:$AU$1029,COLUMN('04施策の客観指標'!$AQ:$AQ),FALSE)</f>
        <v>-</v>
      </c>
      <c r="BY103" s="7" t="str">
        <f>VLOOKUP($A103&amp;"-"&amp;BY$4,'04施策の客観指標'!$A$4:$AU$1029,COLUMN('04施策の客観指標'!$AQ:$AQ),FALSE)</f>
        <v>-</v>
      </c>
      <c r="BZ103" s="7" t="str">
        <f>VLOOKUP($A103&amp;"-"&amp;BZ$4,'04施策の客観指標'!$A$4:$AU$1029,COLUMN('04施策の客観指標'!$AQ:$AQ),FALSE)</f>
        <v>-</v>
      </c>
      <c r="CA103" s="7" t="str">
        <f>VLOOKUP($A103&amp;"-"&amp;CA$4,'04施策の客観指標'!$A$4:$AU$1029,COLUMN('04施策の客観指標'!$AQ:$AQ),FALSE)</f>
        <v>-</v>
      </c>
      <c r="CB103" s="7" t="str">
        <f>VLOOKUP($A103&amp;"-"&amp;CB$4,'04施策の客観指標'!$A$4:$AU$1029,COLUMN('04施策の客観指標'!$AQ:$AQ),FALSE)</f>
        <v>-</v>
      </c>
      <c r="CC103" s="7" t="str">
        <f>VLOOKUP($A103&amp;"-"&amp;CC$4,'04施策の客観指標'!$A$4:$AU$1029,COLUMN('04施策の客観指標'!$AQ:$AQ),FALSE)</f>
        <v>-</v>
      </c>
      <c r="CD103" s="7" t="str">
        <f>VLOOKUP($A103&amp;"-"&amp;CD$4,'04施策の客観指標'!$A$4:$AU$1029,COLUMN('04施策の客観指標'!$AQ:$AQ),FALSE)</f>
        <v>-</v>
      </c>
      <c r="CE103" s="7" t="str">
        <f>VLOOKUP($A103&amp;"-"&amp;CE$4,'04施策の客観指標'!$A$4:$AU$1029,COLUMN('04施策の客観指標'!$AQ:$AQ),FALSE)</f>
        <v>-</v>
      </c>
      <c r="CF103" s="109" t="str">
        <f t="shared" si="364"/>
        <v>e</v>
      </c>
      <c r="CG103" s="37">
        <f>VLOOKUP($A103&amp;"-"&amp;BW$4,'04施策の客観指標'!$A$4:$AU$1029,COLUMN('04施策の客観指標'!$AU:$AU),FALSE)</f>
        <v>1</v>
      </c>
      <c r="CH103" s="38" t="str">
        <f>VLOOKUP($A103&amp;"-"&amp;BX$4,'04施策の客観指標'!$A$4:$AU$1029,COLUMN('04施策の客観指標'!$AU:$AU),FALSE)</f>
        <v>-</v>
      </c>
      <c r="CI103" s="38" t="str">
        <f>VLOOKUP($A103&amp;"-"&amp;BY$4,'04施策の客観指標'!$A$4:$AU$1029,COLUMN('04施策の客観指標'!$AU:$AU),FALSE)</f>
        <v>-</v>
      </c>
      <c r="CJ103" s="38" t="str">
        <f>VLOOKUP($A103&amp;"-"&amp;BZ$4,'04施策の客観指標'!$A$4:$AU$1029,COLUMN('04施策の客観指標'!$AU:$AU),FALSE)</f>
        <v>-</v>
      </c>
      <c r="CK103" s="38" t="str">
        <f>VLOOKUP($A103&amp;"-"&amp;CA$4,'04施策の客観指標'!$A$4:$AU$1029,COLUMN('04施策の客観指標'!$AU:$AU),FALSE)</f>
        <v>-</v>
      </c>
      <c r="CL103" s="38" t="str">
        <f>VLOOKUP($A103&amp;"-"&amp;CB$4,'04施策の客観指標'!$A$4:$AU$1029,COLUMN('04施策の客観指標'!$AU:$AU),FALSE)</f>
        <v>-</v>
      </c>
      <c r="CM103" s="38" t="str">
        <f>VLOOKUP($A103&amp;"-"&amp;CC$4,'04施策の客観指標'!$A$4:$AU$1029,COLUMN('04施策の客観指標'!$AU:$AU),FALSE)</f>
        <v>-</v>
      </c>
      <c r="CN103" s="38" t="str">
        <f>VLOOKUP($A103&amp;"-"&amp;CD$4,'04施策の客観指標'!$A$4:$AU$1029,COLUMN('04施策の客観指標'!$AU:$AU),FALSE)</f>
        <v>-</v>
      </c>
      <c r="CO103" s="38" t="str">
        <f>VLOOKUP($A103&amp;"-"&amp;CE$4,'04施策の客観指標'!$A$4:$AU$1029,COLUMN('04施策の客観指標'!$AU:$AU),FALSE)</f>
        <v>-</v>
      </c>
      <c r="CP103" s="82">
        <f t="shared" si="365"/>
        <v>1</v>
      </c>
      <c r="CQ103" s="37" t="str">
        <f t="shared" si="301"/>
        <v/>
      </c>
      <c r="CR103" s="38" t="str">
        <f t="shared" si="302"/>
        <v/>
      </c>
      <c r="CS103" s="38" t="str">
        <f t="shared" si="303"/>
        <v/>
      </c>
      <c r="CT103" s="38" t="str">
        <f t="shared" si="304"/>
        <v/>
      </c>
      <c r="CU103" s="38" t="str">
        <f t="shared" si="305"/>
        <v/>
      </c>
      <c r="CV103" s="38" t="str">
        <f t="shared" si="306"/>
        <v/>
      </c>
      <c r="CW103" s="38" t="str">
        <f t="shared" si="307"/>
        <v/>
      </c>
      <c r="CX103" s="38" t="str">
        <f t="shared" si="308"/>
        <v/>
      </c>
      <c r="CY103" s="38" t="str">
        <f t="shared" si="309"/>
        <v/>
      </c>
      <c r="CZ103" s="41">
        <f t="shared" si="366"/>
        <v>0</v>
      </c>
      <c r="DA103" s="37" t="str">
        <f>IF($K103="○",VLOOKUP($C103&amp;"-"&amp;DA$4,'05市民生活実感調査'!$A$3:$BC$218,COLUMN('05市民生活実感調査'!$Y:$Y),FALSE),"-")</f>
        <v>-</v>
      </c>
      <c r="DB103" s="38" t="str">
        <f>IF($L103="○",VLOOKUP($C103&amp;"-"&amp;DB$4,'05市民生活実感調査'!$A$3:$BC$218,COLUMN('05市民生活実感調査'!$Y:$Y),FALSE),"-")</f>
        <v>-</v>
      </c>
      <c r="DC103" s="38" t="str">
        <f>IF($M103="○",VLOOKUP($C103&amp;"-"&amp;DC$4,'05市民生活実感調査'!$A$3:$BC$218,COLUMN('05市民生活実感調査'!$Y:$Y),FALSE),"-")</f>
        <v>-</v>
      </c>
      <c r="DD103" s="38" t="str">
        <f>IF($N103="○",VLOOKUP($C103&amp;"-"&amp;DD$4,'05市民生活実感調査'!$A$3:$BC$218,COLUMN('05市民生活実感調査'!$Y:$Y),FALSE),"-")</f>
        <v>-</v>
      </c>
      <c r="DE103" s="38" t="str">
        <f>IF($O103="○",VLOOKUP($C103&amp;"-"&amp;DE$4,'05市民生活実感調査'!$A$3:$BC$218,COLUMN('05市民生活実感調査'!$Y:$Y),FALSE),"-")</f>
        <v>-</v>
      </c>
      <c r="DF103" s="38" t="str">
        <f>IF($P103="○",VLOOKUP($C103&amp;"-"&amp;DF$4,'05市民生活実感調査'!$A$3:$BC$218,COLUMN('05市民生活実感調査'!$Y:$Y),FALSE),"-")</f>
        <v>-</v>
      </c>
      <c r="DG103" s="38" t="str">
        <f>IF($Q103="○",VLOOKUP($C103&amp;"-"&amp;DG$4,'05市民生活実感調査'!$A$3:$BC$218,COLUMN('05市民生活実感調査'!$Y:$Y),FALSE),"-")</f>
        <v>-</v>
      </c>
      <c r="DH103" s="38" t="str">
        <f>IF($R103="○",VLOOKUP($C103&amp;"-"&amp;DH$4,'05市民生活実感調査'!$A$3:$BC$218,COLUMN('05市民生活実感調査'!$Y:$Y),FALSE),"-")</f>
        <v>-</v>
      </c>
      <c r="DI103" s="109" t="e">
        <f t="shared" si="367"/>
        <v>#DIV/0!</v>
      </c>
      <c r="DJ103" s="37" t="str">
        <f t="shared" si="368"/>
        <v/>
      </c>
      <c r="DK103" s="38" t="str">
        <f t="shared" si="310"/>
        <v/>
      </c>
      <c r="DL103" s="38" t="str">
        <f t="shared" si="311"/>
        <v/>
      </c>
      <c r="DM103" s="38" t="str">
        <f t="shared" si="312"/>
        <v/>
      </c>
      <c r="DN103" s="38" t="str">
        <f t="shared" si="313"/>
        <v/>
      </c>
      <c r="DO103" s="38" t="str">
        <f t="shared" si="314"/>
        <v/>
      </c>
      <c r="DP103" s="38" t="str">
        <f t="shared" si="315"/>
        <v/>
      </c>
      <c r="DQ103" s="38" t="str">
        <f t="shared" si="316"/>
        <v/>
      </c>
      <c r="DR103" s="41" t="e">
        <f t="shared" si="369"/>
        <v>#DIV/0!</v>
      </c>
      <c r="DS103" s="13" t="str">
        <f t="shared" si="370"/>
        <v>客観指標</v>
      </c>
      <c r="DT103" s="5" t="str">
        <f t="shared" si="371"/>
        <v>客観指標は，市営住宅団地における計画的な再生に向けた取組の進ちょくを端的に示すものであるため。</v>
      </c>
      <c r="DU103" s="108" t="e">
        <f>VLOOKUP(CF103&amp;DI103&amp;DS103,プルダウン!$AC$2:$AD$51,2,FALSE)</f>
        <v>#DIV/0!</v>
      </c>
      <c r="DV103" s="12" t="e">
        <f>VLOOKUP(DU103,プルダウン!$A$1:$B$6,2,FALSE)</f>
        <v>#DIV/0!</v>
      </c>
      <c r="DW103" s="11"/>
      <c r="DX103" s="12"/>
      <c r="DY103" s="22" t="s">
        <v>81</v>
      </c>
      <c r="DZ103" s="116"/>
      <c r="EA103" s="115" t="str">
        <f>VLOOKUP($A103&amp;"-"&amp;EA$4,'04施策の客観指標'!$A$4:$AU$1029,COLUMN('04施策の客観指標'!$AR:$AR),FALSE)</f>
        <v>-</v>
      </c>
      <c r="EB103" s="7" t="str">
        <f>VLOOKUP($A103&amp;"-"&amp;EB$4,'04施策の客観指標'!$A$4:$AU$1029,COLUMN('04施策の客観指標'!$AR:$AR),FALSE)</f>
        <v>-</v>
      </c>
      <c r="EC103" s="7" t="str">
        <f>VLOOKUP($A103&amp;"-"&amp;EC$4,'04施策の客観指標'!$A$4:$AU$1029,COLUMN('04施策の客観指標'!$AR:$AR),FALSE)</f>
        <v>-</v>
      </c>
      <c r="ED103" s="7" t="str">
        <f>VLOOKUP($A103&amp;"-"&amp;ED$4,'04施策の客観指標'!$A$4:$AU$1029,COLUMN('04施策の客観指標'!$AR:$AR),FALSE)</f>
        <v>-</v>
      </c>
      <c r="EE103" s="7" t="str">
        <f>VLOOKUP($A103&amp;"-"&amp;EE$4,'04施策の客観指標'!$A$4:$AU$1029,COLUMN('04施策の客観指標'!$AR:$AR),FALSE)</f>
        <v>-</v>
      </c>
      <c r="EF103" s="7" t="str">
        <f>VLOOKUP($A103&amp;"-"&amp;EF$4,'04施策の客観指標'!$A$4:$AU$1029,COLUMN('04施策の客観指標'!$AR:$AR),FALSE)</f>
        <v>-</v>
      </c>
      <c r="EG103" s="7" t="str">
        <f>VLOOKUP($A103&amp;"-"&amp;EG$4,'04施策の客観指標'!$A$4:$AU$1029,COLUMN('04施策の客観指標'!$AR:$AR),FALSE)</f>
        <v>-</v>
      </c>
      <c r="EH103" s="7" t="str">
        <f>VLOOKUP($A103&amp;"-"&amp;EH$4,'04施策の客観指標'!$A$4:$AU$1029,COLUMN('04施策の客観指標'!$AR:$AR),FALSE)</f>
        <v>-</v>
      </c>
      <c r="EI103" s="7" t="str">
        <f>VLOOKUP($A103&amp;"-"&amp;EI$4,'04施策の客観指標'!$A$4:$AU$1029,COLUMN('04施策の客観指標'!$AR:$AR),FALSE)</f>
        <v>-</v>
      </c>
      <c r="EJ103" s="109" t="str">
        <f t="shared" si="372"/>
        <v>e</v>
      </c>
      <c r="EK103" s="37">
        <f>VLOOKUP($A103&amp;"-"&amp;EA$4,'04施策の客観指標'!$A$4:$AU$1029,COLUMN('04施策の客観指標'!$AU:$AU),FALSE)</f>
        <v>1</v>
      </c>
      <c r="EL103" s="38" t="str">
        <f>VLOOKUP($A103&amp;"-"&amp;EB$4,'04施策の客観指標'!$A$4:$AU$1029,COLUMN('04施策の客観指標'!$AU:$AU),FALSE)</f>
        <v>-</v>
      </c>
      <c r="EM103" s="38" t="str">
        <f>VLOOKUP($A103&amp;"-"&amp;EC$4,'04施策の客観指標'!$A$4:$AU$1029,COLUMN('04施策の客観指標'!$AU:$AU),FALSE)</f>
        <v>-</v>
      </c>
      <c r="EN103" s="38" t="str">
        <f>VLOOKUP($A103&amp;"-"&amp;ED$4,'04施策の客観指標'!$A$4:$AU$1029,COLUMN('04施策の客観指標'!$AU:$AU),FALSE)</f>
        <v>-</v>
      </c>
      <c r="EO103" s="38" t="str">
        <f>VLOOKUP($A103&amp;"-"&amp;EE$4,'04施策の客観指標'!$A$4:$AU$1029,COLUMN('04施策の客観指標'!$AU:$AU),FALSE)</f>
        <v>-</v>
      </c>
      <c r="EP103" s="38" t="str">
        <f>VLOOKUP($A103&amp;"-"&amp;EF$4,'04施策の客観指標'!$A$4:$AU$1029,COLUMN('04施策の客観指標'!$AU:$AU),FALSE)</f>
        <v>-</v>
      </c>
      <c r="EQ103" s="38" t="str">
        <f>VLOOKUP($A103&amp;"-"&amp;EG$4,'04施策の客観指標'!$A$4:$AU$1029,COLUMN('04施策の客観指標'!$AU:$AU),FALSE)</f>
        <v>-</v>
      </c>
      <c r="ER103" s="38" t="str">
        <f>VLOOKUP($A103&amp;"-"&amp;EH$4,'04施策の客観指標'!$A$4:$AU$1029,COLUMN('04施策の客観指標'!$AU:$AU),FALSE)</f>
        <v>-</v>
      </c>
      <c r="ES103" s="38" t="str">
        <f>VLOOKUP($A103&amp;"-"&amp;EI$4,'04施策の客観指標'!$A$4:$AU$1029,COLUMN('04施策の客観指標'!$AU:$AU),FALSE)</f>
        <v>-</v>
      </c>
      <c r="ET103" s="82">
        <f t="shared" si="373"/>
        <v>1</v>
      </c>
      <c r="EU103" s="37" t="str">
        <f t="shared" si="374"/>
        <v/>
      </c>
      <c r="EV103" s="38" t="str">
        <f t="shared" si="317"/>
        <v/>
      </c>
      <c r="EW103" s="38" t="str">
        <f t="shared" si="318"/>
        <v/>
      </c>
      <c r="EX103" s="38" t="str">
        <f t="shared" si="319"/>
        <v/>
      </c>
      <c r="EY103" s="38" t="str">
        <f t="shared" si="320"/>
        <v/>
      </c>
      <c r="EZ103" s="38" t="str">
        <f t="shared" si="321"/>
        <v/>
      </c>
      <c r="FA103" s="38" t="str">
        <f t="shared" si="322"/>
        <v/>
      </c>
      <c r="FB103" s="38" t="str">
        <f t="shared" si="323"/>
        <v/>
      </c>
      <c r="FC103" s="38" t="str">
        <f t="shared" si="324"/>
        <v/>
      </c>
      <c r="FD103" s="41">
        <f t="shared" si="375"/>
        <v>0</v>
      </c>
      <c r="FE103" s="37" t="str">
        <f>IF($K103="○",VLOOKUP($C103&amp;"-"&amp;FE$4,'05市民生活実感調査'!$A$3:$BC$218,COLUMN('05市民生活実感調査'!$AI:$AI),FALSE),"-")</f>
        <v>-</v>
      </c>
      <c r="FF103" s="38" t="str">
        <f>IF($L103="○",VLOOKUP($C103&amp;"-"&amp;FF$4,'05市民生活実感調査'!$A$3:$BC$218,COLUMN('05市民生活実感調査'!$AI:$AI),FALSE),"-")</f>
        <v>-</v>
      </c>
      <c r="FG103" s="38" t="str">
        <f>IF($M103="○",VLOOKUP($C103&amp;"-"&amp;FG$4,'05市民生活実感調査'!$A$3:$BC$218,COLUMN('05市民生活実感調査'!$AI:$AI),FALSE),"-")</f>
        <v>-</v>
      </c>
      <c r="FH103" s="38" t="str">
        <f>IF($N103="○",VLOOKUP($C103&amp;"-"&amp;FH$4,'05市民生活実感調査'!$A$3:$BC$218,COLUMN('05市民生活実感調査'!$AI:$AI),FALSE),"-")</f>
        <v>-</v>
      </c>
      <c r="FI103" s="38" t="str">
        <f>IF($O103="○",VLOOKUP($C103&amp;"-"&amp;FI$4,'05市民生活実感調査'!$A$3:$BC$218,COLUMN('05市民生活実感調査'!$AI:$AI),FALSE),"-")</f>
        <v>-</v>
      </c>
      <c r="FJ103" s="38" t="str">
        <f>IF($P103="○",VLOOKUP($C103&amp;"-"&amp;FJ$4,'05市民生活実感調査'!$A$3:$BC$218,COLUMN('05市民生活実感調査'!$AI:$AI),FALSE),"-")</f>
        <v>-</v>
      </c>
      <c r="FK103" s="38" t="str">
        <f>IF($Q103="○",VLOOKUP($C103&amp;"-"&amp;FK$4,'05市民生活実感調査'!$A$3:$BC$218,COLUMN('05市民生活実感調査'!$AI:$AI),FALSE),"-")</f>
        <v>-</v>
      </c>
      <c r="FL103" s="38" t="str">
        <f>IF($R103="○",VLOOKUP($C103&amp;"-"&amp;FL$4,'05市民生活実感調査'!$A$3:$BC$218,COLUMN('05市民生活実感調査'!$AI:$AI),FALSE),"-")</f>
        <v>-</v>
      </c>
      <c r="FM103" s="109" t="e">
        <f t="shared" si="376"/>
        <v>#DIV/0!</v>
      </c>
      <c r="FN103" s="37" t="str">
        <f t="shared" si="377"/>
        <v/>
      </c>
      <c r="FO103" s="38" t="str">
        <f t="shared" si="325"/>
        <v/>
      </c>
      <c r="FP103" s="38" t="str">
        <f t="shared" si="326"/>
        <v/>
      </c>
      <c r="FQ103" s="38" t="str">
        <f t="shared" si="327"/>
        <v/>
      </c>
      <c r="FR103" s="38" t="str">
        <f t="shared" si="328"/>
        <v/>
      </c>
      <c r="FS103" s="38" t="str">
        <f t="shared" si="329"/>
        <v/>
      </c>
      <c r="FT103" s="38" t="str">
        <f t="shared" si="330"/>
        <v/>
      </c>
      <c r="FU103" s="38" t="str">
        <f t="shared" si="331"/>
        <v/>
      </c>
      <c r="FV103" s="41" t="e">
        <f t="shared" si="378"/>
        <v>#DIV/0!</v>
      </c>
      <c r="FW103" s="13" t="str">
        <f t="shared" si="379"/>
        <v>客観指標</v>
      </c>
      <c r="FX103" s="5" t="str">
        <f t="shared" si="380"/>
        <v>客観指標は，市営住宅団地における計画的な再生に向けた取組の進ちょくを端的に示すものであるため。</v>
      </c>
      <c r="FY103" s="108" t="e">
        <f>VLOOKUP(EJ103&amp;FM103&amp;FW103,プルダウン!$AC$2:$AD$51,2,FALSE)</f>
        <v>#DIV/0!</v>
      </c>
      <c r="FZ103" s="12" t="e">
        <f>VLOOKUP(FY103,プルダウン!$A$1:$B$6,2,FALSE)</f>
        <v>#DIV/0!</v>
      </c>
      <c r="GA103" s="11"/>
      <c r="GB103" s="12"/>
      <c r="GC103" s="22" t="s">
        <v>81</v>
      </c>
      <c r="GD103" s="116"/>
      <c r="GE103" s="115" t="str">
        <f>VLOOKUP($A103&amp;"-"&amp;GE$4,'04施策の客観指標'!$A$4:$AU$1029,COLUMN('04施策の客観指標'!$AS:$AS),FALSE)</f>
        <v>-</v>
      </c>
      <c r="GF103" s="7" t="str">
        <f>VLOOKUP($A103&amp;"-"&amp;GF$4,'04施策の客観指標'!$A$4:$AU$1029,COLUMN('04施策の客観指標'!$AS:$AS),FALSE)</f>
        <v>-</v>
      </c>
      <c r="GG103" s="7" t="str">
        <f>VLOOKUP($A103&amp;"-"&amp;GG$4,'04施策の客観指標'!$A$4:$AU$1029,COLUMN('04施策の客観指標'!$AS:$AS),FALSE)</f>
        <v>-</v>
      </c>
      <c r="GH103" s="7" t="str">
        <f>VLOOKUP($A103&amp;"-"&amp;GH$4,'04施策の客観指標'!$A$4:$AU$1029,COLUMN('04施策の客観指標'!$AS:$AS),FALSE)</f>
        <v>-</v>
      </c>
      <c r="GI103" s="7" t="str">
        <f>VLOOKUP($A103&amp;"-"&amp;GI$4,'04施策の客観指標'!$A$4:$AU$1029,COLUMN('04施策の客観指標'!$AS:$AS),FALSE)</f>
        <v>-</v>
      </c>
      <c r="GJ103" s="7" t="str">
        <f>VLOOKUP($A103&amp;"-"&amp;GJ$4,'04施策の客観指標'!$A$4:$AU$1029,COLUMN('04施策の客観指標'!$AS:$AS),FALSE)</f>
        <v>-</v>
      </c>
      <c r="GK103" s="7" t="str">
        <f>VLOOKUP($A103&amp;"-"&amp;GK$4,'04施策の客観指標'!$A$4:$AU$1029,COLUMN('04施策の客観指標'!$AS:$AS),FALSE)</f>
        <v>-</v>
      </c>
      <c r="GL103" s="7" t="str">
        <f>VLOOKUP($A103&amp;"-"&amp;GL$4,'04施策の客観指標'!$A$4:$AU$1029,COLUMN('04施策の客観指標'!$AS:$AS),FALSE)</f>
        <v>-</v>
      </c>
      <c r="GM103" s="7" t="str">
        <f>VLOOKUP($A103&amp;"-"&amp;GM$4,'04施策の客観指標'!$A$4:$AU$1029,COLUMN('04施策の客観指標'!$AS:$AS),FALSE)</f>
        <v>-</v>
      </c>
      <c r="GN103" s="109" t="str">
        <f t="shared" si="381"/>
        <v>e</v>
      </c>
      <c r="GO103" s="37">
        <f>VLOOKUP($A103&amp;"-"&amp;GE$4,'04施策の客観指標'!$A$4:$AU$1029,COLUMN('04施策の客観指標'!$AU:$AU),FALSE)</f>
        <v>1</v>
      </c>
      <c r="GP103" s="38" t="str">
        <f>VLOOKUP($A103&amp;"-"&amp;GF$4,'04施策の客観指標'!$A$4:$AU$1029,COLUMN('04施策の客観指標'!$AU:$AU),FALSE)</f>
        <v>-</v>
      </c>
      <c r="GQ103" s="38" t="str">
        <f>VLOOKUP($A103&amp;"-"&amp;GG$4,'04施策の客観指標'!$A$4:$AU$1029,COLUMN('04施策の客観指標'!$AU:$AU),FALSE)</f>
        <v>-</v>
      </c>
      <c r="GR103" s="38" t="str">
        <f>VLOOKUP($A103&amp;"-"&amp;GH$4,'04施策の客観指標'!$A$4:$AU$1029,COLUMN('04施策の客観指標'!$AU:$AU),FALSE)</f>
        <v>-</v>
      </c>
      <c r="GS103" s="38" t="str">
        <f>VLOOKUP($A103&amp;"-"&amp;GI$4,'04施策の客観指標'!$A$4:$AU$1029,COLUMN('04施策の客観指標'!$AU:$AU),FALSE)</f>
        <v>-</v>
      </c>
      <c r="GT103" s="38" t="str">
        <f>VLOOKUP($A103&amp;"-"&amp;GJ$4,'04施策の客観指標'!$A$4:$AU$1029,COLUMN('04施策の客観指標'!$AU:$AU),FALSE)</f>
        <v>-</v>
      </c>
      <c r="GU103" s="38" t="str">
        <f>VLOOKUP($A103&amp;"-"&amp;GK$4,'04施策の客観指標'!$A$4:$AU$1029,COLUMN('04施策の客観指標'!$AU:$AU),FALSE)</f>
        <v>-</v>
      </c>
      <c r="GV103" s="38" t="str">
        <f>VLOOKUP($A103&amp;"-"&amp;GL$4,'04施策の客観指標'!$A$4:$AU$1029,COLUMN('04施策の客観指標'!$AU:$AU),FALSE)</f>
        <v>-</v>
      </c>
      <c r="GW103" s="38" t="str">
        <f>VLOOKUP($A103&amp;"-"&amp;GM$4,'04施策の客観指標'!$A$4:$AU$1029,COLUMN('04施策の客観指標'!$AU:$AU),FALSE)</f>
        <v>-</v>
      </c>
      <c r="GX103" s="82">
        <f t="shared" si="382"/>
        <v>1</v>
      </c>
      <c r="GY103" s="37" t="str">
        <f t="shared" si="383"/>
        <v/>
      </c>
      <c r="GZ103" s="38" t="str">
        <f t="shared" si="332"/>
        <v/>
      </c>
      <c r="HA103" s="38" t="str">
        <f t="shared" si="333"/>
        <v/>
      </c>
      <c r="HB103" s="38" t="str">
        <f t="shared" si="334"/>
        <v/>
      </c>
      <c r="HC103" s="38" t="str">
        <f t="shared" si="335"/>
        <v/>
      </c>
      <c r="HD103" s="38" t="str">
        <f t="shared" si="336"/>
        <v/>
      </c>
      <c r="HE103" s="38" t="str">
        <f t="shared" si="337"/>
        <v/>
      </c>
      <c r="HF103" s="38" t="str">
        <f t="shared" si="338"/>
        <v/>
      </c>
      <c r="HG103" s="38" t="str">
        <f t="shared" si="339"/>
        <v/>
      </c>
      <c r="HH103" s="41">
        <f t="shared" si="384"/>
        <v>0</v>
      </c>
      <c r="HI103" s="37" t="str">
        <f>IF($K103="○",VLOOKUP($C103&amp;"-"&amp;HI$4,'05市民生活実感調査'!$A$3:$BC$218,COLUMN('05市民生活実感調査'!$AS:$AS),FALSE),"-")</f>
        <v>-</v>
      </c>
      <c r="HJ103" s="38" t="str">
        <f>IF($L103="○",VLOOKUP($C103&amp;"-"&amp;HJ$4,'05市民生活実感調査'!$A$3:$BC$218,COLUMN('05市民生活実感調査'!$AS:$AS),FALSE),"-")</f>
        <v>-</v>
      </c>
      <c r="HK103" s="38" t="str">
        <f>IF($M103="○",VLOOKUP($C103&amp;"-"&amp;HK$4,'05市民生活実感調査'!$A$3:$BC$218,COLUMN('05市民生活実感調査'!$AS:$AS),FALSE),"-")</f>
        <v>-</v>
      </c>
      <c r="HL103" s="38" t="str">
        <f>IF($N103="○",VLOOKUP($C103&amp;"-"&amp;HL$4,'05市民生活実感調査'!$A$3:$BC$218,COLUMN('05市民生活実感調査'!$AS:$AS),FALSE),"-")</f>
        <v>-</v>
      </c>
      <c r="HM103" s="38" t="str">
        <f>IF($O103="○",VLOOKUP($C103&amp;"-"&amp;HM$4,'05市民生活実感調査'!$A$3:$BC$218,COLUMN('05市民生活実感調査'!$AS:$AS),FALSE),"-")</f>
        <v>-</v>
      </c>
      <c r="HN103" s="38" t="str">
        <f>IF($P103="○",VLOOKUP($C103&amp;"-"&amp;HN$4,'05市民生活実感調査'!$A$3:$BC$218,COLUMN('05市民生活実感調査'!$AS:$AS),FALSE),"-")</f>
        <v>-</v>
      </c>
      <c r="HO103" s="38" t="str">
        <f>IF($Q103="○",VLOOKUP($C103&amp;"-"&amp;HO$4,'05市民生活実感調査'!$A$3:$BC$218,COLUMN('05市民生活実感調査'!$AS:$AS),FALSE),"-")</f>
        <v>-</v>
      </c>
      <c r="HP103" s="38" t="str">
        <f>IF($R103="○",VLOOKUP($C103&amp;"-"&amp;HP$4,'05市民生活実感調査'!$A$3:$BC$218,COLUMN('05市民生活実感調査'!$AS:$AS),FALSE),"-")</f>
        <v>-</v>
      </c>
      <c r="HQ103" s="109" t="e">
        <f t="shared" si="385"/>
        <v>#DIV/0!</v>
      </c>
      <c r="HR103" s="37" t="str">
        <f t="shared" si="386"/>
        <v/>
      </c>
      <c r="HS103" s="38" t="str">
        <f t="shared" si="340"/>
        <v/>
      </c>
      <c r="HT103" s="38" t="str">
        <f t="shared" si="341"/>
        <v/>
      </c>
      <c r="HU103" s="38" t="str">
        <f t="shared" si="342"/>
        <v/>
      </c>
      <c r="HV103" s="38" t="str">
        <f t="shared" si="343"/>
        <v/>
      </c>
      <c r="HW103" s="38" t="str">
        <f t="shared" si="344"/>
        <v/>
      </c>
      <c r="HX103" s="38" t="str">
        <f t="shared" si="345"/>
        <v/>
      </c>
      <c r="HY103" s="38" t="str">
        <f t="shared" si="346"/>
        <v/>
      </c>
      <c r="HZ103" s="41" t="e">
        <f t="shared" si="387"/>
        <v>#DIV/0!</v>
      </c>
      <c r="IA103" s="13" t="str">
        <f t="shared" si="388"/>
        <v>客観指標</v>
      </c>
      <c r="IB103" s="5" t="str">
        <f t="shared" si="389"/>
        <v>客観指標は，市営住宅団地における計画的な再生に向けた取組の進ちょくを端的に示すものであるため。</v>
      </c>
      <c r="IC103" s="108" t="e">
        <f>VLOOKUP(GN103&amp;HQ103&amp;IA103,プルダウン!$AC$2:$AD$51,2,FALSE)</f>
        <v>#DIV/0!</v>
      </c>
      <c r="ID103" s="12" t="e">
        <f>VLOOKUP(IC103,プルダウン!$A$1:$B$6,2,FALSE)</f>
        <v>#DIV/0!</v>
      </c>
      <c r="IE103" s="11"/>
      <c r="IF103" s="12"/>
      <c r="IG103" s="22" t="s">
        <v>81</v>
      </c>
      <c r="IH103" s="116"/>
      <c r="II103" s="115" t="str">
        <f>VLOOKUP($A103&amp;"-"&amp;II$4,'04施策の客観指標'!$A$4:$AU$1029,COLUMN('04施策の客観指標'!$AT:$AT),FALSE)</f>
        <v>-</v>
      </c>
      <c r="IJ103" s="7" t="str">
        <f>VLOOKUP($A103&amp;"-"&amp;IJ$4,'04施策の客観指標'!$A$4:$AU$1029,COLUMN('04施策の客観指標'!$AT:$AT),FALSE)</f>
        <v>-</v>
      </c>
      <c r="IK103" s="7" t="str">
        <f>VLOOKUP($A103&amp;"-"&amp;IK$4,'04施策の客観指標'!$A$4:$AU$1029,COLUMN('04施策の客観指標'!$AT:$AT),FALSE)</f>
        <v>-</v>
      </c>
      <c r="IL103" s="7" t="str">
        <f>VLOOKUP($A103&amp;"-"&amp;IL$4,'04施策の客観指標'!$A$4:$AU$1029,COLUMN('04施策の客観指標'!$AT:$AT),FALSE)</f>
        <v>-</v>
      </c>
      <c r="IM103" s="7" t="str">
        <f>VLOOKUP($A103&amp;"-"&amp;IM$4,'04施策の客観指標'!$A$4:$AU$1029,COLUMN('04施策の客観指標'!$AT:$AT),FALSE)</f>
        <v>-</v>
      </c>
      <c r="IN103" s="7" t="str">
        <f>VLOOKUP($A103&amp;"-"&amp;IN$4,'04施策の客観指標'!$A$4:$AU$1029,COLUMN('04施策の客観指標'!$AT:$AT),FALSE)</f>
        <v>-</v>
      </c>
      <c r="IO103" s="7" t="str">
        <f>VLOOKUP($A103&amp;"-"&amp;IO$4,'04施策の客観指標'!$A$4:$AU$1029,COLUMN('04施策の客観指標'!$AT:$AT),FALSE)</f>
        <v>-</v>
      </c>
      <c r="IP103" s="7" t="str">
        <f>VLOOKUP($A103&amp;"-"&amp;IP$4,'04施策の客観指標'!$A$4:$AU$1029,COLUMN('04施策の客観指標'!$AT:$AT),FALSE)</f>
        <v>-</v>
      </c>
      <c r="IQ103" s="7" t="str">
        <f>VLOOKUP($A103&amp;"-"&amp;IQ$4,'04施策の客観指標'!$A$4:$AU$1029,COLUMN('04施策の客観指標'!$AT:$AT),FALSE)</f>
        <v>-</v>
      </c>
      <c r="IR103" s="109" t="str">
        <f t="shared" si="390"/>
        <v>e</v>
      </c>
      <c r="IS103" s="37">
        <f>VLOOKUP($A103&amp;"-"&amp;II$4,'04施策の客観指標'!$A$4:$AU$1029,COLUMN('04施策の客観指標'!$AU:$AU),FALSE)</f>
        <v>1</v>
      </c>
      <c r="IT103" s="38" t="str">
        <f>VLOOKUP($A103&amp;"-"&amp;IJ$4,'04施策の客観指標'!$A$4:$AU$1029,COLUMN('04施策の客観指標'!$AU:$AU),FALSE)</f>
        <v>-</v>
      </c>
      <c r="IU103" s="38" t="str">
        <f>VLOOKUP($A103&amp;"-"&amp;IK$4,'04施策の客観指標'!$A$4:$AU$1029,COLUMN('04施策の客観指標'!$AU:$AU),FALSE)</f>
        <v>-</v>
      </c>
      <c r="IV103" s="38" t="str">
        <f>VLOOKUP($A103&amp;"-"&amp;IL$4,'04施策の客観指標'!$A$4:$AU$1029,COLUMN('04施策の客観指標'!$AU:$AU),FALSE)</f>
        <v>-</v>
      </c>
      <c r="IW103" s="38" t="str">
        <f>VLOOKUP($A103&amp;"-"&amp;IM$4,'04施策の客観指標'!$A$4:$AU$1029,COLUMN('04施策の客観指標'!$AU:$AU),FALSE)</f>
        <v>-</v>
      </c>
      <c r="IX103" s="38" t="str">
        <f>VLOOKUP($A103&amp;"-"&amp;IN$4,'04施策の客観指標'!$A$4:$AU$1029,COLUMN('04施策の客観指標'!$AU:$AU),FALSE)</f>
        <v>-</v>
      </c>
      <c r="IY103" s="38" t="str">
        <f>VLOOKUP($A103&amp;"-"&amp;IO$4,'04施策の客観指標'!$A$4:$AU$1029,COLUMN('04施策の客観指標'!$AU:$AU),FALSE)</f>
        <v>-</v>
      </c>
      <c r="IZ103" s="38" t="str">
        <f>VLOOKUP($A103&amp;"-"&amp;IP$4,'04施策の客観指標'!$A$4:$AU$1029,COLUMN('04施策の客観指標'!$AU:$AU),FALSE)</f>
        <v>-</v>
      </c>
      <c r="JA103" s="38" t="str">
        <f>VLOOKUP($A103&amp;"-"&amp;IQ$4,'04施策の客観指標'!$A$4:$AU$1029,COLUMN('04施策の客観指標'!$AU:$AU),FALSE)</f>
        <v>-</v>
      </c>
      <c r="JB103" s="82">
        <f t="shared" si="391"/>
        <v>1</v>
      </c>
      <c r="JC103" s="37" t="str">
        <f t="shared" si="392"/>
        <v/>
      </c>
      <c r="JD103" s="38" t="str">
        <f t="shared" si="347"/>
        <v/>
      </c>
      <c r="JE103" s="38" t="str">
        <f t="shared" si="348"/>
        <v/>
      </c>
      <c r="JF103" s="38" t="str">
        <f t="shared" si="349"/>
        <v/>
      </c>
      <c r="JG103" s="38" t="str">
        <f t="shared" si="350"/>
        <v/>
      </c>
      <c r="JH103" s="38" t="str">
        <f t="shared" si="351"/>
        <v/>
      </c>
      <c r="JI103" s="38" t="str">
        <f t="shared" si="352"/>
        <v/>
      </c>
      <c r="JJ103" s="38" t="str">
        <f t="shared" si="353"/>
        <v/>
      </c>
      <c r="JK103" s="38" t="str">
        <f t="shared" si="354"/>
        <v/>
      </c>
      <c r="JL103" s="41">
        <f t="shared" si="393"/>
        <v>0</v>
      </c>
      <c r="JM103" s="37" t="str">
        <f>IF($K103="○",VLOOKUP($C103&amp;"-"&amp;JM$4,'05市民生活実感調査'!$A$3:$BC$218,COLUMN('05市民生活実感調査'!$BC:$BC),FALSE),"-")</f>
        <v>-</v>
      </c>
      <c r="JN103" s="38" t="str">
        <f>IF($L103="○",VLOOKUP($C103&amp;"-"&amp;JN$4,'05市民生活実感調査'!$A$3:$BC$218,COLUMN('05市民生活実感調査'!$BC:$BC),FALSE),"-")</f>
        <v>-</v>
      </c>
      <c r="JO103" s="38" t="str">
        <f>IF($M103="○",VLOOKUP($C103&amp;"-"&amp;JO$4,'05市民生活実感調査'!$A$3:$BC$218,COLUMN('05市民生活実感調査'!$BC:$BC),FALSE),"-")</f>
        <v>-</v>
      </c>
      <c r="JP103" s="38" t="str">
        <f>IF($N103="○",VLOOKUP($C103&amp;"-"&amp;JP$4,'05市民生活実感調査'!$A$3:$BC$218,COLUMN('05市民生活実感調査'!$BC:$BC),FALSE),"-")</f>
        <v>-</v>
      </c>
      <c r="JQ103" s="38" t="str">
        <f>IF($O103="○",VLOOKUP($C103&amp;"-"&amp;JQ$4,'05市民生活実感調査'!$A$3:$BC$218,COLUMN('05市民生活実感調査'!$BC:$BC),FALSE),"-")</f>
        <v>-</v>
      </c>
      <c r="JR103" s="38" t="str">
        <f>IF($P103="○",VLOOKUP($C103&amp;"-"&amp;JR$4,'05市民生活実感調査'!$A$3:$BC$218,COLUMN('05市民生活実感調査'!$BC:$BC),FALSE),"-")</f>
        <v>-</v>
      </c>
      <c r="JS103" s="38" t="str">
        <f>IF($Q103="○",VLOOKUP($C103&amp;"-"&amp;JS$4,'05市民生活実感調査'!$A$3:$BC$218,COLUMN('05市民生活実感調査'!$BC:$BC),FALSE),"-")</f>
        <v>-</v>
      </c>
      <c r="JT103" s="38" t="str">
        <f>IF($R103="○",VLOOKUP($C103&amp;"-"&amp;JT$4,'05市民生活実感調査'!$A$3:$BC$218,COLUMN('05市民生活実感調査'!$BC:$BC),FALSE),"-")</f>
        <v>-</v>
      </c>
      <c r="JU103" s="109" t="e">
        <f t="shared" si="394"/>
        <v>#DIV/0!</v>
      </c>
      <c r="JV103" s="37" t="str">
        <f t="shared" si="395"/>
        <v/>
      </c>
      <c r="JW103" s="38" t="str">
        <f t="shared" si="355"/>
        <v/>
      </c>
      <c r="JX103" s="38" t="str">
        <f t="shared" si="356"/>
        <v/>
      </c>
      <c r="JY103" s="38" t="str">
        <f t="shared" si="357"/>
        <v/>
      </c>
      <c r="JZ103" s="38" t="str">
        <f t="shared" si="358"/>
        <v/>
      </c>
      <c r="KA103" s="38" t="str">
        <f t="shared" si="359"/>
        <v/>
      </c>
      <c r="KB103" s="38" t="str">
        <f t="shared" si="360"/>
        <v/>
      </c>
      <c r="KC103" s="38" t="str">
        <f t="shared" si="361"/>
        <v/>
      </c>
      <c r="KD103" s="41" t="e">
        <f t="shared" si="396"/>
        <v>#DIV/0!</v>
      </c>
      <c r="KE103" s="13" t="str">
        <f t="shared" si="397"/>
        <v>客観指標</v>
      </c>
      <c r="KF103" s="5" t="str">
        <f t="shared" si="398"/>
        <v>客観指標は，市営住宅団地における計画的な再生に向けた取組の進ちょくを端的に示すものであるため。</v>
      </c>
      <c r="KG103" s="108" t="e">
        <f>VLOOKUP(IR103&amp;JU103&amp;KE103,プルダウン!$AC$2:$AD$51,2,FALSE)</f>
        <v>#DIV/0!</v>
      </c>
      <c r="KH103" s="12" t="e">
        <f>VLOOKUP(KG103,プルダウン!$A$1:$B$6,2,FALSE)</f>
        <v>#DIV/0!</v>
      </c>
      <c r="KI103" s="11"/>
      <c r="KJ103" s="12"/>
      <c r="KK103" s="22" t="s">
        <v>81</v>
      </c>
      <c r="KL103" s="5"/>
    </row>
    <row r="104" spans="1:298" ht="409.6" customHeight="1">
      <c r="A104" s="18">
        <v>2501</v>
      </c>
      <c r="B104" s="5" t="s">
        <v>258</v>
      </c>
      <c r="C104" s="47">
        <f t="shared" si="439"/>
        <v>25</v>
      </c>
      <c r="D104" s="12" t="str">
        <f>IFERROR(VLOOKUP(C104,プルダウン!$L$2:$M$28,2,FALSE),"-")</f>
        <v>道と公園・緑</v>
      </c>
      <c r="E104" s="5"/>
      <c r="F104" s="11" t="s">
        <v>2126</v>
      </c>
      <c r="G104" s="20" t="s">
        <v>2509</v>
      </c>
      <c r="H104" s="11"/>
      <c r="I104" s="20"/>
      <c r="J104" s="5"/>
      <c r="K104" s="42" t="s">
        <v>392</v>
      </c>
      <c r="L104" s="43" t="s">
        <v>85</v>
      </c>
      <c r="M104" s="43" t="s">
        <v>85</v>
      </c>
      <c r="N104" s="43" t="s">
        <v>85</v>
      </c>
      <c r="O104" s="43" t="s">
        <v>85</v>
      </c>
      <c r="P104" s="43" t="s">
        <v>85</v>
      </c>
      <c r="Q104" s="43" t="s">
        <v>85</v>
      </c>
      <c r="R104" s="41" t="s">
        <v>85</v>
      </c>
      <c r="S104" s="546" t="str">
        <f>VLOOKUP($A104&amp;"-"&amp;S$4,'04施策の客観指標'!$A$4:$AU$1029,COLUMN('04施策の客観指標'!$AP:$AP),FALSE)</f>
        <v>b</v>
      </c>
      <c r="T104" s="528" t="str">
        <f>VLOOKUP($A104&amp;"-"&amp;T$4,'04施策の客観指標'!$A$4:$AU$1029,COLUMN('04施策の客観指標'!$AP:$AP),FALSE)</f>
        <v>a</v>
      </c>
      <c r="U104" s="528" t="str">
        <f>VLOOKUP($A104&amp;"-"&amp;U$4,'04施策の客観指標'!$A$4:$AU$1029,COLUMN('04施策の客観指標'!$AP:$AP),FALSE)</f>
        <v>a</v>
      </c>
      <c r="V104" s="528" t="str">
        <f>VLOOKUP($A104&amp;"-"&amp;V$4,'04施策の客観指標'!$A$4:$AU$1029,COLUMN('04施策の客観指標'!$AP:$AP),FALSE)</f>
        <v>a</v>
      </c>
      <c r="W104" s="528" t="str">
        <f>VLOOKUP($A104&amp;"-"&amp;W$4,'04施策の客観指標'!$A$4:$AU$1029,COLUMN('04施策の客観指標'!$AP:$AP),FALSE)</f>
        <v>-</v>
      </c>
      <c r="X104" s="528" t="str">
        <f>VLOOKUP($A104&amp;"-"&amp;X$4,'04施策の客観指標'!$A$4:$AU$1029,COLUMN('04施策の客観指標'!$AP:$AP),FALSE)</f>
        <v>-</v>
      </c>
      <c r="Y104" s="528" t="str">
        <f>VLOOKUP($A104&amp;"-"&amp;Y$4,'04施策の客観指標'!$A$4:$AU$1029,COLUMN('04施策の客観指標'!$AP:$AP),FALSE)</f>
        <v>-</v>
      </c>
      <c r="Z104" s="528" t="str">
        <f>VLOOKUP($A104&amp;"-"&amp;Z$4,'04施策の客観指標'!$A$4:$AU$1029,COLUMN('04施策の客観指標'!$AP:$AP),FALSE)</f>
        <v>-</v>
      </c>
      <c r="AA104" s="529" t="str">
        <f>VLOOKUP($A104&amp;"-"&amp;AA$4,'04施策の客観指標'!$A$4:$AU$1029,COLUMN('04施策の客観指標'!$AP:$AP),FALSE)</f>
        <v>-</v>
      </c>
      <c r="AB104" s="547" t="str">
        <f t="shared" si="362"/>
        <v>a</v>
      </c>
      <c r="AC104" s="252">
        <f>VLOOKUP($A104&amp;"-"&amp;S$4,'04施策の客観指標'!$A$4:$AU$1029,COLUMN('04施策の客観指標'!$AU:$AU),FALSE)</f>
        <v>1</v>
      </c>
      <c r="AD104" s="38">
        <f>VLOOKUP($A104&amp;"-"&amp;T$4,'04施策の客観指標'!$A$4:$AU$1029,COLUMN('04施策の客観指標'!$AU:$AU),FALSE)</f>
        <v>1</v>
      </c>
      <c r="AE104" s="38">
        <f>VLOOKUP($A104&amp;"-"&amp;U$4,'04施策の客観指標'!$A$4:$AU$1029,COLUMN('04施策の客観指標'!$AU:$AU),FALSE)</f>
        <v>1</v>
      </c>
      <c r="AF104" s="38">
        <f>VLOOKUP($A104&amp;"-"&amp;V$4,'04施策の客観指標'!$A$4:$AU$1029,COLUMN('04施策の客観指標'!$AU:$AU),FALSE)</f>
        <v>1</v>
      </c>
      <c r="AG104" s="38" t="str">
        <f>VLOOKUP($A104&amp;"-"&amp;W$4,'04施策の客観指標'!$A$4:$AU$1029,COLUMN('04施策の客観指標'!$AU:$AU),FALSE)</f>
        <v>-</v>
      </c>
      <c r="AH104" s="38" t="str">
        <f>VLOOKUP($A104&amp;"-"&amp;X$4,'04施策の客観指標'!$A$4:$AU$1029,COLUMN('04施策の客観指標'!$AU:$AU),FALSE)</f>
        <v>-</v>
      </c>
      <c r="AI104" s="38" t="str">
        <f>VLOOKUP($A104&amp;"-"&amp;Y$4,'04施策の客観指標'!$A$4:$AU$1029,COLUMN('04施策の客観指標'!$AU:$AU),FALSE)</f>
        <v>-</v>
      </c>
      <c r="AJ104" s="38" t="str">
        <f>VLOOKUP($A104&amp;"-"&amp;Z$4,'04施策の客観指標'!$A$4:$AU$1029,COLUMN('04施策の客観指標'!$AU:$AU),FALSE)</f>
        <v>-</v>
      </c>
      <c r="AK104" s="38" t="str">
        <f>VLOOKUP($A104&amp;"-"&amp;AA$4,'04施策の客観指標'!$A$4:$AU$1029,COLUMN('04施策の客観指標'!$AU:$AU),FALSE)</f>
        <v>-</v>
      </c>
      <c r="AL104" s="82">
        <f t="shared" si="440"/>
        <v>4</v>
      </c>
      <c r="AM104" s="37">
        <f t="shared" si="441"/>
        <v>3</v>
      </c>
      <c r="AN104" s="38">
        <f t="shared" si="442"/>
        <v>4</v>
      </c>
      <c r="AO104" s="38">
        <f t="shared" si="443"/>
        <v>4</v>
      </c>
      <c r="AP104" s="38">
        <f t="shared" si="444"/>
        <v>4</v>
      </c>
      <c r="AQ104" s="38" t="str">
        <f t="shared" si="445"/>
        <v/>
      </c>
      <c r="AR104" s="38" t="str">
        <f t="shared" si="446"/>
        <v/>
      </c>
      <c r="AS104" s="38" t="str">
        <f t="shared" si="447"/>
        <v/>
      </c>
      <c r="AT104" s="38" t="str">
        <f t="shared" si="448"/>
        <v/>
      </c>
      <c r="AU104" s="253" t="str">
        <f t="shared" si="449"/>
        <v/>
      </c>
      <c r="AV104" s="81">
        <f t="shared" si="479"/>
        <v>0.9375</v>
      </c>
      <c r="AW104" s="534" t="str">
        <f>IF($K104="○",VLOOKUP($C104&amp;"-"&amp;AW$4,'05市民生活実感調査'!$A$3:$BC$218,COLUMN('05市民生活実感調査'!$O:$O),FALSE),"-")</f>
        <v>c</v>
      </c>
      <c r="AX104" s="535" t="str">
        <f>IF($L104="○",VLOOKUP($C104&amp;"-"&amp;AX$4,'05市民生活実感調査'!$A$3:$BC$218,COLUMN('05市民生活実感調査'!$O:$O),FALSE),"-")</f>
        <v>-</v>
      </c>
      <c r="AY104" s="535" t="str">
        <f>IF($M104="○",VLOOKUP($C104&amp;"-"&amp;AY$4,'05市民生活実感調査'!$A$3:$BC$218,COLUMN('05市民生活実感調査'!$O:$O),FALSE),"-")</f>
        <v>-</v>
      </c>
      <c r="AZ104" s="535" t="str">
        <f>IF($N104="○",VLOOKUP($C104&amp;"-"&amp;AZ$4,'05市民生活実感調査'!$A$3:$BC$218,COLUMN('05市民生活実感調査'!$O:$O),FALSE),"-")</f>
        <v>-</v>
      </c>
      <c r="BA104" s="535" t="str">
        <f>IF($O104="○",VLOOKUP($C104&amp;"-"&amp;BA$4,'05市民生活実感調査'!$A$3:$BC$218,COLUMN('05市民生活実感調査'!$O:$O),FALSE),"-")</f>
        <v>-</v>
      </c>
      <c r="BB104" s="535" t="str">
        <f>IF($P104="○",VLOOKUP($C104&amp;"-"&amp;BB$4,'05市民生活実感調査'!$A$3:$BC$218,COLUMN('05市民生活実感調査'!$O:$O),FALSE),"-")</f>
        <v>-</v>
      </c>
      <c r="BC104" s="535" t="str">
        <f>IF($Q104="○",VLOOKUP($C104&amp;"-"&amp;BC$4,'05市民生活実感調査'!$A$3:$BC$218,COLUMN('05市民生活実感調査'!$O:$O),FALSE),"-")</f>
        <v>-</v>
      </c>
      <c r="BD104" s="535" t="str">
        <f>IF($R104="○",VLOOKUP($C104&amp;"-"&amp;BD$4,'05市民生活実感調査'!$A$3:$BC$218,COLUMN('05市民生活実感調査'!$O:$O),FALSE),"-")</f>
        <v>-</v>
      </c>
      <c r="BE104" s="536" t="str">
        <f t="shared" si="363"/>
        <v>c</v>
      </c>
      <c r="BF104" s="37">
        <f t="shared" si="450"/>
        <v>2</v>
      </c>
      <c r="BG104" s="38" t="str">
        <f t="shared" si="451"/>
        <v/>
      </c>
      <c r="BH104" s="38" t="str">
        <f t="shared" si="452"/>
        <v/>
      </c>
      <c r="BI104" s="38" t="str">
        <f t="shared" si="453"/>
        <v/>
      </c>
      <c r="BJ104" s="38" t="str">
        <f t="shared" si="454"/>
        <v/>
      </c>
      <c r="BK104" s="38" t="str">
        <f t="shared" si="455"/>
        <v/>
      </c>
      <c r="BL104" s="38" t="str">
        <f t="shared" si="456"/>
        <v/>
      </c>
      <c r="BM104" s="38" t="str">
        <f t="shared" si="457"/>
        <v/>
      </c>
      <c r="BN104" s="41">
        <f t="shared" si="458"/>
        <v>0.5</v>
      </c>
      <c r="BO104" s="275" t="s">
        <v>124</v>
      </c>
      <c r="BP104" s="161" t="s">
        <v>2513</v>
      </c>
      <c r="BQ104" s="586" t="str">
        <f>VLOOKUP(AB104&amp;BE104&amp;BO104,[25]プルダウン!$AC$2:$AD$71,2,FALSE)</f>
        <v>B</v>
      </c>
      <c r="BR104" s="587" t="str">
        <f>VLOOKUP(BQ104,プルダウン!$A$1:$B$6,2,FALSE)</f>
        <v>政策の目的がかなり達成されている</v>
      </c>
      <c r="BS104" s="11"/>
      <c r="BT104" s="12" t="s">
        <v>2515</v>
      </c>
      <c r="BU104" s="161" t="s">
        <v>2263</v>
      </c>
      <c r="BV104" s="296" t="s">
        <v>2722</v>
      </c>
      <c r="BW104" s="115" t="str">
        <f>VLOOKUP($A104&amp;"-"&amp;BW$4,'04施策の客観指標'!$A$4:$AU$1029,COLUMN('04施策の客観指標'!$AQ:$AQ),FALSE)</f>
        <v>-</v>
      </c>
      <c r="BX104" s="7" t="str">
        <f>VLOOKUP($A104&amp;"-"&amp;BX$4,'04施策の客観指標'!$A$4:$AU$1029,COLUMN('04施策の客観指標'!$AQ:$AQ),FALSE)</f>
        <v>-</v>
      </c>
      <c r="BY104" s="7" t="str">
        <f>VLOOKUP($A104&amp;"-"&amp;BY$4,'04施策の客観指標'!$A$4:$AU$1029,COLUMN('04施策の客観指標'!$AQ:$AQ),FALSE)</f>
        <v>-</v>
      </c>
      <c r="BZ104" s="7" t="str">
        <f>VLOOKUP($A104&amp;"-"&amp;BZ$4,'04施策の客観指標'!$A$4:$AU$1029,COLUMN('04施策の客観指標'!$AQ:$AQ),FALSE)</f>
        <v>-</v>
      </c>
      <c r="CA104" s="7" t="str">
        <f>VLOOKUP($A104&amp;"-"&amp;CA$4,'04施策の客観指標'!$A$4:$AU$1029,COLUMN('04施策の客観指標'!$AQ:$AQ),FALSE)</f>
        <v>-</v>
      </c>
      <c r="CB104" s="7" t="str">
        <f>VLOOKUP($A104&amp;"-"&amp;CB$4,'04施策の客観指標'!$A$4:$AU$1029,COLUMN('04施策の客観指標'!$AQ:$AQ),FALSE)</f>
        <v>-</v>
      </c>
      <c r="CC104" s="7" t="str">
        <f>VLOOKUP($A104&amp;"-"&amp;CC$4,'04施策の客観指標'!$A$4:$AU$1029,COLUMN('04施策の客観指標'!$AQ:$AQ),FALSE)</f>
        <v>-</v>
      </c>
      <c r="CD104" s="7" t="str">
        <f>VLOOKUP($A104&amp;"-"&amp;CD$4,'04施策の客観指標'!$A$4:$AU$1029,COLUMN('04施策の客観指標'!$AQ:$AQ),FALSE)</f>
        <v>-</v>
      </c>
      <c r="CE104" s="7" t="str">
        <f>VLOOKUP($A104&amp;"-"&amp;CE$4,'04施策の客観指標'!$A$4:$AU$1029,COLUMN('04施策の客観指標'!$AQ:$AQ),FALSE)</f>
        <v>-</v>
      </c>
      <c r="CF104" s="109" t="str">
        <f t="shared" si="364"/>
        <v>e</v>
      </c>
      <c r="CG104" s="37">
        <f>VLOOKUP($A104&amp;"-"&amp;BW$4,'04施策の客観指標'!$A$4:$AU$1029,COLUMN('04施策の客観指標'!$AU:$AU),FALSE)</f>
        <v>1</v>
      </c>
      <c r="CH104" s="38">
        <f>VLOOKUP($A104&amp;"-"&amp;BX$4,'04施策の客観指標'!$A$4:$AU$1029,COLUMN('04施策の客観指標'!$AU:$AU),FALSE)</f>
        <v>1</v>
      </c>
      <c r="CI104" s="38">
        <f>VLOOKUP($A104&amp;"-"&amp;BY$4,'04施策の客観指標'!$A$4:$AU$1029,COLUMN('04施策の客観指標'!$AU:$AU),FALSE)</f>
        <v>1</v>
      </c>
      <c r="CJ104" s="38">
        <f>VLOOKUP($A104&amp;"-"&amp;BZ$4,'04施策の客観指標'!$A$4:$AU$1029,COLUMN('04施策の客観指標'!$AU:$AU),FALSE)</f>
        <v>1</v>
      </c>
      <c r="CK104" s="38" t="str">
        <f>VLOOKUP($A104&amp;"-"&amp;CA$4,'04施策の客観指標'!$A$4:$AU$1029,COLUMN('04施策の客観指標'!$AU:$AU),FALSE)</f>
        <v>-</v>
      </c>
      <c r="CL104" s="38" t="str">
        <f>VLOOKUP($A104&amp;"-"&amp;CB$4,'04施策の客観指標'!$A$4:$AU$1029,COLUMN('04施策の客観指標'!$AU:$AU),FALSE)</f>
        <v>-</v>
      </c>
      <c r="CM104" s="38" t="str">
        <f>VLOOKUP($A104&amp;"-"&amp;CC$4,'04施策の客観指標'!$A$4:$AU$1029,COLUMN('04施策の客観指標'!$AU:$AU),FALSE)</f>
        <v>-</v>
      </c>
      <c r="CN104" s="38" t="str">
        <f>VLOOKUP($A104&amp;"-"&amp;CD$4,'04施策の客観指標'!$A$4:$AU$1029,COLUMN('04施策の客観指標'!$AU:$AU),FALSE)</f>
        <v>-</v>
      </c>
      <c r="CO104" s="38" t="str">
        <f>VLOOKUP($A104&amp;"-"&amp;CE$4,'04施策の客観指標'!$A$4:$AU$1029,COLUMN('04施策の客観指標'!$AU:$AU),FALSE)</f>
        <v>-</v>
      </c>
      <c r="CP104" s="82">
        <f t="shared" si="365"/>
        <v>4</v>
      </c>
      <c r="CQ104" s="37" t="str">
        <f t="shared" si="301"/>
        <v/>
      </c>
      <c r="CR104" s="38" t="str">
        <f t="shared" si="302"/>
        <v/>
      </c>
      <c r="CS104" s="38" t="str">
        <f t="shared" si="303"/>
        <v/>
      </c>
      <c r="CT104" s="38" t="str">
        <f t="shared" si="304"/>
        <v/>
      </c>
      <c r="CU104" s="38" t="str">
        <f t="shared" si="305"/>
        <v/>
      </c>
      <c r="CV104" s="38" t="str">
        <f t="shared" si="306"/>
        <v/>
      </c>
      <c r="CW104" s="38" t="str">
        <f t="shared" si="307"/>
        <v/>
      </c>
      <c r="CX104" s="38" t="str">
        <f t="shared" si="308"/>
        <v/>
      </c>
      <c r="CY104" s="38" t="str">
        <f t="shared" si="309"/>
        <v/>
      </c>
      <c r="CZ104" s="41">
        <f t="shared" si="366"/>
        <v>0</v>
      </c>
      <c r="DA104" s="37" t="str">
        <f>IF($K104="○",VLOOKUP($C104&amp;"-"&amp;DA$4,'05市民生活実感調査'!$A$3:$BC$218,COLUMN('05市民生活実感調査'!$Y:$Y),FALSE),"-")</f>
        <v>-</v>
      </c>
      <c r="DB104" s="38" t="str">
        <f>IF($L104="○",VLOOKUP($C104&amp;"-"&amp;DB$4,'05市民生活実感調査'!$A$3:$BC$218,COLUMN('05市民生活実感調査'!$Y:$Y),FALSE),"-")</f>
        <v>-</v>
      </c>
      <c r="DC104" s="38" t="str">
        <f>IF($M104="○",VLOOKUP($C104&amp;"-"&amp;DC$4,'05市民生活実感調査'!$A$3:$BC$218,COLUMN('05市民生活実感調査'!$Y:$Y),FALSE),"-")</f>
        <v>-</v>
      </c>
      <c r="DD104" s="38" t="str">
        <f>IF($N104="○",VLOOKUP($C104&amp;"-"&amp;DD$4,'05市民生活実感調査'!$A$3:$BC$218,COLUMN('05市民生活実感調査'!$Y:$Y),FALSE),"-")</f>
        <v>-</v>
      </c>
      <c r="DE104" s="38" t="str">
        <f>IF($O104="○",VLOOKUP($C104&amp;"-"&amp;DE$4,'05市民生活実感調査'!$A$3:$BC$218,COLUMN('05市民生活実感調査'!$Y:$Y),FALSE),"-")</f>
        <v>-</v>
      </c>
      <c r="DF104" s="38" t="str">
        <f>IF($P104="○",VLOOKUP($C104&amp;"-"&amp;DF$4,'05市民生活実感調査'!$A$3:$BC$218,COLUMN('05市民生活実感調査'!$Y:$Y),FALSE),"-")</f>
        <v>-</v>
      </c>
      <c r="DG104" s="38" t="str">
        <f>IF($Q104="○",VLOOKUP($C104&amp;"-"&amp;DG$4,'05市民生活実感調査'!$A$3:$BC$218,COLUMN('05市民生活実感調査'!$Y:$Y),FALSE),"-")</f>
        <v>-</v>
      </c>
      <c r="DH104" s="38" t="str">
        <f>IF($R104="○",VLOOKUP($C104&amp;"-"&amp;DH$4,'05市民生活実感調査'!$A$3:$BC$218,COLUMN('05市民生活実感調査'!$Y:$Y),FALSE),"-")</f>
        <v>-</v>
      </c>
      <c r="DI104" s="109" t="e">
        <f t="shared" si="367"/>
        <v>#DIV/0!</v>
      </c>
      <c r="DJ104" s="37" t="str">
        <f t="shared" si="368"/>
        <v/>
      </c>
      <c r="DK104" s="38" t="str">
        <f t="shared" si="310"/>
        <v/>
      </c>
      <c r="DL104" s="38" t="str">
        <f t="shared" si="311"/>
        <v/>
      </c>
      <c r="DM104" s="38" t="str">
        <f t="shared" si="312"/>
        <v/>
      </c>
      <c r="DN104" s="38" t="str">
        <f t="shared" si="313"/>
        <v/>
      </c>
      <c r="DO104" s="38" t="str">
        <f t="shared" si="314"/>
        <v/>
      </c>
      <c r="DP104" s="38" t="str">
        <f t="shared" si="315"/>
        <v/>
      </c>
      <c r="DQ104" s="38" t="str">
        <f t="shared" si="316"/>
        <v/>
      </c>
      <c r="DR104" s="41" t="e">
        <f t="shared" si="369"/>
        <v>#DIV/0!</v>
      </c>
      <c r="DS104" s="13" t="str">
        <f t="shared" si="370"/>
        <v>客観指標</v>
      </c>
      <c r="DT104" s="5" t="str">
        <f t="shared" si="371"/>
        <v>この施策には，整備後でなければ，市民に成果が実感されにくい道路整備や，より大きな地震に耐え得るよう実施する橋りょう補強等が含まれるため，客観指標評価を重視する。</v>
      </c>
      <c r="DU104" s="108" t="e">
        <f>VLOOKUP(CF104&amp;DI104&amp;DS104,プルダウン!$AC$2:$AD$51,2,FALSE)</f>
        <v>#DIV/0!</v>
      </c>
      <c r="DV104" s="12" t="e">
        <f>VLOOKUP(DU104,プルダウン!$A$1:$B$6,2,FALSE)</f>
        <v>#DIV/0!</v>
      </c>
      <c r="DW104" s="11"/>
      <c r="DX104" s="12"/>
      <c r="DY104" s="22" t="s">
        <v>81</v>
      </c>
      <c r="DZ104" s="116"/>
      <c r="EA104" s="115" t="str">
        <f>VLOOKUP($A104&amp;"-"&amp;EA$4,'04施策の客観指標'!$A$4:$AU$1029,COLUMN('04施策の客観指標'!$AR:$AR),FALSE)</f>
        <v>-</v>
      </c>
      <c r="EB104" s="7" t="str">
        <f>VLOOKUP($A104&amp;"-"&amp;EB$4,'04施策の客観指標'!$A$4:$AU$1029,COLUMN('04施策の客観指標'!$AR:$AR),FALSE)</f>
        <v>-</v>
      </c>
      <c r="EC104" s="7" t="str">
        <f>VLOOKUP($A104&amp;"-"&amp;EC$4,'04施策の客観指標'!$A$4:$AU$1029,COLUMN('04施策の客観指標'!$AR:$AR),FALSE)</f>
        <v>-</v>
      </c>
      <c r="ED104" s="7" t="str">
        <f>VLOOKUP($A104&amp;"-"&amp;ED$4,'04施策の客観指標'!$A$4:$AU$1029,COLUMN('04施策の客観指標'!$AR:$AR),FALSE)</f>
        <v>-</v>
      </c>
      <c r="EE104" s="7" t="str">
        <f>VLOOKUP($A104&amp;"-"&amp;EE$4,'04施策の客観指標'!$A$4:$AU$1029,COLUMN('04施策の客観指標'!$AR:$AR),FALSE)</f>
        <v>-</v>
      </c>
      <c r="EF104" s="7" t="str">
        <f>VLOOKUP($A104&amp;"-"&amp;EF$4,'04施策の客観指標'!$A$4:$AU$1029,COLUMN('04施策の客観指標'!$AR:$AR),FALSE)</f>
        <v>-</v>
      </c>
      <c r="EG104" s="7" t="str">
        <f>VLOOKUP($A104&amp;"-"&amp;EG$4,'04施策の客観指標'!$A$4:$AU$1029,COLUMN('04施策の客観指標'!$AR:$AR),FALSE)</f>
        <v>-</v>
      </c>
      <c r="EH104" s="7" t="str">
        <f>VLOOKUP($A104&amp;"-"&amp;EH$4,'04施策の客観指標'!$A$4:$AU$1029,COLUMN('04施策の客観指標'!$AR:$AR),FALSE)</f>
        <v>-</v>
      </c>
      <c r="EI104" s="7" t="str">
        <f>VLOOKUP($A104&amp;"-"&amp;EI$4,'04施策の客観指標'!$A$4:$AU$1029,COLUMN('04施策の客観指標'!$AR:$AR),FALSE)</f>
        <v>-</v>
      </c>
      <c r="EJ104" s="109" t="str">
        <f t="shared" si="372"/>
        <v>e</v>
      </c>
      <c r="EK104" s="37">
        <f>VLOOKUP($A104&amp;"-"&amp;EA$4,'04施策の客観指標'!$A$4:$AU$1029,COLUMN('04施策の客観指標'!$AU:$AU),FALSE)</f>
        <v>1</v>
      </c>
      <c r="EL104" s="38">
        <f>VLOOKUP($A104&amp;"-"&amp;EB$4,'04施策の客観指標'!$A$4:$AU$1029,COLUMN('04施策の客観指標'!$AU:$AU),FALSE)</f>
        <v>1</v>
      </c>
      <c r="EM104" s="38">
        <f>VLOOKUP($A104&amp;"-"&amp;EC$4,'04施策の客観指標'!$A$4:$AU$1029,COLUMN('04施策の客観指標'!$AU:$AU),FALSE)</f>
        <v>1</v>
      </c>
      <c r="EN104" s="38">
        <f>VLOOKUP($A104&amp;"-"&amp;ED$4,'04施策の客観指標'!$A$4:$AU$1029,COLUMN('04施策の客観指標'!$AU:$AU),FALSE)</f>
        <v>1</v>
      </c>
      <c r="EO104" s="38" t="str">
        <f>VLOOKUP($A104&amp;"-"&amp;EE$4,'04施策の客観指標'!$A$4:$AU$1029,COLUMN('04施策の客観指標'!$AU:$AU),FALSE)</f>
        <v>-</v>
      </c>
      <c r="EP104" s="38" t="str">
        <f>VLOOKUP($A104&amp;"-"&amp;EF$4,'04施策の客観指標'!$A$4:$AU$1029,COLUMN('04施策の客観指標'!$AU:$AU),FALSE)</f>
        <v>-</v>
      </c>
      <c r="EQ104" s="38" t="str">
        <f>VLOOKUP($A104&amp;"-"&amp;EG$4,'04施策の客観指標'!$A$4:$AU$1029,COLUMN('04施策の客観指標'!$AU:$AU),FALSE)</f>
        <v>-</v>
      </c>
      <c r="ER104" s="38" t="str">
        <f>VLOOKUP($A104&amp;"-"&amp;EH$4,'04施策の客観指標'!$A$4:$AU$1029,COLUMN('04施策の客観指標'!$AU:$AU),FALSE)</f>
        <v>-</v>
      </c>
      <c r="ES104" s="38" t="str">
        <f>VLOOKUP($A104&amp;"-"&amp;EI$4,'04施策の客観指標'!$A$4:$AU$1029,COLUMN('04施策の客観指標'!$AU:$AU),FALSE)</f>
        <v>-</v>
      </c>
      <c r="ET104" s="82">
        <f t="shared" si="373"/>
        <v>4</v>
      </c>
      <c r="EU104" s="37" t="str">
        <f t="shared" si="374"/>
        <v/>
      </c>
      <c r="EV104" s="38" t="str">
        <f t="shared" si="317"/>
        <v/>
      </c>
      <c r="EW104" s="38" t="str">
        <f t="shared" si="318"/>
        <v/>
      </c>
      <c r="EX104" s="38" t="str">
        <f t="shared" si="319"/>
        <v/>
      </c>
      <c r="EY104" s="38" t="str">
        <f t="shared" si="320"/>
        <v/>
      </c>
      <c r="EZ104" s="38" t="str">
        <f t="shared" si="321"/>
        <v/>
      </c>
      <c r="FA104" s="38" t="str">
        <f t="shared" si="322"/>
        <v/>
      </c>
      <c r="FB104" s="38" t="str">
        <f t="shared" si="323"/>
        <v/>
      </c>
      <c r="FC104" s="38" t="str">
        <f t="shared" si="324"/>
        <v/>
      </c>
      <c r="FD104" s="41">
        <f t="shared" si="375"/>
        <v>0</v>
      </c>
      <c r="FE104" s="37" t="str">
        <f>IF($K104="○",VLOOKUP($C104&amp;"-"&amp;FE$4,'05市民生活実感調査'!$A$3:$BC$218,COLUMN('05市民生活実感調査'!$AI:$AI),FALSE),"-")</f>
        <v>-</v>
      </c>
      <c r="FF104" s="38" t="str">
        <f>IF($L104="○",VLOOKUP($C104&amp;"-"&amp;FF$4,'05市民生活実感調査'!$A$3:$BC$218,COLUMN('05市民生活実感調査'!$AI:$AI),FALSE),"-")</f>
        <v>-</v>
      </c>
      <c r="FG104" s="38" t="str">
        <f>IF($M104="○",VLOOKUP($C104&amp;"-"&amp;FG$4,'05市民生活実感調査'!$A$3:$BC$218,COLUMN('05市民生活実感調査'!$AI:$AI),FALSE),"-")</f>
        <v>-</v>
      </c>
      <c r="FH104" s="38" t="str">
        <f>IF($N104="○",VLOOKUP($C104&amp;"-"&amp;FH$4,'05市民生活実感調査'!$A$3:$BC$218,COLUMN('05市民生活実感調査'!$AI:$AI),FALSE),"-")</f>
        <v>-</v>
      </c>
      <c r="FI104" s="38" t="str">
        <f>IF($O104="○",VLOOKUP($C104&amp;"-"&amp;FI$4,'05市民生活実感調査'!$A$3:$BC$218,COLUMN('05市民生活実感調査'!$AI:$AI),FALSE),"-")</f>
        <v>-</v>
      </c>
      <c r="FJ104" s="38" t="str">
        <f>IF($P104="○",VLOOKUP($C104&amp;"-"&amp;FJ$4,'05市民生活実感調査'!$A$3:$BC$218,COLUMN('05市民生活実感調査'!$AI:$AI),FALSE),"-")</f>
        <v>-</v>
      </c>
      <c r="FK104" s="38" t="str">
        <f>IF($Q104="○",VLOOKUP($C104&amp;"-"&amp;FK$4,'05市民生活実感調査'!$A$3:$BC$218,COLUMN('05市民生活実感調査'!$AI:$AI),FALSE),"-")</f>
        <v>-</v>
      </c>
      <c r="FL104" s="38" t="str">
        <f>IF($R104="○",VLOOKUP($C104&amp;"-"&amp;FL$4,'05市民生活実感調査'!$A$3:$BC$218,COLUMN('05市民生活実感調査'!$AI:$AI),FALSE),"-")</f>
        <v>-</v>
      </c>
      <c r="FM104" s="109" t="e">
        <f t="shared" si="376"/>
        <v>#DIV/0!</v>
      </c>
      <c r="FN104" s="37" t="str">
        <f t="shared" si="377"/>
        <v/>
      </c>
      <c r="FO104" s="38" t="str">
        <f t="shared" si="325"/>
        <v/>
      </c>
      <c r="FP104" s="38" t="str">
        <f t="shared" si="326"/>
        <v/>
      </c>
      <c r="FQ104" s="38" t="str">
        <f t="shared" si="327"/>
        <v/>
      </c>
      <c r="FR104" s="38" t="str">
        <f t="shared" si="328"/>
        <v/>
      </c>
      <c r="FS104" s="38" t="str">
        <f t="shared" si="329"/>
        <v/>
      </c>
      <c r="FT104" s="38" t="str">
        <f t="shared" si="330"/>
        <v/>
      </c>
      <c r="FU104" s="38" t="str">
        <f t="shared" si="331"/>
        <v/>
      </c>
      <c r="FV104" s="41" t="e">
        <f t="shared" si="378"/>
        <v>#DIV/0!</v>
      </c>
      <c r="FW104" s="13" t="str">
        <f t="shared" si="379"/>
        <v>客観指標</v>
      </c>
      <c r="FX104" s="5" t="str">
        <f t="shared" si="380"/>
        <v>この施策には，整備後でなければ，市民に成果が実感されにくい道路整備や，より大きな地震に耐え得るよう実施する橋りょう補強等が含まれるため，客観指標評価を重視する。</v>
      </c>
      <c r="FY104" s="108" t="e">
        <f>VLOOKUP(EJ104&amp;FM104&amp;FW104,プルダウン!$AC$2:$AD$51,2,FALSE)</f>
        <v>#DIV/0!</v>
      </c>
      <c r="FZ104" s="12" t="e">
        <f>VLOOKUP(FY104,プルダウン!$A$1:$B$6,2,FALSE)</f>
        <v>#DIV/0!</v>
      </c>
      <c r="GA104" s="11"/>
      <c r="GB104" s="12"/>
      <c r="GC104" s="22" t="s">
        <v>81</v>
      </c>
      <c r="GD104" s="116"/>
      <c r="GE104" s="115" t="str">
        <f>VLOOKUP($A104&amp;"-"&amp;GE$4,'04施策の客観指標'!$A$4:$AU$1029,COLUMN('04施策の客観指標'!$AS:$AS),FALSE)</f>
        <v>-</v>
      </c>
      <c r="GF104" s="7" t="str">
        <f>VLOOKUP($A104&amp;"-"&amp;GF$4,'04施策の客観指標'!$A$4:$AU$1029,COLUMN('04施策の客観指標'!$AS:$AS),FALSE)</f>
        <v>-</v>
      </c>
      <c r="GG104" s="7" t="str">
        <f>VLOOKUP($A104&amp;"-"&amp;GG$4,'04施策の客観指標'!$A$4:$AU$1029,COLUMN('04施策の客観指標'!$AS:$AS),FALSE)</f>
        <v>-</v>
      </c>
      <c r="GH104" s="7" t="str">
        <f>VLOOKUP($A104&amp;"-"&amp;GH$4,'04施策の客観指標'!$A$4:$AU$1029,COLUMN('04施策の客観指標'!$AS:$AS),FALSE)</f>
        <v>-</v>
      </c>
      <c r="GI104" s="7" t="str">
        <f>VLOOKUP($A104&amp;"-"&amp;GI$4,'04施策の客観指標'!$A$4:$AU$1029,COLUMN('04施策の客観指標'!$AS:$AS),FALSE)</f>
        <v>-</v>
      </c>
      <c r="GJ104" s="7" t="str">
        <f>VLOOKUP($A104&amp;"-"&amp;GJ$4,'04施策の客観指標'!$A$4:$AU$1029,COLUMN('04施策の客観指標'!$AS:$AS),FALSE)</f>
        <v>-</v>
      </c>
      <c r="GK104" s="7" t="str">
        <f>VLOOKUP($A104&amp;"-"&amp;GK$4,'04施策の客観指標'!$A$4:$AU$1029,COLUMN('04施策の客観指標'!$AS:$AS),FALSE)</f>
        <v>-</v>
      </c>
      <c r="GL104" s="7" t="str">
        <f>VLOOKUP($A104&amp;"-"&amp;GL$4,'04施策の客観指標'!$A$4:$AU$1029,COLUMN('04施策の客観指標'!$AS:$AS),FALSE)</f>
        <v>-</v>
      </c>
      <c r="GM104" s="7" t="str">
        <f>VLOOKUP($A104&amp;"-"&amp;GM$4,'04施策の客観指標'!$A$4:$AU$1029,COLUMN('04施策の客観指標'!$AS:$AS),FALSE)</f>
        <v>-</v>
      </c>
      <c r="GN104" s="109" t="str">
        <f t="shared" si="381"/>
        <v>e</v>
      </c>
      <c r="GO104" s="37">
        <f>VLOOKUP($A104&amp;"-"&amp;GE$4,'04施策の客観指標'!$A$4:$AU$1029,COLUMN('04施策の客観指標'!$AU:$AU),FALSE)</f>
        <v>1</v>
      </c>
      <c r="GP104" s="38">
        <f>VLOOKUP($A104&amp;"-"&amp;GF$4,'04施策の客観指標'!$A$4:$AU$1029,COLUMN('04施策の客観指標'!$AU:$AU),FALSE)</f>
        <v>1</v>
      </c>
      <c r="GQ104" s="38">
        <f>VLOOKUP($A104&amp;"-"&amp;GG$4,'04施策の客観指標'!$A$4:$AU$1029,COLUMN('04施策の客観指標'!$AU:$AU),FALSE)</f>
        <v>1</v>
      </c>
      <c r="GR104" s="38">
        <f>VLOOKUP($A104&amp;"-"&amp;GH$4,'04施策の客観指標'!$A$4:$AU$1029,COLUMN('04施策の客観指標'!$AU:$AU),FALSE)</f>
        <v>1</v>
      </c>
      <c r="GS104" s="38" t="str">
        <f>VLOOKUP($A104&amp;"-"&amp;GI$4,'04施策の客観指標'!$A$4:$AU$1029,COLUMN('04施策の客観指標'!$AU:$AU),FALSE)</f>
        <v>-</v>
      </c>
      <c r="GT104" s="38" t="str">
        <f>VLOOKUP($A104&amp;"-"&amp;GJ$4,'04施策の客観指標'!$A$4:$AU$1029,COLUMN('04施策の客観指標'!$AU:$AU),FALSE)</f>
        <v>-</v>
      </c>
      <c r="GU104" s="38" t="str">
        <f>VLOOKUP($A104&amp;"-"&amp;GK$4,'04施策の客観指標'!$A$4:$AU$1029,COLUMN('04施策の客観指標'!$AU:$AU),FALSE)</f>
        <v>-</v>
      </c>
      <c r="GV104" s="38" t="str">
        <f>VLOOKUP($A104&amp;"-"&amp;GL$4,'04施策の客観指標'!$A$4:$AU$1029,COLUMN('04施策の客観指標'!$AU:$AU),FALSE)</f>
        <v>-</v>
      </c>
      <c r="GW104" s="38" t="str">
        <f>VLOOKUP($A104&amp;"-"&amp;GM$4,'04施策の客観指標'!$A$4:$AU$1029,COLUMN('04施策の客観指標'!$AU:$AU),FALSE)</f>
        <v>-</v>
      </c>
      <c r="GX104" s="82">
        <f t="shared" si="382"/>
        <v>4</v>
      </c>
      <c r="GY104" s="37" t="str">
        <f t="shared" si="383"/>
        <v/>
      </c>
      <c r="GZ104" s="38" t="str">
        <f t="shared" si="332"/>
        <v/>
      </c>
      <c r="HA104" s="38" t="str">
        <f t="shared" si="333"/>
        <v/>
      </c>
      <c r="HB104" s="38" t="str">
        <f t="shared" si="334"/>
        <v/>
      </c>
      <c r="HC104" s="38" t="str">
        <f t="shared" si="335"/>
        <v/>
      </c>
      <c r="HD104" s="38" t="str">
        <f t="shared" si="336"/>
        <v/>
      </c>
      <c r="HE104" s="38" t="str">
        <f t="shared" si="337"/>
        <v/>
      </c>
      <c r="HF104" s="38" t="str">
        <f t="shared" si="338"/>
        <v/>
      </c>
      <c r="HG104" s="38" t="str">
        <f t="shared" si="339"/>
        <v/>
      </c>
      <c r="HH104" s="41">
        <f t="shared" si="384"/>
        <v>0</v>
      </c>
      <c r="HI104" s="37" t="str">
        <f>IF($K104="○",VLOOKUP($C104&amp;"-"&amp;HI$4,'05市民生活実感調査'!$A$3:$BC$218,COLUMN('05市民生活実感調査'!$AS:$AS),FALSE),"-")</f>
        <v>-</v>
      </c>
      <c r="HJ104" s="38" t="str">
        <f>IF($L104="○",VLOOKUP($C104&amp;"-"&amp;HJ$4,'05市民生活実感調査'!$A$3:$BC$218,COLUMN('05市民生活実感調査'!$AS:$AS),FALSE),"-")</f>
        <v>-</v>
      </c>
      <c r="HK104" s="38" t="str">
        <f>IF($M104="○",VLOOKUP($C104&amp;"-"&amp;HK$4,'05市民生活実感調査'!$A$3:$BC$218,COLUMN('05市民生活実感調査'!$AS:$AS),FALSE),"-")</f>
        <v>-</v>
      </c>
      <c r="HL104" s="38" t="str">
        <f>IF($N104="○",VLOOKUP($C104&amp;"-"&amp;HL$4,'05市民生活実感調査'!$A$3:$BC$218,COLUMN('05市民生活実感調査'!$AS:$AS),FALSE),"-")</f>
        <v>-</v>
      </c>
      <c r="HM104" s="38" t="str">
        <f>IF($O104="○",VLOOKUP($C104&amp;"-"&amp;HM$4,'05市民生活実感調査'!$A$3:$BC$218,COLUMN('05市民生活実感調査'!$AS:$AS),FALSE),"-")</f>
        <v>-</v>
      </c>
      <c r="HN104" s="38" t="str">
        <f>IF($P104="○",VLOOKUP($C104&amp;"-"&amp;HN$4,'05市民生活実感調査'!$A$3:$BC$218,COLUMN('05市民生活実感調査'!$AS:$AS),FALSE),"-")</f>
        <v>-</v>
      </c>
      <c r="HO104" s="38" t="str">
        <f>IF($Q104="○",VLOOKUP($C104&amp;"-"&amp;HO$4,'05市民生活実感調査'!$A$3:$BC$218,COLUMN('05市民生活実感調査'!$AS:$AS),FALSE),"-")</f>
        <v>-</v>
      </c>
      <c r="HP104" s="38" t="str">
        <f>IF($R104="○",VLOOKUP($C104&amp;"-"&amp;HP$4,'05市民生活実感調査'!$A$3:$BC$218,COLUMN('05市民生活実感調査'!$AS:$AS),FALSE),"-")</f>
        <v>-</v>
      </c>
      <c r="HQ104" s="109" t="e">
        <f t="shared" si="385"/>
        <v>#DIV/0!</v>
      </c>
      <c r="HR104" s="37" t="str">
        <f t="shared" si="386"/>
        <v/>
      </c>
      <c r="HS104" s="38" t="str">
        <f t="shared" si="340"/>
        <v/>
      </c>
      <c r="HT104" s="38" t="str">
        <f t="shared" si="341"/>
        <v/>
      </c>
      <c r="HU104" s="38" t="str">
        <f t="shared" si="342"/>
        <v/>
      </c>
      <c r="HV104" s="38" t="str">
        <f t="shared" si="343"/>
        <v/>
      </c>
      <c r="HW104" s="38" t="str">
        <f t="shared" si="344"/>
        <v/>
      </c>
      <c r="HX104" s="38" t="str">
        <f t="shared" si="345"/>
        <v/>
      </c>
      <c r="HY104" s="38" t="str">
        <f t="shared" si="346"/>
        <v/>
      </c>
      <c r="HZ104" s="41" t="e">
        <f t="shared" si="387"/>
        <v>#DIV/0!</v>
      </c>
      <c r="IA104" s="13" t="str">
        <f t="shared" si="388"/>
        <v>客観指標</v>
      </c>
      <c r="IB104" s="5" t="str">
        <f t="shared" si="389"/>
        <v>この施策には，整備後でなければ，市民に成果が実感されにくい道路整備や，より大きな地震に耐え得るよう実施する橋りょう補強等が含まれるため，客観指標評価を重視する。</v>
      </c>
      <c r="IC104" s="108" t="e">
        <f>VLOOKUP(GN104&amp;HQ104&amp;IA104,プルダウン!$AC$2:$AD$51,2,FALSE)</f>
        <v>#DIV/0!</v>
      </c>
      <c r="ID104" s="12" t="e">
        <f>VLOOKUP(IC104,プルダウン!$A$1:$B$6,2,FALSE)</f>
        <v>#DIV/0!</v>
      </c>
      <c r="IE104" s="11"/>
      <c r="IF104" s="12"/>
      <c r="IG104" s="22" t="s">
        <v>81</v>
      </c>
      <c r="IH104" s="116"/>
      <c r="II104" s="115" t="str">
        <f>VLOOKUP($A104&amp;"-"&amp;II$4,'04施策の客観指標'!$A$4:$AU$1029,COLUMN('04施策の客観指標'!$AT:$AT),FALSE)</f>
        <v>-</v>
      </c>
      <c r="IJ104" s="7" t="str">
        <f>VLOOKUP($A104&amp;"-"&amp;IJ$4,'04施策の客観指標'!$A$4:$AU$1029,COLUMN('04施策の客観指標'!$AT:$AT),FALSE)</f>
        <v>-</v>
      </c>
      <c r="IK104" s="7" t="str">
        <f>VLOOKUP($A104&amp;"-"&amp;IK$4,'04施策の客観指標'!$A$4:$AU$1029,COLUMN('04施策の客観指標'!$AT:$AT),FALSE)</f>
        <v>-</v>
      </c>
      <c r="IL104" s="7" t="str">
        <f>VLOOKUP($A104&amp;"-"&amp;IL$4,'04施策の客観指標'!$A$4:$AU$1029,COLUMN('04施策の客観指標'!$AT:$AT),FALSE)</f>
        <v>-</v>
      </c>
      <c r="IM104" s="7" t="str">
        <f>VLOOKUP($A104&amp;"-"&amp;IM$4,'04施策の客観指標'!$A$4:$AU$1029,COLUMN('04施策の客観指標'!$AT:$AT),FALSE)</f>
        <v>-</v>
      </c>
      <c r="IN104" s="7" t="str">
        <f>VLOOKUP($A104&amp;"-"&amp;IN$4,'04施策の客観指標'!$A$4:$AU$1029,COLUMN('04施策の客観指標'!$AT:$AT),FALSE)</f>
        <v>-</v>
      </c>
      <c r="IO104" s="7" t="str">
        <f>VLOOKUP($A104&amp;"-"&amp;IO$4,'04施策の客観指標'!$A$4:$AU$1029,COLUMN('04施策の客観指標'!$AT:$AT),FALSE)</f>
        <v>-</v>
      </c>
      <c r="IP104" s="7" t="str">
        <f>VLOOKUP($A104&amp;"-"&amp;IP$4,'04施策の客観指標'!$A$4:$AU$1029,COLUMN('04施策の客観指標'!$AT:$AT),FALSE)</f>
        <v>-</v>
      </c>
      <c r="IQ104" s="7" t="str">
        <f>VLOOKUP($A104&amp;"-"&amp;IQ$4,'04施策の客観指標'!$A$4:$AU$1029,COLUMN('04施策の客観指標'!$AT:$AT),FALSE)</f>
        <v>-</v>
      </c>
      <c r="IR104" s="109" t="str">
        <f t="shared" si="390"/>
        <v>e</v>
      </c>
      <c r="IS104" s="37">
        <f>VLOOKUP($A104&amp;"-"&amp;II$4,'04施策の客観指標'!$A$4:$AU$1029,COLUMN('04施策の客観指標'!$AU:$AU),FALSE)</f>
        <v>1</v>
      </c>
      <c r="IT104" s="38">
        <f>VLOOKUP($A104&amp;"-"&amp;IJ$4,'04施策の客観指標'!$A$4:$AU$1029,COLUMN('04施策の客観指標'!$AU:$AU),FALSE)</f>
        <v>1</v>
      </c>
      <c r="IU104" s="38">
        <f>VLOOKUP($A104&amp;"-"&amp;IK$4,'04施策の客観指標'!$A$4:$AU$1029,COLUMN('04施策の客観指標'!$AU:$AU),FALSE)</f>
        <v>1</v>
      </c>
      <c r="IV104" s="38">
        <f>VLOOKUP($A104&amp;"-"&amp;IL$4,'04施策の客観指標'!$A$4:$AU$1029,COLUMN('04施策の客観指標'!$AU:$AU),FALSE)</f>
        <v>1</v>
      </c>
      <c r="IW104" s="38" t="str">
        <f>VLOOKUP($A104&amp;"-"&amp;IM$4,'04施策の客観指標'!$A$4:$AU$1029,COLUMN('04施策の客観指標'!$AU:$AU),FALSE)</f>
        <v>-</v>
      </c>
      <c r="IX104" s="38" t="str">
        <f>VLOOKUP($A104&amp;"-"&amp;IN$4,'04施策の客観指標'!$A$4:$AU$1029,COLUMN('04施策の客観指標'!$AU:$AU),FALSE)</f>
        <v>-</v>
      </c>
      <c r="IY104" s="38" t="str">
        <f>VLOOKUP($A104&amp;"-"&amp;IO$4,'04施策の客観指標'!$A$4:$AU$1029,COLUMN('04施策の客観指標'!$AU:$AU),FALSE)</f>
        <v>-</v>
      </c>
      <c r="IZ104" s="38" t="str">
        <f>VLOOKUP($A104&amp;"-"&amp;IP$4,'04施策の客観指標'!$A$4:$AU$1029,COLUMN('04施策の客観指標'!$AU:$AU),FALSE)</f>
        <v>-</v>
      </c>
      <c r="JA104" s="38" t="str">
        <f>VLOOKUP($A104&amp;"-"&amp;IQ$4,'04施策の客観指標'!$A$4:$AU$1029,COLUMN('04施策の客観指標'!$AU:$AU),FALSE)</f>
        <v>-</v>
      </c>
      <c r="JB104" s="82">
        <f t="shared" si="391"/>
        <v>4</v>
      </c>
      <c r="JC104" s="37" t="str">
        <f t="shared" si="392"/>
        <v/>
      </c>
      <c r="JD104" s="38" t="str">
        <f t="shared" si="347"/>
        <v/>
      </c>
      <c r="JE104" s="38" t="str">
        <f t="shared" si="348"/>
        <v/>
      </c>
      <c r="JF104" s="38" t="str">
        <f t="shared" si="349"/>
        <v/>
      </c>
      <c r="JG104" s="38" t="str">
        <f t="shared" si="350"/>
        <v/>
      </c>
      <c r="JH104" s="38" t="str">
        <f t="shared" si="351"/>
        <v/>
      </c>
      <c r="JI104" s="38" t="str">
        <f t="shared" si="352"/>
        <v/>
      </c>
      <c r="JJ104" s="38" t="str">
        <f t="shared" si="353"/>
        <v/>
      </c>
      <c r="JK104" s="38" t="str">
        <f t="shared" si="354"/>
        <v/>
      </c>
      <c r="JL104" s="41">
        <f t="shared" si="393"/>
        <v>0</v>
      </c>
      <c r="JM104" s="37" t="str">
        <f>IF($K104="○",VLOOKUP($C104&amp;"-"&amp;JM$4,'05市民生活実感調査'!$A$3:$BC$218,COLUMN('05市民生活実感調査'!$BC:$BC),FALSE),"-")</f>
        <v>-</v>
      </c>
      <c r="JN104" s="38" t="str">
        <f>IF($L104="○",VLOOKUP($C104&amp;"-"&amp;JN$4,'05市民生活実感調査'!$A$3:$BC$218,COLUMN('05市民生活実感調査'!$BC:$BC),FALSE),"-")</f>
        <v>-</v>
      </c>
      <c r="JO104" s="38" t="str">
        <f>IF($M104="○",VLOOKUP($C104&amp;"-"&amp;JO$4,'05市民生活実感調査'!$A$3:$BC$218,COLUMN('05市民生活実感調査'!$BC:$BC),FALSE),"-")</f>
        <v>-</v>
      </c>
      <c r="JP104" s="38" t="str">
        <f>IF($N104="○",VLOOKUP($C104&amp;"-"&amp;JP$4,'05市民生活実感調査'!$A$3:$BC$218,COLUMN('05市民生活実感調査'!$BC:$BC),FALSE),"-")</f>
        <v>-</v>
      </c>
      <c r="JQ104" s="38" t="str">
        <f>IF($O104="○",VLOOKUP($C104&amp;"-"&amp;JQ$4,'05市民生活実感調査'!$A$3:$BC$218,COLUMN('05市民生活実感調査'!$BC:$BC),FALSE),"-")</f>
        <v>-</v>
      </c>
      <c r="JR104" s="38" t="str">
        <f>IF($P104="○",VLOOKUP($C104&amp;"-"&amp;JR$4,'05市民生活実感調査'!$A$3:$BC$218,COLUMN('05市民生活実感調査'!$BC:$BC),FALSE),"-")</f>
        <v>-</v>
      </c>
      <c r="JS104" s="38" t="str">
        <f>IF($Q104="○",VLOOKUP($C104&amp;"-"&amp;JS$4,'05市民生活実感調査'!$A$3:$BC$218,COLUMN('05市民生活実感調査'!$BC:$BC),FALSE),"-")</f>
        <v>-</v>
      </c>
      <c r="JT104" s="38" t="str">
        <f>IF($R104="○",VLOOKUP($C104&amp;"-"&amp;JT$4,'05市民生活実感調査'!$A$3:$BC$218,COLUMN('05市民生活実感調査'!$BC:$BC),FALSE),"-")</f>
        <v>-</v>
      </c>
      <c r="JU104" s="109" t="e">
        <f t="shared" si="394"/>
        <v>#DIV/0!</v>
      </c>
      <c r="JV104" s="37" t="str">
        <f t="shared" si="395"/>
        <v/>
      </c>
      <c r="JW104" s="38" t="str">
        <f t="shared" si="355"/>
        <v/>
      </c>
      <c r="JX104" s="38" t="str">
        <f t="shared" si="356"/>
        <v/>
      </c>
      <c r="JY104" s="38" t="str">
        <f t="shared" si="357"/>
        <v/>
      </c>
      <c r="JZ104" s="38" t="str">
        <f t="shared" si="358"/>
        <v/>
      </c>
      <c r="KA104" s="38" t="str">
        <f t="shared" si="359"/>
        <v/>
      </c>
      <c r="KB104" s="38" t="str">
        <f t="shared" si="360"/>
        <v/>
      </c>
      <c r="KC104" s="38" t="str">
        <f t="shared" si="361"/>
        <v/>
      </c>
      <c r="KD104" s="41" t="e">
        <f t="shared" si="396"/>
        <v>#DIV/0!</v>
      </c>
      <c r="KE104" s="13" t="str">
        <f t="shared" si="397"/>
        <v>客観指標</v>
      </c>
      <c r="KF104" s="5" t="str">
        <f t="shared" si="398"/>
        <v>この施策には，整備後でなければ，市民に成果が実感されにくい道路整備や，より大きな地震に耐え得るよう実施する橋りょう補強等が含まれるため，客観指標評価を重視する。</v>
      </c>
      <c r="KG104" s="108" t="e">
        <f>VLOOKUP(IR104&amp;JU104&amp;KE104,プルダウン!$AC$2:$AD$51,2,FALSE)</f>
        <v>#DIV/0!</v>
      </c>
      <c r="KH104" s="12" t="e">
        <f>VLOOKUP(KG104,プルダウン!$A$1:$B$6,2,FALSE)</f>
        <v>#DIV/0!</v>
      </c>
      <c r="KI104" s="11"/>
      <c r="KJ104" s="12"/>
      <c r="KK104" s="22" t="s">
        <v>81</v>
      </c>
      <c r="KL104" s="5"/>
    </row>
    <row r="105" spans="1:298" ht="153.75" customHeight="1">
      <c r="A105" s="18">
        <v>2502</v>
      </c>
      <c r="B105" s="5" t="s">
        <v>259</v>
      </c>
      <c r="C105" s="47">
        <f t="shared" si="439"/>
        <v>25</v>
      </c>
      <c r="D105" s="12" t="str">
        <f>IFERROR(VLOOKUP(C105,プルダウン!$L$2:$M$28,2,FALSE),"-")</f>
        <v>道と公園・緑</v>
      </c>
      <c r="E105" s="5"/>
      <c r="F105" s="11" t="s">
        <v>2126</v>
      </c>
      <c r="G105" s="20" t="s">
        <v>2510</v>
      </c>
      <c r="H105" s="11"/>
      <c r="I105" s="20"/>
      <c r="J105" s="5"/>
      <c r="K105" s="42" t="s">
        <v>85</v>
      </c>
      <c r="L105" s="43" t="s">
        <v>392</v>
      </c>
      <c r="M105" s="43" t="s">
        <v>392</v>
      </c>
      <c r="N105" s="43" t="s">
        <v>85</v>
      </c>
      <c r="O105" s="43" t="s">
        <v>85</v>
      </c>
      <c r="P105" s="43" t="s">
        <v>85</v>
      </c>
      <c r="Q105" s="43" t="s">
        <v>85</v>
      </c>
      <c r="R105" s="41" t="s">
        <v>85</v>
      </c>
      <c r="S105" s="546" t="str">
        <f>VLOOKUP($A105&amp;"-"&amp;S$4,'04施策の客観指標'!$A$4:$AU$1029,COLUMN('04施策の客観指標'!$AP:$AP),FALSE)</f>
        <v>a</v>
      </c>
      <c r="T105" s="528" t="str">
        <f>VLOOKUP($A105&amp;"-"&amp;T$4,'04施策の客観指標'!$A$4:$AU$1029,COLUMN('04施策の客観指標'!$AP:$AP),FALSE)</f>
        <v>-</v>
      </c>
      <c r="U105" s="528" t="str">
        <f>VLOOKUP($A105&amp;"-"&amp;U$4,'04施策の客観指標'!$A$4:$AU$1029,COLUMN('04施策の客観指標'!$AP:$AP),FALSE)</f>
        <v>a</v>
      </c>
      <c r="V105" s="528" t="str">
        <f>VLOOKUP($A105&amp;"-"&amp;V$4,'04施策の客観指標'!$A$4:$AU$1029,COLUMN('04施策の客観指標'!$AP:$AP),FALSE)</f>
        <v>-</v>
      </c>
      <c r="W105" s="528" t="str">
        <f>VLOOKUP($A105&amp;"-"&amp;W$4,'04施策の客観指標'!$A$4:$AU$1029,COLUMN('04施策の客観指標'!$AP:$AP),FALSE)</f>
        <v>-</v>
      </c>
      <c r="X105" s="528" t="str">
        <f>VLOOKUP($A105&amp;"-"&amp;X$4,'04施策の客観指標'!$A$4:$AU$1029,COLUMN('04施策の客観指標'!$AP:$AP),FALSE)</f>
        <v>-</v>
      </c>
      <c r="Y105" s="528" t="str">
        <f>VLOOKUP($A105&amp;"-"&amp;Y$4,'04施策の客観指標'!$A$4:$AU$1029,COLUMN('04施策の客観指標'!$AP:$AP),FALSE)</f>
        <v>-</v>
      </c>
      <c r="Z105" s="528" t="str">
        <f>VLOOKUP($A105&amp;"-"&amp;Z$4,'04施策の客観指標'!$A$4:$AU$1029,COLUMN('04施策の客観指標'!$AP:$AP),FALSE)</f>
        <v>-</v>
      </c>
      <c r="AA105" s="529" t="str">
        <f>VLOOKUP($A105&amp;"-"&amp;AA$4,'04施策の客観指標'!$A$4:$AU$1029,COLUMN('04施策の客観指標'!$AP:$AP),FALSE)</f>
        <v>-</v>
      </c>
      <c r="AB105" s="547" t="str">
        <f t="shared" si="362"/>
        <v>a</v>
      </c>
      <c r="AC105" s="252">
        <f>VLOOKUP($A105&amp;"-"&amp;S$4,'04施策の客観指標'!$A$4:$AU$1029,COLUMN('04施策の客観指標'!$AU:$AU),FALSE)</f>
        <v>1</v>
      </c>
      <c r="AD105" s="38" t="str">
        <f>VLOOKUP($A105&amp;"-"&amp;T$4,'04施策の客観指標'!$A$4:$AU$1029,COLUMN('04施策の客観指標'!$AU:$AU),FALSE)</f>
        <v>-</v>
      </c>
      <c r="AE105" s="38">
        <f>VLOOKUP($A105&amp;"-"&amp;U$4,'04施策の客観指標'!$A$4:$AU$1029,COLUMN('04施策の客観指標'!$AU:$AU),FALSE)</f>
        <v>1</v>
      </c>
      <c r="AF105" s="38" t="str">
        <f>VLOOKUP($A105&amp;"-"&amp;V$4,'04施策の客観指標'!$A$4:$AU$1029,COLUMN('04施策の客観指標'!$AU:$AU),FALSE)</f>
        <v>-</v>
      </c>
      <c r="AG105" s="38" t="str">
        <f>VLOOKUP($A105&amp;"-"&amp;W$4,'04施策の客観指標'!$A$4:$AU$1029,COLUMN('04施策の客観指標'!$AU:$AU),FALSE)</f>
        <v>-</v>
      </c>
      <c r="AH105" s="38" t="str">
        <f>VLOOKUP($A105&amp;"-"&amp;X$4,'04施策の客観指標'!$A$4:$AU$1029,COLUMN('04施策の客観指標'!$AU:$AU),FALSE)</f>
        <v>-</v>
      </c>
      <c r="AI105" s="38" t="str">
        <f>VLOOKUP($A105&amp;"-"&amp;Y$4,'04施策の客観指標'!$A$4:$AU$1029,COLUMN('04施策の客観指標'!$AU:$AU),FALSE)</f>
        <v>-</v>
      </c>
      <c r="AJ105" s="38" t="str">
        <f>VLOOKUP($A105&amp;"-"&amp;Z$4,'04施策の客観指標'!$A$4:$AU$1029,COLUMN('04施策の客観指標'!$AU:$AU),FALSE)</f>
        <v>-</v>
      </c>
      <c r="AK105" s="38" t="str">
        <f>VLOOKUP($A105&amp;"-"&amp;AA$4,'04施策の客観指標'!$A$4:$AU$1029,COLUMN('04施策の客観指標'!$AU:$AU),FALSE)</f>
        <v>-</v>
      </c>
      <c r="AL105" s="82">
        <f t="shared" si="440"/>
        <v>2</v>
      </c>
      <c r="AM105" s="37">
        <f t="shared" si="441"/>
        <v>4</v>
      </c>
      <c r="AN105" s="38" t="str">
        <f t="shared" si="442"/>
        <v/>
      </c>
      <c r="AO105" s="38">
        <f t="shared" si="443"/>
        <v>4</v>
      </c>
      <c r="AP105" s="38" t="str">
        <f t="shared" si="444"/>
        <v/>
      </c>
      <c r="AQ105" s="38" t="str">
        <f t="shared" si="445"/>
        <v/>
      </c>
      <c r="AR105" s="38" t="str">
        <f t="shared" si="446"/>
        <v/>
      </c>
      <c r="AS105" s="38" t="str">
        <f t="shared" si="447"/>
        <v/>
      </c>
      <c r="AT105" s="38" t="str">
        <f t="shared" si="448"/>
        <v/>
      </c>
      <c r="AU105" s="253" t="str">
        <f t="shared" si="449"/>
        <v/>
      </c>
      <c r="AV105" s="81">
        <f t="shared" si="479"/>
        <v>1</v>
      </c>
      <c r="AW105" s="534" t="str">
        <f>IF($K105="○",VLOOKUP($C105&amp;"-"&amp;AW$4,'05市民生活実感調査'!$A$3:$BC$218,COLUMN('05市民生活実感調査'!$O:$O),FALSE),"-")</f>
        <v>-</v>
      </c>
      <c r="AX105" s="535" t="str">
        <f>IF($L105="○",VLOOKUP($C105&amp;"-"&amp;AX$4,'05市民生活実感調査'!$A$3:$BC$218,COLUMN('05市民生活実感調査'!$O:$O),FALSE),"-")</f>
        <v>c</v>
      </c>
      <c r="AY105" s="535" t="str">
        <f>IF($M105="○",VLOOKUP($C105&amp;"-"&amp;AY$4,'05市民生活実感調査'!$A$3:$BC$218,COLUMN('05市民生活実感調査'!$O:$O),FALSE),"-")</f>
        <v>b</v>
      </c>
      <c r="AZ105" s="535" t="str">
        <f>IF($N105="○",VLOOKUP($C105&amp;"-"&amp;AZ$4,'05市民生活実感調査'!$A$3:$BC$218,COLUMN('05市民生活実感調査'!$O:$O),FALSE),"-")</f>
        <v>-</v>
      </c>
      <c r="BA105" s="535" t="str">
        <f>IF($O105="○",VLOOKUP($C105&amp;"-"&amp;BA$4,'05市民生活実感調査'!$A$3:$BC$218,COLUMN('05市民生活実感調査'!$O:$O),FALSE),"-")</f>
        <v>-</v>
      </c>
      <c r="BB105" s="535" t="str">
        <f>IF($P105="○",VLOOKUP($C105&amp;"-"&amp;BB$4,'05市民生活実感調査'!$A$3:$BC$218,COLUMN('05市民生活実感調査'!$O:$O),FALSE),"-")</f>
        <v>-</v>
      </c>
      <c r="BC105" s="535" t="str">
        <f>IF($Q105="○",VLOOKUP($C105&amp;"-"&amp;BC$4,'05市民生活実感調査'!$A$3:$BC$218,COLUMN('05市民生活実感調査'!$O:$O),FALSE),"-")</f>
        <v>-</v>
      </c>
      <c r="BD105" s="535" t="str">
        <f>IF($R105="○",VLOOKUP($C105&amp;"-"&amp;BD$4,'05市民生活実感調査'!$A$3:$BC$218,COLUMN('05市民生活実感調査'!$O:$O),FALSE),"-")</f>
        <v>-</v>
      </c>
      <c r="BE105" s="536" t="str">
        <f t="shared" si="363"/>
        <v>b</v>
      </c>
      <c r="BF105" s="37" t="str">
        <f t="shared" si="450"/>
        <v/>
      </c>
      <c r="BG105" s="38">
        <f t="shared" si="451"/>
        <v>2</v>
      </c>
      <c r="BH105" s="38">
        <f t="shared" si="452"/>
        <v>3</v>
      </c>
      <c r="BI105" s="38" t="str">
        <f t="shared" si="453"/>
        <v/>
      </c>
      <c r="BJ105" s="38" t="str">
        <f t="shared" si="454"/>
        <v/>
      </c>
      <c r="BK105" s="38" t="str">
        <f t="shared" si="455"/>
        <v/>
      </c>
      <c r="BL105" s="38" t="str">
        <f t="shared" si="456"/>
        <v/>
      </c>
      <c r="BM105" s="38" t="str">
        <f t="shared" si="457"/>
        <v/>
      </c>
      <c r="BN105" s="41">
        <f t="shared" si="458"/>
        <v>0.625</v>
      </c>
      <c r="BO105" s="275" t="s">
        <v>124</v>
      </c>
      <c r="BP105" s="161" t="s">
        <v>2239</v>
      </c>
      <c r="BQ105" s="586" t="str">
        <f>VLOOKUP(AB105&amp;BE105&amp;BO105,[25]プルダウン!$AC$2:$AD$71,2,FALSE)</f>
        <v>A</v>
      </c>
      <c r="BR105" s="587" t="str">
        <f>VLOOKUP(BQ105,プルダウン!$A$1:$B$6,2,FALSE)</f>
        <v>政策の目的が十分に達成されている</v>
      </c>
      <c r="BS105" s="11"/>
      <c r="BT105" s="12"/>
      <c r="BU105" s="161" t="s">
        <v>2263</v>
      </c>
      <c r="BV105" s="296" t="s">
        <v>2875</v>
      </c>
      <c r="BW105" s="115" t="str">
        <f>VLOOKUP($A105&amp;"-"&amp;BW$4,'04施策の客観指標'!$A$4:$AU$1029,COLUMN('04施策の客観指標'!$AQ:$AQ),FALSE)</f>
        <v>-</v>
      </c>
      <c r="BX105" s="7" t="str">
        <f>VLOOKUP($A105&amp;"-"&amp;BX$4,'04施策の客観指標'!$A$4:$AU$1029,COLUMN('04施策の客観指標'!$AQ:$AQ),FALSE)</f>
        <v>-</v>
      </c>
      <c r="BY105" s="7" t="str">
        <f>VLOOKUP($A105&amp;"-"&amp;BY$4,'04施策の客観指標'!$A$4:$AU$1029,COLUMN('04施策の客観指標'!$AQ:$AQ),FALSE)</f>
        <v>-</v>
      </c>
      <c r="BZ105" s="7" t="str">
        <f>VLOOKUP($A105&amp;"-"&amp;BZ$4,'04施策の客観指標'!$A$4:$AU$1029,COLUMN('04施策の客観指標'!$AQ:$AQ),FALSE)</f>
        <v>-</v>
      </c>
      <c r="CA105" s="7" t="str">
        <f>VLOOKUP($A105&amp;"-"&amp;CA$4,'04施策の客観指標'!$A$4:$AU$1029,COLUMN('04施策の客観指標'!$AQ:$AQ),FALSE)</f>
        <v>-</v>
      </c>
      <c r="CB105" s="7" t="str">
        <f>VLOOKUP($A105&amp;"-"&amp;CB$4,'04施策の客観指標'!$A$4:$AU$1029,COLUMN('04施策の客観指標'!$AQ:$AQ),FALSE)</f>
        <v>-</v>
      </c>
      <c r="CC105" s="7" t="str">
        <f>VLOOKUP($A105&amp;"-"&amp;CC$4,'04施策の客観指標'!$A$4:$AU$1029,COLUMN('04施策の客観指標'!$AQ:$AQ),FALSE)</f>
        <v>-</v>
      </c>
      <c r="CD105" s="7" t="str">
        <f>VLOOKUP($A105&amp;"-"&amp;CD$4,'04施策の客観指標'!$A$4:$AU$1029,COLUMN('04施策の客観指標'!$AQ:$AQ),FALSE)</f>
        <v>-</v>
      </c>
      <c r="CE105" s="7" t="str">
        <f>VLOOKUP($A105&amp;"-"&amp;CE$4,'04施策の客観指標'!$A$4:$AU$1029,COLUMN('04施策の客観指標'!$AQ:$AQ),FALSE)</f>
        <v>-</v>
      </c>
      <c r="CF105" s="109" t="str">
        <f t="shared" si="364"/>
        <v>e</v>
      </c>
      <c r="CG105" s="37">
        <f>VLOOKUP($A105&amp;"-"&amp;BW$4,'04施策の客観指標'!$A$4:$AU$1029,COLUMN('04施策の客観指標'!$AU:$AU),FALSE)</f>
        <v>1</v>
      </c>
      <c r="CH105" s="38" t="str">
        <f>VLOOKUP($A105&amp;"-"&amp;BX$4,'04施策の客観指標'!$A$4:$AU$1029,COLUMN('04施策の客観指標'!$AU:$AU),FALSE)</f>
        <v>-</v>
      </c>
      <c r="CI105" s="38">
        <f>VLOOKUP($A105&amp;"-"&amp;BY$4,'04施策の客観指標'!$A$4:$AU$1029,COLUMN('04施策の客観指標'!$AU:$AU),FALSE)</f>
        <v>1</v>
      </c>
      <c r="CJ105" s="38" t="str">
        <f>VLOOKUP($A105&amp;"-"&amp;BZ$4,'04施策の客観指標'!$A$4:$AU$1029,COLUMN('04施策の客観指標'!$AU:$AU),FALSE)</f>
        <v>-</v>
      </c>
      <c r="CK105" s="38" t="str">
        <f>VLOOKUP($A105&amp;"-"&amp;CA$4,'04施策の客観指標'!$A$4:$AU$1029,COLUMN('04施策の客観指標'!$AU:$AU),FALSE)</f>
        <v>-</v>
      </c>
      <c r="CL105" s="38" t="str">
        <f>VLOOKUP($A105&amp;"-"&amp;CB$4,'04施策の客観指標'!$A$4:$AU$1029,COLUMN('04施策の客観指標'!$AU:$AU),FALSE)</f>
        <v>-</v>
      </c>
      <c r="CM105" s="38" t="str">
        <f>VLOOKUP($A105&amp;"-"&amp;CC$4,'04施策の客観指標'!$A$4:$AU$1029,COLUMN('04施策の客観指標'!$AU:$AU),FALSE)</f>
        <v>-</v>
      </c>
      <c r="CN105" s="38" t="str">
        <f>VLOOKUP($A105&amp;"-"&amp;CD$4,'04施策の客観指標'!$A$4:$AU$1029,COLUMN('04施策の客観指標'!$AU:$AU),FALSE)</f>
        <v>-</v>
      </c>
      <c r="CO105" s="38" t="str">
        <f>VLOOKUP($A105&amp;"-"&amp;CE$4,'04施策の客観指標'!$A$4:$AU$1029,COLUMN('04施策の客観指標'!$AU:$AU),FALSE)</f>
        <v>-</v>
      </c>
      <c r="CP105" s="82">
        <f t="shared" si="365"/>
        <v>2</v>
      </c>
      <c r="CQ105" s="37" t="str">
        <f t="shared" si="301"/>
        <v/>
      </c>
      <c r="CR105" s="38" t="str">
        <f t="shared" si="302"/>
        <v/>
      </c>
      <c r="CS105" s="38" t="str">
        <f t="shared" si="303"/>
        <v/>
      </c>
      <c r="CT105" s="38" t="str">
        <f t="shared" si="304"/>
        <v/>
      </c>
      <c r="CU105" s="38" t="str">
        <f t="shared" si="305"/>
        <v/>
      </c>
      <c r="CV105" s="38" t="str">
        <f t="shared" si="306"/>
        <v/>
      </c>
      <c r="CW105" s="38" t="str">
        <f t="shared" si="307"/>
        <v/>
      </c>
      <c r="CX105" s="38" t="str">
        <f t="shared" si="308"/>
        <v/>
      </c>
      <c r="CY105" s="38" t="str">
        <f t="shared" si="309"/>
        <v/>
      </c>
      <c r="CZ105" s="41">
        <f t="shared" si="366"/>
        <v>0</v>
      </c>
      <c r="DA105" s="37" t="str">
        <f>IF($K105="○",VLOOKUP($C105&amp;"-"&amp;DA$4,'05市民生活実感調査'!$A$3:$BC$218,COLUMN('05市民生活実感調査'!$Y:$Y),FALSE),"-")</f>
        <v>-</v>
      </c>
      <c r="DB105" s="38" t="str">
        <f>IF($L105="○",VLOOKUP($C105&amp;"-"&amp;DB$4,'05市民生活実感調査'!$A$3:$BC$218,COLUMN('05市民生活実感調査'!$Y:$Y),FALSE),"-")</f>
        <v>-</v>
      </c>
      <c r="DC105" s="38" t="str">
        <f>IF($M105="○",VLOOKUP($C105&amp;"-"&amp;DC$4,'05市民生活実感調査'!$A$3:$BC$218,COLUMN('05市民生活実感調査'!$Y:$Y),FALSE),"-")</f>
        <v>-</v>
      </c>
      <c r="DD105" s="38" t="str">
        <f>IF($N105="○",VLOOKUP($C105&amp;"-"&amp;DD$4,'05市民生活実感調査'!$A$3:$BC$218,COLUMN('05市民生活実感調査'!$Y:$Y),FALSE),"-")</f>
        <v>-</v>
      </c>
      <c r="DE105" s="38" t="str">
        <f>IF($O105="○",VLOOKUP($C105&amp;"-"&amp;DE$4,'05市民生活実感調査'!$A$3:$BC$218,COLUMN('05市民生活実感調査'!$Y:$Y),FALSE),"-")</f>
        <v>-</v>
      </c>
      <c r="DF105" s="38" t="str">
        <f>IF($P105="○",VLOOKUP($C105&amp;"-"&amp;DF$4,'05市民生活実感調査'!$A$3:$BC$218,COLUMN('05市民生活実感調査'!$Y:$Y),FALSE),"-")</f>
        <v>-</v>
      </c>
      <c r="DG105" s="38" t="str">
        <f>IF($Q105="○",VLOOKUP($C105&amp;"-"&amp;DG$4,'05市民生活実感調査'!$A$3:$BC$218,COLUMN('05市民生活実感調査'!$Y:$Y),FALSE),"-")</f>
        <v>-</v>
      </c>
      <c r="DH105" s="38" t="str">
        <f>IF($R105="○",VLOOKUP($C105&amp;"-"&amp;DH$4,'05市民生活実感調査'!$A$3:$BC$218,COLUMN('05市民生活実感調査'!$Y:$Y),FALSE),"-")</f>
        <v>-</v>
      </c>
      <c r="DI105" s="109" t="e">
        <f t="shared" si="367"/>
        <v>#DIV/0!</v>
      </c>
      <c r="DJ105" s="37" t="str">
        <f t="shared" si="368"/>
        <v/>
      </c>
      <c r="DK105" s="38" t="str">
        <f t="shared" si="310"/>
        <v/>
      </c>
      <c r="DL105" s="38" t="str">
        <f t="shared" si="311"/>
        <v/>
      </c>
      <c r="DM105" s="38" t="str">
        <f t="shared" si="312"/>
        <v/>
      </c>
      <c r="DN105" s="38" t="str">
        <f t="shared" si="313"/>
        <v/>
      </c>
      <c r="DO105" s="38" t="str">
        <f t="shared" si="314"/>
        <v/>
      </c>
      <c r="DP105" s="38" t="str">
        <f t="shared" si="315"/>
        <v/>
      </c>
      <c r="DQ105" s="38" t="str">
        <f t="shared" si="316"/>
        <v/>
      </c>
      <c r="DR105" s="41" t="e">
        <f t="shared" si="369"/>
        <v>#DIV/0!</v>
      </c>
      <c r="DS105" s="13" t="str">
        <f t="shared" si="370"/>
        <v>客観指標</v>
      </c>
      <c r="DT105" s="5" t="str">
        <f t="shared" si="371"/>
        <v>公園整備や緑の創出の進捗を図るためには，客観的数値で判断できる客観指標評価を重視する。</v>
      </c>
      <c r="DU105" s="108" t="e">
        <f>VLOOKUP(CF105&amp;DI105&amp;DS105,プルダウン!$AC$2:$AD$51,2,FALSE)</f>
        <v>#DIV/0!</v>
      </c>
      <c r="DV105" s="12" t="e">
        <f>VLOOKUP(DU105,プルダウン!$A$1:$B$6,2,FALSE)</f>
        <v>#DIV/0!</v>
      </c>
      <c r="DW105" s="11"/>
      <c r="DX105" s="12"/>
      <c r="DY105" s="22" t="s">
        <v>81</v>
      </c>
      <c r="DZ105" s="116"/>
      <c r="EA105" s="115" t="str">
        <f>VLOOKUP($A105&amp;"-"&amp;EA$4,'04施策の客観指標'!$A$4:$AU$1029,COLUMN('04施策の客観指標'!$AR:$AR),FALSE)</f>
        <v>-</v>
      </c>
      <c r="EB105" s="7" t="str">
        <f>VLOOKUP($A105&amp;"-"&amp;EB$4,'04施策の客観指標'!$A$4:$AU$1029,COLUMN('04施策の客観指標'!$AR:$AR),FALSE)</f>
        <v>-</v>
      </c>
      <c r="EC105" s="7" t="str">
        <f>VLOOKUP($A105&amp;"-"&amp;EC$4,'04施策の客観指標'!$A$4:$AU$1029,COLUMN('04施策の客観指標'!$AR:$AR),FALSE)</f>
        <v>-</v>
      </c>
      <c r="ED105" s="7" t="str">
        <f>VLOOKUP($A105&amp;"-"&amp;ED$4,'04施策の客観指標'!$A$4:$AU$1029,COLUMN('04施策の客観指標'!$AR:$AR),FALSE)</f>
        <v>-</v>
      </c>
      <c r="EE105" s="7" t="str">
        <f>VLOOKUP($A105&amp;"-"&amp;EE$4,'04施策の客観指標'!$A$4:$AU$1029,COLUMN('04施策の客観指標'!$AR:$AR),FALSE)</f>
        <v>-</v>
      </c>
      <c r="EF105" s="7" t="str">
        <f>VLOOKUP($A105&amp;"-"&amp;EF$4,'04施策の客観指標'!$A$4:$AU$1029,COLUMN('04施策の客観指標'!$AR:$AR),FALSE)</f>
        <v>-</v>
      </c>
      <c r="EG105" s="7" t="str">
        <f>VLOOKUP($A105&amp;"-"&amp;EG$4,'04施策の客観指標'!$A$4:$AU$1029,COLUMN('04施策の客観指標'!$AR:$AR),FALSE)</f>
        <v>-</v>
      </c>
      <c r="EH105" s="7" t="str">
        <f>VLOOKUP($A105&amp;"-"&amp;EH$4,'04施策の客観指標'!$A$4:$AU$1029,COLUMN('04施策の客観指標'!$AR:$AR),FALSE)</f>
        <v>-</v>
      </c>
      <c r="EI105" s="7" t="str">
        <f>VLOOKUP($A105&amp;"-"&amp;EI$4,'04施策の客観指標'!$A$4:$AU$1029,COLUMN('04施策の客観指標'!$AR:$AR),FALSE)</f>
        <v>-</v>
      </c>
      <c r="EJ105" s="109" t="str">
        <f t="shared" si="372"/>
        <v>e</v>
      </c>
      <c r="EK105" s="37">
        <f>VLOOKUP($A105&amp;"-"&amp;EA$4,'04施策の客観指標'!$A$4:$AU$1029,COLUMN('04施策の客観指標'!$AU:$AU),FALSE)</f>
        <v>1</v>
      </c>
      <c r="EL105" s="38" t="str">
        <f>VLOOKUP($A105&amp;"-"&amp;EB$4,'04施策の客観指標'!$A$4:$AU$1029,COLUMN('04施策の客観指標'!$AU:$AU),FALSE)</f>
        <v>-</v>
      </c>
      <c r="EM105" s="38">
        <f>VLOOKUP($A105&amp;"-"&amp;EC$4,'04施策の客観指標'!$A$4:$AU$1029,COLUMN('04施策の客観指標'!$AU:$AU),FALSE)</f>
        <v>1</v>
      </c>
      <c r="EN105" s="38" t="str">
        <f>VLOOKUP($A105&amp;"-"&amp;ED$4,'04施策の客観指標'!$A$4:$AU$1029,COLUMN('04施策の客観指標'!$AU:$AU),FALSE)</f>
        <v>-</v>
      </c>
      <c r="EO105" s="38" t="str">
        <f>VLOOKUP($A105&amp;"-"&amp;EE$4,'04施策の客観指標'!$A$4:$AU$1029,COLUMN('04施策の客観指標'!$AU:$AU),FALSE)</f>
        <v>-</v>
      </c>
      <c r="EP105" s="38" t="str">
        <f>VLOOKUP($A105&amp;"-"&amp;EF$4,'04施策の客観指標'!$A$4:$AU$1029,COLUMN('04施策の客観指標'!$AU:$AU),FALSE)</f>
        <v>-</v>
      </c>
      <c r="EQ105" s="38" t="str">
        <f>VLOOKUP($A105&amp;"-"&amp;EG$4,'04施策の客観指標'!$A$4:$AU$1029,COLUMN('04施策の客観指標'!$AU:$AU),FALSE)</f>
        <v>-</v>
      </c>
      <c r="ER105" s="38" t="str">
        <f>VLOOKUP($A105&amp;"-"&amp;EH$4,'04施策の客観指標'!$A$4:$AU$1029,COLUMN('04施策の客観指標'!$AU:$AU),FALSE)</f>
        <v>-</v>
      </c>
      <c r="ES105" s="38" t="str">
        <f>VLOOKUP($A105&amp;"-"&amp;EI$4,'04施策の客観指標'!$A$4:$AU$1029,COLUMN('04施策の客観指標'!$AU:$AU),FALSE)</f>
        <v>-</v>
      </c>
      <c r="ET105" s="82">
        <f t="shared" si="373"/>
        <v>2</v>
      </c>
      <c r="EU105" s="37" t="str">
        <f t="shared" si="374"/>
        <v/>
      </c>
      <c r="EV105" s="38" t="str">
        <f t="shared" si="317"/>
        <v/>
      </c>
      <c r="EW105" s="38" t="str">
        <f t="shared" si="318"/>
        <v/>
      </c>
      <c r="EX105" s="38" t="str">
        <f t="shared" si="319"/>
        <v/>
      </c>
      <c r="EY105" s="38" t="str">
        <f t="shared" si="320"/>
        <v/>
      </c>
      <c r="EZ105" s="38" t="str">
        <f t="shared" si="321"/>
        <v/>
      </c>
      <c r="FA105" s="38" t="str">
        <f t="shared" si="322"/>
        <v/>
      </c>
      <c r="FB105" s="38" t="str">
        <f t="shared" si="323"/>
        <v/>
      </c>
      <c r="FC105" s="38" t="str">
        <f t="shared" si="324"/>
        <v/>
      </c>
      <c r="FD105" s="41">
        <f t="shared" si="375"/>
        <v>0</v>
      </c>
      <c r="FE105" s="37" t="str">
        <f>IF($K105="○",VLOOKUP($C105&amp;"-"&amp;FE$4,'05市民生活実感調査'!$A$3:$BC$218,COLUMN('05市民生活実感調査'!$AI:$AI),FALSE),"-")</f>
        <v>-</v>
      </c>
      <c r="FF105" s="38" t="str">
        <f>IF($L105="○",VLOOKUP($C105&amp;"-"&amp;FF$4,'05市民生活実感調査'!$A$3:$BC$218,COLUMN('05市民生活実感調査'!$AI:$AI),FALSE),"-")</f>
        <v>-</v>
      </c>
      <c r="FG105" s="38" t="str">
        <f>IF($M105="○",VLOOKUP($C105&amp;"-"&amp;FG$4,'05市民生活実感調査'!$A$3:$BC$218,COLUMN('05市民生活実感調査'!$AI:$AI),FALSE),"-")</f>
        <v>-</v>
      </c>
      <c r="FH105" s="38" t="str">
        <f>IF($N105="○",VLOOKUP($C105&amp;"-"&amp;FH$4,'05市民生活実感調査'!$A$3:$BC$218,COLUMN('05市民生活実感調査'!$AI:$AI),FALSE),"-")</f>
        <v>-</v>
      </c>
      <c r="FI105" s="38" t="str">
        <f>IF($O105="○",VLOOKUP($C105&amp;"-"&amp;FI$4,'05市民生活実感調査'!$A$3:$BC$218,COLUMN('05市民生活実感調査'!$AI:$AI),FALSE),"-")</f>
        <v>-</v>
      </c>
      <c r="FJ105" s="38" t="str">
        <f>IF($P105="○",VLOOKUP($C105&amp;"-"&amp;FJ$4,'05市民生活実感調査'!$A$3:$BC$218,COLUMN('05市民生活実感調査'!$AI:$AI),FALSE),"-")</f>
        <v>-</v>
      </c>
      <c r="FK105" s="38" t="str">
        <f>IF($Q105="○",VLOOKUP($C105&amp;"-"&amp;FK$4,'05市民生活実感調査'!$A$3:$BC$218,COLUMN('05市民生活実感調査'!$AI:$AI),FALSE),"-")</f>
        <v>-</v>
      </c>
      <c r="FL105" s="38" t="str">
        <f>IF($R105="○",VLOOKUP($C105&amp;"-"&amp;FL$4,'05市民生活実感調査'!$A$3:$BC$218,COLUMN('05市民生活実感調査'!$AI:$AI),FALSE),"-")</f>
        <v>-</v>
      </c>
      <c r="FM105" s="109" t="e">
        <f t="shared" si="376"/>
        <v>#DIV/0!</v>
      </c>
      <c r="FN105" s="37" t="str">
        <f t="shared" si="377"/>
        <v/>
      </c>
      <c r="FO105" s="38" t="str">
        <f t="shared" si="325"/>
        <v/>
      </c>
      <c r="FP105" s="38" t="str">
        <f t="shared" si="326"/>
        <v/>
      </c>
      <c r="FQ105" s="38" t="str">
        <f t="shared" si="327"/>
        <v/>
      </c>
      <c r="FR105" s="38" t="str">
        <f t="shared" si="328"/>
        <v/>
      </c>
      <c r="FS105" s="38" t="str">
        <f t="shared" si="329"/>
        <v/>
      </c>
      <c r="FT105" s="38" t="str">
        <f t="shared" si="330"/>
        <v/>
      </c>
      <c r="FU105" s="38" t="str">
        <f t="shared" si="331"/>
        <v/>
      </c>
      <c r="FV105" s="41" t="e">
        <f t="shared" si="378"/>
        <v>#DIV/0!</v>
      </c>
      <c r="FW105" s="13" t="str">
        <f t="shared" si="379"/>
        <v>客観指標</v>
      </c>
      <c r="FX105" s="5" t="str">
        <f t="shared" si="380"/>
        <v>公園整備や緑の創出の進捗を図るためには，客観的数値で判断できる客観指標評価を重視する。</v>
      </c>
      <c r="FY105" s="108" t="e">
        <f>VLOOKUP(EJ105&amp;FM105&amp;FW105,プルダウン!$AC$2:$AD$51,2,FALSE)</f>
        <v>#DIV/0!</v>
      </c>
      <c r="FZ105" s="12" t="e">
        <f>VLOOKUP(FY105,プルダウン!$A$1:$B$6,2,FALSE)</f>
        <v>#DIV/0!</v>
      </c>
      <c r="GA105" s="11"/>
      <c r="GB105" s="12"/>
      <c r="GC105" s="22" t="s">
        <v>81</v>
      </c>
      <c r="GD105" s="116"/>
      <c r="GE105" s="115" t="str">
        <f>VLOOKUP($A105&amp;"-"&amp;GE$4,'04施策の客観指標'!$A$4:$AU$1029,COLUMN('04施策の客観指標'!$AS:$AS),FALSE)</f>
        <v>-</v>
      </c>
      <c r="GF105" s="7" t="str">
        <f>VLOOKUP($A105&amp;"-"&amp;GF$4,'04施策の客観指標'!$A$4:$AU$1029,COLUMN('04施策の客観指標'!$AS:$AS),FALSE)</f>
        <v>-</v>
      </c>
      <c r="GG105" s="7" t="str">
        <f>VLOOKUP($A105&amp;"-"&amp;GG$4,'04施策の客観指標'!$A$4:$AU$1029,COLUMN('04施策の客観指標'!$AS:$AS),FALSE)</f>
        <v>-</v>
      </c>
      <c r="GH105" s="7" t="str">
        <f>VLOOKUP($A105&amp;"-"&amp;GH$4,'04施策の客観指標'!$A$4:$AU$1029,COLUMN('04施策の客観指標'!$AS:$AS),FALSE)</f>
        <v>-</v>
      </c>
      <c r="GI105" s="7" t="str">
        <f>VLOOKUP($A105&amp;"-"&amp;GI$4,'04施策の客観指標'!$A$4:$AU$1029,COLUMN('04施策の客観指標'!$AS:$AS),FALSE)</f>
        <v>-</v>
      </c>
      <c r="GJ105" s="7" t="str">
        <f>VLOOKUP($A105&amp;"-"&amp;GJ$4,'04施策の客観指標'!$A$4:$AU$1029,COLUMN('04施策の客観指標'!$AS:$AS),FALSE)</f>
        <v>-</v>
      </c>
      <c r="GK105" s="7" t="str">
        <f>VLOOKUP($A105&amp;"-"&amp;GK$4,'04施策の客観指標'!$A$4:$AU$1029,COLUMN('04施策の客観指標'!$AS:$AS),FALSE)</f>
        <v>-</v>
      </c>
      <c r="GL105" s="7" t="str">
        <f>VLOOKUP($A105&amp;"-"&amp;GL$4,'04施策の客観指標'!$A$4:$AU$1029,COLUMN('04施策の客観指標'!$AS:$AS),FALSE)</f>
        <v>-</v>
      </c>
      <c r="GM105" s="7" t="str">
        <f>VLOOKUP($A105&amp;"-"&amp;GM$4,'04施策の客観指標'!$A$4:$AU$1029,COLUMN('04施策の客観指標'!$AS:$AS),FALSE)</f>
        <v>-</v>
      </c>
      <c r="GN105" s="109" t="str">
        <f t="shared" si="381"/>
        <v>e</v>
      </c>
      <c r="GO105" s="37">
        <f>VLOOKUP($A105&amp;"-"&amp;GE$4,'04施策の客観指標'!$A$4:$AU$1029,COLUMN('04施策の客観指標'!$AU:$AU),FALSE)</f>
        <v>1</v>
      </c>
      <c r="GP105" s="38" t="str">
        <f>VLOOKUP($A105&amp;"-"&amp;GF$4,'04施策の客観指標'!$A$4:$AU$1029,COLUMN('04施策の客観指標'!$AU:$AU),FALSE)</f>
        <v>-</v>
      </c>
      <c r="GQ105" s="38">
        <f>VLOOKUP($A105&amp;"-"&amp;GG$4,'04施策の客観指標'!$A$4:$AU$1029,COLUMN('04施策の客観指標'!$AU:$AU),FALSE)</f>
        <v>1</v>
      </c>
      <c r="GR105" s="38" t="str">
        <f>VLOOKUP($A105&amp;"-"&amp;GH$4,'04施策の客観指標'!$A$4:$AU$1029,COLUMN('04施策の客観指標'!$AU:$AU),FALSE)</f>
        <v>-</v>
      </c>
      <c r="GS105" s="38" t="str">
        <f>VLOOKUP($A105&amp;"-"&amp;GI$4,'04施策の客観指標'!$A$4:$AU$1029,COLUMN('04施策の客観指標'!$AU:$AU),FALSE)</f>
        <v>-</v>
      </c>
      <c r="GT105" s="38" t="str">
        <f>VLOOKUP($A105&amp;"-"&amp;GJ$4,'04施策の客観指標'!$A$4:$AU$1029,COLUMN('04施策の客観指標'!$AU:$AU),FALSE)</f>
        <v>-</v>
      </c>
      <c r="GU105" s="38" t="str">
        <f>VLOOKUP($A105&amp;"-"&amp;GK$4,'04施策の客観指標'!$A$4:$AU$1029,COLUMN('04施策の客観指標'!$AU:$AU),FALSE)</f>
        <v>-</v>
      </c>
      <c r="GV105" s="38" t="str">
        <f>VLOOKUP($A105&amp;"-"&amp;GL$4,'04施策の客観指標'!$A$4:$AU$1029,COLUMN('04施策の客観指標'!$AU:$AU),FALSE)</f>
        <v>-</v>
      </c>
      <c r="GW105" s="38" t="str">
        <f>VLOOKUP($A105&amp;"-"&amp;GM$4,'04施策の客観指標'!$A$4:$AU$1029,COLUMN('04施策の客観指標'!$AU:$AU),FALSE)</f>
        <v>-</v>
      </c>
      <c r="GX105" s="82">
        <f t="shared" si="382"/>
        <v>2</v>
      </c>
      <c r="GY105" s="37" t="str">
        <f t="shared" si="383"/>
        <v/>
      </c>
      <c r="GZ105" s="38" t="str">
        <f t="shared" si="332"/>
        <v/>
      </c>
      <c r="HA105" s="38" t="str">
        <f t="shared" si="333"/>
        <v/>
      </c>
      <c r="HB105" s="38" t="str">
        <f t="shared" si="334"/>
        <v/>
      </c>
      <c r="HC105" s="38" t="str">
        <f t="shared" si="335"/>
        <v/>
      </c>
      <c r="HD105" s="38" t="str">
        <f t="shared" si="336"/>
        <v/>
      </c>
      <c r="HE105" s="38" t="str">
        <f t="shared" si="337"/>
        <v/>
      </c>
      <c r="HF105" s="38" t="str">
        <f t="shared" si="338"/>
        <v/>
      </c>
      <c r="HG105" s="38" t="str">
        <f t="shared" si="339"/>
        <v/>
      </c>
      <c r="HH105" s="41">
        <f t="shared" si="384"/>
        <v>0</v>
      </c>
      <c r="HI105" s="37" t="str">
        <f>IF($K105="○",VLOOKUP($C105&amp;"-"&amp;HI$4,'05市民生活実感調査'!$A$3:$BC$218,COLUMN('05市民生活実感調査'!$AS:$AS),FALSE),"-")</f>
        <v>-</v>
      </c>
      <c r="HJ105" s="38" t="str">
        <f>IF($L105="○",VLOOKUP($C105&amp;"-"&amp;HJ$4,'05市民生活実感調査'!$A$3:$BC$218,COLUMN('05市民生活実感調査'!$AS:$AS),FALSE),"-")</f>
        <v>-</v>
      </c>
      <c r="HK105" s="38" t="str">
        <f>IF($M105="○",VLOOKUP($C105&amp;"-"&amp;HK$4,'05市民生活実感調査'!$A$3:$BC$218,COLUMN('05市民生活実感調査'!$AS:$AS),FALSE),"-")</f>
        <v>-</v>
      </c>
      <c r="HL105" s="38" t="str">
        <f>IF($N105="○",VLOOKUP($C105&amp;"-"&amp;HL$4,'05市民生活実感調査'!$A$3:$BC$218,COLUMN('05市民生活実感調査'!$AS:$AS),FALSE),"-")</f>
        <v>-</v>
      </c>
      <c r="HM105" s="38" t="str">
        <f>IF($O105="○",VLOOKUP($C105&amp;"-"&amp;HM$4,'05市民生活実感調査'!$A$3:$BC$218,COLUMN('05市民生活実感調査'!$AS:$AS),FALSE),"-")</f>
        <v>-</v>
      </c>
      <c r="HN105" s="38" t="str">
        <f>IF($P105="○",VLOOKUP($C105&amp;"-"&amp;HN$4,'05市民生活実感調査'!$A$3:$BC$218,COLUMN('05市民生活実感調査'!$AS:$AS),FALSE),"-")</f>
        <v>-</v>
      </c>
      <c r="HO105" s="38" t="str">
        <f>IF($Q105="○",VLOOKUP($C105&amp;"-"&amp;HO$4,'05市民生活実感調査'!$A$3:$BC$218,COLUMN('05市民生活実感調査'!$AS:$AS),FALSE),"-")</f>
        <v>-</v>
      </c>
      <c r="HP105" s="38" t="str">
        <f>IF($R105="○",VLOOKUP($C105&amp;"-"&amp;HP$4,'05市民生活実感調査'!$A$3:$BC$218,COLUMN('05市民生活実感調査'!$AS:$AS),FALSE),"-")</f>
        <v>-</v>
      </c>
      <c r="HQ105" s="109" t="e">
        <f t="shared" si="385"/>
        <v>#DIV/0!</v>
      </c>
      <c r="HR105" s="37" t="str">
        <f t="shared" si="386"/>
        <v/>
      </c>
      <c r="HS105" s="38" t="str">
        <f t="shared" si="340"/>
        <v/>
      </c>
      <c r="HT105" s="38" t="str">
        <f t="shared" si="341"/>
        <v/>
      </c>
      <c r="HU105" s="38" t="str">
        <f t="shared" si="342"/>
        <v/>
      </c>
      <c r="HV105" s="38" t="str">
        <f t="shared" si="343"/>
        <v/>
      </c>
      <c r="HW105" s="38" t="str">
        <f t="shared" si="344"/>
        <v/>
      </c>
      <c r="HX105" s="38" t="str">
        <f t="shared" si="345"/>
        <v/>
      </c>
      <c r="HY105" s="38" t="str">
        <f t="shared" si="346"/>
        <v/>
      </c>
      <c r="HZ105" s="41" t="e">
        <f t="shared" si="387"/>
        <v>#DIV/0!</v>
      </c>
      <c r="IA105" s="13" t="str">
        <f t="shared" si="388"/>
        <v>客観指標</v>
      </c>
      <c r="IB105" s="5" t="str">
        <f t="shared" si="389"/>
        <v>公園整備や緑の創出の進捗を図るためには，客観的数値で判断できる客観指標評価を重視する。</v>
      </c>
      <c r="IC105" s="108" t="e">
        <f>VLOOKUP(GN105&amp;HQ105&amp;IA105,プルダウン!$AC$2:$AD$51,2,FALSE)</f>
        <v>#DIV/0!</v>
      </c>
      <c r="ID105" s="12" t="e">
        <f>VLOOKUP(IC105,プルダウン!$A$1:$B$6,2,FALSE)</f>
        <v>#DIV/0!</v>
      </c>
      <c r="IE105" s="11"/>
      <c r="IF105" s="12"/>
      <c r="IG105" s="22" t="s">
        <v>81</v>
      </c>
      <c r="IH105" s="116"/>
      <c r="II105" s="115" t="str">
        <f>VLOOKUP($A105&amp;"-"&amp;II$4,'04施策の客観指標'!$A$4:$AU$1029,COLUMN('04施策の客観指標'!$AT:$AT),FALSE)</f>
        <v>-</v>
      </c>
      <c r="IJ105" s="7" t="str">
        <f>VLOOKUP($A105&amp;"-"&amp;IJ$4,'04施策の客観指標'!$A$4:$AU$1029,COLUMN('04施策の客観指標'!$AT:$AT),FALSE)</f>
        <v>-</v>
      </c>
      <c r="IK105" s="7" t="str">
        <f>VLOOKUP($A105&amp;"-"&amp;IK$4,'04施策の客観指標'!$A$4:$AU$1029,COLUMN('04施策の客観指標'!$AT:$AT),FALSE)</f>
        <v>-</v>
      </c>
      <c r="IL105" s="7" t="str">
        <f>VLOOKUP($A105&amp;"-"&amp;IL$4,'04施策の客観指標'!$A$4:$AU$1029,COLUMN('04施策の客観指標'!$AT:$AT),FALSE)</f>
        <v>-</v>
      </c>
      <c r="IM105" s="7" t="str">
        <f>VLOOKUP($A105&amp;"-"&amp;IM$4,'04施策の客観指標'!$A$4:$AU$1029,COLUMN('04施策の客観指標'!$AT:$AT),FALSE)</f>
        <v>-</v>
      </c>
      <c r="IN105" s="7" t="str">
        <f>VLOOKUP($A105&amp;"-"&amp;IN$4,'04施策の客観指標'!$A$4:$AU$1029,COLUMN('04施策の客観指標'!$AT:$AT),FALSE)</f>
        <v>-</v>
      </c>
      <c r="IO105" s="7" t="str">
        <f>VLOOKUP($A105&amp;"-"&amp;IO$4,'04施策の客観指標'!$A$4:$AU$1029,COLUMN('04施策の客観指標'!$AT:$AT),FALSE)</f>
        <v>-</v>
      </c>
      <c r="IP105" s="7" t="str">
        <f>VLOOKUP($A105&amp;"-"&amp;IP$4,'04施策の客観指標'!$A$4:$AU$1029,COLUMN('04施策の客観指標'!$AT:$AT),FALSE)</f>
        <v>-</v>
      </c>
      <c r="IQ105" s="7" t="str">
        <f>VLOOKUP($A105&amp;"-"&amp;IQ$4,'04施策の客観指標'!$A$4:$AU$1029,COLUMN('04施策の客観指標'!$AT:$AT),FALSE)</f>
        <v>-</v>
      </c>
      <c r="IR105" s="109" t="str">
        <f t="shared" si="390"/>
        <v>e</v>
      </c>
      <c r="IS105" s="37">
        <f>VLOOKUP($A105&amp;"-"&amp;II$4,'04施策の客観指標'!$A$4:$AU$1029,COLUMN('04施策の客観指標'!$AU:$AU),FALSE)</f>
        <v>1</v>
      </c>
      <c r="IT105" s="38" t="str">
        <f>VLOOKUP($A105&amp;"-"&amp;IJ$4,'04施策の客観指標'!$A$4:$AU$1029,COLUMN('04施策の客観指標'!$AU:$AU),FALSE)</f>
        <v>-</v>
      </c>
      <c r="IU105" s="38">
        <f>VLOOKUP($A105&amp;"-"&amp;IK$4,'04施策の客観指標'!$A$4:$AU$1029,COLUMN('04施策の客観指標'!$AU:$AU),FALSE)</f>
        <v>1</v>
      </c>
      <c r="IV105" s="38" t="str">
        <f>VLOOKUP($A105&amp;"-"&amp;IL$4,'04施策の客観指標'!$A$4:$AU$1029,COLUMN('04施策の客観指標'!$AU:$AU),FALSE)</f>
        <v>-</v>
      </c>
      <c r="IW105" s="38" t="str">
        <f>VLOOKUP($A105&amp;"-"&amp;IM$4,'04施策の客観指標'!$A$4:$AU$1029,COLUMN('04施策の客観指標'!$AU:$AU),FALSE)</f>
        <v>-</v>
      </c>
      <c r="IX105" s="38" t="str">
        <f>VLOOKUP($A105&amp;"-"&amp;IN$4,'04施策の客観指標'!$A$4:$AU$1029,COLUMN('04施策の客観指標'!$AU:$AU),FALSE)</f>
        <v>-</v>
      </c>
      <c r="IY105" s="38" t="str">
        <f>VLOOKUP($A105&amp;"-"&amp;IO$4,'04施策の客観指標'!$A$4:$AU$1029,COLUMN('04施策の客観指標'!$AU:$AU),FALSE)</f>
        <v>-</v>
      </c>
      <c r="IZ105" s="38" t="str">
        <f>VLOOKUP($A105&amp;"-"&amp;IP$4,'04施策の客観指標'!$A$4:$AU$1029,COLUMN('04施策の客観指標'!$AU:$AU),FALSE)</f>
        <v>-</v>
      </c>
      <c r="JA105" s="38" t="str">
        <f>VLOOKUP($A105&amp;"-"&amp;IQ$4,'04施策の客観指標'!$A$4:$AU$1029,COLUMN('04施策の客観指標'!$AU:$AU),FALSE)</f>
        <v>-</v>
      </c>
      <c r="JB105" s="82">
        <f t="shared" si="391"/>
        <v>2</v>
      </c>
      <c r="JC105" s="37" t="str">
        <f t="shared" si="392"/>
        <v/>
      </c>
      <c r="JD105" s="38" t="str">
        <f t="shared" si="347"/>
        <v/>
      </c>
      <c r="JE105" s="38" t="str">
        <f t="shared" si="348"/>
        <v/>
      </c>
      <c r="JF105" s="38" t="str">
        <f t="shared" si="349"/>
        <v/>
      </c>
      <c r="JG105" s="38" t="str">
        <f t="shared" si="350"/>
        <v/>
      </c>
      <c r="JH105" s="38" t="str">
        <f t="shared" si="351"/>
        <v/>
      </c>
      <c r="JI105" s="38" t="str">
        <f t="shared" si="352"/>
        <v/>
      </c>
      <c r="JJ105" s="38" t="str">
        <f t="shared" si="353"/>
        <v/>
      </c>
      <c r="JK105" s="38" t="str">
        <f t="shared" si="354"/>
        <v/>
      </c>
      <c r="JL105" s="41">
        <f t="shared" si="393"/>
        <v>0</v>
      </c>
      <c r="JM105" s="37" t="str">
        <f>IF($K105="○",VLOOKUP($C105&amp;"-"&amp;JM$4,'05市民生活実感調査'!$A$3:$BC$218,COLUMN('05市民生活実感調査'!$BC:$BC),FALSE),"-")</f>
        <v>-</v>
      </c>
      <c r="JN105" s="38" t="str">
        <f>IF($L105="○",VLOOKUP($C105&amp;"-"&amp;JN$4,'05市民生活実感調査'!$A$3:$BC$218,COLUMN('05市民生活実感調査'!$BC:$BC),FALSE),"-")</f>
        <v>-</v>
      </c>
      <c r="JO105" s="38" t="str">
        <f>IF($M105="○",VLOOKUP($C105&amp;"-"&amp;JO$4,'05市民生活実感調査'!$A$3:$BC$218,COLUMN('05市民生活実感調査'!$BC:$BC),FALSE),"-")</f>
        <v>-</v>
      </c>
      <c r="JP105" s="38" t="str">
        <f>IF($N105="○",VLOOKUP($C105&amp;"-"&amp;JP$4,'05市民生活実感調査'!$A$3:$BC$218,COLUMN('05市民生活実感調査'!$BC:$BC),FALSE),"-")</f>
        <v>-</v>
      </c>
      <c r="JQ105" s="38" t="str">
        <f>IF($O105="○",VLOOKUP($C105&amp;"-"&amp;JQ$4,'05市民生活実感調査'!$A$3:$BC$218,COLUMN('05市民生活実感調査'!$BC:$BC),FALSE),"-")</f>
        <v>-</v>
      </c>
      <c r="JR105" s="38" t="str">
        <f>IF($P105="○",VLOOKUP($C105&amp;"-"&amp;JR$4,'05市民生活実感調査'!$A$3:$BC$218,COLUMN('05市民生活実感調査'!$BC:$BC),FALSE),"-")</f>
        <v>-</v>
      </c>
      <c r="JS105" s="38" t="str">
        <f>IF($Q105="○",VLOOKUP($C105&amp;"-"&amp;JS$4,'05市民生活実感調査'!$A$3:$BC$218,COLUMN('05市民生活実感調査'!$BC:$BC),FALSE),"-")</f>
        <v>-</v>
      </c>
      <c r="JT105" s="38" t="str">
        <f>IF($R105="○",VLOOKUP($C105&amp;"-"&amp;JT$4,'05市民生活実感調査'!$A$3:$BC$218,COLUMN('05市民生活実感調査'!$BC:$BC),FALSE),"-")</f>
        <v>-</v>
      </c>
      <c r="JU105" s="109" t="e">
        <f t="shared" si="394"/>
        <v>#DIV/0!</v>
      </c>
      <c r="JV105" s="37" t="str">
        <f t="shared" si="395"/>
        <v/>
      </c>
      <c r="JW105" s="38" t="str">
        <f t="shared" si="355"/>
        <v/>
      </c>
      <c r="JX105" s="38" t="str">
        <f t="shared" si="356"/>
        <v/>
      </c>
      <c r="JY105" s="38" t="str">
        <f t="shared" si="357"/>
        <v/>
      </c>
      <c r="JZ105" s="38" t="str">
        <f t="shared" si="358"/>
        <v/>
      </c>
      <c r="KA105" s="38" t="str">
        <f t="shared" si="359"/>
        <v/>
      </c>
      <c r="KB105" s="38" t="str">
        <f t="shared" si="360"/>
        <v/>
      </c>
      <c r="KC105" s="38" t="str">
        <f t="shared" si="361"/>
        <v/>
      </c>
      <c r="KD105" s="41" t="e">
        <f t="shared" si="396"/>
        <v>#DIV/0!</v>
      </c>
      <c r="KE105" s="13" t="str">
        <f t="shared" si="397"/>
        <v>客観指標</v>
      </c>
      <c r="KF105" s="5" t="str">
        <f t="shared" si="398"/>
        <v>公園整備や緑の創出の進捗を図るためには，客観的数値で判断できる客観指標評価を重視する。</v>
      </c>
      <c r="KG105" s="108" t="e">
        <f>VLOOKUP(IR105&amp;JU105&amp;KE105,プルダウン!$AC$2:$AD$51,2,FALSE)</f>
        <v>#DIV/0!</v>
      </c>
      <c r="KH105" s="12" t="e">
        <f>VLOOKUP(KG105,プルダウン!$A$1:$B$6,2,FALSE)</f>
        <v>#DIV/0!</v>
      </c>
      <c r="KI105" s="11"/>
      <c r="KJ105" s="12"/>
      <c r="KK105" s="22" t="s">
        <v>81</v>
      </c>
      <c r="KL105" s="5"/>
    </row>
    <row r="106" spans="1:298" ht="126.75" customHeight="1">
      <c r="A106" s="18">
        <v>2503</v>
      </c>
      <c r="B106" s="5" t="s">
        <v>260</v>
      </c>
      <c r="C106" s="47">
        <f t="shared" si="439"/>
        <v>25</v>
      </c>
      <c r="D106" s="12" t="str">
        <f>IFERROR(VLOOKUP(C106,プルダウン!$L$2:$M$28,2,FALSE),"-")</f>
        <v>道と公園・緑</v>
      </c>
      <c r="E106" s="5"/>
      <c r="F106" s="11" t="s">
        <v>2126</v>
      </c>
      <c r="G106" s="20" t="s">
        <v>2511</v>
      </c>
      <c r="H106" s="11"/>
      <c r="I106" s="20"/>
      <c r="J106" s="5"/>
      <c r="K106" s="42" t="s">
        <v>85</v>
      </c>
      <c r="L106" s="43" t="s">
        <v>85</v>
      </c>
      <c r="M106" s="43" t="s">
        <v>85</v>
      </c>
      <c r="N106" s="43" t="s">
        <v>392</v>
      </c>
      <c r="O106" s="43" t="s">
        <v>85</v>
      </c>
      <c r="P106" s="43" t="s">
        <v>85</v>
      </c>
      <c r="Q106" s="43" t="s">
        <v>85</v>
      </c>
      <c r="R106" s="41" t="s">
        <v>85</v>
      </c>
      <c r="S106" s="546" t="str">
        <f>VLOOKUP($A106&amp;"-"&amp;S$4,'04施策の客観指標'!$A$4:$AU$1029,COLUMN('04施策の客観指標'!$AP:$AP),FALSE)</f>
        <v>b</v>
      </c>
      <c r="T106" s="528" t="str">
        <f>VLOOKUP($A106&amp;"-"&amp;T$4,'04施策の客観指標'!$A$4:$AU$1029,COLUMN('04施策の客観指標'!$AP:$AP),FALSE)</f>
        <v>c</v>
      </c>
      <c r="U106" s="528" t="str">
        <f>VLOOKUP($A106&amp;"-"&amp;U$4,'04施策の客観指標'!$A$4:$AU$1029,COLUMN('04施策の客観指標'!$AP:$AP),FALSE)</f>
        <v>d</v>
      </c>
      <c r="V106" s="528" t="str">
        <f>VLOOKUP($A106&amp;"-"&amp;V$4,'04施策の客観指標'!$A$4:$AU$1029,COLUMN('04施策の客観指標'!$AP:$AP),FALSE)</f>
        <v>-</v>
      </c>
      <c r="W106" s="528" t="str">
        <f>VLOOKUP($A106&amp;"-"&amp;W$4,'04施策の客観指標'!$A$4:$AU$1029,COLUMN('04施策の客観指標'!$AP:$AP),FALSE)</f>
        <v>-</v>
      </c>
      <c r="X106" s="528" t="str">
        <f>VLOOKUP($A106&amp;"-"&amp;X$4,'04施策の客観指標'!$A$4:$AU$1029,COLUMN('04施策の客観指標'!$AP:$AP),FALSE)</f>
        <v>-</v>
      </c>
      <c r="Y106" s="528" t="str">
        <f>VLOOKUP($A106&amp;"-"&amp;Y$4,'04施策の客観指標'!$A$4:$AU$1029,COLUMN('04施策の客観指標'!$AP:$AP),FALSE)</f>
        <v>-</v>
      </c>
      <c r="Z106" s="528" t="str">
        <f>VLOOKUP($A106&amp;"-"&amp;Z$4,'04施策の客観指標'!$A$4:$AU$1029,COLUMN('04施策の客観指標'!$AP:$AP),FALSE)</f>
        <v>-</v>
      </c>
      <c r="AA106" s="529" t="str">
        <f>VLOOKUP($A106&amp;"-"&amp;AA$4,'04施策の客観指標'!$A$4:$AU$1029,COLUMN('04施策の客観指標'!$AP:$AP),FALSE)</f>
        <v>-</v>
      </c>
      <c r="AB106" s="547" t="str">
        <f t="shared" si="362"/>
        <v>c</v>
      </c>
      <c r="AC106" s="252">
        <f>VLOOKUP($A106&amp;"-"&amp;S$4,'04施策の客観指標'!$A$4:$AU$1029,COLUMN('04施策の客観指標'!$AU:$AU),FALSE)</f>
        <v>1</v>
      </c>
      <c r="AD106" s="38">
        <f>VLOOKUP($A106&amp;"-"&amp;T$4,'04施策の客観指標'!$A$4:$AU$1029,COLUMN('04施策の客観指標'!$AU:$AU),FALSE)</f>
        <v>1</v>
      </c>
      <c r="AE106" s="38">
        <f>VLOOKUP($A106&amp;"-"&amp;U$4,'04施策の客観指標'!$A$4:$AU$1029,COLUMN('04施策の客観指標'!$AU:$AU),FALSE)</f>
        <v>1</v>
      </c>
      <c r="AF106" s="38" t="str">
        <f>VLOOKUP($A106&amp;"-"&amp;V$4,'04施策の客観指標'!$A$4:$AU$1029,COLUMN('04施策の客観指標'!$AU:$AU),FALSE)</f>
        <v>-</v>
      </c>
      <c r="AG106" s="38" t="str">
        <f>VLOOKUP($A106&amp;"-"&amp;W$4,'04施策の客観指標'!$A$4:$AU$1029,COLUMN('04施策の客観指標'!$AU:$AU),FALSE)</f>
        <v>-</v>
      </c>
      <c r="AH106" s="38" t="str">
        <f>VLOOKUP($A106&amp;"-"&amp;X$4,'04施策の客観指標'!$A$4:$AU$1029,COLUMN('04施策の客観指標'!$AU:$AU),FALSE)</f>
        <v>-</v>
      </c>
      <c r="AI106" s="38" t="str">
        <f>VLOOKUP($A106&amp;"-"&amp;Y$4,'04施策の客観指標'!$A$4:$AU$1029,COLUMN('04施策の客観指標'!$AU:$AU),FALSE)</f>
        <v>-</v>
      </c>
      <c r="AJ106" s="38" t="str">
        <f>VLOOKUP($A106&amp;"-"&amp;Z$4,'04施策の客観指標'!$A$4:$AU$1029,COLUMN('04施策の客観指標'!$AU:$AU),FALSE)</f>
        <v>-</v>
      </c>
      <c r="AK106" s="38" t="str">
        <f>VLOOKUP($A106&amp;"-"&amp;AA$4,'04施策の客観指標'!$A$4:$AU$1029,COLUMN('04施策の客観指標'!$AU:$AU),FALSE)</f>
        <v>-</v>
      </c>
      <c r="AL106" s="82">
        <f t="shared" si="440"/>
        <v>3</v>
      </c>
      <c r="AM106" s="37">
        <f t="shared" si="441"/>
        <v>3</v>
      </c>
      <c r="AN106" s="38">
        <f t="shared" si="442"/>
        <v>2</v>
      </c>
      <c r="AO106" s="38">
        <f t="shared" si="443"/>
        <v>1</v>
      </c>
      <c r="AP106" s="38" t="str">
        <f t="shared" si="444"/>
        <v/>
      </c>
      <c r="AQ106" s="38" t="str">
        <f t="shared" si="445"/>
        <v/>
      </c>
      <c r="AR106" s="38" t="str">
        <f t="shared" si="446"/>
        <v/>
      </c>
      <c r="AS106" s="38" t="str">
        <f t="shared" si="447"/>
        <v/>
      </c>
      <c r="AT106" s="38" t="str">
        <f t="shared" si="448"/>
        <v/>
      </c>
      <c r="AU106" s="253" t="str">
        <f t="shared" si="449"/>
        <v/>
      </c>
      <c r="AV106" s="81">
        <f t="shared" si="479"/>
        <v>0.5</v>
      </c>
      <c r="AW106" s="534" t="str">
        <f>IF($K106="○",VLOOKUP($C106&amp;"-"&amp;AW$4,'05市民生活実感調査'!$A$3:$BC$218,COLUMN('05市民生活実感調査'!$O:$O),FALSE),"-")</f>
        <v>-</v>
      </c>
      <c r="AX106" s="535" t="str">
        <f>IF($L106="○",VLOOKUP($C106&amp;"-"&amp;AX$4,'05市民生活実感調査'!$A$3:$BC$218,COLUMN('05市民生活実感調査'!$O:$O),FALSE),"-")</f>
        <v>-</v>
      </c>
      <c r="AY106" s="535" t="str">
        <f>IF($M106="○",VLOOKUP($C106&amp;"-"&amp;AY$4,'05市民生活実感調査'!$A$3:$BC$218,COLUMN('05市民生活実感調査'!$O:$O),FALSE),"-")</f>
        <v>-</v>
      </c>
      <c r="AZ106" s="535" t="str">
        <f>IF($N106="○",VLOOKUP($C106&amp;"-"&amp;AZ$4,'05市民生活実感調査'!$A$3:$BC$218,COLUMN('05市民生活実感調査'!$O:$O),FALSE),"-")</f>
        <v>c</v>
      </c>
      <c r="BA106" s="535" t="str">
        <f>IF($O106="○",VLOOKUP($C106&amp;"-"&amp;BA$4,'05市民生活実感調査'!$A$3:$BC$218,COLUMN('05市民生活実感調査'!$O:$O),FALSE),"-")</f>
        <v>-</v>
      </c>
      <c r="BB106" s="535" t="str">
        <f>IF($P106="○",VLOOKUP($C106&amp;"-"&amp;BB$4,'05市民生活実感調査'!$A$3:$BC$218,COLUMN('05市民生活実感調査'!$O:$O),FALSE),"-")</f>
        <v>-</v>
      </c>
      <c r="BC106" s="535" t="str">
        <f>IF($Q106="○",VLOOKUP($C106&amp;"-"&amp;BC$4,'05市民生活実感調査'!$A$3:$BC$218,COLUMN('05市民生活実感調査'!$O:$O),FALSE),"-")</f>
        <v>-</v>
      </c>
      <c r="BD106" s="535" t="str">
        <f>IF($R106="○",VLOOKUP($C106&amp;"-"&amp;BD$4,'05市民生活実感調査'!$A$3:$BC$218,COLUMN('05市民生活実感調査'!$O:$O),FALSE),"-")</f>
        <v>-</v>
      </c>
      <c r="BE106" s="536" t="str">
        <f t="shared" si="363"/>
        <v>c</v>
      </c>
      <c r="BF106" s="37" t="str">
        <f t="shared" si="450"/>
        <v/>
      </c>
      <c r="BG106" s="38" t="str">
        <f t="shared" si="451"/>
        <v/>
      </c>
      <c r="BH106" s="38" t="str">
        <f t="shared" si="452"/>
        <v/>
      </c>
      <c r="BI106" s="38">
        <f t="shared" si="453"/>
        <v>2</v>
      </c>
      <c r="BJ106" s="38" t="str">
        <f t="shared" si="454"/>
        <v/>
      </c>
      <c r="BK106" s="38" t="str">
        <f t="shared" si="455"/>
        <v/>
      </c>
      <c r="BL106" s="38" t="str">
        <f t="shared" si="456"/>
        <v/>
      </c>
      <c r="BM106" s="38" t="str">
        <f t="shared" si="457"/>
        <v/>
      </c>
      <c r="BN106" s="41">
        <f t="shared" si="458"/>
        <v>0.5</v>
      </c>
      <c r="BO106" s="275" t="s">
        <v>124</v>
      </c>
      <c r="BP106" s="161" t="s">
        <v>2240</v>
      </c>
      <c r="BQ106" s="586" t="str">
        <f>VLOOKUP(AB106&amp;BE106&amp;BO106,[25]プルダウン!$AC$2:$AD$71,2,FALSE)</f>
        <v>C</v>
      </c>
      <c r="BR106" s="587" t="str">
        <f>VLOOKUP(BQ106,プルダウン!$A$1:$B$6,2,FALSE)</f>
        <v>政策の目的がそこそこ達成されている</v>
      </c>
      <c r="BS106" s="11" t="s">
        <v>2516</v>
      </c>
      <c r="BT106" s="492" t="s">
        <v>2517</v>
      </c>
      <c r="BU106" s="161" t="s">
        <v>2518</v>
      </c>
      <c r="BV106" s="490"/>
      <c r="BW106" s="115" t="str">
        <f>VLOOKUP($A106&amp;"-"&amp;BW$4,'04施策の客観指標'!$A$4:$AU$1029,COLUMN('04施策の客観指標'!$AQ:$AQ),FALSE)</f>
        <v>-</v>
      </c>
      <c r="BX106" s="7" t="str">
        <f>VLOOKUP($A106&amp;"-"&amp;BX$4,'04施策の客観指標'!$A$4:$AU$1029,COLUMN('04施策の客観指標'!$AQ:$AQ),FALSE)</f>
        <v>-</v>
      </c>
      <c r="BY106" s="7" t="str">
        <f>VLOOKUP($A106&amp;"-"&amp;BY$4,'04施策の客観指標'!$A$4:$AU$1029,COLUMN('04施策の客観指標'!$AQ:$AQ),FALSE)</f>
        <v>-</v>
      </c>
      <c r="BZ106" s="7" t="str">
        <f>VLOOKUP($A106&amp;"-"&amp;BZ$4,'04施策の客観指標'!$A$4:$AU$1029,COLUMN('04施策の客観指標'!$AQ:$AQ),FALSE)</f>
        <v>-</v>
      </c>
      <c r="CA106" s="7" t="str">
        <f>VLOOKUP($A106&amp;"-"&amp;CA$4,'04施策の客観指標'!$A$4:$AU$1029,COLUMN('04施策の客観指標'!$AQ:$AQ),FALSE)</f>
        <v>-</v>
      </c>
      <c r="CB106" s="7" t="str">
        <f>VLOOKUP($A106&amp;"-"&amp;CB$4,'04施策の客観指標'!$A$4:$AU$1029,COLUMN('04施策の客観指標'!$AQ:$AQ),FALSE)</f>
        <v>-</v>
      </c>
      <c r="CC106" s="7" t="str">
        <f>VLOOKUP($A106&amp;"-"&amp;CC$4,'04施策の客観指標'!$A$4:$AU$1029,COLUMN('04施策の客観指標'!$AQ:$AQ),FALSE)</f>
        <v>-</v>
      </c>
      <c r="CD106" s="7" t="str">
        <f>VLOOKUP($A106&amp;"-"&amp;CD$4,'04施策の客観指標'!$A$4:$AU$1029,COLUMN('04施策の客観指標'!$AQ:$AQ),FALSE)</f>
        <v>-</v>
      </c>
      <c r="CE106" s="7" t="str">
        <f>VLOOKUP($A106&amp;"-"&amp;CE$4,'04施策の客観指標'!$A$4:$AU$1029,COLUMN('04施策の客観指標'!$AQ:$AQ),FALSE)</f>
        <v>-</v>
      </c>
      <c r="CF106" s="109" t="str">
        <f t="shared" si="364"/>
        <v>e</v>
      </c>
      <c r="CG106" s="37">
        <f>VLOOKUP($A106&amp;"-"&amp;BW$4,'04施策の客観指標'!$A$4:$AU$1029,COLUMN('04施策の客観指標'!$AU:$AU),FALSE)</f>
        <v>1</v>
      </c>
      <c r="CH106" s="38">
        <f>VLOOKUP($A106&amp;"-"&amp;BX$4,'04施策の客観指標'!$A$4:$AU$1029,COLUMN('04施策の客観指標'!$AU:$AU),FALSE)</f>
        <v>1</v>
      </c>
      <c r="CI106" s="38">
        <f>VLOOKUP($A106&amp;"-"&amp;BY$4,'04施策の客観指標'!$A$4:$AU$1029,COLUMN('04施策の客観指標'!$AU:$AU),FALSE)</f>
        <v>1</v>
      </c>
      <c r="CJ106" s="38" t="str">
        <f>VLOOKUP($A106&amp;"-"&amp;BZ$4,'04施策の客観指標'!$A$4:$AU$1029,COLUMN('04施策の客観指標'!$AU:$AU),FALSE)</f>
        <v>-</v>
      </c>
      <c r="CK106" s="38" t="str">
        <f>VLOOKUP($A106&amp;"-"&amp;CA$4,'04施策の客観指標'!$A$4:$AU$1029,COLUMN('04施策の客観指標'!$AU:$AU),FALSE)</f>
        <v>-</v>
      </c>
      <c r="CL106" s="38" t="str">
        <f>VLOOKUP($A106&amp;"-"&amp;CB$4,'04施策の客観指標'!$A$4:$AU$1029,COLUMN('04施策の客観指標'!$AU:$AU),FALSE)</f>
        <v>-</v>
      </c>
      <c r="CM106" s="38" t="str">
        <f>VLOOKUP($A106&amp;"-"&amp;CC$4,'04施策の客観指標'!$A$4:$AU$1029,COLUMN('04施策の客観指標'!$AU:$AU),FALSE)</f>
        <v>-</v>
      </c>
      <c r="CN106" s="38" t="str">
        <f>VLOOKUP($A106&amp;"-"&amp;CD$4,'04施策の客観指標'!$A$4:$AU$1029,COLUMN('04施策の客観指標'!$AU:$AU),FALSE)</f>
        <v>-</v>
      </c>
      <c r="CO106" s="38" t="str">
        <f>VLOOKUP($A106&amp;"-"&amp;CE$4,'04施策の客観指標'!$A$4:$AU$1029,COLUMN('04施策の客観指標'!$AU:$AU),FALSE)</f>
        <v>-</v>
      </c>
      <c r="CP106" s="82">
        <f t="shared" si="365"/>
        <v>3</v>
      </c>
      <c r="CQ106" s="37" t="str">
        <f t="shared" si="301"/>
        <v/>
      </c>
      <c r="CR106" s="38" t="str">
        <f t="shared" si="302"/>
        <v/>
      </c>
      <c r="CS106" s="38" t="str">
        <f t="shared" si="303"/>
        <v/>
      </c>
      <c r="CT106" s="38" t="str">
        <f t="shared" si="304"/>
        <v/>
      </c>
      <c r="CU106" s="38" t="str">
        <f t="shared" si="305"/>
        <v/>
      </c>
      <c r="CV106" s="38" t="str">
        <f t="shared" si="306"/>
        <v/>
      </c>
      <c r="CW106" s="38" t="str">
        <f t="shared" si="307"/>
        <v/>
      </c>
      <c r="CX106" s="38" t="str">
        <f t="shared" si="308"/>
        <v/>
      </c>
      <c r="CY106" s="38" t="str">
        <f t="shared" si="309"/>
        <v/>
      </c>
      <c r="CZ106" s="41">
        <f t="shared" si="366"/>
        <v>0</v>
      </c>
      <c r="DA106" s="37" t="str">
        <f>IF($K106="○",VLOOKUP($C106&amp;"-"&amp;DA$4,'05市民生活実感調査'!$A$3:$BC$218,COLUMN('05市民生活実感調査'!$Y:$Y),FALSE),"-")</f>
        <v>-</v>
      </c>
      <c r="DB106" s="38" t="str">
        <f>IF($L106="○",VLOOKUP($C106&amp;"-"&amp;DB$4,'05市民生活実感調査'!$A$3:$BC$218,COLUMN('05市民生活実感調査'!$Y:$Y),FALSE),"-")</f>
        <v>-</v>
      </c>
      <c r="DC106" s="38" t="str">
        <f>IF($M106="○",VLOOKUP($C106&amp;"-"&amp;DC$4,'05市民生活実感調査'!$A$3:$BC$218,COLUMN('05市民生活実感調査'!$Y:$Y),FALSE),"-")</f>
        <v>-</v>
      </c>
      <c r="DD106" s="38" t="str">
        <f>IF($N106="○",VLOOKUP($C106&amp;"-"&amp;DD$4,'05市民生活実感調査'!$A$3:$BC$218,COLUMN('05市民生活実感調査'!$Y:$Y),FALSE),"-")</f>
        <v>-</v>
      </c>
      <c r="DE106" s="38" t="str">
        <f>IF($O106="○",VLOOKUP($C106&amp;"-"&amp;DE$4,'05市民生活実感調査'!$A$3:$BC$218,COLUMN('05市民生活実感調査'!$Y:$Y),FALSE),"-")</f>
        <v>-</v>
      </c>
      <c r="DF106" s="38" t="str">
        <f>IF($P106="○",VLOOKUP($C106&amp;"-"&amp;DF$4,'05市民生活実感調査'!$A$3:$BC$218,COLUMN('05市民生活実感調査'!$Y:$Y),FALSE),"-")</f>
        <v>-</v>
      </c>
      <c r="DG106" s="38" t="str">
        <f>IF($Q106="○",VLOOKUP($C106&amp;"-"&amp;DG$4,'05市民生活実感調査'!$A$3:$BC$218,COLUMN('05市民生活実感調査'!$Y:$Y),FALSE),"-")</f>
        <v>-</v>
      </c>
      <c r="DH106" s="38" t="str">
        <f>IF($R106="○",VLOOKUP($C106&amp;"-"&amp;DH$4,'05市民生活実感調査'!$A$3:$BC$218,COLUMN('05市民生活実感調査'!$Y:$Y),FALSE),"-")</f>
        <v>-</v>
      </c>
      <c r="DI106" s="109" t="e">
        <f t="shared" si="367"/>
        <v>#DIV/0!</v>
      </c>
      <c r="DJ106" s="37" t="str">
        <f t="shared" si="368"/>
        <v/>
      </c>
      <c r="DK106" s="38" t="str">
        <f t="shared" si="310"/>
        <v/>
      </c>
      <c r="DL106" s="38" t="str">
        <f t="shared" si="311"/>
        <v/>
      </c>
      <c r="DM106" s="38" t="str">
        <f t="shared" si="312"/>
        <v/>
      </c>
      <c r="DN106" s="38" t="str">
        <f t="shared" si="313"/>
        <v/>
      </c>
      <c r="DO106" s="38" t="str">
        <f t="shared" si="314"/>
        <v/>
      </c>
      <c r="DP106" s="38" t="str">
        <f t="shared" si="315"/>
        <v/>
      </c>
      <c r="DQ106" s="38" t="str">
        <f t="shared" si="316"/>
        <v/>
      </c>
      <c r="DR106" s="41" t="e">
        <f t="shared" si="369"/>
        <v>#DIV/0!</v>
      </c>
      <c r="DS106" s="13" t="str">
        <f t="shared" si="370"/>
        <v>客観指標</v>
      </c>
      <c r="DT106" s="5" t="str">
        <f t="shared" si="371"/>
        <v>都市基盤を整備することが重要であるため，客観指標評価を重視する。</v>
      </c>
      <c r="DU106" s="108" t="e">
        <f>VLOOKUP(CF106&amp;DI106&amp;DS106,プルダウン!$AC$2:$AD$51,2,FALSE)</f>
        <v>#DIV/0!</v>
      </c>
      <c r="DV106" s="12" t="e">
        <f>VLOOKUP(DU106,プルダウン!$A$1:$B$6,2,FALSE)</f>
        <v>#DIV/0!</v>
      </c>
      <c r="DW106" s="11"/>
      <c r="DX106" s="12"/>
      <c r="DY106" s="22" t="s">
        <v>81</v>
      </c>
      <c r="DZ106" s="116"/>
      <c r="EA106" s="115" t="str">
        <f>VLOOKUP($A106&amp;"-"&amp;EA$4,'04施策の客観指標'!$A$4:$AU$1029,COLUMN('04施策の客観指標'!$AR:$AR),FALSE)</f>
        <v>-</v>
      </c>
      <c r="EB106" s="7" t="str">
        <f>VLOOKUP($A106&amp;"-"&amp;EB$4,'04施策の客観指標'!$A$4:$AU$1029,COLUMN('04施策の客観指標'!$AR:$AR),FALSE)</f>
        <v>-</v>
      </c>
      <c r="EC106" s="7" t="str">
        <f>VLOOKUP($A106&amp;"-"&amp;EC$4,'04施策の客観指標'!$A$4:$AU$1029,COLUMN('04施策の客観指標'!$AR:$AR),FALSE)</f>
        <v>-</v>
      </c>
      <c r="ED106" s="7" t="str">
        <f>VLOOKUP($A106&amp;"-"&amp;ED$4,'04施策の客観指標'!$A$4:$AU$1029,COLUMN('04施策の客観指標'!$AR:$AR),FALSE)</f>
        <v>-</v>
      </c>
      <c r="EE106" s="7" t="str">
        <f>VLOOKUP($A106&amp;"-"&amp;EE$4,'04施策の客観指標'!$A$4:$AU$1029,COLUMN('04施策の客観指標'!$AR:$AR),FALSE)</f>
        <v>-</v>
      </c>
      <c r="EF106" s="7" t="str">
        <f>VLOOKUP($A106&amp;"-"&amp;EF$4,'04施策の客観指標'!$A$4:$AU$1029,COLUMN('04施策の客観指標'!$AR:$AR),FALSE)</f>
        <v>-</v>
      </c>
      <c r="EG106" s="7" t="str">
        <f>VLOOKUP($A106&amp;"-"&amp;EG$4,'04施策の客観指標'!$A$4:$AU$1029,COLUMN('04施策の客観指標'!$AR:$AR),FALSE)</f>
        <v>-</v>
      </c>
      <c r="EH106" s="7" t="str">
        <f>VLOOKUP($A106&amp;"-"&amp;EH$4,'04施策の客観指標'!$A$4:$AU$1029,COLUMN('04施策の客観指標'!$AR:$AR),FALSE)</f>
        <v>-</v>
      </c>
      <c r="EI106" s="7" t="str">
        <f>VLOOKUP($A106&amp;"-"&amp;EI$4,'04施策の客観指標'!$A$4:$AU$1029,COLUMN('04施策の客観指標'!$AR:$AR),FALSE)</f>
        <v>-</v>
      </c>
      <c r="EJ106" s="109" t="str">
        <f t="shared" si="372"/>
        <v>e</v>
      </c>
      <c r="EK106" s="37">
        <f>VLOOKUP($A106&amp;"-"&amp;EA$4,'04施策の客観指標'!$A$4:$AU$1029,COLUMN('04施策の客観指標'!$AU:$AU),FALSE)</f>
        <v>1</v>
      </c>
      <c r="EL106" s="38">
        <f>VLOOKUP($A106&amp;"-"&amp;EB$4,'04施策の客観指標'!$A$4:$AU$1029,COLUMN('04施策の客観指標'!$AU:$AU),FALSE)</f>
        <v>1</v>
      </c>
      <c r="EM106" s="38">
        <f>VLOOKUP($A106&amp;"-"&amp;EC$4,'04施策の客観指標'!$A$4:$AU$1029,COLUMN('04施策の客観指標'!$AU:$AU),FALSE)</f>
        <v>1</v>
      </c>
      <c r="EN106" s="38" t="str">
        <f>VLOOKUP($A106&amp;"-"&amp;ED$4,'04施策の客観指標'!$A$4:$AU$1029,COLUMN('04施策の客観指標'!$AU:$AU),FALSE)</f>
        <v>-</v>
      </c>
      <c r="EO106" s="38" t="str">
        <f>VLOOKUP($A106&amp;"-"&amp;EE$4,'04施策の客観指標'!$A$4:$AU$1029,COLUMN('04施策の客観指標'!$AU:$AU),FALSE)</f>
        <v>-</v>
      </c>
      <c r="EP106" s="38" t="str">
        <f>VLOOKUP($A106&amp;"-"&amp;EF$4,'04施策の客観指標'!$A$4:$AU$1029,COLUMN('04施策の客観指標'!$AU:$AU),FALSE)</f>
        <v>-</v>
      </c>
      <c r="EQ106" s="38" t="str">
        <f>VLOOKUP($A106&amp;"-"&amp;EG$4,'04施策の客観指標'!$A$4:$AU$1029,COLUMN('04施策の客観指標'!$AU:$AU),FALSE)</f>
        <v>-</v>
      </c>
      <c r="ER106" s="38" t="str">
        <f>VLOOKUP($A106&amp;"-"&amp;EH$4,'04施策の客観指標'!$A$4:$AU$1029,COLUMN('04施策の客観指標'!$AU:$AU),FALSE)</f>
        <v>-</v>
      </c>
      <c r="ES106" s="38" t="str">
        <f>VLOOKUP($A106&amp;"-"&amp;EI$4,'04施策の客観指標'!$A$4:$AU$1029,COLUMN('04施策の客観指標'!$AU:$AU),FALSE)</f>
        <v>-</v>
      </c>
      <c r="ET106" s="82">
        <f t="shared" si="373"/>
        <v>3</v>
      </c>
      <c r="EU106" s="37" t="str">
        <f t="shared" si="374"/>
        <v/>
      </c>
      <c r="EV106" s="38" t="str">
        <f t="shared" si="317"/>
        <v/>
      </c>
      <c r="EW106" s="38" t="str">
        <f t="shared" si="318"/>
        <v/>
      </c>
      <c r="EX106" s="38" t="str">
        <f t="shared" si="319"/>
        <v/>
      </c>
      <c r="EY106" s="38" t="str">
        <f t="shared" si="320"/>
        <v/>
      </c>
      <c r="EZ106" s="38" t="str">
        <f t="shared" si="321"/>
        <v/>
      </c>
      <c r="FA106" s="38" t="str">
        <f t="shared" si="322"/>
        <v/>
      </c>
      <c r="FB106" s="38" t="str">
        <f t="shared" si="323"/>
        <v/>
      </c>
      <c r="FC106" s="38" t="str">
        <f t="shared" si="324"/>
        <v/>
      </c>
      <c r="FD106" s="41">
        <f t="shared" si="375"/>
        <v>0</v>
      </c>
      <c r="FE106" s="37" t="str">
        <f>IF($K106="○",VLOOKUP($C106&amp;"-"&amp;FE$4,'05市民生活実感調査'!$A$3:$BC$218,COLUMN('05市民生活実感調査'!$AI:$AI),FALSE),"-")</f>
        <v>-</v>
      </c>
      <c r="FF106" s="38" t="str">
        <f>IF($L106="○",VLOOKUP($C106&amp;"-"&amp;FF$4,'05市民生活実感調査'!$A$3:$BC$218,COLUMN('05市民生活実感調査'!$AI:$AI),FALSE),"-")</f>
        <v>-</v>
      </c>
      <c r="FG106" s="38" t="str">
        <f>IF($M106="○",VLOOKUP($C106&amp;"-"&amp;FG$4,'05市民生活実感調査'!$A$3:$BC$218,COLUMN('05市民生活実感調査'!$AI:$AI),FALSE),"-")</f>
        <v>-</v>
      </c>
      <c r="FH106" s="38" t="str">
        <f>IF($N106="○",VLOOKUP($C106&amp;"-"&amp;FH$4,'05市民生活実感調査'!$A$3:$BC$218,COLUMN('05市民生活実感調査'!$AI:$AI),FALSE),"-")</f>
        <v>-</v>
      </c>
      <c r="FI106" s="38" t="str">
        <f>IF($O106="○",VLOOKUP($C106&amp;"-"&amp;FI$4,'05市民生活実感調査'!$A$3:$BC$218,COLUMN('05市民生活実感調査'!$AI:$AI),FALSE),"-")</f>
        <v>-</v>
      </c>
      <c r="FJ106" s="38" t="str">
        <f>IF($P106="○",VLOOKUP($C106&amp;"-"&amp;FJ$4,'05市民生活実感調査'!$A$3:$BC$218,COLUMN('05市民生活実感調査'!$AI:$AI),FALSE),"-")</f>
        <v>-</v>
      </c>
      <c r="FK106" s="38" t="str">
        <f>IF($Q106="○",VLOOKUP($C106&amp;"-"&amp;FK$4,'05市民生活実感調査'!$A$3:$BC$218,COLUMN('05市民生活実感調査'!$AI:$AI),FALSE),"-")</f>
        <v>-</v>
      </c>
      <c r="FL106" s="38" t="str">
        <f>IF($R106="○",VLOOKUP($C106&amp;"-"&amp;FL$4,'05市民生活実感調査'!$A$3:$BC$218,COLUMN('05市民生活実感調査'!$AI:$AI),FALSE),"-")</f>
        <v>-</v>
      </c>
      <c r="FM106" s="109" t="e">
        <f t="shared" si="376"/>
        <v>#DIV/0!</v>
      </c>
      <c r="FN106" s="37" t="str">
        <f t="shared" si="377"/>
        <v/>
      </c>
      <c r="FO106" s="38" t="str">
        <f t="shared" si="325"/>
        <v/>
      </c>
      <c r="FP106" s="38" t="str">
        <f t="shared" si="326"/>
        <v/>
      </c>
      <c r="FQ106" s="38" t="str">
        <f t="shared" si="327"/>
        <v/>
      </c>
      <c r="FR106" s="38" t="str">
        <f t="shared" si="328"/>
        <v/>
      </c>
      <c r="FS106" s="38" t="str">
        <f t="shared" si="329"/>
        <v/>
      </c>
      <c r="FT106" s="38" t="str">
        <f t="shared" si="330"/>
        <v/>
      </c>
      <c r="FU106" s="38" t="str">
        <f t="shared" si="331"/>
        <v/>
      </c>
      <c r="FV106" s="41" t="e">
        <f t="shared" si="378"/>
        <v>#DIV/0!</v>
      </c>
      <c r="FW106" s="13" t="str">
        <f t="shared" si="379"/>
        <v>客観指標</v>
      </c>
      <c r="FX106" s="5" t="str">
        <f t="shared" si="380"/>
        <v>都市基盤を整備することが重要であるため，客観指標評価を重視する。</v>
      </c>
      <c r="FY106" s="108" t="e">
        <f>VLOOKUP(EJ106&amp;FM106&amp;FW106,プルダウン!$AC$2:$AD$51,2,FALSE)</f>
        <v>#DIV/0!</v>
      </c>
      <c r="FZ106" s="12" t="e">
        <f>VLOOKUP(FY106,プルダウン!$A$1:$B$6,2,FALSE)</f>
        <v>#DIV/0!</v>
      </c>
      <c r="GA106" s="11"/>
      <c r="GB106" s="12"/>
      <c r="GC106" s="22" t="s">
        <v>81</v>
      </c>
      <c r="GD106" s="116"/>
      <c r="GE106" s="115" t="str">
        <f>VLOOKUP($A106&amp;"-"&amp;GE$4,'04施策の客観指標'!$A$4:$AU$1029,COLUMN('04施策の客観指標'!$AS:$AS),FALSE)</f>
        <v>-</v>
      </c>
      <c r="GF106" s="7" t="str">
        <f>VLOOKUP($A106&amp;"-"&amp;GF$4,'04施策の客観指標'!$A$4:$AU$1029,COLUMN('04施策の客観指標'!$AS:$AS),FALSE)</f>
        <v>-</v>
      </c>
      <c r="GG106" s="7" t="str">
        <f>VLOOKUP($A106&amp;"-"&amp;GG$4,'04施策の客観指標'!$A$4:$AU$1029,COLUMN('04施策の客観指標'!$AS:$AS),FALSE)</f>
        <v>-</v>
      </c>
      <c r="GH106" s="7" t="str">
        <f>VLOOKUP($A106&amp;"-"&amp;GH$4,'04施策の客観指標'!$A$4:$AU$1029,COLUMN('04施策の客観指標'!$AS:$AS),FALSE)</f>
        <v>-</v>
      </c>
      <c r="GI106" s="7" t="str">
        <f>VLOOKUP($A106&amp;"-"&amp;GI$4,'04施策の客観指標'!$A$4:$AU$1029,COLUMN('04施策の客観指標'!$AS:$AS),FALSE)</f>
        <v>-</v>
      </c>
      <c r="GJ106" s="7" t="str">
        <f>VLOOKUP($A106&amp;"-"&amp;GJ$4,'04施策の客観指標'!$A$4:$AU$1029,COLUMN('04施策の客観指標'!$AS:$AS),FALSE)</f>
        <v>-</v>
      </c>
      <c r="GK106" s="7" t="str">
        <f>VLOOKUP($A106&amp;"-"&amp;GK$4,'04施策の客観指標'!$A$4:$AU$1029,COLUMN('04施策の客観指標'!$AS:$AS),FALSE)</f>
        <v>-</v>
      </c>
      <c r="GL106" s="7" t="str">
        <f>VLOOKUP($A106&amp;"-"&amp;GL$4,'04施策の客観指標'!$A$4:$AU$1029,COLUMN('04施策の客観指標'!$AS:$AS),FALSE)</f>
        <v>-</v>
      </c>
      <c r="GM106" s="7" t="str">
        <f>VLOOKUP($A106&amp;"-"&amp;GM$4,'04施策の客観指標'!$A$4:$AU$1029,COLUMN('04施策の客観指標'!$AS:$AS),FALSE)</f>
        <v>-</v>
      </c>
      <c r="GN106" s="109" t="str">
        <f t="shared" si="381"/>
        <v>e</v>
      </c>
      <c r="GO106" s="37">
        <f>VLOOKUP($A106&amp;"-"&amp;GE$4,'04施策の客観指標'!$A$4:$AU$1029,COLUMN('04施策の客観指標'!$AU:$AU),FALSE)</f>
        <v>1</v>
      </c>
      <c r="GP106" s="38">
        <f>VLOOKUP($A106&amp;"-"&amp;GF$4,'04施策の客観指標'!$A$4:$AU$1029,COLUMN('04施策の客観指標'!$AU:$AU),FALSE)</f>
        <v>1</v>
      </c>
      <c r="GQ106" s="38">
        <f>VLOOKUP($A106&amp;"-"&amp;GG$4,'04施策の客観指標'!$A$4:$AU$1029,COLUMN('04施策の客観指標'!$AU:$AU),FALSE)</f>
        <v>1</v>
      </c>
      <c r="GR106" s="38" t="str">
        <f>VLOOKUP($A106&amp;"-"&amp;GH$4,'04施策の客観指標'!$A$4:$AU$1029,COLUMN('04施策の客観指標'!$AU:$AU),FALSE)</f>
        <v>-</v>
      </c>
      <c r="GS106" s="38" t="str">
        <f>VLOOKUP($A106&amp;"-"&amp;GI$4,'04施策の客観指標'!$A$4:$AU$1029,COLUMN('04施策の客観指標'!$AU:$AU),FALSE)</f>
        <v>-</v>
      </c>
      <c r="GT106" s="38" t="str">
        <f>VLOOKUP($A106&amp;"-"&amp;GJ$4,'04施策の客観指標'!$A$4:$AU$1029,COLUMN('04施策の客観指標'!$AU:$AU),FALSE)</f>
        <v>-</v>
      </c>
      <c r="GU106" s="38" t="str">
        <f>VLOOKUP($A106&amp;"-"&amp;GK$4,'04施策の客観指標'!$A$4:$AU$1029,COLUMN('04施策の客観指標'!$AU:$AU),FALSE)</f>
        <v>-</v>
      </c>
      <c r="GV106" s="38" t="str">
        <f>VLOOKUP($A106&amp;"-"&amp;GL$4,'04施策の客観指標'!$A$4:$AU$1029,COLUMN('04施策の客観指標'!$AU:$AU),FALSE)</f>
        <v>-</v>
      </c>
      <c r="GW106" s="38" t="str">
        <f>VLOOKUP($A106&amp;"-"&amp;GM$4,'04施策の客観指標'!$A$4:$AU$1029,COLUMN('04施策の客観指標'!$AU:$AU),FALSE)</f>
        <v>-</v>
      </c>
      <c r="GX106" s="82">
        <f t="shared" si="382"/>
        <v>3</v>
      </c>
      <c r="GY106" s="37" t="str">
        <f t="shared" si="383"/>
        <v/>
      </c>
      <c r="GZ106" s="38" t="str">
        <f t="shared" si="332"/>
        <v/>
      </c>
      <c r="HA106" s="38" t="str">
        <f t="shared" si="333"/>
        <v/>
      </c>
      <c r="HB106" s="38" t="str">
        <f t="shared" si="334"/>
        <v/>
      </c>
      <c r="HC106" s="38" t="str">
        <f t="shared" si="335"/>
        <v/>
      </c>
      <c r="HD106" s="38" t="str">
        <f t="shared" si="336"/>
        <v/>
      </c>
      <c r="HE106" s="38" t="str">
        <f t="shared" si="337"/>
        <v/>
      </c>
      <c r="HF106" s="38" t="str">
        <f t="shared" si="338"/>
        <v/>
      </c>
      <c r="HG106" s="38" t="str">
        <f t="shared" si="339"/>
        <v/>
      </c>
      <c r="HH106" s="41">
        <f t="shared" si="384"/>
        <v>0</v>
      </c>
      <c r="HI106" s="37" t="str">
        <f>IF($K106="○",VLOOKUP($C106&amp;"-"&amp;HI$4,'05市民生活実感調査'!$A$3:$BC$218,COLUMN('05市民生活実感調査'!$AS:$AS),FALSE),"-")</f>
        <v>-</v>
      </c>
      <c r="HJ106" s="38" t="str">
        <f>IF($L106="○",VLOOKUP($C106&amp;"-"&amp;HJ$4,'05市民生活実感調査'!$A$3:$BC$218,COLUMN('05市民生活実感調査'!$AS:$AS),FALSE),"-")</f>
        <v>-</v>
      </c>
      <c r="HK106" s="38" t="str">
        <f>IF($M106="○",VLOOKUP($C106&amp;"-"&amp;HK$4,'05市民生活実感調査'!$A$3:$BC$218,COLUMN('05市民生活実感調査'!$AS:$AS),FALSE),"-")</f>
        <v>-</v>
      </c>
      <c r="HL106" s="38" t="str">
        <f>IF($N106="○",VLOOKUP($C106&amp;"-"&amp;HL$4,'05市民生活実感調査'!$A$3:$BC$218,COLUMN('05市民生活実感調査'!$AS:$AS),FALSE),"-")</f>
        <v>-</v>
      </c>
      <c r="HM106" s="38" t="str">
        <f>IF($O106="○",VLOOKUP($C106&amp;"-"&amp;HM$4,'05市民生活実感調査'!$A$3:$BC$218,COLUMN('05市民生活実感調査'!$AS:$AS),FALSE),"-")</f>
        <v>-</v>
      </c>
      <c r="HN106" s="38" t="str">
        <f>IF($P106="○",VLOOKUP($C106&amp;"-"&amp;HN$4,'05市民生活実感調査'!$A$3:$BC$218,COLUMN('05市民生活実感調査'!$AS:$AS),FALSE),"-")</f>
        <v>-</v>
      </c>
      <c r="HO106" s="38" t="str">
        <f>IF($Q106="○",VLOOKUP($C106&amp;"-"&amp;HO$4,'05市民生活実感調査'!$A$3:$BC$218,COLUMN('05市民生活実感調査'!$AS:$AS),FALSE),"-")</f>
        <v>-</v>
      </c>
      <c r="HP106" s="38" t="str">
        <f>IF($R106="○",VLOOKUP($C106&amp;"-"&amp;HP$4,'05市民生活実感調査'!$A$3:$BC$218,COLUMN('05市民生活実感調査'!$AS:$AS),FALSE),"-")</f>
        <v>-</v>
      </c>
      <c r="HQ106" s="109" t="e">
        <f t="shared" si="385"/>
        <v>#DIV/0!</v>
      </c>
      <c r="HR106" s="37" t="str">
        <f t="shared" si="386"/>
        <v/>
      </c>
      <c r="HS106" s="38" t="str">
        <f t="shared" si="340"/>
        <v/>
      </c>
      <c r="HT106" s="38" t="str">
        <f t="shared" si="341"/>
        <v/>
      </c>
      <c r="HU106" s="38" t="str">
        <f t="shared" si="342"/>
        <v/>
      </c>
      <c r="HV106" s="38" t="str">
        <f t="shared" si="343"/>
        <v/>
      </c>
      <c r="HW106" s="38" t="str">
        <f t="shared" si="344"/>
        <v/>
      </c>
      <c r="HX106" s="38" t="str">
        <f t="shared" si="345"/>
        <v/>
      </c>
      <c r="HY106" s="38" t="str">
        <f t="shared" si="346"/>
        <v/>
      </c>
      <c r="HZ106" s="41" t="e">
        <f t="shared" si="387"/>
        <v>#DIV/0!</v>
      </c>
      <c r="IA106" s="13" t="str">
        <f t="shared" si="388"/>
        <v>客観指標</v>
      </c>
      <c r="IB106" s="5" t="str">
        <f t="shared" si="389"/>
        <v>都市基盤を整備することが重要であるため，客観指標評価を重視する。</v>
      </c>
      <c r="IC106" s="108" t="e">
        <f>VLOOKUP(GN106&amp;HQ106&amp;IA106,プルダウン!$AC$2:$AD$51,2,FALSE)</f>
        <v>#DIV/0!</v>
      </c>
      <c r="ID106" s="12" t="e">
        <f>VLOOKUP(IC106,プルダウン!$A$1:$B$6,2,FALSE)</f>
        <v>#DIV/0!</v>
      </c>
      <c r="IE106" s="11"/>
      <c r="IF106" s="12"/>
      <c r="IG106" s="22" t="s">
        <v>81</v>
      </c>
      <c r="IH106" s="116"/>
      <c r="II106" s="115" t="str">
        <f>VLOOKUP($A106&amp;"-"&amp;II$4,'04施策の客観指標'!$A$4:$AU$1029,COLUMN('04施策の客観指標'!$AT:$AT),FALSE)</f>
        <v>-</v>
      </c>
      <c r="IJ106" s="7" t="str">
        <f>VLOOKUP($A106&amp;"-"&amp;IJ$4,'04施策の客観指標'!$A$4:$AU$1029,COLUMN('04施策の客観指標'!$AT:$AT),FALSE)</f>
        <v>-</v>
      </c>
      <c r="IK106" s="7" t="str">
        <f>VLOOKUP($A106&amp;"-"&amp;IK$4,'04施策の客観指標'!$A$4:$AU$1029,COLUMN('04施策の客観指標'!$AT:$AT),FALSE)</f>
        <v>-</v>
      </c>
      <c r="IL106" s="7" t="str">
        <f>VLOOKUP($A106&amp;"-"&amp;IL$4,'04施策の客観指標'!$A$4:$AU$1029,COLUMN('04施策の客観指標'!$AT:$AT),FALSE)</f>
        <v>-</v>
      </c>
      <c r="IM106" s="7" t="str">
        <f>VLOOKUP($A106&amp;"-"&amp;IM$4,'04施策の客観指標'!$A$4:$AU$1029,COLUMN('04施策の客観指標'!$AT:$AT),FALSE)</f>
        <v>-</v>
      </c>
      <c r="IN106" s="7" t="str">
        <f>VLOOKUP($A106&amp;"-"&amp;IN$4,'04施策の客観指標'!$A$4:$AU$1029,COLUMN('04施策の客観指標'!$AT:$AT),FALSE)</f>
        <v>-</v>
      </c>
      <c r="IO106" s="7" t="str">
        <f>VLOOKUP($A106&amp;"-"&amp;IO$4,'04施策の客観指標'!$A$4:$AU$1029,COLUMN('04施策の客観指標'!$AT:$AT),FALSE)</f>
        <v>-</v>
      </c>
      <c r="IP106" s="7" t="str">
        <f>VLOOKUP($A106&amp;"-"&amp;IP$4,'04施策の客観指標'!$A$4:$AU$1029,COLUMN('04施策の客観指標'!$AT:$AT),FALSE)</f>
        <v>-</v>
      </c>
      <c r="IQ106" s="7" t="str">
        <f>VLOOKUP($A106&amp;"-"&amp;IQ$4,'04施策の客観指標'!$A$4:$AU$1029,COLUMN('04施策の客観指標'!$AT:$AT),FALSE)</f>
        <v>-</v>
      </c>
      <c r="IR106" s="109" t="str">
        <f t="shared" si="390"/>
        <v>e</v>
      </c>
      <c r="IS106" s="37">
        <f>VLOOKUP($A106&amp;"-"&amp;II$4,'04施策の客観指標'!$A$4:$AU$1029,COLUMN('04施策の客観指標'!$AU:$AU),FALSE)</f>
        <v>1</v>
      </c>
      <c r="IT106" s="38">
        <f>VLOOKUP($A106&amp;"-"&amp;IJ$4,'04施策の客観指標'!$A$4:$AU$1029,COLUMN('04施策の客観指標'!$AU:$AU),FALSE)</f>
        <v>1</v>
      </c>
      <c r="IU106" s="38">
        <f>VLOOKUP($A106&amp;"-"&amp;IK$4,'04施策の客観指標'!$A$4:$AU$1029,COLUMN('04施策の客観指標'!$AU:$AU),FALSE)</f>
        <v>1</v>
      </c>
      <c r="IV106" s="38" t="str">
        <f>VLOOKUP($A106&amp;"-"&amp;IL$4,'04施策の客観指標'!$A$4:$AU$1029,COLUMN('04施策の客観指標'!$AU:$AU),FALSE)</f>
        <v>-</v>
      </c>
      <c r="IW106" s="38" t="str">
        <f>VLOOKUP($A106&amp;"-"&amp;IM$4,'04施策の客観指標'!$A$4:$AU$1029,COLUMN('04施策の客観指標'!$AU:$AU),FALSE)</f>
        <v>-</v>
      </c>
      <c r="IX106" s="38" t="str">
        <f>VLOOKUP($A106&amp;"-"&amp;IN$4,'04施策の客観指標'!$A$4:$AU$1029,COLUMN('04施策の客観指標'!$AU:$AU),FALSE)</f>
        <v>-</v>
      </c>
      <c r="IY106" s="38" t="str">
        <f>VLOOKUP($A106&amp;"-"&amp;IO$4,'04施策の客観指標'!$A$4:$AU$1029,COLUMN('04施策の客観指標'!$AU:$AU),FALSE)</f>
        <v>-</v>
      </c>
      <c r="IZ106" s="38" t="str">
        <f>VLOOKUP($A106&amp;"-"&amp;IP$4,'04施策の客観指標'!$A$4:$AU$1029,COLUMN('04施策の客観指標'!$AU:$AU),FALSE)</f>
        <v>-</v>
      </c>
      <c r="JA106" s="38" t="str">
        <f>VLOOKUP($A106&amp;"-"&amp;IQ$4,'04施策の客観指標'!$A$4:$AU$1029,COLUMN('04施策の客観指標'!$AU:$AU),FALSE)</f>
        <v>-</v>
      </c>
      <c r="JB106" s="82">
        <f t="shared" si="391"/>
        <v>3</v>
      </c>
      <c r="JC106" s="37" t="str">
        <f t="shared" si="392"/>
        <v/>
      </c>
      <c r="JD106" s="38" t="str">
        <f t="shared" si="347"/>
        <v/>
      </c>
      <c r="JE106" s="38" t="str">
        <f t="shared" si="348"/>
        <v/>
      </c>
      <c r="JF106" s="38" t="str">
        <f t="shared" si="349"/>
        <v/>
      </c>
      <c r="JG106" s="38" t="str">
        <f t="shared" si="350"/>
        <v/>
      </c>
      <c r="JH106" s="38" t="str">
        <f t="shared" si="351"/>
        <v/>
      </c>
      <c r="JI106" s="38" t="str">
        <f t="shared" si="352"/>
        <v/>
      </c>
      <c r="JJ106" s="38" t="str">
        <f t="shared" si="353"/>
        <v/>
      </c>
      <c r="JK106" s="38" t="str">
        <f t="shared" si="354"/>
        <v/>
      </c>
      <c r="JL106" s="41">
        <f t="shared" si="393"/>
        <v>0</v>
      </c>
      <c r="JM106" s="37" t="str">
        <f>IF($K106="○",VLOOKUP($C106&amp;"-"&amp;JM$4,'05市民生活実感調査'!$A$3:$BC$218,COLUMN('05市民生活実感調査'!$BC:$BC),FALSE),"-")</f>
        <v>-</v>
      </c>
      <c r="JN106" s="38" t="str">
        <f>IF($L106="○",VLOOKUP($C106&amp;"-"&amp;JN$4,'05市民生活実感調査'!$A$3:$BC$218,COLUMN('05市民生活実感調査'!$BC:$BC),FALSE),"-")</f>
        <v>-</v>
      </c>
      <c r="JO106" s="38" t="str">
        <f>IF($M106="○",VLOOKUP($C106&amp;"-"&amp;JO$4,'05市民生活実感調査'!$A$3:$BC$218,COLUMN('05市民生活実感調査'!$BC:$BC),FALSE),"-")</f>
        <v>-</v>
      </c>
      <c r="JP106" s="38" t="str">
        <f>IF($N106="○",VLOOKUP($C106&amp;"-"&amp;JP$4,'05市民生活実感調査'!$A$3:$BC$218,COLUMN('05市民生活実感調査'!$BC:$BC),FALSE),"-")</f>
        <v>-</v>
      </c>
      <c r="JQ106" s="38" t="str">
        <f>IF($O106="○",VLOOKUP($C106&amp;"-"&amp;JQ$4,'05市民生活実感調査'!$A$3:$BC$218,COLUMN('05市民生活実感調査'!$BC:$BC),FALSE),"-")</f>
        <v>-</v>
      </c>
      <c r="JR106" s="38" t="str">
        <f>IF($P106="○",VLOOKUP($C106&amp;"-"&amp;JR$4,'05市民生活実感調査'!$A$3:$BC$218,COLUMN('05市民生活実感調査'!$BC:$BC),FALSE),"-")</f>
        <v>-</v>
      </c>
      <c r="JS106" s="38" t="str">
        <f>IF($Q106="○",VLOOKUP($C106&amp;"-"&amp;JS$4,'05市民生活実感調査'!$A$3:$BC$218,COLUMN('05市民生活実感調査'!$BC:$BC),FALSE),"-")</f>
        <v>-</v>
      </c>
      <c r="JT106" s="38" t="str">
        <f>IF($R106="○",VLOOKUP($C106&amp;"-"&amp;JT$4,'05市民生活実感調査'!$A$3:$BC$218,COLUMN('05市民生活実感調査'!$BC:$BC),FALSE),"-")</f>
        <v>-</v>
      </c>
      <c r="JU106" s="109" t="e">
        <f t="shared" si="394"/>
        <v>#DIV/0!</v>
      </c>
      <c r="JV106" s="37" t="str">
        <f t="shared" si="395"/>
        <v/>
      </c>
      <c r="JW106" s="38" t="str">
        <f t="shared" si="355"/>
        <v/>
      </c>
      <c r="JX106" s="38" t="str">
        <f t="shared" si="356"/>
        <v/>
      </c>
      <c r="JY106" s="38" t="str">
        <f t="shared" si="357"/>
        <v/>
      </c>
      <c r="JZ106" s="38" t="str">
        <f t="shared" si="358"/>
        <v/>
      </c>
      <c r="KA106" s="38" t="str">
        <f t="shared" si="359"/>
        <v/>
      </c>
      <c r="KB106" s="38" t="str">
        <f t="shared" si="360"/>
        <v/>
      </c>
      <c r="KC106" s="38" t="str">
        <f t="shared" si="361"/>
        <v/>
      </c>
      <c r="KD106" s="41" t="e">
        <f t="shared" si="396"/>
        <v>#DIV/0!</v>
      </c>
      <c r="KE106" s="13" t="str">
        <f t="shared" si="397"/>
        <v>客観指標</v>
      </c>
      <c r="KF106" s="5" t="str">
        <f t="shared" si="398"/>
        <v>都市基盤を整備することが重要であるため，客観指標評価を重視する。</v>
      </c>
      <c r="KG106" s="108" t="e">
        <f>VLOOKUP(IR106&amp;JU106&amp;KE106,プルダウン!$AC$2:$AD$51,2,FALSE)</f>
        <v>#DIV/0!</v>
      </c>
      <c r="KH106" s="12" t="e">
        <f>VLOOKUP(KG106,プルダウン!$A$1:$B$6,2,FALSE)</f>
        <v>#DIV/0!</v>
      </c>
      <c r="KI106" s="11"/>
      <c r="KJ106" s="12"/>
      <c r="KK106" s="22" t="s">
        <v>81</v>
      </c>
      <c r="KL106" s="5"/>
    </row>
    <row r="107" spans="1:298" ht="409.6" customHeight="1">
      <c r="A107" s="18">
        <v>2504</v>
      </c>
      <c r="B107" s="5" t="s">
        <v>261</v>
      </c>
      <c r="C107" s="47">
        <f t="shared" si="439"/>
        <v>25</v>
      </c>
      <c r="D107" s="12" t="str">
        <f>IFERROR(VLOOKUP(C107,プルダウン!$L$2:$M$28,2,FALSE),"-")</f>
        <v>道と公園・緑</v>
      </c>
      <c r="E107" s="5"/>
      <c r="F107" s="11" t="s">
        <v>2126</v>
      </c>
      <c r="G107" s="20" t="s">
        <v>2512</v>
      </c>
      <c r="H107" s="11"/>
      <c r="I107" s="20"/>
      <c r="J107" s="5"/>
      <c r="K107" s="42" t="s">
        <v>85</v>
      </c>
      <c r="L107" s="43" t="s">
        <v>85</v>
      </c>
      <c r="M107" s="43" t="s">
        <v>85</v>
      </c>
      <c r="N107" s="43" t="s">
        <v>85</v>
      </c>
      <c r="O107" s="43" t="s">
        <v>392</v>
      </c>
      <c r="P107" s="43" t="s">
        <v>85</v>
      </c>
      <c r="Q107" s="43" t="s">
        <v>85</v>
      </c>
      <c r="R107" s="41" t="s">
        <v>85</v>
      </c>
      <c r="S107" s="546" t="str">
        <f>VLOOKUP($A107&amp;"-"&amp;S$4,'04施策の客観指標'!$A$4:$AU$1029,COLUMN('04施策の客観指標'!$AP:$AP),FALSE)</f>
        <v>a</v>
      </c>
      <c r="T107" s="528" t="str">
        <f>VLOOKUP($A107&amp;"-"&amp;T$4,'04施策の客観指標'!$A$4:$AU$1029,COLUMN('04施策の客観指標'!$AP:$AP),FALSE)</f>
        <v>a</v>
      </c>
      <c r="U107" s="528" t="str">
        <f>VLOOKUP($A107&amp;"-"&amp;U$4,'04施策の客観指標'!$A$4:$AU$1029,COLUMN('04施策の客観指標'!$AP:$AP),FALSE)</f>
        <v>-</v>
      </c>
      <c r="V107" s="528" t="str">
        <f>VLOOKUP($A107&amp;"-"&amp;V$4,'04施策の客観指標'!$A$4:$AU$1029,COLUMN('04施策の客観指標'!$AP:$AP),FALSE)</f>
        <v>-</v>
      </c>
      <c r="W107" s="528" t="str">
        <f>VLOOKUP($A107&amp;"-"&amp;W$4,'04施策の客観指標'!$A$4:$AU$1029,COLUMN('04施策の客観指標'!$AP:$AP),FALSE)</f>
        <v>-</v>
      </c>
      <c r="X107" s="528" t="str">
        <f>VLOOKUP($A107&amp;"-"&amp;X$4,'04施策の客観指標'!$A$4:$AU$1029,COLUMN('04施策の客観指標'!$AP:$AP),FALSE)</f>
        <v>-</v>
      </c>
      <c r="Y107" s="528" t="str">
        <f>VLOOKUP($A107&amp;"-"&amp;Y$4,'04施策の客観指標'!$A$4:$AU$1029,COLUMN('04施策の客観指標'!$AP:$AP),FALSE)</f>
        <v>-</v>
      </c>
      <c r="Z107" s="528" t="str">
        <f>VLOOKUP($A107&amp;"-"&amp;Z$4,'04施策の客観指標'!$A$4:$AU$1029,COLUMN('04施策の客観指標'!$AP:$AP),FALSE)</f>
        <v>-</v>
      </c>
      <c r="AA107" s="529" t="str">
        <f>VLOOKUP($A107&amp;"-"&amp;AA$4,'04施策の客観指標'!$A$4:$AU$1029,COLUMN('04施策の客観指標'!$AP:$AP),FALSE)</f>
        <v>-</v>
      </c>
      <c r="AB107" s="547" t="str">
        <f t="shared" si="362"/>
        <v>a</v>
      </c>
      <c r="AC107" s="252">
        <f>VLOOKUP($A107&amp;"-"&amp;S$4,'04施策の客観指標'!$A$4:$AU$1029,COLUMN('04施策の客観指標'!$AU:$AU),FALSE)</f>
        <v>1</v>
      </c>
      <c r="AD107" s="38">
        <f>VLOOKUP($A107&amp;"-"&amp;T$4,'04施策の客観指標'!$A$4:$AU$1029,COLUMN('04施策の客観指標'!$AU:$AU),FALSE)</f>
        <v>1</v>
      </c>
      <c r="AE107" s="38" t="str">
        <f>VLOOKUP($A107&amp;"-"&amp;U$4,'04施策の客観指標'!$A$4:$AU$1029,COLUMN('04施策の客観指標'!$AU:$AU),FALSE)</f>
        <v>-</v>
      </c>
      <c r="AF107" s="38" t="str">
        <f>VLOOKUP($A107&amp;"-"&amp;V$4,'04施策の客観指標'!$A$4:$AU$1029,COLUMN('04施策の客観指標'!$AU:$AU),FALSE)</f>
        <v>-</v>
      </c>
      <c r="AG107" s="38" t="str">
        <f>VLOOKUP($A107&amp;"-"&amp;W$4,'04施策の客観指標'!$A$4:$AU$1029,COLUMN('04施策の客観指標'!$AU:$AU),FALSE)</f>
        <v>-</v>
      </c>
      <c r="AH107" s="38" t="str">
        <f>VLOOKUP($A107&amp;"-"&amp;X$4,'04施策の客観指標'!$A$4:$AU$1029,COLUMN('04施策の客観指標'!$AU:$AU),FALSE)</f>
        <v>-</v>
      </c>
      <c r="AI107" s="38" t="str">
        <f>VLOOKUP($A107&amp;"-"&amp;Y$4,'04施策の客観指標'!$A$4:$AU$1029,COLUMN('04施策の客観指標'!$AU:$AU),FALSE)</f>
        <v>-</v>
      </c>
      <c r="AJ107" s="38" t="str">
        <f>VLOOKUP($A107&amp;"-"&amp;Z$4,'04施策の客観指標'!$A$4:$AU$1029,COLUMN('04施策の客観指標'!$AU:$AU),FALSE)</f>
        <v>-</v>
      </c>
      <c r="AK107" s="38" t="str">
        <f>VLOOKUP($A107&amp;"-"&amp;AA$4,'04施策の客観指標'!$A$4:$AU$1029,COLUMN('04施策の客観指標'!$AU:$AU),FALSE)</f>
        <v>-</v>
      </c>
      <c r="AL107" s="82">
        <f t="shared" si="440"/>
        <v>2</v>
      </c>
      <c r="AM107" s="37">
        <f t="shared" si="441"/>
        <v>4</v>
      </c>
      <c r="AN107" s="38">
        <f t="shared" si="442"/>
        <v>4</v>
      </c>
      <c r="AO107" s="38" t="str">
        <f t="shared" si="443"/>
        <v/>
      </c>
      <c r="AP107" s="38" t="str">
        <f t="shared" si="444"/>
        <v/>
      </c>
      <c r="AQ107" s="38" t="str">
        <f t="shared" si="445"/>
        <v/>
      </c>
      <c r="AR107" s="38" t="str">
        <f t="shared" si="446"/>
        <v/>
      </c>
      <c r="AS107" s="38" t="str">
        <f t="shared" si="447"/>
        <v/>
      </c>
      <c r="AT107" s="38" t="str">
        <f t="shared" si="448"/>
        <v/>
      </c>
      <c r="AU107" s="253" t="str">
        <f t="shared" si="449"/>
        <v/>
      </c>
      <c r="AV107" s="81">
        <f t="shared" si="479"/>
        <v>1</v>
      </c>
      <c r="AW107" s="534" t="str">
        <f>IF($K107="○",VLOOKUP($C107&amp;"-"&amp;AW$4,'05市民生活実感調査'!$A$3:$BC$218,COLUMN('05市民生活実感調査'!$O:$O),FALSE),"-")</f>
        <v>-</v>
      </c>
      <c r="AX107" s="535" t="str">
        <f>IF($L107="○",VLOOKUP($C107&amp;"-"&amp;AX$4,'05市民生活実感調査'!$A$3:$BC$218,COLUMN('05市民生活実感調査'!$O:$O),FALSE),"-")</f>
        <v>-</v>
      </c>
      <c r="AY107" s="535" t="str">
        <f>IF($M107="○",VLOOKUP($C107&amp;"-"&amp;AY$4,'05市民生活実感調査'!$A$3:$BC$218,COLUMN('05市民生活実感調査'!$O:$O),FALSE),"-")</f>
        <v>-</v>
      </c>
      <c r="AZ107" s="535" t="str">
        <f>IF($N107="○",VLOOKUP($C107&amp;"-"&amp;AZ$4,'05市民生活実感調査'!$A$3:$BC$218,COLUMN('05市民生活実感調査'!$O:$O),FALSE),"-")</f>
        <v>-</v>
      </c>
      <c r="BA107" s="535" t="str">
        <f>IF($O107="○",VLOOKUP($C107&amp;"-"&amp;BA$4,'05市民生活実感調査'!$A$3:$BC$218,COLUMN('05市民生活実感調査'!$O:$O),FALSE),"-")</f>
        <v>b</v>
      </c>
      <c r="BB107" s="535" t="str">
        <f>IF($P107="○",VLOOKUP($C107&amp;"-"&amp;BB$4,'05市民生活実感調査'!$A$3:$BC$218,COLUMN('05市民生活実感調査'!$O:$O),FALSE),"-")</f>
        <v>-</v>
      </c>
      <c r="BC107" s="535" t="str">
        <f>IF($Q107="○",VLOOKUP($C107&amp;"-"&amp;BC$4,'05市民生活実感調査'!$A$3:$BC$218,COLUMN('05市民生活実感調査'!$O:$O),FALSE),"-")</f>
        <v>-</v>
      </c>
      <c r="BD107" s="535" t="str">
        <f>IF($R107="○",VLOOKUP($C107&amp;"-"&amp;BD$4,'05市民生活実感調査'!$A$3:$BC$218,COLUMN('05市民生活実感調査'!$O:$O),FALSE),"-")</f>
        <v>-</v>
      </c>
      <c r="BE107" s="536" t="str">
        <f t="shared" si="363"/>
        <v>b</v>
      </c>
      <c r="BF107" s="37" t="str">
        <f t="shared" si="450"/>
        <v/>
      </c>
      <c r="BG107" s="38" t="str">
        <f t="shared" si="451"/>
        <v/>
      </c>
      <c r="BH107" s="38" t="str">
        <f t="shared" si="452"/>
        <v/>
      </c>
      <c r="BI107" s="38" t="str">
        <f t="shared" si="453"/>
        <v/>
      </c>
      <c r="BJ107" s="38">
        <f t="shared" si="454"/>
        <v>3</v>
      </c>
      <c r="BK107" s="38" t="str">
        <f t="shared" si="455"/>
        <v/>
      </c>
      <c r="BL107" s="38" t="str">
        <f t="shared" si="456"/>
        <v/>
      </c>
      <c r="BM107" s="38" t="str">
        <f t="shared" si="457"/>
        <v/>
      </c>
      <c r="BN107" s="41">
        <f t="shared" si="458"/>
        <v>0.75</v>
      </c>
      <c r="BO107" s="275" t="s">
        <v>124</v>
      </c>
      <c r="BP107" s="161" t="s">
        <v>2514</v>
      </c>
      <c r="BQ107" s="586" t="str">
        <f>VLOOKUP(AB107&amp;BE107&amp;BO107,[25]プルダウン!$AC$2:$AD$71,2,FALSE)</f>
        <v>A</v>
      </c>
      <c r="BR107" s="587" t="str">
        <f>VLOOKUP(BQ107,プルダウン!$A$1:$B$6,2,FALSE)</f>
        <v>政策の目的が十分に達成されている</v>
      </c>
      <c r="BS107" s="11"/>
      <c r="BT107" s="12"/>
      <c r="BU107" s="161" t="s">
        <v>2263</v>
      </c>
      <c r="BV107" s="296" t="s">
        <v>2723</v>
      </c>
      <c r="BW107" s="115" t="str">
        <f>VLOOKUP($A107&amp;"-"&amp;BW$4,'04施策の客観指標'!$A$4:$AU$1029,COLUMN('04施策の客観指標'!$AQ:$AQ),FALSE)</f>
        <v>-</v>
      </c>
      <c r="BX107" s="7" t="str">
        <f>VLOOKUP($A107&amp;"-"&amp;BX$4,'04施策の客観指標'!$A$4:$AU$1029,COLUMN('04施策の客観指標'!$AQ:$AQ),FALSE)</f>
        <v>-</v>
      </c>
      <c r="BY107" s="7" t="str">
        <f>VLOOKUP($A107&amp;"-"&amp;BY$4,'04施策の客観指標'!$A$4:$AU$1029,COLUMN('04施策の客観指標'!$AQ:$AQ),FALSE)</f>
        <v>-</v>
      </c>
      <c r="BZ107" s="7" t="str">
        <f>VLOOKUP($A107&amp;"-"&amp;BZ$4,'04施策の客観指標'!$A$4:$AU$1029,COLUMN('04施策の客観指標'!$AQ:$AQ),FALSE)</f>
        <v>-</v>
      </c>
      <c r="CA107" s="7" t="str">
        <f>VLOOKUP($A107&amp;"-"&amp;CA$4,'04施策の客観指標'!$A$4:$AU$1029,COLUMN('04施策の客観指標'!$AQ:$AQ),FALSE)</f>
        <v>-</v>
      </c>
      <c r="CB107" s="7" t="str">
        <f>VLOOKUP($A107&amp;"-"&amp;CB$4,'04施策の客観指標'!$A$4:$AU$1029,COLUMN('04施策の客観指標'!$AQ:$AQ),FALSE)</f>
        <v>-</v>
      </c>
      <c r="CC107" s="7" t="str">
        <f>VLOOKUP($A107&amp;"-"&amp;CC$4,'04施策の客観指標'!$A$4:$AU$1029,COLUMN('04施策の客観指標'!$AQ:$AQ),FALSE)</f>
        <v>-</v>
      </c>
      <c r="CD107" s="7" t="str">
        <f>VLOOKUP($A107&amp;"-"&amp;CD$4,'04施策の客観指標'!$A$4:$AU$1029,COLUMN('04施策の客観指標'!$AQ:$AQ),FALSE)</f>
        <v>-</v>
      </c>
      <c r="CE107" s="7" t="str">
        <f>VLOOKUP($A107&amp;"-"&amp;CE$4,'04施策の客観指標'!$A$4:$AU$1029,COLUMN('04施策の客観指標'!$AQ:$AQ),FALSE)</f>
        <v>-</v>
      </c>
      <c r="CF107" s="109" t="str">
        <f t="shared" si="364"/>
        <v>e</v>
      </c>
      <c r="CG107" s="37">
        <f>VLOOKUP($A107&amp;"-"&amp;BW$4,'04施策の客観指標'!$A$4:$AU$1029,COLUMN('04施策の客観指標'!$AU:$AU),FALSE)</f>
        <v>1</v>
      </c>
      <c r="CH107" s="38">
        <f>VLOOKUP($A107&amp;"-"&amp;BX$4,'04施策の客観指標'!$A$4:$AU$1029,COLUMN('04施策の客観指標'!$AU:$AU),FALSE)</f>
        <v>1</v>
      </c>
      <c r="CI107" s="38" t="str">
        <f>VLOOKUP($A107&amp;"-"&amp;BY$4,'04施策の客観指標'!$A$4:$AU$1029,COLUMN('04施策の客観指標'!$AU:$AU),FALSE)</f>
        <v>-</v>
      </c>
      <c r="CJ107" s="38" t="str">
        <f>VLOOKUP($A107&amp;"-"&amp;BZ$4,'04施策の客観指標'!$A$4:$AU$1029,COLUMN('04施策の客観指標'!$AU:$AU),FALSE)</f>
        <v>-</v>
      </c>
      <c r="CK107" s="38" t="str">
        <f>VLOOKUP($A107&amp;"-"&amp;CA$4,'04施策の客観指標'!$A$4:$AU$1029,COLUMN('04施策の客観指標'!$AU:$AU),FALSE)</f>
        <v>-</v>
      </c>
      <c r="CL107" s="38" t="str">
        <f>VLOOKUP($A107&amp;"-"&amp;CB$4,'04施策の客観指標'!$A$4:$AU$1029,COLUMN('04施策の客観指標'!$AU:$AU),FALSE)</f>
        <v>-</v>
      </c>
      <c r="CM107" s="38" t="str">
        <f>VLOOKUP($A107&amp;"-"&amp;CC$4,'04施策の客観指標'!$A$4:$AU$1029,COLUMN('04施策の客観指標'!$AU:$AU),FALSE)</f>
        <v>-</v>
      </c>
      <c r="CN107" s="38" t="str">
        <f>VLOOKUP($A107&amp;"-"&amp;CD$4,'04施策の客観指標'!$A$4:$AU$1029,COLUMN('04施策の客観指標'!$AU:$AU),FALSE)</f>
        <v>-</v>
      </c>
      <c r="CO107" s="38" t="str">
        <f>VLOOKUP($A107&amp;"-"&amp;CE$4,'04施策の客観指標'!$A$4:$AU$1029,COLUMN('04施策の客観指標'!$AU:$AU),FALSE)</f>
        <v>-</v>
      </c>
      <c r="CP107" s="82">
        <f t="shared" si="365"/>
        <v>2</v>
      </c>
      <c r="CQ107" s="37" t="str">
        <f t="shared" si="301"/>
        <v/>
      </c>
      <c r="CR107" s="38" t="str">
        <f t="shared" si="302"/>
        <v/>
      </c>
      <c r="CS107" s="38" t="str">
        <f t="shared" si="303"/>
        <v/>
      </c>
      <c r="CT107" s="38" t="str">
        <f t="shared" si="304"/>
        <v/>
      </c>
      <c r="CU107" s="38" t="str">
        <f t="shared" si="305"/>
        <v/>
      </c>
      <c r="CV107" s="38" t="str">
        <f t="shared" si="306"/>
        <v/>
      </c>
      <c r="CW107" s="38" t="str">
        <f t="shared" si="307"/>
        <v/>
      </c>
      <c r="CX107" s="38" t="str">
        <f t="shared" si="308"/>
        <v/>
      </c>
      <c r="CY107" s="38" t="str">
        <f t="shared" si="309"/>
        <v/>
      </c>
      <c r="CZ107" s="41">
        <f t="shared" si="366"/>
        <v>0</v>
      </c>
      <c r="DA107" s="37" t="str">
        <f>IF($K107="○",VLOOKUP($C107&amp;"-"&amp;DA$4,'05市民生活実感調査'!$A$3:$BC$218,COLUMN('05市民生活実感調査'!$Y:$Y),FALSE),"-")</f>
        <v>-</v>
      </c>
      <c r="DB107" s="38" t="str">
        <f>IF($L107="○",VLOOKUP($C107&amp;"-"&amp;DB$4,'05市民生活実感調査'!$A$3:$BC$218,COLUMN('05市民生活実感調査'!$Y:$Y),FALSE),"-")</f>
        <v>-</v>
      </c>
      <c r="DC107" s="38" t="str">
        <f>IF($M107="○",VLOOKUP($C107&amp;"-"&amp;DC$4,'05市民生活実感調査'!$A$3:$BC$218,COLUMN('05市民生活実感調査'!$Y:$Y),FALSE),"-")</f>
        <v>-</v>
      </c>
      <c r="DD107" s="38" t="str">
        <f>IF($N107="○",VLOOKUP($C107&amp;"-"&amp;DD$4,'05市民生活実感調査'!$A$3:$BC$218,COLUMN('05市民生活実感調査'!$Y:$Y),FALSE),"-")</f>
        <v>-</v>
      </c>
      <c r="DE107" s="38" t="str">
        <f>IF($O107="○",VLOOKUP($C107&amp;"-"&amp;DE$4,'05市民生活実感調査'!$A$3:$BC$218,COLUMN('05市民生活実感調査'!$Y:$Y),FALSE),"-")</f>
        <v>-</v>
      </c>
      <c r="DF107" s="38" t="str">
        <f>IF($P107="○",VLOOKUP($C107&amp;"-"&amp;DF$4,'05市民生活実感調査'!$A$3:$BC$218,COLUMN('05市民生活実感調査'!$Y:$Y),FALSE),"-")</f>
        <v>-</v>
      </c>
      <c r="DG107" s="38" t="str">
        <f>IF($Q107="○",VLOOKUP($C107&amp;"-"&amp;DG$4,'05市民生活実感調査'!$A$3:$BC$218,COLUMN('05市民生活実感調査'!$Y:$Y),FALSE),"-")</f>
        <v>-</v>
      </c>
      <c r="DH107" s="38" t="str">
        <f>IF($R107="○",VLOOKUP($C107&amp;"-"&amp;DH$4,'05市民生活実感調査'!$A$3:$BC$218,COLUMN('05市民生活実感調査'!$Y:$Y),FALSE),"-")</f>
        <v>-</v>
      </c>
      <c r="DI107" s="109" t="e">
        <f t="shared" si="367"/>
        <v>#DIV/0!</v>
      </c>
      <c r="DJ107" s="37" t="str">
        <f t="shared" si="368"/>
        <v/>
      </c>
      <c r="DK107" s="38" t="str">
        <f t="shared" si="310"/>
        <v/>
      </c>
      <c r="DL107" s="38" t="str">
        <f t="shared" si="311"/>
        <v/>
      </c>
      <c r="DM107" s="38" t="str">
        <f t="shared" si="312"/>
        <v/>
      </c>
      <c r="DN107" s="38" t="str">
        <f t="shared" si="313"/>
        <v/>
      </c>
      <c r="DO107" s="38" t="str">
        <f t="shared" si="314"/>
        <v/>
      </c>
      <c r="DP107" s="38" t="str">
        <f t="shared" si="315"/>
        <v/>
      </c>
      <c r="DQ107" s="38" t="str">
        <f t="shared" si="316"/>
        <v/>
      </c>
      <c r="DR107" s="41" t="e">
        <f t="shared" si="369"/>
        <v>#DIV/0!</v>
      </c>
      <c r="DS107" s="13" t="str">
        <f t="shared" si="370"/>
        <v>客観指標</v>
      </c>
      <c r="DT107" s="5" t="str">
        <f t="shared" si="371"/>
        <v>この施策には，普段は目に見えない橋りょうの下部を中心に行われる老朽化修繕等が含まれ，市民に成果が実感されにくいため，客観指標評価を重視する。</v>
      </c>
      <c r="DU107" s="108" t="e">
        <f>VLOOKUP(CF107&amp;DI107&amp;DS107,プルダウン!$AC$2:$AD$51,2,FALSE)</f>
        <v>#DIV/0!</v>
      </c>
      <c r="DV107" s="12" t="e">
        <f>VLOOKUP(DU107,プルダウン!$A$1:$B$6,2,FALSE)</f>
        <v>#DIV/0!</v>
      </c>
      <c r="DW107" s="11"/>
      <c r="DX107" s="12"/>
      <c r="DY107" s="22" t="s">
        <v>81</v>
      </c>
      <c r="DZ107" s="116"/>
      <c r="EA107" s="115" t="str">
        <f>VLOOKUP($A107&amp;"-"&amp;EA$4,'04施策の客観指標'!$A$4:$AU$1029,COLUMN('04施策の客観指標'!$AR:$AR),FALSE)</f>
        <v>-</v>
      </c>
      <c r="EB107" s="7" t="str">
        <f>VLOOKUP($A107&amp;"-"&amp;EB$4,'04施策の客観指標'!$A$4:$AU$1029,COLUMN('04施策の客観指標'!$AR:$AR),FALSE)</f>
        <v>-</v>
      </c>
      <c r="EC107" s="7" t="str">
        <f>VLOOKUP($A107&amp;"-"&amp;EC$4,'04施策の客観指標'!$A$4:$AU$1029,COLUMN('04施策の客観指標'!$AR:$AR),FALSE)</f>
        <v>-</v>
      </c>
      <c r="ED107" s="7" t="str">
        <f>VLOOKUP($A107&amp;"-"&amp;ED$4,'04施策の客観指標'!$A$4:$AU$1029,COLUMN('04施策の客観指標'!$AR:$AR),FALSE)</f>
        <v>-</v>
      </c>
      <c r="EE107" s="7" t="str">
        <f>VLOOKUP($A107&amp;"-"&amp;EE$4,'04施策の客観指標'!$A$4:$AU$1029,COLUMN('04施策の客観指標'!$AR:$AR),FALSE)</f>
        <v>-</v>
      </c>
      <c r="EF107" s="7" t="str">
        <f>VLOOKUP($A107&amp;"-"&amp;EF$4,'04施策の客観指標'!$A$4:$AU$1029,COLUMN('04施策の客観指標'!$AR:$AR),FALSE)</f>
        <v>-</v>
      </c>
      <c r="EG107" s="7" t="str">
        <f>VLOOKUP($A107&amp;"-"&amp;EG$4,'04施策の客観指標'!$A$4:$AU$1029,COLUMN('04施策の客観指標'!$AR:$AR),FALSE)</f>
        <v>-</v>
      </c>
      <c r="EH107" s="7" t="str">
        <f>VLOOKUP($A107&amp;"-"&amp;EH$4,'04施策の客観指標'!$A$4:$AU$1029,COLUMN('04施策の客観指標'!$AR:$AR),FALSE)</f>
        <v>-</v>
      </c>
      <c r="EI107" s="7" t="str">
        <f>VLOOKUP($A107&amp;"-"&amp;EI$4,'04施策の客観指標'!$A$4:$AU$1029,COLUMN('04施策の客観指標'!$AR:$AR),FALSE)</f>
        <v>-</v>
      </c>
      <c r="EJ107" s="109" t="str">
        <f t="shared" si="372"/>
        <v>e</v>
      </c>
      <c r="EK107" s="37">
        <f>VLOOKUP($A107&amp;"-"&amp;EA$4,'04施策の客観指標'!$A$4:$AU$1029,COLUMN('04施策の客観指標'!$AU:$AU),FALSE)</f>
        <v>1</v>
      </c>
      <c r="EL107" s="38">
        <f>VLOOKUP($A107&amp;"-"&amp;EB$4,'04施策の客観指標'!$A$4:$AU$1029,COLUMN('04施策の客観指標'!$AU:$AU),FALSE)</f>
        <v>1</v>
      </c>
      <c r="EM107" s="38" t="str">
        <f>VLOOKUP($A107&amp;"-"&amp;EC$4,'04施策の客観指標'!$A$4:$AU$1029,COLUMN('04施策の客観指標'!$AU:$AU),FALSE)</f>
        <v>-</v>
      </c>
      <c r="EN107" s="38" t="str">
        <f>VLOOKUP($A107&amp;"-"&amp;ED$4,'04施策の客観指標'!$A$4:$AU$1029,COLUMN('04施策の客観指標'!$AU:$AU),FALSE)</f>
        <v>-</v>
      </c>
      <c r="EO107" s="38" t="str">
        <f>VLOOKUP($A107&amp;"-"&amp;EE$4,'04施策の客観指標'!$A$4:$AU$1029,COLUMN('04施策の客観指標'!$AU:$AU),FALSE)</f>
        <v>-</v>
      </c>
      <c r="EP107" s="38" t="str">
        <f>VLOOKUP($A107&amp;"-"&amp;EF$4,'04施策の客観指標'!$A$4:$AU$1029,COLUMN('04施策の客観指標'!$AU:$AU),FALSE)</f>
        <v>-</v>
      </c>
      <c r="EQ107" s="38" t="str">
        <f>VLOOKUP($A107&amp;"-"&amp;EG$4,'04施策の客観指標'!$A$4:$AU$1029,COLUMN('04施策の客観指標'!$AU:$AU),FALSE)</f>
        <v>-</v>
      </c>
      <c r="ER107" s="38" t="str">
        <f>VLOOKUP($A107&amp;"-"&amp;EH$4,'04施策の客観指標'!$A$4:$AU$1029,COLUMN('04施策の客観指標'!$AU:$AU),FALSE)</f>
        <v>-</v>
      </c>
      <c r="ES107" s="38" t="str">
        <f>VLOOKUP($A107&amp;"-"&amp;EI$4,'04施策の客観指標'!$A$4:$AU$1029,COLUMN('04施策の客観指標'!$AU:$AU),FALSE)</f>
        <v>-</v>
      </c>
      <c r="ET107" s="82">
        <f t="shared" si="373"/>
        <v>2</v>
      </c>
      <c r="EU107" s="37" t="str">
        <f t="shared" si="374"/>
        <v/>
      </c>
      <c r="EV107" s="38" t="str">
        <f t="shared" si="317"/>
        <v/>
      </c>
      <c r="EW107" s="38" t="str">
        <f t="shared" si="318"/>
        <v/>
      </c>
      <c r="EX107" s="38" t="str">
        <f t="shared" si="319"/>
        <v/>
      </c>
      <c r="EY107" s="38" t="str">
        <f t="shared" si="320"/>
        <v/>
      </c>
      <c r="EZ107" s="38" t="str">
        <f t="shared" si="321"/>
        <v/>
      </c>
      <c r="FA107" s="38" t="str">
        <f t="shared" si="322"/>
        <v/>
      </c>
      <c r="FB107" s="38" t="str">
        <f t="shared" si="323"/>
        <v/>
      </c>
      <c r="FC107" s="38" t="str">
        <f t="shared" si="324"/>
        <v/>
      </c>
      <c r="FD107" s="41">
        <f t="shared" si="375"/>
        <v>0</v>
      </c>
      <c r="FE107" s="37" t="str">
        <f>IF($K107="○",VLOOKUP($C107&amp;"-"&amp;FE$4,'05市民生活実感調査'!$A$3:$BC$218,COLUMN('05市民生活実感調査'!$AI:$AI),FALSE),"-")</f>
        <v>-</v>
      </c>
      <c r="FF107" s="38" t="str">
        <f>IF($L107="○",VLOOKUP($C107&amp;"-"&amp;FF$4,'05市民生活実感調査'!$A$3:$BC$218,COLUMN('05市民生活実感調査'!$AI:$AI),FALSE),"-")</f>
        <v>-</v>
      </c>
      <c r="FG107" s="38" t="str">
        <f>IF($M107="○",VLOOKUP($C107&amp;"-"&amp;FG$4,'05市民生活実感調査'!$A$3:$BC$218,COLUMN('05市民生活実感調査'!$AI:$AI),FALSE),"-")</f>
        <v>-</v>
      </c>
      <c r="FH107" s="38" t="str">
        <f>IF($N107="○",VLOOKUP($C107&amp;"-"&amp;FH$4,'05市民生活実感調査'!$A$3:$BC$218,COLUMN('05市民生活実感調査'!$AI:$AI),FALSE),"-")</f>
        <v>-</v>
      </c>
      <c r="FI107" s="38" t="str">
        <f>IF($O107="○",VLOOKUP($C107&amp;"-"&amp;FI$4,'05市民生活実感調査'!$A$3:$BC$218,COLUMN('05市民生活実感調査'!$AI:$AI),FALSE),"-")</f>
        <v>-</v>
      </c>
      <c r="FJ107" s="38" t="str">
        <f>IF($P107="○",VLOOKUP($C107&amp;"-"&amp;FJ$4,'05市民生活実感調査'!$A$3:$BC$218,COLUMN('05市民生活実感調査'!$AI:$AI),FALSE),"-")</f>
        <v>-</v>
      </c>
      <c r="FK107" s="38" t="str">
        <f>IF($Q107="○",VLOOKUP($C107&amp;"-"&amp;FK$4,'05市民生活実感調査'!$A$3:$BC$218,COLUMN('05市民生活実感調査'!$AI:$AI),FALSE),"-")</f>
        <v>-</v>
      </c>
      <c r="FL107" s="38" t="str">
        <f>IF($R107="○",VLOOKUP($C107&amp;"-"&amp;FL$4,'05市民生活実感調査'!$A$3:$BC$218,COLUMN('05市民生活実感調査'!$AI:$AI),FALSE),"-")</f>
        <v>-</v>
      </c>
      <c r="FM107" s="109" t="e">
        <f t="shared" si="376"/>
        <v>#DIV/0!</v>
      </c>
      <c r="FN107" s="37" t="str">
        <f t="shared" si="377"/>
        <v/>
      </c>
      <c r="FO107" s="38" t="str">
        <f t="shared" si="325"/>
        <v/>
      </c>
      <c r="FP107" s="38" t="str">
        <f t="shared" si="326"/>
        <v/>
      </c>
      <c r="FQ107" s="38" t="str">
        <f t="shared" si="327"/>
        <v/>
      </c>
      <c r="FR107" s="38" t="str">
        <f t="shared" si="328"/>
        <v/>
      </c>
      <c r="FS107" s="38" t="str">
        <f t="shared" si="329"/>
        <v/>
      </c>
      <c r="FT107" s="38" t="str">
        <f t="shared" si="330"/>
        <v/>
      </c>
      <c r="FU107" s="38" t="str">
        <f t="shared" si="331"/>
        <v/>
      </c>
      <c r="FV107" s="41" t="e">
        <f t="shared" si="378"/>
        <v>#DIV/0!</v>
      </c>
      <c r="FW107" s="13" t="str">
        <f t="shared" si="379"/>
        <v>客観指標</v>
      </c>
      <c r="FX107" s="5" t="str">
        <f t="shared" si="380"/>
        <v>この施策には，普段は目に見えない橋りょうの下部を中心に行われる老朽化修繕等が含まれ，市民に成果が実感されにくいため，客観指標評価を重視する。</v>
      </c>
      <c r="FY107" s="108" t="e">
        <f>VLOOKUP(EJ107&amp;FM107&amp;FW107,プルダウン!$AC$2:$AD$51,2,FALSE)</f>
        <v>#DIV/0!</v>
      </c>
      <c r="FZ107" s="12" t="e">
        <f>VLOOKUP(FY107,プルダウン!$A$1:$B$6,2,FALSE)</f>
        <v>#DIV/0!</v>
      </c>
      <c r="GA107" s="11"/>
      <c r="GB107" s="12"/>
      <c r="GC107" s="22" t="s">
        <v>81</v>
      </c>
      <c r="GD107" s="116"/>
      <c r="GE107" s="115" t="str">
        <f>VLOOKUP($A107&amp;"-"&amp;GE$4,'04施策の客観指標'!$A$4:$AU$1029,COLUMN('04施策の客観指標'!$AS:$AS),FALSE)</f>
        <v>-</v>
      </c>
      <c r="GF107" s="7" t="str">
        <f>VLOOKUP($A107&amp;"-"&amp;GF$4,'04施策の客観指標'!$A$4:$AU$1029,COLUMN('04施策の客観指標'!$AS:$AS),FALSE)</f>
        <v>-</v>
      </c>
      <c r="GG107" s="7" t="str">
        <f>VLOOKUP($A107&amp;"-"&amp;GG$4,'04施策の客観指標'!$A$4:$AU$1029,COLUMN('04施策の客観指標'!$AS:$AS),FALSE)</f>
        <v>-</v>
      </c>
      <c r="GH107" s="7" t="str">
        <f>VLOOKUP($A107&amp;"-"&amp;GH$4,'04施策の客観指標'!$A$4:$AU$1029,COLUMN('04施策の客観指標'!$AS:$AS),FALSE)</f>
        <v>-</v>
      </c>
      <c r="GI107" s="7" t="str">
        <f>VLOOKUP($A107&amp;"-"&amp;GI$4,'04施策の客観指標'!$A$4:$AU$1029,COLUMN('04施策の客観指標'!$AS:$AS),FALSE)</f>
        <v>-</v>
      </c>
      <c r="GJ107" s="7" t="str">
        <f>VLOOKUP($A107&amp;"-"&amp;GJ$4,'04施策の客観指標'!$A$4:$AU$1029,COLUMN('04施策の客観指標'!$AS:$AS),FALSE)</f>
        <v>-</v>
      </c>
      <c r="GK107" s="7" t="str">
        <f>VLOOKUP($A107&amp;"-"&amp;GK$4,'04施策の客観指標'!$A$4:$AU$1029,COLUMN('04施策の客観指標'!$AS:$AS),FALSE)</f>
        <v>-</v>
      </c>
      <c r="GL107" s="7" t="str">
        <f>VLOOKUP($A107&amp;"-"&amp;GL$4,'04施策の客観指標'!$A$4:$AU$1029,COLUMN('04施策の客観指標'!$AS:$AS),FALSE)</f>
        <v>-</v>
      </c>
      <c r="GM107" s="7" t="str">
        <f>VLOOKUP($A107&amp;"-"&amp;GM$4,'04施策の客観指標'!$A$4:$AU$1029,COLUMN('04施策の客観指標'!$AS:$AS),FALSE)</f>
        <v>-</v>
      </c>
      <c r="GN107" s="109" t="str">
        <f t="shared" si="381"/>
        <v>e</v>
      </c>
      <c r="GO107" s="37">
        <f>VLOOKUP($A107&amp;"-"&amp;GE$4,'04施策の客観指標'!$A$4:$AU$1029,COLUMN('04施策の客観指標'!$AU:$AU),FALSE)</f>
        <v>1</v>
      </c>
      <c r="GP107" s="38">
        <f>VLOOKUP($A107&amp;"-"&amp;GF$4,'04施策の客観指標'!$A$4:$AU$1029,COLUMN('04施策の客観指標'!$AU:$AU),FALSE)</f>
        <v>1</v>
      </c>
      <c r="GQ107" s="38" t="str">
        <f>VLOOKUP($A107&amp;"-"&amp;GG$4,'04施策の客観指標'!$A$4:$AU$1029,COLUMN('04施策の客観指標'!$AU:$AU),FALSE)</f>
        <v>-</v>
      </c>
      <c r="GR107" s="38" t="str">
        <f>VLOOKUP($A107&amp;"-"&amp;GH$4,'04施策の客観指標'!$A$4:$AU$1029,COLUMN('04施策の客観指標'!$AU:$AU),FALSE)</f>
        <v>-</v>
      </c>
      <c r="GS107" s="38" t="str">
        <f>VLOOKUP($A107&amp;"-"&amp;GI$4,'04施策の客観指標'!$A$4:$AU$1029,COLUMN('04施策の客観指標'!$AU:$AU),FALSE)</f>
        <v>-</v>
      </c>
      <c r="GT107" s="38" t="str">
        <f>VLOOKUP($A107&amp;"-"&amp;GJ$4,'04施策の客観指標'!$A$4:$AU$1029,COLUMN('04施策の客観指標'!$AU:$AU),FALSE)</f>
        <v>-</v>
      </c>
      <c r="GU107" s="38" t="str">
        <f>VLOOKUP($A107&amp;"-"&amp;GK$4,'04施策の客観指標'!$A$4:$AU$1029,COLUMN('04施策の客観指標'!$AU:$AU),FALSE)</f>
        <v>-</v>
      </c>
      <c r="GV107" s="38" t="str">
        <f>VLOOKUP($A107&amp;"-"&amp;GL$4,'04施策の客観指標'!$A$4:$AU$1029,COLUMN('04施策の客観指標'!$AU:$AU),FALSE)</f>
        <v>-</v>
      </c>
      <c r="GW107" s="38" t="str">
        <f>VLOOKUP($A107&amp;"-"&amp;GM$4,'04施策の客観指標'!$A$4:$AU$1029,COLUMN('04施策の客観指標'!$AU:$AU),FALSE)</f>
        <v>-</v>
      </c>
      <c r="GX107" s="82">
        <f t="shared" si="382"/>
        <v>2</v>
      </c>
      <c r="GY107" s="37" t="str">
        <f t="shared" si="383"/>
        <v/>
      </c>
      <c r="GZ107" s="38" t="str">
        <f t="shared" si="332"/>
        <v/>
      </c>
      <c r="HA107" s="38" t="str">
        <f t="shared" si="333"/>
        <v/>
      </c>
      <c r="HB107" s="38" t="str">
        <f t="shared" si="334"/>
        <v/>
      </c>
      <c r="HC107" s="38" t="str">
        <f t="shared" si="335"/>
        <v/>
      </c>
      <c r="HD107" s="38" t="str">
        <f t="shared" si="336"/>
        <v/>
      </c>
      <c r="HE107" s="38" t="str">
        <f t="shared" si="337"/>
        <v/>
      </c>
      <c r="HF107" s="38" t="str">
        <f t="shared" si="338"/>
        <v/>
      </c>
      <c r="HG107" s="38" t="str">
        <f t="shared" si="339"/>
        <v/>
      </c>
      <c r="HH107" s="41">
        <f t="shared" si="384"/>
        <v>0</v>
      </c>
      <c r="HI107" s="37" t="str">
        <f>IF($K107="○",VLOOKUP($C107&amp;"-"&amp;HI$4,'05市民生活実感調査'!$A$3:$BC$218,COLUMN('05市民生活実感調査'!$AS:$AS),FALSE),"-")</f>
        <v>-</v>
      </c>
      <c r="HJ107" s="38" t="str">
        <f>IF($L107="○",VLOOKUP($C107&amp;"-"&amp;HJ$4,'05市民生活実感調査'!$A$3:$BC$218,COLUMN('05市民生活実感調査'!$AS:$AS),FALSE),"-")</f>
        <v>-</v>
      </c>
      <c r="HK107" s="38" t="str">
        <f>IF($M107="○",VLOOKUP($C107&amp;"-"&amp;HK$4,'05市民生活実感調査'!$A$3:$BC$218,COLUMN('05市民生活実感調査'!$AS:$AS),FALSE),"-")</f>
        <v>-</v>
      </c>
      <c r="HL107" s="38" t="str">
        <f>IF($N107="○",VLOOKUP($C107&amp;"-"&amp;HL$4,'05市民生活実感調査'!$A$3:$BC$218,COLUMN('05市民生活実感調査'!$AS:$AS),FALSE),"-")</f>
        <v>-</v>
      </c>
      <c r="HM107" s="38" t="str">
        <f>IF($O107="○",VLOOKUP($C107&amp;"-"&amp;HM$4,'05市民生活実感調査'!$A$3:$BC$218,COLUMN('05市民生活実感調査'!$AS:$AS),FALSE),"-")</f>
        <v>-</v>
      </c>
      <c r="HN107" s="38" t="str">
        <f>IF($P107="○",VLOOKUP($C107&amp;"-"&amp;HN$4,'05市民生活実感調査'!$A$3:$BC$218,COLUMN('05市民生活実感調査'!$AS:$AS),FALSE),"-")</f>
        <v>-</v>
      </c>
      <c r="HO107" s="38" t="str">
        <f>IF($Q107="○",VLOOKUP($C107&amp;"-"&amp;HO$4,'05市民生活実感調査'!$A$3:$BC$218,COLUMN('05市民生活実感調査'!$AS:$AS),FALSE),"-")</f>
        <v>-</v>
      </c>
      <c r="HP107" s="38" t="str">
        <f>IF($R107="○",VLOOKUP($C107&amp;"-"&amp;HP$4,'05市民生活実感調査'!$A$3:$BC$218,COLUMN('05市民生活実感調査'!$AS:$AS),FALSE),"-")</f>
        <v>-</v>
      </c>
      <c r="HQ107" s="109" t="e">
        <f t="shared" si="385"/>
        <v>#DIV/0!</v>
      </c>
      <c r="HR107" s="37" t="str">
        <f t="shared" si="386"/>
        <v/>
      </c>
      <c r="HS107" s="38" t="str">
        <f t="shared" si="340"/>
        <v/>
      </c>
      <c r="HT107" s="38" t="str">
        <f t="shared" si="341"/>
        <v/>
      </c>
      <c r="HU107" s="38" t="str">
        <f t="shared" si="342"/>
        <v/>
      </c>
      <c r="HV107" s="38" t="str">
        <f t="shared" si="343"/>
        <v/>
      </c>
      <c r="HW107" s="38" t="str">
        <f t="shared" si="344"/>
        <v/>
      </c>
      <c r="HX107" s="38" t="str">
        <f t="shared" si="345"/>
        <v/>
      </c>
      <c r="HY107" s="38" t="str">
        <f t="shared" si="346"/>
        <v/>
      </c>
      <c r="HZ107" s="41" t="e">
        <f t="shared" si="387"/>
        <v>#DIV/0!</v>
      </c>
      <c r="IA107" s="13" t="str">
        <f t="shared" si="388"/>
        <v>客観指標</v>
      </c>
      <c r="IB107" s="5" t="str">
        <f t="shared" si="389"/>
        <v>この施策には，普段は目に見えない橋りょうの下部を中心に行われる老朽化修繕等が含まれ，市民に成果が実感されにくいため，客観指標評価を重視する。</v>
      </c>
      <c r="IC107" s="108" t="e">
        <f>VLOOKUP(GN107&amp;HQ107&amp;IA107,プルダウン!$AC$2:$AD$51,2,FALSE)</f>
        <v>#DIV/0!</v>
      </c>
      <c r="ID107" s="12" t="e">
        <f>VLOOKUP(IC107,プルダウン!$A$1:$B$6,2,FALSE)</f>
        <v>#DIV/0!</v>
      </c>
      <c r="IE107" s="11"/>
      <c r="IF107" s="12"/>
      <c r="IG107" s="22" t="s">
        <v>81</v>
      </c>
      <c r="IH107" s="116"/>
      <c r="II107" s="115" t="str">
        <f>VLOOKUP($A107&amp;"-"&amp;II$4,'04施策の客観指標'!$A$4:$AU$1029,COLUMN('04施策の客観指標'!$AT:$AT),FALSE)</f>
        <v>-</v>
      </c>
      <c r="IJ107" s="7" t="str">
        <f>VLOOKUP($A107&amp;"-"&amp;IJ$4,'04施策の客観指標'!$A$4:$AU$1029,COLUMN('04施策の客観指標'!$AT:$AT),FALSE)</f>
        <v>-</v>
      </c>
      <c r="IK107" s="7" t="str">
        <f>VLOOKUP($A107&amp;"-"&amp;IK$4,'04施策の客観指標'!$A$4:$AU$1029,COLUMN('04施策の客観指標'!$AT:$AT),FALSE)</f>
        <v>-</v>
      </c>
      <c r="IL107" s="7" t="str">
        <f>VLOOKUP($A107&amp;"-"&amp;IL$4,'04施策の客観指標'!$A$4:$AU$1029,COLUMN('04施策の客観指標'!$AT:$AT),FALSE)</f>
        <v>-</v>
      </c>
      <c r="IM107" s="7" t="str">
        <f>VLOOKUP($A107&amp;"-"&amp;IM$4,'04施策の客観指標'!$A$4:$AU$1029,COLUMN('04施策の客観指標'!$AT:$AT),FALSE)</f>
        <v>-</v>
      </c>
      <c r="IN107" s="7" t="str">
        <f>VLOOKUP($A107&amp;"-"&amp;IN$4,'04施策の客観指標'!$A$4:$AU$1029,COLUMN('04施策の客観指標'!$AT:$AT),FALSE)</f>
        <v>-</v>
      </c>
      <c r="IO107" s="7" t="str">
        <f>VLOOKUP($A107&amp;"-"&amp;IO$4,'04施策の客観指標'!$A$4:$AU$1029,COLUMN('04施策の客観指標'!$AT:$AT),FALSE)</f>
        <v>-</v>
      </c>
      <c r="IP107" s="7" t="str">
        <f>VLOOKUP($A107&amp;"-"&amp;IP$4,'04施策の客観指標'!$A$4:$AU$1029,COLUMN('04施策の客観指標'!$AT:$AT),FALSE)</f>
        <v>-</v>
      </c>
      <c r="IQ107" s="7" t="str">
        <f>VLOOKUP($A107&amp;"-"&amp;IQ$4,'04施策の客観指標'!$A$4:$AU$1029,COLUMN('04施策の客観指標'!$AT:$AT),FALSE)</f>
        <v>-</v>
      </c>
      <c r="IR107" s="109" t="str">
        <f t="shared" si="390"/>
        <v>e</v>
      </c>
      <c r="IS107" s="37">
        <f>VLOOKUP($A107&amp;"-"&amp;II$4,'04施策の客観指標'!$A$4:$AU$1029,COLUMN('04施策の客観指標'!$AU:$AU),FALSE)</f>
        <v>1</v>
      </c>
      <c r="IT107" s="38">
        <f>VLOOKUP($A107&amp;"-"&amp;IJ$4,'04施策の客観指標'!$A$4:$AU$1029,COLUMN('04施策の客観指標'!$AU:$AU),FALSE)</f>
        <v>1</v>
      </c>
      <c r="IU107" s="38" t="str">
        <f>VLOOKUP($A107&amp;"-"&amp;IK$4,'04施策の客観指標'!$A$4:$AU$1029,COLUMN('04施策の客観指標'!$AU:$AU),FALSE)</f>
        <v>-</v>
      </c>
      <c r="IV107" s="38" t="str">
        <f>VLOOKUP($A107&amp;"-"&amp;IL$4,'04施策の客観指標'!$A$4:$AU$1029,COLUMN('04施策の客観指標'!$AU:$AU),FALSE)</f>
        <v>-</v>
      </c>
      <c r="IW107" s="38" t="str">
        <f>VLOOKUP($A107&amp;"-"&amp;IM$4,'04施策の客観指標'!$A$4:$AU$1029,COLUMN('04施策の客観指標'!$AU:$AU),FALSE)</f>
        <v>-</v>
      </c>
      <c r="IX107" s="38" t="str">
        <f>VLOOKUP($A107&amp;"-"&amp;IN$4,'04施策の客観指標'!$A$4:$AU$1029,COLUMN('04施策の客観指標'!$AU:$AU),FALSE)</f>
        <v>-</v>
      </c>
      <c r="IY107" s="38" t="str">
        <f>VLOOKUP($A107&amp;"-"&amp;IO$4,'04施策の客観指標'!$A$4:$AU$1029,COLUMN('04施策の客観指標'!$AU:$AU),FALSE)</f>
        <v>-</v>
      </c>
      <c r="IZ107" s="38" t="str">
        <f>VLOOKUP($A107&amp;"-"&amp;IP$4,'04施策の客観指標'!$A$4:$AU$1029,COLUMN('04施策の客観指標'!$AU:$AU),FALSE)</f>
        <v>-</v>
      </c>
      <c r="JA107" s="38" t="str">
        <f>VLOOKUP($A107&amp;"-"&amp;IQ$4,'04施策の客観指標'!$A$4:$AU$1029,COLUMN('04施策の客観指標'!$AU:$AU),FALSE)</f>
        <v>-</v>
      </c>
      <c r="JB107" s="82">
        <f t="shared" si="391"/>
        <v>2</v>
      </c>
      <c r="JC107" s="37" t="str">
        <f t="shared" si="392"/>
        <v/>
      </c>
      <c r="JD107" s="38" t="str">
        <f t="shared" si="347"/>
        <v/>
      </c>
      <c r="JE107" s="38" t="str">
        <f t="shared" si="348"/>
        <v/>
      </c>
      <c r="JF107" s="38" t="str">
        <f t="shared" si="349"/>
        <v/>
      </c>
      <c r="JG107" s="38" t="str">
        <f t="shared" si="350"/>
        <v/>
      </c>
      <c r="JH107" s="38" t="str">
        <f t="shared" si="351"/>
        <v/>
      </c>
      <c r="JI107" s="38" t="str">
        <f t="shared" si="352"/>
        <v/>
      </c>
      <c r="JJ107" s="38" t="str">
        <f t="shared" si="353"/>
        <v/>
      </c>
      <c r="JK107" s="38" t="str">
        <f t="shared" si="354"/>
        <v/>
      </c>
      <c r="JL107" s="41">
        <f t="shared" si="393"/>
        <v>0</v>
      </c>
      <c r="JM107" s="37" t="str">
        <f>IF($K107="○",VLOOKUP($C107&amp;"-"&amp;JM$4,'05市民生活実感調査'!$A$3:$BC$218,COLUMN('05市民生活実感調査'!$BC:$BC),FALSE),"-")</f>
        <v>-</v>
      </c>
      <c r="JN107" s="38" t="str">
        <f>IF($L107="○",VLOOKUP($C107&amp;"-"&amp;JN$4,'05市民生活実感調査'!$A$3:$BC$218,COLUMN('05市民生活実感調査'!$BC:$BC),FALSE),"-")</f>
        <v>-</v>
      </c>
      <c r="JO107" s="38" t="str">
        <f>IF($M107="○",VLOOKUP($C107&amp;"-"&amp;JO$4,'05市民生活実感調査'!$A$3:$BC$218,COLUMN('05市民生活実感調査'!$BC:$BC),FALSE),"-")</f>
        <v>-</v>
      </c>
      <c r="JP107" s="38" t="str">
        <f>IF($N107="○",VLOOKUP($C107&amp;"-"&amp;JP$4,'05市民生活実感調査'!$A$3:$BC$218,COLUMN('05市民生活実感調査'!$BC:$BC),FALSE),"-")</f>
        <v>-</v>
      </c>
      <c r="JQ107" s="38" t="str">
        <f>IF($O107="○",VLOOKUP($C107&amp;"-"&amp;JQ$4,'05市民生活実感調査'!$A$3:$BC$218,COLUMN('05市民生活実感調査'!$BC:$BC),FALSE),"-")</f>
        <v>-</v>
      </c>
      <c r="JR107" s="38" t="str">
        <f>IF($P107="○",VLOOKUP($C107&amp;"-"&amp;JR$4,'05市民生活実感調査'!$A$3:$BC$218,COLUMN('05市民生活実感調査'!$BC:$BC),FALSE),"-")</f>
        <v>-</v>
      </c>
      <c r="JS107" s="38" t="str">
        <f>IF($Q107="○",VLOOKUP($C107&amp;"-"&amp;JS$4,'05市民生活実感調査'!$A$3:$BC$218,COLUMN('05市民生活実感調査'!$BC:$BC),FALSE),"-")</f>
        <v>-</v>
      </c>
      <c r="JT107" s="38" t="str">
        <f>IF($R107="○",VLOOKUP($C107&amp;"-"&amp;JT$4,'05市民生活実感調査'!$A$3:$BC$218,COLUMN('05市民生活実感調査'!$BC:$BC),FALSE),"-")</f>
        <v>-</v>
      </c>
      <c r="JU107" s="109" t="e">
        <f t="shared" si="394"/>
        <v>#DIV/0!</v>
      </c>
      <c r="JV107" s="37" t="str">
        <f t="shared" si="395"/>
        <v/>
      </c>
      <c r="JW107" s="38" t="str">
        <f t="shared" si="355"/>
        <v/>
      </c>
      <c r="JX107" s="38" t="str">
        <f t="shared" si="356"/>
        <v/>
      </c>
      <c r="JY107" s="38" t="str">
        <f t="shared" si="357"/>
        <v/>
      </c>
      <c r="JZ107" s="38" t="str">
        <f t="shared" si="358"/>
        <v/>
      </c>
      <c r="KA107" s="38" t="str">
        <f t="shared" si="359"/>
        <v/>
      </c>
      <c r="KB107" s="38" t="str">
        <f t="shared" si="360"/>
        <v/>
      </c>
      <c r="KC107" s="38" t="str">
        <f t="shared" si="361"/>
        <v/>
      </c>
      <c r="KD107" s="41" t="e">
        <f t="shared" si="396"/>
        <v>#DIV/0!</v>
      </c>
      <c r="KE107" s="13" t="str">
        <f t="shared" si="397"/>
        <v>客観指標</v>
      </c>
      <c r="KF107" s="5" t="str">
        <f t="shared" si="398"/>
        <v>この施策には，普段は目に見えない橋りょうの下部を中心に行われる老朽化修繕等が含まれ，市民に成果が実感されにくいため，客観指標評価を重視する。</v>
      </c>
      <c r="KG107" s="108" t="e">
        <f>VLOOKUP(IR107&amp;JU107&amp;KE107,プルダウン!$AC$2:$AD$51,2,FALSE)</f>
        <v>#DIV/0!</v>
      </c>
      <c r="KH107" s="12" t="e">
        <f>VLOOKUP(KG107,プルダウン!$A$1:$B$6,2,FALSE)</f>
        <v>#DIV/0!</v>
      </c>
      <c r="KI107" s="11"/>
      <c r="KJ107" s="12"/>
      <c r="KK107" s="22" t="s">
        <v>81</v>
      </c>
      <c r="KL107" s="5"/>
    </row>
    <row r="108" spans="1:298" ht="201.75" customHeight="1">
      <c r="A108" s="18">
        <v>2601</v>
      </c>
      <c r="B108" s="5" t="s">
        <v>262</v>
      </c>
      <c r="C108" s="47">
        <f t="shared" ref="C108" si="500">ROUNDDOWN(A108/100,0)</f>
        <v>26</v>
      </c>
      <c r="D108" s="12" t="str">
        <f>IFERROR(VLOOKUP(C108,プルダウン!$L$2:$M$28,2,FALSE),"-")</f>
        <v>消防・救急</v>
      </c>
      <c r="E108" s="5"/>
      <c r="F108" s="11" t="s">
        <v>2124</v>
      </c>
      <c r="G108" s="195" t="s">
        <v>2396</v>
      </c>
      <c r="H108" s="11"/>
      <c r="I108" s="20"/>
      <c r="J108" s="5"/>
      <c r="K108" s="42" t="s">
        <v>392</v>
      </c>
      <c r="L108" s="43" t="s">
        <v>392</v>
      </c>
      <c r="M108" s="43" t="s">
        <v>85</v>
      </c>
      <c r="N108" s="43" t="s">
        <v>85</v>
      </c>
      <c r="O108" s="43" t="s">
        <v>85</v>
      </c>
      <c r="P108" s="43" t="s">
        <v>85</v>
      </c>
      <c r="Q108" s="43" t="s">
        <v>85</v>
      </c>
      <c r="R108" s="41" t="s">
        <v>85</v>
      </c>
      <c r="S108" s="546" t="str">
        <f>VLOOKUP($A108&amp;"-"&amp;S$4,'04施策の客観指標'!$A$4:$AU$1029,COLUMN('04施策の客観指標'!$AP:$AP),FALSE)</f>
        <v>a</v>
      </c>
      <c r="T108" s="528" t="str">
        <f>VLOOKUP($A108&amp;"-"&amp;T$4,'04施策の客観指標'!$A$4:$AU$1029,COLUMN('04施策の客観指標'!$AP:$AP),FALSE)</f>
        <v>-</v>
      </c>
      <c r="U108" s="528" t="str">
        <f>VLOOKUP($A108&amp;"-"&amp;U$4,'04施策の客観指標'!$A$4:$AU$1029,COLUMN('04施策の客観指標'!$AP:$AP),FALSE)</f>
        <v>-</v>
      </c>
      <c r="V108" s="528" t="str">
        <f>VLOOKUP($A108&amp;"-"&amp;V$4,'04施策の客観指標'!$A$4:$AU$1029,COLUMN('04施策の客観指標'!$AP:$AP),FALSE)</f>
        <v>-</v>
      </c>
      <c r="W108" s="528" t="str">
        <f>VLOOKUP($A108&amp;"-"&amp;W$4,'04施策の客観指標'!$A$4:$AU$1029,COLUMN('04施策の客観指標'!$AP:$AP),FALSE)</f>
        <v>-</v>
      </c>
      <c r="X108" s="528" t="str">
        <f>VLOOKUP($A108&amp;"-"&amp;X$4,'04施策の客観指標'!$A$4:$AU$1029,COLUMN('04施策の客観指標'!$AP:$AP),FALSE)</f>
        <v>-</v>
      </c>
      <c r="Y108" s="528" t="str">
        <f>VLOOKUP($A108&amp;"-"&amp;Y$4,'04施策の客観指標'!$A$4:$AU$1029,COLUMN('04施策の客観指標'!$AP:$AP),FALSE)</f>
        <v>-</v>
      </c>
      <c r="Z108" s="528" t="str">
        <f>VLOOKUP($A108&amp;"-"&amp;Z$4,'04施策の客観指標'!$A$4:$AU$1029,COLUMN('04施策の客観指標'!$AP:$AP),FALSE)</f>
        <v>-</v>
      </c>
      <c r="AA108" s="529" t="str">
        <f>VLOOKUP($A108&amp;"-"&amp;AA$4,'04施策の客観指標'!$A$4:$AU$1029,COLUMN('04施策の客観指標'!$AP:$AP),FALSE)</f>
        <v>-</v>
      </c>
      <c r="AB108" s="547" t="str">
        <f t="shared" si="362"/>
        <v>a</v>
      </c>
      <c r="AC108" s="252">
        <f>VLOOKUP($A108&amp;"-"&amp;S$4,'04施策の客観指標'!$A$4:$AU$1029,COLUMN('04施策の客観指標'!$AU:$AU),FALSE)</f>
        <v>1</v>
      </c>
      <c r="AD108" s="38" t="str">
        <f>VLOOKUP($A108&amp;"-"&amp;T$4,'04施策の客観指標'!$A$4:$AU$1029,COLUMN('04施策の客観指標'!$AU:$AU),FALSE)</f>
        <v>-</v>
      </c>
      <c r="AE108" s="38" t="str">
        <f>VLOOKUP($A108&amp;"-"&amp;U$4,'04施策の客観指標'!$A$4:$AU$1029,COLUMN('04施策の客観指標'!$AU:$AU),FALSE)</f>
        <v>-</v>
      </c>
      <c r="AF108" s="38" t="str">
        <f>VLOOKUP($A108&amp;"-"&amp;V$4,'04施策の客観指標'!$A$4:$AU$1029,COLUMN('04施策の客観指標'!$AU:$AU),FALSE)</f>
        <v>-</v>
      </c>
      <c r="AG108" s="38" t="str">
        <f>VLOOKUP($A108&amp;"-"&amp;W$4,'04施策の客観指標'!$A$4:$AU$1029,COLUMN('04施策の客観指標'!$AU:$AU),FALSE)</f>
        <v>-</v>
      </c>
      <c r="AH108" s="38" t="str">
        <f>VLOOKUP($A108&amp;"-"&amp;X$4,'04施策の客観指標'!$A$4:$AU$1029,COLUMN('04施策の客観指標'!$AU:$AU),FALSE)</f>
        <v>-</v>
      </c>
      <c r="AI108" s="38" t="str">
        <f>VLOOKUP($A108&amp;"-"&amp;Y$4,'04施策の客観指標'!$A$4:$AU$1029,COLUMN('04施策の客観指標'!$AU:$AU),FALSE)</f>
        <v>-</v>
      </c>
      <c r="AJ108" s="38" t="str">
        <f>VLOOKUP($A108&amp;"-"&amp;Z$4,'04施策の客観指標'!$A$4:$AU$1029,COLUMN('04施策の客観指標'!$AU:$AU),FALSE)</f>
        <v>-</v>
      </c>
      <c r="AK108" s="38" t="str">
        <f>VLOOKUP($A108&amp;"-"&amp;AA$4,'04施策の客観指標'!$A$4:$AU$1029,COLUMN('04施策の客観指標'!$AU:$AU),FALSE)</f>
        <v>-</v>
      </c>
      <c r="AL108" s="82">
        <f t="shared" ref="AL108" si="501">SUM(AC108:AK108)</f>
        <v>1</v>
      </c>
      <c r="AM108" s="37">
        <f t="shared" ref="AM108" si="502">_xlfn.SWITCH(S108,"a",4*AC108,"b",3*AC108,"c",2*AC108,"d",1*AC108,"e",0*AC108,"-","")</f>
        <v>4</v>
      </c>
      <c r="AN108" s="38" t="str">
        <f t="shared" ref="AN108" si="503">_xlfn.SWITCH(T108,"a",4*AD108,"b",3*AD108,"c",2*AD108,"d",1*AD108,"e",0*AD108,"-","")</f>
        <v/>
      </c>
      <c r="AO108" s="38" t="str">
        <f t="shared" ref="AO108" si="504">_xlfn.SWITCH(U108,"a",4*AE108,"b",3*AE108,"c",2*AE108,"d",1*AE108,"e",0*AE108,"-","")</f>
        <v/>
      </c>
      <c r="AP108" s="38" t="str">
        <f t="shared" ref="AP108" si="505">_xlfn.SWITCH(V108,"a",4*AF108,"b",3*AF108,"c",2*AF108,"d",1*AF108,"e",0*AF108,"-","")</f>
        <v/>
      </c>
      <c r="AQ108" s="38" t="str">
        <f t="shared" ref="AQ108" si="506">_xlfn.SWITCH(W108,"a",4*AG108,"b",3*AG108,"c",2*AG108,"d",1*AG108,"e",0*AG108,"-","")</f>
        <v/>
      </c>
      <c r="AR108" s="38" t="str">
        <f t="shared" ref="AR108" si="507">_xlfn.SWITCH(X108,"a",4*AH108,"b",3*AH108,"c",2*AH108,"d",1*AH108,"e",0*AH108,"-","")</f>
        <v/>
      </c>
      <c r="AS108" s="38" t="str">
        <f t="shared" ref="AS108" si="508">_xlfn.SWITCH(Y108,"a",4*AI108,"b",3*AI108,"c",2*AI108,"d",1*AI108,"e",0*AI108,"-","")</f>
        <v/>
      </c>
      <c r="AT108" s="38" t="str">
        <f t="shared" ref="AT108" si="509">_xlfn.SWITCH(Z108,"a",4*AJ108,"b",3*AJ108,"c",2*AJ108,"d",1*AJ108,"e",0*AJ108,"-","")</f>
        <v/>
      </c>
      <c r="AU108" s="253" t="str">
        <f t="shared" ref="AU108" si="510">_xlfn.SWITCH(AA108,"a",4*AK108,"b",3*AK108,"c",2*AK108,"d",1*AK108,"e",0*AK108,"-","")</f>
        <v/>
      </c>
      <c r="AV108" s="81">
        <f t="shared" si="479"/>
        <v>1</v>
      </c>
      <c r="AW108" s="534" t="str">
        <f>IF($K108="○",VLOOKUP($C108&amp;"-"&amp;AW$4,'05市民生活実感調査'!$A$3:$BC$218,COLUMN('05市民生活実感調査'!$O:$O),FALSE),"-")</f>
        <v>c</v>
      </c>
      <c r="AX108" s="535" t="str">
        <f>IF($L108="○",VLOOKUP($C108&amp;"-"&amp;AX$4,'05市民生活実感調査'!$A$3:$BC$218,COLUMN('05市民生活実感調査'!$O:$O),FALSE),"-")</f>
        <v>c</v>
      </c>
      <c r="AY108" s="535" t="str">
        <f>IF($M108="○",VLOOKUP($C108&amp;"-"&amp;AY$4,'05市民生活実感調査'!$A$3:$BC$218,COLUMN('05市民生活実感調査'!$O:$O),FALSE),"-")</f>
        <v>-</v>
      </c>
      <c r="AZ108" s="535" t="str">
        <f>IF($N108="○",VLOOKUP($C108&amp;"-"&amp;AZ$4,'05市民生活実感調査'!$A$3:$BC$218,COLUMN('05市民生活実感調査'!$O:$O),FALSE),"-")</f>
        <v>-</v>
      </c>
      <c r="BA108" s="535" t="str">
        <f>IF($O108="○",VLOOKUP($C108&amp;"-"&amp;BA$4,'05市民生活実感調査'!$A$3:$BC$218,COLUMN('05市民生活実感調査'!$O:$O),FALSE),"-")</f>
        <v>-</v>
      </c>
      <c r="BB108" s="535" t="str">
        <f>IF($P108="○",VLOOKUP($C108&amp;"-"&amp;BB$4,'05市民生活実感調査'!$A$3:$BC$218,COLUMN('05市民生活実感調査'!$O:$O),FALSE),"-")</f>
        <v>-</v>
      </c>
      <c r="BC108" s="535" t="str">
        <f>IF($Q108="○",VLOOKUP($C108&amp;"-"&amp;BC$4,'05市民生活実感調査'!$A$3:$BC$218,COLUMN('05市民生活実感調査'!$O:$O),FALSE),"-")</f>
        <v>-</v>
      </c>
      <c r="BD108" s="535" t="str">
        <f>IF($R108="○",VLOOKUP($C108&amp;"-"&amp;BD$4,'05市民生活実感調査'!$A$3:$BC$218,COLUMN('05市民生活実感調査'!$O:$O),FALSE),"-")</f>
        <v>-</v>
      </c>
      <c r="BE108" s="536" t="str">
        <f t="shared" si="363"/>
        <v>c</v>
      </c>
      <c r="BF108" s="37">
        <f t="shared" ref="BF108" si="511">_xlfn.SWITCH(AW108,"a",4,"b",3,"c",2,"d",1,"e",0,"-","")</f>
        <v>2</v>
      </c>
      <c r="BG108" s="38">
        <f t="shared" ref="BG108" si="512">_xlfn.SWITCH(AX108,"a",4,"b",3,"c",2,"d",1,"e",0,"-","")</f>
        <v>2</v>
      </c>
      <c r="BH108" s="38" t="str">
        <f t="shared" ref="BH108" si="513">_xlfn.SWITCH(AY108,"a",4,"b",3,"c",2,"d",1,"e",0,"-","")</f>
        <v/>
      </c>
      <c r="BI108" s="38" t="str">
        <f t="shared" ref="BI108" si="514">_xlfn.SWITCH(AZ108,"a",4,"b",3,"c",2,"d",1,"e",0,"-","")</f>
        <v/>
      </c>
      <c r="BJ108" s="38" t="str">
        <f t="shared" ref="BJ108" si="515">_xlfn.SWITCH(BA108,"a",4,"b",3,"c",2,"d",1,"e",0,"-","")</f>
        <v/>
      </c>
      <c r="BK108" s="38" t="str">
        <f t="shared" ref="BK108" si="516">_xlfn.SWITCH(BB108,"a",4,"b",3,"c",2,"d",1,"e",0,"-","")</f>
        <v/>
      </c>
      <c r="BL108" s="38" t="str">
        <f t="shared" ref="BL108" si="517">_xlfn.SWITCH(BC108,"a",4,"b",3,"c",2,"d",1,"e",0,"-","")</f>
        <v/>
      </c>
      <c r="BM108" s="38" t="str">
        <f t="shared" ref="BM108" si="518">_xlfn.SWITCH(BD108,"a",4,"b",3,"c",2,"d",1,"e",0,"-","")</f>
        <v/>
      </c>
      <c r="BN108" s="41">
        <f t="shared" ref="BN108" si="519">SUM(BF108:BM108)/COUNT(BF108:BM108)/4</f>
        <v>0.5</v>
      </c>
      <c r="BO108" s="275" t="s">
        <v>124</v>
      </c>
      <c r="BP108" s="5" t="s">
        <v>2241</v>
      </c>
      <c r="BQ108" s="586" t="str">
        <f>VLOOKUP(AB108&amp;BE108&amp;BO108,[25]プルダウン!$AC$2:$AD$71,2,FALSE)</f>
        <v>B</v>
      </c>
      <c r="BR108" s="587" t="str">
        <f>VLOOKUP(BQ108,プルダウン!$A$1:$B$6,2,FALSE)</f>
        <v>政策の目的がかなり達成されている</v>
      </c>
      <c r="BS108" s="11"/>
      <c r="BT108" s="195" t="s">
        <v>2400</v>
      </c>
      <c r="BU108" s="161" t="s">
        <v>2263</v>
      </c>
      <c r="BV108" s="296" t="s">
        <v>2724</v>
      </c>
      <c r="BW108" s="115" t="str">
        <f>VLOOKUP($A108&amp;"-"&amp;BW$4,'04施策の客観指標'!$A$4:$AU$1029,COLUMN('04施策の客観指標'!$AQ:$AQ),FALSE)</f>
        <v>-</v>
      </c>
      <c r="BX108" s="7" t="str">
        <f>VLOOKUP($A108&amp;"-"&amp;BX$4,'04施策の客観指標'!$A$4:$AU$1029,COLUMN('04施策の客観指標'!$AQ:$AQ),FALSE)</f>
        <v>-</v>
      </c>
      <c r="BY108" s="7" t="str">
        <f>VLOOKUP($A108&amp;"-"&amp;BY$4,'04施策の客観指標'!$A$4:$AU$1029,COLUMN('04施策の客観指標'!$AQ:$AQ),FALSE)</f>
        <v>-</v>
      </c>
      <c r="BZ108" s="7" t="str">
        <f>VLOOKUP($A108&amp;"-"&amp;BZ$4,'04施策の客観指標'!$A$4:$AU$1029,COLUMN('04施策の客観指標'!$AQ:$AQ),FALSE)</f>
        <v>-</v>
      </c>
      <c r="CA108" s="7" t="str">
        <f>VLOOKUP($A108&amp;"-"&amp;CA$4,'04施策の客観指標'!$A$4:$AU$1029,COLUMN('04施策の客観指標'!$AQ:$AQ),FALSE)</f>
        <v>-</v>
      </c>
      <c r="CB108" s="7" t="str">
        <f>VLOOKUP($A108&amp;"-"&amp;CB$4,'04施策の客観指標'!$A$4:$AU$1029,COLUMN('04施策の客観指標'!$AQ:$AQ),FALSE)</f>
        <v>-</v>
      </c>
      <c r="CC108" s="7" t="str">
        <f>VLOOKUP($A108&amp;"-"&amp;CC$4,'04施策の客観指標'!$A$4:$AU$1029,COLUMN('04施策の客観指標'!$AQ:$AQ),FALSE)</f>
        <v>-</v>
      </c>
      <c r="CD108" s="7" t="str">
        <f>VLOOKUP($A108&amp;"-"&amp;CD$4,'04施策の客観指標'!$A$4:$AU$1029,COLUMN('04施策の客観指標'!$AQ:$AQ),FALSE)</f>
        <v>-</v>
      </c>
      <c r="CE108" s="7" t="str">
        <f>VLOOKUP($A108&amp;"-"&amp;CE$4,'04施策の客観指標'!$A$4:$AU$1029,COLUMN('04施策の客観指標'!$AQ:$AQ),FALSE)</f>
        <v>-</v>
      </c>
      <c r="CF108" s="109" t="str">
        <f t="shared" si="364"/>
        <v>e</v>
      </c>
      <c r="CG108" s="37">
        <f>VLOOKUP($A108&amp;"-"&amp;BW$4,'04施策の客観指標'!$A$4:$AU$1029,COLUMN('04施策の客観指標'!$AU:$AU),FALSE)</f>
        <v>1</v>
      </c>
      <c r="CH108" s="38" t="str">
        <f>VLOOKUP($A108&amp;"-"&amp;BX$4,'04施策の客観指標'!$A$4:$AU$1029,COLUMN('04施策の客観指標'!$AU:$AU),FALSE)</f>
        <v>-</v>
      </c>
      <c r="CI108" s="38" t="str">
        <f>VLOOKUP($A108&amp;"-"&amp;BY$4,'04施策の客観指標'!$A$4:$AU$1029,COLUMN('04施策の客観指標'!$AU:$AU),FALSE)</f>
        <v>-</v>
      </c>
      <c r="CJ108" s="38" t="str">
        <f>VLOOKUP($A108&amp;"-"&amp;BZ$4,'04施策の客観指標'!$A$4:$AU$1029,COLUMN('04施策の客観指標'!$AU:$AU),FALSE)</f>
        <v>-</v>
      </c>
      <c r="CK108" s="38" t="str">
        <f>VLOOKUP($A108&amp;"-"&amp;CA$4,'04施策の客観指標'!$A$4:$AU$1029,COLUMN('04施策の客観指標'!$AU:$AU),FALSE)</f>
        <v>-</v>
      </c>
      <c r="CL108" s="38" t="str">
        <f>VLOOKUP($A108&amp;"-"&amp;CB$4,'04施策の客観指標'!$A$4:$AU$1029,COLUMN('04施策の客観指標'!$AU:$AU),FALSE)</f>
        <v>-</v>
      </c>
      <c r="CM108" s="38" t="str">
        <f>VLOOKUP($A108&amp;"-"&amp;CC$4,'04施策の客観指標'!$A$4:$AU$1029,COLUMN('04施策の客観指標'!$AU:$AU),FALSE)</f>
        <v>-</v>
      </c>
      <c r="CN108" s="38" t="str">
        <f>VLOOKUP($A108&amp;"-"&amp;CD$4,'04施策の客観指標'!$A$4:$AU$1029,COLUMN('04施策の客観指標'!$AU:$AU),FALSE)</f>
        <v>-</v>
      </c>
      <c r="CO108" s="38" t="str">
        <f>VLOOKUP($A108&amp;"-"&amp;CE$4,'04施策の客観指標'!$A$4:$AU$1029,COLUMN('04施策の客観指標'!$AU:$AU),FALSE)</f>
        <v>-</v>
      </c>
      <c r="CP108" s="82">
        <f t="shared" si="365"/>
        <v>1</v>
      </c>
      <c r="CQ108" s="37" t="str">
        <f t="shared" si="301"/>
        <v/>
      </c>
      <c r="CR108" s="38" t="str">
        <f t="shared" si="302"/>
        <v/>
      </c>
      <c r="CS108" s="38" t="str">
        <f t="shared" si="303"/>
        <v/>
      </c>
      <c r="CT108" s="38" t="str">
        <f t="shared" si="304"/>
        <v/>
      </c>
      <c r="CU108" s="38" t="str">
        <f t="shared" si="305"/>
        <v/>
      </c>
      <c r="CV108" s="38" t="str">
        <f t="shared" si="306"/>
        <v/>
      </c>
      <c r="CW108" s="38" t="str">
        <f t="shared" si="307"/>
        <v/>
      </c>
      <c r="CX108" s="38" t="str">
        <f t="shared" si="308"/>
        <v/>
      </c>
      <c r="CY108" s="38" t="str">
        <f t="shared" si="309"/>
        <v/>
      </c>
      <c r="CZ108" s="41">
        <f t="shared" si="366"/>
        <v>0</v>
      </c>
      <c r="DA108" s="37" t="str">
        <f>IF($K108="○",VLOOKUP($C108&amp;"-"&amp;DA$4,'05市民生活実感調査'!$A$3:$BC$218,COLUMN('05市民生活実感調査'!$Y:$Y),FALSE),"-")</f>
        <v>-</v>
      </c>
      <c r="DB108" s="38" t="str">
        <f>IF($L108="○",VLOOKUP($C108&amp;"-"&amp;DB$4,'05市民生活実感調査'!$A$3:$BC$218,COLUMN('05市民生活実感調査'!$Y:$Y),FALSE),"-")</f>
        <v>-</v>
      </c>
      <c r="DC108" s="38" t="str">
        <f>IF($M108="○",VLOOKUP($C108&amp;"-"&amp;DC$4,'05市民生活実感調査'!$A$3:$BC$218,COLUMN('05市民生活実感調査'!$Y:$Y),FALSE),"-")</f>
        <v>-</v>
      </c>
      <c r="DD108" s="38" t="str">
        <f>IF($N108="○",VLOOKUP($C108&amp;"-"&amp;DD$4,'05市民生活実感調査'!$A$3:$BC$218,COLUMN('05市民生活実感調査'!$Y:$Y),FALSE),"-")</f>
        <v>-</v>
      </c>
      <c r="DE108" s="38" t="str">
        <f>IF($O108="○",VLOOKUP($C108&amp;"-"&amp;DE$4,'05市民生活実感調査'!$A$3:$BC$218,COLUMN('05市民生活実感調査'!$Y:$Y),FALSE),"-")</f>
        <v>-</v>
      </c>
      <c r="DF108" s="38" t="str">
        <f>IF($P108="○",VLOOKUP($C108&amp;"-"&amp;DF$4,'05市民生活実感調査'!$A$3:$BC$218,COLUMN('05市民生活実感調査'!$Y:$Y),FALSE),"-")</f>
        <v>-</v>
      </c>
      <c r="DG108" s="38" t="str">
        <f>IF($Q108="○",VLOOKUP($C108&amp;"-"&amp;DG$4,'05市民生活実感調査'!$A$3:$BC$218,COLUMN('05市民生活実感調査'!$Y:$Y),FALSE),"-")</f>
        <v>-</v>
      </c>
      <c r="DH108" s="38" t="str">
        <f>IF($R108="○",VLOOKUP($C108&amp;"-"&amp;DH$4,'05市民生活実感調査'!$A$3:$BC$218,COLUMN('05市民生活実感調査'!$Y:$Y),FALSE),"-")</f>
        <v>-</v>
      </c>
      <c r="DI108" s="109" t="e">
        <f t="shared" si="367"/>
        <v>#DIV/0!</v>
      </c>
      <c r="DJ108" s="37" t="str">
        <f t="shared" si="368"/>
        <v/>
      </c>
      <c r="DK108" s="38" t="str">
        <f t="shared" si="310"/>
        <v/>
      </c>
      <c r="DL108" s="38" t="str">
        <f t="shared" si="311"/>
        <v/>
      </c>
      <c r="DM108" s="38" t="str">
        <f t="shared" si="312"/>
        <v/>
      </c>
      <c r="DN108" s="38" t="str">
        <f t="shared" si="313"/>
        <v/>
      </c>
      <c r="DO108" s="38" t="str">
        <f t="shared" si="314"/>
        <v/>
      </c>
      <c r="DP108" s="38" t="str">
        <f t="shared" si="315"/>
        <v/>
      </c>
      <c r="DQ108" s="38" t="str">
        <f t="shared" si="316"/>
        <v/>
      </c>
      <c r="DR108" s="41" t="e">
        <f t="shared" si="369"/>
        <v>#DIV/0!</v>
      </c>
      <c r="DS108" s="13" t="str">
        <f t="shared" si="370"/>
        <v>客観指標</v>
      </c>
      <c r="DT108" s="5" t="str">
        <f t="shared" si="371"/>
        <v>消防・救急施策については，市民にとって平常時には実感を得にくいものであることから，客観指標を重視する。</v>
      </c>
      <c r="DU108" s="108" t="e">
        <f>VLOOKUP(CF108&amp;DI108&amp;DS108,プルダウン!$AC$2:$AD$51,2,FALSE)</f>
        <v>#DIV/0!</v>
      </c>
      <c r="DV108" s="12" t="e">
        <f>VLOOKUP(DU108,プルダウン!$A$1:$B$6,2,FALSE)</f>
        <v>#DIV/0!</v>
      </c>
      <c r="DW108" s="11"/>
      <c r="DX108" s="12"/>
      <c r="DY108" s="22" t="s">
        <v>81</v>
      </c>
      <c r="DZ108" s="116"/>
      <c r="EA108" s="115" t="str">
        <f>VLOOKUP($A108&amp;"-"&amp;EA$4,'04施策の客観指標'!$A$4:$AU$1029,COLUMN('04施策の客観指標'!$AR:$AR),FALSE)</f>
        <v>-</v>
      </c>
      <c r="EB108" s="7" t="str">
        <f>VLOOKUP($A108&amp;"-"&amp;EB$4,'04施策の客観指標'!$A$4:$AU$1029,COLUMN('04施策の客観指標'!$AR:$AR),FALSE)</f>
        <v>-</v>
      </c>
      <c r="EC108" s="7" t="str">
        <f>VLOOKUP($A108&amp;"-"&amp;EC$4,'04施策の客観指標'!$A$4:$AU$1029,COLUMN('04施策の客観指標'!$AR:$AR),FALSE)</f>
        <v>-</v>
      </c>
      <c r="ED108" s="7" t="str">
        <f>VLOOKUP($A108&amp;"-"&amp;ED$4,'04施策の客観指標'!$A$4:$AU$1029,COLUMN('04施策の客観指標'!$AR:$AR),FALSE)</f>
        <v>-</v>
      </c>
      <c r="EE108" s="7" t="str">
        <f>VLOOKUP($A108&amp;"-"&amp;EE$4,'04施策の客観指標'!$A$4:$AU$1029,COLUMN('04施策の客観指標'!$AR:$AR),FALSE)</f>
        <v>-</v>
      </c>
      <c r="EF108" s="7" t="str">
        <f>VLOOKUP($A108&amp;"-"&amp;EF$4,'04施策の客観指標'!$A$4:$AU$1029,COLUMN('04施策の客観指標'!$AR:$AR),FALSE)</f>
        <v>-</v>
      </c>
      <c r="EG108" s="7" t="str">
        <f>VLOOKUP($A108&amp;"-"&amp;EG$4,'04施策の客観指標'!$A$4:$AU$1029,COLUMN('04施策の客観指標'!$AR:$AR),FALSE)</f>
        <v>-</v>
      </c>
      <c r="EH108" s="7" t="str">
        <f>VLOOKUP($A108&amp;"-"&amp;EH$4,'04施策の客観指標'!$A$4:$AU$1029,COLUMN('04施策の客観指標'!$AR:$AR),FALSE)</f>
        <v>-</v>
      </c>
      <c r="EI108" s="7" t="str">
        <f>VLOOKUP($A108&amp;"-"&amp;EI$4,'04施策の客観指標'!$A$4:$AU$1029,COLUMN('04施策の客観指標'!$AR:$AR),FALSE)</f>
        <v>-</v>
      </c>
      <c r="EJ108" s="109" t="str">
        <f t="shared" si="372"/>
        <v>e</v>
      </c>
      <c r="EK108" s="37">
        <f>VLOOKUP($A108&amp;"-"&amp;EA$4,'04施策の客観指標'!$A$4:$AU$1029,COLUMN('04施策の客観指標'!$AU:$AU),FALSE)</f>
        <v>1</v>
      </c>
      <c r="EL108" s="38" t="str">
        <f>VLOOKUP($A108&amp;"-"&amp;EB$4,'04施策の客観指標'!$A$4:$AU$1029,COLUMN('04施策の客観指標'!$AU:$AU),FALSE)</f>
        <v>-</v>
      </c>
      <c r="EM108" s="38" t="str">
        <f>VLOOKUP($A108&amp;"-"&amp;EC$4,'04施策の客観指標'!$A$4:$AU$1029,COLUMN('04施策の客観指標'!$AU:$AU),FALSE)</f>
        <v>-</v>
      </c>
      <c r="EN108" s="38" t="str">
        <f>VLOOKUP($A108&amp;"-"&amp;ED$4,'04施策の客観指標'!$A$4:$AU$1029,COLUMN('04施策の客観指標'!$AU:$AU),FALSE)</f>
        <v>-</v>
      </c>
      <c r="EO108" s="38" t="str">
        <f>VLOOKUP($A108&amp;"-"&amp;EE$4,'04施策の客観指標'!$A$4:$AU$1029,COLUMN('04施策の客観指標'!$AU:$AU),FALSE)</f>
        <v>-</v>
      </c>
      <c r="EP108" s="38" t="str">
        <f>VLOOKUP($A108&amp;"-"&amp;EF$4,'04施策の客観指標'!$A$4:$AU$1029,COLUMN('04施策の客観指標'!$AU:$AU),FALSE)</f>
        <v>-</v>
      </c>
      <c r="EQ108" s="38" t="str">
        <f>VLOOKUP($A108&amp;"-"&amp;EG$4,'04施策の客観指標'!$A$4:$AU$1029,COLUMN('04施策の客観指標'!$AU:$AU),FALSE)</f>
        <v>-</v>
      </c>
      <c r="ER108" s="38" t="str">
        <f>VLOOKUP($A108&amp;"-"&amp;EH$4,'04施策の客観指標'!$A$4:$AU$1029,COLUMN('04施策の客観指標'!$AU:$AU),FALSE)</f>
        <v>-</v>
      </c>
      <c r="ES108" s="38" t="str">
        <f>VLOOKUP($A108&amp;"-"&amp;EI$4,'04施策の客観指標'!$A$4:$AU$1029,COLUMN('04施策の客観指標'!$AU:$AU),FALSE)</f>
        <v>-</v>
      </c>
      <c r="ET108" s="82">
        <f t="shared" si="373"/>
        <v>1</v>
      </c>
      <c r="EU108" s="37" t="str">
        <f t="shared" si="374"/>
        <v/>
      </c>
      <c r="EV108" s="38" t="str">
        <f t="shared" si="317"/>
        <v/>
      </c>
      <c r="EW108" s="38" t="str">
        <f t="shared" si="318"/>
        <v/>
      </c>
      <c r="EX108" s="38" t="str">
        <f t="shared" si="319"/>
        <v/>
      </c>
      <c r="EY108" s="38" t="str">
        <f t="shared" si="320"/>
        <v/>
      </c>
      <c r="EZ108" s="38" t="str">
        <f t="shared" si="321"/>
        <v/>
      </c>
      <c r="FA108" s="38" t="str">
        <f t="shared" si="322"/>
        <v/>
      </c>
      <c r="FB108" s="38" t="str">
        <f t="shared" si="323"/>
        <v/>
      </c>
      <c r="FC108" s="38" t="str">
        <f t="shared" si="324"/>
        <v/>
      </c>
      <c r="FD108" s="41">
        <f t="shared" si="375"/>
        <v>0</v>
      </c>
      <c r="FE108" s="37" t="str">
        <f>IF($K108="○",VLOOKUP($C108&amp;"-"&amp;FE$4,'05市民生活実感調査'!$A$3:$BC$218,COLUMN('05市民生活実感調査'!$AI:$AI),FALSE),"-")</f>
        <v>-</v>
      </c>
      <c r="FF108" s="38" t="str">
        <f>IF($L108="○",VLOOKUP($C108&amp;"-"&amp;FF$4,'05市民生活実感調査'!$A$3:$BC$218,COLUMN('05市民生活実感調査'!$AI:$AI),FALSE),"-")</f>
        <v>-</v>
      </c>
      <c r="FG108" s="38" t="str">
        <f>IF($M108="○",VLOOKUP($C108&amp;"-"&amp;FG$4,'05市民生活実感調査'!$A$3:$BC$218,COLUMN('05市民生活実感調査'!$AI:$AI),FALSE),"-")</f>
        <v>-</v>
      </c>
      <c r="FH108" s="38" t="str">
        <f>IF($N108="○",VLOOKUP($C108&amp;"-"&amp;FH$4,'05市民生活実感調査'!$A$3:$BC$218,COLUMN('05市民生活実感調査'!$AI:$AI),FALSE),"-")</f>
        <v>-</v>
      </c>
      <c r="FI108" s="38" t="str">
        <f>IF($O108="○",VLOOKUP($C108&amp;"-"&amp;FI$4,'05市民生活実感調査'!$A$3:$BC$218,COLUMN('05市民生活実感調査'!$AI:$AI),FALSE),"-")</f>
        <v>-</v>
      </c>
      <c r="FJ108" s="38" t="str">
        <f>IF($P108="○",VLOOKUP($C108&amp;"-"&amp;FJ$4,'05市民生活実感調査'!$A$3:$BC$218,COLUMN('05市民生活実感調査'!$AI:$AI),FALSE),"-")</f>
        <v>-</v>
      </c>
      <c r="FK108" s="38" t="str">
        <f>IF($Q108="○",VLOOKUP($C108&amp;"-"&amp;FK$4,'05市民生活実感調査'!$A$3:$BC$218,COLUMN('05市民生活実感調査'!$AI:$AI),FALSE),"-")</f>
        <v>-</v>
      </c>
      <c r="FL108" s="38" t="str">
        <f>IF($R108="○",VLOOKUP($C108&amp;"-"&amp;FL$4,'05市民生活実感調査'!$A$3:$BC$218,COLUMN('05市民生活実感調査'!$AI:$AI),FALSE),"-")</f>
        <v>-</v>
      </c>
      <c r="FM108" s="109" t="e">
        <f t="shared" si="376"/>
        <v>#DIV/0!</v>
      </c>
      <c r="FN108" s="37" t="str">
        <f t="shared" si="377"/>
        <v/>
      </c>
      <c r="FO108" s="38" t="str">
        <f t="shared" si="325"/>
        <v/>
      </c>
      <c r="FP108" s="38" t="str">
        <f t="shared" si="326"/>
        <v/>
      </c>
      <c r="FQ108" s="38" t="str">
        <f t="shared" si="327"/>
        <v/>
      </c>
      <c r="FR108" s="38" t="str">
        <f t="shared" si="328"/>
        <v/>
      </c>
      <c r="FS108" s="38" t="str">
        <f t="shared" si="329"/>
        <v/>
      </c>
      <c r="FT108" s="38" t="str">
        <f t="shared" si="330"/>
        <v/>
      </c>
      <c r="FU108" s="38" t="str">
        <f t="shared" si="331"/>
        <v/>
      </c>
      <c r="FV108" s="41" t="e">
        <f t="shared" si="378"/>
        <v>#DIV/0!</v>
      </c>
      <c r="FW108" s="13" t="str">
        <f t="shared" si="379"/>
        <v>客観指標</v>
      </c>
      <c r="FX108" s="5" t="str">
        <f t="shared" si="380"/>
        <v>消防・救急施策については，市民にとって平常時には実感を得にくいものであることから，客観指標を重視する。</v>
      </c>
      <c r="FY108" s="108" t="e">
        <f>VLOOKUP(EJ108&amp;FM108&amp;FW108,プルダウン!$AC$2:$AD$51,2,FALSE)</f>
        <v>#DIV/0!</v>
      </c>
      <c r="FZ108" s="12" t="e">
        <f>VLOOKUP(FY108,プルダウン!$A$1:$B$6,2,FALSE)</f>
        <v>#DIV/0!</v>
      </c>
      <c r="GA108" s="11"/>
      <c r="GB108" s="12"/>
      <c r="GC108" s="22" t="s">
        <v>81</v>
      </c>
      <c r="GD108" s="116"/>
      <c r="GE108" s="115" t="str">
        <f>VLOOKUP($A108&amp;"-"&amp;GE$4,'04施策の客観指標'!$A$4:$AU$1029,COLUMN('04施策の客観指標'!$AS:$AS),FALSE)</f>
        <v>-</v>
      </c>
      <c r="GF108" s="7" t="str">
        <f>VLOOKUP($A108&amp;"-"&amp;GF$4,'04施策の客観指標'!$A$4:$AU$1029,COLUMN('04施策の客観指標'!$AS:$AS),FALSE)</f>
        <v>-</v>
      </c>
      <c r="GG108" s="7" t="str">
        <f>VLOOKUP($A108&amp;"-"&amp;GG$4,'04施策の客観指標'!$A$4:$AU$1029,COLUMN('04施策の客観指標'!$AS:$AS),FALSE)</f>
        <v>-</v>
      </c>
      <c r="GH108" s="7" t="str">
        <f>VLOOKUP($A108&amp;"-"&amp;GH$4,'04施策の客観指標'!$A$4:$AU$1029,COLUMN('04施策の客観指標'!$AS:$AS),FALSE)</f>
        <v>-</v>
      </c>
      <c r="GI108" s="7" t="str">
        <f>VLOOKUP($A108&amp;"-"&amp;GI$4,'04施策の客観指標'!$A$4:$AU$1029,COLUMN('04施策の客観指標'!$AS:$AS),FALSE)</f>
        <v>-</v>
      </c>
      <c r="GJ108" s="7" t="str">
        <f>VLOOKUP($A108&amp;"-"&amp;GJ$4,'04施策の客観指標'!$A$4:$AU$1029,COLUMN('04施策の客観指標'!$AS:$AS),FALSE)</f>
        <v>-</v>
      </c>
      <c r="GK108" s="7" t="str">
        <f>VLOOKUP($A108&amp;"-"&amp;GK$4,'04施策の客観指標'!$A$4:$AU$1029,COLUMN('04施策の客観指標'!$AS:$AS),FALSE)</f>
        <v>-</v>
      </c>
      <c r="GL108" s="7" t="str">
        <f>VLOOKUP($A108&amp;"-"&amp;GL$4,'04施策の客観指標'!$A$4:$AU$1029,COLUMN('04施策の客観指標'!$AS:$AS),FALSE)</f>
        <v>-</v>
      </c>
      <c r="GM108" s="7" t="str">
        <f>VLOOKUP($A108&amp;"-"&amp;GM$4,'04施策の客観指標'!$A$4:$AU$1029,COLUMN('04施策の客観指標'!$AS:$AS),FALSE)</f>
        <v>-</v>
      </c>
      <c r="GN108" s="109" t="str">
        <f t="shared" si="381"/>
        <v>e</v>
      </c>
      <c r="GO108" s="37">
        <f>VLOOKUP($A108&amp;"-"&amp;GE$4,'04施策の客観指標'!$A$4:$AU$1029,COLUMN('04施策の客観指標'!$AU:$AU),FALSE)</f>
        <v>1</v>
      </c>
      <c r="GP108" s="38" t="str">
        <f>VLOOKUP($A108&amp;"-"&amp;GF$4,'04施策の客観指標'!$A$4:$AU$1029,COLUMN('04施策の客観指標'!$AU:$AU),FALSE)</f>
        <v>-</v>
      </c>
      <c r="GQ108" s="38" t="str">
        <f>VLOOKUP($A108&amp;"-"&amp;GG$4,'04施策の客観指標'!$A$4:$AU$1029,COLUMN('04施策の客観指標'!$AU:$AU),FALSE)</f>
        <v>-</v>
      </c>
      <c r="GR108" s="38" t="str">
        <f>VLOOKUP($A108&amp;"-"&amp;GH$4,'04施策の客観指標'!$A$4:$AU$1029,COLUMN('04施策の客観指標'!$AU:$AU),FALSE)</f>
        <v>-</v>
      </c>
      <c r="GS108" s="38" t="str">
        <f>VLOOKUP($A108&amp;"-"&amp;GI$4,'04施策の客観指標'!$A$4:$AU$1029,COLUMN('04施策の客観指標'!$AU:$AU),FALSE)</f>
        <v>-</v>
      </c>
      <c r="GT108" s="38" t="str">
        <f>VLOOKUP($A108&amp;"-"&amp;GJ$4,'04施策の客観指標'!$A$4:$AU$1029,COLUMN('04施策の客観指標'!$AU:$AU),FALSE)</f>
        <v>-</v>
      </c>
      <c r="GU108" s="38" t="str">
        <f>VLOOKUP($A108&amp;"-"&amp;GK$4,'04施策の客観指標'!$A$4:$AU$1029,COLUMN('04施策の客観指標'!$AU:$AU),FALSE)</f>
        <v>-</v>
      </c>
      <c r="GV108" s="38" t="str">
        <f>VLOOKUP($A108&amp;"-"&amp;GL$4,'04施策の客観指標'!$A$4:$AU$1029,COLUMN('04施策の客観指標'!$AU:$AU),FALSE)</f>
        <v>-</v>
      </c>
      <c r="GW108" s="38" t="str">
        <f>VLOOKUP($A108&amp;"-"&amp;GM$4,'04施策の客観指標'!$A$4:$AU$1029,COLUMN('04施策の客観指標'!$AU:$AU),FALSE)</f>
        <v>-</v>
      </c>
      <c r="GX108" s="82">
        <f t="shared" si="382"/>
        <v>1</v>
      </c>
      <c r="GY108" s="37" t="str">
        <f t="shared" si="383"/>
        <v/>
      </c>
      <c r="GZ108" s="38" t="str">
        <f t="shared" si="332"/>
        <v/>
      </c>
      <c r="HA108" s="38" t="str">
        <f t="shared" si="333"/>
        <v/>
      </c>
      <c r="HB108" s="38" t="str">
        <f t="shared" si="334"/>
        <v/>
      </c>
      <c r="HC108" s="38" t="str">
        <f t="shared" si="335"/>
        <v/>
      </c>
      <c r="HD108" s="38" t="str">
        <f t="shared" si="336"/>
        <v/>
      </c>
      <c r="HE108" s="38" t="str">
        <f t="shared" si="337"/>
        <v/>
      </c>
      <c r="HF108" s="38" t="str">
        <f t="shared" si="338"/>
        <v/>
      </c>
      <c r="HG108" s="38" t="str">
        <f t="shared" si="339"/>
        <v/>
      </c>
      <c r="HH108" s="41">
        <f t="shared" si="384"/>
        <v>0</v>
      </c>
      <c r="HI108" s="37" t="str">
        <f>IF($K108="○",VLOOKUP($C108&amp;"-"&amp;HI$4,'05市民生活実感調査'!$A$3:$BC$218,COLUMN('05市民生活実感調査'!$AS:$AS),FALSE),"-")</f>
        <v>-</v>
      </c>
      <c r="HJ108" s="38" t="str">
        <f>IF($L108="○",VLOOKUP($C108&amp;"-"&amp;HJ$4,'05市民生活実感調査'!$A$3:$BC$218,COLUMN('05市民生活実感調査'!$AS:$AS),FALSE),"-")</f>
        <v>-</v>
      </c>
      <c r="HK108" s="38" t="str">
        <f>IF($M108="○",VLOOKUP($C108&amp;"-"&amp;HK$4,'05市民生活実感調査'!$A$3:$BC$218,COLUMN('05市民生活実感調査'!$AS:$AS),FALSE),"-")</f>
        <v>-</v>
      </c>
      <c r="HL108" s="38" t="str">
        <f>IF($N108="○",VLOOKUP($C108&amp;"-"&amp;HL$4,'05市民生活実感調査'!$A$3:$BC$218,COLUMN('05市民生活実感調査'!$AS:$AS),FALSE),"-")</f>
        <v>-</v>
      </c>
      <c r="HM108" s="38" t="str">
        <f>IF($O108="○",VLOOKUP($C108&amp;"-"&amp;HM$4,'05市民生活実感調査'!$A$3:$BC$218,COLUMN('05市民生活実感調査'!$AS:$AS),FALSE),"-")</f>
        <v>-</v>
      </c>
      <c r="HN108" s="38" t="str">
        <f>IF($P108="○",VLOOKUP($C108&amp;"-"&amp;HN$4,'05市民生活実感調査'!$A$3:$BC$218,COLUMN('05市民生活実感調査'!$AS:$AS),FALSE),"-")</f>
        <v>-</v>
      </c>
      <c r="HO108" s="38" t="str">
        <f>IF($Q108="○",VLOOKUP($C108&amp;"-"&amp;HO$4,'05市民生活実感調査'!$A$3:$BC$218,COLUMN('05市民生活実感調査'!$AS:$AS),FALSE),"-")</f>
        <v>-</v>
      </c>
      <c r="HP108" s="38" t="str">
        <f>IF($R108="○",VLOOKUP($C108&amp;"-"&amp;HP$4,'05市民生活実感調査'!$A$3:$BC$218,COLUMN('05市民生活実感調査'!$AS:$AS),FALSE),"-")</f>
        <v>-</v>
      </c>
      <c r="HQ108" s="109" t="e">
        <f t="shared" si="385"/>
        <v>#DIV/0!</v>
      </c>
      <c r="HR108" s="37" t="str">
        <f t="shared" si="386"/>
        <v/>
      </c>
      <c r="HS108" s="38" t="str">
        <f t="shared" si="340"/>
        <v/>
      </c>
      <c r="HT108" s="38" t="str">
        <f t="shared" si="341"/>
        <v/>
      </c>
      <c r="HU108" s="38" t="str">
        <f t="shared" si="342"/>
        <v/>
      </c>
      <c r="HV108" s="38" t="str">
        <f t="shared" si="343"/>
        <v/>
      </c>
      <c r="HW108" s="38" t="str">
        <f t="shared" si="344"/>
        <v/>
      </c>
      <c r="HX108" s="38" t="str">
        <f t="shared" si="345"/>
        <v/>
      </c>
      <c r="HY108" s="38" t="str">
        <f t="shared" si="346"/>
        <v/>
      </c>
      <c r="HZ108" s="41" t="e">
        <f t="shared" si="387"/>
        <v>#DIV/0!</v>
      </c>
      <c r="IA108" s="13" t="str">
        <f t="shared" si="388"/>
        <v>客観指標</v>
      </c>
      <c r="IB108" s="5" t="str">
        <f t="shared" si="389"/>
        <v>消防・救急施策については，市民にとって平常時には実感を得にくいものであることから，客観指標を重視する。</v>
      </c>
      <c r="IC108" s="108" t="e">
        <f>VLOOKUP(GN108&amp;HQ108&amp;IA108,プルダウン!$AC$2:$AD$51,2,FALSE)</f>
        <v>#DIV/0!</v>
      </c>
      <c r="ID108" s="12" t="e">
        <f>VLOOKUP(IC108,プルダウン!$A$1:$B$6,2,FALSE)</f>
        <v>#DIV/0!</v>
      </c>
      <c r="IE108" s="11"/>
      <c r="IF108" s="12"/>
      <c r="IG108" s="22" t="s">
        <v>81</v>
      </c>
      <c r="IH108" s="116"/>
      <c r="II108" s="115" t="str">
        <f>VLOOKUP($A108&amp;"-"&amp;II$4,'04施策の客観指標'!$A$4:$AU$1029,COLUMN('04施策の客観指標'!$AT:$AT),FALSE)</f>
        <v>-</v>
      </c>
      <c r="IJ108" s="7" t="str">
        <f>VLOOKUP($A108&amp;"-"&amp;IJ$4,'04施策の客観指標'!$A$4:$AU$1029,COLUMN('04施策の客観指標'!$AT:$AT),FALSE)</f>
        <v>-</v>
      </c>
      <c r="IK108" s="7" t="str">
        <f>VLOOKUP($A108&amp;"-"&amp;IK$4,'04施策の客観指標'!$A$4:$AU$1029,COLUMN('04施策の客観指標'!$AT:$AT),FALSE)</f>
        <v>-</v>
      </c>
      <c r="IL108" s="7" t="str">
        <f>VLOOKUP($A108&amp;"-"&amp;IL$4,'04施策の客観指標'!$A$4:$AU$1029,COLUMN('04施策の客観指標'!$AT:$AT),FALSE)</f>
        <v>-</v>
      </c>
      <c r="IM108" s="7" t="str">
        <f>VLOOKUP($A108&amp;"-"&amp;IM$4,'04施策の客観指標'!$A$4:$AU$1029,COLUMN('04施策の客観指標'!$AT:$AT),FALSE)</f>
        <v>-</v>
      </c>
      <c r="IN108" s="7" t="str">
        <f>VLOOKUP($A108&amp;"-"&amp;IN$4,'04施策の客観指標'!$A$4:$AU$1029,COLUMN('04施策の客観指標'!$AT:$AT),FALSE)</f>
        <v>-</v>
      </c>
      <c r="IO108" s="7" t="str">
        <f>VLOOKUP($A108&amp;"-"&amp;IO$4,'04施策の客観指標'!$A$4:$AU$1029,COLUMN('04施策の客観指標'!$AT:$AT),FALSE)</f>
        <v>-</v>
      </c>
      <c r="IP108" s="7" t="str">
        <f>VLOOKUP($A108&amp;"-"&amp;IP$4,'04施策の客観指標'!$A$4:$AU$1029,COLUMN('04施策の客観指標'!$AT:$AT),FALSE)</f>
        <v>-</v>
      </c>
      <c r="IQ108" s="7" t="str">
        <f>VLOOKUP($A108&amp;"-"&amp;IQ$4,'04施策の客観指標'!$A$4:$AU$1029,COLUMN('04施策の客観指標'!$AT:$AT),FALSE)</f>
        <v>-</v>
      </c>
      <c r="IR108" s="109" t="str">
        <f t="shared" si="390"/>
        <v>e</v>
      </c>
      <c r="IS108" s="37">
        <f>VLOOKUP($A108&amp;"-"&amp;II$4,'04施策の客観指標'!$A$4:$AU$1029,COLUMN('04施策の客観指標'!$AU:$AU),FALSE)</f>
        <v>1</v>
      </c>
      <c r="IT108" s="38" t="str">
        <f>VLOOKUP($A108&amp;"-"&amp;IJ$4,'04施策の客観指標'!$A$4:$AU$1029,COLUMN('04施策の客観指標'!$AU:$AU),FALSE)</f>
        <v>-</v>
      </c>
      <c r="IU108" s="38" t="str">
        <f>VLOOKUP($A108&amp;"-"&amp;IK$4,'04施策の客観指標'!$A$4:$AU$1029,COLUMN('04施策の客観指標'!$AU:$AU),FALSE)</f>
        <v>-</v>
      </c>
      <c r="IV108" s="38" t="str">
        <f>VLOOKUP($A108&amp;"-"&amp;IL$4,'04施策の客観指標'!$A$4:$AU$1029,COLUMN('04施策の客観指標'!$AU:$AU),FALSE)</f>
        <v>-</v>
      </c>
      <c r="IW108" s="38" t="str">
        <f>VLOOKUP($A108&amp;"-"&amp;IM$4,'04施策の客観指標'!$A$4:$AU$1029,COLUMN('04施策の客観指標'!$AU:$AU),FALSE)</f>
        <v>-</v>
      </c>
      <c r="IX108" s="38" t="str">
        <f>VLOOKUP($A108&amp;"-"&amp;IN$4,'04施策の客観指標'!$A$4:$AU$1029,COLUMN('04施策の客観指標'!$AU:$AU),FALSE)</f>
        <v>-</v>
      </c>
      <c r="IY108" s="38" t="str">
        <f>VLOOKUP($A108&amp;"-"&amp;IO$4,'04施策の客観指標'!$A$4:$AU$1029,COLUMN('04施策の客観指標'!$AU:$AU),FALSE)</f>
        <v>-</v>
      </c>
      <c r="IZ108" s="38" t="str">
        <f>VLOOKUP($A108&amp;"-"&amp;IP$4,'04施策の客観指標'!$A$4:$AU$1029,COLUMN('04施策の客観指標'!$AU:$AU),FALSE)</f>
        <v>-</v>
      </c>
      <c r="JA108" s="38" t="str">
        <f>VLOOKUP($A108&amp;"-"&amp;IQ$4,'04施策の客観指標'!$A$4:$AU$1029,COLUMN('04施策の客観指標'!$AU:$AU),FALSE)</f>
        <v>-</v>
      </c>
      <c r="JB108" s="82">
        <f t="shared" si="391"/>
        <v>1</v>
      </c>
      <c r="JC108" s="37" t="str">
        <f t="shared" si="392"/>
        <v/>
      </c>
      <c r="JD108" s="38" t="str">
        <f t="shared" si="347"/>
        <v/>
      </c>
      <c r="JE108" s="38" t="str">
        <f t="shared" si="348"/>
        <v/>
      </c>
      <c r="JF108" s="38" t="str">
        <f t="shared" si="349"/>
        <v/>
      </c>
      <c r="JG108" s="38" t="str">
        <f t="shared" si="350"/>
        <v/>
      </c>
      <c r="JH108" s="38" t="str">
        <f t="shared" si="351"/>
        <v/>
      </c>
      <c r="JI108" s="38" t="str">
        <f t="shared" si="352"/>
        <v/>
      </c>
      <c r="JJ108" s="38" t="str">
        <f t="shared" si="353"/>
        <v/>
      </c>
      <c r="JK108" s="38" t="str">
        <f t="shared" si="354"/>
        <v/>
      </c>
      <c r="JL108" s="41">
        <f t="shared" si="393"/>
        <v>0</v>
      </c>
      <c r="JM108" s="37" t="str">
        <f>IF($K108="○",VLOOKUP($C108&amp;"-"&amp;JM$4,'05市民生活実感調査'!$A$3:$BC$218,COLUMN('05市民生活実感調査'!$BC:$BC),FALSE),"-")</f>
        <v>-</v>
      </c>
      <c r="JN108" s="38" t="str">
        <f>IF($L108="○",VLOOKUP($C108&amp;"-"&amp;JN$4,'05市民生活実感調査'!$A$3:$BC$218,COLUMN('05市民生活実感調査'!$BC:$BC),FALSE),"-")</f>
        <v>-</v>
      </c>
      <c r="JO108" s="38" t="str">
        <f>IF($M108="○",VLOOKUP($C108&amp;"-"&amp;JO$4,'05市民生活実感調査'!$A$3:$BC$218,COLUMN('05市民生活実感調査'!$BC:$BC),FALSE),"-")</f>
        <v>-</v>
      </c>
      <c r="JP108" s="38" t="str">
        <f>IF($N108="○",VLOOKUP($C108&amp;"-"&amp;JP$4,'05市民生活実感調査'!$A$3:$BC$218,COLUMN('05市民生活実感調査'!$BC:$BC),FALSE),"-")</f>
        <v>-</v>
      </c>
      <c r="JQ108" s="38" t="str">
        <f>IF($O108="○",VLOOKUP($C108&amp;"-"&amp;JQ$4,'05市民生活実感調査'!$A$3:$BC$218,COLUMN('05市民生活実感調査'!$BC:$BC),FALSE),"-")</f>
        <v>-</v>
      </c>
      <c r="JR108" s="38" t="str">
        <f>IF($P108="○",VLOOKUP($C108&amp;"-"&amp;JR$4,'05市民生活実感調査'!$A$3:$BC$218,COLUMN('05市民生活実感調査'!$BC:$BC),FALSE),"-")</f>
        <v>-</v>
      </c>
      <c r="JS108" s="38" t="str">
        <f>IF($Q108="○",VLOOKUP($C108&amp;"-"&amp;JS$4,'05市民生活実感調査'!$A$3:$BC$218,COLUMN('05市民生活実感調査'!$BC:$BC),FALSE),"-")</f>
        <v>-</v>
      </c>
      <c r="JT108" s="38" t="str">
        <f>IF($R108="○",VLOOKUP($C108&amp;"-"&amp;JT$4,'05市民生活実感調査'!$A$3:$BC$218,COLUMN('05市民生活実感調査'!$BC:$BC),FALSE),"-")</f>
        <v>-</v>
      </c>
      <c r="JU108" s="109" t="e">
        <f t="shared" si="394"/>
        <v>#DIV/0!</v>
      </c>
      <c r="JV108" s="37" t="str">
        <f t="shared" si="395"/>
        <v/>
      </c>
      <c r="JW108" s="38" t="str">
        <f t="shared" si="355"/>
        <v/>
      </c>
      <c r="JX108" s="38" t="str">
        <f t="shared" si="356"/>
        <v/>
      </c>
      <c r="JY108" s="38" t="str">
        <f t="shared" si="357"/>
        <v/>
      </c>
      <c r="JZ108" s="38" t="str">
        <f t="shared" si="358"/>
        <v/>
      </c>
      <c r="KA108" s="38" t="str">
        <f t="shared" si="359"/>
        <v/>
      </c>
      <c r="KB108" s="38" t="str">
        <f t="shared" si="360"/>
        <v/>
      </c>
      <c r="KC108" s="38" t="str">
        <f t="shared" si="361"/>
        <v/>
      </c>
      <c r="KD108" s="41" t="e">
        <f t="shared" si="396"/>
        <v>#DIV/0!</v>
      </c>
      <c r="KE108" s="13" t="str">
        <f t="shared" si="397"/>
        <v>客観指標</v>
      </c>
      <c r="KF108" s="5" t="str">
        <f t="shared" si="398"/>
        <v>消防・救急施策については，市民にとって平常時には実感を得にくいものであることから，客観指標を重視する。</v>
      </c>
      <c r="KG108" s="108" t="e">
        <f>VLOOKUP(IR108&amp;JU108&amp;KE108,プルダウン!$AC$2:$AD$51,2,FALSE)</f>
        <v>#DIV/0!</v>
      </c>
      <c r="KH108" s="12" t="e">
        <f>VLOOKUP(KG108,プルダウン!$A$1:$B$6,2,FALSE)</f>
        <v>#DIV/0!</v>
      </c>
      <c r="KI108" s="11"/>
      <c r="KJ108" s="12"/>
      <c r="KK108" s="22" t="s">
        <v>81</v>
      </c>
      <c r="KL108" s="5"/>
    </row>
    <row r="109" spans="1:298" ht="150.75" customHeight="1">
      <c r="A109" s="18">
        <v>2602</v>
      </c>
      <c r="B109" s="5" t="s">
        <v>263</v>
      </c>
      <c r="C109" s="47">
        <f t="shared" si="439"/>
        <v>26</v>
      </c>
      <c r="D109" s="12" t="str">
        <f>IFERROR(VLOOKUP(C109,プルダウン!$L$2:$M$28,2,FALSE),"-")</f>
        <v>消防・救急</v>
      </c>
      <c r="E109" s="5"/>
      <c r="F109" s="11" t="s">
        <v>2124</v>
      </c>
      <c r="G109" s="195" t="s">
        <v>2397</v>
      </c>
      <c r="H109" s="11"/>
      <c r="I109" s="20"/>
      <c r="J109" s="5"/>
      <c r="K109" s="42" t="s">
        <v>85</v>
      </c>
      <c r="L109" s="43" t="s">
        <v>85</v>
      </c>
      <c r="M109" s="43" t="s">
        <v>392</v>
      </c>
      <c r="N109" s="43" t="s">
        <v>85</v>
      </c>
      <c r="O109" s="43" t="s">
        <v>85</v>
      </c>
      <c r="P109" s="43" t="s">
        <v>85</v>
      </c>
      <c r="Q109" s="43" t="s">
        <v>85</v>
      </c>
      <c r="R109" s="41" t="s">
        <v>85</v>
      </c>
      <c r="S109" s="546" t="str">
        <f>VLOOKUP($A109&amp;"-"&amp;S$4,'04施策の客観指標'!$A$4:$AU$1029,COLUMN('04施策の客観指標'!$AP:$AP),FALSE)</f>
        <v>b</v>
      </c>
      <c r="T109" s="528" t="str">
        <f>VLOOKUP($A109&amp;"-"&amp;T$4,'04施策の客観指標'!$A$4:$AU$1029,COLUMN('04施策の客観指標'!$AP:$AP),FALSE)</f>
        <v>-</v>
      </c>
      <c r="U109" s="528" t="str">
        <f>VLOOKUP($A109&amp;"-"&amp;U$4,'04施策の客観指標'!$A$4:$AU$1029,COLUMN('04施策の客観指標'!$AP:$AP),FALSE)</f>
        <v>-</v>
      </c>
      <c r="V109" s="528" t="str">
        <f>VLOOKUP($A109&amp;"-"&amp;V$4,'04施策の客観指標'!$A$4:$AU$1029,COLUMN('04施策の客観指標'!$AP:$AP),FALSE)</f>
        <v>-</v>
      </c>
      <c r="W109" s="528" t="str">
        <f>VLOOKUP($A109&amp;"-"&amp;W$4,'04施策の客観指標'!$A$4:$AU$1029,COLUMN('04施策の客観指標'!$AP:$AP),FALSE)</f>
        <v>-</v>
      </c>
      <c r="X109" s="528" t="str">
        <f>VLOOKUP($A109&amp;"-"&amp;X$4,'04施策の客観指標'!$A$4:$AU$1029,COLUMN('04施策の客観指標'!$AP:$AP),FALSE)</f>
        <v>-</v>
      </c>
      <c r="Y109" s="528" t="str">
        <f>VLOOKUP($A109&amp;"-"&amp;Y$4,'04施策の客観指標'!$A$4:$AU$1029,COLUMN('04施策の客観指標'!$AP:$AP),FALSE)</f>
        <v>-</v>
      </c>
      <c r="Z109" s="528" t="str">
        <f>VLOOKUP($A109&amp;"-"&amp;Z$4,'04施策の客観指標'!$A$4:$AU$1029,COLUMN('04施策の客観指標'!$AP:$AP),FALSE)</f>
        <v>-</v>
      </c>
      <c r="AA109" s="529" t="str">
        <f>VLOOKUP($A109&amp;"-"&amp;AA$4,'04施策の客観指標'!$A$4:$AU$1029,COLUMN('04施策の客観指標'!$AP:$AP),FALSE)</f>
        <v>-</v>
      </c>
      <c r="AB109" s="547" t="str">
        <f t="shared" si="362"/>
        <v>b</v>
      </c>
      <c r="AC109" s="252">
        <f>VLOOKUP($A109&amp;"-"&amp;S$4,'04施策の客観指標'!$A$4:$AU$1029,COLUMN('04施策の客観指標'!$AU:$AU),FALSE)</f>
        <v>1</v>
      </c>
      <c r="AD109" s="38" t="str">
        <f>VLOOKUP($A109&amp;"-"&amp;T$4,'04施策の客観指標'!$A$4:$AU$1029,COLUMN('04施策の客観指標'!$AU:$AU),FALSE)</f>
        <v>-</v>
      </c>
      <c r="AE109" s="38" t="str">
        <f>VLOOKUP($A109&amp;"-"&amp;U$4,'04施策の客観指標'!$A$4:$AU$1029,COLUMN('04施策の客観指標'!$AU:$AU),FALSE)</f>
        <v>-</v>
      </c>
      <c r="AF109" s="38" t="str">
        <f>VLOOKUP($A109&amp;"-"&amp;V$4,'04施策の客観指標'!$A$4:$AU$1029,COLUMN('04施策の客観指標'!$AU:$AU),FALSE)</f>
        <v>-</v>
      </c>
      <c r="AG109" s="38" t="str">
        <f>VLOOKUP($A109&amp;"-"&amp;W$4,'04施策の客観指標'!$A$4:$AU$1029,COLUMN('04施策の客観指標'!$AU:$AU),FALSE)</f>
        <v>-</v>
      </c>
      <c r="AH109" s="38" t="str">
        <f>VLOOKUP($A109&amp;"-"&amp;X$4,'04施策の客観指標'!$A$4:$AU$1029,COLUMN('04施策の客観指標'!$AU:$AU),FALSE)</f>
        <v>-</v>
      </c>
      <c r="AI109" s="38" t="str">
        <f>VLOOKUP($A109&amp;"-"&amp;Y$4,'04施策の客観指標'!$A$4:$AU$1029,COLUMN('04施策の客観指標'!$AU:$AU),FALSE)</f>
        <v>-</v>
      </c>
      <c r="AJ109" s="38" t="str">
        <f>VLOOKUP($A109&amp;"-"&amp;Z$4,'04施策の客観指標'!$A$4:$AU$1029,COLUMN('04施策の客観指標'!$AU:$AU),FALSE)</f>
        <v>-</v>
      </c>
      <c r="AK109" s="38" t="str">
        <f>VLOOKUP($A109&amp;"-"&amp;AA$4,'04施策の客観指標'!$A$4:$AU$1029,COLUMN('04施策の客観指標'!$AU:$AU),FALSE)</f>
        <v>-</v>
      </c>
      <c r="AL109" s="82">
        <f t="shared" si="440"/>
        <v>1</v>
      </c>
      <c r="AM109" s="37">
        <f t="shared" si="441"/>
        <v>3</v>
      </c>
      <c r="AN109" s="38" t="str">
        <f t="shared" si="442"/>
        <v/>
      </c>
      <c r="AO109" s="38" t="str">
        <f t="shared" si="443"/>
        <v/>
      </c>
      <c r="AP109" s="38" t="str">
        <f t="shared" si="444"/>
        <v/>
      </c>
      <c r="AQ109" s="38" t="str">
        <f t="shared" si="445"/>
        <v/>
      </c>
      <c r="AR109" s="38" t="str">
        <f t="shared" si="446"/>
        <v/>
      </c>
      <c r="AS109" s="38" t="str">
        <f t="shared" si="447"/>
        <v/>
      </c>
      <c r="AT109" s="38" t="str">
        <f t="shared" si="448"/>
        <v/>
      </c>
      <c r="AU109" s="253" t="str">
        <f t="shared" si="449"/>
        <v/>
      </c>
      <c r="AV109" s="81">
        <f t="shared" si="479"/>
        <v>0.75</v>
      </c>
      <c r="AW109" s="534" t="str">
        <f>IF($K109="○",VLOOKUP($C109&amp;"-"&amp;AW$4,'05市民生活実感調査'!$A$3:$BC$218,COLUMN('05市民生活実感調査'!$O:$O),FALSE),"-")</f>
        <v>-</v>
      </c>
      <c r="AX109" s="535" t="str">
        <f>IF($L109="○",VLOOKUP($C109&amp;"-"&amp;AX$4,'05市民生活実感調査'!$A$3:$BC$218,COLUMN('05市民生活実感調査'!$O:$O),FALSE),"-")</f>
        <v>-</v>
      </c>
      <c r="AY109" s="535" t="str">
        <f>IF($M109="○",VLOOKUP($C109&amp;"-"&amp;AY$4,'05市民生活実感調査'!$A$3:$BC$218,COLUMN('05市民生活実感調査'!$O:$O),FALSE),"-")</f>
        <v>a</v>
      </c>
      <c r="AZ109" s="535" t="str">
        <f>IF($N109="○",VLOOKUP($C109&amp;"-"&amp;AZ$4,'05市民生活実感調査'!$A$3:$BC$218,COLUMN('05市民生活実感調査'!$O:$O),FALSE),"-")</f>
        <v>-</v>
      </c>
      <c r="BA109" s="535" t="str">
        <f>IF($O109="○",VLOOKUP($C109&amp;"-"&amp;BA$4,'05市民生活実感調査'!$A$3:$BC$218,COLUMN('05市民生活実感調査'!$O:$O),FALSE),"-")</f>
        <v>-</v>
      </c>
      <c r="BB109" s="535" t="str">
        <f>IF($P109="○",VLOOKUP($C109&amp;"-"&amp;BB$4,'05市民生活実感調査'!$A$3:$BC$218,COLUMN('05市民生活実感調査'!$O:$O),FALSE),"-")</f>
        <v>-</v>
      </c>
      <c r="BC109" s="535" t="str">
        <f>IF($Q109="○",VLOOKUP($C109&amp;"-"&amp;BC$4,'05市民生活実感調査'!$A$3:$BC$218,COLUMN('05市民生活実感調査'!$O:$O),FALSE),"-")</f>
        <v>-</v>
      </c>
      <c r="BD109" s="535" t="str">
        <f>IF($R109="○",VLOOKUP($C109&amp;"-"&amp;BD$4,'05市民生活実感調査'!$A$3:$BC$218,COLUMN('05市民生活実感調査'!$O:$O),FALSE),"-")</f>
        <v>-</v>
      </c>
      <c r="BE109" s="536" t="str">
        <f t="shared" si="363"/>
        <v>a</v>
      </c>
      <c r="BF109" s="37" t="str">
        <f t="shared" si="450"/>
        <v/>
      </c>
      <c r="BG109" s="38" t="str">
        <f t="shared" si="451"/>
        <v/>
      </c>
      <c r="BH109" s="38">
        <f t="shared" si="452"/>
        <v>4</v>
      </c>
      <c r="BI109" s="38" t="str">
        <f t="shared" si="453"/>
        <v/>
      </c>
      <c r="BJ109" s="38" t="str">
        <f t="shared" si="454"/>
        <v/>
      </c>
      <c r="BK109" s="38" t="str">
        <f t="shared" si="455"/>
        <v/>
      </c>
      <c r="BL109" s="38" t="str">
        <f t="shared" si="456"/>
        <v/>
      </c>
      <c r="BM109" s="38" t="str">
        <f t="shared" si="457"/>
        <v/>
      </c>
      <c r="BN109" s="41">
        <f t="shared" si="458"/>
        <v>1</v>
      </c>
      <c r="BO109" s="275" t="s">
        <v>124</v>
      </c>
      <c r="BP109" s="5" t="s">
        <v>2241</v>
      </c>
      <c r="BQ109" s="586" t="str">
        <f>VLOOKUP(AB109&amp;BE109&amp;BO109,[25]プルダウン!$AC$2:$AD$71,2,FALSE)</f>
        <v>B</v>
      </c>
      <c r="BR109" s="587" t="str">
        <f>VLOOKUP(BQ109,プルダウン!$A$1:$B$6,2,FALSE)</f>
        <v>政策の目的がかなり達成されている</v>
      </c>
      <c r="BS109" s="11"/>
      <c r="BT109" s="195"/>
      <c r="BU109" s="161" t="s">
        <v>2263</v>
      </c>
      <c r="BV109" s="296" t="s">
        <v>2724</v>
      </c>
      <c r="BW109" s="115" t="str">
        <f>VLOOKUP($A109&amp;"-"&amp;BW$4,'04施策の客観指標'!$A$4:$AU$1029,COLUMN('04施策の客観指標'!$AQ:$AQ),FALSE)</f>
        <v>-</v>
      </c>
      <c r="BX109" s="7" t="str">
        <f>VLOOKUP($A109&amp;"-"&amp;BX$4,'04施策の客観指標'!$A$4:$AU$1029,COLUMN('04施策の客観指標'!$AQ:$AQ),FALSE)</f>
        <v>-</v>
      </c>
      <c r="BY109" s="7" t="str">
        <f>VLOOKUP($A109&amp;"-"&amp;BY$4,'04施策の客観指標'!$A$4:$AU$1029,COLUMN('04施策の客観指標'!$AQ:$AQ),FALSE)</f>
        <v>-</v>
      </c>
      <c r="BZ109" s="7" t="str">
        <f>VLOOKUP($A109&amp;"-"&amp;BZ$4,'04施策の客観指標'!$A$4:$AU$1029,COLUMN('04施策の客観指標'!$AQ:$AQ),FALSE)</f>
        <v>-</v>
      </c>
      <c r="CA109" s="7" t="str">
        <f>VLOOKUP($A109&amp;"-"&amp;CA$4,'04施策の客観指標'!$A$4:$AU$1029,COLUMN('04施策の客観指標'!$AQ:$AQ),FALSE)</f>
        <v>-</v>
      </c>
      <c r="CB109" s="7" t="str">
        <f>VLOOKUP($A109&amp;"-"&amp;CB$4,'04施策の客観指標'!$A$4:$AU$1029,COLUMN('04施策の客観指標'!$AQ:$AQ),FALSE)</f>
        <v>-</v>
      </c>
      <c r="CC109" s="7" t="str">
        <f>VLOOKUP($A109&amp;"-"&amp;CC$4,'04施策の客観指標'!$A$4:$AU$1029,COLUMN('04施策の客観指標'!$AQ:$AQ),FALSE)</f>
        <v>-</v>
      </c>
      <c r="CD109" s="7" t="str">
        <f>VLOOKUP($A109&amp;"-"&amp;CD$4,'04施策の客観指標'!$A$4:$AU$1029,COLUMN('04施策の客観指標'!$AQ:$AQ),FALSE)</f>
        <v>-</v>
      </c>
      <c r="CE109" s="7" t="str">
        <f>VLOOKUP($A109&amp;"-"&amp;CE$4,'04施策の客観指標'!$A$4:$AU$1029,COLUMN('04施策の客観指標'!$AQ:$AQ),FALSE)</f>
        <v>-</v>
      </c>
      <c r="CF109" s="109" t="str">
        <f t="shared" si="364"/>
        <v>e</v>
      </c>
      <c r="CG109" s="37">
        <f>VLOOKUP($A109&amp;"-"&amp;BW$4,'04施策の客観指標'!$A$4:$AU$1029,COLUMN('04施策の客観指標'!$AU:$AU),FALSE)</f>
        <v>1</v>
      </c>
      <c r="CH109" s="38" t="str">
        <f>VLOOKUP($A109&amp;"-"&amp;BX$4,'04施策の客観指標'!$A$4:$AU$1029,COLUMN('04施策の客観指標'!$AU:$AU),FALSE)</f>
        <v>-</v>
      </c>
      <c r="CI109" s="38" t="str">
        <f>VLOOKUP($A109&amp;"-"&amp;BY$4,'04施策の客観指標'!$A$4:$AU$1029,COLUMN('04施策の客観指標'!$AU:$AU),FALSE)</f>
        <v>-</v>
      </c>
      <c r="CJ109" s="38" t="str">
        <f>VLOOKUP($A109&amp;"-"&amp;BZ$4,'04施策の客観指標'!$A$4:$AU$1029,COLUMN('04施策の客観指標'!$AU:$AU),FALSE)</f>
        <v>-</v>
      </c>
      <c r="CK109" s="38" t="str">
        <f>VLOOKUP($A109&amp;"-"&amp;CA$4,'04施策の客観指標'!$A$4:$AU$1029,COLUMN('04施策の客観指標'!$AU:$AU),FALSE)</f>
        <v>-</v>
      </c>
      <c r="CL109" s="38" t="str">
        <f>VLOOKUP($A109&amp;"-"&amp;CB$4,'04施策の客観指標'!$A$4:$AU$1029,COLUMN('04施策の客観指標'!$AU:$AU),FALSE)</f>
        <v>-</v>
      </c>
      <c r="CM109" s="38" t="str">
        <f>VLOOKUP($A109&amp;"-"&amp;CC$4,'04施策の客観指標'!$A$4:$AU$1029,COLUMN('04施策の客観指標'!$AU:$AU),FALSE)</f>
        <v>-</v>
      </c>
      <c r="CN109" s="38" t="str">
        <f>VLOOKUP($A109&amp;"-"&amp;CD$4,'04施策の客観指標'!$A$4:$AU$1029,COLUMN('04施策の客観指標'!$AU:$AU),FALSE)</f>
        <v>-</v>
      </c>
      <c r="CO109" s="38" t="str">
        <f>VLOOKUP($A109&amp;"-"&amp;CE$4,'04施策の客観指標'!$A$4:$AU$1029,COLUMN('04施策の客観指標'!$AU:$AU),FALSE)</f>
        <v>-</v>
      </c>
      <c r="CP109" s="82">
        <f t="shared" si="365"/>
        <v>1</v>
      </c>
      <c r="CQ109" s="37" t="str">
        <f t="shared" si="301"/>
        <v/>
      </c>
      <c r="CR109" s="38" t="str">
        <f t="shared" si="302"/>
        <v/>
      </c>
      <c r="CS109" s="38" t="str">
        <f t="shared" si="303"/>
        <v/>
      </c>
      <c r="CT109" s="38" t="str">
        <f t="shared" si="304"/>
        <v/>
      </c>
      <c r="CU109" s="38" t="str">
        <f t="shared" si="305"/>
        <v/>
      </c>
      <c r="CV109" s="38" t="str">
        <f t="shared" si="306"/>
        <v/>
      </c>
      <c r="CW109" s="38" t="str">
        <f t="shared" si="307"/>
        <v/>
      </c>
      <c r="CX109" s="38" t="str">
        <f t="shared" si="308"/>
        <v/>
      </c>
      <c r="CY109" s="38" t="str">
        <f t="shared" si="309"/>
        <v/>
      </c>
      <c r="CZ109" s="41">
        <f t="shared" si="366"/>
        <v>0</v>
      </c>
      <c r="DA109" s="37" t="str">
        <f>IF($K109="○",VLOOKUP($C109&amp;"-"&amp;DA$4,'05市民生活実感調査'!$A$3:$BC$218,COLUMN('05市民生活実感調査'!$Y:$Y),FALSE),"-")</f>
        <v>-</v>
      </c>
      <c r="DB109" s="38" t="str">
        <f>IF($L109="○",VLOOKUP($C109&amp;"-"&amp;DB$4,'05市民生活実感調査'!$A$3:$BC$218,COLUMN('05市民生活実感調査'!$Y:$Y),FALSE),"-")</f>
        <v>-</v>
      </c>
      <c r="DC109" s="38" t="str">
        <f>IF($M109="○",VLOOKUP($C109&amp;"-"&amp;DC$4,'05市民生活実感調査'!$A$3:$BC$218,COLUMN('05市民生活実感調査'!$Y:$Y),FALSE),"-")</f>
        <v>-</v>
      </c>
      <c r="DD109" s="38" t="str">
        <f>IF($N109="○",VLOOKUP($C109&amp;"-"&amp;DD$4,'05市民生活実感調査'!$A$3:$BC$218,COLUMN('05市民生活実感調査'!$Y:$Y),FALSE),"-")</f>
        <v>-</v>
      </c>
      <c r="DE109" s="38" t="str">
        <f>IF($O109="○",VLOOKUP($C109&amp;"-"&amp;DE$4,'05市民生活実感調査'!$A$3:$BC$218,COLUMN('05市民生活実感調査'!$Y:$Y),FALSE),"-")</f>
        <v>-</v>
      </c>
      <c r="DF109" s="38" t="str">
        <f>IF($P109="○",VLOOKUP($C109&amp;"-"&amp;DF$4,'05市民生活実感調査'!$A$3:$BC$218,COLUMN('05市民生活実感調査'!$Y:$Y),FALSE),"-")</f>
        <v>-</v>
      </c>
      <c r="DG109" s="38" t="str">
        <f>IF($Q109="○",VLOOKUP($C109&amp;"-"&amp;DG$4,'05市民生活実感調査'!$A$3:$BC$218,COLUMN('05市民生活実感調査'!$Y:$Y),FALSE),"-")</f>
        <v>-</v>
      </c>
      <c r="DH109" s="38" t="str">
        <f>IF($R109="○",VLOOKUP($C109&amp;"-"&amp;DH$4,'05市民生活実感調査'!$A$3:$BC$218,COLUMN('05市民生活実感調査'!$Y:$Y),FALSE),"-")</f>
        <v>-</v>
      </c>
      <c r="DI109" s="109" t="e">
        <f t="shared" si="367"/>
        <v>#DIV/0!</v>
      </c>
      <c r="DJ109" s="37" t="str">
        <f t="shared" si="368"/>
        <v/>
      </c>
      <c r="DK109" s="38" t="str">
        <f t="shared" si="310"/>
        <v/>
      </c>
      <c r="DL109" s="38" t="str">
        <f t="shared" si="311"/>
        <v/>
      </c>
      <c r="DM109" s="38" t="str">
        <f t="shared" si="312"/>
        <v/>
      </c>
      <c r="DN109" s="38" t="str">
        <f t="shared" si="313"/>
        <v/>
      </c>
      <c r="DO109" s="38" t="str">
        <f t="shared" si="314"/>
        <v/>
      </c>
      <c r="DP109" s="38" t="str">
        <f t="shared" si="315"/>
        <v/>
      </c>
      <c r="DQ109" s="38" t="str">
        <f t="shared" si="316"/>
        <v/>
      </c>
      <c r="DR109" s="41" t="e">
        <f t="shared" si="369"/>
        <v>#DIV/0!</v>
      </c>
      <c r="DS109" s="13" t="str">
        <f t="shared" si="370"/>
        <v>客観指標</v>
      </c>
      <c r="DT109" s="5" t="str">
        <f t="shared" si="371"/>
        <v>消防・救急施策については，市民にとって平常時には実感を得にくいものであることから，客観指標を重視する。</v>
      </c>
      <c r="DU109" s="108" t="e">
        <f>VLOOKUP(CF109&amp;DI109&amp;DS109,プルダウン!$AC$2:$AD$51,2,FALSE)</f>
        <v>#DIV/0!</v>
      </c>
      <c r="DV109" s="12" t="e">
        <f>VLOOKUP(DU109,プルダウン!$A$1:$B$6,2,FALSE)</f>
        <v>#DIV/0!</v>
      </c>
      <c r="DW109" s="11"/>
      <c r="DX109" s="12"/>
      <c r="DY109" s="22" t="s">
        <v>81</v>
      </c>
      <c r="DZ109" s="116"/>
      <c r="EA109" s="115" t="str">
        <f>VLOOKUP($A109&amp;"-"&amp;EA$4,'04施策の客観指標'!$A$4:$AU$1029,COLUMN('04施策の客観指標'!$AR:$AR),FALSE)</f>
        <v>-</v>
      </c>
      <c r="EB109" s="7" t="str">
        <f>VLOOKUP($A109&amp;"-"&amp;EB$4,'04施策の客観指標'!$A$4:$AU$1029,COLUMN('04施策の客観指標'!$AR:$AR),FALSE)</f>
        <v>-</v>
      </c>
      <c r="EC109" s="7" t="str">
        <f>VLOOKUP($A109&amp;"-"&amp;EC$4,'04施策の客観指標'!$A$4:$AU$1029,COLUMN('04施策の客観指標'!$AR:$AR),FALSE)</f>
        <v>-</v>
      </c>
      <c r="ED109" s="7" t="str">
        <f>VLOOKUP($A109&amp;"-"&amp;ED$4,'04施策の客観指標'!$A$4:$AU$1029,COLUMN('04施策の客観指標'!$AR:$AR),FALSE)</f>
        <v>-</v>
      </c>
      <c r="EE109" s="7" t="str">
        <f>VLOOKUP($A109&amp;"-"&amp;EE$4,'04施策の客観指標'!$A$4:$AU$1029,COLUMN('04施策の客観指標'!$AR:$AR),FALSE)</f>
        <v>-</v>
      </c>
      <c r="EF109" s="7" t="str">
        <f>VLOOKUP($A109&amp;"-"&amp;EF$4,'04施策の客観指標'!$A$4:$AU$1029,COLUMN('04施策の客観指標'!$AR:$AR),FALSE)</f>
        <v>-</v>
      </c>
      <c r="EG109" s="7" t="str">
        <f>VLOOKUP($A109&amp;"-"&amp;EG$4,'04施策の客観指標'!$A$4:$AU$1029,COLUMN('04施策の客観指標'!$AR:$AR),FALSE)</f>
        <v>-</v>
      </c>
      <c r="EH109" s="7" t="str">
        <f>VLOOKUP($A109&amp;"-"&amp;EH$4,'04施策の客観指標'!$A$4:$AU$1029,COLUMN('04施策の客観指標'!$AR:$AR),FALSE)</f>
        <v>-</v>
      </c>
      <c r="EI109" s="7" t="str">
        <f>VLOOKUP($A109&amp;"-"&amp;EI$4,'04施策の客観指標'!$A$4:$AU$1029,COLUMN('04施策の客観指標'!$AR:$AR),FALSE)</f>
        <v>-</v>
      </c>
      <c r="EJ109" s="109" t="str">
        <f t="shared" si="372"/>
        <v>e</v>
      </c>
      <c r="EK109" s="37">
        <f>VLOOKUP($A109&amp;"-"&amp;EA$4,'04施策の客観指標'!$A$4:$AU$1029,COLUMN('04施策の客観指標'!$AU:$AU),FALSE)</f>
        <v>1</v>
      </c>
      <c r="EL109" s="38" t="str">
        <f>VLOOKUP($A109&amp;"-"&amp;EB$4,'04施策の客観指標'!$A$4:$AU$1029,COLUMN('04施策の客観指標'!$AU:$AU),FALSE)</f>
        <v>-</v>
      </c>
      <c r="EM109" s="38" t="str">
        <f>VLOOKUP($A109&amp;"-"&amp;EC$4,'04施策の客観指標'!$A$4:$AU$1029,COLUMN('04施策の客観指標'!$AU:$AU),FALSE)</f>
        <v>-</v>
      </c>
      <c r="EN109" s="38" t="str">
        <f>VLOOKUP($A109&amp;"-"&amp;ED$4,'04施策の客観指標'!$A$4:$AU$1029,COLUMN('04施策の客観指標'!$AU:$AU),FALSE)</f>
        <v>-</v>
      </c>
      <c r="EO109" s="38" t="str">
        <f>VLOOKUP($A109&amp;"-"&amp;EE$4,'04施策の客観指標'!$A$4:$AU$1029,COLUMN('04施策の客観指標'!$AU:$AU),FALSE)</f>
        <v>-</v>
      </c>
      <c r="EP109" s="38" t="str">
        <f>VLOOKUP($A109&amp;"-"&amp;EF$4,'04施策の客観指標'!$A$4:$AU$1029,COLUMN('04施策の客観指標'!$AU:$AU),FALSE)</f>
        <v>-</v>
      </c>
      <c r="EQ109" s="38" t="str">
        <f>VLOOKUP($A109&amp;"-"&amp;EG$4,'04施策の客観指標'!$A$4:$AU$1029,COLUMN('04施策の客観指標'!$AU:$AU),FALSE)</f>
        <v>-</v>
      </c>
      <c r="ER109" s="38" t="str">
        <f>VLOOKUP($A109&amp;"-"&amp;EH$4,'04施策の客観指標'!$A$4:$AU$1029,COLUMN('04施策の客観指標'!$AU:$AU),FALSE)</f>
        <v>-</v>
      </c>
      <c r="ES109" s="38" t="str">
        <f>VLOOKUP($A109&amp;"-"&amp;EI$4,'04施策の客観指標'!$A$4:$AU$1029,COLUMN('04施策の客観指標'!$AU:$AU),FALSE)</f>
        <v>-</v>
      </c>
      <c r="ET109" s="82">
        <f t="shared" si="373"/>
        <v>1</v>
      </c>
      <c r="EU109" s="37" t="str">
        <f t="shared" si="374"/>
        <v/>
      </c>
      <c r="EV109" s="38" t="str">
        <f t="shared" si="317"/>
        <v/>
      </c>
      <c r="EW109" s="38" t="str">
        <f t="shared" si="318"/>
        <v/>
      </c>
      <c r="EX109" s="38" t="str">
        <f t="shared" si="319"/>
        <v/>
      </c>
      <c r="EY109" s="38" t="str">
        <f t="shared" si="320"/>
        <v/>
      </c>
      <c r="EZ109" s="38" t="str">
        <f t="shared" si="321"/>
        <v/>
      </c>
      <c r="FA109" s="38" t="str">
        <f t="shared" si="322"/>
        <v/>
      </c>
      <c r="FB109" s="38" t="str">
        <f t="shared" si="323"/>
        <v/>
      </c>
      <c r="FC109" s="38" t="str">
        <f t="shared" si="324"/>
        <v/>
      </c>
      <c r="FD109" s="41">
        <f t="shared" si="375"/>
        <v>0</v>
      </c>
      <c r="FE109" s="37" t="str">
        <f>IF($K109="○",VLOOKUP($C109&amp;"-"&amp;FE$4,'05市民生活実感調査'!$A$3:$BC$218,COLUMN('05市民生活実感調査'!$AI:$AI),FALSE),"-")</f>
        <v>-</v>
      </c>
      <c r="FF109" s="38" t="str">
        <f>IF($L109="○",VLOOKUP($C109&amp;"-"&amp;FF$4,'05市民生活実感調査'!$A$3:$BC$218,COLUMN('05市民生活実感調査'!$AI:$AI),FALSE),"-")</f>
        <v>-</v>
      </c>
      <c r="FG109" s="38" t="str">
        <f>IF($M109="○",VLOOKUP($C109&amp;"-"&amp;FG$4,'05市民生活実感調査'!$A$3:$BC$218,COLUMN('05市民生活実感調査'!$AI:$AI),FALSE),"-")</f>
        <v>-</v>
      </c>
      <c r="FH109" s="38" t="str">
        <f>IF($N109="○",VLOOKUP($C109&amp;"-"&amp;FH$4,'05市民生活実感調査'!$A$3:$BC$218,COLUMN('05市民生活実感調査'!$AI:$AI),FALSE),"-")</f>
        <v>-</v>
      </c>
      <c r="FI109" s="38" t="str">
        <f>IF($O109="○",VLOOKUP($C109&amp;"-"&amp;FI$4,'05市民生活実感調査'!$A$3:$BC$218,COLUMN('05市民生活実感調査'!$AI:$AI),FALSE),"-")</f>
        <v>-</v>
      </c>
      <c r="FJ109" s="38" t="str">
        <f>IF($P109="○",VLOOKUP($C109&amp;"-"&amp;FJ$4,'05市民生活実感調査'!$A$3:$BC$218,COLUMN('05市民生活実感調査'!$AI:$AI),FALSE),"-")</f>
        <v>-</v>
      </c>
      <c r="FK109" s="38" t="str">
        <f>IF($Q109="○",VLOOKUP($C109&amp;"-"&amp;FK$4,'05市民生活実感調査'!$A$3:$BC$218,COLUMN('05市民生活実感調査'!$AI:$AI),FALSE),"-")</f>
        <v>-</v>
      </c>
      <c r="FL109" s="38" t="str">
        <f>IF($R109="○",VLOOKUP($C109&amp;"-"&amp;FL$4,'05市民生活実感調査'!$A$3:$BC$218,COLUMN('05市民生活実感調査'!$AI:$AI),FALSE),"-")</f>
        <v>-</v>
      </c>
      <c r="FM109" s="109" t="e">
        <f t="shared" si="376"/>
        <v>#DIV/0!</v>
      </c>
      <c r="FN109" s="37" t="str">
        <f t="shared" si="377"/>
        <v/>
      </c>
      <c r="FO109" s="38" t="str">
        <f t="shared" si="325"/>
        <v/>
      </c>
      <c r="FP109" s="38" t="str">
        <f t="shared" si="326"/>
        <v/>
      </c>
      <c r="FQ109" s="38" t="str">
        <f t="shared" si="327"/>
        <v/>
      </c>
      <c r="FR109" s="38" t="str">
        <f t="shared" si="328"/>
        <v/>
      </c>
      <c r="FS109" s="38" t="str">
        <f t="shared" si="329"/>
        <v/>
      </c>
      <c r="FT109" s="38" t="str">
        <f t="shared" si="330"/>
        <v/>
      </c>
      <c r="FU109" s="38" t="str">
        <f t="shared" si="331"/>
        <v/>
      </c>
      <c r="FV109" s="41" t="e">
        <f t="shared" si="378"/>
        <v>#DIV/0!</v>
      </c>
      <c r="FW109" s="13" t="str">
        <f t="shared" si="379"/>
        <v>客観指標</v>
      </c>
      <c r="FX109" s="5" t="str">
        <f t="shared" si="380"/>
        <v>消防・救急施策については，市民にとって平常時には実感を得にくいものであることから，客観指標を重視する。</v>
      </c>
      <c r="FY109" s="108" t="e">
        <f>VLOOKUP(EJ109&amp;FM109&amp;FW109,プルダウン!$AC$2:$AD$51,2,FALSE)</f>
        <v>#DIV/0!</v>
      </c>
      <c r="FZ109" s="12" t="e">
        <f>VLOOKUP(FY109,プルダウン!$A$1:$B$6,2,FALSE)</f>
        <v>#DIV/0!</v>
      </c>
      <c r="GA109" s="11"/>
      <c r="GB109" s="12"/>
      <c r="GC109" s="22" t="s">
        <v>81</v>
      </c>
      <c r="GD109" s="116"/>
      <c r="GE109" s="115" t="str">
        <f>VLOOKUP($A109&amp;"-"&amp;GE$4,'04施策の客観指標'!$A$4:$AU$1029,COLUMN('04施策の客観指標'!$AS:$AS),FALSE)</f>
        <v>-</v>
      </c>
      <c r="GF109" s="7" t="str">
        <f>VLOOKUP($A109&amp;"-"&amp;GF$4,'04施策の客観指標'!$A$4:$AU$1029,COLUMN('04施策の客観指標'!$AS:$AS),FALSE)</f>
        <v>-</v>
      </c>
      <c r="GG109" s="7" t="str">
        <f>VLOOKUP($A109&amp;"-"&amp;GG$4,'04施策の客観指標'!$A$4:$AU$1029,COLUMN('04施策の客観指標'!$AS:$AS),FALSE)</f>
        <v>-</v>
      </c>
      <c r="GH109" s="7" t="str">
        <f>VLOOKUP($A109&amp;"-"&amp;GH$4,'04施策の客観指標'!$A$4:$AU$1029,COLUMN('04施策の客観指標'!$AS:$AS),FALSE)</f>
        <v>-</v>
      </c>
      <c r="GI109" s="7" t="str">
        <f>VLOOKUP($A109&amp;"-"&amp;GI$4,'04施策の客観指標'!$A$4:$AU$1029,COLUMN('04施策の客観指標'!$AS:$AS),FALSE)</f>
        <v>-</v>
      </c>
      <c r="GJ109" s="7" t="str">
        <f>VLOOKUP($A109&amp;"-"&amp;GJ$4,'04施策の客観指標'!$A$4:$AU$1029,COLUMN('04施策の客観指標'!$AS:$AS),FALSE)</f>
        <v>-</v>
      </c>
      <c r="GK109" s="7" t="str">
        <f>VLOOKUP($A109&amp;"-"&amp;GK$4,'04施策の客観指標'!$A$4:$AU$1029,COLUMN('04施策の客観指標'!$AS:$AS),FALSE)</f>
        <v>-</v>
      </c>
      <c r="GL109" s="7" t="str">
        <f>VLOOKUP($A109&amp;"-"&amp;GL$4,'04施策の客観指標'!$A$4:$AU$1029,COLUMN('04施策の客観指標'!$AS:$AS),FALSE)</f>
        <v>-</v>
      </c>
      <c r="GM109" s="7" t="str">
        <f>VLOOKUP($A109&amp;"-"&amp;GM$4,'04施策の客観指標'!$A$4:$AU$1029,COLUMN('04施策の客観指標'!$AS:$AS),FALSE)</f>
        <v>-</v>
      </c>
      <c r="GN109" s="109" t="str">
        <f t="shared" si="381"/>
        <v>e</v>
      </c>
      <c r="GO109" s="37">
        <f>VLOOKUP($A109&amp;"-"&amp;GE$4,'04施策の客観指標'!$A$4:$AU$1029,COLUMN('04施策の客観指標'!$AU:$AU),FALSE)</f>
        <v>1</v>
      </c>
      <c r="GP109" s="38" t="str">
        <f>VLOOKUP($A109&amp;"-"&amp;GF$4,'04施策の客観指標'!$A$4:$AU$1029,COLUMN('04施策の客観指標'!$AU:$AU),FALSE)</f>
        <v>-</v>
      </c>
      <c r="GQ109" s="38" t="str">
        <f>VLOOKUP($A109&amp;"-"&amp;GG$4,'04施策の客観指標'!$A$4:$AU$1029,COLUMN('04施策の客観指標'!$AU:$AU),FALSE)</f>
        <v>-</v>
      </c>
      <c r="GR109" s="38" t="str">
        <f>VLOOKUP($A109&amp;"-"&amp;GH$4,'04施策の客観指標'!$A$4:$AU$1029,COLUMN('04施策の客観指標'!$AU:$AU),FALSE)</f>
        <v>-</v>
      </c>
      <c r="GS109" s="38" t="str">
        <f>VLOOKUP($A109&amp;"-"&amp;GI$4,'04施策の客観指標'!$A$4:$AU$1029,COLUMN('04施策の客観指標'!$AU:$AU),FALSE)</f>
        <v>-</v>
      </c>
      <c r="GT109" s="38" t="str">
        <f>VLOOKUP($A109&amp;"-"&amp;GJ$4,'04施策の客観指標'!$A$4:$AU$1029,COLUMN('04施策の客観指標'!$AU:$AU),FALSE)</f>
        <v>-</v>
      </c>
      <c r="GU109" s="38" t="str">
        <f>VLOOKUP($A109&amp;"-"&amp;GK$4,'04施策の客観指標'!$A$4:$AU$1029,COLUMN('04施策の客観指標'!$AU:$AU),FALSE)</f>
        <v>-</v>
      </c>
      <c r="GV109" s="38" t="str">
        <f>VLOOKUP($A109&amp;"-"&amp;GL$4,'04施策の客観指標'!$A$4:$AU$1029,COLUMN('04施策の客観指標'!$AU:$AU),FALSE)</f>
        <v>-</v>
      </c>
      <c r="GW109" s="38" t="str">
        <f>VLOOKUP($A109&amp;"-"&amp;GM$4,'04施策の客観指標'!$A$4:$AU$1029,COLUMN('04施策の客観指標'!$AU:$AU),FALSE)</f>
        <v>-</v>
      </c>
      <c r="GX109" s="82">
        <f t="shared" si="382"/>
        <v>1</v>
      </c>
      <c r="GY109" s="37" t="str">
        <f t="shared" si="383"/>
        <v/>
      </c>
      <c r="GZ109" s="38" t="str">
        <f t="shared" si="332"/>
        <v/>
      </c>
      <c r="HA109" s="38" t="str">
        <f t="shared" si="333"/>
        <v/>
      </c>
      <c r="HB109" s="38" t="str">
        <f t="shared" si="334"/>
        <v/>
      </c>
      <c r="HC109" s="38" t="str">
        <f t="shared" si="335"/>
        <v/>
      </c>
      <c r="HD109" s="38" t="str">
        <f t="shared" si="336"/>
        <v/>
      </c>
      <c r="HE109" s="38" t="str">
        <f t="shared" si="337"/>
        <v/>
      </c>
      <c r="HF109" s="38" t="str">
        <f t="shared" si="338"/>
        <v/>
      </c>
      <c r="HG109" s="38" t="str">
        <f t="shared" si="339"/>
        <v/>
      </c>
      <c r="HH109" s="41">
        <f t="shared" si="384"/>
        <v>0</v>
      </c>
      <c r="HI109" s="37" t="str">
        <f>IF($K109="○",VLOOKUP($C109&amp;"-"&amp;HI$4,'05市民生活実感調査'!$A$3:$BC$218,COLUMN('05市民生活実感調査'!$AS:$AS),FALSE),"-")</f>
        <v>-</v>
      </c>
      <c r="HJ109" s="38" t="str">
        <f>IF($L109="○",VLOOKUP($C109&amp;"-"&amp;HJ$4,'05市民生活実感調査'!$A$3:$BC$218,COLUMN('05市民生活実感調査'!$AS:$AS),FALSE),"-")</f>
        <v>-</v>
      </c>
      <c r="HK109" s="38" t="str">
        <f>IF($M109="○",VLOOKUP($C109&amp;"-"&amp;HK$4,'05市民生活実感調査'!$A$3:$BC$218,COLUMN('05市民生活実感調査'!$AS:$AS),FALSE),"-")</f>
        <v>-</v>
      </c>
      <c r="HL109" s="38" t="str">
        <f>IF($N109="○",VLOOKUP($C109&amp;"-"&amp;HL$4,'05市民生活実感調査'!$A$3:$BC$218,COLUMN('05市民生活実感調査'!$AS:$AS),FALSE),"-")</f>
        <v>-</v>
      </c>
      <c r="HM109" s="38" t="str">
        <f>IF($O109="○",VLOOKUP($C109&amp;"-"&amp;HM$4,'05市民生活実感調査'!$A$3:$BC$218,COLUMN('05市民生活実感調査'!$AS:$AS),FALSE),"-")</f>
        <v>-</v>
      </c>
      <c r="HN109" s="38" t="str">
        <f>IF($P109="○",VLOOKUP($C109&amp;"-"&amp;HN$4,'05市民生活実感調査'!$A$3:$BC$218,COLUMN('05市民生活実感調査'!$AS:$AS),FALSE),"-")</f>
        <v>-</v>
      </c>
      <c r="HO109" s="38" t="str">
        <f>IF($Q109="○",VLOOKUP($C109&amp;"-"&amp;HO$4,'05市民生活実感調査'!$A$3:$BC$218,COLUMN('05市民生活実感調査'!$AS:$AS),FALSE),"-")</f>
        <v>-</v>
      </c>
      <c r="HP109" s="38" t="str">
        <f>IF($R109="○",VLOOKUP($C109&amp;"-"&amp;HP$4,'05市民生活実感調査'!$A$3:$BC$218,COLUMN('05市民生活実感調査'!$AS:$AS),FALSE),"-")</f>
        <v>-</v>
      </c>
      <c r="HQ109" s="109" t="e">
        <f t="shared" si="385"/>
        <v>#DIV/0!</v>
      </c>
      <c r="HR109" s="37" t="str">
        <f t="shared" si="386"/>
        <v/>
      </c>
      <c r="HS109" s="38" t="str">
        <f t="shared" si="340"/>
        <v/>
      </c>
      <c r="HT109" s="38" t="str">
        <f t="shared" si="341"/>
        <v/>
      </c>
      <c r="HU109" s="38" t="str">
        <f t="shared" si="342"/>
        <v/>
      </c>
      <c r="HV109" s="38" t="str">
        <f t="shared" si="343"/>
        <v/>
      </c>
      <c r="HW109" s="38" t="str">
        <f t="shared" si="344"/>
        <v/>
      </c>
      <c r="HX109" s="38" t="str">
        <f t="shared" si="345"/>
        <v/>
      </c>
      <c r="HY109" s="38" t="str">
        <f t="shared" si="346"/>
        <v/>
      </c>
      <c r="HZ109" s="41" t="e">
        <f t="shared" si="387"/>
        <v>#DIV/0!</v>
      </c>
      <c r="IA109" s="13" t="str">
        <f t="shared" si="388"/>
        <v>客観指標</v>
      </c>
      <c r="IB109" s="5" t="str">
        <f t="shared" si="389"/>
        <v>消防・救急施策については，市民にとって平常時には実感を得にくいものであることから，客観指標を重視する。</v>
      </c>
      <c r="IC109" s="108" t="e">
        <f>VLOOKUP(GN109&amp;HQ109&amp;IA109,プルダウン!$AC$2:$AD$51,2,FALSE)</f>
        <v>#DIV/0!</v>
      </c>
      <c r="ID109" s="12" t="e">
        <f>VLOOKUP(IC109,プルダウン!$A$1:$B$6,2,FALSE)</f>
        <v>#DIV/0!</v>
      </c>
      <c r="IE109" s="11"/>
      <c r="IF109" s="12"/>
      <c r="IG109" s="22" t="s">
        <v>81</v>
      </c>
      <c r="IH109" s="116"/>
      <c r="II109" s="115" t="str">
        <f>VLOOKUP($A109&amp;"-"&amp;II$4,'04施策の客観指標'!$A$4:$AU$1029,COLUMN('04施策の客観指標'!$AT:$AT),FALSE)</f>
        <v>-</v>
      </c>
      <c r="IJ109" s="7" t="str">
        <f>VLOOKUP($A109&amp;"-"&amp;IJ$4,'04施策の客観指標'!$A$4:$AU$1029,COLUMN('04施策の客観指標'!$AT:$AT),FALSE)</f>
        <v>-</v>
      </c>
      <c r="IK109" s="7" t="str">
        <f>VLOOKUP($A109&amp;"-"&amp;IK$4,'04施策の客観指標'!$A$4:$AU$1029,COLUMN('04施策の客観指標'!$AT:$AT),FALSE)</f>
        <v>-</v>
      </c>
      <c r="IL109" s="7" t="str">
        <f>VLOOKUP($A109&amp;"-"&amp;IL$4,'04施策の客観指標'!$A$4:$AU$1029,COLUMN('04施策の客観指標'!$AT:$AT),FALSE)</f>
        <v>-</v>
      </c>
      <c r="IM109" s="7" t="str">
        <f>VLOOKUP($A109&amp;"-"&amp;IM$4,'04施策の客観指標'!$A$4:$AU$1029,COLUMN('04施策の客観指標'!$AT:$AT),FALSE)</f>
        <v>-</v>
      </c>
      <c r="IN109" s="7" t="str">
        <f>VLOOKUP($A109&amp;"-"&amp;IN$4,'04施策の客観指標'!$A$4:$AU$1029,COLUMN('04施策の客観指標'!$AT:$AT),FALSE)</f>
        <v>-</v>
      </c>
      <c r="IO109" s="7" t="str">
        <f>VLOOKUP($A109&amp;"-"&amp;IO$4,'04施策の客観指標'!$A$4:$AU$1029,COLUMN('04施策の客観指標'!$AT:$AT),FALSE)</f>
        <v>-</v>
      </c>
      <c r="IP109" s="7" t="str">
        <f>VLOOKUP($A109&amp;"-"&amp;IP$4,'04施策の客観指標'!$A$4:$AU$1029,COLUMN('04施策の客観指標'!$AT:$AT),FALSE)</f>
        <v>-</v>
      </c>
      <c r="IQ109" s="7" t="str">
        <f>VLOOKUP($A109&amp;"-"&amp;IQ$4,'04施策の客観指標'!$A$4:$AU$1029,COLUMN('04施策の客観指標'!$AT:$AT),FALSE)</f>
        <v>-</v>
      </c>
      <c r="IR109" s="109" t="str">
        <f t="shared" si="390"/>
        <v>e</v>
      </c>
      <c r="IS109" s="37">
        <f>VLOOKUP($A109&amp;"-"&amp;II$4,'04施策の客観指標'!$A$4:$AU$1029,COLUMN('04施策の客観指標'!$AU:$AU),FALSE)</f>
        <v>1</v>
      </c>
      <c r="IT109" s="38" t="str">
        <f>VLOOKUP($A109&amp;"-"&amp;IJ$4,'04施策の客観指標'!$A$4:$AU$1029,COLUMN('04施策の客観指標'!$AU:$AU),FALSE)</f>
        <v>-</v>
      </c>
      <c r="IU109" s="38" t="str">
        <f>VLOOKUP($A109&amp;"-"&amp;IK$4,'04施策の客観指標'!$A$4:$AU$1029,COLUMN('04施策の客観指標'!$AU:$AU),FALSE)</f>
        <v>-</v>
      </c>
      <c r="IV109" s="38" t="str">
        <f>VLOOKUP($A109&amp;"-"&amp;IL$4,'04施策の客観指標'!$A$4:$AU$1029,COLUMN('04施策の客観指標'!$AU:$AU),FALSE)</f>
        <v>-</v>
      </c>
      <c r="IW109" s="38" t="str">
        <f>VLOOKUP($A109&amp;"-"&amp;IM$4,'04施策の客観指標'!$A$4:$AU$1029,COLUMN('04施策の客観指標'!$AU:$AU),FALSE)</f>
        <v>-</v>
      </c>
      <c r="IX109" s="38" t="str">
        <f>VLOOKUP($A109&amp;"-"&amp;IN$4,'04施策の客観指標'!$A$4:$AU$1029,COLUMN('04施策の客観指標'!$AU:$AU),FALSE)</f>
        <v>-</v>
      </c>
      <c r="IY109" s="38" t="str">
        <f>VLOOKUP($A109&amp;"-"&amp;IO$4,'04施策の客観指標'!$A$4:$AU$1029,COLUMN('04施策の客観指標'!$AU:$AU),FALSE)</f>
        <v>-</v>
      </c>
      <c r="IZ109" s="38" t="str">
        <f>VLOOKUP($A109&amp;"-"&amp;IP$4,'04施策の客観指標'!$A$4:$AU$1029,COLUMN('04施策の客観指標'!$AU:$AU),FALSE)</f>
        <v>-</v>
      </c>
      <c r="JA109" s="38" t="str">
        <f>VLOOKUP($A109&amp;"-"&amp;IQ$4,'04施策の客観指標'!$A$4:$AU$1029,COLUMN('04施策の客観指標'!$AU:$AU),FALSE)</f>
        <v>-</v>
      </c>
      <c r="JB109" s="82">
        <f t="shared" si="391"/>
        <v>1</v>
      </c>
      <c r="JC109" s="37" t="str">
        <f t="shared" si="392"/>
        <v/>
      </c>
      <c r="JD109" s="38" t="str">
        <f t="shared" si="347"/>
        <v/>
      </c>
      <c r="JE109" s="38" t="str">
        <f t="shared" si="348"/>
        <v/>
      </c>
      <c r="JF109" s="38" t="str">
        <f t="shared" si="349"/>
        <v/>
      </c>
      <c r="JG109" s="38" t="str">
        <f t="shared" si="350"/>
        <v/>
      </c>
      <c r="JH109" s="38" t="str">
        <f t="shared" si="351"/>
        <v/>
      </c>
      <c r="JI109" s="38" t="str">
        <f t="shared" si="352"/>
        <v/>
      </c>
      <c r="JJ109" s="38" t="str">
        <f t="shared" si="353"/>
        <v/>
      </c>
      <c r="JK109" s="38" t="str">
        <f t="shared" si="354"/>
        <v/>
      </c>
      <c r="JL109" s="41">
        <f t="shared" si="393"/>
        <v>0</v>
      </c>
      <c r="JM109" s="37" t="str">
        <f>IF($K109="○",VLOOKUP($C109&amp;"-"&amp;JM$4,'05市民生活実感調査'!$A$3:$BC$218,COLUMN('05市民生活実感調査'!$BC:$BC),FALSE),"-")</f>
        <v>-</v>
      </c>
      <c r="JN109" s="38" t="str">
        <f>IF($L109="○",VLOOKUP($C109&amp;"-"&amp;JN$4,'05市民生活実感調査'!$A$3:$BC$218,COLUMN('05市民生活実感調査'!$BC:$BC),FALSE),"-")</f>
        <v>-</v>
      </c>
      <c r="JO109" s="38" t="str">
        <f>IF($M109="○",VLOOKUP($C109&amp;"-"&amp;JO$4,'05市民生活実感調査'!$A$3:$BC$218,COLUMN('05市民生活実感調査'!$BC:$BC),FALSE),"-")</f>
        <v>-</v>
      </c>
      <c r="JP109" s="38" t="str">
        <f>IF($N109="○",VLOOKUP($C109&amp;"-"&amp;JP$4,'05市民生活実感調査'!$A$3:$BC$218,COLUMN('05市民生活実感調査'!$BC:$BC),FALSE),"-")</f>
        <v>-</v>
      </c>
      <c r="JQ109" s="38" t="str">
        <f>IF($O109="○",VLOOKUP($C109&amp;"-"&amp;JQ$4,'05市民生活実感調査'!$A$3:$BC$218,COLUMN('05市民生活実感調査'!$BC:$BC),FALSE),"-")</f>
        <v>-</v>
      </c>
      <c r="JR109" s="38" t="str">
        <f>IF($P109="○",VLOOKUP($C109&amp;"-"&amp;JR$4,'05市民生活実感調査'!$A$3:$BC$218,COLUMN('05市民生活実感調査'!$BC:$BC),FALSE),"-")</f>
        <v>-</v>
      </c>
      <c r="JS109" s="38" t="str">
        <f>IF($Q109="○",VLOOKUP($C109&amp;"-"&amp;JS$4,'05市民生活実感調査'!$A$3:$BC$218,COLUMN('05市民生活実感調査'!$BC:$BC),FALSE),"-")</f>
        <v>-</v>
      </c>
      <c r="JT109" s="38" t="str">
        <f>IF($R109="○",VLOOKUP($C109&amp;"-"&amp;JT$4,'05市民生活実感調査'!$A$3:$BC$218,COLUMN('05市民生活実感調査'!$BC:$BC),FALSE),"-")</f>
        <v>-</v>
      </c>
      <c r="JU109" s="109" t="e">
        <f t="shared" si="394"/>
        <v>#DIV/0!</v>
      </c>
      <c r="JV109" s="37" t="str">
        <f t="shared" si="395"/>
        <v/>
      </c>
      <c r="JW109" s="38" t="str">
        <f t="shared" si="355"/>
        <v/>
      </c>
      <c r="JX109" s="38" t="str">
        <f t="shared" si="356"/>
        <v/>
      </c>
      <c r="JY109" s="38" t="str">
        <f t="shared" si="357"/>
        <v/>
      </c>
      <c r="JZ109" s="38" t="str">
        <f t="shared" si="358"/>
        <v/>
      </c>
      <c r="KA109" s="38" t="str">
        <f t="shared" si="359"/>
        <v/>
      </c>
      <c r="KB109" s="38" t="str">
        <f t="shared" si="360"/>
        <v/>
      </c>
      <c r="KC109" s="38" t="str">
        <f t="shared" si="361"/>
        <v/>
      </c>
      <c r="KD109" s="41" t="e">
        <f t="shared" si="396"/>
        <v>#DIV/0!</v>
      </c>
      <c r="KE109" s="13" t="str">
        <f t="shared" si="397"/>
        <v>客観指標</v>
      </c>
      <c r="KF109" s="5" t="str">
        <f t="shared" si="398"/>
        <v>消防・救急施策については，市民にとって平常時には実感を得にくいものであることから，客観指標を重視する。</v>
      </c>
      <c r="KG109" s="108" t="e">
        <f>VLOOKUP(IR109&amp;JU109&amp;KE109,プルダウン!$AC$2:$AD$51,2,FALSE)</f>
        <v>#DIV/0!</v>
      </c>
      <c r="KH109" s="12" t="e">
        <f>VLOOKUP(KG109,プルダウン!$A$1:$B$6,2,FALSE)</f>
        <v>#DIV/0!</v>
      </c>
      <c r="KI109" s="11"/>
      <c r="KJ109" s="12"/>
      <c r="KK109" s="22" t="s">
        <v>81</v>
      </c>
      <c r="KL109" s="5"/>
    </row>
    <row r="110" spans="1:298" ht="198.75" customHeight="1">
      <c r="A110" s="18">
        <v>2603</v>
      </c>
      <c r="B110" s="5" t="s">
        <v>264</v>
      </c>
      <c r="C110" s="47">
        <f t="shared" si="439"/>
        <v>26</v>
      </c>
      <c r="D110" s="12" t="str">
        <f>IFERROR(VLOOKUP(C110,プルダウン!$L$2:$M$28,2,FALSE),"-")</f>
        <v>消防・救急</v>
      </c>
      <c r="E110" s="5"/>
      <c r="F110" s="11" t="s">
        <v>2124</v>
      </c>
      <c r="G110" s="195" t="s">
        <v>2398</v>
      </c>
      <c r="H110" s="11"/>
      <c r="I110" s="20"/>
      <c r="J110" s="5"/>
      <c r="K110" s="42" t="s">
        <v>85</v>
      </c>
      <c r="L110" s="43" t="s">
        <v>85</v>
      </c>
      <c r="M110" s="43" t="s">
        <v>85</v>
      </c>
      <c r="N110" s="43" t="s">
        <v>392</v>
      </c>
      <c r="O110" s="43" t="s">
        <v>85</v>
      </c>
      <c r="P110" s="43" t="s">
        <v>85</v>
      </c>
      <c r="Q110" s="43" t="s">
        <v>85</v>
      </c>
      <c r="R110" s="41" t="s">
        <v>85</v>
      </c>
      <c r="S110" s="546" t="str">
        <f>VLOOKUP($A110&amp;"-"&amp;S$4,'04施策の客観指標'!$A$4:$AU$1029,COLUMN('04施策の客観指標'!$AP:$AP),FALSE)</f>
        <v>b</v>
      </c>
      <c r="T110" s="528" t="str">
        <f>VLOOKUP($A110&amp;"-"&amp;T$4,'04施策の客観指標'!$A$4:$AU$1029,COLUMN('04施策の客観指標'!$AP:$AP),FALSE)</f>
        <v>-</v>
      </c>
      <c r="U110" s="528" t="str">
        <f>VLOOKUP($A110&amp;"-"&amp;U$4,'04施策の客観指標'!$A$4:$AU$1029,COLUMN('04施策の客観指標'!$AP:$AP),FALSE)</f>
        <v>-</v>
      </c>
      <c r="V110" s="528" t="str">
        <f>VLOOKUP($A110&amp;"-"&amp;V$4,'04施策の客観指標'!$A$4:$AU$1029,COLUMN('04施策の客観指標'!$AP:$AP),FALSE)</f>
        <v>-</v>
      </c>
      <c r="W110" s="528" t="str">
        <f>VLOOKUP($A110&amp;"-"&amp;W$4,'04施策の客観指標'!$A$4:$AU$1029,COLUMN('04施策の客観指標'!$AP:$AP),FALSE)</f>
        <v>-</v>
      </c>
      <c r="X110" s="528" t="str">
        <f>VLOOKUP($A110&amp;"-"&amp;X$4,'04施策の客観指標'!$A$4:$AU$1029,COLUMN('04施策の客観指標'!$AP:$AP),FALSE)</f>
        <v>-</v>
      </c>
      <c r="Y110" s="528" t="str">
        <f>VLOOKUP($A110&amp;"-"&amp;Y$4,'04施策の客観指標'!$A$4:$AU$1029,COLUMN('04施策の客観指標'!$AP:$AP),FALSE)</f>
        <v>-</v>
      </c>
      <c r="Z110" s="528" t="str">
        <f>VLOOKUP($A110&amp;"-"&amp;Z$4,'04施策の客観指標'!$A$4:$AU$1029,COLUMN('04施策の客観指標'!$AP:$AP),FALSE)</f>
        <v>-</v>
      </c>
      <c r="AA110" s="529" t="str">
        <f>VLOOKUP($A110&amp;"-"&amp;AA$4,'04施策の客観指標'!$A$4:$AU$1029,COLUMN('04施策の客観指標'!$AP:$AP),FALSE)</f>
        <v>-</v>
      </c>
      <c r="AB110" s="547" t="str">
        <f t="shared" si="362"/>
        <v>b</v>
      </c>
      <c r="AC110" s="252">
        <f>VLOOKUP($A110&amp;"-"&amp;S$4,'04施策の客観指標'!$A$4:$AU$1029,COLUMN('04施策の客観指標'!$AU:$AU),FALSE)</f>
        <v>1</v>
      </c>
      <c r="AD110" s="38" t="str">
        <f>VLOOKUP($A110&amp;"-"&amp;T$4,'04施策の客観指標'!$A$4:$AU$1029,COLUMN('04施策の客観指標'!$AU:$AU),FALSE)</f>
        <v>-</v>
      </c>
      <c r="AE110" s="38" t="str">
        <f>VLOOKUP($A110&amp;"-"&amp;U$4,'04施策の客観指標'!$A$4:$AU$1029,COLUMN('04施策の客観指標'!$AU:$AU),FALSE)</f>
        <v>-</v>
      </c>
      <c r="AF110" s="38" t="str">
        <f>VLOOKUP($A110&amp;"-"&amp;V$4,'04施策の客観指標'!$A$4:$AU$1029,COLUMN('04施策の客観指標'!$AU:$AU),FALSE)</f>
        <v>-</v>
      </c>
      <c r="AG110" s="38" t="str">
        <f>VLOOKUP($A110&amp;"-"&amp;W$4,'04施策の客観指標'!$A$4:$AU$1029,COLUMN('04施策の客観指標'!$AU:$AU),FALSE)</f>
        <v>-</v>
      </c>
      <c r="AH110" s="38" t="str">
        <f>VLOOKUP($A110&amp;"-"&amp;X$4,'04施策の客観指標'!$A$4:$AU$1029,COLUMN('04施策の客観指標'!$AU:$AU),FALSE)</f>
        <v>-</v>
      </c>
      <c r="AI110" s="38" t="str">
        <f>VLOOKUP($A110&amp;"-"&amp;Y$4,'04施策の客観指標'!$A$4:$AU$1029,COLUMN('04施策の客観指標'!$AU:$AU),FALSE)</f>
        <v>-</v>
      </c>
      <c r="AJ110" s="38" t="str">
        <f>VLOOKUP($A110&amp;"-"&amp;Z$4,'04施策の客観指標'!$A$4:$AU$1029,COLUMN('04施策の客観指標'!$AU:$AU),FALSE)</f>
        <v>-</v>
      </c>
      <c r="AK110" s="38" t="str">
        <f>VLOOKUP($A110&amp;"-"&amp;AA$4,'04施策の客観指標'!$A$4:$AU$1029,COLUMN('04施策の客観指標'!$AU:$AU),FALSE)</f>
        <v>-</v>
      </c>
      <c r="AL110" s="82">
        <f t="shared" si="440"/>
        <v>1</v>
      </c>
      <c r="AM110" s="37">
        <f t="shared" si="441"/>
        <v>3</v>
      </c>
      <c r="AN110" s="38" t="str">
        <f t="shared" si="442"/>
        <v/>
      </c>
      <c r="AO110" s="38" t="str">
        <f t="shared" si="443"/>
        <v/>
      </c>
      <c r="AP110" s="38" t="str">
        <f t="shared" si="444"/>
        <v/>
      </c>
      <c r="AQ110" s="38" t="str">
        <f t="shared" si="445"/>
        <v/>
      </c>
      <c r="AR110" s="38" t="str">
        <f t="shared" si="446"/>
        <v/>
      </c>
      <c r="AS110" s="38" t="str">
        <f t="shared" si="447"/>
        <v/>
      </c>
      <c r="AT110" s="38" t="str">
        <f t="shared" si="448"/>
        <v/>
      </c>
      <c r="AU110" s="253" t="str">
        <f t="shared" si="449"/>
        <v/>
      </c>
      <c r="AV110" s="81">
        <f t="shared" si="479"/>
        <v>0.75</v>
      </c>
      <c r="AW110" s="534" t="str">
        <f>IF($K110="○",VLOOKUP($C110&amp;"-"&amp;AW$4,'05市民生活実感調査'!$A$3:$BC$218,COLUMN('05市民生活実感調査'!$O:$O),FALSE),"-")</f>
        <v>-</v>
      </c>
      <c r="AX110" s="535" t="str">
        <f>IF($L110="○",VLOOKUP($C110&amp;"-"&amp;AX$4,'05市民生活実感調査'!$A$3:$BC$218,COLUMN('05市民生活実感調査'!$O:$O),FALSE),"-")</f>
        <v>-</v>
      </c>
      <c r="AY110" s="535" t="str">
        <f>IF($M110="○",VLOOKUP($C110&amp;"-"&amp;AY$4,'05市民生活実感調査'!$A$3:$BC$218,COLUMN('05市民生活実感調査'!$O:$O),FALSE),"-")</f>
        <v>-</v>
      </c>
      <c r="AZ110" s="535" t="str">
        <f>IF($N110="○",VLOOKUP($C110&amp;"-"&amp;AZ$4,'05市民生活実感調査'!$A$3:$BC$218,COLUMN('05市民生活実感調査'!$O:$O),FALSE),"-")</f>
        <v>b</v>
      </c>
      <c r="BA110" s="535" t="str">
        <f>IF($O110="○",VLOOKUP($C110&amp;"-"&amp;BA$4,'05市民生活実感調査'!$A$3:$BC$218,COLUMN('05市民生活実感調査'!$O:$O),FALSE),"-")</f>
        <v>-</v>
      </c>
      <c r="BB110" s="535" t="str">
        <f>IF($P110="○",VLOOKUP($C110&amp;"-"&amp;BB$4,'05市民生活実感調査'!$A$3:$BC$218,COLUMN('05市民生活実感調査'!$O:$O),FALSE),"-")</f>
        <v>-</v>
      </c>
      <c r="BC110" s="535" t="str">
        <f>IF($Q110="○",VLOOKUP($C110&amp;"-"&amp;BC$4,'05市民生活実感調査'!$A$3:$BC$218,COLUMN('05市民生活実感調査'!$O:$O),FALSE),"-")</f>
        <v>-</v>
      </c>
      <c r="BD110" s="535" t="str">
        <f>IF($R110="○",VLOOKUP($C110&amp;"-"&amp;BD$4,'05市民生活実感調査'!$A$3:$BC$218,COLUMN('05市民生活実感調査'!$O:$O),FALSE),"-")</f>
        <v>-</v>
      </c>
      <c r="BE110" s="536" t="str">
        <f t="shared" si="363"/>
        <v>b</v>
      </c>
      <c r="BF110" s="37" t="str">
        <f t="shared" si="450"/>
        <v/>
      </c>
      <c r="BG110" s="38" t="str">
        <f t="shared" si="451"/>
        <v/>
      </c>
      <c r="BH110" s="38" t="str">
        <f t="shared" si="452"/>
        <v/>
      </c>
      <c r="BI110" s="38">
        <f t="shared" si="453"/>
        <v>3</v>
      </c>
      <c r="BJ110" s="38" t="str">
        <f t="shared" si="454"/>
        <v/>
      </c>
      <c r="BK110" s="38" t="str">
        <f t="shared" si="455"/>
        <v/>
      </c>
      <c r="BL110" s="38" t="str">
        <f t="shared" si="456"/>
        <v/>
      </c>
      <c r="BM110" s="38" t="str">
        <f t="shared" si="457"/>
        <v/>
      </c>
      <c r="BN110" s="41">
        <f t="shared" si="458"/>
        <v>0.75</v>
      </c>
      <c r="BO110" s="275" t="s">
        <v>124</v>
      </c>
      <c r="BP110" s="5" t="s">
        <v>2241</v>
      </c>
      <c r="BQ110" s="586" t="str">
        <f>VLOOKUP(AB110&amp;BE110&amp;BO110,[25]プルダウン!$AC$2:$AD$71,2,FALSE)</f>
        <v>B</v>
      </c>
      <c r="BR110" s="587" t="str">
        <f>VLOOKUP(BQ110,プルダウン!$A$1:$B$6,2,FALSE)</f>
        <v>政策の目的がかなり達成されている</v>
      </c>
      <c r="BS110" s="11"/>
      <c r="BT110" s="195"/>
      <c r="BU110" s="161" t="s">
        <v>2263</v>
      </c>
      <c r="BV110" s="296" t="s">
        <v>2724</v>
      </c>
      <c r="BW110" s="115" t="str">
        <f>VLOOKUP($A110&amp;"-"&amp;BW$4,'04施策の客観指標'!$A$4:$AU$1029,COLUMN('04施策の客観指標'!$AQ:$AQ),FALSE)</f>
        <v>-</v>
      </c>
      <c r="BX110" s="7" t="str">
        <f>VLOOKUP($A110&amp;"-"&amp;BX$4,'04施策の客観指標'!$A$4:$AU$1029,COLUMN('04施策の客観指標'!$AQ:$AQ),FALSE)</f>
        <v>-</v>
      </c>
      <c r="BY110" s="7" t="str">
        <f>VLOOKUP($A110&amp;"-"&amp;BY$4,'04施策の客観指標'!$A$4:$AU$1029,COLUMN('04施策の客観指標'!$AQ:$AQ),FALSE)</f>
        <v>-</v>
      </c>
      <c r="BZ110" s="7" t="str">
        <f>VLOOKUP($A110&amp;"-"&amp;BZ$4,'04施策の客観指標'!$A$4:$AU$1029,COLUMN('04施策の客観指標'!$AQ:$AQ),FALSE)</f>
        <v>-</v>
      </c>
      <c r="CA110" s="7" t="str">
        <f>VLOOKUP($A110&amp;"-"&amp;CA$4,'04施策の客観指標'!$A$4:$AU$1029,COLUMN('04施策の客観指標'!$AQ:$AQ),FALSE)</f>
        <v>-</v>
      </c>
      <c r="CB110" s="7" t="str">
        <f>VLOOKUP($A110&amp;"-"&amp;CB$4,'04施策の客観指標'!$A$4:$AU$1029,COLUMN('04施策の客観指標'!$AQ:$AQ),FALSE)</f>
        <v>-</v>
      </c>
      <c r="CC110" s="7" t="str">
        <f>VLOOKUP($A110&amp;"-"&amp;CC$4,'04施策の客観指標'!$A$4:$AU$1029,COLUMN('04施策の客観指標'!$AQ:$AQ),FALSE)</f>
        <v>-</v>
      </c>
      <c r="CD110" s="7" t="str">
        <f>VLOOKUP($A110&amp;"-"&amp;CD$4,'04施策の客観指標'!$A$4:$AU$1029,COLUMN('04施策の客観指標'!$AQ:$AQ),FALSE)</f>
        <v>-</v>
      </c>
      <c r="CE110" s="7" t="str">
        <f>VLOOKUP($A110&amp;"-"&amp;CE$4,'04施策の客観指標'!$A$4:$AU$1029,COLUMN('04施策の客観指標'!$AQ:$AQ),FALSE)</f>
        <v>-</v>
      </c>
      <c r="CF110" s="109" t="str">
        <f t="shared" si="364"/>
        <v>e</v>
      </c>
      <c r="CG110" s="37">
        <f>VLOOKUP($A110&amp;"-"&amp;BW$4,'04施策の客観指標'!$A$4:$AU$1029,COLUMN('04施策の客観指標'!$AU:$AU),FALSE)</f>
        <v>1</v>
      </c>
      <c r="CH110" s="38" t="str">
        <f>VLOOKUP($A110&amp;"-"&amp;BX$4,'04施策の客観指標'!$A$4:$AU$1029,COLUMN('04施策の客観指標'!$AU:$AU),FALSE)</f>
        <v>-</v>
      </c>
      <c r="CI110" s="38" t="str">
        <f>VLOOKUP($A110&amp;"-"&amp;BY$4,'04施策の客観指標'!$A$4:$AU$1029,COLUMN('04施策の客観指標'!$AU:$AU),FALSE)</f>
        <v>-</v>
      </c>
      <c r="CJ110" s="38" t="str">
        <f>VLOOKUP($A110&amp;"-"&amp;BZ$4,'04施策の客観指標'!$A$4:$AU$1029,COLUMN('04施策の客観指標'!$AU:$AU),FALSE)</f>
        <v>-</v>
      </c>
      <c r="CK110" s="38" t="str">
        <f>VLOOKUP($A110&amp;"-"&amp;CA$4,'04施策の客観指標'!$A$4:$AU$1029,COLUMN('04施策の客観指標'!$AU:$AU),FALSE)</f>
        <v>-</v>
      </c>
      <c r="CL110" s="38" t="str">
        <f>VLOOKUP($A110&amp;"-"&amp;CB$4,'04施策の客観指標'!$A$4:$AU$1029,COLUMN('04施策の客観指標'!$AU:$AU),FALSE)</f>
        <v>-</v>
      </c>
      <c r="CM110" s="38" t="str">
        <f>VLOOKUP($A110&amp;"-"&amp;CC$4,'04施策の客観指標'!$A$4:$AU$1029,COLUMN('04施策の客観指標'!$AU:$AU),FALSE)</f>
        <v>-</v>
      </c>
      <c r="CN110" s="38" t="str">
        <f>VLOOKUP($A110&amp;"-"&amp;CD$4,'04施策の客観指標'!$A$4:$AU$1029,COLUMN('04施策の客観指標'!$AU:$AU),FALSE)</f>
        <v>-</v>
      </c>
      <c r="CO110" s="38" t="str">
        <f>VLOOKUP($A110&amp;"-"&amp;CE$4,'04施策の客観指標'!$A$4:$AU$1029,COLUMN('04施策の客観指標'!$AU:$AU),FALSE)</f>
        <v>-</v>
      </c>
      <c r="CP110" s="82">
        <f t="shared" si="365"/>
        <v>1</v>
      </c>
      <c r="CQ110" s="37" t="str">
        <f t="shared" si="301"/>
        <v/>
      </c>
      <c r="CR110" s="38" t="str">
        <f t="shared" si="302"/>
        <v/>
      </c>
      <c r="CS110" s="38" t="str">
        <f t="shared" si="303"/>
        <v/>
      </c>
      <c r="CT110" s="38" t="str">
        <f t="shared" si="304"/>
        <v/>
      </c>
      <c r="CU110" s="38" t="str">
        <f t="shared" si="305"/>
        <v/>
      </c>
      <c r="CV110" s="38" t="str">
        <f t="shared" si="306"/>
        <v/>
      </c>
      <c r="CW110" s="38" t="str">
        <f t="shared" si="307"/>
        <v/>
      </c>
      <c r="CX110" s="38" t="str">
        <f t="shared" si="308"/>
        <v/>
      </c>
      <c r="CY110" s="38" t="str">
        <f t="shared" si="309"/>
        <v/>
      </c>
      <c r="CZ110" s="41">
        <f t="shared" si="366"/>
        <v>0</v>
      </c>
      <c r="DA110" s="37" t="str">
        <f>IF($K110="○",VLOOKUP($C110&amp;"-"&amp;DA$4,'05市民生活実感調査'!$A$3:$BC$218,COLUMN('05市民生活実感調査'!$Y:$Y),FALSE),"-")</f>
        <v>-</v>
      </c>
      <c r="DB110" s="38" t="str">
        <f>IF($L110="○",VLOOKUP($C110&amp;"-"&amp;DB$4,'05市民生活実感調査'!$A$3:$BC$218,COLUMN('05市民生活実感調査'!$Y:$Y),FALSE),"-")</f>
        <v>-</v>
      </c>
      <c r="DC110" s="38" t="str">
        <f>IF($M110="○",VLOOKUP($C110&amp;"-"&amp;DC$4,'05市民生活実感調査'!$A$3:$BC$218,COLUMN('05市民生活実感調査'!$Y:$Y),FALSE),"-")</f>
        <v>-</v>
      </c>
      <c r="DD110" s="38" t="str">
        <f>IF($N110="○",VLOOKUP($C110&amp;"-"&amp;DD$4,'05市民生活実感調査'!$A$3:$BC$218,COLUMN('05市民生活実感調査'!$Y:$Y),FALSE),"-")</f>
        <v>-</v>
      </c>
      <c r="DE110" s="38" t="str">
        <f>IF($O110="○",VLOOKUP($C110&amp;"-"&amp;DE$4,'05市民生活実感調査'!$A$3:$BC$218,COLUMN('05市民生活実感調査'!$Y:$Y),FALSE),"-")</f>
        <v>-</v>
      </c>
      <c r="DF110" s="38" t="str">
        <f>IF($P110="○",VLOOKUP($C110&amp;"-"&amp;DF$4,'05市民生活実感調査'!$A$3:$BC$218,COLUMN('05市民生活実感調査'!$Y:$Y),FALSE),"-")</f>
        <v>-</v>
      </c>
      <c r="DG110" s="38" t="str">
        <f>IF($Q110="○",VLOOKUP($C110&amp;"-"&amp;DG$4,'05市民生活実感調査'!$A$3:$BC$218,COLUMN('05市民生活実感調査'!$Y:$Y),FALSE),"-")</f>
        <v>-</v>
      </c>
      <c r="DH110" s="38" t="str">
        <f>IF($R110="○",VLOOKUP($C110&amp;"-"&amp;DH$4,'05市民生活実感調査'!$A$3:$BC$218,COLUMN('05市民生活実感調査'!$Y:$Y),FALSE),"-")</f>
        <v>-</v>
      </c>
      <c r="DI110" s="109" t="e">
        <f t="shared" si="367"/>
        <v>#DIV/0!</v>
      </c>
      <c r="DJ110" s="37" t="str">
        <f t="shared" si="368"/>
        <v/>
      </c>
      <c r="DK110" s="38" t="str">
        <f t="shared" si="310"/>
        <v/>
      </c>
      <c r="DL110" s="38" t="str">
        <f t="shared" si="311"/>
        <v/>
      </c>
      <c r="DM110" s="38" t="str">
        <f t="shared" si="312"/>
        <v/>
      </c>
      <c r="DN110" s="38" t="str">
        <f t="shared" si="313"/>
        <v/>
      </c>
      <c r="DO110" s="38" t="str">
        <f t="shared" si="314"/>
        <v/>
      </c>
      <c r="DP110" s="38" t="str">
        <f t="shared" si="315"/>
        <v/>
      </c>
      <c r="DQ110" s="38" t="str">
        <f t="shared" si="316"/>
        <v/>
      </c>
      <c r="DR110" s="41" t="e">
        <f t="shared" si="369"/>
        <v>#DIV/0!</v>
      </c>
      <c r="DS110" s="13" t="str">
        <f t="shared" si="370"/>
        <v>客観指標</v>
      </c>
      <c r="DT110" s="5" t="str">
        <f t="shared" si="371"/>
        <v>消防・救急施策については，市民にとって平常時には実感を得にくいものであることから，客観指標を重視する。</v>
      </c>
      <c r="DU110" s="108" t="e">
        <f>VLOOKUP(CF110&amp;DI110&amp;DS110,プルダウン!$AC$2:$AD$51,2,FALSE)</f>
        <v>#DIV/0!</v>
      </c>
      <c r="DV110" s="12" t="e">
        <f>VLOOKUP(DU110,プルダウン!$A$1:$B$6,2,FALSE)</f>
        <v>#DIV/0!</v>
      </c>
      <c r="DW110" s="11"/>
      <c r="DX110" s="12"/>
      <c r="DY110" s="22" t="s">
        <v>81</v>
      </c>
      <c r="DZ110" s="116"/>
      <c r="EA110" s="115" t="str">
        <f>VLOOKUP($A110&amp;"-"&amp;EA$4,'04施策の客観指標'!$A$4:$AU$1029,COLUMN('04施策の客観指標'!$AR:$AR),FALSE)</f>
        <v>-</v>
      </c>
      <c r="EB110" s="7" t="str">
        <f>VLOOKUP($A110&amp;"-"&amp;EB$4,'04施策の客観指標'!$A$4:$AU$1029,COLUMN('04施策の客観指標'!$AR:$AR),FALSE)</f>
        <v>-</v>
      </c>
      <c r="EC110" s="7" t="str">
        <f>VLOOKUP($A110&amp;"-"&amp;EC$4,'04施策の客観指標'!$A$4:$AU$1029,COLUMN('04施策の客観指標'!$AR:$AR),FALSE)</f>
        <v>-</v>
      </c>
      <c r="ED110" s="7" t="str">
        <f>VLOOKUP($A110&amp;"-"&amp;ED$4,'04施策の客観指標'!$A$4:$AU$1029,COLUMN('04施策の客観指標'!$AR:$AR),FALSE)</f>
        <v>-</v>
      </c>
      <c r="EE110" s="7" t="str">
        <f>VLOOKUP($A110&amp;"-"&amp;EE$4,'04施策の客観指標'!$A$4:$AU$1029,COLUMN('04施策の客観指標'!$AR:$AR),FALSE)</f>
        <v>-</v>
      </c>
      <c r="EF110" s="7" t="str">
        <f>VLOOKUP($A110&amp;"-"&amp;EF$4,'04施策の客観指標'!$A$4:$AU$1029,COLUMN('04施策の客観指標'!$AR:$AR),FALSE)</f>
        <v>-</v>
      </c>
      <c r="EG110" s="7" t="str">
        <f>VLOOKUP($A110&amp;"-"&amp;EG$4,'04施策の客観指標'!$A$4:$AU$1029,COLUMN('04施策の客観指標'!$AR:$AR),FALSE)</f>
        <v>-</v>
      </c>
      <c r="EH110" s="7" t="str">
        <f>VLOOKUP($A110&amp;"-"&amp;EH$4,'04施策の客観指標'!$A$4:$AU$1029,COLUMN('04施策の客観指標'!$AR:$AR),FALSE)</f>
        <v>-</v>
      </c>
      <c r="EI110" s="7" t="str">
        <f>VLOOKUP($A110&amp;"-"&amp;EI$4,'04施策の客観指標'!$A$4:$AU$1029,COLUMN('04施策の客観指標'!$AR:$AR),FALSE)</f>
        <v>-</v>
      </c>
      <c r="EJ110" s="109" t="str">
        <f t="shared" si="372"/>
        <v>e</v>
      </c>
      <c r="EK110" s="37">
        <f>VLOOKUP($A110&amp;"-"&amp;EA$4,'04施策の客観指標'!$A$4:$AU$1029,COLUMN('04施策の客観指標'!$AU:$AU),FALSE)</f>
        <v>1</v>
      </c>
      <c r="EL110" s="38" t="str">
        <f>VLOOKUP($A110&amp;"-"&amp;EB$4,'04施策の客観指標'!$A$4:$AU$1029,COLUMN('04施策の客観指標'!$AU:$AU),FALSE)</f>
        <v>-</v>
      </c>
      <c r="EM110" s="38" t="str">
        <f>VLOOKUP($A110&amp;"-"&amp;EC$4,'04施策の客観指標'!$A$4:$AU$1029,COLUMN('04施策の客観指標'!$AU:$AU),FALSE)</f>
        <v>-</v>
      </c>
      <c r="EN110" s="38" t="str">
        <f>VLOOKUP($A110&amp;"-"&amp;ED$4,'04施策の客観指標'!$A$4:$AU$1029,COLUMN('04施策の客観指標'!$AU:$AU),FALSE)</f>
        <v>-</v>
      </c>
      <c r="EO110" s="38" t="str">
        <f>VLOOKUP($A110&amp;"-"&amp;EE$4,'04施策の客観指標'!$A$4:$AU$1029,COLUMN('04施策の客観指標'!$AU:$AU),FALSE)</f>
        <v>-</v>
      </c>
      <c r="EP110" s="38" t="str">
        <f>VLOOKUP($A110&amp;"-"&amp;EF$4,'04施策の客観指標'!$A$4:$AU$1029,COLUMN('04施策の客観指標'!$AU:$AU),FALSE)</f>
        <v>-</v>
      </c>
      <c r="EQ110" s="38" t="str">
        <f>VLOOKUP($A110&amp;"-"&amp;EG$4,'04施策の客観指標'!$A$4:$AU$1029,COLUMN('04施策の客観指標'!$AU:$AU),FALSE)</f>
        <v>-</v>
      </c>
      <c r="ER110" s="38" t="str">
        <f>VLOOKUP($A110&amp;"-"&amp;EH$4,'04施策の客観指標'!$A$4:$AU$1029,COLUMN('04施策の客観指標'!$AU:$AU),FALSE)</f>
        <v>-</v>
      </c>
      <c r="ES110" s="38" t="str">
        <f>VLOOKUP($A110&amp;"-"&amp;EI$4,'04施策の客観指標'!$A$4:$AU$1029,COLUMN('04施策の客観指標'!$AU:$AU),FALSE)</f>
        <v>-</v>
      </c>
      <c r="ET110" s="82">
        <f t="shared" si="373"/>
        <v>1</v>
      </c>
      <c r="EU110" s="37" t="str">
        <f t="shared" si="374"/>
        <v/>
      </c>
      <c r="EV110" s="38" t="str">
        <f t="shared" si="317"/>
        <v/>
      </c>
      <c r="EW110" s="38" t="str">
        <f t="shared" si="318"/>
        <v/>
      </c>
      <c r="EX110" s="38" t="str">
        <f t="shared" si="319"/>
        <v/>
      </c>
      <c r="EY110" s="38" t="str">
        <f t="shared" si="320"/>
        <v/>
      </c>
      <c r="EZ110" s="38" t="str">
        <f t="shared" si="321"/>
        <v/>
      </c>
      <c r="FA110" s="38" t="str">
        <f t="shared" si="322"/>
        <v/>
      </c>
      <c r="FB110" s="38" t="str">
        <f t="shared" si="323"/>
        <v/>
      </c>
      <c r="FC110" s="38" t="str">
        <f t="shared" si="324"/>
        <v/>
      </c>
      <c r="FD110" s="41">
        <f t="shared" si="375"/>
        <v>0</v>
      </c>
      <c r="FE110" s="37" t="str">
        <f>IF($K110="○",VLOOKUP($C110&amp;"-"&amp;FE$4,'05市民生活実感調査'!$A$3:$BC$218,COLUMN('05市民生活実感調査'!$AI:$AI),FALSE),"-")</f>
        <v>-</v>
      </c>
      <c r="FF110" s="38" t="str">
        <f>IF($L110="○",VLOOKUP($C110&amp;"-"&amp;FF$4,'05市民生活実感調査'!$A$3:$BC$218,COLUMN('05市民生活実感調査'!$AI:$AI),FALSE),"-")</f>
        <v>-</v>
      </c>
      <c r="FG110" s="38" t="str">
        <f>IF($M110="○",VLOOKUP($C110&amp;"-"&amp;FG$4,'05市民生活実感調査'!$A$3:$BC$218,COLUMN('05市民生活実感調査'!$AI:$AI),FALSE),"-")</f>
        <v>-</v>
      </c>
      <c r="FH110" s="38" t="str">
        <f>IF($N110="○",VLOOKUP($C110&amp;"-"&amp;FH$4,'05市民生活実感調査'!$A$3:$BC$218,COLUMN('05市民生活実感調査'!$AI:$AI),FALSE),"-")</f>
        <v>-</v>
      </c>
      <c r="FI110" s="38" t="str">
        <f>IF($O110="○",VLOOKUP($C110&amp;"-"&amp;FI$4,'05市民生活実感調査'!$A$3:$BC$218,COLUMN('05市民生活実感調査'!$AI:$AI),FALSE),"-")</f>
        <v>-</v>
      </c>
      <c r="FJ110" s="38" t="str">
        <f>IF($P110="○",VLOOKUP($C110&amp;"-"&amp;FJ$4,'05市民生活実感調査'!$A$3:$BC$218,COLUMN('05市民生活実感調査'!$AI:$AI),FALSE),"-")</f>
        <v>-</v>
      </c>
      <c r="FK110" s="38" t="str">
        <f>IF($Q110="○",VLOOKUP($C110&amp;"-"&amp;FK$4,'05市民生活実感調査'!$A$3:$BC$218,COLUMN('05市民生活実感調査'!$AI:$AI),FALSE),"-")</f>
        <v>-</v>
      </c>
      <c r="FL110" s="38" t="str">
        <f>IF($R110="○",VLOOKUP($C110&amp;"-"&amp;FL$4,'05市民生活実感調査'!$A$3:$BC$218,COLUMN('05市民生活実感調査'!$AI:$AI),FALSE),"-")</f>
        <v>-</v>
      </c>
      <c r="FM110" s="109" t="e">
        <f t="shared" si="376"/>
        <v>#DIV/0!</v>
      </c>
      <c r="FN110" s="37" t="str">
        <f t="shared" si="377"/>
        <v/>
      </c>
      <c r="FO110" s="38" t="str">
        <f t="shared" si="325"/>
        <v/>
      </c>
      <c r="FP110" s="38" t="str">
        <f t="shared" si="326"/>
        <v/>
      </c>
      <c r="FQ110" s="38" t="str">
        <f t="shared" si="327"/>
        <v/>
      </c>
      <c r="FR110" s="38" t="str">
        <f t="shared" si="328"/>
        <v/>
      </c>
      <c r="FS110" s="38" t="str">
        <f t="shared" si="329"/>
        <v/>
      </c>
      <c r="FT110" s="38" t="str">
        <f t="shared" si="330"/>
        <v/>
      </c>
      <c r="FU110" s="38" t="str">
        <f t="shared" si="331"/>
        <v/>
      </c>
      <c r="FV110" s="41" t="e">
        <f t="shared" si="378"/>
        <v>#DIV/0!</v>
      </c>
      <c r="FW110" s="13" t="str">
        <f t="shared" si="379"/>
        <v>客観指標</v>
      </c>
      <c r="FX110" s="5" t="str">
        <f t="shared" si="380"/>
        <v>消防・救急施策については，市民にとって平常時には実感を得にくいものであることから，客観指標を重視する。</v>
      </c>
      <c r="FY110" s="108" t="e">
        <f>VLOOKUP(EJ110&amp;FM110&amp;FW110,プルダウン!$AC$2:$AD$51,2,FALSE)</f>
        <v>#DIV/0!</v>
      </c>
      <c r="FZ110" s="12" t="e">
        <f>VLOOKUP(FY110,プルダウン!$A$1:$B$6,2,FALSE)</f>
        <v>#DIV/0!</v>
      </c>
      <c r="GA110" s="11"/>
      <c r="GB110" s="12"/>
      <c r="GC110" s="22" t="s">
        <v>81</v>
      </c>
      <c r="GD110" s="116"/>
      <c r="GE110" s="115" t="str">
        <f>VLOOKUP($A110&amp;"-"&amp;GE$4,'04施策の客観指標'!$A$4:$AU$1029,COLUMN('04施策の客観指標'!$AS:$AS),FALSE)</f>
        <v>-</v>
      </c>
      <c r="GF110" s="7" t="str">
        <f>VLOOKUP($A110&amp;"-"&amp;GF$4,'04施策の客観指標'!$A$4:$AU$1029,COLUMN('04施策の客観指標'!$AS:$AS),FALSE)</f>
        <v>-</v>
      </c>
      <c r="GG110" s="7" t="str">
        <f>VLOOKUP($A110&amp;"-"&amp;GG$4,'04施策の客観指標'!$A$4:$AU$1029,COLUMN('04施策の客観指標'!$AS:$AS),FALSE)</f>
        <v>-</v>
      </c>
      <c r="GH110" s="7" t="str">
        <f>VLOOKUP($A110&amp;"-"&amp;GH$4,'04施策の客観指標'!$A$4:$AU$1029,COLUMN('04施策の客観指標'!$AS:$AS),FALSE)</f>
        <v>-</v>
      </c>
      <c r="GI110" s="7" t="str">
        <f>VLOOKUP($A110&amp;"-"&amp;GI$4,'04施策の客観指標'!$A$4:$AU$1029,COLUMN('04施策の客観指標'!$AS:$AS),FALSE)</f>
        <v>-</v>
      </c>
      <c r="GJ110" s="7" t="str">
        <f>VLOOKUP($A110&amp;"-"&amp;GJ$4,'04施策の客観指標'!$A$4:$AU$1029,COLUMN('04施策の客観指標'!$AS:$AS),FALSE)</f>
        <v>-</v>
      </c>
      <c r="GK110" s="7" t="str">
        <f>VLOOKUP($A110&amp;"-"&amp;GK$4,'04施策の客観指標'!$A$4:$AU$1029,COLUMN('04施策の客観指標'!$AS:$AS),FALSE)</f>
        <v>-</v>
      </c>
      <c r="GL110" s="7" t="str">
        <f>VLOOKUP($A110&amp;"-"&amp;GL$4,'04施策の客観指標'!$A$4:$AU$1029,COLUMN('04施策の客観指標'!$AS:$AS),FALSE)</f>
        <v>-</v>
      </c>
      <c r="GM110" s="7" t="str">
        <f>VLOOKUP($A110&amp;"-"&amp;GM$4,'04施策の客観指標'!$A$4:$AU$1029,COLUMN('04施策の客観指標'!$AS:$AS),FALSE)</f>
        <v>-</v>
      </c>
      <c r="GN110" s="109" t="str">
        <f t="shared" si="381"/>
        <v>e</v>
      </c>
      <c r="GO110" s="37">
        <f>VLOOKUP($A110&amp;"-"&amp;GE$4,'04施策の客観指標'!$A$4:$AU$1029,COLUMN('04施策の客観指標'!$AU:$AU),FALSE)</f>
        <v>1</v>
      </c>
      <c r="GP110" s="38" t="str">
        <f>VLOOKUP($A110&amp;"-"&amp;GF$4,'04施策の客観指標'!$A$4:$AU$1029,COLUMN('04施策の客観指標'!$AU:$AU),FALSE)</f>
        <v>-</v>
      </c>
      <c r="GQ110" s="38" t="str">
        <f>VLOOKUP($A110&amp;"-"&amp;GG$4,'04施策の客観指標'!$A$4:$AU$1029,COLUMN('04施策の客観指標'!$AU:$AU),FALSE)</f>
        <v>-</v>
      </c>
      <c r="GR110" s="38" t="str">
        <f>VLOOKUP($A110&amp;"-"&amp;GH$4,'04施策の客観指標'!$A$4:$AU$1029,COLUMN('04施策の客観指標'!$AU:$AU),FALSE)</f>
        <v>-</v>
      </c>
      <c r="GS110" s="38" t="str">
        <f>VLOOKUP($A110&amp;"-"&amp;GI$4,'04施策の客観指標'!$A$4:$AU$1029,COLUMN('04施策の客観指標'!$AU:$AU),FALSE)</f>
        <v>-</v>
      </c>
      <c r="GT110" s="38" t="str">
        <f>VLOOKUP($A110&amp;"-"&amp;GJ$4,'04施策の客観指標'!$A$4:$AU$1029,COLUMN('04施策の客観指標'!$AU:$AU),FALSE)</f>
        <v>-</v>
      </c>
      <c r="GU110" s="38" t="str">
        <f>VLOOKUP($A110&amp;"-"&amp;GK$4,'04施策の客観指標'!$A$4:$AU$1029,COLUMN('04施策の客観指標'!$AU:$AU),FALSE)</f>
        <v>-</v>
      </c>
      <c r="GV110" s="38" t="str">
        <f>VLOOKUP($A110&amp;"-"&amp;GL$4,'04施策の客観指標'!$A$4:$AU$1029,COLUMN('04施策の客観指標'!$AU:$AU),FALSE)</f>
        <v>-</v>
      </c>
      <c r="GW110" s="38" t="str">
        <f>VLOOKUP($A110&amp;"-"&amp;GM$4,'04施策の客観指標'!$A$4:$AU$1029,COLUMN('04施策の客観指標'!$AU:$AU),FALSE)</f>
        <v>-</v>
      </c>
      <c r="GX110" s="82">
        <f t="shared" si="382"/>
        <v>1</v>
      </c>
      <c r="GY110" s="37" t="str">
        <f t="shared" si="383"/>
        <v/>
      </c>
      <c r="GZ110" s="38" t="str">
        <f t="shared" si="332"/>
        <v/>
      </c>
      <c r="HA110" s="38" t="str">
        <f t="shared" si="333"/>
        <v/>
      </c>
      <c r="HB110" s="38" t="str">
        <f t="shared" si="334"/>
        <v/>
      </c>
      <c r="HC110" s="38" t="str">
        <f t="shared" si="335"/>
        <v/>
      </c>
      <c r="HD110" s="38" t="str">
        <f t="shared" si="336"/>
        <v/>
      </c>
      <c r="HE110" s="38" t="str">
        <f t="shared" si="337"/>
        <v/>
      </c>
      <c r="HF110" s="38" t="str">
        <f t="shared" si="338"/>
        <v/>
      </c>
      <c r="HG110" s="38" t="str">
        <f t="shared" si="339"/>
        <v/>
      </c>
      <c r="HH110" s="41">
        <f t="shared" si="384"/>
        <v>0</v>
      </c>
      <c r="HI110" s="37" t="str">
        <f>IF($K110="○",VLOOKUP($C110&amp;"-"&amp;HI$4,'05市民生活実感調査'!$A$3:$BC$218,COLUMN('05市民生活実感調査'!$AS:$AS),FALSE),"-")</f>
        <v>-</v>
      </c>
      <c r="HJ110" s="38" t="str">
        <f>IF($L110="○",VLOOKUP($C110&amp;"-"&amp;HJ$4,'05市民生活実感調査'!$A$3:$BC$218,COLUMN('05市民生活実感調査'!$AS:$AS),FALSE),"-")</f>
        <v>-</v>
      </c>
      <c r="HK110" s="38" t="str">
        <f>IF($M110="○",VLOOKUP($C110&amp;"-"&amp;HK$4,'05市民生活実感調査'!$A$3:$BC$218,COLUMN('05市民生活実感調査'!$AS:$AS),FALSE),"-")</f>
        <v>-</v>
      </c>
      <c r="HL110" s="38" t="str">
        <f>IF($N110="○",VLOOKUP($C110&amp;"-"&amp;HL$4,'05市民生活実感調査'!$A$3:$BC$218,COLUMN('05市民生活実感調査'!$AS:$AS),FALSE),"-")</f>
        <v>-</v>
      </c>
      <c r="HM110" s="38" t="str">
        <f>IF($O110="○",VLOOKUP($C110&amp;"-"&amp;HM$4,'05市民生活実感調査'!$A$3:$BC$218,COLUMN('05市民生活実感調査'!$AS:$AS),FALSE),"-")</f>
        <v>-</v>
      </c>
      <c r="HN110" s="38" t="str">
        <f>IF($P110="○",VLOOKUP($C110&amp;"-"&amp;HN$4,'05市民生活実感調査'!$A$3:$BC$218,COLUMN('05市民生活実感調査'!$AS:$AS),FALSE),"-")</f>
        <v>-</v>
      </c>
      <c r="HO110" s="38" t="str">
        <f>IF($Q110="○",VLOOKUP($C110&amp;"-"&amp;HO$4,'05市民生活実感調査'!$A$3:$BC$218,COLUMN('05市民生活実感調査'!$AS:$AS),FALSE),"-")</f>
        <v>-</v>
      </c>
      <c r="HP110" s="38" t="str">
        <f>IF($R110="○",VLOOKUP($C110&amp;"-"&amp;HP$4,'05市民生活実感調査'!$A$3:$BC$218,COLUMN('05市民生活実感調査'!$AS:$AS),FALSE),"-")</f>
        <v>-</v>
      </c>
      <c r="HQ110" s="109" t="e">
        <f t="shared" si="385"/>
        <v>#DIV/0!</v>
      </c>
      <c r="HR110" s="37" t="str">
        <f t="shared" si="386"/>
        <v/>
      </c>
      <c r="HS110" s="38" t="str">
        <f t="shared" si="340"/>
        <v/>
      </c>
      <c r="HT110" s="38" t="str">
        <f t="shared" si="341"/>
        <v/>
      </c>
      <c r="HU110" s="38" t="str">
        <f t="shared" si="342"/>
        <v/>
      </c>
      <c r="HV110" s="38" t="str">
        <f t="shared" si="343"/>
        <v/>
      </c>
      <c r="HW110" s="38" t="str">
        <f t="shared" si="344"/>
        <v/>
      </c>
      <c r="HX110" s="38" t="str">
        <f t="shared" si="345"/>
        <v/>
      </c>
      <c r="HY110" s="38" t="str">
        <f t="shared" si="346"/>
        <v/>
      </c>
      <c r="HZ110" s="41" t="e">
        <f t="shared" si="387"/>
        <v>#DIV/0!</v>
      </c>
      <c r="IA110" s="13" t="str">
        <f t="shared" si="388"/>
        <v>客観指標</v>
      </c>
      <c r="IB110" s="5" t="str">
        <f t="shared" si="389"/>
        <v>消防・救急施策については，市民にとって平常時には実感を得にくいものであることから，客観指標を重視する。</v>
      </c>
      <c r="IC110" s="108" t="e">
        <f>VLOOKUP(GN110&amp;HQ110&amp;IA110,プルダウン!$AC$2:$AD$51,2,FALSE)</f>
        <v>#DIV/0!</v>
      </c>
      <c r="ID110" s="12" t="e">
        <f>VLOOKUP(IC110,プルダウン!$A$1:$B$6,2,FALSE)</f>
        <v>#DIV/0!</v>
      </c>
      <c r="IE110" s="11"/>
      <c r="IF110" s="12"/>
      <c r="IG110" s="22" t="s">
        <v>81</v>
      </c>
      <c r="IH110" s="116"/>
      <c r="II110" s="115" t="str">
        <f>VLOOKUP($A110&amp;"-"&amp;II$4,'04施策の客観指標'!$A$4:$AU$1029,COLUMN('04施策の客観指標'!$AT:$AT),FALSE)</f>
        <v>-</v>
      </c>
      <c r="IJ110" s="7" t="str">
        <f>VLOOKUP($A110&amp;"-"&amp;IJ$4,'04施策の客観指標'!$A$4:$AU$1029,COLUMN('04施策の客観指標'!$AT:$AT),FALSE)</f>
        <v>-</v>
      </c>
      <c r="IK110" s="7" t="str">
        <f>VLOOKUP($A110&amp;"-"&amp;IK$4,'04施策の客観指標'!$A$4:$AU$1029,COLUMN('04施策の客観指標'!$AT:$AT),FALSE)</f>
        <v>-</v>
      </c>
      <c r="IL110" s="7" t="str">
        <f>VLOOKUP($A110&amp;"-"&amp;IL$4,'04施策の客観指標'!$A$4:$AU$1029,COLUMN('04施策の客観指標'!$AT:$AT),FALSE)</f>
        <v>-</v>
      </c>
      <c r="IM110" s="7" t="str">
        <f>VLOOKUP($A110&amp;"-"&amp;IM$4,'04施策の客観指標'!$A$4:$AU$1029,COLUMN('04施策の客観指標'!$AT:$AT),FALSE)</f>
        <v>-</v>
      </c>
      <c r="IN110" s="7" t="str">
        <f>VLOOKUP($A110&amp;"-"&amp;IN$4,'04施策の客観指標'!$A$4:$AU$1029,COLUMN('04施策の客観指標'!$AT:$AT),FALSE)</f>
        <v>-</v>
      </c>
      <c r="IO110" s="7" t="str">
        <f>VLOOKUP($A110&amp;"-"&amp;IO$4,'04施策の客観指標'!$A$4:$AU$1029,COLUMN('04施策の客観指標'!$AT:$AT),FALSE)</f>
        <v>-</v>
      </c>
      <c r="IP110" s="7" t="str">
        <f>VLOOKUP($A110&amp;"-"&amp;IP$4,'04施策の客観指標'!$A$4:$AU$1029,COLUMN('04施策の客観指標'!$AT:$AT),FALSE)</f>
        <v>-</v>
      </c>
      <c r="IQ110" s="7" t="str">
        <f>VLOOKUP($A110&amp;"-"&amp;IQ$4,'04施策の客観指標'!$A$4:$AU$1029,COLUMN('04施策の客観指標'!$AT:$AT),FALSE)</f>
        <v>-</v>
      </c>
      <c r="IR110" s="109" t="str">
        <f t="shared" si="390"/>
        <v>e</v>
      </c>
      <c r="IS110" s="37">
        <f>VLOOKUP($A110&amp;"-"&amp;II$4,'04施策の客観指標'!$A$4:$AU$1029,COLUMN('04施策の客観指標'!$AU:$AU),FALSE)</f>
        <v>1</v>
      </c>
      <c r="IT110" s="38" t="str">
        <f>VLOOKUP($A110&amp;"-"&amp;IJ$4,'04施策の客観指標'!$A$4:$AU$1029,COLUMN('04施策の客観指標'!$AU:$AU),FALSE)</f>
        <v>-</v>
      </c>
      <c r="IU110" s="38" t="str">
        <f>VLOOKUP($A110&amp;"-"&amp;IK$4,'04施策の客観指標'!$A$4:$AU$1029,COLUMN('04施策の客観指標'!$AU:$AU),FALSE)</f>
        <v>-</v>
      </c>
      <c r="IV110" s="38" t="str">
        <f>VLOOKUP($A110&amp;"-"&amp;IL$4,'04施策の客観指標'!$A$4:$AU$1029,COLUMN('04施策の客観指標'!$AU:$AU),FALSE)</f>
        <v>-</v>
      </c>
      <c r="IW110" s="38" t="str">
        <f>VLOOKUP($A110&amp;"-"&amp;IM$4,'04施策の客観指標'!$A$4:$AU$1029,COLUMN('04施策の客観指標'!$AU:$AU),FALSE)</f>
        <v>-</v>
      </c>
      <c r="IX110" s="38" t="str">
        <f>VLOOKUP($A110&amp;"-"&amp;IN$4,'04施策の客観指標'!$A$4:$AU$1029,COLUMN('04施策の客観指標'!$AU:$AU),FALSE)</f>
        <v>-</v>
      </c>
      <c r="IY110" s="38" t="str">
        <f>VLOOKUP($A110&amp;"-"&amp;IO$4,'04施策の客観指標'!$A$4:$AU$1029,COLUMN('04施策の客観指標'!$AU:$AU),FALSE)</f>
        <v>-</v>
      </c>
      <c r="IZ110" s="38" t="str">
        <f>VLOOKUP($A110&amp;"-"&amp;IP$4,'04施策の客観指標'!$A$4:$AU$1029,COLUMN('04施策の客観指標'!$AU:$AU),FALSE)</f>
        <v>-</v>
      </c>
      <c r="JA110" s="38" t="str">
        <f>VLOOKUP($A110&amp;"-"&amp;IQ$4,'04施策の客観指標'!$A$4:$AU$1029,COLUMN('04施策の客観指標'!$AU:$AU),FALSE)</f>
        <v>-</v>
      </c>
      <c r="JB110" s="82">
        <f t="shared" si="391"/>
        <v>1</v>
      </c>
      <c r="JC110" s="37" t="str">
        <f t="shared" si="392"/>
        <v/>
      </c>
      <c r="JD110" s="38" t="str">
        <f t="shared" si="347"/>
        <v/>
      </c>
      <c r="JE110" s="38" t="str">
        <f t="shared" si="348"/>
        <v/>
      </c>
      <c r="JF110" s="38" t="str">
        <f t="shared" si="349"/>
        <v/>
      </c>
      <c r="JG110" s="38" t="str">
        <f t="shared" si="350"/>
        <v/>
      </c>
      <c r="JH110" s="38" t="str">
        <f t="shared" si="351"/>
        <v/>
      </c>
      <c r="JI110" s="38" t="str">
        <f t="shared" si="352"/>
        <v/>
      </c>
      <c r="JJ110" s="38" t="str">
        <f t="shared" si="353"/>
        <v/>
      </c>
      <c r="JK110" s="38" t="str">
        <f t="shared" si="354"/>
        <v/>
      </c>
      <c r="JL110" s="41">
        <f t="shared" si="393"/>
        <v>0</v>
      </c>
      <c r="JM110" s="37" t="str">
        <f>IF($K110="○",VLOOKUP($C110&amp;"-"&amp;JM$4,'05市民生活実感調査'!$A$3:$BC$218,COLUMN('05市民生活実感調査'!$BC:$BC),FALSE),"-")</f>
        <v>-</v>
      </c>
      <c r="JN110" s="38" t="str">
        <f>IF($L110="○",VLOOKUP($C110&amp;"-"&amp;JN$4,'05市民生活実感調査'!$A$3:$BC$218,COLUMN('05市民生活実感調査'!$BC:$BC),FALSE),"-")</f>
        <v>-</v>
      </c>
      <c r="JO110" s="38" t="str">
        <f>IF($M110="○",VLOOKUP($C110&amp;"-"&amp;JO$4,'05市民生活実感調査'!$A$3:$BC$218,COLUMN('05市民生活実感調査'!$BC:$BC),FALSE),"-")</f>
        <v>-</v>
      </c>
      <c r="JP110" s="38" t="str">
        <f>IF($N110="○",VLOOKUP($C110&amp;"-"&amp;JP$4,'05市民生活実感調査'!$A$3:$BC$218,COLUMN('05市民生活実感調査'!$BC:$BC),FALSE),"-")</f>
        <v>-</v>
      </c>
      <c r="JQ110" s="38" t="str">
        <f>IF($O110="○",VLOOKUP($C110&amp;"-"&amp;JQ$4,'05市民生活実感調査'!$A$3:$BC$218,COLUMN('05市民生活実感調査'!$BC:$BC),FALSE),"-")</f>
        <v>-</v>
      </c>
      <c r="JR110" s="38" t="str">
        <f>IF($P110="○",VLOOKUP($C110&amp;"-"&amp;JR$4,'05市民生活実感調査'!$A$3:$BC$218,COLUMN('05市民生活実感調査'!$BC:$BC),FALSE),"-")</f>
        <v>-</v>
      </c>
      <c r="JS110" s="38" t="str">
        <f>IF($Q110="○",VLOOKUP($C110&amp;"-"&amp;JS$4,'05市民生活実感調査'!$A$3:$BC$218,COLUMN('05市民生活実感調査'!$BC:$BC),FALSE),"-")</f>
        <v>-</v>
      </c>
      <c r="JT110" s="38" t="str">
        <f>IF($R110="○",VLOOKUP($C110&amp;"-"&amp;JT$4,'05市民生活実感調査'!$A$3:$BC$218,COLUMN('05市民生活実感調査'!$BC:$BC),FALSE),"-")</f>
        <v>-</v>
      </c>
      <c r="JU110" s="109" t="e">
        <f t="shared" si="394"/>
        <v>#DIV/0!</v>
      </c>
      <c r="JV110" s="37" t="str">
        <f t="shared" si="395"/>
        <v/>
      </c>
      <c r="JW110" s="38" t="str">
        <f t="shared" si="355"/>
        <v/>
      </c>
      <c r="JX110" s="38" t="str">
        <f t="shared" si="356"/>
        <v/>
      </c>
      <c r="JY110" s="38" t="str">
        <f t="shared" si="357"/>
        <v/>
      </c>
      <c r="JZ110" s="38" t="str">
        <f t="shared" si="358"/>
        <v/>
      </c>
      <c r="KA110" s="38" t="str">
        <f t="shared" si="359"/>
        <v/>
      </c>
      <c r="KB110" s="38" t="str">
        <f t="shared" si="360"/>
        <v/>
      </c>
      <c r="KC110" s="38" t="str">
        <f t="shared" si="361"/>
        <v/>
      </c>
      <c r="KD110" s="41" t="e">
        <f t="shared" si="396"/>
        <v>#DIV/0!</v>
      </c>
      <c r="KE110" s="13" t="str">
        <f t="shared" si="397"/>
        <v>客観指標</v>
      </c>
      <c r="KF110" s="5" t="str">
        <f t="shared" si="398"/>
        <v>消防・救急施策については，市民にとって平常時には実感を得にくいものであることから，客観指標を重視する。</v>
      </c>
      <c r="KG110" s="108" t="e">
        <f>VLOOKUP(IR110&amp;JU110&amp;KE110,プルダウン!$AC$2:$AD$51,2,FALSE)</f>
        <v>#DIV/0!</v>
      </c>
      <c r="KH110" s="12" t="e">
        <f>VLOOKUP(KG110,プルダウン!$A$1:$B$6,2,FALSE)</f>
        <v>#DIV/0!</v>
      </c>
      <c r="KI110" s="11"/>
      <c r="KJ110" s="12"/>
      <c r="KK110" s="22" t="s">
        <v>81</v>
      </c>
      <c r="KL110" s="5"/>
    </row>
    <row r="111" spans="1:298" ht="261.75" customHeight="1">
      <c r="A111" s="18">
        <v>2604</v>
      </c>
      <c r="B111" s="5" t="s">
        <v>265</v>
      </c>
      <c r="C111" s="47">
        <f t="shared" si="439"/>
        <v>26</v>
      </c>
      <c r="D111" s="12" t="str">
        <f>IFERROR(VLOOKUP(C111,プルダウン!$L$2:$M$28,2,FALSE),"-")</f>
        <v>消防・救急</v>
      </c>
      <c r="E111" s="5"/>
      <c r="F111" s="11" t="s">
        <v>2124</v>
      </c>
      <c r="G111" s="195" t="s">
        <v>2399</v>
      </c>
      <c r="H111" s="11"/>
      <c r="I111" s="20"/>
      <c r="J111" s="5"/>
      <c r="K111" s="42" t="s">
        <v>85</v>
      </c>
      <c r="L111" s="43" t="s">
        <v>85</v>
      </c>
      <c r="M111" s="43" t="s">
        <v>85</v>
      </c>
      <c r="N111" s="43" t="s">
        <v>85</v>
      </c>
      <c r="O111" s="43" t="s">
        <v>392</v>
      </c>
      <c r="P111" s="43" t="s">
        <v>85</v>
      </c>
      <c r="Q111" s="43" t="s">
        <v>85</v>
      </c>
      <c r="R111" s="41" t="s">
        <v>85</v>
      </c>
      <c r="S111" s="546" t="str">
        <f>VLOOKUP($A111&amp;"-"&amp;S$4,'04施策の客観指標'!$A$4:$AU$1029,COLUMN('04施策の客観指標'!$AP:$AP),FALSE)</f>
        <v>b</v>
      </c>
      <c r="T111" s="528" t="str">
        <f>VLOOKUP($A111&amp;"-"&amp;T$4,'04施策の客観指標'!$A$4:$AU$1029,COLUMN('04施策の客観指標'!$AP:$AP),FALSE)</f>
        <v>-</v>
      </c>
      <c r="U111" s="528" t="str">
        <f>VLOOKUP($A111&amp;"-"&amp;U$4,'04施策の客観指標'!$A$4:$AU$1029,COLUMN('04施策の客観指標'!$AP:$AP),FALSE)</f>
        <v>-</v>
      </c>
      <c r="V111" s="528" t="str">
        <f>VLOOKUP($A111&amp;"-"&amp;V$4,'04施策の客観指標'!$A$4:$AU$1029,COLUMN('04施策の客観指標'!$AP:$AP),FALSE)</f>
        <v>-</v>
      </c>
      <c r="W111" s="528" t="str">
        <f>VLOOKUP($A111&amp;"-"&amp;W$4,'04施策の客観指標'!$A$4:$AU$1029,COLUMN('04施策の客観指標'!$AP:$AP),FALSE)</f>
        <v>-</v>
      </c>
      <c r="X111" s="528" t="str">
        <f>VLOOKUP($A111&amp;"-"&amp;X$4,'04施策の客観指標'!$A$4:$AU$1029,COLUMN('04施策の客観指標'!$AP:$AP),FALSE)</f>
        <v>-</v>
      </c>
      <c r="Y111" s="528" t="str">
        <f>VLOOKUP($A111&amp;"-"&amp;Y$4,'04施策の客観指標'!$A$4:$AU$1029,COLUMN('04施策の客観指標'!$AP:$AP),FALSE)</f>
        <v>-</v>
      </c>
      <c r="Z111" s="528" t="str">
        <f>VLOOKUP($A111&amp;"-"&amp;Z$4,'04施策の客観指標'!$A$4:$AU$1029,COLUMN('04施策の客観指標'!$AP:$AP),FALSE)</f>
        <v>-</v>
      </c>
      <c r="AA111" s="529" t="str">
        <f>VLOOKUP($A111&amp;"-"&amp;AA$4,'04施策の客観指標'!$A$4:$AU$1029,COLUMN('04施策の客観指標'!$AP:$AP),FALSE)</f>
        <v>-</v>
      </c>
      <c r="AB111" s="547" t="str">
        <f t="shared" si="362"/>
        <v>b</v>
      </c>
      <c r="AC111" s="252">
        <f>VLOOKUP($A111&amp;"-"&amp;S$4,'04施策の客観指標'!$A$4:$AU$1029,COLUMN('04施策の客観指標'!$AU:$AU),FALSE)</f>
        <v>1</v>
      </c>
      <c r="AD111" s="38" t="str">
        <f>VLOOKUP($A111&amp;"-"&amp;T$4,'04施策の客観指標'!$A$4:$AU$1029,COLUMN('04施策の客観指標'!$AU:$AU),FALSE)</f>
        <v>-</v>
      </c>
      <c r="AE111" s="38" t="str">
        <f>VLOOKUP($A111&amp;"-"&amp;U$4,'04施策の客観指標'!$A$4:$AU$1029,COLUMN('04施策の客観指標'!$AU:$AU),FALSE)</f>
        <v>-</v>
      </c>
      <c r="AF111" s="38" t="str">
        <f>VLOOKUP($A111&amp;"-"&amp;V$4,'04施策の客観指標'!$A$4:$AU$1029,COLUMN('04施策の客観指標'!$AU:$AU),FALSE)</f>
        <v>-</v>
      </c>
      <c r="AG111" s="38" t="str">
        <f>VLOOKUP($A111&amp;"-"&amp;W$4,'04施策の客観指標'!$A$4:$AU$1029,COLUMN('04施策の客観指標'!$AU:$AU),FALSE)</f>
        <v>-</v>
      </c>
      <c r="AH111" s="38" t="str">
        <f>VLOOKUP($A111&amp;"-"&amp;X$4,'04施策の客観指標'!$A$4:$AU$1029,COLUMN('04施策の客観指標'!$AU:$AU),FALSE)</f>
        <v>-</v>
      </c>
      <c r="AI111" s="38" t="str">
        <f>VLOOKUP($A111&amp;"-"&amp;Y$4,'04施策の客観指標'!$A$4:$AU$1029,COLUMN('04施策の客観指標'!$AU:$AU),FALSE)</f>
        <v>-</v>
      </c>
      <c r="AJ111" s="38" t="str">
        <f>VLOOKUP($A111&amp;"-"&amp;Z$4,'04施策の客観指標'!$A$4:$AU$1029,COLUMN('04施策の客観指標'!$AU:$AU),FALSE)</f>
        <v>-</v>
      </c>
      <c r="AK111" s="38" t="str">
        <f>VLOOKUP($A111&amp;"-"&amp;AA$4,'04施策の客観指標'!$A$4:$AU$1029,COLUMN('04施策の客観指標'!$AU:$AU),FALSE)</f>
        <v>-</v>
      </c>
      <c r="AL111" s="82">
        <f t="shared" si="440"/>
        <v>1</v>
      </c>
      <c r="AM111" s="37">
        <f t="shared" si="441"/>
        <v>3</v>
      </c>
      <c r="AN111" s="38" t="str">
        <f t="shared" si="442"/>
        <v/>
      </c>
      <c r="AO111" s="38" t="str">
        <f t="shared" si="443"/>
        <v/>
      </c>
      <c r="AP111" s="38" t="str">
        <f t="shared" si="444"/>
        <v/>
      </c>
      <c r="AQ111" s="38" t="str">
        <f t="shared" si="445"/>
        <v/>
      </c>
      <c r="AR111" s="38" t="str">
        <f t="shared" si="446"/>
        <v/>
      </c>
      <c r="AS111" s="38" t="str">
        <f t="shared" si="447"/>
        <v/>
      </c>
      <c r="AT111" s="38" t="str">
        <f t="shared" si="448"/>
        <v/>
      </c>
      <c r="AU111" s="253" t="str">
        <f t="shared" si="449"/>
        <v/>
      </c>
      <c r="AV111" s="81">
        <f t="shared" si="479"/>
        <v>0.75</v>
      </c>
      <c r="AW111" s="534" t="str">
        <f>IF($K111="○",VLOOKUP($C111&amp;"-"&amp;AW$4,'05市民生活実感調査'!$A$3:$BC$218,COLUMN('05市民生活実感調査'!$O:$O),FALSE),"-")</f>
        <v>-</v>
      </c>
      <c r="AX111" s="535" t="str">
        <f>IF($L111="○",VLOOKUP($C111&amp;"-"&amp;AX$4,'05市民生活実感調査'!$A$3:$BC$218,COLUMN('05市民生活実感調査'!$O:$O),FALSE),"-")</f>
        <v>-</v>
      </c>
      <c r="AY111" s="535" t="str">
        <f>IF($M111="○",VLOOKUP($C111&amp;"-"&amp;AY$4,'05市民生活実感調査'!$A$3:$BC$218,COLUMN('05市民生活実感調査'!$O:$O),FALSE),"-")</f>
        <v>-</v>
      </c>
      <c r="AZ111" s="535" t="str">
        <f>IF($N111="○",VLOOKUP($C111&amp;"-"&amp;AZ$4,'05市民生活実感調査'!$A$3:$BC$218,COLUMN('05市民生活実感調査'!$O:$O),FALSE),"-")</f>
        <v>-</v>
      </c>
      <c r="BA111" s="535" t="str">
        <f>IF($O111="○",VLOOKUP($C111&amp;"-"&amp;BA$4,'05市民生活実感調査'!$A$3:$BC$218,COLUMN('05市民生活実感調査'!$O:$O),FALSE),"-")</f>
        <v>c</v>
      </c>
      <c r="BB111" s="535" t="str">
        <f>IF($P111="○",VLOOKUP($C111&amp;"-"&amp;BB$4,'05市民生活実感調査'!$A$3:$BC$218,COLUMN('05市民生活実感調査'!$O:$O),FALSE),"-")</f>
        <v>-</v>
      </c>
      <c r="BC111" s="535" t="str">
        <f>IF($Q111="○",VLOOKUP($C111&amp;"-"&amp;BC$4,'05市民生活実感調査'!$A$3:$BC$218,COLUMN('05市民生活実感調査'!$O:$O),FALSE),"-")</f>
        <v>-</v>
      </c>
      <c r="BD111" s="535" t="str">
        <f>IF($R111="○",VLOOKUP($C111&amp;"-"&amp;BD$4,'05市民生活実感調査'!$A$3:$BC$218,COLUMN('05市民生活実感調査'!$O:$O),FALSE),"-")</f>
        <v>-</v>
      </c>
      <c r="BE111" s="536" t="str">
        <f t="shared" si="363"/>
        <v>c</v>
      </c>
      <c r="BF111" s="37" t="str">
        <f t="shared" si="450"/>
        <v/>
      </c>
      <c r="BG111" s="38" t="str">
        <f t="shared" si="451"/>
        <v/>
      </c>
      <c r="BH111" s="38" t="str">
        <f t="shared" si="452"/>
        <v/>
      </c>
      <c r="BI111" s="38" t="str">
        <f t="shared" si="453"/>
        <v/>
      </c>
      <c r="BJ111" s="38">
        <f t="shared" si="454"/>
        <v>2</v>
      </c>
      <c r="BK111" s="38" t="str">
        <f t="shared" si="455"/>
        <v/>
      </c>
      <c r="BL111" s="38" t="str">
        <f t="shared" si="456"/>
        <v/>
      </c>
      <c r="BM111" s="38" t="str">
        <f t="shared" si="457"/>
        <v/>
      </c>
      <c r="BN111" s="41">
        <f t="shared" si="458"/>
        <v>0.5</v>
      </c>
      <c r="BO111" s="275" t="s">
        <v>124</v>
      </c>
      <c r="BP111" s="5" t="s">
        <v>2241</v>
      </c>
      <c r="BQ111" s="586" t="str">
        <f>VLOOKUP(AB111&amp;BE111&amp;BO111,[25]プルダウン!$AC$2:$AD$71,2,FALSE)</f>
        <v>B</v>
      </c>
      <c r="BR111" s="587" t="str">
        <f>VLOOKUP(BQ111,プルダウン!$A$1:$B$6,2,FALSE)</f>
        <v>政策の目的がかなり達成されている</v>
      </c>
      <c r="BS111" s="11"/>
      <c r="BT111" s="195" t="s">
        <v>2400</v>
      </c>
      <c r="BU111" s="161" t="s">
        <v>2263</v>
      </c>
      <c r="BV111" s="296" t="s">
        <v>2724</v>
      </c>
      <c r="BW111" s="115" t="str">
        <f>VLOOKUP($A111&amp;"-"&amp;BW$4,'04施策の客観指標'!$A$4:$AU$1029,COLUMN('04施策の客観指標'!$AQ:$AQ),FALSE)</f>
        <v>-</v>
      </c>
      <c r="BX111" s="7" t="str">
        <f>VLOOKUP($A111&amp;"-"&amp;BX$4,'04施策の客観指標'!$A$4:$AU$1029,COLUMN('04施策の客観指標'!$AQ:$AQ),FALSE)</f>
        <v>-</v>
      </c>
      <c r="BY111" s="7" t="str">
        <f>VLOOKUP($A111&amp;"-"&amp;BY$4,'04施策の客観指標'!$A$4:$AU$1029,COLUMN('04施策の客観指標'!$AQ:$AQ),FALSE)</f>
        <v>-</v>
      </c>
      <c r="BZ111" s="7" t="str">
        <f>VLOOKUP($A111&amp;"-"&amp;BZ$4,'04施策の客観指標'!$A$4:$AU$1029,COLUMN('04施策の客観指標'!$AQ:$AQ),FALSE)</f>
        <v>-</v>
      </c>
      <c r="CA111" s="7" t="str">
        <f>VLOOKUP($A111&amp;"-"&amp;CA$4,'04施策の客観指標'!$A$4:$AU$1029,COLUMN('04施策の客観指標'!$AQ:$AQ),FALSE)</f>
        <v>-</v>
      </c>
      <c r="CB111" s="7" t="str">
        <f>VLOOKUP($A111&amp;"-"&amp;CB$4,'04施策の客観指標'!$A$4:$AU$1029,COLUMN('04施策の客観指標'!$AQ:$AQ),FALSE)</f>
        <v>-</v>
      </c>
      <c r="CC111" s="7" t="str">
        <f>VLOOKUP($A111&amp;"-"&amp;CC$4,'04施策の客観指標'!$A$4:$AU$1029,COLUMN('04施策の客観指標'!$AQ:$AQ),FALSE)</f>
        <v>-</v>
      </c>
      <c r="CD111" s="7" t="str">
        <f>VLOOKUP($A111&amp;"-"&amp;CD$4,'04施策の客観指標'!$A$4:$AU$1029,COLUMN('04施策の客観指標'!$AQ:$AQ),FALSE)</f>
        <v>-</v>
      </c>
      <c r="CE111" s="7" t="str">
        <f>VLOOKUP($A111&amp;"-"&amp;CE$4,'04施策の客観指標'!$A$4:$AU$1029,COLUMN('04施策の客観指標'!$AQ:$AQ),FALSE)</f>
        <v>-</v>
      </c>
      <c r="CF111" s="109" t="str">
        <f t="shared" si="364"/>
        <v>e</v>
      </c>
      <c r="CG111" s="37">
        <f>VLOOKUP($A111&amp;"-"&amp;BW$4,'04施策の客観指標'!$A$4:$AU$1029,COLUMN('04施策の客観指標'!$AU:$AU),FALSE)</f>
        <v>1</v>
      </c>
      <c r="CH111" s="38" t="str">
        <f>VLOOKUP($A111&amp;"-"&amp;BX$4,'04施策の客観指標'!$A$4:$AU$1029,COLUMN('04施策の客観指標'!$AU:$AU),FALSE)</f>
        <v>-</v>
      </c>
      <c r="CI111" s="38" t="str">
        <f>VLOOKUP($A111&amp;"-"&amp;BY$4,'04施策の客観指標'!$A$4:$AU$1029,COLUMN('04施策の客観指標'!$AU:$AU),FALSE)</f>
        <v>-</v>
      </c>
      <c r="CJ111" s="38" t="str">
        <f>VLOOKUP($A111&amp;"-"&amp;BZ$4,'04施策の客観指標'!$A$4:$AU$1029,COLUMN('04施策の客観指標'!$AU:$AU),FALSE)</f>
        <v>-</v>
      </c>
      <c r="CK111" s="38" t="str">
        <f>VLOOKUP($A111&amp;"-"&amp;CA$4,'04施策の客観指標'!$A$4:$AU$1029,COLUMN('04施策の客観指標'!$AU:$AU),FALSE)</f>
        <v>-</v>
      </c>
      <c r="CL111" s="38" t="str">
        <f>VLOOKUP($A111&amp;"-"&amp;CB$4,'04施策の客観指標'!$A$4:$AU$1029,COLUMN('04施策の客観指標'!$AU:$AU),FALSE)</f>
        <v>-</v>
      </c>
      <c r="CM111" s="38" t="str">
        <f>VLOOKUP($A111&amp;"-"&amp;CC$4,'04施策の客観指標'!$A$4:$AU$1029,COLUMN('04施策の客観指標'!$AU:$AU),FALSE)</f>
        <v>-</v>
      </c>
      <c r="CN111" s="38" t="str">
        <f>VLOOKUP($A111&amp;"-"&amp;CD$4,'04施策の客観指標'!$A$4:$AU$1029,COLUMN('04施策の客観指標'!$AU:$AU),FALSE)</f>
        <v>-</v>
      </c>
      <c r="CO111" s="38" t="str">
        <f>VLOOKUP($A111&amp;"-"&amp;CE$4,'04施策の客観指標'!$A$4:$AU$1029,COLUMN('04施策の客観指標'!$AU:$AU),FALSE)</f>
        <v>-</v>
      </c>
      <c r="CP111" s="82">
        <f t="shared" si="365"/>
        <v>1</v>
      </c>
      <c r="CQ111" s="37" t="str">
        <f t="shared" si="301"/>
        <v/>
      </c>
      <c r="CR111" s="38" t="str">
        <f t="shared" si="302"/>
        <v/>
      </c>
      <c r="CS111" s="38" t="str">
        <f t="shared" si="303"/>
        <v/>
      </c>
      <c r="CT111" s="38" t="str">
        <f t="shared" si="304"/>
        <v/>
      </c>
      <c r="CU111" s="38" t="str">
        <f t="shared" si="305"/>
        <v/>
      </c>
      <c r="CV111" s="38" t="str">
        <f t="shared" si="306"/>
        <v/>
      </c>
      <c r="CW111" s="38" t="str">
        <f t="shared" si="307"/>
        <v/>
      </c>
      <c r="CX111" s="38" t="str">
        <f t="shared" si="308"/>
        <v/>
      </c>
      <c r="CY111" s="38" t="str">
        <f t="shared" si="309"/>
        <v/>
      </c>
      <c r="CZ111" s="41">
        <f t="shared" si="366"/>
        <v>0</v>
      </c>
      <c r="DA111" s="37" t="str">
        <f>IF($K111="○",VLOOKUP($C111&amp;"-"&amp;DA$4,'05市民生活実感調査'!$A$3:$BC$218,COLUMN('05市民生活実感調査'!$Y:$Y),FALSE),"-")</f>
        <v>-</v>
      </c>
      <c r="DB111" s="38" t="str">
        <f>IF($L111="○",VLOOKUP($C111&amp;"-"&amp;DB$4,'05市民生活実感調査'!$A$3:$BC$218,COLUMN('05市民生活実感調査'!$Y:$Y),FALSE),"-")</f>
        <v>-</v>
      </c>
      <c r="DC111" s="38" t="str">
        <f>IF($M111="○",VLOOKUP($C111&amp;"-"&amp;DC$4,'05市民生活実感調査'!$A$3:$BC$218,COLUMN('05市民生活実感調査'!$Y:$Y),FALSE),"-")</f>
        <v>-</v>
      </c>
      <c r="DD111" s="38" t="str">
        <f>IF($N111="○",VLOOKUP($C111&amp;"-"&amp;DD$4,'05市民生活実感調査'!$A$3:$BC$218,COLUMN('05市民生活実感調査'!$Y:$Y),FALSE),"-")</f>
        <v>-</v>
      </c>
      <c r="DE111" s="38" t="str">
        <f>IF($O111="○",VLOOKUP($C111&amp;"-"&amp;DE$4,'05市民生活実感調査'!$A$3:$BC$218,COLUMN('05市民生活実感調査'!$Y:$Y),FALSE),"-")</f>
        <v>-</v>
      </c>
      <c r="DF111" s="38" t="str">
        <f>IF($P111="○",VLOOKUP($C111&amp;"-"&amp;DF$4,'05市民生活実感調査'!$A$3:$BC$218,COLUMN('05市民生活実感調査'!$Y:$Y),FALSE),"-")</f>
        <v>-</v>
      </c>
      <c r="DG111" s="38" t="str">
        <f>IF($Q111="○",VLOOKUP($C111&amp;"-"&amp;DG$4,'05市民生活実感調査'!$A$3:$BC$218,COLUMN('05市民生活実感調査'!$Y:$Y),FALSE),"-")</f>
        <v>-</v>
      </c>
      <c r="DH111" s="38" t="str">
        <f>IF($R111="○",VLOOKUP($C111&amp;"-"&amp;DH$4,'05市民生活実感調査'!$A$3:$BC$218,COLUMN('05市民生活実感調査'!$Y:$Y),FALSE),"-")</f>
        <v>-</v>
      </c>
      <c r="DI111" s="109" t="e">
        <f t="shared" si="367"/>
        <v>#DIV/0!</v>
      </c>
      <c r="DJ111" s="37" t="str">
        <f t="shared" si="368"/>
        <v/>
      </c>
      <c r="DK111" s="38" t="str">
        <f t="shared" si="310"/>
        <v/>
      </c>
      <c r="DL111" s="38" t="str">
        <f t="shared" si="311"/>
        <v/>
      </c>
      <c r="DM111" s="38" t="str">
        <f t="shared" si="312"/>
        <v/>
      </c>
      <c r="DN111" s="38" t="str">
        <f t="shared" si="313"/>
        <v/>
      </c>
      <c r="DO111" s="38" t="str">
        <f t="shared" si="314"/>
        <v/>
      </c>
      <c r="DP111" s="38" t="str">
        <f t="shared" si="315"/>
        <v/>
      </c>
      <c r="DQ111" s="38" t="str">
        <f t="shared" si="316"/>
        <v/>
      </c>
      <c r="DR111" s="41" t="e">
        <f t="shared" si="369"/>
        <v>#DIV/0!</v>
      </c>
      <c r="DS111" s="13" t="str">
        <f t="shared" si="370"/>
        <v>客観指標</v>
      </c>
      <c r="DT111" s="5" t="str">
        <f t="shared" si="371"/>
        <v>消防・救急施策については，市民にとって平常時には実感を得にくいものであることから，客観指標を重視する。</v>
      </c>
      <c r="DU111" s="108" t="e">
        <f>VLOOKUP(CF111&amp;DI111&amp;DS111,プルダウン!$AC$2:$AD$51,2,FALSE)</f>
        <v>#DIV/0!</v>
      </c>
      <c r="DV111" s="12" t="e">
        <f>VLOOKUP(DU111,プルダウン!$A$1:$B$6,2,FALSE)</f>
        <v>#DIV/0!</v>
      </c>
      <c r="DW111" s="11"/>
      <c r="DX111" s="12"/>
      <c r="DY111" s="22" t="s">
        <v>81</v>
      </c>
      <c r="DZ111" s="116"/>
      <c r="EA111" s="115" t="str">
        <f>VLOOKUP($A111&amp;"-"&amp;EA$4,'04施策の客観指標'!$A$4:$AU$1029,COLUMN('04施策の客観指標'!$AR:$AR),FALSE)</f>
        <v>-</v>
      </c>
      <c r="EB111" s="7" t="str">
        <f>VLOOKUP($A111&amp;"-"&amp;EB$4,'04施策の客観指標'!$A$4:$AU$1029,COLUMN('04施策の客観指標'!$AR:$AR),FALSE)</f>
        <v>-</v>
      </c>
      <c r="EC111" s="7" t="str">
        <f>VLOOKUP($A111&amp;"-"&amp;EC$4,'04施策の客観指標'!$A$4:$AU$1029,COLUMN('04施策の客観指標'!$AR:$AR),FALSE)</f>
        <v>-</v>
      </c>
      <c r="ED111" s="7" t="str">
        <f>VLOOKUP($A111&amp;"-"&amp;ED$4,'04施策の客観指標'!$A$4:$AU$1029,COLUMN('04施策の客観指標'!$AR:$AR),FALSE)</f>
        <v>-</v>
      </c>
      <c r="EE111" s="7" t="str">
        <f>VLOOKUP($A111&amp;"-"&amp;EE$4,'04施策の客観指標'!$A$4:$AU$1029,COLUMN('04施策の客観指標'!$AR:$AR),FALSE)</f>
        <v>-</v>
      </c>
      <c r="EF111" s="7" t="str">
        <f>VLOOKUP($A111&amp;"-"&amp;EF$4,'04施策の客観指標'!$A$4:$AU$1029,COLUMN('04施策の客観指標'!$AR:$AR),FALSE)</f>
        <v>-</v>
      </c>
      <c r="EG111" s="7" t="str">
        <f>VLOOKUP($A111&amp;"-"&amp;EG$4,'04施策の客観指標'!$A$4:$AU$1029,COLUMN('04施策の客観指標'!$AR:$AR),FALSE)</f>
        <v>-</v>
      </c>
      <c r="EH111" s="7" t="str">
        <f>VLOOKUP($A111&amp;"-"&amp;EH$4,'04施策の客観指標'!$A$4:$AU$1029,COLUMN('04施策の客観指標'!$AR:$AR),FALSE)</f>
        <v>-</v>
      </c>
      <c r="EI111" s="7" t="str">
        <f>VLOOKUP($A111&amp;"-"&amp;EI$4,'04施策の客観指標'!$A$4:$AU$1029,COLUMN('04施策の客観指標'!$AR:$AR),FALSE)</f>
        <v>-</v>
      </c>
      <c r="EJ111" s="109" t="str">
        <f t="shared" si="372"/>
        <v>e</v>
      </c>
      <c r="EK111" s="37">
        <f>VLOOKUP($A111&amp;"-"&amp;EA$4,'04施策の客観指標'!$A$4:$AU$1029,COLUMN('04施策の客観指標'!$AU:$AU),FALSE)</f>
        <v>1</v>
      </c>
      <c r="EL111" s="38" t="str">
        <f>VLOOKUP($A111&amp;"-"&amp;EB$4,'04施策の客観指標'!$A$4:$AU$1029,COLUMN('04施策の客観指標'!$AU:$AU),FALSE)</f>
        <v>-</v>
      </c>
      <c r="EM111" s="38" t="str">
        <f>VLOOKUP($A111&amp;"-"&amp;EC$4,'04施策の客観指標'!$A$4:$AU$1029,COLUMN('04施策の客観指標'!$AU:$AU),FALSE)</f>
        <v>-</v>
      </c>
      <c r="EN111" s="38" t="str">
        <f>VLOOKUP($A111&amp;"-"&amp;ED$4,'04施策の客観指標'!$A$4:$AU$1029,COLUMN('04施策の客観指標'!$AU:$AU),FALSE)</f>
        <v>-</v>
      </c>
      <c r="EO111" s="38" t="str">
        <f>VLOOKUP($A111&amp;"-"&amp;EE$4,'04施策の客観指標'!$A$4:$AU$1029,COLUMN('04施策の客観指標'!$AU:$AU),FALSE)</f>
        <v>-</v>
      </c>
      <c r="EP111" s="38" t="str">
        <f>VLOOKUP($A111&amp;"-"&amp;EF$4,'04施策の客観指標'!$A$4:$AU$1029,COLUMN('04施策の客観指標'!$AU:$AU),FALSE)</f>
        <v>-</v>
      </c>
      <c r="EQ111" s="38" t="str">
        <f>VLOOKUP($A111&amp;"-"&amp;EG$4,'04施策の客観指標'!$A$4:$AU$1029,COLUMN('04施策の客観指標'!$AU:$AU),FALSE)</f>
        <v>-</v>
      </c>
      <c r="ER111" s="38" t="str">
        <f>VLOOKUP($A111&amp;"-"&amp;EH$4,'04施策の客観指標'!$A$4:$AU$1029,COLUMN('04施策の客観指標'!$AU:$AU),FALSE)</f>
        <v>-</v>
      </c>
      <c r="ES111" s="38" t="str">
        <f>VLOOKUP($A111&amp;"-"&amp;EI$4,'04施策の客観指標'!$A$4:$AU$1029,COLUMN('04施策の客観指標'!$AU:$AU),FALSE)</f>
        <v>-</v>
      </c>
      <c r="ET111" s="82">
        <f t="shared" si="373"/>
        <v>1</v>
      </c>
      <c r="EU111" s="37" t="str">
        <f t="shared" si="374"/>
        <v/>
      </c>
      <c r="EV111" s="38" t="str">
        <f t="shared" si="317"/>
        <v/>
      </c>
      <c r="EW111" s="38" t="str">
        <f t="shared" si="318"/>
        <v/>
      </c>
      <c r="EX111" s="38" t="str">
        <f t="shared" si="319"/>
        <v/>
      </c>
      <c r="EY111" s="38" t="str">
        <f t="shared" si="320"/>
        <v/>
      </c>
      <c r="EZ111" s="38" t="str">
        <f t="shared" si="321"/>
        <v/>
      </c>
      <c r="FA111" s="38" t="str">
        <f t="shared" si="322"/>
        <v/>
      </c>
      <c r="FB111" s="38" t="str">
        <f t="shared" si="323"/>
        <v/>
      </c>
      <c r="FC111" s="38" t="str">
        <f t="shared" si="324"/>
        <v/>
      </c>
      <c r="FD111" s="41">
        <f t="shared" si="375"/>
        <v>0</v>
      </c>
      <c r="FE111" s="37" t="str">
        <f>IF($K111="○",VLOOKUP($C111&amp;"-"&amp;FE$4,'05市民生活実感調査'!$A$3:$BC$218,COLUMN('05市民生活実感調査'!$AI:$AI),FALSE),"-")</f>
        <v>-</v>
      </c>
      <c r="FF111" s="38" t="str">
        <f>IF($L111="○",VLOOKUP($C111&amp;"-"&amp;FF$4,'05市民生活実感調査'!$A$3:$BC$218,COLUMN('05市民生活実感調査'!$AI:$AI),FALSE),"-")</f>
        <v>-</v>
      </c>
      <c r="FG111" s="38" t="str">
        <f>IF($M111="○",VLOOKUP($C111&amp;"-"&amp;FG$4,'05市民生活実感調査'!$A$3:$BC$218,COLUMN('05市民生活実感調査'!$AI:$AI),FALSE),"-")</f>
        <v>-</v>
      </c>
      <c r="FH111" s="38" t="str">
        <f>IF($N111="○",VLOOKUP($C111&amp;"-"&amp;FH$4,'05市民生活実感調査'!$A$3:$BC$218,COLUMN('05市民生活実感調査'!$AI:$AI),FALSE),"-")</f>
        <v>-</v>
      </c>
      <c r="FI111" s="38" t="str">
        <f>IF($O111="○",VLOOKUP($C111&amp;"-"&amp;FI$4,'05市民生活実感調査'!$A$3:$BC$218,COLUMN('05市民生活実感調査'!$AI:$AI),FALSE),"-")</f>
        <v>-</v>
      </c>
      <c r="FJ111" s="38" t="str">
        <f>IF($P111="○",VLOOKUP($C111&amp;"-"&amp;FJ$4,'05市民生活実感調査'!$A$3:$BC$218,COLUMN('05市民生活実感調査'!$AI:$AI),FALSE),"-")</f>
        <v>-</v>
      </c>
      <c r="FK111" s="38" t="str">
        <f>IF($Q111="○",VLOOKUP($C111&amp;"-"&amp;FK$4,'05市民生活実感調査'!$A$3:$BC$218,COLUMN('05市民生活実感調査'!$AI:$AI),FALSE),"-")</f>
        <v>-</v>
      </c>
      <c r="FL111" s="38" t="str">
        <f>IF($R111="○",VLOOKUP($C111&amp;"-"&amp;FL$4,'05市民生活実感調査'!$A$3:$BC$218,COLUMN('05市民生活実感調査'!$AI:$AI),FALSE),"-")</f>
        <v>-</v>
      </c>
      <c r="FM111" s="109" t="e">
        <f t="shared" si="376"/>
        <v>#DIV/0!</v>
      </c>
      <c r="FN111" s="37" t="str">
        <f t="shared" si="377"/>
        <v/>
      </c>
      <c r="FO111" s="38" t="str">
        <f t="shared" si="325"/>
        <v/>
      </c>
      <c r="FP111" s="38" t="str">
        <f t="shared" si="326"/>
        <v/>
      </c>
      <c r="FQ111" s="38" t="str">
        <f t="shared" si="327"/>
        <v/>
      </c>
      <c r="FR111" s="38" t="str">
        <f t="shared" si="328"/>
        <v/>
      </c>
      <c r="FS111" s="38" t="str">
        <f t="shared" si="329"/>
        <v/>
      </c>
      <c r="FT111" s="38" t="str">
        <f t="shared" si="330"/>
        <v/>
      </c>
      <c r="FU111" s="38" t="str">
        <f t="shared" si="331"/>
        <v/>
      </c>
      <c r="FV111" s="41" t="e">
        <f t="shared" si="378"/>
        <v>#DIV/0!</v>
      </c>
      <c r="FW111" s="13" t="str">
        <f t="shared" si="379"/>
        <v>客観指標</v>
      </c>
      <c r="FX111" s="5" t="str">
        <f t="shared" si="380"/>
        <v>消防・救急施策については，市民にとって平常時には実感を得にくいものであることから，客観指標を重視する。</v>
      </c>
      <c r="FY111" s="108" t="e">
        <f>VLOOKUP(EJ111&amp;FM111&amp;FW111,プルダウン!$AC$2:$AD$51,2,FALSE)</f>
        <v>#DIV/0!</v>
      </c>
      <c r="FZ111" s="12" t="e">
        <f>VLOOKUP(FY111,プルダウン!$A$1:$B$6,2,FALSE)</f>
        <v>#DIV/0!</v>
      </c>
      <c r="GA111" s="11"/>
      <c r="GB111" s="12"/>
      <c r="GC111" s="22" t="s">
        <v>81</v>
      </c>
      <c r="GD111" s="116"/>
      <c r="GE111" s="115" t="str">
        <f>VLOOKUP($A111&amp;"-"&amp;GE$4,'04施策の客観指標'!$A$4:$AU$1029,COLUMN('04施策の客観指標'!$AS:$AS),FALSE)</f>
        <v>-</v>
      </c>
      <c r="GF111" s="7" t="str">
        <f>VLOOKUP($A111&amp;"-"&amp;GF$4,'04施策の客観指標'!$A$4:$AU$1029,COLUMN('04施策の客観指標'!$AS:$AS),FALSE)</f>
        <v>-</v>
      </c>
      <c r="GG111" s="7" t="str">
        <f>VLOOKUP($A111&amp;"-"&amp;GG$4,'04施策の客観指標'!$A$4:$AU$1029,COLUMN('04施策の客観指標'!$AS:$AS),FALSE)</f>
        <v>-</v>
      </c>
      <c r="GH111" s="7" t="str">
        <f>VLOOKUP($A111&amp;"-"&amp;GH$4,'04施策の客観指標'!$A$4:$AU$1029,COLUMN('04施策の客観指標'!$AS:$AS),FALSE)</f>
        <v>-</v>
      </c>
      <c r="GI111" s="7" t="str">
        <f>VLOOKUP($A111&amp;"-"&amp;GI$4,'04施策の客観指標'!$A$4:$AU$1029,COLUMN('04施策の客観指標'!$AS:$AS),FALSE)</f>
        <v>-</v>
      </c>
      <c r="GJ111" s="7" t="str">
        <f>VLOOKUP($A111&amp;"-"&amp;GJ$4,'04施策の客観指標'!$A$4:$AU$1029,COLUMN('04施策の客観指標'!$AS:$AS),FALSE)</f>
        <v>-</v>
      </c>
      <c r="GK111" s="7" t="str">
        <f>VLOOKUP($A111&amp;"-"&amp;GK$4,'04施策の客観指標'!$A$4:$AU$1029,COLUMN('04施策の客観指標'!$AS:$AS),FALSE)</f>
        <v>-</v>
      </c>
      <c r="GL111" s="7" t="str">
        <f>VLOOKUP($A111&amp;"-"&amp;GL$4,'04施策の客観指標'!$A$4:$AU$1029,COLUMN('04施策の客観指標'!$AS:$AS),FALSE)</f>
        <v>-</v>
      </c>
      <c r="GM111" s="7" t="str">
        <f>VLOOKUP($A111&amp;"-"&amp;GM$4,'04施策の客観指標'!$A$4:$AU$1029,COLUMN('04施策の客観指標'!$AS:$AS),FALSE)</f>
        <v>-</v>
      </c>
      <c r="GN111" s="109" t="str">
        <f t="shared" si="381"/>
        <v>e</v>
      </c>
      <c r="GO111" s="37">
        <f>VLOOKUP($A111&amp;"-"&amp;GE$4,'04施策の客観指標'!$A$4:$AU$1029,COLUMN('04施策の客観指標'!$AU:$AU),FALSE)</f>
        <v>1</v>
      </c>
      <c r="GP111" s="38" t="str">
        <f>VLOOKUP($A111&amp;"-"&amp;GF$4,'04施策の客観指標'!$A$4:$AU$1029,COLUMN('04施策の客観指標'!$AU:$AU),FALSE)</f>
        <v>-</v>
      </c>
      <c r="GQ111" s="38" t="str">
        <f>VLOOKUP($A111&amp;"-"&amp;GG$4,'04施策の客観指標'!$A$4:$AU$1029,COLUMN('04施策の客観指標'!$AU:$AU),FALSE)</f>
        <v>-</v>
      </c>
      <c r="GR111" s="38" t="str">
        <f>VLOOKUP($A111&amp;"-"&amp;GH$4,'04施策の客観指標'!$A$4:$AU$1029,COLUMN('04施策の客観指標'!$AU:$AU),FALSE)</f>
        <v>-</v>
      </c>
      <c r="GS111" s="38" t="str">
        <f>VLOOKUP($A111&amp;"-"&amp;GI$4,'04施策の客観指標'!$A$4:$AU$1029,COLUMN('04施策の客観指標'!$AU:$AU),FALSE)</f>
        <v>-</v>
      </c>
      <c r="GT111" s="38" t="str">
        <f>VLOOKUP($A111&amp;"-"&amp;GJ$4,'04施策の客観指標'!$A$4:$AU$1029,COLUMN('04施策の客観指標'!$AU:$AU),FALSE)</f>
        <v>-</v>
      </c>
      <c r="GU111" s="38" t="str">
        <f>VLOOKUP($A111&amp;"-"&amp;GK$4,'04施策の客観指標'!$A$4:$AU$1029,COLUMN('04施策の客観指標'!$AU:$AU),FALSE)</f>
        <v>-</v>
      </c>
      <c r="GV111" s="38" t="str">
        <f>VLOOKUP($A111&amp;"-"&amp;GL$4,'04施策の客観指標'!$A$4:$AU$1029,COLUMN('04施策の客観指標'!$AU:$AU),FALSE)</f>
        <v>-</v>
      </c>
      <c r="GW111" s="38" t="str">
        <f>VLOOKUP($A111&amp;"-"&amp;GM$4,'04施策の客観指標'!$A$4:$AU$1029,COLUMN('04施策の客観指標'!$AU:$AU),FALSE)</f>
        <v>-</v>
      </c>
      <c r="GX111" s="82">
        <f t="shared" si="382"/>
        <v>1</v>
      </c>
      <c r="GY111" s="37" t="str">
        <f t="shared" si="383"/>
        <v/>
      </c>
      <c r="GZ111" s="38" t="str">
        <f t="shared" si="332"/>
        <v/>
      </c>
      <c r="HA111" s="38" t="str">
        <f t="shared" si="333"/>
        <v/>
      </c>
      <c r="HB111" s="38" t="str">
        <f t="shared" si="334"/>
        <v/>
      </c>
      <c r="HC111" s="38" t="str">
        <f t="shared" si="335"/>
        <v/>
      </c>
      <c r="HD111" s="38" t="str">
        <f t="shared" si="336"/>
        <v/>
      </c>
      <c r="HE111" s="38" t="str">
        <f t="shared" si="337"/>
        <v/>
      </c>
      <c r="HF111" s="38" t="str">
        <f t="shared" si="338"/>
        <v/>
      </c>
      <c r="HG111" s="38" t="str">
        <f t="shared" si="339"/>
        <v/>
      </c>
      <c r="HH111" s="41">
        <f t="shared" si="384"/>
        <v>0</v>
      </c>
      <c r="HI111" s="37" t="str">
        <f>IF($K111="○",VLOOKUP($C111&amp;"-"&amp;HI$4,'05市民生活実感調査'!$A$3:$BC$218,COLUMN('05市民生活実感調査'!$AS:$AS),FALSE),"-")</f>
        <v>-</v>
      </c>
      <c r="HJ111" s="38" t="str">
        <f>IF($L111="○",VLOOKUP($C111&amp;"-"&amp;HJ$4,'05市民生活実感調査'!$A$3:$BC$218,COLUMN('05市民生活実感調査'!$AS:$AS),FALSE),"-")</f>
        <v>-</v>
      </c>
      <c r="HK111" s="38" t="str">
        <f>IF($M111="○",VLOOKUP($C111&amp;"-"&amp;HK$4,'05市民生活実感調査'!$A$3:$BC$218,COLUMN('05市民生活実感調査'!$AS:$AS),FALSE),"-")</f>
        <v>-</v>
      </c>
      <c r="HL111" s="38" t="str">
        <f>IF($N111="○",VLOOKUP($C111&amp;"-"&amp;HL$4,'05市民生活実感調査'!$A$3:$BC$218,COLUMN('05市民生活実感調査'!$AS:$AS),FALSE),"-")</f>
        <v>-</v>
      </c>
      <c r="HM111" s="38" t="str">
        <f>IF($O111="○",VLOOKUP($C111&amp;"-"&amp;HM$4,'05市民生活実感調査'!$A$3:$BC$218,COLUMN('05市民生活実感調査'!$AS:$AS),FALSE),"-")</f>
        <v>-</v>
      </c>
      <c r="HN111" s="38" t="str">
        <f>IF($P111="○",VLOOKUP($C111&amp;"-"&amp;HN$4,'05市民生活実感調査'!$A$3:$BC$218,COLUMN('05市民生活実感調査'!$AS:$AS),FALSE),"-")</f>
        <v>-</v>
      </c>
      <c r="HO111" s="38" t="str">
        <f>IF($Q111="○",VLOOKUP($C111&amp;"-"&amp;HO$4,'05市民生活実感調査'!$A$3:$BC$218,COLUMN('05市民生活実感調査'!$AS:$AS),FALSE),"-")</f>
        <v>-</v>
      </c>
      <c r="HP111" s="38" t="str">
        <f>IF($R111="○",VLOOKUP($C111&amp;"-"&amp;HP$4,'05市民生活実感調査'!$A$3:$BC$218,COLUMN('05市民生活実感調査'!$AS:$AS),FALSE),"-")</f>
        <v>-</v>
      </c>
      <c r="HQ111" s="109" t="e">
        <f t="shared" si="385"/>
        <v>#DIV/0!</v>
      </c>
      <c r="HR111" s="37" t="str">
        <f t="shared" si="386"/>
        <v/>
      </c>
      <c r="HS111" s="38" t="str">
        <f t="shared" si="340"/>
        <v/>
      </c>
      <c r="HT111" s="38" t="str">
        <f t="shared" si="341"/>
        <v/>
      </c>
      <c r="HU111" s="38" t="str">
        <f t="shared" si="342"/>
        <v/>
      </c>
      <c r="HV111" s="38" t="str">
        <f t="shared" si="343"/>
        <v/>
      </c>
      <c r="HW111" s="38" t="str">
        <f t="shared" si="344"/>
        <v/>
      </c>
      <c r="HX111" s="38" t="str">
        <f t="shared" si="345"/>
        <v/>
      </c>
      <c r="HY111" s="38" t="str">
        <f t="shared" si="346"/>
        <v/>
      </c>
      <c r="HZ111" s="41" t="e">
        <f t="shared" si="387"/>
        <v>#DIV/0!</v>
      </c>
      <c r="IA111" s="13" t="str">
        <f t="shared" si="388"/>
        <v>客観指標</v>
      </c>
      <c r="IB111" s="5" t="str">
        <f t="shared" si="389"/>
        <v>消防・救急施策については，市民にとって平常時には実感を得にくいものであることから，客観指標を重視する。</v>
      </c>
      <c r="IC111" s="108" t="e">
        <f>VLOOKUP(GN111&amp;HQ111&amp;IA111,プルダウン!$AC$2:$AD$51,2,FALSE)</f>
        <v>#DIV/0!</v>
      </c>
      <c r="ID111" s="12" t="e">
        <f>VLOOKUP(IC111,プルダウン!$A$1:$B$6,2,FALSE)</f>
        <v>#DIV/0!</v>
      </c>
      <c r="IE111" s="11"/>
      <c r="IF111" s="12"/>
      <c r="IG111" s="22" t="s">
        <v>81</v>
      </c>
      <c r="IH111" s="116"/>
      <c r="II111" s="115" t="str">
        <f>VLOOKUP($A111&amp;"-"&amp;II$4,'04施策の客観指標'!$A$4:$AU$1029,COLUMN('04施策の客観指標'!$AT:$AT),FALSE)</f>
        <v>-</v>
      </c>
      <c r="IJ111" s="7" t="str">
        <f>VLOOKUP($A111&amp;"-"&amp;IJ$4,'04施策の客観指標'!$A$4:$AU$1029,COLUMN('04施策の客観指標'!$AT:$AT),FALSE)</f>
        <v>-</v>
      </c>
      <c r="IK111" s="7" t="str">
        <f>VLOOKUP($A111&amp;"-"&amp;IK$4,'04施策の客観指標'!$A$4:$AU$1029,COLUMN('04施策の客観指標'!$AT:$AT),FALSE)</f>
        <v>-</v>
      </c>
      <c r="IL111" s="7" t="str">
        <f>VLOOKUP($A111&amp;"-"&amp;IL$4,'04施策の客観指標'!$A$4:$AU$1029,COLUMN('04施策の客観指標'!$AT:$AT),FALSE)</f>
        <v>-</v>
      </c>
      <c r="IM111" s="7" t="str">
        <f>VLOOKUP($A111&amp;"-"&amp;IM$4,'04施策の客観指標'!$A$4:$AU$1029,COLUMN('04施策の客観指標'!$AT:$AT),FALSE)</f>
        <v>-</v>
      </c>
      <c r="IN111" s="7" t="str">
        <f>VLOOKUP($A111&amp;"-"&amp;IN$4,'04施策の客観指標'!$A$4:$AU$1029,COLUMN('04施策の客観指標'!$AT:$AT),FALSE)</f>
        <v>-</v>
      </c>
      <c r="IO111" s="7" t="str">
        <f>VLOOKUP($A111&amp;"-"&amp;IO$4,'04施策の客観指標'!$A$4:$AU$1029,COLUMN('04施策の客観指標'!$AT:$AT),FALSE)</f>
        <v>-</v>
      </c>
      <c r="IP111" s="7" t="str">
        <f>VLOOKUP($A111&amp;"-"&amp;IP$4,'04施策の客観指標'!$A$4:$AU$1029,COLUMN('04施策の客観指標'!$AT:$AT),FALSE)</f>
        <v>-</v>
      </c>
      <c r="IQ111" s="7" t="str">
        <f>VLOOKUP($A111&amp;"-"&amp;IQ$4,'04施策の客観指標'!$A$4:$AU$1029,COLUMN('04施策の客観指標'!$AT:$AT),FALSE)</f>
        <v>-</v>
      </c>
      <c r="IR111" s="109" t="str">
        <f t="shared" si="390"/>
        <v>e</v>
      </c>
      <c r="IS111" s="37">
        <f>VLOOKUP($A111&amp;"-"&amp;II$4,'04施策の客観指標'!$A$4:$AU$1029,COLUMN('04施策の客観指標'!$AU:$AU),FALSE)</f>
        <v>1</v>
      </c>
      <c r="IT111" s="38" t="str">
        <f>VLOOKUP($A111&amp;"-"&amp;IJ$4,'04施策の客観指標'!$A$4:$AU$1029,COLUMN('04施策の客観指標'!$AU:$AU),FALSE)</f>
        <v>-</v>
      </c>
      <c r="IU111" s="38" t="str">
        <f>VLOOKUP($A111&amp;"-"&amp;IK$4,'04施策の客観指標'!$A$4:$AU$1029,COLUMN('04施策の客観指標'!$AU:$AU),FALSE)</f>
        <v>-</v>
      </c>
      <c r="IV111" s="38" t="str">
        <f>VLOOKUP($A111&amp;"-"&amp;IL$4,'04施策の客観指標'!$A$4:$AU$1029,COLUMN('04施策の客観指標'!$AU:$AU),FALSE)</f>
        <v>-</v>
      </c>
      <c r="IW111" s="38" t="str">
        <f>VLOOKUP($A111&amp;"-"&amp;IM$4,'04施策の客観指標'!$A$4:$AU$1029,COLUMN('04施策の客観指標'!$AU:$AU),FALSE)</f>
        <v>-</v>
      </c>
      <c r="IX111" s="38" t="str">
        <f>VLOOKUP($A111&amp;"-"&amp;IN$4,'04施策の客観指標'!$A$4:$AU$1029,COLUMN('04施策の客観指標'!$AU:$AU),FALSE)</f>
        <v>-</v>
      </c>
      <c r="IY111" s="38" t="str">
        <f>VLOOKUP($A111&amp;"-"&amp;IO$4,'04施策の客観指標'!$A$4:$AU$1029,COLUMN('04施策の客観指標'!$AU:$AU),FALSE)</f>
        <v>-</v>
      </c>
      <c r="IZ111" s="38" t="str">
        <f>VLOOKUP($A111&amp;"-"&amp;IP$4,'04施策の客観指標'!$A$4:$AU$1029,COLUMN('04施策の客観指標'!$AU:$AU),FALSE)</f>
        <v>-</v>
      </c>
      <c r="JA111" s="38" t="str">
        <f>VLOOKUP($A111&amp;"-"&amp;IQ$4,'04施策の客観指標'!$A$4:$AU$1029,COLUMN('04施策の客観指標'!$AU:$AU),FALSE)</f>
        <v>-</v>
      </c>
      <c r="JB111" s="82">
        <f t="shared" si="391"/>
        <v>1</v>
      </c>
      <c r="JC111" s="37" t="str">
        <f t="shared" si="392"/>
        <v/>
      </c>
      <c r="JD111" s="38" t="str">
        <f t="shared" si="347"/>
        <v/>
      </c>
      <c r="JE111" s="38" t="str">
        <f t="shared" si="348"/>
        <v/>
      </c>
      <c r="JF111" s="38" t="str">
        <f t="shared" si="349"/>
        <v/>
      </c>
      <c r="JG111" s="38" t="str">
        <f t="shared" si="350"/>
        <v/>
      </c>
      <c r="JH111" s="38" t="str">
        <f t="shared" si="351"/>
        <v/>
      </c>
      <c r="JI111" s="38" t="str">
        <f t="shared" si="352"/>
        <v/>
      </c>
      <c r="JJ111" s="38" t="str">
        <f t="shared" si="353"/>
        <v/>
      </c>
      <c r="JK111" s="38" t="str">
        <f t="shared" si="354"/>
        <v/>
      </c>
      <c r="JL111" s="41">
        <f t="shared" si="393"/>
        <v>0</v>
      </c>
      <c r="JM111" s="37" t="str">
        <f>IF($K111="○",VLOOKUP($C111&amp;"-"&amp;JM$4,'05市民生活実感調査'!$A$3:$BC$218,COLUMN('05市民生活実感調査'!$BC:$BC),FALSE),"-")</f>
        <v>-</v>
      </c>
      <c r="JN111" s="38" t="str">
        <f>IF($L111="○",VLOOKUP($C111&amp;"-"&amp;JN$4,'05市民生活実感調査'!$A$3:$BC$218,COLUMN('05市民生活実感調査'!$BC:$BC),FALSE),"-")</f>
        <v>-</v>
      </c>
      <c r="JO111" s="38" t="str">
        <f>IF($M111="○",VLOOKUP($C111&amp;"-"&amp;JO$4,'05市民生活実感調査'!$A$3:$BC$218,COLUMN('05市民生活実感調査'!$BC:$BC),FALSE),"-")</f>
        <v>-</v>
      </c>
      <c r="JP111" s="38" t="str">
        <f>IF($N111="○",VLOOKUP($C111&amp;"-"&amp;JP$4,'05市民生活実感調査'!$A$3:$BC$218,COLUMN('05市民生活実感調査'!$BC:$BC),FALSE),"-")</f>
        <v>-</v>
      </c>
      <c r="JQ111" s="38" t="str">
        <f>IF($O111="○",VLOOKUP($C111&amp;"-"&amp;JQ$4,'05市民生活実感調査'!$A$3:$BC$218,COLUMN('05市民生活実感調査'!$BC:$BC),FALSE),"-")</f>
        <v>-</v>
      </c>
      <c r="JR111" s="38" t="str">
        <f>IF($P111="○",VLOOKUP($C111&amp;"-"&amp;JR$4,'05市民生活実感調査'!$A$3:$BC$218,COLUMN('05市民生活実感調査'!$BC:$BC),FALSE),"-")</f>
        <v>-</v>
      </c>
      <c r="JS111" s="38" t="str">
        <f>IF($Q111="○",VLOOKUP($C111&amp;"-"&amp;JS$4,'05市民生活実感調査'!$A$3:$BC$218,COLUMN('05市民生活実感調査'!$BC:$BC),FALSE),"-")</f>
        <v>-</v>
      </c>
      <c r="JT111" s="38" t="str">
        <f>IF($R111="○",VLOOKUP($C111&amp;"-"&amp;JT$4,'05市民生活実感調査'!$A$3:$BC$218,COLUMN('05市民生活実感調査'!$BC:$BC),FALSE),"-")</f>
        <v>-</v>
      </c>
      <c r="JU111" s="109" t="e">
        <f t="shared" si="394"/>
        <v>#DIV/0!</v>
      </c>
      <c r="JV111" s="37" t="str">
        <f t="shared" si="395"/>
        <v/>
      </c>
      <c r="JW111" s="38" t="str">
        <f t="shared" si="355"/>
        <v/>
      </c>
      <c r="JX111" s="38" t="str">
        <f t="shared" si="356"/>
        <v/>
      </c>
      <c r="JY111" s="38" t="str">
        <f t="shared" si="357"/>
        <v/>
      </c>
      <c r="JZ111" s="38" t="str">
        <f t="shared" si="358"/>
        <v/>
      </c>
      <c r="KA111" s="38" t="str">
        <f t="shared" si="359"/>
        <v/>
      </c>
      <c r="KB111" s="38" t="str">
        <f t="shared" si="360"/>
        <v/>
      </c>
      <c r="KC111" s="38" t="str">
        <f t="shared" si="361"/>
        <v/>
      </c>
      <c r="KD111" s="41" t="e">
        <f t="shared" si="396"/>
        <v>#DIV/0!</v>
      </c>
      <c r="KE111" s="13" t="str">
        <f t="shared" si="397"/>
        <v>客観指標</v>
      </c>
      <c r="KF111" s="5" t="str">
        <f t="shared" si="398"/>
        <v>消防・救急施策については，市民にとって平常時には実感を得にくいものであることから，客観指標を重視する。</v>
      </c>
      <c r="KG111" s="108" t="e">
        <f>VLOOKUP(IR111&amp;JU111&amp;KE111,プルダウン!$AC$2:$AD$51,2,FALSE)</f>
        <v>#DIV/0!</v>
      </c>
      <c r="KH111" s="12" t="e">
        <f>VLOOKUP(KG111,プルダウン!$A$1:$B$6,2,FALSE)</f>
        <v>#DIV/0!</v>
      </c>
      <c r="KI111" s="11"/>
      <c r="KJ111" s="12"/>
      <c r="KK111" s="22" t="s">
        <v>81</v>
      </c>
      <c r="KL111" s="5"/>
    </row>
    <row r="112" spans="1:298" ht="286.5" customHeight="1">
      <c r="A112" s="18">
        <v>2701</v>
      </c>
      <c r="B112" s="5" t="s">
        <v>266</v>
      </c>
      <c r="C112" s="47">
        <f t="shared" si="439"/>
        <v>27</v>
      </c>
      <c r="D112" s="12" t="str">
        <f>IFERROR(VLOOKUP(C112,プルダウン!$L$2:$M$28,2,FALSE),"-")</f>
        <v>くらしの水</v>
      </c>
      <c r="E112" s="5"/>
      <c r="F112" s="11" t="s">
        <v>2139</v>
      </c>
      <c r="G112" s="20"/>
      <c r="H112" s="11"/>
      <c r="I112" s="20"/>
      <c r="J112" s="5"/>
      <c r="K112" s="42" t="s">
        <v>392</v>
      </c>
      <c r="L112" s="43" t="s">
        <v>85</v>
      </c>
      <c r="M112" s="43" t="s">
        <v>85</v>
      </c>
      <c r="N112" s="43" t="s">
        <v>85</v>
      </c>
      <c r="O112" s="43" t="s">
        <v>85</v>
      </c>
      <c r="P112" s="43" t="s">
        <v>85</v>
      </c>
      <c r="Q112" s="43" t="s">
        <v>85</v>
      </c>
      <c r="R112" s="41" t="s">
        <v>85</v>
      </c>
      <c r="S112" s="546" t="str">
        <f>VLOOKUP($A112&amp;"-"&amp;S$4,'04施策の客観指標'!$A$4:$AU$1029,COLUMN('04施策の客観指標'!$AP:$AP),FALSE)</f>
        <v>b</v>
      </c>
      <c r="T112" s="528" t="str">
        <f>VLOOKUP($A112&amp;"-"&amp;T$4,'04施策の客観指標'!$A$4:$AU$1029,COLUMN('04施策の客観指標'!$AP:$AP),FALSE)</f>
        <v>a</v>
      </c>
      <c r="U112" s="528" t="str">
        <f>VLOOKUP($A112&amp;"-"&amp;U$4,'04施策の客観指標'!$A$4:$AU$1029,COLUMN('04施策の客観指標'!$AP:$AP),FALSE)</f>
        <v>a</v>
      </c>
      <c r="V112" s="528" t="str">
        <f>VLOOKUP($A112&amp;"-"&amp;V$4,'04施策の客観指標'!$A$4:$AU$1029,COLUMN('04施策の客観指標'!$AP:$AP),FALSE)</f>
        <v>a</v>
      </c>
      <c r="W112" s="528" t="str">
        <f>VLOOKUP($A112&amp;"-"&amp;W$4,'04施策の客観指標'!$A$4:$AU$1029,COLUMN('04施策の客観指標'!$AP:$AP),FALSE)</f>
        <v>b</v>
      </c>
      <c r="X112" s="528" t="str">
        <f>VLOOKUP($A112&amp;"-"&amp;X$4,'04施策の客観指標'!$A$4:$AU$1029,COLUMN('04施策の客観指標'!$AP:$AP),FALSE)</f>
        <v>-</v>
      </c>
      <c r="Y112" s="528" t="str">
        <f>VLOOKUP($A112&amp;"-"&amp;Y$4,'04施策の客観指標'!$A$4:$AU$1029,COLUMN('04施策の客観指標'!$AP:$AP),FALSE)</f>
        <v>-</v>
      </c>
      <c r="Z112" s="528" t="str">
        <f>VLOOKUP($A112&amp;"-"&amp;Z$4,'04施策の客観指標'!$A$4:$AU$1029,COLUMN('04施策の客観指標'!$AP:$AP),FALSE)</f>
        <v>-</v>
      </c>
      <c r="AA112" s="529" t="str">
        <f>VLOOKUP($A112&amp;"-"&amp;AA$4,'04施策の客観指標'!$A$4:$AU$1029,COLUMN('04施策の客観指標'!$AP:$AP),FALSE)</f>
        <v>-</v>
      </c>
      <c r="AB112" s="547" t="str">
        <f t="shared" ref="AB112:AB118" si="520">_xlfn.IFS(AV112="-","-",AV112&gt;=0.8,"a",AV112&gt;=0.6,"b",AV112&gt;=0.4,"c",AV112&gt;=0.2,"d",AV112&lt;0.2,"e")</f>
        <v>a</v>
      </c>
      <c r="AC112" s="252">
        <f>VLOOKUP($A112&amp;"-"&amp;S$4,'04施策の客観指標'!$A$4:$AU$1029,COLUMN('04施策の客観指標'!$AU:$AU),FALSE)</f>
        <v>1</v>
      </c>
      <c r="AD112" s="38">
        <f>VLOOKUP($A112&amp;"-"&amp;T$4,'04施策の客観指標'!$A$4:$AU$1029,COLUMN('04施策の客観指標'!$AU:$AU),FALSE)</f>
        <v>1</v>
      </c>
      <c r="AE112" s="38">
        <f>VLOOKUP($A112&amp;"-"&amp;U$4,'04施策の客観指標'!$A$4:$AU$1029,COLUMN('04施策の客観指標'!$AU:$AU),FALSE)</f>
        <v>1</v>
      </c>
      <c r="AF112" s="38">
        <f>VLOOKUP($A112&amp;"-"&amp;V$4,'04施策の客観指標'!$A$4:$AU$1029,COLUMN('04施策の客観指標'!$AU:$AU),FALSE)</f>
        <v>1</v>
      </c>
      <c r="AG112" s="38">
        <f>VLOOKUP($A112&amp;"-"&amp;W$4,'04施策の客観指標'!$A$4:$AU$1029,COLUMN('04施策の客観指標'!$AU:$AU),FALSE)</f>
        <v>1</v>
      </c>
      <c r="AH112" s="38">
        <f>VLOOKUP($A112&amp;"-"&amp;X$4,'04施策の客観指標'!$A$4:$AU$1029,COLUMN('04施策の客観指標'!$AU:$AU),FALSE)</f>
        <v>0</v>
      </c>
      <c r="AI112" s="38">
        <f>VLOOKUP($A112&amp;"-"&amp;Y$4,'04施策の客観指標'!$A$4:$AU$1029,COLUMN('04施策の客観指標'!$AU:$AU),FALSE)</f>
        <v>0</v>
      </c>
      <c r="AJ112" s="38">
        <f>VLOOKUP($A112&amp;"-"&amp;Z$4,'04施策の客観指標'!$A$4:$AU$1029,COLUMN('04施策の客観指標'!$AU:$AU),FALSE)</f>
        <v>0</v>
      </c>
      <c r="AK112" s="38">
        <f>VLOOKUP($A112&amp;"-"&amp;AA$4,'04施策の客観指標'!$A$4:$AU$1029,COLUMN('04施策の客観指標'!$AU:$AU),FALSE)</f>
        <v>0</v>
      </c>
      <c r="AL112" s="82">
        <f t="shared" ref="AL112:AL118" si="521">SUM(AC112:AK112)</f>
        <v>5</v>
      </c>
      <c r="AM112" s="37">
        <f t="shared" si="441"/>
        <v>3</v>
      </c>
      <c r="AN112" s="38">
        <f t="shared" si="442"/>
        <v>4</v>
      </c>
      <c r="AO112" s="38">
        <f t="shared" si="443"/>
        <v>4</v>
      </c>
      <c r="AP112" s="38">
        <f t="shared" si="444"/>
        <v>4</v>
      </c>
      <c r="AQ112" s="38">
        <f t="shared" si="445"/>
        <v>3</v>
      </c>
      <c r="AR112" s="38" t="str">
        <f t="shared" si="446"/>
        <v/>
      </c>
      <c r="AS112" s="38" t="str">
        <f t="shared" si="447"/>
        <v/>
      </c>
      <c r="AT112" s="38" t="str">
        <f t="shared" si="448"/>
        <v/>
      </c>
      <c r="AU112" s="253" t="str">
        <f t="shared" si="449"/>
        <v/>
      </c>
      <c r="AV112" s="81">
        <f t="shared" si="479"/>
        <v>0.9</v>
      </c>
      <c r="AW112" s="583" t="str">
        <f>IF($K112="○",VLOOKUP($C112&amp;"-"&amp;AW$4,'[21]05市民生活実感調査'!$A$3:$BC$218,COLUMN('[21]05市民生活実感調査'!$O:$O),FALSE),"-")</f>
        <v>a</v>
      </c>
      <c r="AX112" s="535" t="str">
        <f>IF($L112="○",VLOOKUP($C112&amp;"-"&amp;AX$4,'[21]05市民生活実感調査'!$A$3:$BC$218,COLUMN('[21]05市民生活実感調査'!$O:$O),FALSE),"-")</f>
        <v>-</v>
      </c>
      <c r="AY112" s="535" t="str">
        <f>IF($M112="○",VLOOKUP($C112&amp;"-"&amp;AY$4,'[21]05市民生活実感調査'!$A$3:$BC$218,COLUMN('[21]05市民生活実感調査'!$O:$O),FALSE),"-")</f>
        <v>-</v>
      </c>
      <c r="AZ112" s="535" t="str">
        <f>IF($N112="○",VLOOKUP($C112&amp;"-"&amp;AZ$4,'[21]05市民生活実感調査'!$A$3:$BC$218,COLUMN('[21]05市民生活実感調査'!$O:$O),FALSE),"-")</f>
        <v>-</v>
      </c>
      <c r="BA112" s="535" t="str">
        <f>IF($O112="○",VLOOKUP($C112&amp;"-"&amp;BA$4,'[21]05市民生活実感調査'!$A$3:$BC$218,COLUMN('[21]05市民生活実感調査'!$O:$O),FALSE),"-")</f>
        <v>-</v>
      </c>
      <c r="BB112" s="535" t="str">
        <f>IF($P112="○",VLOOKUP($C112&amp;"-"&amp;BB$4,'[21]05市民生活実感調査'!$A$3:$BC$218,COLUMN('[21]05市民生活実感調査'!$O:$O),FALSE),"-")</f>
        <v>-</v>
      </c>
      <c r="BC112" s="535" t="str">
        <f>IF($Q112="○",VLOOKUP($C112&amp;"-"&amp;BC$4,'[21]05市民生活実感調査'!$A$3:$BC$218,COLUMN('[21]05市民生活実感調査'!$O:$O),FALSE),"-")</f>
        <v>-</v>
      </c>
      <c r="BD112" s="535" t="str">
        <f>IF($R112="○",VLOOKUP($C112&amp;"-"&amp;BD$4,'[21]05市民生活実感調査'!$A$3:$BC$218,COLUMN('[21]05市民生活実感調査'!$O:$O),FALSE),"-")</f>
        <v>-</v>
      </c>
      <c r="BE112" s="536" t="str">
        <f>IF(BN112&gt;=0.8,"a",IF(BN112&gt;=0.6,"b",IF(BN112&gt;=0.4,"c",IF(BN112&gt;=0.2,"d",IF(BN112&lt;0.2,"e")))))</f>
        <v>a</v>
      </c>
      <c r="BF112" s="37">
        <f t="shared" si="450"/>
        <v>4</v>
      </c>
      <c r="BG112" s="38" t="str">
        <f t="shared" si="451"/>
        <v/>
      </c>
      <c r="BH112" s="38" t="str">
        <f t="shared" si="452"/>
        <v/>
      </c>
      <c r="BI112" s="38" t="str">
        <f t="shared" si="453"/>
        <v/>
      </c>
      <c r="BJ112" s="38" t="str">
        <f t="shared" si="454"/>
        <v/>
      </c>
      <c r="BK112" s="38" t="str">
        <f t="shared" si="455"/>
        <v/>
      </c>
      <c r="BL112" s="38" t="str">
        <f t="shared" si="456"/>
        <v/>
      </c>
      <c r="BM112" s="38" t="str">
        <f t="shared" si="457"/>
        <v/>
      </c>
      <c r="BN112" s="41">
        <f t="shared" si="458"/>
        <v>1</v>
      </c>
      <c r="BO112" s="275" t="s">
        <v>124</v>
      </c>
      <c r="BP112" s="5" t="s">
        <v>2242</v>
      </c>
      <c r="BQ112" s="586" t="str">
        <f>VLOOKUP(AB112&amp;BE112&amp;BO112,[21]プルダウン!$AC$2:$AD$51,2,FALSE)</f>
        <v>A</v>
      </c>
      <c r="BR112" s="587" t="str">
        <f>VLOOKUP(BQ112,プルダウン!$A$1:$B$6,2,FALSE)</f>
        <v>政策の目的が十分に達成されている</v>
      </c>
      <c r="BS112" s="11"/>
      <c r="BT112" s="20"/>
      <c r="BU112" s="149" t="s">
        <v>2263</v>
      </c>
      <c r="BV112" s="330" t="s">
        <v>2734</v>
      </c>
      <c r="BW112" s="115" t="str">
        <f>VLOOKUP($A112&amp;"-"&amp;BW$4,'04施策の客観指標'!$A$4:$AU$1029,COLUMN('04施策の客観指標'!$AQ:$AQ),FALSE)</f>
        <v>-</v>
      </c>
      <c r="BX112" s="7" t="str">
        <f>VLOOKUP($A112&amp;"-"&amp;BX$4,'04施策の客観指標'!$A$4:$AU$1029,COLUMN('04施策の客観指標'!$AQ:$AQ),FALSE)</f>
        <v>-</v>
      </c>
      <c r="BY112" s="7" t="str">
        <f>VLOOKUP($A112&amp;"-"&amp;BY$4,'04施策の客観指標'!$A$4:$AU$1029,COLUMN('04施策の客観指標'!$AQ:$AQ),FALSE)</f>
        <v>-</v>
      </c>
      <c r="BZ112" s="7" t="str">
        <f>VLOOKUP($A112&amp;"-"&amp;BZ$4,'04施策の客観指標'!$A$4:$AU$1029,COLUMN('04施策の客観指標'!$AQ:$AQ),FALSE)</f>
        <v>-</v>
      </c>
      <c r="CA112" s="7" t="str">
        <f>VLOOKUP($A112&amp;"-"&amp;CA$4,'04施策の客観指標'!$A$4:$AU$1029,COLUMN('04施策の客観指標'!$AQ:$AQ),FALSE)</f>
        <v>-</v>
      </c>
      <c r="CB112" s="7" t="str">
        <f>VLOOKUP($A112&amp;"-"&amp;CB$4,'04施策の客観指標'!$A$4:$AU$1029,COLUMN('04施策の客観指標'!$AQ:$AQ),FALSE)</f>
        <v>-</v>
      </c>
      <c r="CC112" s="7" t="str">
        <f>VLOOKUP($A112&amp;"-"&amp;CC$4,'04施策の客観指標'!$A$4:$AU$1029,COLUMN('04施策の客観指標'!$AQ:$AQ),FALSE)</f>
        <v>-</v>
      </c>
      <c r="CD112" s="7" t="str">
        <f>VLOOKUP($A112&amp;"-"&amp;CD$4,'04施策の客観指標'!$A$4:$AU$1029,COLUMN('04施策の客観指標'!$AQ:$AQ),FALSE)</f>
        <v>-</v>
      </c>
      <c r="CE112" s="7" t="str">
        <f>VLOOKUP($A112&amp;"-"&amp;CE$4,'04施策の客観指標'!$A$4:$AU$1029,COLUMN('04施策の客観指標'!$AQ:$AQ),FALSE)</f>
        <v>-</v>
      </c>
      <c r="CF112" s="109" t="str">
        <f t="shared" si="364"/>
        <v>e</v>
      </c>
      <c r="CG112" s="37">
        <f>VLOOKUP($A112&amp;"-"&amp;BW$4,'04施策の客観指標'!$A$4:$AU$1029,COLUMN('04施策の客観指標'!$AU:$AU),FALSE)</f>
        <v>1</v>
      </c>
      <c r="CH112" s="38">
        <f>VLOOKUP($A112&amp;"-"&amp;BX$4,'04施策の客観指標'!$A$4:$AU$1029,COLUMN('04施策の客観指標'!$AU:$AU),FALSE)</f>
        <v>1</v>
      </c>
      <c r="CI112" s="38">
        <f>VLOOKUP($A112&amp;"-"&amp;BY$4,'04施策の客観指標'!$A$4:$AU$1029,COLUMN('04施策の客観指標'!$AU:$AU),FALSE)</f>
        <v>1</v>
      </c>
      <c r="CJ112" s="38">
        <f>VLOOKUP($A112&amp;"-"&amp;BZ$4,'04施策の客観指標'!$A$4:$AU$1029,COLUMN('04施策の客観指標'!$AU:$AU),FALSE)</f>
        <v>1</v>
      </c>
      <c r="CK112" s="38">
        <f>VLOOKUP($A112&amp;"-"&amp;CA$4,'04施策の客観指標'!$A$4:$AU$1029,COLUMN('04施策の客観指標'!$AU:$AU),FALSE)</f>
        <v>1</v>
      </c>
      <c r="CL112" s="38">
        <f>VLOOKUP($A112&amp;"-"&amp;CB$4,'04施策の客観指標'!$A$4:$AU$1029,COLUMN('04施策の客観指標'!$AU:$AU),FALSE)</f>
        <v>0</v>
      </c>
      <c r="CM112" s="38">
        <f>VLOOKUP($A112&amp;"-"&amp;CC$4,'04施策の客観指標'!$A$4:$AU$1029,COLUMN('04施策の客観指標'!$AU:$AU),FALSE)</f>
        <v>0</v>
      </c>
      <c r="CN112" s="38">
        <f>VLOOKUP($A112&amp;"-"&amp;CD$4,'04施策の客観指標'!$A$4:$AU$1029,COLUMN('04施策の客観指標'!$AU:$AU),FALSE)</f>
        <v>0</v>
      </c>
      <c r="CO112" s="38">
        <f>VLOOKUP($A112&amp;"-"&amp;CE$4,'04施策の客観指標'!$A$4:$AU$1029,COLUMN('04施策の客観指標'!$AU:$AU),FALSE)</f>
        <v>0</v>
      </c>
      <c r="CP112" s="82">
        <f t="shared" si="365"/>
        <v>5</v>
      </c>
      <c r="CQ112" s="37" t="str">
        <f t="shared" si="301"/>
        <v/>
      </c>
      <c r="CR112" s="38" t="str">
        <f t="shared" si="302"/>
        <v/>
      </c>
      <c r="CS112" s="38" t="str">
        <f t="shared" si="303"/>
        <v/>
      </c>
      <c r="CT112" s="38" t="str">
        <f t="shared" si="304"/>
        <v/>
      </c>
      <c r="CU112" s="38" t="str">
        <f t="shared" si="305"/>
        <v/>
      </c>
      <c r="CV112" s="38" t="str">
        <f t="shared" si="306"/>
        <v/>
      </c>
      <c r="CW112" s="38" t="str">
        <f t="shared" si="307"/>
        <v/>
      </c>
      <c r="CX112" s="38" t="str">
        <f t="shared" si="308"/>
        <v/>
      </c>
      <c r="CY112" s="38" t="str">
        <f t="shared" si="309"/>
        <v/>
      </c>
      <c r="CZ112" s="41">
        <f t="shared" si="366"/>
        <v>0</v>
      </c>
      <c r="DA112" s="37" t="str">
        <f>IF($K112="○",VLOOKUP($C112&amp;"-"&amp;DA$4,'05市民生活実感調査'!$A$3:$BC$218,COLUMN('05市民生活実感調査'!$Y:$Y),FALSE),"-")</f>
        <v>-</v>
      </c>
      <c r="DB112" s="38" t="str">
        <f>IF($L112="○",VLOOKUP($C112&amp;"-"&amp;DB$4,'05市民生活実感調査'!$A$3:$BC$218,COLUMN('05市民生活実感調査'!$Y:$Y),FALSE),"-")</f>
        <v>-</v>
      </c>
      <c r="DC112" s="38" t="str">
        <f>IF($M112="○",VLOOKUP($C112&amp;"-"&amp;DC$4,'05市民生活実感調査'!$A$3:$BC$218,COLUMN('05市民生活実感調査'!$Y:$Y),FALSE),"-")</f>
        <v>-</v>
      </c>
      <c r="DD112" s="38" t="str">
        <f>IF($N112="○",VLOOKUP($C112&amp;"-"&amp;DD$4,'05市民生活実感調査'!$A$3:$BC$218,COLUMN('05市民生活実感調査'!$Y:$Y),FALSE),"-")</f>
        <v>-</v>
      </c>
      <c r="DE112" s="38" t="str">
        <f>IF($O112="○",VLOOKUP($C112&amp;"-"&amp;DE$4,'05市民生活実感調査'!$A$3:$BC$218,COLUMN('05市民生活実感調査'!$Y:$Y),FALSE),"-")</f>
        <v>-</v>
      </c>
      <c r="DF112" s="38" t="str">
        <f>IF($P112="○",VLOOKUP($C112&amp;"-"&amp;DF$4,'05市民生活実感調査'!$A$3:$BC$218,COLUMN('05市民生活実感調査'!$Y:$Y),FALSE),"-")</f>
        <v>-</v>
      </c>
      <c r="DG112" s="38" t="str">
        <f>IF($Q112="○",VLOOKUP($C112&amp;"-"&amp;DG$4,'05市民生活実感調査'!$A$3:$BC$218,COLUMN('05市民生活実感調査'!$Y:$Y),FALSE),"-")</f>
        <v>-</v>
      </c>
      <c r="DH112" s="38" t="str">
        <f>IF($R112="○",VLOOKUP($C112&amp;"-"&amp;DH$4,'05市民生活実感調査'!$A$3:$BC$218,COLUMN('05市民生活実感調査'!$Y:$Y),FALSE),"-")</f>
        <v>-</v>
      </c>
      <c r="DI112" s="109" t="e">
        <f t="shared" si="367"/>
        <v>#DIV/0!</v>
      </c>
      <c r="DJ112" s="37" t="str">
        <f t="shared" si="368"/>
        <v/>
      </c>
      <c r="DK112" s="38" t="str">
        <f t="shared" si="310"/>
        <v/>
      </c>
      <c r="DL112" s="38" t="str">
        <f t="shared" si="311"/>
        <v/>
      </c>
      <c r="DM112" s="38" t="str">
        <f t="shared" si="312"/>
        <v/>
      </c>
      <c r="DN112" s="38" t="str">
        <f t="shared" si="313"/>
        <v/>
      </c>
      <c r="DO112" s="38" t="str">
        <f t="shared" si="314"/>
        <v/>
      </c>
      <c r="DP112" s="38" t="str">
        <f t="shared" si="315"/>
        <v/>
      </c>
      <c r="DQ112" s="38" t="str">
        <f t="shared" si="316"/>
        <v/>
      </c>
      <c r="DR112" s="41" t="e">
        <f t="shared" si="369"/>
        <v>#DIV/0!</v>
      </c>
      <c r="DS112" s="13" t="str">
        <f t="shared" si="370"/>
        <v>客観指標</v>
      </c>
      <c r="DT112" s="5" t="str">
        <f t="shared" si="371"/>
        <v>上下水道サービスを支えている浄水場や管路などの上下水道施設は，普段市民の皆様に意識されにくく，その整備の成果がすぐに市民実感につながりにくいものであるため</v>
      </c>
      <c r="DU112" s="108" t="e">
        <f>VLOOKUP(CF112&amp;DI112&amp;DS112,プルダウン!$AC$2:$AD$51,2,FALSE)</f>
        <v>#DIV/0!</v>
      </c>
      <c r="DV112" s="12" t="e">
        <f>VLOOKUP(DU112,プルダウン!$A$1:$B$6,2,FALSE)</f>
        <v>#DIV/0!</v>
      </c>
      <c r="DW112" s="11"/>
      <c r="DX112" s="12"/>
      <c r="DY112" s="22" t="s">
        <v>81</v>
      </c>
      <c r="DZ112" s="116"/>
      <c r="EA112" s="115" t="str">
        <f>VLOOKUP($A112&amp;"-"&amp;EA$4,'04施策の客観指標'!$A$4:$AU$1029,COLUMN('04施策の客観指標'!$AR:$AR),FALSE)</f>
        <v>-</v>
      </c>
      <c r="EB112" s="7" t="str">
        <f>VLOOKUP($A112&amp;"-"&amp;EB$4,'04施策の客観指標'!$A$4:$AU$1029,COLUMN('04施策の客観指標'!$AR:$AR),FALSE)</f>
        <v>-</v>
      </c>
      <c r="EC112" s="7" t="str">
        <f>VLOOKUP($A112&amp;"-"&amp;EC$4,'04施策の客観指標'!$A$4:$AU$1029,COLUMN('04施策の客観指標'!$AR:$AR),FALSE)</f>
        <v>-</v>
      </c>
      <c r="ED112" s="7" t="str">
        <f>VLOOKUP($A112&amp;"-"&amp;ED$4,'04施策の客観指標'!$A$4:$AU$1029,COLUMN('04施策の客観指標'!$AR:$AR),FALSE)</f>
        <v>-</v>
      </c>
      <c r="EE112" s="7" t="str">
        <f>VLOOKUP($A112&amp;"-"&amp;EE$4,'04施策の客観指標'!$A$4:$AU$1029,COLUMN('04施策の客観指標'!$AR:$AR),FALSE)</f>
        <v>-</v>
      </c>
      <c r="EF112" s="7" t="str">
        <f>VLOOKUP($A112&amp;"-"&amp;EF$4,'04施策の客観指標'!$A$4:$AU$1029,COLUMN('04施策の客観指標'!$AR:$AR),FALSE)</f>
        <v>-</v>
      </c>
      <c r="EG112" s="7" t="str">
        <f>VLOOKUP($A112&amp;"-"&amp;EG$4,'04施策の客観指標'!$A$4:$AU$1029,COLUMN('04施策の客観指標'!$AR:$AR),FALSE)</f>
        <v>-</v>
      </c>
      <c r="EH112" s="7" t="str">
        <f>VLOOKUP($A112&amp;"-"&amp;EH$4,'04施策の客観指標'!$A$4:$AU$1029,COLUMN('04施策の客観指標'!$AR:$AR),FALSE)</f>
        <v>-</v>
      </c>
      <c r="EI112" s="7" t="str">
        <f>VLOOKUP($A112&amp;"-"&amp;EI$4,'04施策の客観指標'!$A$4:$AU$1029,COLUMN('04施策の客観指標'!$AR:$AR),FALSE)</f>
        <v>-</v>
      </c>
      <c r="EJ112" s="109" t="str">
        <f t="shared" si="372"/>
        <v>e</v>
      </c>
      <c r="EK112" s="37">
        <f>VLOOKUP($A112&amp;"-"&amp;EA$4,'04施策の客観指標'!$A$4:$AU$1029,COLUMN('04施策の客観指標'!$AU:$AU),FALSE)</f>
        <v>1</v>
      </c>
      <c r="EL112" s="38">
        <f>VLOOKUP($A112&amp;"-"&amp;EB$4,'04施策の客観指標'!$A$4:$AU$1029,COLUMN('04施策の客観指標'!$AU:$AU),FALSE)</f>
        <v>1</v>
      </c>
      <c r="EM112" s="38">
        <f>VLOOKUP($A112&amp;"-"&amp;EC$4,'04施策の客観指標'!$A$4:$AU$1029,COLUMN('04施策の客観指標'!$AU:$AU),FALSE)</f>
        <v>1</v>
      </c>
      <c r="EN112" s="38">
        <f>VLOOKUP($A112&amp;"-"&amp;ED$4,'04施策の客観指標'!$A$4:$AU$1029,COLUMN('04施策の客観指標'!$AU:$AU),FALSE)</f>
        <v>1</v>
      </c>
      <c r="EO112" s="38">
        <f>VLOOKUP($A112&amp;"-"&amp;EE$4,'04施策の客観指標'!$A$4:$AU$1029,COLUMN('04施策の客観指標'!$AU:$AU),FALSE)</f>
        <v>1</v>
      </c>
      <c r="EP112" s="38">
        <f>VLOOKUP($A112&amp;"-"&amp;EF$4,'04施策の客観指標'!$A$4:$AU$1029,COLUMN('04施策の客観指標'!$AU:$AU),FALSE)</f>
        <v>0</v>
      </c>
      <c r="EQ112" s="38">
        <f>VLOOKUP($A112&amp;"-"&amp;EG$4,'04施策の客観指標'!$A$4:$AU$1029,COLUMN('04施策の客観指標'!$AU:$AU),FALSE)</f>
        <v>0</v>
      </c>
      <c r="ER112" s="38">
        <f>VLOOKUP($A112&amp;"-"&amp;EH$4,'04施策の客観指標'!$A$4:$AU$1029,COLUMN('04施策の客観指標'!$AU:$AU),FALSE)</f>
        <v>0</v>
      </c>
      <c r="ES112" s="38">
        <f>VLOOKUP($A112&amp;"-"&amp;EI$4,'04施策の客観指標'!$A$4:$AU$1029,COLUMN('04施策の客観指標'!$AU:$AU),FALSE)</f>
        <v>0</v>
      </c>
      <c r="ET112" s="82">
        <f t="shared" si="373"/>
        <v>5</v>
      </c>
      <c r="EU112" s="37" t="str">
        <f t="shared" si="374"/>
        <v/>
      </c>
      <c r="EV112" s="38" t="str">
        <f t="shared" si="317"/>
        <v/>
      </c>
      <c r="EW112" s="38" t="str">
        <f t="shared" si="318"/>
        <v/>
      </c>
      <c r="EX112" s="38" t="str">
        <f t="shared" si="319"/>
        <v/>
      </c>
      <c r="EY112" s="38" t="str">
        <f t="shared" si="320"/>
        <v/>
      </c>
      <c r="EZ112" s="38" t="str">
        <f t="shared" si="321"/>
        <v/>
      </c>
      <c r="FA112" s="38" t="str">
        <f t="shared" si="322"/>
        <v/>
      </c>
      <c r="FB112" s="38" t="str">
        <f t="shared" si="323"/>
        <v/>
      </c>
      <c r="FC112" s="38" t="str">
        <f t="shared" si="324"/>
        <v/>
      </c>
      <c r="FD112" s="41">
        <f t="shared" si="375"/>
        <v>0</v>
      </c>
      <c r="FE112" s="37" t="str">
        <f>IF($K112="○",VLOOKUP($C112&amp;"-"&amp;FE$4,'05市民生活実感調査'!$A$3:$BC$218,COLUMN('05市民生活実感調査'!$AI:$AI),FALSE),"-")</f>
        <v>-</v>
      </c>
      <c r="FF112" s="38" t="str">
        <f>IF($L112="○",VLOOKUP($C112&amp;"-"&amp;FF$4,'05市民生活実感調査'!$A$3:$BC$218,COLUMN('05市民生活実感調査'!$AI:$AI),FALSE),"-")</f>
        <v>-</v>
      </c>
      <c r="FG112" s="38" t="str">
        <f>IF($M112="○",VLOOKUP($C112&amp;"-"&amp;FG$4,'05市民生活実感調査'!$A$3:$BC$218,COLUMN('05市民生活実感調査'!$AI:$AI),FALSE),"-")</f>
        <v>-</v>
      </c>
      <c r="FH112" s="38" t="str">
        <f>IF($N112="○",VLOOKUP($C112&amp;"-"&amp;FH$4,'05市民生活実感調査'!$A$3:$BC$218,COLUMN('05市民生活実感調査'!$AI:$AI),FALSE),"-")</f>
        <v>-</v>
      </c>
      <c r="FI112" s="38" t="str">
        <f>IF($O112="○",VLOOKUP($C112&amp;"-"&amp;FI$4,'05市民生活実感調査'!$A$3:$BC$218,COLUMN('05市民生活実感調査'!$AI:$AI),FALSE),"-")</f>
        <v>-</v>
      </c>
      <c r="FJ112" s="38" t="str">
        <f>IF($P112="○",VLOOKUP($C112&amp;"-"&amp;FJ$4,'05市民生活実感調査'!$A$3:$BC$218,COLUMN('05市民生活実感調査'!$AI:$AI),FALSE),"-")</f>
        <v>-</v>
      </c>
      <c r="FK112" s="38" t="str">
        <f>IF($Q112="○",VLOOKUP($C112&amp;"-"&amp;FK$4,'05市民生活実感調査'!$A$3:$BC$218,COLUMN('05市民生活実感調査'!$AI:$AI),FALSE),"-")</f>
        <v>-</v>
      </c>
      <c r="FL112" s="38" t="str">
        <f>IF($R112="○",VLOOKUP($C112&amp;"-"&amp;FL$4,'05市民生活実感調査'!$A$3:$BC$218,COLUMN('05市民生活実感調査'!$AI:$AI),FALSE),"-")</f>
        <v>-</v>
      </c>
      <c r="FM112" s="109" t="e">
        <f t="shared" si="376"/>
        <v>#DIV/0!</v>
      </c>
      <c r="FN112" s="37" t="str">
        <f t="shared" si="377"/>
        <v/>
      </c>
      <c r="FO112" s="38" t="str">
        <f t="shared" si="325"/>
        <v/>
      </c>
      <c r="FP112" s="38" t="str">
        <f t="shared" si="326"/>
        <v/>
      </c>
      <c r="FQ112" s="38" t="str">
        <f t="shared" si="327"/>
        <v/>
      </c>
      <c r="FR112" s="38" t="str">
        <f t="shared" si="328"/>
        <v/>
      </c>
      <c r="FS112" s="38" t="str">
        <f t="shared" si="329"/>
        <v/>
      </c>
      <c r="FT112" s="38" t="str">
        <f t="shared" si="330"/>
        <v/>
      </c>
      <c r="FU112" s="38" t="str">
        <f t="shared" si="331"/>
        <v/>
      </c>
      <c r="FV112" s="41" t="e">
        <f t="shared" si="378"/>
        <v>#DIV/0!</v>
      </c>
      <c r="FW112" s="13" t="str">
        <f t="shared" si="379"/>
        <v>客観指標</v>
      </c>
      <c r="FX112" s="5" t="str">
        <f t="shared" si="380"/>
        <v>上下水道サービスを支えている浄水場や管路などの上下水道施設は，普段市民の皆様に意識されにくく，その整備の成果がすぐに市民実感につながりにくいものであるため</v>
      </c>
      <c r="FY112" s="108" t="e">
        <f>VLOOKUP(EJ112&amp;FM112&amp;FW112,プルダウン!$AC$2:$AD$51,2,FALSE)</f>
        <v>#DIV/0!</v>
      </c>
      <c r="FZ112" s="12" t="e">
        <f>VLOOKUP(FY112,プルダウン!$A$1:$B$6,2,FALSE)</f>
        <v>#DIV/0!</v>
      </c>
      <c r="GA112" s="11"/>
      <c r="GB112" s="12"/>
      <c r="GC112" s="22" t="s">
        <v>81</v>
      </c>
      <c r="GD112" s="116"/>
      <c r="GE112" s="115" t="str">
        <f>VLOOKUP($A112&amp;"-"&amp;GE$4,'04施策の客観指標'!$A$4:$AU$1029,COLUMN('04施策の客観指標'!$AS:$AS),FALSE)</f>
        <v>-</v>
      </c>
      <c r="GF112" s="7" t="str">
        <f>VLOOKUP($A112&amp;"-"&amp;GF$4,'04施策の客観指標'!$A$4:$AU$1029,COLUMN('04施策の客観指標'!$AS:$AS),FALSE)</f>
        <v>-</v>
      </c>
      <c r="GG112" s="7" t="str">
        <f>VLOOKUP($A112&amp;"-"&amp;GG$4,'04施策の客観指標'!$A$4:$AU$1029,COLUMN('04施策の客観指標'!$AS:$AS),FALSE)</f>
        <v>-</v>
      </c>
      <c r="GH112" s="7" t="str">
        <f>VLOOKUP($A112&amp;"-"&amp;GH$4,'04施策の客観指標'!$A$4:$AU$1029,COLUMN('04施策の客観指標'!$AS:$AS),FALSE)</f>
        <v>-</v>
      </c>
      <c r="GI112" s="7" t="str">
        <f>VLOOKUP($A112&amp;"-"&amp;GI$4,'04施策の客観指標'!$A$4:$AU$1029,COLUMN('04施策の客観指標'!$AS:$AS),FALSE)</f>
        <v>-</v>
      </c>
      <c r="GJ112" s="7" t="str">
        <f>VLOOKUP($A112&amp;"-"&amp;GJ$4,'04施策の客観指標'!$A$4:$AU$1029,COLUMN('04施策の客観指標'!$AS:$AS),FALSE)</f>
        <v>-</v>
      </c>
      <c r="GK112" s="7" t="str">
        <f>VLOOKUP($A112&amp;"-"&amp;GK$4,'04施策の客観指標'!$A$4:$AU$1029,COLUMN('04施策の客観指標'!$AS:$AS),FALSE)</f>
        <v>-</v>
      </c>
      <c r="GL112" s="7" t="str">
        <f>VLOOKUP($A112&amp;"-"&amp;GL$4,'04施策の客観指標'!$A$4:$AU$1029,COLUMN('04施策の客観指標'!$AS:$AS),FALSE)</f>
        <v>-</v>
      </c>
      <c r="GM112" s="7" t="str">
        <f>VLOOKUP($A112&amp;"-"&amp;GM$4,'04施策の客観指標'!$A$4:$AU$1029,COLUMN('04施策の客観指標'!$AS:$AS),FALSE)</f>
        <v>-</v>
      </c>
      <c r="GN112" s="109" t="str">
        <f t="shared" si="381"/>
        <v>e</v>
      </c>
      <c r="GO112" s="37">
        <f>VLOOKUP($A112&amp;"-"&amp;GE$4,'04施策の客観指標'!$A$4:$AU$1029,COLUMN('04施策の客観指標'!$AU:$AU),FALSE)</f>
        <v>1</v>
      </c>
      <c r="GP112" s="38">
        <f>VLOOKUP($A112&amp;"-"&amp;GF$4,'04施策の客観指標'!$A$4:$AU$1029,COLUMN('04施策の客観指標'!$AU:$AU),FALSE)</f>
        <v>1</v>
      </c>
      <c r="GQ112" s="38">
        <f>VLOOKUP($A112&amp;"-"&amp;GG$4,'04施策の客観指標'!$A$4:$AU$1029,COLUMN('04施策の客観指標'!$AU:$AU),FALSE)</f>
        <v>1</v>
      </c>
      <c r="GR112" s="38">
        <f>VLOOKUP($A112&amp;"-"&amp;GH$4,'04施策の客観指標'!$A$4:$AU$1029,COLUMN('04施策の客観指標'!$AU:$AU),FALSE)</f>
        <v>1</v>
      </c>
      <c r="GS112" s="38">
        <f>VLOOKUP($A112&amp;"-"&amp;GI$4,'04施策の客観指標'!$A$4:$AU$1029,COLUMN('04施策の客観指標'!$AU:$AU),FALSE)</f>
        <v>1</v>
      </c>
      <c r="GT112" s="38">
        <f>VLOOKUP($A112&amp;"-"&amp;GJ$4,'04施策の客観指標'!$A$4:$AU$1029,COLUMN('04施策の客観指標'!$AU:$AU),FALSE)</f>
        <v>0</v>
      </c>
      <c r="GU112" s="38">
        <f>VLOOKUP($A112&amp;"-"&amp;GK$4,'04施策の客観指標'!$A$4:$AU$1029,COLUMN('04施策の客観指標'!$AU:$AU),FALSE)</f>
        <v>0</v>
      </c>
      <c r="GV112" s="38">
        <f>VLOOKUP($A112&amp;"-"&amp;GL$4,'04施策の客観指標'!$A$4:$AU$1029,COLUMN('04施策の客観指標'!$AU:$AU),FALSE)</f>
        <v>0</v>
      </c>
      <c r="GW112" s="38">
        <f>VLOOKUP($A112&amp;"-"&amp;GM$4,'04施策の客観指標'!$A$4:$AU$1029,COLUMN('04施策の客観指標'!$AU:$AU),FALSE)</f>
        <v>0</v>
      </c>
      <c r="GX112" s="82">
        <f t="shared" si="382"/>
        <v>5</v>
      </c>
      <c r="GY112" s="37" t="str">
        <f t="shared" si="383"/>
        <v/>
      </c>
      <c r="GZ112" s="38" t="str">
        <f t="shared" si="332"/>
        <v/>
      </c>
      <c r="HA112" s="38" t="str">
        <f t="shared" si="333"/>
        <v/>
      </c>
      <c r="HB112" s="38" t="str">
        <f t="shared" si="334"/>
        <v/>
      </c>
      <c r="HC112" s="38" t="str">
        <f t="shared" si="335"/>
        <v/>
      </c>
      <c r="HD112" s="38" t="str">
        <f t="shared" si="336"/>
        <v/>
      </c>
      <c r="HE112" s="38" t="str">
        <f t="shared" si="337"/>
        <v/>
      </c>
      <c r="HF112" s="38" t="str">
        <f t="shared" si="338"/>
        <v/>
      </c>
      <c r="HG112" s="38" t="str">
        <f t="shared" si="339"/>
        <v/>
      </c>
      <c r="HH112" s="41">
        <f t="shared" si="384"/>
        <v>0</v>
      </c>
      <c r="HI112" s="37" t="str">
        <f>IF($K112="○",VLOOKUP($C112&amp;"-"&amp;HI$4,'05市民生活実感調査'!$A$3:$BC$218,COLUMN('05市民生活実感調査'!$AS:$AS),FALSE),"-")</f>
        <v>-</v>
      </c>
      <c r="HJ112" s="38" t="str">
        <f>IF($L112="○",VLOOKUP($C112&amp;"-"&amp;HJ$4,'05市民生活実感調査'!$A$3:$BC$218,COLUMN('05市民生活実感調査'!$AS:$AS),FALSE),"-")</f>
        <v>-</v>
      </c>
      <c r="HK112" s="38" t="str">
        <f>IF($M112="○",VLOOKUP($C112&amp;"-"&amp;HK$4,'05市民生活実感調査'!$A$3:$BC$218,COLUMN('05市民生活実感調査'!$AS:$AS),FALSE),"-")</f>
        <v>-</v>
      </c>
      <c r="HL112" s="38" t="str">
        <f>IF($N112="○",VLOOKUP($C112&amp;"-"&amp;HL$4,'05市民生活実感調査'!$A$3:$BC$218,COLUMN('05市民生活実感調査'!$AS:$AS),FALSE),"-")</f>
        <v>-</v>
      </c>
      <c r="HM112" s="38" t="str">
        <f>IF($O112="○",VLOOKUP($C112&amp;"-"&amp;HM$4,'05市民生活実感調査'!$A$3:$BC$218,COLUMN('05市民生活実感調査'!$AS:$AS),FALSE),"-")</f>
        <v>-</v>
      </c>
      <c r="HN112" s="38" t="str">
        <f>IF($P112="○",VLOOKUP($C112&amp;"-"&amp;HN$4,'05市民生活実感調査'!$A$3:$BC$218,COLUMN('05市民生活実感調査'!$AS:$AS),FALSE),"-")</f>
        <v>-</v>
      </c>
      <c r="HO112" s="38" t="str">
        <f>IF($Q112="○",VLOOKUP($C112&amp;"-"&amp;HO$4,'05市民生活実感調査'!$A$3:$BC$218,COLUMN('05市民生活実感調査'!$AS:$AS),FALSE),"-")</f>
        <v>-</v>
      </c>
      <c r="HP112" s="38" t="str">
        <f>IF($R112="○",VLOOKUP($C112&amp;"-"&amp;HP$4,'05市民生活実感調査'!$A$3:$BC$218,COLUMN('05市民生活実感調査'!$AS:$AS),FALSE),"-")</f>
        <v>-</v>
      </c>
      <c r="HQ112" s="109" t="e">
        <f t="shared" si="385"/>
        <v>#DIV/0!</v>
      </c>
      <c r="HR112" s="37" t="str">
        <f t="shared" si="386"/>
        <v/>
      </c>
      <c r="HS112" s="38" t="str">
        <f t="shared" si="340"/>
        <v/>
      </c>
      <c r="HT112" s="38" t="str">
        <f t="shared" si="341"/>
        <v/>
      </c>
      <c r="HU112" s="38" t="str">
        <f t="shared" si="342"/>
        <v/>
      </c>
      <c r="HV112" s="38" t="str">
        <f t="shared" si="343"/>
        <v/>
      </c>
      <c r="HW112" s="38" t="str">
        <f t="shared" si="344"/>
        <v/>
      </c>
      <c r="HX112" s="38" t="str">
        <f t="shared" si="345"/>
        <v/>
      </c>
      <c r="HY112" s="38" t="str">
        <f t="shared" si="346"/>
        <v/>
      </c>
      <c r="HZ112" s="41" t="e">
        <f t="shared" si="387"/>
        <v>#DIV/0!</v>
      </c>
      <c r="IA112" s="13" t="str">
        <f t="shared" si="388"/>
        <v>客観指標</v>
      </c>
      <c r="IB112" s="5" t="str">
        <f t="shared" si="389"/>
        <v>上下水道サービスを支えている浄水場や管路などの上下水道施設は，普段市民の皆様に意識されにくく，その整備の成果がすぐに市民実感につながりにくいものであるため</v>
      </c>
      <c r="IC112" s="108" t="e">
        <f>VLOOKUP(GN112&amp;HQ112&amp;IA112,プルダウン!$AC$2:$AD$51,2,FALSE)</f>
        <v>#DIV/0!</v>
      </c>
      <c r="ID112" s="12" t="e">
        <f>VLOOKUP(IC112,プルダウン!$A$1:$B$6,2,FALSE)</f>
        <v>#DIV/0!</v>
      </c>
      <c r="IE112" s="11"/>
      <c r="IF112" s="12"/>
      <c r="IG112" s="22" t="s">
        <v>81</v>
      </c>
      <c r="IH112" s="116"/>
      <c r="II112" s="115" t="str">
        <f>VLOOKUP($A112&amp;"-"&amp;II$4,'04施策の客観指標'!$A$4:$AU$1029,COLUMN('04施策の客観指標'!$AT:$AT),FALSE)</f>
        <v>-</v>
      </c>
      <c r="IJ112" s="7" t="str">
        <f>VLOOKUP($A112&amp;"-"&amp;IJ$4,'04施策の客観指標'!$A$4:$AU$1029,COLUMN('04施策の客観指標'!$AT:$AT),FALSE)</f>
        <v>-</v>
      </c>
      <c r="IK112" s="7" t="str">
        <f>VLOOKUP($A112&amp;"-"&amp;IK$4,'04施策の客観指標'!$A$4:$AU$1029,COLUMN('04施策の客観指標'!$AT:$AT),FALSE)</f>
        <v>-</v>
      </c>
      <c r="IL112" s="7" t="str">
        <f>VLOOKUP($A112&amp;"-"&amp;IL$4,'04施策の客観指標'!$A$4:$AU$1029,COLUMN('04施策の客観指標'!$AT:$AT),FALSE)</f>
        <v>-</v>
      </c>
      <c r="IM112" s="7" t="str">
        <f>VLOOKUP($A112&amp;"-"&amp;IM$4,'04施策の客観指標'!$A$4:$AU$1029,COLUMN('04施策の客観指標'!$AT:$AT),FALSE)</f>
        <v>-</v>
      </c>
      <c r="IN112" s="7" t="str">
        <f>VLOOKUP($A112&amp;"-"&amp;IN$4,'04施策の客観指標'!$A$4:$AU$1029,COLUMN('04施策の客観指標'!$AT:$AT),FALSE)</f>
        <v>-</v>
      </c>
      <c r="IO112" s="7" t="str">
        <f>VLOOKUP($A112&amp;"-"&amp;IO$4,'04施策の客観指標'!$A$4:$AU$1029,COLUMN('04施策の客観指標'!$AT:$AT),FALSE)</f>
        <v>-</v>
      </c>
      <c r="IP112" s="7" t="str">
        <f>VLOOKUP($A112&amp;"-"&amp;IP$4,'04施策の客観指標'!$A$4:$AU$1029,COLUMN('04施策の客観指標'!$AT:$AT),FALSE)</f>
        <v>-</v>
      </c>
      <c r="IQ112" s="7" t="str">
        <f>VLOOKUP($A112&amp;"-"&amp;IQ$4,'04施策の客観指標'!$A$4:$AU$1029,COLUMN('04施策の客観指標'!$AT:$AT),FALSE)</f>
        <v>-</v>
      </c>
      <c r="IR112" s="109" t="str">
        <f t="shared" si="390"/>
        <v>e</v>
      </c>
      <c r="IS112" s="37">
        <f>VLOOKUP($A112&amp;"-"&amp;II$4,'04施策の客観指標'!$A$4:$AU$1029,COLUMN('04施策の客観指標'!$AU:$AU),FALSE)</f>
        <v>1</v>
      </c>
      <c r="IT112" s="38">
        <f>VLOOKUP($A112&amp;"-"&amp;IJ$4,'04施策の客観指標'!$A$4:$AU$1029,COLUMN('04施策の客観指標'!$AU:$AU),FALSE)</f>
        <v>1</v>
      </c>
      <c r="IU112" s="38">
        <f>VLOOKUP($A112&amp;"-"&amp;IK$4,'04施策の客観指標'!$A$4:$AU$1029,COLUMN('04施策の客観指標'!$AU:$AU),FALSE)</f>
        <v>1</v>
      </c>
      <c r="IV112" s="38">
        <f>VLOOKUP($A112&amp;"-"&amp;IL$4,'04施策の客観指標'!$A$4:$AU$1029,COLUMN('04施策の客観指標'!$AU:$AU),FALSE)</f>
        <v>1</v>
      </c>
      <c r="IW112" s="38">
        <f>VLOOKUP($A112&amp;"-"&amp;IM$4,'04施策の客観指標'!$A$4:$AU$1029,COLUMN('04施策の客観指標'!$AU:$AU),FALSE)</f>
        <v>1</v>
      </c>
      <c r="IX112" s="38">
        <f>VLOOKUP($A112&amp;"-"&amp;IN$4,'04施策の客観指標'!$A$4:$AU$1029,COLUMN('04施策の客観指標'!$AU:$AU),FALSE)</f>
        <v>0</v>
      </c>
      <c r="IY112" s="38">
        <f>VLOOKUP($A112&amp;"-"&amp;IO$4,'04施策の客観指標'!$A$4:$AU$1029,COLUMN('04施策の客観指標'!$AU:$AU),FALSE)</f>
        <v>0</v>
      </c>
      <c r="IZ112" s="38">
        <f>VLOOKUP($A112&amp;"-"&amp;IP$4,'04施策の客観指標'!$A$4:$AU$1029,COLUMN('04施策の客観指標'!$AU:$AU),FALSE)</f>
        <v>0</v>
      </c>
      <c r="JA112" s="38">
        <f>VLOOKUP($A112&amp;"-"&amp;IQ$4,'04施策の客観指標'!$A$4:$AU$1029,COLUMN('04施策の客観指標'!$AU:$AU),FALSE)</f>
        <v>0</v>
      </c>
      <c r="JB112" s="82">
        <f t="shared" si="391"/>
        <v>5</v>
      </c>
      <c r="JC112" s="37" t="str">
        <f t="shared" si="392"/>
        <v/>
      </c>
      <c r="JD112" s="38" t="str">
        <f t="shared" si="347"/>
        <v/>
      </c>
      <c r="JE112" s="38" t="str">
        <f t="shared" si="348"/>
        <v/>
      </c>
      <c r="JF112" s="38" t="str">
        <f t="shared" si="349"/>
        <v/>
      </c>
      <c r="JG112" s="38" t="str">
        <f t="shared" si="350"/>
        <v/>
      </c>
      <c r="JH112" s="38" t="str">
        <f t="shared" si="351"/>
        <v/>
      </c>
      <c r="JI112" s="38" t="str">
        <f t="shared" si="352"/>
        <v/>
      </c>
      <c r="JJ112" s="38" t="str">
        <f t="shared" si="353"/>
        <v/>
      </c>
      <c r="JK112" s="38" t="str">
        <f t="shared" si="354"/>
        <v/>
      </c>
      <c r="JL112" s="41">
        <f t="shared" si="393"/>
        <v>0</v>
      </c>
      <c r="JM112" s="37" t="str">
        <f>IF($K112="○",VLOOKUP($C112&amp;"-"&amp;JM$4,'05市民生活実感調査'!$A$3:$BC$218,COLUMN('05市民生活実感調査'!$BC:$BC),FALSE),"-")</f>
        <v>-</v>
      </c>
      <c r="JN112" s="38" t="str">
        <f>IF($L112="○",VLOOKUP($C112&amp;"-"&amp;JN$4,'05市民生活実感調査'!$A$3:$BC$218,COLUMN('05市民生活実感調査'!$BC:$BC),FALSE),"-")</f>
        <v>-</v>
      </c>
      <c r="JO112" s="38" t="str">
        <f>IF($M112="○",VLOOKUP($C112&amp;"-"&amp;JO$4,'05市民生活実感調査'!$A$3:$BC$218,COLUMN('05市民生活実感調査'!$BC:$BC),FALSE),"-")</f>
        <v>-</v>
      </c>
      <c r="JP112" s="38" t="str">
        <f>IF($N112="○",VLOOKUP($C112&amp;"-"&amp;JP$4,'05市民生活実感調査'!$A$3:$BC$218,COLUMN('05市民生活実感調査'!$BC:$BC),FALSE),"-")</f>
        <v>-</v>
      </c>
      <c r="JQ112" s="38" t="str">
        <f>IF($O112="○",VLOOKUP($C112&amp;"-"&amp;JQ$4,'05市民生活実感調査'!$A$3:$BC$218,COLUMN('05市民生活実感調査'!$BC:$BC),FALSE),"-")</f>
        <v>-</v>
      </c>
      <c r="JR112" s="38" t="str">
        <f>IF($P112="○",VLOOKUP($C112&amp;"-"&amp;JR$4,'05市民生活実感調査'!$A$3:$BC$218,COLUMN('05市民生活実感調査'!$BC:$BC),FALSE),"-")</f>
        <v>-</v>
      </c>
      <c r="JS112" s="38" t="str">
        <f>IF($Q112="○",VLOOKUP($C112&amp;"-"&amp;JS$4,'05市民生活実感調査'!$A$3:$BC$218,COLUMN('05市民生活実感調査'!$BC:$BC),FALSE),"-")</f>
        <v>-</v>
      </c>
      <c r="JT112" s="38" t="str">
        <f>IF($R112="○",VLOOKUP($C112&amp;"-"&amp;JT$4,'05市民生活実感調査'!$A$3:$BC$218,COLUMN('05市民生活実感調査'!$BC:$BC),FALSE),"-")</f>
        <v>-</v>
      </c>
      <c r="JU112" s="109" t="e">
        <f t="shared" si="394"/>
        <v>#DIV/0!</v>
      </c>
      <c r="JV112" s="37" t="str">
        <f t="shared" si="395"/>
        <v/>
      </c>
      <c r="JW112" s="38" t="str">
        <f t="shared" si="355"/>
        <v/>
      </c>
      <c r="JX112" s="38" t="str">
        <f t="shared" si="356"/>
        <v/>
      </c>
      <c r="JY112" s="38" t="str">
        <f t="shared" si="357"/>
        <v/>
      </c>
      <c r="JZ112" s="38" t="str">
        <f t="shared" si="358"/>
        <v/>
      </c>
      <c r="KA112" s="38" t="str">
        <f t="shared" si="359"/>
        <v/>
      </c>
      <c r="KB112" s="38" t="str">
        <f t="shared" si="360"/>
        <v/>
      </c>
      <c r="KC112" s="38" t="str">
        <f t="shared" si="361"/>
        <v/>
      </c>
      <c r="KD112" s="41" t="e">
        <f t="shared" si="396"/>
        <v>#DIV/0!</v>
      </c>
      <c r="KE112" s="13" t="str">
        <f t="shared" si="397"/>
        <v>客観指標</v>
      </c>
      <c r="KF112" s="5" t="str">
        <f t="shared" si="398"/>
        <v>上下水道サービスを支えている浄水場や管路などの上下水道施設は，普段市民の皆様に意識されにくく，その整備の成果がすぐに市民実感につながりにくいものであるため</v>
      </c>
      <c r="KG112" s="108" t="e">
        <f>VLOOKUP(IR112&amp;JU112&amp;KE112,プルダウン!$AC$2:$AD$51,2,FALSE)</f>
        <v>#DIV/0!</v>
      </c>
      <c r="KH112" s="12" t="e">
        <f>VLOOKUP(KG112,プルダウン!$A$1:$B$6,2,FALSE)</f>
        <v>#DIV/0!</v>
      </c>
      <c r="KI112" s="11"/>
      <c r="KJ112" s="12"/>
      <c r="KK112" s="22" t="s">
        <v>81</v>
      </c>
      <c r="KL112" s="5"/>
    </row>
    <row r="113" spans="1:298" ht="226.5" customHeight="1">
      <c r="A113" s="18">
        <v>2702</v>
      </c>
      <c r="B113" s="5" t="s">
        <v>267</v>
      </c>
      <c r="C113" s="47">
        <f t="shared" si="439"/>
        <v>27</v>
      </c>
      <c r="D113" s="12" t="str">
        <f>IFERROR(VLOOKUP(C113,プルダウン!$L$2:$M$28,2,FALSE),"-")</f>
        <v>くらしの水</v>
      </c>
      <c r="E113" s="5"/>
      <c r="F113" s="11" t="s">
        <v>2126</v>
      </c>
      <c r="G113" s="20" t="s">
        <v>2512</v>
      </c>
      <c r="H113" s="11"/>
      <c r="I113" s="20"/>
      <c r="J113" s="5"/>
      <c r="K113" s="42" t="s">
        <v>85</v>
      </c>
      <c r="L113" s="43" t="s">
        <v>392</v>
      </c>
      <c r="M113" s="43" t="s">
        <v>392</v>
      </c>
      <c r="N113" s="43" t="s">
        <v>85</v>
      </c>
      <c r="O113" s="43" t="s">
        <v>85</v>
      </c>
      <c r="P113" s="43" t="s">
        <v>85</v>
      </c>
      <c r="Q113" s="43" t="s">
        <v>85</v>
      </c>
      <c r="R113" s="41" t="s">
        <v>85</v>
      </c>
      <c r="S113" s="546" t="str">
        <f>VLOOKUP($A113&amp;"-"&amp;S$4,'04施策の客観指標'!$A$4:$AU$1029,COLUMN('04施策の客観指標'!$AP:$AP),FALSE)</f>
        <v>a</v>
      </c>
      <c r="T113" s="528" t="str">
        <f>VLOOKUP($A113&amp;"-"&amp;T$4,'04施策の客観指標'!$A$4:$AU$1029,COLUMN('04施策の客観指標'!$AP:$AP),FALSE)</f>
        <v>-</v>
      </c>
      <c r="U113" s="528" t="str">
        <f>VLOOKUP($A113&amp;"-"&amp;U$4,'04施策の客観指標'!$A$4:$AU$1029,COLUMN('04施策の客観指標'!$AP:$AP),FALSE)</f>
        <v>-</v>
      </c>
      <c r="V113" s="528" t="str">
        <f>VLOOKUP($A113&amp;"-"&amp;V$4,'04施策の客観指標'!$A$4:$AU$1029,COLUMN('04施策の客観指標'!$AP:$AP),FALSE)</f>
        <v>-</v>
      </c>
      <c r="W113" s="528" t="str">
        <f>VLOOKUP($A113&amp;"-"&amp;W$4,'04施策の客観指標'!$A$4:$AU$1029,COLUMN('04施策の客観指標'!$AP:$AP),FALSE)</f>
        <v>-</v>
      </c>
      <c r="X113" s="528" t="str">
        <f>VLOOKUP($A113&amp;"-"&amp;X$4,'04施策の客観指標'!$A$4:$AU$1029,COLUMN('04施策の客観指標'!$AP:$AP),FALSE)</f>
        <v>-</v>
      </c>
      <c r="Y113" s="528" t="str">
        <f>VLOOKUP($A113&amp;"-"&amp;Y$4,'04施策の客観指標'!$A$4:$AU$1029,COLUMN('04施策の客観指標'!$AP:$AP),FALSE)</f>
        <v>-</v>
      </c>
      <c r="Z113" s="528" t="str">
        <f>VLOOKUP($A113&amp;"-"&amp;Z$4,'04施策の客観指標'!$A$4:$AU$1029,COLUMN('04施策の客観指標'!$AP:$AP),FALSE)</f>
        <v>-</v>
      </c>
      <c r="AA113" s="529" t="str">
        <f>VLOOKUP($A113&amp;"-"&amp;AA$4,'04施策の客観指標'!$A$4:$AU$1029,COLUMN('04施策の客観指標'!$AP:$AP),FALSE)</f>
        <v>-</v>
      </c>
      <c r="AB113" s="547" t="str">
        <f t="shared" si="520"/>
        <v>a</v>
      </c>
      <c r="AC113" s="252">
        <f>VLOOKUP($A113&amp;"-"&amp;S$4,'04施策の客観指標'!$A$4:$AU$1029,COLUMN('04施策の客観指標'!$AU:$AU),FALSE)</f>
        <v>1</v>
      </c>
      <c r="AD113" s="38" t="str">
        <f>VLOOKUP($A113&amp;"-"&amp;T$4,'04施策の客観指標'!$A$4:$AU$1029,COLUMN('04施策の客観指標'!$AU:$AU),FALSE)</f>
        <v>-</v>
      </c>
      <c r="AE113" s="38" t="str">
        <f>VLOOKUP($A113&amp;"-"&amp;U$4,'04施策の客観指標'!$A$4:$AU$1029,COLUMN('04施策の客観指標'!$AU:$AU),FALSE)</f>
        <v>-</v>
      </c>
      <c r="AF113" s="38" t="str">
        <f>VLOOKUP($A113&amp;"-"&amp;V$4,'04施策の客観指標'!$A$4:$AU$1029,COLUMN('04施策の客観指標'!$AU:$AU),FALSE)</f>
        <v>-</v>
      </c>
      <c r="AG113" s="38" t="str">
        <f>VLOOKUP($A113&amp;"-"&amp;W$4,'04施策の客観指標'!$A$4:$AU$1029,COLUMN('04施策の客観指標'!$AU:$AU),FALSE)</f>
        <v>-</v>
      </c>
      <c r="AH113" s="38" t="str">
        <f>VLOOKUP($A113&amp;"-"&amp;X$4,'04施策の客観指標'!$A$4:$AU$1029,COLUMN('04施策の客観指標'!$AU:$AU),FALSE)</f>
        <v>-</v>
      </c>
      <c r="AI113" s="38" t="str">
        <f>VLOOKUP($A113&amp;"-"&amp;Y$4,'04施策の客観指標'!$A$4:$AU$1029,COLUMN('04施策の客観指標'!$AU:$AU),FALSE)</f>
        <v>-</v>
      </c>
      <c r="AJ113" s="38" t="str">
        <f>VLOOKUP($A113&amp;"-"&amp;Z$4,'04施策の客観指標'!$A$4:$AU$1029,COLUMN('04施策の客観指標'!$AU:$AU),FALSE)</f>
        <v>-</v>
      </c>
      <c r="AK113" s="38" t="str">
        <f>VLOOKUP($A113&amp;"-"&amp;AA$4,'04施策の客観指標'!$A$4:$AU$1029,COLUMN('04施策の客観指標'!$AU:$AU),FALSE)</f>
        <v>-</v>
      </c>
      <c r="AL113" s="82">
        <f t="shared" si="521"/>
        <v>1</v>
      </c>
      <c r="AM113" s="37">
        <f t="shared" si="441"/>
        <v>4</v>
      </c>
      <c r="AN113" s="38" t="str">
        <f t="shared" si="442"/>
        <v/>
      </c>
      <c r="AO113" s="38" t="str">
        <f t="shared" si="443"/>
        <v/>
      </c>
      <c r="AP113" s="38" t="str">
        <f t="shared" si="444"/>
        <v/>
      </c>
      <c r="AQ113" s="38" t="str">
        <f t="shared" si="445"/>
        <v/>
      </c>
      <c r="AR113" s="38" t="str">
        <f t="shared" si="446"/>
        <v/>
      </c>
      <c r="AS113" s="38" t="str">
        <f t="shared" si="447"/>
        <v/>
      </c>
      <c r="AT113" s="38" t="str">
        <f t="shared" si="448"/>
        <v/>
      </c>
      <c r="AU113" s="253" t="str">
        <f t="shared" si="449"/>
        <v/>
      </c>
      <c r="AV113" s="81">
        <f t="shared" si="479"/>
        <v>1</v>
      </c>
      <c r="AW113" s="583" t="str">
        <f>IF($K113="○",VLOOKUP($C113&amp;"-"&amp;AW$4,'[21]05市民生活実感調査'!$A$3:$BC$218,COLUMN('[21]05市民生活実感調査'!$O:$O),FALSE),"-")</f>
        <v>-</v>
      </c>
      <c r="AX113" s="535" t="str">
        <f>IF($L113="○",VLOOKUP($C113&amp;"-"&amp;AX$4,'[21]05市民生活実感調査'!$A$3:$BC$218,COLUMN('[21]05市民生活実感調査'!$O:$O),FALSE),"-")</f>
        <v>a</v>
      </c>
      <c r="AY113" s="535" t="str">
        <f>IF($M113="○",VLOOKUP($C113&amp;"-"&amp;AY$4,'[21]05市民生活実感調査'!$A$3:$BC$218,COLUMN('[21]05市民生活実感調査'!$O:$O),FALSE),"-")</f>
        <v>b</v>
      </c>
      <c r="AZ113" s="535" t="str">
        <f>IF($N113="○",VLOOKUP($C113&amp;"-"&amp;AZ$4,'[21]05市民生活実感調査'!$A$3:$BC$218,COLUMN('[21]05市民生活実感調査'!$O:$O),FALSE),"-")</f>
        <v>-</v>
      </c>
      <c r="BA113" s="535" t="str">
        <f>IF($O113="○",VLOOKUP($C113&amp;"-"&amp;BA$4,'[21]05市民生活実感調査'!$A$3:$BC$218,COLUMN('[21]05市民生活実感調査'!$O:$O),FALSE),"-")</f>
        <v>-</v>
      </c>
      <c r="BB113" s="535" t="str">
        <f>IF($P113="○",VLOOKUP($C113&amp;"-"&amp;BB$4,'[21]05市民生活実感調査'!$A$3:$BC$218,COLUMN('[21]05市民生活実感調査'!$O:$O),FALSE),"-")</f>
        <v>-</v>
      </c>
      <c r="BC113" s="535" t="str">
        <f>IF($Q113="○",VLOOKUP($C113&amp;"-"&amp;BC$4,'[21]05市民生活実感調査'!$A$3:$BC$218,COLUMN('[21]05市民生活実感調査'!$O:$O),FALSE),"-")</f>
        <v>-</v>
      </c>
      <c r="BD113" s="535" t="str">
        <f>IF($R113="○",VLOOKUP($C113&amp;"-"&amp;BD$4,'[21]05市民生活実感調査'!$A$3:$BC$218,COLUMN('[21]05市民生活実感調査'!$O:$O),FALSE),"-")</f>
        <v>-</v>
      </c>
      <c r="BE113" s="536" t="str">
        <f>IF(BN113&gt;=0.8,"a",IF(BN113&gt;=0.6,"b",IF(BN113&gt;=0.4,"c",IF(BN113&gt;=0.2,"d",IF(BN113&lt;0.2,"e")))))</f>
        <v>a</v>
      </c>
      <c r="BF113" s="37" t="str">
        <f t="shared" si="450"/>
        <v/>
      </c>
      <c r="BG113" s="38">
        <f t="shared" si="451"/>
        <v>4</v>
      </c>
      <c r="BH113" s="38">
        <f t="shared" si="452"/>
        <v>3</v>
      </c>
      <c r="BI113" s="38" t="str">
        <f t="shared" si="453"/>
        <v/>
      </c>
      <c r="BJ113" s="38" t="str">
        <f t="shared" si="454"/>
        <v/>
      </c>
      <c r="BK113" s="38" t="str">
        <f t="shared" si="455"/>
        <v/>
      </c>
      <c r="BL113" s="38" t="str">
        <f t="shared" si="456"/>
        <v/>
      </c>
      <c r="BM113" s="38" t="str">
        <f t="shared" si="457"/>
        <v/>
      </c>
      <c r="BN113" s="41">
        <f t="shared" si="458"/>
        <v>0.875</v>
      </c>
      <c r="BO113" s="275" t="s">
        <v>124</v>
      </c>
      <c r="BP113" s="161" t="s">
        <v>2519</v>
      </c>
      <c r="BQ113" s="586" t="str">
        <f>VLOOKUP(AB113&amp;BE113&amp;BO113,[21]プルダウン!$AC$2:$AD$51,2,FALSE)</f>
        <v>A</v>
      </c>
      <c r="BR113" s="587" t="str">
        <f>VLOOKUP(BQ113,[21]プルダウン!$A$1:$B$6,2,FALSE)</f>
        <v>政策の目的が十分に達成されている</v>
      </c>
      <c r="BS113" s="11"/>
      <c r="BT113" s="20"/>
      <c r="BU113" s="149" t="s">
        <v>2263</v>
      </c>
      <c r="BV113" s="330" t="s">
        <v>2735</v>
      </c>
      <c r="BW113" s="115" t="str">
        <f>VLOOKUP($A113&amp;"-"&amp;BW$4,'04施策の客観指標'!$A$4:$AU$1029,COLUMN('04施策の客観指標'!$AQ:$AQ),FALSE)</f>
        <v>-</v>
      </c>
      <c r="BX113" s="7" t="str">
        <f>VLOOKUP($A113&amp;"-"&amp;BX$4,'04施策の客観指標'!$A$4:$AU$1029,COLUMN('04施策の客観指標'!$AQ:$AQ),FALSE)</f>
        <v>-</v>
      </c>
      <c r="BY113" s="7" t="str">
        <f>VLOOKUP($A113&amp;"-"&amp;BY$4,'04施策の客観指標'!$A$4:$AU$1029,COLUMN('04施策の客観指標'!$AQ:$AQ),FALSE)</f>
        <v>-</v>
      </c>
      <c r="BZ113" s="7" t="str">
        <f>VLOOKUP($A113&amp;"-"&amp;BZ$4,'04施策の客観指標'!$A$4:$AU$1029,COLUMN('04施策の客観指標'!$AQ:$AQ),FALSE)</f>
        <v>-</v>
      </c>
      <c r="CA113" s="7" t="str">
        <f>VLOOKUP($A113&amp;"-"&amp;CA$4,'04施策の客観指標'!$A$4:$AU$1029,COLUMN('04施策の客観指標'!$AQ:$AQ),FALSE)</f>
        <v>-</v>
      </c>
      <c r="CB113" s="7" t="str">
        <f>VLOOKUP($A113&amp;"-"&amp;CB$4,'04施策の客観指標'!$A$4:$AU$1029,COLUMN('04施策の客観指標'!$AQ:$AQ),FALSE)</f>
        <v>-</v>
      </c>
      <c r="CC113" s="7" t="str">
        <f>VLOOKUP($A113&amp;"-"&amp;CC$4,'04施策の客観指標'!$A$4:$AU$1029,COLUMN('04施策の客観指標'!$AQ:$AQ),FALSE)</f>
        <v>-</v>
      </c>
      <c r="CD113" s="7" t="str">
        <f>VLOOKUP($A113&amp;"-"&amp;CD$4,'04施策の客観指標'!$A$4:$AU$1029,COLUMN('04施策の客観指標'!$AQ:$AQ),FALSE)</f>
        <v>-</v>
      </c>
      <c r="CE113" s="7" t="str">
        <f>VLOOKUP($A113&amp;"-"&amp;CE$4,'04施策の客観指標'!$A$4:$AU$1029,COLUMN('04施策の客観指標'!$AQ:$AQ),FALSE)</f>
        <v>-</v>
      </c>
      <c r="CF113" s="109" t="str">
        <f t="shared" si="364"/>
        <v>e</v>
      </c>
      <c r="CG113" s="37">
        <f>VLOOKUP($A113&amp;"-"&amp;BW$4,'04施策の客観指標'!$A$4:$AU$1029,COLUMN('04施策の客観指標'!$AU:$AU),FALSE)</f>
        <v>1</v>
      </c>
      <c r="CH113" s="38" t="str">
        <f>VLOOKUP($A113&amp;"-"&amp;BX$4,'04施策の客観指標'!$A$4:$AU$1029,COLUMN('04施策の客観指標'!$AU:$AU),FALSE)</f>
        <v>-</v>
      </c>
      <c r="CI113" s="38" t="str">
        <f>VLOOKUP($A113&amp;"-"&amp;BY$4,'04施策の客観指標'!$A$4:$AU$1029,COLUMN('04施策の客観指標'!$AU:$AU),FALSE)</f>
        <v>-</v>
      </c>
      <c r="CJ113" s="38" t="str">
        <f>VLOOKUP($A113&amp;"-"&amp;BZ$4,'04施策の客観指標'!$A$4:$AU$1029,COLUMN('04施策の客観指標'!$AU:$AU),FALSE)</f>
        <v>-</v>
      </c>
      <c r="CK113" s="38" t="str">
        <f>VLOOKUP($A113&amp;"-"&amp;CA$4,'04施策の客観指標'!$A$4:$AU$1029,COLUMN('04施策の客観指標'!$AU:$AU),FALSE)</f>
        <v>-</v>
      </c>
      <c r="CL113" s="38" t="str">
        <f>VLOOKUP($A113&amp;"-"&amp;CB$4,'04施策の客観指標'!$A$4:$AU$1029,COLUMN('04施策の客観指標'!$AU:$AU),FALSE)</f>
        <v>-</v>
      </c>
      <c r="CM113" s="38" t="str">
        <f>VLOOKUP($A113&amp;"-"&amp;CC$4,'04施策の客観指標'!$A$4:$AU$1029,COLUMN('04施策の客観指標'!$AU:$AU),FALSE)</f>
        <v>-</v>
      </c>
      <c r="CN113" s="38" t="str">
        <f>VLOOKUP($A113&amp;"-"&amp;CD$4,'04施策の客観指標'!$A$4:$AU$1029,COLUMN('04施策の客観指標'!$AU:$AU),FALSE)</f>
        <v>-</v>
      </c>
      <c r="CO113" s="38" t="str">
        <f>VLOOKUP($A113&amp;"-"&amp;CE$4,'04施策の客観指標'!$A$4:$AU$1029,COLUMN('04施策の客観指標'!$AU:$AU),FALSE)</f>
        <v>-</v>
      </c>
      <c r="CP113" s="82">
        <f t="shared" si="365"/>
        <v>1</v>
      </c>
      <c r="CQ113" s="37" t="str">
        <f t="shared" si="301"/>
        <v/>
      </c>
      <c r="CR113" s="38" t="str">
        <f t="shared" si="302"/>
        <v/>
      </c>
      <c r="CS113" s="38" t="str">
        <f t="shared" si="303"/>
        <v/>
      </c>
      <c r="CT113" s="38" t="str">
        <f t="shared" si="304"/>
        <v/>
      </c>
      <c r="CU113" s="38" t="str">
        <f t="shared" si="305"/>
        <v/>
      </c>
      <c r="CV113" s="38" t="str">
        <f t="shared" si="306"/>
        <v/>
      </c>
      <c r="CW113" s="38" t="str">
        <f t="shared" si="307"/>
        <v/>
      </c>
      <c r="CX113" s="38" t="str">
        <f t="shared" si="308"/>
        <v/>
      </c>
      <c r="CY113" s="38" t="str">
        <f t="shared" si="309"/>
        <v/>
      </c>
      <c r="CZ113" s="41">
        <f t="shared" si="366"/>
        <v>0</v>
      </c>
      <c r="DA113" s="37" t="str">
        <f>IF($K113="○",VLOOKUP($C113&amp;"-"&amp;DA$4,'05市民生活実感調査'!$A$3:$BC$218,COLUMN('05市民生活実感調査'!$Y:$Y),FALSE),"-")</f>
        <v>-</v>
      </c>
      <c r="DB113" s="38" t="str">
        <f>IF($L113="○",VLOOKUP($C113&amp;"-"&amp;DB$4,'05市民生活実感調査'!$A$3:$BC$218,COLUMN('05市民生活実感調査'!$Y:$Y),FALSE),"-")</f>
        <v>-</v>
      </c>
      <c r="DC113" s="38" t="str">
        <f>IF($M113="○",VLOOKUP($C113&amp;"-"&amp;DC$4,'05市民生活実感調査'!$A$3:$BC$218,COLUMN('05市民生活実感調査'!$Y:$Y),FALSE),"-")</f>
        <v>-</v>
      </c>
      <c r="DD113" s="38" t="str">
        <f>IF($N113="○",VLOOKUP($C113&amp;"-"&amp;DD$4,'05市民生活実感調査'!$A$3:$BC$218,COLUMN('05市民生活実感調査'!$Y:$Y),FALSE),"-")</f>
        <v>-</v>
      </c>
      <c r="DE113" s="38" t="str">
        <f>IF($O113="○",VLOOKUP($C113&amp;"-"&amp;DE$4,'05市民生活実感調査'!$A$3:$BC$218,COLUMN('05市民生活実感調査'!$Y:$Y),FALSE),"-")</f>
        <v>-</v>
      </c>
      <c r="DF113" s="38" t="str">
        <f>IF($P113="○",VLOOKUP($C113&amp;"-"&amp;DF$4,'05市民生活実感調査'!$A$3:$BC$218,COLUMN('05市民生活実感調査'!$Y:$Y),FALSE),"-")</f>
        <v>-</v>
      </c>
      <c r="DG113" s="38" t="str">
        <f>IF($Q113="○",VLOOKUP($C113&amp;"-"&amp;DG$4,'05市民生活実感調査'!$A$3:$BC$218,COLUMN('05市民生活実感調査'!$Y:$Y),FALSE),"-")</f>
        <v>-</v>
      </c>
      <c r="DH113" s="38" t="str">
        <f>IF($R113="○",VLOOKUP($C113&amp;"-"&amp;DH$4,'05市民生活実感調査'!$A$3:$BC$218,COLUMN('05市民生活実感調査'!$Y:$Y),FALSE),"-")</f>
        <v>-</v>
      </c>
      <c r="DI113" s="109" t="e">
        <f t="shared" si="367"/>
        <v>#DIV/0!</v>
      </c>
      <c r="DJ113" s="37" t="str">
        <f t="shared" si="368"/>
        <v/>
      </c>
      <c r="DK113" s="38" t="str">
        <f t="shared" si="310"/>
        <v/>
      </c>
      <c r="DL113" s="38" t="str">
        <f t="shared" si="311"/>
        <v/>
      </c>
      <c r="DM113" s="38" t="str">
        <f t="shared" si="312"/>
        <v/>
      </c>
      <c r="DN113" s="38" t="str">
        <f t="shared" si="313"/>
        <v/>
      </c>
      <c r="DO113" s="38" t="str">
        <f t="shared" si="314"/>
        <v/>
      </c>
      <c r="DP113" s="38" t="str">
        <f t="shared" si="315"/>
        <v/>
      </c>
      <c r="DQ113" s="38" t="str">
        <f t="shared" si="316"/>
        <v/>
      </c>
      <c r="DR113" s="41" t="e">
        <f t="shared" si="369"/>
        <v>#DIV/0!</v>
      </c>
      <c r="DS113" s="13" t="str">
        <f t="shared" si="370"/>
        <v>客観指標</v>
      </c>
      <c r="DT113" s="5" t="str">
        <f t="shared" si="371"/>
        <v>河川管理施設の計画的で持続可能な維持管理を進めており，たとえ実際に洪水が起きず，市民が浸水被害の発生を実感しなくとも，行政の責任において遂行すべき取組であるため，客観指標評価を重視する。</v>
      </c>
      <c r="DU113" s="108" t="e">
        <f>VLOOKUP(CF113&amp;DI113&amp;DS113,プルダウン!$AC$2:$AD$51,2,FALSE)</f>
        <v>#DIV/0!</v>
      </c>
      <c r="DV113" s="12" t="e">
        <f>VLOOKUP(DU113,プルダウン!$A$1:$B$6,2,FALSE)</f>
        <v>#DIV/0!</v>
      </c>
      <c r="DW113" s="11"/>
      <c r="DX113" s="12"/>
      <c r="DY113" s="22" t="s">
        <v>81</v>
      </c>
      <c r="DZ113" s="116"/>
      <c r="EA113" s="115" t="str">
        <f>VLOOKUP($A113&amp;"-"&amp;EA$4,'04施策の客観指標'!$A$4:$AU$1029,COLUMN('04施策の客観指標'!$AR:$AR),FALSE)</f>
        <v>-</v>
      </c>
      <c r="EB113" s="7" t="str">
        <f>VLOOKUP($A113&amp;"-"&amp;EB$4,'04施策の客観指標'!$A$4:$AU$1029,COLUMN('04施策の客観指標'!$AR:$AR),FALSE)</f>
        <v>-</v>
      </c>
      <c r="EC113" s="7" t="str">
        <f>VLOOKUP($A113&amp;"-"&amp;EC$4,'04施策の客観指標'!$A$4:$AU$1029,COLUMN('04施策の客観指標'!$AR:$AR),FALSE)</f>
        <v>-</v>
      </c>
      <c r="ED113" s="7" t="str">
        <f>VLOOKUP($A113&amp;"-"&amp;ED$4,'04施策の客観指標'!$A$4:$AU$1029,COLUMN('04施策の客観指標'!$AR:$AR),FALSE)</f>
        <v>-</v>
      </c>
      <c r="EE113" s="7" t="str">
        <f>VLOOKUP($A113&amp;"-"&amp;EE$4,'04施策の客観指標'!$A$4:$AU$1029,COLUMN('04施策の客観指標'!$AR:$AR),FALSE)</f>
        <v>-</v>
      </c>
      <c r="EF113" s="7" t="str">
        <f>VLOOKUP($A113&amp;"-"&amp;EF$4,'04施策の客観指標'!$A$4:$AU$1029,COLUMN('04施策の客観指標'!$AR:$AR),FALSE)</f>
        <v>-</v>
      </c>
      <c r="EG113" s="7" t="str">
        <f>VLOOKUP($A113&amp;"-"&amp;EG$4,'04施策の客観指標'!$A$4:$AU$1029,COLUMN('04施策の客観指標'!$AR:$AR),FALSE)</f>
        <v>-</v>
      </c>
      <c r="EH113" s="7" t="str">
        <f>VLOOKUP($A113&amp;"-"&amp;EH$4,'04施策の客観指標'!$A$4:$AU$1029,COLUMN('04施策の客観指標'!$AR:$AR),FALSE)</f>
        <v>-</v>
      </c>
      <c r="EI113" s="7" t="str">
        <f>VLOOKUP($A113&amp;"-"&amp;EI$4,'04施策の客観指標'!$A$4:$AU$1029,COLUMN('04施策の客観指標'!$AR:$AR),FALSE)</f>
        <v>-</v>
      </c>
      <c r="EJ113" s="109" t="str">
        <f t="shared" si="372"/>
        <v>e</v>
      </c>
      <c r="EK113" s="37">
        <f>VLOOKUP($A113&amp;"-"&amp;EA$4,'04施策の客観指標'!$A$4:$AU$1029,COLUMN('04施策の客観指標'!$AU:$AU),FALSE)</f>
        <v>1</v>
      </c>
      <c r="EL113" s="38" t="str">
        <f>VLOOKUP($A113&amp;"-"&amp;EB$4,'04施策の客観指標'!$A$4:$AU$1029,COLUMN('04施策の客観指標'!$AU:$AU),FALSE)</f>
        <v>-</v>
      </c>
      <c r="EM113" s="38" t="str">
        <f>VLOOKUP($A113&amp;"-"&amp;EC$4,'04施策の客観指標'!$A$4:$AU$1029,COLUMN('04施策の客観指標'!$AU:$AU),FALSE)</f>
        <v>-</v>
      </c>
      <c r="EN113" s="38" t="str">
        <f>VLOOKUP($A113&amp;"-"&amp;ED$4,'04施策の客観指標'!$A$4:$AU$1029,COLUMN('04施策の客観指標'!$AU:$AU),FALSE)</f>
        <v>-</v>
      </c>
      <c r="EO113" s="38" t="str">
        <f>VLOOKUP($A113&amp;"-"&amp;EE$4,'04施策の客観指標'!$A$4:$AU$1029,COLUMN('04施策の客観指標'!$AU:$AU),FALSE)</f>
        <v>-</v>
      </c>
      <c r="EP113" s="38" t="str">
        <f>VLOOKUP($A113&amp;"-"&amp;EF$4,'04施策の客観指標'!$A$4:$AU$1029,COLUMN('04施策の客観指標'!$AU:$AU),FALSE)</f>
        <v>-</v>
      </c>
      <c r="EQ113" s="38" t="str">
        <f>VLOOKUP($A113&amp;"-"&amp;EG$4,'04施策の客観指標'!$A$4:$AU$1029,COLUMN('04施策の客観指標'!$AU:$AU),FALSE)</f>
        <v>-</v>
      </c>
      <c r="ER113" s="38" t="str">
        <f>VLOOKUP($A113&amp;"-"&amp;EH$4,'04施策の客観指標'!$A$4:$AU$1029,COLUMN('04施策の客観指標'!$AU:$AU),FALSE)</f>
        <v>-</v>
      </c>
      <c r="ES113" s="38" t="str">
        <f>VLOOKUP($A113&amp;"-"&amp;EI$4,'04施策の客観指標'!$A$4:$AU$1029,COLUMN('04施策の客観指標'!$AU:$AU),FALSE)</f>
        <v>-</v>
      </c>
      <c r="ET113" s="82">
        <f t="shared" si="373"/>
        <v>1</v>
      </c>
      <c r="EU113" s="37" t="str">
        <f t="shared" si="374"/>
        <v/>
      </c>
      <c r="EV113" s="38" t="str">
        <f t="shared" si="317"/>
        <v/>
      </c>
      <c r="EW113" s="38" t="str">
        <f t="shared" si="318"/>
        <v/>
      </c>
      <c r="EX113" s="38" t="str">
        <f t="shared" si="319"/>
        <v/>
      </c>
      <c r="EY113" s="38" t="str">
        <f t="shared" si="320"/>
        <v/>
      </c>
      <c r="EZ113" s="38" t="str">
        <f t="shared" si="321"/>
        <v/>
      </c>
      <c r="FA113" s="38" t="str">
        <f t="shared" si="322"/>
        <v/>
      </c>
      <c r="FB113" s="38" t="str">
        <f t="shared" si="323"/>
        <v/>
      </c>
      <c r="FC113" s="38" t="str">
        <f t="shared" si="324"/>
        <v/>
      </c>
      <c r="FD113" s="41">
        <f t="shared" si="375"/>
        <v>0</v>
      </c>
      <c r="FE113" s="37" t="str">
        <f>IF($K113="○",VLOOKUP($C113&amp;"-"&amp;FE$4,'05市民生活実感調査'!$A$3:$BC$218,COLUMN('05市民生活実感調査'!$AI:$AI),FALSE),"-")</f>
        <v>-</v>
      </c>
      <c r="FF113" s="38" t="str">
        <f>IF($L113="○",VLOOKUP($C113&amp;"-"&amp;FF$4,'05市民生活実感調査'!$A$3:$BC$218,COLUMN('05市民生活実感調査'!$AI:$AI),FALSE),"-")</f>
        <v>-</v>
      </c>
      <c r="FG113" s="38" t="str">
        <f>IF($M113="○",VLOOKUP($C113&amp;"-"&amp;FG$4,'05市民生活実感調査'!$A$3:$BC$218,COLUMN('05市民生活実感調査'!$AI:$AI),FALSE),"-")</f>
        <v>-</v>
      </c>
      <c r="FH113" s="38" t="str">
        <f>IF($N113="○",VLOOKUP($C113&amp;"-"&amp;FH$4,'05市民生活実感調査'!$A$3:$BC$218,COLUMN('05市民生活実感調査'!$AI:$AI),FALSE),"-")</f>
        <v>-</v>
      </c>
      <c r="FI113" s="38" t="str">
        <f>IF($O113="○",VLOOKUP($C113&amp;"-"&amp;FI$4,'05市民生活実感調査'!$A$3:$BC$218,COLUMN('05市民生活実感調査'!$AI:$AI),FALSE),"-")</f>
        <v>-</v>
      </c>
      <c r="FJ113" s="38" t="str">
        <f>IF($P113="○",VLOOKUP($C113&amp;"-"&amp;FJ$4,'05市民生活実感調査'!$A$3:$BC$218,COLUMN('05市民生活実感調査'!$AI:$AI),FALSE),"-")</f>
        <v>-</v>
      </c>
      <c r="FK113" s="38" t="str">
        <f>IF($Q113="○",VLOOKUP($C113&amp;"-"&amp;FK$4,'05市民生活実感調査'!$A$3:$BC$218,COLUMN('05市民生活実感調査'!$AI:$AI),FALSE),"-")</f>
        <v>-</v>
      </c>
      <c r="FL113" s="38" t="str">
        <f>IF($R113="○",VLOOKUP($C113&amp;"-"&amp;FL$4,'05市民生活実感調査'!$A$3:$BC$218,COLUMN('05市民生活実感調査'!$AI:$AI),FALSE),"-")</f>
        <v>-</v>
      </c>
      <c r="FM113" s="109" t="e">
        <f t="shared" si="376"/>
        <v>#DIV/0!</v>
      </c>
      <c r="FN113" s="37" t="str">
        <f t="shared" si="377"/>
        <v/>
      </c>
      <c r="FO113" s="38" t="str">
        <f t="shared" si="325"/>
        <v/>
      </c>
      <c r="FP113" s="38" t="str">
        <f t="shared" si="326"/>
        <v/>
      </c>
      <c r="FQ113" s="38" t="str">
        <f t="shared" si="327"/>
        <v/>
      </c>
      <c r="FR113" s="38" t="str">
        <f t="shared" si="328"/>
        <v/>
      </c>
      <c r="FS113" s="38" t="str">
        <f t="shared" si="329"/>
        <v/>
      </c>
      <c r="FT113" s="38" t="str">
        <f t="shared" si="330"/>
        <v/>
      </c>
      <c r="FU113" s="38" t="str">
        <f t="shared" si="331"/>
        <v/>
      </c>
      <c r="FV113" s="41" t="e">
        <f t="shared" si="378"/>
        <v>#DIV/0!</v>
      </c>
      <c r="FW113" s="13" t="str">
        <f t="shared" si="379"/>
        <v>客観指標</v>
      </c>
      <c r="FX113" s="5" t="str">
        <f t="shared" si="380"/>
        <v>河川管理施設の計画的で持続可能な維持管理を進めており，たとえ実際に洪水が起きず，市民が浸水被害の発生を実感しなくとも，行政の責任において遂行すべき取組であるため，客観指標評価を重視する。</v>
      </c>
      <c r="FY113" s="108" t="e">
        <f>VLOOKUP(EJ113&amp;FM113&amp;FW113,プルダウン!$AC$2:$AD$51,2,FALSE)</f>
        <v>#DIV/0!</v>
      </c>
      <c r="FZ113" s="12" t="e">
        <f>VLOOKUP(FY113,プルダウン!$A$1:$B$6,2,FALSE)</f>
        <v>#DIV/0!</v>
      </c>
      <c r="GA113" s="11"/>
      <c r="GB113" s="12"/>
      <c r="GC113" s="22" t="s">
        <v>81</v>
      </c>
      <c r="GD113" s="116"/>
      <c r="GE113" s="115" t="str">
        <f>VLOOKUP($A113&amp;"-"&amp;GE$4,'04施策の客観指標'!$A$4:$AU$1029,COLUMN('04施策の客観指標'!$AS:$AS),FALSE)</f>
        <v>-</v>
      </c>
      <c r="GF113" s="7" t="str">
        <f>VLOOKUP($A113&amp;"-"&amp;GF$4,'04施策の客観指標'!$A$4:$AU$1029,COLUMN('04施策の客観指標'!$AS:$AS),FALSE)</f>
        <v>-</v>
      </c>
      <c r="GG113" s="7" t="str">
        <f>VLOOKUP($A113&amp;"-"&amp;GG$4,'04施策の客観指標'!$A$4:$AU$1029,COLUMN('04施策の客観指標'!$AS:$AS),FALSE)</f>
        <v>-</v>
      </c>
      <c r="GH113" s="7" t="str">
        <f>VLOOKUP($A113&amp;"-"&amp;GH$4,'04施策の客観指標'!$A$4:$AU$1029,COLUMN('04施策の客観指標'!$AS:$AS),FALSE)</f>
        <v>-</v>
      </c>
      <c r="GI113" s="7" t="str">
        <f>VLOOKUP($A113&amp;"-"&amp;GI$4,'04施策の客観指標'!$A$4:$AU$1029,COLUMN('04施策の客観指標'!$AS:$AS),FALSE)</f>
        <v>-</v>
      </c>
      <c r="GJ113" s="7" t="str">
        <f>VLOOKUP($A113&amp;"-"&amp;GJ$4,'04施策の客観指標'!$A$4:$AU$1029,COLUMN('04施策の客観指標'!$AS:$AS),FALSE)</f>
        <v>-</v>
      </c>
      <c r="GK113" s="7" t="str">
        <f>VLOOKUP($A113&amp;"-"&amp;GK$4,'04施策の客観指標'!$A$4:$AU$1029,COLUMN('04施策の客観指標'!$AS:$AS),FALSE)</f>
        <v>-</v>
      </c>
      <c r="GL113" s="7" t="str">
        <f>VLOOKUP($A113&amp;"-"&amp;GL$4,'04施策の客観指標'!$A$4:$AU$1029,COLUMN('04施策の客観指標'!$AS:$AS),FALSE)</f>
        <v>-</v>
      </c>
      <c r="GM113" s="7" t="str">
        <f>VLOOKUP($A113&amp;"-"&amp;GM$4,'04施策の客観指標'!$A$4:$AU$1029,COLUMN('04施策の客観指標'!$AS:$AS),FALSE)</f>
        <v>-</v>
      </c>
      <c r="GN113" s="109" t="str">
        <f t="shared" si="381"/>
        <v>e</v>
      </c>
      <c r="GO113" s="37">
        <f>VLOOKUP($A113&amp;"-"&amp;GE$4,'04施策の客観指標'!$A$4:$AU$1029,COLUMN('04施策の客観指標'!$AU:$AU),FALSE)</f>
        <v>1</v>
      </c>
      <c r="GP113" s="38" t="str">
        <f>VLOOKUP($A113&amp;"-"&amp;GF$4,'04施策の客観指標'!$A$4:$AU$1029,COLUMN('04施策の客観指標'!$AU:$AU),FALSE)</f>
        <v>-</v>
      </c>
      <c r="GQ113" s="38" t="str">
        <f>VLOOKUP($A113&amp;"-"&amp;GG$4,'04施策の客観指標'!$A$4:$AU$1029,COLUMN('04施策の客観指標'!$AU:$AU),FALSE)</f>
        <v>-</v>
      </c>
      <c r="GR113" s="38" t="str">
        <f>VLOOKUP($A113&amp;"-"&amp;GH$4,'04施策の客観指標'!$A$4:$AU$1029,COLUMN('04施策の客観指標'!$AU:$AU),FALSE)</f>
        <v>-</v>
      </c>
      <c r="GS113" s="38" t="str">
        <f>VLOOKUP($A113&amp;"-"&amp;GI$4,'04施策の客観指標'!$A$4:$AU$1029,COLUMN('04施策の客観指標'!$AU:$AU),FALSE)</f>
        <v>-</v>
      </c>
      <c r="GT113" s="38" t="str">
        <f>VLOOKUP($A113&amp;"-"&amp;GJ$4,'04施策の客観指標'!$A$4:$AU$1029,COLUMN('04施策の客観指標'!$AU:$AU),FALSE)</f>
        <v>-</v>
      </c>
      <c r="GU113" s="38" t="str">
        <f>VLOOKUP($A113&amp;"-"&amp;GK$4,'04施策の客観指標'!$A$4:$AU$1029,COLUMN('04施策の客観指標'!$AU:$AU),FALSE)</f>
        <v>-</v>
      </c>
      <c r="GV113" s="38" t="str">
        <f>VLOOKUP($A113&amp;"-"&amp;GL$4,'04施策の客観指標'!$A$4:$AU$1029,COLUMN('04施策の客観指標'!$AU:$AU),FALSE)</f>
        <v>-</v>
      </c>
      <c r="GW113" s="38" t="str">
        <f>VLOOKUP($A113&amp;"-"&amp;GM$4,'04施策の客観指標'!$A$4:$AU$1029,COLUMN('04施策の客観指標'!$AU:$AU),FALSE)</f>
        <v>-</v>
      </c>
      <c r="GX113" s="82">
        <f t="shared" si="382"/>
        <v>1</v>
      </c>
      <c r="GY113" s="37" t="str">
        <f t="shared" si="383"/>
        <v/>
      </c>
      <c r="GZ113" s="38" t="str">
        <f t="shared" si="332"/>
        <v/>
      </c>
      <c r="HA113" s="38" t="str">
        <f t="shared" si="333"/>
        <v/>
      </c>
      <c r="HB113" s="38" t="str">
        <f t="shared" si="334"/>
        <v/>
      </c>
      <c r="HC113" s="38" t="str">
        <f t="shared" si="335"/>
        <v/>
      </c>
      <c r="HD113" s="38" t="str">
        <f t="shared" si="336"/>
        <v/>
      </c>
      <c r="HE113" s="38" t="str">
        <f t="shared" si="337"/>
        <v/>
      </c>
      <c r="HF113" s="38" t="str">
        <f t="shared" si="338"/>
        <v/>
      </c>
      <c r="HG113" s="38" t="str">
        <f t="shared" si="339"/>
        <v/>
      </c>
      <c r="HH113" s="41">
        <f t="shared" si="384"/>
        <v>0</v>
      </c>
      <c r="HI113" s="37" t="str">
        <f>IF($K113="○",VLOOKUP($C113&amp;"-"&amp;HI$4,'05市民生活実感調査'!$A$3:$BC$218,COLUMN('05市民生活実感調査'!$AS:$AS),FALSE),"-")</f>
        <v>-</v>
      </c>
      <c r="HJ113" s="38" t="str">
        <f>IF($L113="○",VLOOKUP($C113&amp;"-"&amp;HJ$4,'05市民生活実感調査'!$A$3:$BC$218,COLUMN('05市民生活実感調査'!$AS:$AS),FALSE),"-")</f>
        <v>-</v>
      </c>
      <c r="HK113" s="38" t="str">
        <f>IF($M113="○",VLOOKUP($C113&amp;"-"&amp;HK$4,'05市民生活実感調査'!$A$3:$BC$218,COLUMN('05市民生活実感調査'!$AS:$AS),FALSE),"-")</f>
        <v>-</v>
      </c>
      <c r="HL113" s="38" t="str">
        <f>IF($N113="○",VLOOKUP($C113&amp;"-"&amp;HL$4,'05市民生活実感調査'!$A$3:$BC$218,COLUMN('05市民生活実感調査'!$AS:$AS),FALSE),"-")</f>
        <v>-</v>
      </c>
      <c r="HM113" s="38" t="str">
        <f>IF($O113="○",VLOOKUP($C113&amp;"-"&amp;HM$4,'05市民生活実感調査'!$A$3:$BC$218,COLUMN('05市民生活実感調査'!$AS:$AS),FALSE),"-")</f>
        <v>-</v>
      </c>
      <c r="HN113" s="38" t="str">
        <f>IF($P113="○",VLOOKUP($C113&amp;"-"&amp;HN$4,'05市民生活実感調査'!$A$3:$BC$218,COLUMN('05市民生活実感調査'!$AS:$AS),FALSE),"-")</f>
        <v>-</v>
      </c>
      <c r="HO113" s="38" t="str">
        <f>IF($Q113="○",VLOOKUP($C113&amp;"-"&amp;HO$4,'05市民生活実感調査'!$A$3:$BC$218,COLUMN('05市民生活実感調査'!$AS:$AS),FALSE),"-")</f>
        <v>-</v>
      </c>
      <c r="HP113" s="38" t="str">
        <f>IF($R113="○",VLOOKUP($C113&amp;"-"&amp;HP$4,'05市民生活実感調査'!$A$3:$BC$218,COLUMN('05市民生活実感調査'!$AS:$AS),FALSE),"-")</f>
        <v>-</v>
      </c>
      <c r="HQ113" s="109" t="e">
        <f t="shared" si="385"/>
        <v>#DIV/0!</v>
      </c>
      <c r="HR113" s="37" t="str">
        <f t="shared" si="386"/>
        <v/>
      </c>
      <c r="HS113" s="38" t="str">
        <f t="shared" si="340"/>
        <v/>
      </c>
      <c r="HT113" s="38" t="str">
        <f t="shared" si="341"/>
        <v/>
      </c>
      <c r="HU113" s="38" t="str">
        <f t="shared" si="342"/>
        <v/>
      </c>
      <c r="HV113" s="38" t="str">
        <f t="shared" si="343"/>
        <v/>
      </c>
      <c r="HW113" s="38" t="str">
        <f t="shared" si="344"/>
        <v/>
      </c>
      <c r="HX113" s="38" t="str">
        <f t="shared" si="345"/>
        <v/>
      </c>
      <c r="HY113" s="38" t="str">
        <f t="shared" si="346"/>
        <v/>
      </c>
      <c r="HZ113" s="41" t="e">
        <f t="shared" si="387"/>
        <v>#DIV/0!</v>
      </c>
      <c r="IA113" s="13" t="str">
        <f t="shared" si="388"/>
        <v>客観指標</v>
      </c>
      <c r="IB113" s="5" t="str">
        <f t="shared" si="389"/>
        <v>河川管理施設の計画的で持続可能な維持管理を進めており，たとえ実際に洪水が起きず，市民が浸水被害の発生を実感しなくとも，行政の責任において遂行すべき取組であるため，客観指標評価を重視する。</v>
      </c>
      <c r="IC113" s="108" t="e">
        <f>VLOOKUP(GN113&amp;HQ113&amp;IA113,プルダウン!$AC$2:$AD$51,2,FALSE)</f>
        <v>#DIV/0!</v>
      </c>
      <c r="ID113" s="12" t="e">
        <f>VLOOKUP(IC113,プルダウン!$A$1:$B$6,2,FALSE)</f>
        <v>#DIV/0!</v>
      </c>
      <c r="IE113" s="11"/>
      <c r="IF113" s="12"/>
      <c r="IG113" s="22" t="s">
        <v>81</v>
      </c>
      <c r="IH113" s="116"/>
      <c r="II113" s="115" t="str">
        <f>VLOOKUP($A113&amp;"-"&amp;II$4,'04施策の客観指標'!$A$4:$AU$1029,COLUMN('04施策の客観指標'!$AT:$AT),FALSE)</f>
        <v>-</v>
      </c>
      <c r="IJ113" s="7" t="str">
        <f>VLOOKUP($A113&amp;"-"&amp;IJ$4,'04施策の客観指標'!$A$4:$AU$1029,COLUMN('04施策の客観指標'!$AT:$AT),FALSE)</f>
        <v>-</v>
      </c>
      <c r="IK113" s="7" t="str">
        <f>VLOOKUP($A113&amp;"-"&amp;IK$4,'04施策の客観指標'!$A$4:$AU$1029,COLUMN('04施策の客観指標'!$AT:$AT),FALSE)</f>
        <v>-</v>
      </c>
      <c r="IL113" s="7" t="str">
        <f>VLOOKUP($A113&amp;"-"&amp;IL$4,'04施策の客観指標'!$A$4:$AU$1029,COLUMN('04施策の客観指標'!$AT:$AT),FALSE)</f>
        <v>-</v>
      </c>
      <c r="IM113" s="7" t="str">
        <f>VLOOKUP($A113&amp;"-"&amp;IM$4,'04施策の客観指標'!$A$4:$AU$1029,COLUMN('04施策の客観指標'!$AT:$AT),FALSE)</f>
        <v>-</v>
      </c>
      <c r="IN113" s="7" t="str">
        <f>VLOOKUP($A113&amp;"-"&amp;IN$4,'04施策の客観指標'!$A$4:$AU$1029,COLUMN('04施策の客観指標'!$AT:$AT),FALSE)</f>
        <v>-</v>
      </c>
      <c r="IO113" s="7" t="str">
        <f>VLOOKUP($A113&amp;"-"&amp;IO$4,'04施策の客観指標'!$A$4:$AU$1029,COLUMN('04施策の客観指標'!$AT:$AT),FALSE)</f>
        <v>-</v>
      </c>
      <c r="IP113" s="7" t="str">
        <f>VLOOKUP($A113&amp;"-"&amp;IP$4,'04施策の客観指標'!$A$4:$AU$1029,COLUMN('04施策の客観指標'!$AT:$AT),FALSE)</f>
        <v>-</v>
      </c>
      <c r="IQ113" s="7" t="str">
        <f>VLOOKUP($A113&amp;"-"&amp;IQ$4,'04施策の客観指標'!$A$4:$AU$1029,COLUMN('04施策の客観指標'!$AT:$AT),FALSE)</f>
        <v>-</v>
      </c>
      <c r="IR113" s="109" t="str">
        <f t="shared" si="390"/>
        <v>e</v>
      </c>
      <c r="IS113" s="37">
        <f>VLOOKUP($A113&amp;"-"&amp;II$4,'04施策の客観指標'!$A$4:$AU$1029,COLUMN('04施策の客観指標'!$AU:$AU),FALSE)</f>
        <v>1</v>
      </c>
      <c r="IT113" s="38" t="str">
        <f>VLOOKUP($A113&amp;"-"&amp;IJ$4,'04施策の客観指標'!$A$4:$AU$1029,COLUMN('04施策の客観指標'!$AU:$AU),FALSE)</f>
        <v>-</v>
      </c>
      <c r="IU113" s="38" t="str">
        <f>VLOOKUP($A113&amp;"-"&amp;IK$4,'04施策の客観指標'!$A$4:$AU$1029,COLUMN('04施策の客観指標'!$AU:$AU),FALSE)</f>
        <v>-</v>
      </c>
      <c r="IV113" s="38" t="str">
        <f>VLOOKUP($A113&amp;"-"&amp;IL$4,'04施策の客観指標'!$A$4:$AU$1029,COLUMN('04施策の客観指標'!$AU:$AU),FALSE)</f>
        <v>-</v>
      </c>
      <c r="IW113" s="38" t="str">
        <f>VLOOKUP($A113&amp;"-"&amp;IM$4,'04施策の客観指標'!$A$4:$AU$1029,COLUMN('04施策の客観指標'!$AU:$AU),FALSE)</f>
        <v>-</v>
      </c>
      <c r="IX113" s="38" t="str">
        <f>VLOOKUP($A113&amp;"-"&amp;IN$4,'04施策の客観指標'!$A$4:$AU$1029,COLUMN('04施策の客観指標'!$AU:$AU),FALSE)</f>
        <v>-</v>
      </c>
      <c r="IY113" s="38" t="str">
        <f>VLOOKUP($A113&amp;"-"&amp;IO$4,'04施策の客観指標'!$A$4:$AU$1029,COLUMN('04施策の客観指標'!$AU:$AU),FALSE)</f>
        <v>-</v>
      </c>
      <c r="IZ113" s="38" t="str">
        <f>VLOOKUP($A113&amp;"-"&amp;IP$4,'04施策の客観指標'!$A$4:$AU$1029,COLUMN('04施策の客観指標'!$AU:$AU),FALSE)</f>
        <v>-</v>
      </c>
      <c r="JA113" s="38" t="str">
        <f>VLOOKUP($A113&amp;"-"&amp;IQ$4,'04施策の客観指標'!$A$4:$AU$1029,COLUMN('04施策の客観指標'!$AU:$AU),FALSE)</f>
        <v>-</v>
      </c>
      <c r="JB113" s="82">
        <f t="shared" si="391"/>
        <v>1</v>
      </c>
      <c r="JC113" s="37" t="str">
        <f t="shared" si="392"/>
        <v/>
      </c>
      <c r="JD113" s="38" t="str">
        <f t="shared" si="347"/>
        <v/>
      </c>
      <c r="JE113" s="38" t="str">
        <f t="shared" si="348"/>
        <v/>
      </c>
      <c r="JF113" s="38" t="str">
        <f t="shared" si="349"/>
        <v/>
      </c>
      <c r="JG113" s="38" t="str">
        <f t="shared" si="350"/>
        <v/>
      </c>
      <c r="JH113" s="38" t="str">
        <f t="shared" si="351"/>
        <v/>
      </c>
      <c r="JI113" s="38" t="str">
        <f t="shared" si="352"/>
        <v/>
      </c>
      <c r="JJ113" s="38" t="str">
        <f t="shared" si="353"/>
        <v/>
      </c>
      <c r="JK113" s="38" t="str">
        <f t="shared" si="354"/>
        <v/>
      </c>
      <c r="JL113" s="41">
        <f t="shared" si="393"/>
        <v>0</v>
      </c>
      <c r="JM113" s="37" t="str">
        <f>IF($K113="○",VLOOKUP($C113&amp;"-"&amp;JM$4,'05市民生活実感調査'!$A$3:$BC$218,COLUMN('05市民生活実感調査'!$BC:$BC),FALSE),"-")</f>
        <v>-</v>
      </c>
      <c r="JN113" s="38" t="str">
        <f>IF($L113="○",VLOOKUP($C113&amp;"-"&amp;JN$4,'05市民生活実感調査'!$A$3:$BC$218,COLUMN('05市民生活実感調査'!$BC:$BC),FALSE),"-")</f>
        <v>-</v>
      </c>
      <c r="JO113" s="38" t="str">
        <f>IF($M113="○",VLOOKUP($C113&amp;"-"&amp;JO$4,'05市民生活実感調査'!$A$3:$BC$218,COLUMN('05市民生活実感調査'!$BC:$BC),FALSE),"-")</f>
        <v>-</v>
      </c>
      <c r="JP113" s="38" t="str">
        <f>IF($N113="○",VLOOKUP($C113&amp;"-"&amp;JP$4,'05市民生活実感調査'!$A$3:$BC$218,COLUMN('05市民生活実感調査'!$BC:$BC),FALSE),"-")</f>
        <v>-</v>
      </c>
      <c r="JQ113" s="38" t="str">
        <f>IF($O113="○",VLOOKUP($C113&amp;"-"&amp;JQ$4,'05市民生活実感調査'!$A$3:$BC$218,COLUMN('05市民生活実感調査'!$BC:$BC),FALSE),"-")</f>
        <v>-</v>
      </c>
      <c r="JR113" s="38" t="str">
        <f>IF($P113="○",VLOOKUP($C113&amp;"-"&amp;JR$4,'05市民生活実感調査'!$A$3:$BC$218,COLUMN('05市民生活実感調査'!$BC:$BC),FALSE),"-")</f>
        <v>-</v>
      </c>
      <c r="JS113" s="38" t="str">
        <f>IF($Q113="○",VLOOKUP($C113&amp;"-"&amp;JS$4,'05市民生活実感調査'!$A$3:$BC$218,COLUMN('05市民生活実感調査'!$BC:$BC),FALSE),"-")</f>
        <v>-</v>
      </c>
      <c r="JT113" s="38" t="str">
        <f>IF($R113="○",VLOOKUP($C113&amp;"-"&amp;JT$4,'05市民生活実感調査'!$A$3:$BC$218,COLUMN('05市民生活実感調査'!$BC:$BC),FALSE),"-")</f>
        <v>-</v>
      </c>
      <c r="JU113" s="109" t="e">
        <f t="shared" si="394"/>
        <v>#DIV/0!</v>
      </c>
      <c r="JV113" s="37" t="str">
        <f t="shared" si="395"/>
        <v/>
      </c>
      <c r="JW113" s="38" t="str">
        <f t="shared" si="355"/>
        <v/>
      </c>
      <c r="JX113" s="38" t="str">
        <f t="shared" si="356"/>
        <v/>
      </c>
      <c r="JY113" s="38" t="str">
        <f t="shared" si="357"/>
        <v/>
      </c>
      <c r="JZ113" s="38" t="str">
        <f t="shared" si="358"/>
        <v/>
      </c>
      <c r="KA113" s="38" t="str">
        <f t="shared" si="359"/>
        <v/>
      </c>
      <c r="KB113" s="38" t="str">
        <f t="shared" si="360"/>
        <v/>
      </c>
      <c r="KC113" s="38" t="str">
        <f t="shared" si="361"/>
        <v/>
      </c>
      <c r="KD113" s="41" t="e">
        <f t="shared" si="396"/>
        <v>#DIV/0!</v>
      </c>
      <c r="KE113" s="13" t="str">
        <f t="shared" si="397"/>
        <v>客観指標</v>
      </c>
      <c r="KF113" s="5" t="str">
        <f t="shared" si="398"/>
        <v>河川管理施設の計画的で持続可能な維持管理を進めており，たとえ実際に洪水が起きず，市民が浸水被害の発生を実感しなくとも，行政の責任において遂行すべき取組であるため，客観指標評価を重視する。</v>
      </c>
      <c r="KG113" s="108" t="e">
        <f>VLOOKUP(IR113&amp;JU113&amp;KE113,プルダウン!$AC$2:$AD$51,2,FALSE)</f>
        <v>#DIV/0!</v>
      </c>
      <c r="KH113" s="12" t="e">
        <f>VLOOKUP(KG113,プルダウン!$A$1:$B$6,2,FALSE)</f>
        <v>#DIV/0!</v>
      </c>
      <c r="KI113" s="11"/>
      <c r="KJ113" s="12"/>
      <c r="KK113" s="22" t="s">
        <v>81</v>
      </c>
      <c r="KL113" s="5"/>
    </row>
    <row r="114" spans="1:298" ht="253.5" customHeight="1">
      <c r="A114" s="18">
        <v>2703</v>
      </c>
      <c r="B114" s="5" t="s">
        <v>268</v>
      </c>
      <c r="C114" s="47">
        <f t="shared" si="439"/>
        <v>27</v>
      </c>
      <c r="D114" s="12" t="str">
        <f>IFERROR(VLOOKUP(C114,プルダウン!$L$2:$M$28,2,FALSE),"-")</f>
        <v>くらしの水</v>
      </c>
      <c r="E114" s="5"/>
      <c r="F114" s="11" t="s">
        <v>2139</v>
      </c>
      <c r="G114" s="20"/>
      <c r="H114" s="11" t="s">
        <v>2123</v>
      </c>
      <c r="I114" s="20" t="s">
        <v>2512</v>
      </c>
      <c r="J114" s="5"/>
      <c r="K114" s="42" t="s">
        <v>85</v>
      </c>
      <c r="L114" s="43" t="s">
        <v>392</v>
      </c>
      <c r="M114" s="43" t="s">
        <v>85</v>
      </c>
      <c r="N114" s="43" t="s">
        <v>85</v>
      </c>
      <c r="O114" s="43" t="s">
        <v>85</v>
      </c>
      <c r="P114" s="43" t="s">
        <v>85</v>
      </c>
      <c r="Q114" s="43" t="s">
        <v>85</v>
      </c>
      <c r="R114" s="41" t="s">
        <v>85</v>
      </c>
      <c r="S114" s="546" t="str">
        <f>VLOOKUP($A114&amp;"-"&amp;S$4,'04施策の客観指標'!$A$4:$AU$1029,COLUMN('04施策の客観指標'!$AP:$AP),FALSE)</f>
        <v>a</v>
      </c>
      <c r="T114" s="528" t="str">
        <f>VLOOKUP($A114&amp;"-"&amp;T$4,'04施策の客観指標'!$A$4:$AU$1029,COLUMN('04施策の客観指標'!$AP:$AP),FALSE)</f>
        <v>a</v>
      </c>
      <c r="U114" s="528" t="str">
        <f>VLOOKUP($A114&amp;"-"&amp;U$4,'04施策の客観指標'!$A$4:$AU$1029,COLUMN('04施策の客観指標'!$AP:$AP),FALSE)</f>
        <v>-</v>
      </c>
      <c r="V114" s="528" t="str">
        <f>VLOOKUP($A114&amp;"-"&amp;V$4,'04施策の客観指標'!$A$4:$AU$1029,COLUMN('04施策の客観指標'!$AP:$AP),FALSE)</f>
        <v>-</v>
      </c>
      <c r="W114" s="528" t="str">
        <f>VLOOKUP($A114&amp;"-"&amp;W$4,'04施策の客観指標'!$A$4:$AU$1029,COLUMN('04施策の客観指標'!$AP:$AP),FALSE)</f>
        <v>-</v>
      </c>
      <c r="X114" s="528" t="str">
        <f>VLOOKUP($A114&amp;"-"&amp;X$4,'04施策の客観指標'!$A$4:$AU$1029,COLUMN('04施策の客観指標'!$AP:$AP),FALSE)</f>
        <v>-</v>
      </c>
      <c r="Y114" s="528" t="str">
        <f>VLOOKUP($A114&amp;"-"&amp;Y$4,'04施策の客観指標'!$A$4:$AU$1029,COLUMN('04施策の客観指標'!$AP:$AP),FALSE)</f>
        <v>-</v>
      </c>
      <c r="Z114" s="528" t="str">
        <f>VLOOKUP($A114&amp;"-"&amp;Z$4,'04施策の客観指標'!$A$4:$AU$1029,COLUMN('04施策の客観指標'!$AP:$AP),FALSE)</f>
        <v>-</v>
      </c>
      <c r="AA114" s="529" t="str">
        <f>VLOOKUP($A114&amp;"-"&amp;AA$4,'04施策の客観指標'!$A$4:$AU$1029,COLUMN('04施策の客観指標'!$AP:$AP),FALSE)</f>
        <v>-</v>
      </c>
      <c r="AB114" s="547" t="str">
        <f t="shared" si="520"/>
        <v>a</v>
      </c>
      <c r="AC114" s="252">
        <f>VLOOKUP($A114&amp;"-"&amp;S$4,'04施策の客観指標'!$A$4:$AU$1029,COLUMN('04施策の客観指標'!$AU:$AU),FALSE)</f>
        <v>1</v>
      </c>
      <c r="AD114" s="38">
        <f>VLOOKUP($A114&amp;"-"&amp;T$4,'04施策の客観指標'!$A$4:$AU$1029,COLUMN('04施策の客観指標'!$AU:$AU),FALSE)</f>
        <v>1</v>
      </c>
      <c r="AE114" s="38" t="str">
        <f>VLOOKUP($A114&amp;"-"&amp;U$4,'04施策の客観指標'!$A$4:$AU$1029,COLUMN('04施策の客観指標'!$AU:$AU),FALSE)</f>
        <v>-</v>
      </c>
      <c r="AF114" s="38" t="str">
        <f>VLOOKUP($A114&amp;"-"&amp;V$4,'04施策の客観指標'!$A$4:$AU$1029,COLUMN('04施策の客観指標'!$AU:$AU),FALSE)</f>
        <v>-</v>
      </c>
      <c r="AG114" s="38" t="str">
        <f>VLOOKUP($A114&amp;"-"&amp;W$4,'04施策の客観指標'!$A$4:$AU$1029,COLUMN('04施策の客観指標'!$AU:$AU),FALSE)</f>
        <v>-</v>
      </c>
      <c r="AH114" s="38" t="str">
        <f>VLOOKUP($A114&amp;"-"&amp;X$4,'04施策の客観指標'!$A$4:$AU$1029,COLUMN('04施策の客観指標'!$AU:$AU),FALSE)</f>
        <v>-</v>
      </c>
      <c r="AI114" s="38" t="str">
        <f>VLOOKUP($A114&amp;"-"&amp;Y$4,'04施策の客観指標'!$A$4:$AU$1029,COLUMN('04施策の客観指標'!$AU:$AU),FALSE)</f>
        <v>-</v>
      </c>
      <c r="AJ114" s="38" t="str">
        <f>VLOOKUP($A114&amp;"-"&amp;Z$4,'04施策の客観指標'!$A$4:$AU$1029,COLUMN('04施策の客観指標'!$AU:$AU),FALSE)</f>
        <v>-</v>
      </c>
      <c r="AK114" s="38" t="str">
        <f>VLOOKUP($A114&amp;"-"&amp;AA$4,'04施策の客観指標'!$A$4:$AU$1029,COLUMN('04施策の客観指標'!$AU:$AU),FALSE)</f>
        <v>-</v>
      </c>
      <c r="AL114" s="82">
        <f t="shared" si="521"/>
        <v>2</v>
      </c>
      <c r="AM114" s="37">
        <f t="shared" si="441"/>
        <v>4</v>
      </c>
      <c r="AN114" s="38">
        <f t="shared" si="442"/>
        <v>4</v>
      </c>
      <c r="AO114" s="38" t="str">
        <f t="shared" si="443"/>
        <v/>
      </c>
      <c r="AP114" s="38" t="str">
        <f t="shared" si="444"/>
        <v/>
      </c>
      <c r="AQ114" s="38" t="str">
        <f t="shared" si="445"/>
        <v/>
      </c>
      <c r="AR114" s="38" t="str">
        <f t="shared" si="446"/>
        <v/>
      </c>
      <c r="AS114" s="38" t="str">
        <f t="shared" si="447"/>
        <v/>
      </c>
      <c r="AT114" s="38" t="str">
        <f t="shared" si="448"/>
        <v/>
      </c>
      <c r="AU114" s="253" t="str">
        <f t="shared" si="449"/>
        <v/>
      </c>
      <c r="AV114" s="81">
        <f t="shared" si="479"/>
        <v>1</v>
      </c>
      <c r="AW114" s="583" t="str">
        <f>IF($K114="○",VLOOKUP($C114&amp;"-"&amp;AW$4,'[21]05市民生活実感調査'!$A$3:$BC$218,COLUMN('[21]05市民生活実感調査'!$O:$O),FALSE),"-")</f>
        <v>-</v>
      </c>
      <c r="AX114" s="535" t="str">
        <f>IF($L114="○",VLOOKUP($C114&amp;"-"&amp;AX$4,'[21]05市民生活実感調査'!$A$3:$BC$218,COLUMN('[21]05市民生活実感調査'!$O:$O),FALSE),"-")</f>
        <v>a</v>
      </c>
      <c r="AY114" s="535" t="str">
        <f>IF($M114="○",VLOOKUP($C114&amp;"-"&amp;AY$4,'[21]05市民生活実感調査'!$A$3:$BC$218,COLUMN('[21]05市民生活実感調査'!$O:$O),FALSE),"-")</f>
        <v>-</v>
      </c>
      <c r="AZ114" s="535" t="str">
        <f>IF($N114="○",VLOOKUP($C114&amp;"-"&amp;AZ$4,'[21]05市民生活実感調査'!$A$3:$BC$218,COLUMN('[21]05市民生活実感調査'!$O:$O),FALSE),"-")</f>
        <v>-</v>
      </c>
      <c r="BA114" s="535" t="str">
        <f>IF($O114="○",VLOOKUP($C114&amp;"-"&amp;BA$4,'[21]05市民生活実感調査'!$A$3:$BC$218,COLUMN('[21]05市民生活実感調査'!$O:$O),FALSE),"-")</f>
        <v>-</v>
      </c>
      <c r="BB114" s="535" t="str">
        <f>IF($P114="○",VLOOKUP($C114&amp;"-"&amp;BB$4,'[21]05市民生活実感調査'!$A$3:$BC$218,COLUMN('[21]05市民生活実感調査'!$O:$O),FALSE),"-")</f>
        <v>-</v>
      </c>
      <c r="BC114" s="535" t="str">
        <f>IF($Q114="○",VLOOKUP($C114&amp;"-"&amp;BC$4,'[21]05市民生活実感調査'!$A$3:$BC$218,COLUMN('[21]05市民生活実感調査'!$O:$O),FALSE),"-")</f>
        <v>-</v>
      </c>
      <c r="BD114" s="535" t="str">
        <f>IF($R114="○",VLOOKUP($C114&amp;"-"&amp;BD$4,'[21]05市民生活実感調査'!$A$3:$BC$218,COLUMN('[21]05市民生活実感調査'!$O:$O),FALSE),"-")</f>
        <v>-</v>
      </c>
      <c r="BE114" s="536" t="str">
        <f t="shared" ref="BE114:BE118" si="522">IF(BN114&gt;=0.8,"a",IF(BN114&gt;=0.6,"b",IF(BN114&gt;=0.4,"c",IF(BN114&gt;=0.2,"d",IF(BN114&lt;0.2,"e")))))</f>
        <v>a</v>
      </c>
      <c r="BF114" s="37" t="str">
        <f t="shared" si="450"/>
        <v/>
      </c>
      <c r="BG114" s="38">
        <f t="shared" si="451"/>
        <v>4</v>
      </c>
      <c r="BH114" s="38" t="str">
        <f t="shared" si="452"/>
        <v/>
      </c>
      <c r="BI114" s="38" t="str">
        <f t="shared" si="453"/>
        <v/>
      </c>
      <c r="BJ114" s="38" t="str">
        <f t="shared" si="454"/>
        <v/>
      </c>
      <c r="BK114" s="38" t="str">
        <f t="shared" si="455"/>
        <v/>
      </c>
      <c r="BL114" s="38" t="str">
        <f t="shared" si="456"/>
        <v/>
      </c>
      <c r="BM114" s="38" t="str">
        <f t="shared" si="457"/>
        <v/>
      </c>
      <c r="BN114" s="41">
        <f t="shared" si="458"/>
        <v>1</v>
      </c>
      <c r="BO114" s="275" t="s">
        <v>124</v>
      </c>
      <c r="BP114" s="161" t="s">
        <v>2246</v>
      </c>
      <c r="BQ114" s="586" t="str">
        <f>VLOOKUP(AB114&amp;BE114&amp;BO114,[21]プルダウン!$AC$2:$AD$51,2,FALSE)</f>
        <v>A</v>
      </c>
      <c r="BR114" s="587" t="str">
        <f>VLOOKUP(BQ114,[21]プルダウン!$A$1:$B$6,2,FALSE)</f>
        <v>政策の目的が十分に達成されている</v>
      </c>
      <c r="BS114" s="11"/>
      <c r="BT114" s="20"/>
      <c r="BU114" s="149" t="s">
        <v>2263</v>
      </c>
      <c r="BV114" s="330" t="s">
        <v>2736</v>
      </c>
      <c r="BW114" s="115" t="str">
        <f>VLOOKUP($A114&amp;"-"&amp;BW$4,'04施策の客観指標'!$A$4:$AU$1029,COLUMN('04施策の客観指標'!$AQ:$AQ),FALSE)</f>
        <v>-</v>
      </c>
      <c r="BX114" s="7" t="str">
        <f>VLOOKUP($A114&amp;"-"&amp;BX$4,'04施策の客観指標'!$A$4:$AU$1029,COLUMN('04施策の客観指標'!$AQ:$AQ),FALSE)</f>
        <v>-</v>
      </c>
      <c r="BY114" s="7" t="str">
        <f>VLOOKUP($A114&amp;"-"&amp;BY$4,'04施策の客観指標'!$A$4:$AU$1029,COLUMN('04施策の客観指標'!$AQ:$AQ),FALSE)</f>
        <v>-</v>
      </c>
      <c r="BZ114" s="7" t="str">
        <f>VLOOKUP($A114&amp;"-"&amp;BZ$4,'04施策の客観指標'!$A$4:$AU$1029,COLUMN('04施策の客観指標'!$AQ:$AQ),FALSE)</f>
        <v>-</v>
      </c>
      <c r="CA114" s="7" t="str">
        <f>VLOOKUP($A114&amp;"-"&amp;CA$4,'04施策の客観指標'!$A$4:$AU$1029,COLUMN('04施策の客観指標'!$AQ:$AQ),FALSE)</f>
        <v>-</v>
      </c>
      <c r="CB114" s="7" t="str">
        <f>VLOOKUP($A114&amp;"-"&amp;CB$4,'04施策の客観指標'!$A$4:$AU$1029,COLUMN('04施策の客観指標'!$AQ:$AQ),FALSE)</f>
        <v>-</v>
      </c>
      <c r="CC114" s="7" t="str">
        <f>VLOOKUP($A114&amp;"-"&amp;CC$4,'04施策の客観指標'!$A$4:$AU$1029,COLUMN('04施策の客観指標'!$AQ:$AQ),FALSE)</f>
        <v>-</v>
      </c>
      <c r="CD114" s="7" t="str">
        <f>VLOOKUP($A114&amp;"-"&amp;CD$4,'04施策の客観指標'!$A$4:$AU$1029,COLUMN('04施策の客観指標'!$AQ:$AQ),FALSE)</f>
        <v>-</v>
      </c>
      <c r="CE114" s="7" t="str">
        <f>VLOOKUP($A114&amp;"-"&amp;CE$4,'04施策の客観指標'!$A$4:$AU$1029,COLUMN('04施策の客観指標'!$AQ:$AQ),FALSE)</f>
        <v>-</v>
      </c>
      <c r="CF114" s="109" t="str">
        <f t="shared" si="364"/>
        <v>e</v>
      </c>
      <c r="CG114" s="37">
        <f>VLOOKUP($A114&amp;"-"&amp;BW$4,'04施策の客観指標'!$A$4:$AU$1029,COLUMN('04施策の客観指標'!$AU:$AU),FALSE)</f>
        <v>1</v>
      </c>
      <c r="CH114" s="38">
        <f>VLOOKUP($A114&amp;"-"&amp;BX$4,'04施策の客観指標'!$A$4:$AU$1029,COLUMN('04施策の客観指標'!$AU:$AU),FALSE)</f>
        <v>1</v>
      </c>
      <c r="CI114" s="38" t="str">
        <f>VLOOKUP($A114&amp;"-"&amp;BY$4,'04施策の客観指標'!$A$4:$AU$1029,COLUMN('04施策の客観指標'!$AU:$AU),FALSE)</f>
        <v>-</v>
      </c>
      <c r="CJ114" s="38" t="str">
        <f>VLOOKUP($A114&amp;"-"&amp;BZ$4,'04施策の客観指標'!$A$4:$AU$1029,COLUMN('04施策の客観指標'!$AU:$AU),FALSE)</f>
        <v>-</v>
      </c>
      <c r="CK114" s="38" t="str">
        <f>VLOOKUP($A114&amp;"-"&amp;CA$4,'04施策の客観指標'!$A$4:$AU$1029,COLUMN('04施策の客観指標'!$AU:$AU),FALSE)</f>
        <v>-</v>
      </c>
      <c r="CL114" s="38" t="str">
        <f>VLOOKUP($A114&amp;"-"&amp;CB$4,'04施策の客観指標'!$A$4:$AU$1029,COLUMN('04施策の客観指標'!$AU:$AU),FALSE)</f>
        <v>-</v>
      </c>
      <c r="CM114" s="38" t="str">
        <f>VLOOKUP($A114&amp;"-"&amp;CC$4,'04施策の客観指標'!$A$4:$AU$1029,COLUMN('04施策の客観指標'!$AU:$AU),FALSE)</f>
        <v>-</v>
      </c>
      <c r="CN114" s="38" t="str">
        <f>VLOOKUP($A114&amp;"-"&amp;CD$4,'04施策の客観指標'!$A$4:$AU$1029,COLUMN('04施策の客観指標'!$AU:$AU),FALSE)</f>
        <v>-</v>
      </c>
      <c r="CO114" s="38" t="str">
        <f>VLOOKUP($A114&amp;"-"&amp;CE$4,'04施策の客観指標'!$A$4:$AU$1029,COLUMN('04施策の客観指標'!$AU:$AU),FALSE)</f>
        <v>-</v>
      </c>
      <c r="CP114" s="82">
        <f t="shared" si="365"/>
        <v>2</v>
      </c>
      <c r="CQ114" s="37" t="str">
        <f t="shared" si="301"/>
        <v/>
      </c>
      <c r="CR114" s="38" t="str">
        <f t="shared" si="302"/>
        <v/>
      </c>
      <c r="CS114" s="38" t="str">
        <f t="shared" si="303"/>
        <v/>
      </c>
      <c r="CT114" s="38" t="str">
        <f t="shared" si="304"/>
        <v/>
      </c>
      <c r="CU114" s="38" t="str">
        <f t="shared" si="305"/>
        <v/>
      </c>
      <c r="CV114" s="38" t="str">
        <f t="shared" si="306"/>
        <v/>
      </c>
      <c r="CW114" s="38" t="str">
        <f t="shared" si="307"/>
        <v/>
      </c>
      <c r="CX114" s="38" t="str">
        <f t="shared" si="308"/>
        <v/>
      </c>
      <c r="CY114" s="38" t="str">
        <f t="shared" si="309"/>
        <v/>
      </c>
      <c r="CZ114" s="41">
        <f t="shared" si="366"/>
        <v>0</v>
      </c>
      <c r="DA114" s="37" t="str">
        <f>IF($K114="○",VLOOKUP($C114&amp;"-"&amp;DA$4,'05市民生活実感調査'!$A$3:$BC$218,COLUMN('05市民生活実感調査'!$Y:$Y),FALSE),"-")</f>
        <v>-</v>
      </c>
      <c r="DB114" s="38" t="str">
        <f>IF($L114="○",VLOOKUP($C114&amp;"-"&amp;DB$4,'05市民生活実感調査'!$A$3:$BC$218,COLUMN('05市民生活実感調査'!$Y:$Y),FALSE),"-")</f>
        <v>-</v>
      </c>
      <c r="DC114" s="38" t="str">
        <f>IF($M114="○",VLOOKUP($C114&amp;"-"&amp;DC$4,'05市民生活実感調査'!$A$3:$BC$218,COLUMN('05市民生活実感調査'!$Y:$Y),FALSE),"-")</f>
        <v>-</v>
      </c>
      <c r="DD114" s="38" t="str">
        <f>IF($N114="○",VLOOKUP($C114&amp;"-"&amp;DD$4,'05市民生活実感調査'!$A$3:$BC$218,COLUMN('05市民生活実感調査'!$Y:$Y),FALSE),"-")</f>
        <v>-</v>
      </c>
      <c r="DE114" s="38" t="str">
        <f>IF($O114="○",VLOOKUP($C114&amp;"-"&amp;DE$4,'05市民生活実感調査'!$A$3:$BC$218,COLUMN('05市民生活実感調査'!$Y:$Y),FALSE),"-")</f>
        <v>-</v>
      </c>
      <c r="DF114" s="38" t="str">
        <f>IF($P114="○",VLOOKUP($C114&amp;"-"&amp;DF$4,'05市民生活実感調査'!$A$3:$BC$218,COLUMN('05市民生活実感調査'!$Y:$Y),FALSE),"-")</f>
        <v>-</v>
      </c>
      <c r="DG114" s="38" t="str">
        <f>IF($Q114="○",VLOOKUP($C114&amp;"-"&amp;DG$4,'05市民生活実感調査'!$A$3:$BC$218,COLUMN('05市民生活実感調査'!$Y:$Y),FALSE),"-")</f>
        <v>-</v>
      </c>
      <c r="DH114" s="38" t="str">
        <f>IF($R114="○",VLOOKUP($C114&amp;"-"&amp;DH$4,'05市民生活実感調査'!$A$3:$BC$218,COLUMN('05市民生活実感調査'!$Y:$Y),FALSE),"-")</f>
        <v>-</v>
      </c>
      <c r="DI114" s="109" t="e">
        <f t="shared" si="367"/>
        <v>#DIV/0!</v>
      </c>
      <c r="DJ114" s="37" t="str">
        <f t="shared" si="368"/>
        <v/>
      </c>
      <c r="DK114" s="38" t="str">
        <f t="shared" si="310"/>
        <v/>
      </c>
      <c r="DL114" s="38" t="str">
        <f t="shared" si="311"/>
        <v/>
      </c>
      <c r="DM114" s="38" t="str">
        <f t="shared" si="312"/>
        <v/>
      </c>
      <c r="DN114" s="38" t="str">
        <f t="shared" si="313"/>
        <v/>
      </c>
      <c r="DO114" s="38" t="str">
        <f t="shared" si="314"/>
        <v/>
      </c>
      <c r="DP114" s="38" t="str">
        <f t="shared" si="315"/>
        <v/>
      </c>
      <c r="DQ114" s="38" t="str">
        <f t="shared" si="316"/>
        <v/>
      </c>
      <c r="DR114" s="41" t="e">
        <f t="shared" si="369"/>
        <v>#DIV/0!</v>
      </c>
      <c r="DS114" s="13" t="str">
        <f t="shared" si="370"/>
        <v>客観指標</v>
      </c>
      <c r="DT114" s="5" t="str">
        <f t="shared" si="371"/>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DU114" s="108" t="e">
        <f>VLOOKUP(CF114&amp;DI114&amp;DS114,プルダウン!$AC$2:$AD$51,2,FALSE)</f>
        <v>#DIV/0!</v>
      </c>
      <c r="DV114" s="12" t="e">
        <f>VLOOKUP(DU114,プルダウン!$A$1:$B$6,2,FALSE)</f>
        <v>#DIV/0!</v>
      </c>
      <c r="DW114" s="11"/>
      <c r="DX114" s="12"/>
      <c r="DY114" s="22" t="s">
        <v>81</v>
      </c>
      <c r="DZ114" s="116"/>
      <c r="EA114" s="115" t="str">
        <f>VLOOKUP($A114&amp;"-"&amp;EA$4,'04施策の客観指標'!$A$4:$AU$1029,COLUMN('04施策の客観指標'!$AR:$AR),FALSE)</f>
        <v>-</v>
      </c>
      <c r="EB114" s="7" t="str">
        <f>VLOOKUP($A114&amp;"-"&amp;EB$4,'04施策の客観指標'!$A$4:$AU$1029,COLUMN('04施策の客観指標'!$AR:$AR),FALSE)</f>
        <v>-</v>
      </c>
      <c r="EC114" s="7" t="str">
        <f>VLOOKUP($A114&amp;"-"&amp;EC$4,'04施策の客観指標'!$A$4:$AU$1029,COLUMN('04施策の客観指標'!$AR:$AR),FALSE)</f>
        <v>-</v>
      </c>
      <c r="ED114" s="7" t="str">
        <f>VLOOKUP($A114&amp;"-"&amp;ED$4,'04施策の客観指標'!$A$4:$AU$1029,COLUMN('04施策の客観指標'!$AR:$AR),FALSE)</f>
        <v>-</v>
      </c>
      <c r="EE114" s="7" t="str">
        <f>VLOOKUP($A114&amp;"-"&amp;EE$4,'04施策の客観指標'!$A$4:$AU$1029,COLUMN('04施策の客観指標'!$AR:$AR),FALSE)</f>
        <v>-</v>
      </c>
      <c r="EF114" s="7" t="str">
        <f>VLOOKUP($A114&amp;"-"&amp;EF$4,'04施策の客観指標'!$A$4:$AU$1029,COLUMN('04施策の客観指標'!$AR:$AR),FALSE)</f>
        <v>-</v>
      </c>
      <c r="EG114" s="7" t="str">
        <f>VLOOKUP($A114&amp;"-"&amp;EG$4,'04施策の客観指標'!$A$4:$AU$1029,COLUMN('04施策の客観指標'!$AR:$AR),FALSE)</f>
        <v>-</v>
      </c>
      <c r="EH114" s="7" t="str">
        <f>VLOOKUP($A114&amp;"-"&amp;EH$4,'04施策の客観指標'!$A$4:$AU$1029,COLUMN('04施策の客観指標'!$AR:$AR),FALSE)</f>
        <v>-</v>
      </c>
      <c r="EI114" s="7" t="str">
        <f>VLOOKUP($A114&amp;"-"&amp;EI$4,'04施策の客観指標'!$A$4:$AU$1029,COLUMN('04施策の客観指標'!$AR:$AR),FALSE)</f>
        <v>-</v>
      </c>
      <c r="EJ114" s="109" t="str">
        <f t="shared" si="372"/>
        <v>e</v>
      </c>
      <c r="EK114" s="37">
        <f>VLOOKUP($A114&amp;"-"&amp;EA$4,'04施策の客観指標'!$A$4:$AU$1029,COLUMN('04施策の客観指標'!$AU:$AU),FALSE)</f>
        <v>1</v>
      </c>
      <c r="EL114" s="38">
        <f>VLOOKUP($A114&amp;"-"&amp;EB$4,'04施策の客観指標'!$A$4:$AU$1029,COLUMN('04施策の客観指標'!$AU:$AU),FALSE)</f>
        <v>1</v>
      </c>
      <c r="EM114" s="38" t="str">
        <f>VLOOKUP($A114&amp;"-"&amp;EC$4,'04施策の客観指標'!$A$4:$AU$1029,COLUMN('04施策の客観指標'!$AU:$AU),FALSE)</f>
        <v>-</v>
      </c>
      <c r="EN114" s="38" t="str">
        <f>VLOOKUP($A114&amp;"-"&amp;ED$4,'04施策の客観指標'!$A$4:$AU$1029,COLUMN('04施策の客観指標'!$AU:$AU),FALSE)</f>
        <v>-</v>
      </c>
      <c r="EO114" s="38" t="str">
        <f>VLOOKUP($A114&amp;"-"&amp;EE$4,'04施策の客観指標'!$A$4:$AU$1029,COLUMN('04施策の客観指標'!$AU:$AU),FALSE)</f>
        <v>-</v>
      </c>
      <c r="EP114" s="38" t="str">
        <f>VLOOKUP($A114&amp;"-"&amp;EF$4,'04施策の客観指標'!$A$4:$AU$1029,COLUMN('04施策の客観指標'!$AU:$AU),FALSE)</f>
        <v>-</v>
      </c>
      <c r="EQ114" s="38" t="str">
        <f>VLOOKUP($A114&amp;"-"&amp;EG$4,'04施策の客観指標'!$A$4:$AU$1029,COLUMN('04施策の客観指標'!$AU:$AU),FALSE)</f>
        <v>-</v>
      </c>
      <c r="ER114" s="38" t="str">
        <f>VLOOKUP($A114&amp;"-"&amp;EH$4,'04施策の客観指標'!$A$4:$AU$1029,COLUMN('04施策の客観指標'!$AU:$AU),FALSE)</f>
        <v>-</v>
      </c>
      <c r="ES114" s="38" t="str">
        <f>VLOOKUP($A114&amp;"-"&amp;EI$4,'04施策の客観指標'!$A$4:$AU$1029,COLUMN('04施策の客観指標'!$AU:$AU),FALSE)</f>
        <v>-</v>
      </c>
      <c r="ET114" s="82">
        <f t="shared" si="373"/>
        <v>2</v>
      </c>
      <c r="EU114" s="37" t="str">
        <f t="shared" si="374"/>
        <v/>
      </c>
      <c r="EV114" s="38" t="str">
        <f t="shared" si="317"/>
        <v/>
      </c>
      <c r="EW114" s="38" t="str">
        <f t="shared" si="318"/>
        <v/>
      </c>
      <c r="EX114" s="38" t="str">
        <f t="shared" si="319"/>
        <v/>
      </c>
      <c r="EY114" s="38" t="str">
        <f t="shared" si="320"/>
        <v/>
      </c>
      <c r="EZ114" s="38" t="str">
        <f t="shared" si="321"/>
        <v/>
      </c>
      <c r="FA114" s="38" t="str">
        <f t="shared" si="322"/>
        <v/>
      </c>
      <c r="FB114" s="38" t="str">
        <f t="shared" si="323"/>
        <v/>
      </c>
      <c r="FC114" s="38" t="str">
        <f t="shared" si="324"/>
        <v/>
      </c>
      <c r="FD114" s="41">
        <f t="shared" si="375"/>
        <v>0</v>
      </c>
      <c r="FE114" s="37" t="str">
        <f>IF($K114="○",VLOOKUP($C114&amp;"-"&amp;FE$4,'05市民生活実感調査'!$A$3:$BC$218,COLUMN('05市民生活実感調査'!$AI:$AI),FALSE),"-")</f>
        <v>-</v>
      </c>
      <c r="FF114" s="38" t="str">
        <f>IF($L114="○",VLOOKUP($C114&amp;"-"&amp;FF$4,'05市民生活実感調査'!$A$3:$BC$218,COLUMN('05市民生活実感調査'!$AI:$AI),FALSE),"-")</f>
        <v>-</v>
      </c>
      <c r="FG114" s="38" t="str">
        <f>IF($M114="○",VLOOKUP($C114&amp;"-"&amp;FG$4,'05市民生活実感調査'!$A$3:$BC$218,COLUMN('05市民生活実感調査'!$AI:$AI),FALSE),"-")</f>
        <v>-</v>
      </c>
      <c r="FH114" s="38" t="str">
        <f>IF($N114="○",VLOOKUP($C114&amp;"-"&amp;FH$4,'05市民生活実感調査'!$A$3:$BC$218,COLUMN('05市民生活実感調査'!$AI:$AI),FALSE),"-")</f>
        <v>-</v>
      </c>
      <c r="FI114" s="38" t="str">
        <f>IF($O114="○",VLOOKUP($C114&amp;"-"&amp;FI$4,'05市民生活実感調査'!$A$3:$BC$218,COLUMN('05市民生活実感調査'!$AI:$AI),FALSE),"-")</f>
        <v>-</v>
      </c>
      <c r="FJ114" s="38" t="str">
        <f>IF($P114="○",VLOOKUP($C114&amp;"-"&amp;FJ$4,'05市民生活実感調査'!$A$3:$BC$218,COLUMN('05市民生活実感調査'!$AI:$AI),FALSE),"-")</f>
        <v>-</v>
      </c>
      <c r="FK114" s="38" t="str">
        <f>IF($Q114="○",VLOOKUP($C114&amp;"-"&amp;FK$4,'05市民生活実感調査'!$A$3:$BC$218,COLUMN('05市民生活実感調査'!$AI:$AI),FALSE),"-")</f>
        <v>-</v>
      </c>
      <c r="FL114" s="38" t="str">
        <f>IF($R114="○",VLOOKUP($C114&amp;"-"&amp;FL$4,'05市民生活実感調査'!$A$3:$BC$218,COLUMN('05市民生活実感調査'!$AI:$AI),FALSE),"-")</f>
        <v>-</v>
      </c>
      <c r="FM114" s="109" t="e">
        <f t="shared" si="376"/>
        <v>#DIV/0!</v>
      </c>
      <c r="FN114" s="37" t="str">
        <f t="shared" si="377"/>
        <v/>
      </c>
      <c r="FO114" s="38" t="str">
        <f t="shared" si="325"/>
        <v/>
      </c>
      <c r="FP114" s="38" t="str">
        <f t="shared" si="326"/>
        <v/>
      </c>
      <c r="FQ114" s="38" t="str">
        <f t="shared" si="327"/>
        <v/>
      </c>
      <c r="FR114" s="38" t="str">
        <f t="shared" si="328"/>
        <v/>
      </c>
      <c r="FS114" s="38" t="str">
        <f t="shared" si="329"/>
        <v/>
      </c>
      <c r="FT114" s="38" t="str">
        <f t="shared" si="330"/>
        <v/>
      </c>
      <c r="FU114" s="38" t="str">
        <f t="shared" si="331"/>
        <v/>
      </c>
      <c r="FV114" s="41" t="e">
        <f t="shared" si="378"/>
        <v>#DIV/0!</v>
      </c>
      <c r="FW114" s="13" t="str">
        <f t="shared" si="379"/>
        <v>客観指標</v>
      </c>
      <c r="FX114" s="5" t="str">
        <f t="shared" si="380"/>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FY114" s="108" t="e">
        <f>VLOOKUP(EJ114&amp;FM114&amp;FW114,プルダウン!$AC$2:$AD$51,2,FALSE)</f>
        <v>#DIV/0!</v>
      </c>
      <c r="FZ114" s="12" t="e">
        <f>VLOOKUP(FY114,プルダウン!$A$1:$B$6,2,FALSE)</f>
        <v>#DIV/0!</v>
      </c>
      <c r="GA114" s="11"/>
      <c r="GB114" s="12"/>
      <c r="GC114" s="22" t="s">
        <v>81</v>
      </c>
      <c r="GD114" s="116"/>
      <c r="GE114" s="115" t="str">
        <f>VLOOKUP($A114&amp;"-"&amp;GE$4,'04施策の客観指標'!$A$4:$AU$1029,COLUMN('04施策の客観指標'!$AS:$AS),FALSE)</f>
        <v>-</v>
      </c>
      <c r="GF114" s="7" t="str">
        <f>VLOOKUP($A114&amp;"-"&amp;GF$4,'04施策の客観指標'!$A$4:$AU$1029,COLUMN('04施策の客観指標'!$AS:$AS),FALSE)</f>
        <v>-</v>
      </c>
      <c r="GG114" s="7" t="str">
        <f>VLOOKUP($A114&amp;"-"&amp;GG$4,'04施策の客観指標'!$A$4:$AU$1029,COLUMN('04施策の客観指標'!$AS:$AS),FALSE)</f>
        <v>-</v>
      </c>
      <c r="GH114" s="7" t="str">
        <f>VLOOKUP($A114&amp;"-"&amp;GH$4,'04施策の客観指標'!$A$4:$AU$1029,COLUMN('04施策の客観指標'!$AS:$AS),FALSE)</f>
        <v>-</v>
      </c>
      <c r="GI114" s="7" t="str">
        <f>VLOOKUP($A114&amp;"-"&amp;GI$4,'04施策の客観指標'!$A$4:$AU$1029,COLUMN('04施策の客観指標'!$AS:$AS),FALSE)</f>
        <v>-</v>
      </c>
      <c r="GJ114" s="7" t="str">
        <f>VLOOKUP($A114&amp;"-"&amp;GJ$4,'04施策の客観指標'!$A$4:$AU$1029,COLUMN('04施策の客観指標'!$AS:$AS),FALSE)</f>
        <v>-</v>
      </c>
      <c r="GK114" s="7" t="str">
        <f>VLOOKUP($A114&amp;"-"&amp;GK$4,'04施策の客観指標'!$A$4:$AU$1029,COLUMN('04施策の客観指標'!$AS:$AS),FALSE)</f>
        <v>-</v>
      </c>
      <c r="GL114" s="7" t="str">
        <f>VLOOKUP($A114&amp;"-"&amp;GL$4,'04施策の客観指標'!$A$4:$AU$1029,COLUMN('04施策の客観指標'!$AS:$AS),FALSE)</f>
        <v>-</v>
      </c>
      <c r="GM114" s="7" t="str">
        <f>VLOOKUP($A114&amp;"-"&amp;GM$4,'04施策の客観指標'!$A$4:$AU$1029,COLUMN('04施策の客観指標'!$AS:$AS),FALSE)</f>
        <v>-</v>
      </c>
      <c r="GN114" s="109" t="str">
        <f t="shared" si="381"/>
        <v>e</v>
      </c>
      <c r="GO114" s="37">
        <f>VLOOKUP($A114&amp;"-"&amp;GE$4,'04施策の客観指標'!$A$4:$AU$1029,COLUMN('04施策の客観指標'!$AU:$AU),FALSE)</f>
        <v>1</v>
      </c>
      <c r="GP114" s="38">
        <f>VLOOKUP($A114&amp;"-"&amp;GF$4,'04施策の客観指標'!$A$4:$AU$1029,COLUMN('04施策の客観指標'!$AU:$AU),FALSE)</f>
        <v>1</v>
      </c>
      <c r="GQ114" s="38" t="str">
        <f>VLOOKUP($A114&amp;"-"&amp;GG$4,'04施策の客観指標'!$A$4:$AU$1029,COLUMN('04施策の客観指標'!$AU:$AU),FALSE)</f>
        <v>-</v>
      </c>
      <c r="GR114" s="38" t="str">
        <f>VLOOKUP($A114&amp;"-"&amp;GH$4,'04施策の客観指標'!$A$4:$AU$1029,COLUMN('04施策の客観指標'!$AU:$AU),FALSE)</f>
        <v>-</v>
      </c>
      <c r="GS114" s="38" t="str">
        <f>VLOOKUP($A114&amp;"-"&amp;GI$4,'04施策の客観指標'!$A$4:$AU$1029,COLUMN('04施策の客観指標'!$AU:$AU),FALSE)</f>
        <v>-</v>
      </c>
      <c r="GT114" s="38" t="str">
        <f>VLOOKUP($A114&amp;"-"&amp;GJ$4,'04施策の客観指標'!$A$4:$AU$1029,COLUMN('04施策の客観指標'!$AU:$AU),FALSE)</f>
        <v>-</v>
      </c>
      <c r="GU114" s="38" t="str">
        <f>VLOOKUP($A114&amp;"-"&amp;GK$4,'04施策の客観指標'!$A$4:$AU$1029,COLUMN('04施策の客観指標'!$AU:$AU),FALSE)</f>
        <v>-</v>
      </c>
      <c r="GV114" s="38" t="str">
        <f>VLOOKUP($A114&amp;"-"&amp;GL$4,'04施策の客観指標'!$A$4:$AU$1029,COLUMN('04施策の客観指標'!$AU:$AU),FALSE)</f>
        <v>-</v>
      </c>
      <c r="GW114" s="38" t="str">
        <f>VLOOKUP($A114&amp;"-"&amp;GM$4,'04施策の客観指標'!$A$4:$AU$1029,COLUMN('04施策の客観指標'!$AU:$AU),FALSE)</f>
        <v>-</v>
      </c>
      <c r="GX114" s="82">
        <f t="shared" si="382"/>
        <v>2</v>
      </c>
      <c r="GY114" s="37" t="str">
        <f t="shared" si="383"/>
        <v/>
      </c>
      <c r="GZ114" s="38" t="str">
        <f t="shared" si="332"/>
        <v/>
      </c>
      <c r="HA114" s="38" t="str">
        <f t="shared" si="333"/>
        <v/>
      </c>
      <c r="HB114" s="38" t="str">
        <f t="shared" si="334"/>
        <v/>
      </c>
      <c r="HC114" s="38" t="str">
        <f t="shared" si="335"/>
        <v/>
      </c>
      <c r="HD114" s="38" t="str">
        <f t="shared" si="336"/>
        <v/>
      </c>
      <c r="HE114" s="38" t="str">
        <f t="shared" si="337"/>
        <v/>
      </c>
      <c r="HF114" s="38" t="str">
        <f t="shared" si="338"/>
        <v/>
      </c>
      <c r="HG114" s="38" t="str">
        <f t="shared" si="339"/>
        <v/>
      </c>
      <c r="HH114" s="41">
        <f t="shared" si="384"/>
        <v>0</v>
      </c>
      <c r="HI114" s="37" t="str">
        <f>IF($K114="○",VLOOKUP($C114&amp;"-"&amp;HI$4,'05市民生活実感調査'!$A$3:$BC$218,COLUMN('05市民生活実感調査'!$AS:$AS),FALSE),"-")</f>
        <v>-</v>
      </c>
      <c r="HJ114" s="38" t="str">
        <f>IF($L114="○",VLOOKUP($C114&amp;"-"&amp;HJ$4,'05市民生活実感調査'!$A$3:$BC$218,COLUMN('05市民生活実感調査'!$AS:$AS),FALSE),"-")</f>
        <v>-</v>
      </c>
      <c r="HK114" s="38" t="str">
        <f>IF($M114="○",VLOOKUP($C114&amp;"-"&amp;HK$4,'05市民生活実感調査'!$A$3:$BC$218,COLUMN('05市民生活実感調査'!$AS:$AS),FALSE),"-")</f>
        <v>-</v>
      </c>
      <c r="HL114" s="38" t="str">
        <f>IF($N114="○",VLOOKUP($C114&amp;"-"&amp;HL$4,'05市民生活実感調査'!$A$3:$BC$218,COLUMN('05市民生活実感調査'!$AS:$AS),FALSE),"-")</f>
        <v>-</v>
      </c>
      <c r="HM114" s="38" t="str">
        <f>IF($O114="○",VLOOKUP($C114&amp;"-"&amp;HM$4,'05市民生活実感調査'!$A$3:$BC$218,COLUMN('05市民生活実感調査'!$AS:$AS),FALSE),"-")</f>
        <v>-</v>
      </c>
      <c r="HN114" s="38" t="str">
        <f>IF($P114="○",VLOOKUP($C114&amp;"-"&amp;HN$4,'05市民生活実感調査'!$A$3:$BC$218,COLUMN('05市民生活実感調査'!$AS:$AS),FALSE),"-")</f>
        <v>-</v>
      </c>
      <c r="HO114" s="38" t="str">
        <f>IF($Q114="○",VLOOKUP($C114&amp;"-"&amp;HO$4,'05市民生活実感調査'!$A$3:$BC$218,COLUMN('05市民生活実感調査'!$AS:$AS),FALSE),"-")</f>
        <v>-</v>
      </c>
      <c r="HP114" s="38" t="str">
        <f>IF($R114="○",VLOOKUP($C114&amp;"-"&amp;HP$4,'05市民生活実感調査'!$A$3:$BC$218,COLUMN('05市民生活実感調査'!$AS:$AS),FALSE),"-")</f>
        <v>-</v>
      </c>
      <c r="HQ114" s="109" t="e">
        <f t="shared" si="385"/>
        <v>#DIV/0!</v>
      </c>
      <c r="HR114" s="37" t="str">
        <f t="shared" si="386"/>
        <v/>
      </c>
      <c r="HS114" s="38" t="str">
        <f t="shared" si="340"/>
        <v/>
      </c>
      <c r="HT114" s="38" t="str">
        <f t="shared" si="341"/>
        <v/>
      </c>
      <c r="HU114" s="38" t="str">
        <f t="shared" si="342"/>
        <v/>
      </c>
      <c r="HV114" s="38" t="str">
        <f t="shared" si="343"/>
        <v/>
      </c>
      <c r="HW114" s="38" t="str">
        <f t="shared" si="344"/>
        <v/>
      </c>
      <c r="HX114" s="38" t="str">
        <f t="shared" si="345"/>
        <v/>
      </c>
      <c r="HY114" s="38" t="str">
        <f t="shared" si="346"/>
        <v/>
      </c>
      <c r="HZ114" s="41" t="e">
        <f t="shared" si="387"/>
        <v>#DIV/0!</v>
      </c>
      <c r="IA114" s="13" t="str">
        <f t="shared" si="388"/>
        <v>客観指標</v>
      </c>
      <c r="IB114" s="5" t="str">
        <f t="shared" si="389"/>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IC114" s="108" t="e">
        <f>VLOOKUP(GN114&amp;HQ114&amp;IA114,プルダウン!$AC$2:$AD$51,2,FALSE)</f>
        <v>#DIV/0!</v>
      </c>
      <c r="ID114" s="12" t="e">
        <f>VLOOKUP(IC114,プルダウン!$A$1:$B$6,2,FALSE)</f>
        <v>#DIV/0!</v>
      </c>
      <c r="IE114" s="11"/>
      <c r="IF114" s="12"/>
      <c r="IG114" s="22" t="s">
        <v>81</v>
      </c>
      <c r="IH114" s="116"/>
      <c r="II114" s="115" t="str">
        <f>VLOOKUP($A114&amp;"-"&amp;II$4,'04施策の客観指標'!$A$4:$AU$1029,COLUMN('04施策の客観指標'!$AT:$AT),FALSE)</f>
        <v>-</v>
      </c>
      <c r="IJ114" s="7" t="str">
        <f>VLOOKUP($A114&amp;"-"&amp;IJ$4,'04施策の客観指標'!$A$4:$AU$1029,COLUMN('04施策の客観指標'!$AT:$AT),FALSE)</f>
        <v>-</v>
      </c>
      <c r="IK114" s="7" t="str">
        <f>VLOOKUP($A114&amp;"-"&amp;IK$4,'04施策の客観指標'!$A$4:$AU$1029,COLUMN('04施策の客観指標'!$AT:$AT),FALSE)</f>
        <v>-</v>
      </c>
      <c r="IL114" s="7" t="str">
        <f>VLOOKUP($A114&amp;"-"&amp;IL$4,'04施策の客観指標'!$A$4:$AU$1029,COLUMN('04施策の客観指標'!$AT:$AT),FALSE)</f>
        <v>-</v>
      </c>
      <c r="IM114" s="7" t="str">
        <f>VLOOKUP($A114&amp;"-"&amp;IM$4,'04施策の客観指標'!$A$4:$AU$1029,COLUMN('04施策の客観指標'!$AT:$AT),FALSE)</f>
        <v>-</v>
      </c>
      <c r="IN114" s="7" t="str">
        <f>VLOOKUP($A114&amp;"-"&amp;IN$4,'04施策の客観指標'!$A$4:$AU$1029,COLUMN('04施策の客観指標'!$AT:$AT),FALSE)</f>
        <v>-</v>
      </c>
      <c r="IO114" s="7" t="str">
        <f>VLOOKUP($A114&amp;"-"&amp;IO$4,'04施策の客観指標'!$A$4:$AU$1029,COLUMN('04施策の客観指標'!$AT:$AT),FALSE)</f>
        <v>-</v>
      </c>
      <c r="IP114" s="7" t="str">
        <f>VLOOKUP($A114&amp;"-"&amp;IP$4,'04施策の客観指標'!$A$4:$AU$1029,COLUMN('04施策の客観指標'!$AT:$AT),FALSE)</f>
        <v>-</v>
      </c>
      <c r="IQ114" s="7" t="str">
        <f>VLOOKUP($A114&amp;"-"&amp;IQ$4,'04施策の客観指標'!$A$4:$AU$1029,COLUMN('04施策の客観指標'!$AT:$AT),FALSE)</f>
        <v>-</v>
      </c>
      <c r="IR114" s="109" t="str">
        <f t="shared" si="390"/>
        <v>e</v>
      </c>
      <c r="IS114" s="37">
        <f>VLOOKUP($A114&amp;"-"&amp;II$4,'04施策の客観指標'!$A$4:$AU$1029,COLUMN('04施策の客観指標'!$AU:$AU),FALSE)</f>
        <v>1</v>
      </c>
      <c r="IT114" s="38">
        <f>VLOOKUP($A114&amp;"-"&amp;IJ$4,'04施策の客観指標'!$A$4:$AU$1029,COLUMN('04施策の客観指標'!$AU:$AU),FALSE)</f>
        <v>1</v>
      </c>
      <c r="IU114" s="38" t="str">
        <f>VLOOKUP($A114&amp;"-"&amp;IK$4,'04施策の客観指標'!$A$4:$AU$1029,COLUMN('04施策の客観指標'!$AU:$AU),FALSE)</f>
        <v>-</v>
      </c>
      <c r="IV114" s="38" t="str">
        <f>VLOOKUP($A114&amp;"-"&amp;IL$4,'04施策の客観指標'!$A$4:$AU$1029,COLUMN('04施策の客観指標'!$AU:$AU),FALSE)</f>
        <v>-</v>
      </c>
      <c r="IW114" s="38" t="str">
        <f>VLOOKUP($A114&amp;"-"&amp;IM$4,'04施策の客観指標'!$A$4:$AU$1029,COLUMN('04施策の客観指標'!$AU:$AU),FALSE)</f>
        <v>-</v>
      </c>
      <c r="IX114" s="38" t="str">
        <f>VLOOKUP($A114&amp;"-"&amp;IN$4,'04施策の客観指標'!$A$4:$AU$1029,COLUMN('04施策の客観指標'!$AU:$AU),FALSE)</f>
        <v>-</v>
      </c>
      <c r="IY114" s="38" t="str">
        <f>VLOOKUP($A114&amp;"-"&amp;IO$4,'04施策の客観指標'!$A$4:$AU$1029,COLUMN('04施策の客観指標'!$AU:$AU),FALSE)</f>
        <v>-</v>
      </c>
      <c r="IZ114" s="38" t="str">
        <f>VLOOKUP($A114&amp;"-"&amp;IP$4,'04施策の客観指標'!$A$4:$AU$1029,COLUMN('04施策の客観指標'!$AU:$AU),FALSE)</f>
        <v>-</v>
      </c>
      <c r="JA114" s="38" t="str">
        <f>VLOOKUP($A114&amp;"-"&amp;IQ$4,'04施策の客観指標'!$A$4:$AU$1029,COLUMN('04施策の客観指標'!$AU:$AU),FALSE)</f>
        <v>-</v>
      </c>
      <c r="JB114" s="82">
        <f t="shared" si="391"/>
        <v>2</v>
      </c>
      <c r="JC114" s="37" t="str">
        <f t="shared" si="392"/>
        <v/>
      </c>
      <c r="JD114" s="38" t="str">
        <f t="shared" si="347"/>
        <v/>
      </c>
      <c r="JE114" s="38" t="str">
        <f t="shared" si="348"/>
        <v/>
      </c>
      <c r="JF114" s="38" t="str">
        <f t="shared" si="349"/>
        <v/>
      </c>
      <c r="JG114" s="38" t="str">
        <f t="shared" si="350"/>
        <v/>
      </c>
      <c r="JH114" s="38" t="str">
        <f t="shared" si="351"/>
        <v/>
      </c>
      <c r="JI114" s="38" t="str">
        <f t="shared" si="352"/>
        <v/>
      </c>
      <c r="JJ114" s="38" t="str">
        <f t="shared" si="353"/>
        <v/>
      </c>
      <c r="JK114" s="38" t="str">
        <f t="shared" si="354"/>
        <v/>
      </c>
      <c r="JL114" s="41">
        <f t="shared" si="393"/>
        <v>0</v>
      </c>
      <c r="JM114" s="37" t="str">
        <f>IF($K114="○",VLOOKUP($C114&amp;"-"&amp;JM$4,'05市民生活実感調査'!$A$3:$BC$218,COLUMN('05市民生活実感調査'!$BC:$BC),FALSE),"-")</f>
        <v>-</v>
      </c>
      <c r="JN114" s="38" t="str">
        <f>IF($L114="○",VLOOKUP($C114&amp;"-"&amp;JN$4,'05市民生活実感調査'!$A$3:$BC$218,COLUMN('05市民生活実感調査'!$BC:$BC),FALSE),"-")</f>
        <v>-</v>
      </c>
      <c r="JO114" s="38" t="str">
        <f>IF($M114="○",VLOOKUP($C114&amp;"-"&amp;JO$4,'05市民生活実感調査'!$A$3:$BC$218,COLUMN('05市民生活実感調査'!$BC:$BC),FALSE),"-")</f>
        <v>-</v>
      </c>
      <c r="JP114" s="38" t="str">
        <f>IF($N114="○",VLOOKUP($C114&amp;"-"&amp;JP$4,'05市民生活実感調査'!$A$3:$BC$218,COLUMN('05市民生活実感調査'!$BC:$BC),FALSE),"-")</f>
        <v>-</v>
      </c>
      <c r="JQ114" s="38" t="str">
        <f>IF($O114="○",VLOOKUP($C114&amp;"-"&amp;JQ$4,'05市民生活実感調査'!$A$3:$BC$218,COLUMN('05市民生活実感調査'!$BC:$BC),FALSE),"-")</f>
        <v>-</v>
      </c>
      <c r="JR114" s="38" t="str">
        <f>IF($P114="○",VLOOKUP($C114&amp;"-"&amp;JR$4,'05市民生活実感調査'!$A$3:$BC$218,COLUMN('05市民生活実感調査'!$BC:$BC),FALSE),"-")</f>
        <v>-</v>
      </c>
      <c r="JS114" s="38" t="str">
        <f>IF($Q114="○",VLOOKUP($C114&amp;"-"&amp;JS$4,'05市民生活実感調査'!$A$3:$BC$218,COLUMN('05市民生活実感調査'!$BC:$BC),FALSE),"-")</f>
        <v>-</v>
      </c>
      <c r="JT114" s="38" t="str">
        <f>IF($R114="○",VLOOKUP($C114&amp;"-"&amp;JT$4,'05市民生活実感調査'!$A$3:$BC$218,COLUMN('05市民生活実感調査'!$BC:$BC),FALSE),"-")</f>
        <v>-</v>
      </c>
      <c r="JU114" s="109" t="e">
        <f t="shared" si="394"/>
        <v>#DIV/0!</v>
      </c>
      <c r="JV114" s="37" t="str">
        <f t="shared" si="395"/>
        <v/>
      </c>
      <c r="JW114" s="38" t="str">
        <f t="shared" si="355"/>
        <v/>
      </c>
      <c r="JX114" s="38" t="str">
        <f t="shared" si="356"/>
        <v/>
      </c>
      <c r="JY114" s="38" t="str">
        <f t="shared" si="357"/>
        <v/>
      </c>
      <c r="JZ114" s="38" t="str">
        <f t="shared" si="358"/>
        <v/>
      </c>
      <c r="KA114" s="38" t="str">
        <f t="shared" si="359"/>
        <v/>
      </c>
      <c r="KB114" s="38" t="str">
        <f t="shared" si="360"/>
        <v/>
      </c>
      <c r="KC114" s="38" t="str">
        <f t="shared" si="361"/>
        <v/>
      </c>
      <c r="KD114" s="41" t="e">
        <f t="shared" si="396"/>
        <v>#DIV/0!</v>
      </c>
      <c r="KE114" s="13" t="str">
        <f t="shared" si="397"/>
        <v>客観指標</v>
      </c>
      <c r="KF114" s="5" t="str">
        <f t="shared" si="398"/>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KG114" s="108" t="e">
        <f>VLOOKUP(IR114&amp;JU114&amp;KE114,プルダウン!$AC$2:$AD$51,2,FALSE)</f>
        <v>#DIV/0!</v>
      </c>
      <c r="KH114" s="12" t="e">
        <f>VLOOKUP(KG114,プルダウン!$A$1:$B$6,2,FALSE)</f>
        <v>#DIV/0!</v>
      </c>
      <c r="KI114" s="11"/>
      <c r="KJ114" s="12"/>
      <c r="KK114" s="22" t="s">
        <v>81</v>
      </c>
      <c r="KL114" s="5"/>
    </row>
    <row r="115" spans="1:298" ht="226.5" customHeight="1">
      <c r="A115" s="18">
        <v>2704</v>
      </c>
      <c r="B115" s="5" t="s">
        <v>269</v>
      </c>
      <c r="C115" s="47">
        <f t="shared" si="439"/>
        <v>27</v>
      </c>
      <c r="D115" s="12" t="str">
        <f>IFERROR(VLOOKUP(C115,プルダウン!$L$2:$M$28,2,FALSE),"-")</f>
        <v>くらしの水</v>
      </c>
      <c r="E115" s="5"/>
      <c r="F115" s="11" t="s">
        <v>2139</v>
      </c>
      <c r="G115" s="20"/>
      <c r="H115" s="11"/>
      <c r="I115" s="20"/>
      <c r="J115" s="5"/>
      <c r="K115" s="42" t="s">
        <v>85</v>
      </c>
      <c r="L115" s="43" t="s">
        <v>85</v>
      </c>
      <c r="M115" s="43" t="s">
        <v>392</v>
      </c>
      <c r="N115" s="43" t="s">
        <v>85</v>
      </c>
      <c r="O115" s="43" t="s">
        <v>85</v>
      </c>
      <c r="P115" s="43" t="s">
        <v>85</v>
      </c>
      <c r="Q115" s="43" t="s">
        <v>85</v>
      </c>
      <c r="R115" s="41" t="s">
        <v>85</v>
      </c>
      <c r="S115" s="546" t="str">
        <f>VLOOKUP($A115&amp;"-"&amp;S$4,'04施策の客観指標'!$A$4:$AU$1029,COLUMN('04施策の客観指標'!$AP:$AP),FALSE)</f>
        <v>a</v>
      </c>
      <c r="T115" s="528" t="str">
        <f>VLOOKUP($A115&amp;"-"&amp;T$4,'04施策の客観指標'!$A$4:$AU$1029,COLUMN('04施策の客観指標'!$AP:$AP),FALSE)</f>
        <v>a</v>
      </c>
      <c r="U115" s="528" t="str">
        <f>VLOOKUP($A115&amp;"-"&amp;U$4,'04施策の客観指標'!$A$4:$AU$1029,COLUMN('04施策の客観指標'!$AP:$AP),FALSE)</f>
        <v>a</v>
      </c>
      <c r="V115" s="528" t="str">
        <f>VLOOKUP($A115&amp;"-"&amp;V$4,'04施策の客観指標'!$A$4:$AU$1029,COLUMN('04施策の客観指標'!$AP:$AP),FALSE)</f>
        <v>a</v>
      </c>
      <c r="W115" s="528" t="str">
        <f>VLOOKUP($A115&amp;"-"&amp;W$4,'04施策の客観指標'!$A$4:$AU$1029,COLUMN('04施策の客観指標'!$AP:$AP),FALSE)</f>
        <v>-</v>
      </c>
      <c r="X115" s="528" t="str">
        <f>VLOOKUP($A115&amp;"-"&amp;X$4,'04施策の客観指標'!$A$4:$AU$1029,COLUMN('04施策の客観指標'!$AP:$AP),FALSE)</f>
        <v>-</v>
      </c>
      <c r="Y115" s="528" t="str">
        <f>VLOOKUP($A115&amp;"-"&amp;Y$4,'04施策の客観指標'!$A$4:$AU$1029,COLUMN('04施策の客観指標'!$AP:$AP),FALSE)</f>
        <v>-</v>
      </c>
      <c r="Z115" s="528" t="str">
        <f>VLOOKUP($A115&amp;"-"&amp;Z$4,'04施策の客観指標'!$A$4:$AU$1029,COLUMN('04施策の客観指標'!$AP:$AP),FALSE)</f>
        <v>-</v>
      </c>
      <c r="AA115" s="529" t="str">
        <f>VLOOKUP($A115&amp;"-"&amp;AA$4,'04施策の客観指標'!$A$4:$AU$1029,COLUMN('04施策の客観指標'!$AP:$AP),FALSE)</f>
        <v>-</v>
      </c>
      <c r="AB115" s="547" t="str">
        <f t="shared" si="520"/>
        <v>a</v>
      </c>
      <c r="AC115" s="252">
        <f>VLOOKUP($A115&amp;"-"&amp;S$4,'04施策の客観指標'!$A$4:$AU$1029,COLUMN('04施策の客観指標'!$AU:$AU),FALSE)</f>
        <v>1</v>
      </c>
      <c r="AD115" s="38">
        <f>VLOOKUP($A115&amp;"-"&amp;T$4,'04施策の客観指標'!$A$4:$AU$1029,COLUMN('04施策の客観指標'!$AU:$AU),FALSE)</f>
        <v>1</v>
      </c>
      <c r="AE115" s="38">
        <f>VLOOKUP($A115&amp;"-"&amp;U$4,'04施策の客観指標'!$A$4:$AU$1029,COLUMN('04施策の客観指標'!$AU:$AU),FALSE)</f>
        <v>1</v>
      </c>
      <c r="AF115" s="38">
        <f>VLOOKUP($A115&amp;"-"&amp;V$4,'04施策の客観指標'!$A$4:$AU$1029,COLUMN('04施策の客観指標'!$AU:$AU),FALSE)</f>
        <v>1</v>
      </c>
      <c r="AG115" s="38" t="str">
        <f>VLOOKUP($A115&amp;"-"&amp;W$4,'04施策の客観指標'!$A$4:$AU$1029,COLUMN('04施策の客観指標'!$AU:$AU),FALSE)</f>
        <v>-</v>
      </c>
      <c r="AH115" s="38" t="str">
        <f>VLOOKUP($A115&amp;"-"&amp;X$4,'04施策の客観指標'!$A$4:$AU$1029,COLUMN('04施策の客観指標'!$AU:$AU),FALSE)</f>
        <v>-</v>
      </c>
      <c r="AI115" s="38" t="str">
        <f>VLOOKUP($A115&amp;"-"&amp;Y$4,'04施策の客観指標'!$A$4:$AU$1029,COLUMN('04施策の客観指標'!$AU:$AU),FALSE)</f>
        <v>-</v>
      </c>
      <c r="AJ115" s="38" t="str">
        <f>VLOOKUP($A115&amp;"-"&amp;Z$4,'04施策の客観指標'!$A$4:$AU$1029,COLUMN('04施策の客観指標'!$AU:$AU),FALSE)</f>
        <v>-</v>
      </c>
      <c r="AK115" s="38" t="str">
        <f>VLOOKUP($A115&amp;"-"&amp;AA$4,'04施策の客観指標'!$A$4:$AU$1029,COLUMN('04施策の客観指標'!$AU:$AU),FALSE)</f>
        <v>-</v>
      </c>
      <c r="AL115" s="82">
        <f t="shared" si="521"/>
        <v>4</v>
      </c>
      <c r="AM115" s="37">
        <f t="shared" si="441"/>
        <v>4</v>
      </c>
      <c r="AN115" s="38">
        <f t="shared" si="442"/>
        <v>4</v>
      </c>
      <c r="AO115" s="38">
        <f t="shared" si="443"/>
        <v>4</v>
      </c>
      <c r="AP115" s="38">
        <f t="shared" si="444"/>
        <v>4</v>
      </c>
      <c r="AQ115" s="38" t="str">
        <f t="shared" si="445"/>
        <v/>
      </c>
      <c r="AR115" s="38" t="str">
        <f t="shared" si="446"/>
        <v/>
      </c>
      <c r="AS115" s="38" t="str">
        <f t="shared" si="447"/>
        <v/>
      </c>
      <c r="AT115" s="38" t="str">
        <f t="shared" si="448"/>
        <v/>
      </c>
      <c r="AU115" s="253" t="str">
        <f t="shared" si="449"/>
        <v/>
      </c>
      <c r="AV115" s="81">
        <f t="shared" si="479"/>
        <v>1</v>
      </c>
      <c r="AW115" s="583" t="str">
        <f>IF($K115="○",VLOOKUP($C115&amp;"-"&amp;AW$4,'[21]05市民生活実感調査'!$A$3:$BC$218,COLUMN('[21]05市民生活実感調査'!$O:$O),FALSE),"-")</f>
        <v>-</v>
      </c>
      <c r="AX115" s="535" t="str">
        <f>IF($L115="○",VLOOKUP($C115&amp;"-"&amp;AX$4,'[21]05市民生活実感調査'!$A$3:$BC$218,COLUMN('[21]05市民生活実感調査'!$O:$O),FALSE),"-")</f>
        <v>-</v>
      </c>
      <c r="AY115" s="535" t="str">
        <f>IF($M115="○",VLOOKUP($C115&amp;"-"&amp;AY$4,'[21]05市民生活実感調査'!$A$3:$BC$218,COLUMN('[21]05市民生活実感調査'!$O:$O),FALSE),"-")</f>
        <v>b</v>
      </c>
      <c r="AZ115" s="535" t="str">
        <f>IF($N115="○",VLOOKUP($C115&amp;"-"&amp;AZ$4,'[21]05市民生活実感調査'!$A$3:$BC$218,COLUMN('[21]05市民生活実感調査'!$O:$O),FALSE),"-")</f>
        <v>-</v>
      </c>
      <c r="BA115" s="535" t="str">
        <f>IF($O115="○",VLOOKUP($C115&amp;"-"&amp;BA$4,'[21]05市民生活実感調査'!$A$3:$BC$218,COLUMN('[21]05市民生活実感調査'!$O:$O),FALSE),"-")</f>
        <v>-</v>
      </c>
      <c r="BB115" s="535" t="str">
        <f>IF($P115="○",VLOOKUP($C115&amp;"-"&amp;BB$4,'[21]05市民生活実感調査'!$A$3:$BC$218,COLUMN('[21]05市民生活実感調査'!$O:$O),FALSE),"-")</f>
        <v>-</v>
      </c>
      <c r="BC115" s="535" t="str">
        <f>IF($Q115="○",VLOOKUP($C115&amp;"-"&amp;BC$4,'[21]05市民生活実感調査'!$A$3:$BC$218,COLUMN('[21]05市民生活実感調査'!$O:$O),FALSE),"-")</f>
        <v>-</v>
      </c>
      <c r="BD115" s="535" t="str">
        <f>IF($R115="○",VLOOKUP($C115&amp;"-"&amp;BD$4,'[21]05市民生活実感調査'!$A$3:$BC$218,COLUMN('[21]05市民生活実感調査'!$O:$O),FALSE),"-")</f>
        <v>-</v>
      </c>
      <c r="BE115" s="536" t="str">
        <f t="shared" si="522"/>
        <v>b</v>
      </c>
      <c r="BF115" s="37" t="str">
        <f t="shared" si="450"/>
        <v/>
      </c>
      <c r="BG115" s="38" t="str">
        <f t="shared" si="451"/>
        <v/>
      </c>
      <c r="BH115" s="38">
        <f t="shared" si="452"/>
        <v>3</v>
      </c>
      <c r="BI115" s="38" t="str">
        <f t="shared" si="453"/>
        <v/>
      </c>
      <c r="BJ115" s="38" t="str">
        <f t="shared" si="454"/>
        <v/>
      </c>
      <c r="BK115" s="38" t="str">
        <f t="shared" si="455"/>
        <v/>
      </c>
      <c r="BL115" s="38" t="str">
        <f t="shared" si="456"/>
        <v/>
      </c>
      <c r="BM115" s="38" t="str">
        <f t="shared" si="457"/>
        <v/>
      </c>
      <c r="BN115" s="41">
        <f t="shared" si="458"/>
        <v>0.75</v>
      </c>
      <c r="BO115" s="275" t="s">
        <v>124</v>
      </c>
      <c r="BP115" s="5" t="s">
        <v>2242</v>
      </c>
      <c r="BQ115" s="586" t="str">
        <f>VLOOKUP(AB115&amp;BE115&amp;BO115,[21]プルダウン!$AC$2:$AD$51,2,FALSE)</f>
        <v>A</v>
      </c>
      <c r="BR115" s="587" t="str">
        <f>VLOOKUP(BQ115,[21]プルダウン!$A$1:$B$6,2,FALSE)</f>
        <v>政策の目的が十分に達成されている</v>
      </c>
      <c r="BS115" s="11"/>
      <c r="BT115" s="20"/>
      <c r="BU115" s="149" t="s">
        <v>2263</v>
      </c>
      <c r="BV115" s="330" t="s">
        <v>2734</v>
      </c>
      <c r="BW115" s="115" t="str">
        <f>VLOOKUP($A115&amp;"-"&amp;BW$4,'04施策の客観指標'!$A$4:$AU$1029,COLUMN('04施策の客観指標'!$AQ:$AQ),FALSE)</f>
        <v>-</v>
      </c>
      <c r="BX115" s="7" t="str">
        <f>VLOOKUP($A115&amp;"-"&amp;BX$4,'04施策の客観指標'!$A$4:$AU$1029,COLUMN('04施策の客観指標'!$AQ:$AQ),FALSE)</f>
        <v>-</v>
      </c>
      <c r="BY115" s="7" t="str">
        <f>VLOOKUP($A115&amp;"-"&amp;BY$4,'04施策の客観指標'!$A$4:$AU$1029,COLUMN('04施策の客観指標'!$AQ:$AQ),FALSE)</f>
        <v>-</v>
      </c>
      <c r="BZ115" s="7" t="str">
        <f>VLOOKUP($A115&amp;"-"&amp;BZ$4,'04施策の客観指標'!$A$4:$AU$1029,COLUMN('04施策の客観指標'!$AQ:$AQ),FALSE)</f>
        <v>-</v>
      </c>
      <c r="CA115" s="7" t="str">
        <f>VLOOKUP($A115&amp;"-"&amp;CA$4,'04施策の客観指標'!$A$4:$AU$1029,COLUMN('04施策の客観指標'!$AQ:$AQ),FALSE)</f>
        <v>-</v>
      </c>
      <c r="CB115" s="7" t="str">
        <f>VLOOKUP($A115&amp;"-"&amp;CB$4,'04施策の客観指標'!$A$4:$AU$1029,COLUMN('04施策の客観指標'!$AQ:$AQ),FALSE)</f>
        <v>-</v>
      </c>
      <c r="CC115" s="7" t="str">
        <f>VLOOKUP($A115&amp;"-"&amp;CC$4,'04施策の客観指標'!$A$4:$AU$1029,COLUMN('04施策の客観指標'!$AQ:$AQ),FALSE)</f>
        <v>-</v>
      </c>
      <c r="CD115" s="7" t="str">
        <f>VLOOKUP($A115&amp;"-"&amp;CD$4,'04施策の客観指標'!$A$4:$AU$1029,COLUMN('04施策の客観指標'!$AQ:$AQ),FALSE)</f>
        <v>-</v>
      </c>
      <c r="CE115" s="7" t="str">
        <f>VLOOKUP($A115&amp;"-"&amp;CE$4,'04施策の客観指標'!$A$4:$AU$1029,COLUMN('04施策の客観指標'!$AQ:$AQ),FALSE)</f>
        <v>-</v>
      </c>
      <c r="CF115" s="109" t="str">
        <f t="shared" si="364"/>
        <v>e</v>
      </c>
      <c r="CG115" s="37">
        <f>VLOOKUP($A115&amp;"-"&amp;BW$4,'04施策の客観指標'!$A$4:$AU$1029,COLUMN('04施策の客観指標'!$AU:$AU),FALSE)</f>
        <v>1</v>
      </c>
      <c r="CH115" s="38">
        <f>VLOOKUP($A115&amp;"-"&amp;BX$4,'04施策の客観指標'!$A$4:$AU$1029,COLUMN('04施策の客観指標'!$AU:$AU),FALSE)</f>
        <v>1</v>
      </c>
      <c r="CI115" s="38">
        <f>VLOOKUP($A115&amp;"-"&amp;BY$4,'04施策の客観指標'!$A$4:$AU$1029,COLUMN('04施策の客観指標'!$AU:$AU),FALSE)</f>
        <v>1</v>
      </c>
      <c r="CJ115" s="38">
        <f>VLOOKUP($A115&amp;"-"&amp;BZ$4,'04施策の客観指標'!$A$4:$AU$1029,COLUMN('04施策の客観指標'!$AU:$AU),FALSE)</f>
        <v>1</v>
      </c>
      <c r="CK115" s="38" t="str">
        <f>VLOOKUP($A115&amp;"-"&amp;CA$4,'04施策の客観指標'!$A$4:$AU$1029,COLUMN('04施策の客観指標'!$AU:$AU),FALSE)</f>
        <v>-</v>
      </c>
      <c r="CL115" s="38" t="str">
        <f>VLOOKUP($A115&amp;"-"&amp;CB$4,'04施策の客観指標'!$A$4:$AU$1029,COLUMN('04施策の客観指標'!$AU:$AU),FALSE)</f>
        <v>-</v>
      </c>
      <c r="CM115" s="38" t="str">
        <f>VLOOKUP($A115&amp;"-"&amp;CC$4,'04施策の客観指標'!$A$4:$AU$1029,COLUMN('04施策の客観指標'!$AU:$AU),FALSE)</f>
        <v>-</v>
      </c>
      <c r="CN115" s="38" t="str">
        <f>VLOOKUP($A115&amp;"-"&amp;CD$4,'04施策の客観指標'!$A$4:$AU$1029,COLUMN('04施策の客観指標'!$AU:$AU),FALSE)</f>
        <v>-</v>
      </c>
      <c r="CO115" s="38" t="str">
        <f>VLOOKUP($A115&amp;"-"&amp;CE$4,'04施策の客観指標'!$A$4:$AU$1029,COLUMN('04施策の客観指標'!$AU:$AU),FALSE)</f>
        <v>-</v>
      </c>
      <c r="CP115" s="82">
        <f t="shared" si="365"/>
        <v>4</v>
      </c>
      <c r="CQ115" s="37" t="str">
        <f t="shared" si="301"/>
        <v/>
      </c>
      <c r="CR115" s="38" t="str">
        <f t="shared" si="302"/>
        <v/>
      </c>
      <c r="CS115" s="38" t="str">
        <f t="shared" si="303"/>
        <v/>
      </c>
      <c r="CT115" s="38" t="str">
        <f t="shared" si="304"/>
        <v/>
      </c>
      <c r="CU115" s="38" t="str">
        <f t="shared" si="305"/>
        <v/>
      </c>
      <c r="CV115" s="38" t="str">
        <f t="shared" si="306"/>
        <v/>
      </c>
      <c r="CW115" s="38" t="str">
        <f t="shared" si="307"/>
        <v/>
      </c>
      <c r="CX115" s="38" t="str">
        <f t="shared" si="308"/>
        <v/>
      </c>
      <c r="CY115" s="38" t="str">
        <f t="shared" si="309"/>
        <v/>
      </c>
      <c r="CZ115" s="41">
        <f t="shared" si="366"/>
        <v>0</v>
      </c>
      <c r="DA115" s="37" t="str">
        <f>IF($K115="○",VLOOKUP($C115&amp;"-"&amp;DA$4,'05市民生活実感調査'!$A$3:$BC$218,COLUMN('05市民生活実感調査'!$Y:$Y),FALSE),"-")</f>
        <v>-</v>
      </c>
      <c r="DB115" s="38" t="str">
        <f>IF($L115="○",VLOOKUP($C115&amp;"-"&amp;DB$4,'05市民生活実感調査'!$A$3:$BC$218,COLUMN('05市民生活実感調査'!$Y:$Y),FALSE),"-")</f>
        <v>-</v>
      </c>
      <c r="DC115" s="38" t="str">
        <f>IF($M115="○",VLOOKUP($C115&amp;"-"&amp;DC$4,'05市民生活実感調査'!$A$3:$BC$218,COLUMN('05市民生活実感調査'!$Y:$Y),FALSE),"-")</f>
        <v>-</v>
      </c>
      <c r="DD115" s="38" t="str">
        <f>IF($N115="○",VLOOKUP($C115&amp;"-"&amp;DD$4,'05市民生活実感調査'!$A$3:$BC$218,COLUMN('05市民生活実感調査'!$Y:$Y),FALSE),"-")</f>
        <v>-</v>
      </c>
      <c r="DE115" s="38" t="str">
        <f>IF($O115="○",VLOOKUP($C115&amp;"-"&amp;DE$4,'05市民生活実感調査'!$A$3:$BC$218,COLUMN('05市民生活実感調査'!$Y:$Y),FALSE),"-")</f>
        <v>-</v>
      </c>
      <c r="DF115" s="38" t="str">
        <f>IF($P115="○",VLOOKUP($C115&amp;"-"&amp;DF$4,'05市民生活実感調査'!$A$3:$BC$218,COLUMN('05市民生活実感調査'!$Y:$Y),FALSE),"-")</f>
        <v>-</v>
      </c>
      <c r="DG115" s="38" t="str">
        <f>IF($Q115="○",VLOOKUP($C115&amp;"-"&amp;DG$4,'05市民生活実感調査'!$A$3:$BC$218,COLUMN('05市民生活実感調査'!$Y:$Y),FALSE),"-")</f>
        <v>-</v>
      </c>
      <c r="DH115" s="38" t="str">
        <f>IF($R115="○",VLOOKUP($C115&amp;"-"&amp;DH$4,'05市民生活実感調査'!$A$3:$BC$218,COLUMN('05市民生活実感調査'!$Y:$Y),FALSE),"-")</f>
        <v>-</v>
      </c>
      <c r="DI115" s="109" t="e">
        <f t="shared" si="367"/>
        <v>#DIV/0!</v>
      </c>
      <c r="DJ115" s="37" t="str">
        <f t="shared" si="368"/>
        <v/>
      </c>
      <c r="DK115" s="38" t="str">
        <f t="shared" si="310"/>
        <v/>
      </c>
      <c r="DL115" s="38" t="str">
        <f t="shared" si="311"/>
        <v/>
      </c>
      <c r="DM115" s="38" t="str">
        <f t="shared" si="312"/>
        <v/>
      </c>
      <c r="DN115" s="38" t="str">
        <f t="shared" si="313"/>
        <v/>
      </c>
      <c r="DO115" s="38" t="str">
        <f t="shared" si="314"/>
        <v/>
      </c>
      <c r="DP115" s="38" t="str">
        <f t="shared" si="315"/>
        <v/>
      </c>
      <c r="DQ115" s="38" t="str">
        <f t="shared" si="316"/>
        <v/>
      </c>
      <c r="DR115" s="41" t="e">
        <f t="shared" si="369"/>
        <v>#DIV/0!</v>
      </c>
      <c r="DS115" s="13" t="str">
        <f t="shared" si="370"/>
        <v>客観指標</v>
      </c>
      <c r="DT115" s="5" t="str">
        <f t="shared" si="371"/>
        <v>上下水道サービスを支えている浄水場や管路などの上下水道施設は，普段市民の皆様に意識されにくく，その整備の成果がすぐに市民実感につながりにくいものであるため</v>
      </c>
      <c r="DU115" s="108" t="e">
        <f>VLOOKUP(CF115&amp;DI115&amp;DS115,プルダウン!$AC$2:$AD$51,2,FALSE)</f>
        <v>#DIV/0!</v>
      </c>
      <c r="DV115" s="12" t="e">
        <f>VLOOKUP(DU115,プルダウン!$A$1:$B$6,2,FALSE)</f>
        <v>#DIV/0!</v>
      </c>
      <c r="DW115" s="11"/>
      <c r="DX115" s="12"/>
      <c r="DY115" s="22" t="s">
        <v>81</v>
      </c>
      <c r="DZ115" s="116"/>
      <c r="EA115" s="115" t="str">
        <f>VLOOKUP($A115&amp;"-"&amp;EA$4,'04施策の客観指標'!$A$4:$AU$1029,COLUMN('04施策の客観指標'!$AR:$AR),FALSE)</f>
        <v>-</v>
      </c>
      <c r="EB115" s="7" t="str">
        <f>VLOOKUP($A115&amp;"-"&amp;EB$4,'04施策の客観指標'!$A$4:$AU$1029,COLUMN('04施策の客観指標'!$AR:$AR),FALSE)</f>
        <v>-</v>
      </c>
      <c r="EC115" s="7" t="str">
        <f>VLOOKUP($A115&amp;"-"&amp;EC$4,'04施策の客観指標'!$A$4:$AU$1029,COLUMN('04施策の客観指標'!$AR:$AR),FALSE)</f>
        <v>-</v>
      </c>
      <c r="ED115" s="7" t="str">
        <f>VLOOKUP($A115&amp;"-"&amp;ED$4,'04施策の客観指標'!$A$4:$AU$1029,COLUMN('04施策の客観指標'!$AR:$AR),FALSE)</f>
        <v>-</v>
      </c>
      <c r="EE115" s="7" t="str">
        <f>VLOOKUP($A115&amp;"-"&amp;EE$4,'04施策の客観指標'!$A$4:$AU$1029,COLUMN('04施策の客観指標'!$AR:$AR),FALSE)</f>
        <v>-</v>
      </c>
      <c r="EF115" s="7" t="str">
        <f>VLOOKUP($A115&amp;"-"&amp;EF$4,'04施策の客観指標'!$A$4:$AU$1029,COLUMN('04施策の客観指標'!$AR:$AR),FALSE)</f>
        <v>-</v>
      </c>
      <c r="EG115" s="7" t="str">
        <f>VLOOKUP($A115&amp;"-"&amp;EG$4,'04施策の客観指標'!$A$4:$AU$1029,COLUMN('04施策の客観指標'!$AR:$AR),FALSE)</f>
        <v>-</v>
      </c>
      <c r="EH115" s="7" t="str">
        <f>VLOOKUP($A115&amp;"-"&amp;EH$4,'04施策の客観指標'!$A$4:$AU$1029,COLUMN('04施策の客観指標'!$AR:$AR),FALSE)</f>
        <v>-</v>
      </c>
      <c r="EI115" s="7" t="str">
        <f>VLOOKUP($A115&amp;"-"&amp;EI$4,'04施策の客観指標'!$A$4:$AU$1029,COLUMN('04施策の客観指標'!$AR:$AR),FALSE)</f>
        <v>-</v>
      </c>
      <c r="EJ115" s="109" t="str">
        <f t="shared" si="372"/>
        <v>e</v>
      </c>
      <c r="EK115" s="37">
        <f>VLOOKUP($A115&amp;"-"&amp;EA$4,'04施策の客観指標'!$A$4:$AU$1029,COLUMN('04施策の客観指標'!$AU:$AU),FALSE)</f>
        <v>1</v>
      </c>
      <c r="EL115" s="38">
        <f>VLOOKUP($A115&amp;"-"&amp;EB$4,'04施策の客観指標'!$A$4:$AU$1029,COLUMN('04施策の客観指標'!$AU:$AU),FALSE)</f>
        <v>1</v>
      </c>
      <c r="EM115" s="38">
        <f>VLOOKUP($A115&amp;"-"&amp;EC$4,'04施策の客観指標'!$A$4:$AU$1029,COLUMN('04施策の客観指標'!$AU:$AU),FALSE)</f>
        <v>1</v>
      </c>
      <c r="EN115" s="38">
        <f>VLOOKUP($A115&amp;"-"&amp;ED$4,'04施策の客観指標'!$A$4:$AU$1029,COLUMN('04施策の客観指標'!$AU:$AU),FALSE)</f>
        <v>1</v>
      </c>
      <c r="EO115" s="38" t="str">
        <f>VLOOKUP($A115&amp;"-"&amp;EE$4,'04施策の客観指標'!$A$4:$AU$1029,COLUMN('04施策の客観指標'!$AU:$AU),FALSE)</f>
        <v>-</v>
      </c>
      <c r="EP115" s="38" t="str">
        <f>VLOOKUP($A115&amp;"-"&amp;EF$4,'04施策の客観指標'!$A$4:$AU$1029,COLUMN('04施策の客観指標'!$AU:$AU),FALSE)</f>
        <v>-</v>
      </c>
      <c r="EQ115" s="38" t="str">
        <f>VLOOKUP($A115&amp;"-"&amp;EG$4,'04施策の客観指標'!$A$4:$AU$1029,COLUMN('04施策の客観指標'!$AU:$AU),FALSE)</f>
        <v>-</v>
      </c>
      <c r="ER115" s="38" t="str">
        <f>VLOOKUP($A115&amp;"-"&amp;EH$4,'04施策の客観指標'!$A$4:$AU$1029,COLUMN('04施策の客観指標'!$AU:$AU),FALSE)</f>
        <v>-</v>
      </c>
      <c r="ES115" s="38" t="str">
        <f>VLOOKUP($A115&amp;"-"&amp;EI$4,'04施策の客観指標'!$A$4:$AU$1029,COLUMN('04施策の客観指標'!$AU:$AU),FALSE)</f>
        <v>-</v>
      </c>
      <c r="ET115" s="82">
        <f t="shared" si="373"/>
        <v>4</v>
      </c>
      <c r="EU115" s="37" t="str">
        <f t="shared" si="374"/>
        <v/>
      </c>
      <c r="EV115" s="38" t="str">
        <f t="shared" si="317"/>
        <v/>
      </c>
      <c r="EW115" s="38" t="str">
        <f t="shared" si="318"/>
        <v/>
      </c>
      <c r="EX115" s="38" t="str">
        <f t="shared" si="319"/>
        <v/>
      </c>
      <c r="EY115" s="38" t="str">
        <f t="shared" si="320"/>
        <v/>
      </c>
      <c r="EZ115" s="38" t="str">
        <f t="shared" si="321"/>
        <v/>
      </c>
      <c r="FA115" s="38" t="str">
        <f t="shared" si="322"/>
        <v/>
      </c>
      <c r="FB115" s="38" t="str">
        <f t="shared" si="323"/>
        <v/>
      </c>
      <c r="FC115" s="38" t="str">
        <f t="shared" si="324"/>
        <v/>
      </c>
      <c r="FD115" s="41">
        <f t="shared" si="375"/>
        <v>0</v>
      </c>
      <c r="FE115" s="37" t="str">
        <f>IF($K115="○",VLOOKUP($C115&amp;"-"&amp;FE$4,'05市民生活実感調査'!$A$3:$BC$218,COLUMN('05市民生活実感調査'!$AI:$AI),FALSE),"-")</f>
        <v>-</v>
      </c>
      <c r="FF115" s="38" t="str">
        <f>IF($L115="○",VLOOKUP($C115&amp;"-"&amp;FF$4,'05市民生活実感調査'!$A$3:$BC$218,COLUMN('05市民生活実感調査'!$AI:$AI),FALSE),"-")</f>
        <v>-</v>
      </c>
      <c r="FG115" s="38" t="str">
        <f>IF($M115="○",VLOOKUP($C115&amp;"-"&amp;FG$4,'05市民生活実感調査'!$A$3:$BC$218,COLUMN('05市民生活実感調査'!$AI:$AI),FALSE),"-")</f>
        <v>-</v>
      </c>
      <c r="FH115" s="38" t="str">
        <f>IF($N115="○",VLOOKUP($C115&amp;"-"&amp;FH$4,'05市民生活実感調査'!$A$3:$BC$218,COLUMN('05市民生活実感調査'!$AI:$AI),FALSE),"-")</f>
        <v>-</v>
      </c>
      <c r="FI115" s="38" t="str">
        <f>IF($O115="○",VLOOKUP($C115&amp;"-"&amp;FI$4,'05市民生活実感調査'!$A$3:$BC$218,COLUMN('05市民生活実感調査'!$AI:$AI),FALSE),"-")</f>
        <v>-</v>
      </c>
      <c r="FJ115" s="38" t="str">
        <f>IF($P115="○",VLOOKUP($C115&amp;"-"&amp;FJ$4,'05市民生活実感調査'!$A$3:$BC$218,COLUMN('05市民生活実感調査'!$AI:$AI),FALSE),"-")</f>
        <v>-</v>
      </c>
      <c r="FK115" s="38" t="str">
        <f>IF($Q115="○",VLOOKUP($C115&amp;"-"&amp;FK$4,'05市民生活実感調査'!$A$3:$BC$218,COLUMN('05市民生活実感調査'!$AI:$AI),FALSE),"-")</f>
        <v>-</v>
      </c>
      <c r="FL115" s="38" t="str">
        <f>IF($R115="○",VLOOKUP($C115&amp;"-"&amp;FL$4,'05市民生活実感調査'!$A$3:$BC$218,COLUMN('05市民生活実感調査'!$AI:$AI),FALSE),"-")</f>
        <v>-</v>
      </c>
      <c r="FM115" s="109" t="e">
        <f t="shared" si="376"/>
        <v>#DIV/0!</v>
      </c>
      <c r="FN115" s="37" t="str">
        <f t="shared" si="377"/>
        <v/>
      </c>
      <c r="FO115" s="38" t="str">
        <f t="shared" si="325"/>
        <v/>
      </c>
      <c r="FP115" s="38" t="str">
        <f t="shared" si="326"/>
        <v/>
      </c>
      <c r="FQ115" s="38" t="str">
        <f t="shared" si="327"/>
        <v/>
      </c>
      <c r="FR115" s="38" t="str">
        <f t="shared" si="328"/>
        <v/>
      </c>
      <c r="FS115" s="38" t="str">
        <f t="shared" si="329"/>
        <v/>
      </c>
      <c r="FT115" s="38" t="str">
        <f t="shared" si="330"/>
        <v/>
      </c>
      <c r="FU115" s="38" t="str">
        <f t="shared" si="331"/>
        <v/>
      </c>
      <c r="FV115" s="41" t="e">
        <f t="shared" si="378"/>
        <v>#DIV/0!</v>
      </c>
      <c r="FW115" s="13" t="str">
        <f t="shared" si="379"/>
        <v>客観指標</v>
      </c>
      <c r="FX115" s="5" t="str">
        <f t="shared" si="380"/>
        <v>上下水道サービスを支えている浄水場や管路などの上下水道施設は，普段市民の皆様に意識されにくく，その整備の成果がすぐに市民実感につながりにくいものであるため</v>
      </c>
      <c r="FY115" s="108" t="e">
        <f>VLOOKUP(EJ115&amp;FM115&amp;FW115,プルダウン!$AC$2:$AD$51,2,FALSE)</f>
        <v>#DIV/0!</v>
      </c>
      <c r="FZ115" s="12" t="e">
        <f>VLOOKUP(FY115,プルダウン!$A$1:$B$6,2,FALSE)</f>
        <v>#DIV/0!</v>
      </c>
      <c r="GA115" s="11"/>
      <c r="GB115" s="12"/>
      <c r="GC115" s="22" t="s">
        <v>81</v>
      </c>
      <c r="GD115" s="116"/>
      <c r="GE115" s="115" t="str">
        <f>VLOOKUP($A115&amp;"-"&amp;GE$4,'04施策の客観指標'!$A$4:$AU$1029,COLUMN('04施策の客観指標'!$AS:$AS),FALSE)</f>
        <v>-</v>
      </c>
      <c r="GF115" s="7" t="str">
        <f>VLOOKUP($A115&amp;"-"&amp;GF$4,'04施策の客観指標'!$A$4:$AU$1029,COLUMN('04施策の客観指標'!$AS:$AS),FALSE)</f>
        <v>-</v>
      </c>
      <c r="GG115" s="7" t="str">
        <f>VLOOKUP($A115&amp;"-"&amp;GG$4,'04施策の客観指標'!$A$4:$AU$1029,COLUMN('04施策の客観指標'!$AS:$AS),FALSE)</f>
        <v>-</v>
      </c>
      <c r="GH115" s="7" t="str">
        <f>VLOOKUP($A115&amp;"-"&amp;GH$4,'04施策の客観指標'!$A$4:$AU$1029,COLUMN('04施策の客観指標'!$AS:$AS),FALSE)</f>
        <v>-</v>
      </c>
      <c r="GI115" s="7" t="str">
        <f>VLOOKUP($A115&amp;"-"&amp;GI$4,'04施策の客観指標'!$A$4:$AU$1029,COLUMN('04施策の客観指標'!$AS:$AS),FALSE)</f>
        <v>-</v>
      </c>
      <c r="GJ115" s="7" t="str">
        <f>VLOOKUP($A115&amp;"-"&amp;GJ$4,'04施策の客観指標'!$A$4:$AU$1029,COLUMN('04施策の客観指標'!$AS:$AS),FALSE)</f>
        <v>-</v>
      </c>
      <c r="GK115" s="7" t="str">
        <f>VLOOKUP($A115&amp;"-"&amp;GK$4,'04施策の客観指標'!$A$4:$AU$1029,COLUMN('04施策の客観指標'!$AS:$AS),FALSE)</f>
        <v>-</v>
      </c>
      <c r="GL115" s="7" t="str">
        <f>VLOOKUP($A115&amp;"-"&amp;GL$4,'04施策の客観指標'!$A$4:$AU$1029,COLUMN('04施策の客観指標'!$AS:$AS),FALSE)</f>
        <v>-</v>
      </c>
      <c r="GM115" s="7" t="str">
        <f>VLOOKUP($A115&amp;"-"&amp;GM$4,'04施策の客観指標'!$A$4:$AU$1029,COLUMN('04施策の客観指標'!$AS:$AS),FALSE)</f>
        <v>-</v>
      </c>
      <c r="GN115" s="109" t="str">
        <f t="shared" si="381"/>
        <v>e</v>
      </c>
      <c r="GO115" s="37">
        <f>VLOOKUP($A115&amp;"-"&amp;GE$4,'04施策の客観指標'!$A$4:$AU$1029,COLUMN('04施策の客観指標'!$AU:$AU),FALSE)</f>
        <v>1</v>
      </c>
      <c r="GP115" s="38">
        <f>VLOOKUP($A115&amp;"-"&amp;GF$4,'04施策の客観指標'!$A$4:$AU$1029,COLUMN('04施策の客観指標'!$AU:$AU),FALSE)</f>
        <v>1</v>
      </c>
      <c r="GQ115" s="38">
        <f>VLOOKUP($A115&amp;"-"&amp;GG$4,'04施策の客観指標'!$A$4:$AU$1029,COLUMN('04施策の客観指標'!$AU:$AU),FALSE)</f>
        <v>1</v>
      </c>
      <c r="GR115" s="38">
        <f>VLOOKUP($A115&amp;"-"&amp;GH$4,'04施策の客観指標'!$A$4:$AU$1029,COLUMN('04施策の客観指標'!$AU:$AU),FALSE)</f>
        <v>1</v>
      </c>
      <c r="GS115" s="38" t="str">
        <f>VLOOKUP($A115&amp;"-"&amp;GI$4,'04施策の客観指標'!$A$4:$AU$1029,COLUMN('04施策の客観指標'!$AU:$AU),FALSE)</f>
        <v>-</v>
      </c>
      <c r="GT115" s="38" t="str">
        <f>VLOOKUP($A115&amp;"-"&amp;GJ$4,'04施策の客観指標'!$A$4:$AU$1029,COLUMN('04施策の客観指標'!$AU:$AU),FALSE)</f>
        <v>-</v>
      </c>
      <c r="GU115" s="38" t="str">
        <f>VLOOKUP($A115&amp;"-"&amp;GK$4,'04施策の客観指標'!$A$4:$AU$1029,COLUMN('04施策の客観指標'!$AU:$AU),FALSE)</f>
        <v>-</v>
      </c>
      <c r="GV115" s="38" t="str">
        <f>VLOOKUP($A115&amp;"-"&amp;GL$4,'04施策の客観指標'!$A$4:$AU$1029,COLUMN('04施策の客観指標'!$AU:$AU),FALSE)</f>
        <v>-</v>
      </c>
      <c r="GW115" s="38" t="str">
        <f>VLOOKUP($A115&amp;"-"&amp;GM$4,'04施策の客観指標'!$A$4:$AU$1029,COLUMN('04施策の客観指標'!$AU:$AU),FALSE)</f>
        <v>-</v>
      </c>
      <c r="GX115" s="82">
        <f t="shared" si="382"/>
        <v>4</v>
      </c>
      <c r="GY115" s="37" t="str">
        <f t="shared" si="383"/>
        <v/>
      </c>
      <c r="GZ115" s="38" t="str">
        <f t="shared" si="332"/>
        <v/>
      </c>
      <c r="HA115" s="38" t="str">
        <f t="shared" si="333"/>
        <v/>
      </c>
      <c r="HB115" s="38" t="str">
        <f t="shared" si="334"/>
        <v/>
      </c>
      <c r="HC115" s="38" t="str">
        <f t="shared" si="335"/>
        <v/>
      </c>
      <c r="HD115" s="38" t="str">
        <f t="shared" si="336"/>
        <v/>
      </c>
      <c r="HE115" s="38" t="str">
        <f t="shared" si="337"/>
        <v/>
      </c>
      <c r="HF115" s="38" t="str">
        <f t="shared" si="338"/>
        <v/>
      </c>
      <c r="HG115" s="38" t="str">
        <f t="shared" si="339"/>
        <v/>
      </c>
      <c r="HH115" s="41">
        <f t="shared" si="384"/>
        <v>0</v>
      </c>
      <c r="HI115" s="37" t="str">
        <f>IF($K115="○",VLOOKUP($C115&amp;"-"&amp;HI$4,'05市民生活実感調査'!$A$3:$BC$218,COLUMN('05市民生活実感調査'!$AS:$AS),FALSE),"-")</f>
        <v>-</v>
      </c>
      <c r="HJ115" s="38" t="str">
        <f>IF($L115="○",VLOOKUP($C115&amp;"-"&amp;HJ$4,'05市民生活実感調査'!$A$3:$BC$218,COLUMN('05市民生活実感調査'!$AS:$AS),FALSE),"-")</f>
        <v>-</v>
      </c>
      <c r="HK115" s="38" t="str">
        <f>IF($M115="○",VLOOKUP($C115&amp;"-"&amp;HK$4,'05市民生活実感調査'!$A$3:$BC$218,COLUMN('05市民生活実感調査'!$AS:$AS),FALSE),"-")</f>
        <v>-</v>
      </c>
      <c r="HL115" s="38" t="str">
        <f>IF($N115="○",VLOOKUP($C115&amp;"-"&amp;HL$4,'05市民生活実感調査'!$A$3:$BC$218,COLUMN('05市民生活実感調査'!$AS:$AS),FALSE),"-")</f>
        <v>-</v>
      </c>
      <c r="HM115" s="38" t="str">
        <f>IF($O115="○",VLOOKUP($C115&amp;"-"&amp;HM$4,'05市民生活実感調査'!$A$3:$BC$218,COLUMN('05市民生活実感調査'!$AS:$AS),FALSE),"-")</f>
        <v>-</v>
      </c>
      <c r="HN115" s="38" t="str">
        <f>IF($P115="○",VLOOKUP($C115&amp;"-"&amp;HN$4,'05市民生活実感調査'!$A$3:$BC$218,COLUMN('05市民生活実感調査'!$AS:$AS),FALSE),"-")</f>
        <v>-</v>
      </c>
      <c r="HO115" s="38" t="str">
        <f>IF($Q115="○",VLOOKUP($C115&amp;"-"&amp;HO$4,'05市民生活実感調査'!$A$3:$BC$218,COLUMN('05市民生活実感調査'!$AS:$AS),FALSE),"-")</f>
        <v>-</v>
      </c>
      <c r="HP115" s="38" t="str">
        <f>IF($R115="○",VLOOKUP($C115&amp;"-"&amp;HP$4,'05市民生活実感調査'!$A$3:$BC$218,COLUMN('05市民生活実感調査'!$AS:$AS),FALSE),"-")</f>
        <v>-</v>
      </c>
      <c r="HQ115" s="109" t="e">
        <f t="shared" si="385"/>
        <v>#DIV/0!</v>
      </c>
      <c r="HR115" s="37" t="str">
        <f t="shared" si="386"/>
        <v/>
      </c>
      <c r="HS115" s="38" t="str">
        <f t="shared" si="340"/>
        <v/>
      </c>
      <c r="HT115" s="38" t="str">
        <f t="shared" si="341"/>
        <v/>
      </c>
      <c r="HU115" s="38" t="str">
        <f t="shared" si="342"/>
        <v/>
      </c>
      <c r="HV115" s="38" t="str">
        <f t="shared" si="343"/>
        <v/>
      </c>
      <c r="HW115" s="38" t="str">
        <f t="shared" si="344"/>
        <v/>
      </c>
      <c r="HX115" s="38" t="str">
        <f t="shared" si="345"/>
        <v/>
      </c>
      <c r="HY115" s="38" t="str">
        <f t="shared" si="346"/>
        <v/>
      </c>
      <c r="HZ115" s="41" t="e">
        <f t="shared" si="387"/>
        <v>#DIV/0!</v>
      </c>
      <c r="IA115" s="13" t="str">
        <f t="shared" si="388"/>
        <v>客観指標</v>
      </c>
      <c r="IB115" s="5" t="str">
        <f t="shared" si="389"/>
        <v>上下水道サービスを支えている浄水場や管路などの上下水道施設は，普段市民の皆様に意識されにくく，その整備の成果がすぐに市民実感につながりにくいものであるため</v>
      </c>
      <c r="IC115" s="108" t="e">
        <f>VLOOKUP(GN115&amp;HQ115&amp;IA115,プルダウン!$AC$2:$AD$51,2,FALSE)</f>
        <v>#DIV/0!</v>
      </c>
      <c r="ID115" s="12" t="e">
        <f>VLOOKUP(IC115,プルダウン!$A$1:$B$6,2,FALSE)</f>
        <v>#DIV/0!</v>
      </c>
      <c r="IE115" s="11"/>
      <c r="IF115" s="12"/>
      <c r="IG115" s="22" t="s">
        <v>81</v>
      </c>
      <c r="IH115" s="116"/>
      <c r="II115" s="115" t="str">
        <f>VLOOKUP($A115&amp;"-"&amp;II$4,'04施策の客観指標'!$A$4:$AU$1029,COLUMN('04施策の客観指標'!$AT:$AT),FALSE)</f>
        <v>-</v>
      </c>
      <c r="IJ115" s="7" t="str">
        <f>VLOOKUP($A115&amp;"-"&amp;IJ$4,'04施策の客観指標'!$A$4:$AU$1029,COLUMN('04施策の客観指標'!$AT:$AT),FALSE)</f>
        <v>-</v>
      </c>
      <c r="IK115" s="7" t="str">
        <f>VLOOKUP($A115&amp;"-"&amp;IK$4,'04施策の客観指標'!$A$4:$AU$1029,COLUMN('04施策の客観指標'!$AT:$AT),FALSE)</f>
        <v>-</v>
      </c>
      <c r="IL115" s="7" t="str">
        <f>VLOOKUP($A115&amp;"-"&amp;IL$4,'04施策の客観指標'!$A$4:$AU$1029,COLUMN('04施策の客観指標'!$AT:$AT),FALSE)</f>
        <v>-</v>
      </c>
      <c r="IM115" s="7" t="str">
        <f>VLOOKUP($A115&amp;"-"&amp;IM$4,'04施策の客観指標'!$A$4:$AU$1029,COLUMN('04施策の客観指標'!$AT:$AT),FALSE)</f>
        <v>-</v>
      </c>
      <c r="IN115" s="7" t="str">
        <f>VLOOKUP($A115&amp;"-"&amp;IN$4,'04施策の客観指標'!$A$4:$AU$1029,COLUMN('04施策の客観指標'!$AT:$AT),FALSE)</f>
        <v>-</v>
      </c>
      <c r="IO115" s="7" t="str">
        <f>VLOOKUP($A115&amp;"-"&amp;IO$4,'04施策の客観指標'!$A$4:$AU$1029,COLUMN('04施策の客観指標'!$AT:$AT),FALSE)</f>
        <v>-</v>
      </c>
      <c r="IP115" s="7" t="str">
        <f>VLOOKUP($A115&amp;"-"&amp;IP$4,'04施策の客観指標'!$A$4:$AU$1029,COLUMN('04施策の客観指標'!$AT:$AT),FALSE)</f>
        <v>-</v>
      </c>
      <c r="IQ115" s="7" t="str">
        <f>VLOOKUP($A115&amp;"-"&amp;IQ$4,'04施策の客観指標'!$A$4:$AU$1029,COLUMN('04施策の客観指標'!$AT:$AT),FALSE)</f>
        <v>-</v>
      </c>
      <c r="IR115" s="109" t="str">
        <f t="shared" si="390"/>
        <v>e</v>
      </c>
      <c r="IS115" s="37">
        <f>VLOOKUP($A115&amp;"-"&amp;II$4,'04施策の客観指標'!$A$4:$AU$1029,COLUMN('04施策の客観指標'!$AU:$AU),FALSE)</f>
        <v>1</v>
      </c>
      <c r="IT115" s="38">
        <f>VLOOKUP($A115&amp;"-"&amp;IJ$4,'04施策の客観指標'!$A$4:$AU$1029,COLUMN('04施策の客観指標'!$AU:$AU),FALSE)</f>
        <v>1</v>
      </c>
      <c r="IU115" s="38">
        <f>VLOOKUP($A115&amp;"-"&amp;IK$4,'04施策の客観指標'!$A$4:$AU$1029,COLUMN('04施策の客観指標'!$AU:$AU),FALSE)</f>
        <v>1</v>
      </c>
      <c r="IV115" s="38">
        <f>VLOOKUP($A115&amp;"-"&amp;IL$4,'04施策の客観指標'!$A$4:$AU$1029,COLUMN('04施策の客観指標'!$AU:$AU),FALSE)</f>
        <v>1</v>
      </c>
      <c r="IW115" s="38" t="str">
        <f>VLOOKUP($A115&amp;"-"&amp;IM$4,'04施策の客観指標'!$A$4:$AU$1029,COLUMN('04施策の客観指標'!$AU:$AU),FALSE)</f>
        <v>-</v>
      </c>
      <c r="IX115" s="38" t="str">
        <f>VLOOKUP($A115&amp;"-"&amp;IN$4,'04施策の客観指標'!$A$4:$AU$1029,COLUMN('04施策の客観指標'!$AU:$AU),FALSE)</f>
        <v>-</v>
      </c>
      <c r="IY115" s="38" t="str">
        <f>VLOOKUP($A115&amp;"-"&amp;IO$4,'04施策の客観指標'!$A$4:$AU$1029,COLUMN('04施策の客観指標'!$AU:$AU),FALSE)</f>
        <v>-</v>
      </c>
      <c r="IZ115" s="38" t="str">
        <f>VLOOKUP($A115&amp;"-"&amp;IP$4,'04施策の客観指標'!$A$4:$AU$1029,COLUMN('04施策の客観指標'!$AU:$AU),FALSE)</f>
        <v>-</v>
      </c>
      <c r="JA115" s="38" t="str">
        <f>VLOOKUP($A115&amp;"-"&amp;IQ$4,'04施策の客観指標'!$A$4:$AU$1029,COLUMN('04施策の客観指標'!$AU:$AU),FALSE)</f>
        <v>-</v>
      </c>
      <c r="JB115" s="82">
        <f t="shared" si="391"/>
        <v>4</v>
      </c>
      <c r="JC115" s="37" t="str">
        <f t="shared" si="392"/>
        <v/>
      </c>
      <c r="JD115" s="38" t="str">
        <f t="shared" si="347"/>
        <v/>
      </c>
      <c r="JE115" s="38" t="str">
        <f t="shared" si="348"/>
        <v/>
      </c>
      <c r="JF115" s="38" t="str">
        <f t="shared" si="349"/>
        <v/>
      </c>
      <c r="JG115" s="38" t="str">
        <f t="shared" si="350"/>
        <v/>
      </c>
      <c r="JH115" s="38" t="str">
        <f t="shared" si="351"/>
        <v/>
      </c>
      <c r="JI115" s="38" t="str">
        <f t="shared" si="352"/>
        <v/>
      </c>
      <c r="JJ115" s="38" t="str">
        <f t="shared" si="353"/>
        <v/>
      </c>
      <c r="JK115" s="38" t="str">
        <f t="shared" si="354"/>
        <v/>
      </c>
      <c r="JL115" s="41">
        <f t="shared" si="393"/>
        <v>0</v>
      </c>
      <c r="JM115" s="37" t="str">
        <f>IF($K115="○",VLOOKUP($C115&amp;"-"&amp;JM$4,'05市民生活実感調査'!$A$3:$BC$218,COLUMN('05市民生活実感調査'!$BC:$BC),FALSE),"-")</f>
        <v>-</v>
      </c>
      <c r="JN115" s="38" t="str">
        <f>IF($L115="○",VLOOKUP($C115&amp;"-"&amp;JN$4,'05市民生活実感調査'!$A$3:$BC$218,COLUMN('05市民生活実感調査'!$BC:$BC),FALSE),"-")</f>
        <v>-</v>
      </c>
      <c r="JO115" s="38" t="str">
        <f>IF($M115="○",VLOOKUP($C115&amp;"-"&amp;JO$4,'05市民生活実感調査'!$A$3:$BC$218,COLUMN('05市民生活実感調査'!$BC:$BC),FALSE),"-")</f>
        <v>-</v>
      </c>
      <c r="JP115" s="38" t="str">
        <f>IF($N115="○",VLOOKUP($C115&amp;"-"&amp;JP$4,'05市民生活実感調査'!$A$3:$BC$218,COLUMN('05市民生活実感調査'!$BC:$BC),FALSE),"-")</f>
        <v>-</v>
      </c>
      <c r="JQ115" s="38" t="str">
        <f>IF($O115="○",VLOOKUP($C115&amp;"-"&amp;JQ$4,'05市民生活実感調査'!$A$3:$BC$218,COLUMN('05市民生活実感調査'!$BC:$BC),FALSE),"-")</f>
        <v>-</v>
      </c>
      <c r="JR115" s="38" t="str">
        <f>IF($P115="○",VLOOKUP($C115&amp;"-"&amp;JR$4,'05市民生活実感調査'!$A$3:$BC$218,COLUMN('05市民生活実感調査'!$BC:$BC),FALSE),"-")</f>
        <v>-</v>
      </c>
      <c r="JS115" s="38" t="str">
        <f>IF($Q115="○",VLOOKUP($C115&amp;"-"&amp;JS$4,'05市民生活実感調査'!$A$3:$BC$218,COLUMN('05市民生活実感調査'!$BC:$BC),FALSE),"-")</f>
        <v>-</v>
      </c>
      <c r="JT115" s="38" t="str">
        <f>IF($R115="○",VLOOKUP($C115&amp;"-"&amp;JT$4,'05市民生活実感調査'!$A$3:$BC$218,COLUMN('05市民生活実感調査'!$BC:$BC),FALSE),"-")</f>
        <v>-</v>
      </c>
      <c r="JU115" s="109" t="e">
        <f t="shared" si="394"/>
        <v>#DIV/0!</v>
      </c>
      <c r="JV115" s="37" t="str">
        <f t="shared" si="395"/>
        <v/>
      </c>
      <c r="JW115" s="38" t="str">
        <f t="shared" si="355"/>
        <v/>
      </c>
      <c r="JX115" s="38" t="str">
        <f t="shared" si="356"/>
        <v/>
      </c>
      <c r="JY115" s="38" t="str">
        <f t="shared" si="357"/>
        <v/>
      </c>
      <c r="JZ115" s="38" t="str">
        <f t="shared" si="358"/>
        <v/>
      </c>
      <c r="KA115" s="38" t="str">
        <f t="shared" si="359"/>
        <v/>
      </c>
      <c r="KB115" s="38" t="str">
        <f t="shared" si="360"/>
        <v/>
      </c>
      <c r="KC115" s="38" t="str">
        <f t="shared" si="361"/>
        <v/>
      </c>
      <c r="KD115" s="41" t="e">
        <f t="shared" si="396"/>
        <v>#DIV/0!</v>
      </c>
      <c r="KE115" s="13" t="str">
        <f t="shared" si="397"/>
        <v>客観指標</v>
      </c>
      <c r="KF115" s="5" t="str">
        <f t="shared" si="398"/>
        <v>上下水道サービスを支えている浄水場や管路などの上下水道施設は，普段市民の皆様に意識されにくく，その整備の成果がすぐに市民実感につながりにくいものであるため</v>
      </c>
      <c r="KG115" s="108" t="e">
        <f>VLOOKUP(IR115&amp;JU115&amp;KE115,プルダウン!$AC$2:$AD$51,2,FALSE)</f>
        <v>#DIV/0!</v>
      </c>
      <c r="KH115" s="12" t="e">
        <f>VLOOKUP(KG115,プルダウン!$A$1:$B$6,2,FALSE)</f>
        <v>#DIV/0!</v>
      </c>
      <c r="KI115" s="11"/>
      <c r="KJ115" s="12"/>
      <c r="KK115" s="22" t="s">
        <v>81</v>
      </c>
      <c r="KL115" s="5"/>
    </row>
    <row r="116" spans="1:298" ht="135.75" customHeight="1">
      <c r="A116" s="18">
        <v>2705</v>
      </c>
      <c r="B116" s="5" t="s">
        <v>270</v>
      </c>
      <c r="C116" s="47">
        <f t="shared" ref="C116" si="523">ROUNDDOWN(A116/100,0)</f>
        <v>27</v>
      </c>
      <c r="D116" s="12" t="str">
        <f>IFERROR(VLOOKUP(C116,プルダウン!$L$2:$M$28,2,FALSE),"-")</f>
        <v>くらしの水</v>
      </c>
      <c r="E116" s="5"/>
      <c r="F116" s="11" t="s">
        <v>2126</v>
      </c>
      <c r="G116" s="20" t="s">
        <v>2512</v>
      </c>
      <c r="H116" s="11"/>
      <c r="I116" s="20"/>
      <c r="J116" s="5"/>
      <c r="K116" s="42" t="s">
        <v>85</v>
      </c>
      <c r="L116" s="43" t="s">
        <v>85</v>
      </c>
      <c r="M116" s="43" t="s">
        <v>392</v>
      </c>
      <c r="N116" s="43" t="s">
        <v>85</v>
      </c>
      <c r="O116" s="43" t="s">
        <v>85</v>
      </c>
      <c r="P116" s="43" t="s">
        <v>85</v>
      </c>
      <c r="Q116" s="43" t="s">
        <v>85</v>
      </c>
      <c r="R116" s="41" t="s">
        <v>85</v>
      </c>
      <c r="S116" s="546" t="str">
        <f>VLOOKUP($A116&amp;"-"&amp;S$4,'04施策の客観指標'!$A$4:$AU$1029,COLUMN('04施策の客観指標'!$AP:$AP),FALSE)</f>
        <v>a</v>
      </c>
      <c r="T116" s="528" t="str">
        <f>VLOOKUP($A116&amp;"-"&amp;T$4,'04施策の客観指標'!$A$4:$AU$1029,COLUMN('04施策の客観指標'!$AP:$AP),FALSE)</f>
        <v>-</v>
      </c>
      <c r="U116" s="528" t="str">
        <f>VLOOKUP($A116&amp;"-"&amp;U$4,'04施策の客観指標'!$A$4:$AU$1029,COLUMN('04施策の客観指標'!$AP:$AP),FALSE)</f>
        <v>-</v>
      </c>
      <c r="V116" s="528" t="str">
        <f>VLOOKUP($A116&amp;"-"&amp;V$4,'04施策の客観指標'!$A$4:$AU$1029,COLUMN('04施策の客観指標'!$AP:$AP),FALSE)</f>
        <v>-</v>
      </c>
      <c r="W116" s="528" t="str">
        <f>VLOOKUP($A116&amp;"-"&amp;W$4,'04施策の客観指標'!$A$4:$AU$1029,COLUMN('04施策の客観指標'!$AP:$AP),FALSE)</f>
        <v>-</v>
      </c>
      <c r="X116" s="528" t="str">
        <f>VLOOKUP($A116&amp;"-"&amp;X$4,'04施策の客観指標'!$A$4:$AU$1029,COLUMN('04施策の客観指標'!$AP:$AP),FALSE)</f>
        <v>-</v>
      </c>
      <c r="Y116" s="528" t="str">
        <f>VLOOKUP($A116&amp;"-"&amp;Y$4,'04施策の客観指標'!$A$4:$AU$1029,COLUMN('04施策の客観指標'!$AP:$AP),FALSE)</f>
        <v>-</v>
      </c>
      <c r="Z116" s="528" t="str">
        <f>VLOOKUP($A116&amp;"-"&amp;Z$4,'04施策の客観指標'!$A$4:$AU$1029,COLUMN('04施策の客観指標'!$AP:$AP),FALSE)</f>
        <v>-</v>
      </c>
      <c r="AA116" s="529" t="str">
        <f>VLOOKUP($A116&amp;"-"&amp;AA$4,'04施策の客観指標'!$A$4:$AU$1029,COLUMN('04施策の客観指標'!$AP:$AP),FALSE)</f>
        <v>-</v>
      </c>
      <c r="AB116" s="547" t="str">
        <f t="shared" si="520"/>
        <v>a</v>
      </c>
      <c r="AC116" s="252">
        <f>VLOOKUP($A116&amp;"-"&amp;S$4,'04施策の客観指標'!$A$4:$AU$1029,COLUMN('04施策の客観指標'!$AU:$AU),FALSE)</f>
        <v>1</v>
      </c>
      <c r="AD116" s="38" t="str">
        <f>VLOOKUP($A116&amp;"-"&amp;T$4,'04施策の客観指標'!$A$4:$AU$1029,COLUMN('04施策の客観指標'!$AU:$AU),FALSE)</f>
        <v>-</v>
      </c>
      <c r="AE116" s="38" t="str">
        <f>VLOOKUP($A116&amp;"-"&amp;U$4,'04施策の客観指標'!$A$4:$AU$1029,COLUMN('04施策の客観指標'!$AU:$AU),FALSE)</f>
        <v>-</v>
      </c>
      <c r="AF116" s="38" t="str">
        <f>VLOOKUP($A116&amp;"-"&amp;V$4,'04施策の客観指標'!$A$4:$AU$1029,COLUMN('04施策の客観指標'!$AU:$AU),FALSE)</f>
        <v>-</v>
      </c>
      <c r="AG116" s="38" t="str">
        <f>VLOOKUP($A116&amp;"-"&amp;W$4,'04施策の客観指標'!$A$4:$AU$1029,COLUMN('04施策の客観指標'!$AU:$AU),FALSE)</f>
        <v>-</v>
      </c>
      <c r="AH116" s="38" t="str">
        <f>VLOOKUP($A116&amp;"-"&amp;X$4,'04施策の客観指標'!$A$4:$AU$1029,COLUMN('04施策の客観指標'!$AU:$AU),FALSE)</f>
        <v>-</v>
      </c>
      <c r="AI116" s="38" t="str">
        <f>VLOOKUP($A116&amp;"-"&amp;Y$4,'04施策の客観指標'!$A$4:$AU$1029,COLUMN('04施策の客観指標'!$AU:$AU),FALSE)</f>
        <v>-</v>
      </c>
      <c r="AJ116" s="38" t="str">
        <f>VLOOKUP($A116&amp;"-"&amp;Z$4,'04施策の客観指標'!$A$4:$AU$1029,COLUMN('04施策の客観指標'!$AU:$AU),FALSE)</f>
        <v>-</v>
      </c>
      <c r="AK116" s="38" t="str">
        <f>VLOOKUP($A116&amp;"-"&amp;AA$4,'04施策の客観指標'!$A$4:$AU$1029,COLUMN('04施策の客観指標'!$AU:$AU),FALSE)</f>
        <v>-</v>
      </c>
      <c r="AL116" s="82">
        <f t="shared" si="521"/>
        <v>1</v>
      </c>
      <c r="AM116" s="37">
        <f t="shared" ref="AM116" si="524">_xlfn.SWITCH(S116,"a",4*AC116,"b",3*AC116,"c",2*AC116,"d",1*AC116,"e",0*AC116,"-","")</f>
        <v>4</v>
      </c>
      <c r="AN116" s="38" t="str">
        <f t="shared" ref="AN116" si="525">_xlfn.SWITCH(T116,"a",4*AD116,"b",3*AD116,"c",2*AD116,"d",1*AD116,"e",0*AD116,"-","")</f>
        <v/>
      </c>
      <c r="AO116" s="38" t="str">
        <f t="shared" ref="AO116" si="526">_xlfn.SWITCH(U116,"a",4*AE116,"b",3*AE116,"c",2*AE116,"d",1*AE116,"e",0*AE116,"-","")</f>
        <v/>
      </c>
      <c r="AP116" s="38" t="str">
        <f t="shared" ref="AP116" si="527">_xlfn.SWITCH(V116,"a",4*AF116,"b",3*AF116,"c",2*AF116,"d",1*AF116,"e",0*AF116,"-","")</f>
        <v/>
      </c>
      <c r="AQ116" s="38" t="str">
        <f t="shared" ref="AQ116" si="528">_xlfn.SWITCH(W116,"a",4*AG116,"b",3*AG116,"c",2*AG116,"d",1*AG116,"e",0*AG116,"-","")</f>
        <v/>
      </c>
      <c r="AR116" s="38" t="str">
        <f t="shared" ref="AR116" si="529">_xlfn.SWITCH(X116,"a",4*AH116,"b",3*AH116,"c",2*AH116,"d",1*AH116,"e",0*AH116,"-","")</f>
        <v/>
      </c>
      <c r="AS116" s="38" t="str">
        <f t="shared" ref="AS116" si="530">_xlfn.SWITCH(Y116,"a",4*AI116,"b",3*AI116,"c",2*AI116,"d",1*AI116,"e",0*AI116,"-","")</f>
        <v/>
      </c>
      <c r="AT116" s="38" t="str">
        <f t="shared" ref="AT116" si="531">_xlfn.SWITCH(Z116,"a",4*AJ116,"b",3*AJ116,"c",2*AJ116,"d",1*AJ116,"e",0*AJ116,"-","")</f>
        <v/>
      </c>
      <c r="AU116" s="253" t="str">
        <f t="shared" ref="AU116" si="532">_xlfn.SWITCH(AA116,"a",4*AK116,"b",3*AK116,"c",2*AK116,"d",1*AK116,"e",0*AK116,"-","")</f>
        <v/>
      </c>
      <c r="AV116" s="81">
        <f t="shared" si="479"/>
        <v>1</v>
      </c>
      <c r="AW116" s="583" t="str">
        <f>IF($K116="○",VLOOKUP($C116&amp;"-"&amp;AW$4,'[21]05市民生活実感調査'!$A$3:$BC$218,COLUMN('[21]05市民生活実感調査'!$O:$O),FALSE),"-")</f>
        <v>-</v>
      </c>
      <c r="AX116" s="535" t="str">
        <f>IF($L116="○",VLOOKUP($C116&amp;"-"&amp;AX$4,'[21]05市民生活実感調査'!$A$3:$BC$218,COLUMN('[21]05市民生活実感調査'!$O:$O),FALSE),"-")</f>
        <v>-</v>
      </c>
      <c r="AY116" s="535" t="str">
        <f>IF($M116="○",VLOOKUP($C116&amp;"-"&amp;AY$4,'[21]05市民生活実感調査'!$A$3:$BC$218,COLUMN('[21]05市民生活実感調査'!$O:$O),FALSE),"-")</f>
        <v>b</v>
      </c>
      <c r="AZ116" s="535" t="str">
        <f>IF($N116="○",VLOOKUP($C116&amp;"-"&amp;AZ$4,'[21]05市民生活実感調査'!$A$3:$BC$218,COLUMN('[21]05市民生活実感調査'!$O:$O),FALSE),"-")</f>
        <v>-</v>
      </c>
      <c r="BA116" s="535" t="str">
        <f>IF($O116="○",VLOOKUP($C116&amp;"-"&amp;BA$4,'[21]05市民生活実感調査'!$A$3:$BC$218,COLUMN('[21]05市民生活実感調査'!$O:$O),FALSE),"-")</f>
        <v>-</v>
      </c>
      <c r="BB116" s="535" t="str">
        <f>IF($P116="○",VLOOKUP($C116&amp;"-"&amp;BB$4,'[21]05市民生活実感調査'!$A$3:$BC$218,COLUMN('[21]05市民生活実感調査'!$O:$O),FALSE),"-")</f>
        <v>-</v>
      </c>
      <c r="BC116" s="535" t="str">
        <f>IF($Q116="○",VLOOKUP($C116&amp;"-"&amp;BC$4,'[21]05市民生活実感調査'!$A$3:$BC$218,COLUMN('[21]05市民生活実感調査'!$O:$O),FALSE),"-")</f>
        <v>-</v>
      </c>
      <c r="BD116" s="535" t="str">
        <f>IF($R116="○",VLOOKUP($C116&amp;"-"&amp;BD$4,'[21]05市民生活実感調査'!$A$3:$BC$218,COLUMN('[21]05市民生活実感調査'!$O:$O),FALSE),"-")</f>
        <v>-</v>
      </c>
      <c r="BE116" s="536" t="str">
        <f t="shared" si="522"/>
        <v>b</v>
      </c>
      <c r="BF116" s="37" t="str">
        <f t="shared" ref="BF116" si="533">_xlfn.SWITCH(AW116,"a",4,"b",3,"c",2,"d",1,"e",0,"-","")</f>
        <v/>
      </c>
      <c r="BG116" s="38" t="str">
        <f t="shared" ref="BG116" si="534">_xlfn.SWITCH(AX116,"a",4,"b",3,"c",2,"d",1,"e",0,"-","")</f>
        <v/>
      </c>
      <c r="BH116" s="38">
        <f t="shared" ref="BH116" si="535">_xlfn.SWITCH(AY116,"a",4,"b",3,"c",2,"d",1,"e",0,"-","")</f>
        <v>3</v>
      </c>
      <c r="BI116" s="38" t="str">
        <f t="shared" ref="BI116" si="536">_xlfn.SWITCH(AZ116,"a",4,"b",3,"c",2,"d",1,"e",0,"-","")</f>
        <v/>
      </c>
      <c r="BJ116" s="38" t="str">
        <f t="shared" ref="BJ116" si="537">_xlfn.SWITCH(BA116,"a",4,"b",3,"c",2,"d",1,"e",0,"-","")</f>
        <v/>
      </c>
      <c r="BK116" s="38" t="str">
        <f t="shared" ref="BK116" si="538">_xlfn.SWITCH(BB116,"a",4,"b",3,"c",2,"d",1,"e",0,"-","")</f>
        <v/>
      </c>
      <c r="BL116" s="38" t="str">
        <f t="shared" ref="BL116" si="539">_xlfn.SWITCH(BC116,"a",4,"b",3,"c",2,"d",1,"e",0,"-","")</f>
        <v/>
      </c>
      <c r="BM116" s="38" t="str">
        <f t="shared" ref="BM116" si="540">_xlfn.SWITCH(BD116,"a",4,"b",3,"c",2,"d",1,"e",0,"-","")</f>
        <v/>
      </c>
      <c r="BN116" s="41">
        <f t="shared" ref="BN116" si="541">SUM(BF116:BM116)/COUNT(BF116:BM116)/4</f>
        <v>0.75</v>
      </c>
      <c r="BO116" s="275" t="s">
        <v>125</v>
      </c>
      <c r="BP116" s="161" t="s">
        <v>2244</v>
      </c>
      <c r="BQ116" s="586" t="str">
        <f>VLOOKUP(AB116&amp;BE116&amp;BO116,[21]プルダウン!$AC$2:$AD$51,2,FALSE)</f>
        <v>B</v>
      </c>
      <c r="BR116" s="587" t="str">
        <f>VLOOKUP(BQ116,[21]プルダウン!$A$1:$B$6,2,FALSE)</f>
        <v>政策の目的がかなり達成されている</v>
      </c>
      <c r="BS116" s="11"/>
      <c r="BT116" s="20"/>
      <c r="BU116" s="149" t="s">
        <v>2263</v>
      </c>
      <c r="BV116" s="330" t="s">
        <v>2735</v>
      </c>
      <c r="BW116" s="115" t="str">
        <f>VLOOKUP($A116&amp;"-"&amp;BW$4,'04施策の客観指標'!$A$4:$AU$1029,COLUMN('04施策の客観指標'!$AQ:$AQ),FALSE)</f>
        <v>-</v>
      </c>
      <c r="BX116" s="7" t="str">
        <f>VLOOKUP($A116&amp;"-"&amp;BX$4,'04施策の客観指標'!$A$4:$AU$1029,COLUMN('04施策の客観指標'!$AQ:$AQ),FALSE)</f>
        <v>-</v>
      </c>
      <c r="BY116" s="7" t="str">
        <f>VLOOKUP($A116&amp;"-"&amp;BY$4,'04施策の客観指標'!$A$4:$AU$1029,COLUMN('04施策の客観指標'!$AQ:$AQ),FALSE)</f>
        <v>-</v>
      </c>
      <c r="BZ116" s="7" t="str">
        <f>VLOOKUP($A116&amp;"-"&amp;BZ$4,'04施策の客観指標'!$A$4:$AU$1029,COLUMN('04施策の客観指標'!$AQ:$AQ),FALSE)</f>
        <v>-</v>
      </c>
      <c r="CA116" s="7" t="str">
        <f>VLOOKUP($A116&amp;"-"&amp;CA$4,'04施策の客観指標'!$A$4:$AU$1029,COLUMN('04施策の客観指標'!$AQ:$AQ),FALSE)</f>
        <v>-</v>
      </c>
      <c r="CB116" s="7" t="str">
        <f>VLOOKUP($A116&amp;"-"&amp;CB$4,'04施策の客観指標'!$A$4:$AU$1029,COLUMN('04施策の客観指標'!$AQ:$AQ),FALSE)</f>
        <v>-</v>
      </c>
      <c r="CC116" s="7" t="str">
        <f>VLOOKUP($A116&amp;"-"&amp;CC$4,'04施策の客観指標'!$A$4:$AU$1029,COLUMN('04施策の客観指標'!$AQ:$AQ),FALSE)</f>
        <v>-</v>
      </c>
      <c r="CD116" s="7" t="str">
        <f>VLOOKUP($A116&amp;"-"&amp;CD$4,'04施策の客観指標'!$A$4:$AU$1029,COLUMN('04施策の客観指標'!$AQ:$AQ),FALSE)</f>
        <v>-</v>
      </c>
      <c r="CE116" s="7" t="str">
        <f>VLOOKUP($A116&amp;"-"&amp;CE$4,'04施策の客観指標'!$A$4:$AU$1029,COLUMN('04施策の客観指標'!$AQ:$AQ),FALSE)</f>
        <v>-</v>
      </c>
      <c r="CF116" s="109" t="str">
        <f t="shared" si="364"/>
        <v>e</v>
      </c>
      <c r="CG116" s="37">
        <f>VLOOKUP($A116&amp;"-"&amp;BW$4,'04施策の客観指標'!$A$4:$AU$1029,COLUMN('04施策の客観指標'!$AU:$AU),FALSE)</f>
        <v>1</v>
      </c>
      <c r="CH116" s="38" t="str">
        <f>VLOOKUP($A116&amp;"-"&amp;BX$4,'04施策の客観指標'!$A$4:$AU$1029,COLUMN('04施策の客観指標'!$AU:$AU),FALSE)</f>
        <v>-</v>
      </c>
      <c r="CI116" s="38" t="str">
        <f>VLOOKUP($A116&amp;"-"&amp;BY$4,'04施策の客観指標'!$A$4:$AU$1029,COLUMN('04施策の客観指標'!$AU:$AU),FALSE)</f>
        <v>-</v>
      </c>
      <c r="CJ116" s="38" t="str">
        <f>VLOOKUP($A116&amp;"-"&amp;BZ$4,'04施策の客観指標'!$A$4:$AU$1029,COLUMN('04施策の客観指標'!$AU:$AU),FALSE)</f>
        <v>-</v>
      </c>
      <c r="CK116" s="38" t="str">
        <f>VLOOKUP($A116&amp;"-"&amp;CA$4,'04施策の客観指標'!$A$4:$AU$1029,COLUMN('04施策の客観指標'!$AU:$AU),FALSE)</f>
        <v>-</v>
      </c>
      <c r="CL116" s="38" t="str">
        <f>VLOOKUP($A116&amp;"-"&amp;CB$4,'04施策の客観指標'!$A$4:$AU$1029,COLUMN('04施策の客観指標'!$AU:$AU),FALSE)</f>
        <v>-</v>
      </c>
      <c r="CM116" s="38" t="str">
        <f>VLOOKUP($A116&amp;"-"&amp;CC$4,'04施策の客観指標'!$A$4:$AU$1029,COLUMN('04施策の客観指標'!$AU:$AU),FALSE)</f>
        <v>-</v>
      </c>
      <c r="CN116" s="38" t="str">
        <f>VLOOKUP($A116&amp;"-"&amp;CD$4,'04施策の客観指標'!$A$4:$AU$1029,COLUMN('04施策の客観指標'!$AU:$AU),FALSE)</f>
        <v>-</v>
      </c>
      <c r="CO116" s="38" t="str">
        <f>VLOOKUP($A116&amp;"-"&amp;CE$4,'04施策の客観指標'!$A$4:$AU$1029,COLUMN('04施策の客観指標'!$AU:$AU),FALSE)</f>
        <v>-</v>
      </c>
      <c r="CP116" s="82">
        <f t="shared" si="365"/>
        <v>1</v>
      </c>
      <c r="CQ116" s="37" t="str">
        <f t="shared" si="301"/>
        <v/>
      </c>
      <c r="CR116" s="38" t="str">
        <f t="shared" si="302"/>
        <v/>
      </c>
      <c r="CS116" s="38" t="str">
        <f t="shared" si="303"/>
        <v/>
      </c>
      <c r="CT116" s="38" t="str">
        <f t="shared" si="304"/>
        <v/>
      </c>
      <c r="CU116" s="38" t="str">
        <f t="shared" si="305"/>
        <v/>
      </c>
      <c r="CV116" s="38" t="str">
        <f t="shared" si="306"/>
        <v/>
      </c>
      <c r="CW116" s="38" t="str">
        <f t="shared" si="307"/>
        <v/>
      </c>
      <c r="CX116" s="38" t="str">
        <f t="shared" si="308"/>
        <v/>
      </c>
      <c r="CY116" s="38" t="str">
        <f t="shared" si="309"/>
        <v/>
      </c>
      <c r="CZ116" s="41">
        <f t="shared" si="366"/>
        <v>0</v>
      </c>
      <c r="DA116" s="37" t="str">
        <f>IF($K116="○",VLOOKUP($C116&amp;"-"&amp;DA$4,'05市民生活実感調査'!$A$3:$BC$218,COLUMN('05市民生活実感調査'!$Y:$Y),FALSE),"-")</f>
        <v>-</v>
      </c>
      <c r="DB116" s="38" t="str">
        <f>IF($L116="○",VLOOKUP($C116&amp;"-"&amp;DB$4,'05市民生活実感調査'!$A$3:$BC$218,COLUMN('05市民生活実感調査'!$Y:$Y),FALSE),"-")</f>
        <v>-</v>
      </c>
      <c r="DC116" s="38" t="str">
        <f>IF($M116="○",VLOOKUP($C116&amp;"-"&amp;DC$4,'05市民生活実感調査'!$A$3:$BC$218,COLUMN('05市民生活実感調査'!$Y:$Y),FALSE),"-")</f>
        <v>-</v>
      </c>
      <c r="DD116" s="38" t="str">
        <f>IF($N116="○",VLOOKUP($C116&amp;"-"&amp;DD$4,'05市民生活実感調査'!$A$3:$BC$218,COLUMN('05市民生活実感調査'!$Y:$Y),FALSE),"-")</f>
        <v>-</v>
      </c>
      <c r="DE116" s="38" t="str">
        <f>IF($O116="○",VLOOKUP($C116&amp;"-"&amp;DE$4,'05市民生活実感調査'!$A$3:$BC$218,COLUMN('05市民生活実感調査'!$Y:$Y),FALSE),"-")</f>
        <v>-</v>
      </c>
      <c r="DF116" s="38" t="str">
        <f>IF($P116="○",VLOOKUP($C116&amp;"-"&amp;DF$4,'05市民生活実感調査'!$A$3:$BC$218,COLUMN('05市民生活実感調査'!$Y:$Y),FALSE),"-")</f>
        <v>-</v>
      </c>
      <c r="DG116" s="38" t="str">
        <f>IF($Q116="○",VLOOKUP($C116&amp;"-"&amp;DG$4,'05市民生活実感調査'!$A$3:$BC$218,COLUMN('05市民生活実感調査'!$Y:$Y),FALSE),"-")</f>
        <v>-</v>
      </c>
      <c r="DH116" s="38" t="str">
        <f>IF($R116="○",VLOOKUP($C116&amp;"-"&amp;DH$4,'05市民生活実感調査'!$A$3:$BC$218,COLUMN('05市民生活実感調査'!$Y:$Y),FALSE),"-")</f>
        <v>-</v>
      </c>
      <c r="DI116" s="109" t="e">
        <f t="shared" si="367"/>
        <v>#DIV/0!</v>
      </c>
      <c r="DJ116" s="37" t="str">
        <f t="shared" si="368"/>
        <v/>
      </c>
      <c r="DK116" s="38" t="str">
        <f t="shared" si="310"/>
        <v/>
      </c>
      <c r="DL116" s="38" t="str">
        <f t="shared" si="311"/>
        <v/>
      </c>
      <c r="DM116" s="38" t="str">
        <f t="shared" si="312"/>
        <v/>
      </c>
      <c r="DN116" s="38" t="str">
        <f t="shared" si="313"/>
        <v/>
      </c>
      <c r="DO116" s="38" t="str">
        <f t="shared" si="314"/>
        <v/>
      </c>
      <c r="DP116" s="38" t="str">
        <f t="shared" si="315"/>
        <v/>
      </c>
      <c r="DQ116" s="38" t="str">
        <f t="shared" si="316"/>
        <v/>
      </c>
      <c r="DR116" s="41" t="e">
        <f t="shared" si="369"/>
        <v>#DIV/0!</v>
      </c>
      <c r="DS116" s="13" t="str">
        <f t="shared" si="370"/>
        <v>市民実感</v>
      </c>
      <c r="DT116" s="5" t="str">
        <f t="shared" si="371"/>
        <v>当該施策は，水に関する市民意識の高いまちを目指すものであるため，市民生活実感評価を重視する。</v>
      </c>
      <c r="DU116" s="108" t="e">
        <f>VLOOKUP(CF116&amp;DI116&amp;DS116,プルダウン!$AC$2:$AD$51,2,FALSE)</f>
        <v>#DIV/0!</v>
      </c>
      <c r="DV116" s="12" t="e">
        <f>VLOOKUP(DU116,プルダウン!$A$1:$B$6,2,FALSE)</f>
        <v>#DIV/0!</v>
      </c>
      <c r="DW116" s="11"/>
      <c r="DX116" s="12"/>
      <c r="DY116" s="22" t="s">
        <v>81</v>
      </c>
      <c r="DZ116" s="116"/>
      <c r="EA116" s="115" t="str">
        <f>VLOOKUP($A116&amp;"-"&amp;EA$4,'04施策の客観指標'!$A$4:$AU$1029,COLUMN('04施策の客観指標'!$AR:$AR),FALSE)</f>
        <v>-</v>
      </c>
      <c r="EB116" s="7" t="str">
        <f>VLOOKUP($A116&amp;"-"&amp;EB$4,'04施策の客観指標'!$A$4:$AU$1029,COLUMN('04施策の客観指標'!$AR:$AR),FALSE)</f>
        <v>-</v>
      </c>
      <c r="EC116" s="7" t="str">
        <f>VLOOKUP($A116&amp;"-"&amp;EC$4,'04施策の客観指標'!$A$4:$AU$1029,COLUMN('04施策の客観指標'!$AR:$AR),FALSE)</f>
        <v>-</v>
      </c>
      <c r="ED116" s="7" t="str">
        <f>VLOOKUP($A116&amp;"-"&amp;ED$4,'04施策の客観指標'!$A$4:$AU$1029,COLUMN('04施策の客観指標'!$AR:$AR),FALSE)</f>
        <v>-</v>
      </c>
      <c r="EE116" s="7" t="str">
        <f>VLOOKUP($A116&amp;"-"&amp;EE$4,'04施策の客観指標'!$A$4:$AU$1029,COLUMN('04施策の客観指標'!$AR:$AR),FALSE)</f>
        <v>-</v>
      </c>
      <c r="EF116" s="7" t="str">
        <f>VLOOKUP($A116&amp;"-"&amp;EF$4,'04施策の客観指標'!$A$4:$AU$1029,COLUMN('04施策の客観指標'!$AR:$AR),FALSE)</f>
        <v>-</v>
      </c>
      <c r="EG116" s="7" t="str">
        <f>VLOOKUP($A116&amp;"-"&amp;EG$4,'04施策の客観指標'!$A$4:$AU$1029,COLUMN('04施策の客観指標'!$AR:$AR),FALSE)</f>
        <v>-</v>
      </c>
      <c r="EH116" s="7" t="str">
        <f>VLOOKUP($A116&amp;"-"&amp;EH$4,'04施策の客観指標'!$A$4:$AU$1029,COLUMN('04施策の客観指標'!$AR:$AR),FALSE)</f>
        <v>-</v>
      </c>
      <c r="EI116" s="7" t="str">
        <f>VLOOKUP($A116&amp;"-"&amp;EI$4,'04施策の客観指標'!$A$4:$AU$1029,COLUMN('04施策の客観指標'!$AR:$AR),FALSE)</f>
        <v>-</v>
      </c>
      <c r="EJ116" s="109" t="str">
        <f t="shared" si="372"/>
        <v>e</v>
      </c>
      <c r="EK116" s="37">
        <f>VLOOKUP($A116&amp;"-"&amp;EA$4,'04施策の客観指標'!$A$4:$AU$1029,COLUMN('04施策の客観指標'!$AU:$AU),FALSE)</f>
        <v>1</v>
      </c>
      <c r="EL116" s="38" t="str">
        <f>VLOOKUP($A116&amp;"-"&amp;EB$4,'04施策の客観指標'!$A$4:$AU$1029,COLUMN('04施策の客観指標'!$AU:$AU),FALSE)</f>
        <v>-</v>
      </c>
      <c r="EM116" s="38" t="str">
        <f>VLOOKUP($A116&amp;"-"&amp;EC$4,'04施策の客観指標'!$A$4:$AU$1029,COLUMN('04施策の客観指標'!$AU:$AU),FALSE)</f>
        <v>-</v>
      </c>
      <c r="EN116" s="38" t="str">
        <f>VLOOKUP($A116&amp;"-"&amp;ED$4,'04施策の客観指標'!$A$4:$AU$1029,COLUMN('04施策の客観指標'!$AU:$AU),FALSE)</f>
        <v>-</v>
      </c>
      <c r="EO116" s="38" t="str">
        <f>VLOOKUP($A116&amp;"-"&amp;EE$4,'04施策の客観指標'!$A$4:$AU$1029,COLUMN('04施策の客観指標'!$AU:$AU),FALSE)</f>
        <v>-</v>
      </c>
      <c r="EP116" s="38" t="str">
        <f>VLOOKUP($A116&amp;"-"&amp;EF$4,'04施策の客観指標'!$A$4:$AU$1029,COLUMN('04施策の客観指標'!$AU:$AU),FALSE)</f>
        <v>-</v>
      </c>
      <c r="EQ116" s="38" t="str">
        <f>VLOOKUP($A116&amp;"-"&amp;EG$4,'04施策の客観指標'!$A$4:$AU$1029,COLUMN('04施策の客観指標'!$AU:$AU),FALSE)</f>
        <v>-</v>
      </c>
      <c r="ER116" s="38" t="str">
        <f>VLOOKUP($A116&amp;"-"&amp;EH$4,'04施策の客観指標'!$A$4:$AU$1029,COLUMN('04施策の客観指標'!$AU:$AU),FALSE)</f>
        <v>-</v>
      </c>
      <c r="ES116" s="38" t="str">
        <f>VLOOKUP($A116&amp;"-"&amp;EI$4,'04施策の客観指標'!$A$4:$AU$1029,COLUMN('04施策の客観指標'!$AU:$AU),FALSE)</f>
        <v>-</v>
      </c>
      <c r="ET116" s="82">
        <f t="shared" si="373"/>
        <v>1</v>
      </c>
      <c r="EU116" s="37" t="str">
        <f t="shared" si="374"/>
        <v/>
      </c>
      <c r="EV116" s="38" t="str">
        <f t="shared" si="317"/>
        <v/>
      </c>
      <c r="EW116" s="38" t="str">
        <f t="shared" si="318"/>
        <v/>
      </c>
      <c r="EX116" s="38" t="str">
        <f t="shared" si="319"/>
        <v/>
      </c>
      <c r="EY116" s="38" t="str">
        <f t="shared" si="320"/>
        <v/>
      </c>
      <c r="EZ116" s="38" t="str">
        <f t="shared" si="321"/>
        <v/>
      </c>
      <c r="FA116" s="38" t="str">
        <f t="shared" si="322"/>
        <v/>
      </c>
      <c r="FB116" s="38" t="str">
        <f t="shared" si="323"/>
        <v/>
      </c>
      <c r="FC116" s="38" t="str">
        <f t="shared" si="324"/>
        <v/>
      </c>
      <c r="FD116" s="41">
        <f t="shared" si="375"/>
        <v>0</v>
      </c>
      <c r="FE116" s="37" t="str">
        <f>IF($K116="○",VLOOKUP($C116&amp;"-"&amp;FE$4,'05市民生活実感調査'!$A$3:$BC$218,COLUMN('05市民生活実感調査'!$AI:$AI),FALSE),"-")</f>
        <v>-</v>
      </c>
      <c r="FF116" s="38" t="str">
        <f>IF($L116="○",VLOOKUP($C116&amp;"-"&amp;FF$4,'05市民生活実感調査'!$A$3:$BC$218,COLUMN('05市民生活実感調査'!$AI:$AI),FALSE),"-")</f>
        <v>-</v>
      </c>
      <c r="FG116" s="38" t="str">
        <f>IF($M116="○",VLOOKUP($C116&amp;"-"&amp;FG$4,'05市民生活実感調査'!$A$3:$BC$218,COLUMN('05市民生活実感調査'!$AI:$AI),FALSE),"-")</f>
        <v>-</v>
      </c>
      <c r="FH116" s="38" t="str">
        <f>IF($N116="○",VLOOKUP($C116&amp;"-"&amp;FH$4,'05市民生活実感調査'!$A$3:$BC$218,COLUMN('05市民生活実感調査'!$AI:$AI),FALSE),"-")</f>
        <v>-</v>
      </c>
      <c r="FI116" s="38" t="str">
        <f>IF($O116="○",VLOOKUP($C116&amp;"-"&amp;FI$4,'05市民生活実感調査'!$A$3:$BC$218,COLUMN('05市民生活実感調査'!$AI:$AI),FALSE),"-")</f>
        <v>-</v>
      </c>
      <c r="FJ116" s="38" t="str">
        <f>IF($P116="○",VLOOKUP($C116&amp;"-"&amp;FJ$4,'05市民生活実感調査'!$A$3:$BC$218,COLUMN('05市民生活実感調査'!$AI:$AI),FALSE),"-")</f>
        <v>-</v>
      </c>
      <c r="FK116" s="38" t="str">
        <f>IF($Q116="○",VLOOKUP($C116&amp;"-"&amp;FK$4,'05市民生活実感調査'!$A$3:$BC$218,COLUMN('05市民生活実感調査'!$AI:$AI),FALSE),"-")</f>
        <v>-</v>
      </c>
      <c r="FL116" s="38" t="str">
        <f>IF($R116="○",VLOOKUP($C116&amp;"-"&amp;FL$4,'05市民生活実感調査'!$A$3:$BC$218,COLUMN('05市民生活実感調査'!$AI:$AI),FALSE),"-")</f>
        <v>-</v>
      </c>
      <c r="FM116" s="109" t="e">
        <f t="shared" si="376"/>
        <v>#DIV/0!</v>
      </c>
      <c r="FN116" s="37" t="str">
        <f t="shared" si="377"/>
        <v/>
      </c>
      <c r="FO116" s="38" t="str">
        <f t="shared" si="325"/>
        <v/>
      </c>
      <c r="FP116" s="38" t="str">
        <f t="shared" si="326"/>
        <v/>
      </c>
      <c r="FQ116" s="38" t="str">
        <f t="shared" si="327"/>
        <v/>
      </c>
      <c r="FR116" s="38" t="str">
        <f t="shared" si="328"/>
        <v/>
      </c>
      <c r="FS116" s="38" t="str">
        <f t="shared" si="329"/>
        <v/>
      </c>
      <c r="FT116" s="38" t="str">
        <f t="shared" si="330"/>
        <v/>
      </c>
      <c r="FU116" s="38" t="str">
        <f t="shared" si="331"/>
        <v/>
      </c>
      <c r="FV116" s="41" t="e">
        <f t="shared" si="378"/>
        <v>#DIV/0!</v>
      </c>
      <c r="FW116" s="13" t="str">
        <f t="shared" si="379"/>
        <v>市民実感</v>
      </c>
      <c r="FX116" s="5" t="str">
        <f t="shared" si="380"/>
        <v>当該施策は，水に関する市民意識の高いまちを目指すものであるため，市民生活実感評価を重視する。</v>
      </c>
      <c r="FY116" s="108" t="e">
        <f>VLOOKUP(EJ116&amp;FM116&amp;FW116,プルダウン!$AC$2:$AD$51,2,FALSE)</f>
        <v>#DIV/0!</v>
      </c>
      <c r="FZ116" s="12" t="e">
        <f>VLOOKUP(FY116,プルダウン!$A$1:$B$6,2,FALSE)</f>
        <v>#DIV/0!</v>
      </c>
      <c r="GA116" s="11"/>
      <c r="GB116" s="12"/>
      <c r="GC116" s="22" t="s">
        <v>81</v>
      </c>
      <c r="GD116" s="116"/>
      <c r="GE116" s="115" t="str">
        <f>VLOOKUP($A116&amp;"-"&amp;GE$4,'04施策の客観指標'!$A$4:$AU$1029,COLUMN('04施策の客観指標'!$AS:$AS),FALSE)</f>
        <v>-</v>
      </c>
      <c r="GF116" s="7" t="str">
        <f>VLOOKUP($A116&amp;"-"&amp;GF$4,'04施策の客観指標'!$A$4:$AU$1029,COLUMN('04施策の客観指標'!$AS:$AS),FALSE)</f>
        <v>-</v>
      </c>
      <c r="GG116" s="7" t="str">
        <f>VLOOKUP($A116&amp;"-"&amp;GG$4,'04施策の客観指標'!$A$4:$AU$1029,COLUMN('04施策の客観指標'!$AS:$AS),FALSE)</f>
        <v>-</v>
      </c>
      <c r="GH116" s="7" t="str">
        <f>VLOOKUP($A116&amp;"-"&amp;GH$4,'04施策の客観指標'!$A$4:$AU$1029,COLUMN('04施策の客観指標'!$AS:$AS),FALSE)</f>
        <v>-</v>
      </c>
      <c r="GI116" s="7" t="str">
        <f>VLOOKUP($A116&amp;"-"&amp;GI$4,'04施策の客観指標'!$A$4:$AU$1029,COLUMN('04施策の客観指標'!$AS:$AS),FALSE)</f>
        <v>-</v>
      </c>
      <c r="GJ116" s="7" t="str">
        <f>VLOOKUP($A116&amp;"-"&amp;GJ$4,'04施策の客観指標'!$A$4:$AU$1029,COLUMN('04施策の客観指標'!$AS:$AS),FALSE)</f>
        <v>-</v>
      </c>
      <c r="GK116" s="7" t="str">
        <f>VLOOKUP($A116&amp;"-"&amp;GK$4,'04施策の客観指標'!$A$4:$AU$1029,COLUMN('04施策の客観指標'!$AS:$AS),FALSE)</f>
        <v>-</v>
      </c>
      <c r="GL116" s="7" t="str">
        <f>VLOOKUP($A116&amp;"-"&amp;GL$4,'04施策の客観指標'!$A$4:$AU$1029,COLUMN('04施策の客観指標'!$AS:$AS),FALSE)</f>
        <v>-</v>
      </c>
      <c r="GM116" s="7" t="str">
        <f>VLOOKUP($A116&amp;"-"&amp;GM$4,'04施策の客観指標'!$A$4:$AU$1029,COLUMN('04施策の客観指標'!$AS:$AS),FALSE)</f>
        <v>-</v>
      </c>
      <c r="GN116" s="109" t="str">
        <f t="shared" si="381"/>
        <v>e</v>
      </c>
      <c r="GO116" s="37">
        <f>VLOOKUP($A116&amp;"-"&amp;GE$4,'04施策の客観指標'!$A$4:$AU$1029,COLUMN('04施策の客観指標'!$AU:$AU),FALSE)</f>
        <v>1</v>
      </c>
      <c r="GP116" s="38" t="str">
        <f>VLOOKUP($A116&amp;"-"&amp;GF$4,'04施策の客観指標'!$A$4:$AU$1029,COLUMN('04施策の客観指標'!$AU:$AU),FALSE)</f>
        <v>-</v>
      </c>
      <c r="GQ116" s="38" t="str">
        <f>VLOOKUP($A116&amp;"-"&amp;GG$4,'04施策の客観指標'!$A$4:$AU$1029,COLUMN('04施策の客観指標'!$AU:$AU),FALSE)</f>
        <v>-</v>
      </c>
      <c r="GR116" s="38" t="str">
        <f>VLOOKUP($A116&amp;"-"&amp;GH$4,'04施策の客観指標'!$A$4:$AU$1029,COLUMN('04施策の客観指標'!$AU:$AU),FALSE)</f>
        <v>-</v>
      </c>
      <c r="GS116" s="38" t="str">
        <f>VLOOKUP($A116&amp;"-"&amp;GI$4,'04施策の客観指標'!$A$4:$AU$1029,COLUMN('04施策の客観指標'!$AU:$AU),FALSE)</f>
        <v>-</v>
      </c>
      <c r="GT116" s="38" t="str">
        <f>VLOOKUP($A116&amp;"-"&amp;GJ$4,'04施策の客観指標'!$A$4:$AU$1029,COLUMN('04施策の客観指標'!$AU:$AU),FALSE)</f>
        <v>-</v>
      </c>
      <c r="GU116" s="38" t="str">
        <f>VLOOKUP($A116&amp;"-"&amp;GK$4,'04施策の客観指標'!$A$4:$AU$1029,COLUMN('04施策の客観指標'!$AU:$AU),FALSE)</f>
        <v>-</v>
      </c>
      <c r="GV116" s="38" t="str">
        <f>VLOOKUP($A116&amp;"-"&amp;GL$4,'04施策の客観指標'!$A$4:$AU$1029,COLUMN('04施策の客観指標'!$AU:$AU),FALSE)</f>
        <v>-</v>
      </c>
      <c r="GW116" s="38" t="str">
        <f>VLOOKUP($A116&amp;"-"&amp;GM$4,'04施策の客観指標'!$A$4:$AU$1029,COLUMN('04施策の客観指標'!$AU:$AU),FALSE)</f>
        <v>-</v>
      </c>
      <c r="GX116" s="82">
        <f t="shared" si="382"/>
        <v>1</v>
      </c>
      <c r="GY116" s="37" t="str">
        <f t="shared" si="383"/>
        <v/>
      </c>
      <c r="GZ116" s="38" t="str">
        <f t="shared" si="332"/>
        <v/>
      </c>
      <c r="HA116" s="38" t="str">
        <f t="shared" si="333"/>
        <v/>
      </c>
      <c r="HB116" s="38" t="str">
        <f t="shared" si="334"/>
        <v/>
      </c>
      <c r="HC116" s="38" t="str">
        <f t="shared" si="335"/>
        <v/>
      </c>
      <c r="HD116" s="38" t="str">
        <f t="shared" si="336"/>
        <v/>
      </c>
      <c r="HE116" s="38" t="str">
        <f t="shared" si="337"/>
        <v/>
      </c>
      <c r="HF116" s="38" t="str">
        <f t="shared" si="338"/>
        <v/>
      </c>
      <c r="HG116" s="38" t="str">
        <f t="shared" si="339"/>
        <v/>
      </c>
      <c r="HH116" s="41">
        <f t="shared" si="384"/>
        <v>0</v>
      </c>
      <c r="HI116" s="37" t="str">
        <f>IF($K116="○",VLOOKUP($C116&amp;"-"&amp;HI$4,'05市民生活実感調査'!$A$3:$BC$218,COLUMN('05市民生活実感調査'!$AS:$AS),FALSE),"-")</f>
        <v>-</v>
      </c>
      <c r="HJ116" s="38" t="str">
        <f>IF($L116="○",VLOOKUP($C116&amp;"-"&amp;HJ$4,'05市民生活実感調査'!$A$3:$BC$218,COLUMN('05市民生活実感調査'!$AS:$AS),FALSE),"-")</f>
        <v>-</v>
      </c>
      <c r="HK116" s="38" t="str">
        <f>IF($M116="○",VLOOKUP($C116&amp;"-"&amp;HK$4,'05市民生活実感調査'!$A$3:$BC$218,COLUMN('05市民生活実感調査'!$AS:$AS),FALSE),"-")</f>
        <v>-</v>
      </c>
      <c r="HL116" s="38" t="str">
        <f>IF($N116="○",VLOOKUP($C116&amp;"-"&amp;HL$4,'05市民生活実感調査'!$A$3:$BC$218,COLUMN('05市民生活実感調査'!$AS:$AS),FALSE),"-")</f>
        <v>-</v>
      </c>
      <c r="HM116" s="38" t="str">
        <f>IF($O116="○",VLOOKUP($C116&amp;"-"&amp;HM$4,'05市民生活実感調査'!$A$3:$BC$218,COLUMN('05市民生活実感調査'!$AS:$AS),FALSE),"-")</f>
        <v>-</v>
      </c>
      <c r="HN116" s="38" t="str">
        <f>IF($P116="○",VLOOKUP($C116&amp;"-"&amp;HN$4,'05市民生活実感調査'!$A$3:$BC$218,COLUMN('05市民生活実感調査'!$AS:$AS),FALSE),"-")</f>
        <v>-</v>
      </c>
      <c r="HO116" s="38" t="str">
        <f>IF($Q116="○",VLOOKUP($C116&amp;"-"&amp;HO$4,'05市民生活実感調査'!$A$3:$BC$218,COLUMN('05市民生活実感調査'!$AS:$AS),FALSE),"-")</f>
        <v>-</v>
      </c>
      <c r="HP116" s="38" t="str">
        <f>IF($R116="○",VLOOKUP($C116&amp;"-"&amp;HP$4,'05市民生活実感調査'!$A$3:$BC$218,COLUMN('05市民生活実感調査'!$AS:$AS),FALSE),"-")</f>
        <v>-</v>
      </c>
      <c r="HQ116" s="109" t="e">
        <f t="shared" si="385"/>
        <v>#DIV/0!</v>
      </c>
      <c r="HR116" s="37" t="str">
        <f t="shared" si="386"/>
        <v/>
      </c>
      <c r="HS116" s="38" t="str">
        <f t="shared" si="340"/>
        <v/>
      </c>
      <c r="HT116" s="38" t="str">
        <f t="shared" si="341"/>
        <v/>
      </c>
      <c r="HU116" s="38" t="str">
        <f t="shared" si="342"/>
        <v/>
      </c>
      <c r="HV116" s="38" t="str">
        <f t="shared" si="343"/>
        <v/>
      </c>
      <c r="HW116" s="38" t="str">
        <f t="shared" si="344"/>
        <v/>
      </c>
      <c r="HX116" s="38" t="str">
        <f t="shared" si="345"/>
        <v/>
      </c>
      <c r="HY116" s="38" t="str">
        <f t="shared" si="346"/>
        <v/>
      </c>
      <c r="HZ116" s="41" t="e">
        <f t="shared" si="387"/>
        <v>#DIV/0!</v>
      </c>
      <c r="IA116" s="13" t="str">
        <f t="shared" si="388"/>
        <v>市民実感</v>
      </c>
      <c r="IB116" s="5" t="str">
        <f t="shared" si="389"/>
        <v>当該施策は，水に関する市民意識の高いまちを目指すものであるため，市民生活実感評価を重視する。</v>
      </c>
      <c r="IC116" s="108" t="e">
        <f>VLOOKUP(GN116&amp;HQ116&amp;IA116,プルダウン!$AC$2:$AD$51,2,FALSE)</f>
        <v>#DIV/0!</v>
      </c>
      <c r="ID116" s="12" t="e">
        <f>VLOOKUP(IC116,プルダウン!$A$1:$B$6,2,FALSE)</f>
        <v>#DIV/0!</v>
      </c>
      <c r="IE116" s="11"/>
      <c r="IF116" s="12"/>
      <c r="IG116" s="22" t="s">
        <v>81</v>
      </c>
      <c r="IH116" s="116"/>
      <c r="II116" s="115" t="str">
        <f>VLOOKUP($A116&amp;"-"&amp;II$4,'04施策の客観指標'!$A$4:$AU$1029,COLUMN('04施策の客観指標'!$AT:$AT),FALSE)</f>
        <v>-</v>
      </c>
      <c r="IJ116" s="7" t="str">
        <f>VLOOKUP($A116&amp;"-"&amp;IJ$4,'04施策の客観指標'!$A$4:$AU$1029,COLUMN('04施策の客観指標'!$AT:$AT),FALSE)</f>
        <v>-</v>
      </c>
      <c r="IK116" s="7" t="str">
        <f>VLOOKUP($A116&amp;"-"&amp;IK$4,'04施策の客観指標'!$A$4:$AU$1029,COLUMN('04施策の客観指標'!$AT:$AT),FALSE)</f>
        <v>-</v>
      </c>
      <c r="IL116" s="7" t="str">
        <f>VLOOKUP($A116&amp;"-"&amp;IL$4,'04施策の客観指標'!$A$4:$AU$1029,COLUMN('04施策の客観指標'!$AT:$AT),FALSE)</f>
        <v>-</v>
      </c>
      <c r="IM116" s="7" t="str">
        <f>VLOOKUP($A116&amp;"-"&amp;IM$4,'04施策の客観指標'!$A$4:$AU$1029,COLUMN('04施策の客観指標'!$AT:$AT),FALSE)</f>
        <v>-</v>
      </c>
      <c r="IN116" s="7" t="str">
        <f>VLOOKUP($A116&amp;"-"&amp;IN$4,'04施策の客観指標'!$A$4:$AU$1029,COLUMN('04施策の客観指標'!$AT:$AT),FALSE)</f>
        <v>-</v>
      </c>
      <c r="IO116" s="7" t="str">
        <f>VLOOKUP($A116&amp;"-"&amp;IO$4,'04施策の客観指標'!$A$4:$AU$1029,COLUMN('04施策の客観指標'!$AT:$AT),FALSE)</f>
        <v>-</v>
      </c>
      <c r="IP116" s="7" t="str">
        <f>VLOOKUP($A116&amp;"-"&amp;IP$4,'04施策の客観指標'!$A$4:$AU$1029,COLUMN('04施策の客観指標'!$AT:$AT),FALSE)</f>
        <v>-</v>
      </c>
      <c r="IQ116" s="7" t="str">
        <f>VLOOKUP($A116&amp;"-"&amp;IQ$4,'04施策の客観指標'!$A$4:$AU$1029,COLUMN('04施策の客観指標'!$AT:$AT),FALSE)</f>
        <v>-</v>
      </c>
      <c r="IR116" s="109" t="str">
        <f t="shared" si="390"/>
        <v>e</v>
      </c>
      <c r="IS116" s="37">
        <f>VLOOKUP($A116&amp;"-"&amp;II$4,'04施策の客観指標'!$A$4:$AU$1029,COLUMN('04施策の客観指標'!$AU:$AU),FALSE)</f>
        <v>1</v>
      </c>
      <c r="IT116" s="38" t="str">
        <f>VLOOKUP($A116&amp;"-"&amp;IJ$4,'04施策の客観指標'!$A$4:$AU$1029,COLUMN('04施策の客観指標'!$AU:$AU),FALSE)</f>
        <v>-</v>
      </c>
      <c r="IU116" s="38" t="str">
        <f>VLOOKUP($A116&amp;"-"&amp;IK$4,'04施策の客観指標'!$A$4:$AU$1029,COLUMN('04施策の客観指標'!$AU:$AU),FALSE)</f>
        <v>-</v>
      </c>
      <c r="IV116" s="38" t="str">
        <f>VLOOKUP($A116&amp;"-"&amp;IL$4,'04施策の客観指標'!$A$4:$AU$1029,COLUMN('04施策の客観指標'!$AU:$AU),FALSE)</f>
        <v>-</v>
      </c>
      <c r="IW116" s="38" t="str">
        <f>VLOOKUP($A116&amp;"-"&amp;IM$4,'04施策の客観指標'!$A$4:$AU$1029,COLUMN('04施策の客観指標'!$AU:$AU),FALSE)</f>
        <v>-</v>
      </c>
      <c r="IX116" s="38" t="str">
        <f>VLOOKUP($A116&amp;"-"&amp;IN$4,'04施策の客観指標'!$A$4:$AU$1029,COLUMN('04施策の客観指標'!$AU:$AU),FALSE)</f>
        <v>-</v>
      </c>
      <c r="IY116" s="38" t="str">
        <f>VLOOKUP($A116&amp;"-"&amp;IO$4,'04施策の客観指標'!$A$4:$AU$1029,COLUMN('04施策の客観指標'!$AU:$AU),FALSE)</f>
        <v>-</v>
      </c>
      <c r="IZ116" s="38" t="str">
        <f>VLOOKUP($A116&amp;"-"&amp;IP$4,'04施策の客観指標'!$A$4:$AU$1029,COLUMN('04施策の客観指標'!$AU:$AU),FALSE)</f>
        <v>-</v>
      </c>
      <c r="JA116" s="38" t="str">
        <f>VLOOKUP($A116&amp;"-"&amp;IQ$4,'04施策の客観指標'!$A$4:$AU$1029,COLUMN('04施策の客観指標'!$AU:$AU),FALSE)</f>
        <v>-</v>
      </c>
      <c r="JB116" s="82">
        <f t="shared" si="391"/>
        <v>1</v>
      </c>
      <c r="JC116" s="37" t="str">
        <f t="shared" si="392"/>
        <v/>
      </c>
      <c r="JD116" s="38" t="str">
        <f t="shared" si="347"/>
        <v/>
      </c>
      <c r="JE116" s="38" t="str">
        <f t="shared" si="348"/>
        <v/>
      </c>
      <c r="JF116" s="38" t="str">
        <f t="shared" si="349"/>
        <v/>
      </c>
      <c r="JG116" s="38" t="str">
        <f t="shared" si="350"/>
        <v/>
      </c>
      <c r="JH116" s="38" t="str">
        <f t="shared" si="351"/>
        <v/>
      </c>
      <c r="JI116" s="38" t="str">
        <f t="shared" si="352"/>
        <v/>
      </c>
      <c r="JJ116" s="38" t="str">
        <f t="shared" si="353"/>
        <v/>
      </c>
      <c r="JK116" s="38" t="str">
        <f t="shared" si="354"/>
        <v/>
      </c>
      <c r="JL116" s="41">
        <f t="shared" si="393"/>
        <v>0</v>
      </c>
      <c r="JM116" s="37" t="str">
        <f>IF($K116="○",VLOOKUP($C116&amp;"-"&amp;JM$4,'05市民生活実感調査'!$A$3:$BC$218,COLUMN('05市民生活実感調査'!$BC:$BC),FALSE),"-")</f>
        <v>-</v>
      </c>
      <c r="JN116" s="38" t="str">
        <f>IF($L116="○",VLOOKUP($C116&amp;"-"&amp;JN$4,'05市民生活実感調査'!$A$3:$BC$218,COLUMN('05市民生活実感調査'!$BC:$BC),FALSE),"-")</f>
        <v>-</v>
      </c>
      <c r="JO116" s="38" t="str">
        <f>IF($M116="○",VLOOKUP($C116&amp;"-"&amp;JO$4,'05市民生活実感調査'!$A$3:$BC$218,COLUMN('05市民生活実感調査'!$BC:$BC),FALSE),"-")</f>
        <v>-</v>
      </c>
      <c r="JP116" s="38" t="str">
        <f>IF($N116="○",VLOOKUP($C116&amp;"-"&amp;JP$4,'05市民生活実感調査'!$A$3:$BC$218,COLUMN('05市民生活実感調査'!$BC:$BC),FALSE),"-")</f>
        <v>-</v>
      </c>
      <c r="JQ116" s="38" t="str">
        <f>IF($O116="○",VLOOKUP($C116&amp;"-"&amp;JQ$4,'05市民生活実感調査'!$A$3:$BC$218,COLUMN('05市民生活実感調査'!$BC:$BC),FALSE),"-")</f>
        <v>-</v>
      </c>
      <c r="JR116" s="38" t="str">
        <f>IF($P116="○",VLOOKUP($C116&amp;"-"&amp;JR$4,'05市民生活実感調査'!$A$3:$BC$218,COLUMN('05市民生活実感調査'!$BC:$BC),FALSE),"-")</f>
        <v>-</v>
      </c>
      <c r="JS116" s="38" t="str">
        <f>IF($Q116="○",VLOOKUP($C116&amp;"-"&amp;JS$4,'05市民生活実感調査'!$A$3:$BC$218,COLUMN('05市民生活実感調査'!$BC:$BC),FALSE),"-")</f>
        <v>-</v>
      </c>
      <c r="JT116" s="38" t="str">
        <f>IF($R116="○",VLOOKUP($C116&amp;"-"&amp;JT$4,'05市民生活実感調査'!$A$3:$BC$218,COLUMN('05市民生活実感調査'!$BC:$BC),FALSE),"-")</f>
        <v>-</v>
      </c>
      <c r="JU116" s="109" t="e">
        <f t="shared" si="394"/>
        <v>#DIV/0!</v>
      </c>
      <c r="JV116" s="37" t="str">
        <f t="shared" si="395"/>
        <v/>
      </c>
      <c r="JW116" s="38" t="str">
        <f t="shared" si="355"/>
        <v/>
      </c>
      <c r="JX116" s="38" t="str">
        <f t="shared" si="356"/>
        <v/>
      </c>
      <c r="JY116" s="38" t="str">
        <f t="shared" si="357"/>
        <v/>
      </c>
      <c r="JZ116" s="38" t="str">
        <f t="shared" si="358"/>
        <v/>
      </c>
      <c r="KA116" s="38" t="str">
        <f t="shared" si="359"/>
        <v/>
      </c>
      <c r="KB116" s="38" t="str">
        <f t="shared" si="360"/>
        <v/>
      </c>
      <c r="KC116" s="38" t="str">
        <f t="shared" si="361"/>
        <v/>
      </c>
      <c r="KD116" s="41" t="e">
        <f t="shared" si="396"/>
        <v>#DIV/0!</v>
      </c>
      <c r="KE116" s="13" t="str">
        <f t="shared" si="397"/>
        <v>市民実感</v>
      </c>
      <c r="KF116" s="5" t="str">
        <f t="shared" si="398"/>
        <v>当該施策は，水に関する市民意識の高いまちを目指すものであるため，市民生活実感評価を重視する。</v>
      </c>
      <c r="KG116" s="108" t="e">
        <f>VLOOKUP(IR116&amp;JU116&amp;KE116,プルダウン!$AC$2:$AD$51,2,FALSE)</f>
        <v>#DIV/0!</v>
      </c>
      <c r="KH116" s="12" t="e">
        <f>VLOOKUP(KG116,プルダウン!$A$1:$B$6,2,FALSE)</f>
        <v>#DIV/0!</v>
      </c>
      <c r="KI116" s="11"/>
      <c r="KJ116" s="12"/>
      <c r="KK116" s="22" t="s">
        <v>81</v>
      </c>
      <c r="KL116" s="5"/>
    </row>
    <row r="117" spans="1:298" ht="171" customHeight="1">
      <c r="A117" s="18">
        <v>2706</v>
      </c>
      <c r="B117" s="5" t="s">
        <v>271</v>
      </c>
      <c r="C117" s="47">
        <f t="shared" si="439"/>
        <v>27</v>
      </c>
      <c r="D117" s="12" t="str">
        <f>IFERROR(VLOOKUP(C117,プルダウン!$L$2:$M$28,2,FALSE),"-")</f>
        <v>くらしの水</v>
      </c>
      <c r="E117" s="5"/>
      <c r="F117" s="11" t="s">
        <v>2139</v>
      </c>
      <c r="G117" s="20"/>
      <c r="H117" s="11"/>
      <c r="I117" s="20"/>
      <c r="J117" s="5"/>
      <c r="K117" s="42" t="s">
        <v>85</v>
      </c>
      <c r="L117" s="43" t="s">
        <v>85</v>
      </c>
      <c r="M117" s="43" t="s">
        <v>85</v>
      </c>
      <c r="N117" s="43" t="s">
        <v>392</v>
      </c>
      <c r="O117" s="43" t="s">
        <v>85</v>
      </c>
      <c r="P117" s="43" t="s">
        <v>85</v>
      </c>
      <c r="Q117" s="43" t="s">
        <v>85</v>
      </c>
      <c r="R117" s="41" t="s">
        <v>85</v>
      </c>
      <c r="S117" s="546" t="str">
        <f>VLOOKUP($A117&amp;"-"&amp;S$4,'04施策の客観指標'!$A$4:$AU$1029,COLUMN('04施策の客観指標'!$AP:$AP),FALSE)</f>
        <v>b</v>
      </c>
      <c r="T117" s="528" t="str">
        <f>VLOOKUP($A117&amp;"-"&amp;T$4,'04施策の客観指標'!$A$4:$AU$1029,COLUMN('04施策の客観指標'!$AP:$AP),FALSE)</f>
        <v>a</v>
      </c>
      <c r="U117" s="528" t="str">
        <f>VLOOKUP($A117&amp;"-"&amp;U$4,'04施策の客観指標'!$A$4:$AU$1029,COLUMN('04施策の客観指標'!$AP:$AP),FALSE)</f>
        <v>-</v>
      </c>
      <c r="V117" s="528" t="str">
        <f>VLOOKUP($A117&amp;"-"&amp;V$4,'04施策の客観指標'!$A$4:$AU$1029,COLUMN('04施策の客観指標'!$AP:$AP),FALSE)</f>
        <v>-</v>
      </c>
      <c r="W117" s="528" t="str">
        <f>VLOOKUP($A117&amp;"-"&amp;W$4,'04施策の客観指標'!$A$4:$AU$1029,COLUMN('04施策の客観指標'!$AP:$AP),FALSE)</f>
        <v>-</v>
      </c>
      <c r="X117" s="528" t="str">
        <f>VLOOKUP($A117&amp;"-"&amp;X$4,'04施策の客観指標'!$A$4:$AU$1029,COLUMN('04施策の客観指標'!$AP:$AP),FALSE)</f>
        <v>-</v>
      </c>
      <c r="Y117" s="528" t="str">
        <f>VLOOKUP($A117&amp;"-"&amp;Y$4,'04施策の客観指標'!$A$4:$AU$1029,COLUMN('04施策の客観指標'!$AP:$AP),FALSE)</f>
        <v>-</v>
      </c>
      <c r="Z117" s="528" t="str">
        <f>VLOOKUP($A117&amp;"-"&amp;Z$4,'04施策の客観指標'!$A$4:$AU$1029,COLUMN('04施策の客観指標'!$AP:$AP),FALSE)</f>
        <v>-</v>
      </c>
      <c r="AA117" s="529" t="str">
        <f>VLOOKUP($A117&amp;"-"&amp;AA$4,'04施策の客観指標'!$A$4:$AU$1029,COLUMN('04施策の客観指標'!$AP:$AP),FALSE)</f>
        <v>-</v>
      </c>
      <c r="AB117" s="547" t="str">
        <f t="shared" si="520"/>
        <v>a</v>
      </c>
      <c r="AC117" s="252">
        <f>VLOOKUP($A117&amp;"-"&amp;S$4,'04施策の客観指標'!$A$4:$AU$1029,COLUMN('04施策の客観指標'!$AU:$AU),FALSE)</f>
        <v>1</v>
      </c>
      <c r="AD117" s="38">
        <f>VLOOKUP($A117&amp;"-"&amp;T$4,'04施策の客観指標'!$A$4:$AU$1029,COLUMN('04施策の客観指標'!$AU:$AU),FALSE)</f>
        <v>1</v>
      </c>
      <c r="AE117" s="38" t="str">
        <f>VLOOKUP($A117&amp;"-"&amp;U$4,'04施策の客観指標'!$A$4:$AU$1029,COLUMN('04施策の客観指標'!$AU:$AU),FALSE)</f>
        <v>-</v>
      </c>
      <c r="AF117" s="38" t="str">
        <f>VLOOKUP($A117&amp;"-"&amp;V$4,'04施策の客観指標'!$A$4:$AU$1029,COLUMN('04施策の客観指標'!$AU:$AU),FALSE)</f>
        <v>-</v>
      </c>
      <c r="AG117" s="38" t="str">
        <f>VLOOKUP($A117&amp;"-"&amp;W$4,'04施策の客観指標'!$A$4:$AU$1029,COLUMN('04施策の客観指標'!$AU:$AU),FALSE)</f>
        <v>-</v>
      </c>
      <c r="AH117" s="38" t="str">
        <f>VLOOKUP($A117&amp;"-"&amp;X$4,'04施策の客観指標'!$A$4:$AU$1029,COLUMN('04施策の客観指標'!$AU:$AU),FALSE)</f>
        <v>-</v>
      </c>
      <c r="AI117" s="38" t="str">
        <f>VLOOKUP($A117&amp;"-"&amp;Y$4,'04施策の客観指標'!$A$4:$AU$1029,COLUMN('04施策の客観指標'!$AU:$AU),FALSE)</f>
        <v>-</v>
      </c>
      <c r="AJ117" s="38" t="str">
        <f>VLOOKUP($A117&amp;"-"&amp;Z$4,'04施策の客観指標'!$A$4:$AU$1029,COLUMN('04施策の客観指標'!$AU:$AU),FALSE)</f>
        <v>-</v>
      </c>
      <c r="AK117" s="38" t="str">
        <f>VLOOKUP($A117&amp;"-"&amp;AA$4,'04施策の客観指標'!$A$4:$AU$1029,COLUMN('04施策の客観指標'!$AU:$AU),FALSE)</f>
        <v>-</v>
      </c>
      <c r="AL117" s="82">
        <f t="shared" si="521"/>
        <v>2</v>
      </c>
      <c r="AM117" s="37">
        <f t="shared" si="441"/>
        <v>3</v>
      </c>
      <c r="AN117" s="38">
        <f t="shared" si="442"/>
        <v>4</v>
      </c>
      <c r="AO117" s="38" t="str">
        <f t="shared" si="443"/>
        <v/>
      </c>
      <c r="AP117" s="38" t="str">
        <f t="shared" si="444"/>
        <v/>
      </c>
      <c r="AQ117" s="38" t="str">
        <f t="shared" si="445"/>
        <v/>
      </c>
      <c r="AR117" s="38" t="str">
        <f t="shared" si="446"/>
        <v/>
      </c>
      <c r="AS117" s="38" t="str">
        <f t="shared" si="447"/>
        <v/>
      </c>
      <c r="AT117" s="38" t="str">
        <f t="shared" si="448"/>
        <v/>
      </c>
      <c r="AU117" s="253" t="str">
        <f t="shared" si="449"/>
        <v/>
      </c>
      <c r="AV117" s="81">
        <f t="shared" si="479"/>
        <v>0.875</v>
      </c>
      <c r="AW117" s="583" t="str">
        <f>IF($K117="○",VLOOKUP($C117&amp;"-"&amp;AW$4,'[21]05市民生活実感調査'!$A$3:$BC$218,COLUMN('[21]05市民生活実感調査'!$O:$O),FALSE),"-")</f>
        <v>-</v>
      </c>
      <c r="AX117" s="535" t="str">
        <f>IF($L117="○",VLOOKUP($C117&amp;"-"&amp;AX$4,'[21]05市民生活実感調査'!$A$3:$BC$218,COLUMN('[21]05市民生活実感調査'!$O:$O),FALSE),"-")</f>
        <v>-</v>
      </c>
      <c r="AY117" s="535" t="str">
        <f>IF($M117="○",VLOOKUP($C117&amp;"-"&amp;AY$4,'[21]05市民生活実感調査'!$A$3:$BC$218,COLUMN('[21]05市民生活実感調査'!$O:$O),FALSE),"-")</f>
        <v>-</v>
      </c>
      <c r="AZ117" s="535" t="str">
        <f>IF($N117="○",VLOOKUP($C117&amp;"-"&amp;AZ$4,'[21]05市民生活実感調査'!$A$3:$BC$218,COLUMN('[21]05市民生活実感調査'!$O:$O),FALSE),"-")</f>
        <v>a</v>
      </c>
      <c r="BA117" s="535" t="str">
        <f>IF($O117="○",VLOOKUP($C117&amp;"-"&amp;BA$4,'[21]05市民生活実感調査'!$A$3:$BC$218,COLUMN('[21]05市民生活実感調査'!$O:$O),FALSE),"-")</f>
        <v>-</v>
      </c>
      <c r="BB117" s="535" t="str">
        <f>IF($P117="○",VLOOKUP($C117&amp;"-"&amp;BB$4,'[21]05市民生活実感調査'!$A$3:$BC$218,COLUMN('[21]05市民生活実感調査'!$O:$O),FALSE),"-")</f>
        <v>-</v>
      </c>
      <c r="BC117" s="535" t="str">
        <f>IF($Q117="○",VLOOKUP($C117&amp;"-"&amp;BC$4,'[21]05市民生活実感調査'!$A$3:$BC$218,COLUMN('[21]05市民生活実感調査'!$O:$O),FALSE),"-")</f>
        <v>-</v>
      </c>
      <c r="BD117" s="535" t="str">
        <f>IF($R117="○",VLOOKUP($C117&amp;"-"&amp;BD$4,'[21]05市民生活実感調査'!$A$3:$BC$218,COLUMN('[21]05市民生活実感調査'!$O:$O),FALSE),"-")</f>
        <v>-</v>
      </c>
      <c r="BE117" s="536" t="str">
        <f t="shared" si="522"/>
        <v>a</v>
      </c>
      <c r="BF117" s="37" t="str">
        <f t="shared" si="450"/>
        <v/>
      </c>
      <c r="BG117" s="38" t="str">
        <f t="shared" si="451"/>
        <v/>
      </c>
      <c r="BH117" s="38" t="str">
        <f t="shared" si="452"/>
        <v/>
      </c>
      <c r="BI117" s="38">
        <f t="shared" si="453"/>
        <v>4</v>
      </c>
      <c r="BJ117" s="38" t="str">
        <f t="shared" si="454"/>
        <v/>
      </c>
      <c r="BK117" s="38" t="str">
        <f t="shared" si="455"/>
        <v/>
      </c>
      <c r="BL117" s="38" t="str">
        <f t="shared" si="456"/>
        <v/>
      </c>
      <c r="BM117" s="38" t="str">
        <f t="shared" si="457"/>
        <v/>
      </c>
      <c r="BN117" s="41">
        <f t="shared" si="458"/>
        <v>1</v>
      </c>
      <c r="BO117" s="275" t="s">
        <v>125</v>
      </c>
      <c r="BP117" s="5" t="s">
        <v>2243</v>
      </c>
      <c r="BQ117" s="586" t="str">
        <f>VLOOKUP(AB117&amp;BE117&amp;BO117,[21]プルダウン!$AC$2:$AD$51,2,FALSE)</f>
        <v>A</v>
      </c>
      <c r="BR117" s="587" t="str">
        <f>VLOOKUP(BQ117,[21]プルダウン!$A$1:$B$6,2,FALSE)</f>
        <v>政策の目的が十分に達成されている</v>
      </c>
      <c r="BS117" s="11"/>
      <c r="BT117" s="20"/>
      <c r="BU117" s="149" t="s">
        <v>2263</v>
      </c>
      <c r="BV117" s="330" t="s">
        <v>2737</v>
      </c>
      <c r="BW117" s="115" t="str">
        <f>VLOOKUP($A117&amp;"-"&amp;BW$4,'04施策の客観指標'!$A$4:$AU$1029,COLUMN('04施策の客観指標'!$AQ:$AQ),FALSE)</f>
        <v>-</v>
      </c>
      <c r="BX117" s="7" t="str">
        <f>VLOOKUP($A117&amp;"-"&amp;BX$4,'04施策の客観指標'!$A$4:$AU$1029,COLUMN('04施策の客観指標'!$AQ:$AQ),FALSE)</f>
        <v>-</v>
      </c>
      <c r="BY117" s="7" t="str">
        <f>VLOOKUP($A117&amp;"-"&amp;BY$4,'04施策の客観指標'!$A$4:$AU$1029,COLUMN('04施策の客観指標'!$AQ:$AQ),FALSE)</f>
        <v>-</v>
      </c>
      <c r="BZ117" s="7" t="str">
        <f>VLOOKUP($A117&amp;"-"&amp;BZ$4,'04施策の客観指標'!$A$4:$AU$1029,COLUMN('04施策の客観指標'!$AQ:$AQ),FALSE)</f>
        <v>-</v>
      </c>
      <c r="CA117" s="7" t="str">
        <f>VLOOKUP($A117&amp;"-"&amp;CA$4,'04施策の客観指標'!$A$4:$AU$1029,COLUMN('04施策の客観指標'!$AQ:$AQ),FALSE)</f>
        <v>-</v>
      </c>
      <c r="CB117" s="7" t="str">
        <f>VLOOKUP($A117&amp;"-"&amp;CB$4,'04施策の客観指標'!$A$4:$AU$1029,COLUMN('04施策の客観指標'!$AQ:$AQ),FALSE)</f>
        <v>-</v>
      </c>
      <c r="CC117" s="7" t="str">
        <f>VLOOKUP($A117&amp;"-"&amp;CC$4,'04施策の客観指標'!$A$4:$AU$1029,COLUMN('04施策の客観指標'!$AQ:$AQ),FALSE)</f>
        <v>-</v>
      </c>
      <c r="CD117" s="7" t="str">
        <f>VLOOKUP($A117&amp;"-"&amp;CD$4,'04施策の客観指標'!$A$4:$AU$1029,COLUMN('04施策の客観指標'!$AQ:$AQ),FALSE)</f>
        <v>-</v>
      </c>
      <c r="CE117" s="7" t="str">
        <f>VLOOKUP($A117&amp;"-"&amp;CE$4,'04施策の客観指標'!$A$4:$AU$1029,COLUMN('04施策の客観指標'!$AQ:$AQ),FALSE)</f>
        <v>-</v>
      </c>
      <c r="CF117" s="109" t="str">
        <f t="shared" si="364"/>
        <v>e</v>
      </c>
      <c r="CG117" s="37">
        <f>VLOOKUP($A117&amp;"-"&amp;BW$4,'04施策の客観指標'!$A$4:$AU$1029,COLUMN('04施策の客観指標'!$AU:$AU),FALSE)</f>
        <v>1</v>
      </c>
      <c r="CH117" s="38">
        <f>VLOOKUP($A117&amp;"-"&amp;BX$4,'04施策の客観指標'!$A$4:$AU$1029,COLUMN('04施策の客観指標'!$AU:$AU),FALSE)</f>
        <v>1</v>
      </c>
      <c r="CI117" s="38" t="str">
        <f>VLOOKUP($A117&amp;"-"&amp;BY$4,'04施策の客観指標'!$A$4:$AU$1029,COLUMN('04施策の客観指標'!$AU:$AU),FALSE)</f>
        <v>-</v>
      </c>
      <c r="CJ117" s="38" t="str">
        <f>VLOOKUP($A117&amp;"-"&amp;BZ$4,'04施策の客観指標'!$A$4:$AU$1029,COLUMN('04施策の客観指標'!$AU:$AU),FALSE)</f>
        <v>-</v>
      </c>
      <c r="CK117" s="38" t="str">
        <f>VLOOKUP($A117&amp;"-"&amp;CA$4,'04施策の客観指標'!$A$4:$AU$1029,COLUMN('04施策の客観指標'!$AU:$AU),FALSE)</f>
        <v>-</v>
      </c>
      <c r="CL117" s="38" t="str">
        <f>VLOOKUP($A117&amp;"-"&amp;CB$4,'04施策の客観指標'!$A$4:$AU$1029,COLUMN('04施策の客観指標'!$AU:$AU),FALSE)</f>
        <v>-</v>
      </c>
      <c r="CM117" s="38" t="str">
        <f>VLOOKUP($A117&amp;"-"&amp;CC$4,'04施策の客観指標'!$A$4:$AU$1029,COLUMN('04施策の客観指標'!$AU:$AU),FALSE)</f>
        <v>-</v>
      </c>
      <c r="CN117" s="38" t="str">
        <f>VLOOKUP($A117&amp;"-"&amp;CD$4,'04施策の客観指標'!$A$4:$AU$1029,COLUMN('04施策の客観指標'!$AU:$AU),FALSE)</f>
        <v>-</v>
      </c>
      <c r="CO117" s="38" t="str">
        <f>VLOOKUP($A117&amp;"-"&amp;CE$4,'04施策の客観指標'!$A$4:$AU$1029,COLUMN('04施策の客観指標'!$AU:$AU),FALSE)</f>
        <v>-</v>
      </c>
      <c r="CP117" s="82">
        <f t="shared" si="365"/>
        <v>2</v>
      </c>
      <c r="CQ117" s="37" t="str">
        <f t="shared" si="301"/>
        <v/>
      </c>
      <c r="CR117" s="38" t="str">
        <f t="shared" si="302"/>
        <v/>
      </c>
      <c r="CS117" s="38" t="str">
        <f t="shared" si="303"/>
        <v/>
      </c>
      <c r="CT117" s="38" t="str">
        <f t="shared" si="304"/>
        <v/>
      </c>
      <c r="CU117" s="38" t="str">
        <f t="shared" si="305"/>
        <v/>
      </c>
      <c r="CV117" s="38" t="str">
        <f t="shared" si="306"/>
        <v/>
      </c>
      <c r="CW117" s="38" t="str">
        <f t="shared" si="307"/>
        <v/>
      </c>
      <c r="CX117" s="38" t="str">
        <f t="shared" si="308"/>
        <v/>
      </c>
      <c r="CY117" s="38" t="str">
        <f t="shared" si="309"/>
        <v/>
      </c>
      <c r="CZ117" s="41">
        <f t="shared" si="366"/>
        <v>0</v>
      </c>
      <c r="DA117" s="37" t="str">
        <f>IF($K117="○",VLOOKUP($C117&amp;"-"&amp;DA$4,'05市民生活実感調査'!$A$3:$BC$218,COLUMN('05市民生活実感調査'!$Y:$Y),FALSE),"-")</f>
        <v>-</v>
      </c>
      <c r="DB117" s="38" t="str">
        <f>IF($L117="○",VLOOKUP($C117&amp;"-"&amp;DB$4,'05市民生活実感調査'!$A$3:$BC$218,COLUMN('05市民生活実感調査'!$Y:$Y),FALSE),"-")</f>
        <v>-</v>
      </c>
      <c r="DC117" s="38" t="str">
        <f>IF($M117="○",VLOOKUP($C117&amp;"-"&amp;DC$4,'05市民生活実感調査'!$A$3:$BC$218,COLUMN('05市民生活実感調査'!$Y:$Y),FALSE),"-")</f>
        <v>-</v>
      </c>
      <c r="DD117" s="38" t="str">
        <f>IF($N117="○",VLOOKUP($C117&amp;"-"&amp;DD$4,'05市民生活実感調査'!$A$3:$BC$218,COLUMN('05市民生活実感調査'!$Y:$Y),FALSE),"-")</f>
        <v>-</v>
      </c>
      <c r="DE117" s="38" t="str">
        <f>IF($O117="○",VLOOKUP($C117&amp;"-"&amp;DE$4,'05市民生活実感調査'!$A$3:$BC$218,COLUMN('05市民生活実感調査'!$Y:$Y),FALSE),"-")</f>
        <v>-</v>
      </c>
      <c r="DF117" s="38" t="str">
        <f>IF($P117="○",VLOOKUP($C117&amp;"-"&amp;DF$4,'05市民生活実感調査'!$A$3:$BC$218,COLUMN('05市民生活実感調査'!$Y:$Y),FALSE),"-")</f>
        <v>-</v>
      </c>
      <c r="DG117" s="38" t="str">
        <f>IF($Q117="○",VLOOKUP($C117&amp;"-"&amp;DG$4,'05市民生活実感調査'!$A$3:$BC$218,COLUMN('05市民生活実感調査'!$Y:$Y),FALSE),"-")</f>
        <v>-</v>
      </c>
      <c r="DH117" s="38" t="str">
        <f>IF($R117="○",VLOOKUP($C117&amp;"-"&amp;DH$4,'05市民生活実感調査'!$A$3:$BC$218,COLUMN('05市民生活実感調査'!$Y:$Y),FALSE),"-")</f>
        <v>-</v>
      </c>
      <c r="DI117" s="109" t="e">
        <f t="shared" si="367"/>
        <v>#DIV/0!</v>
      </c>
      <c r="DJ117" s="37" t="str">
        <f t="shared" si="368"/>
        <v/>
      </c>
      <c r="DK117" s="38" t="str">
        <f t="shared" si="310"/>
        <v/>
      </c>
      <c r="DL117" s="38" t="str">
        <f t="shared" si="311"/>
        <v/>
      </c>
      <c r="DM117" s="38" t="str">
        <f t="shared" si="312"/>
        <v/>
      </c>
      <c r="DN117" s="38" t="str">
        <f t="shared" si="313"/>
        <v/>
      </c>
      <c r="DO117" s="38" t="str">
        <f t="shared" si="314"/>
        <v/>
      </c>
      <c r="DP117" s="38" t="str">
        <f t="shared" si="315"/>
        <v/>
      </c>
      <c r="DQ117" s="38" t="str">
        <f t="shared" si="316"/>
        <v/>
      </c>
      <c r="DR117" s="41" t="e">
        <f t="shared" si="369"/>
        <v>#DIV/0!</v>
      </c>
      <c r="DS117" s="13" t="str">
        <f t="shared" si="370"/>
        <v>市民実感</v>
      </c>
      <c r="DT117" s="5" t="str">
        <f t="shared" si="371"/>
        <v>お客さまサービスの一層の推進に取り組むものであり，市民の実感を重視する。</v>
      </c>
      <c r="DU117" s="108" t="e">
        <f>VLOOKUP(CF117&amp;DI117&amp;DS117,プルダウン!$AC$2:$AD$51,2,FALSE)</f>
        <v>#DIV/0!</v>
      </c>
      <c r="DV117" s="12" t="e">
        <f>VLOOKUP(DU117,プルダウン!$A$1:$B$6,2,FALSE)</f>
        <v>#DIV/0!</v>
      </c>
      <c r="DW117" s="11"/>
      <c r="DX117" s="12"/>
      <c r="DY117" s="22" t="s">
        <v>81</v>
      </c>
      <c r="DZ117" s="116"/>
      <c r="EA117" s="115" t="str">
        <f>VLOOKUP($A117&amp;"-"&amp;EA$4,'04施策の客観指標'!$A$4:$AU$1029,COLUMN('04施策の客観指標'!$AR:$AR),FALSE)</f>
        <v>-</v>
      </c>
      <c r="EB117" s="7" t="str">
        <f>VLOOKUP($A117&amp;"-"&amp;EB$4,'04施策の客観指標'!$A$4:$AU$1029,COLUMN('04施策の客観指標'!$AR:$AR),FALSE)</f>
        <v>-</v>
      </c>
      <c r="EC117" s="7" t="str">
        <f>VLOOKUP($A117&amp;"-"&amp;EC$4,'04施策の客観指標'!$A$4:$AU$1029,COLUMN('04施策の客観指標'!$AR:$AR),FALSE)</f>
        <v>-</v>
      </c>
      <c r="ED117" s="7" t="str">
        <f>VLOOKUP($A117&amp;"-"&amp;ED$4,'04施策の客観指標'!$A$4:$AU$1029,COLUMN('04施策の客観指標'!$AR:$AR),FALSE)</f>
        <v>-</v>
      </c>
      <c r="EE117" s="7" t="str">
        <f>VLOOKUP($A117&amp;"-"&amp;EE$4,'04施策の客観指標'!$A$4:$AU$1029,COLUMN('04施策の客観指標'!$AR:$AR),FALSE)</f>
        <v>-</v>
      </c>
      <c r="EF117" s="7" t="str">
        <f>VLOOKUP($A117&amp;"-"&amp;EF$4,'04施策の客観指標'!$A$4:$AU$1029,COLUMN('04施策の客観指標'!$AR:$AR),FALSE)</f>
        <v>-</v>
      </c>
      <c r="EG117" s="7" t="str">
        <f>VLOOKUP($A117&amp;"-"&amp;EG$4,'04施策の客観指標'!$A$4:$AU$1029,COLUMN('04施策の客観指標'!$AR:$AR),FALSE)</f>
        <v>-</v>
      </c>
      <c r="EH117" s="7" t="str">
        <f>VLOOKUP($A117&amp;"-"&amp;EH$4,'04施策の客観指標'!$A$4:$AU$1029,COLUMN('04施策の客観指標'!$AR:$AR),FALSE)</f>
        <v>-</v>
      </c>
      <c r="EI117" s="7" t="str">
        <f>VLOOKUP($A117&amp;"-"&amp;EI$4,'04施策の客観指標'!$A$4:$AU$1029,COLUMN('04施策の客観指標'!$AR:$AR),FALSE)</f>
        <v>-</v>
      </c>
      <c r="EJ117" s="109" t="str">
        <f t="shared" si="372"/>
        <v>e</v>
      </c>
      <c r="EK117" s="37">
        <f>VLOOKUP($A117&amp;"-"&amp;EA$4,'04施策の客観指標'!$A$4:$AU$1029,COLUMN('04施策の客観指標'!$AU:$AU),FALSE)</f>
        <v>1</v>
      </c>
      <c r="EL117" s="38">
        <f>VLOOKUP($A117&amp;"-"&amp;EB$4,'04施策の客観指標'!$A$4:$AU$1029,COLUMN('04施策の客観指標'!$AU:$AU),FALSE)</f>
        <v>1</v>
      </c>
      <c r="EM117" s="38" t="str">
        <f>VLOOKUP($A117&amp;"-"&amp;EC$4,'04施策の客観指標'!$A$4:$AU$1029,COLUMN('04施策の客観指標'!$AU:$AU),FALSE)</f>
        <v>-</v>
      </c>
      <c r="EN117" s="38" t="str">
        <f>VLOOKUP($A117&amp;"-"&amp;ED$4,'04施策の客観指標'!$A$4:$AU$1029,COLUMN('04施策の客観指標'!$AU:$AU),FALSE)</f>
        <v>-</v>
      </c>
      <c r="EO117" s="38" t="str">
        <f>VLOOKUP($A117&amp;"-"&amp;EE$4,'04施策の客観指標'!$A$4:$AU$1029,COLUMN('04施策の客観指標'!$AU:$AU),FALSE)</f>
        <v>-</v>
      </c>
      <c r="EP117" s="38" t="str">
        <f>VLOOKUP($A117&amp;"-"&amp;EF$4,'04施策の客観指標'!$A$4:$AU$1029,COLUMN('04施策の客観指標'!$AU:$AU),FALSE)</f>
        <v>-</v>
      </c>
      <c r="EQ117" s="38" t="str">
        <f>VLOOKUP($A117&amp;"-"&amp;EG$4,'04施策の客観指標'!$A$4:$AU$1029,COLUMN('04施策の客観指標'!$AU:$AU),FALSE)</f>
        <v>-</v>
      </c>
      <c r="ER117" s="38" t="str">
        <f>VLOOKUP($A117&amp;"-"&amp;EH$4,'04施策の客観指標'!$A$4:$AU$1029,COLUMN('04施策の客観指標'!$AU:$AU),FALSE)</f>
        <v>-</v>
      </c>
      <c r="ES117" s="38" t="str">
        <f>VLOOKUP($A117&amp;"-"&amp;EI$4,'04施策の客観指標'!$A$4:$AU$1029,COLUMN('04施策の客観指標'!$AU:$AU),FALSE)</f>
        <v>-</v>
      </c>
      <c r="ET117" s="82">
        <f t="shared" si="373"/>
        <v>2</v>
      </c>
      <c r="EU117" s="37" t="str">
        <f t="shared" si="374"/>
        <v/>
      </c>
      <c r="EV117" s="38" t="str">
        <f t="shared" si="317"/>
        <v/>
      </c>
      <c r="EW117" s="38" t="str">
        <f t="shared" si="318"/>
        <v/>
      </c>
      <c r="EX117" s="38" t="str">
        <f t="shared" si="319"/>
        <v/>
      </c>
      <c r="EY117" s="38" t="str">
        <f t="shared" si="320"/>
        <v/>
      </c>
      <c r="EZ117" s="38" t="str">
        <f t="shared" si="321"/>
        <v/>
      </c>
      <c r="FA117" s="38" t="str">
        <f t="shared" si="322"/>
        <v/>
      </c>
      <c r="FB117" s="38" t="str">
        <f t="shared" si="323"/>
        <v/>
      </c>
      <c r="FC117" s="38" t="str">
        <f t="shared" si="324"/>
        <v/>
      </c>
      <c r="FD117" s="41">
        <f t="shared" si="375"/>
        <v>0</v>
      </c>
      <c r="FE117" s="37" t="str">
        <f>IF($K117="○",VLOOKUP($C117&amp;"-"&amp;FE$4,'05市民生活実感調査'!$A$3:$BC$218,COLUMN('05市民生活実感調査'!$AI:$AI),FALSE),"-")</f>
        <v>-</v>
      </c>
      <c r="FF117" s="38" t="str">
        <f>IF($L117="○",VLOOKUP($C117&amp;"-"&amp;FF$4,'05市民生活実感調査'!$A$3:$BC$218,COLUMN('05市民生活実感調査'!$AI:$AI),FALSE),"-")</f>
        <v>-</v>
      </c>
      <c r="FG117" s="38" t="str">
        <f>IF($M117="○",VLOOKUP($C117&amp;"-"&amp;FG$4,'05市民生活実感調査'!$A$3:$BC$218,COLUMN('05市民生活実感調査'!$AI:$AI),FALSE),"-")</f>
        <v>-</v>
      </c>
      <c r="FH117" s="38" t="str">
        <f>IF($N117="○",VLOOKUP($C117&amp;"-"&amp;FH$4,'05市民生活実感調査'!$A$3:$BC$218,COLUMN('05市民生活実感調査'!$AI:$AI),FALSE),"-")</f>
        <v>-</v>
      </c>
      <c r="FI117" s="38" t="str">
        <f>IF($O117="○",VLOOKUP($C117&amp;"-"&amp;FI$4,'05市民生活実感調査'!$A$3:$BC$218,COLUMN('05市民生活実感調査'!$AI:$AI),FALSE),"-")</f>
        <v>-</v>
      </c>
      <c r="FJ117" s="38" t="str">
        <f>IF($P117="○",VLOOKUP($C117&amp;"-"&amp;FJ$4,'05市民生活実感調査'!$A$3:$BC$218,COLUMN('05市民生活実感調査'!$AI:$AI),FALSE),"-")</f>
        <v>-</v>
      </c>
      <c r="FK117" s="38" t="str">
        <f>IF($Q117="○",VLOOKUP($C117&amp;"-"&amp;FK$4,'05市民生活実感調査'!$A$3:$BC$218,COLUMN('05市民生活実感調査'!$AI:$AI),FALSE),"-")</f>
        <v>-</v>
      </c>
      <c r="FL117" s="38" t="str">
        <f>IF($R117="○",VLOOKUP($C117&amp;"-"&amp;FL$4,'05市民生活実感調査'!$A$3:$BC$218,COLUMN('05市民生活実感調査'!$AI:$AI),FALSE),"-")</f>
        <v>-</v>
      </c>
      <c r="FM117" s="109" t="e">
        <f t="shared" si="376"/>
        <v>#DIV/0!</v>
      </c>
      <c r="FN117" s="37" t="str">
        <f t="shared" si="377"/>
        <v/>
      </c>
      <c r="FO117" s="38" t="str">
        <f t="shared" si="325"/>
        <v/>
      </c>
      <c r="FP117" s="38" t="str">
        <f t="shared" si="326"/>
        <v/>
      </c>
      <c r="FQ117" s="38" t="str">
        <f t="shared" si="327"/>
        <v/>
      </c>
      <c r="FR117" s="38" t="str">
        <f t="shared" si="328"/>
        <v/>
      </c>
      <c r="FS117" s="38" t="str">
        <f t="shared" si="329"/>
        <v/>
      </c>
      <c r="FT117" s="38" t="str">
        <f t="shared" si="330"/>
        <v/>
      </c>
      <c r="FU117" s="38" t="str">
        <f t="shared" si="331"/>
        <v/>
      </c>
      <c r="FV117" s="41" t="e">
        <f t="shared" si="378"/>
        <v>#DIV/0!</v>
      </c>
      <c r="FW117" s="13" t="str">
        <f t="shared" si="379"/>
        <v>市民実感</v>
      </c>
      <c r="FX117" s="5" t="str">
        <f t="shared" si="380"/>
        <v>お客さまサービスの一層の推進に取り組むものであり，市民の実感を重視する。</v>
      </c>
      <c r="FY117" s="108" t="e">
        <f>VLOOKUP(EJ117&amp;FM117&amp;FW117,プルダウン!$AC$2:$AD$51,2,FALSE)</f>
        <v>#DIV/0!</v>
      </c>
      <c r="FZ117" s="12" t="e">
        <f>VLOOKUP(FY117,プルダウン!$A$1:$B$6,2,FALSE)</f>
        <v>#DIV/0!</v>
      </c>
      <c r="GA117" s="11"/>
      <c r="GB117" s="12"/>
      <c r="GC117" s="22" t="s">
        <v>81</v>
      </c>
      <c r="GD117" s="116"/>
      <c r="GE117" s="115" t="str">
        <f>VLOOKUP($A117&amp;"-"&amp;GE$4,'04施策の客観指標'!$A$4:$AU$1029,COLUMN('04施策の客観指標'!$AS:$AS),FALSE)</f>
        <v>-</v>
      </c>
      <c r="GF117" s="7" t="str">
        <f>VLOOKUP($A117&amp;"-"&amp;GF$4,'04施策の客観指標'!$A$4:$AU$1029,COLUMN('04施策の客観指標'!$AS:$AS),FALSE)</f>
        <v>-</v>
      </c>
      <c r="GG117" s="7" t="str">
        <f>VLOOKUP($A117&amp;"-"&amp;GG$4,'04施策の客観指標'!$A$4:$AU$1029,COLUMN('04施策の客観指標'!$AS:$AS),FALSE)</f>
        <v>-</v>
      </c>
      <c r="GH117" s="7" t="str">
        <f>VLOOKUP($A117&amp;"-"&amp;GH$4,'04施策の客観指標'!$A$4:$AU$1029,COLUMN('04施策の客観指標'!$AS:$AS),FALSE)</f>
        <v>-</v>
      </c>
      <c r="GI117" s="7" t="str">
        <f>VLOOKUP($A117&amp;"-"&amp;GI$4,'04施策の客観指標'!$A$4:$AU$1029,COLUMN('04施策の客観指標'!$AS:$AS),FALSE)</f>
        <v>-</v>
      </c>
      <c r="GJ117" s="7" t="str">
        <f>VLOOKUP($A117&amp;"-"&amp;GJ$4,'04施策の客観指標'!$A$4:$AU$1029,COLUMN('04施策の客観指標'!$AS:$AS),FALSE)</f>
        <v>-</v>
      </c>
      <c r="GK117" s="7" t="str">
        <f>VLOOKUP($A117&amp;"-"&amp;GK$4,'04施策の客観指標'!$A$4:$AU$1029,COLUMN('04施策の客観指標'!$AS:$AS),FALSE)</f>
        <v>-</v>
      </c>
      <c r="GL117" s="7" t="str">
        <f>VLOOKUP($A117&amp;"-"&amp;GL$4,'04施策の客観指標'!$A$4:$AU$1029,COLUMN('04施策の客観指標'!$AS:$AS),FALSE)</f>
        <v>-</v>
      </c>
      <c r="GM117" s="7" t="str">
        <f>VLOOKUP($A117&amp;"-"&amp;GM$4,'04施策の客観指標'!$A$4:$AU$1029,COLUMN('04施策の客観指標'!$AS:$AS),FALSE)</f>
        <v>-</v>
      </c>
      <c r="GN117" s="109" t="str">
        <f t="shared" si="381"/>
        <v>e</v>
      </c>
      <c r="GO117" s="37">
        <f>VLOOKUP($A117&amp;"-"&amp;GE$4,'04施策の客観指標'!$A$4:$AU$1029,COLUMN('04施策の客観指標'!$AU:$AU),FALSE)</f>
        <v>1</v>
      </c>
      <c r="GP117" s="38">
        <f>VLOOKUP($A117&amp;"-"&amp;GF$4,'04施策の客観指標'!$A$4:$AU$1029,COLUMN('04施策の客観指標'!$AU:$AU),FALSE)</f>
        <v>1</v>
      </c>
      <c r="GQ117" s="38" t="str">
        <f>VLOOKUP($A117&amp;"-"&amp;GG$4,'04施策の客観指標'!$A$4:$AU$1029,COLUMN('04施策の客観指標'!$AU:$AU),FALSE)</f>
        <v>-</v>
      </c>
      <c r="GR117" s="38" t="str">
        <f>VLOOKUP($A117&amp;"-"&amp;GH$4,'04施策の客観指標'!$A$4:$AU$1029,COLUMN('04施策の客観指標'!$AU:$AU),FALSE)</f>
        <v>-</v>
      </c>
      <c r="GS117" s="38" t="str">
        <f>VLOOKUP($A117&amp;"-"&amp;GI$4,'04施策の客観指標'!$A$4:$AU$1029,COLUMN('04施策の客観指標'!$AU:$AU),FALSE)</f>
        <v>-</v>
      </c>
      <c r="GT117" s="38" t="str">
        <f>VLOOKUP($A117&amp;"-"&amp;GJ$4,'04施策の客観指標'!$A$4:$AU$1029,COLUMN('04施策の客観指標'!$AU:$AU),FALSE)</f>
        <v>-</v>
      </c>
      <c r="GU117" s="38" t="str">
        <f>VLOOKUP($A117&amp;"-"&amp;GK$4,'04施策の客観指標'!$A$4:$AU$1029,COLUMN('04施策の客観指標'!$AU:$AU),FALSE)</f>
        <v>-</v>
      </c>
      <c r="GV117" s="38" t="str">
        <f>VLOOKUP($A117&amp;"-"&amp;GL$4,'04施策の客観指標'!$A$4:$AU$1029,COLUMN('04施策の客観指標'!$AU:$AU),FALSE)</f>
        <v>-</v>
      </c>
      <c r="GW117" s="38" t="str">
        <f>VLOOKUP($A117&amp;"-"&amp;GM$4,'04施策の客観指標'!$A$4:$AU$1029,COLUMN('04施策の客観指標'!$AU:$AU),FALSE)</f>
        <v>-</v>
      </c>
      <c r="GX117" s="82">
        <f t="shared" si="382"/>
        <v>2</v>
      </c>
      <c r="GY117" s="37" t="str">
        <f t="shared" si="383"/>
        <v/>
      </c>
      <c r="GZ117" s="38" t="str">
        <f t="shared" si="332"/>
        <v/>
      </c>
      <c r="HA117" s="38" t="str">
        <f t="shared" si="333"/>
        <v/>
      </c>
      <c r="HB117" s="38" t="str">
        <f t="shared" si="334"/>
        <v/>
      </c>
      <c r="HC117" s="38" t="str">
        <f t="shared" si="335"/>
        <v/>
      </c>
      <c r="HD117" s="38" t="str">
        <f t="shared" si="336"/>
        <v/>
      </c>
      <c r="HE117" s="38" t="str">
        <f t="shared" si="337"/>
        <v/>
      </c>
      <c r="HF117" s="38" t="str">
        <f t="shared" si="338"/>
        <v/>
      </c>
      <c r="HG117" s="38" t="str">
        <f t="shared" si="339"/>
        <v/>
      </c>
      <c r="HH117" s="41">
        <f t="shared" si="384"/>
        <v>0</v>
      </c>
      <c r="HI117" s="37" t="str">
        <f>IF($K117="○",VLOOKUP($C117&amp;"-"&amp;HI$4,'05市民生活実感調査'!$A$3:$BC$218,COLUMN('05市民生活実感調査'!$AS:$AS),FALSE),"-")</f>
        <v>-</v>
      </c>
      <c r="HJ117" s="38" t="str">
        <f>IF($L117="○",VLOOKUP($C117&amp;"-"&amp;HJ$4,'05市民生活実感調査'!$A$3:$BC$218,COLUMN('05市民生活実感調査'!$AS:$AS),FALSE),"-")</f>
        <v>-</v>
      </c>
      <c r="HK117" s="38" t="str">
        <f>IF($M117="○",VLOOKUP($C117&amp;"-"&amp;HK$4,'05市民生活実感調査'!$A$3:$BC$218,COLUMN('05市民生活実感調査'!$AS:$AS),FALSE),"-")</f>
        <v>-</v>
      </c>
      <c r="HL117" s="38" t="str">
        <f>IF($N117="○",VLOOKUP($C117&amp;"-"&amp;HL$4,'05市民生活実感調査'!$A$3:$BC$218,COLUMN('05市民生活実感調査'!$AS:$AS),FALSE),"-")</f>
        <v>-</v>
      </c>
      <c r="HM117" s="38" t="str">
        <f>IF($O117="○",VLOOKUP($C117&amp;"-"&amp;HM$4,'05市民生活実感調査'!$A$3:$BC$218,COLUMN('05市民生活実感調査'!$AS:$AS),FALSE),"-")</f>
        <v>-</v>
      </c>
      <c r="HN117" s="38" t="str">
        <f>IF($P117="○",VLOOKUP($C117&amp;"-"&amp;HN$4,'05市民生活実感調査'!$A$3:$BC$218,COLUMN('05市民生活実感調査'!$AS:$AS),FALSE),"-")</f>
        <v>-</v>
      </c>
      <c r="HO117" s="38" t="str">
        <f>IF($Q117="○",VLOOKUP($C117&amp;"-"&amp;HO$4,'05市民生活実感調査'!$A$3:$BC$218,COLUMN('05市民生活実感調査'!$AS:$AS),FALSE),"-")</f>
        <v>-</v>
      </c>
      <c r="HP117" s="38" t="str">
        <f>IF($R117="○",VLOOKUP($C117&amp;"-"&amp;HP$4,'05市民生活実感調査'!$A$3:$BC$218,COLUMN('05市民生活実感調査'!$AS:$AS),FALSE),"-")</f>
        <v>-</v>
      </c>
      <c r="HQ117" s="109" t="e">
        <f t="shared" si="385"/>
        <v>#DIV/0!</v>
      </c>
      <c r="HR117" s="37" t="str">
        <f t="shared" si="386"/>
        <v/>
      </c>
      <c r="HS117" s="38" t="str">
        <f t="shared" si="340"/>
        <v/>
      </c>
      <c r="HT117" s="38" t="str">
        <f t="shared" si="341"/>
        <v/>
      </c>
      <c r="HU117" s="38" t="str">
        <f t="shared" si="342"/>
        <v/>
      </c>
      <c r="HV117" s="38" t="str">
        <f t="shared" si="343"/>
        <v/>
      </c>
      <c r="HW117" s="38" t="str">
        <f t="shared" si="344"/>
        <v/>
      </c>
      <c r="HX117" s="38" t="str">
        <f t="shared" si="345"/>
        <v/>
      </c>
      <c r="HY117" s="38" t="str">
        <f t="shared" si="346"/>
        <v/>
      </c>
      <c r="HZ117" s="41" t="e">
        <f t="shared" si="387"/>
        <v>#DIV/0!</v>
      </c>
      <c r="IA117" s="13" t="str">
        <f t="shared" si="388"/>
        <v>市民実感</v>
      </c>
      <c r="IB117" s="5" t="str">
        <f t="shared" si="389"/>
        <v>お客さまサービスの一層の推進に取り組むものであり，市民の実感を重視する。</v>
      </c>
      <c r="IC117" s="108" t="e">
        <f>VLOOKUP(GN117&amp;HQ117&amp;IA117,プルダウン!$AC$2:$AD$51,2,FALSE)</f>
        <v>#DIV/0!</v>
      </c>
      <c r="ID117" s="12" t="e">
        <f>VLOOKUP(IC117,プルダウン!$A$1:$B$6,2,FALSE)</f>
        <v>#DIV/0!</v>
      </c>
      <c r="IE117" s="11"/>
      <c r="IF117" s="12"/>
      <c r="IG117" s="22" t="s">
        <v>81</v>
      </c>
      <c r="IH117" s="116"/>
      <c r="II117" s="115" t="str">
        <f>VLOOKUP($A117&amp;"-"&amp;II$4,'04施策の客観指標'!$A$4:$AU$1029,COLUMN('04施策の客観指標'!$AT:$AT),FALSE)</f>
        <v>-</v>
      </c>
      <c r="IJ117" s="7" t="str">
        <f>VLOOKUP($A117&amp;"-"&amp;IJ$4,'04施策の客観指標'!$A$4:$AU$1029,COLUMN('04施策の客観指標'!$AT:$AT),FALSE)</f>
        <v>-</v>
      </c>
      <c r="IK117" s="7" t="str">
        <f>VLOOKUP($A117&amp;"-"&amp;IK$4,'04施策の客観指標'!$A$4:$AU$1029,COLUMN('04施策の客観指標'!$AT:$AT),FALSE)</f>
        <v>-</v>
      </c>
      <c r="IL117" s="7" t="str">
        <f>VLOOKUP($A117&amp;"-"&amp;IL$4,'04施策の客観指標'!$A$4:$AU$1029,COLUMN('04施策の客観指標'!$AT:$AT),FALSE)</f>
        <v>-</v>
      </c>
      <c r="IM117" s="7" t="str">
        <f>VLOOKUP($A117&amp;"-"&amp;IM$4,'04施策の客観指標'!$A$4:$AU$1029,COLUMN('04施策の客観指標'!$AT:$AT),FALSE)</f>
        <v>-</v>
      </c>
      <c r="IN117" s="7" t="str">
        <f>VLOOKUP($A117&amp;"-"&amp;IN$4,'04施策の客観指標'!$A$4:$AU$1029,COLUMN('04施策の客観指標'!$AT:$AT),FALSE)</f>
        <v>-</v>
      </c>
      <c r="IO117" s="7" t="str">
        <f>VLOOKUP($A117&amp;"-"&amp;IO$4,'04施策の客観指標'!$A$4:$AU$1029,COLUMN('04施策の客観指標'!$AT:$AT),FALSE)</f>
        <v>-</v>
      </c>
      <c r="IP117" s="7" t="str">
        <f>VLOOKUP($A117&amp;"-"&amp;IP$4,'04施策の客観指標'!$A$4:$AU$1029,COLUMN('04施策の客観指標'!$AT:$AT),FALSE)</f>
        <v>-</v>
      </c>
      <c r="IQ117" s="7" t="str">
        <f>VLOOKUP($A117&amp;"-"&amp;IQ$4,'04施策の客観指標'!$A$4:$AU$1029,COLUMN('04施策の客観指標'!$AT:$AT),FALSE)</f>
        <v>-</v>
      </c>
      <c r="IR117" s="109" t="str">
        <f t="shared" si="390"/>
        <v>e</v>
      </c>
      <c r="IS117" s="37">
        <f>VLOOKUP($A117&amp;"-"&amp;II$4,'04施策の客観指標'!$A$4:$AU$1029,COLUMN('04施策の客観指標'!$AU:$AU),FALSE)</f>
        <v>1</v>
      </c>
      <c r="IT117" s="38">
        <f>VLOOKUP($A117&amp;"-"&amp;IJ$4,'04施策の客観指標'!$A$4:$AU$1029,COLUMN('04施策の客観指標'!$AU:$AU),FALSE)</f>
        <v>1</v>
      </c>
      <c r="IU117" s="38" t="str">
        <f>VLOOKUP($A117&amp;"-"&amp;IK$4,'04施策の客観指標'!$A$4:$AU$1029,COLUMN('04施策の客観指標'!$AU:$AU),FALSE)</f>
        <v>-</v>
      </c>
      <c r="IV117" s="38" t="str">
        <f>VLOOKUP($A117&amp;"-"&amp;IL$4,'04施策の客観指標'!$A$4:$AU$1029,COLUMN('04施策の客観指標'!$AU:$AU),FALSE)</f>
        <v>-</v>
      </c>
      <c r="IW117" s="38" t="str">
        <f>VLOOKUP($A117&amp;"-"&amp;IM$4,'04施策の客観指標'!$A$4:$AU$1029,COLUMN('04施策の客観指標'!$AU:$AU),FALSE)</f>
        <v>-</v>
      </c>
      <c r="IX117" s="38" t="str">
        <f>VLOOKUP($A117&amp;"-"&amp;IN$4,'04施策の客観指標'!$A$4:$AU$1029,COLUMN('04施策の客観指標'!$AU:$AU),FALSE)</f>
        <v>-</v>
      </c>
      <c r="IY117" s="38" t="str">
        <f>VLOOKUP($A117&amp;"-"&amp;IO$4,'04施策の客観指標'!$A$4:$AU$1029,COLUMN('04施策の客観指標'!$AU:$AU),FALSE)</f>
        <v>-</v>
      </c>
      <c r="IZ117" s="38" t="str">
        <f>VLOOKUP($A117&amp;"-"&amp;IP$4,'04施策の客観指標'!$A$4:$AU$1029,COLUMN('04施策の客観指標'!$AU:$AU),FALSE)</f>
        <v>-</v>
      </c>
      <c r="JA117" s="38" t="str">
        <f>VLOOKUP($A117&amp;"-"&amp;IQ$4,'04施策の客観指標'!$A$4:$AU$1029,COLUMN('04施策の客観指標'!$AU:$AU),FALSE)</f>
        <v>-</v>
      </c>
      <c r="JB117" s="82">
        <f t="shared" si="391"/>
        <v>2</v>
      </c>
      <c r="JC117" s="37" t="str">
        <f t="shared" si="392"/>
        <v/>
      </c>
      <c r="JD117" s="38" t="str">
        <f t="shared" si="347"/>
        <v/>
      </c>
      <c r="JE117" s="38" t="str">
        <f t="shared" si="348"/>
        <v/>
      </c>
      <c r="JF117" s="38" t="str">
        <f t="shared" si="349"/>
        <v/>
      </c>
      <c r="JG117" s="38" t="str">
        <f t="shared" si="350"/>
        <v/>
      </c>
      <c r="JH117" s="38" t="str">
        <f t="shared" si="351"/>
        <v/>
      </c>
      <c r="JI117" s="38" t="str">
        <f t="shared" si="352"/>
        <v/>
      </c>
      <c r="JJ117" s="38" t="str">
        <f t="shared" si="353"/>
        <v/>
      </c>
      <c r="JK117" s="38" t="str">
        <f t="shared" si="354"/>
        <v/>
      </c>
      <c r="JL117" s="41">
        <f t="shared" si="393"/>
        <v>0</v>
      </c>
      <c r="JM117" s="37" t="str">
        <f>IF($K117="○",VLOOKUP($C117&amp;"-"&amp;JM$4,'05市民生活実感調査'!$A$3:$BC$218,COLUMN('05市民生活実感調査'!$BC:$BC),FALSE),"-")</f>
        <v>-</v>
      </c>
      <c r="JN117" s="38" t="str">
        <f>IF($L117="○",VLOOKUP($C117&amp;"-"&amp;JN$4,'05市民生活実感調査'!$A$3:$BC$218,COLUMN('05市民生活実感調査'!$BC:$BC),FALSE),"-")</f>
        <v>-</v>
      </c>
      <c r="JO117" s="38" t="str">
        <f>IF($M117="○",VLOOKUP($C117&amp;"-"&amp;JO$4,'05市民生活実感調査'!$A$3:$BC$218,COLUMN('05市民生活実感調査'!$BC:$BC),FALSE),"-")</f>
        <v>-</v>
      </c>
      <c r="JP117" s="38" t="str">
        <f>IF($N117="○",VLOOKUP($C117&amp;"-"&amp;JP$4,'05市民生活実感調査'!$A$3:$BC$218,COLUMN('05市民生活実感調査'!$BC:$BC),FALSE),"-")</f>
        <v>-</v>
      </c>
      <c r="JQ117" s="38" t="str">
        <f>IF($O117="○",VLOOKUP($C117&amp;"-"&amp;JQ$4,'05市民生活実感調査'!$A$3:$BC$218,COLUMN('05市民生活実感調査'!$BC:$BC),FALSE),"-")</f>
        <v>-</v>
      </c>
      <c r="JR117" s="38" t="str">
        <f>IF($P117="○",VLOOKUP($C117&amp;"-"&amp;JR$4,'05市民生活実感調査'!$A$3:$BC$218,COLUMN('05市民生活実感調査'!$BC:$BC),FALSE),"-")</f>
        <v>-</v>
      </c>
      <c r="JS117" s="38" t="str">
        <f>IF($Q117="○",VLOOKUP($C117&amp;"-"&amp;JS$4,'05市民生活実感調査'!$A$3:$BC$218,COLUMN('05市民生活実感調査'!$BC:$BC),FALSE),"-")</f>
        <v>-</v>
      </c>
      <c r="JT117" s="38" t="str">
        <f>IF($R117="○",VLOOKUP($C117&amp;"-"&amp;JT$4,'05市民生活実感調査'!$A$3:$BC$218,COLUMN('05市民生活実感調査'!$BC:$BC),FALSE),"-")</f>
        <v>-</v>
      </c>
      <c r="JU117" s="109" t="e">
        <f t="shared" si="394"/>
        <v>#DIV/0!</v>
      </c>
      <c r="JV117" s="37" t="str">
        <f t="shared" si="395"/>
        <v/>
      </c>
      <c r="JW117" s="38" t="str">
        <f t="shared" si="355"/>
        <v/>
      </c>
      <c r="JX117" s="38" t="str">
        <f t="shared" si="356"/>
        <v/>
      </c>
      <c r="JY117" s="38" t="str">
        <f t="shared" si="357"/>
        <v/>
      </c>
      <c r="JZ117" s="38" t="str">
        <f t="shared" si="358"/>
        <v/>
      </c>
      <c r="KA117" s="38" t="str">
        <f t="shared" si="359"/>
        <v/>
      </c>
      <c r="KB117" s="38" t="str">
        <f t="shared" si="360"/>
        <v/>
      </c>
      <c r="KC117" s="38" t="str">
        <f t="shared" si="361"/>
        <v/>
      </c>
      <c r="KD117" s="41" t="e">
        <f t="shared" si="396"/>
        <v>#DIV/0!</v>
      </c>
      <c r="KE117" s="13" t="str">
        <f t="shared" si="397"/>
        <v>市民実感</v>
      </c>
      <c r="KF117" s="5" t="str">
        <f t="shared" si="398"/>
        <v>お客さまサービスの一層の推進に取り組むものであり，市民の実感を重視する。</v>
      </c>
      <c r="KG117" s="108" t="e">
        <f>VLOOKUP(IR117&amp;JU117&amp;KE117,プルダウン!$AC$2:$AD$51,2,FALSE)</f>
        <v>#DIV/0!</v>
      </c>
      <c r="KH117" s="12" t="e">
        <f>VLOOKUP(KG117,プルダウン!$A$1:$B$6,2,FALSE)</f>
        <v>#DIV/0!</v>
      </c>
      <c r="KI117" s="11"/>
      <c r="KJ117" s="12"/>
      <c r="KK117" s="22" t="s">
        <v>81</v>
      </c>
      <c r="KL117" s="5"/>
    </row>
    <row r="118" spans="1:298" ht="204" customHeight="1">
      <c r="A118" s="18">
        <v>2707</v>
      </c>
      <c r="B118" s="5" t="s">
        <v>272</v>
      </c>
      <c r="C118" s="47">
        <f t="shared" si="439"/>
        <v>27</v>
      </c>
      <c r="D118" s="12" t="str">
        <f>IFERROR(VLOOKUP(C118,プルダウン!$L$2:$M$28,2,FALSE),"-")</f>
        <v>くらしの水</v>
      </c>
      <c r="E118" s="5"/>
      <c r="F118" s="11" t="s">
        <v>2139</v>
      </c>
      <c r="G118" s="20"/>
      <c r="H118" s="11"/>
      <c r="I118" s="20"/>
      <c r="J118" s="5"/>
      <c r="K118" s="42" t="s">
        <v>85</v>
      </c>
      <c r="L118" s="43" t="s">
        <v>85</v>
      </c>
      <c r="M118" s="43" t="s">
        <v>85</v>
      </c>
      <c r="N118" s="43" t="s">
        <v>85</v>
      </c>
      <c r="O118" s="43" t="s">
        <v>392</v>
      </c>
      <c r="P118" s="43" t="s">
        <v>85</v>
      </c>
      <c r="Q118" s="43" t="s">
        <v>85</v>
      </c>
      <c r="R118" s="41" t="s">
        <v>85</v>
      </c>
      <c r="S118" s="546" t="str">
        <f>VLOOKUP($A118&amp;"-"&amp;S$4,'04施策の客観指標'!$A$4:$AU$1029,COLUMN('04施策の客観指標'!$AP:$AP),FALSE)</f>
        <v>a</v>
      </c>
      <c r="T118" s="528" t="str">
        <f>VLOOKUP($A118&amp;"-"&amp;T$4,'04施策の客観指標'!$A$4:$AU$1029,COLUMN('04施策の客観指標'!$AP:$AP),FALSE)</f>
        <v>b</v>
      </c>
      <c r="U118" s="528" t="str">
        <f>VLOOKUP($A118&amp;"-"&amp;U$4,'04施策の客観指標'!$A$4:$AU$1029,COLUMN('04施策の客観指標'!$AP:$AP),FALSE)</f>
        <v>c</v>
      </c>
      <c r="V118" s="528" t="str">
        <f>VLOOKUP($A118&amp;"-"&amp;V$4,'04施策の客観指標'!$A$4:$AU$1029,COLUMN('04施策の客観指標'!$AP:$AP),FALSE)</f>
        <v>a</v>
      </c>
      <c r="W118" s="528" t="str">
        <f>VLOOKUP($A118&amp;"-"&amp;W$4,'04施策の客観指標'!$A$4:$AU$1029,COLUMN('04施策の客観指標'!$AP:$AP),FALSE)</f>
        <v>-</v>
      </c>
      <c r="X118" s="528" t="str">
        <f>VLOOKUP($A118&amp;"-"&amp;X$4,'04施策の客観指標'!$A$4:$AU$1029,COLUMN('04施策の客観指標'!$AP:$AP),FALSE)</f>
        <v>-</v>
      </c>
      <c r="Y118" s="528" t="str">
        <f>VLOOKUP($A118&amp;"-"&amp;Y$4,'04施策の客観指標'!$A$4:$AU$1029,COLUMN('04施策の客観指標'!$AP:$AP),FALSE)</f>
        <v>-</v>
      </c>
      <c r="Z118" s="528" t="str">
        <f>VLOOKUP($A118&amp;"-"&amp;Z$4,'04施策の客観指標'!$A$4:$AU$1029,COLUMN('04施策の客観指標'!$AP:$AP),FALSE)</f>
        <v>-</v>
      </c>
      <c r="AA118" s="529" t="str">
        <f>VLOOKUP($A118&amp;"-"&amp;AA$4,'04施策の客観指標'!$A$4:$AU$1029,COLUMN('04施策の客観指標'!$AP:$AP),FALSE)</f>
        <v>-</v>
      </c>
      <c r="AB118" s="547" t="str">
        <f t="shared" si="520"/>
        <v>a</v>
      </c>
      <c r="AC118" s="252">
        <f>VLOOKUP($A118&amp;"-"&amp;S$4,'04施策の客観指標'!$A$4:$AU$1029,COLUMN('04施策の客観指標'!$AU:$AU),FALSE)</f>
        <v>1</v>
      </c>
      <c r="AD118" s="38">
        <f>VLOOKUP($A118&amp;"-"&amp;T$4,'04施策の客観指標'!$A$4:$AU$1029,COLUMN('04施策の客観指標'!$AU:$AU),FALSE)</f>
        <v>1</v>
      </c>
      <c r="AE118" s="38">
        <f>VLOOKUP($A118&amp;"-"&amp;U$4,'04施策の客観指標'!$A$4:$AU$1029,COLUMN('04施策の客観指標'!$AU:$AU),FALSE)</f>
        <v>1</v>
      </c>
      <c r="AF118" s="38">
        <f>VLOOKUP($A118&amp;"-"&amp;V$4,'04施策の客観指標'!$A$4:$AU$1029,COLUMN('04施策の客観指標'!$AU:$AU),FALSE)</f>
        <v>1</v>
      </c>
      <c r="AG118" s="38" t="str">
        <f>VLOOKUP($A118&amp;"-"&amp;W$4,'04施策の客観指標'!$A$4:$AU$1029,COLUMN('04施策の客観指標'!$AU:$AU),FALSE)</f>
        <v>-</v>
      </c>
      <c r="AH118" s="38" t="str">
        <f>VLOOKUP($A118&amp;"-"&amp;X$4,'04施策の客観指標'!$A$4:$AU$1029,COLUMN('04施策の客観指標'!$AU:$AU),FALSE)</f>
        <v>-</v>
      </c>
      <c r="AI118" s="38" t="str">
        <f>VLOOKUP($A118&amp;"-"&amp;Y$4,'04施策の客観指標'!$A$4:$AU$1029,COLUMN('04施策の客観指標'!$AU:$AU),FALSE)</f>
        <v>-</v>
      </c>
      <c r="AJ118" s="38" t="str">
        <f>VLOOKUP($A118&amp;"-"&amp;Z$4,'04施策の客観指標'!$A$4:$AU$1029,COLUMN('04施策の客観指標'!$AU:$AU),FALSE)</f>
        <v>-</v>
      </c>
      <c r="AK118" s="38" t="str">
        <f>VLOOKUP($A118&amp;"-"&amp;AA$4,'04施策の客観指標'!$A$4:$AU$1029,COLUMN('04施策の客観指標'!$AU:$AU),FALSE)</f>
        <v>-</v>
      </c>
      <c r="AL118" s="82">
        <f t="shared" si="521"/>
        <v>4</v>
      </c>
      <c r="AM118" s="37">
        <f t="shared" si="441"/>
        <v>4</v>
      </c>
      <c r="AN118" s="38">
        <f t="shared" si="442"/>
        <v>3</v>
      </c>
      <c r="AO118" s="38">
        <f t="shared" si="443"/>
        <v>2</v>
      </c>
      <c r="AP118" s="38">
        <f t="shared" si="444"/>
        <v>4</v>
      </c>
      <c r="AQ118" s="38" t="str">
        <f t="shared" si="445"/>
        <v/>
      </c>
      <c r="AR118" s="38" t="str">
        <f t="shared" si="446"/>
        <v/>
      </c>
      <c r="AS118" s="38" t="str">
        <f t="shared" si="447"/>
        <v/>
      </c>
      <c r="AT118" s="38" t="str">
        <f t="shared" si="448"/>
        <v/>
      </c>
      <c r="AU118" s="253" t="str">
        <f t="shared" si="449"/>
        <v/>
      </c>
      <c r="AV118" s="81">
        <f t="shared" si="479"/>
        <v>0.8125</v>
      </c>
      <c r="AW118" s="583" t="str">
        <f>IF($K118="○",VLOOKUP($C118&amp;"-"&amp;AW$4,'[21]05市民生活実感調査'!$A$3:$BC$218,COLUMN('[21]05市民生活実感調査'!$O:$O),FALSE),"-")</f>
        <v>-</v>
      </c>
      <c r="AX118" s="535" t="str">
        <f>IF($L118="○",VLOOKUP($C118&amp;"-"&amp;AX$4,'[21]05市民生活実感調査'!$A$3:$BC$218,COLUMN('[21]05市民生活実感調査'!$O:$O),FALSE),"-")</f>
        <v>-</v>
      </c>
      <c r="AY118" s="535" t="str">
        <f>IF($M118="○",VLOOKUP($C118&amp;"-"&amp;AY$4,'[21]05市民生活実感調査'!$A$3:$BC$218,COLUMN('[21]05市民生活実感調査'!$O:$O),FALSE),"-")</f>
        <v>-</v>
      </c>
      <c r="AZ118" s="535" t="str">
        <f>IF($N118="○",VLOOKUP($C118&amp;"-"&amp;AZ$4,'[21]05市民生活実感調査'!$A$3:$BC$218,COLUMN('[21]05市民生活実感調査'!$O:$O),FALSE),"-")</f>
        <v>-</v>
      </c>
      <c r="BA118" s="535" t="str">
        <f>IF($O118="○",VLOOKUP($C118&amp;"-"&amp;BA$4,'[21]05市民生活実感調査'!$A$3:$BC$218,COLUMN('[21]05市民生活実感調査'!$O:$O),FALSE),"-")</f>
        <v>a</v>
      </c>
      <c r="BB118" s="535" t="str">
        <f>IF($P118="○",VLOOKUP($C118&amp;"-"&amp;BB$4,'[21]05市民生活実感調査'!$A$3:$BC$218,COLUMN('[21]05市民生活実感調査'!$O:$O),FALSE),"-")</f>
        <v>-</v>
      </c>
      <c r="BC118" s="535" t="str">
        <f>IF($Q118="○",VLOOKUP($C118&amp;"-"&amp;BC$4,'[21]05市民生活実感調査'!$A$3:$BC$218,COLUMN('[21]05市民生活実感調査'!$O:$O),FALSE),"-")</f>
        <v>-</v>
      </c>
      <c r="BD118" s="535" t="str">
        <f>IF($R118="○",VLOOKUP($C118&amp;"-"&amp;BD$4,'[21]05市民生活実感調査'!$A$3:$BC$218,COLUMN('[21]05市民生活実感調査'!$O:$O),FALSE),"-")</f>
        <v>-</v>
      </c>
      <c r="BE118" s="536" t="str">
        <f t="shared" si="522"/>
        <v>a</v>
      </c>
      <c r="BF118" s="37" t="str">
        <f t="shared" si="450"/>
        <v/>
      </c>
      <c r="BG118" s="38" t="str">
        <f t="shared" si="451"/>
        <v/>
      </c>
      <c r="BH118" s="38" t="str">
        <f t="shared" si="452"/>
        <v/>
      </c>
      <c r="BI118" s="38" t="str">
        <f t="shared" si="453"/>
        <v/>
      </c>
      <c r="BJ118" s="38">
        <f t="shared" si="454"/>
        <v>4</v>
      </c>
      <c r="BK118" s="38" t="str">
        <f t="shared" si="455"/>
        <v/>
      </c>
      <c r="BL118" s="38" t="str">
        <f t="shared" si="456"/>
        <v/>
      </c>
      <c r="BM118" s="38" t="str">
        <f t="shared" si="457"/>
        <v/>
      </c>
      <c r="BN118" s="41">
        <f t="shared" si="458"/>
        <v>1</v>
      </c>
      <c r="BO118" s="275" t="s">
        <v>124</v>
      </c>
      <c r="BP118" s="5" t="s">
        <v>2245</v>
      </c>
      <c r="BQ118" s="586" t="str">
        <f>VLOOKUP(AB118&amp;BE118&amp;BO118,[21]プルダウン!$AC$2:$AD$51,2,FALSE)</f>
        <v>A</v>
      </c>
      <c r="BR118" s="587" t="str">
        <f>VLOOKUP(BQ118,[21]プルダウン!$A$1:$B$6,2,FALSE)</f>
        <v>政策の目的が十分に達成されている</v>
      </c>
      <c r="BS118" s="11"/>
      <c r="BT118" s="20"/>
      <c r="BU118" s="149" t="s">
        <v>2263</v>
      </c>
      <c r="BV118" s="330" t="s">
        <v>2737</v>
      </c>
      <c r="BW118" s="115" t="str">
        <f>VLOOKUP($A118&amp;"-"&amp;BW$4,'04施策の客観指標'!$A$4:$AU$1029,COLUMN('04施策の客観指標'!$AQ:$AQ),FALSE)</f>
        <v>-</v>
      </c>
      <c r="BX118" s="7" t="str">
        <f>VLOOKUP($A118&amp;"-"&amp;BX$4,'04施策の客観指標'!$A$4:$AU$1029,COLUMN('04施策の客観指標'!$AQ:$AQ),FALSE)</f>
        <v>-</v>
      </c>
      <c r="BY118" s="7" t="str">
        <f>VLOOKUP($A118&amp;"-"&amp;BY$4,'04施策の客観指標'!$A$4:$AU$1029,COLUMN('04施策の客観指標'!$AQ:$AQ),FALSE)</f>
        <v>-</v>
      </c>
      <c r="BZ118" s="7" t="str">
        <f>VLOOKUP($A118&amp;"-"&amp;BZ$4,'04施策の客観指標'!$A$4:$AU$1029,COLUMN('04施策の客観指標'!$AQ:$AQ),FALSE)</f>
        <v>-</v>
      </c>
      <c r="CA118" s="7" t="str">
        <f>VLOOKUP($A118&amp;"-"&amp;CA$4,'04施策の客観指標'!$A$4:$AU$1029,COLUMN('04施策の客観指標'!$AQ:$AQ),FALSE)</f>
        <v>-</v>
      </c>
      <c r="CB118" s="7" t="str">
        <f>VLOOKUP($A118&amp;"-"&amp;CB$4,'04施策の客観指標'!$A$4:$AU$1029,COLUMN('04施策の客観指標'!$AQ:$AQ),FALSE)</f>
        <v>-</v>
      </c>
      <c r="CC118" s="7" t="str">
        <f>VLOOKUP($A118&amp;"-"&amp;CC$4,'04施策の客観指標'!$A$4:$AU$1029,COLUMN('04施策の客観指標'!$AQ:$AQ),FALSE)</f>
        <v>-</v>
      </c>
      <c r="CD118" s="7" t="str">
        <f>VLOOKUP($A118&amp;"-"&amp;CD$4,'04施策の客観指標'!$A$4:$AU$1029,COLUMN('04施策の客観指標'!$AQ:$AQ),FALSE)</f>
        <v>-</v>
      </c>
      <c r="CE118" s="7" t="str">
        <f>VLOOKUP($A118&amp;"-"&amp;CE$4,'04施策の客観指標'!$A$4:$AU$1029,COLUMN('04施策の客観指標'!$AQ:$AQ),FALSE)</f>
        <v>-</v>
      </c>
      <c r="CF118" s="109" t="str">
        <f t="shared" si="364"/>
        <v>e</v>
      </c>
      <c r="CG118" s="37">
        <f>VLOOKUP($A118&amp;"-"&amp;BW$4,'04施策の客観指標'!$A$4:$AU$1029,COLUMN('04施策の客観指標'!$AU:$AU),FALSE)</f>
        <v>1</v>
      </c>
      <c r="CH118" s="38">
        <f>VLOOKUP($A118&amp;"-"&amp;BX$4,'04施策の客観指標'!$A$4:$AU$1029,COLUMN('04施策の客観指標'!$AU:$AU),FALSE)</f>
        <v>1</v>
      </c>
      <c r="CI118" s="38">
        <f>VLOOKUP($A118&amp;"-"&amp;BY$4,'04施策の客観指標'!$A$4:$AU$1029,COLUMN('04施策の客観指標'!$AU:$AU),FALSE)</f>
        <v>1</v>
      </c>
      <c r="CJ118" s="38">
        <f>VLOOKUP($A118&amp;"-"&amp;BZ$4,'04施策の客観指標'!$A$4:$AU$1029,COLUMN('04施策の客観指標'!$AU:$AU),FALSE)</f>
        <v>1</v>
      </c>
      <c r="CK118" s="38" t="str">
        <f>VLOOKUP($A118&amp;"-"&amp;CA$4,'04施策の客観指標'!$A$4:$AU$1029,COLUMN('04施策の客観指標'!$AU:$AU),FALSE)</f>
        <v>-</v>
      </c>
      <c r="CL118" s="38" t="str">
        <f>VLOOKUP($A118&amp;"-"&amp;CB$4,'04施策の客観指標'!$A$4:$AU$1029,COLUMN('04施策の客観指標'!$AU:$AU),FALSE)</f>
        <v>-</v>
      </c>
      <c r="CM118" s="38" t="str">
        <f>VLOOKUP($A118&amp;"-"&amp;CC$4,'04施策の客観指標'!$A$4:$AU$1029,COLUMN('04施策の客観指標'!$AU:$AU),FALSE)</f>
        <v>-</v>
      </c>
      <c r="CN118" s="38" t="str">
        <f>VLOOKUP($A118&amp;"-"&amp;CD$4,'04施策の客観指標'!$A$4:$AU$1029,COLUMN('04施策の客観指標'!$AU:$AU),FALSE)</f>
        <v>-</v>
      </c>
      <c r="CO118" s="38" t="str">
        <f>VLOOKUP($A118&amp;"-"&amp;CE$4,'04施策の客観指標'!$A$4:$AU$1029,COLUMN('04施策の客観指標'!$AU:$AU),FALSE)</f>
        <v>-</v>
      </c>
      <c r="CP118" s="82">
        <f t="shared" si="365"/>
        <v>4</v>
      </c>
      <c r="CQ118" s="37" t="str">
        <f t="shared" si="301"/>
        <v/>
      </c>
      <c r="CR118" s="38" t="str">
        <f t="shared" si="302"/>
        <v/>
      </c>
      <c r="CS118" s="38" t="str">
        <f t="shared" si="303"/>
        <v/>
      </c>
      <c r="CT118" s="38" t="str">
        <f t="shared" si="304"/>
        <v/>
      </c>
      <c r="CU118" s="38" t="str">
        <f t="shared" si="305"/>
        <v/>
      </c>
      <c r="CV118" s="38" t="str">
        <f t="shared" si="306"/>
        <v/>
      </c>
      <c r="CW118" s="38" t="str">
        <f t="shared" si="307"/>
        <v/>
      </c>
      <c r="CX118" s="38" t="str">
        <f t="shared" si="308"/>
        <v/>
      </c>
      <c r="CY118" s="38" t="str">
        <f t="shared" si="309"/>
        <v/>
      </c>
      <c r="CZ118" s="41">
        <f t="shared" si="366"/>
        <v>0</v>
      </c>
      <c r="DA118" s="37" t="str">
        <f>IF($K118="○",VLOOKUP($C118&amp;"-"&amp;DA$4,'05市民生活実感調査'!$A$3:$BC$218,COLUMN('05市民生活実感調査'!$Y:$Y),FALSE),"-")</f>
        <v>-</v>
      </c>
      <c r="DB118" s="38" t="str">
        <f>IF($L118="○",VLOOKUP($C118&amp;"-"&amp;DB$4,'05市民生活実感調査'!$A$3:$BC$218,COLUMN('05市民生活実感調査'!$Y:$Y),FALSE),"-")</f>
        <v>-</v>
      </c>
      <c r="DC118" s="38" t="str">
        <f>IF($M118="○",VLOOKUP($C118&amp;"-"&amp;DC$4,'05市民生活実感調査'!$A$3:$BC$218,COLUMN('05市民生活実感調査'!$Y:$Y),FALSE),"-")</f>
        <v>-</v>
      </c>
      <c r="DD118" s="38" t="str">
        <f>IF($N118="○",VLOOKUP($C118&amp;"-"&amp;DD$4,'05市民生活実感調査'!$A$3:$BC$218,COLUMN('05市民生活実感調査'!$Y:$Y),FALSE),"-")</f>
        <v>-</v>
      </c>
      <c r="DE118" s="38" t="str">
        <f>IF($O118="○",VLOOKUP($C118&amp;"-"&amp;DE$4,'05市民生活実感調査'!$A$3:$BC$218,COLUMN('05市民生活実感調査'!$Y:$Y),FALSE),"-")</f>
        <v>-</v>
      </c>
      <c r="DF118" s="38" t="str">
        <f>IF($P118="○",VLOOKUP($C118&amp;"-"&amp;DF$4,'05市民生活実感調査'!$A$3:$BC$218,COLUMN('05市民生活実感調査'!$Y:$Y),FALSE),"-")</f>
        <v>-</v>
      </c>
      <c r="DG118" s="38" t="str">
        <f>IF($Q118="○",VLOOKUP($C118&amp;"-"&amp;DG$4,'05市民生活実感調査'!$A$3:$BC$218,COLUMN('05市民生活実感調査'!$Y:$Y),FALSE),"-")</f>
        <v>-</v>
      </c>
      <c r="DH118" s="38" t="str">
        <f>IF($R118="○",VLOOKUP($C118&amp;"-"&amp;DH$4,'05市民生活実感調査'!$A$3:$BC$218,COLUMN('05市民生活実感調査'!$Y:$Y),FALSE),"-")</f>
        <v>-</v>
      </c>
      <c r="DI118" s="109" t="e">
        <f t="shared" si="367"/>
        <v>#DIV/0!</v>
      </c>
      <c r="DJ118" s="37" t="str">
        <f t="shared" si="368"/>
        <v/>
      </c>
      <c r="DK118" s="38" t="str">
        <f t="shared" si="310"/>
        <v/>
      </c>
      <c r="DL118" s="38" t="str">
        <f t="shared" si="311"/>
        <v/>
      </c>
      <c r="DM118" s="38" t="str">
        <f t="shared" si="312"/>
        <v/>
      </c>
      <c r="DN118" s="38" t="str">
        <f t="shared" si="313"/>
        <v/>
      </c>
      <c r="DO118" s="38" t="str">
        <f t="shared" si="314"/>
        <v/>
      </c>
      <c r="DP118" s="38" t="str">
        <f t="shared" si="315"/>
        <v/>
      </c>
      <c r="DQ118" s="38" t="str">
        <f t="shared" si="316"/>
        <v/>
      </c>
      <c r="DR118" s="41" t="e">
        <f t="shared" si="369"/>
        <v>#DIV/0!</v>
      </c>
      <c r="DS118" s="13" t="str">
        <f t="shared" si="370"/>
        <v>客観指標</v>
      </c>
      <c r="DT118" s="5" t="str">
        <f t="shared" si="371"/>
        <v>本施策は，上下水道事業の財政の健全化・経営基盤の強化を目指すものであり，経営指標の数値の動向が重要となるため</v>
      </c>
      <c r="DU118" s="108" t="e">
        <f>VLOOKUP(CF118&amp;DI118&amp;DS118,プルダウン!$AC$2:$AD$51,2,FALSE)</f>
        <v>#DIV/0!</v>
      </c>
      <c r="DV118" s="12" t="e">
        <f>VLOOKUP(DU118,プルダウン!$A$1:$B$6,2,FALSE)</f>
        <v>#DIV/0!</v>
      </c>
      <c r="DW118" s="11"/>
      <c r="DX118" s="12"/>
      <c r="DY118" s="22" t="s">
        <v>81</v>
      </c>
      <c r="DZ118" s="116"/>
      <c r="EA118" s="115" t="str">
        <f>VLOOKUP($A118&amp;"-"&amp;EA$4,'04施策の客観指標'!$A$4:$AU$1029,COLUMN('04施策の客観指標'!$AR:$AR),FALSE)</f>
        <v>-</v>
      </c>
      <c r="EB118" s="7" t="str">
        <f>VLOOKUP($A118&amp;"-"&amp;EB$4,'04施策の客観指標'!$A$4:$AU$1029,COLUMN('04施策の客観指標'!$AR:$AR),FALSE)</f>
        <v>-</v>
      </c>
      <c r="EC118" s="7" t="str">
        <f>VLOOKUP($A118&amp;"-"&amp;EC$4,'04施策の客観指標'!$A$4:$AU$1029,COLUMN('04施策の客観指標'!$AR:$AR),FALSE)</f>
        <v>-</v>
      </c>
      <c r="ED118" s="7" t="str">
        <f>VLOOKUP($A118&amp;"-"&amp;ED$4,'04施策の客観指標'!$A$4:$AU$1029,COLUMN('04施策の客観指標'!$AR:$AR),FALSE)</f>
        <v>-</v>
      </c>
      <c r="EE118" s="7" t="str">
        <f>VLOOKUP($A118&amp;"-"&amp;EE$4,'04施策の客観指標'!$A$4:$AU$1029,COLUMN('04施策の客観指標'!$AR:$AR),FALSE)</f>
        <v>-</v>
      </c>
      <c r="EF118" s="7" t="str">
        <f>VLOOKUP($A118&amp;"-"&amp;EF$4,'04施策の客観指標'!$A$4:$AU$1029,COLUMN('04施策の客観指標'!$AR:$AR),FALSE)</f>
        <v>-</v>
      </c>
      <c r="EG118" s="7" t="str">
        <f>VLOOKUP($A118&amp;"-"&amp;EG$4,'04施策の客観指標'!$A$4:$AU$1029,COLUMN('04施策の客観指標'!$AR:$AR),FALSE)</f>
        <v>-</v>
      </c>
      <c r="EH118" s="7" t="str">
        <f>VLOOKUP($A118&amp;"-"&amp;EH$4,'04施策の客観指標'!$A$4:$AU$1029,COLUMN('04施策の客観指標'!$AR:$AR),FALSE)</f>
        <v>-</v>
      </c>
      <c r="EI118" s="7" t="str">
        <f>VLOOKUP($A118&amp;"-"&amp;EI$4,'04施策の客観指標'!$A$4:$AU$1029,COLUMN('04施策の客観指標'!$AR:$AR),FALSE)</f>
        <v>-</v>
      </c>
      <c r="EJ118" s="109" t="str">
        <f t="shared" si="372"/>
        <v>e</v>
      </c>
      <c r="EK118" s="37">
        <f>VLOOKUP($A118&amp;"-"&amp;EA$4,'04施策の客観指標'!$A$4:$AU$1029,COLUMN('04施策の客観指標'!$AU:$AU),FALSE)</f>
        <v>1</v>
      </c>
      <c r="EL118" s="38">
        <f>VLOOKUP($A118&amp;"-"&amp;EB$4,'04施策の客観指標'!$A$4:$AU$1029,COLUMN('04施策の客観指標'!$AU:$AU),FALSE)</f>
        <v>1</v>
      </c>
      <c r="EM118" s="38">
        <f>VLOOKUP($A118&amp;"-"&amp;EC$4,'04施策の客観指標'!$A$4:$AU$1029,COLUMN('04施策の客観指標'!$AU:$AU),FALSE)</f>
        <v>1</v>
      </c>
      <c r="EN118" s="38">
        <f>VLOOKUP($A118&amp;"-"&amp;ED$4,'04施策の客観指標'!$A$4:$AU$1029,COLUMN('04施策の客観指標'!$AU:$AU),FALSE)</f>
        <v>1</v>
      </c>
      <c r="EO118" s="38" t="str">
        <f>VLOOKUP($A118&amp;"-"&amp;EE$4,'04施策の客観指標'!$A$4:$AU$1029,COLUMN('04施策の客観指標'!$AU:$AU),FALSE)</f>
        <v>-</v>
      </c>
      <c r="EP118" s="38" t="str">
        <f>VLOOKUP($A118&amp;"-"&amp;EF$4,'04施策の客観指標'!$A$4:$AU$1029,COLUMN('04施策の客観指標'!$AU:$AU),FALSE)</f>
        <v>-</v>
      </c>
      <c r="EQ118" s="38" t="str">
        <f>VLOOKUP($A118&amp;"-"&amp;EG$4,'04施策の客観指標'!$A$4:$AU$1029,COLUMN('04施策の客観指標'!$AU:$AU),FALSE)</f>
        <v>-</v>
      </c>
      <c r="ER118" s="38" t="str">
        <f>VLOOKUP($A118&amp;"-"&amp;EH$4,'04施策の客観指標'!$A$4:$AU$1029,COLUMN('04施策の客観指標'!$AU:$AU),FALSE)</f>
        <v>-</v>
      </c>
      <c r="ES118" s="38" t="str">
        <f>VLOOKUP($A118&amp;"-"&amp;EI$4,'04施策の客観指標'!$A$4:$AU$1029,COLUMN('04施策の客観指標'!$AU:$AU),FALSE)</f>
        <v>-</v>
      </c>
      <c r="ET118" s="82">
        <f t="shared" si="373"/>
        <v>4</v>
      </c>
      <c r="EU118" s="37" t="str">
        <f t="shared" si="374"/>
        <v/>
      </c>
      <c r="EV118" s="38" t="str">
        <f t="shared" si="317"/>
        <v/>
      </c>
      <c r="EW118" s="38" t="str">
        <f t="shared" si="318"/>
        <v/>
      </c>
      <c r="EX118" s="38" t="str">
        <f t="shared" si="319"/>
        <v/>
      </c>
      <c r="EY118" s="38" t="str">
        <f t="shared" si="320"/>
        <v/>
      </c>
      <c r="EZ118" s="38" t="str">
        <f t="shared" si="321"/>
        <v/>
      </c>
      <c r="FA118" s="38" t="str">
        <f t="shared" si="322"/>
        <v/>
      </c>
      <c r="FB118" s="38" t="str">
        <f t="shared" si="323"/>
        <v/>
      </c>
      <c r="FC118" s="38" t="str">
        <f t="shared" si="324"/>
        <v/>
      </c>
      <c r="FD118" s="41">
        <f t="shared" si="375"/>
        <v>0</v>
      </c>
      <c r="FE118" s="37" t="str">
        <f>IF($K118="○",VLOOKUP($C118&amp;"-"&amp;FE$4,'05市民生活実感調査'!$A$3:$BC$218,COLUMN('05市民生活実感調査'!$AI:$AI),FALSE),"-")</f>
        <v>-</v>
      </c>
      <c r="FF118" s="38" t="str">
        <f>IF($L118="○",VLOOKUP($C118&amp;"-"&amp;FF$4,'05市民生活実感調査'!$A$3:$BC$218,COLUMN('05市民生活実感調査'!$AI:$AI),FALSE),"-")</f>
        <v>-</v>
      </c>
      <c r="FG118" s="38" t="str">
        <f>IF($M118="○",VLOOKUP($C118&amp;"-"&amp;FG$4,'05市民生活実感調査'!$A$3:$BC$218,COLUMN('05市民生活実感調査'!$AI:$AI),FALSE),"-")</f>
        <v>-</v>
      </c>
      <c r="FH118" s="38" t="str">
        <f>IF($N118="○",VLOOKUP($C118&amp;"-"&amp;FH$4,'05市民生活実感調査'!$A$3:$BC$218,COLUMN('05市民生活実感調査'!$AI:$AI),FALSE),"-")</f>
        <v>-</v>
      </c>
      <c r="FI118" s="38" t="str">
        <f>IF($O118="○",VLOOKUP($C118&amp;"-"&amp;FI$4,'05市民生活実感調査'!$A$3:$BC$218,COLUMN('05市民生活実感調査'!$AI:$AI),FALSE),"-")</f>
        <v>-</v>
      </c>
      <c r="FJ118" s="38" t="str">
        <f>IF($P118="○",VLOOKUP($C118&amp;"-"&amp;FJ$4,'05市民生活実感調査'!$A$3:$BC$218,COLUMN('05市民生活実感調査'!$AI:$AI),FALSE),"-")</f>
        <v>-</v>
      </c>
      <c r="FK118" s="38" t="str">
        <f>IF($Q118="○",VLOOKUP($C118&amp;"-"&amp;FK$4,'05市民生活実感調査'!$A$3:$BC$218,COLUMN('05市民生活実感調査'!$AI:$AI),FALSE),"-")</f>
        <v>-</v>
      </c>
      <c r="FL118" s="38" t="str">
        <f>IF($R118="○",VLOOKUP($C118&amp;"-"&amp;FL$4,'05市民生活実感調査'!$A$3:$BC$218,COLUMN('05市民生活実感調査'!$AI:$AI),FALSE),"-")</f>
        <v>-</v>
      </c>
      <c r="FM118" s="109" t="e">
        <f t="shared" si="376"/>
        <v>#DIV/0!</v>
      </c>
      <c r="FN118" s="37" t="str">
        <f t="shared" si="377"/>
        <v/>
      </c>
      <c r="FO118" s="38" t="str">
        <f t="shared" si="325"/>
        <v/>
      </c>
      <c r="FP118" s="38" t="str">
        <f t="shared" si="326"/>
        <v/>
      </c>
      <c r="FQ118" s="38" t="str">
        <f t="shared" si="327"/>
        <v/>
      </c>
      <c r="FR118" s="38" t="str">
        <f t="shared" si="328"/>
        <v/>
      </c>
      <c r="FS118" s="38" t="str">
        <f t="shared" si="329"/>
        <v/>
      </c>
      <c r="FT118" s="38" t="str">
        <f t="shared" si="330"/>
        <v/>
      </c>
      <c r="FU118" s="38" t="str">
        <f t="shared" si="331"/>
        <v/>
      </c>
      <c r="FV118" s="41" t="e">
        <f t="shared" si="378"/>
        <v>#DIV/0!</v>
      </c>
      <c r="FW118" s="13" t="str">
        <f t="shared" si="379"/>
        <v>客観指標</v>
      </c>
      <c r="FX118" s="5" t="str">
        <f t="shared" si="380"/>
        <v>本施策は，上下水道事業の財政の健全化・経営基盤の強化を目指すものであり，経営指標の数値の動向が重要となるため</v>
      </c>
      <c r="FY118" s="108" t="e">
        <f>VLOOKUP(EJ118&amp;FM118&amp;FW118,プルダウン!$AC$2:$AD$51,2,FALSE)</f>
        <v>#DIV/0!</v>
      </c>
      <c r="FZ118" s="12" t="e">
        <f>VLOOKUP(FY118,プルダウン!$A$1:$B$6,2,FALSE)</f>
        <v>#DIV/0!</v>
      </c>
      <c r="GA118" s="11"/>
      <c r="GB118" s="12"/>
      <c r="GC118" s="22" t="s">
        <v>81</v>
      </c>
      <c r="GD118" s="116"/>
      <c r="GE118" s="115" t="str">
        <f>VLOOKUP($A118&amp;"-"&amp;GE$4,'04施策の客観指標'!$A$4:$AU$1029,COLUMN('04施策の客観指標'!$AS:$AS),FALSE)</f>
        <v>-</v>
      </c>
      <c r="GF118" s="7" t="str">
        <f>VLOOKUP($A118&amp;"-"&amp;GF$4,'04施策の客観指標'!$A$4:$AU$1029,COLUMN('04施策の客観指標'!$AS:$AS),FALSE)</f>
        <v>-</v>
      </c>
      <c r="GG118" s="7" t="str">
        <f>VLOOKUP($A118&amp;"-"&amp;GG$4,'04施策の客観指標'!$A$4:$AU$1029,COLUMN('04施策の客観指標'!$AS:$AS),FALSE)</f>
        <v>-</v>
      </c>
      <c r="GH118" s="7" t="str">
        <f>VLOOKUP($A118&amp;"-"&amp;GH$4,'04施策の客観指標'!$A$4:$AU$1029,COLUMN('04施策の客観指標'!$AS:$AS),FALSE)</f>
        <v>-</v>
      </c>
      <c r="GI118" s="7" t="str">
        <f>VLOOKUP($A118&amp;"-"&amp;GI$4,'04施策の客観指標'!$A$4:$AU$1029,COLUMN('04施策の客観指標'!$AS:$AS),FALSE)</f>
        <v>-</v>
      </c>
      <c r="GJ118" s="7" t="str">
        <f>VLOOKUP($A118&amp;"-"&amp;GJ$4,'04施策の客観指標'!$A$4:$AU$1029,COLUMN('04施策の客観指標'!$AS:$AS),FALSE)</f>
        <v>-</v>
      </c>
      <c r="GK118" s="7" t="str">
        <f>VLOOKUP($A118&amp;"-"&amp;GK$4,'04施策の客観指標'!$A$4:$AU$1029,COLUMN('04施策の客観指標'!$AS:$AS),FALSE)</f>
        <v>-</v>
      </c>
      <c r="GL118" s="7" t="str">
        <f>VLOOKUP($A118&amp;"-"&amp;GL$4,'04施策の客観指標'!$A$4:$AU$1029,COLUMN('04施策の客観指標'!$AS:$AS),FALSE)</f>
        <v>-</v>
      </c>
      <c r="GM118" s="7" t="str">
        <f>VLOOKUP($A118&amp;"-"&amp;GM$4,'04施策の客観指標'!$A$4:$AU$1029,COLUMN('04施策の客観指標'!$AS:$AS),FALSE)</f>
        <v>-</v>
      </c>
      <c r="GN118" s="109" t="str">
        <f t="shared" si="381"/>
        <v>e</v>
      </c>
      <c r="GO118" s="37">
        <f>VLOOKUP($A118&amp;"-"&amp;GE$4,'04施策の客観指標'!$A$4:$AU$1029,COLUMN('04施策の客観指標'!$AU:$AU),FALSE)</f>
        <v>1</v>
      </c>
      <c r="GP118" s="38">
        <f>VLOOKUP($A118&amp;"-"&amp;GF$4,'04施策の客観指標'!$A$4:$AU$1029,COLUMN('04施策の客観指標'!$AU:$AU),FALSE)</f>
        <v>1</v>
      </c>
      <c r="GQ118" s="38">
        <f>VLOOKUP($A118&amp;"-"&amp;GG$4,'04施策の客観指標'!$A$4:$AU$1029,COLUMN('04施策の客観指標'!$AU:$AU),FALSE)</f>
        <v>1</v>
      </c>
      <c r="GR118" s="38">
        <f>VLOOKUP($A118&amp;"-"&amp;GH$4,'04施策の客観指標'!$A$4:$AU$1029,COLUMN('04施策の客観指標'!$AU:$AU),FALSE)</f>
        <v>1</v>
      </c>
      <c r="GS118" s="38" t="str">
        <f>VLOOKUP($A118&amp;"-"&amp;GI$4,'04施策の客観指標'!$A$4:$AU$1029,COLUMN('04施策の客観指標'!$AU:$AU),FALSE)</f>
        <v>-</v>
      </c>
      <c r="GT118" s="38" t="str">
        <f>VLOOKUP($A118&amp;"-"&amp;GJ$4,'04施策の客観指標'!$A$4:$AU$1029,COLUMN('04施策の客観指標'!$AU:$AU),FALSE)</f>
        <v>-</v>
      </c>
      <c r="GU118" s="38" t="str">
        <f>VLOOKUP($A118&amp;"-"&amp;GK$4,'04施策の客観指標'!$A$4:$AU$1029,COLUMN('04施策の客観指標'!$AU:$AU),FALSE)</f>
        <v>-</v>
      </c>
      <c r="GV118" s="38" t="str">
        <f>VLOOKUP($A118&amp;"-"&amp;GL$4,'04施策の客観指標'!$A$4:$AU$1029,COLUMN('04施策の客観指標'!$AU:$AU),FALSE)</f>
        <v>-</v>
      </c>
      <c r="GW118" s="38" t="str">
        <f>VLOOKUP($A118&amp;"-"&amp;GM$4,'04施策の客観指標'!$A$4:$AU$1029,COLUMN('04施策の客観指標'!$AU:$AU),FALSE)</f>
        <v>-</v>
      </c>
      <c r="GX118" s="82">
        <f t="shared" si="382"/>
        <v>4</v>
      </c>
      <c r="GY118" s="37" t="str">
        <f t="shared" si="383"/>
        <v/>
      </c>
      <c r="GZ118" s="38" t="str">
        <f t="shared" si="332"/>
        <v/>
      </c>
      <c r="HA118" s="38" t="str">
        <f t="shared" si="333"/>
        <v/>
      </c>
      <c r="HB118" s="38" t="str">
        <f t="shared" si="334"/>
        <v/>
      </c>
      <c r="HC118" s="38" t="str">
        <f t="shared" si="335"/>
        <v/>
      </c>
      <c r="HD118" s="38" t="str">
        <f t="shared" si="336"/>
        <v/>
      </c>
      <c r="HE118" s="38" t="str">
        <f t="shared" si="337"/>
        <v/>
      </c>
      <c r="HF118" s="38" t="str">
        <f t="shared" si="338"/>
        <v/>
      </c>
      <c r="HG118" s="38" t="str">
        <f t="shared" si="339"/>
        <v/>
      </c>
      <c r="HH118" s="41">
        <f t="shared" si="384"/>
        <v>0</v>
      </c>
      <c r="HI118" s="37" t="str">
        <f>IF($K118="○",VLOOKUP($C118&amp;"-"&amp;HI$4,'05市民生活実感調査'!$A$3:$BC$218,COLUMN('05市民生活実感調査'!$AS:$AS),FALSE),"-")</f>
        <v>-</v>
      </c>
      <c r="HJ118" s="38" t="str">
        <f>IF($L118="○",VLOOKUP($C118&amp;"-"&amp;HJ$4,'05市民生活実感調査'!$A$3:$BC$218,COLUMN('05市民生活実感調査'!$AS:$AS),FALSE),"-")</f>
        <v>-</v>
      </c>
      <c r="HK118" s="38" t="str">
        <f>IF($M118="○",VLOOKUP($C118&amp;"-"&amp;HK$4,'05市民生活実感調査'!$A$3:$BC$218,COLUMN('05市民生活実感調査'!$AS:$AS),FALSE),"-")</f>
        <v>-</v>
      </c>
      <c r="HL118" s="38" t="str">
        <f>IF($N118="○",VLOOKUP($C118&amp;"-"&amp;HL$4,'05市民生活実感調査'!$A$3:$BC$218,COLUMN('05市民生活実感調査'!$AS:$AS),FALSE),"-")</f>
        <v>-</v>
      </c>
      <c r="HM118" s="38" t="str">
        <f>IF($O118="○",VLOOKUP($C118&amp;"-"&amp;HM$4,'05市民生活実感調査'!$A$3:$BC$218,COLUMN('05市民生活実感調査'!$AS:$AS),FALSE),"-")</f>
        <v>-</v>
      </c>
      <c r="HN118" s="38" t="str">
        <f>IF($P118="○",VLOOKUP($C118&amp;"-"&amp;HN$4,'05市民生活実感調査'!$A$3:$BC$218,COLUMN('05市民生活実感調査'!$AS:$AS),FALSE),"-")</f>
        <v>-</v>
      </c>
      <c r="HO118" s="38" t="str">
        <f>IF($Q118="○",VLOOKUP($C118&amp;"-"&amp;HO$4,'05市民生活実感調査'!$A$3:$BC$218,COLUMN('05市民生活実感調査'!$AS:$AS),FALSE),"-")</f>
        <v>-</v>
      </c>
      <c r="HP118" s="38" t="str">
        <f>IF($R118="○",VLOOKUP($C118&amp;"-"&amp;HP$4,'05市民生活実感調査'!$A$3:$BC$218,COLUMN('05市民生活実感調査'!$AS:$AS),FALSE),"-")</f>
        <v>-</v>
      </c>
      <c r="HQ118" s="109" t="e">
        <f t="shared" si="385"/>
        <v>#DIV/0!</v>
      </c>
      <c r="HR118" s="37" t="str">
        <f t="shared" si="386"/>
        <v/>
      </c>
      <c r="HS118" s="38" t="str">
        <f t="shared" si="340"/>
        <v/>
      </c>
      <c r="HT118" s="38" t="str">
        <f t="shared" si="341"/>
        <v/>
      </c>
      <c r="HU118" s="38" t="str">
        <f t="shared" si="342"/>
        <v/>
      </c>
      <c r="HV118" s="38" t="str">
        <f t="shared" si="343"/>
        <v/>
      </c>
      <c r="HW118" s="38" t="str">
        <f t="shared" si="344"/>
        <v/>
      </c>
      <c r="HX118" s="38" t="str">
        <f t="shared" si="345"/>
        <v/>
      </c>
      <c r="HY118" s="38" t="str">
        <f t="shared" si="346"/>
        <v/>
      </c>
      <c r="HZ118" s="41" t="e">
        <f t="shared" si="387"/>
        <v>#DIV/0!</v>
      </c>
      <c r="IA118" s="13" t="str">
        <f t="shared" si="388"/>
        <v>客観指標</v>
      </c>
      <c r="IB118" s="5" t="str">
        <f t="shared" si="389"/>
        <v>本施策は，上下水道事業の財政の健全化・経営基盤の強化を目指すものであり，経営指標の数値の動向が重要となるため</v>
      </c>
      <c r="IC118" s="108" t="e">
        <f>VLOOKUP(GN118&amp;HQ118&amp;IA118,プルダウン!$AC$2:$AD$51,2,FALSE)</f>
        <v>#DIV/0!</v>
      </c>
      <c r="ID118" s="12" t="e">
        <f>VLOOKUP(IC118,プルダウン!$A$1:$B$6,2,FALSE)</f>
        <v>#DIV/0!</v>
      </c>
      <c r="IE118" s="11"/>
      <c r="IF118" s="12"/>
      <c r="IG118" s="22" t="s">
        <v>81</v>
      </c>
      <c r="IH118" s="116"/>
      <c r="II118" s="115" t="str">
        <f>VLOOKUP($A118&amp;"-"&amp;II$4,'04施策の客観指標'!$A$4:$AU$1029,COLUMN('04施策の客観指標'!$AT:$AT),FALSE)</f>
        <v>-</v>
      </c>
      <c r="IJ118" s="7" t="str">
        <f>VLOOKUP($A118&amp;"-"&amp;IJ$4,'04施策の客観指標'!$A$4:$AU$1029,COLUMN('04施策の客観指標'!$AT:$AT),FALSE)</f>
        <v>-</v>
      </c>
      <c r="IK118" s="7" t="str">
        <f>VLOOKUP($A118&amp;"-"&amp;IK$4,'04施策の客観指標'!$A$4:$AU$1029,COLUMN('04施策の客観指標'!$AT:$AT),FALSE)</f>
        <v>-</v>
      </c>
      <c r="IL118" s="7" t="str">
        <f>VLOOKUP($A118&amp;"-"&amp;IL$4,'04施策の客観指標'!$A$4:$AU$1029,COLUMN('04施策の客観指標'!$AT:$AT),FALSE)</f>
        <v>-</v>
      </c>
      <c r="IM118" s="7" t="str">
        <f>VLOOKUP($A118&amp;"-"&amp;IM$4,'04施策の客観指標'!$A$4:$AU$1029,COLUMN('04施策の客観指標'!$AT:$AT),FALSE)</f>
        <v>-</v>
      </c>
      <c r="IN118" s="7" t="str">
        <f>VLOOKUP($A118&amp;"-"&amp;IN$4,'04施策の客観指標'!$A$4:$AU$1029,COLUMN('04施策の客観指標'!$AT:$AT),FALSE)</f>
        <v>-</v>
      </c>
      <c r="IO118" s="7" t="str">
        <f>VLOOKUP($A118&amp;"-"&amp;IO$4,'04施策の客観指標'!$A$4:$AU$1029,COLUMN('04施策の客観指標'!$AT:$AT),FALSE)</f>
        <v>-</v>
      </c>
      <c r="IP118" s="7" t="str">
        <f>VLOOKUP($A118&amp;"-"&amp;IP$4,'04施策の客観指標'!$A$4:$AU$1029,COLUMN('04施策の客観指標'!$AT:$AT),FALSE)</f>
        <v>-</v>
      </c>
      <c r="IQ118" s="7" t="str">
        <f>VLOOKUP($A118&amp;"-"&amp;IQ$4,'04施策の客観指標'!$A$4:$AU$1029,COLUMN('04施策の客観指標'!$AT:$AT),FALSE)</f>
        <v>-</v>
      </c>
      <c r="IR118" s="109" t="str">
        <f t="shared" si="390"/>
        <v>e</v>
      </c>
      <c r="IS118" s="37">
        <f>VLOOKUP($A118&amp;"-"&amp;II$4,'04施策の客観指標'!$A$4:$AU$1029,COLUMN('04施策の客観指標'!$AU:$AU),FALSE)</f>
        <v>1</v>
      </c>
      <c r="IT118" s="38">
        <f>VLOOKUP($A118&amp;"-"&amp;IJ$4,'04施策の客観指標'!$A$4:$AU$1029,COLUMN('04施策の客観指標'!$AU:$AU),FALSE)</f>
        <v>1</v>
      </c>
      <c r="IU118" s="38">
        <f>VLOOKUP($A118&amp;"-"&amp;IK$4,'04施策の客観指標'!$A$4:$AU$1029,COLUMN('04施策の客観指標'!$AU:$AU),FALSE)</f>
        <v>1</v>
      </c>
      <c r="IV118" s="38">
        <f>VLOOKUP($A118&amp;"-"&amp;IL$4,'04施策の客観指標'!$A$4:$AU$1029,COLUMN('04施策の客観指標'!$AU:$AU),FALSE)</f>
        <v>1</v>
      </c>
      <c r="IW118" s="38" t="str">
        <f>VLOOKUP($A118&amp;"-"&amp;IM$4,'04施策の客観指標'!$A$4:$AU$1029,COLUMN('04施策の客観指標'!$AU:$AU),FALSE)</f>
        <v>-</v>
      </c>
      <c r="IX118" s="38" t="str">
        <f>VLOOKUP($A118&amp;"-"&amp;IN$4,'04施策の客観指標'!$A$4:$AU$1029,COLUMN('04施策の客観指標'!$AU:$AU),FALSE)</f>
        <v>-</v>
      </c>
      <c r="IY118" s="38" t="str">
        <f>VLOOKUP($A118&amp;"-"&amp;IO$4,'04施策の客観指標'!$A$4:$AU$1029,COLUMN('04施策の客観指標'!$AU:$AU),FALSE)</f>
        <v>-</v>
      </c>
      <c r="IZ118" s="38" t="str">
        <f>VLOOKUP($A118&amp;"-"&amp;IP$4,'04施策の客観指標'!$A$4:$AU$1029,COLUMN('04施策の客観指標'!$AU:$AU),FALSE)</f>
        <v>-</v>
      </c>
      <c r="JA118" s="38" t="str">
        <f>VLOOKUP($A118&amp;"-"&amp;IQ$4,'04施策の客観指標'!$A$4:$AU$1029,COLUMN('04施策の客観指標'!$AU:$AU),FALSE)</f>
        <v>-</v>
      </c>
      <c r="JB118" s="82">
        <f t="shared" si="391"/>
        <v>4</v>
      </c>
      <c r="JC118" s="37" t="str">
        <f t="shared" si="392"/>
        <v/>
      </c>
      <c r="JD118" s="38" t="str">
        <f t="shared" si="347"/>
        <v/>
      </c>
      <c r="JE118" s="38" t="str">
        <f t="shared" si="348"/>
        <v/>
      </c>
      <c r="JF118" s="38" t="str">
        <f t="shared" si="349"/>
        <v/>
      </c>
      <c r="JG118" s="38" t="str">
        <f t="shared" si="350"/>
        <v/>
      </c>
      <c r="JH118" s="38" t="str">
        <f t="shared" si="351"/>
        <v/>
      </c>
      <c r="JI118" s="38" t="str">
        <f t="shared" si="352"/>
        <v/>
      </c>
      <c r="JJ118" s="38" t="str">
        <f t="shared" si="353"/>
        <v/>
      </c>
      <c r="JK118" s="38" t="str">
        <f t="shared" si="354"/>
        <v/>
      </c>
      <c r="JL118" s="41">
        <f t="shared" si="393"/>
        <v>0</v>
      </c>
      <c r="JM118" s="37" t="str">
        <f>IF($K118="○",VLOOKUP($C118&amp;"-"&amp;JM$4,'05市民生活実感調査'!$A$3:$BC$218,COLUMN('05市民生活実感調査'!$BC:$BC),FALSE),"-")</f>
        <v>-</v>
      </c>
      <c r="JN118" s="38" t="str">
        <f>IF($L118="○",VLOOKUP($C118&amp;"-"&amp;JN$4,'05市民生活実感調査'!$A$3:$BC$218,COLUMN('05市民生活実感調査'!$BC:$BC),FALSE),"-")</f>
        <v>-</v>
      </c>
      <c r="JO118" s="38" t="str">
        <f>IF($M118="○",VLOOKUP($C118&amp;"-"&amp;JO$4,'05市民生活実感調査'!$A$3:$BC$218,COLUMN('05市民生活実感調査'!$BC:$BC),FALSE),"-")</f>
        <v>-</v>
      </c>
      <c r="JP118" s="38" t="str">
        <f>IF($N118="○",VLOOKUP($C118&amp;"-"&amp;JP$4,'05市民生活実感調査'!$A$3:$BC$218,COLUMN('05市民生活実感調査'!$BC:$BC),FALSE),"-")</f>
        <v>-</v>
      </c>
      <c r="JQ118" s="38" t="str">
        <f>IF($O118="○",VLOOKUP($C118&amp;"-"&amp;JQ$4,'05市民生活実感調査'!$A$3:$BC$218,COLUMN('05市民生活実感調査'!$BC:$BC),FALSE),"-")</f>
        <v>-</v>
      </c>
      <c r="JR118" s="38" t="str">
        <f>IF($P118="○",VLOOKUP($C118&amp;"-"&amp;JR$4,'05市民生活実感調査'!$A$3:$BC$218,COLUMN('05市民生活実感調査'!$BC:$BC),FALSE),"-")</f>
        <v>-</v>
      </c>
      <c r="JS118" s="38" t="str">
        <f>IF($Q118="○",VLOOKUP($C118&amp;"-"&amp;JS$4,'05市民生活実感調査'!$A$3:$BC$218,COLUMN('05市民生活実感調査'!$BC:$BC),FALSE),"-")</f>
        <v>-</v>
      </c>
      <c r="JT118" s="38" t="str">
        <f>IF($R118="○",VLOOKUP($C118&amp;"-"&amp;JT$4,'05市民生活実感調査'!$A$3:$BC$218,COLUMN('05市民生活実感調査'!$BC:$BC),FALSE),"-")</f>
        <v>-</v>
      </c>
      <c r="JU118" s="109" t="e">
        <f t="shared" si="394"/>
        <v>#DIV/0!</v>
      </c>
      <c r="JV118" s="37" t="str">
        <f t="shared" si="395"/>
        <v/>
      </c>
      <c r="JW118" s="38" t="str">
        <f t="shared" si="355"/>
        <v/>
      </c>
      <c r="JX118" s="38" t="str">
        <f t="shared" si="356"/>
        <v/>
      </c>
      <c r="JY118" s="38" t="str">
        <f t="shared" si="357"/>
        <v/>
      </c>
      <c r="JZ118" s="38" t="str">
        <f t="shared" si="358"/>
        <v/>
      </c>
      <c r="KA118" s="38" t="str">
        <f t="shared" si="359"/>
        <v/>
      </c>
      <c r="KB118" s="38" t="str">
        <f t="shared" si="360"/>
        <v/>
      </c>
      <c r="KC118" s="38" t="str">
        <f t="shared" si="361"/>
        <v/>
      </c>
      <c r="KD118" s="41" t="e">
        <f t="shared" si="396"/>
        <v>#DIV/0!</v>
      </c>
      <c r="KE118" s="13" t="str">
        <f t="shared" si="397"/>
        <v>客観指標</v>
      </c>
      <c r="KF118" s="5" t="str">
        <f t="shared" si="398"/>
        <v>本施策は，上下水道事業の財政の健全化・経営基盤の強化を目指すものであり，経営指標の数値の動向が重要となるため</v>
      </c>
      <c r="KG118" s="108" t="e">
        <f>VLOOKUP(IR118&amp;JU118&amp;KE118,プルダウン!$AC$2:$AD$51,2,FALSE)</f>
        <v>#DIV/0!</v>
      </c>
      <c r="KH118" s="12" t="e">
        <f>VLOOKUP(KG118,プルダウン!$A$1:$B$6,2,FALSE)</f>
        <v>#DIV/0!</v>
      </c>
      <c r="KI118" s="11"/>
      <c r="KJ118" s="12"/>
      <c r="KK118" s="22" t="s">
        <v>81</v>
      </c>
      <c r="KL118" s="5"/>
    </row>
  </sheetData>
  <autoFilter ref="A4:KL118" xr:uid="{D5EE589B-8847-4D75-8E3A-92BA269FF1E2}"/>
  <mergeCells count="74">
    <mergeCell ref="BV3:BV4"/>
    <mergeCell ref="BU3:BU4"/>
    <mergeCell ref="AC3:AL3"/>
    <mergeCell ref="J3:J4"/>
    <mergeCell ref="BF3:BN3"/>
    <mergeCell ref="K3:R3"/>
    <mergeCell ref="BS3:BT3"/>
    <mergeCell ref="AM3:AV3"/>
    <mergeCell ref="AW3:BE3"/>
    <mergeCell ref="BO3:BP3"/>
    <mergeCell ref="BQ3:BR3"/>
    <mergeCell ref="S3:AB3"/>
    <mergeCell ref="A1:A4"/>
    <mergeCell ref="B1:B4"/>
    <mergeCell ref="F3:G3"/>
    <mergeCell ref="H3:I3"/>
    <mergeCell ref="C3:D3"/>
    <mergeCell ref="E3:E4"/>
    <mergeCell ref="C1:R2"/>
    <mergeCell ref="S1:BV1"/>
    <mergeCell ref="S2:BT2"/>
    <mergeCell ref="BU2:BV2"/>
    <mergeCell ref="BW1:DZ1"/>
    <mergeCell ref="BW2:DX2"/>
    <mergeCell ref="DY2:DZ2"/>
    <mergeCell ref="BW3:CF3"/>
    <mergeCell ref="CG3:CP3"/>
    <mergeCell ref="CQ3:CZ3"/>
    <mergeCell ref="DA3:DI3"/>
    <mergeCell ref="DJ3:DR3"/>
    <mergeCell ref="DS3:DT3"/>
    <mergeCell ref="DU3:DV3"/>
    <mergeCell ref="DW3:DX3"/>
    <mergeCell ref="DY3:DY4"/>
    <mergeCell ref="DZ3:DZ4"/>
    <mergeCell ref="EA1:GD1"/>
    <mergeCell ref="EA2:GB2"/>
    <mergeCell ref="GC2:GD2"/>
    <mergeCell ref="EA3:EJ3"/>
    <mergeCell ref="EK3:ET3"/>
    <mergeCell ref="EU3:FD3"/>
    <mergeCell ref="FE3:FM3"/>
    <mergeCell ref="FN3:FV3"/>
    <mergeCell ref="FW3:FX3"/>
    <mergeCell ref="FY3:FZ3"/>
    <mergeCell ref="GA3:GB3"/>
    <mergeCell ref="GC3:GC4"/>
    <mergeCell ref="GD3:GD4"/>
    <mergeCell ref="GE1:IH1"/>
    <mergeCell ref="GE2:IF2"/>
    <mergeCell ref="IG2:IH2"/>
    <mergeCell ref="GE3:GN3"/>
    <mergeCell ref="GO3:GX3"/>
    <mergeCell ref="GY3:HH3"/>
    <mergeCell ref="HI3:HQ3"/>
    <mergeCell ref="HR3:HZ3"/>
    <mergeCell ref="IA3:IB3"/>
    <mergeCell ref="IC3:ID3"/>
    <mergeCell ref="IE3:IF3"/>
    <mergeCell ref="IG3:IG4"/>
    <mergeCell ref="IH3:IH4"/>
    <mergeCell ref="II1:KL1"/>
    <mergeCell ref="II2:KJ2"/>
    <mergeCell ref="KK2:KL2"/>
    <mergeCell ref="II3:IR3"/>
    <mergeCell ref="IS3:JB3"/>
    <mergeCell ref="JC3:JL3"/>
    <mergeCell ref="JM3:JU3"/>
    <mergeCell ref="JV3:KD3"/>
    <mergeCell ref="KE3:KF3"/>
    <mergeCell ref="KG3:KH3"/>
    <mergeCell ref="KI3:KJ3"/>
    <mergeCell ref="KK3:KK4"/>
    <mergeCell ref="KL3:KL4"/>
  </mergeCells>
  <phoneticPr fontId="5"/>
  <dataValidations count="2">
    <dataValidation type="list" allowBlank="1" showInputMessage="1" showErrorMessage="1" sqref="BU63:BU68 BU58:BU61 BU97:BU105 BU71:BU95 BU5:BU25 BU31:BU56 BU107:BU118" xr:uid="{BE78ED4A-DC57-4172-90C4-5AB8C57C680F}">
      <formula1>"分野別計画等の方針に基づき，引き続き施策の取組を進めていく。"</formula1>
    </dataValidation>
    <dataValidation showDropDown="1" showInputMessage="1" showErrorMessage="1" sqref="BU30" xr:uid="{F333DB7B-4CB1-4682-AD25-670D3B9FC9EB}"/>
  </dataValidations>
  <hyperlinks>
    <hyperlink ref="BV9" r:id="rId1" xr:uid="{F78E34F2-787D-4433-987D-270B270E94E9}"/>
    <hyperlink ref="BV10" r:id="rId2" xr:uid="{CC6ECEED-A653-42A7-B20B-7299487B324E}"/>
    <hyperlink ref="BV11" r:id="rId3" xr:uid="{5E4B3655-36E7-4BED-ADDA-E9D5C29C6621}"/>
    <hyperlink ref="BV12" r:id="rId4" xr:uid="{A5013A3B-98DC-45C5-966D-2015940B04E6}"/>
    <hyperlink ref="BV13" r:id="rId5" display="https://www.city.kyoto.lg.jp/bunshi/cmsfiles/contents/0000217/217485/shinno_WLB_plan.pdf" xr:uid="{8B6C57C2-9DF8-4BBD-BA5B-AE5BFEE407B1}"/>
    <hyperlink ref="BV24" r:id="rId6" display="https://www.city.kyoto.lg.jp/bunshi/cmsfiles/contents/0000196/196048/keikakuhonnsatu.pdf" xr:uid="{F2D85511-A735-4C10-9751-A43810FD6CD1}"/>
    <hyperlink ref="BV23" r:id="rId7" display="https://www.city.kyoto.lg.jp/bunshi/cmsfiles/contents/0000196/196048/keikakuhonnsatu.pdf" xr:uid="{924D228E-3426-49FF-90BA-4D1FE5785C26}"/>
    <hyperlink ref="BV25" r:id="rId8" display="https://www.city.kyoto.lg.jp/bunshi/cmsfiles/contents/0000196/196048/keikakuhonnsatu.pdf" xr:uid="{56BE285E-CEAE-4943-9D23-CCE3B50CA5AF}"/>
    <hyperlink ref="BV19" r:id="rId9" display="https://www.city.kyoto.lg.jp/bunshi/cmsfiles/contents/0000004/4509/2souseikeikaku.pdf" xr:uid="{82D66FE9-C0AA-47A4-A378-EC6C10999C98}"/>
    <hyperlink ref="BV20" r:id="rId10" display="https://www.city.kyoto.lg.jp/bunshi/cmsfiles/contents/0000004/4509/2souseikeikaku.pdf" xr:uid="{ECEFA0C0-86F2-4EBA-B837-28D0EFF83871}"/>
    <hyperlink ref="BV22" r:id="rId11" display="https://www.city.kyoto.lg.jp/bunshi/cmsfiles/contents/0000004/4509/2souseikeikaku.pdf" xr:uid="{1C8AE441-84A9-41F6-A134-6F723BC9A01B}"/>
    <hyperlink ref="BV52" r:id="rId12" display="はぐくみ支え合うまち・京都ほほえみプラン＜中間見直し版＞" xr:uid="{4E8B4869-A15A-49C6-B588-30043960B0BC}"/>
    <hyperlink ref="BV53" r:id="rId13" display="はぐくみ支え合うまち・京都ほほえみプラン＜中間見直し版＞" xr:uid="{8B955573-19F8-421D-98D0-AEF13FA8AA4D}"/>
    <hyperlink ref="BV54" r:id="rId14" display="はぐくみ支え合うまち・京都ほほえみプラン＜中間見直し版＞" xr:uid="{FBD8ECCD-F947-46D4-A202-F096000F3C1F}"/>
    <hyperlink ref="BV55" r:id="rId15" display="はぐくみ支え合うまち・京都ほほえみプラン＜中間見直し版＞" xr:uid="{5517E48C-84BF-414A-8179-BE6B7FE41CC0}"/>
    <hyperlink ref="BV88" r:id="rId16" display="京都市景観計画" xr:uid="{FA629249-F05E-4F59-9BDF-C1E449156774}"/>
    <hyperlink ref="BV87" r:id="rId17" display="https://www.city.kyoto.lg.jp/tokei/cmsfiles/contents/0000103/103346/sanzangaidorain_gaiyoban20110623.pdf" xr:uid="{EBC7FA01-5DAC-4D87-A68C-B70BE6F8CD9D}"/>
    <hyperlink ref="BV89" r:id="rId18" display="京都市景観計画" xr:uid="{34D5177E-292E-4E2F-A11F-AC4B557C6EDF}"/>
    <hyperlink ref="BV90" r:id="rId19" display="京都市景観計画" xr:uid="{36234EA2-FDAB-4C09-9558-11EC6743C499}"/>
    <hyperlink ref="BV92" r:id="rId20" display="京都市景観計画" xr:uid="{E3739EF9-CC92-4AF0-85D5-87ABC3600174}"/>
  </hyperlinks>
  <pageMargins left="0.70866141732283472" right="0.70866141732283472" top="0.74803149606299213" bottom="0.74803149606299213" header="0.31496062992125984" footer="0.31496062992125984"/>
  <pageSetup paperSize="8" scale="39" fitToHeight="0" orientation="landscape" r:id="rId21"/>
  <headerFooter>
    <oddHeader>&amp;L&amp;Aシート</oddHeader>
  </headerFooter>
  <legacyDrawing r:id="rId22"/>
  <extLst>
    <ext xmlns:x14="http://schemas.microsoft.com/office/spreadsheetml/2009/9/main" uri="{CCE6A557-97BC-4b89-ADB6-D9C93CAAB3DF}">
      <x14:dataValidations xmlns:xm="http://schemas.microsoft.com/office/excel/2006/main" count="2">
        <x14:dataValidation type="list" allowBlank="1" showInputMessage="1" showErrorMessage="1" xr:uid="{A4491C9A-BA87-476F-A385-FEA1E46766CB}">
          <x14:formula1>
            <xm:f>プルダウン!$H$1:$H$2</xm:f>
          </x14:formula1>
          <xm:sqref>K5:R1048576</xm:sqref>
        </x14:dataValidation>
        <x14:dataValidation type="list" allowBlank="1" showInputMessage="1" showErrorMessage="1" xr:uid="{1D216F58-88A3-4314-8770-E5DA1ADC777C}">
          <x14:formula1>
            <xm:f>プルダウン!$J$1:$J$3</xm:f>
          </x14:formula1>
          <xm:sqref>KE5:KE118 DS5:DS118 FW5:FW118 IA5:IA118 BO119:BO1048576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C629-9E11-4EDA-A7FB-D93D74BAB730}">
  <sheetPr>
    <tabColor rgb="FFFFFF00"/>
    <pageSetUpPr fitToPage="1"/>
  </sheetPr>
  <dimension ref="A1:AW1029"/>
  <sheetViews>
    <sheetView view="pageBreakPreview" zoomScale="70" zoomScaleNormal="55" zoomScaleSheetLayoutView="70" workbookViewId="0">
      <pane xSplit="5" ySplit="3" topLeftCell="F4" activePane="bottomRight" state="frozen"/>
      <selection activeCell="E6" sqref="E6"/>
      <selection pane="topRight" activeCell="E6" sqref="E6"/>
      <selection pane="bottomLeft" activeCell="E6" sqref="E6"/>
      <selection pane="bottomRight" activeCell="A4" sqref="A4"/>
    </sheetView>
  </sheetViews>
  <sheetFormatPr defaultRowHeight="13.5"/>
  <cols>
    <col min="1" max="1" width="10" style="1" customWidth="1"/>
    <col min="2" max="2" width="9.5" customWidth="1"/>
    <col min="3" max="3" width="20.125" customWidth="1"/>
    <col min="4" max="4" width="5.5" style="1" customWidth="1"/>
    <col min="5" max="5" width="29.625" style="2" customWidth="1"/>
    <col min="6" max="6" width="5.5" style="1" bestFit="1" customWidth="1"/>
    <col min="7" max="7" width="11.625" style="21" bestFit="1" customWidth="1"/>
    <col min="8" max="8" width="18.375" style="2" customWidth="1"/>
    <col min="9" max="9" width="9.5" style="1" bestFit="1" customWidth="1"/>
    <col min="10" max="12" width="32.5" style="2" customWidth="1"/>
    <col min="13" max="13" width="11.625" style="2" bestFit="1" customWidth="1"/>
    <col min="14" max="14" width="11.25" customWidth="1"/>
    <col min="15" max="15" width="12.5" customWidth="1"/>
    <col min="16" max="16" width="12.25" customWidth="1"/>
    <col min="17" max="17" width="11" customWidth="1"/>
    <col min="18" max="18" width="10.75" customWidth="1"/>
    <col min="19" max="19" width="6.625" style="1" customWidth="1"/>
    <col min="20" max="20" width="11.875" customWidth="1"/>
    <col min="21" max="21" width="13.25" style="52" hidden="1" customWidth="1"/>
    <col min="22" max="22" width="32.5" style="2" customWidth="1"/>
    <col min="23" max="23" width="14.5" style="21" customWidth="1"/>
    <col min="24" max="27" width="6.625" style="21" customWidth="1"/>
    <col min="28" max="28" width="11.875" customWidth="1"/>
    <col min="29" max="32" width="6.625" customWidth="1"/>
    <col min="33" max="33" width="13.75" customWidth="1"/>
    <col min="34" max="37" width="6.625" customWidth="1"/>
    <col min="38" max="38" width="9.5" style="1" bestFit="1" customWidth="1"/>
    <col min="39" max="39" width="32.5" style="2" customWidth="1"/>
    <col min="40" max="40" width="33.125" style="2" customWidth="1"/>
    <col min="41" max="41" width="32.125" style="2" customWidth="1"/>
    <col min="42" max="45" width="6.625" style="1" customWidth="1"/>
    <col min="46" max="46" width="7" style="1" customWidth="1"/>
    <col min="47" max="47" width="9" style="14" hidden="1" customWidth="1"/>
  </cols>
  <sheetData>
    <row r="1" spans="1:47" ht="25.5" customHeight="1">
      <c r="A1" s="691" t="s">
        <v>97</v>
      </c>
      <c r="B1" s="691" t="s">
        <v>119</v>
      </c>
      <c r="C1" s="680" t="s">
        <v>69</v>
      </c>
      <c r="D1" s="691" t="s">
        <v>48</v>
      </c>
      <c r="E1" s="670" t="s">
        <v>29</v>
      </c>
      <c r="F1" s="680" t="s">
        <v>30</v>
      </c>
      <c r="G1" s="678" t="s">
        <v>83</v>
      </c>
      <c r="H1" s="683"/>
      <c r="I1" s="679"/>
      <c r="J1" s="691" t="s">
        <v>32</v>
      </c>
      <c r="K1" s="691" t="s">
        <v>33</v>
      </c>
      <c r="L1" s="691" t="s">
        <v>34</v>
      </c>
      <c r="M1" s="670" t="s">
        <v>300</v>
      </c>
      <c r="N1" s="680" t="s">
        <v>35</v>
      </c>
      <c r="O1" s="680"/>
      <c r="P1" s="680"/>
      <c r="Q1" s="680"/>
      <c r="R1" s="680"/>
      <c r="S1" s="680"/>
      <c r="T1" s="680"/>
      <c r="U1" s="680"/>
      <c r="V1" s="680"/>
      <c r="W1" s="680" t="s">
        <v>42</v>
      </c>
      <c r="X1" s="680"/>
      <c r="Y1" s="680"/>
      <c r="Z1" s="680"/>
      <c r="AA1" s="680"/>
      <c r="AB1" s="680" t="s">
        <v>118</v>
      </c>
      <c r="AC1" s="680"/>
      <c r="AD1" s="680"/>
      <c r="AE1" s="680"/>
      <c r="AF1" s="680"/>
      <c r="AG1" s="680"/>
      <c r="AH1" s="680"/>
      <c r="AI1" s="680"/>
      <c r="AJ1" s="680"/>
      <c r="AK1" s="680"/>
      <c r="AL1" s="672" t="s">
        <v>86</v>
      </c>
      <c r="AM1" s="691" t="s">
        <v>43</v>
      </c>
      <c r="AN1" s="691" t="s">
        <v>44</v>
      </c>
      <c r="AO1" s="691"/>
      <c r="AP1" s="680" t="s">
        <v>47</v>
      </c>
      <c r="AQ1" s="680"/>
      <c r="AR1" s="680"/>
      <c r="AS1" s="680"/>
      <c r="AT1" s="680"/>
      <c r="AU1" s="715" t="s">
        <v>310</v>
      </c>
    </row>
    <row r="2" spans="1:47" ht="25.5" customHeight="1">
      <c r="A2" s="691"/>
      <c r="B2" s="680"/>
      <c r="C2" s="680"/>
      <c r="D2" s="691"/>
      <c r="E2" s="699"/>
      <c r="F2" s="680"/>
      <c r="G2" s="675" t="s">
        <v>71</v>
      </c>
      <c r="H2" s="711" t="s">
        <v>121</v>
      </c>
      <c r="I2" s="707" t="s">
        <v>31</v>
      </c>
      <c r="J2" s="691"/>
      <c r="K2" s="691"/>
      <c r="L2" s="691"/>
      <c r="M2" s="699"/>
      <c r="N2" s="675" t="s">
        <v>91</v>
      </c>
      <c r="O2" s="676"/>
      <c r="P2" s="676"/>
      <c r="Q2" s="676"/>
      <c r="R2" s="677"/>
      <c r="S2" s="675" t="s">
        <v>90</v>
      </c>
      <c r="T2" s="677"/>
      <c r="U2" s="670" t="s">
        <v>304</v>
      </c>
      <c r="V2" s="670" t="s">
        <v>41</v>
      </c>
      <c r="W2" s="712" t="s">
        <v>327</v>
      </c>
      <c r="X2" s="709" t="s">
        <v>36</v>
      </c>
      <c r="Y2" s="709" t="s">
        <v>37</v>
      </c>
      <c r="Z2" s="709" t="s">
        <v>38</v>
      </c>
      <c r="AA2" s="707" t="s">
        <v>39</v>
      </c>
      <c r="AB2" s="678" t="s">
        <v>116</v>
      </c>
      <c r="AC2" s="683"/>
      <c r="AD2" s="683"/>
      <c r="AE2" s="683"/>
      <c r="AF2" s="679"/>
      <c r="AG2" s="675" t="s">
        <v>117</v>
      </c>
      <c r="AH2" s="676"/>
      <c r="AI2" s="676"/>
      <c r="AJ2" s="676"/>
      <c r="AK2" s="677"/>
      <c r="AL2" s="714"/>
      <c r="AM2" s="691"/>
      <c r="AN2" s="670" t="s">
        <v>45</v>
      </c>
      <c r="AO2" s="670" t="s">
        <v>46</v>
      </c>
      <c r="AP2" s="712" t="s">
        <v>36</v>
      </c>
      <c r="AQ2" s="709" t="s">
        <v>37</v>
      </c>
      <c r="AR2" s="709" t="s">
        <v>38</v>
      </c>
      <c r="AS2" s="709" t="s">
        <v>39</v>
      </c>
      <c r="AT2" s="707" t="s">
        <v>40</v>
      </c>
      <c r="AU2" s="715"/>
    </row>
    <row r="3" spans="1:47" ht="27">
      <c r="A3" s="680"/>
      <c r="B3" s="680"/>
      <c r="C3" s="680"/>
      <c r="D3" s="680"/>
      <c r="E3" s="671"/>
      <c r="F3" s="680"/>
      <c r="G3" s="675"/>
      <c r="H3" s="711"/>
      <c r="I3" s="708"/>
      <c r="J3" s="691"/>
      <c r="K3" s="691"/>
      <c r="L3" s="691"/>
      <c r="M3" s="671"/>
      <c r="N3" s="53" t="s">
        <v>326</v>
      </c>
      <c r="O3" s="54" t="s">
        <v>328</v>
      </c>
      <c r="P3" s="54" t="s">
        <v>329</v>
      </c>
      <c r="Q3" s="54" t="s">
        <v>330</v>
      </c>
      <c r="R3" s="55" t="s">
        <v>331</v>
      </c>
      <c r="S3" s="56" t="s">
        <v>92</v>
      </c>
      <c r="T3" s="55" t="s">
        <v>89</v>
      </c>
      <c r="U3" s="671"/>
      <c r="V3" s="671"/>
      <c r="W3" s="713"/>
      <c r="X3" s="710"/>
      <c r="Y3" s="710"/>
      <c r="Z3" s="710"/>
      <c r="AA3" s="708"/>
      <c r="AB3" s="88" t="s">
        <v>327</v>
      </c>
      <c r="AC3" s="89" t="s">
        <v>36</v>
      </c>
      <c r="AD3" s="89" t="s">
        <v>37</v>
      </c>
      <c r="AE3" s="89" t="s">
        <v>38</v>
      </c>
      <c r="AF3" s="90" t="s">
        <v>39</v>
      </c>
      <c r="AG3" s="88" t="s">
        <v>327</v>
      </c>
      <c r="AH3" s="89" t="s">
        <v>36</v>
      </c>
      <c r="AI3" s="89" t="s">
        <v>37</v>
      </c>
      <c r="AJ3" s="89" t="s">
        <v>38</v>
      </c>
      <c r="AK3" s="90" t="s">
        <v>39</v>
      </c>
      <c r="AL3" s="673"/>
      <c r="AM3" s="691"/>
      <c r="AN3" s="671"/>
      <c r="AO3" s="671"/>
      <c r="AP3" s="713"/>
      <c r="AQ3" s="710"/>
      <c r="AR3" s="710"/>
      <c r="AS3" s="710"/>
      <c r="AT3" s="708"/>
      <c r="AU3" s="715"/>
    </row>
    <row r="4" spans="1:47" ht="381" customHeight="1">
      <c r="A4" s="222" t="str">
        <f t="shared" ref="A4:A6" si="0">B4&amp;"-"&amp;D4</f>
        <v>101-1</v>
      </c>
      <c r="B4" s="223">
        <v>101</v>
      </c>
      <c r="C4" s="224" t="s">
        <v>365</v>
      </c>
      <c r="D4" s="222">
        <v>1</v>
      </c>
      <c r="E4" s="224" t="s">
        <v>2257</v>
      </c>
      <c r="F4" s="222" t="s">
        <v>393</v>
      </c>
      <c r="G4" s="225" t="s">
        <v>400</v>
      </c>
      <c r="H4" s="282" t="s">
        <v>394</v>
      </c>
      <c r="I4" s="227" t="s">
        <v>395</v>
      </c>
      <c r="J4" s="224" t="s">
        <v>988</v>
      </c>
      <c r="K4" s="224" t="s">
        <v>989</v>
      </c>
      <c r="L4" s="224" t="s">
        <v>990</v>
      </c>
      <c r="M4" s="228" t="s">
        <v>403</v>
      </c>
      <c r="N4" s="309">
        <v>1.5</v>
      </c>
      <c r="O4" s="350">
        <v>3</v>
      </c>
      <c r="P4" s="350">
        <v>4.5</v>
      </c>
      <c r="Q4" s="350">
        <v>6</v>
      </c>
      <c r="R4" s="351">
        <v>7.5</v>
      </c>
      <c r="S4" s="235" t="s">
        <v>404</v>
      </c>
      <c r="T4" s="230">
        <v>18</v>
      </c>
      <c r="U4" s="228"/>
      <c r="V4" s="224" t="s">
        <v>944</v>
      </c>
      <c r="W4" s="262">
        <v>1.7</v>
      </c>
      <c r="X4" s="186" t="s">
        <v>85</v>
      </c>
      <c r="Y4" s="186" t="s">
        <v>85</v>
      </c>
      <c r="Z4" s="186" t="s">
        <v>85</v>
      </c>
      <c r="AA4" s="230" t="s">
        <v>85</v>
      </c>
      <c r="AB4" s="284">
        <f>IFERROR(IF($E4="-","-",W4/N4),"-")</f>
        <v>1.1333333333333333</v>
      </c>
      <c r="AC4" s="288" t="str">
        <f t="shared" ref="AC4:AF6" si="1">IFERROR(IF($E4="-","-",X4/O4),"-")</f>
        <v>-</v>
      </c>
      <c r="AD4" s="288" t="str">
        <f t="shared" si="1"/>
        <v>-</v>
      </c>
      <c r="AE4" s="288" t="str">
        <f t="shared" si="1"/>
        <v>-</v>
      </c>
      <c r="AF4" s="289" t="str">
        <f t="shared" si="1"/>
        <v>-</v>
      </c>
      <c r="AG4" s="284">
        <f>IFERROR(IF($E4="-","-",IF($T4="-","-",W4/$T4)),"-")</f>
        <v>9.4444444444444442E-2</v>
      </c>
      <c r="AH4" s="288" t="str">
        <f t="shared" ref="AH4:AK6" si="2">IFERROR(IF($E4="-","-",IF($T4="-","-",X4/$T4)),"-")</f>
        <v>-</v>
      </c>
      <c r="AI4" s="288" t="str">
        <f t="shared" si="2"/>
        <v>-</v>
      </c>
      <c r="AJ4" s="288" t="str">
        <f t="shared" si="2"/>
        <v>-</v>
      </c>
      <c r="AK4" s="289" t="str">
        <f t="shared" si="2"/>
        <v>-</v>
      </c>
      <c r="AL4" s="222" t="s">
        <v>12</v>
      </c>
      <c r="AM4" s="224" t="s">
        <v>1596</v>
      </c>
      <c r="AN4" s="224" t="s">
        <v>1601</v>
      </c>
      <c r="AO4" s="224" t="s">
        <v>801</v>
      </c>
      <c r="AP4" s="234" t="s">
        <v>54</v>
      </c>
      <c r="AQ4" s="234" t="s">
        <v>85</v>
      </c>
      <c r="AR4" s="234" t="s">
        <v>85</v>
      </c>
      <c r="AS4" s="234" t="s">
        <v>85</v>
      </c>
      <c r="AT4" s="227" t="s">
        <v>85</v>
      </c>
      <c r="AU4" s="343">
        <v>1</v>
      </c>
    </row>
    <row r="5" spans="1:47" ht="323.25" customHeight="1">
      <c r="A5" s="222" t="str">
        <f t="shared" si="0"/>
        <v>101-2</v>
      </c>
      <c r="B5" s="223">
        <v>101</v>
      </c>
      <c r="C5" s="224" t="s">
        <v>365</v>
      </c>
      <c r="D5" s="222">
        <v>2</v>
      </c>
      <c r="E5" s="224" t="s">
        <v>991</v>
      </c>
      <c r="F5" s="222" t="s">
        <v>393</v>
      </c>
      <c r="G5" s="225" t="s">
        <v>400</v>
      </c>
      <c r="H5" s="282" t="s">
        <v>394</v>
      </c>
      <c r="I5" s="227" t="s">
        <v>395</v>
      </c>
      <c r="J5" s="224" t="s">
        <v>992</v>
      </c>
      <c r="K5" s="224" t="s">
        <v>993</v>
      </c>
      <c r="L5" s="224" t="s">
        <v>994</v>
      </c>
      <c r="M5" s="228" t="s">
        <v>403</v>
      </c>
      <c r="N5" s="309">
        <v>16.7</v>
      </c>
      <c r="O5" s="350">
        <v>18.399999999999999</v>
      </c>
      <c r="P5" s="350">
        <v>20.100000000000001</v>
      </c>
      <c r="Q5" s="350">
        <v>21.8</v>
      </c>
      <c r="R5" s="351">
        <v>23.5</v>
      </c>
      <c r="S5" s="235" t="s">
        <v>404</v>
      </c>
      <c r="T5" s="230">
        <v>35</v>
      </c>
      <c r="U5" s="228"/>
      <c r="V5" s="224" t="s">
        <v>944</v>
      </c>
      <c r="W5" s="364">
        <v>20.100000000000001</v>
      </c>
      <c r="X5" s="186" t="s">
        <v>85</v>
      </c>
      <c r="Y5" s="186" t="s">
        <v>85</v>
      </c>
      <c r="Z5" s="186" t="s">
        <v>85</v>
      </c>
      <c r="AA5" s="230" t="s">
        <v>85</v>
      </c>
      <c r="AB5" s="284">
        <f t="shared" ref="AB5:AB6" si="3">IFERROR(IF($E5="-","-",W5/N5),"-")</f>
        <v>1.2035928143712575</v>
      </c>
      <c r="AC5" s="288" t="str">
        <f t="shared" si="1"/>
        <v>-</v>
      </c>
      <c r="AD5" s="288" t="str">
        <f t="shared" si="1"/>
        <v>-</v>
      </c>
      <c r="AE5" s="288" t="str">
        <f t="shared" si="1"/>
        <v>-</v>
      </c>
      <c r="AF5" s="289" t="str">
        <f t="shared" si="1"/>
        <v>-</v>
      </c>
      <c r="AG5" s="284">
        <f t="shared" ref="AG5:AG6" si="4">IFERROR(IF($E5="-","-",IF($T5="-","-",W5/$T5)),"-")</f>
        <v>0.57428571428571429</v>
      </c>
      <c r="AH5" s="288" t="str">
        <f t="shared" si="2"/>
        <v>-</v>
      </c>
      <c r="AI5" s="288" t="str">
        <f t="shared" si="2"/>
        <v>-</v>
      </c>
      <c r="AJ5" s="288" t="str">
        <f t="shared" si="2"/>
        <v>-</v>
      </c>
      <c r="AK5" s="289" t="str">
        <f t="shared" si="2"/>
        <v>-</v>
      </c>
      <c r="AL5" s="222" t="s">
        <v>12</v>
      </c>
      <c r="AM5" s="224" t="s">
        <v>1602</v>
      </c>
      <c r="AN5" s="224" t="s">
        <v>802</v>
      </c>
      <c r="AO5" s="224" t="s">
        <v>803</v>
      </c>
      <c r="AP5" s="234" t="s">
        <v>54</v>
      </c>
      <c r="AQ5" s="234" t="s">
        <v>85</v>
      </c>
      <c r="AR5" s="234" t="s">
        <v>85</v>
      </c>
      <c r="AS5" s="234" t="s">
        <v>85</v>
      </c>
      <c r="AT5" s="227" t="s">
        <v>85</v>
      </c>
      <c r="AU5" s="343">
        <v>1</v>
      </c>
    </row>
    <row r="6" spans="1:47" ht="332.25" customHeight="1">
      <c r="A6" s="222" t="str">
        <f t="shared" si="0"/>
        <v>101-3</v>
      </c>
      <c r="B6" s="223">
        <v>101</v>
      </c>
      <c r="C6" s="224" t="s">
        <v>365</v>
      </c>
      <c r="D6" s="222">
        <v>3</v>
      </c>
      <c r="E6" s="224" t="s">
        <v>2258</v>
      </c>
      <c r="F6" s="222" t="s">
        <v>393</v>
      </c>
      <c r="G6" s="225" t="s">
        <v>400</v>
      </c>
      <c r="H6" s="282" t="s">
        <v>394</v>
      </c>
      <c r="I6" s="227" t="s">
        <v>395</v>
      </c>
      <c r="J6" s="224" t="s">
        <v>995</v>
      </c>
      <c r="K6" s="224" t="s">
        <v>996</v>
      </c>
      <c r="L6" s="224" t="s">
        <v>997</v>
      </c>
      <c r="M6" s="228" t="s">
        <v>403</v>
      </c>
      <c r="N6" s="309">
        <v>2.7</v>
      </c>
      <c r="O6" s="350">
        <v>5.4</v>
      </c>
      <c r="P6" s="350">
        <v>8.1</v>
      </c>
      <c r="Q6" s="350">
        <v>10.8</v>
      </c>
      <c r="R6" s="351">
        <v>13.5</v>
      </c>
      <c r="S6" s="235" t="s">
        <v>404</v>
      </c>
      <c r="T6" s="230">
        <v>32.5</v>
      </c>
      <c r="U6" s="228"/>
      <c r="V6" s="224" t="s">
        <v>944</v>
      </c>
      <c r="W6" s="364">
        <v>2.2000000000000002</v>
      </c>
      <c r="X6" s="186" t="s">
        <v>85</v>
      </c>
      <c r="Y6" s="186" t="s">
        <v>85</v>
      </c>
      <c r="Z6" s="186" t="s">
        <v>85</v>
      </c>
      <c r="AA6" s="230" t="s">
        <v>85</v>
      </c>
      <c r="AB6" s="284">
        <f t="shared" si="3"/>
        <v>0.81481481481481488</v>
      </c>
      <c r="AC6" s="288" t="str">
        <f t="shared" si="1"/>
        <v>-</v>
      </c>
      <c r="AD6" s="288" t="str">
        <f t="shared" si="1"/>
        <v>-</v>
      </c>
      <c r="AE6" s="288" t="str">
        <f t="shared" si="1"/>
        <v>-</v>
      </c>
      <c r="AF6" s="289" t="str">
        <f t="shared" si="1"/>
        <v>-</v>
      </c>
      <c r="AG6" s="284">
        <f t="shared" si="4"/>
        <v>6.7692307692307704E-2</v>
      </c>
      <c r="AH6" s="288" t="str">
        <f t="shared" si="2"/>
        <v>-</v>
      </c>
      <c r="AI6" s="288" t="str">
        <f t="shared" si="2"/>
        <v>-</v>
      </c>
      <c r="AJ6" s="288" t="str">
        <f t="shared" si="2"/>
        <v>-</v>
      </c>
      <c r="AK6" s="289" t="str">
        <f t="shared" si="2"/>
        <v>-</v>
      </c>
      <c r="AL6" s="222" t="s">
        <v>12</v>
      </c>
      <c r="AM6" s="224" t="s">
        <v>1596</v>
      </c>
      <c r="AN6" s="224" t="s">
        <v>804</v>
      </c>
      <c r="AO6" s="224" t="s">
        <v>805</v>
      </c>
      <c r="AP6" s="234" t="s">
        <v>55</v>
      </c>
      <c r="AQ6" s="234" t="s">
        <v>85</v>
      </c>
      <c r="AR6" s="234" t="s">
        <v>85</v>
      </c>
      <c r="AS6" s="234" t="s">
        <v>85</v>
      </c>
      <c r="AT6" s="227" t="s">
        <v>85</v>
      </c>
      <c r="AU6" s="343">
        <v>1</v>
      </c>
    </row>
    <row r="7" spans="1:47" ht="40.5" hidden="1" customHeight="1">
      <c r="A7" s="222" t="str">
        <f t="shared" ref="A7:A31" si="5">B7&amp;"-"&amp;D7</f>
        <v>101-4</v>
      </c>
      <c r="B7" s="223">
        <v>101</v>
      </c>
      <c r="C7" s="224" t="s">
        <v>365</v>
      </c>
      <c r="D7" s="222">
        <v>4</v>
      </c>
      <c r="E7" s="224" t="s">
        <v>85</v>
      </c>
      <c r="F7" s="222" t="s">
        <v>85</v>
      </c>
      <c r="G7" s="225" t="s">
        <v>85</v>
      </c>
      <c r="H7" s="282" t="s">
        <v>85</v>
      </c>
      <c r="I7" s="227" t="s">
        <v>85</v>
      </c>
      <c r="J7" s="224" t="s">
        <v>85</v>
      </c>
      <c r="K7" s="224" t="s">
        <v>85</v>
      </c>
      <c r="L7" s="224" t="s">
        <v>85</v>
      </c>
      <c r="M7" s="228" t="s">
        <v>85</v>
      </c>
      <c r="N7" s="309"/>
      <c r="O7" s="350"/>
      <c r="P7" s="350"/>
      <c r="Q7" s="350"/>
      <c r="R7" s="351"/>
      <c r="S7" s="235" t="s">
        <v>85</v>
      </c>
      <c r="T7" s="230" t="s">
        <v>85</v>
      </c>
      <c r="U7" s="228"/>
      <c r="V7" s="224" t="s">
        <v>85</v>
      </c>
      <c r="W7" s="225"/>
      <c r="X7" s="186" t="s">
        <v>85</v>
      </c>
      <c r="Y7" s="186" t="s">
        <v>85</v>
      </c>
      <c r="Z7" s="186" t="s">
        <v>85</v>
      </c>
      <c r="AA7" s="230" t="s">
        <v>85</v>
      </c>
      <c r="AB7" s="284" t="str">
        <f t="shared" ref="AB7:AF31" si="6">IFERROR(IF($E7="-","-",W7/N7),"-")</f>
        <v>-</v>
      </c>
      <c r="AC7" s="288" t="str">
        <f t="shared" ref="AC7:AF19" si="7">IFERROR(IF($E7="-","-",X7/O7),"-")</f>
        <v>-</v>
      </c>
      <c r="AD7" s="288" t="str">
        <f t="shared" si="7"/>
        <v>-</v>
      </c>
      <c r="AE7" s="288" t="str">
        <f t="shared" si="7"/>
        <v>-</v>
      </c>
      <c r="AF7" s="289" t="str">
        <f t="shared" si="7"/>
        <v>-</v>
      </c>
      <c r="AG7" s="284" t="str">
        <f t="shared" ref="AG7:AK31" si="8">IFERROR(IF($E7="-","-",IF($T7="-","-",W7/$T7)),"-")</f>
        <v>-</v>
      </c>
      <c r="AH7" s="288" t="str">
        <f t="shared" ref="AH7:AK19" si="9">IFERROR(IF($E7="-","-",IF($T7="-","-",X7/$T7)),"-")</f>
        <v>-</v>
      </c>
      <c r="AI7" s="288" t="str">
        <f t="shared" si="9"/>
        <v>-</v>
      </c>
      <c r="AJ7" s="288" t="str">
        <f t="shared" si="9"/>
        <v>-</v>
      </c>
      <c r="AK7" s="289" t="str">
        <f t="shared" si="9"/>
        <v>-</v>
      </c>
      <c r="AL7" s="222" t="s">
        <v>12</v>
      </c>
      <c r="AM7" s="224" t="s">
        <v>85</v>
      </c>
      <c r="AN7" s="224" t="s">
        <v>85</v>
      </c>
      <c r="AO7" s="224" t="s">
        <v>85</v>
      </c>
      <c r="AP7" s="235" t="s">
        <v>85</v>
      </c>
      <c r="AQ7" s="234" t="s">
        <v>85</v>
      </c>
      <c r="AR7" s="234" t="s">
        <v>85</v>
      </c>
      <c r="AS7" s="234" t="s">
        <v>85</v>
      </c>
      <c r="AT7" s="227" t="s">
        <v>85</v>
      </c>
      <c r="AU7" s="343" t="s">
        <v>85</v>
      </c>
    </row>
    <row r="8" spans="1:47" ht="40.5" hidden="1" customHeight="1">
      <c r="A8" s="222" t="str">
        <f t="shared" si="5"/>
        <v>101-5</v>
      </c>
      <c r="B8" s="223">
        <v>101</v>
      </c>
      <c r="C8" s="224" t="s">
        <v>365</v>
      </c>
      <c r="D8" s="222">
        <v>5</v>
      </c>
      <c r="E8" s="224" t="s">
        <v>85</v>
      </c>
      <c r="F8" s="222" t="s">
        <v>85</v>
      </c>
      <c r="G8" s="225" t="s">
        <v>85</v>
      </c>
      <c r="H8" s="282" t="s">
        <v>85</v>
      </c>
      <c r="I8" s="227" t="s">
        <v>85</v>
      </c>
      <c r="J8" s="224" t="s">
        <v>85</v>
      </c>
      <c r="K8" s="224" t="s">
        <v>85</v>
      </c>
      <c r="L8" s="224" t="s">
        <v>85</v>
      </c>
      <c r="M8" s="228" t="s">
        <v>85</v>
      </c>
      <c r="N8" s="309"/>
      <c r="O8" s="350"/>
      <c r="P8" s="350"/>
      <c r="Q8" s="350"/>
      <c r="R8" s="351"/>
      <c r="S8" s="235" t="s">
        <v>85</v>
      </c>
      <c r="T8" s="230" t="s">
        <v>85</v>
      </c>
      <c r="U8" s="228"/>
      <c r="V8" s="224" t="s">
        <v>85</v>
      </c>
      <c r="W8" s="225"/>
      <c r="X8" s="186" t="s">
        <v>85</v>
      </c>
      <c r="Y8" s="186" t="s">
        <v>85</v>
      </c>
      <c r="Z8" s="186" t="s">
        <v>85</v>
      </c>
      <c r="AA8" s="230" t="s">
        <v>85</v>
      </c>
      <c r="AB8" s="284" t="str">
        <f t="shared" si="6"/>
        <v>-</v>
      </c>
      <c r="AC8" s="288" t="str">
        <f t="shared" si="7"/>
        <v>-</v>
      </c>
      <c r="AD8" s="288" t="str">
        <f t="shared" si="7"/>
        <v>-</v>
      </c>
      <c r="AE8" s="288" t="str">
        <f t="shared" si="7"/>
        <v>-</v>
      </c>
      <c r="AF8" s="289" t="str">
        <f t="shared" si="7"/>
        <v>-</v>
      </c>
      <c r="AG8" s="284" t="str">
        <f t="shared" si="8"/>
        <v>-</v>
      </c>
      <c r="AH8" s="288" t="str">
        <f t="shared" si="9"/>
        <v>-</v>
      </c>
      <c r="AI8" s="288" t="str">
        <f t="shared" si="9"/>
        <v>-</v>
      </c>
      <c r="AJ8" s="288" t="str">
        <f t="shared" si="9"/>
        <v>-</v>
      </c>
      <c r="AK8" s="289" t="str">
        <f t="shared" si="9"/>
        <v>-</v>
      </c>
      <c r="AL8" s="222" t="s">
        <v>12</v>
      </c>
      <c r="AM8" s="224" t="s">
        <v>85</v>
      </c>
      <c r="AN8" s="224" t="s">
        <v>85</v>
      </c>
      <c r="AO8" s="224" t="s">
        <v>85</v>
      </c>
      <c r="AP8" s="235" t="s">
        <v>85</v>
      </c>
      <c r="AQ8" s="234" t="s">
        <v>85</v>
      </c>
      <c r="AR8" s="234" t="s">
        <v>85</v>
      </c>
      <c r="AS8" s="234" t="s">
        <v>85</v>
      </c>
      <c r="AT8" s="227" t="s">
        <v>85</v>
      </c>
      <c r="AU8" s="343" t="s">
        <v>85</v>
      </c>
    </row>
    <row r="9" spans="1:47" ht="40.5" hidden="1" customHeight="1">
      <c r="A9" s="222" t="str">
        <f t="shared" si="5"/>
        <v>101-6</v>
      </c>
      <c r="B9" s="223">
        <v>101</v>
      </c>
      <c r="C9" s="224" t="s">
        <v>365</v>
      </c>
      <c r="D9" s="222">
        <v>6</v>
      </c>
      <c r="E9" s="224" t="s">
        <v>85</v>
      </c>
      <c r="F9" s="222" t="s">
        <v>85</v>
      </c>
      <c r="G9" s="225" t="s">
        <v>85</v>
      </c>
      <c r="H9" s="282" t="s">
        <v>85</v>
      </c>
      <c r="I9" s="227" t="s">
        <v>85</v>
      </c>
      <c r="J9" s="224" t="s">
        <v>85</v>
      </c>
      <c r="K9" s="224" t="s">
        <v>85</v>
      </c>
      <c r="L9" s="224" t="s">
        <v>85</v>
      </c>
      <c r="M9" s="228" t="s">
        <v>85</v>
      </c>
      <c r="N9" s="309"/>
      <c r="O9" s="350"/>
      <c r="P9" s="350"/>
      <c r="Q9" s="350"/>
      <c r="R9" s="351"/>
      <c r="S9" s="235" t="s">
        <v>85</v>
      </c>
      <c r="T9" s="230" t="s">
        <v>85</v>
      </c>
      <c r="U9" s="228"/>
      <c r="V9" s="224" t="s">
        <v>85</v>
      </c>
      <c r="W9" s="225"/>
      <c r="X9" s="186" t="s">
        <v>85</v>
      </c>
      <c r="Y9" s="186" t="s">
        <v>85</v>
      </c>
      <c r="Z9" s="186" t="s">
        <v>85</v>
      </c>
      <c r="AA9" s="230" t="s">
        <v>85</v>
      </c>
      <c r="AB9" s="284" t="str">
        <f t="shared" si="6"/>
        <v>-</v>
      </c>
      <c r="AC9" s="288" t="str">
        <f t="shared" si="7"/>
        <v>-</v>
      </c>
      <c r="AD9" s="288" t="str">
        <f t="shared" si="7"/>
        <v>-</v>
      </c>
      <c r="AE9" s="288" t="str">
        <f t="shared" si="7"/>
        <v>-</v>
      </c>
      <c r="AF9" s="289" t="str">
        <f t="shared" si="7"/>
        <v>-</v>
      </c>
      <c r="AG9" s="284" t="str">
        <f t="shared" si="8"/>
        <v>-</v>
      </c>
      <c r="AH9" s="288" t="str">
        <f t="shared" si="9"/>
        <v>-</v>
      </c>
      <c r="AI9" s="288" t="str">
        <f t="shared" si="9"/>
        <v>-</v>
      </c>
      <c r="AJ9" s="288" t="str">
        <f t="shared" si="9"/>
        <v>-</v>
      </c>
      <c r="AK9" s="289" t="str">
        <f t="shared" si="9"/>
        <v>-</v>
      </c>
      <c r="AL9" s="222" t="s">
        <v>12</v>
      </c>
      <c r="AM9" s="224" t="s">
        <v>85</v>
      </c>
      <c r="AN9" s="224" t="s">
        <v>85</v>
      </c>
      <c r="AO9" s="224" t="s">
        <v>85</v>
      </c>
      <c r="AP9" s="235" t="s">
        <v>85</v>
      </c>
      <c r="AQ9" s="234" t="s">
        <v>85</v>
      </c>
      <c r="AR9" s="234" t="s">
        <v>85</v>
      </c>
      <c r="AS9" s="234" t="s">
        <v>85</v>
      </c>
      <c r="AT9" s="227" t="s">
        <v>85</v>
      </c>
      <c r="AU9" s="343" t="s">
        <v>85</v>
      </c>
    </row>
    <row r="10" spans="1:47" ht="40.5" hidden="1" customHeight="1">
      <c r="A10" s="222" t="str">
        <f t="shared" si="5"/>
        <v>101-7</v>
      </c>
      <c r="B10" s="223">
        <v>101</v>
      </c>
      <c r="C10" s="224" t="s">
        <v>365</v>
      </c>
      <c r="D10" s="222">
        <v>7</v>
      </c>
      <c r="E10" s="224" t="s">
        <v>85</v>
      </c>
      <c r="F10" s="222" t="s">
        <v>85</v>
      </c>
      <c r="G10" s="225" t="s">
        <v>85</v>
      </c>
      <c r="H10" s="282" t="s">
        <v>85</v>
      </c>
      <c r="I10" s="227" t="s">
        <v>85</v>
      </c>
      <c r="J10" s="224" t="s">
        <v>85</v>
      </c>
      <c r="K10" s="224" t="s">
        <v>85</v>
      </c>
      <c r="L10" s="224" t="s">
        <v>85</v>
      </c>
      <c r="M10" s="228" t="s">
        <v>85</v>
      </c>
      <c r="N10" s="309"/>
      <c r="O10" s="350"/>
      <c r="P10" s="350"/>
      <c r="Q10" s="350"/>
      <c r="R10" s="351"/>
      <c r="S10" s="235" t="s">
        <v>85</v>
      </c>
      <c r="T10" s="230" t="s">
        <v>85</v>
      </c>
      <c r="U10" s="228"/>
      <c r="V10" s="224" t="s">
        <v>85</v>
      </c>
      <c r="W10" s="225"/>
      <c r="X10" s="186" t="s">
        <v>85</v>
      </c>
      <c r="Y10" s="186" t="s">
        <v>85</v>
      </c>
      <c r="Z10" s="186" t="s">
        <v>85</v>
      </c>
      <c r="AA10" s="230" t="s">
        <v>85</v>
      </c>
      <c r="AB10" s="284" t="str">
        <f t="shared" si="6"/>
        <v>-</v>
      </c>
      <c r="AC10" s="288" t="str">
        <f t="shared" si="7"/>
        <v>-</v>
      </c>
      <c r="AD10" s="288" t="str">
        <f t="shared" si="7"/>
        <v>-</v>
      </c>
      <c r="AE10" s="288" t="str">
        <f t="shared" si="7"/>
        <v>-</v>
      </c>
      <c r="AF10" s="289" t="str">
        <f t="shared" si="7"/>
        <v>-</v>
      </c>
      <c r="AG10" s="284" t="str">
        <f t="shared" si="8"/>
        <v>-</v>
      </c>
      <c r="AH10" s="288" t="str">
        <f t="shared" si="9"/>
        <v>-</v>
      </c>
      <c r="AI10" s="288" t="str">
        <f t="shared" si="9"/>
        <v>-</v>
      </c>
      <c r="AJ10" s="288" t="str">
        <f t="shared" si="9"/>
        <v>-</v>
      </c>
      <c r="AK10" s="289" t="str">
        <f t="shared" si="9"/>
        <v>-</v>
      </c>
      <c r="AL10" s="222" t="s">
        <v>12</v>
      </c>
      <c r="AM10" s="224" t="s">
        <v>85</v>
      </c>
      <c r="AN10" s="224" t="s">
        <v>85</v>
      </c>
      <c r="AO10" s="224" t="s">
        <v>85</v>
      </c>
      <c r="AP10" s="235" t="s">
        <v>85</v>
      </c>
      <c r="AQ10" s="234" t="s">
        <v>85</v>
      </c>
      <c r="AR10" s="234" t="s">
        <v>85</v>
      </c>
      <c r="AS10" s="234" t="s">
        <v>85</v>
      </c>
      <c r="AT10" s="227" t="s">
        <v>85</v>
      </c>
      <c r="AU10" s="343" t="s">
        <v>85</v>
      </c>
    </row>
    <row r="11" spans="1:47" ht="40.5" hidden="1" customHeight="1">
      <c r="A11" s="222" t="str">
        <f t="shared" si="5"/>
        <v>101-8</v>
      </c>
      <c r="B11" s="223">
        <v>101</v>
      </c>
      <c r="C11" s="224" t="s">
        <v>365</v>
      </c>
      <c r="D11" s="222">
        <v>8</v>
      </c>
      <c r="E11" s="224" t="s">
        <v>85</v>
      </c>
      <c r="F11" s="222" t="s">
        <v>85</v>
      </c>
      <c r="G11" s="225" t="s">
        <v>85</v>
      </c>
      <c r="H11" s="282" t="s">
        <v>85</v>
      </c>
      <c r="I11" s="227" t="s">
        <v>85</v>
      </c>
      <c r="J11" s="224" t="s">
        <v>85</v>
      </c>
      <c r="K11" s="224" t="s">
        <v>85</v>
      </c>
      <c r="L11" s="224" t="s">
        <v>85</v>
      </c>
      <c r="M11" s="228" t="s">
        <v>85</v>
      </c>
      <c r="N11" s="309"/>
      <c r="O11" s="350"/>
      <c r="P11" s="350"/>
      <c r="Q11" s="350"/>
      <c r="R11" s="351"/>
      <c r="S11" s="235" t="s">
        <v>85</v>
      </c>
      <c r="T11" s="230" t="s">
        <v>85</v>
      </c>
      <c r="U11" s="228"/>
      <c r="V11" s="224" t="s">
        <v>85</v>
      </c>
      <c r="W11" s="225"/>
      <c r="X11" s="186" t="s">
        <v>85</v>
      </c>
      <c r="Y11" s="186" t="s">
        <v>85</v>
      </c>
      <c r="Z11" s="186" t="s">
        <v>85</v>
      </c>
      <c r="AA11" s="230" t="s">
        <v>85</v>
      </c>
      <c r="AB11" s="284" t="str">
        <f t="shared" si="6"/>
        <v>-</v>
      </c>
      <c r="AC11" s="288" t="str">
        <f t="shared" si="7"/>
        <v>-</v>
      </c>
      <c r="AD11" s="288" t="str">
        <f t="shared" si="7"/>
        <v>-</v>
      </c>
      <c r="AE11" s="288" t="str">
        <f t="shared" si="7"/>
        <v>-</v>
      </c>
      <c r="AF11" s="289" t="str">
        <f t="shared" si="7"/>
        <v>-</v>
      </c>
      <c r="AG11" s="284" t="str">
        <f t="shared" si="8"/>
        <v>-</v>
      </c>
      <c r="AH11" s="288" t="str">
        <f t="shared" si="9"/>
        <v>-</v>
      </c>
      <c r="AI11" s="288" t="str">
        <f t="shared" si="9"/>
        <v>-</v>
      </c>
      <c r="AJ11" s="288" t="str">
        <f t="shared" si="9"/>
        <v>-</v>
      </c>
      <c r="AK11" s="289" t="str">
        <f t="shared" si="9"/>
        <v>-</v>
      </c>
      <c r="AL11" s="222" t="s">
        <v>12</v>
      </c>
      <c r="AM11" s="224" t="s">
        <v>85</v>
      </c>
      <c r="AN11" s="224" t="s">
        <v>85</v>
      </c>
      <c r="AO11" s="224" t="s">
        <v>85</v>
      </c>
      <c r="AP11" s="235" t="s">
        <v>85</v>
      </c>
      <c r="AQ11" s="234" t="s">
        <v>85</v>
      </c>
      <c r="AR11" s="234" t="s">
        <v>85</v>
      </c>
      <c r="AS11" s="234" t="s">
        <v>85</v>
      </c>
      <c r="AT11" s="227" t="s">
        <v>85</v>
      </c>
      <c r="AU11" s="343" t="s">
        <v>85</v>
      </c>
    </row>
    <row r="12" spans="1:47" ht="40.5" hidden="1" customHeight="1">
      <c r="A12" s="222" t="str">
        <f t="shared" si="5"/>
        <v>101-9</v>
      </c>
      <c r="B12" s="223">
        <v>101</v>
      </c>
      <c r="C12" s="224" t="s">
        <v>365</v>
      </c>
      <c r="D12" s="222">
        <v>9</v>
      </c>
      <c r="E12" s="224" t="s">
        <v>85</v>
      </c>
      <c r="F12" s="222" t="s">
        <v>85</v>
      </c>
      <c r="G12" s="225" t="s">
        <v>85</v>
      </c>
      <c r="H12" s="282" t="s">
        <v>85</v>
      </c>
      <c r="I12" s="227" t="s">
        <v>85</v>
      </c>
      <c r="J12" s="224" t="s">
        <v>85</v>
      </c>
      <c r="K12" s="224" t="s">
        <v>85</v>
      </c>
      <c r="L12" s="224" t="s">
        <v>85</v>
      </c>
      <c r="M12" s="228" t="s">
        <v>85</v>
      </c>
      <c r="N12" s="309"/>
      <c r="O12" s="350"/>
      <c r="P12" s="350"/>
      <c r="Q12" s="350"/>
      <c r="R12" s="351"/>
      <c r="S12" s="235" t="s">
        <v>85</v>
      </c>
      <c r="T12" s="230" t="s">
        <v>85</v>
      </c>
      <c r="U12" s="228"/>
      <c r="V12" s="224" t="s">
        <v>85</v>
      </c>
      <c r="W12" s="225"/>
      <c r="X12" s="186" t="s">
        <v>85</v>
      </c>
      <c r="Y12" s="186" t="s">
        <v>85</v>
      </c>
      <c r="Z12" s="186" t="s">
        <v>85</v>
      </c>
      <c r="AA12" s="230" t="s">
        <v>85</v>
      </c>
      <c r="AB12" s="284" t="str">
        <f t="shared" si="6"/>
        <v>-</v>
      </c>
      <c r="AC12" s="288" t="str">
        <f t="shared" si="7"/>
        <v>-</v>
      </c>
      <c r="AD12" s="288" t="str">
        <f t="shared" si="7"/>
        <v>-</v>
      </c>
      <c r="AE12" s="288" t="str">
        <f t="shared" si="7"/>
        <v>-</v>
      </c>
      <c r="AF12" s="289" t="str">
        <f t="shared" si="7"/>
        <v>-</v>
      </c>
      <c r="AG12" s="284" t="str">
        <f t="shared" si="8"/>
        <v>-</v>
      </c>
      <c r="AH12" s="288" t="str">
        <f t="shared" si="9"/>
        <v>-</v>
      </c>
      <c r="AI12" s="288" t="str">
        <f t="shared" si="9"/>
        <v>-</v>
      </c>
      <c r="AJ12" s="288" t="str">
        <f t="shared" si="9"/>
        <v>-</v>
      </c>
      <c r="AK12" s="289" t="str">
        <f t="shared" si="9"/>
        <v>-</v>
      </c>
      <c r="AL12" s="222" t="s">
        <v>12</v>
      </c>
      <c r="AM12" s="224" t="s">
        <v>85</v>
      </c>
      <c r="AN12" s="224" t="s">
        <v>85</v>
      </c>
      <c r="AO12" s="224" t="s">
        <v>85</v>
      </c>
      <c r="AP12" s="235" t="s">
        <v>85</v>
      </c>
      <c r="AQ12" s="234" t="s">
        <v>85</v>
      </c>
      <c r="AR12" s="234" t="s">
        <v>85</v>
      </c>
      <c r="AS12" s="234" t="s">
        <v>85</v>
      </c>
      <c r="AT12" s="227" t="s">
        <v>85</v>
      </c>
      <c r="AU12" s="343" t="s">
        <v>85</v>
      </c>
    </row>
    <row r="13" spans="1:47" ht="216" customHeight="1">
      <c r="A13" s="222" t="str">
        <f t="shared" si="5"/>
        <v>102-1</v>
      </c>
      <c r="B13" s="223">
        <v>102</v>
      </c>
      <c r="C13" s="224" t="s">
        <v>366</v>
      </c>
      <c r="D13" s="222">
        <v>1</v>
      </c>
      <c r="E13" s="224" t="s">
        <v>1603</v>
      </c>
      <c r="F13" s="222" t="s">
        <v>411</v>
      </c>
      <c r="G13" s="225" t="s">
        <v>400</v>
      </c>
      <c r="H13" s="282" t="s">
        <v>998</v>
      </c>
      <c r="I13" s="227" t="s">
        <v>999</v>
      </c>
      <c r="J13" s="224" t="s">
        <v>1000</v>
      </c>
      <c r="K13" s="224" t="s">
        <v>1001</v>
      </c>
      <c r="L13" s="224" t="s">
        <v>1002</v>
      </c>
      <c r="M13" s="228" t="s">
        <v>403</v>
      </c>
      <c r="N13" s="309">
        <v>1000</v>
      </c>
      <c r="O13" s="350">
        <v>1000</v>
      </c>
      <c r="P13" s="350">
        <v>1000</v>
      </c>
      <c r="Q13" s="350">
        <v>1000</v>
      </c>
      <c r="R13" s="351">
        <v>1000</v>
      </c>
      <c r="S13" s="235" t="s">
        <v>433</v>
      </c>
      <c r="T13" s="230">
        <v>1000</v>
      </c>
      <c r="U13" s="228"/>
      <c r="V13" s="224" t="s">
        <v>1604</v>
      </c>
      <c r="W13" s="225">
        <v>484</v>
      </c>
      <c r="X13" s="186" t="s">
        <v>85</v>
      </c>
      <c r="Y13" s="186" t="s">
        <v>85</v>
      </c>
      <c r="Z13" s="186" t="s">
        <v>85</v>
      </c>
      <c r="AA13" s="230" t="s">
        <v>85</v>
      </c>
      <c r="AB13" s="284">
        <f t="shared" si="6"/>
        <v>0.48399999999999999</v>
      </c>
      <c r="AC13" s="288" t="str">
        <f t="shared" si="7"/>
        <v>-</v>
      </c>
      <c r="AD13" s="288" t="str">
        <f t="shared" si="7"/>
        <v>-</v>
      </c>
      <c r="AE13" s="288" t="str">
        <f t="shared" si="7"/>
        <v>-</v>
      </c>
      <c r="AF13" s="289" t="str">
        <f t="shared" si="7"/>
        <v>-</v>
      </c>
      <c r="AG13" s="284">
        <f t="shared" si="8"/>
        <v>0.48399999999999999</v>
      </c>
      <c r="AH13" s="288" t="str">
        <f t="shared" si="9"/>
        <v>-</v>
      </c>
      <c r="AI13" s="288" t="str">
        <f t="shared" si="9"/>
        <v>-</v>
      </c>
      <c r="AJ13" s="288" t="str">
        <f t="shared" si="9"/>
        <v>-</v>
      </c>
      <c r="AK13" s="289" t="str">
        <f t="shared" si="9"/>
        <v>-</v>
      </c>
      <c r="AL13" s="222" t="s">
        <v>12</v>
      </c>
      <c r="AM13" s="224" t="s">
        <v>85</v>
      </c>
      <c r="AN13" s="224" t="s">
        <v>806</v>
      </c>
      <c r="AO13" s="224" t="s">
        <v>807</v>
      </c>
      <c r="AP13" s="235" t="s">
        <v>56</v>
      </c>
      <c r="AQ13" s="234" t="s">
        <v>85</v>
      </c>
      <c r="AR13" s="234" t="s">
        <v>85</v>
      </c>
      <c r="AS13" s="234" t="s">
        <v>85</v>
      </c>
      <c r="AT13" s="227" t="s">
        <v>85</v>
      </c>
      <c r="AU13" s="343">
        <v>1</v>
      </c>
    </row>
    <row r="14" spans="1:47" ht="255" customHeight="1">
      <c r="A14" s="222" t="str">
        <f t="shared" si="5"/>
        <v>102-2</v>
      </c>
      <c r="B14" s="223">
        <v>102</v>
      </c>
      <c r="C14" s="224" t="s">
        <v>366</v>
      </c>
      <c r="D14" s="222">
        <v>2</v>
      </c>
      <c r="E14" s="224" t="s">
        <v>1003</v>
      </c>
      <c r="F14" s="222" t="s">
        <v>1004</v>
      </c>
      <c r="G14" s="225" t="s">
        <v>400</v>
      </c>
      <c r="H14" s="282" t="s">
        <v>998</v>
      </c>
      <c r="I14" s="227" t="s">
        <v>999</v>
      </c>
      <c r="J14" s="224" t="s">
        <v>1005</v>
      </c>
      <c r="K14" s="224" t="s">
        <v>1006</v>
      </c>
      <c r="L14" s="224" t="s">
        <v>399</v>
      </c>
      <c r="M14" s="228" t="s">
        <v>403</v>
      </c>
      <c r="N14" s="309">
        <v>150</v>
      </c>
      <c r="O14" s="350">
        <v>240</v>
      </c>
      <c r="P14" s="350">
        <v>280</v>
      </c>
      <c r="Q14" s="350">
        <v>320</v>
      </c>
      <c r="R14" s="351">
        <v>360</v>
      </c>
      <c r="S14" s="235" t="s">
        <v>433</v>
      </c>
      <c r="T14" s="230">
        <v>400</v>
      </c>
      <c r="U14" s="228"/>
      <c r="V14" s="224" t="s">
        <v>945</v>
      </c>
      <c r="W14" s="225">
        <v>232</v>
      </c>
      <c r="X14" s="186" t="s">
        <v>85</v>
      </c>
      <c r="Y14" s="186" t="s">
        <v>85</v>
      </c>
      <c r="Z14" s="186" t="s">
        <v>85</v>
      </c>
      <c r="AA14" s="230" t="s">
        <v>85</v>
      </c>
      <c r="AB14" s="284">
        <f t="shared" si="6"/>
        <v>1.5466666666666666</v>
      </c>
      <c r="AC14" s="288" t="str">
        <f t="shared" si="7"/>
        <v>-</v>
      </c>
      <c r="AD14" s="288" t="str">
        <f t="shared" si="7"/>
        <v>-</v>
      </c>
      <c r="AE14" s="288" t="str">
        <f t="shared" si="7"/>
        <v>-</v>
      </c>
      <c r="AF14" s="289" t="str">
        <f t="shared" si="7"/>
        <v>-</v>
      </c>
      <c r="AG14" s="284">
        <f t="shared" si="8"/>
        <v>0.57999999999999996</v>
      </c>
      <c r="AH14" s="288" t="str">
        <f t="shared" si="9"/>
        <v>-</v>
      </c>
      <c r="AI14" s="288" t="str">
        <f t="shared" si="9"/>
        <v>-</v>
      </c>
      <c r="AJ14" s="288" t="str">
        <f t="shared" si="9"/>
        <v>-</v>
      </c>
      <c r="AK14" s="289" t="str">
        <f t="shared" si="9"/>
        <v>-</v>
      </c>
      <c r="AL14" s="222" t="s">
        <v>12</v>
      </c>
      <c r="AM14" s="224" t="s">
        <v>85</v>
      </c>
      <c r="AN14" s="224" t="s">
        <v>808</v>
      </c>
      <c r="AO14" s="224" t="s">
        <v>809</v>
      </c>
      <c r="AP14" s="235" t="s">
        <v>54</v>
      </c>
      <c r="AQ14" s="234" t="s">
        <v>85</v>
      </c>
      <c r="AR14" s="234" t="s">
        <v>85</v>
      </c>
      <c r="AS14" s="234" t="s">
        <v>85</v>
      </c>
      <c r="AT14" s="227" t="s">
        <v>85</v>
      </c>
      <c r="AU14" s="343">
        <v>1</v>
      </c>
    </row>
    <row r="15" spans="1:47" ht="137.25" customHeight="1">
      <c r="A15" s="222" t="str">
        <f t="shared" si="5"/>
        <v>102-3</v>
      </c>
      <c r="B15" s="223">
        <v>102</v>
      </c>
      <c r="C15" s="224" t="s">
        <v>366</v>
      </c>
      <c r="D15" s="222">
        <v>3</v>
      </c>
      <c r="E15" s="224" t="s">
        <v>1007</v>
      </c>
      <c r="F15" s="222" t="s">
        <v>393</v>
      </c>
      <c r="G15" s="225" t="s">
        <v>400</v>
      </c>
      <c r="H15" s="282" t="s">
        <v>1008</v>
      </c>
      <c r="I15" s="227" t="s">
        <v>1009</v>
      </c>
      <c r="J15" s="224" t="s">
        <v>1010</v>
      </c>
      <c r="K15" s="224" t="s">
        <v>1011</v>
      </c>
      <c r="L15" s="224" t="s">
        <v>1012</v>
      </c>
      <c r="M15" s="228" t="s">
        <v>403</v>
      </c>
      <c r="N15" s="309">
        <v>100</v>
      </c>
      <c r="O15" s="350">
        <v>100</v>
      </c>
      <c r="P15" s="350">
        <v>100</v>
      </c>
      <c r="Q15" s="350">
        <v>100</v>
      </c>
      <c r="R15" s="351">
        <v>100</v>
      </c>
      <c r="S15" s="235" t="s">
        <v>433</v>
      </c>
      <c r="T15" s="230">
        <v>100</v>
      </c>
      <c r="U15" s="228"/>
      <c r="V15" s="224" t="s">
        <v>945</v>
      </c>
      <c r="W15" s="364">
        <v>83.3</v>
      </c>
      <c r="X15" s="186" t="s">
        <v>85</v>
      </c>
      <c r="Y15" s="186" t="s">
        <v>85</v>
      </c>
      <c r="Z15" s="186" t="s">
        <v>85</v>
      </c>
      <c r="AA15" s="230" t="s">
        <v>85</v>
      </c>
      <c r="AB15" s="284">
        <f t="shared" si="6"/>
        <v>0.83299999999999996</v>
      </c>
      <c r="AC15" s="288" t="str">
        <f t="shared" si="7"/>
        <v>-</v>
      </c>
      <c r="AD15" s="288" t="str">
        <f t="shared" si="7"/>
        <v>-</v>
      </c>
      <c r="AE15" s="288" t="str">
        <f t="shared" si="7"/>
        <v>-</v>
      </c>
      <c r="AF15" s="289" t="str">
        <f t="shared" si="7"/>
        <v>-</v>
      </c>
      <c r="AG15" s="284">
        <f t="shared" si="8"/>
        <v>0.83299999999999996</v>
      </c>
      <c r="AH15" s="288" t="str">
        <f t="shared" si="9"/>
        <v>-</v>
      </c>
      <c r="AI15" s="288" t="str">
        <f t="shared" si="9"/>
        <v>-</v>
      </c>
      <c r="AJ15" s="288" t="str">
        <f t="shared" si="9"/>
        <v>-</v>
      </c>
      <c r="AK15" s="289" t="str">
        <f t="shared" si="9"/>
        <v>-</v>
      </c>
      <c r="AL15" s="222" t="s">
        <v>12</v>
      </c>
      <c r="AM15" s="224"/>
      <c r="AN15" s="224" t="s">
        <v>810</v>
      </c>
      <c r="AO15" s="224" t="s">
        <v>811</v>
      </c>
      <c r="AP15" s="234" t="s">
        <v>55</v>
      </c>
      <c r="AQ15" s="234" t="s">
        <v>85</v>
      </c>
      <c r="AR15" s="234" t="s">
        <v>85</v>
      </c>
      <c r="AS15" s="234" t="s">
        <v>85</v>
      </c>
      <c r="AT15" s="227" t="s">
        <v>85</v>
      </c>
      <c r="AU15" s="343">
        <v>1</v>
      </c>
    </row>
    <row r="16" spans="1:47" ht="147" customHeight="1">
      <c r="A16" s="222" t="str">
        <f t="shared" si="5"/>
        <v>102-4</v>
      </c>
      <c r="B16" s="223">
        <v>102</v>
      </c>
      <c r="C16" s="224" t="s">
        <v>366</v>
      </c>
      <c r="D16" s="222">
        <v>4</v>
      </c>
      <c r="E16" s="224" t="s">
        <v>1013</v>
      </c>
      <c r="F16" s="222" t="s">
        <v>393</v>
      </c>
      <c r="G16" s="225" t="s">
        <v>400</v>
      </c>
      <c r="H16" s="282" t="s">
        <v>1008</v>
      </c>
      <c r="I16" s="227" t="s">
        <v>1009</v>
      </c>
      <c r="J16" s="224" t="s">
        <v>1014</v>
      </c>
      <c r="K16" s="224" t="s">
        <v>1015</v>
      </c>
      <c r="L16" s="224" t="s">
        <v>1012</v>
      </c>
      <c r="M16" s="228" t="s">
        <v>403</v>
      </c>
      <c r="N16" s="309">
        <v>100</v>
      </c>
      <c r="O16" s="350">
        <v>100</v>
      </c>
      <c r="P16" s="350">
        <v>100</v>
      </c>
      <c r="Q16" s="350">
        <v>100</v>
      </c>
      <c r="R16" s="351">
        <v>100</v>
      </c>
      <c r="S16" s="235" t="s">
        <v>433</v>
      </c>
      <c r="T16" s="230">
        <v>100</v>
      </c>
      <c r="U16" s="228"/>
      <c r="V16" s="224" t="s">
        <v>945</v>
      </c>
      <c r="W16" s="364">
        <v>91.3</v>
      </c>
      <c r="X16" s="186" t="s">
        <v>85</v>
      </c>
      <c r="Y16" s="186" t="s">
        <v>85</v>
      </c>
      <c r="Z16" s="186" t="s">
        <v>85</v>
      </c>
      <c r="AA16" s="230" t="s">
        <v>85</v>
      </c>
      <c r="AB16" s="284">
        <f t="shared" si="6"/>
        <v>0.91299999999999992</v>
      </c>
      <c r="AC16" s="288" t="str">
        <f t="shared" si="7"/>
        <v>-</v>
      </c>
      <c r="AD16" s="288" t="str">
        <f t="shared" si="7"/>
        <v>-</v>
      </c>
      <c r="AE16" s="288" t="str">
        <f t="shared" si="7"/>
        <v>-</v>
      </c>
      <c r="AF16" s="289" t="str">
        <f t="shared" si="7"/>
        <v>-</v>
      </c>
      <c r="AG16" s="284">
        <f t="shared" si="8"/>
        <v>0.91299999999999992</v>
      </c>
      <c r="AH16" s="288" t="str">
        <f t="shared" si="9"/>
        <v>-</v>
      </c>
      <c r="AI16" s="288" t="str">
        <f t="shared" si="9"/>
        <v>-</v>
      </c>
      <c r="AJ16" s="288" t="str">
        <f t="shared" si="9"/>
        <v>-</v>
      </c>
      <c r="AK16" s="289" t="str">
        <f t="shared" si="9"/>
        <v>-</v>
      </c>
      <c r="AL16" s="222" t="s">
        <v>85</v>
      </c>
      <c r="AM16" s="224"/>
      <c r="AN16" s="224" t="s">
        <v>812</v>
      </c>
      <c r="AO16" s="224" t="s">
        <v>811</v>
      </c>
      <c r="AP16" s="234" t="s">
        <v>54</v>
      </c>
      <c r="AQ16" s="234" t="s">
        <v>85</v>
      </c>
      <c r="AR16" s="234" t="s">
        <v>85</v>
      </c>
      <c r="AS16" s="234" t="s">
        <v>85</v>
      </c>
      <c r="AT16" s="227" t="s">
        <v>85</v>
      </c>
      <c r="AU16" s="343">
        <v>1</v>
      </c>
    </row>
    <row r="17" spans="1:47" ht="54" hidden="1" customHeight="1">
      <c r="A17" s="222" t="str">
        <f t="shared" si="5"/>
        <v>102-5</v>
      </c>
      <c r="B17" s="223">
        <v>102</v>
      </c>
      <c r="C17" s="224" t="s">
        <v>366</v>
      </c>
      <c r="D17" s="222">
        <v>5</v>
      </c>
      <c r="E17" s="224" t="s">
        <v>85</v>
      </c>
      <c r="F17" s="222" t="s">
        <v>85</v>
      </c>
      <c r="G17" s="225" t="s">
        <v>85</v>
      </c>
      <c r="H17" s="282" t="s">
        <v>85</v>
      </c>
      <c r="I17" s="227" t="s">
        <v>85</v>
      </c>
      <c r="J17" s="224" t="s">
        <v>85</v>
      </c>
      <c r="K17" s="224" t="s">
        <v>85</v>
      </c>
      <c r="L17" s="224" t="s">
        <v>85</v>
      </c>
      <c r="M17" s="228" t="s">
        <v>85</v>
      </c>
      <c r="N17" s="309"/>
      <c r="O17" s="350"/>
      <c r="P17" s="350"/>
      <c r="Q17" s="350"/>
      <c r="R17" s="351"/>
      <c r="S17" s="235" t="s">
        <v>85</v>
      </c>
      <c r="T17" s="230" t="s">
        <v>85</v>
      </c>
      <c r="U17" s="228"/>
      <c r="V17" s="224" t="s">
        <v>85</v>
      </c>
      <c r="W17" s="225"/>
      <c r="X17" s="186" t="s">
        <v>85</v>
      </c>
      <c r="Y17" s="186" t="s">
        <v>85</v>
      </c>
      <c r="Z17" s="186" t="s">
        <v>85</v>
      </c>
      <c r="AA17" s="230" t="s">
        <v>85</v>
      </c>
      <c r="AB17" s="284" t="str">
        <f t="shared" si="6"/>
        <v>-</v>
      </c>
      <c r="AC17" s="288" t="str">
        <f t="shared" si="7"/>
        <v>-</v>
      </c>
      <c r="AD17" s="288" t="str">
        <f t="shared" si="7"/>
        <v>-</v>
      </c>
      <c r="AE17" s="288" t="str">
        <f t="shared" si="7"/>
        <v>-</v>
      </c>
      <c r="AF17" s="289" t="str">
        <f t="shared" si="7"/>
        <v>-</v>
      </c>
      <c r="AG17" s="284" t="str">
        <f t="shared" si="8"/>
        <v>-</v>
      </c>
      <c r="AH17" s="288" t="str">
        <f t="shared" si="9"/>
        <v>-</v>
      </c>
      <c r="AI17" s="288" t="str">
        <f t="shared" si="9"/>
        <v>-</v>
      </c>
      <c r="AJ17" s="288" t="str">
        <f t="shared" si="9"/>
        <v>-</v>
      </c>
      <c r="AK17" s="289" t="str">
        <f t="shared" si="9"/>
        <v>-</v>
      </c>
      <c r="AL17" s="222" t="s">
        <v>85</v>
      </c>
      <c r="AM17" s="224" t="s">
        <v>1605</v>
      </c>
      <c r="AN17" s="224" t="s">
        <v>85</v>
      </c>
      <c r="AO17" s="224" t="s">
        <v>85</v>
      </c>
      <c r="AP17" s="235" t="s">
        <v>85</v>
      </c>
      <c r="AQ17" s="234" t="s">
        <v>85</v>
      </c>
      <c r="AR17" s="234" t="s">
        <v>85</v>
      </c>
      <c r="AS17" s="234" t="s">
        <v>85</v>
      </c>
      <c r="AT17" s="227" t="s">
        <v>85</v>
      </c>
      <c r="AU17" s="343" t="s">
        <v>85</v>
      </c>
    </row>
    <row r="18" spans="1:47" ht="54" hidden="1" customHeight="1">
      <c r="A18" s="222" t="str">
        <f t="shared" si="5"/>
        <v>102-6</v>
      </c>
      <c r="B18" s="223">
        <v>102</v>
      </c>
      <c r="C18" s="224" t="s">
        <v>366</v>
      </c>
      <c r="D18" s="222">
        <v>6</v>
      </c>
      <c r="E18" s="224" t="s">
        <v>85</v>
      </c>
      <c r="F18" s="222" t="s">
        <v>85</v>
      </c>
      <c r="G18" s="225" t="s">
        <v>85</v>
      </c>
      <c r="H18" s="282" t="s">
        <v>85</v>
      </c>
      <c r="I18" s="227" t="s">
        <v>85</v>
      </c>
      <c r="J18" s="224" t="s">
        <v>85</v>
      </c>
      <c r="K18" s="224" t="s">
        <v>85</v>
      </c>
      <c r="L18" s="224" t="s">
        <v>85</v>
      </c>
      <c r="M18" s="228" t="s">
        <v>85</v>
      </c>
      <c r="N18" s="309"/>
      <c r="O18" s="350"/>
      <c r="P18" s="350"/>
      <c r="Q18" s="350"/>
      <c r="R18" s="351"/>
      <c r="S18" s="235" t="s">
        <v>85</v>
      </c>
      <c r="T18" s="230" t="s">
        <v>85</v>
      </c>
      <c r="U18" s="228"/>
      <c r="V18" s="224" t="s">
        <v>85</v>
      </c>
      <c r="W18" s="225"/>
      <c r="X18" s="186" t="s">
        <v>85</v>
      </c>
      <c r="Y18" s="186" t="s">
        <v>85</v>
      </c>
      <c r="Z18" s="186" t="s">
        <v>85</v>
      </c>
      <c r="AA18" s="230" t="s">
        <v>85</v>
      </c>
      <c r="AB18" s="284" t="str">
        <f t="shared" si="6"/>
        <v>-</v>
      </c>
      <c r="AC18" s="288" t="str">
        <f t="shared" si="7"/>
        <v>-</v>
      </c>
      <c r="AD18" s="288" t="str">
        <f t="shared" si="7"/>
        <v>-</v>
      </c>
      <c r="AE18" s="288" t="str">
        <f t="shared" si="7"/>
        <v>-</v>
      </c>
      <c r="AF18" s="289" t="str">
        <f t="shared" si="7"/>
        <v>-</v>
      </c>
      <c r="AG18" s="284" t="str">
        <f t="shared" si="8"/>
        <v>-</v>
      </c>
      <c r="AH18" s="288" t="str">
        <f t="shared" si="9"/>
        <v>-</v>
      </c>
      <c r="AI18" s="288" t="str">
        <f t="shared" si="9"/>
        <v>-</v>
      </c>
      <c r="AJ18" s="288" t="str">
        <f t="shared" si="9"/>
        <v>-</v>
      </c>
      <c r="AK18" s="289" t="str">
        <f t="shared" si="9"/>
        <v>-</v>
      </c>
      <c r="AL18" s="222" t="s">
        <v>85</v>
      </c>
      <c r="AM18" s="224" t="s">
        <v>85</v>
      </c>
      <c r="AN18" s="224" t="s">
        <v>85</v>
      </c>
      <c r="AO18" s="224" t="s">
        <v>85</v>
      </c>
      <c r="AP18" s="235" t="s">
        <v>85</v>
      </c>
      <c r="AQ18" s="234" t="s">
        <v>85</v>
      </c>
      <c r="AR18" s="234" t="s">
        <v>85</v>
      </c>
      <c r="AS18" s="234" t="s">
        <v>85</v>
      </c>
      <c r="AT18" s="227" t="s">
        <v>85</v>
      </c>
      <c r="AU18" s="343" t="s">
        <v>85</v>
      </c>
    </row>
    <row r="19" spans="1:47" ht="54" hidden="1" customHeight="1">
      <c r="A19" s="222" t="str">
        <f t="shared" si="5"/>
        <v>102-7</v>
      </c>
      <c r="B19" s="223">
        <v>102</v>
      </c>
      <c r="C19" s="224" t="s">
        <v>366</v>
      </c>
      <c r="D19" s="222">
        <v>7</v>
      </c>
      <c r="E19" s="224" t="s">
        <v>85</v>
      </c>
      <c r="F19" s="222" t="s">
        <v>85</v>
      </c>
      <c r="G19" s="225" t="s">
        <v>85</v>
      </c>
      <c r="H19" s="282" t="s">
        <v>85</v>
      </c>
      <c r="I19" s="227" t="s">
        <v>85</v>
      </c>
      <c r="J19" s="224" t="s">
        <v>85</v>
      </c>
      <c r="K19" s="224" t="s">
        <v>85</v>
      </c>
      <c r="L19" s="224" t="s">
        <v>85</v>
      </c>
      <c r="M19" s="228" t="s">
        <v>85</v>
      </c>
      <c r="N19" s="309"/>
      <c r="O19" s="350"/>
      <c r="P19" s="350"/>
      <c r="Q19" s="350"/>
      <c r="R19" s="351"/>
      <c r="S19" s="235" t="s">
        <v>85</v>
      </c>
      <c r="T19" s="230" t="s">
        <v>85</v>
      </c>
      <c r="U19" s="228"/>
      <c r="V19" s="224" t="s">
        <v>85</v>
      </c>
      <c r="W19" s="225"/>
      <c r="X19" s="186" t="s">
        <v>85</v>
      </c>
      <c r="Y19" s="186" t="s">
        <v>85</v>
      </c>
      <c r="Z19" s="186" t="s">
        <v>85</v>
      </c>
      <c r="AA19" s="230" t="s">
        <v>85</v>
      </c>
      <c r="AB19" s="284" t="str">
        <f t="shared" si="6"/>
        <v>-</v>
      </c>
      <c r="AC19" s="288" t="str">
        <f t="shared" si="7"/>
        <v>-</v>
      </c>
      <c r="AD19" s="288" t="str">
        <f t="shared" si="7"/>
        <v>-</v>
      </c>
      <c r="AE19" s="288" t="str">
        <f t="shared" si="7"/>
        <v>-</v>
      </c>
      <c r="AF19" s="289" t="str">
        <f t="shared" si="7"/>
        <v>-</v>
      </c>
      <c r="AG19" s="284" t="str">
        <f t="shared" si="8"/>
        <v>-</v>
      </c>
      <c r="AH19" s="288" t="str">
        <f t="shared" si="9"/>
        <v>-</v>
      </c>
      <c r="AI19" s="288" t="str">
        <f t="shared" si="9"/>
        <v>-</v>
      </c>
      <c r="AJ19" s="288" t="str">
        <f t="shared" si="9"/>
        <v>-</v>
      </c>
      <c r="AK19" s="289" t="str">
        <f t="shared" si="9"/>
        <v>-</v>
      </c>
      <c r="AL19" s="222" t="s">
        <v>85</v>
      </c>
      <c r="AM19" s="224" t="s">
        <v>85</v>
      </c>
      <c r="AN19" s="224" t="s">
        <v>85</v>
      </c>
      <c r="AO19" s="224" t="s">
        <v>85</v>
      </c>
      <c r="AP19" s="235" t="s">
        <v>85</v>
      </c>
      <c r="AQ19" s="234" t="s">
        <v>85</v>
      </c>
      <c r="AR19" s="234" t="s">
        <v>85</v>
      </c>
      <c r="AS19" s="234" t="s">
        <v>85</v>
      </c>
      <c r="AT19" s="227" t="s">
        <v>85</v>
      </c>
      <c r="AU19" s="343" t="s">
        <v>85</v>
      </c>
    </row>
    <row r="20" spans="1:47" ht="54" hidden="1" customHeight="1">
      <c r="A20" s="222" t="str">
        <f t="shared" si="5"/>
        <v>102-8</v>
      </c>
      <c r="B20" s="223">
        <v>102</v>
      </c>
      <c r="C20" s="224" t="s">
        <v>366</v>
      </c>
      <c r="D20" s="222">
        <v>8</v>
      </c>
      <c r="E20" s="224" t="s">
        <v>85</v>
      </c>
      <c r="F20" s="222" t="s">
        <v>85</v>
      </c>
      <c r="G20" s="225" t="s">
        <v>85</v>
      </c>
      <c r="H20" s="282" t="s">
        <v>85</v>
      </c>
      <c r="I20" s="227" t="s">
        <v>85</v>
      </c>
      <c r="J20" s="224" t="s">
        <v>85</v>
      </c>
      <c r="K20" s="224" t="s">
        <v>85</v>
      </c>
      <c r="L20" s="224" t="s">
        <v>85</v>
      </c>
      <c r="M20" s="228" t="s">
        <v>85</v>
      </c>
      <c r="N20" s="309"/>
      <c r="O20" s="350"/>
      <c r="P20" s="350"/>
      <c r="Q20" s="350"/>
      <c r="R20" s="351"/>
      <c r="S20" s="235" t="s">
        <v>85</v>
      </c>
      <c r="T20" s="230" t="s">
        <v>85</v>
      </c>
      <c r="U20" s="228"/>
      <c r="V20" s="224" t="s">
        <v>85</v>
      </c>
      <c r="W20" s="225"/>
      <c r="X20" s="186" t="s">
        <v>85</v>
      </c>
      <c r="Y20" s="186" t="s">
        <v>85</v>
      </c>
      <c r="Z20" s="186" t="s">
        <v>85</v>
      </c>
      <c r="AA20" s="230" t="s">
        <v>85</v>
      </c>
      <c r="AB20" s="284" t="str">
        <f t="shared" si="6"/>
        <v>-</v>
      </c>
      <c r="AC20" s="288" t="str">
        <f t="shared" si="6"/>
        <v>-</v>
      </c>
      <c r="AD20" s="288" t="str">
        <f t="shared" si="6"/>
        <v>-</v>
      </c>
      <c r="AE20" s="288" t="str">
        <f t="shared" si="6"/>
        <v>-</v>
      </c>
      <c r="AF20" s="289" t="str">
        <f t="shared" si="6"/>
        <v>-</v>
      </c>
      <c r="AG20" s="284" t="str">
        <f t="shared" si="8"/>
        <v>-</v>
      </c>
      <c r="AH20" s="288" t="str">
        <f t="shared" si="8"/>
        <v>-</v>
      </c>
      <c r="AI20" s="288" t="str">
        <f t="shared" si="8"/>
        <v>-</v>
      </c>
      <c r="AJ20" s="288" t="str">
        <f t="shared" si="8"/>
        <v>-</v>
      </c>
      <c r="AK20" s="289" t="str">
        <f t="shared" si="8"/>
        <v>-</v>
      </c>
      <c r="AL20" s="222" t="s">
        <v>85</v>
      </c>
      <c r="AM20" s="224" t="s">
        <v>85</v>
      </c>
      <c r="AN20" s="224" t="s">
        <v>85</v>
      </c>
      <c r="AO20" s="224" t="s">
        <v>85</v>
      </c>
      <c r="AP20" s="235" t="s">
        <v>85</v>
      </c>
      <c r="AQ20" s="234" t="s">
        <v>85</v>
      </c>
      <c r="AR20" s="234" t="s">
        <v>85</v>
      </c>
      <c r="AS20" s="234" t="s">
        <v>85</v>
      </c>
      <c r="AT20" s="227" t="s">
        <v>85</v>
      </c>
      <c r="AU20" s="343" t="s">
        <v>85</v>
      </c>
    </row>
    <row r="21" spans="1:47" ht="54" hidden="1" customHeight="1">
      <c r="A21" s="222" t="str">
        <f t="shared" si="5"/>
        <v>102-9</v>
      </c>
      <c r="B21" s="223">
        <v>102</v>
      </c>
      <c r="C21" s="224" t="s">
        <v>366</v>
      </c>
      <c r="D21" s="222">
        <v>9</v>
      </c>
      <c r="E21" s="224" t="s">
        <v>85</v>
      </c>
      <c r="F21" s="222" t="s">
        <v>85</v>
      </c>
      <c r="G21" s="225" t="s">
        <v>85</v>
      </c>
      <c r="H21" s="282" t="s">
        <v>85</v>
      </c>
      <c r="I21" s="227" t="s">
        <v>85</v>
      </c>
      <c r="J21" s="224" t="s">
        <v>85</v>
      </c>
      <c r="K21" s="224" t="s">
        <v>85</v>
      </c>
      <c r="L21" s="224" t="s">
        <v>85</v>
      </c>
      <c r="M21" s="228" t="s">
        <v>85</v>
      </c>
      <c r="N21" s="309"/>
      <c r="O21" s="350"/>
      <c r="P21" s="350"/>
      <c r="Q21" s="350"/>
      <c r="R21" s="351"/>
      <c r="S21" s="235" t="s">
        <v>85</v>
      </c>
      <c r="T21" s="230" t="s">
        <v>85</v>
      </c>
      <c r="U21" s="228"/>
      <c r="V21" s="224" t="s">
        <v>85</v>
      </c>
      <c r="W21" s="225"/>
      <c r="X21" s="186" t="s">
        <v>85</v>
      </c>
      <c r="Y21" s="186" t="s">
        <v>85</v>
      </c>
      <c r="Z21" s="186" t="s">
        <v>85</v>
      </c>
      <c r="AA21" s="230" t="s">
        <v>85</v>
      </c>
      <c r="AB21" s="284" t="str">
        <f t="shared" si="6"/>
        <v>-</v>
      </c>
      <c r="AC21" s="288" t="str">
        <f t="shared" si="6"/>
        <v>-</v>
      </c>
      <c r="AD21" s="288" t="str">
        <f t="shared" si="6"/>
        <v>-</v>
      </c>
      <c r="AE21" s="288" t="str">
        <f t="shared" si="6"/>
        <v>-</v>
      </c>
      <c r="AF21" s="289" t="str">
        <f t="shared" si="6"/>
        <v>-</v>
      </c>
      <c r="AG21" s="284" t="str">
        <f t="shared" si="8"/>
        <v>-</v>
      </c>
      <c r="AH21" s="288" t="str">
        <f t="shared" si="8"/>
        <v>-</v>
      </c>
      <c r="AI21" s="288" t="str">
        <f t="shared" si="8"/>
        <v>-</v>
      </c>
      <c r="AJ21" s="288" t="str">
        <f t="shared" si="8"/>
        <v>-</v>
      </c>
      <c r="AK21" s="289" t="str">
        <f t="shared" si="8"/>
        <v>-</v>
      </c>
      <c r="AL21" s="222" t="s">
        <v>85</v>
      </c>
      <c r="AM21" s="224" t="s">
        <v>85</v>
      </c>
      <c r="AN21" s="224" t="s">
        <v>85</v>
      </c>
      <c r="AO21" s="224" t="s">
        <v>85</v>
      </c>
      <c r="AP21" s="235" t="s">
        <v>85</v>
      </c>
      <c r="AQ21" s="234" t="s">
        <v>85</v>
      </c>
      <c r="AR21" s="234" t="s">
        <v>85</v>
      </c>
      <c r="AS21" s="234" t="s">
        <v>85</v>
      </c>
      <c r="AT21" s="227" t="s">
        <v>85</v>
      </c>
      <c r="AU21" s="343" t="s">
        <v>85</v>
      </c>
    </row>
    <row r="22" spans="1:47" ht="409.6" customHeight="1">
      <c r="A22" s="222" t="str">
        <f t="shared" si="5"/>
        <v>103-1</v>
      </c>
      <c r="B22" s="223">
        <v>103</v>
      </c>
      <c r="C22" s="224" t="s">
        <v>367</v>
      </c>
      <c r="D22" s="222">
        <v>1</v>
      </c>
      <c r="E22" s="224" t="s">
        <v>1016</v>
      </c>
      <c r="F22" s="222" t="s">
        <v>1606</v>
      </c>
      <c r="G22" s="225" t="s">
        <v>400</v>
      </c>
      <c r="H22" s="282" t="s">
        <v>1607</v>
      </c>
      <c r="I22" s="227" t="s">
        <v>398</v>
      </c>
      <c r="J22" s="224" t="s">
        <v>1017</v>
      </c>
      <c r="K22" s="224" t="s">
        <v>1018</v>
      </c>
      <c r="L22" s="224" t="s">
        <v>399</v>
      </c>
      <c r="M22" s="228" t="s">
        <v>1608</v>
      </c>
      <c r="N22" s="309">
        <v>191</v>
      </c>
      <c r="O22" s="350">
        <v>382</v>
      </c>
      <c r="P22" s="350">
        <v>573</v>
      </c>
      <c r="Q22" s="350">
        <v>764</v>
      </c>
      <c r="R22" s="351">
        <v>955</v>
      </c>
      <c r="S22" s="235" t="s">
        <v>404</v>
      </c>
      <c r="T22" s="173">
        <v>2100</v>
      </c>
      <c r="U22" s="228"/>
      <c r="V22" s="224" t="s">
        <v>410</v>
      </c>
      <c r="W22" s="365">
        <v>1000</v>
      </c>
      <c r="X22" s="186" t="s">
        <v>85</v>
      </c>
      <c r="Y22" s="186" t="s">
        <v>85</v>
      </c>
      <c r="Z22" s="186" t="s">
        <v>85</v>
      </c>
      <c r="AA22" s="230" t="s">
        <v>85</v>
      </c>
      <c r="AB22" s="284">
        <f t="shared" si="6"/>
        <v>5.2356020942408374</v>
      </c>
      <c r="AC22" s="288" t="str">
        <f t="shared" si="6"/>
        <v>-</v>
      </c>
      <c r="AD22" s="288" t="str">
        <f t="shared" si="6"/>
        <v>-</v>
      </c>
      <c r="AE22" s="288" t="str">
        <f t="shared" si="6"/>
        <v>-</v>
      </c>
      <c r="AF22" s="289" t="str">
        <f t="shared" si="6"/>
        <v>-</v>
      </c>
      <c r="AG22" s="284">
        <f t="shared" si="8"/>
        <v>0.47619047619047616</v>
      </c>
      <c r="AH22" s="288" t="str">
        <f t="shared" si="8"/>
        <v>-</v>
      </c>
      <c r="AI22" s="288" t="str">
        <f t="shared" si="8"/>
        <v>-</v>
      </c>
      <c r="AJ22" s="288" t="str">
        <f t="shared" si="8"/>
        <v>-</v>
      </c>
      <c r="AK22" s="289" t="str">
        <f t="shared" si="8"/>
        <v>-</v>
      </c>
      <c r="AL22" s="222" t="s">
        <v>12</v>
      </c>
      <c r="AM22" s="224" t="s">
        <v>85</v>
      </c>
      <c r="AN22" s="224" t="s">
        <v>1609</v>
      </c>
      <c r="AO22" s="224" t="s">
        <v>1610</v>
      </c>
      <c r="AP22" s="234" t="s">
        <v>54</v>
      </c>
      <c r="AQ22" s="234" t="s">
        <v>85</v>
      </c>
      <c r="AR22" s="234" t="s">
        <v>85</v>
      </c>
      <c r="AS22" s="234" t="s">
        <v>85</v>
      </c>
      <c r="AT22" s="227" t="s">
        <v>85</v>
      </c>
      <c r="AU22" s="343">
        <v>1</v>
      </c>
    </row>
    <row r="23" spans="1:47" ht="362.25" customHeight="1">
      <c r="A23" s="222" t="str">
        <f t="shared" si="5"/>
        <v>103-2</v>
      </c>
      <c r="B23" s="223">
        <v>103</v>
      </c>
      <c r="C23" s="224" t="s">
        <v>367</v>
      </c>
      <c r="D23" s="222">
        <v>2</v>
      </c>
      <c r="E23" s="224" t="s">
        <v>1019</v>
      </c>
      <c r="F23" s="222" t="s">
        <v>393</v>
      </c>
      <c r="G23" s="225" t="s">
        <v>400</v>
      </c>
      <c r="H23" s="282" t="s">
        <v>1607</v>
      </c>
      <c r="I23" s="227" t="s">
        <v>398</v>
      </c>
      <c r="J23" s="224" t="s">
        <v>1020</v>
      </c>
      <c r="K23" s="224" t="s">
        <v>1021</v>
      </c>
      <c r="L23" s="224" t="s">
        <v>399</v>
      </c>
      <c r="M23" s="228" t="s">
        <v>403</v>
      </c>
      <c r="N23" s="309">
        <v>30.75</v>
      </c>
      <c r="O23" s="350">
        <v>31.5</v>
      </c>
      <c r="P23" s="350">
        <v>32.25</v>
      </c>
      <c r="Q23" s="350">
        <v>33</v>
      </c>
      <c r="R23" s="351">
        <v>33.75</v>
      </c>
      <c r="S23" s="235" t="s">
        <v>404</v>
      </c>
      <c r="T23" s="230">
        <v>39</v>
      </c>
      <c r="U23" s="228"/>
      <c r="V23" s="224" t="s">
        <v>410</v>
      </c>
      <c r="W23" s="262">
        <v>31</v>
      </c>
      <c r="X23" s="186" t="s">
        <v>85</v>
      </c>
      <c r="Y23" s="186" t="s">
        <v>85</v>
      </c>
      <c r="Z23" s="186" t="s">
        <v>85</v>
      </c>
      <c r="AA23" s="230" t="s">
        <v>85</v>
      </c>
      <c r="AB23" s="284">
        <f t="shared" si="6"/>
        <v>1.0081300813008129</v>
      </c>
      <c r="AC23" s="288" t="str">
        <f t="shared" si="6"/>
        <v>-</v>
      </c>
      <c r="AD23" s="288" t="str">
        <f t="shared" si="6"/>
        <v>-</v>
      </c>
      <c r="AE23" s="288" t="str">
        <f t="shared" si="6"/>
        <v>-</v>
      </c>
      <c r="AF23" s="289" t="str">
        <f t="shared" si="6"/>
        <v>-</v>
      </c>
      <c r="AG23" s="284">
        <f t="shared" si="8"/>
        <v>0.79487179487179482</v>
      </c>
      <c r="AH23" s="288" t="str">
        <f t="shared" si="8"/>
        <v>-</v>
      </c>
      <c r="AI23" s="288" t="str">
        <f t="shared" si="8"/>
        <v>-</v>
      </c>
      <c r="AJ23" s="288" t="str">
        <f t="shared" si="8"/>
        <v>-</v>
      </c>
      <c r="AK23" s="289" t="str">
        <f t="shared" si="8"/>
        <v>-</v>
      </c>
      <c r="AL23" s="222" t="s">
        <v>12</v>
      </c>
      <c r="AM23" s="224" t="s">
        <v>1611</v>
      </c>
      <c r="AN23" s="224" t="s">
        <v>813</v>
      </c>
      <c r="AO23" s="224" t="s">
        <v>2738</v>
      </c>
      <c r="AP23" s="234" t="s">
        <v>54</v>
      </c>
      <c r="AQ23" s="234" t="s">
        <v>85</v>
      </c>
      <c r="AR23" s="234" t="s">
        <v>85</v>
      </c>
      <c r="AS23" s="234" t="s">
        <v>85</v>
      </c>
      <c r="AT23" s="227" t="s">
        <v>85</v>
      </c>
      <c r="AU23" s="343">
        <v>1</v>
      </c>
    </row>
    <row r="24" spans="1:47" ht="409.6" customHeight="1">
      <c r="A24" s="222" t="str">
        <f t="shared" si="5"/>
        <v>103-3</v>
      </c>
      <c r="B24" s="223">
        <v>103</v>
      </c>
      <c r="C24" s="224" t="s">
        <v>367</v>
      </c>
      <c r="D24" s="222">
        <v>3</v>
      </c>
      <c r="E24" s="224" t="s">
        <v>1022</v>
      </c>
      <c r="F24" s="222" t="s">
        <v>407</v>
      </c>
      <c r="G24" s="225" t="s">
        <v>400</v>
      </c>
      <c r="H24" s="282" t="s">
        <v>1612</v>
      </c>
      <c r="I24" s="366" t="s">
        <v>1613</v>
      </c>
      <c r="J24" s="224" t="s">
        <v>1023</v>
      </c>
      <c r="K24" s="224" t="s">
        <v>1024</v>
      </c>
      <c r="L24" s="224" t="s">
        <v>399</v>
      </c>
      <c r="M24" s="228" t="s">
        <v>1608</v>
      </c>
      <c r="N24" s="309">
        <v>7.0000000000000007E-2</v>
      </c>
      <c r="O24" s="350">
        <v>0.14000000000000001</v>
      </c>
      <c r="P24" s="350">
        <v>0.21000000000000002</v>
      </c>
      <c r="Q24" s="350">
        <v>0.28000000000000003</v>
      </c>
      <c r="R24" s="351">
        <v>0.35000000000000003</v>
      </c>
      <c r="S24" s="235" t="s">
        <v>404</v>
      </c>
      <c r="T24" s="230">
        <v>0.7</v>
      </c>
      <c r="U24" s="228"/>
      <c r="V24" s="224" t="s">
        <v>410</v>
      </c>
      <c r="W24" s="262">
        <v>0.03</v>
      </c>
      <c r="X24" s="186" t="s">
        <v>85</v>
      </c>
      <c r="Y24" s="186" t="s">
        <v>85</v>
      </c>
      <c r="Z24" s="186" t="s">
        <v>85</v>
      </c>
      <c r="AA24" s="230" t="s">
        <v>85</v>
      </c>
      <c r="AB24" s="284">
        <f t="shared" si="6"/>
        <v>0.42857142857142849</v>
      </c>
      <c r="AC24" s="288" t="str">
        <f t="shared" si="6"/>
        <v>-</v>
      </c>
      <c r="AD24" s="288" t="str">
        <f t="shared" si="6"/>
        <v>-</v>
      </c>
      <c r="AE24" s="288" t="str">
        <f t="shared" si="6"/>
        <v>-</v>
      </c>
      <c r="AF24" s="289" t="str">
        <f t="shared" si="6"/>
        <v>-</v>
      </c>
      <c r="AG24" s="284">
        <f t="shared" si="8"/>
        <v>4.2857142857142858E-2</v>
      </c>
      <c r="AH24" s="288" t="str">
        <f t="shared" si="8"/>
        <v>-</v>
      </c>
      <c r="AI24" s="288" t="str">
        <f t="shared" si="8"/>
        <v>-</v>
      </c>
      <c r="AJ24" s="288" t="str">
        <f t="shared" si="8"/>
        <v>-</v>
      </c>
      <c r="AK24" s="289" t="str">
        <f t="shared" si="8"/>
        <v>-</v>
      </c>
      <c r="AL24" s="222" t="s">
        <v>12</v>
      </c>
      <c r="AM24" s="224" t="s">
        <v>85</v>
      </c>
      <c r="AN24" s="224" t="s">
        <v>1614</v>
      </c>
      <c r="AO24" s="224" t="s">
        <v>2739</v>
      </c>
      <c r="AP24" s="234" t="s">
        <v>56</v>
      </c>
      <c r="AQ24" s="234" t="s">
        <v>85</v>
      </c>
      <c r="AR24" s="234" t="s">
        <v>85</v>
      </c>
      <c r="AS24" s="234" t="s">
        <v>85</v>
      </c>
      <c r="AT24" s="227" t="s">
        <v>85</v>
      </c>
      <c r="AU24" s="343">
        <v>1</v>
      </c>
    </row>
    <row r="25" spans="1:47" ht="27" hidden="1" customHeight="1">
      <c r="A25" s="222" t="str">
        <f t="shared" si="5"/>
        <v>103-4</v>
      </c>
      <c r="B25" s="223">
        <v>103</v>
      </c>
      <c r="C25" s="224" t="s">
        <v>367</v>
      </c>
      <c r="D25" s="222">
        <v>4</v>
      </c>
      <c r="E25" s="224" t="s">
        <v>85</v>
      </c>
      <c r="F25" s="222" t="s">
        <v>85</v>
      </c>
      <c r="G25" s="225" t="s">
        <v>85</v>
      </c>
      <c r="H25" s="282" t="s">
        <v>85</v>
      </c>
      <c r="I25" s="227" t="s">
        <v>85</v>
      </c>
      <c r="J25" s="224" t="s">
        <v>85</v>
      </c>
      <c r="K25" s="224" t="s">
        <v>85</v>
      </c>
      <c r="L25" s="224" t="s">
        <v>85</v>
      </c>
      <c r="M25" s="228" t="s">
        <v>85</v>
      </c>
      <c r="N25" s="309"/>
      <c r="O25" s="350"/>
      <c r="P25" s="350"/>
      <c r="Q25" s="350"/>
      <c r="R25" s="351"/>
      <c r="S25" s="235" t="s">
        <v>85</v>
      </c>
      <c r="T25" s="230" t="s">
        <v>85</v>
      </c>
      <c r="U25" s="228"/>
      <c r="V25" s="224" t="s">
        <v>85</v>
      </c>
      <c r="W25" s="225"/>
      <c r="X25" s="186" t="s">
        <v>85</v>
      </c>
      <c r="Y25" s="186" t="s">
        <v>85</v>
      </c>
      <c r="Z25" s="186" t="s">
        <v>85</v>
      </c>
      <c r="AA25" s="230" t="s">
        <v>85</v>
      </c>
      <c r="AB25" s="284" t="str">
        <f t="shared" si="6"/>
        <v>-</v>
      </c>
      <c r="AC25" s="288" t="str">
        <f t="shared" si="6"/>
        <v>-</v>
      </c>
      <c r="AD25" s="288" t="str">
        <f t="shared" si="6"/>
        <v>-</v>
      </c>
      <c r="AE25" s="288" t="str">
        <f t="shared" si="6"/>
        <v>-</v>
      </c>
      <c r="AF25" s="289" t="str">
        <f t="shared" si="6"/>
        <v>-</v>
      </c>
      <c r="AG25" s="284" t="str">
        <f t="shared" si="8"/>
        <v>-</v>
      </c>
      <c r="AH25" s="288" t="str">
        <f t="shared" si="8"/>
        <v>-</v>
      </c>
      <c r="AI25" s="288" t="str">
        <f t="shared" si="8"/>
        <v>-</v>
      </c>
      <c r="AJ25" s="288" t="str">
        <f t="shared" si="8"/>
        <v>-</v>
      </c>
      <c r="AK25" s="289" t="str">
        <f t="shared" si="8"/>
        <v>-</v>
      </c>
      <c r="AL25" s="222" t="s">
        <v>85</v>
      </c>
      <c r="AM25" s="224" t="s">
        <v>85</v>
      </c>
      <c r="AN25" s="224" t="s">
        <v>85</v>
      </c>
      <c r="AO25" s="224" t="s">
        <v>85</v>
      </c>
      <c r="AP25" s="235" t="s">
        <v>85</v>
      </c>
      <c r="AQ25" s="234" t="s">
        <v>85</v>
      </c>
      <c r="AR25" s="234" t="s">
        <v>85</v>
      </c>
      <c r="AS25" s="234" t="s">
        <v>85</v>
      </c>
      <c r="AT25" s="227" t="s">
        <v>85</v>
      </c>
      <c r="AU25" s="343" t="s">
        <v>85</v>
      </c>
    </row>
    <row r="26" spans="1:47" ht="27" hidden="1" customHeight="1">
      <c r="A26" s="222" t="str">
        <f t="shared" si="5"/>
        <v>103-5</v>
      </c>
      <c r="B26" s="223">
        <v>103</v>
      </c>
      <c r="C26" s="224" t="s">
        <v>367</v>
      </c>
      <c r="D26" s="222">
        <v>5</v>
      </c>
      <c r="E26" s="224" t="s">
        <v>85</v>
      </c>
      <c r="F26" s="222" t="s">
        <v>85</v>
      </c>
      <c r="G26" s="225" t="s">
        <v>85</v>
      </c>
      <c r="H26" s="282" t="s">
        <v>85</v>
      </c>
      <c r="I26" s="227" t="s">
        <v>85</v>
      </c>
      <c r="J26" s="224" t="s">
        <v>85</v>
      </c>
      <c r="K26" s="224" t="s">
        <v>85</v>
      </c>
      <c r="L26" s="224" t="s">
        <v>85</v>
      </c>
      <c r="M26" s="228" t="s">
        <v>85</v>
      </c>
      <c r="N26" s="309"/>
      <c r="O26" s="350"/>
      <c r="P26" s="350"/>
      <c r="Q26" s="350"/>
      <c r="R26" s="351"/>
      <c r="S26" s="235" t="s">
        <v>85</v>
      </c>
      <c r="T26" s="230" t="s">
        <v>85</v>
      </c>
      <c r="U26" s="228"/>
      <c r="V26" s="224" t="s">
        <v>85</v>
      </c>
      <c r="W26" s="225"/>
      <c r="X26" s="186" t="s">
        <v>85</v>
      </c>
      <c r="Y26" s="186" t="s">
        <v>85</v>
      </c>
      <c r="Z26" s="186" t="s">
        <v>85</v>
      </c>
      <c r="AA26" s="230" t="s">
        <v>85</v>
      </c>
      <c r="AB26" s="284" t="str">
        <f t="shared" si="6"/>
        <v>-</v>
      </c>
      <c r="AC26" s="288" t="str">
        <f t="shared" si="6"/>
        <v>-</v>
      </c>
      <c r="AD26" s="288" t="str">
        <f t="shared" si="6"/>
        <v>-</v>
      </c>
      <c r="AE26" s="288" t="str">
        <f t="shared" si="6"/>
        <v>-</v>
      </c>
      <c r="AF26" s="289" t="str">
        <f t="shared" si="6"/>
        <v>-</v>
      </c>
      <c r="AG26" s="284" t="str">
        <f t="shared" si="8"/>
        <v>-</v>
      </c>
      <c r="AH26" s="288" t="str">
        <f t="shared" si="8"/>
        <v>-</v>
      </c>
      <c r="AI26" s="288" t="str">
        <f t="shared" si="8"/>
        <v>-</v>
      </c>
      <c r="AJ26" s="288" t="str">
        <f t="shared" si="8"/>
        <v>-</v>
      </c>
      <c r="AK26" s="289" t="str">
        <f t="shared" si="8"/>
        <v>-</v>
      </c>
      <c r="AL26" s="222" t="s">
        <v>85</v>
      </c>
      <c r="AM26" s="224" t="s">
        <v>85</v>
      </c>
      <c r="AN26" s="224" t="s">
        <v>85</v>
      </c>
      <c r="AO26" s="224" t="s">
        <v>85</v>
      </c>
      <c r="AP26" s="235" t="s">
        <v>85</v>
      </c>
      <c r="AQ26" s="234" t="s">
        <v>85</v>
      </c>
      <c r="AR26" s="234" t="s">
        <v>85</v>
      </c>
      <c r="AS26" s="234" t="s">
        <v>85</v>
      </c>
      <c r="AT26" s="227" t="s">
        <v>85</v>
      </c>
      <c r="AU26" s="343" t="s">
        <v>85</v>
      </c>
    </row>
    <row r="27" spans="1:47" ht="27" hidden="1" customHeight="1">
      <c r="A27" s="222" t="str">
        <f t="shared" si="5"/>
        <v>103-6</v>
      </c>
      <c r="B27" s="223">
        <v>103</v>
      </c>
      <c r="C27" s="224" t="s">
        <v>367</v>
      </c>
      <c r="D27" s="222">
        <v>6</v>
      </c>
      <c r="E27" s="224" t="s">
        <v>85</v>
      </c>
      <c r="F27" s="222" t="s">
        <v>85</v>
      </c>
      <c r="G27" s="225" t="s">
        <v>85</v>
      </c>
      <c r="H27" s="282" t="s">
        <v>85</v>
      </c>
      <c r="I27" s="227" t="s">
        <v>85</v>
      </c>
      <c r="J27" s="224" t="s">
        <v>85</v>
      </c>
      <c r="K27" s="224" t="s">
        <v>85</v>
      </c>
      <c r="L27" s="224" t="s">
        <v>85</v>
      </c>
      <c r="M27" s="228" t="s">
        <v>85</v>
      </c>
      <c r="N27" s="309"/>
      <c r="O27" s="350"/>
      <c r="P27" s="350"/>
      <c r="Q27" s="350"/>
      <c r="R27" s="351"/>
      <c r="S27" s="235" t="s">
        <v>85</v>
      </c>
      <c r="T27" s="230" t="s">
        <v>85</v>
      </c>
      <c r="U27" s="228"/>
      <c r="V27" s="224" t="s">
        <v>85</v>
      </c>
      <c r="W27" s="225"/>
      <c r="X27" s="186" t="s">
        <v>85</v>
      </c>
      <c r="Y27" s="186" t="s">
        <v>85</v>
      </c>
      <c r="Z27" s="186" t="s">
        <v>85</v>
      </c>
      <c r="AA27" s="230" t="s">
        <v>85</v>
      </c>
      <c r="AB27" s="284" t="str">
        <f t="shared" si="6"/>
        <v>-</v>
      </c>
      <c r="AC27" s="288" t="str">
        <f t="shared" si="6"/>
        <v>-</v>
      </c>
      <c r="AD27" s="288" t="str">
        <f t="shared" si="6"/>
        <v>-</v>
      </c>
      <c r="AE27" s="288" t="str">
        <f t="shared" si="6"/>
        <v>-</v>
      </c>
      <c r="AF27" s="289" t="str">
        <f t="shared" si="6"/>
        <v>-</v>
      </c>
      <c r="AG27" s="284" t="str">
        <f t="shared" si="8"/>
        <v>-</v>
      </c>
      <c r="AH27" s="288" t="str">
        <f t="shared" si="8"/>
        <v>-</v>
      </c>
      <c r="AI27" s="288" t="str">
        <f t="shared" si="8"/>
        <v>-</v>
      </c>
      <c r="AJ27" s="288" t="str">
        <f t="shared" si="8"/>
        <v>-</v>
      </c>
      <c r="AK27" s="289" t="str">
        <f t="shared" si="8"/>
        <v>-</v>
      </c>
      <c r="AL27" s="222" t="s">
        <v>85</v>
      </c>
      <c r="AM27" s="224" t="s">
        <v>85</v>
      </c>
      <c r="AN27" s="224" t="s">
        <v>85</v>
      </c>
      <c r="AO27" s="224" t="s">
        <v>85</v>
      </c>
      <c r="AP27" s="235" t="s">
        <v>85</v>
      </c>
      <c r="AQ27" s="234" t="s">
        <v>85</v>
      </c>
      <c r="AR27" s="234" t="s">
        <v>85</v>
      </c>
      <c r="AS27" s="234" t="s">
        <v>85</v>
      </c>
      <c r="AT27" s="227" t="s">
        <v>85</v>
      </c>
      <c r="AU27" s="343" t="s">
        <v>85</v>
      </c>
    </row>
    <row r="28" spans="1:47" ht="27" hidden="1" customHeight="1">
      <c r="A28" s="222" t="str">
        <f t="shared" si="5"/>
        <v>103-7</v>
      </c>
      <c r="B28" s="223">
        <v>103</v>
      </c>
      <c r="C28" s="224" t="s">
        <v>367</v>
      </c>
      <c r="D28" s="222">
        <v>7</v>
      </c>
      <c r="E28" s="224" t="s">
        <v>85</v>
      </c>
      <c r="F28" s="222" t="s">
        <v>85</v>
      </c>
      <c r="G28" s="225" t="s">
        <v>85</v>
      </c>
      <c r="H28" s="282" t="s">
        <v>85</v>
      </c>
      <c r="I28" s="227" t="s">
        <v>85</v>
      </c>
      <c r="J28" s="224" t="s">
        <v>85</v>
      </c>
      <c r="K28" s="224" t="s">
        <v>85</v>
      </c>
      <c r="L28" s="224" t="s">
        <v>85</v>
      </c>
      <c r="M28" s="228" t="s">
        <v>85</v>
      </c>
      <c r="N28" s="309"/>
      <c r="O28" s="350"/>
      <c r="P28" s="350"/>
      <c r="Q28" s="350"/>
      <c r="R28" s="351"/>
      <c r="S28" s="235" t="s">
        <v>85</v>
      </c>
      <c r="T28" s="230" t="s">
        <v>85</v>
      </c>
      <c r="U28" s="228"/>
      <c r="V28" s="224" t="s">
        <v>85</v>
      </c>
      <c r="W28" s="225"/>
      <c r="X28" s="186" t="s">
        <v>85</v>
      </c>
      <c r="Y28" s="186" t="s">
        <v>85</v>
      </c>
      <c r="Z28" s="186" t="s">
        <v>85</v>
      </c>
      <c r="AA28" s="230" t="s">
        <v>85</v>
      </c>
      <c r="AB28" s="284" t="str">
        <f t="shared" si="6"/>
        <v>-</v>
      </c>
      <c r="AC28" s="288" t="str">
        <f t="shared" si="6"/>
        <v>-</v>
      </c>
      <c r="AD28" s="288" t="str">
        <f t="shared" si="6"/>
        <v>-</v>
      </c>
      <c r="AE28" s="288" t="str">
        <f t="shared" si="6"/>
        <v>-</v>
      </c>
      <c r="AF28" s="289" t="str">
        <f t="shared" si="6"/>
        <v>-</v>
      </c>
      <c r="AG28" s="284" t="str">
        <f t="shared" si="8"/>
        <v>-</v>
      </c>
      <c r="AH28" s="288" t="str">
        <f t="shared" si="8"/>
        <v>-</v>
      </c>
      <c r="AI28" s="288" t="str">
        <f t="shared" si="8"/>
        <v>-</v>
      </c>
      <c r="AJ28" s="288" t="str">
        <f t="shared" si="8"/>
        <v>-</v>
      </c>
      <c r="AK28" s="289" t="str">
        <f t="shared" si="8"/>
        <v>-</v>
      </c>
      <c r="AL28" s="222" t="s">
        <v>85</v>
      </c>
      <c r="AM28" s="224" t="s">
        <v>85</v>
      </c>
      <c r="AN28" s="224" t="s">
        <v>85</v>
      </c>
      <c r="AO28" s="224" t="s">
        <v>85</v>
      </c>
      <c r="AP28" s="235" t="s">
        <v>85</v>
      </c>
      <c r="AQ28" s="234" t="s">
        <v>85</v>
      </c>
      <c r="AR28" s="234" t="s">
        <v>85</v>
      </c>
      <c r="AS28" s="234" t="s">
        <v>85</v>
      </c>
      <c r="AT28" s="227" t="s">
        <v>85</v>
      </c>
      <c r="AU28" s="343" t="s">
        <v>85</v>
      </c>
    </row>
    <row r="29" spans="1:47" ht="27" hidden="1" customHeight="1">
      <c r="A29" s="222" t="str">
        <f t="shared" si="5"/>
        <v>103-8</v>
      </c>
      <c r="B29" s="223">
        <v>103</v>
      </c>
      <c r="C29" s="224" t="s">
        <v>367</v>
      </c>
      <c r="D29" s="222">
        <v>8</v>
      </c>
      <c r="E29" s="224" t="s">
        <v>85</v>
      </c>
      <c r="F29" s="222" t="s">
        <v>85</v>
      </c>
      <c r="G29" s="225" t="s">
        <v>85</v>
      </c>
      <c r="H29" s="282" t="s">
        <v>85</v>
      </c>
      <c r="I29" s="227" t="s">
        <v>85</v>
      </c>
      <c r="J29" s="224" t="s">
        <v>85</v>
      </c>
      <c r="K29" s="224" t="s">
        <v>85</v>
      </c>
      <c r="L29" s="224" t="s">
        <v>85</v>
      </c>
      <c r="M29" s="228" t="s">
        <v>85</v>
      </c>
      <c r="N29" s="309"/>
      <c r="O29" s="350"/>
      <c r="P29" s="350"/>
      <c r="Q29" s="350"/>
      <c r="R29" s="351"/>
      <c r="S29" s="235" t="s">
        <v>85</v>
      </c>
      <c r="T29" s="230" t="s">
        <v>85</v>
      </c>
      <c r="U29" s="228"/>
      <c r="V29" s="224" t="s">
        <v>85</v>
      </c>
      <c r="W29" s="225"/>
      <c r="X29" s="186" t="s">
        <v>85</v>
      </c>
      <c r="Y29" s="186" t="s">
        <v>85</v>
      </c>
      <c r="Z29" s="186" t="s">
        <v>85</v>
      </c>
      <c r="AA29" s="230" t="s">
        <v>85</v>
      </c>
      <c r="AB29" s="284" t="str">
        <f t="shared" si="6"/>
        <v>-</v>
      </c>
      <c r="AC29" s="288" t="str">
        <f t="shared" si="6"/>
        <v>-</v>
      </c>
      <c r="AD29" s="288" t="str">
        <f t="shared" si="6"/>
        <v>-</v>
      </c>
      <c r="AE29" s="288" t="str">
        <f t="shared" si="6"/>
        <v>-</v>
      </c>
      <c r="AF29" s="289" t="str">
        <f t="shared" si="6"/>
        <v>-</v>
      </c>
      <c r="AG29" s="284" t="str">
        <f t="shared" si="8"/>
        <v>-</v>
      </c>
      <c r="AH29" s="288" t="str">
        <f t="shared" si="8"/>
        <v>-</v>
      </c>
      <c r="AI29" s="288" t="str">
        <f t="shared" si="8"/>
        <v>-</v>
      </c>
      <c r="AJ29" s="288" t="str">
        <f t="shared" si="8"/>
        <v>-</v>
      </c>
      <c r="AK29" s="289" t="str">
        <f t="shared" si="8"/>
        <v>-</v>
      </c>
      <c r="AL29" s="222" t="s">
        <v>85</v>
      </c>
      <c r="AM29" s="224" t="s">
        <v>85</v>
      </c>
      <c r="AN29" s="224" t="s">
        <v>85</v>
      </c>
      <c r="AO29" s="224" t="s">
        <v>85</v>
      </c>
      <c r="AP29" s="235" t="s">
        <v>85</v>
      </c>
      <c r="AQ29" s="234" t="s">
        <v>85</v>
      </c>
      <c r="AR29" s="234" t="s">
        <v>85</v>
      </c>
      <c r="AS29" s="234" t="s">
        <v>85</v>
      </c>
      <c r="AT29" s="227" t="s">
        <v>85</v>
      </c>
      <c r="AU29" s="343" t="s">
        <v>85</v>
      </c>
    </row>
    <row r="30" spans="1:47" ht="27" hidden="1" customHeight="1">
      <c r="A30" s="222" t="str">
        <f t="shared" si="5"/>
        <v>103-9</v>
      </c>
      <c r="B30" s="223">
        <v>103</v>
      </c>
      <c r="C30" s="224" t="s">
        <v>367</v>
      </c>
      <c r="D30" s="222">
        <v>9</v>
      </c>
      <c r="E30" s="224" t="s">
        <v>85</v>
      </c>
      <c r="F30" s="222" t="s">
        <v>85</v>
      </c>
      <c r="G30" s="225" t="s">
        <v>85</v>
      </c>
      <c r="H30" s="282" t="s">
        <v>85</v>
      </c>
      <c r="I30" s="227" t="s">
        <v>85</v>
      </c>
      <c r="J30" s="224" t="s">
        <v>85</v>
      </c>
      <c r="K30" s="224" t="s">
        <v>85</v>
      </c>
      <c r="L30" s="224" t="s">
        <v>85</v>
      </c>
      <c r="M30" s="228" t="s">
        <v>85</v>
      </c>
      <c r="N30" s="309"/>
      <c r="O30" s="350"/>
      <c r="P30" s="350"/>
      <c r="Q30" s="350"/>
      <c r="R30" s="351"/>
      <c r="S30" s="235" t="s">
        <v>85</v>
      </c>
      <c r="T30" s="230" t="s">
        <v>85</v>
      </c>
      <c r="U30" s="228"/>
      <c r="V30" s="224" t="s">
        <v>85</v>
      </c>
      <c r="W30" s="225"/>
      <c r="X30" s="186" t="s">
        <v>85</v>
      </c>
      <c r="Y30" s="186" t="s">
        <v>85</v>
      </c>
      <c r="Z30" s="186" t="s">
        <v>85</v>
      </c>
      <c r="AA30" s="230" t="s">
        <v>85</v>
      </c>
      <c r="AB30" s="284" t="str">
        <f t="shared" si="6"/>
        <v>-</v>
      </c>
      <c r="AC30" s="288" t="str">
        <f t="shared" si="6"/>
        <v>-</v>
      </c>
      <c r="AD30" s="288" t="str">
        <f t="shared" si="6"/>
        <v>-</v>
      </c>
      <c r="AE30" s="288" t="str">
        <f t="shared" si="6"/>
        <v>-</v>
      </c>
      <c r="AF30" s="289" t="str">
        <f t="shared" si="6"/>
        <v>-</v>
      </c>
      <c r="AG30" s="284" t="str">
        <f t="shared" si="8"/>
        <v>-</v>
      </c>
      <c r="AH30" s="288" t="str">
        <f t="shared" si="8"/>
        <v>-</v>
      </c>
      <c r="AI30" s="288" t="str">
        <f t="shared" si="8"/>
        <v>-</v>
      </c>
      <c r="AJ30" s="288" t="str">
        <f t="shared" si="8"/>
        <v>-</v>
      </c>
      <c r="AK30" s="289" t="str">
        <f t="shared" si="8"/>
        <v>-</v>
      </c>
      <c r="AL30" s="222" t="s">
        <v>85</v>
      </c>
      <c r="AM30" s="224" t="s">
        <v>85</v>
      </c>
      <c r="AN30" s="224" t="s">
        <v>85</v>
      </c>
      <c r="AO30" s="224" t="s">
        <v>85</v>
      </c>
      <c r="AP30" s="235" t="s">
        <v>85</v>
      </c>
      <c r="AQ30" s="234" t="s">
        <v>85</v>
      </c>
      <c r="AR30" s="234" t="s">
        <v>85</v>
      </c>
      <c r="AS30" s="234" t="s">
        <v>85</v>
      </c>
      <c r="AT30" s="227" t="s">
        <v>85</v>
      </c>
      <c r="AU30" s="343" t="s">
        <v>85</v>
      </c>
    </row>
    <row r="31" spans="1:47" ht="313.5" customHeight="1">
      <c r="A31" s="222" t="str">
        <f t="shared" si="5"/>
        <v>104-1</v>
      </c>
      <c r="B31" s="223">
        <v>104</v>
      </c>
      <c r="C31" s="224" t="s">
        <v>162</v>
      </c>
      <c r="D31" s="222">
        <v>1</v>
      </c>
      <c r="E31" s="224" t="s">
        <v>1025</v>
      </c>
      <c r="F31" s="222" t="s">
        <v>444</v>
      </c>
      <c r="G31" s="225" t="s">
        <v>400</v>
      </c>
      <c r="H31" s="282" t="s">
        <v>1026</v>
      </c>
      <c r="I31" s="227" t="s">
        <v>1027</v>
      </c>
      <c r="J31" s="224" t="s">
        <v>1028</v>
      </c>
      <c r="K31" s="224" t="s">
        <v>1029</v>
      </c>
      <c r="L31" s="224" t="s">
        <v>399</v>
      </c>
      <c r="M31" s="228" t="s">
        <v>403</v>
      </c>
      <c r="N31" s="353">
        <v>272639</v>
      </c>
      <c r="O31" s="367">
        <v>278109</v>
      </c>
      <c r="P31" s="367">
        <v>283579</v>
      </c>
      <c r="Q31" s="367">
        <v>289049</v>
      </c>
      <c r="R31" s="368">
        <v>294519</v>
      </c>
      <c r="S31" s="235" t="s">
        <v>433</v>
      </c>
      <c r="T31" s="193">
        <v>300000</v>
      </c>
      <c r="U31" s="228"/>
      <c r="V31" s="224" t="s">
        <v>945</v>
      </c>
      <c r="W31" s="179">
        <v>128860</v>
      </c>
      <c r="X31" s="186" t="s">
        <v>85</v>
      </c>
      <c r="Y31" s="186" t="s">
        <v>85</v>
      </c>
      <c r="Z31" s="186" t="s">
        <v>85</v>
      </c>
      <c r="AA31" s="230" t="s">
        <v>85</v>
      </c>
      <c r="AB31" s="284">
        <f t="shared" si="6"/>
        <v>0.47263964436489275</v>
      </c>
      <c r="AC31" s="288" t="str">
        <f t="shared" si="6"/>
        <v>-</v>
      </c>
      <c r="AD31" s="288" t="str">
        <f t="shared" si="6"/>
        <v>-</v>
      </c>
      <c r="AE31" s="288" t="str">
        <f t="shared" si="6"/>
        <v>-</v>
      </c>
      <c r="AF31" s="289" t="str">
        <f t="shared" si="6"/>
        <v>-</v>
      </c>
      <c r="AG31" s="284">
        <f t="shared" si="8"/>
        <v>0.42953333333333332</v>
      </c>
      <c r="AH31" s="288" t="str">
        <f t="shared" si="8"/>
        <v>-</v>
      </c>
      <c r="AI31" s="288" t="str">
        <f t="shared" si="8"/>
        <v>-</v>
      </c>
      <c r="AJ31" s="288" t="str">
        <f t="shared" si="8"/>
        <v>-</v>
      </c>
      <c r="AK31" s="289" t="str">
        <f t="shared" si="8"/>
        <v>-</v>
      </c>
      <c r="AL31" s="222" t="s">
        <v>85</v>
      </c>
      <c r="AM31" s="224" t="s">
        <v>85</v>
      </c>
      <c r="AN31" s="224" t="s">
        <v>814</v>
      </c>
      <c r="AO31" s="224" t="s">
        <v>1615</v>
      </c>
      <c r="AP31" s="234" t="s">
        <v>57</v>
      </c>
      <c r="AQ31" s="234" t="s">
        <v>85</v>
      </c>
      <c r="AR31" s="234" t="s">
        <v>85</v>
      </c>
      <c r="AS31" s="234" t="s">
        <v>85</v>
      </c>
      <c r="AT31" s="227" t="s">
        <v>85</v>
      </c>
      <c r="AU31" s="343">
        <v>1</v>
      </c>
    </row>
    <row r="32" spans="1:47" ht="54" hidden="1">
      <c r="A32" s="222" t="str">
        <f t="shared" ref="A32:A94" si="10">B32&amp;"-"&amp;D32</f>
        <v>104-2</v>
      </c>
      <c r="B32" s="223">
        <v>104</v>
      </c>
      <c r="C32" s="224" t="s">
        <v>162</v>
      </c>
      <c r="D32" s="222">
        <v>2</v>
      </c>
      <c r="E32" s="224" t="s">
        <v>85</v>
      </c>
      <c r="F32" s="222" t="s">
        <v>85</v>
      </c>
      <c r="G32" s="369" t="s">
        <v>85</v>
      </c>
      <c r="H32" s="282" t="s">
        <v>85</v>
      </c>
      <c r="I32" s="227" t="s">
        <v>85</v>
      </c>
      <c r="J32" s="224" t="s">
        <v>85</v>
      </c>
      <c r="K32" s="224" t="s">
        <v>85</v>
      </c>
      <c r="L32" s="224" t="s">
        <v>85</v>
      </c>
      <c r="M32" s="228" t="s">
        <v>85</v>
      </c>
      <c r="N32" s="225"/>
      <c r="O32" s="186"/>
      <c r="P32" s="186"/>
      <c r="Q32" s="186"/>
      <c r="R32" s="230"/>
      <c r="S32" s="235" t="s">
        <v>85</v>
      </c>
      <c r="T32" s="230" t="s">
        <v>85</v>
      </c>
      <c r="U32" s="228"/>
      <c r="V32" s="224" t="s">
        <v>85</v>
      </c>
      <c r="W32" s="369"/>
      <c r="X32" s="370" t="s">
        <v>85</v>
      </c>
      <c r="Y32" s="370" t="s">
        <v>85</v>
      </c>
      <c r="Z32" s="370" t="s">
        <v>85</v>
      </c>
      <c r="AA32" s="371" t="s">
        <v>85</v>
      </c>
      <c r="AB32" s="231" t="str">
        <f t="shared" ref="AB32:AF68" si="11">IFERROR(IF($E32="-","-",W32/N32),"-")</f>
        <v>-</v>
      </c>
      <c r="AC32" s="232" t="str">
        <f t="shared" ref="AC32:AC68" si="12">IFERROR(IF($E32="-","-",X32/O32),"-")</f>
        <v>-</v>
      </c>
      <c r="AD32" s="232" t="str">
        <f t="shared" ref="AD32:AD68" si="13">IFERROR(IF($E32="-","-",Y32/P32),"-")</f>
        <v>-</v>
      </c>
      <c r="AE32" s="232" t="str">
        <f t="shared" ref="AE32:AE68" si="14">IFERROR(IF($E32="-","-",Z32/Q32),"-")</f>
        <v>-</v>
      </c>
      <c r="AF32" s="233" t="str">
        <f t="shared" ref="AF32:AF68" si="15">IFERROR(IF($E32="-","-",AA32/R32),"-")</f>
        <v>-</v>
      </c>
      <c r="AG32" s="231" t="str">
        <f t="shared" ref="AG32:AK68" si="16">IFERROR(IF($E32="-","-",IF($T32="-","-",W32/$T32)),"-")</f>
        <v>-</v>
      </c>
      <c r="AH32" s="232" t="str">
        <f t="shared" ref="AH32:AH68" si="17">IFERROR(IF($E32="-","-",IF($T32="-","-",X32/$T32)),"-")</f>
        <v>-</v>
      </c>
      <c r="AI32" s="232" t="str">
        <f t="shared" ref="AI32:AI68" si="18">IFERROR(IF($E32="-","-",IF($T32="-","-",Y32/$T32)),"-")</f>
        <v>-</v>
      </c>
      <c r="AJ32" s="232" t="str">
        <f t="shared" ref="AJ32:AJ68" si="19">IFERROR(IF($E32="-","-",IF($T32="-","-",Z32/$T32)),"-")</f>
        <v>-</v>
      </c>
      <c r="AK32" s="233" t="str">
        <f t="shared" ref="AK32:AK68" si="20">IFERROR(IF($E32="-","-",IF($T32="-","-",AA32/$T32)),"-")</f>
        <v>-</v>
      </c>
      <c r="AL32" s="222" t="s">
        <v>85</v>
      </c>
      <c r="AM32" s="224" t="s">
        <v>85</v>
      </c>
      <c r="AN32" s="224" t="s">
        <v>85</v>
      </c>
      <c r="AO32" s="224" t="s">
        <v>85</v>
      </c>
      <c r="AP32" s="235" t="s">
        <v>85</v>
      </c>
      <c r="AQ32" s="234" t="s">
        <v>85</v>
      </c>
      <c r="AR32" s="234" t="s">
        <v>85</v>
      </c>
      <c r="AS32" s="234" t="s">
        <v>85</v>
      </c>
      <c r="AT32" s="227" t="s">
        <v>85</v>
      </c>
      <c r="AU32" s="343" t="s">
        <v>85</v>
      </c>
    </row>
    <row r="33" spans="1:47" ht="54" hidden="1">
      <c r="A33" s="222" t="str">
        <f t="shared" si="10"/>
        <v>104-3</v>
      </c>
      <c r="B33" s="223">
        <v>104</v>
      </c>
      <c r="C33" s="224" t="s">
        <v>162</v>
      </c>
      <c r="D33" s="222">
        <v>3</v>
      </c>
      <c r="E33" s="224" t="s">
        <v>85</v>
      </c>
      <c r="F33" s="222" t="s">
        <v>85</v>
      </c>
      <c r="G33" s="369" t="s">
        <v>85</v>
      </c>
      <c r="H33" s="282" t="s">
        <v>85</v>
      </c>
      <c r="I33" s="227" t="s">
        <v>85</v>
      </c>
      <c r="J33" s="224" t="s">
        <v>85</v>
      </c>
      <c r="K33" s="224" t="s">
        <v>85</v>
      </c>
      <c r="L33" s="224" t="s">
        <v>85</v>
      </c>
      <c r="M33" s="228" t="s">
        <v>85</v>
      </c>
      <c r="N33" s="225"/>
      <c r="O33" s="186"/>
      <c r="P33" s="186"/>
      <c r="Q33" s="186"/>
      <c r="R33" s="230"/>
      <c r="S33" s="235" t="s">
        <v>85</v>
      </c>
      <c r="T33" s="230" t="s">
        <v>85</v>
      </c>
      <c r="U33" s="228"/>
      <c r="V33" s="224" t="s">
        <v>85</v>
      </c>
      <c r="W33" s="369"/>
      <c r="X33" s="370" t="s">
        <v>85</v>
      </c>
      <c r="Y33" s="370" t="s">
        <v>85</v>
      </c>
      <c r="Z33" s="370" t="s">
        <v>85</v>
      </c>
      <c r="AA33" s="371" t="s">
        <v>85</v>
      </c>
      <c r="AB33" s="231" t="str">
        <f t="shared" si="11"/>
        <v>-</v>
      </c>
      <c r="AC33" s="232" t="str">
        <f t="shared" si="12"/>
        <v>-</v>
      </c>
      <c r="AD33" s="232" t="str">
        <f t="shared" si="13"/>
        <v>-</v>
      </c>
      <c r="AE33" s="232" t="str">
        <f t="shared" si="14"/>
        <v>-</v>
      </c>
      <c r="AF33" s="233" t="str">
        <f t="shared" si="15"/>
        <v>-</v>
      </c>
      <c r="AG33" s="231" t="str">
        <f t="shared" si="16"/>
        <v>-</v>
      </c>
      <c r="AH33" s="232" t="str">
        <f t="shared" si="17"/>
        <v>-</v>
      </c>
      <c r="AI33" s="232" t="str">
        <f t="shared" si="18"/>
        <v>-</v>
      </c>
      <c r="AJ33" s="232" t="str">
        <f t="shared" si="19"/>
        <v>-</v>
      </c>
      <c r="AK33" s="233" t="str">
        <f t="shared" si="20"/>
        <v>-</v>
      </c>
      <c r="AL33" s="222" t="s">
        <v>85</v>
      </c>
      <c r="AM33" s="224" t="s">
        <v>85</v>
      </c>
      <c r="AN33" s="224" t="s">
        <v>85</v>
      </c>
      <c r="AO33" s="224" t="s">
        <v>85</v>
      </c>
      <c r="AP33" s="235" t="s">
        <v>85</v>
      </c>
      <c r="AQ33" s="234" t="s">
        <v>85</v>
      </c>
      <c r="AR33" s="234" t="s">
        <v>85</v>
      </c>
      <c r="AS33" s="234" t="s">
        <v>85</v>
      </c>
      <c r="AT33" s="227" t="s">
        <v>85</v>
      </c>
      <c r="AU33" s="343" t="s">
        <v>85</v>
      </c>
    </row>
    <row r="34" spans="1:47" ht="54" hidden="1">
      <c r="A34" s="222" t="str">
        <f t="shared" si="10"/>
        <v>104-4</v>
      </c>
      <c r="B34" s="223">
        <v>104</v>
      </c>
      <c r="C34" s="224" t="s">
        <v>162</v>
      </c>
      <c r="D34" s="222">
        <v>4</v>
      </c>
      <c r="E34" s="224" t="s">
        <v>85</v>
      </c>
      <c r="F34" s="222" t="s">
        <v>85</v>
      </c>
      <c r="G34" s="369" t="s">
        <v>85</v>
      </c>
      <c r="H34" s="282" t="s">
        <v>85</v>
      </c>
      <c r="I34" s="227" t="s">
        <v>85</v>
      </c>
      <c r="J34" s="224" t="s">
        <v>85</v>
      </c>
      <c r="K34" s="224" t="s">
        <v>85</v>
      </c>
      <c r="L34" s="224" t="s">
        <v>85</v>
      </c>
      <c r="M34" s="228" t="s">
        <v>85</v>
      </c>
      <c r="N34" s="225"/>
      <c r="O34" s="186"/>
      <c r="P34" s="186"/>
      <c r="Q34" s="186"/>
      <c r="R34" s="230"/>
      <c r="S34" s="235" t="s">
        <v>85</v>
      </c>
      <c r="T34" s="230" t="s">
        <v>85</v>
      </c>
      <c r="U34" s="228"/>
      <c r="V34" s="224" t="s">
        <v>85</v>
      </c>
      <c r="W34" s="369"/>
      <c r="X34" s="370" t="s">
        <v>85</v>
      </c>
      <c r="Y34" s="370" t="s">
        <v>85</v>
      </c>
      <c r="Z34" s="370" t="s">
        <v>85</v>
      </c>
      <c r="AA34" s="371" t="s">
        <v>85</v>
      </c>
      <c r="AB34" s="231" t="str">
        <f t="shared" si="11"/>
        <v>-</v>
      </c>
      <c r="AC34" s="232" t="str">
        <f t="shared" si="12"/>
        <v>-</v>
      </c>
      <c r="AD34" s="232" t="str">
        <f t="shared" si="13"/>
        <v>-</v>
      </c>
      <c r="AE34" s="232" t="str">
        <f t="shared" si="14"/>
        <v>-</v>
      </c>
      <c r="AF34" s="233" t="str">
        <f t="shared" si="15"/>
        <v>-</v>
      </c>
      <c r="AG34" s="231" t="str">
        <f t="shared" si="16"/>
        <v>-</v>
      </c>
      <c r="AH34" s="232" t="str">
        <f t="shared" si="17"/>
        <v>-</v>
      </c>
      <c r="AI34" s="232" t="str">
        <f t="shared" si="18"/>
        <v>-</v>
      </c>
      <c r="AJ34" s="232" t="str">
        <f t="shared" si="19"/>
        <v>-</v>
      </c>
      <c r="AK34" s="233" t="str">
        <f t="shared" si="20"/>
        <v>-</v>
      </c>
      <c r="AL34" s="222" t="s">
        <v>85</v>
      </c>
      <c r="AM34" s="224" t="s">
        <v>85</v>
      </c>
      <c r="AN34" s="224" t="s">
        <v>85</v>
      </c>
      <c r="AO34" s="224" t="s">
        <v>85</v>
      </c>
      <c r="AP34" s="235" t="s">
        <v>85</v>
      </c>
      <c r="AQ34" s="234" t="s">
        <v>85</v>
      </c>
      <c r="AR34" s="234" t="s">
        <v>85</v>
      </c>
      <c r="AS34" s="234" t="s">
        <v>85</v>
      </c>
      <c r="AT34" s="227" t="s">
        <v>85</v>
      </c>
      <c r="AU34" s="343" t="s">
        <v>85</v>
      </c>
    </row>
    <row r="35" spans="1:47" ht="54" hidden="1">
      <c r="A35" s="222" t="str">
        <f t="shared" si="10"/>
        <v>104-5</v>
      </c>
      <c r="B35" s="223">
        <v>104</v>
      </c>
      <c r="C35" s="224" t="s">
        <v>162</v>
      </c>
      <c r="D35" s="222">
        <v>5</v>
      </c>
      <c r="E35" s="224" t="s">
        <v>85</v>
      </c>
      <c r="F35" s="222" t="s">
        <v>85</v>
      </c>
      <c r="G35" s="369" t="s">
        <v>85</v>
      </c>
      <c r="H35" s="282" t="s">
        <v>85</v>
      </c>
      <c r="I35" s="227" t="s">
        <v>85</v>
      </c>
      <c r="J35" s="224" t="s">
        <v>85</v>
      </c>
      <c r="K35" s="224" t="s">
        <v>85</v>
      </c>
      <c r="L35" s="224" t="s">
        <v>85</v>
      </c>
      <c r="M35" s="228" t="s">
        <v>85</v>
      </c>
      <c r="N35" s="225"/>
      <c r="O35" s="186"/>
      <c r="P35" s="186"/>
      <c r="Q35" s="186"/>
      <c r="R35" s="230"/>
      <c r="S35" s="235" t="s">
        <v>85</v>
      </c>
      <c r="T35" s="230" t="s">
        <v>85</v>
      </c>
      <c r="U35" s="228"/>
      <c r="V35" s="224" t="s">
        <v>85</v>
      </c>
      <c r="W35" s="369"/>
      <c r="X35" s="370" t="s">
        <v>85</v>
      </c>
      <c r="Y35" s="370" t="s">
        <v>85</v>
      </c>
      <c r="Z35" s="370" t="s">
        <v>85</v>
      </c>
      <c r="AA35" s="371" t="s">
        <v>85</v>
      </c>
      <c r="AB35" s="231" t="str">
        <f t="shared" si="11"/>
        <v>-</v>
      </c>
      <c r="AC35" s="232" t="str">
        <f t="shared" si="12"/>
        <v>-</v>
      </c>
      <c r="AD35" s="232" t="str">
        <f t="shared" si="13"/>
        <v>-</v>
      </c>
      <c r="AE35" s="232" t="str">
        <f t="shared" si="14"/>
        <v>-</v>
      </c>
      <c r="AF35" s="233" t="str">
        <f t="shared" si="15"/>
        <v>-</v>
      </c>
      <c r="AG35" s="231" t="str">
        <f t="shared" si="16"/>
        <v>-</v>
      </c>
      <c r="AH35" s="232" t="str">
        <f t="shared" si="17"/>
        <v>-</v>
      </c>
      <c r="AI35" s="232" t="str">
        <f t="shared" si="18"/>
        <v>-</v>
      </c>
      <c r="AJ35" s="232" t="str">
        <f t="shared" si="19"/>
        <v>-</v>
      </c>
      <c r="AK35" s="233" t="str">
        <f t="shared" si="20"/>
        <v>-</v>
      </c>
      <c r="AL35" s="222" t="s">
        <v>85</v>
      </c>
      <c r="AM35" s="224" t="s">
        <v>85</v>
      </c>
      <c r="AN35" s="224" t="s">
        <v>85</v>
      </c>
      <c r="AO35" s="224" t="s">
        <v>85</v>
      </c>
      <c r="AP35" s="235" t="s">
        <v>85</v>
      </c>
      <c r="AQ35" s="234" t="s">
        <v>85</v>
      </c>
      <c r="AR35" s="234" t="s">
        <v>85</v>
      </c>
      <c r="AS35" s="234" t="s">
        <v>85</v>
      </c>
      <c r="AT35" s="227" t="s">
        <v>85</v>
      </c>
      <c r="AU35" s="343" t="s">
        <v>85</v>
      </c>
    </row>
    <row r="36" spans="1:47" ht="54" hidden="1">
      <c r="A36" s="222" t="str">
        <f t="shared" si="10"/>
        <v>104-6</v>
      </c>
      <c r="B36" s="223">
        <v>104</v>
      </c>
      <c r="C36" s="224" t="s">
        <v>162</v>
      </c>
      <c r="D36" s="222">
        <v>6</v>
      </c>
      <c r="E36" s="224" t="s">
        <v>85</v>
      </c>
      <c r="F36" s="222" t="s">
        <v>85</v>
      </c>
      <c r="G36" s="369" t="s">
        <v>85</v>
      </c>
      <c r="H36" s="282" t="s">
        <v>85</v>
      </c>
      <c r="I36" s="227" t="s">
        <v>85</v>
      </c>
      <c r="J36" s="224" t="s">
        <v>85</v>
      </c>
      <c r="K36" s="224" t="s">
        <v>85</v>
      </c>
      <c r="L36" s="224" t="s">
        <v>85</v>
      </c>
      <c r="M36" s="228" t="s">
        <v>85</v>
      </c>
      <c r="N36" s="225"/>
      <c r="O36" s="186"/>
      <c r="P36" s="186"/>
      <c r="Q36" s="186"/>
      <c r="R36" s="230"/>
      <c r="S36" s="235" t="s">
        <v>85</v>
      </c>
      <c r="T36" s="230" t="s">
        <v>85</v>
      </c>
      <c r="U36" s="228"/>
      <c r="V36" s="224" t="s">
        <v>85</v>
      </c>
      <c r="W36" s="369"/>
      <c r="X36" s="370" t="s">
        <v>85</v>
      </c>
      <c r="Y36" s="370" t="s">
        <v>85</v>
      </c>
      <c r="Z36" s="370" t="s">
        <v>85</v>
      </c>
      <c r="AA36" s="371" t="s">
        <v>85</v>
      </c>
      <c r="AB36" s="231" t="str">
        <f t="shared" si="11"/>
        <v>-</v>
      </c>
      <c r="AC36" s="232" t="str">
        <f t="shared" si="12"/>
        <v>-</v>
      </c>
      <c r="AD36" s="232" t="str">
        <f t="shared" si="13"/>
        <v>-</v>
      </c>
      <c r="AE36" s="232" t="str">
        <f t="shared" si="14"/>
        <v>-</v>
      </c>
      <c r="AF36" s="233" t="str">
        <f t="shared" si="15"/>
        <v>-</v>
      </c>
      <c r="AG36" s="231" t="str">
        <f t="shared" si="16"/>
        <v>-</v>
      </c>
      <c r="AH36" s="232" t="str">
        <f t="shared" si="17"/>
        <v>-</v>
      </c>
      <c r="AI36" s="232" t="str">
        <f t="shared" si="18"/>
        <v>-</v>
      </c>
      <c r="AJ36" s="232" t="str">
        <f t="shared" si="19"/>
        <v>-</v>
      </c>
      <c r="AK36" s="233" t="str">
        <f t="shared" si="20"/>
        <v>-</v>
      </c>
      <c r="AL36" s="222" t="s">
        <v>85</v>
      </c>
      <c r="AM36" s="224" t="s">
        <v>85</v>
      </c>
      <c r="AN36" s="224" t="s">
        <v>85</v>
      </c>
      <c r="AO36" s="224" t="s">
        <v>85</v>
      </c>
      <c r="AP36" s="235" t="s">
        <v>85</v>
      </c>
      <c r="AQ36" s="234" t="s">
        <v>85</v>
      </c>
      <c r="AR36" s="234" t="s">
        <v>85</v>
      </c>
      <c r="AS36" s="234" t="s">
        <v>85</v>
      </c>
      <c r="AT36" s="227" t="s">
        <v>85</v>
      </c>
      <c r="AU36" s="343" t="s">
        <v>85</v>
      </c>
    </row>
    <row r="37" spans="1:47" ht="54" hidden="1">
      <c r="A37" s="222" t="str">
        <f t="shared" si="10"/>
        <v>104-7</v>
      </c>
      <c r="B37" s="223">
        <v>104</v>
      </c>
      <c r="C37" s="224" t="s">
        <v>162</v>
      </c>
      <c r="D37" s="222">
        <v>7</v>
      </c>
      <c r="E37" s="224" t="s">
        <v>85</v>
      </c>
      <c r="F37" s="222" t="s">
        <v>85</v>
      </c>
      <c r="G37" s="369" t="s">
        <v>85</v>
      </c>
      <c r="H37" s="282" t="s">
        <v>85</v>
      </c>
      <c r="I37" s="227" t="s">
        <v>85</v>
      </c>
      <c r="J37" s="224" t="s">
        <v>85</v>
      </c>
      <c r="K37" s="224" t="s">
        <v>85</v>
      </c>
      <c r="L37" s="224" t="s">
        <v>85</v>
      </c>
      <c r="M37" s="228" t="s">
        <v>85</v>
      </c>
      <c r="N37" s="225"/>
      <c r="O37" s="186"/>
      <c r="P37" s="186"/>
      <c r="Q37" s="186"/>
      <c r="R37" s="230"/>
      <c r="S37" s="235" t="s">
        <v>85</v>
      </c>
      <c r="T37" s="230" t="s">
        <v>85</v>
      </c>
      <c r="U37" s="228"/>
      <c r="V37" s="224" t="s">
        <v>85</v>
      </c>
      <c r="W37" s="369"/>
      <c r="X37" s="370" t="s">
        <v>85</v>
      </c>
      <c r="Y37" s="370" t="s">
        <v>85</v>
      </c>
      <c r="Z37" s="370" t="s">
        <v>85</v>
      </c>
      <c r="AA37" s="371" t="s">
        <v>85</v>
      </c>
      <c r="AB37" s="231" t="str">
        <f t="shared" si="11"/>
        <v>-</v>
      </c>
      <c r="AC37" s="232" t="str">
        <f t="shared" si="12"/>
        <v>-</v>
      </c>
      <c r="AD37" s="232" t="str">
        <f t="shared" si="13"/>
        <v>-</v>
      </c>
      <c r="AE37" s="232" t="str">
        <f t="shared" si="14"/>
        <v>-</v>
      </c>
      <c r="AF37" s="233" t="str">
        <f t="shared" si="15"/>
        <v>-</v>
      </c>
      <c r="AG37" s="231" t="str">
        <f t="shared" si="16"/>
        <v>-</v>
      </c>
      <c r="AH37" s="232" t="str">
        <f t="shared" si="17"/>
        <v>-</v>
      </c>
      <c r="AI37" s="232" t="str">
        <f t="shared" si="18"/>
        <v>-</v>
      </c>
      <c r="AJ37" s="232" t="str">
        <f t="shared" si="19"/>
        <v>-</v>
      </c>
      <c r="AK37" s="233" t="str">
        <f t="shared" si="20"/>
        <v>-</v>
      </c>
      <c r="AL37" s="222" t="s">
        <v>85</v>
      </c>
      <c r="AM37" s="224" t="s">
        <v>85</v>
      </c>
      <c r="AN37" s="224" t="s">
        <v>85</v>
      </c>
      <c r="AO37" s="224" t="s">
        <v>85</v>
      </c>
      <c r="AP37" s="235" t="s">
        <v>85</v>
      </c>
      <c r="AQ37" s="234" t="s">
        <v>85</v>
      </c>
      <c r="AR37" s="234" t="s">
        <v>85</v>
      </c>
      <c r="AS37" s="234" t="s">
        <v>85</v>
      </c>
      <c r="AT37" s="227" t="s">
        <v>85</v>
      </c>
      <c r="AU37" s="343" t="s">
        <v>85</v>
      </c>
    </row>
    <row r="38" spans="1:47" ht="54" hidden="1">
      <c r="A38" s="222" t="str">
        <f t="shared" si="10"/>
        <v>104-8</v>
      </c>
      <c r="B38" s="223">
        <v>104</v>
      </c>
      <c r="C38" s="224" t="s">
        <v>162</v>
      </c>
      <c r="D38" s="222">
        <v>8</v>
      </c>
      <c r="E38" s="224" t="s">
        <v>85</v>
      </c>
      <c r="F38" s="222" t="s">
        <v>85</v>
      </c>
      <c r="G38" s="369" t="s">
        <v>85</v>
      </c>
      <c r="H38" s="282" t="s">
        <v>85</v>
      </c>
      <c r="I38" s="227" t="s">
        <v>85</v>
      </c>
      <c r="J38" s="224" t="s">
        <v>85</v>
      </c>
      <c r="K38" s="224" t="s">
        <v>85</v>
      </c>
      <c r="L38" s="224" t="s">
        <v>85</v>
      </c>
      <c r="M38" s="228" t="s">
        <v>85</v>
      </c>
      <c r="N38" s="225"/>
      <c r="O38" s="186"/>
      <c r="P38" s="186"/>
      <c r="Q38" s="186"/>
      <c r="R38" s="230"/>
      <c r="S38" s="235" t="s">
        <v>85</v>
      </c>
      <c r="T38" s="230" t="s">
        <v>85</v>
      </c>
      <c r="U38" s="228"/>
      <c r="V38" s="224" t="s">
        <v>85</v>
      </c>
      <c r="W38" s="369"/>
      <c r="X38" s="370" t="s">
        <v>85</v>
      </c>
      <c r="Y38" s="370" t="s">
        <v>85</v>
      </c>
      <c r="Z38" s="370" t="s">
        <v>85</v>
      </c>
      <c r="AA38" s="371" t="s">
        <v>85</v>
      </c>
      <c r="AB38" s="231" t="str">
        <f t="shared" si="11"/>
        <v>-</v>
      </c>
      <c r="AC38" s="232" t="str">
        <f t="shared" si="12"/>
        <v>-</v>
      </c>
      <c r="AD38" s="232" t="str">
        <f t="shared" si="13"/>
        <v>-</v>
      </c>
      <c r="AE38" s="232" t="str">
        <f t="shared" si="14"/>
        <v>-</v>
      </c>
      <c r="AF38" s="233" t="str">
        <f t="shared" si="15"/>
        <v>-</v>
      </c>
      <c r="AG38" s="231" t="str">
        <f t="shared" si="16"/>
        <v>-</v>
      </c>
      <c r="AH38" s="232" t="str">
        <f t="shared" si="17"/>
        <v>-</v>
      </c>
      <c r="AI38" s="232" t="str">
        <f t="shared" si="18"/>
        <v>-</v>
      </c>
      <c r="AJ38" s="232" t="str">
        <f t="shared" si="19"/>
        <v>-</v>
      </c>
      <c r="AK38" s="233" t="str">
        <f t="shared" si="20"/>
        <v>-</v>
      </c>
      <c r="AL38" s="222" t="s">
        <v>85</v>
      </c>
      <c r="AM38" s="224" t="s">
        <v>85</v>
      </c>
      <c r="AN38" s="224" t="s">
        <v>85</v>
      </c>
      <c r="AO38" s="224" t="s">
        <v>85</v>
      </c>
      <c r="AP38" s="235" t="s">
        <v>85</v>
      </c>
      <c r="AQ38" s="234" t="s">
        <v>85</v>
      </c>
      <c r="AR38" s="234" t="s">
        <v>85</v>
      </c>
      <c r="AS38" s="234" t="s">
        <v>85</v>
      </c>
      <c r="AT38" s="227" t="s">
        <v>85</v>
      </c>
      <c r="AU38" s="343" t="s">
        <v>85</v>
      </c>
    </row>
    <row r="39" spans="1:47" ht="54" hidden="1">
      <c r="A39" s="222" t="str">
        <f t="shared" si="10"/>
        <v>104-9</v>
      </c>
      <c r="B39" s="223">
        <v>104</v>
      </c>
      <c r="C39" s="224" t="s">
        <v>162</v>
      </c>
      <c r="D39" s="222">
        <v>9</v>
      </c>
      <c r="E39" s="224" t="s">
        <v>85</v>
      </c>
      <c r="F39" s="222" t="s">
        <v>85</v>
      </c>
      <c r="G39" s="369" t="s">
        <v>85</v>
      </c>
      <c r="H39" s="282" t="s">
        <v>85</v>
      </c>
      <c r="I39" s="227" t="s">
        <v>85</v>
      </c>
      <c r="J39" s="224" t="s">
        <v>85</v>
      </c>
      <c r="K39" s="224" t="s">
        <v>85</v>
      </c>
      <c r="L39" s="224" t="s">
        <v>85</v>
      </c>
      <c r="M39" s="228" t="s">
        <v>85</v>
      </c>
      <c r="N39" s="225"/>
      <c r="O39" s="186"/>
      <c r="P39" s="186"/>
      <c r="Q39" s="186"/>
      <c r="R39" s="230"/>
      <c r="S39" s="235" t="s">
        <v>85</v>
      </c>
      <c r="T39" s="230" t="s">
        <v>85</v>
      </c>
      <c r="U39" s="228"/>
      <c r="V39" s="224" t="s">
        <v>85</v>
      </c>
      <c r="W39" s="369"/>
      <c r="X39" s="370" t="s">
        <v>85</v>
      </c>
      <c r="Y39" s="370" t="s">
        <v>85</v>
      </c>
      <c r="Z39" s="370" t="s">
        <v>85</v>
      </c>
      <c r="AA39" s="371" t="s">
        <v>85</v>
      </c>
      <c r="AB39" s="231" t="str">
        <f t="shared" si="11"/>
        <v>-</v>
      </c>
      <c r="AC39" s="232" t="str">
        <f t="shared" si="12"/>
        <v>-</v>
      </c>
      <c r="AD39" s="232" t="str">
        <f t="shared" si="13"/>
        <v>-</v>
      </c>
      <c r="AE39" s="232" t="str">
        <f t="shared" si="14"/>
        <v>-</v>
      </c>
      <c r="AF39" s="233" t="str">
        <f t="shared" si="15"/>
        <v>-</v>
      </c>
      <c r="AG39" s="231" t="str">
        <f t="shared" si="16"/>
        <v>-</v>
      </c>
      <c r="AH39" s="232" t="str">
        <f t="shared" si="17"/>
        <v>-</v>
      </c>
      <c r="AI39" s="232" t="str">
        <f t="shared" si="18"/>
        <v>-</v>
      </c>
      <c r="AJ39" s="232" t="str">
        <f t="shared" si="19"/>
        <v>-</v>
      </c>
      <c r="AK39" s="233" t="str">
        <f t="shared" si="20"/>
        <v>-</v>
      </c>
      <c r="AL39" s="222" t="s">
        <v>85</v>
      </c>
      <c r="AM39" s="224" t="s">
        <v>85</v>
      </c>
      <c r="AN39" s="224" t="s">
        <v>85</v>
      </c>
      <c r="AO39" s="224" t="s">
        <v>85</v>
      </c>
      <c r="AP39" s="235" t="s">
        <v>85</v>
      </c>
      <c r="AQ39" s="234" t="s">
        <v>85</v>
      </c>
      <c r="AR39" s="234" t="s">
        <v>85</v>
      </c>
      <c r="AS39" s="234" t="s">
        <v>85</v>
      </c>
      <c r="AT39" s="227" t="s">
        <v>85</v>
      </c>
      <c r="AU39" s="343" t="s">
        <v>85</v>
      </c>
    </row>
    <row r="40" spans="1:47" ht="125.25" customHeight="1">
      <c r="A40" s="222" t="str">
        <f t="shared" si="10"/>
        <v>201-1</v>
      </c>
      <c r="B40" s="223">
        <v>201</v>
      </c>
      <c r="C40" s="224" t="s">
        <v>163</v>
      </c>
      <c r="D40" s="222">
        <v>1</v>
      </c>
      <c r="E40" s="224" t="s">
        <v>1030</v>
      </c>
      <c r="F40" s="222" t="s">
        <v>411</v>
      </c>
      <c r="G40" s="225" t="s">
        <v>412</v>
      </c>
      <c r="H40" s="282" t="s">
        <v>1031</v>
      </c>
      <c r="I40" s="227" t="s">
        <v>414</v>
      </c>
      <c r="J40" s="224" t="s">
        <v>1032</v>
      </c>
      <c r="K40" s="224" t="s">
        <v>1033</v>
      </c>
      <c r="L40" s="224" t="s">
        <v>1034</v>
      </c>
      <c r="M40" s="228" t="s">
        <v>403</v>
      </c>
      <c r="N40" s="225">
        <v>21</v>
      </c>
      <c r="O40" s="234" t="s">
        <v>12</v>
      </c>
      <c r="P40" s="234" t="s">
        <v>12</v>
      </c>
      <c r="Q40" s="234" t="s">
        <v>12</v>
      </c>
      <c r="R40" s="227" t="s">
        <v>12</v>
      </c>
      <c r="S40" s="235" t="s">
        <v>85</v>
      </c>
      <c r="T40" s="230" t="s">
        <v>85</v>
      </c>
      <c r="U40" s="228"/>
      <c r="V40" s="224" t="s">
        <v>946</v>
      </c>
      <c r="W40" s="225">
        <v>22</v>
      </c>
      <c r="X40" s="186" t="s">
        <v>85</v>
      </c>
      <c r="Y40" s="186" t="s">
        <v>85</v>
      </c>
      <c r="Z40" s="186" t="s">
        <v>85</v>
      </c>
      <c r="AA40" s="230" t="s">
        <v>85</v>
      </c>
      <c r="AB40" s="231">
        <f t="shared" si="11"/>
        <v>1.0476190476190477</v>
      </c>
      <c r="AC40" s="232" t="str">
        <f t="shared" si="11"/>
        <v>-</v>
      </c>
      <c r="AD40" s="232" t="str">
        <f t="shared" si="11"/>
        <v>-</v>
      </c>
      <c r="AE40" s="232" t="str">
        <f t="shared" si="11"/>
        <v>-</v>
      </c>
      <c r="AF40" s="233" t="str">
        <f t="shared" si="11"/>
        <v>-</v>
      </c>
      <c r="AG40" s="231" t="str">
        <f t="shared" si="16"/>
        <v>-</v>
      </c>
      <c r="AH40" s="232" t="str">
        <f t="shared" si="16"/>
        <v>-</v>
      </c>
      <c r="AI40" s="232" t="str">
        <f t="shared" si="16"/>
        <v>-</v>
      </c>
      <c r="AJ40" s="232" t="str">
        <f t="shared" si="16"/>
        <v>-</v>
      </c>
      <c r="AK40" s="233" t="str">
        <f t="shared" si="16"/>
        <v>-</v>
      </c>
      <c r="AL40" s="222" t="s">
        <v>85</v>
      </c>
      <c r="AM40" s="224" t="s">
        <v>1676</v>
      </c>
      <c r="AN40" s="224" t="s">
        <v>815</v>
      </c>
      <c r="AO40" s="224" t="s">
        <v>816</v>
      </c>
      <c r="AP40" s="235" t="s">
        <v>54</v>
      </c>
      <c r="AQ40" s="234" t="s">
        <v>85</v>
      </c>
      <c r="AR40" s="234" t="s">
        <v>85</v>
      </c>
      <c r="AS40" s="234" t="s">
        <v>85</v>
      </c>
      <c r="AT40" s="227" t="s">
        <v>85</v>
      </c>
      <c r="AU40" s="343">
        <v>1</v>
      </c>
    </row>
    <row r="41" spans="1:47" ht="40.5" hidden="1">
      <c r="A41" s="222" t="str">
        <f t="shared" si="10"/>
        <v>201-2</v>
      </c>
      <c r="B41" s="223">
        <v>201</v>
      </c>
      <c r="C41" s="224" t="s">
        <v>163</v>
      </c>
      <c r="D41" s="222">
        <v>2</v>
      </c>
      <c r="E41" s="224" t="s">
        <v>85</v>
      </c>
      <c r="F41" s="222" t="s">
        <v>85</v>
      </c>
      <c r="G41" s="369" t="s">
        <v>85</v>
      </c>
      <c r="H41" s="282" t="s">
        <v>85</v>
      </c>
      <c r="I41" s="227" t="s">
        <v>85</v>
      </c>
      <c r="J41" s="224" t="s">
        <v>85</v>
      </c>
      <c r="K41" s="224" t="s">
        <v>85</v>
      </c>
      <c r="L41" s="224" t="s">
        <v>85</v>
      </c>
      <c r="M41" s="228" t="s">
        <v>85</v>
      </c>
      <c r="N41" s="225"/>
      <c r="O41" s="186"/>
      <c r="P41" s="186"/>
      <c r="Q41" s="186"/>
      <c r="R41" s="230"/>
      <c r="S41" s="235" t="s">
        <v>85</v>
      </c>
      <c r="T41" s="230" t="s">
        <v>85</v>
      </c>
      <c r="U41" s="228"/>
      <c r="V41" s="224" t="s">
        <v>85</v>
      </c>
      <c r="W41" s="369"/>
      <c r="X41" s="370" t="s">
        <v>85</v>
      </c>
      <c r="Y41" s="370" t="s">
        <v>85</v>
      </c>
      <c r="Z41" s="370" t="s">
        <v>85</v>
      </c>
      <c r="AA41" s="371" t="s">
        <v>85</v>
      </c>
      <c r="AB41" s="231" t="str">
        <f t="shared" si="11"/>
        <v>-</v>
      </c>
      <c r="AC41" s="232" t="str">
        <f t="shared" si="12"/>
        <v>-</v>
      </c>
      <c r="AD41" s="232" t="str">
        <f t="shared" si="13"/>
        <v>-</v>
      </c>
      <c r="AE41" s="232" t="str">
        <f t="shared" si="14"/>
        <v>-</v>
      </c>
      <c r="AF41" s="233" t="str">
        <f t="shared" si="15"/>
        <v>-</v>
      </c>
      <c r="AG41" s="231" t="str">
        <f t="shared" si="16"/>
        <v>-</v>
      </c>
      <c r="AH41" s="232" t="str">
        <f t="shared" si="17"/>
        <v>-</v>
      </c>
      <c r="AI41" s="232" t="str">
        <f t="shared" si="18"/>
        <v>-</v>
      </c>
      <c r="AJ41" s="232" t="str">
        <f t="shared" si="19"/>
        <v>-</v>
      </c>
      <c r="AK41" s="233" t="str">
        <f t="shared" si="20"/>
        <v>-</v>
      </c>
      <c r="AL41" s="222" t="s">
        <v>85</v>
      </c>
      <c r="AM41" s="224" t="s">
        <v>85</v>
      </c>
      <c r="AN41" s="224" t="s">
        <v>85</v>
      </c>
      <c r="AO41" s="224" t="s">
        <v>85</v>
      </c>
      <c r="AP41" s="235" t="s">
        <v>85</v>
      </c>
      <c r="AQ41" s="234" t="s">
        <v>85</v>
      </c>
      <c r="AR41" s="234" t="s">
        <v>85</v>
      </c>
      <c r="AS41" s="234" t="s">
        <v>85</v>
      </c>
      <c r="AT41" s="227" t="s">
        <v>85</v>
      </c>
      <c r="AU41" s="343" t="s">
        <v>85</v>
      </c>
    </row>
    <row r="42" spans="1:47" ht="40.5" hidden="1">
      <c r="A42" s="222" t="str">
        <f t="shared" si="10"/>
        <v>201-3</v>
      </c>
      <c r="B42" s="223">
        <v>201</v>
      </c>
      <c r="C42" s="224" t="s">
        <v>163</v>
      </c>
      <c r="D42" s="222">
        <v>3</v>
      </c>
      <c r="E42" s="224" t="s">
        <v>85</v>
      </c>
      <c r="F42" s="222" t="s">
        <v>85</v>
      </c>
      <c r="G42" s="369" t="s">
        <v>85</v>
      </c>
      <c r="H42" s="282" t="s">
        <v>85</v>
      </c>
      <c r="I42" s="227" t="s">
        <v>85</v>
      </c>
      <c r="J42" s="224" t="s">
        <v>85</v>
      </c>
      <c r="K42" s="224" t="s">
        <v>85</v>
      </c>
      <c r="L42" s="224" t="s">
        <v>85</v>
      </c>
      <c r="M42" s="228" t="s">
        <v>85</v>
      </c>
      <c r="N42" s="225"/>
      <c r="O42" s="186"/>
      <c r="P42" s="186"/>
      <c r="Q42" s="186"/>
      <c r="R42" s="230"/>
      <c r="S42" s="235" t="s">
        <v>85</v>
      </c>
      <c r="T42" s="230" t="s">
        <v>85</v>
      </c>
      <c r="U42" s="228"/>
      <c r="V42" s="224" t="s">
        <v>85</v>
      </c>
      <c r="W42" s="369"/>
      <c r="X42" s="370" t="s">
        <v>85</v>
      </c>
      <c r="Y42" s="370" t="s">
        <v>85</v>
      </c>
      <c r="Z42" s="370" t="s">
        <v>85</v>
      </c>
      <c r="AA42" s="371" t="s">
        <v>85</v>
      </c>
      <c r="AB42" s="231" t="str">
        <f t="shared" si="11"/>
        <v>-</v>
      </c>
      <c r="AC42" s="232" t="str">
        <f t="shared" si="12"/>
        <v>-</v>
      </c>
      <c r="AD42" s="232" t="str">
        <f t="shared" si="13"/>
        <v>-</v>
      </c>
      <c r="AE42" s="232" t="str">
        <f t="shared" si="14"/>
        <v>-</v>
      </c>
      <c r="AF42" s="233" t="str">
        <f t="shared" si="15"/>
        <v>-</v>
      </c>
      <c r="AG42" s="231" t="str">
        <f t="shared" si="16"/>
        <v>-</v>
      </c>
      <c r="AH42" s="232" t="str">
        <f t="shared" si="17"/>
        <v>-</v>
      </c>
      <c r="AI42" s="232" t="str">
        <f t="shared" si="18"/>
        <v>-</v>
      </c>
      <c r="AJ42" s="232" t="str">
        <f t="shared" si="19"/>
        <v>-</v>
      </c>
      <c r="AK42" s="233" t="str">
        <f t="shared" si="20"/>
        <v>-</v>
      </c>
      <c r="AL42" s="222" t="s">
        <v>85</v>
      </c>
      <c r="AM42" s="224" t="s">
        <v>85</v>
      </c>
      <c r="AN42" s="224" t="s">
        <v>85</v>
      </c>
      <c r="AO42" s="224" t="s">
        <v>85</v>
      </c>
      <c r="AP42" s="235" t="s">
        <v>85</v>
      </c>
      <c r="AQ42" s="234" t="s">
        <v>85</v>
      </c>
      <c r="AR42" s="234" t="s">
        <v>85</v>
      </c>
      <c r="AS42" s="234" t="s">
        <v>85</v>
      </c>
      <c r="AT42" s="227" t="s">
        <v>85</v>
      </c>
      <c r="AU42" s="343" t="s">
        <v>85</v>
      </c>
    </row>
    <row r="43" spans="1:47" ht="40.5" hidden="1">
      <c r="A43" s="222" t="str">
        <f t="shared" si="10"/>
        <v>201-4</v>
      </c>
      <c r="B43" s="223">
        <v>201</v>
      </c>
      <c r="C43" s="224" t="s">
        <v>163</v>
      </c>
      <c r="D43" s="222">
        <v>4</v>
      </c>
      <c r="E43" s="224" t="s">
        <v>85</v>
      </c>
      <c r="F43" s="222" t="s">
        <v>85</v>
      </c>
      <c r="G43" s="369" t="s">
        <v>85</v>
      </c>
      <c r="H43" s="282" t="s">
        <v>85</v>
      </c>
      <c r="I43" s="227" t="s">
        <v>85</v>
      </c>
      <c r="J43" s="224" t="s">
        <v>85</v>
      </c>
      <c r="K43" s="224" t="s">
        <v>85</v>
      </c>
      <c r="L43" s="224" t="s">
        <v>85</v>
      </c>
      <c r="M43" s="228" t="s">
        <v>85</v>
      </c>
      <c r="N43" s="225"/>
      <c r="O43" s="186"/>
      <c r="P43" s="186"/>
      <c r="Q43" s="186"/>
      <c r="R43" s="230"/>
      <c r="S43" s="235" t="s">
        <v>85</v>
      </c>
      <c r="T43" s="230" t="s">
        <v>85</v>
      </c>
      <c r="U43" s="228"/>
      <c r="V43" s="224" t="s">
        <v>85</v>
      </c>
      <c r="W43" s="369"/>
      <c r="X43" s="370" t="s">
        <v>85</v>
      </c>
      <c r="Y43" s="370" t="s">
        <v>85</v>
      </c>
      <c r="Z43" s="370" t="s">
        <v>85</v>
      </c>
      <c r="AA43" s="371" t="s">
        <v>85</v>
      </c>
      <c r="AB43" s="231" t="str">
        <f t="shared" si="11"/>
        <v>-</v>
      </c>
      <c r="AC43" s="232" t="str">
        <f t="shared" si="12"/>
        <v>-</v>
      </c>
      <c r="AD43" s="232" t="str">
        <f t="shared" si="13"/>
        <v>-</v>
      </c>
      <c r="AE43" s="232" t="str">
        <f t="shared" si="14"/>
        <v>-</v>
      </c>
      <c r="AF43" s="233" t="str">
        <f t="shared" si="15"/>
        <v>-</v>
      </c>
      <c r="AG43" s="231" t="str">
        <f t="shared" si="16"/>
        <v>-</v>
      </c>
      <c r="AH43" s="232" t="str">
        <f t="shared" si="17"/>
        <v>-</v>
      </c>
      <c r="AI43" s="232" t="str">
        <f t="shared" si="18"/>
        <v>-</v>
      </c>
      <c r="AJ43" s="232" t="str">
        <f t="shared" si="19"/>
        <v>-</v>
      </c>
      <c r="AK43" s="233" t="str">
        <f t="shared" si="20"/>
        <v>-</v>
      </c>
      <c r="AL43" s="222" t="s">
        <v>85</v>
      </c>
      <c r="AM43" s="224" t="s">
        <v>85</v>
      </c>
      <c r="AN43" s="224" t="s">
        <v>85</v>
      </c>
      <c r="AO43" s="224" t="s">
        <v>85</v>
      </c>
      <c r="AP43" s="235" t="s">
        <v>85</v>
      </c>
      <c r="AQ43" s="234" t="s">
        <v>85</v>
      </c>
      <c r="AR43" s="234" t="s">
        <v>85</v>
      </c>
      <c r="AS43" s="234" t="s">
        <v>85</v>
      </c>
      <c r="AT43" s="227" t="s">
        <v>85</v>
      </c>
      <c r="AU43" s="343" t="s">
        <v>85</v>
      </c>
    </row>
    <row r="44" spans="1:47" ht="40.5" hidden="1">
      <c r="A44" s="222" t="str">
        <f t="shared" si="10"/>
        <v>201-5</v>
      </c>
      <c r="B44" s="223">
        <v>201</v>
      </c>
      <c r="C44" s="224" t="s">
        <v>163</v>
      </c>
      <c r="D44" s="222">
        <v>5</v>
      </c>
      <c r="E44" s="224" t="s">
        <v>85</v>
      </c>
      <c r="F44" s="222" t="s">
        <v>85</v>
      </c>
      <c r="G44" s="369" t="s">
        <v>85</v>
      </c>
      <c r="H44" s="282" t="s">
        <v>85</v>
      </c>
      <c r="I44" s="227" t="s">
        <v>85</v>
      </c>
      <c r="J44" s="224" t="s">
        <v>85</v>
      </c>
      <c r="K44" s="224" t="s">
        <v>85</v>
      </c>
      <c r="L44" s="224" t="s">
        <v>85</v>
      </c>
      <c r="M44" s="228" t="s">
        <v>85</v>
      </c>
      <c r="N44" s="225"/>
      <c r="O44" s="186"/>
      <c r="P44" s="186"/>
      <c r="Q44" s="186"/>
      <c r="R44" s="230"/>
      <c r="S44" s="235" t="s">
        <v>85</v>
      </c>
      <c r="T44" s="230" t="s">
        <v>85</v>
      </c>
      <c r="U44" s="228"/>
      <c r="V44" s="224" t="s">
        <v>85</v>
      </c>
      <c r="W44" s="369"/>
      <c r="X44" s="370" t="s">
        <v>85</v>
      </c>
      <c r="Y44" s="370" t="s">
        <v>85</v>
      </c>
      <c r="Z44" s="370" t="s">
        <v>85</v>
      </c>
      <c r="AA44" s="371" t="s">
        <v>85</v>
      </c>
      <c r="AB44" s="231" t="str">
        <f t="shared" si="11"/>
        <v>-</v>
      </c>
      <c r="AC44" s="232" t="str">
        <f t="shared" si="12"/>
        <v>-</v>
      </c>
      <c r="AD44" s="232" t="str">
        <f t="shared" si="13"/>
        <v>-</v>
      </c>
      <c r="AE44" s="232" t="str">
        <f t="shared" si="14"/>
        <v>-</v>
      </c>
      <c r="AF44" s="233" t="str">
        <f t="shared" si="15"/>
        <v>-</v>
      </c>
      <c r="AG44" s="231" t="str">
        <f t="shared" si="16"/>
        <v>-</v>
      </c>
      <c r="AH44" s="232" t="str">
        <f t="shared" si="17"/>
        <v>-</v>
      </c>
      <c r="AI44" s="232" t="str">
        <f t="shared" si="18"/>
        <v>-</v>
      </c>
      <c r="AJ44" s="232" t="str">
        <f t="shared" si="19"/>
        <v>-</v>
      </c>
      <c r="AK44" s="233" t="str">
        <f t="shared" si="20"/>
        <v>-</v>
      </c>
      <c r="AL44" s="222" t="s">
        <v>85</v>
      </c>
      <c r="AM44" s="224" t="s">
        <v>85</v>
      </c>
      <c r="AN44" s="224" t="s">
        <v>85</v>
      </c>
      <c r="AO44" s="224" t="s">
        <v>85</v>
      </c>
      <c r="AP44" s="235" t="s">
        <v>85</v>
      </c>
      <c r="AQ44" s="234" t="s">
        <v>85</v>
      </c>
      <c r="AR44" s="234" t="s">
        <v>85</v>
      </c>
      <c r="AS44" s="234" t="s">
        <v>85</v>
      </c>
      <c r="AT44" s="227" t="s">
        <v>85</v>
      </c>
      <c r="AU44" s="343" t="s">
        <v>85</v>
      </c>
    </row>
    <row r="45" spans="1:47" ht="40.5" hidden="1">
      <c r="A45" s="222" t="str">
        <f t="shared" si="10"/>
        <v>201-6</v>
      </c>
      <c r="B45" s="223">
        <v>201</v>
      </c>
      <c r="C45" s="224" t="s">
        <v>163</v>
      </c>
      <c r="D45" s="222">
        <v>6</v>
      </c>
      <c r="E45" s="224" t="s">
        <v>85</v>
      </c>
      <c r="F45" s="222" t="s">
        <v>85</v>
      </c>
      <c r="G45" s="369" t="s">
        <v>85</v>
      </c>
      <c r="H45" s="282" t="s">
        <v>85</v>
      </c>
      <c r="I45" s="227" t="s">
        <v>85</v>
      </c>
      <c r="J45" s="224" t="s">
        <v>85</v>
      </c>
      <c r="K45" s="224" t="s">
        <v>85</v>
      </c>
      <c r="L45" s="224" t="s">
        <v>85</v>
      </c>
      <c r="M45" s="228" t="s">
        <v>85</v>
      </c>
      <c r="N45" s="225"/>
      <c r="O45" s="186"/>
      <c r="P45" s="186"/>
      <c r="Q45" s="186"/>
      <c r="R45" s="230"/>
      <c r="S45" s="235" t="s">
        <v>85</v>
      </c>
      <c r="T45" s="230" t="s">
        <v>85</v>
      </c>
      <c r="U45" s="228"/>
      <c r="V45" s="224" t="s">
        <v>85</v>
      </c>
      <c r="W45" s="369"/>
      <c r="X45" s="370" t="s">
        <v>85</v>
      </c>
      <c r="Y45" s="370" t="s">
        <v>85</v>
      </c>
      <c r="Z45" s="370" t="s">
        <v>85</v>
      </c>
      <c r="AA45" s="371" t="s">
        <v>85</v>
      </c>
      <c r="AB45" s="231" t="str">
        <f t="shared" si="11"/>
        <v>-</v>
      </c>
      <c r="AC45" s="232" t="str">
        <f t="shared" si="12"/>
        <v>-</v>
      </c>
      <c r="AD45" s="232" t="str">
        <f t="shared" si="13"/>
        <v>-</v>
      </c>
      <c r="AE45" s="232" t="str">
        <f t="shared" si="14"/>
        <v>-</v>
      </c>
      <c r="AF45" s="233" t="str">
        <f t="shared" si="15"/>
        <v>-</v>
      </c>
      <c r="AG45" s="231" t="str">
        <f t="shared" si="16"/>
        <v>-</v>
      </c>
      <c r="AH45" s="232" t="str">
        <f t="shared" si="17"/>
        <v>-</v>
      </c>
      <c r="AI45" s="232" t="str">
        <f t="shared" si="18"/>
        <v>-</v>
      </c>
      <c r="AJ45" s="232" t="str">
        <f t="shared" si="19"/>
        <v>-</v>
      </c>
      <c r="AK45" s="233" t="str">
        <f t="shared" si="20"/>
        <v>-</v>
      </c>
      <c r="AL45" s="222" t="s">
        <v>85</v>
      </c>
      <c r="AM45" s="224" t="s">
        <v>85</v>
      </c>
      <c r="AN45" s="224" t="s">
        <v>85</v>
      </c>
      <c r="AO45" s="224" t="s">
        <v>85</v>
      </c>
      <c r="AP45" s="235" t="s">
        <v>85</v>
      </c>
      <c r="AQ45" s="234" t="s">
        <v>85</v>
      </c>
      <c r="AR45" s="234" t="s">
        <v>85</v>
      </c>
      <c r="AS45" s="234" t="s">
        <v>85</v>
      </c>
      <c r="AT45" s="227" t="s">
        <v>85</v>
      </c>
      <c r="AU45" s="343" t="s">
        <v>85</v>
      </c>
    </row>
    <row r="46" spans="1:47" ht="40.5" hidden="1">
      <c r="A46" s="222" t="str">
        <f t="shared" si="10"/>
        <v>201-7</v>
      </c>
      <c r="B46" s="223">
        <v>201</v>
      </c>
      <c r="C46" s="224" t="s">
        <v>163</v>
      </c>
      <c r="D46" s="222">
        <v>7</v>
      </c>
      <c r="E46" s="224" t="s">
        <v>85</v>
      </c>
      <c r="F46" s="222" t="s">
        <v>85</v>
      </c>
      <c r="G46" s="369" t="s">
        <v>85</v>
      </c>
      <c r="H46" s="282" t="s">
        <v>85</v>
      </c>
      <c r="I46" s="227" t="s">
        <v>85</v>
      </c>
      <c r="J46" s="224" t="s">
        <v>85</v>
      </c>
      <c r="K46" s="224" t="s">
        <v>85</v>
      </c>
      <c r="L46" s="224" t="s">
        <v>85</v>
      </c>
      <c r="M46" s="228" t="s">
        <v>85</v>
      </c>
      <c r="N46" s="225"/>
      <c r="O46" s="186"/>
      <c r="P46" s="186"/>
      <c r="Q46" s="186"/>
      <c r="R46" s="230"/>
      <c r="S46" s="235" t="s">
        <v>85</v>
      </c>
      <c r="T46" s="230" t="s">
        <v>85</v>
      </c>
      <c r="U46" s="228"/>
      <c r="V46" s="224" t="s">
        <v>85</v>
      </c>
      <c r="W46" s="369"/>
      <c r="X46" s="370" t="s">
        <v>85</v>
      </c>
      <c r="Y46" s="370" t="s">
        <v>85</v>
      </c>
      <c r="Z46" s="370" t="s">
        <v>85</v>
      </c>
      <c r="AA46" s="371" t="s">
        <v>85</v>
      </c>
      <c r="AB46" s="231" t="str">
        <f t="shared" si="11"/>
        <v>-</v>
      </c>
      <c r="AC46" s="232" t="str">
        <f t="shared" si="12"/>
        <v>-</v>
      </c>
      <c r="AD46" s="232" t="str">
        <f t="shared" si="13"/>
        <v>-</v>
      </c>
      <c r="AE46" s="232" t="str">
        <f t="shared" si="14"/>
        <v>-</v>
      </c>
      <c r="AF46" s="233" t="str">
        <f t="shared" si="15"/>
        <v>-</v>
      </c>
      <c r="AG46" s="231" t="str">
        <f t="shared" si="16"/>
        <v>-</v>
      </c>
      <c r="AH46" s="232" t="str">
        <f t="shared" si="17"/>
        <v>-</v>
      </c>
      <c r="AI46" s="232" t="str">
        <f t="shared" si="18"/>
        <v>-</v>
      </c>
      <c r="AJ46" s="232" t="str">
        <f t="shared" si="19"/>
        <v>-</v>
      </c>
      <c r="AK46" s="233" t="str">
        <f t="shared" si="20"/>
        <v>-</v>
      </c>
      <c r="AL46" s="222" t="s">
        <v>85</v>
      </c>
      <c r="AM46" s="224" t="s">
        <v>85</v>
      </c>
      <c r="AN46" s="224" t="s">
        <v>85</v>
      </c>
      <c r="AO46" s="224" t="s">
        <v>85</v>
      </c>
      <c r="AP46" s="235" t="s">
        <v>85</v>
      </c>
      <c r="AQ46" s="234" t="s">
        <v>85</v>
      </c>
      <c r="AR46" s="234" t="s">
        <v>85</v>
      </c>
      <c r="AS46" s="234" t="s">
        <v>85</v>
      </c>
      <c r="AT46" s="227" t="s">
        <v>85</v>
      </c>
      <c r="AU46" s="343" t="s">
        <v>85</v>
      </c>
    </row>
    <row r="47" spans="1:47" ht="40.5" hidden="1">
      <c r="A47" s="222" t="str">
        <f t="shared" si="10"/>
        <v>201-8</v>
      </c>
      <c r="B47" s="223">
        <v>201</v>
      </c>
      <c r="C47" s="224" t="s">
        <v>163</v>
      </c>
      <c r="D47" s="222">
        <v>8</v>
      </c>
      <c r="E47" s="224" t="s">
        <v>85</v>
      </c>
      <c r="F47" s="222" t="s">
        <v>85</v>
      </c>
      <c r="G47" s="369" t="s">
        <v>85</v>
      </c>
      <c r="H47" s="282" t="s">
        <v>85</v>
      </c>
      <c r="I47" s="227" t="s">
        <v>85</v>
      </c>
      <c r="J47" s="224" t="s">
        <v>85</v>
      </c>
      <c r="K47" s="224" t="s">
        <v>85</v>
      </c>
      <c r="L47" s="224" t="s">
        <v>85</v>
      </c>
      <c r="M47" s="228" t="s">
        <v>85</v>
      </c>
      <c r="N47" s="225"/>
      <c r="O47" s="186"/>
      <c r="P47" s="186"/>
      <c r="Q47" s="186"/>
      <c r="R47" s="230"/>
      <c r="S47" s="235" t="s">
        <v>85</v>
      </c>
      <c r="T47" s="230" t="s">
        <v>85</v>
      </c>
      <c r="U47" s="228"/>
      <c r="V47" s="224" t="s">
        <v>85</v>
      </c>
      <c r="W47" s="369"/>
      <c r="X47" s="370" t="s">
        <v>85</v>
      </c>
      <c r="Y47" s="370" t="s">
        <v>85</v>
      </c>
      <c r="Z47" s="370" t="s">
        <v>85</v>
      </c>
      <c r="AA47" s="371" t="s">
        <v>85</v>
      </c>
      <c r="AB47" s="231" t="str">
        <f t="shared" si="11"/>
        <v>-</v>
      </c>
      <c r="AC47" s="232" t="str">
        <f t="shared" si="12"/>
        <v>-</v>
      </c>
      <c r="AD47" s="232" t="str">
        <f t="shared" si="13"/>
        <v>-</v>
      </c>
      <c r="AE47" s="232" t="str">
        <f t="shared" si="14"/>
        <v>-</v>
      </c>
      <c r="AF47" s="233" t="str">
        <f t="shared" si="15"/>
        <v>-</v>
      </c>
      <c r="AG47" s="231" t="str">
        <f t="shared" si="16"/>
        <v>-</v>
      </c>
      <c r="AH47" s="232" t="str">
        <f t="shared" si="17"/>
        <v>-</v>
      </c>
      <c r="AI47" s="232" t="str">
        <f t="shared" si="18"/>
        <v>-</v>
      </c>
      <c r="AJ47" s="232" t="str">
        <f t="shared" si="19"/>
        <v>-</v>
      </c>
      <c r="AK47" s="233" t="str">
        <f t="shared" si="20"/>
        <v>-</v>
      </c>
      <c r="AL47" s="222" t="s">
        <v>85</v>
      </c>
      <c r="AM47" s="224" t="s">
        <v>85</v>
      </c>
      <c r="AN47" s="224" t="s">
        <v>85</v>
      </c>
      <c r="AO47" s="224" t="s">
        <v>85</v>
      </c>
      <c r="AP47" s="235" t="s">
        <v>85</v>
      </c>
      <c r="AQ47" s="234" t="s">
        <v>85</v>
      </c>
      <c r="AR47" s="234" t="s">
        <v>85</v>
      </c>
      <c r="AS47" s="234" t="s">
        <v>85</v>
      </c>
      <c r="AT47" s="227" t="s">
        <v>85</v>
      </c>
      <c r="AU47" s="343" t="s">
        <v>85</v>
      </c>
    </row>
    <row r="48" spans="1:47" ht="40.5" hidden="1">
      <c r="A48" s="222" t="str">
        <f t="shared" si="10"/>
        <v>201-9</v>
      </c>
      <c r="B48" s="223">
        <v>201</v>
      </c>
      <c r="C48" s="224" t="s">
        <v>163</v>
      </c>
      <c r="D48" s="222">
        <v>9</v>
      </c>
      <c r="E48" s="224" t="s">
        <v>85</v>
      </c>
      <c r="F48" s="222" t="s">
        <v>85</v>
      </c>
      <c r="G48" s="369" t="s">
        <v>85</v>
      </c>
      <c r="H48" s="282" t="s">
        <v>85</v>
      </c>
      <c r="I48" s="227" t="s">
        <v>85</v>
      </c>
      <c r="J48" s="224" t="s">
        <v>85</v>
      </c>
      <c r="K48" s="224" t="s">
        <v>85</v>
      </c>
      <c r="L48" s="224" t="s">
        <v>85</v>
      </c>
      <c r="M48" s="228" t="s">
        <v>85</v>
      </c>
      <c r="N48" s="225"/>
      <c r="O48" s="186"/>
      <c r="P48" s="186"/>
      <c r="Q48" s="186"/>
      <c r="R48" s="230"/>
      <c r="S48" s="235" t="s">
        <v>85</v>
      </c>
      <c r="T48" s="230" t="s">
        <v>85</v>
      </c>
      <c r="U48" s="228"/>
      <c r="V48" s="224" t="s">
        <v>85</v>
      </c>
      <c r="W48" s="369"/>
      <c r="X48" s="370" t="s">
        <v>85</v>
      </c>
      <c r="Y48" s="370" t="s">
        <v>85</v>
      </c>
      <c r="Z48" s="370" t="s">
        <v>85</v>
      </c>
      <c r="AA48" s="371" t="s">
        <v>85</v>
      </c>
      <c r="AB48" s="231" t="str">
        <f t="shared" si="11"/>
        <v>-</v>
      </c>
      <c r="AC48" s="232" t="str">
        <f t="shared" si="12"/>
        <v>-</v>
      </c>
      <c r="AD48" s="232" t="str">
        <f t="shared" si="13"/>
        <v>-</v>
      </c>
      <c r="AE48" s="232" t="str">
        <f t="shared" si="14"/>
        <v>-</v>
      </c>
      <c r="AF48" s="233" t="str">
        <f t="shared" si="15"/>
        <v>-</v>
      </c>
      <c r="AG48" s="231" t="str">
        <f t="shared" si="16"/>
        <v>-</v>
      </c>
      <c r="AH48" s="232" t="str">
        <f t="shared" si="17"/>
        <v>-</v>
      </c>
      <c r="AI48" s="232" t="str">
        <f t="shared" si="18"/>
        <v>-</v>
      </c>
      <c r="AJ48" s="232" t="str">
        <f t="shared" si="19"/>
        <v>-</v>
      </c>
      <c r="AK48" s="233" t="str">
        <f t="shared" si="20"/>
        <v>-</v>
      </c>
      <c r="AL48" s="222" t="s">
        <v>85</v>
      </c>
      <c r="AM48" s="224" t="s">
        <v>85</v>
      </c>
      <c r="AN48" s="224" t="s">
        <v>85</v>
      </c>
      <c r="AO48" s="224" t="s">
        <v>85</v>
      </c>
      <c r="AP48" s="235" t="s">
        <v>85</v>
      </c>
      <c r="AQ48" s="234" t="s">
        <v>85</v>
      </c>
      <c r="AR48" s="234" t="s">
        <v>85</v>
      </c>
      <c r="AS48" s="234" t="s">
        <v>85</v>
      </c>
      <c r="AT48" s="227" t="s">
        <v>85</v>
      </c>
      <c r="AU48" s="343" t="s">
        <v>85</v>
      </c>
    </row>
    <row r="49" spans="1:47" ht="121.5" customHeight="1">
      <c r="A49" s="222" t="s">
        <v>1677</v>
      </c>
      <c r="B49" s="223">
        <v>202</v>
      </c>
      <c r="C49" s="224" t="s">
        <v>164</v>
      </c>
      <c r="D49" s="222">
        <v>1</v>
      </c>
      <c r="E49" s="224" t="s">
        <v>1035</v>
      </c>
      <c r="F49" s="222" t="s">
        <v>411</v>
      </c>
      <c r="G49" s="225" t="s">
        <v>412</v>
      </c>
      <c r="H49" s="282" t="s">
        <v>1031</v>
      </c>
      <c r="I49" s="227" t="s">
        <v>414</v>
      </c>
      <c r="J49" s="224" t="s">
        <v>1036</v>
      </c>
      <c r="K49" s="224" t="s">
        <v>1037</v>
      </c>
      <c r="L49" s="224" t="s">
        <v>1038</v>
      </c>
      <c r="M49" s="228" t="s">
        <v>403</v>
      </c>
      <c r="N49" s="225">
        <v>15</v>
      </c>
      <c r="O49" s="234" t="s">
        <v>12</v>
      </c>
      <c r="P49" s="234" t="s">
        <v>12</v>
      </c>
      <c r="Q49" s="234" t="s">
        <v>12</v>
      </c>
      <c r="R49" s="227" t="s">
        <v>12</v>
      </c>
      <c r="S49" s="235" t="s">
        <v>85</v>
      </c>
      <c r="T49" s="230" t="s">
        <v>85</v>
      </c>
      <c r="U49" s="228"/>
      <c r="V49" s="224" t="s">
        <v>947</v>
      </c>
      <c r="W49" s="225">
        <v>4</v>
      </c>
      <c r="X49" s="186" t="s">
        <v>85</v>
      </c>
      <c r="Y49" s="186" t="s">
        <v>85</v>
      </c>
      <c r="Z49" s="186" t="s">
        <v>85</v>
      </c>
      <c r="AA49" s="230" t="s">
        <v>85</v>
      </c>
      <c r="AB49" s="231">
        <v>0.26666666666666666</v>
      </c>
      <c r="AC49" s="232" t="s">
        <v>85</v>
      </c>
      <c r="AD49" s="232" t="s">
        <v>85</v>
      </c>
      <c r="AE49" s="232" t="s">
        <v>85</v>
      </c>
      <c r="AF49" s="233" t="s">
        <v>85</v>
      </c>
      <c r="AG49" s="231" t="s">
        <v>85</v>
      </c>
      <c r="AH49" s="232" t="s">
        <v>85</v>
      </c>
      <c r="AI49" s="232" t="s">
        <v>85</v>
      </c>
      <c r="AJ49" s="232" t="s">
        <v>85</v>
      </c>
      <c r="AK49" s="233" t="s">
        <v>85</v>
      </c>
      <c r="AL49" s="222" t="s">
        <v>85</v>
      </c>
      <c r="AM49" s="224" t="s">
        <v>1678</v>
      </c>
      <c r="AN49" s="224" t="s">
        <v>815</v>
      </c>
      <c r="AO49" s="224" t="s">
        <v>816</v>
      </c>
      <c r="AP49" s="235" t="s">
        <v>58</v>
      </c>
      <c r="AQ49" s="234" t="s">
        <v>85</v>
      </c>
      <c r="AR49" s="234" t="s">
        <v>85</v>
      </c>
      <c r="AS49" s="234" t="s">
        <v>85</v>
      </c>
      <c r="AT49" s="227" t="s">
        <v>85</v>
      </c>
      <c r="AU49" s="343">
        <v>1</v>
      </c>
    </row>
    <row r="50" spans="1:47" ht="258.75" customHeight="1">
      <c r="A50" s="222" t="s">
        <v>1679</v>
      </c>
      <c r="B50" s="223">
        <v>202</v>
      </c>
      <c r="C50" s="224" t="s">
        <v>164</v>
      </c>
      <c r="D50" s="222">
        <v>2</v>
      </c>
      <c r="E50" s="224" t="s">
        <v>1039</v>
      </c>
      <c r="F50" s="222" t="s">
        <v>393</v>
      </c>
      <c r="G50" s="225" t="s">
        <v>412</v>
      </c>
      <c r="H50" s="282" t="s">
        <v>1031</v>
      </c>
      <c r="I50" s="227" t="s">
        <v>414</v>
      </c>
      <c r="J50" s="224" t="s">
        <v>1040</v>
      </c>
      <c r="K50" s="224" t="s">
        <v>1041</v>
      </c>
      <c r="L50" s="224" t="s">
        <v>1042</v>
      </c>
      <c r="M50" s="228" t="s">
        <v>403</v>
      </c>
      <c r="N50" s="225">
        <v>15.6</v>
      </c>
      <c r="O50" s="234" t="s">
        <v>12</v>
      </c>
      <c r="P50" s="234" t="s">
        <v>12</v>
      </c>
      <c r="Q50" s="234" t="s">
        <v>12</v>
      </c>
      <c r="R50" s="227" t="s">
        <v>12</v>
      </c>
      <c r="S50" s="235" t="s">
        <v>85</v>
      </c>
      <c r="T50" s="230" t="s">
        <v>85</v>
      </c>
      <c r="U50" s="228"/>
      <c r="V50" s="224" t="s">
        <v>1680</v>
      </c>
      <c r="W50" s="225">
        <v>8.5</v>
      </c>
      <c r="X50" s="186" t="s">
        <v>85</v>
      </c>
      <c r="Y50" s="186" t="s">
        <v>85</v>
      </c>
      <c r="Z50" s="186" t="s">
        <v>85</v>
      </c>
      <c r="AA50" s="230" t="s">
        <v>85</v>
      </c>
      <c r="AB50" s="231">
        <v>0.54487179487179493</v>
      </c>
      <c r="AC50" s="232" t="s">
        <v>85</v>
      </c>
      <c r="AD50" s="232" t="s">
        <v>85</v>
      </c>
      <c r="AE50" s="232" t="s">
        <v>85</v>
      </c>
      <c r="AF50" s="233" t="s">
        <v>85</v>
      </c>
      <c r="AG50" s="231" t="s">
        <v>85</v>
      </c>
      <c r="AH50" s="232" t="s">
        <v>85</v>
      </c>
      <c r="AI50" s="232" t="s">
        <v>85</v>
      </c>
      <c r="AJ50" s="232" t="s">
        <v>85</v>
      </c>
      <c r="AK50" s="233" t="s">
        <v>85</v>
      </c>
      <c r="AL50" s="222" t="s">
        <v>85</v>
      </c>
      <c r="AM50" s="224" t="s">
        <v>1681</v>
      </c>
      <c r="AN50" s="224" t="s">
        <v>817</v>
      </c>
      <c r="AO50" s="224" t="s">
        <v>818</v>
      </c>
      <c r="AP50" s="235" t="s">
        <v>58</v>
      </c>
      <c r="AQ50" s="234" t="s">
        <v>85</v>
      </c>
      <c r="AR50" s="234" t="s">
        <v>85</v>
      </c>
      <c r="AS50" s="234" t="s">
        <v>85</v>
      </c>
      <c r="AT50" s="227" t="s">
        <v>85</v>
      </c>
      <c r="AU50" s="343">
        <v>1</v>
      </c>
    </row>
    <row r="51" spans="1:47" ht="40.5" hidden="1">
      <c r="A51" s="222" t="str">
        <f t="shared" si="10"/>
        <v>202-3</v>
      </c>
      <c r="B51" s="223">
        <v>202</v>
      </c>
      <c r="C51" s="224" t="s">
        <v>164</v>
      </c>
      <c r="D51" s="222">
        <v>3</v>
      </c>
      <c r="E51" s="224" t="s">
        <v>85</v>
      </c>
      <c r="F51" s="222" t="s">
        <v>85</v>
      </c>
      <c r="G51" s="369" t="s">
        <v>85</v>
      </c>
      <c r="H51" s="282" t="s">
        <v>85</v>
      </c>
      <c r="I51" s="227" t="s">
        <v>85</v>
      </c>
      <c r="J51" s="224" t="s">
        <v>85</v>
      </c>
      <c r="K51" s="224" t="s">
        <v>85</v>
      </c>
      <c r="L51" s="224" t="s">
        <v>85</v>
      </c>
      <c r="M51" s="228" t="s">
        <v>85</v>
      </c>
      <c r="N51" s="225"/>
      <c r="O51" s="186"/>
      <c r="P51" s="186"/>
      <c r="Q51" s="186"/>
      <c r="R51" s="230"/>
      <c r="S51" s="235" t="s">
        <v>85</v>
      </c>
      <c r="T51" s="230" t="s">
        <v>85</v>
      </c>
      <c r="U51" s="228"/>
      <c r="V51" s="224" t="s">
        <v>85</v>
      </c>
      <c r="W51" s="369"/>
      <c r="X51" s="370" t="s">
        <v>85</v>
      </c>
      <c r="Y51" s="370" t="s">
        <v>85</v>
      </c>
      <c r="Z51" s="370" t="s">
        <v>85</v>
      </c>
      <c r="AA51" s="371" t="s">
        <v>85</v>
      </c>
      <c r="AB51" s="231" t="str">
        <f t="shared" si="11"/>
        <v>-</v>
      </c>
      <c r="AC51" s="232" t="str">
        <f t="shared" si="12"/>
        <v>-</v>
      </c>
      <c r="AD51" s="232" t="str">
        <f t="shared" si="13"/>
        <v>-</v>
      </c>
      <c r="AE51" s="232" t="str">
        <f t="shared" si="14"/>
        <v>-</v>
      </c>
      <c r="AF51" s="233" t="str">
        <f t="shared" si="15"/>
        <v>-</v>
      </c>
      <c r="AG51" s="231" t="str">
        <f t="shared" si="16"/>
        <v>-</v>
      </c>
      <c r="AH51" s="232" t="str">
        <f t="shared" si="17"/>
        <v>-</v>
      </c>
      <c r="AI51" s="232" t="str">
        <f t="shared" si="18"/>
        <v>-</v>
      </c>
      <c r="AJ51" s="232" t="str">
        <f t="shared" si="19"/>
        <v>-</v>
      </c>
      <c r="AK51" s="233" t="str">
        <f t="shared" si="20"/>
        <v>-</v>
      </c>
      <c r="AL51" s="222" t="s">
        <v>85</v>
      </c>
      <c r="AM51" s="224" t="s">
        <v>85</v>
      </c>
      <c r="AN51" s="224" t="s">
        <v>85</v>
      </c>
      <c r="AO51" s="224" t="s">
        <v>85</v>
      </c>
      <c r="AP51" s="235" t="s">
        <v>85</v>
      </c>
      <c r="AQ51" s="234" t="s">
        <v>85</v>
      </c>
      <c r="AR51" s="234" t="s">
        <v>85</v>
      </c>
      <c r="AS51" s="234" t="s">
        <v>85</v>
      </c>
      <c r="AT51" s="227" t="s">
        <v>85</v>
      </c>
      <c r="AU51" s="343" t="s">
        <v>85</v>
      </c>
    </row>
    <row r="52" spans="1:47" ht="40.5" hidden="1">
      <c r="A52" s="222" t="str">
        <f t="shared" si="10"/>
        <v>202-4</v>
      </c>
      <c r="B52" s="223">
        <v>202</v>
      </c>
      <c r="C52" s="224" t="s">
        <v>164</v>
      </c>
      <c r="D52" s="222">
        <v>4</v>
      </c>
      <c r="E52" s="224" t="s">
        <v>85</v>
      </c>
      <c r="F52" s="222" t="s">
        <v>85</v>
      </c>
      <c r="G52" s="369" t="s">
        <v>85</v>
      </c>
      <c r="H52" s="282" t="s">
        <v>85</v>
      </c>
      <c r="I52" s="227" t="s">
        <v>85</v>
      </c>
      <c r="J52" s="224" t="s">
        <v>85</v>
      </c>
      <c r="K52" s="224" t="s">
        <v>85</v>
      </c>
      <c r="L52" s="224" t="s">
        <v>85</v>
      </c>
      <c r="M52" s="228" t="s">
        <v>85</v>
      </c>
      <c r="N52" s="225"/>
      <c r="O52" s="186"/>
      <c r="P52" s="186"/>
      <c r="Q52" s="186"/>
      <c r="R52" s="230"/>
      <c r="S52" s="235" t="s">
        <v>85</v>
      </c>
      <c r="T52" s="230" t="s">
        <v>85</v>
      </c>
      <c r="U52" s="228"/>
      <c r="V52" s="224" t="s">
        <v>85</v>
      </c>
      <c r="W52" s="369"/>
      <c r="X52" s="370" t="s">
        <v>85</v>
      </c>
      <c r="Y52" s="370" t="s">
        <v>85</v>
      </c>
      <c r="Z52" s="370" t="s">
        <v>85</v>
      </c>
      <c r="AA52" s="371" t="s">
        <v>85</v>
      </c>
      <c r="AB52" s="231" t="str">
        <f t="shared" si="11"/>
        <v>-</v>
      </c>
      <c r="AC52" s="232" t="str">
        <f t="shared" si="12"/>
        <v>-</v>
      </c>
      <c r="AD52" s="232" t="str">
        <f t="shared" si="13"/>
        <v>-</v>
      </c>
      <c r="AE52" s="232" t="str">
        <f t="shared" si="14"/>
        <v>-</v>
      </c>
      <c r="AF52" s="233" t="str">
        <f t="shared" si="15"/>
        <v>-</v>
      </c>
      <c r="AG52" s="231" t="str">
        <f t="shared" si="16"/>
        <v>-</v>
      </c>
      <c r="AH52" s="232" t="str">
        <f t="shared" si="17"/>
        <v>-</v>
      </c>
      <c r="AI52" s="232" t="str">
        <f t="shared" si="18"/>
        <v>-</v>
      </c>
      <c r="AJ52" s="232" t="str">
        <f t="shared" si="19"/>
        <v>-</v>
      </c>
      <c r="AK52" s="233" t="str">
        <f t="shared" si="20"/>
        <v>-</v>
      </c>
      <c r="AL52" s="222" t="s">
        <v>85</v>
      </c>
      <c r="AM52" s="224" t="s">
        <v>85</v>
      </c>
      <c r="AN52" s="224" t="s">
        <v>85</v>
      </c>
      <c r="AO52" s="224" t="s">
        <v>85</v>
      </c>
      <c r="AP52" s="235" t="s">
        <v>85</v>
      </c>
      <c r="AQ52" s="234" t="s">
        <v>85</v>
      </c>
      <c r="AR52" s="234" t="s">
        <v>85</v>
      </c>
      <c r="AS52" s="234" t="s">
        <v>85</v>
      </c>
      <c r="AT52" s="227" t="s">
        <v>85</v>
      </c>
      <c r="AU52" s="343" t="s">
        <v>85</v>
      </c>
    </row>
    <row r="53" spans="1:47" ht="40.5" hidden="1">
      <c r="A53" s="222" t="str">
        <f t="shared" si="10"/>
        <v>202-5</v>
      </c>
      <c r="B53" s="223">
        <v>202</v>
      </c>
      <c r="C53" s="224" t="s">
        <v>164</v>
      </c>
      <c r="D53" s="222">
        <v>5</v>
      </c>
      <c r="E53" s="224" t="s">
        <v>85</v>
      </c>
      <c r="F53" s="222" t="s">
        <v>85</v>
      </c>
      <c r="G53" s="369" t="s">
        <v>85</v>
      </c>
      <c r="H53" s="282" t="s">
        <v>85</v>
      </c>
      <c r="I53" s="227" t="s">
        <v>85</v>
      </c>
      <c r="J53" s="224" t="s">
        <v>85</v>
      </c>
      <c r="K53" s="224" t="s">
        <v>85</v>
      </c>
      <c r="L53" s="224" t="s">
        <v>85</v>
      </c>
      <c r="M53" s="228" t="s">
        <v>85</v>
      </c>
      <c r="N53" s="225"/>
      <c r="O53" s="186"/>
      <c r="P53" s="186"/>
      <c r="Q53" s="186"/>
      <c r="R53" s="230"/>
      <c r="S53" s="235" t="s">
        <v>85</v>
      </c>
      <c r="T53" s="230" t="s">
        <v>85</v>
      </c>
      <c r="U53" s="228"/>
      <c r="V53" s="224" t="s">
        <v>85</v>
      </c>
      <c r="W53" s="369"/>
      <c r="X53" s="370" t="s">
        <v>85</v>
      </c>
      <c r="Y53" s="370" t="s">
        <v>85</v>
      </c>
      <c r="Z53" s="370" t="s">
        <v>85</v>
      </c>
      <c r="AA53" s="371" t="s">
        <v>85</v>
      </c>
      <c r="AB53" s="231" t="str">
        <f t="shared" si="11"/>
        <v>-</v>
      </c>
      <c r="AC53" s="232" t="str">
        <f t="shared" si="12"/>
        <v>-</v>
      </c>
      <c r="AD53" s="232" t="str">
        <f t="shared" si="13"/>
        <v>-</v>
      </c>
      <c r="AE53" s="232" t="str">
        <f t="shared" si="14"/>
        <v>-</v>
      </c>
      <c r="AF53" s="233" t="str">
        <f t="shared" si="15"/>
        <v>-</v>
      </c>
      <c r="AG53" s="231" t="str">
        <f t="shared" si="16"/>
        <v>-</v>
      </c>
      <c r="AH53" s="232" t="str">
        <f t="shared" si="17"/>
        <v>-</v>
      </c>
      <c r="AI53" s="232" t="str">
        <f t="shared" si="18"/>
        <v>-</v>
      </c>
      <c r="AJ53" s="232" t="str">
        <f t="shared" si="19"/>
        <v>-</v>
      </c>
      <c r="AK53" s="233" t="str">
        <f t="shared" si="20"/>
        <v>-</v>
      </c>
      <c r="AL53" s="222" t="s">
        <v>85</v>
      </c>
      <c r="AM53" s="224" t="s">
        <v>85</v>
      </c>
      <c r="AN53" s="224" t="s">
        <v>85</v>
      </c>
      <c r="AO53" s="224" t="s">
        <v>85</v>
      </c>
      <c r="AP53" s="235" t="s">
        <v>85</v>
      </c>
      <c r="AQ53" s="234" t="s">
        <v>85</v>
      </c>
      <c r="AR53" s="234" t="s">
        <v>85</v>
      </c>
      <c r="AS53" s="234" t="s">
        <v>85</v>
      </c>
      <c r="AT53" s="227" t="s">
        <v>85</v>
      </c>
      <c r="AU53" s="343" t="s">
        <v>85</v>
      </c>
    </row>
    <row r="54" spans="1:47" ht="40.5" hidden="1">
      <c r="A54" s="222" t="str">
        <f t="shared" si="10"/>
        <v>202-6</v>
      </c>
      <c r="B54" s="223">
        <v>202</v>
      </c>
      <c r="C54" s="224" t="s">
        <v>164</v>
      </c>
      <c r="D54" s="222">
        <v>6</v>
      </c>
      <c r="E54" s="224" t="s">
        <v>85</v>
      </c>
      <c r="F54" s="222" t="s">
        <v>85</v>
      </c>
      <c r="G54" s="369" t="s">
        <v>85</v>
      </c>
      <c r="H54" s="282" t="s">
        <v>85</v>
      </c>
      <c r="I54" s="227" t="s">
        <v>85</v>
      </c>
      <c r="J54" s="224" t="s">
        <v>85</v>
      </c>
      <c r="K54" s="224" t="s">
        <v>85</v>
      </c>
      <c r="L54" s="224" t="s">
        <v>85</v>
      </c>
      <c r="M54" s="228" t="s">
        <v>85</v>
      </c>
      <c r="N54" s="225"/>
      <c r="O54" s="186"/>
      <c r="P54" s="186"/>
      <c r="Q54" s="186"/>
      <c r="R54" s="230"/>
      <c r="S54" s="235" t="s">
        <v>85</v>
      </c>
      <c r="T54" s="230" t="s">
        <v>85</v>
      </c>
      <c r="U54" s="228"/>
      <c r="V54" s="224" t="s">
        <v>85</v>
      </c>
      <c r="W54" s="369"/>
      <c r="X54" s="370" t="s">
        <v>85</v>
      </c>
      <c r="Y54" s="370" t="s">
        <v>85</v>
      </c>
      <c r="Z54" s="370" t="s">
        <v>85</v>
      </c>
      <c r="AA54" s="371" t="s">
        <v>85</v>
      </c>
      <c r="AB54" s="231" t="str">
        <f t="shared" si="11"/>
        <v>-</v>
      </c>
      <c r="AC54" s="232" t="str">
        <f t="shared" si="12"/>
        <v>-</v>
      </c>
      <c r="AD54" s="232" t="str">
        <f t="shared" si="13"/>
        <v>-</v>
      </c>
      <c r="AE54" s="232" t="str">
        <f t="shared" si="14"/>
        <v>-</v>
      </c>
      <c r="AF54" s="233" t="str">
        <f t="shared" si="15"/>
        <v>-</v>
      </c>
      <c r="AG54" s="231" t="str">
        <f t="shared" si="16"/>
        <v>-</v>
      </c>
      <c r="AH54" s="232" t="str">
        <f t="shared" si="17"/>
        <v>-</v>
      </c>
      <c r="AI54" s="232" t="str">
        <f t="shared" si="18"/>
        <v>-</v>
      </c>
      <c r="AJ54" s="232" t="str">
        <f t="shared" si="19"/>
        <v>-</v>
      </c>
      <c r="AK54" s="233" t="str">
        <f t="shared" si="20"/>
        <v>-</v>
      </c>
      <c r="AL54" s="222" t="s">
        <v>85</v>
      </c>
      <c r="AM54" s="224" t="s">
        <v>85</v>
      </c>
      <c r="AN54" s="224" t="s">
        <v>85</v>
      </c>
      <c r="AO54" s="224" t="s">
        <v>85</v>
      </c>
      <c r="AP54" s="235" t="s">
        <v>85</v>
      </c>
      <c r="AQ54" s="234" t="s">
        <v>85</v>
      </c>
      <c r="AR54" s="234" t="s">
        <v>85</v>
      </c>
      <c r="AS54" s="234" t="s">
        <v>85</v>
      </c>
      <c r="AT54" s="227" t="s">
        <v>85</v>
      </c>
      <c r="AU54" s="343" t="s">
        <v>85</v>
      </c>
    </row>
    <row r="55" spans="1:47" ht="40.5" hidden="1">
      <c r="A55" s="222" t="str">
        <f t="shared" si="10"/>
        <v>202-7</v>
      </c>
      <c r="B55" s="223">
        <v>202</v>
      </c>
      <c r="C55" s="224" t="s">
        <v>164</v>
      </c>
      <c r="D55" s="222">
        <v>7</v>
      </c>
      <c r="E55" s="224" t="s">
        <v>85</v>
      </c>
      <c r="F55" s="222" t="s">
        <v>85</v>
      </c>
      <c r="G55" s="369" t="s">
        <v>85</v>
      </c>
      <c r="H55" s="282" t="s">
        <v>85</v>
      </c>
      <c r="I55" s="227" t="s">
        <v>85</v>
      </c>
      <c r="J55" s="224" t="s">
        <v>85</v>
      </c>
      <c r="K55" s="224" t="s">
        <v>85</v>
      </c>
      <c r="L55" s="224" t="s">
        <v>85</v>
      </c>
      <c r="M55" s="228" t="s">
        <v>85</v>
      </c>
      <c r="N55" s="225"/>
      <c r="O55" s="186"/>
      <c r="P55" s="186"/>
      <c r="Q55" s="186"/>
      <c r="R55" s="230"/>
      <c r="S55" s="235" t="s">
        <v>85</v>
      </c>
      <c r="T55" s="230" t="s">
        <v>85</v>
      </c>
      <c r="U55" s="228"/>
      <c r="V55" s="224" t="s">
        <v>85</v>
      </c>
      <c r="W55" s="369"/>
      <c r="X55" s="370" t="s">
        <v>85</v>
      </c>
      <c r="Y55" s="370" t="s">
        <v>85</v>
      </c>
      <c r="Z55" s="370" t="s">
        <v>85</v>
      </c>
      <c r="AA55" s="371" t="s">
        <v>85</v>
      </c>
      <c r="AB55" s="231" t="str">
        <f t="shared" si="11"/>
        <v>-</v>
      </c>
      <c r="AC55" s="232" t="str">
        <f t="shared" si="12"/>
        <v>-</v>
      </c>
      <c r="AD55" s="232" t="str">
        <f t="shared" si="13"/>
        <v>-</v>
      </c>
      <c r="AE55" s="232" t="str">
        <f t="shared" si="14"/>
        <v>-</v>
      </c>
      <c r="AF55" s="233" t="str">
        <f t="shared" si="15"/>
        <v>-</v>
      </c>
      <c r="AG55" s="231" t="str">
        <f t="shared" si="16"/>
        <v>-</v>
      </c>
      <c r="AH55" s="232" t="str">
        <f t="shared" si="17"/>
        <v>-</v>
      </c>
      <c r="AI55" s="232" t="str">
        <f t="shared" si="18"/>
        <v>-</v>
      </c>
      <c r="AJ55" s="232" t="str">
        <f t="shared" si="19"/>
        <v>-</v>
      </c>
      <c r="AK55" s="233" t="str">
        <f t="shared" si="20"/>
        <v>-</v>
      </c>
      <c r="AL55" s="222" t="s">
        <v>85</v>
      </c>
      <c r="AM55" s="224" t="s">
        <v>85</v>
      </c>
      <c r="AN55" s="224" t="s">
        <v>85</v>
      </c>
      <c r="AO55" s="224" t="s">
        <v>85</v>
      </c>
      <c r="AP55" s="235" t="s">
        <v>85</v>
      </c>
      <c r="AQ55" s="234" t="s">
        <v>85</v>
      </c>
      <c r="AR55" s="234" t="s">
        <v>85</v>
      </c>
      <c r="AS55" s="234" t="s">
        <v>85</v>
      </c>
      <c r="AT55" s="227" t="s">
        <v>85</v>
      </c>
      <c r="AU55" s="343" t="s">
        <v>85</v>
      </c>
    </row>
    <row r="56" spans="1:47" ht="40.5" hidden="1">
      <c r="A56" s="222" t="str">
        <f t="shared" si="10"/>
        <v>202-8</v>
      </c>
      <c r="B56" s="223">
        <v>202</v>
      </c>
      <c r="C56" s="224" t="s">
        <v>164</v>
      </c>
      <c r="D56" s="222">
        <v>8</v>
      </c>
      <c r="E56" s="224" t="s">
        <v>85</v>
      </c>
      <c r="F56" s="222" t="s">
        <v>85</v>
      </c>
      <c r="G56" s="369" t="s">
        <v>85</v>
      </c>
      <c r="H56" s="282" t="s">
        <v>85</v>
      </c>
      <c r="I56" s="227" t="s">
        <v>85</v>
      </c>
      <c r="J56" s="224" t="s">
        <v>85</v>
      </c>
      <c r="K56" s="224" t="s">
        <v>85</v>
      </c>
      <c r="L56" s="224" t="s">
        <v>85</v>
      </c>
      <c r="M56" s="228" t="s">
        <v>85</v>
      </c>
      <c r="N56" s="225"/>
      <c r="O56" s="186"/>
      <c r="P56" s="186"/>
      <c r="Q56" s="186"/>
      <c r="R56" s="230"/>
      <c r="S56" s="235" t="s">
        <v>85</v>
      </c>
      <c r="T56" s="230" t="s">
        <v>85</v>
      </c>
      <c r="U56" s="228"/>
      <c r="V56" s="224" t="s">
        <v>85</v>
      </c>
      <c r="W56" s="369"/>
      <c r="X56" s="370" t="s">
        <v>85</v>
      </c>
      <c r="Y56" s="370" t="s">
        <v>85</v>
      </c>
      <c r="Z56" s="370" t="s">
        <v>85</v>
      </c>
      <c r="AA56" s="371" t="s">
        <v>85</v>
      </c>
      <c r="AB56" s="231" t="str">
        <f t="shared" si="11"/>
        <v>-</v>
      </c>
      <c r="AC56" s="232" t="str">
        <f t="shared" si="12"/>
        <v>-</v>
      </c>
      <c r="AD56" s="232" t="str">
        <f t="shared" si="13"/>
        <v>-</v>
      </c>
      <c r="AE56" s="232" t="str">
        <f t="shared" si="14"/>
        <v>-</v>
      </c>
      <c r="AF56" s="233" t="str">
        <f t="shared" si="15"/>
        <v>-</v>
      </c>
      <c r="AG56" s="231" t="str">
        <f t="shared" si="16"/>
        <v>-</v>
      </c>
      <c r="AH56" s="232" t="str">
        <f t="shared" si="17"/>
        <v>-</v>
      </c>
      <c r="AI56" s="232" t="str">
        <f t="shared" si="18"/>
        <v>-</v>
      </c>
      <c r="AJ56" s="232" t="str">
        <f t="shared" si="19"/>
        <v>-</v>
      </c>
      <c r="AK56" s="233" t="str">
        <f t="shared" si="20"/>
        <v>-</v>
      </c>
      <c r="AL56" s="222" t="s">
        <v>85</v>
      </c>
      <c r="AM56" s="224" t="s">
        <v>85</v>
      </c>
      <c r="AN56" s="224" t="s">
        <v>85</v>
      </c>
      <c r="AO56" s="224" t="s">
        <v>85</v>
      </c>
      <c r="AP56" s="235" t="s">
        <v>85</v>
      </c>
      <c r="AQ56" s="234" t="s">
        <v>85</v>
      </c>
      <c r="AR56" s="234" t="s">
        <v>85</v>
      </c>
      <c r="AS56" s="234" t="s">
        <v>85</v>
      </c>
      <c r="AT56" s="227" t="s">
        <v>85</v>
      </c>
      <c r="AU56" s="343" t="s">
        <v>85</v>
      </c>
    </row>
    <row r="57" spans="1:47" ht="40.5" hidden="1">
      <c r="A57" s="222" t="str">
        <f t="shared" si="10"/>
        <v>202-9</v>
      </c>
      <c r="B57" s="223">
        <v>202</v>
      </c>
      <c r="C57" s="224" t="s">
        <v>164</v>
      </c>
      <c r="D57" s="222">
        <v>9</v>
      </c>
      <c r="E57" s="224" t="s">
        <v>85</v>
      </c>
      <c r="F57" s="222" t="s">
        <v>85</v>
      </c>
      <c r="G57" s="369" t="s">
        <v>85</v>
      </c>
      <c r="H57" s="282" t="s">
        <v>85</v>
      </c>
      <c r="I57" s="227" t="s">
        <v>85</v>
      </c>
      <c r="J57" s="224" t="s">
        <v>85</v>
      </c>
      <c r="K57" s="224" t="s">
        <v>85</v>
      </c>
      <c r="L57" s="224" t="s">
        <v>85</v>
      </c>
      <c r="M57" s="228" t="s">
        <v>85</v>
      </c>
      <c r="N57" s="225"/>
      <c r="O57" s="186"/>
      <c r="P57" s="186"/>
      <c r="Q57" s="186"/>
      <c r="R57" s="230"/>
      <c r="S57" s="235" t="s">
        <v>85</v>
      </c>
      <c r="T57" s="230" t="s">
        <v>85</v>
      </c>
      <c r="U57" s="228"/>
      <c r="V57" s="224" t="s">
        <v>85</v>
      </c>
      <c r="W57" s="369"/>
      <c r="X57" s="370" t="s">
        <v>85</v>
      </c>
      <c r="Y57" s="370" t="s">
        <v>85</v>
      </c>
      <c r="Z57" s="370" t="s">
        <v>85</v>
      </c>
      <c r="AA57" s="371" t="s">
        <v>85</v>
      </c>
      <c r="AB57" s="231" t="str">
        <f t="shared" si="11"/>
        <v>-</v>
      </c>
      <c r="AC57" s="232" t="str">
        <f t="shared" si="12"/>
        <v>-</v>
      </c>
      <c r="AD57" s="232" t="str">
        <f t="shared" si="13"/>
        <v>-</v>
      </c>
      <c r="AE57" s="232" t="str">
        <f t="shared" si="14"/>
        <v>-</v>
      </c>
      <c r="AF57" s="233" t="str">
        <f t="shared" si="15"/>
        <v>-</v>
      </c>
      <c r="AG57" s="231" t="str">
        <f t="shared" si="16"/>
        <v>-</v>
      </c>
      <c r="AH57" s="232" t="str">
        <f t="shared" si="17"/>
        <v>-</v>
      </c>
      <c r="AI57" s="232" t="str">
        <f t="shared" si="18"/>
        <v>-</v>
      </c>
      <c r="AJ57" s="232" t="str">
        <f t="shared" si="19"/>
        <v>-</v>
      </c>
      <c r="AK57" s="233" t="str">
        <f t="shared" si="20"/>
        <v>-</v>
      </c>
      <c r="AL57" s="222" t="s">
        <v>85</v>
      </c>
      <c r="AM57" s="224" t="s">
        <v>85</v>
      </c>
      <c r="AN57" s="224" t="s">
        <v>85</v>
      </c>
      <c r="AO57" s="224" t="s">
        <v>85</v>
      </c>
      <c r="AP57" s="235" t="s">
        <v>85</v>
      </c>
      <c r="AQ57" s="234" t="s">
        <v>85</v>
      </c>
      <c r="AR57" s="234" t="s">
        <v>85</v>
      </c>
      <c r="AS57" s="234" t="s">
        <v>85</v>
      </c>
      <c r="AT57" s="227" t="s">
        <v>85</v>
      </c>
      <c r="AU57" s="343" t="s">
        <v>85</v>
      </c>
    </row>
    <row r="58" spans="1:47" ht="130.5" customHeight="1">
      <c r="A58" s="222" t="str">
        <f t="shared" si="10"/>
        <v>203-1</v>
      </c>
      <c r="B58" s="223">
        <v>203</v>
      </c>
      <c r="C58" s="224" t="s">
        <v>165</v>
      </c>
      <c r="D58" s="222">
        <v>1</v>
      </c>
      <c r="E58" s="224" t="s">
        <v>1043</v>
      </c>
      <c r="F58" s="222" t="s">
        <v>1044</v>
      </c>
      <c r="G58" s="225" t="s">
        <v>412</v>
      </c>
      <c r="H58" s="282" t="s">
        <v>1045</v>
      </c>
      <c r="I58" s="227" t="s">
        <v>422</v>
      </c>
      <c r="J58" s="224" t="s">
        <v>1046</v>
      </c>
      <c r="K58" s="224" t="s">
        <v>1047</v>
      </c>
      <c r="L58" s="224" t="s">
        <v>1048</v>
      </c>
      <c r="M58" s="228" t="s">
        <v>403</v>
      </c>
      <c r="N58" s="225">
        <v>5</v>
      </c>
      <c r="O58" s="186">
        <v>5</v>
      </c>
      <c r="P58" s="186">
        <v>5</v>
      </c>
      <c r="Q58" s="186">
        <v>5</v>
      </c>
      <c r="R58" s="230">
        <v>5</v>
      </c>
      <c r="S58" s="235" t="s">
        <v>433</v>
      </c>
      <c r="T58" s="230">
        <v>5</v>
      </c>
      <c r="U58" s="228"/>
      <c r="V58" s="224" t="s">
        <v>948</v>
      </c>
      <c r="W58" s="225">
        <v>4</v>
      </c>
      <c r="X58" s="186" t="s">
        <v>85</v>
      </c>
      <c r="Y58" s="186" t="s">
        <v>85</v>
      </c>
      <c r="Z58" s="186" t="s">
        <v>85</v>
      </c>
      <c r="AA58" s="230" t="s">
        <v>85</v>
      </c>
      <c r="AB58" s="231">
        <f t="shared" si="11"/>
        <v>0.8</v>
      </c>
      <c r="AC58" s="232" t="str">
        <f t="shared" si="11"/>
        <v>-</v>
      </c>
      <c r="AD58" s="232" t="str">
        <f t="shared" si="11"/>
        <v>-</v>
      </c>
      <c r="AE58" s="232" t="str">
        <f t="shared" si="11"/>
        <v>-</v>
      </c>
      <c r="AF58" s="233" t="str">
        <f t="shared" si="11"/>
        <v>-</v>
      </c>
      <c r="AG58" s="231">
        <f t="shared" si="16"/>
        <v>0.8</v>
      </c>
      <c r="AH58" s="232" t="str">
        <f t="shared" si="16"/>
        <v>-</v>
      </c>
      <c r="AI58" s="232" t="str">
        <f t="shared" si="16"/>
        <v>-</v>
      </c>
      <c r="AJ58" s="232" t="str">
        <f t="shared" si="16"/>
        <v>-</v>
      </c>
      <c r="AK58" s="233" t="str">
        <f t="shared" si="16"/>
        <v>-</v>
      </c>
      <c r="AL58" s="222" t="s">
        <v>85</v>
      </c>
      <c r="AM58" s="224"/>
      <c r="AN58" s="224" t="s">
        <v>819</v>
      </c>
      <c r="AO58" s="224" t="s">
        <v>820</v>
      </c>
      <c r="AP58" s="235" t="s">
        <v>55</v>
      </c>
      <c r="AQ58" s="234" t="s">
        <v>85</v>
      </c>
      <c r="AR58" s="234" t="s">
        <v>85</v>
      </c>
      <c r="AS58" s="234" t="s">
        <v>85</v>
      </c>
      <c r="AT58" s="227" t="s">
        <v>85</v>
      </c>
      <c r="AU58" s="343">
        <v>1</v>
      </c>
    </row>
    <row r="59" spans="1:47" ht="40.5" hidden="1">
      <c r="A59" s="222" t="str">
        <f t="shared" si="10"/>
        <v>203-2</v>
      </c>
      <c r="B59" s="223">
        <v>203</v>
      </c>
      <c r="C59" s="224" t="s">
        <v>165</v>
      </c>
      <c r="D59" s="222">
        <v>2</v>
      </c>
      <c r="E59" s="224" t="s">
        <v>85</v>
      </c>
      <c r="F59" s="222" t="s">
        <v>85</v>
      </c>
      <c r="G59" s="369" t="s">
        <v>85</v>
      </c>
      <c r="H59" s="282" t="s">
        <v>85</v>
      </c>
      <c r="I59" s="227" t="s">
        <v>85</v>
      </c>
      <c r="J59" s="224" t="s">
        <v>85</v>
      </c>
      <c r="K59" s="224" t="s">
        <v>85</v>
      </c>
      <c r="L59" s="224" t="s">
        <v>85</v>
      </c>
      <c r="M59" s="228" t="s">
        <v>85</v>
      </c>
      <c r="N59" s="225"/>
      <c r="O59" s="186"/>
      <c r="P59" s="186"/>
      <c r="Q59" s="186"/>
      <c r="R59" s="230"/>
      <c r="S59" s="235" t="s">
        <v>85</v>
      </c>
      <c r="T59" s="230" t="s">
        <v>85</v>
      </c>
      <c r="U59" s="228"/>
      <c r="V59" s="224" t="s">
        <v>85</v>
      </c>
      <c r="W59" s="369"/>
      <c r="X59" s="370" t="s">
        <v>85</v>
      </c>
      <c r="Y59" s="370" t="s">
        <v>85</v>
      </c>
      <c r="Z59" s="370" t="s">
        <v>85</v>
      </c>
      <c r="AA59" s="371" t="s">
        <v>85</v>
      </c>
      <c r="AB59" s="231" t="str">
        <f t="shared" si="11"/>
        <v>-</v>
      </c>
      <c r="AC59" s="232" t="str">
        <f t="shared" si="12"/>
        <v>-</v>
      </c>
      <c r="AD59" s="232" t="str">
        <f t="shared" si="13"/>
        <v>-</v>
      </c>
      <c r="AE59" s="232" t="str">
        <f t="shared" si="14"/>
        <v>-</v>
      </c>
      <c r="AF59" s="233" t="str">
        <f t="shared" si="15"/>
        <v>-</v>
      </c>
      <c r="AG59" s="231" t="str">
        <f t="shared" si="16"/>
        <v>-</v>
      </c>
      <c r="AH59" s="232" t="str">
        <f t="shared" si="17"/>
        <v>-</v>
      </c>
      <c r="AI59" s="232" t="str">
        <f t="shared" si="18"/>
        <v>-</v>
      </c>
      <c r="AJ59" s="232" t="str">
        <f t="shared" si="19"/>
        <v>-</v>
      </c>
      <c r="AK59" s="233" t="str">
        <f t="shared" si="20"/>
        <v>-</v>
      </c>
      <c r="AL59" s="222" t="s">
        <v>85</v>
      </c>
      <c r="AM59" s="224" t="s">
        <v>85</v>
      </c>
      <c r="AN59" s="224" t="s">
        <v>85</v>
      </c>
      <c r="AO59" s="224" t="s">
        <v>85</v>
      </c>
      <c r="AP59" s="235" t="s">
        <v>85</v>
      </c>
      <c r="AQ59" s="234" t="s">
        <v>85</v>
      </c>
      <c r="AR59" s="234" t="s">
        <v>85</v>
      </c>
      <c r="AS59" s="234" t="s">
        <v>85</v>
      </c>
      <c r="AT59" s="227" t="s">
        <v>85</v>
      </c>
      <c r="AU59" s="343" t="s">
        <v>85</v>
      </c>
    </row>
    <row r="60" spans="1:47" ht="40.5" hidden="1">
      <c r="A60" s="222" t="str">
        <f t="shared" si="10"/>
        <v>203-3</v>
      </c>
      <c r="B60" s="223">
        <v>203</v>
      </c>
      <c r="C60" s="224" t="s">
        <v>165</v>
      </c>
      <c r="D60" s="222">
        <v>3</v>
      </c>
      <c r="E60" s="224" t="s">
        <v>85</v>
      </c>
      <c r="F60" s="222" t="s">
        <v>85</v>
      </c>
      <c r="G60" s="369" t="s">
        <v>85</v>
      </c>
      <c r="H60" s="282" t="s">
        <v>85</v>
      </c>
      <c r="I60" s="227" t="s">
        <v>85</v>
      </c>
      <c r="J60" s="224" t="s">
        <v>85</v>
      </c>
      <c r="K60" s="224" t="s">
        <v>85</v>
      </c>
      <c r="L60" s="224" t="s">
        <v>85</v>
      </c>
      <c r="M60" s="228" t="s">
        <v>85</v>
      </c>
      <c r="N60" s="225"/>
      <c r="O60" s="186"/>
      <c r="P60" s="186"/>
      <c r="Q60" s="186"/>
      <c r="R60" s="230"/>
      <c r="S60" s="235" t="s">
        <v>85</v>
      </c>
      <c r="T60" s="230" t="s">
        <v>85</v>
      </c>
      <c r="U60" s="228"/>
      <c r="V60" s="224" t="s">
        <v>85</v>
      </c>
      <c r="W60" s="369"/>
      <c r="X60" s="370" t="s">
        <v>85</v>
      </c>
      <c r="Y60" s="370" t="s">
        <v>85</v>
      </c>
      <c r="Z60" s="370" t="s">
        <v>85</v>
      </c>
      <c r="AA60" s="371" t="s">
        <v>85</v>
      </c>
      <c r="AB60" s="231" t="str">
        <f t="shared" si="11"/>
        <v>-</v>
      </c>
      <c r="AC60" s="232" t="str">
        <f t="shared" si="12"/>
        <v>-</v>
      </c>
      <c r="AD60" s="232" t="str">
        <f t="shared" si="13"/>
        <v>-</v>
      </c>
      <c r="AE60" s="232" t="str">
        <f t="shared" si="14"/>
        <v>-</v>
      </c>
      <c r="AF60" s="233" t="str">
        <f t="shared" si="15"/>
        <v>-</v>
      </c>
      <c r="AG60" s="231" t="str">
        <f t="shared" si="16"/>
        <v>-</v>
      </c>
      <c r="AH60" s="232" t="str">
        <f t="shared" si="17"/>
        <v>-</v>
      </c>
      <c r="AI60" s="232" t="str">
        <f t="shared" si="18"/>
        <v>-</v>
      </c>
      <c r="AJ60" s="232" t="str">
        <f t="shared" si="19"/>
        <v>-</v>
      </c>
      <c r="AK60" s="233" t="str">
        <f t="shared" si="20"/>
        <v>-</v>
      </c>
      <c r="AL60" s="222" t="s">
        <v>85</v>
      </c>
      <c r="AM60" s="224" t="s">
        <v>85</v>
      </c>
      <c r="AN60" s="224" t="s">
        <v>85</v>
      </c>
      <c r="AO60" s="224" t="s">
        <v>85</v>
      </c>
      <c r="AP60" s="235" t="s">
        <v>85</v>
      </c>
      <c r="AQ60" s="234" t="s">
        <v>85</v>
      </c>
      <c r="AR60" s="234" t="s">
        <v>85</v>
      </c>
      <c r="AS60" s="234" t="s">
        <v>85</v>
      </c>
      <c r="AT60" s="227" t="s">
        <v>85</v>
      </c>
      <c r="AU60" s="343" t="s">
        <v>85</v>
      </c>
    </row>
    <row r="61" spans="1:47" ht="40.5" hidden="1">
      <c r="A61" s="222" t="str">
        <f t="shared" si="10"/>
        <v>203-4</v>
      </c>
      <c r="B61" s="223">
        <v>203</v>
      </c>
      <c r="C61" s="224" t="s">
        <v>165</v>
      </c>
      <c r="D61" s="222">
        <v>4</v>
      </c>
      <c r="E61" s="224" t="s">
        <v>85</v>
      </c>
      <c r="F61" s="222" t="s">
        <v>85</v>
      </c>
      <c r="G61" s="369" t="s">
        <v>85</v>
      </c>
      <c r="H61" s="282" t="s">
        <v>85</v>
      </c>
      <c r="I61" s="227" t="s">
        <v>85</v>
      </c>
      <c r="J61" s="224" t="s">
        <v>85</v>
      </c>
      <c r="K61" s="224" t="s">
        <v>85</v>
      </c>
      <c r="L61" s="224" t="s">
        <v>85</v>
      </c>
      <c r="M61" s="228" t="s">
        <v>85</v>
      </c>
      <c r="N61" s="225"/>
      <c r="O61" s="186"/>
      <c r="P61" s="186"/>
      <c r="Q61" s="186"/>
      <c r="R61" s="230"/>
      <c r="S61" s="235" t="s">
        <v>85</v>
      </c>
      <c r="T61" s="230" t="s">
        <v>85</v>
      </c>
      <c r="U61" s="228"/>
      <c r="V61" s="224" t="s">
        <v>85</v>
      </c>
      <c r="W61" s="369"/>
      <c r="X61" s="370" t="s">
        <v>85</v>
      </c>
      <c r="Y61" s="370" t="s">
        <v>85</v>
      </c>
      <c r="Z61" s="370" t="s">
        <v>85</v>
      </c>
      <c r="AA61" s="371" t="s">
        <v>85</v>
      </c>
      <c r="AB61" s="231" t="str">
        <f t="shared" si="11"/>
        <v>-</v>
      </c>
      <c r="AC61" s="232" t="str">
        <f t="shared" si="12"/>
        <v>-</v>
      </c>
      <c r="AD61" s="232" t="str">
        <f t="shared" si="13"/>
        <v>-</v>
      </c>
      <c r="AE61" s="232" t="str">
        <f t="shared" si="14"/>
        <v>-</v>
      </c>
      <c r="AF61" s="233" t="str">
        <f t="shared" si="15"/>
        <v>-</v>
      </c>
      <c r="AG61" s="231" t="str">
        <f t="shared" si="16"/>
        <v>-</v>
      </c>
      <c r="AH61" s="232" t="str">
        <f t="shared" si="17"/>
        <v>-</v>
      </c>
      <c r="AI61" s="232" t="str">
        <f t="shared" si="18"/>
        <v>-</v>
      </c>
      <c r="AJ61" s="232" t="str">
        <f t="shared" si="19"/>
        <v>-</v>
      </c>
      <c r="AK61" s="233" t="str">
        <f t="shared" si="20"/>
        <v>-</v>
      </c>
      <c r="AL61" s="222" t="s">
        <v>85</v>
      </c>
      <c r="AM61" s="224" t="s">
        <v>85</v>
      </c>
      <c r="AN61" s="224" t="s">
        <v>85</v>
      </c>
      <c r="AO61" s="224" t="s">
        <v>85</v>
      </c>
      <c r="AP61" s="235" t="s">
        <v>85</v>
      </c>
      <c r="AQ61" s="234" t="s">
        <v>85</v>
      </c>
      <c r="AR61" s="234" t="s">
        <v>85</v>
      </c>
      <c r="AS61" s="234" t="s">
        <v>85</v>
      </c>
      <c r="AT61" s="227" t="s">
        <v>85</v>
      </c>
      <c r="AU61" s="343" t="s">
        <v>85</v>
      </c>
    </row>
    <row r="62" spans="1:47" ht="40.5" hidden="1">
      <c r="A62" s="222" t="str">
        <f t="shared" si="10"/>
        <v>203-5</v>
      </c>
      <c r="B62" s="223">
        <v>203</v>
      </c>
      <c r="C62" s="224" t="s">
        <v>165</v>
      </c>
      <c r="D62" s="222">
        <v>5</v>
      </c>
      <c r="E62" s="224" t="s">
        <v>85</v>
      </c>
      <c r="F62" s="222" t="s">
        <v>85</v>
      </c>
      <c r="G62" s="369" t="s">
        <v>85</v>
      </c>
      <c r="H62" s="282" t="s">
        <v>85</v>
      </c>
      <c r="I62" s="227" t="s">
        <v>85</v>
      </c>
      <c r="J62" s="224" t="s">
        <v>85</v>
      </c>
      <c r="K62" s="224" t="s">
        <v>85</v>
      </c>
      <c r="L62" s="224" t="s">
        <v>85</v>
      </c>
      <c r="M62" s="228" t="s">
        <v>85</v>
      </c>
      <c r="N62" s="225"/>
      <c r="O62" s="186"/>
      <c r="P62" s="186"/>
      <c r="Q62" s="186"/>
      <c r="R62" s="230"/>
      <c r="S62" s="235" t="s">
        <v>85</v>
      </c>
      <c r="T62" s="230" t="s">
        <v>85</v>
      </c>
      <c r="U62" s="228"/>
      <c r="V62" s="224" t="s">
        <v>85</v>
      </c>
      <c r="W62" s="369"/>
      <c r="X62" s="370" t="s">
        <v>85</v>
      </c>
      <c r="Y62" s="370" t="s">
        <v>85</v>
      </c>
      <c r="Z62" s="370" t="s">
        <v>85</v>
      </c>
      <c r="AA62" s="371" t="s">
        <v>85</v>
      </c>
      <c r="AB62" s="231" t="str">
        <f t="shared" si="11"/>
        <v>-</v>
      </c>
      <c r="AC62" s="232" t="str">
        <f t="shared" si="12"/>
        <v>-</v>
      </c>
      <c r="AD62" s="232" t="str">
        <f t="shared" si="13"/>
        <v>-</v>
      </c>
      <c r="AE62" s="232" t="str">
        <f t="shared" si="14"/>
        <v>-</v>
      </c>
      <c r="AF62" s="233" t="str">
        <f t="shared" si="15"/>
        <v>-</v>
      </c>
      <c r="AG62" s="231" t="str">
        <f t="shared" si="16"/>
        <v>-</v>
      </c>
      <c r="AH62" s="232" t="str">
        <f t="shared" si="17"/>
        <v>-</v>
      </c>
      <c r="AI62" s="232" t="str">
        <f t="shared" si="18"/>
        <v>-</v>
      </c>
      <c r="AJ62" s="232" t="str">
        <f t="shared" si="19"/>
        <v>-</v>
      </c>
      <c r="AK62" s="233" t="str">
        <f t="shared" si="20"/>
        <v>-</v>
      </c>
      <c r="AL62" s="222" t="s">
        <v>85</v>
      </c>
      <c r="AM62" s="224" t="s">
        <v>85</v>
      </c>
      <c r="AN62" s="224" t="s">
        <v>85</v>
      </c>
      <c r="AO62" s="224" t="s">
        <v>85</v>
      </c>
      <c r="AP62" s="235" t="s">
        <v>85</v>
      </c>
      <c r="AQ62" s="234" t="s">
        <v>85</v>
      </c>
      <c r="AR62" s="234" t="s">
        <v>85</v>
      </c>
      <c r="AS62" s="234" t="s">
        <v>85</v>
      </c>
      <c r="AT62" s="227" t="s">
        <v>85</v>
      </c>
      <c r="AU62" s="343" t="s">
        <v>85</v>
      </c>
    </row>
    <row r="63" spans="1:47" ht="40.5" hidden="1">
      <c r="A63" s="222" t="str">
        <f t="shared" si="10"/>
        <v>203-6</v>
      </c>
      <c r="B63" s="223">
        <v>203</v>
      </c>
      <c r="C63" s="224" t="s">
        <v>165</v>
      </c>
      <c r="D63" s="222">
        <v>6</v>
      </c>
      <c r="E63" s="224" t="s">
        <v>85</v>
      </c>
      <c r="F63" s="222" t="s">
        <v>85</v>
      </c>
      <c r="G63" s="369" t="s">
        <v>85</v>
      </c>
      <c r="H63" s="282" t="s">
        <v>85</v>
      </c>
      <c r="I63" s="227" t="s">
        <v>85</v>
      </c>
      <c r="J63" s="224" t="s">
        <v>85</v>
      </c>
      <c r="K63" s="224" t="s">
        <v>85</v>
      </c>
      <c r="L63" s="224" t="s">
        <v>85</v>
      </c>
      <c r="M63" s="228" t="s">
        <v>85</v>
      </c>
      <c r="N63" s="225"/>
      <c r="O63" s="186"/>
      <c r="P63" s="186"/>
      <c r="Q63" s="186"/>
      <c r="R63" s="230"/>
      <c r="S63" s="235" t="s">
        <v>85</v>
      </c>
      <c r="T63" s="230" t="s">
        <v>85</v>
      </c>
      <c r="U63" s="228"/>
      <c r="V63" s="224" t="s">
        <v>85</v>
      </c>
      <c r="W63" s="369"/>
      <c r="X63" s="370" t="s">
        <v>85</v>
      </c>
      <c r="Y63" s="370" t="s">
        <v>85</v>
      </c>
      <c r="Z63" s="370" t="s">
        <v>85</v>
      </c>
      <c r="AA63" s="371" t="s">
        <v>85</v>
      </c>
      <c r="AB63" s="231" t="str">
        <f t="shared" si="11"/>
        <v>-</v>
      </c>
      <c r="AC63" s="232" t="str">
        <f t="shared" si="12"/>
        <v>-</v>
      </c>
      <c r="AD63" s="232" t="str">
        <f t="shared" si="13"/>
        <v>-</v>
      </c>
      <c r="AE63" s="232" t="str">
        <f t="shared" si="14"/>
        <v>-</v>
      </c>
      <c r="AF63" s="233" t="str">
        <f t="shared" si="15"/>
        <v>-</v>
      </c>
      <c r="AG63" s="231" t="str">
        <f t="shared" si="16"/>
        <v>-</v>
      </c>
      <c r="AH63" s="232" t="str">
        <f t="shared" si="17"/>
        <v>-</v>
      </c>
      <c r="AI63" s="232" t="str">
        <f t="shared" si="18"/>
        <v>-</v>
      </c>
      <c r="AJ63" s="232" t="str">
        <f t="shared" si="19"/>
        <v>-</v>
      </c>
      <c r="AK63" s="233" t="str">
        <f t="shared" si="20"/>
        <v>-</v>
      </c>
      <c r="AL63" s="222" t="s">
        <v>85</v>
      </c>
      <c r="AM63" s="224" t="s">
        <v>85</v>
      </c>
      <c r="AN63" s="224" t="s">
        <v>85</v>
      </c>
      <c r="AO63" s="224" t="s">
        <v>85</v>
      </c>
      <c r="AP63" s="235" t="s">
        <v>85</v>
      </c>
      <c r="AQ63" s="234" t="s">
        <v>85</v>
      </c>
      <c r="AR63" s="234" t="s">
        <v>85</v>
      </c>
      <c r="AS63" s="234" t="s">
        <v>85</v>
      </c>
      <c r="AT63" s="227" t="s">
        <v>85</v>
      </c>
      <c r="AU63" s="343" t="s">
        <v>85</v>
      </c>
    </row>
    <row r="64" spans="1:47" ht="40.5" hidden="1">
      <c r="A64" s="222" t="str">
        <f t="shared" si="10"/>
        <v>203-7</v>
      </c>
      <c r="B64" s="223">
        <v>203</v>
      </c>
      <c r="C64" s="224" t="s">
        <v>165</v>
      </c>
      <c r="D64" s="222">
        <v>7</v>
      </c>
      <c r="E64" s="224" t="s">
        <v>85</v>
      </c>
      <c r="F64" s="222" t="s">
        <v>85</v>
      </c>
      <c r="G64" s="369" t="s">
        <v>85</v>
      </c>
      <c r="H64" s="282" t="s">
        <v>85</v>
      </c>
      <c r="I64" s="227" t="s">
        <v>85</v>
      </c>
      <c r="J64" s="224" t="s">
        <v>85</v>
      </c>
      <c r="K64" s="224" t="s">
        <v>85</v>
      </c>
      <c r="L64" s="224" t="s">
        <v>85</v>
      </c>
      <c r="M64" s="228" t="s">
        <v>85</v>
      </c>
      <c r="N64" s="225"/>
      <c r="O64" s="186"/>
      <c r="P64" s="186"/>
      <c r="Q64" s="186"/>
      <c r="R64" s="230"/>
      <c r="S64" s="235" t="s">
        <v>85</v>
      </c>
      <c r="T64" s="230" t="s">
        <v>85</v>
      </c>
      <c r="U64" s="228"/>
      <c r="V64" s="224" t="s">
        <v>85</v>
      </c>
      <c r="W64" s="369"/>
      <c r="X64" s="370" t="s">
        <v>85</v>
      </c>
      <c r="Y64" s="370" t="s">
        <v>85</v>
      </c>
      <c r="Z64" s="370" t="s">
        <v>85</v>
      </c>
      <c r="AA64" s="371" t="s">
        <v>85</v>
      </c>
      <c r="AB64" s="231" t="str">
        <f t="shared" si="11"/>
        <v>-</v>
      </c>
      <c r="AC64" s="232" t="str">
        <f t="shared" si="12"/>
        <v>-</v>
      </c>
      <c r="AD64" s="232" t="str">
        <f t="shared" si="13"/>
        <v>-</v>
      </c>
      <c r="AE64" s="232" t="str">
        <f t="shared" si="14"/>
        <v>-</v>
      </c>
      <c r="AF64" s="233" t="str">
        <f t="shared" si="15"/>
        <v>-</v>
      </c>
      <c r="AG64" s="231" t="str">
        <f t="shared" si="16"/>
        <v>-</v>
      </c>
      <c r="AH64" s="232" t="str">
        <f t="shared" si="17"/>
        <v>-</v>
      </c>
      <c r="AI64" s="232" t="str">
        <f t="shared" si="18"/>
        <v>-</v>
      </c>
      <c r="AJ64" s="232" t="str">
        <f t="shared" si="19"/>
        <v>-</v>
      </c>
      <c r="AK64" s="233" t="str">
        <f t="shared" si="20"/>
        <v>-</v>
      </c>
      <c r="AL64" s="222" t="s">
        <v>85</v>
      </c>
      <c r="AM64" s="224" t="s">
        <v>85</v>
      </c>
      <c r="AN64" s="224" t="s">
        <v>85</v>
      </c>
      <c r="AO64" s="224" t="s">
        <v>85</v>
      </c>
      <c r="AP64" s="235" t="s">
        <v>85</v>
      </c>
      <c r="AQ64" s="234" t="s">
        <v>85</v>
      </c>
      <c r="AR64" s="234" t="s">
        <v>85</v>
      </c>
      <c r="AS64" s="234" t="s">
        <v>85</v>
      </c>
      <c r="AT64" s="227" t="s">
        <v>85</v>
      </c>
      <c r="AU64" s="343" t="s">
        <v>85</v>
      </c>
    </row>
    <row r="65" spans="1:47" ht="40.5" hidden="1">
      <c r="A65" s="222" t="str">
        <f t="shared" si="10"/>
        <v>203-8</v>
      </c>
      <c r="B65" s="223">
        <v>203</v>
      </c>
      <c r="C65" s="224" t="s">
        <v>165</v>
      </c>
      <c r="D65" s="222">
        <v>8</v>
      </c>
      <c r="E65" s="224" t="s">
        <v>85</v>
      </c>
      <c r="F65" s="222" t="s">
        <v>85</v>
      </c>
      <c r="G65" s="369" t="s">
        <v>85</v>
      </c>
      <c r="H65" s="282" t="s">
        <v>85</v>
      </c>
      <c r="I65" s="227" t="s">
        <v>85</v>
      </c>
      <c r="J65" s="224" t="s">
        <v>85</v>
      </c>
      <c r="K65" s="224" t="s">
        <v>85</v>
      </c>
      <c r="L65" s="224" t="s">
        <v>85</v>
      </c>
      <c r="M65" s="228" t="s">
        <v>85</v>
      </c>
      <c r="N65" s="225"/>
      <c r="O65" s="186"/>
      <c r="P65" s="186"/>
      <c r="Q65" s="186"/>
      <c r="R65" s="230"/>
      <c r="S65" s="235" t="s">
        <v>85</v>
      </c>
      <c r="T65" s="230" t="s">
        <v>85</v>
      </c>
      <c r="U65" s="228"/>
      <c r="V65" s="224" t="s">
        <v>85</v>
      </c>
      <c r="W65" s="369"/>
      <c r="X65" s="370" t="s">
        <v>85</v>
      </c>
      <c r="Y65" s="370" t="s">
        <v>85</v>
      </c>
      <c r="Z65" s="370" t="s">
        <v>85</v>
      </c>
      <c r="AA65" s="371" t="s">
        <v>85</v>
      </c>
      <c r="AB65" s="231" t="str">
        <f t="shared" si="11"/>
        <v>-</v>
      </c>
      <c r="AC65" s="232" t="str">
        <f t="shared" si="12"/>
        <v>-</v>
      </c>
      <c r="AD65" s="232" t="str">
        <f t="shared" si="13"/>
        <v>-</v>
      </c>
      <c r="AE65" s="232" t="str">
        <f t="shared" si="14"/>
        <v>-</v>
      </c>
      <c r="AF65" s="233" t="str">
        <f t="shared" si="15"/>
        <v>-</v>
      </c>
      <c r="AG65" s="231" t="str">
        <f t="shared" si="16"/>
        <v>-</v>
      </c>
      <c r="AH65" s="232" t="str">
        <f t="shared" si="17"/>
        <v>-</v>
      </c>
      <c r="AI65" s="232" t="str">
        <f t="shared" si="18"/>
        <v>-</v>
      </c>
      <c r="AJ65" s="232" t="str">
        <f t="shared" si="19"/>
        <v>-</v>
      </c>
      <c r="AK65" s="233" t="str">
        <f t="shared" si="20"/>
        <v>-</v>
      </c>
      <c r="AL65" s="222" t="s">
        <v>85</v>
      </c>
      <c r="AM65" s="224" t="s">
        <v>85</v>
      </c>
      <c r="AN65" s="224" t="s">
        <v>85</v>
      </c>
      <c r="AO65" s="224" t="s">
        <v>85</v>
      </c>
      <c r="AP65" s="235" t="s">
        <v>85</v>
      </c>
      <c r="AQ65" s="234" t="s">
        <v>85</v>
      </c>
      <c r="AR65" s="234" t="s">
        <v>85</v>
      </c>
      <c r="AS65" s="234" t="s">
        <v>85</v>
      </c>
      <c r="AT65" s="227" t="s">
        <v>85</v>
      </c>
      <c r="AU65" s="343" t="s">
        <v>85</v>
      </c>
    </row>
    <row r="66" spans="1:47" ht="40.5" hidden="1">
      <c r="A66" s="222" t="str">
        <f t="shared" si="10"/>
        <v>203-9</v>
      </c>
      <c r="B66" s="223">
        <v>203</v>
      </c>
      <c r="C66" s="224" t="s">
        <v>165</v>
      </c>
      <c r="D66" s="222">
        <v>9</v>
      </c>
      <c r="E66" s="224" t="s">
        <v>85</v>
      </c>
      <c r="F66" s="222" t="s">
        <v>85</v>
      </c>
      <c r="G66" s="369" t="s">
        <v>85</v>
      </c>
      <c r="H66" s="282" t="s">
        <v>85</v>
      </c>
      <c r="I66" s="227" t="s">
        <v>85</v>
      </c>
      <c r="J66" s="224" t="s">
        <v>85</v>
      </c>
      <c r="K66" s="224" t="s">
        <v>85</v>
      </c>
      <c r="L66" s="224" t="s">
        <v>85</v>
      </c>
      <c r="M66" s="228" t="s">
        <v>85</v>
      </c>
      <c r="N66" s="225"/>
      <c r="O66" s="186"/>
      <c r="P66" s="186"/>
      <c r="Q66" s="186"/>
      <c r="R66" s="230"/>
      <c r="S66" s="235" t="s">
        <v>85</v>
      </c>
      <c r="T66" s="230" t="s">
        <v>85</v>
      </c>
      <c r="U66" s="228"/>
      <c r="V66" s="224" t="s">
        <v>85</v>
      </c>
      <c r="W66" s="369"/>
      <c r="X66" s="370" t="s">
        <v>85</v>
      </c>
      <c r="Y66" s="370" t="s">
        <v>85</v>
      </c>
      <c r="Z66" s="370" t="s">
        <v>85</v>
      </c>
      <c r="AA66" s="371" t="s">
        <v>85</v>
      </c>
      <c r="AB66" s="231" t="str">
        <f t="shared" si="11"/>
        <v>-</v>
      </c>
      <c r="AC66" s="232" t="str">
        <f t="shared" si="12"/>
        <v>-</v>
      </c>
      <c r="AD66" s="232" t="str">
        <f t="shared" si="13"/>
        <v>-</v>
      </c>
      <c r="AE66" s="232" t="str">
        <f t="shared" si="14"/>
        <v>-</v>
      </c>
      <c r="AF66" s="233" t="str">
        <f t="shared" si="15"/>
        <v>-</v>
      </c>
      <c r="AG66" s="231" t="str">
        <f t="shared" si="16"/>
        <v>-</v>
      </c>
      <c r="AH66" s="232" t="str">
        <f t="shared" si="17"/>
        <v>-</v>
      </c>
      <c r="AI66" s="232" t="str">
        <f t="shared" si="18"/>
        <v>-</v>
      </c>
      <c r="AJ66" s="232" t="str">
        <f t="shared" si="19"/>
        <v>-</v>
      </c>
      <c r="AK66" s="233" t="str">
        <f t="shared" si="20"/>
        <v>-</v>
      </c>
      <c r="AL66" s="222" t="s">
        <v>85</v>
      </c>
      <c r="AM66" s="224" t="s">
        <v>85</v>
      </c>
      <c r="AN66" s="224" t="s">
        <v>85</v>
      </c>
      <c r="AO66" s="224" t="s">
        <v>85</v>
      </c>
      <c r="AP66" s="235" t="s">
        <v>85</v>
      </c>
      <c r="AQ66" s="234" t="s">
        <v>85</v>
      </c>
      <c r="AR66" s="234" t="s">
        <v>85</v>
      </c>
      <c r="AS66" s="234" t="s">
        <v>85</v>
      </c>
      <c r="AT66" s="227" t="s">
        <v>85</v>
      </c>
      <c r="AU66" s="343" t="s">
        <v>85</v>
      </c>
    </row>
    <row r="67" spans="1:47" ht="226.5" customHeight="1">
      <c r="A67" s="222" t="str">
        <f t="shared" si="10"/>
        <v>204-1</v>
      </c>
      <c r="B67" s="223">
        <v>204</v>
      </c>
      <c r="C67" s="224" t="s">
        <v>166</v>
      </c>
      <c r="D67" s="222">
        <v>1</v>
      </c>
      <c r="E67" s="224" t="s">
        <v>424</v>
      </c>
      <c r="F67" s="222" t="s">
        <v>393</v>
      </c>
      <c r="G67" s="225" t="s">
        <v>412</v>
      </c>
      <c r="H67" s="282" t="s">
        <v>1045</v>
      </c>
      <c r="I67" s="227" t="s">
        <v>422</v>
      </c>
      <c r="J67" s="224" t="s">
        <v>425</v>
      </c>
      <c r="K67" s="224" t="s">
        <v>426</v>
      </c>
      <c r="L67" s="224" t="s">
        <v>1049</v>
      </c>
      <c r="M67" s="228" t="s">
        <v>403</v>
      </c>
      <c r="N67" s="225">
        <v>65</v>
      </c>
      <c r="O67" s="186">
        <v>66</v>
      </c>
      <c r="P67" s="186">
        <v>67</v>
      </c>
      <c r="Q67" s="186">
        <v>68</v>
      </c>
      <c r="R67" s="230">
        <v>69</v>
      </c>
      <c r="S67" s="235" t="s">
        <v>40</v>
      </c>
      <c r="T67" s="230">
        <v>70</v>
      </c>
      <c r="U67" s="228"/>
      <c r="V67" s="224" t="s">
        <v>1640</v>
      </c>
      <c r="W67" s="225">
        <v>63.2</v>
      </c>
      <c r="X67" s="186" t="s">
        <v>85</v>
      </c>
      <c r="Y67" s="186" t="s">
        <v>85</v>
      </c>
      <c r="Z67" s="186" t="s">
        <v>85</v>
      </c>
      <c r="AA67" s="230" t="s">
        <v>85</v>
      </c>
      <c r="AB67" s="231">
        <f t="shared" si="11"/>
        <v>0.97230769230769232</v>
      </c>
      <c r="AC67" s="232" t="str">
        <f t="shared" si="11"/>
        <v>-</v>
      </c>
      <c r="AD67" s="232" t="str">
        <f t="shared" si="11"/>
        <v>-</v>
      </c>
      <c r="AE67" s="232" t="str">
        <f t="shared" si="11"/>
        <v>-</v>
      </c>
      <c r="AF67" s="233" t="str">
        <f t="shared" si="11"/>
        <v>-</v>
      </c>
      <c r="AG67" s="231">
        <f t="shared" si="16"/>
        <v>0.90285714285714291</v>
      </c>
      <c r="AH67" s="232" t="str">
        <f t="shared" si="16"/>
        <v>-</v>
      </c>
      <c r="AI67" s="232" t="str">
        <f t="shared" si="16"/>
        <v>-</v>
      </c>
      <c r="AJ67" s="232" t="str">
        <f t="shared" si="16"/>
        <v>-</v>
      </c>
      <c r="AK67" s="233" t="str">
        <f t="shared" si="16"/>
        <v>-</v>
      </c>
      <c r="AL67" s="222" t="s">
        <v>85</v>
      </c>
      <c r="AM67" s="224" t="s">
        <v>85</v>
      </c>
      <c r="AN67" s="224" t="s">
        <v>759</v>
      </c>
      <c r="AO67" s="224" t="s">
        <v>738</v>
      </c>
      <c r="AP67" s="235" t="s">
        <v>55</v>
      </c>
      <c r="AQ67" s="234" t="s">
        <v>85</v>
      </c>
      <c r="AR67" s="234" t="s">
        <v>85</v>
      </c>
      <c r="AS67" s="234" t="s">
        <v>85</v>
      </c>
      <c r="AT67" s="227" t="s">
        <v>85</v>
      </c>
      <c r="AU67" s="343">
        <v>1</v>
      </c>
    </row>
    <row r="68" spans="1:47" ht="27" hidden="1">
      <c r="A68" s="222" t="str">
        <f t="shared" si="10"/>
        <v>204-2</v>
      </c>
      <c r="B68" s="223">
        <v>204</v>
      </c>
      <c r="C68" s="224" t="s">
        <v>166</v>
      </c>
      <c r="D68" s="222">
        <v>2</v>
      </c>
      <c r="E68" s="224" t="s">
        <v>85</v>
      </c>
      <c r="F68" s="222" t="s">
        <v>85</v>
      </c>
      <c r="G68" s="369" t="s">
        <v>85</v>
      </c>
      <c r="H68" s="282" t="s">
        <v>85</v>
      </c>
      <c r="I68" s="227" t="s">
        <v>85</v>
      </c>
      <c r="J68" s="224" t="s">
        <v>85</v>
      </c>
      <c r="K68" s="224" t="s">
        <v>85</v>
      </c>
      <c r="L68" s="224" t="s">
        <v>85</v>
      </c>
      <c r="M68" s="228" t="s">
        <v>85</v>
      </c>
      <c r="N68" s="225"/>
      <c r="O68" s="186"/>
      <c r="P68" s="186"/>
      <c r="Q68" s="186"/>
      <c r="R68" s="230"/>
      <c r="S68" s="235" t="s">
        <v>85</v>
      </c>
      <c r="T68" s="230" t="s">
        <v>85</v>
      </c>
      <c r="U68" s="228"/>
      <c r="V68" s="224" t="s">
        <v>85</v>
      </c>
      <c r="W68" s="369"/>
      <c r="X68" s="370" t="s">
        <v>85</v>
      </c>
      <c r="Y68" s="370" t="s">
        <v>85</v>
      </c>
      <c r="Z68" s="370" t="s">
        <v>85</v>
      </c>
      <c r="AA68" s="371" t="s">
        <v>85</v>
      </c>
      <c r="AB68" s="231" t="str">
        <f t="shared" si="11"/>
        <v>-</v>
      </c>
      <c r="AC68" s="232" t="str">
        <f t="shared" si="12"/>
        <v>-</v>
      </c>
      <c r="AD68" s="232" t="str">
        <f t="shared" si="13"/>
        <v>-</v>
      </c>
      <c r="AE68" s="232" t="str">
        <f t="shared" si="14"/>
        <v>-</v>
      </c>
      <c r="AF68" s="233" t="str">
        <f t="shared" si="15"/>
        <v>-</v>
      </c>
      <c r="AG68" s="231" t="str">
        <f t="shared" si="16"/>
        <v>-</v>
      </c>
      <c r="AH68" s="232" t="str">
        <f t="shared" si="17"/>
        <v>-</v>
      </c>
      <c r="AI68" s="232" t="str">
        <f t="shared" si="18"/>
        <v>-</v>
      </c>
      <c r="AJ68" s="232" t="str">
        <f t="shared" si="19"/>
        <v>-</v>
      </c>
      <c r="AK68" s="233" t="str">
        <f t="shared" si="20"/>
        <v>-</v>
      </c>
      <c r="AL68" s="222" t="s">
        <v>85</v>
      </c>
      <c r="AM68" s="224" t="s">
        <v>85</v>
      </c>
      <c r="AN68" s="224" t="s">
        <v>85</v>
      </c>
      <c r="AO68" s="224" t="s">
        <v>85</v>
      </c>
      <c r="AP68" s="235" t="s">
        <v>85</v>
      </c>
      <c r="AQ68" s="234" t="s">
        <v>85</v>
      </c>
      <c r="AR68" s="234" t="s">
        <v>85</v>
      </c>
      <c r="AS68" s="234" t="s">
        <v>85</v>
      </c>
      <c r="AT68" s="227" t="s">
        <v>85</v>
      </c>
      <c r="AU68" s="343" t="s">
        <v>85</v>
      </c>
    </row>
    <row r="69" spans="1:47" ht="27" hidden="1">
      <c r="A69" s="222" t="str">
        <f t="shared" si="10"/>
        <v>204-3</v>
      </c>
      <c r="B69" s="223">
        <v>204</v>
      </c>
      <c r="C69" s="224" t="s">
        <v>166</v>
      </c>
      <c r="D69" s="222">
        <v>3</v>
      </c>
      <c r="E69" s="224" t="s">
        <v>85</v>
      </c>
      <c r="F69" s="222" t="s">
        <v>85</v>
      </c>
      <c r="G69" s="369" t="s">
        <v>85</v>
      </c>
      <c r="H69" s="282" t="s">
        <v>85</v>
      </c>
      <c r="I69" s="227" t="s">
        <v>85</v>
      </c>
      <c r="J69" s="224" t="s">
        <v>85</v>
      </c>
      <c r="K69" s="224" t="s">
        <v>85</v>
      </c>
      <c r="L69" s="224" t="s">
        <v>85</v>
      </c>
      <c r="M69" s="228" t="s">
        <v>85</v>
      </c>
      <c r="N69" s="225"/>
      <c r="O69" s="186"/>
      <c r="P69" s="186"/>
      <c r="Q69" s="186"/>
      <c r="R69" s="230"/>
      <c r="S69" s="235" t="s">
        <v>85</v>
      </c>
      <c r="T69" s="230" t="s">
        <v>85</v>
      </c>
      <c r="U69" s="228"/>
      <c r="V69" s="224" t="s">
        <v>85</v>
      </c>
      <c r="W69" s="369"/>
      <c r="X69" s="370" t="s">
        <v>85</v>
      </c>
      <c r="Y69" s="370" t="s">
        <v>85</v>
      </c>
      <c r="Z69" s="370" t="s">
        <v>85</v>
      </c>
      <c r="AA69" s="371" t="s">
        <v>85</v>
      </c>
      <c r="AB69" s="231" t="str">
        <f t="shared" ref="AB69:AF132" si="21">IFERROR(IF($E69="-","-",W69/N69),"-")</f>
        <v>-</v>
      </c>
      <c r="AC69" s="232" t="str">
        <f t="shared" ref="AC69:AF132" si="22">IFERROR(IF($E69="-","-",X69/O69),"-")</f>
        <v>-</v>
      </c>
      <c r="AD69" s="232" t="str">
        <f t="shared" ref="AD69:AD132" si="23">IFERROR(IF($E69="-","-",Y69/P69),"-")</f>
        <v>-</v>
      </c>
      <c r="AE69" s="232" t="str">
        <f t="shared" ref="AE69:AE132" si="24">IFERROR(IF($E69="-","-",Z69/Q69),"-")</f>
        <v>-</v>
      </c>
      <c r="AF69" s="233" t="str">
        <f t="shared" ref="AF69:AF132" si="25">IFERROR(IF($E69="-","-",AA69/R69),"-")</f>
        <v>-</v>
      </c>
      <c r="AG69" s="231" t="str">
        <f t="shared" ref="AG69:AK132" si="26">IFERROR(IF($E69="-","-",IF($T69="-","-",W69/$T69)),"-")</f>
        <v>-</v>
      </c>
      <c r="AH69" s="232" t="str">
        <f t="shared" ref="AH69:AH132" si="27">IFERROR(IF($E69="-","-",IF($T69="-","-",X69/$T69)),"-")</f>
        <v>-</v>
      </c>
      <c r="AI69" s="232" t="str">
        <f t="shared" ref="AI69:AI132" si="28">IFERROR(IF($E69="-","-",IF($T69="-","-",Y69/$T69)),"-")</f>
        <v>-</v>
      </c>
      <c r="AJ69" s="232" t="str">
        <f t="shared" ref="AJ69:AJ132" si="29">IFERROR(IF($E69="-","-",IF($T69="-","-",Z69/$T69)),"-")</f>
        <v>-</v>
      </c>
      <c r="AK69" s="233" t="str">
        <f t="shared" ref="AK69:AK132" si="30">IFERROR(IF($E69="-","-",IF($T69="-","-",AA69/$T69)),"-")</f>
        <v>-</v>
      </c>
      <c r="AL69" s="222" t="s">
        <v>85</v>
      </c>
      <c r="AM69" s="224" t="s">
        <v>85</v>
      </c>
      <c r="AN69" s="224" t="s">
        <v>85</v>
      </c>
      <c r="AO69" s="224" t="s">
        <v>85</v>
      </c>
      <c r="AP69" s="235" t="s">
        <v>85</v>
      </c>
      <c r="AQ69" s="234" t="s">
        <v>85</v>
      </c>
      <c r="AR69" s="234" t="s">
        <v>85</v>
      </c>
      <c r="AS69" s="234" t="s">
        <v>85</v>
      </c>
      <c r="AT69" s="227" t="s">
        <v>85</v>
      </c>
      <c r="AU69" s="343" t="s">
        <v>85</v>
      </c>
    </row>
    <row r="70" spans="1:47" ht="27" hidden="1">
      <c r="A70" s="222" t="str">
        <f t="shared" si="10"/>
        <v>204-4</v>
      </c>
      <c r="B70" s="223">
        <v>204</v>
      </c>
      <c r="C70" s="224" t="s">
        <v>166</v>
      </c>
      <c r="D70" s="222">
        <v>4</v>
      </c>
      <c r="E70" s="224" t="s">
        <v>85</v>
      </c>
      <c r="F70" s="222" t="s">
        <v>85</v>
      </c>
      <c r="G70" s="369" t="s">
        <v>85</v>
      </c>
      <c r="H70" s="282" t="s">
        <v>85</v>
      </c>
      <c r="I70" s="227" t="s">
        <v>85</v>
      </c>
      <c r="J70" s="224" t="s">
        <v>85</v>
      </c>
      <c r="K70" s="224" t="s">
        <v>85</v>
      </c>
      <c r="L70" s="224" t="s">
        <v>85</v>
      </c>
      <c r="M70" s="228" t="s">
        <v>85</v>
      </c>
      <c r="N70" s="225"/>
      <c r="O70" s="186"/>
      <c r="P70" s="186"/>
      <c r="Q70" s="186"/>
      <c r="R70" s="230"/>
      <c r="S70" s="235" t="s">
        <v>85</v>
      </c>
      <c r="T70" s="230" t="s">
        <v>85</v>
      </c>
      <c r="U70" s="228"/>
      <c r="V70" s="224" t="s">
        <v>85</v>
      </c>
      <c r="W70" s="369"/>
      <c r="X70" s="370" t="s">
        <v>85</v>
      </c>
      <c r="Y70" s="370" t="s">
        <v>85</v>
      </c>
      <c r="Z70" s="370" t="s">
        <v>85</v>
      </c>
      <c r="AA70" s="371" t="s">
        <v>85</v>
      </c>
      <c r="AB70" s="231" t="str">
        <f t="shared" si="21"/>
        <v>-</v>
      </c>
      <c r="AC70" s="232" t="str">
        <f t="shared" si="22"/>
        <v>-</v>
      </c>
      <c r="AD70" s="232" t="str">
        <f t="shared" si="23"/>
        <v>-</v>
      </c>
      <c r="AE70" s="232" t="str">
        <f t="shared" si="24"/>
        <v>-</v>
      </c>
      <c r="AF70" s="233" t="str">
        <f t="shared" si="25"/>
        <v>-</v>
      </c>
      <c r="AG70" s="231" t="str">
        <f t="shared" si="26"/>
        <v>-</v>
      </c>
      <c r="AH70" s="232" t="str">
        <f t="shared" si="27"/>
        <v>-</v>
      </c>
      <c r="AI70" s="232" t="str">
        <f t="shared" si="28"/>
        <v>-</v>
      </c>
      <c r="AJ70" s="232" t="str">
        <f t="shared" si="29"/>
        <v>-</v>
      </c>
      <c r="AK70" s="233" t="str">
        <f t="shared" si="30"/>
        <v>-</v>
      </c>
      <c r="AL70" s="222" t="s">
        <v>85</v>
      </c>
      <c r="AM70" s="224" t="s">
        <v>85</v>
      </c>
      <c r="AN70" s="224" t="s">
        <v>85</v>
      </c>
      <c r="AO70" s="224" t="s">
        <v>85</v>
      </c>
      <c r="AP70" s="235" t="s">
        <v>85</v>
      </c>
      <c r="AQ70" s="234" t="s">
        <v>85</v>
      </c>
      <c r="AR70" s="234" t="s">
        <v>85</v>
      </c>
      <c r="AS70" s="234" t="s">
        <v>85</v>
      </c>
      <c r="AT70" s="227" t="s">
        <v>85</v>
      </c>
      <c r="AU70" s="343" t="s">
        <v>85</v>
      </c>
    </row>
    <row r="71" spans="1:47" ht="27" hidden="1">
      <c r="A71" s="222" t="str">
        <f t="shared" si="10"/>
        <v>204-5</v>
      </c>
      <c r="B71" s="223">
        <v>204</v>
      </c>
      <c r="C71" s="224" t="s">
        <v>166</v>
      </c>
      <c r="D71" s="222">
        <v>5</v>
      </c>
      <c r="E71" s="224" t="s">
        <v>85</v>
      </c>
      <c r="F71" s="222" t="s">
        <v>85</v>
      </c>
      <c r="G71" s="369" t="s">
        <v>85</v>
      </c>
      <c r="H71" s="282" t="s">
        <v>85</v>
      </c>
      <c r="I71" s="227" t="s">
        <v>85</v>
      </c>
      <c r="J71" s="224" t="s">
        <v>85</v>
      </c>
      <c r="K71" s="224" t="s">
        <v>85</v>
      </c>
      <c r="L71" s="224" t="s">
        <v>85</v>
      </c>
      <c r="M71" s="228" t="s">
        <v>85</v>
      </c>
      <c r="N71" s="225"/>
      <c r="O71" s="186"/>
      <c r="P71" s="186"/>
      <c r="Q71" s="186"/>
      <c r="R71" s="230"/>
      <c r="S71" s="235" t="s">
        <v>85</v>
      </c>
      <c r="T71" s="230" t="s">
        <v>85</v>
      </c>
      <c r="U71" s="228"/>
      <c r="V71" s="224" t="s">
        <v>85</v>
      </c>
      <c r="W71" s="369"/>
      <c r="X71" s="370" t="s">
        <v>85</v>
      </c>
      <c r="Y71" s="370" t="s">
        <v>85</v>
      </c>
      <c r="Z71" s="370" t="s">
        <v>85</v>
      </c>
      <c r="AA71" s="371" t="s">
        <v>85</v>
      </c>
      <c r="AB71" s="231" t="str">
        <f t="shared" si="21"/>
        <v>-</v>
      </c>
      <c r="AC71" s="232" t="str">
        <f t="shared" si="22"/>
        <v>-</v>
      </c>
      <c r="AD71" s="232" t="str">
        <f t="shared" si="23"/>
        <v>-</v>
      </c>
      <c r="AE71" s="232" t="str">
        <f t="shared" si="24"/>
        <v>-</v>
      </c>
      <c r="AF71" s="233" t="str">
        <f t="shared" si="25"/>
        <v>-</v>
      </c>
      <c r="AG71" s="231" t="str">
        <f t="shared" si="26"/>
        <v>-</v>
      </c>
      <c r="AH71" s="232" t="str">
        <f t="shared" si="27"/>
        <v>-</v>
      </c>
      <c r="AI71" s="232" t="str">
        <f t="shared" si="28"/>
        <v>-</v>
      </c>
      <c r="AJ71" s="232" t="str">
        <f t="shared" si="29"/>
        <v>-</v>
      </c>
      <c r="AK71" s="233" t="str">
        <f t="shared" si="30"/>
        <v>-</v>
      </c>
      <c r="AL71" s="222" t="s">
        <v>85</v>
      </c>
      <c r="AM71" s="224" t="s">
        <v>85</v>
      </c>
      <c r="AN71" s="224" t="s">
        <v>85</v>
      </c>
      <c r="AO71" s="224" t="s">
        <v>85</v>
      </c>
      <c r="AP71" s="235" t="s">
        <v>85</v>
      </c>
      <c r="AQ71" s="234" t="s">
        <v>85</v>
      </c>
      <c r="AR71" s="234" t="s">
        <v>85</v>
      </c>
      <c r="AS71" s="234" t="s">
        <v>85</v>
      </c>
      <c r="AT71" s="227" t="s">
        <v>85</v>
      </c>
      <c r="AU71" s="343" t="s">
        <v>85</v>
      </c>
    </row>
    <row r="72" spans="1:47" ht="27" hidden="1">
      <c r="A72" s="222" t="str">
        <f t="shared" si="10"/>
        <v>204-6</v>
      </c>
      <c r="B72" s="223">
        <v>204</v>
      </c>
      <c r="C72" s="224" t="s">
        <v>166</v>
      </c>
      <c r="D72" s="222">
        <v>6</v>
      </c>
      <c r="E72" s="224" t="s">
        <v>85</v>
      </c>
      <c r="F72" s="222" t="s">
        <v>85</v>
      </c>
      <c r="G72" s="369" t="s">
        <v>85</v>
      </c>
      <c r="H72" s="282" t="s">
        <v>85</v>
      </c>
      <c r="I72" s="227" t="s">
        <v>85</v>
      </c>
      <c r="J72" s="224" t="s">
        <v>85</v>
      </c>
      <c r="K72" s="224" t="s">
        <v>85</v>
      </c>
      <c r="L72" s="224" t="s">
        <v>85</v>
      </c>
      <c r="M72" s="228" t="s">
        <v>85</v>
      </c>
      <c r="N72" s="225"/>
      <c r="O72" s="186"/>
      <c r="P72" s="186"/>
      <c r="Q72" s="186"/>
      <c r="R72" s="230"/>
      <c r="S72" s="235" t="s">
        <v>85</v>
      </c>
      <c r="T72" s="230" t="s">
        <v>85</v>
      </c>
      <c r="U72" s="228"/>
      <c r="V72" s="224" t="s">
        <v>85</v>
      </c>
      <c r="W72" s="369"/>
      <c r="X72" s="370" t="s">
        <v>85</v>
      </c>
      <c r="Y72" s="370" t="s">
        <v>85</v>
      </c>
      <c r="Z72" s="370" t="s">
        <v>85</v>
      </c>
      <c r="AA72" s="371" t="s">
        <v>85</v>
      </c>
      <c r="AB72" s="231" t="str">
        <f t="shared" si="21"/>
        <v>-</v>
      </c>
      <c r="AC72" s="232" t="str">
        <f t="shared" si="22"/>
        <v>-</v>
      </c>
      <c r="AD72" s="232" t="str">
        <f t="shared" si="23"/>
        <v>-</v>
      </c>
      <c r="AE72" s="232" t="str">
        <f t="shared" si="24"/>
        <v>-</v>
      </c>
      <c r="AF72" s="233" t="str">
        <f t="shared" si="25"/>
        <v>-</v>
      </c>
      <c r="AG72" s="231" t="str">
        <f t="shared" si="26"/>
        <v>-</v>
      </c>
      <c r="AH72" s="232" t="str">
        <f t="shared" si="27"/>
        <v>-</v>
      </c>
      <c r="AI72" s="232" t="str">
        <f t="shared" si="28"/>
        <v>-</v>
      </c>
      <c r="AJ72" s="232" t="str">
        <f t="shared" si="29"/>
        <v>-</v>
      </c>
      <c r="AK72" s="233" t="str">
        <f t="shared" si="30"/>
        <v>-</v>
      </c>
      <c r="AL72" s="222" t="s">
        <v>85</v>
      </c>
      <c r="AM72" s="224" t="s">
        <v>85</v>
      </c>
      <c r="AN72" s="224" t="s">
        <v>85</v>
      </c>
      <c r="AO72" s="224" t="s">
        <v>85</v>
      </c>
      <c r="AP72" s="235" t="s">
        <v>85</v>
      </c>
      <c r="AQ72" s="234" t="s">
        <v>85</v>
      </c>
      <c r="AR72" s="234" t="s">
        <v>85</v>
      </c>
      <c r="AS72" s="234" t="s">
        <v>85</v>
      </c>
      <c r="AT72" s="227" t="s">
        <v>85</v>
      </c>
      <c r="AU72" s="343" t="s">
        <v>85</v>
      </c>
    </row>
    <row r="73" spans="1:47" ht="27" hidden="1">
      <c r="A73" s="222" t="str">
        <f t="shared" si="10"/>
        <v>204-7</v>
      </c>
      <c r="B73" s="223">
        <v>204</v>
      </c>
      <c r="C73" s="224" t="s">
        <v>166</v>
      </c>
      <c r="D73" s="222">
        <v>7</v>
      </c>
      <c r="E73" s="224" t="s">
        <v>85</v>
      </c>
      <c r="F73" s="222" t="s">
        <v>85</v>
      </c>
      <c r="G73" s="369" t="s">
        <v>85</v>
      </c>
      <c r="H73" s="282" t="s">
        <v>85</v>
      </c>
      <c r="I73" s="227" t="s">
        <v>85</v>
      </c>
      <c r="J73" s="224" t="s">
        <v>85</v>
      </c>
      <c r="K73" s="224" t="s">
        <v>85</v>
      </c>
      <c r="L73" s="224" t="s">
        <v>85</v>
      </c>
      <c r="M73" s="228" t="s">
        <v>85</v>
      </c>
      <c r="N73" s="225"/>
      <c r="O73" s="186"/>
      <c r="P73" s="186"/>
      <c r="Q73" s="186"/>
      <c r="R73" s="230"/>
      <c r="S73" s="235" t="s">
        <v>85</v>
      </c>
      <c r="T73" s="230" t="s">
        <v>85</v>
      </c>
      <c r="U73" s="228"/>
      <c r="V73" s="224" t="s">
        <v>85</v>
      </c>
      <c r="W73" s="369"/>
      <c r="X73" s="370" t="s">
        <v>85</v>
      </c>
      <c r="Y73" s="370" t="s">
        <v>85</v>
      </c>
      <c r="Z73" s="370" t="s">
        <v>85</v>
      </c>
      <c r="AA73" s="371" t="s">
        <v>85</v>
      </c>
      <c r="AB73" s="231" t="str">
        <f t="shared" si="21"/>
        <v>-</v>
      </c>
      <c r="AC73" s="232" t="str">
        <f t="shared" si="22"/>
        <v>-</v>
      </c>
      <c r="AD73" s="232" t="str">
        <f t="shared" si="23"/>
        <v>-</v>
      </c>
      <c r="AE73" s="232" t="str">
        <f t="shared" si="24"/>
        <v>-</v>
      </c>
      <c r="AF73" s="233" t="str">
        <f t="shared" si="25"/>
        <v>-</v>
      </c>
      <c r="AG73" s="231" t="str">
        <f t="shared" si="26"/>
        <v>-</v>
      </c>
      <c r="AH73" s="232" t="str">
        <f t="shared" si="27"/>
        <v>-</v>
      </c>
      <c r="AI73" s="232" t="str">
        <f t="shared" si="28"/>
        <v>-</v>
      </c>
      <c r="AJ73" s="232" t="str">
        <f t="shared" si="29"/>
        <v>-</v>
      </c>
      <c r="AK73" s="233" t="str">
        <f t="shared" si="30"/>
        <v>-</v>
      </c>
      <c r="AL73" s="222" t="s">
        <v>85</v>
      </c>
      <c r="AM73" s="224" t="s">
        <v>85</v>
      </c>
      <c r="AN73" s="224" t="s">
        <v>85</v>
      </c>
      <c r="AO73" s="224" t="s">
        <v>85</v>
      </c>
      <c r="AP73" s="235" t="s">
        <v>85</v>
      </c>
      <c r="AQ73" s="234" t="s">
        <v>85</v>
      </c>
      <c r="AR73" s="234" t="s">
        <v>85</v>
      </c>
      <c r="AS73" s="234" t="s">
        <v>85</v>
      </c>
      <c r="AT73" s="227" t="s">
        <v>85</v>
      </c>
      <c r="AU73" s="343" t="s">
        <v>85</v>
      </c>
    </row>
    <row r="74" spans="1:47" ht="27" hidden="1">
      <c r="A74" s="222" t="str">
        <f t="shared" si="10"/>
        <v>204-8</v>
      </c>
      <c r="B74" s="223">
        <v>204</v>
      </c>
      <c r="C74" s="224" t="s">
        <v>166</v>
      </c>
      <c r="D74" s="222">
        <v>8</v>
      </c>
      <c r="E74" s="224" t="s">
        <v>85</v>
      </c>
      <c r="F74" s="222" t="s">
        <v>85</v>
      </c>
      <c r="G74" s="369" t="s">
        <v>85</v>
      </c>
      <c r="H74" s="282" t="s">
        <v>85</v>
      </c>
      <c r="I74" s="227" t="s">
        <v>85</v>
      </c>
      <c r="J74" s="224" t="s">
        <v>85</v>
      </c>
      <c r="K74" s="224" t="s">
        <v>85</v>
      </c>
      <c r="L74" s="224" t="s">
        <v>85</v>
      </c>
      <c r="M74" s="228" t="s">
        <v>85</v>
      </c>
      <c r="N74" s="225"/>
      <c r="O74" s="186"/>
      <c r="P74" s="186"/>
      <c r="Q74" s="186"/>
      <c r="R74" s="230"/>
      <c r="S74" s="235" t="s">
        <v>85</v>
      </c>
      <c r="T74" s="230" t="s">
        <v>85</v>
      </c>
      <c r="U74" s="228"/>
      <c r="V74" s="224" t="s">
        <v>85</v>
      </c>
      <c r="W74" s="369"/>
      <c r="X74" s="370" t="s">
        <v>85</v>
      </c>
      <c r="Y74" s="370" t="s">
        <v>85</v>
      </c>
      <c r="Z74" s="370" t="s">
        <v>85</v>
      </c>
      <c r="AA74" s="371" t="s">
        <v>85</v>
      </c>
      <c r="AB74" s="231" t="str">
        <f t="shared" si="21"/>
        <v>-</v>
      </c>
      <c r="AC74" s="232" t="str">
        <f t="shared" si="22"/>
        <v>-</v>
      </c>
      <c r="AD74" s="232" t="str">
        <f t="shared" si="23"/>
        <v>-</v>
      </c>
      <c r="AE74" s="232" t="str">
        <f t="shared" si="24"/>
        <v>-</v>
      </c>
      <c r="AF74" s="233" t="str">
        <f t="shared" si="25"/>
        <v>-</v>
      </c>
      <c r="AG74" s="231" t="str">
        <f t="shared" si="26"/>
        <v>-</v>
      </c>
      <c r="AH74" s="232" t="str">
        <f t="shared" si="27"/>
        <v>-</v>
      </c>
      <c r="AI74" s="232" t="str">
        <f t="shared" si="28"/>
        <v>-</v>
      </c>
      <c r="AJ74" s="232" t="str">
        <f t="shared" si="29"/>
        <v>-</v>
      </c>
      <c r="AK74" s="233" t="str">
        <f t="shared" si="30"/>
        <v>-</v>
      </c>
      <c r="AL74" s="222" t="s">
        <v>85</v>
      </c>
      <c r="AM74" s="224" t="s">
        <v>85</v>
      </c>
      <c r="AN74" s="224" t="s">
        <v>85</v>
      </c>
      <c r="AO74" s="224" t="s">
        <v>85</v>
      </c>
      <c r="AP74" s="235" t="s">
        <v>85</v>
      </c>
      <c r="AQ74" s="234" t="s">
        <v>85</v>
      </c>
      <c r="AR74" s="234" t="s">
        <v>85</v>
      </c>
      <c r="AS74" s="234" t="s">
        <v>85</v>
      </c>
      <c r="AT74" s="227" t="s">
        <v>85</v>
      </c>
      <c r="AU74" s="343" t="s">
        <v>85</v>
      </c>
    </row>
    <row r="75" spans="1:47" ht="27" hidden="1">
      <c r="A75" s="222" t="str">
        <f t="shared" si="10"/>
        <v>204-9</v>
      </c>
      <c r="B75" s="223">
        <v>204</v>
      </c>
      <c r="C75" s="224" t="s">
        <v>166</v>
      </c>
      <c r="D75" s="222">
        <v>9</v>
      </c>
      <c r="E75" s="224" t="s">
        <v>85</v>
      </c>
      <c r="F75" s="222" t="s">
        <v>85</v>
      </c>
      <c r="G75" s="369" t="s">
        <v>85</v>
      </c>
      <c r="H75" s="282" t="s">
        <v>85</v>
      </c>
      <c r="I75" s="227" t="s">
        <v>85</v>
      </c>
      <c r="J75" s="224" t="s">
        <v>85</v>
      </c>
      <c r="K75" s="224" t="s">
        <v>85</v>
      </c>
      <c r="L75" s="224" t="s">
        <v>85</v>
      </c>
      <c r="M75" s="228" t="s">
        <v>85</v>
      </c>
      <c r="N75" s="225"/>
      <c r="O75" s="186"/>
      <c r="P75" s="186"/>
      <c r="Q75" s="186"/>
      <c r="R75" s="230"/>
      <c r="S75" s="235" t="s">
        <v>85</v>
      </c>
      <c r="T75" s="230" t="s">
        <v>85</v>
      </c>
      <c r="U75" s="228"/>
      <c r="V75" s="224" t="s">
        <v>85</v>
      </c>
      <c r="W75" s="369"/>
      <c r="X75" s="370" t="s">
        <v>85</v>
      </c>
      <c r="Y75" s="370" t="s">
        <v>85</v>
      </c>
      <c r="Z75" s="370" t="s">
        <v>85</v>
      </c>
      <c r="AA75" s="371" t="s">
        <v>85</v>
      </c>
      <c r="AB75" s="231" t="str">
        <f t="shared" si="21"/>
        <v>-</v>
      </c>
      <c r="AC75" s="232" t="str">
        <f t="shared" si="22"/>
        <v>-</v>
      </c>
      <c r="AD75" s="232" t="str">
        <f t="shared" si="23"/>
        <v>-</v>
      </c>
      <c r="AE75" s="232" t="str">
        <f t="shared" si="24"/>
        <v>-</v>
      </c>
      <c r="AF75" s="233" t="str">
        <f t="shared" si="25"/>
        <v>-</v>
      </c>
      <c r="AG75" s="231" t="str">
        <f t="shared" si="26"/>
        <v>-</v>
      </c>
      <c r="AH75" s="232" t="str">
        <f t="shared" si="27"/>
        <v>-</v>
      </c>
      <c r="AI75" s="232" t="str">
        <f t="shared" si="28"/>
        <v>-</v>
      </c>
      <c r="AJ75" s="232" t="str">
        <f t="shared" si="29"/>
        <v>-</v>
      </c>
      <c r="AK75" s="233" t="str">
        <f t="shared" si="30"/>
        <v>-</v>
      </c>
      <c r="AL75" s="222" t="s">
        <v>85</v>
      </c>
      <c r="AM75" s="224" t="s">
        <v>85</v>
      </c>
      <c r="AN75" s="224" t="s">
        <v>85</v>
      </c>
      <c r="AO75" s="224" t="s">
        <v>85</v>
      </c>
      <c r="AP75" s="235" t="s">
        <v>85</v>
      </c>
      <c r="AQ75" s="234" t="s">
        <v>85</v>
      </c>
      <c r="AR75" s="234" t="s">
        <v>85</v>
      </c>
      <c r="AS75" s="234" t="s">
        <v>85</v>
      </c>
      <c r="AT75" s="227" t="s">
        <v>85</v>
      </c>
      <c r="AU75" s="343" t="s">
        <v>85</v>
      </c>
    </row>
    <row r="76" spans="1:47" ht="204" customHeight="1">
      <c r="A76" s="222" t="str">
        <f t="shared" si="10"/>
        <v>205-1</v>
      </c>
      <c r="B76" s="223">
        <v>205</v>
      </c>
      <c r="C76" s="224" t="s">
        <v>167</v>
      </c>
      <c r="D76" s="222">
        <v>1</v>
      </c>
      <c r="E76" s="224" t="s">
        <v>428</v>
      </c>
      <c r="F76" s="222" t="s">
        <v>429</v>
      </c>
      <c r="G76" s="225" t="s">
        <v>412</v>
      </c>
      <c r="H76" s="282" t="s">
        <v>1045</v>
      </c>
      <c r="I76" s="227" t="s">
        <v>422</v>
      </c>
      <c r="J76" s="224" t="s">
        <v>430</v>
      </c>
      <c r="K76" s="224" t="s">
        <v>431</v>
      </c>
      <c r="L76" s="224" t="s">
        <v>432</v>
      </c>
      <c r="M76" s="228" t="s">
        <v>403</v>
      </c>
      <c r="N76" s="225">
        <v>350</v>
      </c>
      <c r="O76" s="186">
        <v>383</v>
      </c>
      <c r="P76" s="186">
        <v>416</v>
      </c>
      <c r="Q76" s="186">
        <v>449</v>
      </c>
      <c r="R76" s="230">
        <v>482</v>
      </c>
      <c r="S76" s="235" t="s">
        <v>433</v>
      </c>
      <c r="T76" s="230">
        <v>515</v>
      </c>
      <c r="U76" s="228"/>
      <c r="V76" s="224" t="s">
        <v>434</v>
      </c>
      <c r="W76" s="225">
        <v>352</v>
      </c>
      <c r="X76" s="186" t="s">
        <v>85</v>
      </c>
      <c r="Y76" s="186" t="s">
        <v>85</v>
      </c>
      <c r="Z76" s="186" t="s">
        <v>85</v>
      </c>
      <c r="AA76" s="230" t="s">
        <v>85</v>
      </c>
      <c r="AB76" s="231">
        <f t="shared" si="21"/>
        <v>1.0057142857142858</v>
      </c>
      <c r="AC76" s="232" t="str">
        <f t="shared" si="21"/>
        <v>-</v>
      </c>
      <c r="AD76" s="232" t="str">
        <f t="shared" si="21"/>
        <v>-</v>
      </c>
      <c r="AE76" s="232" t="str">
        <f t="shared" si="21"/>
        <v>-</v>
      </c>
      <c r="AF76" s="233" t="str">
        <f t="shared" si="21"/>
        <v>-</v>
      </c>
      <c r="AG76" s="231">
        <f t="shared" si="26"/>
        <v>0.68349514563106795</v>
      </c>
      <c r="AH76" s="232" t="str">
        <f t="shared" si="26"/>
        <v>-</v>
      </c>
      <c r="AI76" s="232" t="str">
        <f t="shared" si="26"/>
        <v>-</v>
      </c>
      <c r="AJ76" s="232" t="str">
        <f t="shared" si="26"/>
        <v>-</v>
      </c>
      <c r="AK76" s="233" t="str">
        <f t="shared" si="26"/>
        <v>-</v>
      </c>
      <c r="AL76" s="222" t="s">
        <v>85</v>
      </c>
      <c r="AM76" s="224" t="s">
        <v>739</v>
      </c>
      <c r="AN76" s="224" t="s">
        <v>821</v>
      </c>
      <c r="AO76" s="224" t="s">
        <v>822</v>
      </c>
      <c r="AP76" s="235" t="s">
        <v>54</v>
      </c>
      <c r="AQ76" s="234" t="s">
        <v>85</v>
      </c>
      <c r="AR76" s="234" t="s">
        <v>85</v>
      </c>
      <c r="AS76" s="234" t="s">
        <v>85</v>
      </c>
      <c r="AT76" s="227" t="s">
        <v>85</v>
      </c>
      <c r="AU76" s="343">
        <v>1</v>
      </c>
    </row>
    <row r="77" spans="1:47" ht="228.75" customHeight="1">
      <c r="A77" s="222" t="str">
        <f t="shared" si="10"/>
        <v>205-2</v>
      </c>
      <c r="B77" s="223">
        <v>205</v>
      </c>
      <c r="C77" s="224" t="s">
        <v>167</v>
      </c>
      <c r="D77" s="222">
        <v>2</v>
      </c>
      <c r="E77" s="224" t="s">
        <v>2084</v>
      </c>
      <c r="F77" s="222" t="s">
        <v>2085</v>
      </c>
      <c r="G77" s="225" t="s">
        <v>2086</v>
      </c>
      <c r="H77" s="282" t="s">
        <v>1944</v>
      </c>
      <c r="I77" s="227" t="s">
        <v>1953</v>
      </c>
      <c r="J77" s="224" t="s">
        <v>2087</v>
      </c>
      <c r="K77" s="224" t="s">
        <v>2088</v>
      </c>
      <c r="L77" s="224" t="s">
        <v>2089</v>
      </c>
      <c r="M77" s="228" t="s">
        <v>1598</v>
      </c>
      <c r="N77" s="225">
        <v>100</v>
      </c>
      <c r="O77" s="186">
        <v>100</v>
      </c>
      <c r="P77" s="186">
        <v>100</v>
      </c>
      <c r="Q77" s="186">
        <v>100</v>
      </c>
      <c r="R77" s="230">
        <v>100</v>
      </c>
      <c r="S77" s="235" t="s">
        <v>40</v>
      </c>
      <c r="T77" s="230">
        <v>100</v>
      </c>
      <c r="U77" s="228"/>
      <c r="V77" s="224" t="s">
        <v>2090</v>
      </c>
      <c r="W77" s="225">
        <v>95.5</v>
      </c>
      <c r="X77" s="186" t="s">
        <v>85</v>
      </c>
      <c r="Y77" s="186" t="s">
        <v>85</v>
      </c>
      <c r="Z77" s="186" t="s">
        <v>85</v>
      </c>
      <c r="AA77" s="230" t="s">
        <v>85</v>
      </c>
      <c r="AB77" s="231">
        <f t="shared" si="21"/>
        <v>0.95499999999999996</v>
      </c>
      <c r="AC77" s="232" t="str">
        <f t="shared" si="21"/>
        <v>-</v>
      </c>
      <c r="AD77" s="232" t="str">
        <f t="shared" si="21"/>
        <v>-</v>
      </c>
      <c r="AE77" s="232" t="str">
        <f t="shared" si="21"/>
        <v>-</v>
      </c>
      <c r="AF77" s="233" t="str">
        <f t="shared" si="21"/>
        <v>-</v>
      </c>
      <c r="AG77" s="231">
        <f>IFERROR(IF($E77="-","-",IF($T77="-","-",W77/$T77)),"-")</f>
        <v>0.95499999999999996</v>
      </c>
      <c r="AH77" s="232" t="str">
        <f t="shared" si="26"/>
        <v>-</v>
      </c>
      <c r="AI77" s="232" t="str">
        <f t="shared" si="26"/>
        <v>-</v>
      </c>
      <c r="AJ77" s="232" t="str">
        <f t="shared" si="26"/>
        <v>-</v>
      </c>
      <c r="AK77" s="233" t="str">
        <f t="shared" si="26"/>
        <v>-</v>
      </c>
      <c r="AL77" s="222" t="s">
        <v>85</v>
      </c>
      <c r="AM77" s="224" t="s">
        <v>85</v>
      </c>
      <c r="AN77" s="224" t="s">
        <v>821</v>
      </c>
      <c r="AO77" s="224" t="s">
        <v>822</v>
      </c>
      <c r="AP77" s="235" t="s">
        <v>55</v>
      </c>
      <c r="AQ77" s="234" t="s">
        <v>85</v>
      </c>
      <c r="AR77" s="234" t="s">
        <v>85</v>
      </c>
      <c r="AS77" s="234" t="s">
        <v>85</v>
      </c>
      <c r="AT77" s="227" t="s">
        <v>85</v>
      </c>
      <c r="AU77" s="343">
        <v>1</v>
      </c>
    </row>
    <row r="78" spans="1:47" ht="27" hidden="1">
      <c r="A78" s="222" t="str">
        <f t="shared" si="10"/>
        <v>205-3</v>
      </c>
      <c r="B78" s="223">
        <v>205</v>
      </c>
      <c r="C78" s="224" t="s">
        <v>167</v>
      </c>
      <c r="D78" s="222">
        <v>3</v>
      </c>
      <c r="E78" s="224" t="s">
        <v>85</v>
      </c>
      <c r="F78" s="222" t="s">
        <v>85</v>
      </c>
      <c r="G78" s="369" t="s">
        <v>85</v>
      </c>
      <c r="H78" s="282" t="s">
        <v>85</v>
      </c>
      <c r="I78" s="227" t="s">
        <v>85</v>
      </c>
      <c r="J78" s="224" t="s">
        <v>85</v>
      </c>
      <c r="K78" s="224" t="s">
        <v>85</v>
      </c>
      <c r="L78" s="224" t="s">
        <v>85</v>
      </c>
      <c r="M78" s="228" t="s">
        <v>85</v>
      </c>
      <c r="N78" s="225"/>
      <c r="O78" s="186"/>
      <c r="P78" s="186"/>
      <c r="Q78" s="186"/>
      <c r="R78" s="230"/>
      <c r="S78" s="235" t="s">
        <v>85</v>
      </c>
      <c r="T78" s="230" t="s">
        <v>85</v>
      </c>
      <c r="U78" s="228"/>
      <c r="V78" s="224" t="s">
        <v>85</v>
      </c>
      <c r="W78" s="369"/>
      <c r="X78" s="370" t="s">
        <v>85</v>
      </c>
      <c r="Y78" s="370" t="s">
        <v>85</v>
      </c>
      <c r="Z78" s="370" t="s">
        <v>85</v>
      </c>
      <c r="AA78" s="371" t="s">
        <v>85</v>
      </c>
      <c r="AB78" s="231" t="str">
        <f t="shared" si="21"/>
        <v>-</v>
      </c>
      <c r="AC78" s="232" t="str">
        <f t="shared" si="22"/>
        <v>-</v>
      </c>
      <c r="AD78" s="232" t="str">
        <f t="shared" si="23"/>
        <v>-</v>
      </c>
      <c r="AE78" s="232" t="str">
        <f t="shared" si="24"/>
        <v>-</v>
      </c>
      <c r="AF78" s="233" t="str">
        <f t="shared" si="25"/>
        <v>-</v>
      </c>
      <c r="AG78" s="231" t="str">
        <f t="shared" si="26"/>
        <v>-</v>
      </c>
      <c r="AH78" s="232" t="str">
        <f t="shared" si="27"/>
        <v>-</v>
      </c>
      <c r="AI78" s="232" t="str">
        <f t="shared" si="28"/>
        <v>-</v>
      </c>
      <c r="AJ78" s="232" t="str">
        <f t="shared" si="29"/>
        <v>-</v>
      </c>
      <c r="AK78" s="233" t="str">
        <f t="shared" si="30"/>
        <v>-</v>
      </c>
      <c r="AL78" s="222" t="s">
        <v>85</v>
      </c>
      <c r="AM78" s="224" t="s">
        <v>85</v>
      </c>
      <c r="AN78" s="224" t="s">
        <v>85</v>
      </c>
      <c r="AO78" s="224" t="s">
        <v>85</v>
      </c>
      <c r="AP78" s="235" t="s">
        <v>85</v>
      </c>
      <c r="AQ78" s="234" t="s">
        <v>85</v>
      </c>
      <c r="AR78" s="234" t="s">
        <v>85</v>
      </c>
      <c r="AS78" s="234" t="s">
        <v>85</v>
      </c>
      <c r="AT78" s="227" t="s">
        <v>85</v>
      </c>
      <c r="AU78" s="343" t="s">
        <v>85</v>
      </c>
    </row>
    <row r="79" spans="1:47" ht="27" hidden="1">
      <c r="A79" s="222" t="str">
        <f t="shared" si="10"/>
        <v>205-4</v>
      </c>
      <c r="B79" s="223">
        <v>205</v>
      </c>
      <c r="C79" s="224" t="s">
        <v>167</v>
      </c>
      <c r="D79" s="222">
        <v>4</v>
      </c>
      <c r="E79" s="224" t="s">
        <v>85</v>
      </c>
      <c r="F79" s="222" t="s">
        <v>85</v>
      </c>
      <c r="G79" s="369" t="s">
        <v>85</v>
      </c>
      <c r="H79" s="282" t="s">
        <v>85</v>
      </c>
      <c r="I79" s="227" t="s">
        <v>85</v>
      </c>
      <c r="J79" s="224" t="s">
        <v>85</v>
      </c>
      <c r="K79" s="224" t="s">
        <v>85</v>
      </c>
      <c r="L79" s="224" t="s">
        <v>85</v>
      </c>
      <c r="M79" s="228" t="s">
        <v>85</v>
      </c>
      <c r="N79" s="225"/>
      <c r="O79" s="186"/>
      <c r="P79" s="186"/>
      <c r="Q79" s="186"/>
      <c r="R79" s="230"/>
      <c r="S79" s="235" t="s">
        <v>85</v>
      </c>
      <c r="T79" s="230" t="s">
        <v>85</v>
      </c>
      <c r="U79" s="228"/>
      <c r="V79" s="224" t="s">
        <v>85</v>
      </c>
      <c r="W79" s="369"/>
      <c r="X79" s="370" t="s">
        <v>85</v>
      </c>
      <c r="Y79" s="370" t="s">
        <v>85</v>
      </c>
      <c r="Z79" s="370" t="s">
        <v>85</v>
      </c>
      <c r="AA79" s="371" t="s">
        <v>85</v>
      </c>
      <c r="AB79" s="231" t="str">
        <f t="shared" si="21"/>
        <v>-</v>
      </c>
      <c r="AC79" s="232" t="str">
        <f t="shared" si="22"/>
        <v>-</v>
      </c>
      <c r="AD79" s="232" t="str">
        <f t="shared" si="23"/>
        <v>-</v>
      </c>
      <c r="AE79" s="232" t="str">
        <f t="shared" si="24"/>
        <v>-</v>
      </c>
      <c r="AF79" s="233" t="str">
        <f t="shared" si="25"/>
        <v>-</v>
      </c>
      <c r="AG79" s="231" t="str">
        <f t="shared" si="26"/>
        <v>-</v>
      </c>
      <c r="AH79" s="232" t="str">
        <f t="shared" si="27"/>
        <v>-</v>
      </c>
      <c r="AI79" s="232" t="str">
        <f t="shared" si="28"/>
        <v>-</v>
      </c>
      <c r="AJ79" s="232" t="str">
        <f t="shared" si="29"/>
        <v>-</v>
      </c>
      <c r="AK79" s="233" t="str">
        <f t="shared" si="30"/>
        <v>-</v>
      </c>
      <c r="AL79" s="222" t="s">
        <v>85</v>
      </c>
      <c r="AM79" s="224" t="s">
        <v>85</v>
      </c>
      <c r="AN79" s="224" t="s">
        <v>85</v>
      </c>
      <c r="AO79" s="224" t="s">
        <v>85</v>
      </c>
      <c r="AP79" s="235" t="s">
        <v>85</v>
      </c>
      <c r="AQ79" s="234" t="s">
        <v>85</v>
      </c>
      <c r="AR79" s="234" t="s">
        <v>85</v>
      </c>
      <c r="AS79" s="234" t="s">
        <v>85</v>
      </c>
      <c r="AT79" s="227" t="s">
        <v>85</v>
      </c>
      <c r="AU79" s="343" t="s">
        <v>85</v>
      </c>
    </row>
    <row r="80" spans="1:47" ht="27" hidden="1">
      <c r="A80" s="222" t="str">
        <f t="shared" si="10"/>
        <v>205-5</v>
      </c>
      <c r="B80" s="223">
        <v>205</v>
      </c>
      <c r="C80" s="224" t="s">
        <v>167</v>
      </c>
      <c r="D80" s="222">
        <v>5</v>
      </c>
      <c r="E80" s="224" t="s">
        <v>85</v>
      </c>
      <c r="F80" s="222" t="s">
        <v>85</v>
      </c>
      <c r="G80" s="369" t="s">
        <v>85</v>
      </c>
      <c r="H80" s="282" t="s">
        <v>85</v>
      </c>
      <c r="I80" s="227" t="s">
        <v>85</v>
      </c>
      <c r="J80" s="224" t="s">
        <v>85</v>
      </c>
      <c r="K80" s="224" t="s">
        <v>85</v>
      </c>
      <c r="L80" s="224" t="s">
        <v>85</v>
      </c>
      <c r="M80" s="228" t="s">
        <v>85</v>
      </c>
      <c r="N80" s="225"/>
      <c r="O80" s="186"/>
      <c r="P80" s="186"/>
      <c r="Q80" s="186"/>
      <c r="R80" s="230"/>
      <c r="S80" s="235" t="s">
        <v>85</v>
      </c>
      <c r="T80" s="230" t="s">
        <v>85</v>
      </c>
      <c r="U80" s="228"/>
      <c r="V80" s="224" t="s">
        <v>85</v>
      </c>
      <c r="W80" s="369"/>
      <c r="X80" s="370" t="s">
        <v>85</v>
      </c>
      <c r="Y80" s="370" t="s">
        <v>85</v>
      </c>
      <c r="Z80" s="370" t="s">
        <v>85</v>
      </c>
      <c r="AA80" s="371" t="s">
        <v>85</v>
      </c>
      <c r="AB80" s="231" t="str">
        <f t="shared" si="21"/>
        <v>-</v>
      </c>
      <c r="AC80" s="232" t="str">
        <f t="shared" si="22"/>
        <v>-</v>
      </c>
      <c r="AD80" s="232" t="str">
        <f t="shared" si="23"/>
        <v>-</v>
      </c>
      <c r="AE80" s="232" t="str">
        <f t="shared" si="24"/>
        <v>-</v>
      </c>
      <c r="AF80" s="233" t="str">
        <f t="shared" si="25"/>
        <v>-</v>
      </c>
      <c r="AG80" s="231" t="str">
        <f t="shared" si="26"/>
        <v>-</v>
      </c>
      <c r="AH80" s="232" t="str">
        <f t="shared" si="27"/>
        <v>-</v>
      </c>
      <c r="AI80" s="232" t="str">
        <f t="shared" si="28"/>
        <v>-</v>
      </c>
      <c r="AJ80" s="232" t="str">
        <f t="shared" si="29"/>
        <v>-</v>
      </c>
      <c r="AK80" s="233" t="str">
        <f t="shared" si="30"/>
        <v>-</v>
      </c>
      <c r="AL80" s="222" t="s">
        <v>85</v>
      </c>
      <c r="AM80" s="224" t="s">
        <v>85</v>
      </c>
      <c r="AN80" s="224" t="s">
        <v>85</v>
      </c>
      <c r="AO80" s="224" t="s">
        <v>85</v>
      </c>
      <c r="AP80" s="235" t="s">
        <v>85</v>
      </c>
      <c r="AQ80" s="234" t="s">
        <v>85</v>
      </c>
      <c r="AR80" s="234" t="s">
        <v>85</v>
      </c>
      <c r="AS80" s="234" t="s">
        <v>85</v>
      </c>
      <c r="AT80" s="227" t="s">
        <v>85</v>
      </c>
      <c r="AU80" s="343" t="s">
        <v>85</v>
      </c>
    </row>
    <row r="81" spans="1:47" ht="27" hidden="1">
      <c r="A81" s="222" t="str">
        <f t="shared" si="10"/>
        <v>205-6</v>
      </c>
      <c r="B81" s="223">
        <v>205</v>
      </c>
      <c r="C81" s="224" t="s">
        <v>167</v>
      </c>
      <c r="D81" s="222">
        <v>6</v>
      </c>
      <c r="E81" s="224" t="s">
        <v>85</v>
      </c>
      <c r="F81" s="222" t="s">
        <v>85</v>
      </c>
      <c r="G81" s="369" t="s">
        <v>85</v>
      </c>
      <c r="H81" s="282" t="s">
        <v>85</v>
      </c>
      <c r="I81" s="227" t="s">
        <v>85</v>
      </c>
      <c r="J81" s="224" t="s">
        <v>85</v>
      </c>
      <c r="K81" s="224" t="s">
        <v>85</v>
      </c>
      <c r="L81" s="224" t="s">
        <v>85</v>
      </c>
      <c r="M81" s="228" t="s">
        <v>85</v>
      </c>
      <c r="N81" s="225"/>
      <c r="O81" s="186"/>
      <c r="P81" s="186"/>
      <c r="Q81" s="186"/>
      <c r="R81" s="230"/>
      <c r="S81" s="235" t="s">
        <v>85</v>
      </c>
      <c r="T81" s="230" t="s">
        <v>85</v>
      </c>
      <c r="U81" s="228"/>
      <c r="V81" s="224" t="s">
        <v>85</v>
      </c>
      <c r="W81" s="369"/>
      <c r="X81" s="370" t="s">
        <v>85</v>
      </c>
      <c r="Y81" s="370" t="s">
        <v>85</v>
      </c>
      <c r="Z81" s="370" t="s">
        <v>85</v>
      </c>
      <c r="AA81" s="371" t="s">
        <v>85</v>
      </c>
      <c r="AB81" s="231" t="str">
        <f t="shared" si="21"/>
        <v>-</v>
      </c>
      <c r="AC81" s="232" t="str">
        <f t="shared" si="22"/>
        <v>-</v>
      </c>
      <c r="AD81" s="232" t="str">
        <f t="shared" si="23"/>
        <v>-</v>
      </c>
      <c r="AE81" s="232" t="str">
        <f t="shared" si="24"/>
        <v>-</v>
      </c>
      <c r="AF81" s="233" t="str">
        <f t="shared" si="25"/>
        <v>-</v>
      </c>
      <c r="AG81" s="231" t="str">
        <f t="shared" si="26"/>
        <v>-</v>
      </c>
      <c r="AH81" s="232" t="str">
        <f t="shared" si="27"/>
        <v>-</v>
      </c>
      <c r="AI81" s="232" t="str">
        <f t="shared" si="28"/>
        <v>-</v>
      </c>
      <c r="AJ81" s="232" t="str">
        <f t="shared" si="29"/>
        <v>-</v>
      </c>
      <c r="AK81" s="233" t="str">
        <f t="shared" si="30"/>
        <v>-</v>
      </c>
      <c r="AL81" s="222" t="s">
        <v>85</v>
      </c>
      <c r="AM81" s="224" t="s">
        <v>85</v>
      </c>
      <c r="AN81" s="224" t="s">
        <v>85</v>
      </c>
      <c r="AO81" s="224" t="s">
        <v>85</v>
      </c>
      <c r="AP81" s="235" t="s">
        <v>85</v>
      </c>
      <c r="AQ81" s="234" t="s">
        <v>85</v>
      </c>
      <c r="AR81" s="234" t="s">
        <v>85</v>
      </c>
      <c r="AS81" s="234" t="s">
        <v>85</v>
      </c>
      <c r="AT81" s="227" t="s">
        <v>85</v>
      </c>
      <c r="AU81" s="343" t="s">
        <v>85</v>
      </c>
    </row>
    <row r="82" spans="1:47" ht="27" hidden="1">
      <c r="A82" s="222" t="str">
        <f t="shared" si="10"/>
        <v>205-7</v>
      </c>
      <c r="B82" s="223">
        <v>205</v>
      </c>
      <c r="C82" s="224" t="s">
        <v>167</v>
      </c>
      <c r="D82" s="222">
        <v>7</v>
      </c>
      <c r="E82" s="224" t="s">
        <v>85</v>
      </c>
      <c r="F82" s="222" t="s">
        <v>85</v>
      </c>
      <c r="G82" s="369" t="s">
        <v>85</v>
      </c>
      <c r="H82" s="282" t="s">
        <v>85</v>
      </c>
      <c r="I82" s="227" t="s">
        <v>85</v>
      </c>
      <c r="J82" s="224" t="s">
        <v>85</v>
      </c>
      <c r="K82" s="224" t="s">
        <v>85</v>
      </c>
      <c r="L82" s="224" t="s">
        <v>85</v>
      </c>
      <c r="M82" s="228" t="s">
        <v>85</v>
      </c>
      <c r="N82" s="225"/>
      <c r="O82" s="186"/>
      <c r="P82" s="186"/>
      <c r="Q82" s="186"/>
      <c r="R82" s="230"/>
      <c r="S82" s="235" t="s">
        <v>85</v>
      </c>
      <c r="T82" s="230" t="s">
        <v>85</v>
      </c>
      <c r="U82" s="228"/>
      <c r="V82" s="224" t="s">
        <v>85</v>
      </c>
      <c r="W82" s="369"/>
      <c r="X82" s="370" t="s">
        <v>85</v>
      </c>
      <c r="Y82" s="370" t="s">
        <v>85</v>
      </c>
      <c r="Z82" s="370" t="s">
        <v>85</v>
      </c>
      <c r="AA82" s="371" t="s">
        <v>85</v>
      </c>
      <c r="AB82" s="231" t="str">
        <f t="shared" si="21"/>
        <v>-</v>
      </c>
      <c r="AC82" s="232" t="str">
        <f t="shared" si="22"/>
        <v>-</v>
      </c>
      <c r="AD82" s="232" t="str">
        <f t="shared" si="23"/>
        <v>-</v>
      </c>
      <c r="AE82" s="232" t="str">
        <f t="shared" si="24"/>
        <v>-</v>
      </c>
      <c r="AF82" s="233" t="str">
        <f t="shared" si="25"/>
        <v>-</v>
      </c>
      <c r="AG82" s="231" t="str">
        <f t="shared" si="26"/>
        <v>-</v>
      </c>
      <c r="AH82" s="232" t="str">
        <f t="shared" si="27"/>
        <v>-</v>
      </c>
      <c r="AI82" s="232" t="str">
        <f t="shared" si="28"/>
        <v>-</v>
      </c>
      <c r="AJ82" s="232" t="str">
        <f t="shared" si="29"/>
        <v>-</v>
      </c>
      <c r="AK82" s="233" t="str">
        <f t="shared" si="30"/>
        <v>-</v>
      </c>
      <c r="AL82" s="222" t="s">
        <v>85</v>
      </c>
      <c r="AM82" s="224" t="s">
        <v>85</v>
      </c>
      <c r="AN82" s="224" t="s">
        <v>85</v>
      </c>
      <c r="AO82" s="224" t="s">
        <v>85</v>
      </c>
      <c r="AP82" s="235" t="s">
        <v>85</v>
      </c>
      <c r="AQ82" s="234" t="s">
        <v>85</v>
      </c>
      <c r="AR82" s="234" t="s">
        <v>85</v>
      </c>
      <c r="AS82" s="234" t="s">
        <v>85</v>
      </c>
      <c r="AT82" s="227" t="s">
        <v>85</v>
      </c>
      <c r="AU82" s="343" t="s">
        <v>85</v>
      </c>
    </row>
    <row r="83" spans="1:47" ht="27" hidden="1">
      <c r="A83" s="222" t="str">
        <f t="shared" si="10"/>
        <v>205-8</v>
      </c>
      <c r="B83" s="223">
        <v>205</v>
      </c>
      <c r="C83" s="224" t="s">
        <v>167</v>
      </c>
      <c r="D83" s="222">
        <v>8</v>
      </c>
      <c r="E83" s="224" t="s">
        <v>85</v>
      </c>
      <c r="F83" s="222" t="s">
        <v>85</v>
      </c>
      <c r="G83" s="369" t="s">
        <v>85</v>
      </c>
      <c r="H83" s="282" t="s">
        <v>85</v>
      </c>
      <c r="I83" s="227" t="s">
        <v>85</v>
      </c>
      <c r="J83" s="224" t="s">
        <v>85</v>
      </c>
      <c r="K83" s="224" t="s">
        <v>85</v>
      </c>
      <c r="L83" s="224" t="s">
        <v>85</v>
      </c>
      <c r="M83" s="228" t="s">
        <v>85</v>
      </c>
      <c r="N83" s="225"/>
      <c r="O83" s="186"/>
      <c r="P83" s="186"/>
      <c r="Q83" s="186"/>
      <c r="R83" s="230"/>
      <c r="S83" s="235" t="s">
        <v>85</v>
      </c>
      <c r="T83" s="230" t="s">
        <v>85</v>
      </c>
      <c r="U83" s="228"/>
      <c r="V83" s="224" t="s">
        <v>85</v>
      </c>
      <c r="W83" s="369"/>
      <c r="X83" s="370" t="s">
        <v>85</v>
      </c>
      <c r="Y83" s="370" t="s">
        <v>85</v>
      </c>
      <c r="Z83" s="370" t="s">
        <v>85</v>
      </c>
      <c r="AA83" s="371" t="s">
        <v>85</v>
      </c>
      <c r="AB83" s="231" t="str">
        <f t="shared" si="21"/>
        <v>-</v>
      </c>
      <c r="AC83" s="232" t="str">
        <f t="shared" si="22"/>
        <v>-</v>
      </c>
      <c r="AD83" s="232" t="str">
        <f t="shared" si="23"/>
        <v>-</v>
      </c>
      <c r="AE83" s="232" t="str">
        <f t="shared" si="24"/>
        <v>-</v>
      </c>
      <c r="AF83" s="233" t="str">
        <f t="shared" si="25"/>
        <v>-</v>
      </c>
      <c r="AG83" s="231" t="str">
        <f t="shared" si="26"/>
        <v>-</v>
      </c>
      <c r="AH83" s="232" t="str">
        <f t="shared" si="27"/>
        <v>-</v>
      </c>
      <c r="AI83" s="232" t="str">
        <f t="shared" si="28"/>
        <v>-</v>
      </c>
      <c r="AJ83" s="232" t="str">
        <f t="shared" si="29"/>
        <v>-</v>
      </c>
      <c r="AK83" s="233" t="str">
        <f t="shared" si="30"/>
        <v>-</v>
      </c>
      <c r="AL83" s="222" t="s">
        <v>85</v>
      </c>
      <c r="AM83" s="224" t="s">
        <v>85</v>
      </c>
      <c r="AN83" s="224" t="s">
        <v>85</v>
      </c>
      <c r="AO83" s="224" t="s">
        <v>85</v>
      </c>
      <c r="AP83" s="235" t="s">
        <v>85</v>
      </c>
      <c r="AQ83" s="234" t="s">
        <v>85</v>
      </c>
      <c r="AR83" s="234" t="s">
        <v>85</v>
      </c>
      <c r="AS83" s="234" t="s">
        <v>85</v>
      </c>
      <c r="AT83" s="227" t="s">
        <v>85</v>
      </c>
      <c r="AU83" s="343" t="s">
        <v>85</v>
      </c>
    </row>
    <row r="84" spans="1:47" ht="27" hidden="1">
      <c r="A84" s="222" t="str">
        <f t="shared" si="10"/>
        <v>205-9</v>
      </c>
      <c r="B84" s="223">
        <v>205</v>
      </c>
      <c r="C84" s="224" t="s">
        <v>167</v>
      </c>
      <c r="D84" s="222">
        <v>9</v>
      </c>
      <c r="E84" s="224" t="s">
        <v>85</v>
      </c>
      <c r="F84" s="222" t="s">
        <v>85</v>
      </c>
      <c r="G84" s="369" t="s">
        <v>85</v>
      </c>
      <c r="H84" s="282" t="s">
        <v>85</v>
      </c>
      <c r="I84" s="227" t="s">
        <v>85</v>
      </c>
      <c r="J84" s="224" t="s">
        <v>85</v>
      </c>
      <c r="K84" s="224" t="s">
        <v>85</v>
      </c>
      <c r="L84" s="224" t="s">
        <v>85</v>
      </c>
      <c r="M84" s="228" t="s">
        <v>85</v>
      </c>
      <c r="N84" s="225"/>
      <c r="O84" s="186"/>
      <c r="P84" s="186"/>
      <c r="Q84" s="186"/>
      <c r="R84" s="230"/>
      <c r="S84" s="235" t="s">
        <v>85</v>
      </c>
      <c r="T84" s="230" t="s">
        <v>85</v>
      </c>
      <c r="U84" s="228"/>
      <c r="V84" s="224" t="s">
        <v>85</v>
      </c>
      <c r="W84" s="369"/>
      <c r="X84" s="370" t="s">
        <v>85</v>
      </c>
      <c r="Y84" s="370" t="s">
        <v>85</v>
      </c>
      <c r="Z84" s="370" t="s">
        <v>85</v>
      </c>
      <c r="AA84" s="371" t="s">
        <v>85</v>
      </c>
      <c r="AB84" s="231" t="str">
        <f t="shared" si="21"/>
        <v>-</v>
      </c>
      <c r="AC84" s="232" t="str">
        <f t="shared" si="22"/>
        <v>-</v>
      </c>
      <c r="AD84" s="232" t="str">
        <f t="shared" si="23"/>
        <v>-</v>
      </c>
      <c r="AE84" s="232" t="str">
        <f t="shared" si="24"/>
        <v>-</v>
      </c>
      <c r="AF84" s="233" t="str">
        <f t="shared" si="25"/>
        <v>-</v>
      </c>
      <c r="AG84" s="231" t="str">
        <f t="shared" si="26"/>
        <v>-</v>
      </c>
      <c r="AH84" s="232" t="str">
        <f t="shared" si="27"/>
        <v>-</v>
      </c>
      <c r="AI84" s="232" t="str">
        <f t="shared" si="28"/>
        <v>-</v>
      </c>
      <c r="AJ84" s="232" t="str">
        <f t="shared" si="29"/>
        <v>-</v>
      </c>
      <c r="AK84" s="233" t="str">
        <f t="shared" si="30"/>
        <v>-</v>
      </c>
      <c r="AL84" s="222" t="s">
        <v>85</v>
      </c>
      <c r="AM84" s="224" t="s">
        <v>85</v>
      </c>
      <c r="AN84" s="224" t="s">
        <v>85</v>
      </c>
      <c r="AO84" s="224" t="s">
        <v>85</v>
      </c>
      <c r="AP84" s="235" t="s">
        <v>85</v>
      </c>
      <c r="AQ84" s="234" t="s">
        <v>85</v>
      </c>
      <c r="AR84" s="234" t="s">
        <v>85</v>
      </c>
      <c r="AS84" s="234" t="s">
        <v>85</v>
      </c>
      <c r="AT84" s="227" t="s">
        <v>85</v>
      </c>
      <c r="AU84" s="343" t="s">
        <v>85</v>
      </c>
    </row>
    <row r="85" spans="1:47" ht="204" customHeight="1">
      <c r="A85" s="222" t="str">
        <f t="shared" si="10"/>
        <v>301-1</v>
      </c>
      <c r="B85" s="223">
        <v>301</v>
      </c>
      <c r="C85" s="224" t="s">
        <v>168</v>
      </c>
      <c r="D85" s="222">
        <v>1</v>
      </c>
      <c r="E85" s="224" t="s">
        <v>1682</v>
      </c>
      <c r="F85" s="222" t="s">
        <v>1584</v>
      </c>
      <c r="G85" s="225" t="s">
        <v>412</v>
      </c>
      <c r="H85" s="282" t="s">
        <v>435</v>
      </c>
      <c r="I85" s="227" t="s">
        <v>436</v>
      </c>
      <c r="J85" s="224" t="s">
        <v>1585</v>
      </c>
      <c r="K85" s="224" t="s">
        <v>1586</v>
      </c>
      <c r="L85" s="224" t="s">
        <v>1587</v>
      </c>
      <c r="M85" s="228" t="s">
        <v>403</v>
      </c>
      <c r="N85" s="225">
        <v>1156</v>
      </c>
      <c r="O85" s="186">
        <v>1175</v>
      </c>
      <c r="P85" s="186">
        <v>1194</v>
      </c>
      <c r="Q85" s="186">
        <v>1213</v>
      </c>
      <c r="R85" s="230">
        <v>1232</v>
      </c>
      <c r="S85" s="235" t="s">
        <v>40</v>
      </c>
      <c r="T85" s="230">
        <v>1251</v>
      </c>
      <c r="U85" s="228"/>
      <c r="V85" s="224" t="s">
        <v>1683</v>
      </c>
      <c r="W85" s="225">
        <v>255</v>
      </c>
      <c r="X85" s="186" t="s">
        <v>85</v>
      </c>
      <c r="Y85" s="186" t="s">
        <v>85</v>
      </c>
      <c r="Z85" s="186" t="s">
        <v>85</v>
      </c>
      <c r="AA85" s="230" t="s">
        <v>85</v>
      </c>
      <c r="AB85" s="231">
        <f t="shared" si="21"/>
        <v>0.22058823529411764</v>
      </c>
      <c r="AC85" s="232" t="str">
        <f t="shared" si="21"/>
        <v>-</v>
      </c>
      <c r="AD85" s="232" t="str">
        <f t="shared" si="21"/>
        <v>-</v>
      </c>
      <c r="AE85" s="232" t="str">
        <f t="shared" si="21"/>
        <v>-</v>
      </c>
      <c r="AF85" s="233" t="str">
        <f t="shared" si="21"/>
        <v>-</v>
      </c>
      <c r="AG85" s="231">
        <f t="shared" si="26"/>
        <v>0.2038369304556355</v>
      </c>
      <c r="AH85" s="232" t="str">
        <f t="shared" si="26"/>
        <v>-</v>
      </c>
      <c r="AI85" s="232" t="str">
        <f t="shared" si="26"/>
        <v>-</v>
      </c>
      <c r="AJ85" s="232" t="str">
        <f t="shared" si="26"/>
        <v>-</v>
      </c>
      <c r="AK85" s="233" t="str">
        <f t="shared" si="26"/>
        <v>-</v>
      </c>
      <c r="AL85" s="222" t="s">
        <v>85</v>
      </c>
      <c r="AM85" s="224" t="s">
        <v>2373</v>
      </c>
      <c r="AN85" s="224" t="s">
        <v>1588</v>
      </c>
      <c r="AO85" s="224" t="s">
        <v>1684</v>
      </c>
      <c r="AP85" s="235" t="s">
        <v>49</v>
      </c>
      <c r="AQ85" s="234" t="s">
        <v>85</v>
      </c>
      <c r="AR85" s="234" t="s">
        <v>85</v>
      </c>
      <c r="AS85" s="234" t="s">
        <v>85</v>
      </c>
      <c r="AT85" s="227" t="s">
        <v>85</v>
      </c>
      <c r="AU85" s="343">
        <v>1</v>
      </c>
    </row>
    <row r="86" spans="1:47" ht="40.5" hidden="1">
      <c r="A86" s="222" t="str">
        <f t="shared" si="10"/>
        <v>301-2</v>
      </c>
      <c r="B86" s="223">
        <v>301</v>
      </c>
      <c r="C86" s="224" t="s">
        <v>168</v>
      </c>
      <c r="D86" s="222">
        <v>2</v>
      </c>
      <c r="E86" s="224"/>
      <c r="F86" s="222"/>
      <c r="G86" s="225"/>
      <c r="H86" s="282"/>
      <c r="I86" s="227"/>
      <c r="J86" s="224"/>
      <c r="K86" s="224"/>
      <c r="L86" s="224"/>
      <c r="M86" s="228"/>
      <c r="N86" s="225"/>
      <c r="O86" s="186"/>
      <c r="P86" s="186"/>
      <c r="Q86" s="186"/>
      <c r="R86" s="230"/>
      <c r="S86" s="235"/>
      <c r="T86" s="230"/>
      <c r="U86" s="228"/>
      <c r="V86" s="224"/>
      <c r="W86" s="225"/>
      <c r="X86" s="186"/>
      <c r="Y86" s="186"/>
      <c r="Z86" s="186"/>
      <c r="AA86" s="230"/>
      <c r="AB86" s="231"/>
      <c r="AC86" s="232"/>
      <c r="AD86" s="232"/>
      <c r="AE86" s="232"/>
      <c r="AF86" s="233"/>
      <c r="AG86" s="231"/>
      <c r="AH86" s="232"/>
      <c r="AI86" s="232"/>
      <c r="AJ86" s="232"/>
      <c r="AK86" s="233"/>
      <c r="AL86" s="222"/>
      <c r="AM86" s="224"/>
      <c r="AN86" s="224"/>
      <c r="AO86" s="224"/>
      <c r="AP86" s="235" t="s">
        <v>85</v>
      </c>
      <c r="AQ86" s="234"/>
      <c r="AR86" s="234"/>
      <c r="AS86" s="234"/>
      <c r="AT86" s="227"/>
      <c r="AU86" s="343"/>
    </row>
    <row r="87" spans="1:47" ht="40.5" hidden="1">
      <c r="A87" s="222" t="str">
        <f t="shared" si="10"/>
        <v>301-3</v>
      </c>
      <c r="B87" s="223">
        <v>301</v>
      </c>
      <c r="C87" s="224" t="s">
        <v>168</v>
      </c>
      <c r="D87" s="222">
        <v>3</v>
      </c>
      <c r="E87" s="224"/>
      <c r="F87" s="222"/>
      <c r="G87" s="225"/>
      <c r="H87" s="282"/>
      <c r="I87" s="227"/>
      <c r="J87" s="224"/>
      <c r="K87" s="224"/>
      <c r="L87" s="224"/>
      <c r="M87" s="228"/>
      <c r="N87" s="225"/>
      <c r="O87" s="186"/>
      <c r="P87" s="186"/>
      <c r="Q87" s="186"/>
      <c r="R87" s="230"/>
      <c r="S87" s="235"/>
      <c r="T87" s="230"/>
      <c r="U87" s="228"/>
      <c r="V87" s="224"/>
      <c r="W87" s="225"/>
      <c r="X87" s="186"/>
      <c r="Y87" s="186"/>
      <c r="Z87" s="186"/>
      <c r="AA87" s="230"/>
      <c r="AB87" s="231"/>
      <c r="AC87" s="232"/>
      <c r="AD87" s="232"/>
      <c r="AE87" s="232"/>
      <c r="AF87" s="233"/>
      <c r="AG87" s="231"/>
      <c r="AH87" s="232"/>
      <c r="AI87" s="232"/>
      <c r="AJ87" s="232"/>
      <c r="AK87" s="233"/>
      <c r="AL87" s="222"/>
      <c r="AM87" s="224"/>
      <c r="AN87" s="224"/>
      <c r="AO87" s="224"/>
      <c r="AP87" s="235" t="s">
        <v>85</v>
      </c>
      <c r="AQ87" s="234"/>
      <c r="AR87" s="234"/>
      <c r="AS87" s="234"/>
      <c r="AT87" s="227"/>
      <c r="AU87" s="343"/>
    </row>
    <row r="88" spans="1:47" ht="40.5" hidden="1">
      <c r="A88" s="222" t="str">
        <f t="shared" si="10"/>
        <v>301-4</v>
      </c>
      <c r="B88" s="223">
        <v>301</v>
      </c>
      <c r="C88" s="224" t="s">
        <v>168</v>
      </c>
      <c r="D88" s="222">
        <v>4</v>
      </c>
      <c r="E88" s="224" t="s">
        <v>85</v>
      </c>
      <c r="F88" s="222" t="s">
        <v>85</v>
      </c>
      <c r="G88" s="369" t="s">
        <v>85</v>
      </c>
      <c r="H88" s="282" t="s">
        <v>85</v>
      </c>
      <c r="I88" s="227" t="s">
        <v>85</v>
      </c>
      <c r="J88" s="224" t="s">
        <v>85</v>
      </c>
      <c r="K88" s="224" t="s">
        <v>85</v>
      </c>
      <c r="L88" s="224" t="s">
        <v>85</v>
      </c>
      <c r="M88" s="228" t="s">
        <v>85</v>
      </c>
      <c r="N88" s="225"/>
      <c r="O88" s="186"/>
      <c r="P88" s="186"/>
      <c r="Q88" s="186"/>
      <c r="R88" s="230"/>
      <c r="S88" s="235" t="s">
        <v>85</v>
      </c>
      <c r="T88" s="230" t="s">
        <v>85</v>
      </c>
      <c r="U88" s="228"/>
      <c r="V88" s="224" t="s">
        <v>85</v>
      </c>
      <c r="W88" s="369"/>
      <c r="X88" s="370" t="s">
        <v>85</v>
      </c>
      <c r="Y88" s="370" t="s">
        <v>85</v>
      </c>
      <c r="Z88" s="370" t="s">
        <v>85</v>
      </c>
      <c r="AA88" s="371" t="s">
        <v>85</v>
      </c>
      <c r="AB88" s="231" t="str">
        <f t="shared" si="21"/>
        <v>-</v>
      </c>
      <c r="AC88" s="232" t="str">
        <f t="shared" si="22"/>
        <v>-</v>
      </c>
      <c r="AD88" s="232" t="str">
        <f t="shared" si="23"/>
        <v>-</v>
      </c>
      <c r="AE88" s="232" t="str">
        <f t="shared" si="24"/>
        <v>-</v>
      </c>
      <c r="AF88" s="233" t="str">
        <f t="shared" si="25"/>
        <v>-</v>
      </c>
      <c r="AG88" s="231" t="str">
        <f t="shared" si="26"/>
        <v>-</v>
      </c>
      <c r="AH88" s="232" t="str">
        <f t="shared" si="27"/>
        <v>-</v>
      </c>
      <c r="AI88" s="232" t="str">
        <f t="shared" si="28"/>
        <v>-</v>
      </c>
      <c r="AJ88" s="232" t="str">
        <f t="shared" si="29"/>
        <v>-</v>
      </c>
      <c r="AK88" s="233" t="str">
        <f t="shared" si="30"/>
        <v>-</v>
      </c>
      <c r="AL88" s="222" t="s">
        <v>85</v>
      </c>
      <c r="AM88" s="224" t="s">
        <v>85</v>
      </c>
      <c r="AN88" s="224" t="s">
        <v>85</v>
      </c>
      <c r="AO88" s="224" t="s">
        <v>85</v>
      </c>
      <c r="AP88" s="235" t="s">
        <v>85</v>
      </c>
      <c r="AQ88" s="234" t="s">
        <v>85</v>
      </c>
      <c r="AR88" s="234" t="s">
        <v>85</v>
      </c>
      <c r="AS88" s="234" t="s">
        <v>85</v>
      </c>
      <c r="AT88" s="227" t="s">
        <v>85</v>
      </c>
      <c r="AU88" s="343" t="s">
        <v>85</v>
      </c>
    </row>
    <row r="89" spans="1:47" ht="40.5" hidden="1">
      <c r="A89" s="222" t="str">
        <f t="shared" si="10"/>
        <v>301-5</v>
      </c>
      <c r="B89" s="223">
        <v>301</v>
      </c>
      <c r="C89" s="224" t="s">
        <v>168</v>
      </c>
      <c r="D89" s="222">
        <v>5</v>
      </c>
      <c r="E89" s="224" t="s">
        <v>85</v>
      </c>
      <c r="F89" s="222" t="s">
        <v>85</v>
      </c>
      <c r="G89" s="369" t="s">
        <v>85</v>
      </c>
      <c r="H89" s="282" t="s">
        <v>85</v>
      </c>
      <c r="I89" s="227" t="s">
        <v>85</v>
      </c>
      <c r="J89" s="224" t="s">
        <v>85</v>
      </c>
      <c r="K89" s="224" t="s">
        <v>85</v>
      </c>
      <c r="L89" s="224" t="s">
        <v>85</v>
      </c>
      <c r="M89" s="228" t="s">
        <v>85</v>
      </c>
      <c r="N89" s="225"/>
      <c r="O89" s="186"/>
      <c r="P89" s="186"/>
      <c r="Q89" s="186"/>
      <c r="R89" s="230"/>
      <c r="S89" s="235" t="s">
        <v>85</v>
      </c>
      <c r="T89" s="230" t="s">
        <v>85</v>
      </c>
      <c r="U89" s="228"/>
      <c r="V89" s="224" t="s">
        <v>85</v>
      </c>
      <c r="W89" s="369"/>
      <c r="X89" s="370" t="s">
        <v>85</v>
      </c>
      <c r="Y89" s="370" t="s">
        <v>85</v>
      </c>
      <c r="Z89" s="370" t="s">
        <v>85</v>
      </c>
      <c r="AA89" s="371" t="s">
        <v>85</v>
      </c>
      <c r="AB89" s="231" t="str">
        <f t="shared" si="21"/>
        <v>-</v>
      </c>
      <c r="AC89" s="232" t="str">
        <f t="shared" si="22"/>
        <v>-</v>
      </c>
      <c r="AD89" s="232" t="str">
        <f t="shared" si="23"/>
        <v>-</v>
      </c>
      <c r="AE89" s="232" t="str">
        <f t="shared" si="24"/>
        <v>-</v>
      </c>
      <c r="AF89" s="233" t="str">
        <f t="shared" si="25"/>
        <v>-</v>
      </c>
      <c r="AG89" s="231" t="str">
        <f t="shared" si="26"/>
        <v>-</v>
      </c>
      <c r="AH89" s="232" t="str">
        <f t="shared" si="27"/>
        <v>-</v>
      </c>
      <c r="AI89" s="232" t="str">
        <f t="shared" si="28"/>
        <v>-</v>
      </c>
      <c r="AJ89" s="232" t="str">
        <f t="shared" si="29"/>
        <v>-</v>
      </c>
      <c r="AK89" s="233" t="str">
        <f t="shared" si="30"/>
        <v>-</v>
      </c>
      <c r="AL89" s="222" t="s">
        <v>85</v>
      </c>
      <c r="AM89" s="224" t="s">
        <v>85</v>
      </c>
      <c r="AN89" s="224" t="s">
        <v>85</v>
      </c>
      <c r="AO89" s="224" t="s">
        <v>85</v>
      </c>
      <c r="AP89" s="235" t="s">
        <v>85</v>
      </c>
      <c r="AQ89" s="234" t="s">
        <v>85</v>
      </c>
      <c r="AR89" s="234" t="s">
        <v>85</v>
      </c>
      <c r="AS89" s="234" t="s">
        <v>85</v>
      </c>
      <c r="AT89" s="227" t="s">
        <v>85</v>
      </c>
      <c r="AU89" s="343" t="s">
        <v>85</v>
      </c>
    </row>
    <row r="90" spans="1:47" ht="40.5" hidden="1">
      <c r="A90" s="222" t="str">
        <f t="shared" si="10"/>
        <v>301-6</v>
      </c>
      <c r="B90" s="223">
        <v>301</v>
      </c>
      <c r="C90" s="224" t="s">
        <v>168</v>
      </c>
      <c r="D90" s="222">
        <v>6</v>
      </c>
      <c r="E90" s="224" t="s">
        <v>85</v>
      </c>
      <c r="F90" s="222" t="s">
        <v>85</v>
      </c>
      <c r="G90" s="369" t="s">
        <v>85</v>
      </c>
      <c r="H90" s="282" t="s">
        <v>85</v>
      </c>
      <c r="I90" s="227" t="s">
        <v>85</v>
      </c>
      <c r="J90" s="224" t="s">
        <v>85</v>
      </c>
      <c r="K90" s="224" t="s">
        <v>85</v>
      </c>
      <c r="L90" s="224" t="s">
        <v>85</v>
      </c>
      <c r="M90" s="228" t="s">
        <v>85</v>
      </c>
      <c r="N90" s="225"/>
      <c r="O90" s="186"/>
      <c r="P90" s="186"/>
      <c r="Q90" s="186"/>
      <c r="R90" s="230"/>
      <c r="S90" s="235" t="s">
        <v>85</v>
      </c>
      <c r="T90" s="230" t="s">
        <v>85</v>
      </c>
      <c r="U90" s="228"/>
      <c r="V90" s="224" t="s">
        <v>85</v>
      </c>
      <c r="W90" s="369"/>
      <c r="X90" s="370" t="s">
        <v>85</v>
      </c>
      <c r="Y90" s="370" t="s">
        <v>85</v>
      </c>
      <c r="Z90" s="370" t="s">
        <v>85</v>
      </c>
      <c r="AA90" s="371" t="s">
        <v>85</v>
      </c>
      <c r="AB90" s="231" t="str">
        <f t="shared" si="21"/>
        <v>-</v>
      </c>
      <c r="AC90" s="232" t="str">
        <f t="shared" si="22"/>
        <v>-</v>
      </c>
      <c r="AD90" s="232" t="str">
        <f t="shared" si="23"/>
        <v>-</v>
      </c>
      <c r="AE90" s="232" t="str">
        <f t="shared" si="24"/>
        <v>-</v>
      </c>
      <c r="AF90" s="233" t="str">
        <f t="shared" si="25"/>
        <v>-</v>
      </c>
      <c r="AG90" s="231" t="str">
        <f t="shared" si="26"/>
        <v>-</v>
      </c>
      <c r="AH90" s="232" t="str">
        <f t="shared" si="27"/>
        <v>-</v>
      </c>
      <c r="AI90" s="232" t="str">
        <f t="shared" si="28"/>
        <v>-</v>
      </c>
      <c r="AJ90" s="232" t="str">
        <f t="shared" si="29"/>
        <v>-</v>
      </c>
      <c r="AK90" s="233" t="str">
        <f t="shared" si="30"/>
        <v>-</v>
      </c>
      <c r="AL90" s="222" t="s">
        <v>85</v>
      </c>
      <c r="AM90" s="224" t="s">
        <v>85</v>
      </c>
      <c r="AN90" s="224" t="s">
        <v>85</v>
      </c>
      <c r="AO90" s="224" t="s">
        <v>85</v>
      </c>
      <c r="AP90" s="235" t="s">
        <v>85</v>
      </c>
      <c r="AQ90" s="234" t="s">
        <v>85</v>
      </c>
      <c r="AR90" s="234" t="s">
        <v>85</v>
      </c>
      <c r="AS90" s="234" t="s">
        <v>85</v>
      </c>
      <c r="AT90" s="227" t="s">
        <v>85</v>
      </c>
      <c r="AU90" s="343" t="s">
        <v>85</v>
      </c>
    </row>
    <row r="91" spans="1:47" ht="40.5" hidden="1">
      <c r="A91" s="222" t="str">
        <f t="shared" si="10"/>
        <v>301-7</v>
      </c>
      <c r="B91" s="223">
        <v>301</v>
      </c>
      <c r="C91" s="224" t="s">
        <v>168</v>
      </c>
      <c r="D91" s="222">
        <v>7</v>
      </c>
      <c r="E91" s="224" t="s">
        <v>85</v>
      </c>
      <c r="F91" s="222" t="s">
        <v>85</v>
      </c>
      <c r="G91" s="369" t="s">
        <v>85</v>
      </c>
      <c r="H91" s="282" t="s">
        <v>85</v>
      </c>
      <c r="I91" s="227" t="s">
        <v>85</v>
      </c>
      <c r="J91" s="224" t="s">
        <v>85</v>
      </c>
      <c r="K91" s="224" t="s">
        <v>85</v>
      </c>
      <c r="L91" s="224" t="s">
        <v>85</v>
      </c>
      <c r="M91" s="228" t="s">
        <v>85</v>
      </c>
      <c r="N91" s="225"/>
      <c r="O91" s="186"/>
      <c r="P91" s="186"/>
      <c r="Q91" s="186"/>
      <c r="R91" s="230"/>
      <c r="S91" s="235" t="s">
        <v>85</v>
      </c>
      <c r="T91" s="230" t="s">
        <v>85</v>
      </c>
      <c r="U91" s="228"/>
      <c r="V91" s="224" t="s">
        <v>85</v>
      </c>
      <c r="W91" s="369"/>
      <c r="X91" s="370" t="s">
        <v>85</v>
      </c>
      <c r="Y91" s="370" t="s">
        <v>85</v>
      </c>
      <c r="Z91" s="370" t="s">
        <v>85</v>
      </c>
      <c r="AA91" s="371" t="s">
        <v>85</v>
      </c>
      <c r="AB91" s="231" t="str">
        <f t="shared" si="21"/>
        <v>-</v>
      </c>
      <c r="AC91" s="232" t="str">
        <f t="shared" si="22"/>
        <v>-</v>
      </c>
      <c r="AD91" s="232" t="str">
        <f t="shared" si="23"/>
        <v>-</v>
      </c>
      <c r="AE91" s="232" t="str">
        <f t="shared" si="24"/>
        <v>-</v>
      </c>
      <c r="AF91" s="233" t="str">
        <f t="shared" si="25"/>
        <v>-</v>
      </c>
      <c r="AG91" s="231" t="str">
        <f t="shared" si="26"/>
        <v>-</v>
      </c>
      <c r="AH91" s="232" t="str">
        <f t="shared" si="27"/>
        <v>-</v>
      </c>
      <c r="AI91" s="232" t="str">
        <f t="shared" si="28"/>
        <v>-</v>
      </c>
      <c r="AJ91" s="232" t="str">
        <f t="shared" si="29"/>
        <v>-</v>
      </c>
      <c r="AK91" s="233" t="str">
        <f t="shared" si="30"/>
        <v>-</v>
      </c>
      <c r="AL91" s="222" t="s">
        <v>85</v>
      </c>
      <c r="AM91" s="224" t="s">
        <v>85</v>
      </c>
      <c r="AN91" s="224" t="s">
        <v>85</v>
      </c>
      <c r="AO91" s="224" t="s">
        <v>85</v>
      </c>
      <c r="AP91" s="235" t="s">
        <v>85</v>
      </c>
      <c r="AQ91" s="234" t="s">
        <v>85</v>
      </c>
      <c r="AR91" s="234" t="s">
        <v>85</v>
      </c>
      <c r="AS91" s="234" t="s">
        <v>85</v>
      </c>
      <c r="AT91" s="227" t="s">
        <v>85</v>
      </c>
      <c r="AU91" s="343" t="s">
        <v>85</v>
      </c>
    </row>
    <row r="92" spans="1:47" ht="40.5" hidden="1">
      <c r="A92" s="222" t="str">
        <f t="shared" si="10"/>
        <v>301-8</v>
      </c>
      <c r="B92" s="223">
        <v>301</v>
      </c>
      <c r="C92" s="224" t="s">
        <v>168</v>
      </c>
      <c r="D92" s="222">
        <v>8</v>
      </c>
      <c r="E92" s="224" t="s">
        <v>85</v>
      </c>
      <c r="F92" s="222" t="s">
        <v>85</v>
      </c>
      <c r="G92" s="369" t="s">
        <v>85</v>
      </c>
      <c r="H92" s="282" t="s">
        <v>85</v>
      </c>
      <c r="I92" s="227" t="s">
        <v>85</v>
      </c>
      <c r="J92" s="224" t="s">
        <v>85</v>
      </c>
      <c r="K92" s="224" t="s">
        <v>85</v>
      </c>
      <c r="L92" s="224" t="s">
        <v>85</v>
      </c>
      <c r="M92" s="228" t="s">
        <v>85</v>
      </c>
      <c r="N92" s="225"/>
      <c r="O92" s="186"/>
      <c r="P92" s="186"/>
      <c r="Q92" s="186"/>
      <c r="R92" s="230"/>
      <c r="S92" s="235" t="s">
        <v>85</v>
      </c>
      <c r="T92" s="230" t="s">
        <v>85</v>
      </c>
      <c r="U92" s="228"/>
      <c r="V92" s="224" t="s">
        <v>85</v>
      </c>
      <c r="W92" s="369"/>
      <c r="X92" s="370" t="s">
        <v>85</v>
      </c>
      <c r="Y92" s="370" t="s">
        <v>85</v>
      </c>
      <c r="Z92" s="370" t="s">
        <v>85</v>
      </c>
      <c r="AA92" s="371" t="s">
        <v>85</v>
      </c>
      <c r="AB92" s="231" t="str">
        <f t="shared" si="21"/>
        <v>-</v>
      </c>
      <c r="AC92" s="232" t="str">
        <f t="shared" si="22"/>
        <v>-</v>
      </c>
      <c r="AD92" s="232" t="str">
        <f t="shared" si="23"/>
        <v>-</v>
      </c>
      <c r="AE92" s="232" t="str">
        <f t="shared" si="24"/>
        <v>-</v>
      </c>
      <c r="AF92" s="233" t="str">
        <f t="shared" si="25"/>
        <v>-</v>
      </c>
      <c r="AG92" s="231" t="str">
        <f t="shared" si="26"/>
        <v>-</v>
      </c>
      <c r="AH92" s="232" t="str">
        <f t="shared" si="27"/>
        <v>-</v>
      </c>
      <c r="AI92" s="232" t="str">
        <f t="shared" si="28"/>
        <v>-</v>
      </c>
      <c r="AJ92" s="232" t="str">
        <f t="shared" si="29"/>
        <v>-</v>
      </c>
      <c r="AK92" s="233" t="str">
        <f t="shared" si="30"/>
        <v>-</v>
      </c>
      <c r="AL92" s="222" t="s">
        <v>85</v>
      </c>
      <c r="AM92" s="224" t="s">
        <v>85</v>
      </c>
      <c r="AN92" s="224" t="s">
        <v>85</v>
      </c>
      <c r="AO92" s="224" t="s">
        <v>85</v>
      </c>
      <c r="AP92" s="235" t="s">
        <v>85</v>
      </c>
      <c r="AQ92" s="234" t="s">
        <v>85</v>
      </c>
      <c r="AR92" s="234" t="s">
        <v>85</v>
      </c>
      <c r="AS92" s="234" t="s">
        <v>85</v>
      </c>
      <c r="AT92" s="227" t="s">
        <v>85</v>
      </c>
      <c r="AU92" s="343" t="s">
        <v>85</v>
      </c>
    </row>
    <row r="93" spans="1:47" ht="40.5" hidden="1">
      <c r="A93" s="222" t="str">
        <f t="shared" si="10"/>
        <v>301-9</v>
      </c>
      <c r="B93" s="223">
        <v>301</v>
      </c>
      <c r="C93" s="224" t="s">
        <v>168</v>
      </c>
      <c r="D93" s="222">
        <v>9</v>
      </c>
      <c r="E93" s="224" t="s">
        <v>85</v>
      </c>
      <c r="F93" s="222" t="s">
        <v>85</v>
      </c>
      <c r="G93" s="369" t="s">
        <v>85</v>
      </c>
      <c r="H93" s="282" t="s">
        <v>85</v>
      </c>
      <c r="I93" s="227" t="s">
        <v>85</v>
      </c>
      <c r="J93" s="224" t="s">
        <v>85</v>
      </c>
      <c r="K93" s="224" t="s">
        <v>85</v>
      </c>
      <c r="L93" s="224" t="s">
        <v>85</v>
      </c>
      <c r="M93" s="228" t="s">
        <v>85</v>
      </c>
      <c r="N93" s="225"/>
      <c r="O93" s="186"/>
      <c r="P93" s="186"/>
      <c r="Q93" s="186"/>
      <c r="R93" s="230"/>
      <c r="S93" s="235" t="s">
        <v>85</v>
      </c>
      <c r="T93" s="230" t="s">
        <v>85</v>
      </c>
      <c r="U93" s="228"/>
      <c r="V93" s="224" t="s">
        <v>85</v>
      </c>
      <c r="W93" s="369"/>
      <c r="X93" s="370" t="s">
        <v>85</v>
      </c>
      <c r="Y93" s="370" t="s">
        <v>85</v>
      </c>
      <c r="Z93" s="370" t="s">
        <v>85</v>
      </c>
      <c r="AA93" s="371" t="s">
        <v>85</v>
      </c>
      <c r="AB93" s="231" t="str">
        <f t="shared" si="21"/>
        <v>-</v>
      </c>
      <c r="AC93" s="232" t="str">
        <f t="shared" si="22"/>
        <v>-</v>
      </c>
      <c r="AD93" s="232" t="str">
        <f t="shared" si="23"/>
        <v>-</v>
      </c>
      <c r="AE93" s="232" t="str">
        <f t="shared" si="24"/>
        <v>-</v>
      </c>
      <c r="AF93" s="233" t="str">
        <f t="shared" si="25"/>
        <v>-</v>
      </c>
      <c r="AG93" s="231" t="str">
        <f t="shared" si="26"/>
        <v>-</v>
      </c>
      <c r="AH93" s="232" t="str">
        <f t="shared" si="27"/>
        <v>-</v>
      </c>
      <c r="AI93" s="232" t="str">
        <f t="shared" si="28"/>
        <v>-</v>
      </c>
      <c r="AJ93" s="232" t="str">
        <f t="shared" si="29"/>
        <v>-</v>
      </c>
      <c r="AK93" s="233" t="str">
        <f t="shared" si="30"/>
        <v>-</v>
      </c>
      <c r="AL93" s="222" t="s">
        <v>85</v>
      </c>
      <c r="AM93" s="224" t="s">
        <v>85</v>
      </c>
      <c r="AN93" s="224" t="s">
        <v>85</v>
      </c>
      <c r="AO93" s="224" t="s">
        <v>85</v>
      </c>
      <c r="AP93" s="235" t="s">
        <v>85</v>
      </c>
      <c r="AQ93" s="234" t="s">
        <v>85</v>
      </c>
      <c r="AR93" s="234" t="s">
        <v>85</v>
      </c>
      <c r="AS93" s="234" t="s">
        <v>85</v>
      </c>
      <c r="AT93" s="227" t="s">
        <v>85</v>
      </c>
      <c r="AU93" s="343" t="s">
        <v>85</v>
      </c>
    </row>
    <row r="94" spans="1:47" ht="288" customHeight="1">
      <c r="A94" s="222" t="str">
        <f t="shared" si="10"/>
        <v>302-1</v>
      </c>
      <c r="B94" s="223">
        <v>302</v>
      </c>
      <c r="C94" s="224" t="s">
        <v>169</v>
      </c>
      <c r="D94" s="222">
        <v>1</v>
      </c>
      <c r="E94" s="224" t="s">
        <v>1685</v>
      </c>
      <c r="F94" s="222" t="s">
        <v>1589</v>
      </c>
      <c r="G94" s="225" t="s">
        <v>412</v>
      </c>
      <c r="H94" s="282" t="s">
        <v>435</v>
      </c>
      <c r="I94" s="227" t="s">
        <v>436</v>
      </c>
      <c r="J94" s="224" t="s">
        <v>1590</v>
      </c>
      <c r="K94" s="224" t="s">
        <v>1591</v>
      </c>
      <c r="L94" s="224" t="s">
        <v>1592</v>
      </c>
      <c r="M94" s="228" t="s">
        <v>403</v>
      </c>
      <c r="N94" s="225">
        <v>70</v>
      </c>
      <c r="O94" s="186">
        <v>72</v>
      </c>
      <c r="P94" s="186">
        <v>74</v>
      </c>
      <c r="Q94" s="186">
        <v>76</v>
      </c>
      <c r="R94" s="230">
        <v>78</v>
      </c>
      <c r="S94" s="235" t="s">
        <v>40</v>
      </c>
      <c r="T94" s="230">
        <v>79</v>
      </c>
      <c r="U94" s="228"/>
      <c r="V94" s="224" t="s">
        <v>1686</v>
      </c>
      <c r="W94" s="225">
        <v>77</v>
      </c>
      <c r="X94" s="186" t="s">
        <v>85</v>
      </c>
      <c r="Y94" s="186" t="s">
        <v>85</v>
      </c>
      <c r="Z94" s="186" t="s">
        <v>85</v>
      </c>
      <c r="AA94" s="230" t="s">
        <v>85</v>
      </c>
      <c r="AB94" s="231">
        <f t="shared" si="21"/>
        <v>1.1000000000000001</v>
      </c>
      <c r="AC94" s="232" t="str">
        <f t="shared" si="21"/>
        <v>-</v>
      </c>
      <c r="AD94" s="232" t="str">
        <f t="shared" si="21"/>
        <v>-</v>
      </c>
      <c r="AE94" s="232" t="str">
        <f t="shared" si="21"/>
        <v>-</v>
      </c>
      <c r="AF94" s="233" t="str">
        <f t="shared" si="21"/>
        <v>-</v>
      </c>
      <c r="AG94" s="231">
        <f t="shared" si="26"/>
        <v>0.97468354430379744</v>
      </c>
      <c r="AH94" s="232" t="str">
        <f t="shared" si="26"/>
        <v>-</v>
      </c>
      <c r="AI94" s="232" t="str">
        <f t="shared" si="26"/>
        <v>-</v>
      </c>
      <c r="AJ94" s="232" t="str">
        <f t="shared" si="26"/>
        <v>-</v>
      </c>
      <c r="AK94" s="233" t="str">
        <f t="shared" si="26"/>
        <v>-</v>
      </c>
      <c r="AL94" s="222" t="s">
        <v>85</v>
      </c>
      <c r="AM94" s="224"/>
      <c r="AN94" s="224" t="s">
        <v>1588</v>
      </c>
      <c r="AO94" s="224" t="s">
        <v>1684</v>
      </c>
      <c r="AP94" s="235" t="s">
        <v>15</v>
      </c>
      <c r="AQ94" s="234" t="s">
        <v>85</v>
      </c>
      <c r="AR94" s="234" t="s">
        <v>85</v>
      </c>
      <c r="AS94" s="234" t="s">
        <v>85</v>
      </c>
      <c r="AT94" s="227" t="s">
        <v>85</v>
      </c>
      <c r="AU94" s="343">
        <v>1</v>
      </c>
    </row>
    <row r="95" spans="1:47" ht="40.5" hidden="1">
      <c r="A95" s="222" t="str">
        <f t="shared" ref="A95:A158" si="31">B95&amp;"-"&amp;D95</f>
        <v>302-2</v>
      </c>
      <c r="B95" s="223">
        <v>302</v>
      </c>
      <c r="C95" s="224" t="s">
        <v>169</v>
      </c>
      <c r="D95" s="222">
        <v>2</v>
      </c>
      <c r="E95" s="224" t="s">
        <v>85</v>
      </c>
      <c r="F95" s="222" t="s">
        <v>85</v>
      </c>
      <c r="G95" s="369" t="s">
        <v>85</v>
      </c>
      <c r="H95" s="282" t="s">
        <v>85</v>
      </c>
      <c r="I95" s="227" t="s">
        <v>85</v>
      </c>
      <c r="J95" s="224" t="s">
        <v>85</v>
      </c>
      <c r="K95" s="224" t="s">
        <v>85</v>
      </c>
      <c r="L95" s="224" t="s">
        <v>85</v>
      </c>
      <c r="M95" s="228" t="s">
        <v>85</v>
      </c>
      <c r="N95" s="225"/>
      <c r="O95" s="186"/>
      <c r="P95" s="186"/>
      <c r="Q95" s="186"/>
      <c r="R95" s="230"/>
      <c r="S95" s="235" t="s">
        <v>85</v>
      </c>
      <c r="T95" s="230" t="s">
        <v>85</v>
      </c>
      <c r="U95" s="228"/>
      <c r="V95" s="224" t="s">
        <v>85</v>
      </c>
      <c r="W95" s="369"/>
      <c r="X95" s="370" t="s">
        <v>85</v>
      </c>
      <c r="Y95" s="370" t="s">
        <v>85</v>
      </c>
      <c r="Z95" s="370" t="s">
        <v>85</v>
      </c>
      <c r="AA95" s="371" t="s">
        <v>85</v>
      </c>
      <c r="AB95" s="231" t="str">
        <f t="shared" si="21"/>
        <v>-</v>
      </c>
      <c r="AC95" s="232" t="str">
        <f t="shared" si="22"/>
        <v>-</v>
      </c>
      <c r="AD95" s="232" t="str">
        <f t="shared" si="23"/>
        <v>-</v>
      </c>
      <c r="AE95" s="232" t="str">
        <f t="shared" si="24"/>
        <v>-</v>
      </c>
      <c r="AF95" s="233" t="str">
        <f t="shared" si="25"/>
        <v>-</v>
      </c>
      <c r="AG95" s="231" t="str">
        <f t="shared" si="26"/>
        <v>-</v>
      </c>
      <c r="AH95" s="232" t="str">
        <f t="shared" si="27"/>
        <v>-</v>
      </c>
      <c r="AI95" s="232" t="str">
        <f t="shared" si="28"/>
        <v>-</v>
      </c>
      <c r="AJ95" s="232" t="str">
        <f t="shared" si="29"/>
        <v>-</v>
      </c>
      <c r="AK95" s="233" t="str">
        <f t="shared" si="30"/>
        <v>-</v>
      </c>
      <c r="AL95" s="222" t="s">
        <v>85</v>
      </c>
      <c r="AM95" s="224" t="s">
        <v>85</v>
      </c>
      <c r="AN95" s="224" t="s">
        <v>85</v>
      </c>
      <c r="AO95" s="224" t="s">
        <v>85</v>
      </c>
      <c r="AP95" s="235" t="s">
        <v>85</v>
      </c>
      <c r="AQ95" s="234" t="s">
        <v>85</v>
      </c>
      <c r="AR95" s="234" t="s">
        <v>85</v>
      </c>
      <c r="AS95" s="234" t="s">
        <v>85</v>
      </c>
      <c r="AT95" s="227" t="s">
        <v>85</v>
      </c>
      <c r="AU95" s="343" t="s">
        <v>85</v>
      </c>
    </row>
    <row r="96" spans="1:47" ht="40.5" hidden="1">
      <c r="A96" s="222" t="str">
        <f t="shared" si="31"/>
        <v>302-3</v>
      </c>
      <c r="B96" s="223">
        <v>302</v>
      </c>
      <c r="C96" s="224" t="s">
        <v>169</v>
      </c>
      <c r="D96" s="222">
        <v>3</v>
      </c>
      <c r="E96" s="224" t="s">
        <v>85</v>
      </c>
      <c r="F96" s="222" t="s">
        <v>85</v>
      </c>
      <c r="G96" s="369" t="s">
        <v>85</v>
      </c>
      <c r="H96" s="282" t="s">
        <v>85</v>
      </c>
      <c r="I96" s="227" t="s">
        <v>85</v>
      </c>
      <c r="J96" s="224" t="s">
        <v>85</v>
      </c>
      <c r="K96" s="224" t="s">
        <v>85</v>
      </c>
      <c r="L96" s="224" t="s">
        <v>85</v>
      </c>
      <c r="M96" s="228" t="s">
        <v>85</v>
      </c>
      <c r="N96" s="225"/>
      <c r="O96" s="186"/>
      <c r="P96" s="186"/>
      <c r="Q96" s="186"/>
      <c r="R96" s="230"/>
      <c r="S96" s="235" t="s">
        <v>85</v>
      </c>
      <c r="T96" s="230" t="s">
        <v>85</v>
      </c>
      <c r="U96" s="228"/>
      <c r="V96" s="224" t="s">
        <v>85</v>
      </c>
      <c r="W96" s="369"/>
      <c r="X96" s="370" t="s">
        <v>85</v>
      </c>
      <c r="Y96" s="370" t="s">
        <v>85</v>
      </c>
      <c r="Z96" s="370" t="s">
        <v>85</v>
      </c>
      <c r="AA96" s="371" t="s">
        <v>85</v>
      </c>
      <c r="AB96" s="231" t="str">
        <f t="shared" si="21"/>
        <v>-</v>
      </c>
      <c r="AC96" s="232" t="str">
        <f t="shared" si="22"/>
        <v>-</v>
      </c>
      <c r="AD96" s="232" t="str">
        <f t="shared" si="23"/>
        <v>-</v>
      </c>
      <c r="AE96" s="232" t="str">
        <f t="shared" si="24"/>
        <v>-</v>
      </c>
      <c r="AF96" s="233" t="str">
        <f t="shared" si="25"/>
        <v>-</v>
      </c>
      <c r="AG96" s="231" t="str">
        <f t="shared" si="26"/>
        <v>-</v>
      </c>
      <c r="AH96" s="232" t="str">
        <f t="shared" si="27"/>
        <v>-</v>
      </c>
      <c r="AI96" s="232" t="str">
        <f t="shared" si="28"/>
        <v>-</v>
      </c>
      <c r="AJ96" s="232" t="str">
        <f t="shared" si="29"/>
        <v>-</v>
      </c>
      <c r="AK96" s="233" t="str">
        <f t="shared" si="30"/>
        <v>-</v>
      </c>
      <c r="AL96" s="222" t="s">
        <v>85</v>
      </c>
      <c r="AM96" s="224" t="s">
        <v>85</v>
      </c>
      <c r="AN96" s="224" t="s">
        <v>85</v>
      </c>
      <c r="AO96" s="224" t="s">
        <v>85</v>
      </c>
      <c r="AP96" s="235" t="s">
        <v>85</v>
      </c>
      <c r="AQ96" s="234" t="s">
        <v>85</v>
      </c>
      <c r="AR96" s="234" t="s">
        <v>85</v>
      </c>
      <c r="AS96" s="234" t="s">
        <v>85</v>
      </c>
      <c r="AT96" s="227" t="s">
        <v>85</v>
      </c>
      <c r="AU96" s="343" t="s">
        <v>85</v>
      </c>
    </row>
    <row r="97" spans="1:47" ht="40.5" hidden="1">
      <c r="A97" s="222" t="str">
        <f t="shared" si="31"/>
        <v>302-4</v>
      </c>
      <c r="B97" s="223">
        <v>302</v>
      </c>
      <c r="C97" s="224" t="s">
        <v>169</v>
      </c>
      <c r="D97" s="222">
        <v>4</v>
      </c>
      <c r="E97" s="224" t="s">
        <v>85</v>
      </c>
      <c r="F97" s="222" t="s">
        <v>85</v>
      </c>
      <c r="G97" s="369" t="s">
        <v>85</v>
      </c>
      <c r="H97" s="282" t="s">
        <v>85</v>
      </c>
      <c r="I97" s="227" t="s">
        <v>85</v>
      </c>
      <c r="J97" s="224" t="s">
        <v>85</v>
      </c>
      <c r="K97" s="224" t="s">
        <v>85</v>
      </c>
      <c r="L97" s="224" t="s">
        <v>85</v>
      </c>
      <c r="M97" s="228" t="s">
        <v>85</v>
      </c>
      <c r="N97" s="225"/>
      <c r="O97" s="186"/>
      <c r="P97" s="186"/>
      <c r="Q97" s="186"/>
      <c r="R97" s="230"/>
      <c r="S97" s="235" t="s">
        <v>85</v>
      </c>
      <c r="T97" s="230" t="s">
        <v>85</v>
      </c>
      <c r="U97" s="228"/>
      <c r="V97" s="224" t="s">
        <v>85</v>
      </c>
      <c r="W97" s="369"/>
      <c r="X97" s="370" t="s">
        <v>85</v>
      </c>
      <c r="Y97" s="370" t="s">
        <v>85</v>
      </c>
      <c r="Z97" s="370" t="s">
        <v>85</v>
      </c>
      <c r="AA97" s="371" t="s">
        <v>85</v>
      </c>
      <c r="AB97" s="231" t="str">
        <f t="shared" si="21"/>
        <v>-</v>
      </c>
      <c r="AC97" s="232" t="str">
        <f t="shared" si="22"/>
        <v>-</v>
      </c>
      <c r="AD97" s="232" t="str">
        <f t="shared" si="23"/>
        <v>-</v>
      </c>
      <c r="AE97" s="232" t="str">
        <f t="shared" si="24"/>
        <v>-</v>
      </c>
      <c r="AF97" s="233" t="str">
        <f t="shared" si="25"/>
        <v>-</v>
      </c>
      <c r="AG97" s="231" t="str">
        <f t="shared" si="26"/>
        <v>-</v>
      </c>
      <c r="AH97" s="232" t="str">
        <f t="shared" si="27"/>
        <v>-</v>
      </c>
      <c r="AI97" s="232" t="str">
        <f t="shared" si="28"/>
        <v>-</v>
      </c>
      <c r="AJ97" s="232" t="str">
        <f t="shared" si="29"/>
        <v>-</v>
      </c>
      <c r="AK97" s="233" t="str">
        <f t="shared" si="30"/>
        <v>-</v>
      </c>
      <c r="AL97" s="222" t="s">
        <v>85</v>
      </c>
      <c r="AM97" s="224" t="s">
        <v>85</v>
      </c>
      <c r="AN97" s="224" t="s">
        <v>85</v>
      </c>
      <c r="AO97" s="224" t="s">
        <v>85</v>
      </c>
      <c r="AP97" s="235" t="s">
        <v>85</v>
      </c>
      <c r="AQ97" s="234" t="s">
        <v>85</v>
      </c>
      <c r="AR97" s="234" t="s">
        <v>85</v>
      </c>
      <c r="AS97" s="234" t="s">
        <v>85</v>
      </c>
      <c r="AT97" s="227" t="s">
        <v>85</v>
      </c>
      <c r="AU97" s="343" t="s">
        <v>85</v>
      </c>
    </row>
    <row r="98" spans="1:47" ht="40.5" hidden="1">
      <c r="A98" s="222" t="str">
        <f t="shared" si="31"/>
        <v>302-5</v>
      </c>
      <c r="B98" s="223">
        <v>302</v>
      </c>
      <c r="C98" s="224" t="s">
        <v>169</v>
      </c>
      <c r="D98" s="222">
        <v>5</v>
      </c>
      <c r="E98" s="224" t="s">
        <v>85</v>
      </c>
      <c r="F98" s="222" t="s">
        <v>85</v>
      </c>
      <c r="G98" s="369" t="s">
        <v>85</v>
      </c>
      <c r="H98" s="282" t="s">
        <v>85</v>
      </c>
      <c r="I98" s="227" t="s">
        <v>85</v>
      </c>
      <c r="J98" s="224" t="s">
        <v>85</v>
      </c>
      <c r="K98" s="224" t="s">
        <v>85</v>
      </c>
      <c r="L98" s="224" t="s">
        <v>85</v>
      </c>
      <c r="M98" s="228" t="s">
        <v>85</v>
      </c>
      <c r="N98" s="225"/>
      <c r="O98" s="186"/>
      <c r="P98" s="186"/>
      <c r="Q98" s="186"/>
      <c r="R98" s="230"/>
      <c r="S98" s="235" t="s">
        <v>85</v>
      </c>
      <c r="T98" s="230" t="s">
        <v>85</v>
      </c>
      <c r="U98" s="228"/>
      <c r="V98" s="224" t="s">
        <v>85</v>
      </c>
      <c r="W98" s="369"/>
      <c r="X98" s="370" t="s">
        <v>85</v>
      </c>
      <c r="Y98" s="370" t="s">
        <v>85</v>
      </c>
      <c r="Z98" s="370" t="s">
        <v>85</v>
      </c>
      <c r="AA98" s="371" t="s">
        <v>85</v>
      </c>
      <c r="AB98" s="231" t="str">
        <f t="shared" si="21"/>
        <v>-</v>
      </c>
      <c r="AC98" s="232" t="str">
        <f t="shared" si="22"/>
        <v>-</v>
      </c>
      <c r="AD98" s="232" t="str">
        <f t="shared" si="23"/>
        <v>-</v>
      </c>
      <c r="AE98" s="232" t="str">
        <f t="shared" si="24"/>
        <v>-</v>
      </c>
      <c r="AF98" s="233" t="str">
        <f t="shared" si="25"/>
        <v>-</v>
      </c>
      <c r="AG98" s="231" t="str">
        <f t="shared" si="26"/>
        <v>-</v>
      </c>
      <c r="AH98" s="232" t="str">
        <f t="shared" si="27"/>
        <v>-</v>
      </c>
      <c r="AI98" s="232" t="str">
        <f t="shared" si="28"/>
        <v>-</v>
      </c>
      <c r="AJ98" s="232" t="str">
        <f t="shared" si="29"/>
        <v>-</v>
      </c>
      <c r="AK98" s="233" t="str">
        <f t="shared" si="30"/>
        <v>-</v>
      </c>
      <c r="AL98" s="222" t="s">
        <v>85</v>
      </c>
      <c r="AM98" s="224" t="s">
        <v>85</v>
      </c>
      <c r="AN98" s="224" t="s">
        <v>85</v>
      </c>
      <c r="AO98" s="224" t="s">
        <v>85</v>
      </c>
      <c r="AP98" s="235" t="s">
        <v>85</v>
      </c>
      <c r="AQ98" s="234" t="s">
        <v>85</v>
      </c>
      <c r="AR98" s="234" t="s">
        <v>85</v>
      </c>
      <c r="AS98" s="234" t="s">
        <v>85</v>
      </c>
      <c r="AT98" s="227" t="s">
        <v>85</v>
      </c>
      <c r="AU98" s="343" t="s">
        <v>85</v>
      </c>
    </row>
    <row r="99" spans="1:47" ht="40.5" hidden="1">
      <c r="A99" s="222" t="str">
        <f t="shared" si="31"/>
        <v>302-6</v>
      </c>
      <c r="B99" s="223">
        <v>302</v>
      </c>
      <c r="C99" s="224" t="s">
        <v>169</v>
      </c>
      <c r="D99" s="222">
        <v>6</v>
      </c>
      <c r="E99" s="224" t="s">
        <v>85</v>
      </c>
      <c r="F99" s="222" t="s">
        <v>85</v>
      </c>
      <c r="G99" s="369" t="s">
        <v>85</v>
      </c>
      <c r="H99" s="282" t="s">
        <v>85</v>
      </c>
      <c r="I99" s="227" t="s">
        <v>85</v>
      </c>
      <c r="J99" s="224" t="s">
        <v>85</v>
      </c>
      <c r="K99" s="224" t="s">
        <v>85</v>
      </c>
      <c r="L99" s="224" t="s">
        <v>85</v>
      </c>
      <c r="M99" s="228" t="s">
        <v>85</v>
      </c>
      <c r="N99" s="225"/>
      <c r="O99" s="186"/>
      <c r="P99" s="186"/>
      <c r="Q99" s="186"/>
      <c r="R99" s="230"/>
      <c r="S99" s="235" t="s">
        <v>85</v>
      </c>
      <c r="T99" s="230" t="s">
        <v>85</v>
      </c>
      <c r="U99" s="228"/>
      <c r="V99" s="224" t="s">
        <v>85</v>
      </c>
      <c r="W99" s="369"/>
      <c r="X99" s="370" t="s">
        <v>85</v>
      </c>
      <c r="Y99" s="370" t="s">
        <v>85</v>
      </c>
      <c r="Z99" s="370" t="s">
        <v>85</v>
      </c>
      <c r="AA99" s="371" t="s">
        <v>85</v>
      </c>
      <c r="AB99" s="231" t="str">
        <f t="shared" si="21"/>
        <v>-</v>
      </c>
      <c r="AC99" s="232" t="str">
        <f t="shared" si="22"/>
        <v>-</v>
      </c>
      <c r="AD99" s="232" t="str">
        <f t="shared" si="23"/>
        <v>-</v>
      </c>
      <c r="AE99" s="232" t="str">
        <f t="shared" si="24"/>
        <v>-</v>
      </c>
      <c r="AF99" s="233" t="str">
        <f t="shared" si="25"/>
        <v>-</v>
      </c>
      <c r="AG99" s="231" t="str">
        <f t="shared" si="26"/>
        <v>-</v>
      </c>
      <c r="AH99" s="232" t="str">
        <f t="shared" si="27"/>
        <v>-</v>
      </c>
      <c r="AI99" s="232" t="str">
        <f t="shared" si="28"/>
        <v>-</v>
      </c>
      <c r="AJ99" s="232" t="str">
        <f t="shared" si="29"/>
        <v>-</v>
      </c>
      <c r="AK99" s="233" t="str">
        <f t="shared" si="30"/>
        <v>-</v>
      </c>
      <c r="AL99" s="222" t="s">
        <v>85</v>
      </c>
      <c r="AM99" s="224" t="s">
        <v>85</v>
      </c>
      <c r="AN99" s="224" t="s">
        <v>85</v>
      </c>
      <c r="AO99" s="224" t="s">
        <v>85</v>
      </c>
      <c r="AP99" s="235" t="s">
        <v>85</v>
      </c>
      <c r="AQ99" s="234" t="s">
        <v>85</v>
      </c>
      <c r="AR99" s="234" t="s">
        <v>85</v>
      </c>
      <c r="AS99" s="234" t="s">
        <v>85</v>
      </c>
      <c r="AT99" s="227" t="s">
        <v>85</v>
      </c>
      <c r="AU99" s="343" t="s">
        <v>85</v>
      </c>
    </row>
    <row r="100" spans="1:47" ht="40.5" hidden="1">
      <c r="A100" s="222" t="str">
        <f t="shared" si="31"/>
        <v>302-7</v>
      </c>
      <c r="B100" s="223">
        <v>302</v>
      </c>
      <c r="C100" s="224" t="s">
        <v>169</v>
      </c>
      <c r="D100" s="222">
        <v>7</v>
      </c>
      <c r="E100" s="224" t="s">
        <v>85</v>
      </c>
      <c r="F100" s="222" t="s">
        <v>85</v>
      </c>
      <c r="G100" s="369" t="s">
        <v>85</v>
      </c>
      <c r="H100" s="282" t="s">
        <v>85</v>
      </c>
      <c r="I100" s="227" t="s">
        <v>85</v>
      </c>
      <c r="J100" s="224" t="s">
        <v>85</v>
      </c>
      <c r="K100" s="224" t="s">
        <v>85</v>
      </c>
      <c r="L100" s="224" t="s">
        <v>85</v>
      </c>
      <c r="M100" s="228" t="s">
        <v>85</v>
      </c>
      <c r="N100" s="225"/>
      <c r="O100" s="186"/>
      <c r="P100" s="186"/>
      <c r="Q100" s="186"/>
      <c r="R100" s="230"/>
      <c r="S100" s="235" t="s">
        <v>85</v>
      </c>
      <c r="T100" s="230" t="s">
        <v>85</v>
      </c>
      <c r="U100" s="228"/>
      <c r="V100" s="224" t="s">
        <v>85</v>
      </c>
      <c r="W100" s="369"/>
      <c r="X100" s="370" t="s">
        <v>85</v>
      </c>
      <c r="Y100" s="370" t="s">
        <v>85</v>
      </c>
      <c r="Z100" s="370" t="s">
        <v>85</v>
      </c>
      <c r="AA100" s="371" t="s">
        <v>85</v>
      </c>
      <c r="AB100" s="231" t="str">
        <f t="shared" si="21"/>
        <v>-</v>
      </c>
      <c r="AC100" s="232" t="str">
        <f t="shared" si="22"/>
        <v>-</v>
      </c>
      <c r="AD100" s="232" t="str">
        <f t="shared" si="23"/>
        <v>-</v>
      </c>
      <c r="AE100" s="232" t="str">
        <f t="shared" si="24"/>
        <v>-</v>
      </c>
      <c r="AF100" s="233" t="str">
        <f t="shared" si="25"/>
        <v>-</v>
      </c>
      <c r="AG100" s="231" t="str">
        <f t="shared" si="26"/>
        <v>-</v>
      </c>
      <c r="AH100" s="232" t="str">
        <f t="shared" si="27"/>
        <v>-</v>
      </c>
      <c r="AI100" s="232" t="str">
        <f t="shared" si="28"/>
        <v>-</v>
      </c>
      <c r="AJ100" s="232" t="str">
        <f t="shared" si="29"/>
        <v>-</v>
      </c>
      <c r="AK100" s="233" t="str">
        <f t="shared" si="30"/>
        <v>-</v>
      </c>
      <c r="AL100" s="222" t="s">
        <v>85</v>
      </c>
      <c r="AM100" s="224" t="s">
        <v>85</v>
      </c>
      <c r="AN100" s="224" t="s">
        <v>85</v>
      </c>
      <c r="AO100" s="224" t="s">
        <v>85</v>
      </c>
      <c r="AP100" s="235" t="s">
        <v>85</v>
      </c>
      <c r="AQ100" s="234" t="s">
        <v>85</v>
      </c>
      <c r="AR100" s="234" t="s">
        <v>85</v>
      </c>
      <c r="AS100" s="234" t="s">
        <v>85</v>
      </c>
      <c r="AT100" s="227" t="s">
        <v>85</v>
      </c>
      <c r="AU100" s="343" t="s">
        <v>85</v>
      </c>
    </row>
    <row r="101" spans="1:47" ht="40.5" hidden="1">
      <c r="A101" s="222" t="str">
        <f t="shared" si="31"/>
        <v>302-8</v>
      </c>
      <c r="B101" s="223">
        <v>302</v>
      </c>
      <c r="C101" s="224" t="s">
        <v>169</v>
      </c>
      <c r="D101" s="222">
        <v>8</v>
      </c>
      <c r="E101" s="224" t="s">
        <v>85</v>
      </c>
      <c r="F101" s="222" t="s">
        <v>85</v>
      </c>
      <c r="G101" s="369" t="s">
        <v>85</v>
      </c>
      <c r="H101" s="282" t="s">
        <v>85</v>
      </c>
      <c r="I101" s="227" t="s">
        <v>85</v>
      </c>
      <c r="J101" s="224" t="s">
        <v>85</v>
      </c>
      <c r="K101" s="224" t="s">
        <v>85</v>
      </c>
      <c r="L101" s="224" t="s">
        <v>85</v>
      </c>
      <c r="M101" s="228" t="s">
        <v>85</v>
      </c>
      <c r="N101" s="225"/>
      <c r="O101" s="186"/>
      <c r="P101" s="186"/>
      <c r="Q101" s="186"/>
      <c r="R101" s="230"/>
      <c r="S101" s="235" t="s">
        <v>85</v>
      </c>
      <c r="T101" s="230" t="s">
        <v>85</v>
      </c>
      <c r="U101" s="228"/>
      <c r="V101" s="224" t="s">
        <v>85</v>
      </c>
      <c r="W101" s="369"/>
      <c r="X101" s="370" t="s">
        <v>85</v>
      </c>
      <c r="Y101" s="370" t="s">
        <v>85</v>
      </c>
      <c r="Z101" s="370" t="s">
        <v>85</v>
      </c>
      <c r="AA101" s="371" t="s">
        <v>85</v>
      </c>
      <c r="AB101" s="231" t="str">
        <f t="shared" si="21"/>
        <v>-</v>
      </c>
      <c r="AC101" s="232" t="str">
        <f t="shared" si="22"/>
        <v>-</v>
      </c>
      <c r="AD101" s="232" t="str">
        <f t="shared" si="23"/>
        <v>-</v>
      </c>
      <c r="AE101" s="232" t="str">
        <f t="shared" si="24"/>
        <v>-</v>
      </c>
      <c r="AF101" s="233" t="str">
        <f t="shared" si="25"/>
        <v>-</v>
      </c>
      <c r="AG101" s="231" t="str">
        <f t="shared" si="26"/>
        <v>-</v>
      </c>
      <c r="AH101" s="232" t="str">
        <f t="shared" si="27"/>
        <v>-</v>
      </c>
      <c r="AI101" s="232" t="str">
        <f t="shared" si="28"/>
        <v>-</v>
      </c>
      <c r="AJ101" s="232" t="str">
        <f t="shared" si="29"/>
        <v>-</v>
      </c>
      <c r="AK101" s="233" t="str">
        <f t="shared" si="30"/>
        <v>-</v>
      </c>
      <c r="AL101" s="222" t="s">
        <v>85</v>
      </c>
      <c r="AM101" s="224" t="s">
        <v>85</v>
      </c>
      <c r="AN101" s="224" t="s">
        <v>85</v>
      </c>
      <c r="AO101" s="224" t="s">
        <v>85</v>
      </c>
      <c r="AP101" s="235" t="s">
        <v>85</v>
      </c>
      <c r="AQ101" s="234" t="s">
        <v>85</v>
      </c>
      <c r="AR101" s="234" t="s">
        <v>85</v>
      </c>
      <c r="AS101" s="234" t="s">
        <v>85</v>
      </c>
      <c r="AT101" s="227" t="s">
        <v>85</v>
      </c>
      <c r="AU101" s="343" t="s">
        <v>85</v>
      </c>
    </row>
    <row r="102" spans="1:47" ht="40.5" hidden="1">
      <c r="A102" s="222" t="str">
        <f t="shared" si="31"/>
        <v>302-9</v>
      </c>
      <c r="B102" s="223">
        <v>302</v>
      </c>
      <c r="C102" s="224" t="s">
        <v>169</v>
      </c>
      <c r="D102" s="222">
        <v>9</v>
      </c>
      <c r="E102" s="224" t="s">
        <v>85</v>
      </c>
      <c r="F102" s="222" t="s">
        <v>85</v>
      </c>
      <c r="G102" s="369" t="s">
        <v>85</v>
      </c>
      <c r="H102" s="282" t="s">
        <v>85</v>
      </c>
      <c r="I102" s="227" t="s">
        <v>85</v>
      </c>
      <c r="J102" s="224" t="s">
        <v>85</v>
      </c>
      <c r="K102" s="224" t="s">
        <v>85</v>
      </c>
      <c r="L102" s="224" t="s">
        <v>85</v>
      </c>
      <c r="M102" s="228" t="s">
        <v>85</v>
      </c>
      <c r="N102" s="225"/>
      <c r="O102" s="186"/>
      <c r="P102" s="186"/>
      <c r="Q102" s="186"/>
      <c r="R102" s="230"/>
      <c r="S102" s="235" t="s">
        <v>85</v>
      </c>
      <c r="T102" s="230" t="s">
        <v>85</v>
      </c>
      <c r="U102" s="228"/>
      <c r="V102" s="224" t="s">
        <v>85</v>
      </c>
      <c r="W102" s="369"/>
      <c r="X102" s="370" t="s">
        <v>85</v>
      </c>
      <c r="Y102" s="370" t="s">
        <v>85</v>
      </c>
      <c r="Z102" s="370" t="s">
        <v>85</v>
      </c>
      <c r="AA102" s="371" t="s">
        <v>85</v>
      </c>
      <c r="AB102" s="231" t="str">
        <f t="shared" si="21"/>
        <v>-</v>
      </c>
      <c r="AC102" s="232" t="str">
        <f t="shared" si="22"/>
        <v>-</v>
      </c>
      <c r="AD102" s="232" t="str">
        <f t="shared" si="23"/>
        <v>-</v>
      </c>
      <c r="AE102" s="232" t="str">
        <f t="shared" si="24"/>
        <v>-</v>
      </c>
      <c r="AF102" s="233" t="str">
        <f t="shared" si="25"/>
        <v>-</v>
      </c>
      <c r="AG102" s="231" t="str">
        <f t="shared" si="26"/>
        <v>-</v>
      </c>
      <c r="AH102" s="232" t="str">
        <f t="shared" si="27"/>
        <v>-</v>
      </c>
      <c r="AI102" s="232" t="str">
        <f t="shared" si="28"/>
        <v>-</v>
      </c>
      <c r="AJ102" s="232" t="str">
        <f t="shared" si="29"/>
        <v>-</v>
      </c>
      <c r="AK102" s="233" t="str">
        <f t="shared" si="30"/>
        <v>-</v>
      </c>
      <c r="AL102" s="222" t="s">
        <v>85</v>
      </c>
      <c r="AM102" s="224" t="s">
        <v>85</v>
      </c>
      <c r="AN102" s="224" t="s">
        <v>85</v>
      </c>
      <c r="AO102" s="224" t="s">
        <v>85</v>
      </c>
      <c r="AP102" s="235" t="s">
        <v>85</v>
      </c>
      <c r="AQ102" s="234" t="s">
        <v>85</v>
      </c>
      <c r="AR102" s="234" t="s">
        <v>85</v>
      </c>
      <c r="AS102" s="234" t="s">
        <v>85</v>
      </c>
      <c r="AT102" s="227" t="s">
        <v>85</v>
      </c>
      <c r="AU102" s="343" t="s">
        <v>85</v>
      </c>
    </row>
    <row r="103" spans="1:47" ht="240" customHeight="1">
      <c r="A103" s="222" t="str">
        <f t="shared" si="31"/>
        <v>303-1</v>
      </c>
      <c r="B103" s="223">
        <v>303</v>
      </c>
      <c r="C103" s="224" t="s">
        <v>170</v>
      </c>
      <c r="D103" s="222">
        <v>1</v>
      </c>
      <c r="E103" s="224" t="s">
        <v>1687</v>
      </c>
      <c r="F103" s="222" t="s">
        <v>444</v>
      </c>
      <c r="G103" s="225" t="s">
        <v>412</v>
      </c>
      <c r="H103" s="282" t="s">
        <v>1593</v>
      </c>
      <c r="I103" s="227" t="s">
        <v>437</v>
      </c>
      <c r="J103" s="224" t="s">
        <v>1688</v>
      </c>
      <c r="K103" s="224" t="s">
        <v>1689</v>
      </c>
      <c r="L103" s="224" t="s">
        <v>1690</v>
      </c>
      <c r="M103" s="228" t="s">
        <v>403</v>
      </c>
      <c r="N103" s="225">
        <v>178</v>
      </c>
      <c r="O103" s="186">
        <v>183</v>
      </c>
      <c r="P103" s="186">
        <v>188</v>
      </c>
      <c r="Q103" s="186">
        <v>193</v>
      </c>
      <c r="R103" s="230">
        <v>198</v>
      </c>
      <c r="S103" s="235" t="s">
        <v>40</v>
      </c>
      <c r="T103" s="230">
        <v>203</v>
      </c>
      <c r="U103" s="228"/>
      <c r="V103" s="224" t="s">
        <v>1691</v>
      </c>
      <c r="W103" s="225">
        <v>194</v>
      </c>
      <c r="X103" s="186" t="s">
        <v>85</v>
      </c>
      <c r="Y103" s="186" t="s">
        <v>85</v>
      </c>
      <c r="Z103" s="186" t="s">
        <v>85</v>
      </c>
      <c r="AA103" s="230" t="s">
        <v>85</v>
      </c>
      <c r="AB103" s="231">
        <f t="shared" si="21"/>
        <v>1.0898876404494382</v>
      </c>
      <c r="AC103" s="232" t="s">
        <v>85</v>
      </c>
      <c r="AD103" s="232" t="s">
        <v>85</v>
      </c>
      <c r="AE103" s="232" t="s">
        <v>85</v>
      </c>
      <c r="AF103" s="233" t="s">
        <v>85</v>
      </c>
      <c r="AG103" s="231">
        <f t="shared" si="26"/>
        <v>0.95566502463054193</v>
      </c>
      <c r="AH103" s="232" t="s">
        <v>85</v>
      </c>
      <c r="AI103" s="232" t="s">
        <v>85</v>
      </c>
      <c r="AJ103" s="232" t="s">
        <v>85</v>
      </c>
      <c r="AK103" s="233" t="s">
        <v>85</v>
      </c>
      <c r="AL103" s="222" t="s">
        <v>85</v>
      </c>
      <c r="AM103" s="224"/>
      <c r="AN103" s="224" t="s">
        <v>1692</v>
      </c>
      <c r="AO103" s="224" t="s">
        <v>1693</v>
      </c>
      <c r="AP103" s="235" t="s">
        <v>15</v>
      </c>
      <c r="AQ103" s="234" t="s">
        <v>85</v>
      </c>
      <c r="AR103" s="234" t="s">
        <v>85</v>
      </c>
      <c r="AS103" s="234" t="s">
        <v>85</v>
      </c>
      <c r="AT103" s="227" t="s">
        <v>85</v>
      </c>
      <c r="AU103" s="343">
        <v>1</v>
      </c>
    </row>
    <row r="104" spans="1:47" ht="40.5" hidden="1">
      <c r="A104" s="222" t="str">
        <f t="shared" si="31"/>
        <v>303-2</v>
      </c>
      <c r="B104" s="223">
        <v>303</v>
      </c>
      <c r="C104" s="224" t="s">
        <v>170</v>
      </c>
      <c r="D104" s="222">
        <v>2</v>
      </c>
      <c r="E104" s="224" t="s">
        <v>85</v>
      </c>
      <c r="F104" s="222" t="s">
        <v>85</v>
      </c>
      <c r="G104" s="369" t="s">
        <v>85</v>
      </c>
      <c r="H104" s="282" t="s">
        <v>85</v>
      </c>
      <c r="I104" s="227" t="s">
        <v>85</v>
      </c>
      <c r="J104" s="224" t="s">
        <v>85</v>
      </c>
      <c r="K104" s="224" t="s">
        <v>85</v>
      </c>
      <c r="L104" s="224" t="s">
        <v>85</v>
      </c>
      <c r="M104" s="228" t="s">
        <v>85</v>
      </c>
      <c r="N104" s="225"/>
      <c r="O104" s="186"/>
      <c r="P104" s="186"/>
      <c r="Q104" s="186"/>
      <c r="R104" s="230"/>
      <c r="S104" s="235" t="s">
        <v>85</v>
      </c>
      <c r="T104" s="230" t="s">
        <v>85</v>
      </c>
      <c r="U104" s="228"/>
      <c r="V104" s="224" t="s">
        <v>85</v>
      </c>
      <c r="W104" s="369"/>
      <c r="X104" s="370" t="s">
        <v>85</v>
      </c>
      <c r="Y104" s="370" t="s">
        <v>85</v>
      </c>
      <c r="Z104" s="370" t="s">
        <v>85</v>
      </c>
      <c r="AA104" s="371" t="s">
        <v>85</v>
      </c>
      <c r="AB104" s="231" t="str">
        <f t="shared" si="21"/>
        <v>-</v>
      </c>
      <c r="AC104" s="232" t="str">
        <f t="shared" si="22"/>
        <v>-</v>
      </c>
      <c r="AD104" s="232" t="str">
        <f t="shared" si="23"/>
        <v>-</v>
      </c>
      <c r="AE104" s="232" t="str">
        <f t="shared" si="24"/>
        <v>-</v>
      </c>
      <c r="AF104" s="233" t="str">
        <f t="shared" si="25"/>
        <v>-</v>
      </c>
      <c r="AG104" s="231" t="str">
        <f t="shared" si="26"/>
        <v>-</v>
      </c>
      <c r="AH104" s="232" t="str">
        <f t="shared" si="27"/>
        <v>-</v>
      </c>
      <c r="AI104" s="232" t="str">
        <f t="shared" si="28"/>
        <v>-</v>
      </c>
      <c r="AJ104" s="232" t="str">
        <f t="shared" si="29"/>
        <v>-</v>
      </c>
      <c r="AK104" s="233" t="str">
        <f t="shared" si="30"/>
        <v>-</v>
      </c>
      <c r="AL104" s="222" t="s">
        <v>85</v>
      </c>
      <c r="AM104" s="224" t="s">
        <v>85</v>
      </c>
      <c r="AN104" s="224" t="s">
        <v>85</v>
      </c>
      <c r="AO104" s="224" t="s">
        <v>85</v>
      </c>
      <c r="AP104" s="235" t="s">
        <v>85</v>
      </c>
      <c r="AQ104" s="234" t="s">
        <v>85</v>
      </c>
      <c r="AR104" s="234" t="s">
        <v>85</v>
      </c>
      <c r="AS104" s="234" t="s">
        <v>85</v>
      </c>
      <c r="AT104" s="227" t="s">
        <v>85</v>
      </c>
      <c r="AU104" s="343" t="s">
        <v>85</v>
      </c>
    </row>
    <row r="105" spans="1:47" ht="40.5" hidden="1">
      <c r="A105" s="222" t="str">
        <f t="shared" si="31"/>
        <v>303-3</v>
      </c>
      <c r="B105" s="223">
        <v>303</v>
      </c>
      <c r="C105" s="224" t="s">
        <v>170</v>
      </c>
      <c r="D105" s="222">
        <v>3</v>
      </c>
      <c r="E105" s="224" t="s">
        <v>85</v>
      </c>
      <c r="F105" s="222" t="s">
        <v>85</v>
      </c>
      <c r="G105" s="369" t="s">
        <v>85</v>
      </c>
      <c r="H105" s="282" t="s">
        <v>85</v>
      </c>
      <c r="I105" s="227" t="s">
        <v>85</v>
      </c>
      <c r="J105" s="224" t="s">
        <v>85</v>
      </c>
      <c r="K105" s="224" t="s">
        <v>85</v>
      </c>
      <c r="L105" s="224" t="s">
        <v>85</v>
      </c>
      <c r="M105" s="228" t="s">
        <v>85</v>
      </c>
      <c r="N105" s="225"/>
      <c r="O105" s="186"/>
      <c r="P105" s="186"/>
      <c r="Q105" s="186"/>
      <c r="R105" s="230"/>
      <c r="S105" s="235" t="s">
        <v>85</v>
      </c>
      <c r="T105" s="230" t="s">
        <v>85</v>
      </c>
      <c r="U105" s="228"/>
      <c r="V105" s="224" t="s">
        <v>85</v>
      </c>
      <c r="W105" s="369"/>
      <c r="X105" s="370" t="s">
        <v>85</v>
      </c>
      <c r="Y105" s="370" t="s">
        <v>85</v>
      </c>
      <c r="Z105" s="370" t="s">
        <v>85</v>
      </c>
      <c r="AA105" s="371" t="s">
        <v>85</v>
      </c>
      <c r="AB105" s="231" t="str">
        <f t="shared" si="21"/>
        <v>-</v>
      </c>
      <c r="AC105" s="232" t="str">
        <f t="shared" si="22"/>
        <v>-</v>
      </c>
      <c r="AD105" s="232" t="str">
        <f t="shared" si="23"/>
        <v>-</v>
      </c>
      <c r="AE105" s="232" t="str">
        <f t="shared" si="24"/>
        <v>-</v>
      </c>
      <c r="AF105" s="233" t="str">
        <f t="shared" si="25"/>
        <v>-</v>
      </c>
      <c r="AG105" s="231" t="str">
        <f t="shared" si="26"/>
        <v>-</v>
      </c>
      <c r="AH105" s="232" t="str">
        <f t="shared" si="27"/>
        <v>-</v>
      </c>
      <c r="AI105" s="232" t="str">
        <f t="shared" si="28"/>
        <v>-</v>
      </c>
      <c r="AJ105" s="232" t="str">
        <f t="shared" si="29"/>
        <v>-</v>
      </c>
      <c r="AK105" s="233" t="str">
        <f t="shared" si="30"/>
        <v>-</v>
      </c>
      <c r="AL105" s="222" t="s">
        <v>85</v>
      </c>
      <c r="AM105" s="224" t="s">
        <v>85</v>
      </c>
      <c r="AN105" s="224" t="s">
        <v>85</v>
      </c>
      <c r="AO105" s="224" t="s">
        <v>85</v>
      </c>
      <c r="AP105" s="235" t="s">
        <v>85</v>
      </c>
      <c r="AQ105" s="234" t="s">
        <v>85</v>
      </c>
      <c r="AR105" s="234" t="s">
        <v>85</v>
      </c>
      <c r="AS105" s="234" t="s">
        <v>85</v>
      </c>
      <c r="AT105" s="227" t="s">
        <v>85</v>
      </c>
      <c r="AU105" s="343" t="s">
        <v>85</v>
      </c>
    </row>
    <row r="106" spans="1:47" ht="40.5" hidden="1">
      <c r="A106" s="222" t="str">
        <f t="shared" si="31"/>
        <v>303-4</v>
      </c>
      <c r="B106" s="223">
        <v>303</v>
      </c>
      <c r="C106" s="224" t="s">
        <v>170</v>
      </c>
      <c r="D106" s="222">
        <v>4</v>
      </c>
      <c r="E106" s="224" t="s">
        <v>85</v>
      </c>
      <c r="F106" s="222" t="s">
        <v>85</v>
      </c>
      <c r="G106" s="369" t="s">
        <v>85</v>
      </c>
      <c r="H106" s="282" t="s">
        <v>85</v>
      </c>
      <c r="I106" s="227" t="s">
        <v>85</v>
      </c>
      <c r="J106" s="224" t="s">
        <v>85</v>
      </c>
      <c r="K106" s="224" t="s">
        <v>85</v>
      </c>
      <c r="L106" s="224" t="s">
        <v>85</v>
      </c>
      <c r="M106" s="228" t="s">
        <v>85</v>
      </c>
      <c r="N106" s="225"/>
      <c r="O106" s="186"/>
      <c r="P106" s="186"/>
      <c r="Q106" s="186"/>
      <c r="R106" s="230"/>
      <c r="S106" s="235" t="s">
        <v>85</v>
      </c>
      <c r="T106" s="230" t="s">
        <v>85</v>
      </c>
      <c r="U106" s="228"/>
      <c r="V106" s="224" t="s">
        <v>85</v>
      </c>
      <c r="W106" s="369"/>
      <c r="X106" s="370" t="s">
        <v>85</v>
      </c>
      <c r="Y106" s="370" t="s">
        <v>85</v>
      </c>
      <c r="Z106" s="370" t="s">
        <v>85</v>
      </c>
      <c r="AA106" s="371" t="s">
        <v>85</v>
      </c>
      <c r="AB106" s="231" t="str">
        <f t="shared" si="21"/>
        <v>-</v>
      </c>
      <c r="AC106" s="232" t="str">
        <f t="shared" si="22"/>
        <v>-</v>
      </c>
      <c r="AD106" s="232" t="str">
        <f t="shared" si="23"/>
        <v>-</v>
      </c>
      <c r="AE106" s="232" t="str">
        <f t="shared" si="24"/>
        <v>-</v>
      </c>
      <c r="AF106" s="233" t="str">
        <f t="shared" si="25"/>
        <v>-</v>
      </c>
      <c r="AG106" s="231" t="str">
        <f t="shared" si="26"/>
        <v>-</v>
      </c>
      <c r="AH106" s="232" t="str">
        <f t="shared" si="27"/>
        <v>-</v>
      </c>
      <c r="AI106" s="232" t="str">
        <f t="shared" si="28"/>
        <v>-</v>
      </c>
      <c r="AJ106" s="232" t="str">
        <f t="shared" si="29"/>
        <v>-</v>
      </c>
      <c r="AK106" s="233" t="str">
        <f t="shared" si="30"/>
        <v>-</v>
      </c>
      <c r="AL106" s="222" t="s">
        <v>85</v>
      </c>
      <c r="AM106" s="224" t="s">
        <v>85</v>
      </c>
      <c r="AN106" s="224" t="s">
        <v>85</v>
      </c>
      <c r="AO106" s="224" t="s">
        <v>85</v>
      </c>
      <c r="AP106" s="235" t="s">
        <v>85</v>
      </c>
      <c r="AQ106" s="234" t="s">
        <v>85</v>
      </c>
      <c r="AR106" s="234" t="s">
        <v>85</v>
      </c>
      <c r="AS106" s="234" t="s">
        <v>85</v>
      </c>
      <c r="AT106" s="227" t="s">
        <v>85</v>
      </c>
      <c r="AU106" s="343" t="s">
        <v>85</v>
      </c>
    </row>
    <row r="107" spans="1:47" ht="40.5" hidden="1">
      <c r="A107" s="222" t="str">
        <f t="shared" si="31"/>
        <v>303-5</v>
      </c>
      <c r="B107" s="223">
        <v>303</v>
      </c>
      <c r="C107" s="224" t="s">
        <v>170</v>
      </c>
      <c r="D107" s="222">
        <v>5</v>
      </c>
      <c r="E107" s="224" t="s">
        <v>85</v>
      </c>
      <c r="F107" s="222" t="s">
        <v>85</v>
      </c>
      <c r="G107" s="369" t="s">
        <v>85</v>
      </c>
      <c r="H107" s="282" t="s">
        <v>85</v>
      </c>
      <c r="I107" s="227" t="s">
        <v>85</v>
      </c>
      <c r="J107" s="224" t="s">
        <v>85</v>
      </c>
      <c r="K107" s="224" t="s">
        <v>85</v>
      </c>
      <c r="L107" s="224" t="s">
        <v>85</v>
      </c>
      <c r="M107" s="228" t="s">
        <v>85</v>
      </c>
      <c r="N107" s="225"/>
      <c r="O107" s="186"/>
      <c r="P107" s="186"/>
      <c r="Q107" s="186"/>
      <c r="R107" s="230"/>
      <c r="S107" s="235" t="s">
        <v>85</v>
      </c>
      <c r="T107" s="230" t="s">
        <v>85</v>
      </c>
      <c r="U107" s="228"/>
      <c r="V107" s="224" t="s">
        <v>85</v>
      </c>
      <c r="W107" s="369"/>
      <c r="X107" s="370" t="s">
        <v>85</v>
      </c>
      <c r="Y107" s="370" t="s">
        <v>85</v>
      </c>
      <c r="Z107" s="370" t="s">
        <v>85</v>
      </c>
      <c r="AA107" s="371" t="s">
        <v>85</v>
      </c>
      <c r="AB107" s="231" t="str">
        <f t="shared" si="21"/>
        <v>-</v>
      </c>
      <c r="AC107" s="232" t="str">
        <f t="shared" si="22"/>
        <v>-</v>
      </c>
      <c r="AD107" s="232" t="str">
        <f t="shared" si="23"/>
        <v>-</v>
      </c>
      <c r="AE107" s="232" t="str">
        <f t="shared" si="24"/>
        <v>-</v>
      </c>
      <c r="AF107" s="233" t="str">
        <f t="shared" si="25"/>
        <v>-</v>
      </c>
      <c r="AG107" s="231" t="str">
        <f t="shared" si="26"/>
        <v>-</v>
      </c>
      <c r="AH107" s="232" t="str">
        <f t="shared" si="27"/>
        <v>-</v>
      </c>
      <c r="AI107" s="232" t="str">
        <f t="shared" si="28"/>
        <v>-</v>
      </c>
      <c r="AJ107" s="232" t="str">
        <f t="shared" si="29"/>
        <v>-</v>
      </c>
      <c r="AK107" s="233" t="str">
        <f t="shared" si="30"/>
        <v>-</v>
      </c>
      <c r="AL107" s="222" t="s">
        <v>85</v>
      </c>
      <c r="AM107" s="224" t="s">
        <v>85</v>
      </c>
      <c r="AN107" s="224" t="s">
        <v>85</v>
      </c>
      <c r="AO107" s="224" t="s">
        <v>85</v>
      </c>
      <c r="AP107" s="235" t="s">
        <v>85</v>
      </c>
      <c r="AQ107" s="234" t="s">
        <v>85</v>
      </c>
      <c r="AR107" s="234" t="s">
        <v>85</v>
      </c>
      <c r="AS107" s="234" t="s">
        <v>85</v>
      </c>
      <c r="AT107" s="227" t="s">
        <v>85</v>
      </c>
      <c r="AU107" s="343" t="s">
        <v>85</v>
      </c>
    </row>
    <row r="108" spans="1:47" ht="40.5" hidden="1">
      <c r="A108" s="222" t="str">
        <f t="shared" si="31"/>
        <v>303-6</v>
      </c>
      <c r="B108" s="223">
        <v>303</v>
      </c>
      <c r="C108" s="224" t="s">
        <v>170</v>
      </c>
      <c r="D108" s="222">
        <v>6</v>
      </c>
      <c r="E108" s="224" t="s">
        <v>85</v>
      </c>
      <c r="F108" s="222" t="s">
        <v>85</v>
      </c>
      <c r="G108" s="369" t="s">
        <v>85</v>
      </c>
      <c r="H108" s="282" t="s">
        <v>85</v>
      </c>
      <c r="I108" s="227" t="s">
        <v>85</v>
      </c>
      <c r="J108" s="224" t="s">
        <v>85</v>
      </c>
      <c r="K108" s="224" t="s">
        <v>85</v>
      </c>
      <c r="L108" s="224" t="s">
        <v>85</v>
      </c>
      <c r="M108" s="228" t="s">
        <v>85</v>
      </c>
      <c r="N108" s="225"/>
      <c r="O108" s="186"/>
      <c r="P108" s="186"/>
      <c r="Q108" s="186"/>
      <c r="R108" s="230"/>
      <c r="S108" s="235" t="s">
        <v>85</v>
      </c>
      <c r="T108" s="230" t="s">
        <v>85</v>
      </c>
      <c r="U108" s="228"/>
      <c r="V108" s="224" t="s">
        <v>85</v>
      </c>
      <c r="W108" s="369"/>
      <c r="X108" s="370" t="s">
        <v>85</v>
      </c>
      <c r="Y108" s="370" t="s">
        <v>85</v>
      </c>
      <c r="Z108" s="370" t="s">
        <v>85</v>
      </c>
      <c r="AA108" s="371" t="s">
        <v>85</v>
      </c>
      <c r="AB108" s="231" t="str">
        <f t="shared" si="21"/>
        <v>-</v>
      </c>
      <c r="AC108" s="232" t="str">
        <f t="shared" si="22"/>
        <v>-</v>
      </c>
      <c r="AD108" s="232" t="str">
        <f t="shared" si="23"/>
        <v>-</v>
      </c>
      <c r="AE108" s="232" t="str">
        <f t="shared" si="24"/>
        <v>-</v>
      </c>
      <c r="AF108" s="233" t="str">
        <f t="shared" si="25"/>
        <v>-</v>
      </c>
      <c r="AG108" s="231" t="str">
        <f t="shared" si="26"/>
        <v>-</v>
      </c>
      <c r="AH108" s="232" t="str">
        <f t="shared" si="27"/>
        <v>-</v>
      </c>
      <c r="AI108" s="232" t="str">
        <f t="shared" si="28"/>
        <v>-</v>
      </c>
      <c r="AJ108" s="232" t="str">
        <f t="shared" si="29"/>
        <v>-</v>
      </c>
      <c r="AK108" s="233" t="str">
        <f t="shared" si="30"/>
        <v>-</v>
      </c>
      <c r="AL108" s="222" t="s">
        <v>85</v>
      </c>
      <c r="AM108" s="224" t="s">
        <v>85</v>
      </c>
      <c r="AN108" s="224" t="s">
        <v>85</v>
      </c>
      <c r="AO108" s="224" t="s">
        <v>85</v>
      </c>
      <c r="AP108" s="235" t="s">
        <v>85</v>
      </c>
      <c r="AQ108" s="234" t="s">
        <v>85</v>
      </c>
      <c r="AR108" s="234" t="s">
        <v>85</v>
      </c>
      <c r="AS108" s="234" t="s">
        <v>85</v>
      </c>
      <c r="AT108" s="227" t="s">
        <v>85</v>
      </c>
      <c r="AU108" s="343" t="s">
        <v>85</v>
      </c>
    </row>
    <row r="109" spans="1:47" ht="40.5" hidden="1">
      <c r="A109" s="222" t="str">
        <f t="shared" si="31"/>
        <v>303-7</v>
      </c>
      <c r="B109" s="223">
        <v>303</v>
      </c>
      <c r="C109" s="224" t="s">
        <v>170</v>
      </c>
      <c r="D109" s="222">
        <v>7</v>
      </c>
      <c r="E109" s="224" t="s">
        <v>85</v>
      </c>
      <c r="F109" s="222" t="s">
        <v>85</v>
      </c>
      <c r="G109" s="369" t="s">
        <v>85</v>
      </c>
      <c r="H109" s="282" t="s">
        <v>85</v>
      </c>
      <c r="I109" s="227" t="s">
        <v>85</v>
      </c>
      <c r="J109" s="224" t="s">
        <v>85</v>
      </c>
      <c r="K109" s="224" t="s">
        <v>85</v>
      </c>
      <c r="L109" s="224" t="s">
        <v>85</v>
      </c>
      <c r="M109" s="228" t="s">
        <v>85</v>
      </c>
      <c r="N109" s="225"/>
      <c r="O109" s="186"/>
      <c r="P109" s="186"/>
      <c r="Q109" s="186"/>
      <c r="R109" s="230"/>
      <c r="S109" s="235" t="s">
        <v>85</v>
      </c>
      <c r="T109" s="230" t="s">
        <v>85</v>
      </c>
      <c r="U109" s="228"/>
      <c r="V109" s="224" t="s">
        <v>85</v>
      </c>
      <c r="W109" s="369"/>
      <c r="X109" s="370" t="s">
        <v>85</v>
      </c>
      <c r="Y109" s="370" t="s">
        <v>85</v>
      </c>
      <c r="Z109" s="370" t="s">
        <v>85</v>
      </c>
      <c r="AA109" s="371" t="s">
        <v>85</v>
      </c>
      <c r="AB109" s="231" t="str">
        <f t="shared" si="21"/>
        <v>-</v>
      </c>
      <c r="AC109" s="232" t="str">
        <f t="shared" si="22"/>
        <v>-</v>
      </c>
      <c r="AD109" s="232" t="str">
        <f t="shared" si="23"/>
        <v>-</v>
      </c>
      <c r="AE109" s="232" t="str">
        <f t="shared" si="24"/>
        <v>-</v>
      </c>
      <c r="AF109" s="233" t="str">
        <f t="shared" si="25"/>
        <v>-</v>
      </c>
      <c r="AG109" s="231" t="str">
        <f t="shared" si="26"/>
        <v>-</v>
      </c>
      <c r="AH109" s="232" t="str">
        <f t="shared" si="27"/>
        <v>-</v>
      </c>
      <c r="AI109" s="232" t="str">
        <f t="shared" si="28"/>
        <v>-</v>
      </c>
      <c r="AJ109" s="232" t="str">
        <f t="shared" si="29"/>
        <v>-</v>
      </c>
      <c r="AK109" s="233" t="str">
        <f t="shared" si="30"/>
        <v>-</v>
      </c>
      <c r="AL109" s="222" t="s">
        <v>85</v>
      </c>
      <c r="AM109" s="224" t="s">
        <v>85</v>
      </c>
      <c r="AN109" s="224" t="s">
        <v>85</v>
      </c>
      <c r="AO109" s="224" t="s">
        <v>85</v>
      </c>
      <c r="AP109" s="235" t="s">
        <v>85</v>
      </c>
      <c r="AQ109" s="234" t="s">
        <v>85</v>
      </c>
      <c r="AR109" s="234" t="s">
        <v>85</v>
      </c>
      <c r="AS109" s="234" t="s">
        <v>85</v>
      </c>
      <c r="AT109" s="227" t="s">
        <v>85</v>
      </c>
      <c r="AU109" s="343" t="s">
        <v>85</v>
      </c>
    </row>
    <row r="110" spans="1:47" ht="40.5" hidden="1">
      <c r="A110" s="222" t="str">
        <f t="shared" si="31"/>
        <v>303-8</v>
      </c>
      <c r="B110" s="223">
        <v>303</v>
      </c>
      <c r="C110" s="224" t="s">
        <v>170</v>
      </c>
      <c r="D110" s="222">
        <v>8</v>
      </c>
      <c r="E110" s="224" t="s">
        <v>85</v>
      </c>
      <c r="F110" s="222" t="s">
        <v>85</v>
      </c>
      <c r="G110" s="369" t="s">
        <v>85</v>
      </c>
      <c r="H110" s="282" t="s">
        <v>85</v>
      </c>
      <c r="I110" s="227" t="s">
        <v>85</v>
      </c>
      <c r="J110" s="224" t="s">
        <v>85</v>
      </c>
      <c r="K110" s="224" t="s">
        <v>85</v>
      </c>
      <c r="L110" s="224" t="s">
        <v>85</v>
      </c>
      <c r="M110" s="228" t="s">
        <v>85</v>
      </c>
      <c r="N110" s="225"/>
      <c r="O110" s="186"/>
      <c r="P110" s="186"/>
      <c r="Q110" s="186"/>
      <c r="R110" s="230"/>
      <c r="S110" s="235" t="s">
        <v>85</v>
      </c>
      <c r="T110" s="230" t="s">
        <v>85</v>
      </c>
      <c r="U110" s="228"/>
      <c r="V110" s="224" t="s">
        <v>85</v>
      </c>
      <c r="W110" s="369"/>
      <c r="X110" s="370" t="s">
        <v>85</v>
      </c>
      <c r="Y110" s="370" t="s">
        <v>85</v>
      </c>
      <c r="Z110" s="370" t="s">
        <v>85</v>
      </c>
      <c r="AA110" s="371" t="s">
        <v>85</v>
      </c>
      <c r="AB110" s="231" t="str">
        <f t="shared" si="21"/>
        <v>-</v>
      </c>
      <c r="AC110" s="232" t="str">
        <f t="shared" si="22"/>
        <v>-</v>
      </c>
      <c r="AD110" s="232" t="str">
        <f t="shared" si="23"/>
        <v>-</v>
      </c>
      <c r="AE110" s="232" t="str">
        <f t="shared" si="24"/>
        <v>-</v>
      </c>
      <c r="AF110" s="233" t="str">
        <f t="shared" si="25"/>
        <v>-</v>
      </c>
      <c r="AG110" s="231" t="str">
        <f t="shared" si="26"/>
        <v>-</v>
      </c>
      <c r="AH110" s="232" t="str">
        <f t="shared" si="27"/>
        <v>-</v>
      </c>
      <c r="AI110" s="232" t="str">
        <f t="shared" si="28"/>
        <v>-</v>
      </c>
      <c r="AJ110" s="232" t="str">
        <f t="shared" si="29"/>
        <v>-</v>
      </c>
      <c r="AK110" s="233" t="str">
        <f t="shared" si="30"/>
        <v>-</v>
      </c>
      <c r="AL110" s="222" t="s">
        <v>85</v>
      </c>
      <c r="AM110" s="224" t="s">
        <v>85</v>
      </c>
      <c r="AN110" s="224" t="s">
        <v>85</v>
      </c>
      <c r="AO110" s="224" t="s">
        <v>85</v>
      </c>
      <c r="AP110" s="235" t="s">
        <v>85</v>
      </c>
      <c r="AQ110" s="234" t="s">
        <v>85</v>
      </c>
      <c r="AR110" s="234" t="s">
        <v>85</v>
      </c>
      <c r="AS110" s="234" t="s">
        <v>85</v>
      </c>
      <c r="AT110" s="227" t="s">
        <v>85</v>
      </c>
      <c r="AU110" s="343" t="s">
        <v>85</v>
      </c>
    </row>
    <row r="111" spans="1:47" ht="40.5" hidden="1">
      <c r="A111" s="222" t="str">
        <f t="shared" si="31"/>
        <v>303-9</v>
      </c>
      <c r="B111" s="223">
        <v>303</v>
      </c>
      <c r="C111" s="224" t="s">
        <v>170</v>
      </c>
      <c r="D111" s="222">
        <v>9</v>
      </c>
      <c r="E111" s="224" t="s">
        <v>85</v>
      </c>
      <c r="F111" s="222" t="s">
        <v>85</v>
      </c>
      <c r="G111" s="369" t="s">
        <v>85</v>
      </c>
      <c r="H111" s="282" t="s">
        <v>85</v>
      </c>
      <c r="I111" s="227" t="s">
        <v>85</v>
      </c>
      <c r="J111" s="224" t="s">
        <v>85</v>
      </c>
      <c r="K111" s="224" t="s">
        <v>85</v>
      </c>
      <c r="L111" s="224" t="s">
        <v>85</v>
      </c>
      <c r="M111" s="228" t="s">
        <v>85</v>
      </c>
      <c r="N111" s="225"/>
      <c r="O111" s="186"/>
      <c r="P111" s="186"/>
      <c r="Q111" s="186"/>
      <c r="R111" s="230"/>
      <c r="S111" s="235" t="s">
        <v>85</v>
      </c>
      <c r="T111" s="230" t="s">
        <v>85</v>
      </c>
      <c r="U111" s="228"/>
      <c r="V111" s="224" t="s">
        <v>85</v>
      </c>
      <c r="W111" s="369"/>
      <c r="X111" s="370" t="s">
        <v>85</v>
      </c>
      <c r="Y111" s="370" t="s">
        <v>85</v>
      </c>
      <c r="Z111" s="370" t="s">
        <v>85</v>
      </c>
      <c r="AA111" s="371" t="s">
        <v>85</v>
      </c>
      <c r="AB111" s="231" t="str">
        <f t="shared" si="21"/>
        <v>-</v>
      </c>
      <c r="AC111" s="232" t="str">
        <f t="shared" si="22"/>
        <v>-</v>
      </c>
      <c r="AD111" s="232" t="str">
        <f t="shared" si="23"/>
        <v>-</v>
      </c>
      <c r="AE111" s="232" t="str">
        <f t="shared" si="24"/>
        <v>-</v>
      </c>
      <c r="AF111" s="233" t="str">
        <f t="shared" si="25"/>
        <v>-</v>
      </c>
      <c r="AG111" s="231" t="str">
        <f t="shared" si="26"/>
        <v>-</v>
      </c>
      <c r="AH111" s="232" t="str">
        <f t="shared" si="27"/>
        <v>-</v>
      </c>
      <c r="AI111" s="232" t="str">
        <f t="shared" si="28"/>
        <v>-</v>
      </c>
      <c r="AJ111" s="232" t="str">
        <f t="shared" si="29"/>
        <v>-</v>
      </c>
      <c r="AK111" s="233" t="str">
        <f t="shared" si="30"/>
        <v>-</v>
      </c>
      <c r="AL111" s="222" t="s">
        <v>85</v>
      </c>
      <c r="AM111" s="224" t="s">
        <v>85</v>
      </c>
      <c r="AN111" s="224" t="s">
        <v>85</v>
      </c>
      <c r="AO111" s="224" t="s">
        <v>85</v>
      </c>
      <c r="AP111" s="235" t="s">
        <v>85</v>
      </c>
      <c r="AQ111" s="234" t="s">
        <v>85</v>
      </c>
      <c r="AR111" s="234" t="s">
        <v>85</v>
      </c>
      <c r="AS111" s="234" t="s">
        <v>85</v>
      </c>
      <c r="AT111" s="227" t="s">
        <v>85</v>
      </c>
      <c r="AU111" s="343" t="s">
        <v>85</v>
      </c>
    </row>
    <row r="112" spans="1:47" ht="270" customHeight="1">
      <c r="A112" s="222" t="s">
        <v>1694</v>
      </c>
      <c r="B112" s="223">
        <v>401</v>
      </c>
      <c r="C112" s="224" t="s">
        <v>171</v>
      </c>
      <c r="D112" s="222">
        <v>1</v>
      </c>
      <c r="E112" s="224" t="s">
        <v>1695</v>
      </c>
      <c r="F112" s="222" t="s">
        <v>1584</v>
      </c>
      <c r="G112" s="225" t="s">
        <v>1696</v>
      </c>
      <c r="H112" s="282" t="s">
        <v>1697</v>
      </c>
      <c r="I112" s="227" t="s">
        <v>1698</v>
      </c>
      <c r="J112" s="224" t="s">
        <v>1699</v>
      </c>
      <c r="K112" s="224" t="s">
        <v>1700</v>
      </c>
      <c r="L112" s="224" t="s">
        <v>1701</v>
      </c>
      <c r="M112" s="228" t="s">
        <v>1702</v>
      </c>
      <c r="N112" s="225">
        <v>20</v>
      </c>
      <c r="O112" s="186" t="s">
        <v>12</v>
      </c>
      <c r="P112" s="186" t="s">
        <v>12</v>
      </c>
      <c r="Q112" s="186" t="s">
        <v>12</v>
      </c>
      <c r="R112" s="230" t="s">
        <v>12</v>
      </c>
      <c r="S112" s="235" t="s">
        <v>327</v>
      </c>
      <c r="T112" s="230">
        <v>20</v>
      </c>
      <c r="U112" s="228"/>
      <c r="V112" s="224" t="s">
        <v>1703</v>
      </c>
      <c r="W112" s="225">
        <v>26</v>
      </c>
      <c r="X112" s="186" t="s">
        <v>85</v>
      </c>
      <c r="Y112" s="186" t="s">
        <v>85</v>
      </c>
      <c r="Z112" s="186" t="s">
        <v>85</v>
      </c>
      <c r="AA112" s="230" t="s">
        <v>85</v>
      </c>
      <c r="AB112" s="231">
        <f>IFERROR(IF($E112="-","-",1+(N112-W112)/N112),"-")</f>
        <v>0.7</v>
      </c>
      <c r="AC112" s="232" t="str">
        <f t="shared" ref="AC112:AF113" si="32">IFERROR(IF($E112="-","-",1+(O112-X112)/O112),"-")</f>
        <v>-</v>
      </c>
      <c r="AD112" s="232" t="str">
        <f t="shared" si="32"/>
        <v>-</v>
      </c>
      <c r="AE112" s="232" t="str">
        <f t="shared" si="32"/>
        <v>-</v>
      </c>
      <c r="AF112" s="233" t="str">
        <f t="shared" si="32"/>
        <v>-</v>
      </c>
      <c r="AG112" s="231">
        <f>IFERROR(IF($E112="-","-",IF($T112="-","-",1+($T112-W112)/$T112)),"-")</f>
        <v>0.7</v>
      </c>
      <c r="AH112" s="232" t="str">
        <f t="shared" ref="AH112:AK113" si="33">IFERROR(IF($E112="-","-",IF($T112="-","-",1+($T112-X112)/$T112)),"-")</f>
        <v>-</v>
      </c>
      <c r="AI112" s="232" t="str">
        <f t="shared" si="33"/>
        <v>-</v>
      </c>
      <c r="AJ112" s="232" t="str">
        <f t="shared" si="33"/>
        <v>-</v>
      </c>
      <c r="AK112" s="233" t="str">
        <f t="shared" si="33"/>
        <v>-</v>
      </c>
      <c r="AL112" s="222" t="s">
        <v>85</v>
      </c>
      <c r="AM112" s="224" t="s">
        <v>85</v>
      </c>
      <c r="AN112" s="224" t="s">
        <v>1704</v>
      </c>
      <c r="AO112" s="328" t="s">
        <v>1705</v>
      </c>
      <c r="AP112" s="235" t="s">
        <v>55</v>
      </c>
      <c r="AQ112" s="234" t="s">
        <v>85</v>
      </c>
      <c r="AR112" s="234" t="s">
        <v>85</v>
      </c>
      <c r="AS112" s="234" t="s">
        <v>85</v>
      </c>
      <c r="AT112" s="227" t="s">
        <v>85</v>
      </c>
      <c r="AU112" s="343">
        <v>1</v>
      </c>
    </row>
    <row r="113" spans="1:47" ht="225" customHeight="1">
      <c r="A113" s="222" t="s">
        <v>1706</v>
      </c>
      <c r="B113" s="223">
        <v>401</v>
      </c>
      <c r="C113" s="224" t="s">
        <v>171</v>
      </c>
      <c r="D113" s="222">
        <v>2</v>
      </c>
      <c r="E113" s="224" t="s">
        <v>1707</v>
      </c>
      <c r="F113" s="222" t="s">
        <v>1584</v>
      </c>
      <c r="G113" s="225" t="s">
        <v>1696</v>
      </c>
      <c r="H113" s="282" t="s">
        <v>1708</v>
      </c>
      <c r="I113" s="227" t="s">
        <v>1698</v>
      </c>
      <c r="J113" s="224" t="s">
        <v>1709</v>
      </c>
      <c r="K113" s="224" t="s">
        <v>1700</v>
      </c>
      <c r="L113" s="224" t="s">
        <v>1701</v>
      </c>
      <c r="M113" s="228" t="s">
        <v>1702</v>
      </c>
      <c r="N113" s="225">
        <v>5200</v>
      </c>
      <c r="O113" s="186" t="s">
        <v>12</v>
      </c>
      <c r="P113" s="186" t="s">
        <v>12</v>
      </c>
      <c r="Q113" s="186" t="s">
        <v>12</v>
      </c>
      <c r="R113" s="230" t="s">
        <v>12</v>
      </c>
      <c r="S113" s="235" t="s">
        <v>327</v>
      </c>
      <c r="T113" s="230">
        <v>5200</v>
      </c>
      <c r="U113" s="228"/>
      <c r="V113" s="224" t="s">
        <v>1703</v>
      </c>
      <c r="W113" s="171">
        <v>2939</v>
      </c>
      <c r="X113" s="186" t="s">
        <v>85</v>
      </c>
      <c r="Y113" s="186" t="s">
        <v>85</v>
      </c>
      <c r="Z113" s="186" t="s">
        <v>85</v>
      </c>
      <c r="AA113" s="230" t="s">
        <v>85</v>
      </c>
      <c r="AB113" s="231">
        <f>IFERROR(IF($E113="-","-",1+(N113-W113)/N113),"-")</f>
        <v>1.4348076923076922</v>
      </c>
      <c r="AC113" s="232" t="str">
        <f t="shared" si="32"/>
        <v>-</v>
      </c>
      <c r="AD113" s="232" t="str">
        <f t="shared" si="32"/>
        <v>-</v>
      </c>
      <c r="AE113" s="232" t="str">
        <f t="shared" si="32"/>
        <v>-</v>
      </c>
      <c r="AF113" s="233" t="str">
        <f t="shared" si="32"/>
        <v>-</v>
      </c>
      <c r="AG113" s="231">
        <f>IFERROR(IF($E113="-","-",IF($T113="-","-",1+($T113-W113)/$T113)),"-")</f>
        <v>1.4348076923076922</v>
      </c>
      <c r="AH113" s="232" t="str">
        <f t="shared" si="33"/>
        <v>-</v>
      </c>
      <c r="AI113" s="232" t="str">
        <f t="shared" si="33"/>
        <v>-</v>
      </c>
      <c r="AJ113" s="232" t="str">
        <f t="shared" si="33"/>
        <v>-</v>
      </c>
      <c r="AK113" s="233" t="str">
        <f t="shared" si="33"/>
        <v>-</v>
      </c>
      <c r="AL113" s="222" t="s">
        <v>85</v>
      </c>
      <c r="AM113" s="224" t="s">
        <v>85</v>
      </c>
      <c r="AN113" s="224" t="s">
        <v>1704</v>
      </c>
      <c r="AO113" s="328" t="s">
        <v>1705</v>
      </c>
      <c r="AP113" s="235" t="s">
        <v>54</v>
      </c>
      <c r="AQ113" s="234" t="s">
        <v>85</v>
      </c>
      <c r="AR113" s="234" t="s">
        <v>85</v>
      </c>
      <c r="AS113" s="234" t="s">
        <v>85</v>
      </c>
      <c r="AT113" s="227" t="s">
        <v>85</v>
      </c>
      <c r="AU113" s="343">
        <v>1</v>
      </c>
    </row>
    <row r="114" spans="1:47" ht="27" hidden="1">
      <c r="A114" s="222" t="str">
        <f t="shared" si="31"/>
        <v>401-3</v>
      </c>
      <c r="B114" s="223">
        <v>401</v>
      </c>
      <c r="C114" s="224" t="s">
        <v>171</v>
      </c>
      <c r="D114" s="222">
        <v>3</v>
      </c>
      <c r="E114" s="224" t="s">
        <v>85</v>
      </c>
      <c r="F114" s="222" t="s">
        <v>85</v>
      </c>
      <c r="G114" s="369" t="s">
        <v>85</v>
      </c>
      <c r="H114" s="282" t="s">
        <v>85</v>
      </c>
      <c r="I114" s="227" t="s">
        <v>85</v>
      </c>
      <c r="J114" s="224" t="s">
        <v>85</v>
      </c>
      <c r="K114" s="224" t="s">
        <v>85</v>
      </c>
      <c r="L114" s="224" t="s">
        <v>85</v>
      </c>
      <c r="M114" s="228" t="s">
        <v>85</v>
      </c>
      <c r="N114" s="225"/>
      <c r="O114" s="186"/>
      <c r="P114" s="186"/>
      <c r="Q114" s="186"/>
      <c r="R114" s="230"/>
      <c r="S114" s="235" t="s">
        <v>85</v>
      </c>
      <c r="T114" s="230" t="s">
        <v>85</v>
      </c>
      <c r="U114" s="228"/>
      <c r="V114" s="224" t="s">
        <v>85</v>
      </c>
      <c r="W114" s="369"/>
      <c r="X114" s="370" t="s">
        <v>85</v>
      </c>
      <c r="Y114" s="370" t="s">
        <v>85</v>
      </c>
      <c r="Z114" s="370" t="s">
        <v>85</v>
      </c>
      <c r="AA114" s="371" t="s">
        <v>85</v>
      </c>
      <c r="AB114" s="231" t="str">
        <f t="shared" si="21"/>
        <v>-</v>
      </c>
      <c r="AC114" s="232" t="str">
        <f t="shared" si="22"/>
        <v>-</v>
      </c>
      <c r="AD114" s="232" t="str">
        <f t="shared" si="23"/>
        <v>-</v>
      </c>
      <c r="AE114" s="232" t="str">
        <f t="shared" si="24"/>
        <v>-</v>
      </c>
      <c r="AF114" s="233" t="str">
        <f t="shared" si="25"/>
        <v>-</v>
      </c>
      <c r="AG114" s="231" t="str">
        <f t="shared" si="26"/>
        <v>-</v>
      </c>
      <c r="AH114" s="232" t="str">
        <f t="shared" si="27"/>
        <v>-</v>
      </c>
      <c r="AI114" s="232" t="str">
        <f t="shared" si="28"/>
        <v>-</v>
      </c>
      <c r="AJ114" s="232" t="str">
        <f t="shared" si="29"/>
        <v>-</v>
      </c>
      <c r="AK114" s="233" t="str">
        <f t="shared" si="30"/>
        <v>-</v>
      </c>
      <c r="AL114" s="222" t="s">
        <v>85</v>
      </c>
      <c r="AM114" s="224" t="s">
        <v>85</v>
      </c>
      <c r="AN114" s="224" t="s">
        <v>85</v>
      </c>
      <c r="AO114" s="224" t="s">
        <v>85</v>
      </c>
      <c r="AP114" s="235" t="s">
        <v>85</v>
      </c>
      <c r="AQ114" s="234" t="s">
        <v>85</v>
      </c>
      <c r="AR114" s="234" t="s">
        <v>85</v>
      </c>
      <c r="AS114" s="234" t="s">
        <v>85</v>
      </c>
      <c r="AT114" s="227" t="s">
        <v>85</v>
      </c>
      <c r="AU114" s="343" t="s">
        <v>85</v>
      </c>
    </row>
    <row r="115" spans="1:47" ht="27" hidden="1">
      <c r="A115" s="222" t="str">
        <f t="shared" si="31"/>
        <v>401-4</v>
      </c>
      <c r="B115" s="223">
        <v>401</v>
      </c>
      <c r="C115" s="224" t="s">
        <v>171</v>
      </c>
      <c r="D115" s="222">
        <v>4</v>
      </c>
      <c r="E115" s="224" t="s">
        <v>85</v>
      </c>
      <c r="F115" s="222" t="s">
        <v>85</v>
      </c>
      <c r="G115" s="369" t="s">
        <v>85</v>
      </c>
      <c r="H115" s="282" t="s">
        <v>85</v>
      </c>
      <c r="I115" s="227" t="s">
        <v>85</v>
      </c>
      <c r="J115" s="224" t="s">
        <v>85</v>
      </c>
      <c r="K115" s="224" t="s">
        <v>85</v>
      </c>
      <c r="L115" s="224" t="s">
        <v>85</v>
      </c>
      <c r="M115" s="228" t="s">
        <v>85</v>
      </c>
      <c r="N115" s="225"/>
      <c r="O115" s="186"/>
      <c r="P115" s="186"/>
      <c r="Q115" s="186"/>
      <c r="R115" s="230"/>
      <c r="S115" s="235" t="s">
        <v>85</v>
      </c>
      <c r="T115" s="230" t="s">
        <v>85</v>
      </c>
      <c r="U115" s="228"/>
      <c r="V115" s="224" t="s">
        <v>85</v>
      </c>
      <c r="W115" s="369"/>
      <c r="X115" s="370" t="s">
        <v>85</v>
      </c>
      <c r="Y115" s="370" t="s">
        <v>85</v>
      </c>
      <c r="Z115" s="370" t="s">
        <v>85</v>
      </c>
      <c r="AA115" s="371" t="s">
        <v>85</v>
      </c>
      <c r="AB115" s="231" t="str">
        <f t="shared" si="21"/>
        <v>-</v>
      </c>
      <c r="AC115" s="232" t="str">
        <f t="shared" si="22"/>
        <v>-</v>
      </c>
      <c r="AD115" s="232" t="str">
        <f t="shared" si="23"/>
        <v>-</v>
      </c>
      <c r="AE115" s="232" t="str">
        <f t="shared" si="24"/>
        <v>-</v>
      </c>
      <c r="AF115" s="233" t="str">
        <f t="shared" si="25"/>
        <v>-</v>
      </c>
      <c r="AG115" s="231" t="str">
        <f t="shared" si="26"/>
        <v>-</v>
      </c>
      <c r="AH115" s="232" t="str">
        <f t="shared" si="27"/>
        <v>-</v>
      </c>
      <c r="AI115" s="232" t="str">
        <f t="shared" si="28"/>
        <v>-</v>
      </c>
      <c r="AJ115" s="232" t="str">
        <f t="shared" si="29"/>
        <v>-</v>
      </c>
      <c r="AK115" s="233" t="str">
        <f t="shared" si="30"/>
        <v>-</v>
      </c>
      <c r="AL115" s="222" t="s">
        <v>85</v>
      </c>
      <c r="AM115" s="224" t="s">
        <v>85</v>
      </c>
      <c r="AN115" s="224" t="s">
        <v>85</v>
      </c>
      <c r="AO115" s="224" t="s">
        <v>85</v>
      </c>
      <c r="AP115" s="235" t="s">
        <v>85</v>
      </c>
      <c r="AQ115" s="234" t="s">
        <v>85</v>
      </c>
      <c r="AR115" s="234" t="s">
        <v>85</v>
      </c>
      <c r="AS115" s="234" t="s">
        <v>85</v>
      </c>
      <c r="AT115" s="227" t="s">
        <v>85</v>
      </c>
      <c r="AU115" s="343" t="s">
        <v>85</v>
      </c>
    </row>
    <row r="116" spans="1:47" ht="27" hidden="1">
      <c r="A116" s="222" t="str">
        <f t="shared" si="31"/>
        <v>401-5</v>
      </c>
      <c r="B116" s="223">
        <v>401</v>
      </c>
      <c r="C116" s="224" t="s">
        <v>171</v>
      </c>
      <c r="D116" s="222">
        <v>5</v>
      </c>
      <c r="E116" s="224" t="s">
        <v>85</v>
      </c>
      <c r="F116" s="222" t="s">
        <v>85</v>
      </c>
      <c r="G116" s="369" t="s">
        <v>85</v>
      </c>
      <c r="H116" s="282" t="s">
        <v>85</v>
      </c>
      <c r="I116" s="227" t="s">
        <v>85</v>
      </c>
      <c r="J116" s="224" t="s">
        <v>85</v>
      </c>
      <c r="K116" s="224" t="s">
        <v>85</v>
      </c>
      <c r="L116" s="224" t="s">
        <v>85</v>
      </c>
      <c r="M116" s="228" t="s">
        <v>85</v>
      </c>
      <c r="N116" s="225"/>
      <c r="O116" s="186"/>
      <c r="P116" s="186"/>
      <c r="Q116" s="186"/>
      <c r="R116" s="230"/>
      <c r="S116" s="235" t="s">
        <v>85</v>
      </c>
      <c r="T116" s="230" t="s">
        <v>85</v>
      </c>
      <c r="U116" s="228"/>
      <c r="V116" s="224" t="s">
        <v>85</v>
      </c>
      <c r="W116" s="369"/>
      <c r="X116" s="370" t="s">
        <v>85</v>
      </c>
      <c r="Y116" s="370" t="s">
        <v>85</v>
      </c>
      <c r="Z116" s="370" t="s">
        <v>85</v>
      </c>
      <c r="AA116" s="371" t="s">
        <v>85</v>
      </c>
      <c r="AB116" s="231" t="str">
        <f t="shared" si="21"/>
        <v>-</v>
      </c>
      <c r="AC116" s="232" t="str">
        <f t="shared" si="22"/>
        <v>-</v>
      </c>
      <c r="AD116" s="232" t="str">
        <f t="shared" si="23"/>
        <v>-</v>
      </c>
      <c r="AE116" s="232" t="str">
        <f t="shared" si="24"/>
        <v>-</v>
      </c>
      <c r="AF116" s="233" t="str">
        <f t="shared" si="25"/>
        <v>-</v>
      </c>
      <c r="AG116" s="231" t="str">
        <f t="shared" si="26"/>
        <v>-</v>
      </c>
      <c r="AH116" s="232" t="str">
        <f t="shared" si="27"/>
        <v>-</v>
      </c>
      <c r="AI116" s="232" t="str">
        <f t="shared" si="28"/>
        <v>-</v>
      </c>
      <c r="AJ116" s="232" t="str">
        <f t="shared" si="29"/>
        <v>-</v>
      </c>
      <c r="AK116" s="233" t="str">
        <f t="shared" si="30"/>
        <v>-</v>
      </c>
      <c r="AL116" s="222" t="s">
        <v>85</v>
      </c>
      <c r="AM116" s="224" t="s">
        <v>85</v>
      </c>
      <c r="AN116" s="224" t="s">
        <v>85</v>
      </c>
      <c r="AO116" s="224" t="s">
        <v>85</v>
      </c>
      <c r="AP116" s="235" t="s">
        <v>85</v>
      </c>
      <c r="AQ116" s="234" t="s">
        <v>85</v>
      </c>
      <c r="AR116" s="234" t="s">
        <v>85</v>
      </c>
      <c r="AS116" s="234" t="s">
        <v>85</v>
      </c>
      <c r="AT116" s="227" t="s">
        <v>85</v>
      </c>
      <c r="AU116" s="343" t="s">
        <v>85</v>
      </c>
    </row>
    <row r="117" spans="1:47" ht="27" hidden="1">
      <c r="A117" s="222" t="str">
        <f t="shared" si="31"/>
        <v>401-6</v>
      </c>
      <c r="B117" s="223">
        <v>401</v>
      </c>
      <c r="C117" s="224" t="s">
        <v>171</v>
      </c>
      <c r="D117" s="222">
        <v>6</v>
      </c>
      <c r="E117" s="224" t="s">
        <v>85</v>
      </c>
      <c r="F117" s="222" t="s">
        <v>85</v>
      </c>
      <c r="G117" s="369" t="s">
        <v>85</v>
      </c>
      <c r="H117" s="282" t="s">
        <v>85</v>
      </c>
      <c r="I117" s="227" t="s">
        <v>85</v>
      </c>
      <c r="J117" s="224" t="s">
        <v>85</v>
      </c>
      <c r="K117" s="224" t="s">
        <v>85</v>
      </c>
      <c r="L117" s="224" t="s">
        <v>85</v>
      </c>
      <c r="M117" s="228" t="s">
        <v>85</v>
      </c>
      <c r="N117" s="225"/>
      <c r="O117" s="186"/>
      <c r="P117" s="186"/>
      <c r="Q117" s="186"/>
      <c r="R117" s="230"/>
      <c r="S117" s="235" t="s">
        <v>85</v>
      </c>
      <c r="T117" s="230" t="s">
        <v>85</v>
      </c>
      <c r="U117" s="228"/>
      <c r="V117" s="224" t="s">
        <v>85</v>
      </c>
      <c r="W117" s="369"/>
      <c r="X117" s="370" t="s">
        <v>85</v>
      </c>
      <c r="Y117" s="370" t="s">
        <v>85</v>
      </c>
      <c r="Z117" s="370" t="s">
        <v>85</v>
      </c>
      <c r="AA117" s="371" t="s">
        <v>85</v>
      </c>
      <c r="AB117" s="231" t="str">
        <f t="shared" si="21"/>
        <v>-</v>
      </c>
      <c r="AC117" s="232" t="str">
        <f t="shared" si="22"/>
        <v>-</v>
      </c>
      <c r="AD117" s="232" t="str">
        <f t="shared" si="23"/>
        <v>-</v>
      </c>
      <c r="AE117" s="232" t="str">
        <f t="shared" si="24"/>
        <v>-</v>
      </c>
      <c r="AF117" s="233" t="str">
        <f t="shared" si="25"/>
        <v>-</v>
      </c>
      <c r="AG117" s="231" t="str">
        <f t="shared" si="26"/>
        <v>-</v>
      </c>
      <c r="AH117" s="232" t="str">
        <f t="shared" si="27"/>
        <v>-</v>
      </c>
      <c r="AI117" s="232" t="str">
        <f t="shared" si="28"/>
        <v>-</v>
      </c>
      <c r="AJ117" s="232" t="str">
        <f t="shared" si="29"/>
        <v>-</v>
      </c>
      <c r="AK117" s="233" t="str">
        <f t="shared" si="30"/>
        <v>-</v>
      </c>
      <c r="AL117" s="222" t="s">
        <v>85</v>
      </c>
      <c r="AM117" s="224" t="s">
        <v>85</v>
      </c>
      <c r="AN117" s="224" t="s">
        <v>85</v>
      </c>
      <c r="AO117" s="224" t="s">
        <v>85</v>
      </c>
      <c r="AP117" s="235" t="s">
        <v>85</v>
      </c>
      <c r="AQ117" s="234" t="s">
        <v>85</v>
      </c>
      <c r="AR117" s="234" t="s">
        <v>85</v>
      </c>
      <c r="AS117" s="234" t="s">
        <v>85</v>
      </c>
      <c r="AT117" s="227" t="s">
        <v>85</v>
      </c>
      <c r="AU117" s="343" t="s">
        <v>85</v>
      </c>
    </row>
    <row r="118" spans="1:47" ht="27" hidden="1">
      <c r="A118" s="222" t="str">
        <f t="shared" si="31"/>
        <v>401-7</v>
      </c>
      <c r="B118" s="223">
        <v>401</v>
      </c>
      <c r="C118" s="224" t="s">
        <v>171</v>
      </c>
      <c r="D118" s="222">
        <v>7</v>
      </c>
      <c r="E118" s="224" t="s">
        <v>85</v>
      </c>
      <c r="F118" s="222" t="s">
        <v>85</v>
      </c>
      <c r="G118" s="369" t="s">
        <v>85</v>
      </c>
      <c r="H118" s="282" t="s">
        <v>85</v>
      </c>
      <c r="I118" s="227" t="s">
        <v>85</v>
      </c>
      <c r="J118" s="224" t="s">
        <v>85</v>
      </c>
      <c r="K118" s="224" t="s">
        <v>85</v>
      </c>
      <c r="L118" s="224" t="s">
        <v>85</v>
      </c>
      <c r="M118" s="228" t="s">
        <v>85</v>
      </c>
      <c r="N118" s="225"/>
      <c r="O118" s="186"/>
      <c r="P118" s="186"/>
      <c r="Q118" s="186"/>
      <c r="R118" s="230"/>
      <c r="S118" s="235" t="s">
        <v>85</v>
      </c>
      <c r="T118" s="230" t="s">
        <v>85</v>
      </c>
      <c r="U118" s="228"/>
      <c r="V118" s="224" t="s">
        <v>85</v>
      </c>
      <c r="W118" s="369"/>
      <c r="X118" s="370" t="s">
        <v>85</v>
      </c>
      <c r="Y118" s="370" t="s">
        <v>85</v>
      </c>
      <c r="Z118" s="370" t="s">
        <v>85</v>
      </c>
      <c r="AA118" s="371" t="s">
        <v>85</v>
      </c>
      <c r="AB118" s="231" t="str">
        <f t="shared" si="21"/>
        <v>-</v>
      </c>
      <c r="AC118" s="232" t="str">
        <f t="shared" si="22"/>
        <v>-</v>
      </c>
      <c r="AD118" s="232" t="str">
        <f t="shared" si="23"/>
        <v>-</v>
      </c>
      <c r="AE118" s="232" t="str">
        <f t="shared" si="24"/>
        <v>-</v>
      </c>
      <c r="AF118" s="233" t="str">
        <f t="shared" si="25"/>
        <v>-</v>
      </c>
      <c r="AG118" s="231" t="str">
        <f t="shared" si="26"/>
        <v>-</v>
      </c>
      <c r="AH118" s="232" t="str">
        <f t="shared" si="27"/>
        <v>-</v>
      </c>
      <c r="AI118" s="232" t="str">
        <f t="shared" si="28"/>
        <v>-</v>
      </c>
      <c r="AJ118" s="232" t="str">
        <f t="shared" si="29"/>
        <v>-</v>
      </c>
      <c r="AK118" s="233" t="str">
        <f t="shared" si="30"/>
        <v>-</v>
      </c>
      <c r="AL118" s="222" t="s">
        <v>85</v>
      </c>
      <c r="AM118" s="224" t="s">
        <v>85</v>
      </c>
      <c r="AN118" s="224" t="s">
        <v>85</v>
      </c>
      <c r="AO118" s="224" t="s">
        <v>85</v>
      </c>
      <c r="AP118" s="235" t="s">
        <v>85</v>
      </c>
      <c r="AQ118" s="234" t="s">
        <v>85</v>
      </c>
      <c r="AR118" s="234" t="s">
        <v>85</v>
      </c>
      <c r="AS118" s="234" t="s">
        <v>85</v>
      </c>
      <c r="AT118" s="227" t="s">
        <v>85</v>
      </c>
      <c r="AU118" s="343" t="s">
        <v>85</v>
      </c>
    </row>
    <row r="119" spans="1:47" ht="27" hidden="1">
      <c r="A119" s="222" t="str">
        <f t="shared" si="31"/>
        <v>401-8</v>
      </c>
      <c r="B119" s="223">
        <v>401</v>
      </c>
      <c r="C119" s="224" t="s">
        <v>171</v>
      </c>
      <c r="D119" s="222">
        <v>8</v>
      </c>
      <c r="E119" s="224" t="s">
        <v>85</v>
      </c>
      <c r="F119" s="222" t="s">
        <v>85</v>
      </c>
      <c r="G119" s="369" t="s">
        <v>85</v>
      </c>
      <c r="H119" s="282" t="s">
        <v>85</v>
      </c>
      <c r="I119" s="227" t="s">
        <v>85</v>
      </c>
      <c r="J119" s="224" t="s">
        <v>85</v>
      </c>
      <c r="K119" s="224" t="s">
        <v>85</v>
      </c>
      <c r="L119" s="224" t="s">
        <v>85</v>
      </c>
      <c r="M119" s="228" t="s">
        <v>85</v>
      </c>
      <c r="N119" s="225"/>
      <c r="O119" s="186"/>
      <c r="P119" s="186"/>
      <c r="Q119" s="186"/>
      <c r="R119" s="230"/>
      <c r="S119" s="235" t="s">
        <v>85</v>
      </c>
      <c r="T119" s="230" t="s">
        <v>85</v>
      </c>
      <c r="U119" s="228"/>
      <c r="V119" s="224" t="s">
        <v>85</v>
      </c>
      <c r="W119" s="369"/>
      <c r="X119" s="370" t="s">
        <v>85</v>
      </c>
      <c r="Y119" s="370" t="s">
        <v>85</v>
      </c>
      <c r="Z119" s="370" t="s">
        <v>85</v>
      </c>
      <c r="AA119" s="371" t="s">
        <v>85</v>
      </c>
      <c r="AB119" s="231" t="str">
        <f t="shared" si="21"/>
        <v>-</v>
      </c>
      <c r="AC119" s="232" t="str">
        <f t="shared" si="22"/>
        <v>-</v>
      </c>
      <c r="AD119" s="232" t="str">
        <f t="shared" si="23"/>
        <v>-</v>
      </c>
      <c r="AE119" s="232" t="str">
        <f t="shared" si="24"/>
        <v>-</v>
      </c>
      <c r="AF119" s="233" t="str">
        <f t="shared" si="25"/>
        <v>-</v>
      </c>
      <c r="AG119" s="231" t="str">
        <f t="shared" si="26"/>
        <v>-</v>
      </c>
      <c r="AH119" s="232" t="str">
        <f t="shared" si="27"/>
        <v>-</v>
      </c>
      <c r="AI119" s="232" t="str">
        <f t="shared" si="28"/>
        <v>-</v>
      </c>
      <c r="AJ119" s="232" t="str">
        <f t="shared" si="29"/>
        <v>-</v>
      </c>
      <c r="AK119" s="233" t="str">
        <f t="shared" si="30"/>
        <v>-</v>
      </c>
      <c r="AL119" s="222" t="s">
        <v>85</v>
      </c>
      <c r="AM119" s="224" t="s">
        <v>85</v>
      </c>
      <c r="AN119" s="224" t="s">
        <v>85</v>
      </c>
      <c r="AO119" s="224" t="s">
        <v>85</v>
      </c>
      <c r="AP119" s="235" t="s">
        <v>85</v>
      </c>
      <c r="AQ119" s="234" t="s">
        <v>85</v>
      </c>
      <c r="AR119" s="234" t="s">
        <v>85</v>
      </c>
      <c r="AS119" s="234" t="s">
        <v>85</v>
      </c>
      <c r="AT119" s="227" t="s">
        <v>85</v>
      </c>
      <c r="AU119" s="343" t="s">
        <v>85</v>
      </c>
    </row>
    <row r="120" spans="1:47" ht="27" hidden="1">
      <c r="A120" s="222" t="str">
        <f t="shared" si="31"/>
        <v>401-9</v>
      </c>
      <c r="B120" s="223">
        <v>401</v>
      </c>
      <c r="C120" s="224" t="s">
        <v>171</v>
      </c>
      <c r="D120" s="222">
        <v>9</v>
      </c>
      <c r="E120" s="224" t="s">
        <v>85</v>
      </c>
      <c r="F120" s="222" t="s">
        <v>85</v>
      </c>
      <c r="G120" s="369" t="s">
        <v>85</v>
      </c>
      <c r="H120" s="282" t="s">
        <v>85</v>
      </c>
      <c r="I120" s="227" t="s">
        <v>85</v>
      </c>
      <c r="J120" s="224" t="s">
        <v>85</v>
      </c>
      <c r="K120" s="224" t="s">
        <v>85</v>
      </c>
      <c r="L120" s="224" t="s">
        <v>85</v>
      </c>
      <c r="M120" s="228" t="s">
        <v>85</v>
      </c>
      <c r="N120" s="225"/>
      <c r="O120" s="186"/>
      <c r="P120" s="186"/>
      <c r="Q120" s="186"/>
      <c r="R120" s="230"/>
      <c r="S120" s="235" t="s">
        <v>85</v>
      </c>
      <c r="T120" s="230" t="s">
        <v>85</v>
      </c>
      <c r="U120" s="228"/>
      <c r="V120" s="224" t="s">
        <v>85</v>
      </c>
      <c r="W120" s="369"/>
      <c r="X120" s="370" t="s">
        <v>85</v>
      </c>
      <c r="Y120" s="370" t="s">
        <v>85</v>
      </c>
      <c r="Z120" s="370" t="s">
        <v>85</v>
      </c>
      <c r="AA120" s="371" t="s">
        <v>85</v>
      </c>
      <c r="AB120" s="231" t="str">
        <f t="shared" si="21"/>
        <v>-</v>
      </c>
      <c r="AC120" s="232" t="str">
        <f t="shared" si="22"/>
        <v>-</v>
      </c>
      <c r="AD120" s="232" t="str">
        <f t="shared" si="23"/>
        <v>-</v>
      </c>
      <c r="AE120" s="232" t="str">
        <f t="shared" si="24"/>
        <v>-</v>
      </c>
      <c r="AF120" s="233" t="str">
        <f t="shared" si="25"/>
        <v>-</v>
      </c>
      <c r="AG120" s="231" t="str">
        <f t="shared" si="26"/>
        <v>-</v>
      </c>
      <c r="AH120" s="232" t="str">
        <f t="shared" si="27"/>
        <v>-</v>
      </c>
      <c r="AI120" s="232" t="str">
        <f t="shared" si="28"/>
        <v>-</v>
      </c>
      <c r="AJ120" s="232" t="str">
        <f t="shared" si="29"/>
        <v>-</v>
      </c>
      <c r="AK120" s="233" t="str">
        <f t="shared" si="30"/>
        <v>-</v>
      </c>
      <c r="AL120" s="222" t="s">
        <v>85</v>
      </c>
      <c r="AM120" s="224" t="s">
        <v>85</v>
      </c>
      <c r="AN120" s="224" t="s">
        <v>85</v>
      </c>
      <c r="AO120" s="224" t="s">
        <v>85</v>
      </c>
      <c r="AP120" s="235" t="s">
        <v>85</v>
      </c>
      <c r="AQ120" s="234" t="s">
        <v>85</v>
      </c>
      <c r="AR120" s="234" t="s">
        <v>85</v>
      </c>
      <c r="AS120" s="234" t="s">
        <v>85</v>
      </c>
      <c r="AT120" s="227" t="s">
        <v>85</v>
      </c>
      <c r="AU120" s="343" t="s">
        <v>85</v>
      </c>
    </row>
    <row r="121" spans="1:47" ht="210.75" customHeight="1">
      <c r="A121" s="222" t="s">
        <v>1710</v>
      </c>
      <c r="B121" s="223">
        <v>402</v>
      </c>
      <c r="C121" s="224" t="s">
        <v>172</v>
      </c>
      <c r="D121" s="222">
        <v>1</v>
      </c>
      <c r="E121" s="224" t="s">
        <v>1711</v>
      </c>
      <c r="F121" s="222" t="s">
        <v>19</v>
      </c>
      <c r="G121" s="225" t="s">
        <v>1696</v>
      </c>
      <c r="H121" s="282" t="s">
        <v>1712</v>
      </c>
      <c r="I121" s="227" t="s">
        <v>1713</v>
      </c>
      <c r="J121" s="224" t="s">
        <v>1714</v>
      </c>
      <c r="K121" s="224" t="s">
        <v>1715</v>
      </c>
      <c r="L121" s="224" t="s">
        <v>1594</v>
      </c>
      <c r="M121" s="228" t="s">
        <v>1598</v>
      </c>
      <c r="N121" s="324">
        <v>0.95</v>
      </c>
      <c r="O121" s="186"/>
      <c r="P121" s="186"/>
      <c r="Q121" s="186"/>
      <c r="R121" s="230"/>
      <c r="S121" s="235" t="s">
        <v>12</v>
      </c>
      <c r="T121" s="378" t="s">
        <v>12</v>
      </c>
      <c r="U121" s="228"/>
      <c r="V121" s="224" t="s">
        <v>1716</v>
      </c>
      <c r="W121" s="324">
        <v>0.96</v>
      </c>
      <c r="X121" s="186" t="s">
        <v>85</v>
      </c>
      <c r="Y121" s="186" t="s">
        <v>85</v>
      </c>
      <c r="Z121" s="186" t="s">
        <v>85</v>
      </c>
      <c r="AA121" s="230" t="s">
        <v>85</v>
      </c>
      <c r="AB121" s="231">
        <v>1.0105263157894737</v>
      </c>
      <c r="AC121" s="232" t="s">
        <v>85</v>
      </c>
      <c r="AD121" s="232" t="s">
        <v>85</v>
      </c>
      <c r="AE121" s="232" t="s">
        <v>85</v>
      </c>
      <c r="AF121" s="233" t="s">
        <v>85</v>
      </c>
      <c r="AG121" s="231" t="s">
        <v>85</v>
      </c>
      <c r="AH121" s="232" t="s">
        <v>85</v>
      </c>
      <c r="AI121" s="232" t="s">
        <v>85</v>
      </c>
      <c r="AJ121" s="232" t="s">
        <v>85</v>
      </c>
      <c r="AK121" s="233" t="s">
        <v>85</v>
      </c>
      <c r="AL121" s="222" t="s">
        <v>85</v>
      </c>
      <c r="AM121" s="224" t="s">
        <v>85</v>
      </c>
      <c r="AN121" s="224" t="s">
        <v>1717</v>
      </c>
      <c r="AO121" s="224" t="s">
        <v>1718</v>
      </c>
      <c r="AP121" s="235" t="s">
        <v>54</v>
      </c>
      <c r="AQ121" s="234" t="s">
        <v>85</v>
      </c>
      <c r="AR121" s="234" t="s">
        <v>85</v>
      </c>
      <c r="AS121" s="234" t="s">
        <v>85</v>
      </c>
      <c r="AT121" s="227" t="s">
        <v>85</v>
      </c>
      <c r="AU121" s="343">
        <v>1</v>
      </c>
    </row>
    <row r="122" spans="1:47" ht="211.5" customHeight="1">
      <c r="A122" s="222" t="s">
        <v>1719</v>
      </c>
      <c r="B122" s="223">
        <v>402</v>
      </c>
      <c r="C122" s="224" t="s">
        <v>172</v>
      </c>
      <c r="D122" s="222">
        <v>2</v>
      </c>
      <c r="E122" s="224" t="s">
        <v>1720</v>
      </c>
      <c r="F122" s="222" t="s">
        <v>19</v>
      </c>
      <c r="G122" s="225" t="s">
        <v>1696</v>
      </c>
      <c r="H122" s="282" t="s">
        <v>1712</v>
      </c>
      <c r="I122" s="227" t="s">
        <v>1713</v>
      </c>
      <c r="J122" s="224" t="s">
        <v>1721</v>
      </c>
      <c r="K122" s="224" t="s">
        <v>1722</v>
      </c>
      <c r="L122" s="224" t="s">
        <v>1594</v>
      </c>
      <c r="M122" s="228" t="s">
        <v>1598</v>
      </c>
      <c r="N122" s="324">
        <v>0.1</v>
      </c>
      <c r="O122" s="340">
        <v>0.2</v>
      </c>
      <c r="P122" s="340">
        <v>0.3</v>
      </c>
      <c r="Q122" s="340">
        <v>0.4</v>
      </c>
      <c r="R122" s="315">
        <v>0.5</v>
      </c>
      <c r="S122" s="235" t="s">
        <v>40</v>
      </c>
      <c r="T122" s="341">
        <v>0.5</v>
      </c>
      <c r="U122" s="228"/>
      <c r="V122" s="224" t="s">
        <v>2374</v>
      </c>
      <c r="W122" s="324">
        <v>0.16</v>
      </c>
      <c r="X122" s="186" t="s">
        <v>85</v>
      </c>
      <c r="Y122" s="186" t="s">
        <v>85</v>
      </c>
      <c r="Z122" s="186" t="s">
        <v>85</v>
      </c>
      <c r="AA122" s="230" t="s">
        <v>85</v>
      </c>
      <c r="AB122" s="231">
        <v>1.5999999999999999</v>
      </c>
      <c r="AC122" s="232" t="s">
        <v>85</v>
      </c>
      <c r="AD122" s="232" t="s">
        <v>85</v>
      </c>
      <c r="AE122" s="232" t="s">
        <v>85</v>
      </c>
      <c r="AF122" s="233" t="s">
        <v>85</v>
      </c>
      <c r="AG122" s="231">
        <v>0.53333333333333333</v>
      </c>
      <c r="AH122" s="232" t="s">
        <v>85</v>
      </c>
      <c r="AI122" s="232" t="s">
        <v>85</v>
      </c>
      <c r="AJ122" s="232" t="s">
        <v>85</v>
      </c>
      <c r="AK122" s="233" t="s">
        <v>85</v>
      </c>
      <c r="AL122" s="222" t="s">
        <v>85</v>
      </c>
      <c r="AM122" s="224" t="s">
        <v>85</v>
      </c>
      <c r="AN122" s="224" t="s">
        <v>1723</v>
      </c>
      <c r="AO122" s="224" t="s">
        <v>1718</v>
      </c>
      <c r="AP122" s="235" t="s">
        <v>54</v>
      </c>
      <c r="AQ122" s="234" t="s">
        <v>85</v>
      </c>
      <c r="AR122" s="234" t="s">
        <v>85</v>
      </c>
      <c r="AS122" s="234" t="s">
        <v>85</v>
      </c>
      <c r="AT122" s="227" t="s">
        <v>85</v>
      </c>
      <c r="AU122" s="343">
        <v>1</v>
      </c>
    </row>
    <row r="123" spans="1:47" ht="226.5" customHeight="1">
      <c r="A123" s="222" t="str">
        <f t="shared" ref="A123" si="34">B123&amp;"-"&amp;D123</f>
        <v>402-3</v>
      </c>
      <c r="B123" s="223">
        <v>402</v>
      </c>
      <c r="C123" s="224" t="s">
        <v>172</v>
      </c>
      <c r="D123" s="222">
        <v>3</v>
      </c>
      <c r="E123" s="224" t="s">
        <v>1724</v>
      </c>
      <c r="F123" s="222" t="s">
        <v>2375</v>
      </c>
      <c r="G123" s="225" t="s">
        <v>1696</v>
      </c>
      <c r="H123" s="282" t="s">
        <v>1712</v>
      </c>
      <c r="I123" s="227" t="s">
        <v>1713</v>
      </c>
      <c r="J123" s="224" t="s">
        <v>1725</v>
      </c>
      <c r="K123" s="224" t="s">
        <v>1726</v>
      </c>
      <c r="L123" s="224" t="s">
        <v>1727</v>
      </c>
      <c r="M123" s="228" t="s">
        <v>1598</v>
      </c>
      <c r="N123" s="225">
        <v>72</v>
      </c>
      <c r="O123" s="186">
        <v>79</v>
      </c>
      <c r="P123" s="186">
        <v>86</v>
      </c>
      <c r="Q123" s="186">
        <v>93</v>
      </c>
      <c r="R123" s="230">
        <v>100</v>
      </c>
      <c r="S123" s="235" t="s">
        <v>40</v>
      </c>
      <c r="T123" s="230">
        <v>100</v>
      </c>
      <c r="U123" s="228"/>
      <c r="V123" s="224" t="s">
        <v>1728</v>
      </c>
      <c r="W123" s="225">
        <v>139</v>
      </c>
      <c r="X123" s="186" t="s">
        <v>85</v>
      </c>
      <c r="Y123" s="186" t="s">
        <v>85</v>
      </c>
      <c r="Z123" s="186" t="s">
        <v>85</v>
      </c>
      <c r="AA123" s="230" t="s">
        <v>85</v>
      </c>
      <c r="AB123" s="231">
        <f t="shared" ref="AB123:AF123" si="35">IFERROR(IF($E123="-","-",W123/N123),"-")</f>
        <v>1.9305555555555556</v>
      </c>
      <c r="AC123" s="232" t="str">
        <f t="shared" si="35"/>
        <v>-</v>
      </c>
      <c r="AD123" s="232" t="str">
        <f t="shared" si="35"/>
        <v>-</v>
      </c>
      <c r="AE123" s="232" t="str">
        <f t="shared" si="35"/>
        <v>-</v>
      </c>
      <c r="AF123" s="233" t="str">
        <f t="shared" si="35"/>
        <v>-</v>
      </c>
      <c r="AG123" s="231">
        <f t="shared" ref="AG123:AK123" si="36">IFERROR(IF($E123="-","-",IF($T123="-","-",W123/$T123)),"-")</f>
        <v>1.39</v>
      </c>
      <c r="AH123" s="232" t="str">
        <f t="shared" si="36"/>
        <v>-</v>
      </c>
      <c r="AI123" s="232" t="str">
        <f t="shared" si="36"/>
        <v>-</v>
      </c>
      <c r="AJ123" s="232" t="str">
        <f t="shared" si="36"/>
        <v>-</v>
      </c>
      <c r="AK123" s="233" t="str">
        <f t="shared" si="36"/>
        <v>-</v>
      </c>
      <c r="AL123" s="222" t="s">
        <v>85</v>
      </c>
      <c r="AM123" s="224" t="s">
        <v>85</v>
      </c>
      <c r="AN123" s="224" t="s">
        <v>1729</v>
      </c>
      <c r="AO123" s="224" t="s">
        <v>1730</v>
      </c>
      <c r="AP123" s="235" t="s">
        <v>54</v>
      </c>
      <c r="AQ123" s="234" t="s">
        <v>85</v>
      </c>
      <c r="AR123" s="234" t="s">
        <v>85</v>
      </c>
      <c r="AS123" s="234" t="s">
        <v>85</v>
      </c>
      <c r="AT123" s="227" t="s">
        <v>85</v>
      </c>
      <c r="AU123" s="343">
        <v>1</v>
      </c>
    </row>
    <row r="124" spans="1:47" ht="40.5" hidden="1">
      <c r="A124" s="222" t="str">
        <f t="shared" si="31"/>
        <v>402-4</v>
      </c>
      <c r="B124" s="223">
        <v>402</v>
      </c>
      <c r="C124" s="224" t="s">
        <v>172</v>
      </c>
      <c r="D124" s="222">
        <v>4</v>
      </c>
      <c r="E124" s="224" t="s">
        <v>85</v>
      </c>
      <c r="F124" s="222" t="s">
        <v>85</v>
      </c>
      <c r="G124" s="369" t="s">
        <v>85</v>
      </c>
      <c r="H124" s="282" t="s">
        <v>85</v>
      </c>
      <c r="I124" s="227" t="s">
        <v>85</v>
      </c>
      <c r="J124" s="224" t="s">
        <v>85</v>
      </c>
      <c r="K124" s="224" t="s">
        <v>85</v>
      </c>
      <c r="L124" s="224" t="s">
        <v>85</v>
      </c>
      <c r="M124" s="228" t="s">
        <v>85</v>
      </c>
      <c r="N124" s="225"/>
      <c r="O124" s="186"/>
      <c r="P124" s="186"/>
      <c r="Q124" s="186"/>
      <c r="R124" s="230"/>
      <c r="S124" s="235" t="s">
        <v>85</v>
      </c>
      <c r="T124" s="230" t="s">
        <v>85</v>
      </c>
      <c r="U124" s="228"/>
      <c r="V124" s="224" t="s">
        <v>85</v>
      </c>
      <c r="W124" s="369"/>
      <c r="X124" s="370" t="s">
        <v>85</v>
      </c>
      <c r="Y124" s="370" t="s">
        <v>85</v>
      </c>
      <c r="Z124" s="370" t="s">
        <v>85</v>
      </c>
      <c r="AA124" s="371" t="s">
        <v>85</v>
      </c>
      <c r="AB124" s="231" t="str">
        <f t="shared" si="21"/>
        <v>-</v>
      </c>
      <c r="AC124" s="232" t="str">
        <f t="shared" si="22"/>
        <v>-</v>
      </c>
      <c r="AD124" s="232" t="str">
        <f t="shared" si="23"/>
        <v>-</v>
      </c>
      <c r="AE124" s="232" t="str">
        <f t="shared" si="24"/>
        <v>-</v>
      </c>
      <c r="AF124" s="233" t="str">
        <f t="shared" si="25"/>
        <v>-</v>
      </c>
      <c r="AG124" s="231" t="str">
        <f t="shared" si="26"/>
        <v>-</v>
      </c>
      <c r="AH124" s="232" t="str">
        <f t="shared" si="27"/>
        <v>-</v>
      </c>
      <c r="AI124" s="232" t="str">
        <f t="shared" si="28"/>
        <v>-</v>
      </c>
      <c r="AJ124" s="232" t="str">
        <f t="shared" si="29"/>
        <v>-</v>
      </c>
      <c r="AK124" s="233" t="str">
        <f t="shared" si="30"/>
        <v>-</v>
      </c>
      <c r="AL124" s="222" t="s">
        <v>85</v>
      </c>
      <c r="AM124" s="224" t="s">
        <v>85</v>
      </c>
      <c r="AN124" s="224" t="s">
        <v>85</v>
      </c>
      <c r="AO124" s="224" t="s">
        <v>85</v>
      </c>
      <c r="AP124" s="235" t="s">
        <v>85</v>
      </c>
      <c r="AQ124" s="234" t="s">
        <v>85</v>
      </c>
      <c r="AR124" s="234" t="s">
        <v>85</v>
      </c>
      <c r="AS124" s="234" t="s">
        <v>85</v>
      </c>
      <c r="AT124" s="227" t="s">
        <v>85</v>
      </c>
      <c r="AU124" s="343" t="s">
        <v>85</v>
      </c>
    </row>
    <row r="125" spans="1:47" ht="40.5" hidden="1">
      <c r="A125" s="222" t="str">
        <f t="shared" si="31"/>
        <v>402-5</v>
      </c>
      <c r="B125" s="223">
        <v>402</v>
      </c>
      <c r="C125" s="224" t="s">
        <v>172</v>
      </c>
      <c r="D125" s="222">
        <v>5</v>
      </c>
      <c r="E125" s="224" t="s">
        <v>85</v>
      </c>
      <c r="F125" s="222" t="s">
        <v>85</v>
      </c>
      <c r="G125" s="369" t="s">
        <v>85</v>
      </c>
      <c r="H125" s="282" t="s">
        <v>85</v>
      </c>
      <c r="I125" s="227" t="s">
        <v>85</v>
      </c>
      <c r="J125" s="224" t="s">
        <v>85</v>
      </c>
      <c r="K125" s="224" t="s">
        <v>85</v>
      </c>
      <c r="L125" s="224" t="s">
        <v>85</v>
      </c>
      <c r="M125" s="228" t="s">
        <v>85</v>
      </c>
      <c r="N125" s="225"/>
      <c r="O125" s="186"/>
      <c r="P125" s="186"/>
      <c r="Q125" s="186"/>
      <c r="R125" s="230"/>
      <c r="S125" s="235" t="s">
        <v>85</v>
      </c>
      <c r="T125" s="230" t="s">
        <v>85</v>
      </c>
      <c r="U125" s="228"/>
      <c r="V125" s="224" t="s">
        <v>85</v>
      </c>
      <c r="W125" s="369"/>
      <c r="X125" s="370" t="s">
        <v>85</v>
      </c>
      <c r="Y125" s="370" t="s">
        <v>85</v>
      </c>
      <c r="Z125" s="370" t="s">
        <v>85</v>
      </c>
      <c r="AA125" s="371" t="s">
        <v>85</v>
      </c>
      <c r="AB125" s="231" t="str">
        <f t="shared" si="21"/>
        <v>-</v>
      </c>
      <c r="AC125" s="232" t="str">
        <f t="shared" si="22"/>
        <v>-</v>
      </c>
      <c r="AD125" s="232" t="str">
        <f t="shared" si="23"/>
        <v>-</v>
      </c>
      <c r="AE125" s="232" t="str">
        <f t="shared" si="24"/>
        <v>-</v>
      </c>
      <c r="AF125" s="233" t="str">
        <f t="shared" si="25"/>
        <v>-</v>
      </c>
      <c r="AG125" s="231" t="str">
        <f t="shared" si="26"/>
        <v>-</v>
      </c>
      <c r="AH125" s="232" t="str">
        <f t="shared" si="27"/>
        <v>-</v>
      </c>
      <c r="AI125" s="232" t="str">
        <f t="shared" si="28"/>
        <v>-</v>
      </c>
      <c r="AJ125" s="232" t="str">
        <f t="shared" si="29"/>
        <v>-</v>
      </c>
      <c r="AK125" s="233" t="str">
        <f t="shared" si="30"/>
        <v>-</v>
      </c>
      <c r="AL125" s="222" t="s">
        <v>85</v>
      </c>
      <c r="AM125" s="224" t="s">
        <v>85</v>
      </c>
      <c r="AN125" s="224" t="s">
        <v>85</v>
      </c>
      <c r="AO125" s="224" t="s">
        <v>85</v>
      </c>
      <c r="AP125" s="235" t="s">
        <v>85</v>
      </c>
      <c r="AQ125" s="234" t="s">
        <v>85</v>
      </c>
      <c r="AR125" s="234" t="s">
        <v>85</v>
      </c>
      <c r="AS125" s="234" t="s">
        <v>85</v>
      </c>
      <c r="AT125" s="227" t="s">
        <v>85</v>
      </c>
      <c r="AU125" s="343" t="s">
        <v>85</v>
      </c>
    </row>
    <row r="126" spans="1:47" ht="40.5" hidden="1">
      <c r="A126" s="222" t="str">
        <f t="shared" si="31"/>
        <v>402-6</v>
      </c>
      <c r="B126" s="223">
        <v>402</v>
      </c>
      <c r="C126" s="224" t="s">
        <v>172</v>
      </c>
      <c r="D126" s="222">
        <v>6</v>
      </c>
      <c r="E126" s="224" t="s">
        <v>85</v>
      </c>
      <c r="F126" s="222" t="s">
        <v>85</v>
      </c>
      <c r="G126" s="369" t="s">
        <v>85</v>
      </c>
      <c r="H126" s="282" t="s">
        <v>85</v>
      </c>
      <c r="I126" s="227" t="s">
        <v>85</v>
      </c>
      <c r="J126" s="224" t="s">
        <v>85</v>
      </c>
      <c r="K126" s="224" t="s">
        <v>85</v>
      </c>
      <c r="L126" s="224" t="s">
        <v>85</v>
      </c>
      <c r="M126" s="228" t="s">
        <v>85</v>
      </c>
      <c r="N126" s="225"/>
      <c r="O126" s="186"/>
      <c r="P126" s="186"/>
      <c r="Q126" s="186"/>
      <c r="R126" s="230"/>
      <c r="S126" s="235" t="s">
        <v>85</v>
      </c>
      <c r="T126" s="230" t="s">
        <v>85</v>
      </c>
      <c r="U126" s="228"/>
      <c r="V126" s="224" t="s">
        <v>85</v>
      </c>
      <c r="W126" s="369"/>
      <c r="X126" s="370" t="s">
        <v>85</v>
      </c>
      <c r="Y126" s="370" t="s">
        <v>85</v>
      </c>
      <c r="Z126" s="370" t="s">
        <v>85</v>
      </c>
      <c r="AA126" s="371" t="s">
        <v>85</v>
      </c>
      <c r="AB126" s="231" t="str">
        <f t="shared" si="21"/>
        <v>-</v>
      </c>
      <c r="AC126" s="232" t="str">
        <f t="shared" si="22"/>
        <v>-</v>
      </c>
      <c r="AD126" s="232" t="str">
        <f t="shared" si="23"/>
        <v>-</v>
      </c>
      <c r="AE126" s="232" t="str">
        <f t="shared" si="24"/>
        <v>-</v>
      </c>
      <c r="AF126" s="233" t="str">
        <f t="shared" si="25"/>
        <v>-</v>
      </c>
      <c r="AG126" s="231" t="str">
        <f t="shared" si="26"/>
        <v>-</v>
      </c>
      <c r="AH126" s="232" t="str">
        <f t="shared" si="27"/>
        <v>-</v>
      </c>
      <c r="AI126" s="232" t="str">
        <f t="shared" si="28"/>
        <v>-</v>
      </c>
      <c r="AJ126" s="232" t="str">
        <f t="shared" si="29"/>
        <v>-</v>
      </c>
      <c r="AK126" s="233" t="str">
        <f t="shared" si="30"/>
        <v>-</v>
      </c>
      <c r="AL126" s="222" t="s">
        <v>85</v>
      </c>
      <c r="AM126" s="224" t="s">
        <v>85</v>
      </c>
      <c r="AN126" s="224" t="s">
        <v>85</v>
      </c>
      <c r="AO126" s="224" t="s">
        <v>85</v>
      </c>
      <c r="AP126" s="235" t="s">
        <v>85</v>
      </c>
      <c r="AQ126" s="234" t="s">
        <v>85</v>
      </c>
      <c r="AR126" s="234" t="s">
        <v>85</v>
      </c>
      <c r="AS126" s="234" t="s">
        <v>85</v>
      </c>
      <c r="AT126" s="227" t="s">
        <v>85</v>
      </c>
      <c r="AU126" s="343" t="s">
        <v>85</v>
      </c>
    </row>
    <row r="127" spans="1:47" ht="40.5" hidden="1">
      <c r="A127" s="222" t="str">
        <f t="shared" si="31"/>
        <v>402-7</v>
      </c>
      <c r="B127" s="223">
        <v>402</v>
      </c>
      <c r="C127" s="224" t="s">
        <v>172</v>
      </c>
      <c r="D127" s="222">
        <v>7</v>
      </c>
      <c r="E127" s="224" t="s">
        <v>85</v>
      </c>
      <c r="F127" s="222" t="s">
        <v>85</v>
      </c>
      <c r="G127" s="369" t="s">
        <v>85</v>
      </c>
      <c r="H127" s="282" t="s">
        <v>85</v>
      </c>
      <c r="I127" s="227" t="s">
        <v>85</v>
      </c>
      <c r="J127" s="224" t="s">
        <v>85</v>
      </c>
      <c r="K127" s="224" t="s">
        <v>85</v>
      </c>
      <c r="L127" s="224" t="s">
        <v>85</v>
      </c>
      <c r="M127" s="228" t="s">
        <v>85</v>
      </c>
      <c r="N127" s="225"/>
      <c r="O127" s="186"/>
      <c r="P127" s="186"/>
      <c r="Q127" s="186"/>
      <c r="R127" s="230"/>
      <c r="S127" s="235" t="s">
        <v>85</v>
      </c>
      <c r="T127" s="230" t="s">
        <v>85</v>
      </c>
      <c r="U127" s="228"/>
      <c r="V127" s="224" t="s">
        <v>85</v>
      </c>
      <c r="W127" s="369"/>
      <c r="X127" s="370" t="s">
        <v>85</v>
      </c>
      <c r="Y127" s="370" t="s">
        <v>85</v>
      </c>
      <c r="Z127" s="370" t="s">
        <v>85</v>
      </c>
      <c r="AA127" s="371" t="s">
        <v>85</v>
      </c>
      <c r="AB127" s="231" t="str">
        <f t="shared" si="21"/>
        <v>-</v>
      </c>
      <c r="AC127" s="232" t="str">
        <f t="shared" si="22"/>
        <v>-</v>
      </c>
      <c r="AD127" s="232" t="str">
        <f t="shared" si="23"/>
        <v>-</v>
      </c>
      <c r="AE127" s="232" t="str">
        <f t="shared" si="24"/>
        <v>-</v>
      </c>
      <c r="AF127" s="233" t="str">
        <f t="shared" si="25"/>
        <v>-</v>
      </c>
      <c r="AG127" s="231" t="str">
        <f t="shared" si="26"/>
        <v>-</v>
      </c>
      <c r="AH127" s="232" t="str">
        <f t="shared" si="27"/>
        <v>-</v>
      </c>
      <c r="AI127" s="232" t="str">
        <f t="shared" si="28"/>
        <v>-</v>
      </c>
      <c r="AJ127" s="232" t="str">
        <f t="shared" si="29"/>
        <v>-</v>
      </c>
      <c r="AK127" s="233" t="str">
        <f t="shared" si="30"/>
        <v>-</v>
      </c>
      <c r="AL127" s="222" t="s">
        <v>85</v>
      </c>
      <c r="AM127" s="224" t="s">
        <v>85</v>
      </c>
      <c r="AN127" s="224" t="s">
        <v>85</v>
      </c>
      <c r="AO127" s="224" t="s">
        <v>85</v>
      </c>
      <c r="AP127" s="235" t="s">
        <v>85</v>
      </c>
      <c r="AQ127" s="234" t="s">
        <v>85</v>
      </c>
      <c r="AR127" s="234" t="s">
        <v>85</v>
      </c>
      <c r="AS127" s="234" t="s">
        <v>85</v>
      </c>
      <c r="AT127" s="227" t="s">
        <v>85</v>
      </c>
      <c r="AU127" s="343" t="s">
        <v>85</v>
      </c>
    </row>
    <row r="128" spans="1:47" ht="40.5" hidden="1">
      <c r="A128" s="222" t="str">
        <f t="shared" si="31"/>
        <v>402-8</v>
      </c>
      <c r="B128" s="223">
        <v>402</v>
      </c>
      <c r="C128" s="224" t="s">
        <v>172</v>
      </c>
      <c r="D128" s="222">
        <v>8</v>
      </c>
      <c r="E128" s="224" t="s">
        <v>85</v>
      </c>
      <c r="F128" s="222" t="s">
        <v>85</v>
      </c>
      <c r="G128" s="369" t="s">
        <v>85</v>
      </c>
      <c r="H128" s="282" t="s">
        <v>85</v>
      </c>
      <c r="I128" s="227" t="s">
        <v>85</v>
      </c>
      <c r="J128" s="224" t="s">
        <v>85</v>
      </c>
      <c r="K128" s="224" t="s">
        <v>85</v>
      </c>
      <c r="L128" s="224" t="s">
        <v>85</v>
      </c>
      <c r="M128" s="228" t="s">
        <v>85</v>
      </c>
      <c r="N128" s="225"/>
      <c r="O128" s="186"/>
      <c r="P128" s="186"/>
      <c r="Q128" s="186"/>
      <c r="R128" s="230"/>
      <c r="S128" s="235" t="s">
        <v>85</v>
      </c>
      <c r="T128" s="230" t="s">
        <v>85</v>
      </c>
      <c r="U128" s="228"/>
      <c r="V128" s="224" t="s">
        <v>85</v>
      </c>
      <c r="W128" s="369"/>
      <c r="X128" s="370" t="s">
        <v>85</v>
      </c>
      <c r="Y128" s="370" t="s">
        <v>85</v>
      </c>
      <c r="Z128" s="370" t="s">
        <v>85</v>
      </c>
      <c r="AA128" s="371" t="s">
        <v>85</v>
      </c>
      <c r="AB128" s="231" t="str">
        <f t="shared" si="21"/>
        <v>-</v>
      </c>
      <c r="AC128" s="232" t="str">
        <f t="shared" si="22"/>
        <v>-</v>
      </c>
      <c r="AD128" s="232" t="str">
        <f t="shared" si="23"/>
        <v>-</v>
      </c>
      <c r="AE128" s="232" t="str">
        <f t="shared" si="24"/>
        <v>-</v>
      </c>
      <c r="AF128" s="233" t="str">
        <f t="shared" si="25"/>
        <v>-</v>
      </c>
      <c r="AG128" s="231" t="str">
        <f t="shared" si="26"/>
        <v>-</v>
      </c>
      <c r="AH128" s="232" t="str">
        <f t="shared" si="27"/>
        <v>-</v>
      </c>
      <c r="AI128" s="232" t="str">
        <f t="shared" si="28"/>
        <v>-</v>
      </c>
      <c r="AJ128" s="232" t="str">
        <f t="shared" si="29"/>
        <v>-</v>
      </c>
      <c r="AK128" s="233" t="str">
        <f t="shared" si="30"/>
        <v>-</v>
      </c>
      <c r="AL128" s="222" t="s">
        <v>85</v>
      </c>
      <c r="AM128" s="224" t="s">
        <v>85</v>
      </c>
      <c r="AN128" s="224" t="s">
        <v>85</v>
      </c>
      <c r="AO128" s="224" t="s">
        <v>85</v>
      </c>
      <c r="AP128" s="235" t="s">
        <v>85</v>
      </c>
      <c r="AQ128" s="234" t="s">
        <v>85</v>
      </c>
      <c r="AR128" s="234" t="s">
        <v>85</v>
      </c>
      <c r="AS128" s="234" t="s">
        <v>85</v>
      </c>
      <c r="AT128" s="227" t="s">
        <v>85</v>
      </c>
      <c r="AU128" s="343" t="s">
        <v>85</v>
      </c>
    </row>
    <row r="129" spans="1:47" ht="40.5" hidden="1">
      <c r="A129" s="222" t="str">
        <f t="shared" si="31"/>
        <v>402-9</v>
      </c>
      <c r="B129" s="223">
        <v>402</v>
      </c>
      <c r="C129" s="224" t="s">
        <v>172</v>
      </c>
      <c r="D129" s="222">
        <v>9</v>
      </c>
      <c r="E129" s="224" t="s">
        <v>85</v>
      </c>
      <c r="F129" s="222" t="s">
        <v>85</v>
      </c>
      <c r="G129" s="369" t="s">
        <v>85</v>
      </c>
      <c r="H129" s="282" t="s">
        <v>85</v>
      </c>
      <c r="I129" s="227" t="s">
        <v>85</v>
      </c>
      <c r="J129" s="224" t="s">
        <v>85</v>
      </c>
      <c r="K129" s="224" t="s">
        <v>85</v>
      </c>
      <c r="L129" s="224" t="s">
        <v>85</v>
      </c>
      <c r="M129" s="228" t="s">
        <v>85</v>
      </c>
      <c r="N129" s="225"/>
      <c r="O129" s="186"/>
      <c r="P129" s="186"/>
      <c r="Q129" s="186"/>
      <c r="R129" s="230"/>
      <c r="S129" s="235" t="s">
        <v>85</v>
      </c>
      <c r="T129" s="230" t="s">
        <v>85</v>
      </c>
      <c r="U129" s="228"/>
      <c r="V129" s="224" t="s">
        <v>85</v>
      </c>
      <c r="W129" s="369"/>
      <c r="X129" s="370" t="s">
        <v>85</v>
      </c>
      <c r="Y129" s="370" t="s">
        <v>85</v>
      </c>
      <c r="Z129" s="370" t="s">
        <v>85</v>
      </c>
      <c r="AA129" s="371" t="s">
        <v>85</v>
      </c>
      <c r="AB129" s="231" t="str">
        <f t="shared" si="21"/>
        <v>-</v>
      </c>
      <c r="AC129" s="232" t="str">
        <f t="shared" si="22"/>
        <v>-</v>
      </c>
      <c r="AD129" s="232" t="str">
        <f t="shared" si="23"/>
        <v>-</v>
      </c>
      <c r="AE129" s="232" t="str">
        <f t="shared" si="24"/>
        <v>-</v>
      </c>
      <c r="AF129" s="233" t="str">
        <f t="shared" si="25"/>
        <v>-</v>
      </c>
      <c r="AG129" s="231" t="str">
        <f t="shared" si="26"/>
        <v>-</v>
      </c>
      <c r="AH129" s="232" t="str">
        <f t="shared" si="27"/>
        <v>-</v>
      </c>
      <c r="AI129" s="232" t="str">
        <f t="shared" si="28"/>
        <v>-</v>
      </c>
      <c r="AJ129" s="232" t="str">
        <f t="shared" si="29"/>
        <v>-</v>
      </c>
      <c r="AK129" s="233" t="str">
        <f t="shared" si="30"/>
        <v>-</v>
      </c>
      <c r="AL129" s="222" t="s">
        <v>85</v>
      </c>
      <c r="AM129" s="224" t="s">
        <v>85</v>
      </c>
      <c r="AN129" s="224" t="s">
        <v>85</v>
      </c>
      <c r="AO129" s="224" t="s">
        <v>85</v>
      </c>
      <c r="AP129" s="235" t="s">
        <v>85</v>
      </c>
      <c r="AQ129" s="234" t="s">
        <v>85</v>
      </c>
      <c r="AR129" s="234" t="s">
        <v>85</v>
      </c>
      <c r="AS129" s="234" t="s">
        <v>85</v>
      </c>
      <c r="AT129" s="227" t="s">
        <v>85</v>
      </c>
      <c r="AU129" s="343" t="s">
        <v>85</v>
      </c>
    </row>
    <row r="130" spans="1:47" ht="198" customHeight="1">
      <c r="A130" s="222" t="str">
        <f t="shared" si="31"/>
        <v>501-1</v>
      </c>
      <c r="B130" s="223">
        <v>501</v>
      </c>
      <c r="C130" s="224" t="s">
        <v>173</v>
      </c>
      <c r="D130" s="222">
        <v>1</v>
      </c>
      <c r="E130" s="224" t="s">
        <v>2095</v>
      </c>
      <c r="F130" s="222" t="s">
        <v>541</v>
      </c>
      <c r="G130" s="225" t="s">
        <v>412</v>
      </c>
      <c r="H130" s="282" t="s">
        <v>1050</v>
      </c>
      <c r="I130" s="227" t="s">
        <v>446</v>
      </c>
      <c r="J130" s="224" t="s">
        <v>2096</v>
      </c>
      <c r="K130" s="224" t="s">
        <v>1051</v>
      </c>
      <c r="L130" s="224" t="s">
        <v>399</v>
      </c>
      <c r="M130" s="228" t="s">
        <v>403</v>
      </c>
      <c r="N130" s="225" t="s">
        <v>12</v>
      </c>
      <c r="O130" s="172">
        <v>1992</v>
      </c>
      <c r="P130" s="172">
        <v>2988</v>
      </c>
      <c r="Q130" s="172">
        <v>3984</v>
      </c>
      <c r="R130" s="173">
        <v>4980</v>
      </c>
      <c r="S130" s="229" t="s">
        <v>40</v>
      </c>
      <c r="T130" s="342">
        <v>5976</v>
      </c>
      <c r="U130" s="228"/>
      <c r="V130" s="224" t="s">
        <v>2097</v>
      </c>
      <c r="W130" s="225">
        <v>996</v>
      </c>
      <c r="X130" s="186" t="s">
        <v>85</v>
      </c>
      <c r="Y130" s="186" t="s">
        <v>85</v>
      </c>
      <c r="Z130" s="186" t="s">
        <v>85</v>
      </c>
      <c r="AA130" s="230" t="s">
        <v>85</v>
      </c>
      <c r="AB130" s="231" t="s">
        <v>12</v>
      </c>
      <c r="AC130" s="232" t="str">
        <f t="shared" si="22"/>
        <v>-</v>
      </c>
      <c r="AD130" s="232" t="str">
        <f t="shared" si="22"/>
        <v>-</v>
      </c>
      <c r="AE130" s="232" t="str">
        <f t="shared" si="22"/>
        <v>-</v>
      </c>
      <c r="AF130" s="233" t="str">
        <f t="shared" si="22"/>
        <v>-</v>
      </c>
      <c r="AG130" s="231">
        <f t="shared" si="26"/>
        <v>0.16666666666666666</v>
      </c>
      <c r="AH130" s="232" t="str">
        <f t="shared" si="26"/>
        <v>-</v>
      </c>
      <c r="AI130" s="232" t="str">
        <f t="shared" si="26"/>
        <v>-</v>
      </c>
      <c r="AJ130" s="232" t="str">
        <f t="shared" si="26"/>
        <v>-</v>
      </c>
      <c r="AK130" s="233" t="str">
        <f t="shared" si="26"/>
        <v>-</v>
      </c>
      <c r="AL130" s="222" t="s">
        <v>85</v>
      </c>
      <c r="AM130" s="224" t="s">
        <v>12</v>
      </c>
      <c r="AN130" s="224" t="s">
        <v>2098</v>
      </c>
      <c r="AO130" s="224" t="s">
        <v>2099</v>
      </c>
      <c r="AP130" s="409" t="s">
        <v>85</v>
      </c>
      <c r="AQ130" s="410" t="s">
        <v>85</v>
      </c>
      <c r="AR130" s="234" t="s">
        <v>85</v>
      </c>
      <c r="AS130" s="234" t="s">
        <v>85</v>
      </c>
      <c r="AT130" s="227" t="s">
        <v>85</v>
      </c>
      <c r="AU130" s="343" t="s">
        <v>2754</v>
      </c>
    </row>
    <row r="131" spans="1:47" ht="27" hidden="1">
      <c r="A131" s="222" t="str">
        <f t="shared" si="31"/>
        <v>501-2</v>
      </c>
      <c r="B131" s="223">
        <v>501</v>
      </c>
      <c r="C131" s="224" t="s">
        <v>173</v>
      </c>
      <c r="D131" s="222">
        <v>2</v>
      </c>
      <c r="E131" s="224"/>
      <c r="F131" s="222"/>
      <c r="G131" s="369"/>
      <c r="H131" s="282"/>
      <c r="I131" s="227"/>
      <c r="J131" s="224"/>
      <c r="K131" s="224"/>
      <c r="L131" s="224"/>
      <c r="M131" s="228"/>
      <c r="N131" s="225"/>
      <c r="O131" s="186"/>
      <c r="P131" s="186"/>
      <c r="Q131" s="186"/>
      <c r="R131" s="230"/>
      <c r="S131" s="235"/>
      <c r="T131" s="230"/>
      <c r="U131" s="228"/>
      <c r="V131" s="224"/>
      <c r="W131" s="369"/>
      <c r="X131" s="370" t="s">
        <v>85</v>
      </c>
      <c r="Y131" s="370" t="s">
        <v>85</v>
      </c>
      <c r="Z131" s="370" t="s">
        <v>85</v>
      </c>
      <c r="AA131" s="371" t="s">
        <v>85</v>
      </c>
      <c r="AB131" s="231" t="str">
        <f t="shared" si="21"/>
        <v>-</v>
      </c>
      <c r="AC131" s="232" t="str">
        <f t="shared" si="22"/>
        <v>-</v>
      </c>
      <c r="AD131" s="232" t="str">
        <f t="shared" si="23"/>
        <v>-</v>
      </c>
      <c r="AE131" s="232" t="str">
        <f t="shared" si="24"/>
        <v>-</v>
      </c>
      <c r="AF131" s="233" t="str">
        <f t="shared" si="25"/>
        <v>-</v>
      </c>
      <c r="AG131" s="231" t="str">
        <f t="shared" si="26"/>
        <v>-</v>
      </c>
      <c r="AH131" s="232" t="str">
        <f t="shared" si="27"/>
        <v>-</v>
      </c>
      <c r="AI131" s="232" t="str">
        <f t="shared" si="28"/>
        <v>-</v>
      </c>
      <c r="AJ131" s="232" t="str">
        <f t="shared" si="29"/>
        <v>-</v>
      </c>
      <c r="AK131" s="233" t="str">
        <f t="shared" si="30"/>
        <v>-</v>
      </c>
      <c r="AL131" s="222" t="s">
        <v>85</v>
      </c>
      <c r="AM131" s="224"/>
      <c r="AN131" s="224"/>
      <c r="AO131" s="224"/>
      <c r="AP131" s="235" t="s">
        <v>85</v>
      </c>
      <c r="AQ131" s="234" t="s">
        <v>85</v>
      </c>
      <c r="AR131" s="234" t="s">
        <v>85</v>
      </c>
      <c r="AS131" s="234" t="s">
        <v>85</v>
      </c>
      <c r="AT131" s="227" t="s">
        <v>85</v>
      </c>
      <c r="AU131" s="343" t="s">
        <v>85</v>
      </c>
    </row>
    <row r="132" spans="1:47" ht="27" hidden="1">
      <c r="A132" s="222" t="str">
        <f t="shared" si="31"/>
        <v>501-3</v>
      </c>
      <c r="B132" s="223">
        <v>501</v>
      </c>
      <c r="C132" s="224" t="s">
        <v>173</v>
      </c>
      <c r="D132" s="222">
        <v>3</v>
      </c>
      <c r="E132" s="224" t="s">
        <v>85</v>
      </c>
      <c r="F132" s="222" t="s">
        <v>85</v>
      </c>
      <c r="G132" s="369" t="s">
        <v>85</v>
      </c>
      <c r="H132" s="282" t="s">
        <v>85</v>
      </c>
      <c r="I132" s="227" t="s">
        <v>85</v>
      </c>
      <c r="J132" s="224" t="s">
        <v>85</v>
      </c>
      <c r="K132" s="224" t="s">
        <v>85</v>
      </c>
      <c r="L132" s="224" t="s">
        <v>85</v>
      </c>
      <c r="M132" s="228" t="s">
        <v>85</v>
      </c>
      <c r="N132" s="225"/>
      <c r="O132" s="186"/>
      <c r="P132" s="186"/>
      <c r="Q132" s="186"/>
      <c r="R132" s="230"/>
      <c r="S132" s="235" t="s">
        <v>85</v>
      </c>
      <c r="T132" s="230" t="s">
        <v>85</v>
      </c>
      <c r="U132" s="228"/>
      <c r="V132" s="224" t="s">
        <v>85</v>
      </c>
      <c r="W132" s="369"/>
      <c r="X132" s="370" t="s">
        <v>85</v>
      </c>
      <c r="Y132" s="370" t="s">
        <v>85</v>
      </c>
      <c r="Z132" s="370" t="s">
        <v>85</v>
      </c>
      <c r="AA132" s="371" t="s">
        <v>85</v>
      </c>
      <c r="AB132" s="231" t="str">
        <f t="shared" si="21"/>
        <v>-</v>
      </c>
      <c r="AC132" s="232" t="str">
        <f t="shared" si="22"/>
        <v>-</v>
      </c>
      <c r="AD132" s="232" t="str">
        <f t="shared" si="23"/>
        <v>-</v>
      </c>
      <c r="AE132" s="232" t="str">
        <f t="shared" si="24"/>
        <v>-</v>
      </c>
      <c r="AF132" s="233" t="str">
        <f t="shared" si="25"/>
        <v>-</v>
      </c>
      <c r="AG132" s="231" t="str">
        <f t="shared" si="26"/>
        <v>-</v>
      </c>
      <c r="AH132" s="232" t="str">
        <f t="shared" si="27"/>
        <v>-</v>
      </c>
      <c r="AI132" s="232" t="str">
        <f t="shared" si="28"/>
        <v>-</v>
      </c>
      <c r="AJ132" s="232" t="str">
        <f t="shared" si="29"/>
        <v>-</v>
      </c>
      <c r="AK132" s="233" t="str">
        <f t="shared" si="30"/>
        <v>-</v>
      </c>
      <c r="AL132" s="222" t="s">
        <v>85</v>
      </c>
      <c r="AM132" s="224" t="s">
        <v>85</v>
      </c>
      <c r="AN132" s="224" t="s">
        <v>85</v>
      </c>
      <c r="AO132" s="224" t="s">
        <v>85</v>
      </c>
      <c r="AP132" s="235" t="s">
        <v>85</v>
      </c>
      <c r="AQ132" s="234" t="s">
        <v>85</v>
      </c>
      <c r="AR132" s="234" t="s">
        <v>85</v>
      </c>
      <c r="AS132" s="234" t="s">
        <v>85</v>
      </c>
      <c r="AT132" s="227" t="s">
        <v>85</v>
      </c>
      <c r="AU132" s="343" t="s">
        <v>85</v>
      </c>
    </row>
    <row r="133" spans="1:47" ht="27" hidden="1">
      <c r="A133" s="222" t="str">
        <f t="shared" si="31"/>
        <v>501-4</v>
      </c>
      <c r="B133" s="223">
        <v>501</v>
      </c>
      <c r="C133" s="224" t="s">
        <v>173</v>
      </c>
      <c r="D133" s="222">
        <v>4</v>
      </c>
      <c r="E133" s="224" t="s">
        <v>85</v>
      </c>
      <c r="F133" s="222" t="s">
        <v>85</v>
      </c>
      <c r="G133" s="369" t="s">
        <v>85</v>
      </c>
      <c r="H133" s="282" t="s">
        <v>85</v>
      </c>
      <c r="I133" s="227" t="s">
        <v>85</v>
      </c>
      <c r="J133" s="224" t="s">
        <v>85</v>
      </c>
      <c r="K133" s="224" t="s">
        <v>85</v>
      </c>
      <c r="L133" s="224" t="s">
        <v>85</v>
      </c>
      <c r="M133" s="228" t="s">
        <v>85</v>
      </c>
      <c r="N133" s="225"/>
      <c r="O133" s="186"/>
      <c r="P133" s="186"/>
      <c r="Q133" s="186"/>
      <c r="R133" s="230"/>
      <c r="S133" s="235" t="s">
        <v>85</v>
      </c>
      <c r="T133" s="230" t="s">
        <v>85</v>
      </c>
      <c r="U133" s="228"/>
      <c r="V133" s="224" t="s">
        <v>85</v>
      </c>
      <c r="W133" s="369"/>
      <c r="X133" s="370" t="s">
        <v>85</v>
      </c>
      <c r="Y133" s="370" t="s">
        <v>85</v>
      </c>
      <c r="Z133" s="370" t="s">
        <v>85</v>
      </c>
      <c r="AA133" s="371" t="s">
        <v>85</v>
      </c>
      <c r="AB133" s="231" t="str">
        <f t="shared" ref="AB133:AF196" si="37">IFERROR(IF($E133="-","-",W133/N133),"-")</f>
        <v>-</v>
      </c>
      <c r="AC133" s="232" t="str">
        <f t="shared" ref="AC133:AC196" si="38">IFERROR(IF($E133="-","-",X133/O133),"-")</f>
        <v>-</v>
      </c>
      <c r="AD133" s="232" t="str">
        <f t="shared" ref="AD133:AD196" si="39">IFERROR(IF($E133="-","-",Y133/P133),"-")</f>
        <v>-</v>
      </c>
      <c r="AE133" s="232" t="str">
        <f t="shared" ref="AE133:AE196" si="40">IFERROR(IF($E133="-","-",Z133/Q133),"-")</f>
        <v>-</v>
      </c>
      <c r="AF133" s="233" t="str">
        <f t="shared" ref="AF133:AF196" si="41">IFERROR(IF($E133="-","-",AA133/R133),"-")</f>
        <v>-</v>
      </c>
      <c r="AG133" s="231" t="str">
        <f t="shared" ref="AG133:AK196" si="42">IFERROR(IF($E133="-","-",IF($T133="-","-",W133/$T133)),"-")</f>
        <v>-</v>
      </c>
      <c r="AH133" s="232" t="str">
        <f t="shared" ref="AH133:AH196" si="43">IFERROR(IF($E133="-","-",IF($T133="-","-",X133/$T133)),"-")</f>
        <v>-</v>
      </c>
      <c r="AI133" s="232" t="str">
        <f t="shared" ref="AI133:AI196" si="44">IFERROR(IF($E133="-","-",IF($T133="-","-",Y133/$T133)),"-")</f>
        <v>-</v>
      </c>
      <c r="AJ133" s="232" t="str">
        <f t="shared" ref="AJ133:AJ196" si="45">IFERROR(IF($E133="-","-",IF($T133="-","-",Z133/$T133)),"-")</f>
        <v>-</v>
      </c>
      <c r="AK133" s="233" t="str">
        <f t="shared" ref="AK133:AK196" si="46">IFERROR(IF($E133="-","-",IF($T133="-","-",AA133/$T133)),"-")</f>
        <v>-</v>
      </c>
      <c r="AL133" s="222" t="s">
        <v>85</v>
      </c>
      <c r="AM133" s="224" t="s">
        <v>85</v>
      </c>
      <c r="AN133" s="224" t="s">
        <v>85</v>
      </c>
      <c r="AO133" s="224" t="s">
        <v>85</v>
      </c>
      <c r="AP133" s="235" t="s">
        <v>85</v>
      </c>
      <c r="AQ133" s="234" t="s">
        <v>85</v>
      </c>
      <c r="AR133" s="234" t="s">
        <v>85</v>
      </c>
      <c r="AS133" s="234" t="s">
        <v>85</v>
      </c>
      <c r="AT133" s="227" t="s">
        <v>85</v>
      </c>
      <c r="AU133" s="343" t="s">
        <v>85</v>
      </c>
    </row>
    <row r="134" spans="1:47" ht="27" hidden="1">
      <c r="A134" s="222" t="str">
        <f t="shared" si="31"/>
        <v>501-5</v>
      </c>
      <c r="B134" s="223">
        <v>501</v>
      </c>
      <c r="C134" s="224" t="s">
        <v>173</v>
      </c>
      <c r="D134" s="222">
        <v>5</v>
      </c>
      <c r="E134" s="224" t="s">
        <v>85</v>
      </c>
      <c r="F134" s="222" t="s">
        <v>85</v>
      </c>
      <c r="G134" s="369" t="s">
        <v>85</v>
      </c>
      <c r="H134" s="282" t="s">
        <v>85</v>
      </c>
      <c r="I134" s="227" t="s">
        <v>85</v>
      </c>
      <c r="J134" s="224" t="s">
        <v>85</v>
      </c>
      <c r="K134" s="224" t="s">
        <v>85</v>
      </c>
      <c r="L134" s="224" t="s">
        <v>85</v>
      </c>
      <c r="M134" s="228" t="s">
        <v>85</v>
      </c>
      <c r="N134" s="225"/>
      <c r="O134" s="186"/>
      <c r="P134" s="186"/>
      <c r="Q134" s="186"/>
      <c r="R134" s="230"/>
      <c r="S134" s="235" t="s">
        <v>85</v>
      </c>
      <c r="T134" s="230" t="s">
        <v>85</v>
      </c>
      <c r="U134" s="228"/>
      <c r="V134" s="224" t="s">
        <v>85</v>
      </c>
      <c r="W134" s="369"/>
      <c r="X134" s="370" t="s">
        <v>85</v>
      </c>
      <c r="Y134" s="370" t="s">
        <v>85</v>
      </c>
      <c r="Z134" s="370" t="s">
        <v>85</v>
      </c>
      <c r="AA134" s="371" t="s">
        <v>85</v>
      </c>
      <c r="AB134" s="231" t="str">
        <f t="shared" si="37"/>
        <v>-</v>
      </c>
      <c r="AC134" s="232" t="str">
        <f t="shared" si="38"/>
        <v>-</v>
      </c>
      <c r="AD134" s="232" t="str">
        <f t="shared" si="39"/>
        <v>-</v>
      </c>
      <c r="AE134" s="232" t="str">
        <f t="shared" si="40"/>
        <v>-</v>
      </c>
      <c r="AF134" s="233" t="str">
        <f t="shared" si="41"/>
        <v>-</v>
      </c>
      <c r="AG134" s="231" t="str">
        <f t="shared" si="42"/>
        <v>-</v>
      </c>
      <c r="AH134" s="232" t="str">
        <f t="shared" si="43"/>
        <v>-</v>
      </c>
      <c r="AI134" s="232" t="str">
        <f t="shared" si="44"/>
        <v>-</v>
      </c>
      <c r="AJ134" s="232" t="str">
        <f t="shared" si="45"/>
        <v>-</v>
      </c>
      <c r="AK134" s="233" t="str">
        <f t="shared" si="46"/>
        <v>-</v>
      </c>
      <c r="AL134" s="222" t="s">
        <v>85</v>
      </c>
      <c r="AM134" s="224" t="s">
        <v>85</v>
      </c>
      <c r="AN134" s="224" t="s">
        <v>85</v>
      </c>
      <c r="AO134" s="224" t="s">
        <v>85</v>
      </c>
      <c r="AP134" s="235" t="s">
        <v>85</v>
      </c>
      <c r="AQ134" s="234" t="s">
        <v>85</v>
      </c>
      <c r="AR134" s="234" t="s">
        <v>85</v>
      </c>
      <c r="AS134" s="234" t="s">
        <v>85</v>
      </c>
      <c r="AT134" s="227" t="s">
        <v>85</v>
      </c>
      <c r="AU134" s="343" t="s">
        <v>85</v>
      </c>
    </row>
    <row r="135" spans="1:47" ht="27" hidden="1">
      <c r="A135" s="222" t="str">
        <f t="shared" si="31"/>
        <v>501-6</v>
      </c>
      <c r="B135" s="223">
        <v>501</v>
      </c>
      <c r="C135" s="224" t="s">
        <v>173</v>
      </c>
      <c r="D135" s="222">
        <v>6</v>
      </c>
      <c r="E135" s="224" t="s">
        <v>85</v>
      </c>
      <c r="F135" s="222" t="s">
        <v>85</v>
      </c>
      <c r="G135" s="369" t="s">
        <v>85</v>
      </c>
      <c r="H135" s="282" t="s">
        <v>85</v>
      </c>
      <c r="I135" s="227" t="s">
        <v>85</v>
      </c>
      <c r="J135" s="224" t="s">
        <v>85</v>
      </c>
      <c r="K135" s="224" t="s">
        <v>85</v>
      </c>
      <c r="L135" s="224" t="s">
        <v>85</v>
      </c>
      <c r="M135" s="228" t="s">
        <v>85</v>
      </c>
      <c r="N135" s="225"/>
      <c r="O135" s="186"/>
      <c r="P135" s="186"/>
      <c r="Q135" s="186"/>
      <c r="R135" s="230"/>
      <c r="S135" s="235" t="s">
        <v>85</v>
      </c>
      <c r="T135" s="230" t="s">
        <v>85</v>
      </c>
      <c r="U135" s="228"/>
      <c r="V135" s="224" t="s">
        <v>85</v>
      </c>
      <c r="W135" s="369"/>
      <c r="X135" s="370" t="s">
        <v>85</v>
      </c>
      <c r="Y135" s="370" t="s">
        <v>85</v>
      </c>
      <c r="Z135" s="370" t="s">
        <v>85</v>
      </c>
      <c r="AA135" s="371" t="s">
        <v>85</v>
      </c>
      <c r="AB135" s="231" t="str">
        <f t="shared" si="37"/>
        <v>-</v>
      </c>
      <c r="AC135" s="232" t="str">
        <f t="shared" si="38"/>
        <v>-</v>
      </c>
      <c r="AD135" s="232" t="str">
        <f t="shared" si="39"/>
        <v>-</v>
      </c>
      <c r="AE135" s="232" t="str">
        <f t="shared" si="40"/>
        <v>-</v>
      </c>
      <c r="AF135" s="233" t="str">
        <f t="shared" si="41"/>
        <v>-</v>
      </c>
      <c r="AG135" s="231" t="str">
        <f t="shared" si="42"/>
        <v>-</v>
      </c>
      <c r="AH135" s="232" t="str">
        <f t="shared" si="43"/>
        <v>-</v>
      </c>
      <c r="AI135" s="232" t="str">
        <f t="shared" si="44"/>
        <v>-</v>
      </c>
      <c r="AJ135" s="232" t="str">
        <f t="shared" si="45"/>
        <v>-</v>
      </c>
      <c r="AK135" s="233" t="str">
        <f t="shared" si="46"/>
        <v>-</v>
      </c>
      <c r="AL135" s="222" t="s">
        <v>85</v>
      </c>
      <c r="AM135" s="224" t="s">
        <v>85</v>
      </c>
      <c r="AN135" s="224" t="s">
        <v>85</v>
      </c>
      <c r="AO135" s="224" t="s">
        <v>85</v>
      </c>
      <c r="AP135" s="235" t="s">
        <v>85</v>
      </c>
      <c r="AQ135" s="234" t="s">
        <v>85</v>
      </c>
      <c r="AR135" s="234" t="s">
        <v>85</v>
      </c>
      <c r="AS135" s="234" t="s">
        <v>85</v>
      </c>
      <c r="AT135" s="227" t="s">
        <v>85</v>
      </c>
      <c r="AU135" s="343" t="s">
        <v>85</v>
      </c>
    </row>
    <row r="136" spans="1:47" ht="27" hidden="1">
      <c r="A136" s="222" t="str">
        <f t="shared" si="31"/>
        <v>501-7</v>
      </c>
      <c r="B136" s="223">
        <v>501</v>
      </c>
      <c r="C136" s="224" t="s">
        <v>173</v>
      </c>
      <c r="D136" s="222">
        <v>7</v>
      </c>
      <c r="E136" s="224" t="s">
        <v>85</v>
      </c>
      <c r="F136" s="222" t="s">
        <v>85</v>
      </c>
      <c r="G136" s="369" t="s">
        <v>85</v>
      </c>
      <c r="H136" s="282" t="s">
        <v>85</v>
      </c>
      <c r="I136" s="227" t="s">
        <v>85</v>
      </c>
      <c r="J136" s="224" t="s">
        <v>85</v>
      </c>
      <c r="K136" s="224" t="s">
        <v>85</v>
      </c>
      <c r="L136" s="224" t="s">
        <v>85</v>
      </c>
      <c r="M136" s="228" t="s">
        <v>85</v>
      </c>
      <c r="N136" s="225"/>
      <c r="O136" s="186"/>
      <c r="P136" s="186"/>
      <c r="Q136" s="186"/>
      <c r="R136" s="230"/>
      <c r="S136" s="235" t="s">
        <v>85</v>
      </c>
      <c r="T136" s="230" t="s">
        <v>85</v>
      </c>
      <c r="U136" s="228"/>
      <c r="V136" s="224" t="s">
        <v>85</v>
      </c>
      <c r="W136" s="369"/>
      <c r="X136" s="370" t="s">
        <v>85</v>
      </c>
      <c r="Y136" s="370" t="s">
        <v>85</v>
      </c>
      <c r="Z136" s="370" t="s">
        <v>85</v>
      </c>
      <c r="AA136" s="371" t="s">
        <v>85</v>
      </c>
      <c r="AB136" s="231" t="str">
        <f t="shared" si="37"/>
        <v>-</v>
      </c>
      <c r="AC136" s="232" t="str">
        <f t="shared" si="38"/>
        <v>-</v>
      </c>
      <c r="AD136" s="232" t="str">
        <f t="shared" si="39"/>
        <v>-</v>
      </c>
      <c r="AE136" s="232" t="str">
        <f t="shared" si="40"/>
        <v>-</v>
      </c>
      <c r="AF136" s="233" t="str">
        <f t="shared" si="41"/>
        <v>-</v>
      </c>
      <c r="AG136" s="231" t="str">
        <f t="shared" si="42"/>
        <v>-</v>
      </c>
      <c r="AH136" s="232" t="str">
        <f t="shared" si="43"/>
        <v>-</v>
      </c>
      <c r="AI136" s="232" t="str">
        <f t="shared" si="44"/>
        <v>-</v>
      </c>
      <c r="AJ136" s="232" t="str">
        <f t="shared" si="45"/>
        <v>-</v>
      </c>
      <c r="AK136" s="233" t="str">
        <f t="shared" si="46"/>
        <v>-</v>
      </c>
      <c r="AL136" s="222" t="s">
        <v>85</v>
      </c>
      <c r="AM136" s="224" t="s">
        <v>85</v>
      </c>
      <c r="AN136" s="224" t="s">
        <v>85</v>
      </c>
      <c r="AO136" s="224" t="s">
        <v>85</v>
      </c>
      <c r="AP136" s="235" t="s">
        <v>85</v>
      </c>
      <c r="AQ136" s="234" t="s">
        <v>85</v>
      </c>
      <c r="AR136" s="234" t="s">
        <v>85</v>
      </c>
      <c r="AS136" s="234" t="s">
        <v>85</v>
      </c>
      <c r="AT136" s="227" t="s">
        <v>85</v>
      </c>
      <c r="AU136" s="343" t="s">
        <v>85</v>
      </c>
    </row>
    <row r="137" spans="1:47" ht="27" hidden="1">
      <c r="A137" s="222" t="str">
        <f t="shared" si="31"/>
        <v>501-8</v>
      </c>
      <c r="B137" s="223">
        <v>501</v>
      </c>
      <c r="C137" s="224" t="s">
        <v>173</v>
      </c>
      <c r="D137" s="222">
        <v>8</v>
      </c>
      <c r="E137" s="224" t="s">
        <v>85</v>
      </c>
      <c r="F137" s="222" t="s">
        <v>85</v>
      </c>
      <c r="G137" s="369" t="s">
        <v>85</v>
      </c>
      <c r="H137" s="282" t="s">
        <v>85</v>
      </c>
      <c r="I137" s="227" t="s">
        <v>85</v>
      </c>
      <c r="J137" s="224" t="s">
        <v>85</v>
      </c>
      <c r="K137" s="224" t="s">
        <v>85</v>
      </c>
      <c r="L137" s="224" t="s">
        <v>85</v>
      </c>
      <c r="M137" s="228" t="s">
        <v>85</v>
      </c>
      <c r="N137" s="225"/>
      <c r="O137" s="186"/>
      <c r="P137" s="186"/>
      <c r="Q137" s="186"/>
      <c r="R137" s="230"/>
      <c r="S137" s="235" t="s">
        <v>85</v>
      </c>
      <c r="T137" s="230" t="s">
        <v>85</v>
      </c>
      <c r="U137" s="228"/>
      <c r="V137" s="224" t="s">
        <v>85</v>
      </c>
      <c r="W137" s="369"/>
      <c r="X137" s="370" t="s">
        <v>85</v>
      </c>
      <c r="Y137" s="370" t="s">
        <v>85</v>
      </c>
      <c r="Z137" s="370" t="s">
        <v>85</v>
      </c>
      <c r="AA137" s="371" t="s">
        <v>85</v>
      </c>
      <c r="AB137" s="231" t="str">
        <f t="shared" si="37"/>
        <v>-</v>
      </c>
      <c r="AC137" s="232" t="str">
        <f t="shared" si="38"/>
        <v>-</v>
      </c>
      <c r="AD137" s="232" t="str">
        <f t="shared" si="39"/>
        <v>-</v>
      </c>
      <c r="AE137" s="232" t="str">
        <f t="shared" si="40"/>
        <v>-</v>
      </c>
      <c r="AF137" s="233" t="str">
        <f t="shared" si="41"/>
        <v>-</v>
      </c>
      <c r="AG137" s="231" t="str">
        <f t="shared" si="42"/>
        <v>-</v>
      </c>
      <c r="AH137" s="232" t="str">
        <f t="shared" si="43"/>
        <v>-</v>
      </c>
      <c r="AI137" s="232" t="str">
        <f t="shared" si="44"/>
        <v>-</v>
      </c>
      <c r="AJ137" s="232" t="str">
        <f t="shared" si="45"/>
        <v>-</v>
      </c>
      <c r="AK137" s="233" t="str">
        <f t="shared" si="46"/>
        <v>-</v>
      </c>
      <c r="AL137" s="222" t="s">
        <v>85</v>
      </c>
      <c r="AM137" s="224" t="s">
        <v>85</v>
      </c>
      <c r="AN137" s="224" t="s">
        <v>85</v>
      </c>
      <c r="AO137" s="224" t="s">
        <v>85</v>
      </c>
      <c r="AP137" s="235" t="s">
        <v>85</v>
      </c>
      <c r="AQ137" s="234" t="s">
        <v>85</v>
      </c>
      <c r="AR137" s="234" t="s">
        <v>85</v>
      </c>
      <c r="AS137" s="234" t="s">
        <v>85</v>
      </c>
      <c r="AT137" s="227" t="s">
        <v>85</v>
      </c>
      <c r="AU137" s="343" t="s">
        <v>85</v>
      </c>
    </row>
    <row r="138" spans="1:47" ht="27" hidden="1">
      <c r="A138" s="222" t="str">
        <f t="shared" si="31"/>
        <v>501-9</v>
      </c>
      <c r="B138" s="223">
        <v>501</v>
      </c>
      <c r="C138" s="224" t="s">
        <v>173</v>
      </c>
      <c r="D138" s="222">
        <v>9</v>
      </c>
      <c r="E138" s="224" t="s">
        <v>85</v>
      </c>
      <c r="F138" s="222" t="s">
        <v>85</v>
      </c>
      <c r="G138" s="369" t="s">
        <v>85</v>
      </c>
      <c r="H138" s="282" t="s">
        <v>85</v>
      </c>
      <c r="I138" s="227" t="s">
        <v>85</v>
      </c>
      <c r="J138" s="224" t="s">
        <v>85</v>
      </c>
      <c r="K138" s="224" t="s">
        <v>85</v>
      </c>
      <c r="L138" s="224" t="s">
        <v>85</v>
      </c>
      <c r="M138" s="228" t="s">
        <v>85</v>
      </c>
      <c r="N138" s="225"/>
      <c r="O138" s="186"/>
      <c r="P138" s="186"/>
      <c r="Q138" s="186"/>
      <c r="R138" s="230"/>
      <c r="S138" s="235" t="s">
        <v>85</v>
      </c>
      <c r="T138" s="230" t="s">
        <v>85</v>
      </c>
      <c r="U138" s="228"/>
      <c r="V138" s="224" t="s">
        <v>85</v>
      </c>
      <c r="W138" s="369"/>
      <c r="X138" s="370" t="s">
        <v>85</v>
      </c>
      <c r="Y138" s="370" t="s">
        <v>85</v>
      </c>
      <c r="Z138" s="370" t="s">
        <v>85</v>
      </c>
      <c r="AA138" s="371" t="s">
        <v>85</v>
      </c>
      <c r="AB138" s="231" t="str">
        <f t="shared" si="37"/>
        <v>-</v>
      </c>
      <c r="AC138" s="232" t="str">
        <f t="shared" si="38"/>
        <v>-</v>
      </c>
      <c r="AD138" s="232" t="str">
        <f t="shared" si="39"/>
        <v>-</v>
      </c>
      <c r="AE138" s="232" t="str">
        <f t="shared" si="40"/>
        <v>-</v>
      </c>
      <c r="AF138" s="233" t="str">
        <f t="shared" si="41"/>
        <v>-</v>
      </c>
      <c r="AG138" s="231" t="str">
        <f t="shared" si="42"/>
        <v>-</v>
      </c>
      <c r="AH138" s="232" t="str">
        <f t="shared" si="43"/>
        <v>-</v>
      </c>
      <c r="AI138" s="232" t="str">
        <f t="shared" si="44"/>
        <v>-</v>
      </c>
      <c r="AJ138" s="232" t="str">
        <f t="shared" si="45"/>
        <v>-</v>
      </c>
      <c r="AK138" s="233" t="str">
        <f t="shared" si="46"/>
        <v>-</v>
      </c>
      <c r="AL138" s="222" t="s">
        <v>85</v>
      </c>
      <c r="AM138" s="224" t="s">
        <v>85</v>
      </c>
      <c r="AN138" s="224" t="s">
        <v>85</v>
      </c>
      <c r="AO138" s="224" t="s">
        <v>85</v>
      </c>
      <c r="AP138" s="235" t="s">
        <v>85</v>
      </c>
      <c r="AQ138" s="234" t="s">
        <v>85</v>
      </c>
      <c r="AR138" s="234" t="s">
        <v>85</v>
      </c>
      <c r="AS138" s="234" t="s">
        <v>85</v>
      </c>
      <c r="AT138" s="227" t="s">
        <v>85</v>
      </c>
      <c r="AU138" s="343" t="s">
        <v>85</v>
      </c>
    </row>
    <row r="139" spans="1:47" ht="228" customHeight="1">
      <c r="A139" s="222" t="str">
        <f t="shared" si="31"/>
        <v>502-1</v>
      </c>
      <c r="B139" s="223">
        <v>502</v>
      </c>
      <c r="C139" s="224" t="s">
        <v>2100</v>
      </c>
      <c r="D139" s="222">
        <v>1</v>
      </c>
      <c r="E139" s="224" t="s">
        <v>2101</v>
      </c>
      <c r="F139" s="222" t="s">
        <v>393</v>
      </c>
      <c r="G139" s="225" t="s">
        <v>412</v>
      </c>
      <c r="H139" s="282" t="s">
        <v>1050</v>
      </c>
      <c r="I139" s="227" t="s">
        <v>446</v>
      </c>
      <c r="J139" s="224" t="s">
        <v>2102</v>
      </c>
      <c r="K139" s="224" t="s">
        <v>2103</v>
      </c>
      <c r="L139" s="224" t="s">
        <v>399</v>
      </c>
      <c r="M139" s="228" t="s">
        <v>1598</v>
      </c>
      <c r="N139" s="225">
        <v>71</v>
      </c>
      <c r="O139" s="186" t="s">
        <v>12</v>
      </c>
      <c r="P139" s="186" t="s">
        <v>12</v>
      </c>
      <c r="Q139" s="186" t="s">
        <v>12</v>
      </c>
      <c r="R139" s="186" t="s">
        <v>12</v>
      </c>
      <c r="S139" s="261" t="s">
        <v>12</v>
      </c>
      <c r="T139" s="230" t="s">
        <v>12</v>
      </c>
      <c r="U139" s="228"/>
      <c r="V139" s="224" t="s">
        <v>2376</v>
      </c>
      <c r="W139" s="344">
        <v>68</v>
      </c>
      <c r="X139" s="186" t="s">
        <v>85</v>
      </c>
      <c r="Y139" s="186" t="s">
        <v>85</v>
      </c>
      <c r="Z139" s="186" t="s">
        <v>85</v>
      </c>
      <c r="AA139" s="230" t="s">
        <v>85</v>
      </c>
      <c r="AB139" s="231">
        <f t="shared" si="37"/>
        <v>0.95774647887323938</v>
      </c>
      <c r="AC139" s="232" t="str">
        <f t="shared" si="37"/>
        <v>-</v>
      </c>
      <c r="AD139" s="232" t="str">
        <f t="shared" si="37"/>
        <v>-</v>
      </c>
      <c r="AE139" s="232" t="str">
        <f t="shared" si="37"/>
        <v>-</v>
      </c>
      <c r="AF139" s="233" t="str">
        <f t="shared" si="37"/>
        <v>-</v>
      </c>
      <c r="AG139" s="231" t="str">
        <f t="shared" si="42"/>
        <v>-</v>
      </c>
      <c r="AH139" s="232" t="str">
        <f t="shared" si="42"/>
        <v>-</v>
      </c>
      <c r="AI139" s="232" t="str">
        <f t="shared" si="42"/>
        <v>-</v>
      </c>
      <c r="AJ139" s="232" t="str">
        <f t="shared" si="42"/>
        <v>-</v>
      </c>
      <c r="AK139" s="233" t="str">
        <f t="shared" si="42"/>
        <v>-</v>
      </c>
      <c r="AL139" s="222" t="s">
        <v>85</v>
      </c>
      <c r="AM139" s="224" t="s">
        <v>2377</v>
      </c>
      <c r="AN139" s="224" t="s">
        <v>1627</v>
      </c>
      <c r="AO139" s="224" t="s">
        <v>2104</v>
      </c>
      <c r="AP139" s="235" t="s">
        <v>11</v>
      </c>
      <c r="AQ139" s="234" t="s">
        <v>85</v>
      </c>
      <c r="AR139" s="234" t="s">
        <v>85</v>
      </c>
      <c r="AS139" s="234" t="s">
        <v>85</v>
      </c>
      <c r="AT139" s="227" t="s">
        <v>85</v>
      </c>
      <c r="AU139" s="343">
        <v>1</v>
      </c>
    </row>
    <row r="140" spans="1:47" ht="40.5" hidden="1">
      <c r="A140" s="222" t="str">
        <f t="shared" si="31"/>
        <v>502-2</v>
      </c>
      <c r="B140" s="223">
        <v>502</v>
      </c>
      <c r="C140" s="224" t="s">
        <v>174</v>
      </c>
      <c r="D140" s="222">
        <v>2</v>
      </c>
      <c r="E140" s="224" t="s">
        <v>85</v>
      </c>
      <c r="F140" s="222" t="s">
        <v>85</v>
      </c>
      <c r="G140" s="369" t="s">
        <v>85</v>
      </c>
      <c r="H140" s="282" t="s">
        <v>85</v>
      </c>
      <c r="I140" s="227" t="s">
        <v>85</v>
      </c>
      <c r="J140" s="224" t="s">
        <v>85</v>
      </c>
      <c r="K140" s="224" t="s">
        <v>85</v>
      </c>
      <c r="L140" s="224" t="s">
        <v>85</v>
      </c>
      <c r="M140" s="228" t="s">
        <v>85</v>
      </c>
      <c r="N140" s="225"/>
      <c r="O140" s="186"/>
      <c r="P140" s="186"/>
      <c r="Q140" s="186"/>
      <c r="R140" s="230"/>
      <c r="S140" s="235" t="s">
        <v>85</v>
      </c>
      <c r="T140" s="230" t="s">
        <v>85</v>
      </c>
      <c r="U140" s="228"/>
      <c r="V140" s="224" t="s">
        <v>85</v>
      </c>
      <c r="W140" s="369"/>
      <c r="X140" s="370" t="s">
        <v>85</v>
      </c>
      <c r="Y140" s="370" t="s">
        <v>85</v>
      </c>
      <c r="Z140" s="370" t="s">
        <v>85</v>
      </c>
      <c r="AA140" s="371" t="s">
        <v>85</v>
      </c>
      <c r="AB140" s="231" t="str">
        <f t="shared" si="37"/>
        <v>-</v>
      </c>
      <c r="AC140" s="232" t="str">
        <f t="shared" si="38"/>
        <v>-</v>
      </c>
      <c r="AD140" s="232" t="str">
        <f t="shared" si="39"/>
        <v>-</v>
      </c>
      <c r="AE140" s="232" t="str">
        <f t="shared" si="40"/>
        <v>-</v>
      </c>
      <c r="AF140" s="233" t="str">
        <f t="shared" si="41"/>
        <v>-</v>
      </c>
      <c r="AG140" s="231" t="str">
        <f t="shared" si="42"/>
        <v>-</v>
      </c>
      <c r="AH140" s="232" t="str">
        <f t="shared" si="43"/>
        <v>-</v>
      </c>
      <c r="AI140" s="232" t="str">
        <f t="shared" si="44"/>
        <v>-</v>
      </c>
      <c r="AJ140" s="232" t="str">
        <f t="shared" si="45"/>
        <v>-</v>
      </c>
      <c r="AK140" s="233" t="str">
        <f t="shared" si="46"/>
        <v>-</v>
      </c>
      <c r="AL140" s="222" t="s">
        <v>85</v>
      </c>
      <c r="AM140" s="224" t="s">
        <v>85</v>
      </c>
      <c r="AN140" s="224" t="s">
        <v>85</v>
      </c>
      <c r="AO140" s="224" t="s">
        <v>85</v>
      </c>
      <c r="AP140" s="235" t="s">
        <v>85</v>
      </c>
      <c r="AQ140" s="234" t="s">
        <v>85</v>
      </c>
      <c r="AR140" s="234" t="s">
        <v>85</v>
      </c>
      <c r="AS140" s="234" t="s">
        <v>85</v>
      </c>
      <c r="AT140" s="227" t="s">
        <v>85</v>
      </c>
      <c r="AU140" s="343" t="s">
        <v>85</v>
      </c>
    </row>
    <row r="141" spans="1:47" ht="40.5" hidden="1">
      <c r="A141" s="222" t="str">
        <f t="shared" si="31"/>
        <v>502-3</v>
      </c>
      <c r="B141" s="223">
        <v>502</v>
      </c>
      <c r="C141" s="224" t="s">
        <v>174</v>
      </c>
      <c r="D141" s="222">
        <v>3</v>
      </c>
      <c r="E141" s="224" t="s">
        <v>85</v>
      </c>
      <c r="F141" s="222" t="s">
        <v>85</v>
      </c>
      <c r="G141" s="369" t="s">
        <v>85</v>
      </c>
      <c r="H141" s="282" t="s">
        <v>85</v>
      </c>
      <c r="I141" s="227" t="s">
        <v>85</v>
      </c>
      <c r="J141" s="224" t="s">
        <v>85</v>
      </c>
      <c r="K141" s="224" t="s">
        <v>85</v>
      </c>
      <c r="L141" s="224" t="s">
        <v>85</v>
      </c>
      <c r="M141" s="228" t="s">
        <v>85</v>
      </c>
      <c r="N141" s="225"/>
      <c r="O141" s="186"/>
      <c r="P141" s="186"/>
      <c r="Q141" s="186"/>
      <c r="R141" s="230"/>
      <c r="S141" s="235" t="s">
        <v>85</v>
      </c>
      <c r="T141" s="230" t="s">
        <v>85</v>
      </c>
      <c r="U141" s="228"/>
      <c r="V141" s="224" t="s">
        <v>85</v>
      </c>
      <c r="W141" s="369"/>
      <c r="X141" s="370" t="s">
        <v>85</v>
      </c>
      <c r="Y141" s="370" t="s">
        <v>85</v>
      </c>
      <c r="Z141" s="370" t="s">
        <v>85</v>
      </c>
      <c r="AA141" s="371" t="s">
        <v>85</v>
      </c>
      <c r="AB141" s="231" t="str">
        <f t="shared" si="37"/>
        <v>-</v>
      </c>
      <c r="AC141" s="232" t="str">
        <f t="shared" si="38"/>
        <v>-</v>
      </c>
      <c r="AD141" s="232" t="str">
        <f t="shared" si="39"/>
        <v>-</v>
      </c>
      <c r="AE141" s="232" t="str">
        <f t="shared" si="40"/>
        <v>-</v>
      </c>
      <c r="AF141" s="233" t="str">
        <f t="shared" si="41"/>
        <v>-</v>
      </c>
      <c r="AG141" s="231" t="str">
        <f t="shared" si="42"/>
        <v>-</v>
      </c>
      <c r="AH141" s="232" t="str">
        <f t="shared" si="43"/>
        <v>-</v>
      </c>
      <c r="AI141" s="232" t="str">
        <f t="shared" si="44"/>
        <v>-</v>
      </c>
      <c r="AJ141" s="232" t="str">
        <f t="shared" si="45"/>
        <v>-</v>
      </c>
      <c r="AK141" s="233" t="str">
        <f t="shared" si="46"/>
        <v>-</v>
      </c>
      <c r="AL141" s="222" t="s">
        <v>85</v>
      </c>
      <c r="AM141" s="224" t="s">
        <v>85</v>
      </c>
      <c r="AN141" s="224" t="s">
        <v>85</v>
      </c>
      <c r="AO141" s="224" t="s">
        <v>85</v>
      </c>
      <c r="AP141" s="235" t="s">
        <v>85</v>
      </c>
      <c r="AQ141" s="234" t="s">
        <v>85</v>
      </c>
      <c r="AR141" s="234" t="s">
        <v>85</v>
      </c>
      <c r="AS141" s="234" t="s">
        <v>85</v>
      </c>
      <c r="AT141" s="227" t="s">
        <v>85</v>
      </c>
      <c r="AU141" s="343" t="s">
        <v>85</v>
      </c>
    </row>
    <row r="142" spans="1:47" ht="40.5" hidden="1">
      <c r="A142" s="222" t="str">
        <f t="shared" si="31"/>
        <v>502-4</v>
      </c>
      <c r="B142" s="223">
        <v>502</v>
      </c>
      <c r="C142" s="224" t="s">
        <v>174</v>
      </c>
      <c r="D142" s="222">
        <v>4</v>
      </c>
      <c r="E142" s="224" t="s">
        <v>85</v>
      </c>
      <c r="F142" s="222" t="s">
        <v>85</v>
      </c>
      <c r="G142" s="369" t="s">
        <v>85</v>
      </c>
      <c r="H142" s="282" t="s">
        <v>85</v>
      </c>
      <c r="I142" s="227" t="s">
        <v>85</v>
      </c>
      <c r="J142" s="224" t="s">
        <v>85</v>
      </c>
      <c r="K142" s="224" t="s">
        <v>85</v>
      </c>
      <c r="L142" s="224" t="s">
        <v>85</v>
      </c>
      <c r="M142" s="228" t="s">
        <v>85</v>
      </c>
      <c r="N142" s="225"/>
      <c r="O142" s="186"/>
      <c r="P142" s="186"/>
      <c r="Q142" s="186"/>
      <c r="R142" s="230"/>
      <c r="S142" s="235" t="s">
        <v>85</v>
      </c>
      <c r="T142" s="230" t="s">
        <v>85</v>
      </c>
      <c r="U142" s="228"/>
      <c r="V142" s="224" t="s">
        <v>85</v>
      </c>
      <c r="W142" s="369"/>
      <c r="X142" s="370" t="s">
        <v>85</v>
      </c>
      <c r="Y142" s="370" t="s">
        <v>85</v>
      </c>
      <c r="Z142" s="370" t="s">
        <v>85</v>
      </c>
      <c r="AA142" s="371" t="s">
        <v>85</v>
      </c>
      <c r="AB142" s="231" t="str">
        <f t="shared" si="37"/>
        <v>-</v>
      </c>
      <c r="AC142" s="232" t="str">
        <f t="shared" si="38"/>
        <v>-</v>
      </c>
      <c r="AD142" s="232" t="str">
        <f t="shared" si="39"/>
        <v>-</v>
      </c>
      <c r="AE142" s="232" t="str">
        <f t="shared" si="40"/>
        <v>-</v>
      </c>
      <c r="AF142" s="233" t="str">
        <f t="shared" si="41"/>
        <v>-</v>
      </c>
      <c r="AG142" s="231" t="str">
        <f t="shared" si="42"/>
        <v>-</v>
      </c>
      <c r="AH142" s="232" t="str">
        <f t="shared" si="43"/>
        <v>-</v>
      </c>
      <c r="AI142" s="232" t="str">
        <f t="shared" si="44"/>
        <v>-</v>
      </c>
      <c r="AJ142" s="232" t="str">
        <f t="shared" si="45"/>
        <v>-</v>
      </c>
      <c r="AK142" s="233" t="str">
        <f t="shared" si="46"/>
        <v>-</v>
      </c>
      <c r="AL142" s="222" t="s">
        <v>85</v>
      </c>
      <c r="AM142" s="224" t="s">
        <v>85</v>
      </c>
      <c r="AN142" s="224" t="s">
        <v>85</v>
      </c>
      <c r="AO142" s="224" t="s">
        <v>85</v>
      </c>
      <c r="AP142" s="235" t="s">
        <v>85</v>
      </c>
      <c r="AQ142" s="234" t="s">
        <v>85</v>
      </c>
      <c r="AR142" s="234" t="s">
        <v>85</v>
      </c>
      <c r="AS142" s="234" t="s">
        <v>85</v>
      </c>
      <c r="AT142" s="227" t="s">
        <v>85</v>
      </c>
      <c r="AU142" s="343" t="s">
        <v>85</v>
      </c>
    </row>
    <row r="143" spans="1:47" ht="40.5" hidden="1">
      <c r="A143" s="222" t="str">
        <f t="shared" si="31"/>
        <v>502-5</v>
      </c>
      <c r="B143" s="223">
        <v>502</v>
      </c>
      <c r="C143" s="224" t="s">
        <v>174</v>
      </c>
      <c r="D143" s="222">
        <v>5</v>
      </c>
      <c r="E143" s="224" t="s">
        <v>85</v>
      </c>
      <c r="F143" s="222" t="s">
        <v>85</v>
      </c>
      <c r="G143" s="369" t="s">
        <v>85</v>
      </c>
      <c r="H143" s="282" t="s">
        <v>85</v>
      </c>
      <c r="I143" s="227" t="s">
        <v>85</v>
      </c>
      <c r="J143" s="224" t="s">
        <v>85</v>
      </c>
      <c r="K143" s="224" t="s">
        <v>85</v>
      </c>
      <c r="L143" s="224" t="s">
        <v>85</v>
      </c>
      <c r="M143" s="228" t="s">
        <v>85</v>
      </c>
      <c r="N143" s="225"/>
      <c r="O143" s="186"/>
      <c r="P143" s="186"/>
      <c r="Q143" s="186"/>
      <c r="R143" s="230"/>
      <c r="S143" s="235" t="s">
        <v>85</v>
      </c>
      <c r="T143" s="230" t="s">
        <v>85</v>
      </c>
      <c r="U143" s="228"/>
      <c r="V143" s="224" t="s">
        <v>85</v>
      </c>
      <c r="W143" s="369"/>
      <c r="X143" s="370" t="s">
        <v>85</v>
      </c>
      <c r="Y143" s="370" t="s">
        <v>85</v>
      </c>
      <c r="Z143" s="370" t="s">
        <v>85</v>
      </c>
      <c r="AA143" s="371" t="s">
        <v>85</v>
      </c>
      <c r="AB143" s="231" t="str">
        <f t="shared" si="37"/>
        <v>-</v>
      </c>
      <c r="AC143" s="232" t="str">
        <f t="shared" si="38"/>
        <v>-</v>
      </c>
      <c r="AD143" s="232" t="str">
        <f t="shared" si="39"/>
        <v>-</v>
      </c>
      <c r="AE143" s="232" t="str">
        <f t="shared" si="40"/>
        <v>-</v>
      </c>
      <c r="AF143" s="233" t="str">
        <f t="shared" si="41"/>
        <v>-</v>
      </c>
      <c r="AG143" s="231" t="str">
        <f t="shared" si="42"/>
        <v>-</v>
      </c>
      <c r="AH143" s="232" t="str">
        <f t="shared" si="43"/>
        <v>-</v>
      </c>
      <c r="AI143" s="232" t="str">
        <f t="shared" si="44"/>
        <v>-</v>
      </c>
      <c r="AJ143" s="232" t="str">
        <f t="shared" si="45"/>
        <v>-</v>
      </c>
      <c r="AK143" s="233" t="str">
        <f t="shared" si="46"/>
        <v>-</v>
      </c>
      <c r="AL143" s="222" t="s">
        <v>85</v>
      </c>
      <c r="AM143" s="224" t="s">
        <v>85</v>
      </c>
      <c r="AN143" s="224" t="s">
        <v>85</v>
      </c>
      <c r="AO143" s="224" t="s">
        <v>85</v>
      </c>
      <c r="AP143" s="235" t="s">
        <v>85</v>
      </c>
      <c r="AQ143" s="234" t="s">
        <v>85</v>
      </c>
      <c r="AR143" s="234" t="s">
        <v>85</v>
      </c>
      <c r="AS143" s="234" t="s">
        <v>85</v>
      </c>
      <c r="AT143" s="227" t="s">
        <v>85</v>
      </c>
      <c r="AU143" s="343" t="s">
        <v>85</v>
      </c>
    </row>
    <row r="144" spans="1:47" ht="40.5" hidden="1">
      <c r="A144" s="222" t="str">
        <f t="shared" si="31"/>
        <v>502-6</v>
      </c>
      <c r="B144" s="223">
        <v>502</v>
      </c>
      <c r="C144" s="224" t="s">
        <v>174</v>
      </c>
      <c r="D144" s="222">
        <v>6</v>
      </c>
      <c r="E144" s="224" t="s">
        <v>85</v>
      </c>
      <c r="F144" s="222" t="s">
        <v>85</v>
      </c>
      <c r="G144" s="369" t="s">
        <v>85</v>
      </c>
      <c r="H144" s="282" t="s">
        <v>85</v>
      </c>
      <c r="I144" s="227" t="s">
        <v>85</v>
      </c>
      <c r="J144" s="224" t="s">
        <v>85</v>
      </c>
      <c r="K144" s="224" t="s">
        <v>85</v>
      </c>
      <c r="L144" s="224" t="s">
        <v>85</v>
      </c>
      <c r="M144" s="228" t="s">
        <v>85</v>
      </c>
      <c r="N144" s="225"/>
      <c r="O144" s="186"/>
      <c r="P144" s="186"/>
      <c r="Q144" s="186"/>
      <c r="R144" s="230"/>
      <c r="S144" s="235" t="s">
        <v>85</v>
      </c>
      <c r="T144" s="230" t="s">
        <v>85</v>
      </c>
      <c r="U144" s="228"/>
      <c r="V144" s="224" t="s">
        <v>85</v>
      </c>
      <c r="W144" s="369"/>
      <c r="X144" s="370" t="s">
        <v>85</v>
      </c>
      <c r="Y144" s="370" t="s">
        <v>85</v>
      </c>
      <c r="Z144" s="370" t="s">
        <v>85</v>
      </c>
      <c r="AA144" s="371" t="s">
        <v>85</v>
      </c>
      <c r="AB144" s="231" t="str">
        <f t="shared" si="37"/>
        <v>-</v>
      </c>
      <c r="AC144" s="232" t="str">
        <f t="shared" si="38"/>
        <v>-</v>
      </c>
      <c r="AD144" s="232" t="str">
        <f t="shared" si="39"/>
        <v>-</v>
      </c>
      <c r="AE144" s="232" t="str">
        <f t="shared" si="40"/>
        <v>-</v>
      </c>
      <c r="AF144" s="233" t="str">
        <f t="shared" si="41"/>
        <v>-</v>
      </c>
      <c r="AG144" s="231" t="str">
        <f t="shared" si="42"/>
        <v>-</v>
      </c>
      <c r="AH144" s="232" t="str">
        <f t="shared" si="43"/>
        <v>-</v>
      </c>
      <c r="AI144" s="232" t="str">
        <f t="shared" si="44"/>
        <v>-</v>
      </c>
      <c r="AJ144" s="232" t="str">
        <f t="shared" si="45"/>
        <v>-</v>
      </c>
      <c r="AK144" s="233" t="str">
        <f t="shared" si="46"/>
        <v>-</v>
      </c>
      <c r="AL144" s="222" t="s">
        <v>85</v>
      </c>
      <c r="AM144" s="224" t="s">
        <v>85</v>
      </c>
      <c r="AN144" s="224" t="s">
        <v>85</v>
      </c>
      <c r="AO144" s="224" t="s">
        <v>85</v>
      </c>
      <c r="AP144" s="235" t="s">
        <v>85</v>
      </c>
      <c r="AQ144" s="234" t="s">
        <v>85</v>
      </c>
      <c r="AR144" s="234" t="s">
        <v>85</v>
      </c>
      <c r="AS144" s="234" t="s">
        <v>85</v>
      </c>
      <c r="AT144" s="227" t="s">
        <v>85</v>
      </c>
      <c r="AU144" s="343" t="s">
        <v>85</v>
      </c>
    </row>
    <row r="145" spans="1:47" ht="40.5" hidden="1">
      <c r="A145" s="222" t="str">
        <f t="shared" si="31"/>
        <v>502-7</v>
      </c>
      <c r="B145" s="223">
        <v>502</v>
      </c>
      <c r="C145" s="224" t="s">
        <v>174</v>
      </c>
      <c r="D145" s="222">
        <v>7</v>
      </c>
      <c r="E145" s="224" t="s">
        <v>85</v>
      </c>
      <c r="F145" s="222" t="s">
        <v>85</v>
      </c>
      <c r="G145" s="369" t="s">
        <v>85</v>
      </c>
      <c r="H145" s="282" t="s">
        <v>85</v>
      </c>
      <c r="I145" s="227" t="s">
        <v>85</v>
      </c>
      <c r="J145" s="224" t="s">
        <v>85</v>
      </c>
      <c r="K145" s="224" t="s">
        <v>85</v>
      </c>
      <c r="L145" s="224" t="s">
        <v>85</v>
      </c>
      <c r="M145" s="228" t="s">
        <v>85</v>
      </c>
      <c r="N145" s="225"/>
      <c r="O145" s="186"/>
      <c r="P145" s="186"/>
      <c r="Q145" s="186"/>
      <c r="R145" s="230"/>
      <c r="S145" s="235" t="s">
        <v>85</v>
      </c>
      <c r="T145" s="230" t="s">
        <v>85</v>
      </c>
      <c r="U145" s="228"/>
      <c r="V145" s="224" t="s">
        <v>85</v>
      </c>
      <c r="W145" s="369"/>
      <c r="X145" s="370" t="s">
        <v>85</v>
      </c>
      <c r="Y145" s="370" t="s">
        <v>85</v>
      </c>
      <c r="Z145" s="370" t="s">
        <v>85</v>
      </c>
      <c r="AA145" s="371" t="s">
        <v>85</v>
      </c>
      <c r="AB145" s="231" t="str">
        <f t="shared" si="37"/>
        <v>-</v>
      </c>
      <c r="AC145" s="232" t="str">
        <f t="shared" si="38"/>
        <v>-</v>
      </c>
      <c r="AD145" s="232" t="str">
        <f t="shared" si="39"/>
        <v>-</v>
      </c>
      <c r="AE145" s="232" t="str">
        <f t="shared" si="40"/>
        <v>-</v>
      </c>
      <c r="AF145" s="233" t="str">
        <f t="shared" si="41"/>
        <v>-</v>
      </c>
      <c r="AG145" s="231" t="str">
        <f t="shared" si="42"/>
        <v>-</v>
      </c>
      <c r="AH145" s="232" t="str">
        <f t="shared" si="43"/>
        <v>-</v>
      </c>
      <c r="AI145" s="232" t="str">
        <f t="shared" si="44"/>
        <v>-</v>
      </c>
      <c r="AJ145" s="232" t="str">
        <f t="shared" si="45"/>
        <v>-</v>
      </c>
      <c r="AK145" s="233" t="str">
        <f t="shared" si="46"/>
        <v>-</v>
      </c>
      <c r="AL145" s="222" t="s">
        <v>85</v>
      </c>
      <c r="AM145" s="224" t="s">
        <v>85</v>
      </c>
      <c r="AN145" s="224" t="s">
        <v>85</v>
      </c>
      <c r="AO145" s="224" t="s">
        <v>85</v>
      </c>
      <c r="AP145" s="235" t="s">
        <v>85</v>
      </c>
      <c r="AQ145" s="234" t="s">
        <v>85</v>
      </c>
      <c r="AR145" s="234" t="s">
        <v>85</v>
      </c>
      <c r="AS145" s="234" t="s">
        <v>85</v>
      </c>
      <c r="AT145" s="227" t="s">
        <v>85</v>
      </c>
      <c r="AU145" s="343" t="s">
        <v>85</v>
      </c>
    </row>
    <row r="146" spans="1:47" ht="40.5" hidden="1">
      <c r="A146" s="222" t="str">
        <f t="shared" si="31"/>
        <v>502-8</v>
      </c>
      <c r="B146" s="223">
        <v>502</v>
      </c>
      <c r="C146" s="224" t="s">
        <v>174</v>
      </c>
      <c r="D146" s="222">
        <v>8</v>
      </c>
      <c r="E146" s="224" t="s">
        <v>85</v>
      </c>
      <c r="F146" s="222" t="s">
        <v>85</v>
      </c>
      <c r="G146" s="369" t="s">
        <v>85</v>
      </c>
      <c r="H146" s="282" t="s">
        <v>85</v>
      </c>
      <c r="I146" s="227" t="s">
        <v>85</v>
      </c>
      <c r="J146" s="224" t="s">
        <v>85</v>
      </c>
      <c r="K146" s="224" t="s">
        <v>85</v>
      </c>
      <c r="L146" s="224" t="s">
        <v>85</v>
      </c>
      <c r="M146" s="228" t="s">
        <v>85</v>
      </c>
      <c r="N146" s="225"/>
      <c r="O146" s="186"/>
      <c r="P146" s="186"/>
      <c r="Q146" s="186"/>
      <c r="R146" s="230"/>
      <c r="S146" s="235" t="s">
        <v>85</v>
      </c>
      <c r="T146" s="230" t="s">
        <v>85</v>
      </c>
      <c r="U146" s="228"/>
      <c r="V146" s="224" t="s">
        <v>85</v>
      </c>
      <c r="W146" s="369"/>
      <c r="X146" s="370" t="s">
        <v>85</v>
      </c>
      <c r="Y146" s="370" t="s">
        <v>85</v>
      </c>
      <c r="Z146" s="370" t="s">
        <v>85</v>
      </c>
      <c r="AA146" s="371" t="s">
        <v>85</v>
      </c>
      <c r="AB146" s="231" t="str">
        <f t="shared" si="37"/>
        <v>-</v>
      </c>
      <c r="AC146" s="232" t="str">
        <f t="shared" si="38"/>
        <v>-</v>
      </c>
      <c r="AD146" s="232" t="str">
        <f t="shared" si="39"/>
        <v>-</v>
      </c>
      <c r="AE146" s="232" t="str">
        <f t="shared" si="40"/>
        <v>-</v>
      </c>
      <c r="AF146" s="233" t="str">
        <f t="shared" si="41"/>
        <v>-</v>
      </c>
      <c r="AG146" s="231" t="str">
        <f t="shared" si="42"/>
        <v>-</v>
      </c>
      <c r="AH146" s="232" t="str">
        <f t="shared" si="43"/>
        <v>-</v>
      </c>
      <c r="AI146" s="232" t="str">
        <f t="shared" si="44"/>
        <v>-</v>
      </c>
      <c r="AJ146" s="232" t="str">
        <f t="shared" si="45"/>
        <v>-</v>
      </c>
      <c r="AK146" s="233" t="str">
        <f t="shared" si="46"/>
        <v>-</v>
      </c>
      <c r="AL146" s="222" t="s">
        <v>85</v>
      </c>
      <c r="AM146" s="224" t="s">
        <v>85</v>
      </c>
      <c r="AN146" s="224" t="s">
        <v>85</v>
      </c>
      <c r="AO146" s="224" t="s">
        <v>85</v>
      </c>
      <c r="AP146" s="235" t="s">
        <v>85</v>
      </c>
      <c r="AQ146" s="234" t="s">
        <v>85</v>
      </c>
      <c r="AR146" s="234" t="s">
        <v>85</v>
      </c>
      <c r="AS146" s="234" t="s">
        <v>85</v>
      </c>
      <c r="AT146" s="227" t="s">
        <v>85</v>
      </c>
      <c r="AU146" s="343" t="s">
        <v>85</v>
      </c>
    </row>
    <row r="147" spans="1:47" ht="40.5" hidden="1">
      <c r="A147" s="222" t="str">
        <f t="shared" si="31"/>
        <v>502-9</v>
      </c>
      <c r="B147" s="223">
        <v>502</v>
      </c>
      <c r="C147" s="224" t="s">
        <v>174</v>
      </c>
      <c r="D147" s="222">
        <v>9</v>
      </c>
      <c r="E147" s="224" t="s">
        <v>85</v>
      </c>
      <c r="F147" s="222" t="s">
        <v>85</v>
      </c>
      <c r="G147" s="369" t="s">
        <v>85</v>
      </c>
      <c r="H147" s="282" t="s">
        <v>85</v>
      </c>
      <c r="I147" s="227" t="s">
        <v>85</v>
      </c>
      <c r="J147" s="224" t="s">
        <v>85</v>
      </c>
      <c r="K147" s="224" t="s">
        <v>85</v>
      </c>
      <c r="L147" s="224" t="s">
        <v>85</v>
      </c>
      <c r="M147" s="228" t="s">
        <v>85</v>
      </c>
      <c r="N147" s="225"/>
      <c r="O147" s="186"/>
      <c r="P147" s="186"/>
      <c r="Q147" s="186"/>
      <c r="R147" s="230"/>
      <c r="S147" s="235" t="s">
        <v>85</v>
      </c>
      <c r="T147" s="230" t="s">
        <v>85</v>
      </c>
      <c r="U147" s="228"/>
      <c r="V147" s="224" t="s">
        <v>85</v>
      </c>
      <c r="W147" s="369"/>
      <c r="X147" s="370" t="s">
        <v>85</v>
      </c>
      <c r="Y147" s="370" t="s">
        <v>85</v>
      </c>
      <c r="Z147" s="370" t="s">
        <v>85</v>
      </c>
      <c r="AA147" s="371" t="s">
        <v>85</v>
      </c>
      <c r="AB147" s="231" t="str">
        <f t="shared" si="37"/>
        <v>-</v>
      </c>
      <c r="AC147" s="232" t="str">
        <f t="shared" si="38"/>
        <v>-</v>
      </c>
      <c r="AD147" s="232" t="str">
        <f t="shared" si="39"/>
        <v>-</v>
      </c>
      <c r="AE147" s="232" t="str">
        <f t="shared" si="40"/>
        <v>-</v>
      </c>
      <c r="AF147" s="233" t="str">
        <f t="shared" si="41"/>
        <v>-</v>
      </c>
      <c r="AG147" s="231" t="str">
        <f t="shared" si="42"/>
        <v>-</v>
      </c>
      <c r="AH147" s="232" t="str">
        <f t="shared" si="43"/>
        <v>-</v>
      </c>
      <c r="AI147" s="232" t="str">
        <f t="shared" si="44"/>
        <v>-</v>
      </c>
      <c r="AJ147" s="232" t="str">
        <f t="shared" si="45"/>
        <v>-</v>
      </c>
      <c r="AK147" s="233" t="str">
        <f t="shared" si="46"/>
        <v>-</v>
      </c>
      <c r="AL147" s="222" t="s">
        <v>85</v>
      </c>
      <c r="AM147" s="224" t="s">
        <v>85</v>
      </c>
      <c r="AN147" s="224" t="s">
        <v>85</v>
      </c>
      <c r="AO147" s="224" t="s">
        <v>85</v>
      </c>
      <c r="AP147" s="235" t="s">
        <v>85</v>
      </c>
      <c r="AQ147" s="234" t="s">
        <v>85</v>
      </c>
      <c r="AR147" s="234" t="s">
        <v>85</v>
      </c>
      <c r="AS147" s="234" t="s">
        <v>85</v>
      </c>
      <c r="AT147" s="227" t="s">
        <v>85</v>
      </c>
      <c r="AU147" s="343" t="s">
        <v>85</v>
      </c>
    </row>
    <row r="148" spans="1:47" s="156" customFormat="1" ht="222" customHeight="1">
      <c r="A148" s="222" t="str">
        <f t="shared" si="31"/>
        <v>503-1</v>
      </c>
      <c r="B148" s="223">
        <v>503</v>
      </c>
      <c r="C148" s="224" t="s">
        <v>175</v>
      </c>
      <c r="D148" s="222">
        <v>1</v>
      </c>
      <c r="E148" s="224" t="s">
        <v>2378</v>
      </c>
      <c r="F148" s="222" t="s">
        <v>1648</v>
      </c>
      <c r="G148" s="225" t="s">
        <v>412</v>
      </c>
      <c r="H148" s="282" t="s">
        <v>2379</v>
      </c>
      <c r="I148" s="227" t="s">
        <v>450</v>
      </c>
      <c r="J148" s="224" t="s">
        <v>2338</v>
      </c>
      <c r="K148" s="224" t="s">
        <v>451</v>
      </c>
      <c r="L148" s="224" t="s">
        <v>399</v>
      </c>
      <c r="M148" s="228" t="s">
        <v>403</v>
      </c>
      <c r="N148" s="225">
        <v>60</v>
      </c>
      <c r="O148" s="186" t="s">
        <v>12</v>
      </c>
      <c r="P148" s="186" t="s">
        <v>12</v>
      </c>
      <c r="Q148" s="186" t="s">
        <v>12</v>
      </c>
      <c r="R148" s="186" t="s">
        <v>12</v>
      </c>
      <c r="S148" s="235" t="s">
        <v>12</v>
      </c>
      <c r="T148" s="230" t="s">
        <v>12</v>
      </c>
      <c r="U148" s="228"/>
      <c r="V148" s="224" t="s">
        <v>1668</v>
      </c>
      <c r="W148" s="225">
        <v>70</v>
      </c>
      <c r="X148" s="186" t="s">
        <v>85</v>
      </c>
      <c r="Y148" s="186" t="s">
        <v>85</v>
      </c>
      <c r="Z148" s="186" t="s">
        <v>85</v>
      </c>
      <c r="AA148" s="230" t="s">
        <v>85</v>
      </c>
      <c r="AB148" s="231">
        <f t="shared" si="37"/>
        <v>1.1666666666666667</v>
      </c>
      <c r="AC148" s="232" t="str">
        <f t="shared" si="37"/>
        <v>-</v>
      </c>
      <c r="AD148" s="232" t="str">
        <f t="shared" si="37"/>
        <v>-</v>
      </c>
      <c r="AE148" s="232" t="str">
        <f t="shared" si="37"/>
        <v>-</v>
      </c>
      <c r="AF148" s="233" t="str">
        <f t="shared" si="37"/>
        <v>-</v>
      </c>
      <c r="AG148" s="231" t="str">
        <f t="shared" si="42"/>
        <v>-</v>
      </c>
      <c r="AH148" s="232" t="str">
        <f t="shared" si="42"/>
        <v>-</v>
      </c>
      <c r="AI148" s="232" t="str">
        <f t="shared" si="42"/>
        <v>-</v>
      </c>
      <c r="AJ148" s="232" t="str">
        <f t="shared" si="42"/>
        <v>-</v>
      </c>
      <c r="AK148" s="233" t="str">
        <f t="shared" si="42"/>
        <v>-</v>
      </c>
      <c r="AL148" s="222" t="s">
        <v>85</v>
      </c>
      <c r="AM148" s="224" t="s">
        <v>2756</v>
      </c>
      <c r="AN148" s="224" t="s">
        <v>2380</v>
      </c>
      <c r="AO148" s="240" t="s">
        <v>2381</v>
      </c>
      <c r="AP148" s="235" t="s">
        <v>15</v>
      </c>
      <c r="AQ148" s="234" t="s">
        <v>85</v>
      </c>
      <c r="AR148" s="234" t="s">
        <v>85</v>
      </c>
      <c r="AS148" s="234" t="s">
        <v>85</v>
      </c>
      <c r="AT148" s="227" t="s">
        <v>85</v>
      </c>
      <c r="AU148" s="343">
        <v>1</v>
      </c>
    </row>
    <row r="149" spans="1:47" ht="27" hidden="1">
      <c r="A149" s="222" t="str">
        <f t="shared" si="31"/>
        <v>503-2</v>
      </c>
      <c r="B149" s="223">
        <v>503</v>
      </c>
      <c r="C149" s="224" t="s">
        <v>175</v>
      </c>
      <c r="D149" s="222">
        <v>2</v>
      </c>
      <c r="E149" s="224" t="s">
        <v>85</v>
      </c>
      <c r="F149" s="222" t="s">
        <v>85</v>
      </c>
      <c r="G149" s="369" t="s">
        <v>85</v>
      </c>
      <c r="H149" s="282" t="s">
        <v>85</v>
      </c>
      <c r="I149" s="227" t="s">
        <v>85</v>
      </c>
      <c r="J149" s="224" t="s">
        <v>85</v>
      </c>
      <c r="K149" s="224" t="s">
        <v>85</v>
      </c>
      <c r="L149" s="224" t="s">
        <v>85</v>
      </c>
      <c r="M149" s="228" t="s">
        <v>85</v>
      </c>
      <c r="N149" s="225"/>
      <c r="O149" s="186"/>
      <c r="P149" s="186"/>
      <c r="Q149" s="186"/>
      <c r="R149" s="230"/>
      <c r="S149" s="235" t="s">
        <v>85</v>
      </c>
      <c r="T149" s="230" t="s">
        <v>85</v>
      </c>
      <c r="U149" s="228"/>
      <c r="V149" s="224" t="s">
        <v>85</v>
      </c>
      <c r="W149" s="369"/>
      <c r="X149" s="370" t="s">
        <v>85</v>
      </c>
      <c r="Y149" s="370" t="s">
        <v>85</v>
      </c>
      <c r="Z149" s="370" t="s">
        <v>85</v>
      </c>
      <c r="AA149" s="371" t="s">
        <v>85</v>
      </c>
      <c r="AB149" s="231" t="str">
        <f t="shared" si="37"/>
        <v>-</v>
      </c>
      <c r="AC149" s="232" t="str">
        <f t="shared" si="38"/>
        <v>-</v>
      </c>
      <c r="AD149" s="232" t="str">
        <f t="shared" si="39"/>
        <v>-</v>
      </c>
      <c r="AE149" s="232" t="str">
        <f t="shared" si="40"/>
        <v>-</v>
      </c>
      <c r="AF149" s="233" t="str">
        <f t="shared" si="41"/>
        <v>-</v>
      </c>
      <c r="AG149" s="231" t="str">
        <f t="shared" si="42"/>
        <v>-</v>
      </c>
      <c r="AH149" s="232" t="str">
        <f t="shared" si="43"/>
        <v>-</v>
      </c>
      <c r="AI149" s="232" t="str">
        <f t="shared" si="44"/>
        <v>-</v>
      </c>
      <c r="AJ149" s="232" t="str">
        <f t="shared" si="45"/>
        <v>-</v>
      </c>
      <c r="AK149" s="233" t="str">
        <f t="shared" si="46"/>
        <v>-</v>
      </c>
      <c r="AL149" s="222" t="s">
        <v>85</v>
      </c>
      <c r="AM149" s="224" t="s">
        <v>85</v>
      </c>
      <c r="AN149" s="224" t="s">
        <v>85</v>
      </c>
      <c r="AO149" s="224" t="s">
        <v>85</v>
      </c>
      <c r="AP149" s="235" t="s">
        <v>85</v>
      </c>
      <c r="AQ149" s="234" t="s">
        <v>85</v>
      </c>
      <c r="AR149" s="234" t="s">
        <v>85</v>
      </c>
      <c r="AS149" s="234" t="s">
        <v>85</v>
      </c>
      <c r="AT149" s="227" t="s">
        <v>85</v>
      </c>
      <c r="AU149" s="343" t="s">
        <v>85</v>
      </c>
    </row>
    <row r="150" spans="1:47" ht="27" hidden="1">
      <c r="A150" s="222" t="str">
        <f t="shared" si="31"/>
        <v>503-3</v>
      </c>
      <c r="B150" s="223">
        <v>503</v>
      </c>
      <c r="C150" s="224" t="s">
        <v>175</v>
      </c>
      <c r="D150" s="222">
        <v>3</v>
      </c>
      <c r="E150" s="224" t="s">
        <v>85</v>
      </c>
      <c r="F150" s="222" t="s">
        <v>85</v>
      </c>
      <c r="G150" s="369" t="s">
        <v>85</v>
      </c>
      <c r="H150" s="282" t="s">
        <v>85</v>
      </c>
      <c r="I150" s="227" t="s">
        <v>85</v>
      </c>
      <c r="J150" s="224" t="s">
        <v>85</v>
      </c>
      <c r="K150" s="224" t="s">
        <v>85</v>
      </c>
      <c r="L150" s="224" t="s">
        <v>85</v>
      </c>
      <c r="M150" s="228" t="s">
        <v>85</v>
      </c>
      <c r="N150" s="225"/>
      <c r="O150" s="186"/>
      <c r="P150" s="186"/>
      <c r="Q150" s="186"/>
      <c r="R150" s="230"/>
      <c r="S150" s="235" t="s">
        <v>85</v>
      </c>
      <c r="T150" s="230" t="s">
        <v>85</v>
      </c>
      <c r="U150" s="228"/>
      <c r="V150" s="224" t="s">
        <v>85</v>
      </c>
      <c r="W150" s="369"/>
      <c r="X150" s="370" t="s">
        <v>85</v>
      </c>
      <c r="Y150" s="370" t="s">
        <v>85</v>
      </c>
      <c r="Z150" s="370" t="s">
        <v>85</v>
      </c>
      <c r="AA150" s="371" t="s">
        <v>85</v>
      </c>
      <c r="AB150" s="231" t="str">
        <f t="shared" si="37"/>
        <v>-</v>
      </c>
      <c r="AC150" s="232" t="str">
        <f t="shared" si="38"/>
        <v>-</v>
      </c>
      <c r="AD150" s="232" t="str">
        <f t="shared" si="39"/>
        <v>-</v>
      </c>
      <c r="AE150" s="232" t="str">
        <f t="shared" si="40"/>
        <v>-</v>
      </c>
      <c r="AF150" s="233" t="str">
        <f t="shared" si="41"/>
        <v>-</v>
      </c>
      <c r="AG150" s="231" t="str">
        <f t="shared" si="42"/>
        <v>-</v>
      </c>
      <c r="AH150" s="232" t="str">
        <f t="shared" si="43"/>
        <v>-</v>
      </c>
      <c r="AI150" s="232" t="str">
        <f t="shared" si="44"/>
        <v>-</v>
      </c>
      <c r="AJ150" s="232" t="str">
        <f t="shared" si="45"/>
        <v>-</v>
      </c>
      <c r="AK150" s="233" t="str">
        <f t="shared" si="46"/>
        <v>-</v>
      </c>
      <c r="AL150" s="222" t="s">
        <v>85</v>
      </c>
      <c r="AM150" s="224" t="s">
        <v>85</v>
      </c>
      <c r="AN150" s="224" t="s">
        <v>85</v>
      </c>
      <c r="AO150" s="224" t="s">
        <v>85</v>
      </c>
      <c r="AP150" s="235" t="s">
        <v>85</v>
      </c>
      <c r="AQ150" s="234" t="s">
        <v>85</v>
      </c>
      <c r="AR150" s="234" t="s">
        <v>85</v>
      </c>
      <c r="AS150" s="234" t="s">
        <v>85</v>
      </c>
      <c r="AT150" s="227" t="s">
        <v>85</v>
      </c>
      <c r="AU150" s="343" t="s">
        <v>85</v>
      </c>
    </row>
    <row r="151" spans="1:47" ht="27" hidden="1">
      <c r="A151" s="222" t="str">
        <f t="shared" si="31"/>
        <v>503-4</v>
      </c>
      <c r="B151" s="223">
        <v>503</v>
      </c>
      <c r="C151" s="224" t="s">
        <v>175</v>
      </c>
      <c r="D151" s="222">
        <v>4</v>
      </c>
      <c r="E151" s="224" t="s">
        <v>85</v>
      </c>
      <c r="F151" s="222" t="s">
        <v>85</v>
      </c>
      <c r="G151" s="369" t="s">
        <v>85</v>
      </c>
      <c r="H151" s="282" t="s">
        <v>85</v>
      </c>
      <c r="I151" s="227" t="s">
        <v>85</v>
      </c>
      <c r="J151" s="224" t="s">
        <v>85</v>
      </c>
      <c r="K151" s="224" t="s">
        <v>85</v>
      </c>
      <c r="L151" s="224" t="s">
        <v>85</v>
      </c>
      <c r="M151" s="228" t="s">
        <v>85</v>
      </c>
      <c r="N151" s="225"/>
      <c r="O151" s="186"/>
      <c r="P151" s="186"/>
      <c r="Q151" s="186"/>
      <c r="R151" s="230"/>
      <c r="S151" s="235" t="s">
        <v>85</v>
      </c>
      <c r="T151" s="230" t="s">
        <v>85</v>
      </c>
      <c r="U151" s="228"/>
      <c r="V151" s="224" t="s">
        <v>85</v>
      </c>
      <c r="W151" s="369"/>
      <c r="X151" s="370" t="s">
        <v>85</v>
      </c>
      <c r="Y151" s="370" t="s">
        <v>85</v>
      </c>
      <c r="Z151" s="370" t="s">
        <v>85</v>
      </c>
      <c r="AA151" s="371" t="s">
        <v>85</v>
      </c>
      <c r="AB151" s="231" t="str">
        <f t="shared" si="37"/>
        <v>-</v>
      </c>
      <c r="AC151" s="232" t="str">
        <f t="shared" si="38"/>
        <v>-</v>
      </c>
      <c r="AD151" s="232" t="str">
        <f t="shared" si="39"/>
        <v>-</v>
      </c>
      <c r="AE151" s="232" t="str">
        <f t="shared" si="40"/>
        <v>-</v>
      </c>
      <c r="AF151" s="233" t="str">
        <f t="shared" si="41"/>
        <v>-</v>
      </c>
      <c r="AG151" s="231" t="str">
        <f t="shared" si="42"/>
        <v>-</v>
      </c>
      <c r="AH151" s="232" t="str">
        <f t="shared" si="43"/>
        <v>-</v>
      </c>
      <c r="AI151" s="232" t="str">
        <f t="shared" si="44"/>
        <v>-</v>
      </c>
      <c r="AJ151" s="232" t="str">
        <f t="shared" si="45"/>
        <v>-</v>
      </c>
      <c r="AK151" s="233" t="str">
        <f t="shared" si="46"/>
        <v>-</v>
      </c>
      <c r="AL151" s="222" t="s">
        <v>85</v>
      </c>
      <c r="AM151" s="224" t="s">
        <v>85</v>
      </c>
      <c r="AN151" s="224" t="s">
        <v>85</v>
      </c>
      <c r="AO151" s="224" t="s">
        <v>85</v>
      </c>
      <c r="AP151" s="235" t="s">
        <v>85</v>
      </c>
      <c r="AQ151" s="234" t="s">
        <v>85</v>
      </c>
      <c r="AR151" s="234" t="s">
        <v>85</v>
      </c>
      <c r="AS151" s="234" t="s">
        <v>85</v>
      </c>
      <c r="AT151" s="227" t="s">
        <v>85</v>
      </c>
      <c r="AU151" s="343" t="s">
        <v>85</v>
      </c>
    </row>
    <row r="152" spans="1:47" ht="27" hidden="1">
      <c r="A152" s="222" t="str">
        <f t="shared" si="31"/>
        <v>503-5</v>
      </c>
      <c r="B152" s="223">
        <v>503</v>
      </c>
      <c r="C152" s="224" t="s">
        <v>175</v>
      </c>
      <c r="D152" s="222">
        <v>5</v>
      </c>
      <c r="E152" s="224" t="s">
        <v>85</v>
      </c>
      <c r="F152" s="222" t="s">
        <v>85</v>
      </c>
      <c r="G152" s="369" t="s">
        <v>85</v>
      </c>
      <c r="H152" s="282" t="s">
        <v>85</v>
      </c>
      <c r="I152" s="227" t="s">
        <v>85</v>
      </c>
      <c r="J152" s="224" t="s">
        <v>85</v>
      </c>
      <c r="K152" s="224" t="s">
        <v>85</v>
      </c>
      <c r="L152" s="224" t="s">
        <v>85</v>
      </c>
      <c r="M152" s="228" t="s">
        <v>85</v>
      </c>
      <c r="N152" s="225"/>
      <c r="O152" s="186"/>
      <c r="P152" s="186"/>
      <c r="Q152" s="186"/>
      <c r="R152" s="230"/>
      <c r="S152" s="235" t="s">
        <v>85</v>
      </c>
      <c r="T152" s="230" t="s">
        <v>85</v>
      </c>
      <c r="U152" s="228"/>
      <c r="V152" s="224" t="s">
        <v>85</v>
      </c>
      <c r="W152" s="369"/>
      <c r="X152" s="370" t="s">
        <v>85</v>
      </c>
      <c r="Y152" s="370" t="s">
        <v>85</v>
      </c>
      <c r="Z152" s="370" t="s">
        <v>85</v>
      </c>
      <c r="AA152" s="371" t="s">
        <v>85</v>
      </c>
      <c r="AB152" s="231" t="str">
        <f t="shared" si="37"/>
        <v>-</v>
      </c>
      <c r="AC152" s="232" t="str">
        <f t="shared" si="38"/>
        <v>-</v>
      </c>
      <c r="AD152" s="232" t="str">
        <f t="shared" si="39"/>
        <v>-</v>
      </c>
      <c r="AE152" s="232" t="str">
        <f t="shared" si="40"/>
        <v>-</v>
      </c>
      <c r="AF152" s="233" t="str">
        <f t="shared" si="41"/>
        <v>-</v>
      </c>
      <c r="AG152" s="231" t="str">
        <f t="shared" si="42"/>
        <v>-</v>
      </c>
      <c r="AH152" s="232" t="str">
        <f t="shared" si="43"/>
        <v>-</v>
      </c>
      <c r="AI152" s="232" t="str">
        <f t="shared" si="44"/>
        <v>-</v>
      </c>
      <c r="AJ152" s="232" t="str">
        <f t="shared" si="45"/>
        <v>-</v>
      </c>
      <c r="AK152" s="233" t="str">
        <f t="shared" si="46"/>
        <v>-</v>
      </c>
      <c r="AL152" s="222" t="s">
        <v>85</v>
      </c>
      <c r="AM152" s="224" t="s">
        <v>85</v>
      </c>
      <c r="AN152" s="224" t="s">
        <v>85</v>
      </c>
      <c r="AO152" s="224" t="s">
        <v>85</v>
      </c>
      <c r="AP152" s="235" t="s">
        <v>85</v>
      </c>
      <c r="AQ152" s="234" t="s">
        <v>85</v>
      </c>
      <c r="AR152" s="234" t="s">
        <v>85</v>
      </c>
      <c r="AS152" s="234" t="s">
        <v>85</v>
      </c>
      <c r="AT152" s="227" t="s">
        <v>85</v>
      </c>
      <c r="AU152" s="343" t="s">
        <v>85</v>
      </c>
    </row>
    <row r="153" spans="1:47" ht="27" hidden="1">
      <c r="A153" s="222" t="str">
        <f t="shared" si="31"/>
        <v>503-6</v>
      </c>
      <c r="B153" s="223">
        <v>503</v>
      </c>
      <c r="C153" s="224" t="s">
        <v>175</v>
      </c>
      <c r="D153" s="222">
        <v>6</v>
      </c>
      <c r="E153" s="224" t="s">
        <v>85</v>
      </c>
      <c r="F153" s="222" t="s">
        <v>85</v>
      </c>
      <c r="G153" s="369" t="s">
        <v>85</v>
      </c>
      <c r="H153" s="282" t="s">
        <v>85</v>
      </c>
      <c r="I153" s="227" t="s">
        <v>85</v>
      </c>
      <c r="J153" s="224" t="s">
        <v>85</v>
      </c>
      <c r="K153" s="224" t="s">
        <v>85</v>
      </c>
      <c r="L153" s="224" t="s">
        <v>85</v>
      </c>
      <c r="M153" s="228" t="s">
        <v>85</v>
      </c>
      <c r="N153" s="225"/>
      <c r="O153" s="186"/>
      <c r="P153" s="186"/>
      <c r="Q153" s="186"/>
      <c r="R153" s="230"/>
      <c r="S153" s="235" t="s">
        <v>85</v>
      </c>
      <c r="T153" s="230" t="s">
        <v>85</v>
      </c>
      <c r="U153" s="228"/>
      <c r="V153" s="224" t="s">
        <v>85</v>
      </c>
      <c r="W153" s="369"/>
      <c r="X153" s="370" t="s">
        <v>85</v>
      </c>
      <c r="Y153" s="370" t="s">
        <v>85</v>
      </c>
      <c r="Z153" s="370" t="s">
        <v>85</v>
      </c>
      <c r="AA153" s="371" t="s">
        <v>85</v>
      </c>
      <c r="AB153" s="231" t="str">
        <f t="shared" si="37"/>
        <v>-</v>
      </c>
      <c r="AC153" s="232" t="str">
        <f t="shared" si="38"/>
        <v>-</v>
      </c>
      <c r="AD153" s="232" t="str">
        <f t="shared" si="39"/>
        <v>-</v>
      </c>
      <c r="AE153" s="232" t="str">
        <f t="shared" si="40"/>
        <v>-</v>
      </c>
      <c r="AF153" s="233" t="str">
        <f t="shared" si="41"/>
        <v>-</v>
      </c>
      <c r="AG153" s="231" t="str">
        <f t="shared" si="42"/>
        <v>-</v>
      </c>
      <c r="AH153" s="232" t="str">
        <f t="shared" si="43"/>
        <v>-</v>
      </c>
      <c r="AI153" s="232" t="str">
        <f t="shared" si="44"/>
        <v>-</v>
      </c>
      <c r="AJ153" s="232" t="str">
        <f t="shared" si="45"/>
        <v>-</v>
      </c>
      <c r="AK153" s="233" t="str">
        <f t="shared" si="46"/>
        <v>-</v>
      </c>
      <c r="AL153" s="222" t="s">
        <v>85</v>
      </c>
      <c r="AM153" s="224" t="s">
        <v>85</v>
      </c>
      <c r="AN153" s="224" t="s">
        <v>85</v>
      </c>
      <c r="AO153" s="224" t="s">
        <v>85</v>
      </c>
      <c r="AP153" s="235" t="s">
        <v>85</v>
      </c>
      <c r="AQ153" s="234" t="s">
        <v>85</v>
      </c>
      <c r="AR153" s="234" t="s">
        <v>85</v>
      </c>
      <c r="AS153" s="234" t="s">
        <v>85</v>
      </c>
      <c r="AT153" s="227" t="s">
        <v>85</v>
      </c>
      <c r="AU153" s="343" t="s">
        <v>85</v>
      </c>
    </row>
    <row r="154" spans="1:47" ht="27" hidden="1">
      <c r="A154" s="222" t="str">
        <f t="shared" si="31"/>
        <v>503-7</v>
      </c>
      <c r="B154" s="223">
        <v>503</v>
      </c>
      <c r="C154" s="224" t="s">
        <v>175</v>
      </c>
      <c r="D154" s="222">
        <v>7</v>
      </c>
      <c r="E154" s="224" t="s">
        <v>85</v>
      </c>
      <c r="F154" s="222" t="s">
        <v>85</v>
      </c>
      <c r="G154" s="369" t="s">
        <v>85</v>
      </c>
      <c r="H154" s="282" t="s">
        <v>85</v>
      </c>
      <c r="I154" s="227" t="s">
        <v>85</v>
      </c>
      <c r="J154" s="224" t="s">
        <v>85</v>
      </c>
      <c r="K154" s="224" t="s">
        <v>85</v>
      </c>
      <c r="L154" s="224" t="s">
        <v>85</v>
      </c>
      <c r="M154" s="228" t="s">
        <v>85</v>
      </c>
      <c r="N154" s="225"/>
      <c r="O154" s="186"/>
      <c r="P154" s="186"/>
      <c r="Q154" s="186"/>
      <c r="R154" s="230"/>
      <c r="S154" s="235" t="s">
        <v>85</v>
      </c>
      <c r="T154" s="230" t="s">
        <v>85</v>
      </c>
      <c r="U154" s="228"/>
      <c r="V154" s="224" t="s">
        <v>85</v>
      </c>
      <c r="W154" s="369"/>
      <c r="X154" s="370" t="s">
        <v>85</v>
      </c>
      <c r="Y154" s="370" t="s">
        <v>85</v>
      </c>
      <c r="Z154" s="370" t="s">
        <v>85</v>
      </c>
      <c r="AA154" s="371" t="s">
        <v>85</v>
      </c>
      <c r="AB154" s="231" t="str">
        <f t="shared" si="37"/>
        <v>-</v>
      </c>
      <c r="AC154" s="232" t="str">
        <f t="shared" si="38"/>
        <v>-</v>
      </c>
      <c r="AD154" s="232" t="str">
        <f t="shared" si="39"/>
        <v>-</v>
      </c>
      <c r="AE154" s="232" t="str">
        <f t="shared" si="40"/>
        <v>-</v>
      </c>
      <c r="AF154" s="233" t="str">
        <f t="shared" si="41"/>
        <v>-</v>
      </c>
      <c r="AG154" s="231" t="str">
        <f t="shared" si="42"/>
        <v>-</v>
      </c>
      <c r="AH154" s="232" t="str">
        <f t="shared" si="43"/>
        <v>-</v>
      </c>
      <c r="AI154" s="232" t="str">
        <f t="shared" si="44"/>
        <v>-</v>
      </c>
      <c r="AJ154" s="232" t="str">
        <f t="shared" si="45"/>
        <v>-</v>
      </c>
      <c r="AK154" s="233" t="str">
        <f t="shared" si="46"/>
        <v>-</v>
      </c>
      <c r="AL154" s="222" t="s">
        <v>85</v>
      </c>
      <c r="AM154" s="224" t="s">
        <v>85</v>
      </c>
      <c r="AN154" s="224" t="s">
        <v>85</v>
      </c>
      <c r="AO154" s="224" t="s">
        <v>85</v>
      </c>
      <c r="AP154" s="235" t="s">
        <v>85</v>
      </c>
      <c r="AQ154" s="234" t="s">
        <v>85</v>
      </c>
      <c r="AR154" s="234" t="s">
        <v>85</v>
      </c>
      <c r="AS154" s="234" t="s">
        <v>85</v>
      </c>
      <c r="AT154" s="227" t="s">
        <v>85</v>
      </c>
      <c r="AU154" s="343" t="s">
        <v>85</v>
      </c>
    </row>
    <row r="155" spans="1:47" ht="27" hidden="1">
      <c r="A155" s="222" t="str">
        <f t="shared" si="31"/>
        <v>503-8</v>
      </c>
      <c r="B155" s="223">
        <v>503</v>
      </c>
      <c r="C155" s="224" t="s">
        <v>175</v>
      </c>
      <c r="D155" s="222">
        <v>8</v>
      </c>
      <c r="E155" s="224" t="s">
        <v>85</v>
      </c>
      <c r="F155" s="222" t="s">
        <v>85</v>
      </c>
      <c r="G155" s="369" t="s">
        <v>85</v>
      </c>
      <c r="H155" s="282" t="s">
        <v>85</v>
      </c>
      <c r="I155" s="227" t="s">
        <v>85</v>
      </c>
      <c r="J155" s="224" t="s">
        <v>85</v>
      </c>
      <c r="K155" s="224" t="s">
        <v>85</v>
      </c>
      <c r="L155" s="224" t="s">
        <v>85</v>
      </c>
      <c r="M155" s="228" t="s">
        <v>85</v>
      </c>
      <c r="N155" s="225"/>
      <c r="O155" s="186"/>
      <c r="P155" s="186"/>
      <c r="Q155" s="186"/>
      <c r="R155" s="230"/>
      <c r="S155" s="235" t="s">
        <v>85</v>
      </c>
      <c r="T155" s="230" t="s">
        <v>85</v>
      </c>
      <c r="U155" s="228"/>
      <c r="V155" s="224" t="s">
        <v>85</v>
      </c>
      <c r="W155" s="369"/>
      <c r="X155" s="370" t="s">
        <v>85</v>
      </c>
      <c r="Y155" s="370" t="s">
        <v>85</v>
      </c>
      <c r="Z155" s="370" t="s">
        <v>85</v>
      </c>
      <c r="AA155" s="371" t="s">
        <v>85</v>
      </c>
      <c r="AB155" s="231" t="str">
        <f t="shared" si="37"/>
        <v>-</v>
      </c>
      <c r="AC155" s="232" t="str">
        <f t="shared" si="38"/>
        <v>-</v>
      </c>
      <c r="AD155" s="232" t="str">
        <f t="shared" si="39"/>
        <v>-</v>
      </c>
      <c r="AE155" s="232" t="str">
        <f t="shared" si="40"/>
        <v>-</v>
      </c>
      <c r="AF155" s="233" t="str">
        <f t="shared" si="41"/>
        <v>-</v>
      </c>
      <c r="AG155" s="231" t="str">
        <f t="shared" si="42"/>
        <v>-</v>
      </c>
      <c r="AH155" s="232" t="str">
        <f t="shared" si="43"/>
        <v>-</v>
      </c>
      <c r="AI155" s="232" t="str">
        <f t="shared" si="44"/>
        <v>-</v>
      </c>
      <c r="AJ155" s="232" t="str">
        <f t="shared" si="45"/>
        <v>-</v>
      </c>
      <c r="AK155" s="233" t="str">
        <f t="shared" si="46"/>
        <v>-</v>
      </c>
      <c r="AL155" s="222" t="s">
        <v>85</v>
      </c>
      <c r="AM155" s="224" t="s">
        <v>85</v>
      </c>
      <c r="AN155" s="224" t="s">
        <v>85</v>
      </c>
      <c r="AO155" s="224" t="s">
        <v>85</v>
      </c>
      <c r="AP155" s="235" t="s">
        <v>85</v>
      </c>
      <c r="AQ155" s="234" t="s">
        <v>85</v>
      </c>
      <c r="AR155" s="234" t="s">
        <v>85</v>
      </c>
      <c r="AS155" s="234" t="s">
        <v>85</v>
      </c>
      <c r="AT155" s="227" t="s">
        <v>85</v>
      </c>
      <c r="AU155" s="343" t="s">
        <v>85</v>
      </c>
    </row>
    <row r="156" spans="1:47" ht="27" hidden="1">
      <c r="A156" s="222" t="str">
        <f t="shared" si="31"/>
        <v>503-9</v>
      </c>
      <c r="B156" s="223">
        <v>503</v>
      </c>
      <c r="C156" s="224" t="s">
        <v>175</v>
      </c>
      <c r="D156" s="222">
        <v>9</v>
      </c>
      <c r="E156" s="224" t="s">
        <v>85</v>
      </c>
      <c r="F156" s="222" t="s">
        <v>85</v>
      </c>
      <c r="G156" s="369" t="s">
        <v>85</v>
      </c>
      <c r="H156" s="282" t="s">
        <v>85</v>
      </c>
      <c r="I156" s="227" t="s">
        <v>85</v>
      </c>
      <c r="J156" s="224" t="s">
        <v>85</v>
      </c>
      <c r="K156" s="224" t="s">
        <v>85</v>
      </c>
      <c r="L156" s="224" t="s">
        <v>85</v>
      </c>
      <c r="M156" s="228" t="s">
        <v>85</v>
      </c>
      <c r="N156" s="225"/>
      <c r="O156" s="186"/>
      <c r="P156" s="186"/>
      <c r="Q156" s="186"/>
      <c r="R156" s="230"/>
      <c r="S156" s="235" t="s">
        <v>85</v>
      </c>
      <c r="T156" s="230" t="s">
        <v>85</v>
      </c>
      <c r="U156" s="228"/>
      <c r="V156" s="224" t="s">
        <v>85</v>
      </c>
      <c r="W156" s="369"/>
      <c r="X156" s="370" t="s">
        <v>85</v>
      </c>
      <c r="Y156" s="370" t="s">
        <v>85</v>
      </c>
      <c r="Z156" s="370" t="s">
        <v>85</v>
      </c>
      <c r="AA156" s="371" t="s">
        <v>85</v>
      </c>
      <c r="AB156" s="231" t="str">
        <f t="shared" si="37"/>
        <v>-</v>
      </c>
      <c r="AC156" s="232" t="str">
        <f t="shared" si="38"/>
        <v>-</v>
      </c>
      <c r="AD156" s="232" t="str">
        <f t="shared" si="39"/>
        <v>-</v>
      </c>
      <c r="AE156" s="232" t="str">
        <f t="shared" si="40"/>
        <v>-</v>
      </c>
      <c r="AF156" s="233" t="str">
        <f t="shared" si="41"/>
        <v>-</v>
      </c>
      <c r="AG156" s="231" t="str">
        <f t="shared" si="42"/>
        <v>-</v>
      </c>
      <c r="AH156" s="232" t="str">
        <f t="shared" si="43"/>
        <v>-</v>
      </c>
      <c r="AI156" s="232" t="str">
        <f t="shared" si="44"/>
        <v>-</v>
      </c>
      <c r="AJ156" s="232" t="str">
        <f t="shared" si="45"/>
        <v>-</v>
      </c>
      <c r="AK156" s="233" t="str">
        <f t="shared" si="46"/>
        <v>-</v>
      </c>
      <c r="AL156" s="222" t="s">
        <v>85</v>
      </c>
      <c r="AM156" s="224" t="s">
        <v>85</v>
      </c>
      <c r="AN156" s="224" t="s">
        <v>85</v>
      </c>
      <c r="AO156" s="224" t="s">
        <v>85</v>
      </c>
      <c r="AP156" s="235" t="s">
        <v>85</v>
      </c>
      <c r="AQ156" s="234" t="s">
        <v>85</v>
      </c>
      <c r="AR156" s="234" t="s">
        <v>85</v>
      </c>
      <c r="AS156" s="234" t="s">
        <v>85</v>
      </c>
      <c r="AT156" s="227" t="s">
        <v>85</v>
      </c>
      <c r="AU156" s="343" t="s">
        <v>85</v>
      </c>
    </row>
    <row r="157" spans="1:47" ht="232.5" customHeight="1">
      <c r="A157" s="222" t="str">
        <f t="shared" si="31"/>
        <v>504-1</v>
      </c>
      <c r="B157" s="223">
        <v>504</v>
      </c>
      <c r="C157" s="224" t="s">
        <v>176</v>
      </c>
      <c r="D157" s="222">
        <v>1</v>
      </c>
      <c r="E157" s="224" t="s">
        <v>2105</v>
      </c>
      <c r="F157" s="222" t="s">
        <v>393</v>
      </c>
      <c r="G157" s="225" t="s">
        <v>412</v>
      </c>
      <c r="H157" s="282" t="s">
        <v>1050</v>
      </c>
      <c r="I157" s="227" t="s">
        <v>446</v>
      </c>
      <c r="J157" s="224" t="s">
        <v>1052</v>
      </c>
      <c r="K157" s="224" t="s">
        <v>1053</v>
      </c>
      <c r="L157" s="224" t="s">
        <v>399</v>
      </c>
      <c r="M157" s="228" t="s">
        <v>403</v>
      </c>
      <c r="N157" s="225">
        <v>82</v>
      </c>
      <c r="O157" s="186" t="s">
        <v>12</v>
      </c>
      <c r="P157" s="186" t="s">
        <v>12</v>
      </c>
      <c r="Q157" s="186" t="s">
        <v>12</v>
      </c>
      <c r="R157" s="230" t="s">
        <v>12</v>
      </c>
      <c r="S157" s="235" t="s">
        <v>85</v>
      </c>
      <c r="T157" s="230" t="s">
        <v>85</v>
      </c>
      <c r="U157" s="228"/>
      <c r="V157" s="224" t="s">
        <v>2382</v>
      </c>
      <c r="W157" s="225">
        <v>80</v>
      </c>
      <c r="X157" s="186" t="s">
        <v>85</v>
      </c>
      <c r="Y157" s="186" t="s">
        <v>85</v>
      </c>
      <c r="Z157" s="186" t="s">
        <v>85</v>
      </c>
      <c r="AA157" s="230" t="s">
        <v>85</v>
      </c>
      <c r="AB157" s="231">
        <f t="shared" si="37"/>
        <v>0.97560975609756095</v>
      </c>
      <c r="AC157" s="232" t="str">
        <f t="shared" si="37"/>
        <v>-</v>
      </c>
      <c r="AD157" s="232" t="str">
        <f t="shared" si="37"/>
        <v>-</v>
      </c>
      <c r="AE157" s="232" t="str">
        <f t="shared" si="37"/>
        <v>-</v>
      </c>
      <c r="AF157" s="233" t="str">
        <f t="shared" si="37"/>
        <v>-</v>
      </c>
      <c r="AG157" s="231" t="str">
        <f t="shared" si="42"/>
        <v>-</v>
      </c>
      <c r="AH157" s="232" t="str">
        <f t="shared" si="42"/>
        <v>-</v>
      </c>
      <c r="AI157" s="232" t="str">
        <f t="shared" si="42"/>
        <v>-</v>
      </c>
      <c r="AJ157" s="232" t="str">
        <f t="shared" si="42"/>
        <v>-</v>
      </c>
      <c r="AK157" s="233" t="str">
        <f t="shared" si="42"/>
        <v>-</v>
      </c>
      <c r="AL157" s="222" t="s">
        <v>85</v>
      </c>
      <c r="AM157" s="224" t="s">
        <v>2383</v>
      </c>
      <c r="AN157" s="224" t="s">
        <v>823</v>
      </c>
      <c r="AO157" s="224" t="s">
        <v>824</v>
      </c>
      <c r="AP157" s="235" t="s">
        <v>11</v>
      </c>
      <c r="AQ157" s="234" t="s">
        <v>85</v>
      </c>
      <c r="AR157" s="234" t="s">
        <v>85</v>
      </c>
      <c r="AS157" s="234" t="s">
        <v>85</v>
      </c>
      <c r="AT157" s="227" t="s">
        <v>85</v>
      </c>
      <c r="AU157" s="343">
        <v>1</v>
      </c>
    </row>
    <row r="158" spans="1:47" ht="239.25" customHeight="1">
      <c r="A158" s="222" t="str">
        <f t="shared" si="31"/>
        <v>504-2</v>
      </c>
      <c r="B158" s="223">
        <v>504</v>
      </c>
      <c r="C158" s="224" t="s">
        <v>176</v>
      </c>
      <c r="D158" s="222">
        <v>2</v>
      </c>
      <c r="E158" s="224" t="s">
        <v>2106</v>
      </c>
      <c r="F158" s="222" t="s">
        <v>19</v>
      </c>
      <c r="G158" s="225" t="s">
        <v>412</v>
      </c>
      <c r="H158" s="282" t="s">
        <v>1050</v>
      </c>
      <c r="I158" s="227" t="s">
        <v>446</v>
      </c>
      <c r="J158" s="224" t="s">
        <v>2107</v>
      </c>
      <c r="K158" s="224" t="s">
        <v>2108</v>
      </c>
      <c r="L158" s="224" t="s">
        <v>1594</v>
      </c>
      <c r="M158" s="228" t="s">
        <v>403</v>
      </c>
      <c r="N158" s="225" t="s">
        <v>12</v>
      </c>
      <c r="O158" s="186" t="s">
        <v>12</v>
      </c>
      <c r="P158" s="186" t="s">
        <v>12</v>
      </c>
      <c r="Q158" s="186" t="s">
        <v>12</v>
      </c>
      <c r="R158" s="230" t="s">
        <v>12</v>
      </c>
      <c r="S158" s="235" t="s">
        <v>85</v>
      </c>
      <c r="T158" s="230" t="s">
        <v>85</v>
      </c>
      <c r="U158" s="228"/>
      <c r="V158" s="224" t="s">
        <v>2109</v>
      </c>
      <c r="W158" s="225">
        <v>41</v>
      </c>
      <c r="X158" s="186" t="s">
        <v>85</v>
      </c>
      <c r="Y158" s="186" t="s">
        <v>85</v>
      </c>
      <c r="Z158" s="186" t="s">
        <v>85</v>
      </c>
      <c r="AA158" s="230" t="s">
        <v>85</v>
      </c>
      <c r="AB158" s="231" t="s">
        <v>12</v>
      </c>
      <c r="AC158" s="232" t="str">
        <f t="shared" si="37"/>
        <v>-</v>
      </c>
      <c r="AD158" s="232" t="str">
        <f t="shared" si="37"/>
        <v>-</v>
      </c>
      <c r="AE158" s="232" t="str">
        <f t="shared" si="37"/>
        <v>-</v>
      </c>
      <c r="AF158" s="233" t="str">
        <f t="shared" si="37"/>
        <v>-</v>
      </c>
      <c r="AG158" s="231" t="str">
        <f t="shared" si="42"/>
        <v>-</v>
      </c>
      <c r="AH158" s="232" t="str">
        <f t="shared" si="42"/>
        <v>-</v>
      </c>
      <c r="AI158" s="232" t="str">
        <f t="shared" si="42"/>
        <v>-</v>
      </c>
      <c r="AJ158" s="232" t="str">
        <f t="shared" si="42"/>
        <v>-</v>
      </c>
      <c r="AK158" s="233" t="str">
        <f t="shared" si="42"/>
        <v>-</v>
      </c>
      <c r="AL158" s="222" t="s">
        <v>85</v>
      </c>
      <c r="AM158" s="224" t="s">
        <v>2142</v>
      </c>
      <c r="AN158" s="224" t="s">
        <v>2110</v>
      </c>
      <c r="AO158" s="224" t="s">
        <v>2111</v>
      </c>
      <c r="AP158" s="235" t="s">
        <v>12</v>
      </c>
      <c r="AQ158" s="234" t="s">
        <v>85</v>
      </c>
      <c r="AR158" s="234" t="s">
        <v>85</v>
      </c>
      <c r="AS158" s="234" t="s">
        <v>85</v>
      </c>
      <c r="AT158" s="227" t="s">
        <v>85</v>
      </c>
      <c r="AU158" s="343" t="s">
        <v>2754</v>
      </c>
    </row>
    <row r="159" spans="1:47" ht="40.5" hidden="1">
      <c r="A159" s="222" t="str">
        <f t="shared" ref="A159:A222" si="47">B159&amp;"-"&amp;D159</f>
        <v>504-3</v>
      </c>
      <c r="B159" s="223">
        <v>504</v>
      </c>
      <c r="C159" s="224" t="s">
        <v>176</v>
      </c>
      <c r="D159" s="222">
        <v>3</v>
      </c>
      <c r="E159" s="224" t="s">
        <v>85</v>
      </c>
      <c r="F159" s="222" t="s">
        <v>85</v>
      </c>
      <c r="G159" s="369" t="s">
        <v>85</v>
      </c>
      <c r="H159" s="282" t="s">
        <v>85</v>
      </c>
      <c r="I159" s="227" t="s">
        <v>85</v>
      </c>
      <c r="J159" s="224" t="s">
        <v>85</v>
      </c>
      <c r="K159" s="224" t="s">
        <v>85</v>
      </c>
      <c r="L159" s="224" t="s">
        <v>85</v>
      </c>
      <c r="M159" s="228" t="s">
        <v>85</v>
      </c>
      <c r="N159" s="225"/>
      <c r="O159" s="186"/>
      <c r="P159" s="186"/>
      <c r="Q159" s="186"/>
      <c r="R159" s="230"/>
      <c r="S159" s="235" t="s">
        <v>85</v>
      </c>
      <c r="T159" s="230" t="s">
        <v>85</v>
      </c>
      <c r="U159" s="228"/>
      <c r="V159" s="224" t="s">
        <v>85</v>
      </c>
      <c r="W159" s="369"/>
      <c r="X159" s="370" t="s">
        <v>85</v>
      </c>
      <c r="Y159" s="370" t="s">
        <v>85</v>
      </c>
      <c r="Z159" s="370" t="s">
        <v>85</v>
      </c>
      <c r="AA159" s="371" t="s">
        <v>85</v>
      </c>
      <c r="AB159" s="231" t="str">
        <f t="shared" si="37"/>
        <v>-</v>
      </c>
      <c r="AC159" s="232" t="str">
        <f t="shared" si="38"/>
        <v>-</v>
      </c>
      <c r="AD159" s="232" t="str">
        <f t="shared" si="39"/>
        <v>-</v>
      </c>
      <c r="AE159" s="232" t="str">
        <f t="shared" si="40"/>
        <v>-</v>
      </c>
      <c r="AF159" s="233" t="str">
        <f t="shared" si="41"/>
        <v>-</v>
      </c>
      <c r="AG159" s="231" t="str">
        <f t="shared" si="42"/>
        <v>-</v>
      </c>
      <c r="AH159" s="232" t="str">
        <f t="shared" si="43"/>
        <v>-</v>
      </c>
      <c r="AI159" s="232" t="str">
        <f t="shared" si="44"/>
        <v>-</v>
      </c>
      <c r="AJ159" s="232" t="str">
        <f t="shared" si="45"/>
        <v>-</v>
      </c>
      <c r="AK159" s="233" t="str">
        <f t="shared" si="46"/>
        <v>-</v>
      </c>
      <c r="AL159" s="222" t="s">
        <v>85</v>
      </c>
      <c r="AM159" s="224" t="s">
        <v>85</v>
      </c>
      <c r="AN159" s="224" t="s">
        <v>85</v>
      </c>
      <c r="AO159" s="224" t="s">
        <v>85</v>
      </c>
      <c r="AP159" s="235" t="s">
        <v>85</v>
      </c>
      <c r="AQ159" s="234" t="s">
        <v>85</v>
      </c>
      <c r="AR159" s="234" t="s">
        <v>85</v>
      </c>
      <c r="AS159" s="234" t="s">
        <v>85</v>
      </c>
      <c r="AT159" s="227" t="s">
        <v>85</v>
      </c>
      <c r="AU159" s="343" t="s">
        <v>85</v>
      </c>
    </row>
    <row r="160" spans="1:47" ht="40.5" hidden="1">
      <c r="A160" s="222" t="str">
        <f t="shared" si="47"/>
        <v>504-4</v>
      </c>
      <c r="B160" s="223">
        <v>504</v>
      </c>
      <c r="C160" s="224" t="s">
        <v>176</v>
      </c>
      <c r="D160" s="222">
        <v>4</v>
      </c>
      <c r="E160" s="224" t="s">
        <v>85</v>
      </c>
      <c r="F160" s="222" t="s">
        <v>85</v>
      </c>
      <c r="G160" s="369" t="s">
        <v>85</v>
      </c>
      <c r="H160" s="282" t="s">
        <v>85</v>
      </c>
      <c r="I160" s="227" t="s">
        <v>85</v>
      </c>
      <c r="J160" s="224" t="s">
        <v>85</v>
      </c>
      <c r="K160" s="224" t="s">
        <v>85</v>
      </c>
      <c r="L160" s="224" t="s">
        <v>85</v>
      </c>
      <c r="M160" s="228" t="s">
        <v>85</v>
      </c>
      <c r="N160" s="225"/>
      <c r="O160" s="186"/>
      <c r="P160" s="186"/>
      <c r="Q160" s="186"/>
      <c r="R160" s="230"/>
      <c r="S160" s="235" t="s">
        <v>85</v>
      </c>
      <c r="T160" s="230" t="s">
        <v>85</v>
      </c>
      <c r="U160" s="228"/>
      <c r="V160" s="224" t="s">
        <v>85</v>
      </c>
      <c r="W160" s="369"/>
      <c r="X160" s="370" t="s">
        <v>85</v>
      </c>
      <c r="Y160" s="370" t="s">
        <v>85</v>
      </c>
      <c r="Z160" s="370" t="s">
        <v>85</v>
      </c>
      <c r="AA160" s="371" t="s">
        <v>85</v>
      </c>
      <c r="AB160" s="231" t="str">
        <f t="shared" si="37"/>
        <v>-</v>
      </c>
      <c r="AC160" s="232" t="str">
        <f t="shared" si="38"/>
        <v>-</v>
      </c>
      <c r="AD160" s="232" t="str">
        <f t="shared" si="39"/>
        <v>-</v>
      </c>
      <c r="AE160" s="232" t="str">
        <f t="shared" si="40"/>
        <v>-</v>
      </c>
      <c r="AF160" s="233" t="str">
        <f t="shared" si="41"/>
        <v>-</v>
      </c>
      <c r="AG160" s="231" t="str">
        <f t="shared" si="42"/>
        <v>-</v>
      </c>
      <c r="AH160" s="232" t="str">
        <f t="shared" si="43"/>
        <v>-</v>
      </c>
      <c r="AI160" s="232" t="str">
        <f t="shared" si="44"/>
        <v>-</v>
      </c>
      <c r="AJ160" s="232" t="str">
        <f t="shared" si="45"/>
        <v>-</v>
      </c>
      <c r="AK160" s="233" t="str">
        <f t="shared" si="46"/>
        <v>-</v>
      </c>
      <c r="AL160" s="222" t="s">
        <v>85</v>
      </c>
      <c r="AM160" s="224" t="s">
        <v>85</v>
      </c>
      <c r="AN160" s="224" t="s">
        <v>85</v>
      </c>
      <c r="AO160" s="224" t="s">
        <v>85</v>
      </c>
      <c r="AP160" s="235" t="s">
        <v>85</v>
      </c>
      <c r="AQ160" s="234" t="s">
        <v>85</v>
      </c>
      <c r="AR160" s="234" t="s">
        <v>85</v>
      </c>
      <c r="AS160" s="234" t="s">
        <v>85</v>
      </c>
      <c r="AT160" s="227" t="s">
        <v>85</v>
      </c>
      <c r="AU160" s="343" t="s">
        <v>85</v>
      </c>
    </row>
    <row r="161" spans="1:47" ht="40.5" hidden="1">
      <c r="A161" s="222" t="str">
        <f t="shared" si="47"/>
        <v>504-5</v>
      </c>
      <c r="B161" s="223">
        <v>504</v>
      </c>
      <c r="C161" s="224" t="s">
        <v>176</v>
      </c>
      <c r="D161" s="222">
        <v>5</v>
      </c>
      <c r="E161" s="224" t="s">
        <v>85</v>
      </c>
      <c r="F161" s="222" t="s">
        <v>85</v>
      </c>
      <c r="G161" s="369" t="s">
        <v>85</v>
      </c>
      <c r="H161" s="282" t="s">
        <v>85</v>
      </c>
      <c r="I161" s="227" t="s">
        <v>85</v>
      </c>
      <c r="J161" s="224" t="s">
        <v>85</v>
      </c>
      <c r="K161" s="224" t="s">
        <v>85</v>
      </c>
      <c r="L161" s="224" t="s">
        <v>85</v>
      </c>
      <c r="M161" s="228" t="s">
        <v>85</v>
      </c>
      <c r="N161" s="225"/>
      <c r="O161" s="186"/>
      <c r="P161" s="186"/>
      <c r="Q161" s="186"/>
      <c r="R161" s="230"/>
      <c r="S161" s="235" t="s">
        <v>85</v>
      </c>
      <c r="T161" s="230" t="s">
        <v>85</v>
      </c>
      <c r="U161" s="228"/>
      <c r="V161" s="224" t="s">
        <v>85</v>
      </c>
      <c r="W161" s="369"/>
      <c r="X161" s="370" t="s">
        <v>85</v>
      </c>
      <c r="Y161" s="370" t="s">
        <v>85</v>
      </c>
      <c r="Z161" s="370" t="s">
        <v>85</v>
      </c>
      <c r="AA161" s="371" t="s">
        <v>85</v>
      </c>
      <c r="AB161" s="231" t="str">
        <f t="shared" si="37"/>
        <v>-</v>
      </c>
      <c r="AC161" s="232" t="str">
        <f t="shared" si="38"/>
        <v>-</v>
      </c>
      <c r="AD161" s="232" t="str">
        <f t="shared" si="39"/>
        <v>-</v>
      </c>
      <c r="AE161" s="232" t="str">
        <f t="shared" si="40"/>
        <v>-</v>
      </c>
      <c r="AF161" s="233" t="str">
        <f t="shared" si="41"/>
        <v>-</v>
      </c>
      <c r="AG161" s="231" t="str">
        <f t="shared" si="42"/>
        <v>-</v>
      </c>
      <c r="AH161" s="232" t="str">
        <f t="shared" si="43"/>
        <v>-</v>
      </c>
      <c r="AI161" s="232" t="str">
        <f t="shared" si="44"/>
        <v>-</v>
      </c>
      <c r="AJ161" s="232" t="str">
        <f t="shared" si="45"/>
        <v>-</v>
      </c>
      <c r="AK161" s="233" t="str">
        <f t="shared" si="46"/>
        <v>-</v>
      </c>
      <c r="AL161" s="222" t="s">
        <v>85</v>
      </c>
      <c r="AM161" s="224" t="s">
        <v>85</v>
      </c>
      <c r="AN161" s="224" t="s">
        <v>85</v>
      </c>
      <c r="AO161" s="224" t="s">
        <v>85</v>
      </c>
      <c r="AP161" s="235" t="s">
        <v>85</v>
      </c>
      <c r="AQ161" s="234" t="s">
        <v>85</v>
      </c>
      <c r="AR161" s="234" t="s">
        <v>85</v>
      </c>
      <c r="AS161" s="234" t="s">
        <v>85</v>
      </c>
      <c r="AT161" s="227" t="s">
        <v>85</v>
      </c>
      <c r="AU161" s="343" t="s">
        <v>85</v>
      </c>
    </row>
    <row r="162" spans="1:47" ht="40.5" hidden="1">
      <c r="A162" s="222" t="str">
        <f t="shared" si="47"/>
        <v>504-6</v>
      </c>
      <c r="B162" s="223">
        <v>504</v>
      </c>
      <c r="C162" s="224" t="s">
        <v>176</v>
      </c>
      <c r="D162" s="222">
        <v>6</v>
      </c>
      <c r="E162" s="224" t="s">
        <v>85</v>
      </c>
      <c r="F162" s="222" t="s">
        <v>85</v>
      </c>
      <c r="G162" s="369" t="s">
        <v>85</v>
      </c>
      <c r="H162" s="282" t="s">
        <v>85</v>
      </c>
      <c r="I162" s="227" t="s">
        <v>85</v>
      </c>
      <c r="J162" s="224" t="s">
        <v>85</v>
      </c>
      <c r="K162" s="224" t="s">
        <v>85</v>
      </c>
      <c r="L162" s="224" t="s">
        <v>85</v>
      </c>
      <c r="M162" s="228" t="s">
        <v>85</v>
      </c>
      <c r="N162" s="225"/>
      <c r="O162" s="186"/>
      <c r="P162" s="186"/>
      <c r="Q162" s="186"/>
      <c r="R162" s="230"/>
      <c r="S162" s="235" t="s">
        <v>85</v>
      </c>
      <c r="T162" s="230" t="s">
        <v>85</v>
      </c>
      <c r="U162" s="228"/>
      <c r="V162" s="224" t="s">
        <v>85</v>
      </c>
      <c r="W162" s="369"/>
      <c r="X162" s="370" t="s">
        <v>85</v>
      </c>
      <c r="Y162" s="370" t="s">
        <v>85</v>
      </c>
      <c r="Z162" s="370" t="s">
        <v>85</v>
      </c>
      <c r="AA162" s="371" t="s">
        <v>85</v>
      </c>
      <c r="AB162" s="231" t="str">
        <f t="shared" si="37"/>
        <v>-</v>
      </c>
      <c r="AC162" s="232" t="str">
        <f t="shared" si="38"/>
        <v>-</v>
      </c>
      <c r="AD162" s="232" t="str">
        <f t="shared" si="39"/>
        <v>-</v>
      </c>
      <c r="AE162" s="232" t="str">
        <f t="shared" si="40"/>
        <v>-</v>
      </c>
      <c r="AF162" s="233" t="str">
        <f t="shared" si="41"/>
        <v>-</v>
      </c>
      <c r="AG162" s="231" t="str">
        <f t="shared" si="42"/>
        <v>-</v>
      </c>
      <c r="AH162" s="232" t="str">
        <f t="shared" si="43"/>
        <v>-</v>
      </c>
      <c r="AI162" s="232" t="str">
        <f t="shared" si="44"/>
        <v>-</v>
      </c>
      <c r="AJ162" s="232" t="str">
        <f t="shared" si="45"/>
        <v>-</v>
      </c>
      <c r="AK162" s="233" t="str">
        <f t="shared" si="46"/>
        <v>-</v>
      </c>
      <c r="AL162" s="222" t="s">
        <v>85</v>
      </c>
      <c r="AM162" s="224" t="s">
        <v>85</v>
      </c>
      <c r="AN162" s="224" t="s">
        <v>85</v>
      </c>
      <c r="AO162" s="224" t="s">
        <v>85</v>
      </c>
      <c r="AP162" s="235" t="s">
        <v>85</v>
      </c>
      <c r="AQ162" s="234" t="s">
        <v>85</v>
      </c>
      <c r="AR162" s="234" t="s">
        <v>85</v>
      </c>
      <c r="AS162" s="234" t="s">
        <v>85</v>
      </c>
      <c r="AT162" s="227" t="s">
        <v>85</v>
      </c>
      <c r="AU162" s="343" t="s">
        <v>85</v>
      </c>
    </row>
    <row r="163" spans="1:47" ht="40.5" hidden="1">
      <c r="A163" s="222" t="str">
        <f t="shared" si="47"/>
        <v>504-7</v>
      </c>
      <c r="B163" s="223">
        <v>504</v>
      </c>
      <c r="C163" s="224" t="s">
        <v>176</v>
      </c>
      <c r="D163" s="222">
        <v>7</v>
      </c>
      <c r="E163" s="224" t="s">
        <v>85</v>
      </c>
      <c r="F163" s="222" t="s">
        <v>85</v>
      </c>
      <c r="G163" s="369" t="s">
        <v>85</v>
      </c>
      <c r="H163" s="282" t="s">
        <v>85</v>
      </c>
      <c r="I163" s="227" t="s">
        <v>85</v>
      </c>
      <c r="J163" s="224" t="s">
        <v>85</v>
      </c>
      <c r="K163" s="224" t="s">
        <v>85</v>
      </c>
      <c r="L163" s="224" t="s">
        <v>85</v>
      </c>
      <c r="M163" s="228" t="s">
        <v>85</v>
      </c>
      <c r="N163" s="225"/>
      <c r="O163" s="186"/>
      <c r="P163" s="186"/>
      <c r="Q163" s="186"/>
      <c r="R163" s="230"/>
      <c r="S163" s="235" t="s">
        <v>85</v>
      </c>
      <c r="T163" s="230" t="s">
        <v>85</v>
      </c>
      <c r="U163" s="228"/>
      <c r="V163" s="224" t="s">
        <v>85</v>
      </c>
      <c r="W163" s="369"/>
      <c r="X163" s="370" t="s">
        <v>85</v>
      </c>
      <c r="Y163" s="370" t="s">
        <v>85</v>
      </c>
      <c r="Z163" s="370" t="s">
        <v>85</v>
      </c>
      <c r="AA163" s="371" t="s">
        <v>85</v>
      </c>
      <c r="AB163" s="231" t="str">
        <f t="shared" si="37"/>
        <v>-</v>
      </c>
      <c r="AC163" s="232" t="str">
        <f t="shared" si="38"/>
        <v>-</v>
      </c>
      <c r="AD163" s="232" t="str">
        <f t="shared" si="39"/>
        <v>-</v>
      </c>
      <c r="AE163" s="232" t="str">
        <f t="shared" si="40"/>
        <v>-</v>
      </c>
      <c r="AF163" s="233" t="str">
        <f t="shared" si="41"/>
        <v>-</v>
      </c>
      <c r="AG163" s="231" t="str">
        <f t="shared" si="42"/>
        <v>-</v>
      </c>
      <c r="AH163" s="232" t="str">
        <f t="shared" si="43"/>
        <v>-</v>
      </c>
      <c r="AI163" s="232" t="str">
        <f t="shared" si="44"/>
        <v>-</v>
      </c>
      <c r="AJ163" s="232" t="str">
        <f t="shared" si="45"/>
        <v>-</v>
      </c>
      <c r="AK163" s="233" t="str">
        <f t="shared" si="46"/>
        <v>-</v>
      </c>
      <c r="AL163" s="222" t="s">
        <v>85</v>
      </c>
      <c r="AM163" s="224" t="s">
        <v>85</v>
      </c>
      <c r="AN163" s="224" t="s">
        <v>85</v>
      </c>
      <c r="AO163" s="224" t="s">
        <v>85</v>
      </c>
      <c r="AP163" s="235" t="s">
        <v>85</v>
      </c>
      <c r="AQ163" s="234" t="s">
        <v>85</v>
      </c>
      <c r="AR163" s="234" t="s">
        <v>85</v>
      </c>
      <c r="AS163" s="234" t="s">
        <v>85</v>
      </c>
      <c r="AT163" s="227" t="s">
        <v>85</v>
      </c>
      <c r="AU163" s="343" t="s">
        <v>85</v>
      </c>
    </row>
    <row r="164" spans="1:47" ht="40.5" hidden="1">
      <c r="A164" s="222" t="str">
        <f t="shared" si="47"/>
        <v>504-8</v>
      </c>
      <c r="B164" s="223">
        <v>504</v>
      </c>
      <c r="C164" s="224" t="s">
        <v>176</v>
      </c>
      <c r="D164" s="222">
        <v>8</v>
      </c>
      <c r="E164" s="224" t="s">
        <v>85</v>
      </c>
      <c r="F164" s="222" t="s">
        <v>85</v>
      </c>
      <c r="G164" s="369" t="s">
        <v>85</v>
      </c>
      <c r="H164" s="282" t="s">
        <v>85</v>
      </c>
      <c r="I164" s="227" t="s">
        <v>85</v>
      </c>
      <c r="J164" s="224" t="s">
        <v>85</v>
      </c>
      <c r="K164" s="224" t="s">
        <v>85</v>
      </c>
      <c r="L164" s="224" t="s">
        <v>85</v>
      </c>
      <c r="M164" s="228" t="s">
        <v>85</v>
      </c>
      <c r="N164" s="225"/>
      <c r="O164" s="186"/>
      <c r="P164" s="186"/>
      <c r="Q164" s="186"/>
      <c r="R164" s="230"/>
      <c r="S164" s="235" t="s">
        <v>85</v>
      </c>
      <c r="T164" s="230" t="s">
        <v>85</v>
      </c>
      <c r="U164" s="228"/>
      <c r="V164" s="224" t="s">
        <v>85</v>
      </c>
      <c r="W164" s="369"/>
      <c r="X164" s="370" t="s">
        <v>85</v>
      </c>
      <c r="Y164" s="370" t="s">
        <v>85</v>
      </c>
      <c r="Z164" s="370" t="s">
        <v>85</v>
      </c>
      <c r="AA164" s="371" t="s">
        <v>85</v>
      </c>
      <c r="AB164" s="231" t="str">
        <f t="shared" si="37"/>
        <v>-</v>
      </c>
      <c r="AC164" s="232" t="str">
        <f t="shared" si="38"/>
        <v>-</v>
      </c>
      <c r="AD164" s="232" t="str">
        <f t="shared" si="39"/>
        <v>-</v>
      </c>
      <c r="AE164" s="232" t="str">
        <f t="shared" si="40"/>
        <v>-</v>
      </c>
      <c r="AF164" s="233" t="str">
        <f t="shared" si="41"/>
        <v>-</v>
      </c>
      <c r="AG164" s="231" t="str">
        <f t="shared" si="42"/>
        <v>-</v>
      </c>
      <c r="AH164" s="232" t="str">
        <f t="shared" si="43"/>
        <v>-</v>
      </c>
      <c r="AI164" s="232" t="str">
        <f t="shared" si="44"/>
        <v>-</v>
      </c>
      <c r="AJ164" s="232" t="str">
        <f t="shared" si="45"/>
        <v>-</v>
      </c>
      <c r="AK164" s="233" t="str">
        <f t="shared" si="46"/>
        <v>-</v>
      </c>
      <c r="AL164" s="222" t="s">
        <v>85</v>
      </c>
      <c r="AM164" s="224" t="s">
        <v>85</v>
      </c>
      <c r="AN164" s="224" t="s">
        <v>85</v>
      </c>
      <c r="AO164" s="224" t="s">
        <v>85</v>
      </c>
      <c r="AP164" s="235" t="s">
        <v>85</v>
      </c>
      <c r="AQ164" s="234" t="s">
        <v>85</v>
      </c>
      <c r="AR164" s="234" t="s">
        <v>85</v>
      </c>
      <c r="AS164" s="234" t="s">
        <v>85</v>
      </c>
      <c r="AT164" s="227" t="s">
        <v>85</v>
      </c>
      <c r="AU164" s="343" t="s">
        <v>85</v>
      </c>
    </row>
    <row r="165" spans="1:47" ht="40.5" hidden="1">
      <c r="A165" s="222" t="str">
        <f t="shared" si="47"/>
        <v>504-9</v>
      </c>
      <c r="B165" s="223">
        <v>504</v>
      </c>
      <c r="C165" s="224" t="s">
        <v>176</v>
      </c>
      <c r="D165" s="222">
        <v>9</v>
      </c>
      <c r="E165" s="224" t="s">
        <v>85</v>
      </c>
      <c r="F165" s="222" t="s">
        <v>85</v>
      </c>
      <c r="G165" s="369" t="s">
        <v>85</v>
      </c>
      <c r="H165" s="282" t="s">
        <v>85</v>
      </c>
      <c r="I165" s="227" t="s">
        <v>85</v>
      </c>
      <c r="J165" s="224" t="s">
        <v>85</v>
      </c>
      <c r="K165" s="224" t="s">
        <v>85</v>
      </c>
      <c r="L165" s="224" t="s">
        <v>85</v>
      </c>
      <c r="M165" s="228" t="s">
        <v>85</v>
      </c>
      <c r="N165" s="225"/>
      <c r="O165" s="186"/>
      <c r="P165" s="186"/>
      <c r="Q165" s="186"/>
      <c r="R165" s="230"/>
      <c r="S165" s="235" t="s">
        <v>85</v>
      </c>
      <c r="T165" s="230" t="s">
        <v>85</v>
      </c>
      <c r="U165" s="228"/>
      <c r="V165" s="224" t="s">
        <v>85</v>
      </c>
      <c r="W165" s="369"/>
      <c r="X165" s="370" t="s">
        <v>85</v>
      </c>
      <c r="Y165" s="370" t="s">
        <v>85</v>
      </c>
      <c r="Z165" s="370" t="s">
        <v>85</v>
      </c>
      <c r="AA165" s="371" t="s">
        <v>85</v>
      </c>
      <c r="AB165" s="231" t="str">
        <f t="shared" si="37"/>
        <v>-</v>
      </c>
      <c r="AC165" s="232" t="str">
        <f t="shared" si="38"/>
        <v>-</v>
      </c>
      <c r="AD165" s="232" t="str">
        <f t="shared" si="39"/>
        <v>-</v>
      </c>
      <c r="AE165" s="232" t="str">
        <f t="shared" si="40"/>
        <v>-</v>
      </c>
      <c r="AF165" s="233" t="str">
        <f t="shared" si="41"/>
        <v>-</v>
      </c>
      <c r="AG165" s="231" t="str">
        <f t="shared" si="42"/>
        <v>-</v>
      </c>
      <c r="AH165" s="232" t="str">
        <f t="shared" si="43"/>
        <v>-</v>
      </c>
      <c r="AI165" s="232" t="str">
        <f t="shared" si="44"/>
        <v>-</v>
      </c>
      <c r="AJ165" s="232" t="str">
        <f t="shared" si="45"/>
        <v>-</v>
      </c>
      <c r="AK165" s="233" t="str">
        <f t="shared" si="46"/>
        <v>-</v>
      </c>
      <c r="AL165" s="222" t="s">
        <v>85</v>
      </c>
      <c r="AM165" s="224" t="s">
        <v>85</v>
      </c>
      <c r="AN165" s="224" t="s">
        <v>85</v>
      </c>
      <c r="AO165" s="224" t="s">
        <v>85</v>
      </c>
      <c r="AP165" s="235" t="s">
        <v>85</v>
      </c>
      <c r="AQ165" s="234" t="s">
        <v>85</v>
      </c>
      <c r="AR165" s="234" t="s">
        <v>85</v>
      </c>
      <c r="AS165" s="234" t="s">
        <v>85</v>
      </c>
      <c r="AT165" s="227" t="s">
        <v>85</v>
      </c>
      <c r="AU165" s="343" t="s">
        <v>85</v>
      </c>
    </row>
    <row r="166" spans="1:47" s="156" customFormat="1" ht="242.25" customHeight="1">
      <c r="A166" s="222" t="s">
        <v>1731</v>
      </c>
      <c r="B166" s="223">
        <v>601</v>
      </c>
      <c r="C166" s="224" t="s">
        <v>177</v>
      </c>
      <c r="D166" s="222">
        <v>1</v>
      </c>
      <c r="E166" s="224" t="s">
        <v>1054</v>
      </c>
      <c r="F166" s="222" t="s">
        <v>411</v>
      </c>
      <c r="G166" s="225" t="s">
        <v>412</v>
      </c>
      <c r="H166" s="282" t="s">
        <v>453</v>
      </c>
      <c r="I166" s="227" t="s">
        <v>454</v>
      </c>
      <c r="J166" s="224" t="s">
        <v>1054</v>
      </c>
      <c r="K166" s="224" t="s">
        <v>1055</v>
      </c>
      <c r="L166" s="224" t="s">
        <v>399</v>
      </c>
      <c r="M166" s="228" t="s">
        <v>403</v>
      </c>
      <c r="N166" s="171">
        <v>443000</v>
      </c>
      <c r="O166" s="186"/>
      <c r="P166" s="186"/>
      <c r="Q166" s="186"/>
      <c r="R166" s="230"/>
      <c r="S166" s="235" t="s">
        <v>327</v>
      </c>
      <c r="T166" s="230">
        <v>443000</v>
      </c>
      <c r="U166" s="228"/>
      <c r="V166" s="224" t="s">
        <v>1732</v>
      </c>
      <c r="W166" s="171">
        <v>310746</v>
      </c>
      <c r="X166" s="186" t="s">
        <v>85</v>
      </c>
      <c r="Y166" s="186" t="s">
        <v>85</v>
      </c>
      <c r="Z166" s="186" t="s">
        <v>85</v>
      </c>
      <c r="AA166" s="230" t="s">
        <v>85</v>
      </c>
      <c r="AB166" s="231">
        <v>0.70145823927765238</v>
      </c>
      <c r="AC166" s="232" t="s">
        <v>85</v>
      </c>
      <c r="AD166" s="232" t="s">
        <v>85</v>
      </c>
      <c r="AE166" s="232" t="s">
        <v>85</v>
      </c>
      <c r="AF166" s="233" t="s">
        <v>85</v>
      </c>
      <c r="AG166" s="231" t="s">
        <v>85</v>
      </c>
      <c r="AH166" s="232" t="s">
        <v>85</v>
      </c>
      <c r="AI166" s="232" t="s">
        <v>85</v>
      </c>
      <c r="AJ166" s="232" t="s">
        <v>85</v>
      </c>
      <c r="AK166" s="233" t="s">
        <v>85</v>
      </c>
      <c r="AL166" s="222" t="s">
        <v>85</v>
      </c>
      <c r="AM166" s="224"/>
      <c r="AN166" s="224" t="s">
        <v>1672</v>
      </c>
      <c r="AO166" s="224" t="s">
        <v>1673</v>
      </c>
      <c r="AP166" s="235" t="s">
        <v>2745</v>
      </c>
      <c r="AQ166" s="234" t="s">
        <v>85</v>
      </c>
      <c r="AR166" s="234" t="s">
        <v>85</v>
      </c>
      <c r="AS166" s="234" t="s">
        <v>85</v>
      </c>
      <c r="AT166" s="227" t="s">
        <v>85</v>
      </c>
      <c r="AU166" s="343">
        <v>1</v>
      </c>
    </row>
    <row r="167" spans="1:47" ht="40.5" hidden="1">
      <c r="A167" s="222" t="str">
        <f t="shared" si="47"/>
        <v>601-2</v>
      </c>
      <c r="B167" s="223">
        <v>601</v>
      </c>
      <c r="C167" s="224" t="s">
        <v>177</v>
      </c>
      <c r="D167" s="222">
        <v>2</v>
      </c>
      <c r="E167" s="224" t="s">
        <v>85</v>
      </c>
      <c r="F167" s="222" t="s">
        <v>85</v>
      </c>
      <c r="G167" s="369" t="s">
        <v>85</v>
      </c>
      <c r="H167" s="282" t="s">
        <v>85</v>
      </c>
      <c r="I167" s="227" t="s">
        <v>85</v>
      </c>
      <c r="J167" s="224" t="s">
        <v>85</v>
      </c>
      <c r="K167" s="224" t="s">
        <v>85</v>
      </c>
      <c r="L167" s="224" t="s">
        <v>85</v>
      </c>
      <c r="M167" s="228" t="s">
        <v>85</v>
      </c>
      <c r="N167" s="225"/>
      <c r="O167" s="186"/>
      <c r="P167" s="186"/>
      <c r="Q167" s="186"/>
      <c r="R167" s="230"/>
      <c r="S167" s="235" t="s">
        <v>85</v>
      </c>
      <c r="T167" s="230" t="s">
        <v>85</v>
      </c>
      <c r="U167" s="228"/>
      <c r="V167" s="224" t="s">
        <v>85</v>
      </c>
      <c r="W167" s="369"/>
      <c r="X167" s="370" t="s">
        <v>85</v>
      </c>
      <c r="Y167" s="370" t="s">
        <v>85</v>
      </c>
      <c r="Z167" s="370" t="s">
        <v>85</v>
      </c>
      <c r="AA167" s="371" t="s">
        <v>85</v>
      </c>
      <c r="AB167" s="231" t="str">
        <f t="shared" si="37"/>
        <v>-</v>
      </c>
      <c r="AC167" s="232" t="str">
        <f t="shared" si="38"/>
        <v>-</v>
      </c>
      <c r="AD167" s="232" t="str">
        <f t="shared" si="39"/>
        <v>-</v>
      </c>
      <c r="AE167" s="232" t="str">
        <f t="shared" si="40"/>
        <v>-</v>
      </c>
      <c r="AF167" s="233" t="str">
        <f t="shared" si="41"/>
        <v>-</v>
      </c>
      <c r="AG167" s="231" t="str">
        <f t="shared" si="42"/>
        <v>-</v>
      </c>
      <c r="AH167" s="232" t="str">
        <f t="shared" si="43"/>
        <v>-</v>
      </c>
      <c r="AI167" s="232" t="str">
        <f t="shared" si="44"/>
        <v>-</v>
      </c>
      <c r="AJ167" s="232" t="str">
        <f t="shared" si="45"/>
        <v>-</v>
      </c>
      <c r="AK167" s="233" t="str">
        <f t="shared" si="46"/>
        <v>-</v>
      </c>
      <c r="AL167" s="222" t="s">
        <v>85</v>
      </c>
      <c r="AM167" s="224" t="s">
        <v>85</v>
      </c>
      <c r="AN167" s="224" t="s">
        <v>85</v>
      </c>
      <c r="AO167" s="224" t="s">
        <v>85</v>
      </c>
      <c r="AP167" s="235" t="s">
        <v>85</v>
      </c>
      <c r="AQ167" s="234" t="s">
        <v>85</v>
      </c>
      <c r="AR167" s="234" t="s">
        <v>85</v>
      </c>
      <c r="AS167" s="234" t="s">
        <v>85</v>
      </c>
      <c r="AT167" s="227" t="s">
        <v>85</v>
      </c>
      <c r="AU167" s="343" t="s">
        <v>85</v>
      </c>
    </row>
    <row r="168" spans="1:47" ht="40.5" hidden="1">
      <c r="A168" s="222" t="str">
        <f t="shared" si="47"/>
        <v>601-3</v>
      </c>
      <c r="B168" s="223">
        <v>601</v>
      </c>
      <c r="C168" s="224" t="s">
        <v>177</v>
      </c>
      <c r="D168" s="222">
        <v>3</v>
      </c>
      <c r="E168" s="224" t="s">
        <v>85</v>
      </c>
      <c r="F168" s="222" t="s">
        <v>85</v>
      </c>
      <c r="G168" s="369" t="s">
        <v>85</v>
      </c>
      <c r="H168" s="282" t="s">
        <v>85</v>
      </c>
      <c r="I168" s="227" t="s">
        <v>85</v>
      </c>
      <c r="J168" s="224" t="s">
        <v>85</v>
      </c>
      <c r="K168" s="224" t="s">
        <v>85</v>
      </c>
      <c r="L168" s="224" t="s">
        <v>85</v>
      </c>
      <c r="M168" s="228" t="s">
        <v>85</v>
      </c>
      <c r="N168" s="225"/>
      <c r="O168" s="186"/>
      <c r="P168" s="186"/>
      <c r="Q168" s="186"/>
      <c r="R168" s="230"/>
      <c r="S168" s="235" t="s">
        <v>85</v>
      </c>
      <c r="T168" s="230" t="s">
        <v>85</v>
      </c>
      <c r="U168" s="228"/>
      <c r="V168" s="224" t="s">
        <v>85</v>
      </c>
      <c r="W168" s="369"/>
      <c r="X168" s="370" t="s">
        <v>85</v>
      </c>
      <c r="Y168" s="370" t="s">
        <v>85</v>
      </c>
      <c r="Z168" s="370" t="s">
        <v>85</v>
      </c>
      <c r="AA168" s="371" t="s">
        <v>85</v>
      </c>
      <c r="AB168" s="231" t="str">
        <f t="shared" si="37"/>
        <v>-</v>
      </c>
      <c r="AC168" s="232" t="str">
        <f t="shared" si="38"/>
        <v>-</v>
      </c>
      <c r="AD168" s="232" t="str">
        <f t="shared" si="39"/>
        <v>-</v>
      </c>
      <c r="AE168" s="232" t="str">
        <f t="shared" si="40"/>
        <v>-</v>
      </c>
      <c r="AF168" s="233" t="str">
        <f t="shared" si="41"/>
        <v>-</v>
      </c>
      <c r="AG168" s="231" t="str">
        <f t="shared" si="42"/>
        <v>-</v>
      </c>
      <c r="AH168" s="232" t="str">
        <f t="shared" si="43"/>
        <v>-</v>
      </c>
      <c r="AI168" s="232" t="str">
        <f t="shared" si="44"/>
        <v>-</v>
      </c>
      <c r="AJ168" s="232" t="str">
        <f t="shared" si="45"/>
        <v>-</v>
      </c>
      <c r="AK168" s="233" t="str">
        <f t="shared" si="46"/>
        <v>-</v>
      </c>
      <c r="AL168" s="222" t="s">
        <v>85</v>
      </c>
      <c r="AM168" s="224" t="s">
        <v>85</v>
      </c>
      <c r="AN168" s="224" t="s">
        <v>85</v>
      </c>
      <c r="AO168" s="224" t="s">
        <v>85</v>
      </c>
      <c r="AP168" s="235" t="s">
        <v>85</v>
      </c>
      <c r="AQ168" s="234" t="s">
        <v>85</v>
      </c>
      <c r="AR168" s="234" t="s">
        <v>85</v>
      </c>
      <c r="AS168" s="234" t="s">
        <v>85</v>
      </c>
      <c r="AT168" s="227" t="s">
        <v>85</v>
      </c>
      <c r="AU168" s="343" t="s">
        <v>85</v>
      </c>
    </row>
    <row r="169" spans="1:47" ht="40.5" hidden="1">
      <c r="A169" s="222" t="str">
        <f t="shared" si="47"/>
        <v>601-4</v>
      </c>
      <c r="B169" s="223">
        <v>601</v>
      </c>
      <c r="C169" s="224" t="s">
        <v>177</v>
      </c>
      <c r="D169" s="222">
        <v>4</v>
      </c>
      <c r="E169" s="224" t="s">
        <v>85</v>
      </c>
      <c r="F169" s="222" t="s">
        <v>85</v>
      </c>
      <c r="G169" s="369" t="s">
        <v>85</v>
      </c>
      <c r="H169" s="282" t="s">
        <v>85</v>
      </c>
      <c r="I169" s="227" t="s">
        <v>85</v>
      </c>
      <c r="J169" s="224" t="s">
        <v>85</v>
      </c>
      <c r="K169" s="224" t="s">
        <v>85</v>
      </c>
      <c r="L169" s="224" t="s">
        <v>85</v>
      </c>
      <c r="M169" s="228" t="s">
        <v>85</v>
      </c>
      <c r="N169" s="225"/>
      <c r="O169" s="186"/>
      <c r="P169" s="186"/>
      <c r="Q169" s="186"/>
      <c r="R169" s="230"/>
      <c r="S169" s="235" t="s">
        <v>85</v>
      </c>
      <c r="T169" s="230" t="s">
        <v>85</v>
      </c>
      <c r="U169" s="228"/>
      <c r="V169" s="224" t="s">
        <v>85</v>
      </c>
      <c r="W169" s="369"/>
      <c r="X169" s="370" t="s">
        <v>85</v>
      </c>
      <c r="Y169" s="370" t="s">
        <v>85</v>
      </c>
      <c r="Z169" s="370" t="s">
        <v>85</v>
      </c>
      <c r="AA169" s="371" t="s">
        <v>85</v>
      </c>
      <c r="AB169" s="231" t="str">
        <f t="shared" si="37"/>
        <v>-</v>
      </c>
      <c r="AC169" s="232" t="str">
        <f t="shared" si="38"/>
        <v>-</v>
      </c>
      <c r="AD169" s="232" t="str">
        <f t="shared" si="39"/>
        <v>-</v>
      </c>
      <c r="AE169" s="232" t="str">
        <f t="shared" si="40"/>
        <v>-</v>
      </c>
      <c r="AF169" s="233" t="str">
        <f t="shared" si="41"/>
        <v>-</v>
      </c>
      <c r="AG169" s="231" t="str">
        <f t="shared" si="42"/>
        <v>-</v>
      </c>
      <c r="AH169" s="232" t="str">
        <f t="shared" si="43"/>
        <v>-</v>
      </c>
      <c r="AI169" s="232" t="str">
        <f t="shared" si="44"/>
        <v>-</v>
      </c>
      <c r="AJ169" s="232" t="str">
        <f t="shared" si="45"/>
        <v>-</v>
      </c>
      <c r="AK169" s="233" t="str">
        <f t="shared" si="46"/>
        <v>-</v>
      </c>
      <c r="AL169" s="222" t="s">
        <v>85</v>
      </c>
      <c r="AM169" s="224" t="s">
        <v>85</v>
      </c>
      <c r="AN169" s="224" t="s">
        <v>85</v>
      </c>
      <c r="AO169" s="224" t="s">
        <v>85</v>
      </c>
      <c r="AP169" s="235" t="s">
        <v>85</v>
      </c>
      <c r="AQ169" s="234" t="s">
        <v>85</v>
      </c>
      <c r="AR169" s="234" t="s">
        <v>85</v>
      </c>
      <c r="AS169" s="234" t="s">
        <v>85</v>
      </c>
      <c r="AT169" s="227" t="s">
        <v>85</v>
      </c>
      <c r="AU169" s="343" t="s">
        <v>85</v>
      </c>
    </row>
    <row r="170" spans="1:47" ht="40.5" hidden="1">
      <c r="A170" s="222" t="str">
        <f t="shared" si="47"/>
        <v>601-5</v>
      </c>
      <c r="B170" s="223">
        <v>601</v>
      </c>
      <c r="C170" s="224" t="s">
        <v>177</v>
      </c>
      <c r="D170" s="222">
        <v>5</v>
      </c>
      <c r="E170" s="224" t="s">
        <v>85</v>
      </c>
      <c r="F170" s="222" t="s">
        <v>85</v>
      </c>
      <c r="G170" s="369" t="s">
        <v>85</v>
      </c>
      <c r="H170" s="282" t="s">
        <v>85</v>
      </c>
      <c r="I170" s="227" t="s">
        <v>85</v>
      </c>
      <c r="J170" s="224" t="s">
        <v>85</v>
      </c>
      <c r="K170" s="224" t="s">
        <v>85</v>
      </c>
      <c r="L170" s="224" t="s">
        <v>85</v>
      </c>
      <c r="M170" s="228" t="s">
        <v>85</v>
      </c>
      <c r="N170" s="225"/>
      <c r="O170" s="186"/>
      <c r="P170" s="186"/>
      <c r="Q170" s="186"/>
      <c r="R170" s="230"/>
      <c r="S170" s="235" t="s">
        <v>85</v>
      </c>
      <c r="T170" s="230" t="s">
        <v>85</v>
      </c>
      <c r="U170" s="228"/>
      <c r="V170" s="224" t="s">
        <v>85</v>
      </c>
      <c r="W170" s="369"/>
      <c r="X170" s="370" t="s">
        <v>85</v>
      </c>
      <c r="Y170" s="370" t="s">
        <v>85</v>
      </c>
      <c r="Z170" s="370" t="s">
        <v>85</v>
      </c>
      <c r="AA170" s="371" t="s">
        <v>85</v>
      </c>
      <c r="AB170" s="231" t="str">
        <f t="shared" si="37"/>
        <v>-</v>
      </c>
      <c r="AC170" s="232" t="str">
        <f t="shared" si="38"/>
        <v>-</v>
      </c>
      <c r="AD170" s="232" t="str">
        <f t="shared" si="39"/>
        <v>-</v>
      </c>
      <c r="AE170" s="232" t="str">
        <f t="shared" si="40"/>
        <v>-</v>
      </c>
      <c r="AF170" s="233" t="str">
        <f t="shared" si="41"/>
        <v>-</v>
      </c>
      <c r="AG170" s="231" t="str">
        <f t="shared" si="42"/>
        <v>-</v>
      </c>
      <c r="AH170" s="232" t="str">
        <f t="shared" si="43"/>
        <v>-</v>
      </c>
      <c r="AI170" s="232" t="str">
        <f t="shared" si="44"/>
        <v>-</v>
      </c>
      <c r="AJ170" s="232" t="str">
        <f t="shared" si="45"/>
        <v>-</v>
      </c>
      <c r="AK170" s="233" t="str">
        <f t="shared" si="46"/>
        <v>-</v>
      </c>
      <c r="AL170" s="222" t="s">
        <v>85</v>
      </c>
      <c r="AM170" s="224" t="s">
        <v>85</v>
      </c>
      <c r="AN170" s="224" t="s">
        <v>85</v>
      </c>
      <c r="AO170" s="224" t="s">
        <v>85</v>
      </c>
      <c r="AP170" s="235" t="s">
        <v>85</v>
      </c>
      <c r="AQ170" s="234" t="s">
        <v>85</v>
      </c>
      <c r="AR170" s="234" t="s">
        <v>85</v>
      </c>
      <c r="AS170" s="234" t="s">
        <v>85</v>
      </c>
      <c r="AT170" s="227" t="s">
        <v>85</v>
      </c>
      <c r="AU170" s="343" t="s">
        <v>85</v>
      </c>
    </row>
    <row r="171" spans="1:47" ht="40.5" hidden="1">
      <c r="A171" s="222" t="str">
        <f t="shared" si="47"/>
        <v>601-6</v>
      </c>
      <c r="B171" s="223">
        <v>601</v>
      </c>
      <c r="C171" s="224" t="s">
        <v>177</v>
      </c>
      <c r="D171" s="222">
        <v>6</v>
      </c>
      <c r="E171" s="224" t="s">
        <v>85</v>
      </c>
      <c r="F171" s="222" t="s">
        <v>85</v>
      </c>
      <c r="G171" s="369" t="s">
        <v>85</v>
      </c>
      <c r="H171" s="282" t="s">
        <v>85</v>
      </c>
      <c r="I171" s="227" t="s">
        <v>85</v>
      </c>
      <c r="J171" s="224" t="s">
        <v>85</v>
      </c>
      <c r="K171" s="224" t="s">
        <v>85</v>
      </c>
      <c r="L171" s="224" t="s">
        <v>85</v>
      </c>
      <c r="M171" s="228" t="s">
        <v>85</v>
      </c>
      <c r="N171" s="225"/>
      <c r="O171" s="186"/>
      <c r="P171" s="186"/>
      <c r="Q171" s="186"/>
      <c r="R171" s="230"/>
      <c r="S171" s="235" t="s">
        <v>85</v>
      </c>
      <c r="T171" s="230" t="s">
        <v>85</v>
      </c>
      <c r="U171" s="228"/>
      <c r="V171" s="224" t="s">
        <v>85</v>
      </c>
      <c r="W171" s="369"/>
      <c r="X171" s="370" t="s">
        <v>85</v>
      </c>
      <c r="Y171" s="370" t="s">
        <v>85</v>
      </c>
      <c r="Z171" s="370" t="s">
        <v>85</v>
      </c>
      <c r="AA171" s="371" t="s">
        <v>85</v>
      </c>
      <c r="AB171" s="231" t="str">
        <f t="shared" si="37"/>
        <v>-</v>
      </c>
      <c r="AC171" s="232" t="str">
        <f t="shared" si="38"/>
        <v>-</v>
      </c>
      <c r="AD171" s="232" t="str">
        <f t="shared" si="39"/>
        <v>-</v>
      </c>
      <c r="AE171" s="232" t="str">
        <f t="shared" si="40"/>
        <v>-</v>
      </c>
      <c r="AF171" s="233" t="str">
        <f t="shared" si="41"/>
        <v>-</v>
      </c>
      <c r="AG171" s="231" t="str">
        <f t="shared" si="42"/>
        <v>-</v>
      </c>
      <c r="AH171" s="232" t="str">
        <f t="shared" si="43"/>
        <v>-</v>
      </c>
      <c r="AI171" s="232" t="str">
        <f t="shared" si="44"/>
        <v>-</v>
      </c>
      <c r="AJ171" s="232" t="str">
        <f t="shared" si="45"/>
        <v>-</v>
      </c>
      <c r="AK171" s="233" t="str">
        <f t="shared" si="46"/>
        <v>-</v>
      </c>
      <c r="AL171" s="222" t="s">
        <v>85</v>
      </c>
      <c r="AM171" s="224" t="s">
        <v>85</v>
      </c>
      <c r="AN171" s="224" t="s">
        <v>85</v>
      </c>
      <c r="AO171" s="224" t="s">
        <v>85</v>
      </c>
      <c r="AP171" s="235" t="s">
        <v>85</v>
      </c>
      <c r="AQ171" s="234" t="s">
        <v>85</v>
      </c>
      <c r="AR171" s="234" t="s">
        <v>85</v>
      </c>
      <c r="AS171" s="234" t="s">
        <v>85</v>
      </c>
      <c r="AT171" s="227" t="s">
        <v>85</v>
      </c>
      <c r="AU171" s="343" t="s">
        <v>85</v>
      </c>
    </row>
    <row r="172" spans="1:47" ht="40.5" hidden="1">
      <c r="A172" s="222" t="str">
        <f t="shared" si="47"/>
        <v>601-7</v>
      </c>
      <c r="B172" s="223">
        <v>601</v>
      </c>
      <c r="C172" s="224" t="s">
        <v>177</v>
      </c>
      <c r="D172" s="222">
        <v>7</v>
      </c>
      <c r="E172" s="224" t="s">
        <v>85</v>
      </c>
      <c r="F172" s="222" t="s">
        <v>85</v>
      </c>
      <c r="G172" s="369" t="s">
        <v>85</v>
      </c>
      <c r="H172" s="282" t="s">
        <v>85</v>
      </c>
      <c r="I172" s="227" t="s">
        <v>85</v>
      </c>
      <c r="J172" s="224" t="s">
        <v>85</v>
      </c>
      <c r="K172" s="224" t="s">
        <v>85</v>
      </c>
      <c r="L172" s="224" t="s">
        <v>85</v>
      </c>
      <c r="M172" s="228" t="s">
        <v>85</v>
      </c>
      <c r="N172" s="225"/>
      <c r="O172" s="186"/>
      <c r="P172" s="186"/>
      <c r="Q172" s="186"/>
      <c r="R172" s="230"/>
      <c r="S172" s="235" t="s">
        <v>85</v>
      </c>
      <c r="T172" s="230" t="s">
        <v>85</v>
      </c>
      <c r="U172" s="228"/>
      <c r="V172" s="224" t="s">
        <v>85</v>
      </c>
      <c r="W172" s="369"/>
      <c r="X172" s="370" t="s">
        <v>85</v>
      </c>
      <c r="Y172" s="370" t="s">
        <v>85</v>
      </c>
      <c r="Z172" s="370" t="s">
        <v>85</v>
      </c>
      <c r="AA172" s="371" t="s">
        <v>85</v>
      </c>
      <c r="AB172" s="231" t="str">
        <f t="shared" si="37"/>
        <v>-</v>
      </c>
      <c r="AC172" s="232" t="str">
        <f t="shared" si="38"/>
        <v>-</v>
      </c>
      <c r="AD172" s="232" t="str">
        <f t="shared" si="39"/>
        <v>-</v>
      </c>
      <c r="AE172" s="232" t="str">
        <f t="shared" si="40"/>
        <v>-</v>
      </c>
      <c r="AF172" s="233" t="str">
        <f t="shared" si="41"/>
        <v>-</v>
      </c>
      <c r="AG172" s="231" t="str">
        <f t="shared" si="42"/>
        <v>-</v>
      </c>
      <c r="AH172" s="232" t="str">
        <f t="shared" si="43"/>
        <v>-</v>
      </c>
      <c r="AI172" s="232" t="str">
        <f t="shared" si="44"/>
        <v>-</v>
      </c>
      <c r="AJ172" s="232" t="str">
        <f t="shared" si="45"/>
        <v>-</v>
      </c>
      <c r="AK172" s="233" t="str">
        <f t="shared" si="46"/>
        <v>-</v>
      </c>
      <c r="AL172" s="222" t="s">
        <v>85</v>
      </c>
      <c r="AM172" s="224" t="s">
        <v>85</v>
      </c>
      <c r="AN172" s="224" t="s">
        <v>85</v>
      </c>
      <c r="AO172" s="224" t="s">
        <v>85</v>
      </c>
      <c r="AP172" s="235" t="s">
        <v>85</v>
      </c>
      <c r="AQ172" s="234" t="s">
        <v>85</v>
      </c>
      <c r="AR172" s="234" t="s">
        <v>85</v>
      </c>
      <c r="AS172" s="234" t="s">
        <v>85</v>
      </c>
      <c r="AT172" s="227" t="s">
        <v>85</v>
      </c>
      <c r="AU172" s="343" t="s">
        <v>85</v>
      </c>
    </row>
    <row r="173" spans="1:47" ht="40.5" hidden="1">
      <c r="A173" s="222" t="str">
        <f t="shared" si="47"/>
        <v>601-8</v>
      </c>
      <c r="B173" s="223">
        <v>601</v>
      </c>
      <c r="C173" s="224" t="s">
        <v>177</v>
      </c>
      <c r="D173" s="222">
        <v>8</v>
      </c>
      <c r="E173" s="224" t="s">
        <v>85</v>
      </c>
      <c r="F173" s="222" t="s">
        <v>85</v>
      </c>
      <c r="G173" s="369" t="s">
        <v>85</v>
      </c>
      <c r="H173" s="282" t="s">
        <v>85</v>
      </c>
      <c r="I173" s="227" t="s">
        <v>85</v>
      </c>
      <c r="J173" s="224" t="s">
        <v>85</v>
      </c>
      <c r="K173" s="224" t="s">
        <v>85</v>
      </c>
      <c r="L173" s="224" t="s">
        <v>85</v>
      </c>
      <c r="M173" s="228" t="s">
        <v>85</v>
      </c>
      <c r="N173" s="225"/>
      <c r="O173" s="186"/>
      <c r="P173" s="186"/>
      <c r="Q173" s="186"/>
      <c r="R173" s="230"/>
      <c r="S173" s="235" t="s">
        <v>85</v>
      </c>
      <c r="T173" s="230" t="s">
        <v>85</v>
      </c>
      <c r="U173" s="228"/>
      <c r="V173" s="224" t="s">
        <v>85</v>
      </c>
      <c r="W173" s="369"/>
      <c r="X173" s="370" t="s">
        <v>85</v>
      </c>
      <c r="Y173" s="370" t="s">
        <v>85</v>
      </c>
      <c r="Z173" s="370" t="s">
        <v>85</v>
      </c>
      <c r="AA173" s="371" t="s">
        <v>85</v>
      </c>
      <c r="AB173" s="231" t="str">
        <f t="shared" si="37"/>
        <v>-</v>
      </c>
      <c r="AC173" s="232" t="str">
        <f t="shared" si="38"/>
        <v>-</v>
      </c>
      <c r="AD173" s="232" t="str">
        <f t="shared" si="39"/>
        <v>-</v>
      </c>
      <c r="AE173" s="232" t="str">
        <f t="shared" si="40"/>
        <v>-</v>
      </c>
      <c r="AF173" s="233" t="str">
        <f t="shared" si="41"/>
        <v>-</v>
      </c>
      <c r="AG173" s="231" t="str">
        <f t="shared" si="42"/>
        <v>-</v>
      </c>
      <c r="AH173" s="232" t="str">
        <f t="shared" si="43"/>
        <v>-</v>
      </c>
      <c r="AI173" s="232" t="str">
        <f t="shared" si="44"/>
        <v>-</v>
      </c>
      <c r="AJ173" s="232" t="str">
        <f t="shared" si="45"/>
        <v>-</v>
      </c>
      <c r="AK173" s="233" t="str">
        <f t="shared" si="46"/>
        <v>-</v>
      </c>
      <c r="AL173" s="222" t="s">
        <v>85</v>
      </c>
      <c r="AM173" s="224" t="s">
        <v>85</v>
      </c>
      <c r="AN173" s="224" t="s">
        <v>85</v>
      </c>
      <c r="AO173" s="224" t="s">
        <v>85</v>
      </c>
      <c r="AP173" s="235" t="s">
        <v>85</v>
      </c>
      <c r="AQ173" s="234" t="s">
        <v>85</v>
      </c>
      <c r="AR173" s="234" t="s">
        <v>85</v>
      </c>
      <c r="AS173" s="234" t="s">
        <v>85</v>
      </c>
      <c r="AT173" s="227" t="s">
        <v>85</v>
      </c>
      <c r="AU173" s="343" t="s">
        <v>85</v>
      </c>
    </row>
    <row r="174" spans="1:47" ht="40.5" hidden="1">
      <c r="A174" s="222" t="str">
        <f t="shared" si="47"/>
        <v>601-9</v>
      </c>
      <c r="B174" s="223">
        <v>601</v>
      </c>
      <c r="C174" s="224" t="s">
        <v>177</v>
      </c>
      <c r="D174" s="222">
        <v>9</v>
      </c>
      <c r="E174" s="224" t="s">
        <v>85</v>
      </c>
      <c r="F174" s="222" t="s">
        <v>85</v>
      </c>
      <c r="G174" s="369" t="s">
        <v>85</v>
      </c>
      <c r="H174" s="282" t="s">
        <v>85</v>
      </c>
      <c r="I174" s="227" t="s">
        <v>85</v>
      </c>
      <c r="J174" s="224" t="s">
        <v>85</v>
      </c>
      <c r="K174" s="224" t="s">
        <v>85</v>
      </c>
      <c r="L174" s="224" t="s">
        <v>85</v>
      </c>
      <c r="M174" s="228" t="s">
        <v>85</v>
      </c>
      <c r="N174" s="225"/>
      <c r="O174" s="186"/>
      <c r="P174" s="186"/>
      <c r="Q174" s="186"/>
      <c r="R174" s="230"/>
      <c r="S174" s="235" t="s">
        <v>85</v>
      </c>
      <c r="T174" s="230" t="s">
        <v>85</v>
      </c>
      <c r="U174" s="228"/>
      <c r="V174" s="224" t="s">
        <v>85</v>
      </c>
      <c r="W174" s="369"/>
      <c r="X174" s="370" t="s">
        <v>85</v>
      </c>
      <c r="Y174" s="370" t="s">
        <v>85</v>
      </c>
      <c r="Z174" s="370" t="s">
        <v>85</v>
      </c>
      <c r="AA174" s="371" t="s">
        <v>85</v>
      </c>
      <c r="AB174" s="231" t="str">
        <f t="shared" si="37"/>
        <v>-</v>
      </c>
      <c r="AC174" s="232" t="str">
        <f t="shared" si="38"/>
        <v>-</v>
      </c>
      <c r="AD174" s="232" t="str">
        <f t="shared" si="39"/>
        <v>-</v>
      </c>
      <c r="AE174" s="232" t="str">
        <f t="shared" si="40"/>
        <v>-</v>
      </c>
      <c r="AF174" s="233" t="str">
        <f t="shared" si="41"/>
        <v>-</v>
      </c>
      <c r="AG174" s="231" t="str">
        <f t="shared" si="42"/>
        <v>-</v>
      </c>
      <c r="AH174" s="232" t="str">
        <f t="shared" si="43"/>
        <v>-</v>
      </c>
      <c r="AI174" s="232" t="str">
        <f t="shared" si="44"/>
        <v>-</v>
      </c>
      <c r="AJ174" s="232" t="str">
        <f t="shared" si="45"/>
        <v>-</v>
      </c>
      <c r="AK174" s="233" t="str">
        <f t="shared" si="46"/>
        <v>-</v>
      </c>
      <c r="AL174" s="222" t="s">
        <v>85</v>
      </c>
      <c r="AM174" s="224" t="s">
        <v>85</v>
      </c>
      <c r="AN174" s="224" t="s">
        <v>85</v>
      </c>
      <c r="AO174" s="224" t="s">
        <v>85</v>
      </c>
      <c r="AP174" s="235" t="s">
        <v>85</v>
      </c>
      <c r="AQ174" s="234" t="s">
        <v>85</v>
      </c>
      <c r="AR174" s="234" t="s">
        <v>85</v>
      </c>
      <c r="AS174" s="234" t="s">
        <v>85</v>
      </c>
      <c r="AT174" s="227" t="s">
        <v>85</v>
      </c>
      <c r="AU174" s="343" t="s">
        <v>85</v>
      </c>
    </row>
    <row r="175" spans="1:47" s="156" customFormat="1" ht="241.5" customHeight="1">
      <c r="A175" s="222" t="s">
        <v>1733</v>
      </c>
      <c r="B175" s="223">
        <v>602</v>
      </c>
      <c r="C175" s="224" t="s">
        <v>178</v>
      </c>
      <c r="D175" s="222">
        <v>1</v>
      </c>
      <c r="E175" s="224" t="s">
        <v>1056</v>
      </c>
      <c r="F175" s="222" t="s">
        <v>444</v>
      </c>
      <c r="G175" s="225" t="s">
        <v>412</v>
      </c>
      <c r="H175" s="282" t="s">
        <v>453</v>
      </c>
      <c r="I175" s="227" t="s">
        <v>454</v>
      </c>
      <c r="J175" s="224" t="s">
        <v>1056</v>
      </c>
      <c r="K175" s="224" t="s">
        <v>1057</v>
      </c>
      <c r="L175" s="224" t="s">
        <v>399</v>
      </c>
      <c r="M175" s="228" t="s">
        <v>403</v>
      </c>
      <c r="N175" s="171">
        <v>10000</v>
      </c>
      <c r="O175" s="186"/>
      <c r="P175" s="186"/>
      <c r="Q175" s="186"/>
      <c r="R175" s="230"/>
      <c r="S175" s="235" t="s">
        <v>327</v>
      </c>
      <c r="T175" s="230">
        <v>10000</v>
      </c>
      <c r="U175" s="228"/>
      <c r="V175" s="224" t="s">
        <v>1732</v>
      </c>
      <c r="W175" s="225">
        <v>135</v>
      </c>
      <c r="X175" s="186" t="s">
        <v>85</v>
      </c>
      <c r="Y175" s="186" t="s">
        <v>85</v>
      </c>
      <c r="Z175" s="186" t="s">
        <v>85</v>
      </c>
      <c r="AA175" s="230" t="s">
        <v>85</v>
      </c>
      <c r="AB175" s="231">
        <v>1.35E-2</v>
      </c>
      <c r="AC175" s="232" t="s">
        <v>85</v>
      </c>
      <c r="AD175" s="232" t="s">
        <v>85</v>
      </c>
      <c r="AE175" s="232" t="s">
        <v>85</v>
      </c>
      <c r="AF175" s="233" t="s">
        <v>85</v>
      </c>
      <c r="AG175" s="231" t="s">
        <v>85</v>
      </c>
      <c r="AH175" s="232" t="s">
        <v>85</v>
      </c>
      <c r="AI175" s="232" t="s">
        <v>85</v>
      </c>
      <c r="AJ175" s="232" t="s">
        <v>85</v>
      </c>
      <c r="AK175" s="233" t="s">
        <v>85</v>
      </c>
      <c r="AL175" s="222" t="s">
        <v>85</v>
      </c>
      <c r="AM175" s="224"/>
      <c r="AN175" s="224" t="s">
        <v>1734</v>
      </c>
      <c r="AO175" s="224" t="s">
        <v>1735</v>
      </c>
      <c r="AP175" s="235" t="s">
        <v>58</v>
      </c>
      <c r="AQ175" s="234" t="s">
        <v>85</v>
      </c>
      <c r="AR175" s="234" t="s">
        <v>85</v>
      </c>
      <c r="AS175" s="234" t="s">
        <v>85</v>
      </c>
      <c r="AT175" s="227" t="s">
        <v>85</v>
      </c>
      <c r="AU175" s="343">
        <v>1</v>
      </c>
    </row>
    <row r="176" spans="1:47" ht="27" hidden="1">
      <c r="A176" s="222" t="str">
        <f t="shared" si="47"/>
        <v>602-2</v>
      </c>
      <c r="B176" s="223">
        <v>602</v>
      </c>
      <c r="C176" s="224" t="s">
        <v>178</v>
      </c>
      <c r="D176" s="222">
        <v>2</v>
      </c>
      <c r="E176" s="224" t="s">
        <v>85</v>
      </c>
      <c r="F176" s="222" t="s">
        <v>85</v>
      </c>
      <c r="G176" s="369" t="s">
        <v>85</v>
      </c>
      <c r="H176" s="282" t="s">
        <v>85</v>
      </c>
      <c r="I176" s="227" t="s">
        <v>85</v>
      </c>
      <c r="J176" s="224" t="s">
        <v>85</v>
      </c>
      <c r="K176" s="224" t="s">
        <v>85</v>
      </c>
      <c r="L176" s="224" t="s">
        <v>85</v>
      </c>
      <c r="M176" s="228" t="s">
        <v>85</v>
      </c>
      <c r="N176" s="225"/>
      <c r="O176" s="186"/>
      <c r="P176" s="186"/>
      <c r="Q176" s="186"/>
      <c r="R176" s="230"/>
      <c r="S176" s="235" t="s">
        <v>85</v>
      </c>
      <c r="T176" s="230" t="s">
        <v>85</v>
      </c>
      <c r="U176" s="228"/>
      <c r="V176" s="224" t="s">
        <v>85</v>
      </c>
      <c r="W176" s="369"/>
      <c r="X176" s="370" t="s">
        <v>85</v>
      </c>
      <c r="Y176" s="370" t="s">
        <v>85</v>
      </c>
      <c r="Z176" s="370" t="s">
        <v>85</v>
      </c>
      <c r="AA176" s="371" t="s">
        <v>85</v>
      </c>
      <c r="AB176" s="231" t="str">
        <f t="shared" si="37"/>
        <v>-</v>
      </c>
      <c r="AC176" s="232" t="str">
        <f t="shared" si="38"/>
        <v>-</v>
      </c>
      <c r="AD176" s="232" t="str">
        <f t="shared" si="39"/>
        <v>-</v>
      </c>
      <c r="AE176" s="232" t="str">
        <f t="shared" si="40"/>
        <v>-</v>
      </c>
      <c r="AF176" s="233" t="str">
        <f t="shared" si="41"/>
        <v>-</v>
      </c>
      <c r="AG176" s="231" t="str">
        <f t="shared" si="42"/>
        <v>-</v>
      </c>
      <c r="AH176" s="232" t="str">
        <f t="shared" si="43"/>
        <v>-</v>
      </c>
      <c r="AI176" s="232" t="str">
        <f t="shared" si="44"/>
        <v>-</v>
      </c>
      <c r="AJ176" s="232" t="str">
        <f t="shared" si="45"/>
        <v>-</v>
      </c>
      <c r="AK176" s="233" t="str">
        <f t="shared" si="46"/>
        <v>-</v>
      </c>
      <c r="AL176" s="222" t="s">
        <v>85</v>
      </c>
      <c r="AM176" s="224" t="s">
        <v>85</v>
      </c>
      <c r="AN176" s="224" t="s">
        <v>85</v>
      </c>
      <c r="AO176" s="224" t="s">
        <v>85</v>
      </c>
      <c r="AP176" s="235" t="s">
        <v>85</v>
      </c>
      <c r="AQ176" s="234" t="s">
        <v>85</v>
      </c>
      <c r="AR176" s="234" t="s">
        <v>85</v>
      </c>
      <c r="AS176" s="234" t="s">
        <v>85</v>
      </c>
      <c r="AT176" s="227" t="s">
        <v>85</v>
      </c>
      <c r="AU176" s="343" t="s">
        <v>85</v>
      </c>
    </row>
    <row r="177" spans="1:47" ht="27" hidden="1">
      <c r="A177" s="222" t="str">
        <f t="shared" si="47"/>
        <v>602-3</v>
      </c>
      <c r="B177" s="223">
        <v>602</v>
      </c>
      <c r="C177" s="224" t="s">
        <v>178</v>
      </c>
      <c r="D177" s="222">
        <v>3</v>
      </c>
      <c r="E177" s="224" t="s">
        <v>85</v>
      </c>
      <c r="F177" s="222" t="s">
        <v>85</v>
      </c>
      <c r="G177" s="369" t="s">
        <v>85</v>
      </c>
      <c r="H177" s="282" t="s">
        <v>85</v>
      </c>
      <c r="I177" s="227" t="s">
        <v>85</v>
      </c>
      <c r="J177" s="224" t="s">
        <v>85</v>
      </c>
      <c r="K177" s="224" t="s">
        <v>85</v>
      </c>
      <c r="L177" s="224" t="s">
        <v>85</v>
      </c>
      <c r="M177" s="228" t="s">
        <v>85</v>
      </c>
      <c r="N177" s="225"/>
      <c r="O177" s="186"/>
      <c r="P177" s="186"/>
      <c r="Q177" s="186"/>
      <c r="R177" s="230"/>
      <c r="S177" s="235" t="s">
        <v>85</v>
      </c>
      <c r="T177" s="230" t="s">
        <v>85</v>
      </c>
      <c r="U177" s="228"/>
      <c r="V177" s="224" t="s">
        <v>85</v>
      </c>
      <c r="W177" s="369"/>
      <c r="X177" s="370" t="s">
        <v>85</v>
      </c>
      <c r="Y177" s="370" t="s">
        <v>85</v>
      </c>
      <c r="Z177" s="370" t="s">
        <v>85</v>
      </c>
      <c r="AA177" s="371" t="s">
        <v>85</v>
      </c>
      <c r="AB177" s="231" t="str">
        <f t="shared" si="37"/>
        <v>-</v>
      </c>
      <c r="AC177" s="232" t="str">
        <f t="shared" si="38"/>
        <v>-</v>
      </c>
      <c r="AD177" s="232" t="str">
        <f t="shared" si="39"/>
        <v>-</v>
      </c>
      <c r="AE177" s="232" t="str">
        <f t="shared" si="40"/>
        <v>-</v>
      </c>
      <c r="AF177" s="233" t="str">
        <f t="shared" si="41"/>
        <v>-</v>
      </c>
      <c r="AG177" s="231" t="str">
        <f t="shared" si="42"/>
        <v>-</v>
      </c>
      <c r="AH177" s="232" t="str">
        <f t="shared" si="43"/>
        <v>-</v>
      </c>
      <c r="AI177" s="232" t="str">
        <f t="shared" si="44"/>
        <v>-</v>
      </c>
      <c r="AJ177" s="232" t="str">
        <f t="shared" si="45"/>
        <v>-</v>
      </c>
      <c r="AK177" s="233" t="str">
        <f t="shared" si="46"/>
        <v>-</v>
      </c>
      <c r="AL177" s="222" t="s">
        <v>85</v>
      </c>
      <c r="AM177" s="224" t="s">
        <v>85</v>
      </c>
      <c r="AN177" s="224" t="s">
        <v>85</v>
      </c>
      <c r="AO177" s="224" t="s">
        <v>85</v>
      </c>
      <c r="AP177" s="235" t="s">
        <v>85</v>
      </c>
      <c r="AQ177" s="234" t="s">
        <v>85</v>
      </c>
      <c r="AR177" s="234" t="s">
        <v>85</v>
      </c>
      <c r="AS177" s="234" t="s">
        <v>85</v>
      </c>
      <c r="AT177" s="227" t="s">
        <v>85</v>
      </c>
      <c r="AU177" s="343" t="s">
        <v>85</v>
      </c>
    </row>
    <row r="178" spans="1:47" ht="27" hidden="1">
      <c r="A178" s="222" t="str">
        <f t="shared" si="47"/>
        <v>602-4</v>
      </c>
      <c r="B178" s="223">
        <v>602</v>
      </c>
      <c r="C178" s="224" t="s">
        <v>178</v>
      </c>
      <c r="D178" s="222">
        <v>4</v>
      </c>
      <c r="E178" s="224" t="s">
        <v>85</v>
      </c>
      <c r="F178" s="222" t="s">
        <v>85</v>
      </c>
      <c r="G178" s="369" t="s">
        <v>85</v>
      </c>
      <c r="H178" s="282" t="s">
        <v>85</v>
      </c>
      <c r="I178" s="227" t="s">
        <v>85</v>
      </c>
      <c r="J178" s="224" t="s">
        <v>85</v>
      </c>
      <c r="K178" s="224" t="s">
        <v>85</v>
      </c>
      <c r="L178" s="224" t="s">
        <v>85</v>
      </c>
      <c r="M178" s="228" t="s">
        <v>85</v>
      </c>
      <c r="N178" s="225"/>
      <c r="O178" s="186"/>
      <c r="P178" s="186"/>
      <c r="Q178" s="186"/>
      <c r="R178" s="230"/>
      <c r="S178" s="235" t="s">
        <v>85</v>
      </c>
      <c r="T178" s="230" t="s">
        <v>85</v>
      </c>
      <c r="U178" s="228"/>
      <c r="V178" s="224" t="s">
        <v>85</v>
      </c>
      <c r="W178" s="369"/>
      <c r="X178" s="370" t="s">
        <v>85</v>
      </c>
      <c r="Y178" s="370" t="s">
        <v>85</v>
      </c>
      <c r="Z178" s="370" t="s">
        <v>85</v>
      </c>
      <c r="AA178" s="371" t="s">
        <v>85</v>
      </c>
      <c r="AB178" s="231" t="str">
        <f t="shared" si="37"/>
        <v>-</v>
      </c>
      <c r="AC178" s="232" t="str">
        <f t="shared" si="38"/>
        <v>-</v>
      </c>
      <c r="AD178" s="232" t="str">
        <f t="shared" si="39"/>
        <v>-</v>
      </c>
      <c r="AE178" s="232" t="str">
        <f t="shared" si="40"/>
        <v>-</v>
      </c>
      <c r="AF178" s="233" t="str">
        <f t="shared" si="41"/>
        <v>-</v>
      </c>
      <c r="AG178" s="231" t="str">
        <f t="shared" si="42"/>
        <v>-</v>
      </c>
      <c r="AH178" s="232" t="str">
        <f t="shared" si="43"/>
        <v>-</v>
      </c>
      <c r="AI178" s="232" t="str">
        <f t="shared" si="44"/>
        <v>-</v>
      </c>
      <c r="AJ178" s="232" t="str">
        <f t="shared" si="45"/>
        <v>-</v>
      </c>
      <c r="AK178" s="233" t="str">
        <f t="shared" si="46"/>
        <v>-</v>
      </c>
      <c r="AL178" s="222" t="s">
        <v>85</v>
      </c>
      <c r="AM178" s="224" t="s">
        <v>85</v>
      </c>
      <c r="AN178" s="224" t="s">
        <v>85</v>
      </c>
      <c r="AO178" s="224" t="s">
        <v>85</v>
      </c>
      <c r="AP178" s="235" t="s">
        <v>85</v>
      </c>
      <c r="AQ178" s="234" t="s">
        <v>85</v>
      </c>
      <c r="AR178" s="234" t="s">
        <v>85</v>
      </c>
      <c r="AS178" s="234" t="s">
        <v>85</v>
      </c>
      <c r="AT178" s="227" t="s">
        <v>85</v>
      </c>
      <c r="AU178" s="343" t="s">
        <v>85</v>
      </c>
    </row>
    <row r="179" spans="1:47" ht="27" hidden="1">
      <c r="A179" s="222" t="str">
        <f t="shared" si="47"/>
        <v>602-5</v>
      </c>
      <c r="B179" s="223">
        <v>602</v>
      </c>
      <c r="C179" s="224" t="s">
        <v>178</v>
      </c>
      <c r="D179" s="222">
        <v>5</v>
      </c>
      <c r="E179" s="224" t="s">
        <v>85</v>
      </c>
      <c r="F179" s="222" t="s">
        <v>85</v>
      </c>
      <c r="G179" s="369" t="s">
        <v>85</v>
      </c>
      <c r="H179" s="282" t="s">
        <v>85</v>
      </c>
      <c r="I179" s="227" t="s">
        <v>85</v>
      </c>
      <c r="J179" s="224" t="s">
        <v>85</v>
      </c>
      <c r="K179" s="224" t="s">
        <v>85</v>
      </c>
      <c r="L179" s="224" t="s">
        <v>85</v>
      </c>
      <c r="M179" s="228" t="s">
        <v>85</v>
      </c>
      <c r="N179" s="225"/>
      <c r="O179" s="186"/>
      <c r="P179" s="186"/>
      <c r="Q179" s="186"/>
      <c r="R179" s="230"/>
      <c r="S179" s="235" t="s">
        <v>85</v>
      </c>
      <c r="T179" s="230" t="s">
        <v>85</v>
      </c>
      <c r="U179" s="228"/>
      <c r="V179" s="224" t="s">
        <v>85</v>
      </c>
      <c r="W179" s="369"/>
      <c r="X179" s="370" t="s">
        <v>85</v>
      </c>
      <c r="Y179" s="370" t="s">
        <v>85</v>
      </c>
      <c r="Z179" s="370" t="s">
        <v>85</v>
      </c>
      <c r="AA179" s="371" t="s">
        <v>85</v>
      </c>
      <c r="AB179" s="231" t="str">
        <f t="shared" si="37"/>
        <v>-</v>
      </c>
      <c r="AC179" s="232" t="str">
        <f t="shared" si="38"/>
        <v>-</v>
      </c>
      <c r="AD179" s="232" t="str">
        <f t="shared" si="39"/>
        <v>-</v>
      </c>
      <c r="AE179" s="232" t="str">
        <f t="shared" si="40"/>
        <v>-</v>
      </c>
      <c r="AF179" s="233" t="str">
        <f t="shared" si="41"/>
        <v>-</v>
      </c>
      <c r="AG179" s="231" t="str">
        <f t="shared" si="42"/>
        <v>-</v>
      </c>
      <c r="AH179" s="232" t="str">
        <f t="shared" si="43"/>
        <v>-</v>
      </c>
      <c r="AI179" s="232" t="str">
        <f t="shared" si="44"/>
        <v>-</v>
      </c>
      <c r="AJ179" s="232" t="str">
        <f t="shared" si="45"/>
        <v>-</v>
      </c>
      <c r="AK179" s="233" t="str">
        <f t="shared" si="46"/>
        <v>-</v>
      </c>
      <c r="AL179" s="222" t="s">
        <v>85</v>
      </c>
      <c r="AM179" s="224" t="s">
        <v>85</v>
      </c>
      <c r="AN179" s="224" t="s">
        <v>85</v>
      </c>
      <c r="AO179" s="224" t="s">
        <v>85</v>
      </c>
      <c r="AP179" s="235" t="s">
        <v>85</v>
      </c>
      <c r="AQ179" s="234" t="s">
        <v>85</v>
      </c>
      <c r="AR179" s="234" t="s">
        <v>85</v>
      </c>
      <c r="AS179" s="234" t="s">
        <v>85</v>
      </c>
      <c r="AT179" s="227" t="s">
        <v>85</v>
      </c>
      <c r="AU179" s="343" t="s">
        <v>85</v>
      </c>
    </row>
    <row r="180" spans="1:47" ht="27" hidden="1">
      <c r="A180" s="222" t="str">
        <f t="shared" si="47"/>
        <v>602-6</v>
      </c>
      <c r="B180" s="223">
        <v>602</v>
      </c>
      <c r="C180" s="224" t="s">
        <v>178</v>
      </c>
      <c r="D180" s="222">
        <v>6</v>
      </c>
      <c r="E180" s="224" t="s">
        <v>85</v>
      </c>
      <c r="F180" s="222" t="s">
        <v>85</v>
      </c>
      <c r="G180" s="369" t="s">
        <v>85</v>
      </c>
      <c r="H180" s="282" t="s">
        <v>85</v>
      </c>
      <c r="I180" s="227" t="s">
        <v>85</v>
      </c>
      <c r="J180" s="224" t="s">
        <v>85</v>
      </c>
      <c r="K180" s="224" t="s">
        <v>85</v>
      </c>
      <c r="L180" s="224" t="s">
        <v>85</v>
      </c>
      <c r="M180" s="228" t="s">
        <v>85</v>
      </c>
      <c r="N180" s="225"/>
      <c r="O180" s="186"/>
      <c r="P180" s="186"/>
      <c r="Q180" s="186"/>
      <c r="R180" s="230"/>
      <c r="S180" s="235" t="s">
        <v>85</v>
      </c>
      <c r="T180" s="230" t="s">
        <v>85</v>
      </c>
      <c r="U180" s="228"/>
      <c r="V180" s="224" t="s">
        <v>85</v>
      </c>
      <c r="W180" s="369"/>
      <c r="X180" s="370" t="s">
        <v>85</v>
      </c>
      <c r="Y180" s="370" t="s">
        <v>85</v>
      </c>
      <c r="Z180" s="370" t="s">
        <v>85</v>
      </c>
      <c r="AA180" s="371" t="s">
        <v>85</v>
      </c>
      <c r="AB180" s="231" t="str">
        <f t="shared" si="37"/>
        <v>-</v>
      </c>
      <c r="AC180" s="232" t="str">
        <f t="shared" si="38"/>
        <v>-</v>
      </c>
      <c r="AD180" s="232" t="str">
        <f t="shared" si="39"/>
        <v>-</v>
      </c>
      <c r="AE180" s="232" t="str">
        <f t="shared" si="40"/>
        <v>-</v>
      </c>
      <c r="AF180" s="233" t="str">
        <f t="shared" si="41"/>
        <v>-</v>
      </c>
      <c r="AG180" s="231" t="str">
        <f t="shared" si="42"/>
        <v>-</v>
      </c>
      <c r="AH180" s="232" t="str">
        <f t="shared" si="43"/>
        <v>-</v>
      </c>
      <c r="AI180" s="232" t="str">
        <f t="shared" si="44"/>
        <v>-</v>
      </c>
      <c r="AJ180" s="232" t="str">
        <f t="shared" si="45"/>
        <v>-</v>
      </c>
      <c r="AK180" s="233" t="str">
        <f t="shared" si="46"/>
        <v>-</v>
      </c>
      <c r="AL180" s="222" t="s">
        <v>85</v>
      </c>
      <c r="AM180" s="224" t="s">
        <v>85</v>
      </c>
      <c r="AN180" s="224" t="s">
        <v>85</v>
      </c>
      <c r="AO180" s="224" t="s">
        <v>85</v>
      </c>
      <c r="AP180" s="235" t="s">
        <v>85</v>
      </c>
      <c r="AQ180" s="234" t="s">
        <v>85</v>
      </c>
      <c r="AR180" s="234" t="s">
        <v>85</v>
      </c>
      <c r="AS180" s="234" t="s">
        <v>85</v>
      </c>
      <c r="AT180" s="227" t="s">
        <v>85</v>
      </c>
      <c r="AU180" s="343" t="s">
        <v>85</v>
      </c>
    </row>
    <row r="181" spans="1:47" ht="27" hidden="1">
      <c r="A181" s="222" t="str">
        <f t="shared" si="47"/>
        <v>602-7</v>
      </c>
      <c r="B181" s="223">
        <v>602</v>
      </c>
      <c r="C181" s="224" t="s">
        <v>178</v>
      </c>
      <c r="D181" s="222">
        <v>7</v>
      </c>
      <c r="E181" s="224" t="s">
        <v>85</v>
      </c>
      <c r="F181" s="222" t="s">
        <v>85</v>
      </c>
      <c r="G181" s="369" t="s">
        <v>85</v>
      </c>
      <c r="H181" s="282" t="s">
        <v>85</v>
      </c>
      <c r="I181" s="227" t="s">
        <v>85</v>
      </c>
      <c r="J181" s="224" t="s">
        <v>85</v>
      </c>
      <c r="K181" s="224" t="s">
        <v>85</v>
      </c>
      <c r="L181" s="224" t="s">
        <v>85</v>
      </c>
      <c r="M181" s="228" t="s">
        <v>85</v>
      </c>
      <c r="N181" s="225"/>
      <c r="O181" s="186"/>
      <c r="P181" s="186"/>
      <c r="Q181" s="186"/>
      <c r="R181" s="230"/>
      <c r="S181" s="235" t="s">
        <v>85</v>
      </c>
      <c r="T181" s="230" t="s">
        <v>85</v>
      </c>
      <c r="U181" s="228"/>
      <c r="V181" s="224" t="s">
        <v>85</v>
      </c>
      <c r="W181" s="369"/>
      <c r="X181" s="370" t="s">
        <v>85</v>
      </c>
      <c r="Y181" s="370" t="s">
        <v>85</v>
      </c>
      <c r="Z181" s="370" t="s">
        <v>85</v>
      </c>
      <c r="AA181" s="371" t="s">
        <v>85</v>
      </c>
      <c r="AB181" s="231" t="str">
        <f t="shared" si="37"/>
        <v>-</v>
      </c>
      <c r="AC181" s="232" t="str">
        <f t="shared" si="38"/>
        <v>-</v>
      </c>
      <c r="AD181" s="232" t="str">
        <f t="shared" si="39"/>
        <v>-</v>
      </c>
      <c r="AE181" s="232" t="str">
        <f t="shared" si="40"/>
        <v>-</v>
      </c>
      <c r="AF181" s="233" t="str">
        <f t="shared" si="41"/>
        <v>-</v>
      </c>
      <c r="AG181" s="231" t="str">
        <f t="shared" si="42"/>
        <v>-</v>
      </c>
      <c r="AH181" s="232" t="str">
        <f t="shared" si="43"/>
        <v>-</v>
      </c>
      <c r="AI181" s="232" t="str">
        <f t="shared" si="44"/>
        <v>-</v>
      </c>
      <c r="AJ181" s="232" t="str">
        <f t="shared" si="45"/>
        <v>-</v>
      </c>
      <c r="AK181" s="233" t="str">
        <f t="shared" si="46"/>
        <v>-</v>
      </c>
      <c r="AL181" s="222" t="s">
        <v>85</v>
      </c>
      <c r="AM181" s="224" t="s">
        <v>85</v>
      </c>
      <c r="AN181" s="224" t="s">
        <v>85</v>
      </c>
      <c r="AO181" s="224" t="s">
        <v>85</v>
      </c>
      <c r="AP181" s="235" t="s">
        <v>85</v>
      </c>
      <c r="AQ181" s="234" t="s">
        <v>85</v>
      </c>
      <c r="AR181" s="234" t="s">
        <v>85</v>
      </c>
      <c r="AS181" s="234" t="s">
        <v>85</v>
      </c>
      <c r="AT181" s="227" t="s">
        <v>85</v>
      </c>
      <c r="AU181" s="343" t="s">
        <v>85</v>
      </c>
    </row>
    <row r="182" spans="1:47" ht="27" hidden="1">
      <c r="A182" s="222" t="str">
        <f t="shared" si="47"/>
        <v>602-8</v>
      </c>
      <c r="B182" s="223">
        <v>602</v>
      </c>
      <c r="C182" s="224" t="s">
        <v>178</v>
      </c>
      <c r="D182" s="222">
        <v>8</v>
      </c>
      <c r="E182" s="224" t="s">
        <v>85</v>
      </c>
      <c r="F182" s="222" t="s">
        <v>85</v>
      </c>
      <c r="G182" s="369" t="s">
        <v>85</v>
      </c>
      <c r="H182" s="282" t="s">
        <v>85</v>
      </c>
      <c r="I182" s="227" t="s">
        <v>85</v>
      </c>
      <c r="J182" s="224" t="s">
        <v>85</v>
      </c>
      <c r="K182" s="224" t="s">
        <v>85</v>
      </c>
      <c r="L182" s="224" t="s">
        <v>85</v>
      </c>
      <c r="M182" s="228" t="s">
        <v>85</v>
      </c>
      <c r="N182" s="225"/>
      <c r="O182" s="186"/>
      <c r="P182" s="186"/>
      <c r="Q182" s="186"/>
      <c r="R182" s="230"/>
      <c r="S182" s="235" t="s">
        <v>85</v>
      </c>
      <c r="T182" s="230" t="s">
        <v>85</v>
      </c>
      <c r="U182" s="228"/>
      <c r="V182" s="224" t="s">
        <v>85</v>
      </c>
      <c r="W182" s="369"/>
      <c r="X182" s="370" t="s">
        <v>85</v>
      </c>
      <c r="Y182" s="370" t="s">
        <v>85</v>
      </c>
      <c r="Z182" s="370" t="s">
        <v>85</v>
      </c>
      <c r="AA182" s="371" t="s">
        <v>85</v>
      </c>
      <c r="AB182" s="231" t="str">
        <f t="shared" si="37"/>
        <v>-</v>
      </c>
      <c r="AC182" s="232" t="str">
        <f t="shared" si="38"/>
        <v>-</v>
      </c>
      <c r="AD182" s="232" t="str">
        <f t="shared" si="39"/>
        <v>-</v>
      </c>
      <c r="AE182" s="232" t="str">
        <f t="shared" si="40"/>
        <v>-</v>
      </c>
      <c r="AF182" s="233" t="str">
        <f t="shared" si="41"/>
        <v>-</v>
      </c>
      <c r="AG182" s="231" t="str">
        <f t="shared" si="42"/>
        <v>-</v>
      </c>
      <c r="AH182" s="232" t="str">
        <f t="shared" si="43"/>
        <v>-</v>
      </c>
      <c r="AI182" s="232" t="str">
        <f t="shared" si="44"/>
        <v>-</v>
      </c>
      <c r="AJ182" s="232" t="str">
        <f t="shared" si="45"/>
        <v>-</v>
      </c>
      <c r="AK182" s="233" t="str">
        <f t="shared" si="46"/>
        <v>-</v>
      </c>
      <c r="AL182" s="222" t="s">
        <v>85</v>
      </c>
      <c r="AM182" s="224" t="s">
        <v>85</v>
      </c>
      <c r="AN182" s="224" t="s">
        <v>85</v>
      </c>
      <c r="AO182" s="224" t="s">
        <v>85</v>
      </c>
      <c r="AP182" s="235" t="s">
        <v>85</v>
      </c>
      <c r="AQ182" s="234" t="s">
        <v>85</v>
      </c>
      <c r="AR182" s="234" t="s">
        <v>85</v>
      </c>
      <c r="AS182" s="234" t="s">
        <v>85</v>
      </c>
      <c r="AT182" s="227" t="s">
        <v>85</v>
      </c>
      <c r="AU182" s="343" t="s">
        <v>85</v>
      </c>
    </row>
    <row r="183" spans="1:47" ht="27" hidden="1">
      <c r="A183" s="222" t="str">
        <f t="shared" si="47"/>
        <v>602-9</v>
      </c>
      <c r="B183" s="223">
        <v>602</v>
      </c>
      <c r="C183" s="224" t="s">
        <v>178</v>
      </c>
      <c r="D183" s="222">
        <v>9</v>
      </c>
      <c r="E183" s="224" t="s">
        <v>85</v>
      </c>
      <c r="F183" s="222" t="s">
        <v>85</v>
      </c>
      <c r="G183" s="369" t="s">
        <v>85</v>
      </c>
      <c r="H183" s="282" t="s">
        <v>85</v>
      </c>
      <c r="I183" s="227" t="s">
        <v>85</v>
      </c>
      <c r="J183" s="224" t="s">
        <v>85</v>
      </c>
      <c r="K183" s="224" t="s">
        <v>85</v>
      </c>
      <c r="L183" s="224" t="s">
        <v>85</v>
      </c>
      <c r="M183" s="228" t="s">
        <v>85</v>
      </c>
      <c r="N183" s="225"/>
      <c r="O183" s="186"/>
      <c r="P183" s="186"/>
      <c r="Q183" s="186"/>
      <c r="R183" s="230"/>
      <c r="S183" s="235" t="s">
        <v>85</v>
      </c>
      <c r="T183" s="230" t="s">
        <v>85</v>
      </c>
      <c r="U183" s="228"/>
      <c r="V183" s="224" t="s">
        <v>85</v>
      </c>
      <c r="W183" s="369"/>
      <c r="X183" s="370" t="s">
        <v>85</v>
      </c>
      <c r="Y183" s="370" t="s">
        <v>85</v>
      </c>
      <c r="Z183" s="370" t="s">
        <v>85</v>
      </c>
      <c r="AA183" s="371" t="s">
        <v>85</v>
      </c>
      <c r="AB183" s="231" t="str">
        <f t="shared" si="37"/>
        <v>-</v>
      </c>
      <c r="AC183" s="232" t="str">
        <f t="shared" si="38"/>
        <v>-</v>
      </c>
      <c r="AD183" s="232" t="str">
        <f t="shared" si="39"/>
        <v>-</v>
      </c>
      <c r="AE183" s="232" t="str">
        <f t="shared" si="40"/>
        <v>-</v>
      </c>
      <c r="AF183" s="233" t="str">
        <f t="shared" si="41"/>
        <v>-</v>
      </c>
      <c r="AG183" s="231" t="str">
        <f t="shared" si="42"/>
        <v>-</v>
      </c>
      <c r="AH183" s="232" t="str">
        <f t="shared" si="43"/>
        <v>-</v>
      </c>
      <c r="AI183" s="232" t="str">
        <f t="shared" si="44"/>
        <v>-</v>
      </c>
      <c r="AJ183" s="232" t="str">
        <f t="shared" si="45"/>
        <v>-</v>
      </c>
      <c r="AK183" s="233" t="str">
        <f t="shared" si="46"/>
        <v>-</v>
      </c>
      <c r="AL183" s="222" t="s">
        <v>85</v>
      </c>
      <c r="AM183" s="224" t="s">
        <v>85</v>
      </c>
      <c r="AN183" s="224" t="s">
        <v>85</v>
      </c>
      <c r="AO183" s="224" t="s">
        <v>85</v>
      </c>
      <c r="AP183" s="235" t="s">
        <v>85</v>
      </c>
      <c r="AQ183" s="234" t="s">
        <v>85</v>
      </c>
      <c r="AR183" s="234" t="s">
        <v>85</v>
      </c>
      <c r="AS183" s="234" t="s">
        <v>85</v>
      </c>
      <c r="AT183" s="227" t="s">
        <v>85</v>
      </c>
      <c r="AU183" s="343" t="s">
        <v>85</v>
      </c>
    </row>
    <row r="184" spans="1:47" s="156" customFormat="1" ht="186" customHeight="1">
      <c r="A184" s="222" t="s">
        <v>1736</v>
      </c>
      <c r="B184" s="223">
        <v>603</v>
      </c>
      <c r="C184" s="224" t="s">
        <v>179</v>
      </c>
      <c r="D184" s="222">
        <v>1</v>
      </c>
      <c r="E184" s="224" t="s">
        <v>1737</v>
      </c>
      <c r="F184" s="222" t="s">
        <v>1059</v>
      </c>
      <c r="G184" s="225" t="s">
        <v>412</v>
      </c>
      <c r="H184" s="282" t="s">
        <v>453</v>
      </c>
      <c r="I184" s="227" t="s">
        <v>454</v>
      </c>
      <c r="J184" s="224" t="s">
        <v>1058</v>
      </c>
      <c r="K184" s="224" t="s">
        <v>1060</v>
      </c>
      <c r="L184" s="224" t="s">
        <v>399</v>
      </c>
      <c r="M184" s="228" t="s">
        <v>403</v>
      </c>
      <c r="N184" s="225">
        <v>120</v>
      </c>
      <c r="O184" s="186"/>
      <c r="P184" s="186"/>
      <c r="Q184" s="186"/>
      <c r="R184" s="230"/>
      <c r="S184" s="235" t="s">
        <v>327</v>
      </c>
      <c r="T184" s="230">
        <v>120</v>
      </c>
      <c r="U184" s="228"/>
      <c r="V184" s="224" t="s">
        <v>1732</v>
      </c>
      <c r="W184" s="225">
        <v>59</v>
      </c>
      <c r="X184" s="186" t="s">
        <v>85</v>
      </c>
      <c r="Y184" s="186" t="s">
        <v>85</v>
      </c>
      <c r="Z184" s="186" t="s">
        <v>85</v>
      </c>
      <c r="AA184" s="230" t="s">
        <v>85</v>
      </c>
      <c r="AB184" s="231">
        <v>0.49166666666666664</v>
      </c>
      <c r="AC184" s="232" t="s">
        <v>85</v>
      </c>
      <c r="AD184" s="232" t="s">
        <v>85</v>
      </c>
      <c r="AE184" s="232" t="s">
        <v>85</v>
      </c>
      <c r="AF184" s="233" t="s">
        <v>85</v>
      </c>
      <c r="AG184" s="231" t="s">
        <v>85</v>
      </c>
      <c r="AH184" s="232" t="s">
        <v>85</v>
      </c>
      <c r="AI184" s="232" t="s">
        <v>85</v>
      </c>
      <c r="AJ184" s="232" t="s">
        <v>85</v>
      </c>
      <c r="AK184" s="233" t="s">
        <v>85</v>
      </c>
      <c r="AL184" s="222" t="s">
        <v>85</v>
      </c>
      <c r="AM184" s="224"/>
      <c r="AN184" s="224" t="s">
        <v>1738</v>
      </c>
      <c r="AO184" s="224" t="s">
        <v>1739</v>
      </c>
      <c r="AP184" s="235" t="s">
        <v>58</v>
      </c>
      <c r="AQ184" s="234" t="s">
        <v>85</v>
      </c>
      <c r="AR184" s="234" t="s">
        <v>85</v>
      </c>
      <c r="AS184" s="234" t="s">
        <v>85</v>
      </c>
      <c r="AT184" s="227" t="s">
        <v>85</v>
      </c>
      <c r="AU184" s="343">
        <v>1</v>
      </c>
    </row>
    <row r="185" spans="1:47" ht="27" hidden="1">
      <c r="A185" s="222" t="str">
        <f t="shared" si="47"/>
        <v>603-2</v>
      </c>
      <c r="B185" s="223">
        <v>603</v>
      </c>
      <c r="C185" s="224" t="s">
        <v>179</v>
      </c>
      <c r="D185" s="222">
        <v>2</v>
      </c>
      <c r="E185" s="224" t="s">
        <v>85</v>
      </c>
      <c r="F185" s="222" t="s">
        <v>85</v>
      </c>
      <c r="G185" s="369" t="s">
        <v>85</v>
      </c>
      <c r="H185" s="282" t="s">
        <v>85</v>
      </c>
      <c r="I185" s="227" t="s">
        <v>85</v>
      </c>
      <c r="J185" s="224" t="s">
        <v>85</v>
      </c>
      <c r="K185" s="224" t="s">
        <v>85</v>
      </c>
      <c r="L185" s="224" t="s">
        <v>85</v>
      </c>
      <c r="M185" s="228" t="s">
        <v>85</v>
      </c>
      <c r="N185" s="225"/>
      <c r="O185" s="186"/>
      <c r="P185" s="186"/>
      <c r="Q185" s="186"/>
      <c r="R185" s="230"/>
      <c r="S185" s="235" t="s">
        <v>85</v>
      </c>
      <c r="T185" s="230" t="s">
        <v>85</v>
      </c>
      <c r="U185" s="228"/>
      <c r="V185" s="224" t="s">
        <v>85</v>
      </c>
      <c r="W185" s="369"/>
      <c r="X185" s="370" t="s">
        <v>85</v>
      </c>
      <c r="Y185" s="370" t="s">
        <v>85</v>
      </c>
      <c r="Z185" s="370" t="s">
        <v>85</v>
      </c>
      <c r="AA185" s="371" t="s">
        <v>85</v>
      </c>
      <c r="AB185" s="231" t="str">
        <f t="shared" si="37"/>
        <v>-</v>
      </c>
      <c r="AC185" s="232" t="str">
        <f t="shared" si="38"/>
        <v>-</v>
      </c>
      <c r="AD185" s="232" t="str">
        <f t="shared" si="39"/>
        <v>-</v>
      </c>
      <c r="AE185" s="232" t="str">
        <f t="shared" si="40"/>
        <v>-</v>
      </c>
      <c r="AF185" s="233" t="str">
        <f t="shared" si="41"/>
        <v>-</v>
      </c>
      <c r="AG185" s="231" t="str">
        <f t="shared" si="42"/>
        <v>-</v>
      </c>
      <c r="AH185" s="232" t="str">
        <f t="shared" si="43"/>
        <v>-</v>
      </c>
      <c r="AI185" s="232" t="str">
        <f t="shared" si="44"/>
        <v>-</v>
      </c>
      <c r="AJ185" s="232" t="str">
        <f t="shared" si="45"/>
        <v>-</v>
      </c>
      <c r="AK185" s="233" t="str">
        <f t="shared" si="46"/>
        <v>-</v>
      </c>
      <c r="AL185" s="222" t="s">
        <v>85</v>
      </c>
      <c r="AM185" s="224" t="s">
        <v>85</v>
      </c>
      <c r="AN185" s="224" t="s">
        <v>85</v>
      </c>
      <c r="AO185" s="224" t="s">
        <v>85</v>
      </c>
      <c r="AP185" s="235" t="s">
        <v>85</v>
      </c>
      <c r="AQ185" s="234" t="s">
        <v>85</v>
      </c>
      <c r="AR185" s="234" t="s">
        <v>85</v>
      </c>
      <c r="AS185" s="234" t="s">
        <v>85</v>
      </c>
      <c r="AT185" s="227" t="s">
        <v>85</v>
      </c>
      <c r="AU185" s="343" t="s">
        <v>85</v>
      </c>
    </row>
    <row r="186" spans="1:47" ht="27" hidden="1">
      <c r="A186" s="222" t="str">
        <f t="shared" si="47"/>
        <v>603-3</v>
      </c>
      <c r="B186" s="223">
        <v>603</v>
      </c>
      <c r="C186" s="224" t="s">
        <v>179</v>
      </c>
      <c r="D186" s="222">
        <v>3</v>
      </c>
      <c r="E186" s="224" t="s">
        <v>85</v>
      </c>
      <c r="F186" s="222" t="s">
        <v>85</v>
      </c>
      <c r="G186" s="369" t="s">
        <v>85</v>
      </c>
      <c r="H186" s="282" t="s">
        <v>85</v>
      </c>
      <c r="I186" s="227" t="s">
        <v>85</v>
      </c>
      <c r="J186" s="224" t="s">
        <v>85</v>
      </c>
      <c r="K186" s="224" t="s">
        <v>85</v>
      </c>
      <c r="L186" s="224" t="s">
        <v>85</v>
      </c>
      <c r="M186" s="228" t="s">
        <v>85</v>
      </c>
      <c r="N186" s="225"/>
      <c r="O186" s="186"/>
      <c r="P186" s="186"/>
      <c r="Q186" s="186"/>
      <c r="R186" s="230"/>
      <c r="S186" s="235" t="s">
        <v>85</v>
      </c>
      <c r="T186" s="230" t="s">
        <v>85</v>
      </c>
      <c r="U186" s="228"/>
      <c r="V186" s="224" t="s">
        <v>85</v>
      </c>
      <c r="W186" s="369"/>
      <c r="X186" s="370" t="s">
        <v>85</v>
      </c>
      <c r="Y186" s="370" t="s">
        <v>85</v>
      </c>
      <c r="Z186" s="370" t="s">
        <v>85</v>
      </c>
      <c r="AA186" s="371" t="s">
        <v>85</v>
      </c>
      <c r="AB186" s="231" t="str">
        <f t="shared" si="37"/>
        <v>-</v>
      </c>
      <c r="AC186" s="232" t="str">
        <f t="shared" si="38"/>
        <v>-</v>
      </c>
      <c r="AD186" s="232" t="str">
        <f t="shared" si="39"/>
        <v>-</v>
      </c>
      <c r="AE186" s="232" t="str">
        <f t="shared" si="40"/>
        <v>-</v>
      </c>
      <c r="AF186" s="233" t="str">
        <f t="shared" si="41"/>
        <v>-</v>
      </c>
      <c r="AG186" s="231" t="str">
        <f t="shared" si="42"/>
        <v>-</v>
      </c>
      <c r="AH186" s="232" t="str">
        <f t="shared" si="43"/>
        <v>-</v>
      </c>
      <c r="AI186" s="232" t="str">
        <f t="shared" si="44"/>
        <v>-</v>
      </c>
      <c r="AJ186" s="232" t="str">
        <f t="shared" si="45"/>
        <v>-</v>
      </c>
      <c r="AK186" s="233" t="str">
        <f t="shared" si="46"/>
        <v>-</v>
      </c>
      <c r="AL186" s="222" t="s">
        <v>85</v>
      </c>
      <c r="AM186" s="224" t="s">
        <v>85</v>
      </c>
      <c r="AN186" s="224" t="s">
        <v>85</v>
      </c>
      <c r="AO186" s="224" t="s">
        <v>85</v>
      </c>
      <c r="AP186" s="235" t="s">
        <v>85</v>
      </c>
      <c r="AQ186" s="234" t="s">
        <v>85</v>
      </c>
      <c r="AR186" s="234" t="s">
        <v>85</v>
      </c>
      <c r="AS186" s="234" t="s">
        <v>85</v>
      </c>
      <c r="AT186" s="227" t="s">
        <v>85</v>
      </c>
      <c r="AU186" s="343" t="s">
        <v>85</v>
      </c>
    </row>
    <row r="187" spans="1:47" ht="27" hidden="1">
      <c r="A187" s="222" t="str">
        <f t="shared" si="47"/>
        <v>603-4</v>
      </c>
      <c r="B187" s="223">
        <v>603</v>
      </c>
      <c r="C187" s="224" t="s">
        <v>179</v>
      </c>
      <c r="D187" s="222">
        <v>4</v>
      </c>
      <c r="E187" s="224" t="s">
        <v>85</v>
      </c>
      <c r="F187" s="222" t="s">
        <v>85</v>
      </c>
      <c r="G187" s="369" t="s">
        <v>85</v>
      </c>
      <c r="H187" s="282" t="s">
        <v>85</v>
      </c>
      <c r="I187" s="227" t="s">
        <v>85</v>
      </c>
      <c r="J187" s="224" t="s">
        <v>85</v>
      </c>
      <c r="K187" s="224" t="s">
        <v>85</v>
      </c>
      <c r="L187" s="224" t="s">
        <v>85</v>
      </c>
      <c r="M187" s="228" t="s">
        <v>85</v>
      </c>
      <c r="N187" s="225"/>
      <c r="O187" s="186"/>
      <c r="P187" s="186"/>
      <c r="Q187" s="186"/>
      <c r="R187" s="230"/>
      <c r="S187" s="235" t="s">
        <v>85</v>
      </c>
      <c r="T187" s="230" t="s">
        <v>85</v>
      </c>
      <c r="U187" s="228"/>
      <c r="V187" s="224" t="s">
        <v>85</v>
      </c>
      <c r="W187" s="369"/>
      <c r="X187" s="370" t="s">
        <v>85</v>
      </c>
      <c r="Y187" s="370" t="s">
        <v>85</v>
      </c>
      <c r="Z187" s="370" t="s">
        <v>85</v>
      </c>
      <c r="AA187" s="371" t="s">
        <v>85</v>
      </c>
      <c r="AB187" s="231" t="str">
        <f t="shared" si="37"/>
        <v>-</v>
      </c>
      <c r="AC187" s="232" t="str">
        <f t="shared" si="38"/>
        <v>-</v>
      </c>
      <c r="AD187" s="232" t="str">
        <f t="shared" si="39"/>
        <v>-</v>
      </c>
      <c r="AE187" s="232" t="str">
        <f t="shared" si="40"/>
        <v>-</v>
      </c>
      <c r="AF187" s="233" t="str">
        <f t="shared" si="41"/>
        <v>-</v>
      </c>
      <c r="AG187" s="231" t="str">
        <f t="shared" si="42"/>
        <v>-</v>
      </c>
      <c r="AH187" s="232" t="str">
        <f t="shared" si="43"/>
        <v>-</v>
      </c>
      <c r="AI187" s="232" t="str">
        <f t="shared" si="44"/>
        <v>-</v>
      </c>
      <c r="AJ187" s="232" t="str">
        <f t="shared" si="45"/>
        <v>-</v>
      </c>
      <c r="AK187" s="233" t="str">
        <f t="shared" si="46"/>
        <v>-</v>
      </c>
      <c r="AL187" s="222" t="s">
        <v>85</v>
      </c>
      <c r="AM187" s="224" t="s">
        <v>85</v>
      </c>
      <c r="AN187" s="224" t="s">
        <v>85</v>
      </c>
      <c r="AO187" s="224" t="s">
        <v>85</v>
      </c>
      <c r="AP187" s="235" t="s">
        <v>85</v>
      </c>
      <c r="AQ187" s="234" t="s">
        <v>85</v>
      </c>
      <c r="AR187" s="234" t="s">
        <v>85</v>
      </c>
      <c r="AS187" s="234" t="s">
        <v>85</v>
      </c>
      <c r="AT187" s="227" t="s">
        <v>85</v>
      </c>
      <c r="AU187" s="343" t="s">
        <v>85</v>
      </c>
    </row>
    <row r="188" spans="1:47" ht="27" hidden="1">
      <c r="A188" s="222" t="str">
        <f t="shared" si="47"/>
        <v>603-5</v>
      </c>
      <c r="B188" s="223">
        <v>603</v>
      </c>
      <c r="C188" s="224" t="s">
        <v>179</v>
      </c>
      <c r="D188" s="222">
        <v>5</v>
      </c>
      <c r="E188" s="224" t="s">
        <v>85</v>
      </c>
      <c r="F188" s="222" t="s">
        <v>85</v>
      </c>
      <c r="G188" s="369" t="s">
        <v>85</v>
      </c>
      <c r="H188" s="282" t="s">
        <v>85</v>
      </c>
      <c r="I188" s="227" t="s">
        <v>85</v>
      </c>
      <c r="J188" s="224" t="s">
        <v>85</v>
      </c>
      <c r="K188" s="224" t="s">
        <v>85</v>
      </c>
      <c r="L188" s="224" t="s">
        <v>85</v>
      </c>
      <c r="M188" s="228" t="s">
        <v>85</v>
      </c>
      <c r="N188" s="225"/>
      <c r="O188" s="186"/>
      <c r="P188" s="186"/>
      <c r="Q188" s="186"/>
      <c r="R188" s="230"/>
      <c r="S188" s="235" t="s">
        <v>85</v>
      </c>
      <c r="T188" s="230" t="s">
        <v>85</v>
      </c>
      <c r="U188" s="228"/>
      <c r="V188" s="224" t="s">
        <v>85</v>
      </c>
      <c r="W188" s="369"/>
      <c r="X188" s="370" t="s">
        <v>85</v>
      </c>
      <c r="Y188" s="370" t="s">
        <v>85</v>
      </c>
      <c r="Z188" s="370" t="s">
        <v>85</v>
      </c>
      <c r="AA188" s="371" t="s">
        <v>85</v>
      </c>
      <c r="AB188" s="231" t="str">
        <f t="shared" si="37"/>
        <v>-</v>
      </c>
      <c r="AC188" s="232" t="str">
        <f t="shared" si="38"/>
        <v>-</v>
      </c>
      <c r="AD188" s="232" t="str">
        <f t="shared" si="39"/>
        <v>-</v>
      </c>
      <c r="AE188" s="232" t="str">
        <f t="shared" si="40"/>
        <v>-</v>
      </c>
      <c r="AF188" s="233" t="str">
        <f t="shared" si="41"/>
        <v>-</v>
      </c>
      <c r="AG188" s="231" t="str">
        <f t="shared" si="42"/>
        <v>-</v>
      </c>
      <c r="AH188" s="232" t="str">
        <f t="shared" si="43"/>
        <v>-</v>
      </c>
      <c r="AI188" s="232" t="str">
        <f t="shared" si="44"/>
        <v>-</v>
      </c>
      <c r="AJ188" s="232" t="str">
        <f t="shared" si="45"/>
        <v>-</v>
      </c>
      <c r="AK188" s="233" t="str">
        <f t="shared" si="46"/>
        <v>-</v>
      </c>
      <c r="AL188" s="222" t="s">
        <v>85</v>
      </c>
      <c r="AM188" s="224" t="s">
        <v>85</v>
      </c>
      <c r="AN188" s="224" t="s">
        <v>85</v>
      </c>
      <c r="AO188" s="224" t="s">
        <v>85</v>
      </c>
      <c r="AP188" s="235" t="s">
        <v>85</v>
      </c>
      <c r="AQ188" s="234" t="s">
        <v>85</v>
      </c>
      <c r="AR188" s="234" t="s">
        <v>85</v>
      </c>
      <c r="AS188" s="234" t="s">
        <v>85</v>
      </c>
      <c r="AT188" s="227" t="s">
        <v>85</v>
      </c>
      <c r="AU188" s="343" t="s">
        <v>85</v>
      </c>
    </row>
    <row r="189" spans="1:47" ht="27" hidden="1">
      <c r="A189" s="222" t="str">
        <f t="shared" si="47"/>
        <v>603-6</v>
      </c>
      <c r="B189" s="223">
        <v>603</v>
      </c>
      <c r="C189" s="224" t="s">
        <v>179</v>
      </c>
      <c r="D189" s="222">
        <v>6</v>
      </c>
      <c r="E189" s="224" t="s">
        <v>85</v>
      </c>
      <c r="F189" s="222" t="s">
        <v>85</v>
      </c>
      <c r="G189" s="369" t="s">
        <v>85</v>
      </c>
      <c r="H189" s="282" t="s">
        <v>85</v>
      </c>
      <c r="I189" s="227" t="s">
        <v>85</v>
      </c>
      <c r="J189" s="224" t="s">
        <v>85</v>
      </c>
      <c r="K189" s="224" t="s">
        <v>85</v>
      </c>
      <c r="L189" s="224" t="s">
        <v>85</v>
      </c>
      <c r="M189" s="228" t="s">
        <v>85</v>
      </c>
      <c r="N189" s="225"/>
      <c r="O189" s="186"/>
      <c r="P189" s="186"/>
      <c r="Q189" s="186"/>
      <c r="R189" s="230"/>
      <c r="S189" s="235" t="s">
        <v>85</v>
      </c>
      <c r="T189" s="230" t="s">
        <v>85</v>
      </c>
      <c r="U189" s="228"/>
      <c r="V189" s="224" t="s">
        <v>85</v>
      </c>
      <c r="W189" s="369"/>
      <c r="X189" s="370" t="s">
        <v>85</v>
      </c>
      <c r="Y189" s="370" t="s">
        <v>85</v>
      </c>
      <c r="Z189" s="370" t="s">
        <v>85</v>
      </c>
      <c r="AA189" s="371" t="s">
        <v>85</v>
      </c>
      <c r="AB189" s="231" t="str">
        <f t="shared" si="37"/>
        <v>-</v>
      </c>
      <c r="AC189" s="232" t="str">
        <f t="shared" si="38"/>
        <v>-</v>
      </c>
      <c r="AD189" s="232" t="str">
        <f t="shared" si="39"/>
        <v>-</v>
      </c>
      <c r="AE189" s="232" t="str">
        <f t="shared" si="40"/>
        <v>-</v>
      </c>
      <c r="AF189" s="233" t="str">
        <f t="shared" si="41"/>
        <v>-</v>
      </c>
      <c r="AG189" s="231" t="str">
        <f t="shared" si="42"/>
        <v>-</v>
      </c>
      <c r="AH189" s="232" t="str">
        <f t="shared" si="43"/>
        <v>-</v>
      </c>
      <c r="AI189" s="232" t="str">
        <f t="shared" si="44"/>
        <v>-</v>
      </c>
      <c r="AJ189" s="232" t="str">
        <f t="shared" si="45"/>
        <v>-</v>
      </c>
      <c r="AK189" s="233" t="str">
        <f t="shared" si="46"/>
        <v>-</v>
      </c>
      <c r="AL189" s="222" t="s">
        <v>85</v>
      </c>
      <c r="AM189" s="224" t="s">
        <v>85</v>
      </c>
      <c r="AN189" s="224" t="s">
        <v>85</v>
      </c>
      <c r="AO189" s="224" t="s">
        <v>85</v>
      </c>
      <c r="AP189" s="235" t="s">
        <v>85</v>
      </c>
      <c r="AQ189" s="234" t="s">
        <v>85</v>
      </c>
      <c r="AR189" s="234" t="s">
        <v>85</v>
      </c>
      <c r="AS189" s="234" t="s">
        <v>85</v>
      </c>
      <c r="AT189" s="227" t="s">
        <v>85</v>
      </c>
      <c r="AU189" s="343" t="s">
        <v>85</v>
      </c>
    </row>
    <row r="190" spans="1:47" ht="27" hidden="1">
      <c r="A190" s="222" t="str">
        <f t="shared" si="47"/>
        <v>603-7</v>
      </c>
      <c r="B190" s="223">
        <v>603</v>
      </c>
      <c r="C190" s="224" t="s">
        <v>179</v>
      </c>
      <c r="D190" s="222">
        <v>7</v>
      </c>
      <c r="E190" s="224" t="s">
        <v>85</v>
      </c>
      <c r="F190" s="222" t="s">
        <v>85</v>
      </c>
      <c r="G190" s="369" t="s">
        <v>85</v>
      </c>
      <c r="H190" s="282" t="s">
        <v>85</v>
      </c>
      <c r="I190" s="227" t="s">
        <v>85</v>
      </c>
      <c r="J190" s="224" t="s">
        <v>85</v>
      </c>
      <c r="K190" s="224" t="s">
        <v>85</v>
      </c>
      <c r="L190" s="224" t="s">
        <v>85</v>
      </c>
      <c r="M190" s="228" t="s">
        <v>85</v>
      </c>
      <c r="N190" s="225"/>
      <c r="O190" s="186"/>
      <c r="P190" s="186"/>
      <c r="Q190" s="186"/>
      <c r="R190" s="230"/>
      <c r="S190" s="235" t="s">
        <v>85</v>
      </c>
      <c r="T190" s="230" t="s">
        <v>85</v>
      </c>
      <c r="U190" s="228"/>
      <c r="V190" s="224" t="s">
        <v>85</v>
      </c>
      <c r="W190" s="369"/>
      <c r="X190" s="370" t="s">
        <v>85</v>
      </c>
      <c r="Y190" s="370" t="s">
        <v>85</v>
      </c>
      <c r="Z190" s="370" t="s">
        <v>85</v>
      </c>
      <c r="AA190" s="371" t="s">
        <v>85</v>
      </c>
      <c r="AB190" s="231" t="str">
        <f t="shared" si="37"/>
        <v>-</v>
      </c>
      <c r="AC190" s="232" t="str">
        <f t="shared" si="38"/>
        <v>-</v>
      </c>
      <c r="AD190" s="232" t="str">
        <f t="shared" si="39"/>
        <v>-</v>
      </c>
      <c r="AE190" s="232" t="str">
        <f t="shared" si="40"/>
        <v>-</v>
      </c>
      <c r="AF190" s="233" t="str">
        <f t="shared" si="41"/>
        <v>-</v>
      </c>
      <c r="AG190" s="231" t="str">
        <f t="shared" si="42"/>
        <v>-</v>
      </c>
      <c r="AH190" s="232" t="str">
        <f t="shared" si="43"/>
        <v>-</v>
      </c>
      <c r="AI190" s="232" t="str">
        <f t="shared" si="44"/>
        <v>-</v>
      </c>
      <c r="AJ190" s="232" t="str">
        <f t="shared" si="45"/>
        <v>-</v>
      </c>
      <c r="AK190" s="233" t="str">
        <f t="shared" si="46"/>
        <v>-</v>
      </c>
      <c r="AL190" s="222" t="s">
        <v>85</v>
      </c>
      <c r="AM190" s="224" t="s">
        <v>85</v>
      </c>
      <c r="AN190" s="224" t="s">
        <v>85</v>
      </c>
      <c r="AO190" s="224" t="s">
        <v>85</v>
      </c>
      <c r="AP190" s="235" t="s">
        <v>85</v>
      </c>
      <c r="AQ190" s="234" t="s">
        <v>85</v>
      </c>
      <c r="AR190" s="234" t="s">
        <v>85</v>
      </c>
      <c r="AS190" s="234" t="s">
        <v>85</v>
      </c>
      <c r="AT190" s="227" t="s">
        <v>85</v>
      </c>
      <c r="AU190" s="343" t="s">
        <v>85</v>
      </c>
    </row>
    <row r="191" spans="1:47" ht="27" hidden="1">
      <c r="A191" s="222" t="str">
        <f t="shared" si="47"/>
        <v>603-8</v>
      </c>
      <c r="B191" s="223">
        <v>603</v>
      </c>
      <c r="C191" s="224" t="s">
        <v>179</v>
      </c>
      <c r="D191" s="222">
        <v>8</v>
      </c>
      <c r="E191" s="224" t="s">
        <v>85</v>
      </c>
      <c r="F191" s="222" t="s">
        <v>85</v>
      </c>
      <c r="G191" s="369" t="s">
        <v>85</v>
      </c>
      <c r="H191" s="282" t="s">
        <v>85</v>
      </c>
      <c r="I191" s="227" t="s">
        <v>85</v>
      </c>
      <c r="J191" s="224" t="s">
        <v>85</v>
      </c>
      <c r="K191" s="224" t="s">
        <v>85</v>
      </c>
      <c r="L191" s="224" t="s">
        <v>85</v>
      </c>
      <c r="M191" s="228" t="s">
        <v>85</v>
      </c>
      <c r="N191" s="225"/>
      <c r="O191" s="186"/>
      <c r="P191" s="186"/>
      <c r="Q191" s="186"/>
      <c r="R191" s="230"/>
      <c r="S191" s="235" t="s">
        <v>85</v>
      </c>
      <c r="T191" s="230" t="s">
        <v>85</v>
      </c>
      <c r="U191" s="228"/>
      <c r="V191" s="224" t="s">
        <v>85</v>
      </c>
      <c r="W191" s="369"/>
      <c r="X191" s="370" t="s">
        <v>85</v>
      </c>
      <c r="Y191" s="370" t="s">
        <v>85</v>
      </c>
      <c r="Z191" s="370" t="s">
        <v>85</v>
      </c>
      <c r="AA191" s="371" t="s">
        <v>85</v>
      </c>
      <c r="AB191" s="231" t="str">
        <f t="shared" si="37"/>
        <v>-</v>
      </c>
      <c r="AC191" s="232" t="str">
        <f t="shared" si="38"/>
        <v>-</v>
      </c>
      <c r="AD191" s="232" t="str">
        <f t="shared" si="39"/>
        <v>-</v>
      </c>
      <c r="AE191" s="232" t="str">
        <f t="shared" si="40"/>
        <v>-</v>
      </c>
      <c r="AF191" s="233" t="str">
        <f t="shared" si="41"/>
        <v>-</v>
      </c>
      <c r="AG191" s="231" t="str">
        <f t="shared" si="42"/>
        <v>-</v>
      </c>
      <c r="AH191" s="232" t="str">
        <f t="shared" si="43"/>
        <v>-</v>
      </c>
      <c r="AI191" s="232" t="str">
        <f t="shared" si="44"/>
        <v>-</v>
      </c>
      <c r="AJ191" s="232" t="str">
        <f t="shared" si="45"/>
        <v>-</v>
      </c>
      <c r="AK191" s="233" t="str">
        <f t="shared" si="46"/>
        <v>-</v>
      </c>
      <c r="AL191" s="222" t="s">
        <v>85</v>
      </c>
      <c r="AM191" s="224" t="s">
        <v>85</v>
      </c>
      <c r="AN191" s="224" t="s">
        <v>85</v>
      </c>
      <c r="AO191" s="224" t="s">
        <v>85</v>
      </c>
      <c r="AP191" s="235" t="s">
        <v>85</v>
      </c>
      <c r="AQ191" s="234" t="s">
        <v>85</v>
      </c>
      <c r="AR191" s="234" t="s">
        <v>85</v>
      </c>
      <c r="AS191" s="234" t="s">
        <v>85</v>
      </c>
      <c r="AT191" s="227" t="s">
        <v>85</v>
      </c>
      <c r="AU191" s="343" t="s">
        <v>85</v>
      </c>
    </row>
    <row r="192" spans="1:47" ht="27" hidden="1">
      <c r="A192" s="222" t="str">
        <f t="shared" si="47"/>
        <v>603-9</v>
      </c>
      <c r="B192" s="223">
        <v>603</v>
      </c>
      <c r="C192" s="224" t="s">
        <v>179</v>
      </c>
      <c r="D192" s="222">
        <v>9</v>
      </c>
      <c r="E192" s="224" t="s">
        <v>85</v>
      </c>
      <c r="F192" s="222" t="s">
        <v>85</v>
      </c>
      <c r="G192" s="369" t="s">
        <v>85</v>
      </c>
      <c r="H192" s="282" t="s">
        <v>85</v>
      </c>
      <c r="I192" s="227" t="s">
        <v>85</v>
      </c>
      <c r="J192" s="224" t="s">
        <v>85</v>
      </c>
      <c r="K192" s="224" t="s">
        <v>85</v>
      </c>
      <c r="L192" s="224" t="s">
        <v>85</v>
      </c>
      <c r="M192" s="228" t="s">
        <v>85</v>
      </c>
      <c r="N192" s="225"/>
      <c r="O192" s="186"/>
      <c r="P192" s="186"/>
      <c r="Q192" s="186"/>
      <c r="R192" s="230"/>
      <c r="S192" s="235" t="s">
        <v>85</v>
      </c>
      <c r="T192" s="230" t="s">
        <v>85</v>
      </c>
      <c r="U192" s="228"/>
      <c r="V192" s="224" t="s">
        <v>85</v>
      </c>
      <c r="W192" s="369"/>
      <c r="X192" s="370" t="s">
        <v>85</v>
      </c>
      <c r="Y192" s="370" t="s">
        <v>85</v>
      </c>
      <c r="Z192" s="370" t="s">
        <v>85</v>
      </c>
      <c r="AA192" s="371" t="s">
        <v>85</v>
      </c>
      <c r="AB192" s="231" t="str">
        <f t="shared" si="37"/>
        <v>-</v>
      </c>
      <c r="AC192" s="232" t="str">
        <f t="shared" si="38"/>
        <v>-</v>
      </c>
      <c r="AD192" s="232" t="str">
        <f t="shared" si="39"/>
        <v>-</v>
      </c>
      <c r="AE192" s="232" t="str">
        <f t="shared" si="40"/>
        <v>-</v>
      </c>
      <c r="AF192" s="233" t="str">
        <f t="shared" si="41"/>
        <v>-</v>
      </c>
      <c r="AG192" s="231" t="str">
        <f t="shared" si="42"/>
        <v>-</v>
      </c>
      <c r="AH192" s="232" t="str">
        <f t="shared" si="43"/>
        <v>-</v>
      </c>
      <c r="AI192" s="232" t="str">
        <f t="shared" si="44"/>
        <v>-</v>
      </c>
      <c r="AJ192" s="232" t="str">
        <f t="shared" si="45"/>
        <v>-</v>
      </c>
      <c r="AK192" s="233" t="str">
        <f t="shared" si="46"/>
        <v>-</v>
      </c>
      <c r="AL192" s="222" t="s">
        <v>85</v>
      </c>
      <c r="AM192" s="224" t="s">
        <v>85</v>
      </c>
      <c r="AN192" s="224" t="s">
        <v>85</v>
      </c>
      <c r="AO192" s="224" t="s">
        <v>85</v>
      </c>
      <c r="AP192" s="235" t="s">
        <v>85</v>
      </c>
      <c r="AQ192" s="234" t="s">
        <v>85</v>
      </c>
      <c r="AR192" s="234" t="s">
        <v>85</v>
      </c>
      <c r="AS192" s="234" t="s">
        <v>85</v>
      </c>
      <c r="AT192" s="227" t="s">
        <v>85</v>
      </c>
      <c r="AU192" s="343" t="s">
        <v>85</v>
      </c>
    </row>
    <row r="193" spans="1:47" ht="207" customHeight="1">
      <c r="A193" s="222" t="str">
        <f>B193&amp;"-"&amp;D193</f>
        <v>701-1</v>
      </c>
      <c r="B193" s="223">
        <v>701</v>
      </c>
      <c r="C193" s="224" t="s">
        <v>180</v>
      </c>
      <c r="D193" s="222">
        <v>1</v>
      </c>
      <c r="E193" s="224" t="s">
        <v>1061</v>
      </c>
      <c r="F193" s="222" t="s">
        <v>411</v>
      </c>
      <c r="G193" s="225" t="s">
        <v>465</v>
      </c>
      <c r="H193" s="282" t="s">
        <v>1976</v>
      </c>
      <c r="I193" s="307" t="s">
        <v>1977</v>
      </c>
      <c r="J193" s="224" t="s">
        <v>1062</v>
      </c>
      <c r="K193" s="224" t="s">
        <v>1978</v>
      </c>
      <c r="L193" s="224" t="s">
        <v>1751</v>
      </c>
      <c r="M193" s="308" t="s">
        <v>301</v>
      </c>
      <c r="N193" s="179">
        <v>21186</v>
      </c>
      <c r="O193" s="172">
        <v>24955</v>
      </c>
      <c r="P193" s="172"/>
      <c r="Q193" s="172"/>
      <c r="R193" s="173"/>
      <c r="S193" s="196" t="s">
        <v>85</v>
      </c>
      <c r="T193" s="173" t="s">
        <v>85</v>
      </c>
      <c r="U193" s="197"/>
      <c r="V193" s="198" t="s">
        <v>1979</v>
      </c>
      <c r="W193" s="179">
        <v>30132</v>
      </c>
      <c r="X193" s="172" t="s">
        <v>85</v>
      </c>
      <c r="Y193" s="172" t="s">
        <v>85</v>
      </c>
      <c r="Z193" s="172" t="s">
        <v>85</v>
      </c>
      <c r="AA193" s="173" t="s">
        <v>85</v>
      </c>
      <c r="AB193" s="231">
        <f t="shared" si="37"/>
        <v>1.4222599830076466</v>
      </c>
      <c r="AC193" s="232" t="str">
        <f t="shared" si="37"/>
        <v>-</v>
      </c>
      <c r="AD193" s="232" t="str">
        <f t="shared" si="37"/>
        <v>-</v>
      </c>
      <c r="AE193" s="232" t="str">
        <f t="shared" si="37"/>
        <v>-</v>
      </c>
      <c r="AF193" s="233" t="str">
        <f t="shared" si="37"/>
        <v>-</v>
      </c>
      <c r="AG193" s="231" t="str">
        <f t="shared" si="42"/>
        <v>-</v>
      </c>
      <c r="AH193" s="232" t="str">
        <f t="shared" si="42"/>
        <v>-</v>
      </c>
      <c r="AI193" s="232" t="str">
        <f t="shared" si="42"/>
        <v>-</v>
      </c>
      <c r="AJ193" s="232" t="str">
        <f t="shared" si="42"/>
        <v>-</v>
      </c>
      <c r="AK193" s="233" t="str">
        <f t="shared" si="42"/>
        <v>-</v>
      </c>
      <c r="AL193" s="222" t="s">
        <v>85</v>
      </c>
      <c r="AM193" s="224" t="s">
        <v>1980</v>
      </c>
      <c r="AN193" s="224" t="s">
        <v>1704</v>
      </c>
      <c r="AO193" s="240" t="s">
        <v>2698</v>
      </c>
      <c r="AP193" s="235" t="s">
        <v>15</v>
      </c>
      <c r="AQ193" s="234" t="s">
        <v>85</v>
      </c>
      <c r="AR193" s="234" t="s">
        <v>85</v>
      </c>
      <c r="AS193" s="234" t="s">
        <v>85</v>
      </c>
      <c r="AT193" s="227" t="s">
        <v>85</v>
      </c>
      <c r="AU193" s="343">
        <v>1</v>
      </c>
    </row>
    <row r="194" spans="1:47" ht="216" customHeight="1">
      <c r="A194" s="222" t="str">
        <f t="shared" ref="A194:A195" si="48">B194&amp;"-"&amp;D194</f>
        <v>701-2</v>
      </c>
      <c r="B194" s="223">
        <v>701</v>
      </c>
      <c r="C194" s="224" t="s">
        <v>180</v>
      </c>
      <c r="D194" s="222">
        <v>2</v>
      </c>
      <c r="E194" s="224" t="s">
        <v>1063</v>
      </c>
      <c r="F194" s="222" t="s">
        <v>541</v>
      </c>
      <c r="G194" s="225" t="s">
        <v>465</v>
      </c>
      <c r="H194" s="282" t="s">
        <v>1981</v>
      </c>
      <c r="I194" s="307" t="s">
        <v>1982</v>
      </c>
      <c r="J194" s="224" t="s">
        <v>1064</v>
      </c>
      <c r="K194" s="224" t="s">
        <v>1983</v>
      </c>
      <c r="L194" s="224" t="s">
        <v>1751</v>
      </c>
      <c r="M194" s="308" t="s">
        <v>301</v>
      </c>
      <c r="N194" s="179">
        <v>1700000</v>
      </c>
      <c r="O194" s="209">
        <v>1750000</v>
      </c>
      <c r="P194" s="209">
        <v>1800000</v>
      </c>
      <c r="Q194" s="209">
        <v>1850000</v>
      </c>
      <c r="R194" s="193">
        <v>1900000</v>
      </c>
      <c r="S194" s="196" t="s">
        <v>40</v>
      </c>
      <c r="T194" s="193">
        <v>1950000</v>
      </c>
      <c r="U194" s="197"/>
      <c r="V194" s="198" t="s">
        <v>1984</v>
      </c>
      <c r="W194" s="179">
        <v>1739100</v>
      </c>
      <c r="X194" s="172" t="s">
        <v>85</v>
      </c>
      <c r="Y194" s="172" t="s">
        <v>85</v>
      </c>
      <c r="Z194" s="172" t="s">
        <v>85</v>
      </c>
      <c r="AA194" s="173" t="s">
        <v>85</v>
      </c>
      <c r="AB194" s="231">
        <f t="shared" si="37"/>
        <v>1.0229999999999999</v>
      </c>
      <c r="AC194" s="232" t="str">
        <f t="shared" si="37"/>
        <v>-</v>
      </c>
      <c r="AD194" s="232" t="str">
        <f t="shared" si="37"/>
        <v>-</v>
      </c>
      <c r="AE194" s="232" t="str">
        <f t="shared" si="37"/>
        <v>-</v>
      </c>
      <c r="AF194" s="233" t="str">
        <f t="shared" si="37"/>
        <v>-</v>
      </c>
      <c r="AG194" s="231">
        <f t="shared" si="42"/>
        <v>0.89184615384615384</v>
      </c>
      <c r="AH194" s="232" t="str">
        <f t="shared" si="42"/>
        <v>-</v>
      </c>
      <c r="AI194" s="232" t="str">
        <f t="shared" si="42"/>
        <v>-</v>
      </c>
      <c r="AJ194" s="232" t="str">
        <f t="shared" si="42"/>
        <v>-</v>
      </c>
      <c r="AK194" s="233" t="str">
        <f t="shared" si="42"/>
        <v>-</v>
      </c>
      <c r="AL194" s="222" t="s">
        <v>85</v>
      </c>
      <c r="AM194" s="294" t="s">
        <v>12</v>
      </c>
      <c r="AN194" s="224" t="s">
        <v>2050</v>
      </c>
      <c r="AO194" s="240" t="s">
        <v>2699</v>
      </c>
      <c r="AP194" s="235" t="s">
        <v>15</v>
      </c>
      <c r="AQ194" s="234" t="s">
        <v>85</v>
      </c>
      <c r="AR194" s="234" t="s">
        <v>85</v>
      </c>
      <c r="AS194" s="234" t="s">
        <v>85</v>
      </c>
      <c r="AT194" s="227" t="s">
        <v>85</v>
      </c>
      <c r="AU194" s="343">
        <v>1</v>
      </c>
    </row>
    <row r="195" spans="1:47" ht="204" customHeight="1">
      <c r="A195" s="222" t="str">
        <f t="shared" si="48"/>
        <v>701-3</v>
      </c>
      <c r="B195" s="223">
        <v>701</v>
      </c>
      <c r="C195" s="224" t="s">
        <v>180</v>
      </c>
      <c r="D195" s="222">
        <v>3</v>
      </c>
      <c r="E195" s="224" t="s">
        <v>1065</v>
      </c>
      <c r="F195" s="222" t="s">
        <v>444</v>
      </c>
      <c r="G195" s="225" t="s">
        <v>465</v>
      </c>
      <c r="H195" s="282" t="s">
        <v>1981</v>
      </c>
      <c r="I195" s="307" t="s">
        <v>1953</v>
      </c>
      <c r="J195" s="224" t="s">
        <v>1066</v>
      </c>
      <c r="K195" s="224" t="s">
        <v>1985</v>
      </c>
      <c r="L195" s="224" t="s">
        <v>1751</v>
      </c>
      <c r="M195" s="308" t="s">
        <v>301</v>
      </c>
      <c r="N195" s="171">
        <v>210</v>
      </c>
      <c r="O195" s="172">
        <v>220</v>
      </c>
      <c r="P195" s="172">
        <v>230</v>
      </c>
      <c r="Q195" s="172">
        <v>240</v>
      </c>
      <c r="R195" s="173">
        <v>250</v>
      </c>
      <c r="S195" s="196" t="s">
        <v>433</v>
      </c>
      <c r="T195" s="199">
        <v>260</v>
      </c>
      <c r="U195" s="197"/>
      <c r="V195" s="198" t="s">
        <v>1986</v>
      </c>
      <c r="W195" s="171">
        <v>217</v>
      </c>
      <c r="X195" s="172" t="s">
        <v>85</v>
      </c>
      <c r="Y195" s="172" t="s">
        <v>85</v>
      </c>
      <c r="Z195" s="172" t="s">
        <v>85</v>
      </c>
      <c r="AA195" s="173" t="s">
        <v>85</v>
      </c>
      <c r="AB195" s="231">
        <f t="shared" si="37"/>
        <v>1.0333333333333334</v>
      </c>
      <c r="AC195" s="232" t="str">
        <f t="shared" si="37"/>
        <v>-</v>
      </c>
      <c r="AD195" s="232" t="str">
        <f t="shared" si="37"/>
        <v>-</v>
      </c>
      <c r="AE195" s="232" t="str">
        <f t="shared" si="37"/>
        <v>-</v>
      </c>
      <c r="AF195" s="233" t="str">
        <f t="shared" si="37"/>
        <v>-</v>
      </c>
      <c r="AG195" s="231">
        <f t="shared" si="42"/>
        <v>0.83461538461538465</v>
      </c>
      <c r="AH195" s="232" t="str">
        <f t="shared" si="42"/>
        <v>-</v>
      </c>
      <c r="AI195" s="232" t="str">
        <f t="shared" si="42"/>
        <v>-</v>
      </c>
      <c r="AJ195" s="232" t="str">
        <f t="shared" si="42"/>
        <v>-</v>
      </c>
      <c r="AK195" s="233" t="str">
        <f t="shared" si="42"/>
        <v>-</v>
      </c>
      <c r="AL195" s="222" t="s">
        <v>85</v>
      </c>
      <c r="AM195" s="294" t="s">
        <v>12</v>
      </c>
      <c r="AN195" s="224" t="s">
        <v>2050</v>
      </c>
      <c r="AO195" s="240" t="s">
        <v>2699</v>
      </c>
      <c r="AP195" s="235" t="s">
        <v>15</v>
      </c>
      <c r="AQ195" s="234" t="s">
        <v>85</v>
      </c>
      <c r="AR195" s="234" t="s">
        <v>85</v>
      </c>
      <c r="AS195" s="234" t="s">
        <v>85</v>
      </c>
      <c r="AT195" s="227" t="s">
        <v>85</v>
      </c>
      <c r="AU195" s="343">
        <v>1</v>
      </c>
    </row>
    <row r="196" spans="1:47" ht="54" hidden="1">
      <c r="A196" s="222" t="str">
        <f t="shared" si="47"/>
        <v>701-4</v>
      </c>
      <c r="B196" s="223">
        <v>701</v>
      </c>
      <c r="C196" s="224" t="s">
        <v>180</v>
      </c>
      <c r="D196" s="222">
        <v>4</v>
      </c>
      <c r="E196" s="224"/>
      <c r="F196" s="222"/>
      <c r="G196" s="369"/>
      <c r="H196" s="282"/>
      <c r="I196" s="227"/>
      <c r="J196" s="224"/>
      <c r="K196" s="224"/>
      <c r="L196" s="224"/>
      <c r="M196" s="228"/>
      <c r="N196" s="225"/>
      <c r="O196" s="186"/>
      <c r="P196" s="186"/>
      <c r="Q196" s="186"/>
      <c r="R196" s="230"/>
      <c r="S196" s="235"/>
      <c r="T196" s="230"/>
      <c r="U196" s="228"/>
      <c r="V196" s="224"/>
      <c r="W196" s="369"/>
      <c r="X196" s="370" t="s">
        <v>85</v>
      </c>
      <c r="Y196" s="370" t="s">
        <v>85</v>
      </c>
      <c r="Z196" s="370" t="s">
        <v>85</v>
      </c>
      <c r="AA196" s="371" t="s">
        <v>85</v>
      </c>
      <c r="AB196" s="231" t="str">
        <f t="shared" si="37"/>
        <v>-</v>
      </c>
      <c r="AC196" s="232" t="str">
        <f t="shared" si="38"/>
        <v>-</v>
      </c>
      <c r="AD196" s="232" t="str">
        <f t="shared" si="39"/>
        <v>-</v>
      </c>
      <c r="AE196" s="232" t="str">
        <f t="shared" si="40"/>
        <v>-</v>
      </c>
      <c r="AF196" s="233" t="str">
        <f t="shared" si="41"/>
        <v>-</v>
      </c>
      <c r="AG196" s="231" t="str">
        <f t="shared" si="42"/>
        <v>-</v>
      </c>
      <c r="AH196" s="232" t="str">
        <f t="shared" si="43"/>
        <v>-</v>
      </c>
      <c r="AI196" s="232" t="str">
        <f t="shared" si="44"/>
        <v>-</v>
      </c>
      <c r="AJ196" s="232" t="str">
        <f t="shared" si="45"/>
        <v>-</v>
      </c>
      <c r="AK196" s="233" t="str">
        <f t="shared" si="46"/>
        <v>-</v>
      </c>
      <c r="AL196" s="222" t="s">
        <v>85</v>
      </c>
      <c r="AM196" s="224"/>
      <c r="AN196" s="224"/>
      <c r="AO196" s="224"/>
      <c r="AP196" s="235" t="s">
        <v>85</v>
      </c>
      <c r="AQ196" s="234" t="s">
        <v>85</v>
      </c>
      <c r="AR196" s="234" t="s">
        <v>85</v>
      </c>
      <c r="AS196" s="234" t="s">
        <v>85</v>
      </c>
      <c r="AT196" s="227" t="s">
        <v>85</v>
      </c>
      <c r="AU196" s="343" t="s">
        <v>85</v>
      </c>
    </row>
    <row r="197" spans="1:47" ht="54" hidden="1">
      <c r="A197" s="222" t="str">
        <f t="shared" si="47"/>
        <v>701-5</v>
      </c>
      <c r="B197" s="223">
        <v>701</v>
      </c>
      <c r="C197" s="224" t="s">
        <v>180</v>
      </c>
      <c r="D197" s="222">
        <v>5</v>
      </c>
      <c r="E197" s="224" t="s">
        <v>85</v>
      </c>
      <c r="F197" s="222" t="s">
        <v>85</v>
      </c>
      <c r="G197" s="369" t="s">
        <v>85</v>
      </c>
      <c r="H197" s="282" t="s">
        <v>85</v>
      </c>
      <c r="I197" s="227" t="s">
        <v>85</v>
      </c>
      <c r="J197" s="224" t="s">
        <v>85</v>
      </c>
      <c r="K197" s="224" t="s">
        <v>85</v>
      </c>
      <c r="L197" s="224" t="s">
        <v>85</v>
      </c>
      <c r="M197" s="228" t="s">
        <v>85</v>
      </c>
      <c r="N197" s="225"/>
      <c r="O197" s="186"/>
      <c r="P197" s="186"/>
      <c r="Q197" s="186"/>
      <c r="R197" s="230"/>
      <c r="S197" s="235" t="s">
        <v>85</v>
      </c>
      <c r="T197" s="230" t="s">
        <v>85</v>
      </c>
      <c r="U197" s="228"/>
      <c r="V197" s="224" t="s">
        <v>85</v>
      </c>
      <c r="W197" s="369"/>
      <c r="X197" s="370" t="s">
        <v>85</v>
      </c>
      <c r="Y197" s="370" t="s">
        <v>85</v>
      </c>
      <c r="Z197" s="370" t="s">
        <v>85</v>
      </c>
      <c r="AA197" s="371" t="s">
        <v>85</v>
      </c>
      <c r="AB197" s="231" t="str">
        <f t="shared" ref="AB197:AF260" si="49">IFERROR(IF($E197="-","-",W197/N197),"-")</f>
        <v>-</v>
      </c>
      <c r="AC197" s="232" t="str">
        <f t="shared" ref="AC197:AC260" si="50">IFERROR(IF($E197="-","-",X197/O197),"-")</f>
        <v>-</v>
      </c>
      <c r="AD197" s="232" t="str">
        <f t="shared" ref="AD197:AD260" si="51">IFERROR(IF($E197="-","-",Y197/P197),"-")</f>
        <v>-</v>
      </c>
      <c r="AE197" s="232" t="str">
        <f t="shared" ref="AE197:AE260" si="52">IFERROR(IF($E197="-","-",Z197/Q197),"-")</f>
        <v>-</v>
      </c>
      <c r="AF197" s="233" t="str">
        <f t="shared" ref="AF197:AF260" si="53">IFERROR(IF($E197="-","-",AA197/R197),"-")</f>
        <v>-</v>
      </c>
      <c r="AG197" s="231" t="str">
        <f t="shared" ref="AG197:AK260" si="54">IFERROR(IF($E197="-","-",IF($T197="-","-",W197/$T197)),"-")</f>
        <v>-</v>
      </c>
      <c r="AH197" s="232" t="str">
        <f t="shared" ref="AH197:AH260" si="55">IFERROR(IF($E197="-","-",IF($T197="-","-",X197/$T197)),"-")</f>
        <v>-</v>
      </c>
      <c r="AI197" s="232" t="str">
        <f t="shared" ref="AI197:AI260" si="56">IFERROR(IF($E197="-","-",IF($T197="-","-",Y197/$T197)),"-")</f>
        <v>-</v>
      </c>
      <c r="AJ197" s="232" t="str">
        <f t="shared" ref="AJ197:AJ260" si="57">IFERROR(IF($E197="-","-",IF($T197="-","-",Z197/$T197)),"-")</f>
        <v>-</v>
      </c>
      <c r="AK197" s="233" t="str">
        <f t="shared" ref="AK197:AK260" si="58">IFERROR(IF($E197="-","-",IF($T197="-","-",AA197/$T197)),"-")</f>
        <v>-</v>
      </c>
      <c r="AL197" s="222" t="s">
        <v>85</v>
      </c>
      <c r="AM197" s="224" t="s">
        <v>85</v>
      </c>
      <c r="AN197" s="224" t="s">
        <v>85</v>
      </c>
      <c r="AO197" s="224" t="s">
        <v>85</v>
      </c>
      <c r="AP197" s="235" t="s">
        <v>85</v>
      </c>
      <c r="AQ197" s="234" t="s">
        <v>85</v>
      </c>
      <c r="AR197" s="234" t="s">
        <v>85</v>
      </c>
      <c r="AS197" s="234" t="s">
        <v>85</v>
      </c>
      <c r="AT197" s="227" t="s">
        <v>85</v>
      </c>
      <c r="AU197" s="343" t="s">
        <v>85</v>
      </c>
    </row>
    <row r="198" spans="1:47" ht="54" hidden="1">
      <c r="A198" s="222" t="str">
        <f t="shared" si="47"/>
        <v>701-6</v>
      </c>
      <c r="B198" s="223">
        <v>701</v>
      </c>
      <c r="C198" s="224" t="s">
        <v>180</v>
      </c>
      <c r="D198" s="222">
        <v>6</v>
      </c>
      <c r="E198" s="224" t="s">
        <v>85</v>
      </c>
      <c r="F198" s="222" t="s">
        <v>85</v>
      </c>
      <c r="G198" s="369" t="s">
        <v>85</v>
      </c>
      <c r="H198" s="282" t="s">
        <v>85</v>
      </c>
      <c r="I198" s="227" t="s">
        <v>85</v>
      </c>
      <c r="J198" s="224" t="s">
        <v>85</v>
      </c>
      <c r="K198" s="224" t="s">
        <v>85</v>
      </c>
      <c r="L198" s="224" t="s">
        <v>85</v>
      </c>
      <c r="M198" s="228" t="s">
        <v>85</v>
      </c>
      <c r="N198" s="225"/>
      <c r="O198" s="186"/>
      <c r="P198" s="186"/>
      <c r="Q198" s="186"/>
      <c r="R198" s="230"/>
      <c r="S198" s="235" t="s">
        <v>85</v>
      </c>
      <c r="T198" s="230" t="s">
        <v>85</v>
      </c>
      <c r="U198" s="228"/>
      <c r="V198" s="224" t="s">
        <v>85</v>
      </c>
      <c r="W198" s="369"/>
      <c r="X198" s="370" t="s">
        <v>85</v>
      </c>
      <c r="Y198" s="370" t="s">
        <v>85</v>
      </c>
      <c r="Z198" s="370" t="s">
        <v>85</v>
      </c>
      <c r="AA198" s="371" t="s">
        <v>85</v>
      </c>
      <c r="AB198" s="231" t="str">
        <f t="shared" si="49"/>
        <v>-</v>
      </c>
      <c r="AC198" s="232" t="str">
        <f t="shared" si="50"/>
        <v>-</v>
      </c>
      <c r="AD198" s="232" t="str">
        <f t="shared" si="51"/>
        <v>-</v>
      </c>
      <c r="AE198" s="232" t="str">
        <f t="shared" si="52"/>
        <v>-</v>
      </c>
      <c r="AF198" s="233" t="str">
        <f t="shared" si="53"/>
        <v>-</v>
      </c>
      <c r="AG198" s="231" t="str">
        <f t="shared" si="54"/>
        <v>-</v>
      </c>
      <c r="AH198" s="232" t="str">
        <f t="shared" si="55"/>
        <v>-</v>
      </c>
      <c r="AI198" s="232" t="str">
        <f t="shared" si="56"/>
        <v>-</v>
      </c>
      <c r="AJ198" s="232" t="str">
        <f t="shared" si="57"/>
        <v>-</v>
      </c>
      <c r="AK198" s="233" t="str">
        <f t="shared" si="58"/>
        <v>-</v>
      </c>
      <c r="AL198" s="222" t="s">
        <v>85</v>
      </c>
      <c r="AM198" s="224" t="s">
        <v>85</v>
      </c>
      <c r="AN198" s="224" t="s">
        <v>85</v>
      </c>
      <c r="AO198" s="224" t="s">
        <v>85</v>
      </c>
      <c r="AP198" s="235" t="s">
        <v>85</v>
      </c>
      <c r="AQ198" s="234" t="s">
        <v>85</v>
      </c>
      <c r="AR198" s="234" t="s">
        <v>85</v>
      </c>
      <c r="AS198" s="234" t="s">
        <v>85</v>
      </c>
      <c r="AT198" s="227" t="s">
        <v>85</v>
      </c>
      <c r="AU198" s="343" t="s">
        <v>85</v>
      </c>
    </row>
    <row r="199" spans="1:47" ht="54" hidden="1">
      <c r="A199" s="222" t="str">
        <f t="shared" si="47"/>
        <v>701-7</v>
      </c>
      <c r="B199" s="223">
        <v>701</v>
      </c>
      <c r="C199" s="224" t="s">
        <v>180</v>
      </c>
      <c r="D199" s="222">
        <v>7</v>
      </c>
      <c r="E199" s="224" t="s">
        <v>85</v>
      </c>
      <c r="F199" s="222" t="s">
        <v>85</v>
      </c>
      <c r="G199" s="369" t="s">
        <v>85</v>
      </c>
      <c r="H199" s="282" t="s">
        <v>85</v>
      </c>
      <c r="I199" s="227" t="s">
        <v>85</v>
      </c>
      <c r="J199" s="224" t="s">
        <v>85</v>
      </c>
      <c r="K199" s="224" t="s">
        <v>85</v>
      </c>
      <c r="L199" s="224" t="s">
        <v>85</v>
      </c>
      <c r="M199" s="228" t="s">
        <v>85</v>
      </c>
      <c r="N199" s="225"/>
      <c r="O199" s="186"/>
      <c r="P199" s="186"/>
      <c r="Q199" s="186"/>
      <c r="R199" s="230"/>
      <c r="S199" s="235" t="s">
        <v>85</v>
      </c>
      <c r="T199" s="230" t="s">
        <v>85</v>
      </c>
      <c r="U199" s="228"/>
      <c r="V199" s="224" t="s">
        <v>85</v>
      </c>
      <c r="W199" s="369"/>
      <c r="X199" s="370" t="s">
        <v>85</v>
      </c>
      <c r="Y199" s="370" t="s">
        <v>85</v>
      </c>
      <c r="Z199" s="370" t="s">
        <v>85</v>
      </c>
      <c r="AA199" s="371" t="s">
        <v>85</v>
      </c>
      <c r="AB199" s="231" t="str">
        <f t="shared" si="49"/>
        <v>-</v>
      </c>
      <c r="AC199" s="232" t="str">
        <f t="shared" si="50"/>
        <v>-</v>
      </c>
      <c r="AD199" s="232" t="str">
        <f t="shared" si="51"/>
        <v>-</v>
      </c>
      <c r="AE199" s="232" t="str">
        <f t="shared" si="52"/>
        <v>-</v>
      </c>
      <c r="AF199" s="233" t="str">
        <f t="shared" si="53"/>
        <v>-</v>
      </c>
      <c r="AG199" s="231" t="str">
        <f t="shared" si="54"/>
        <v>-</v>
      </c>
      <c r="AH199" s="232" t="str">
        <f t="shared" si="55"/>
        <v>-</v>
      </c>
      <c r="AI199" s="232" t="str">
        <f t="shared" si="56"/>
        <v>-</v>
      </c>
      <c r="AJ199" s="232" t="str">
        <f t="shared" si="57"/>
        <v>-</v>
      </c>
      <c r="AK199" s="233" t="str">
        <f t="shared" si="58"/>
        <v>-</v>
      </c>
      <c r="AL199" s="222" t="s">
        <v>85</v>
      </c>
      <c r="AM199" s="224" t="s">
        <v>85</v>
      </c>
      <c r="AN199" s="224" t="s">
        <v>85</v>
      </c>
      <c r="AO199" s="224" t="s">
        <v>85</v>
      </c>
      <c r="AP199" s="235" t="s">
        <v>85</v>
      </c>
      <c r="AQ199" s="234" t="s">
        <v>85</v>
      </c>
      <c r="AR199" s="234" t="s">
        <v>85</v>
      </c>
      <c r="AS199" s="234" t="s">
        <v>85</v>
      </c>
      <c r="AT199" s="227" t="s">
        <v>85</v>
      </c>
      <c r="AU199" s="343" t="s">
        <v>85</v>
      </c>
    </row>
    <row r="200" spans="1:47" ht="54" hidden="1">
      <c r="A200" s="222" t="str">
        <f t="shared" si="47"/>
        <v>701-8</v>
      </c>
      <c r="B200" s="223">
        <v>701</v>
      </c>
      <c r="C200" s="224" t="s">
        <v>180</v>
      </c>
      <c r="D200" s="222">
        <v>8</v>
      </c>
      <c r="E200" s="224" t="s">
        <v>85</v>
      </c>
      <c r="F200" s="222" t="s">
        <v>85</v>
      </c>
      <c r="G200" s="369" t="s">
        <v>85</v>
      </c>
      <c r="H200" s="282" t="s">
        <v>85</v>
      </c>
      <c r="I200" s="227" t="s">
        <v>85</v>
      </c>
      <c r="J200" s="224" t="s">
        <v>85</v>
      </c>
      <c r="K200" s="224" t="s">
        <v>85</v>
      </c>
      <c r="L200" s="224" t="s">
        <v>85</v>
      </c>
      <c r="M200" s="228" t="s">
        <v>85</v>
      </c>
      <c r="N200" s="225"/>
      <c r="O200" s="186"/>
      <c r="P200" s="186"/>
      <c r="Q200" s="186"/>
      <c r="R200" s="230"/>
      <c r="S200" s="235" t="s">
        <v>85</v>
      </c>
      <c r="T200" s="230" t="s">
        <v>85</v>
      </c>
      <c r="U200" s="228"/>
      <c r="V200" s="224" t="s">
        <v>85</v>
      </c>
      <c r="W200" s="369"/>
      <c r="X200" s="370" t="s">
        <v>85</v>
      </c>
      <c r="Y200" s="370" t="s">
        <v>85</v>
      </c>
      <c r="Z200" s="370" t="s">
        <v>85</v>
      </c>
      <c r="AA200" s="371" t="s">
        <v>85</v>
      </c>
      <c r="AB200" s="231" t="str">
        <f t="shared" si="49"/>
        <v>-</v>
      </c>
      <c r="AC200" s="232" t="str">
        <f t="shared" si="50"/>
        <v>-</v>
      </c>
      <c r="AD200" s="232" t="str">
        <f t="shared" si="51"/>
        <v>-</v>
      </c>
      <c r="AE200" s="232" t="str">
        <f t="shared" si="52"/>
        <v>-</v>
      </c>
      <c r="AF200" s="233" t="str">
        <f t="shared" si="53"/>
        <v>-</v>
      </c>
      <c r="AG200" s="231" t="str">
        <f t="shared" si="54"/>
        <v>-</v>
      </c>
      <c r="AH200" s="232" t="str">
        <f t="shared" si="55"/>
        <v>-</v>
      </c>
      <c r="AI200" s="232" t="str">
        <f t="shared" si="56"/>
        <v>-</v>
      </c>
      <c r="AJ200" s="232" t="str">
        <f t="shared" si="57"/>
        <v>-</v>
      </c>
      <c r="AK200" s="233" t="str">
        <f t="shared" si="58"/>
        <v>-</v>
      </c>
      <c r="AL200" s="222" t="s">
        <v>85</v>
      </c>
      <c r="AM200" s="224" t="s">
        <v>85</v>
      </c>
      <c r="AN200" s="224" t="s">
        <v>85</v>
      </c>
      <c r="AO200" s="224" t="s">
        <v>85</v>
      </c>
      <c r="AP200" s="235" t="s">
        <v>85</v>
      </c>
      <c r="AQ200" s="234" t="s">
        <v>85</v>
      </c>
      <c r="AR200" s="234" t="s">
        <v>85</v>
      </c>
      <c r="AS200" s="234" t="s">
        <v>85</v>
      </c>
      <c r="AT200" s="227" t="s">
        <v>85</v>
      </c>
      <c r="AU200" s="343" t="s">
        <v>85</v>
      </c>
    </row>
    <row r="201" spans="1:47" ht="54" hidden="1">
      <c r="A201" s="222" t="str">
        <f t="shared" si="47"/>
        <v>701-9</v>
      </c>
      <c r="B201" s="223">
        <v>701</v>
      </c>
      <c r="C201" s="224" t="s">
        <v>180</v>
      </c>
      <c r="D201" s="222">
        <v>9</v>
      </c>
      <c r="E201" s="224" t="s">
        <v>85</v>
      </c>
      <c r="F201" s="222" t="s">
        <v>85</v>
      </c>
      <c r="G201" s="369" t="s">
        <v>85</v>
      </c>
      <c r="H201" s="282" t="s">
        <v>85</v>
      </c>
      <c r="I201" s="227" t="s">
        <v>85</v>
      </c>
      <c r="J201" s="224" t="s">
        <v>85</v>
      </c>
      <c r="K201" s="224" t="s">
        <v>85</v>
      </c>
      <c r="L201" s="224" t="s">
        <v>85</v>
      </c>
      <c r="M201" s="228" t="s">
        <v>85</v>
      </c>
      <c r="N201" s="225"/>
      <c r="O201" s="186"/>
      <c r="P201" s="186"/>
      <c r="Q201" s="186"/>
      <c r="R201" s="230"/>
      <c r="S201" s="235" t="s">
        <v>85</v>
      </c>
      <c r="T201" s="230" t="s">
        <v>85</v>
      </c>
      <c r="U201" s="228"/>
      <c r="V201" s="224" t="s">
        <v>85</v>
      </c>
      <c r="W201" s="369"/>
      <c r="X201" s="370" t="s">
        <v>85</v>
      </c>
      <c r="Y201" s="370" t="s">
        <v>85</v>
      </c>
      <c r="Z201" s="370" t="s">
        <v>85</v>
      </c>
      <c r="AA201" s="371" t="s">
        <v>85</v>
      </c>
      <c r="AB201" s="231" t="str">
        <f t="shared" si="49"/>
        <v>-</v>
      </c>
      <c r="AC201" s="232" t="str">
        <f t="shared" si="50"/>
        <v>-</v>
      </c>
      <c r="AD201" s="232" t="str">
        <f t="shared" si="51"/>
        <v>-</v>
      </c>
      <c r="AE201" s="232" t="str">
        <f t="shared" si="52"/>
        <v>-</v>
      </c>
      <c r="AF201" s="233" t="str">
        <f t="shared" si="53"/>
        <v>-</v>
      </c>
      <c r="AG201" s="231" t="str">
        <f t="shared" si="54"/>
        <v>-</v>
      </c>
      <c r="AH201" s="232" t="str">
        <f t="shared" si="55"/>
        <v>-</v>
      </c>
      <c r="AI201" s="232" t="str">
        <f t="shared" si="56"/>
        <v>-</v>
      </c>
      <c r="AJ201" s="232" t="str">
        <f t="shared" si="57"/>
        <v>-</v>
      </c>
      <c r="AK201" s="233" t="str">
        <f t="shared" si="58"/>
        <v>-</v>
      </c>
      <c r="AL201" s="222" t="s">
        <v>85</v>
      </c>
      <c r="AM201" s="224" t="s">
        <v>85</v>
      </c>
      <c r="AN201" s="224" t="s">
        <v>85</v>
      </c>
      <c r="AO201" s="224" t="s">
        <v>85</v>
      </c>
      <c r="AP201" s="235" t="s">
        <v>85</v>
      </c>
      <c r="AQ201" s="234" t="s">
        <v>85</v>
      </c>
      <c r="AR201" s="234" t="s">
        <v>85</v>
      </c>
      <c r="AS201" s="234" t="s">
        <v>85</v>
      </c>
      <c r="AT201" s="227" t="s">
        <v>85</v>
      </c>
      <c r="AU201" s="343" t="s">
        <v>85</v>
      </c>
    </row>
    <row r="202" spans="1:47" ht="198" customHeight="1">
      <c r="A202" s="222" t="str">
        <f t="shared" si="47"/>
        <v>702-1</v>
      </c>
      <c r="B202" s="223">
        <v>702</v>
      </c>
      <c r="C202" s="224" t="s">
        <v>181</v>
      </c>
      <c r="D202" s="222">
        <v>1</v>
      </c>
      <c r="E202" s="224" t="s">
        <v>1067</v>
      </c>
      <c r="F202" s="222" t="s">
        <v>1987</v>
      </c>
      <c r="G202" s="225" t="s">
        <v>465</v>
      </c>
      <c r="H202" s="282" t="s">
        <v>1988</v>
      </c>
      <c r="I202" s="307" t="s">
        <v>1749</v>
      </c>
      <c r="J202" s="224" t="s">
        <v>1989</v>
      </c>
      <c r="K202" s="224" t="s">
        <v>1990</v>
      </c>
      <c r="L202" s="224" t="s">
        <v>1751</v>
      </c>
      <c r="M202" s="308" t="s">
        <v>301</v>
      </c>
      <c r="N202" s="171">
        <v>32</v>
      </c>
      <c r="O202" s="172">
        <v>36</v>
      </c>
      <c r="P202" s="172">
        <v>40</v>
      </c>
      <c r="Q202" s="172">
        <v>44</v>
      </c>
      <c r="R202" s="173">
        <v>48</v>
      </c>
      <c r="S202" s="196" t="s">
        <v>40</v>
      </c>
      <c r="T202" s="181">
        <v>52</v>
      </c>
      <c r="U202" s="197"/>
      <c r="V202" s="198" t="s">
        <v>1991</v>
      </c>
      <c r="W202" s="171">
        <v>35</v>
      </c>
      <c r="X202" s="172" t="s">
        <v>85</v>
      </c>
      <c r="Y202" s="172" t="s">
        <v>85</v>
      </c>
      <c r="Z202" s="172" t="s">
        <v>85</v>
      </c>
      <c r="AA202" s="173" t="s">
        <v>85</v>
      </c>
      <c r="AB202" s="231">
        <f t="shared" si="49"/>
        <v>1.09375</v>
      </c>
      <c r="AC202" s="232" t="str">
        <f t="shared" si="49"/>
        <v>-</v>
      </c>
      <c r="AD202" s="232" t="str">
        <f t="shared" si="49"/>
        <v>-</v>
      </c>
      <c r="AE202" s="232" t="str">
        <f t="shared" si="49"/>
        <v>-</v>
      </c>
      <c r="AF202" s="233" t="str">
        <f t="shared" si="49"/>
        <v>-</v>
      </c>
      <c r="AG202" s="231">
        <f t="shared" si="54"/>
        <v>0.67307692307692313</v>
      </c>
      <c r="AH202" s="232" t="str">
        <f t="shared" si="54"/>
        <v>-</v>
      </c>
      <c r="AI202" s="232" t="str">
        <f t="shared" si="54"/>
        <v>-</v>
      </c>
      <c r="AJ202" s="232" t="str">
        <f t="shared" si="54"/>
        <v>-</v>
      </c>
      <c r="AK202" s="233" t="str">
        <f t="shared" si="54"/>
        <v>-</v>
      </c>
      <c r="AL202" s="222" t="s">
        <v>85</v>
      </c>
      <c r="AM202" s="294" t="s">
        <v>12</v>
      </c>
      <c r="AN202" s="224" t="s">
        <v>1627</v>
      </c>
      <c r="AO202" s="240" t="s">
        <v>1754</v>
      </c>
      <c r="AP202" s="235" t="s">
        <v>15</v>
      </c>
      <c r="AQ202" s="234" t="s">
        <v>85</v>
      </c>
      <c r="AR202" s="234" t="s">
        <v>85</v>
      </c>
      <c r="AS202" s="234" t="s">
        <v>85</v>
      </c>
      <c r="AT202" s="227" t="s">
        <v>85</v>
      </c>
      <c r="AU202" s="343">
        <v>1</v>
      </c>
    </row>
    <row r="203" spans="1:47" ht="211.5" customHeight="1">
      <c r="A203" s="222" t="str">
        <f t="shared" si="47"/>
        <v>702-2</v>
      </c>
      <c r="B203" s="223">
        <v>702</v>
      </c>
      <c r="C203" s="224" t="s">
        <v>181</v>
      </c>
      <c r="D203" s="222">
        <v>2</v>
      </c>
      <c r="E203" s="224" t="s">
        <v>1068</v>
      </c>
      <c r="F203" s="222" t="s">
        <v>411</v>
      </c>
      <c r="G203" s="225" t="s">
        <v>465</v>
      </c>
      <c r="H203" s="282" t="s">
        <v>1988</v>
      </c>
      <c r="I203" s="307" t="s">
        <v>1992</v>
      </c>
      <c r="J203" s="224" t="s">
        <v>1069</v>
      </c>
      <c r="K203" s="224" t="s">
        <v>1750</v>
      </c>
      <c r="L203" s="224" t="s">
        <v>1756</v>
      </c>
      <c r="M203" s="308" t="s">
        <v>301</v>
      </c>
      <c r="N203" s="171">
        <v>15</v>
      </c>
      <c r="O203" s="172">
        <v>30</v>
      </c>
      <c r="P203" s="172">
        <v>45</v>
      </c>
      <c r="Q203" s="172">
        <v>60</v>
      </c>
      <c r="R203" s="173">
        <v>75</v>
      </c>
      <c r="S203" s="196" t="s">
        <v>40</v>
      </c>
      <c r="T203" s="181">
        <v>90</v>
      </c>
      <c r="U203" s="197"/>
      <c r="V203" s="198" t="s">
        <v>1993</v>
      </c>
      <c r="W203" s="171">
        <v>14</v>
      </c>
      <c r="X203" s="172" t="s">
        <v>85</v>
      </c>
      <c r="Y203" s="172" t="s">
        <v>85</v>
      </c>
      <c r="Z203" s="172" t="s">
        <v>85</v>
      </c>
      <c r="AA203" s="173" t="s">
        <v>85</v>
      </c>
      <c r="AB203" s="231">
        <f t="shared" si="49"/>
        <v>0.93333333333333335</v>
      </c>
      <c r="AC203" s="232" t="str">
        <f t="shared" si="49"/>
        <v>-</v>
      </c>
      <c r="AD203" s="232" t="str">
        <f t="shared" si="49"/>
        <v>-</v>
      </c>
      <c r="AE203" s="232" t="str">
        <f t="shared" si="49"/>
        <v>-</v>
      </c>
      <c r="AF203" s="233" t="str">
        <f t="shared" si="49"/>
        <v>-</v>
      </c>
      <c r="AG203" s="231">
        <f t="shared" si="54"/>
        <v>0.15555555555555556</v>
      </c>
      <c r="AH203" s="232" t="str">
        <f t="shared" si="54"/>
        <v>-</v>
      </c>
      <c r="AI203" s="232" t="str">
        <f t="shared" si="54"/>
        <v>-</v>
      </c>
      <c r="AJ203" s="232" t="str">
        <f t="shared" si="54"/>
        <v>-</v>
      </c>
      <c r="AK203" s="233" t="str">
        <f t="shared" si="54"/>
        <v>-</v>
      </c>
      <c r="AL203" s="222" t="s">
        <v>85</v>
      </c>
      <c r="AM203" s="224" t="s">
        <v>1753</v>
      </c>
      <c r="AN203" s="224" t="s">
        <v>1627</v>
      </c>
      <c r="AO203" s="240" t="s">
        <v>1754</v>
      </c>
      <c r="AP203" s="235" t="s">
        <v>11</v>
      </c>
      <c r="AQ203" s="234" t="s">
        <v>85</v>
      </c>
      <c r="AR203" s="234" t="s">
        <v>85</v>
      </c>
      <c r="AS203" s="234" t="s">
        <v>85</v>
      </c>
      <c r="AT203" s="227" t="s">
        <v>85</v>
      </c>
      <c r="AU203" s="343">
        <v>1</v>
      </c>
    </row>
    <row r="204" spans="1:47" ht="259.5" customHeight="1">
      <c r="A204" s="222" t="str">
        <f t="shared" si="47"/>
        <v>702-3</v>
      </c>
      <c r="B204" s="223">
        <v>702</v>
      </c>
      <c r="C204" s="224" t="s">
        <v>181</v>
      </c>
      <c r="D204" s="222">
        <v>3</v>
      </c>
      <c r="E204" s="224" t="s">
        <v>1070</v>
      </c>
      <c r="F204" s="222" t="s">
        <v>411</v>
      </c>
      <c r="G204" s="225" t="s">
        <v>465</v>
      </c>
      <c r="H204" s="282" t="s">
        <v>1988</v>
      </c>
      <c r="I204" s="307" t="s">
        <v>1992</v>
      </c>
      <c r="J204" s="224" t="s">
        <v>1071</v>
      </c>
      <c r="K204" s="224" t="s">
        <v>1755</v>
      </c>
      <c r="L204" s="224" t="s">
        <v>1756</v>
      </c>
      <c r="M204" s="308" t="s">
        <v>301</v>
      </c>
      <c r="N204" s="171">
        <v>10</v>
      </c>
      <c r="O204" s="172">
        <v>20</v>
      </c>
      <c r="P204" s="172">
        <v>30</v>
      </c>
      <c r="Q204" s="172">
        <v>40</v>
      </c>
      <c r="R204" s="173">
        <v>50</v>
      </c>
      <c r="S204" s="196" t="s">
        <v>433</v>
      </c>
      <c r="T204" s="200">
        <v>60</v>
      </c>
      <c r="U204" s="197"/>
      <c r="V204" s="198" t="s">
        <v>2753</v>
      </c>
      <c r="W204" s="171">
        <v>14</v>
      </c>
      <c r="X204" s="172" t="s">
        <v>85</v>
      </c>
      <c r="Y204" s="172" t="s">
        <v>85</v>
      </c>
      <c r="Z204" s="172" t="s">
        <v>85</v>
      </c>
      <c r="AA204" s="173" t="s">
        <v>85</v>
      </c>
      <c r="AB204" s="398">
        <f t="shared" si="49"/>
        <v>1.4</v>
      </c>
      <c r="AC204" s="399" t="s">
        <v>85</v>
      </c>
      <c r="AD204" s="232" t="s">
        <v>85</v>
      </c>
      <c r="AE204" s="232" t="s">
        <v>85</v>
      </c>
      <c r="AF204" s="233" t="s">
        <v>85</v>
      </c>
      <c r="AG204" s="231">
        <f t="shared" si="54"/>
        <v>0.23333333333333334</v>
      </c>
      <c r="AH204" s="232" t="s">
        <v>85</v>
      </c>
      <c r="AI204" s="232" t="s">
        <v>85</v>
      </c>
      <c r="AJ204" s="232" t="s">
        <v>85</v>
      </c>
      <c r="AK204" s="233" t="s">
        <v>85</v>
      </c>
      <c r="AL204" s="222" t="s">
        <v>85</v>
      </c>
      <c r="AM204" s="294" t="s">
        <v>85</v>
      </c>
      <c r="AN204" s="224" t="s">
        <v>759</v>
      </c>
      <c r="AO204" s="240" t="s">
        <v>1994</v>
      </c>
      <c r="AP204" s="235" t="s">
        <v>54</v>
      </c>
      <c r="AQ204" s="234" t="s">
        <v>85</v>
      </c>
      <c r="AR204" s="234" t="s">
        <v>85</v>
      </c>
      <c r="AS204" s="234" t="s">
        <v>85</v>
      </c>
      <c r="AT204" s="227" t="s">
        <v>85</v>
      </c>
      <c r="AU204" s="343">
        <v>1</v>
      </c>
    </row>
    <row r="205" spans="1:47" ht="198" customHeight="1">
      <c r="A205" s="222" t="str">
        <f t="shared" si="47"/>
        <v>702-4</v>
      </c>
      <c r="B205" s="223">
        <v>702</v>
      </c>
      <c r="C205" s="224" t="s">
        <v>181</v>
      </c>
      <c r="D205" s="222">
        <v>4</v>
      </c>
      <c r="E205" s="224" t="s">
        <v>1072</v>
      </c>
      <c r="F205" s="222" t="s">
        <v>411</v>
      </c>
      <c r="G205" s="225" t="s">
        <v>465</v>
      </c>
      <c r="H205" s="282" t="s">
        <v>1995</v>
      </c>
      <c r="I205" s="307" t="s">
        <v>1996</v>
      </c>
      <c r="J205" s="224" t="s">
        <v>1073</v>
      </c>
      <c r="K205" s="224" t="s">
        <v>1997</v>
      </c>
      <c r="L205" s="224" t="s">
        <v>1998</v>
      </c>
      <c r="M205" s="308" t="s">
        <v>301</v>
      </c>
      <c r="N205" s="171" t="s">
        <v>12</v>
      </c>
      <c r="O205" s="172">
        <v>1556</v>
      </c>
      <c r="P205" s="172">
        <v>1656</v>
      </c>
      <c r="Q205" s="172">
        <v>1756</v>
      </c>
      <c r="R205" s="173">
        <v>1856</v>
      </c>
      <c r="S205" s="196" t="s">
        <v>433</v>
      </c>
      <c r="T205" s="201" t="s">
        <v>1999</v>
      </c>
      <c r="U205" s="197"/>
      <c r="V205" s="198" t="s">
        <v>2000</v>
      </c>
      <c r="W205" s="171">
        <v>1456</v>
      </c>
      <c r="X205" s="172" t="s">
        <v>85</v>
      </c>
      <c r="Y205" s="172" t="s">
        <v>85</v>
      </c>
      <c r="Z205" s="172" t="s">
        <v>85</v>
      </c>
      <c r="AA205" s="173" t="s">
        <v>85</v>
      </c>
      <c r="AB205" s="231" t="str">
        <f t="shared" si="49"/>
        <v>-</v>
      </c>
      <c r="AC205" s="232" t="str">
        <f t="shared" si="49"/>
        <v>-</v>
      </c>
      <c r="AD205" s="232" t="str">
        <f t="shared" si="49"/>
        <v>-</v>
      </c>
      <c r="AE205" s="232" t="str">
        <f t="shared" si="49"/>
        <v>-</v>
      </c>
      <c r="AF205" s="233" t="str">
        <f t="shared" si="49"/>
        <v>-</v>
      </c>
      <c r="AG205" s="231" t="str">
        <f t="shared" si="54"/>
        <v>-</v>
      </c>
      <c r="AH205" s="232" t="str">
        <f t="shared" si="54"/>
        <v>-</v>
      </c>
      <c r="AI205" s="232" t="str">
        <f t="shared" si="54"/>
        <v>-</v>
      </c>
      <c r="AJ205" s="232" t="str">
        <f t="shared" si="54"/>
        <v>-</v>
      </c>
      <c r="AK205" s="233" t="str">
        <f t="shared" si="54"/>
        <v>-</v>
      </c>
      <c r="AL205" s="222" t="s">
        <v>85</v>
      </c>
      <c r="AM205" s="294" t="s">
        <v>2001</v>
      </c>
      <c r="AN205" s="224" t="s">
        <v>1627</v>
      </c>
      <c r="AO205" s="240" t="s">
        <v>1754</v>
      </c>
      <c r="AP205" s="235" t="s">
        <v>12</v>
      </c>
      <c r="AQ205" s="234" t="s">
        <v>85</v>
      </c>
      <c r="AR205" s="234" t="s">
        <v>85</v>
      </c>
      <c r="AS205" s="234" t="s">
        <v>85</v>
      </c>
      <c r="AT205" s="227" t="s">
        <v>85</v>
      </c>
      <c r="AU205" s="343" t="s">
        <v>2754</v>
      </c>
    </row>
    <row r="206" spans="1:47" ht="199.5" customHeight="1">
      <c r="A206" s="222" t="str">
        <f t="shared" si="47"/>
        <v>702-5</v>
      </c>
      <c r="B206" s="223">
        <v>702</v>
      </c>
      <c r="C206" s="224" t="s">
        <v>181</v>
      </c>
      <c r="D206" s="222">
        <v>5</v>
      </c>
      <c r="E206" s="224" t="s">
        <v>1074</v>
      </c>
      <c r="F206" s="222" t="s">
        <v>411</v>
      </c>
      <c r="G206" s="225" t="s">
        <v>465</v>
      </c>
      <c r="H206" s="282" t="s">
        <v>1988</v>
      </c>
      <c r="I206" s="307" t="s">
        <v>2002</v>
      </c>
      <c r="J206" s="224" t="s">
        <v>1075</v>
      </c>
      <c r="K206" s="224" t="s">
        <v>2003</v>
      </c>
      <c r="L206" s="224" t="s">
        <v>2004</v>
      </c>
      <c r="M206" s="308" t="s">
        <v>301</v>
      </c>
      <c r="N206" s="171">
        <f>179+10</f>
        <v>189</v>
      </c>
      <c r="O206" s="172">
        <f>N206+10</f>
        <v>199</v>
      </c>
      <c r="P206" s="172">
        <f>O206+10</f>
        <v>209</v>
      </c>
      <c r="Q206" s="172">
        <f>P206+10</f>
        <v>219</v>
      </c>
      <c r="R206" s="173">
        <f>Q206+10</f>
        <v>229</v>
      </c>
      <c r="S206" s="196" t="s">
        <v>433</v>
      </c>
      <c r="T206" s="181">
        <v>239</v>
      </c>
      <c r="U206" s="197"/>
      <c r="V206" s="198" t="s">
        <v>2005</v>
      </c>
      <c r="W206" s="171">
        <v>193</v>
      </c>
      <c r="X206" s="172" t="s">
        <v>85</v>
      </c>
      <c r="Y206" s="172" t="s">
        <v>85</v>
      </c>
      <c r="Z206" s="172" t="s">
        <v>85</v>
      </c>
      <c r="AA206" s="173" t="s">
        <v>85</v>
      </c>
      <c r="AB206" s="398">
        <f t="shared" si="49"/>
        <v>1.0211640211640212</v>
      </c>
      <c r="AC206" s="399" t="s">
        <v>85</v>
      </c>
      <c r="AD206" s="232" t="s">
        <v>85</v>
      </c>
      <c r="AE206" s="232" t="s">
        <v>85</v>
      </c>
      <c r="AF206" s="233" t="s">
        <v>85</v>
      </c>
      <c r="AG206" s="231">
        <f t="shared" si="54"/>
        <v>0.80753138075313813</v>
      </c>
      <c r="AH206" s="232" t="s">
        <v>85</v>
      </c>
      <c r="AI206" s="232" t="s">
        <v>85</v>
      </c>
      <c r="AJ206" s="232" t="s">
        <v>85</v>
      </c>
      <c r="AK206" s="233" t="s">
        <v>85</v>
      </c>
      <c r="AL206" s="222" t="s">
        <v>85</v>
      </c>
      <c r="AM206" s="224" t="s">
        <v>2006</v>
      </c>
      <c r="AN206" s="224" t="s">
        <v>1973</v>
      </c>
      <c r="AO206" s="240" t="s">
        <v>2700</v>
      </c>
      <c r="AP206" s="235" t="s">
        <v>54</v>
      </c>
      <c r="AQ206" s="234" t="s">
        <v>85</v>
      </c>
      <c r="AR206" s="234" t="s">
        <v>85</v>
      </c>
      <c r="AS206" s="234" t="s">
        <v>85</v>
      </c>
      <c r="AT206" s="227" t="s">
        <v>85</v>
      </c>
      <c r="AU206" s="343">
        <v>1</v>
      </c>
    </row>
    <row r="207" spans="1:47" ht="54" hidden="1">
      <c r="A207" s="222" t="str">
        <f t="shared" si="47"/>
        <v>702-6</v>
      </c>
      <c r="B207" s="223">
        <v>702</v>
      </c>
      <c r="C207" s="224" t="s">
        <v>181</v>
      </c>
      <c r="D207" s="222">
        <v>6</v>
      </c>
      <c r="E207" s="224" t="s">
        <v>85</v>
      </c>
      <c r="F207" s="222" t="s">
        <v>85</v>
      </c>
      <c r="G207" s="369" t="s">
        <v>85</v>
      </c>
      <c r="H207" s="282" t="s">
        <v>85</v>
      </c>
      <c r="I207" s="227" t="s">
        <v>85</v>
      </c>
      <c r="J207" s="224" t="s">
        <v>85</v>
      </c>
      <c r="K207" s="224" t="s">
        <v>85</v>
      </c>
      <c r="L207" s="224" t="s">
        <v>85</v>
      </c>
      <c r="M207" s="228" t="s">
        <v>85</v>
      </c>
      <c r="N207" s="225"/>
      <c r="O207" s="186"/>
      <c r="P207" s="186"/>
      <c r="Q207" s="186"/>
      <c r="R207" s="230"/>
      <c r="S207" s="235" t="s">
        <v>85</v>
      </c>
      <c r="T207" s="230" t="s">
        <v>85</v>
      </c>
      <c r="U207" s="228"/>
      <c r="V207" s="224" t="s">
        <v>85</v>
      </c>
      <c r="W207" s="369"/>
      <c r="X207" s="370" t="s">
        <v>85</v>
      </c>
      <c r="Y207" s="370" t="s">
        <v>85</v>
      </c>
      <c r="Z207" s="370" t="s">
        <v>85</v>
      </c>
      <c r="AA207" s="371" t="s">
        <v>85</v>
      </c>
      <c r="AB207" s="231" t="str">
        <f t="shared" si="49"/>
        <v>-</v>
      </c>
      <c r="AC207" s="232" t="str">
        <f t="shared" si="50"/>
        <v>-</v>
      </c>
      <c r="AD207" s="232" t="str">
        <f t="shared" si="51"/>
        <v>-</v>
      </c>
      <c r="AE207" s="232" t="str">
        <f t="shared" si="52"/>
        <v>-</v>
      </c>
      <c r="AF207" s="233" t="str">
        <f t="shared" si="53"/>
        <v>-</v>
      </c>
      <c r="AG207" s="231" t="str">
        <f t="shared" si="54"/>
        <v>-</v>
      </c>
      <c r="AH207" s="232" t="str">
        <f t="shared" si="55"/>
        <v>-</v>
      </c>
      <c r="AI207" s="232" t="str">
        <f t="shared" si="56"/>
        <v>-</v>
      </c>
      <c r="AJ207" s="232" t="str">
        <f t="shared" si="57"/>
        <v>-</v>
      </c>
      <c r="AK207" s="233" t="str">
        <f t="shared" si="58"/>
        <v>-</v>
      </c>
      <c r="AL207" s="222" t="s">
        <v>85</v>
      </c>
      <c r="AM207" s="224" t="s">
        <v>85</v>
      </c>
      <c r="AN207" s="224" t="s">
        <v>85</v>
      </c>
      <c r="AO207" s="224" t="s">
        <v>85</v>
      </c>
      <c r="AP207" s="235" t="s">
        <v>85</v>
      </c>
      <c r="AQ207" s="234" t="s">
        <v>85</v>
      </c>
      <c r="AR207" s="234" t="s">
        <v>85</v>
      </c>
      <c r="AS207" s="234" t="s">
        <v>85</v>
      </c>
      <c r="AT207" s="227" t="s">
        <v>85</v>
      </c>
      <c r="AU207" s="343" t="s">
        <v>85</v>
      </c>
    </row>
    <row r="208" spans="1:47" ht="54" hidden="1">
      <c r="A208" s="222" t="str">
        <f t="shared" si="47"/>
        <v>702-7</v>
      </c>
      <c r="B208" s="223">
        <v>702</v>
      </c>
      <c r="C208" s="224" t="s">
        <v>181</v>
      </c>
      <c r="D208" s="222">
        <v>7</v>
      </c>
      <c r="E208" s="224" t="s">
        <v>85</v>
      </c>
      <c r="F208" s="222" t="s">
        <v>85</v>
      </c>
      <c r="G208" s="369" t="s">
        <v>85</v>
      </c>
      <c r="H208" s="282" t="s">
        <v>85</v>
      </c>
      <c r="I208" s="227" t="s">
        <v>85</v>
      </c>
      <c r="J208" s="224" t="s">
        <v>85</v>
      </c>
      <c r="K208" s="224" t="s">
        <v>85</v>
      </c>
      <c r="L208" s="224" t="s">
        <v>85</v>
      </c>
      <c r="M208" s="228" t="s">
        <v>85</v>
      </c>
      <c r="N208" s="225"/>
      <c r="O208" s="186"/>
      <c r="P208" s="186"/>
      <c r="Q208" s="186"/>
      <c r="R208" s="230"/>
      <c r="S208" s="235" t="s">
        <v>85</v>
      </c>
      <c r="T208" s="230" t="s">
        <v>85</v>
      </c>
      <c r="U208" s="228"/>
      <c r="V208" s="224" t="s">
        <v>85</v>
      </c>
      <c r="W208" s="369"/>
      <c r="X208" s="370" t="s">
        <v>85</v>
      </c>
      <c r="Y208" s="370" t="s">
        <v>85</v>
      </c>
      <c r="Z208" s="370" t="s">
        <v>85</v>
      </c>
      <c r="AA208" s="371" t="s">
        <v>85</v>
      </c>
      <c r="AB208" s="231" t="str">
        <f t="shared" si="49"/>
        <v>-</v>
      </c>
      <c r="AC208" s="232" t="str">
        <f t="shared" si="50"/>
        <v>-</v>
      </c>
      <c r="AD208" s="232" t="str">
        <f t="shared" si="51"/>
        <v>-</v>
      </c>
      <c r="AE208" s="232" t="str">
        <f t="shared" si="52"/>
        <v>-</v>
      </c>
      <c r="AF208" s="233" t="str">
        <f t="shared" si="53"/>
        <v>-</v>
      </c>
      <c r="AG208" s="231" t="str">
        <f t="shared" si="54"/>
        <v>-</v>
      </c>
      <c r="AH208" s="232" t="str">
        <f t="shared" si="55"/>
        <v>-</v>
      </c>
      <c r="AI208" s="232" t="str">
        <f t="shared" si="56"/>
        <v>-</v>
      </c>
      <c r="AJ208" s="232" t="str">
        <f t="shared" si="57"/>
        <v>-</v>
      </c>
      <c r="AK208" s="233" t="str">
        <f t="shared" si="58"/>
        <v>-</v>
      </c>
      <c r="AL208" s="222" t="s">
        <v>85</v>
      </c>
      <c r="AM208" s="224" t="s">
        <v>85</v>
      </c>
      <c r="AN208" s="224" t="s">
        <v>85</v>
      </c>
      <c r="AO208" s="224" t="s">
        <v>85</v>
      </c>
      <c r="AP208" s="235" t="s">
        <v>85</v>
      </c>
      <c r="AQ208" s="234" t="s">
        <v>85</v>
      </c>
      <c r="AR208" s="234" t="s">
        <v>85</v>
      </c>
      <c r="AS208" s="234" t="s">
        <v>85</v>
      </c>
      <c r="AT208" s="227" t="s">
        <v>85</v>
      </c>
      <c r="AU208" s="343" t="s">
        <v>85</v>
      </c>
    </row>
    <row r="209" spans="1:47" ht="54" hidden="1">
      <c r="A209" s="222" t="str">
        <f t="shared" si="47"/>
        <v>702-8</v>
      </c>
      <c r="B209" s="223">
        <v>702</v>
      </c>
      <c r="C209" s="224" t="s">
        <v>181</v>
      </c>
      <c r="D209" s="222">
        <v>8</v>
      </c>
      <c r="E209" s="224" t="s">
        <v>85</v>
      </c>
      <c r="F209" s="222" t="s">
        <v>85</v>
      </c>
      <c r="G209" s="369" t="s">
        <v>85</v>
      </c>
      <c r="H209" s="282" t="s">
        <v>85</v>
      </c>
      <c r="I209" s="227" t="s">
        <v>85</v>
      </c>
      <c r="J209" s="224" t="s">
        <v>85</v>
      </c>
      <c r="K209" s="224" t="s">
        <v>85</v>
      </c>
      <c r="L209" s="224" t="s">
        <v>85</v>
      </c>
      <c r="M209" s="228" t="s">
        <v>85</v>
      </c>
      <c r="N209" s="225"/>
      <c r="O209" s="186"/>
      <c r="P209" s="186"/>
      <c r="Q209" s="186"/>
      <c r="R209" s="230"/>
      <c r="S209" s="235" t="s">
        <v>85</v>
      </c>
      <c r="T209" s="230" t="s">
        <v>85</v>
      </c>
      <c r="U209" s="228"/>
      <c r="V209" s="224" t="s">
        <v>85</v>
      </c>
      <c r="W209" s="369"/>
      <c r="X209" s="370" t="s">
        <v>85</v>
      </c>
      <c r="Y209" s="370" t="s">
        <v>85</v>
      </c>
      <c r="Z209" s="370" t="s">
        <v>85</v>
      </c>
      <c r="AA209" s="371" t="s">
        <v>85</v>
      </c>
      <c r="AB209" s="231" t="str">
        <f t="shared" si="49"/>
        <v>-</v>
      </c>
      <c r="AC209" s="232" t="str">
        <f t="shared" si="50"/>
        <v>-</v>
      </c>
      <c r="AD209" s="232" t="str">
        <f t="shared" si="51"/>
        <v>-</v>
      </c>
      <c r="AE209" s="232" t="str">
        <f t="shared" si="52"/>
        <v>-</v>
      </c>
      <c r="AF209" s="233" t="str">
        <f t="shared" si="53"/>
        <v>-</v>
      </c>
      <c r="AG209" s="231" t="str">
        <f t="shared" si="54"/>
        <v>-</v>
      </c>
      <c r="AH209" s="232" t="str">
        <f t="shared" si="55"/>
        <v>-</v>
      </c>
      <c r="AI209" s="232" t="str">
        <f t="shared" si="56"/>
        <v>-</v>
      </c>
      <c r="AJ209" s="232" t="str">
        <f t="shared" si="57"/>
        <v>-</v>
      </c>
      <c r="AK209" s="233" t="str">
        <f t="shared" si="58"/>
        <v>-</v>
      </c>
      <c r="AL209" s="222" t="s">
        <v>85</v>
      </c>
      <c r="AM209" s="224" t="s">
        <v>85</v>
      </c>
      <c r="AN209" s="224" t="s">
        <v>85</v>
      </c>
      <c r="AO209" s="224" t="s">
        <v>85</v>
      </c>
      <c r="AP209" s="235" t="s">
        <v>85</v>
      </c>
      <c r="AQ209" s="234" t="s">
        <v>85</v>
      </c>
      <c r="AR209" s="234" t="s">
        <v>85</v>
      </c>
      <c r="AS209" s="234" t="s">
        <v>85</v>
      </c>
      <c r="AT209" s="227" t="s">
        <v>85</v>
      </c>
      <c r="AU209" s="343" t="s">
        <v>85</v>
      </c>
    </row>
    <row r="210" spans="1:47" ht="54" hidden="1">
      <c r="A210" s="222" t="str">
        <f t="shared" si="47"/>
        <v>702-9</v>
      </c>
      <c r="B210" s="223">
        <v>702</v>
      </c>
      <c r="C210" s="224" t="s">
        <v>181</v>
      </c>
      <c r="D210" s="222">
        <v>9</v>
      </c>
      <c r="E210" s="224" t="s">
        <v>85</v>
      </c>
      <c r="F210" s="222" t="s">
        <v>85</v>
      </c>
      <c r="G210" s="369" t="s">
        <v>85</v>
      </c>
      <c r="H210" s="282" t="s">
        <v>85</v>
      </c>
      <c r="I210" s="227" t="s">
        <v>85</v>
      </c>
      <c r="J210" s="224" t="s">
        <v>85</v>
      </c>
      <c r="K210" s="224" t="s">
        <v>85</v>
      </c>
      <c r="L210" s="224" t="s">
        <v>85</v>
      </c>
      <c r="M210" s="228" t="s">
        <v>85</v>
      </c>
      <c r="N210" s="225"/>
      <c r="O210" s="186"/>
      <c r="P210" s="186"/>
      <c r="Q210" s="186"/>
      <c r="R210" s="230"/>
      <c r="S210" s="235" t="s">
        <v>85</v>
      </c>
      <c r="T210" s="230" t="s">
        <v>85</v>
      </c>
      <c r="U210" s="228"/>
      <c r="V210" s="224" t="s">
        <v>85</v>
      </c>
      <c r="W210" s="369"/>
      <c r="X210" s="370" t="s">
        <v>85</v>
      </c>
      <c r="Y210" s="370" t="s">
        <v>85</v>
      </c>
      <c r="Z210" s="370" t="s">
        <v>85</v>
      </c>
      <c r="AA210" s="371" t="s">
        <v>85</v>
      </c>
      <c r="AB210" s="231" t="str">
        <f t="shared" si="49"/>
        <v>-</v>
      </c>
      <c r="AC210" s="232" t="str">
        <f t="shared" si="50"/>
        <v>-</v>
      </c>
      <c r="AD210" s="232" t="str">
        <f t="shared" si="51"/>
        <v>-</v>
      </c>
      <c r="AE210" s="232" t="str">
        <f t="shared" si="52"/>
        <v>-</v>
      </c>
      <c r="AF210" s="233" t="str">
        <f t="shared" si="53"/>
        <v>-</v>
      </c>
      <c r="AG210" s="231" t="str">
        <f t="shared" si="54"/>
        <v>-</v>
      </c>
      <c r="AH210" s="232" t="str">
        <f t="shared" si="55"/>
        <v>-</v>
      </c>
      <c r="AI210" s="232" t="str">
        <f t="shared" si="56"/>
        <v>-</v>
      </c>
      <c r="AJ210" s="232" t="str">
        <f t="shared" si="57"/>
        <v>-</v>
      </c>
      <c r="AK210" s="233" t="str">
        <f t="shared" si="58"/>
        <v>-</v>
      </c>
      <c r="AL210" s="222" t="s">
        <v>85</v>
      </c>
      <c r="AM210" s="224" t="s">
        <v>85</v>
      </c>
      <c r="AN210" s="224" t="s">
        <v>85</v>
      </c>
      <c r="AO210" s="224" t="s">
        <v>85</v>
      </c>
      <c r="AP210" s="235" t="s">
        <v>85</v>
      </c>
      <c r="AQ210" s="234" t="s">
        <v>85</v>
      </c>
      <c r="AR210" s="234" t="s">
        <v>85</v>
      </c>
      <c r="AS210" s="234" t="s">
        <v>85</v>
      </c>
      <c r="AT210" s="227" t="s">
        <v>85</v>
      </c>
      <c r="AU210" s="343" t="s">
        <v>85</v>
      </c>
    </row>
    <row r="211" spans="1:47" ht="207" customHeight="1">
      <c r="A211" s="222" t="str">
        <f t="shared" si="47"/>
        <v>703-1</v>
      </c>
      <c r="B211" s="223">
        <v>703</v>
      </c>
      <c r="C211" s="224" t="s">
        <v>182</v>
      </c>
      <c r="D211" s="222">
        <v>1</v>
      </c>
      <c r="E211" s="224" t="s">
        <v>1076</v>
      </c>
      <c r="F211" s="222" t="s">
        <v>411</v>
      </c>
      <c r="G211" s="225" t="s">
        <v>465</v>
      </c>
      <c r="H211" s="282" t="s">
        <v>2007</v>
      </c>
      <c r="I211" s="307" t="s">
        <v>2008</v>
      </c>
      <c r="J211" s="224" t="s">
        <v>2009</v>
      </c>
      <c r="K211" s="224" t="s">
        <v>2010</v>
      </c>
      <c r="L211" s="224" t="s">
        <v>2011</v>
      </c>
      <c r="M211" s="308" t="s">
        <v>301</v>
      </c>
      <c r="N211" s="171">
        <v>33</v>
      </c>
      <c r="O211" s="172">
        <v>66</v>
      </c>
      <c r="P211" s="172">
        <v>99</v>
      </c>
      <c r="Q211" s="172">
        <v>132</v>
      </c>
      <c r="R211" s="173">
        <v>166</v>
      </c>
      <c r="S211" s="196" t="s">
        <v>39</v>
      </c>
      <c r="T211" s="181">
        <v>166</v>
      </c>
      <c r="U211" s="197"/>
      <c r="V211" s="198" t="s">
        <v>2012</v>
      </c>
      <c r="W211" s="171">
        <v>40</v>
      </c>
      <c r="X211" s="172" t="s">
        <v>85</v>
      </c>
      <c r="Y211" s="172" t="s">
        <v>85</v>
      </c>
      <c r="Z211" s="172" t="s">
        <v>85</v>
      </c>
      <c r="AA211" s="173" t="s">
        <v>85</v>
      </c>
      <c r="AB211" s="231">
        <f t="shared" si="49"/>
        <v>1.2121212121212122</v>
      </c>
      <c r="AC211" s="232" t="str">
        <f t="shared" si="49"/>
        <v>-</v>
      </c>
      <c r="AD211" s="232" t="str">
        <f t="shared" si="49"/>
        <v>-</v>
      </c>
      <c r="AE211" s="232" t="str">
        <f t="shared" si="49"/>
        <v>-</v>
      </c>
      <c r="AF211" s="233" t="str">
        <f t="shared" si="49"/>
        <v>-</v>
      </c>
      <c r="AG211" s="231">
        <f t="shared" si="54"/>
        <v>0.24096385542168675</v>
      </c>
      <c r="AH211" s="232" t="str">
        <f t="shared" si="54"/>
        <v>-</v>
      </c>
      <c r="AI211" s="232" t="str">
        <f t="shared" si="54"/>
        <v>-</v>
      </c>
      <c r="AJ211" s="232" t="str">
        <f t="shared" si="54"/>
        <v>-</v>
      </c>
      <c r="AK211" s="233" t="str">
        <f t="shared" si="54"/>
        <v>-</v>
      </c>
      <c r="AL211" s="222" t="s">
        <v>85</v>
      </c>
      <c r="AM211" s="294" t="s">
        <v>12</v>
      </c>
      <c r="AN211" s="224" t="s">
        <v>1704</v>
      </c>
      <c r="AO211" s="240" t="s">
        <v>2701</v>
      </c>
      <c r="AP211" s="235" t="s">
        <v>54</v>
      </c>
      <c r="AQ211" s="234" t="s">
        <v>85</v>
      </c>
      <c r="AR211" s="234" t="s">
        <v>85</v>
      </c>
      <c r="AS211" s="234" t="s">
        <v>85</v>
      </c>
      <c r="AT211" s="227" t="s">
        <v>85</v>
      </c>
      <c r="AU211" s="343">
        <v>1</v>
      </c>
    </row>
    <row r="212" spans="1:47" ht="190.5" customHeight="1">
      <c r="A212" s="222" t="s">
        <v>2013</v>
      </c>
      <c r="B212" s="223">
        <v>703</v>
      </c>
      <c r="C212" s="224" t="s">
        <v>182</v>
      </c>
      <c r="D212" s="222">
        <v>2</v>
      </c>
      <c r="E212" s="224" t="s">
        <v>1077</v>
      </c>
      <c r="F212" s="222" t="s">
        <v>1078</v>
      </c>
      <c r="G212" s="225" t="s">
        <v>465</v>
      </c>
      <c r="H212" s="282" t="s">
        <v>1976</v>
      </c>
      <c r="I212" s="307" t="s">
        <v>1977</v>
      </c>
      <c r="J212" s="224" t="s">
        <v>1079</v>
      </c>
      <c r="K212" s="224" t="s">
        <v>2014</v>
      </c>
      <c r="L212" s="224" t="s">
        <v>2015</v>
      </c>
      <c r="M212" s="308" t="s">
        <v>301</v>
      </c>
      <c r="N212" s="171">
        <v>80</v>
      </c>
      <c r="O212" s="172">
        <v>88</v>
      </c>
      <c r="P212" s="172">
        <v>88</v>
      </c>
      <c r="Q212" s="172">
        <v>96</v>
      </c>
      <c r="R212" s="173">
        <v>96</v>
      </c>
      <c r="S212" s="196" t="s">
        <v>433</v>
      </c>
      <c r="T212" s="181">
        <v>104</v>
      </c>
      <c r="U212" s="197"/>
      <c r="V212" s="198" t="s">
        <v>2016</v>
      </c>
      <c r="W212" s="171">
        <v>77</v>
      </c>
      <c r="X212" s="172" t="s">
        <v>85</v>
      </c>
      <c r="Y212" s="172" t="s">
        <v>85</v>
      </c>
      <c r="Z212" s="172" t="s">
        <v>85</v>
      </c>
      <c r="AA212" s="173" t="s">
        <v>85</v>
      </c>
      <c r="AB212" s="231">
        <v>0.96250000000000002</v>
      </c>
      <c r="AC212" s="232" t="s">
        <v>85</v>
      </c>
      <c r="AD212" s="232" t="s">
        <v>85</v>
      </c>
      <c r="AE212" s="232" t="s">
        <v>85</v>
      </c>
      <c r="AF212" s="233" t="s">
        <v>85</v>
      </c>
      <c r="AG212" s="231">
        <v>0.74038461538461542</v>
      </c>
      <c r="AH212" s="232" t="s">
        <v>85</v>
      </c>
      <c r="AI212" s="232" t="s">
        <v>85</v>
      </c>
      <c r="AJ212" s="232" t="s">
        <v>85</v>
      </c>
      <c r="AK212" s="233" t="s">
        <v>85</v>
      </c>
      <c r="AL212" s="222" t="s">
        <v>85</v>
      </c>
      <c r="AM212" s="294" t="s">
        <v>85</v>
      </c>
      <c r="AN212" s="224" t="s">
        <v>2017</v>
      </c>
      <c r="AO212" s="240" t="s">
        <v>2018</v>
      </c>
      <c r="AP212" s="235" t="s">
        <v>54</v>
      </c>
      <c r="AQ212" s="234" t="s">
        <v>85</v>
      </c>
      <c r="AR212" s="234" t="s">
        <v>85</v>
      </c>
      <c r="AS212" s="234" t="s">
        <v>85</v>
      </c>
      <c r="AT212" s="227" t="s">
        <v>85</v>
      </c>
      <c r="AU212" s="343">
        <v>1</v>
      </c>
    </row>
    <row r="213" spans="1:47" ht="54" hidden="1">
      <c r="A213" s="222" t="str">
        <f t="shared" si="47"/>
        <v>703-3</v>
      </c>
      <c r="B213" s="223">
        <v>703</v>
      </c>
      <c r="C213" s="224" t="s">
        <v>182</v>
      </c>
      <c r="D213" s="222">
        <v>3</v>
      </c>
      <c r="E213" s="224" t="s">
        <v>85</v>
      </c>
      <c r="F213" s="222" t="s">
        <v>85</v>
      </c>
      <c r="G213" s="369" t="s">
        <v>85</v>
      </c>
      <c r="H213" s="282" t="s">
        <v>85</v>
      </c>
      <c r="I213" s="227" t="s">
        <v>85</v>
      </c>
      <c r="J213" s="224" t="s">
        <v>85</v>
      </c>
      <c r="K213" s="224" t="s">
        <v>85</v>
      </c>
      <c r="L213" s="224" t="s">
        <v>85</v>
      </c>
      <c r="M213" s="228" t="s">
        <v>85</v>
      </c>
      <c r="N213" s="225"/>
      <c r="O213" s="186"/>
      <c r="P213" s="186"/>
      <c r="Q213" s="186"/>
      <c r="R213" s="230"/>
      <c r="S213" s="235" t="s">
        <v>85</v>
      </c>
      <c r="T213" s="230" t="s">
        <v>85</v>
      </c>
      <c r="U213" s="228"/>
      <c r="V213" s="224" t="s">
        <v>85</v>
      </c>
      <c r="W213" s="369"/>
      <c r="X213" s="370" t="s">
        <v>85</v>
      </c>
      <c r="Y213" s="370" t="s">
        <v>85</v>
      </c>
      <c r="Z213" s="370" t="s">
        <v>85</v>
      </c>
      <c r="AA213" s="371" t="s">
        <v>85</v>
      </c>
      <c r="AB213" s="231" t="str">
        <f t="shared" si="49"/>
        <v>-</v>
      </c>
      <c r="AC213" s="232" t="str">
        <f t="shared" si="50"/>
        <v>-</v>
      </c>
      <c r="AD213" s="232" t="str">
        <f t="shared" si="51"/>
        <v>-</v>
      </c>
      <c r="AE213" s="232" t="str">
        <f t="shared" si="52"/>
        <v>-</v>
      </c>
      <c r="AF213" s="233" t="str">
        <f t="shared" si="53"/>
        <v>-</v>
      </c>
      <c r="AG213" s="231" t="str">
        <f t="shared" si="54"/>
        <v>-</v>
      </c>
      <c r="AH213" s="232" t="str">
        <f t="shared" si="55"/>
        <v>-</v>
      </c>
      <c r="AI213" s="232" t="str">
        <f t="shared" si="56"/>
        <v>-</v>
      </c>
      <c r="AJ213" s="232" t="str">
        <f t="shared" si="57"/>
        <v>-</v>
      </c>
      <c r="AK213" s="233" t="str">
        <f t="shared" si="58"/>
        <v>-</v>
      </c>
      <c r="AL213" s="222" t="s">
        <v>85</v>
      </c>
      <c r="AM213" s="224" t="s">
        <v>85</v>
      </c>
      <c r="AN213" s="224" t="s">
        <v>85</v>
      </c>
      <c r="AO213" s="224" t="s">
        <v>85</v>
      </c>
      <c r="AP213" s="235" t="s">
        <v>85</v>
      </c>
      <c r="AQ213" s="234" t="s">
        <v>85</v>
      </c>
      <c r="AR213" s="234" t="s">
        <v>85</v>
      </c>
      <c r="AS213" s="234" t="s">
        <v>85</v>
      </c>
      <c r="AT213" s="227" t="s">
        <v>85</v>
      </c>
      <c r="AU213" s="343" t="s">
        <v>85</v>
      </c>
    </row>
    <row r="214" spans="1:47" ht="54" hidden="1">
      <c r="A214" s="222" t="str">
        <f t="shared" si="47"/>
        <v>703-4</v>
      </c>
      <c r="B214" s="223">
        <v>703</v>
      </c>
      <c r="C214" s="224" t="s">
        <v>182</v>
      </c>
      <c r="D214" s="222">
        <v>4</v>
      </c>
      <c r="E214" s="224" t="s">
        <v>85</v>
      </c>
      <c r="F214" s="222" t="s">
        <v>85</v>
      </c>
      <c r="G214" s="369" t="s">
        <v>85</v>
      </c>
      <c r="H214" s="282" t="s">
        <v>85</v>
      </c>
      <c r="I214" s="227" t="s">
        <v>85</v>
      </c>
      <c r="J214" s="224" t="s">
        <v>85</v>
      </c>
      <c r="K214" s="224" t="s">
        <v>85</v>
      </c>
      <c r="L214" s="224" t="s">
        <v>85</v>
      </c>
      <c r="M214" s="228" t="s">
        <v>85</v>
      </c>
      <c r="N214" s="225"/>
      <c r="O214" s="186"/>
      <c r="P214" s="186"/>
      <c r="Q214" s="186"/>
      <c r="R214" s="230"/>
      <c r="S214" s="235" t="s">
        <v>85</v>
      </c>
      <c r="T214" s="230" t="s">
        <v>85</v>
      </c>
      <c r="U214" s="228"/>
      <c r="V214" s="224" t="s">
        <v>85</v>
      </c>
      <c r="W214" s="369"/>
      <c r="X214" s="370" t="s">
        <v>85</v>
      </c>
      <c r="Y214" s="370" t="s">
        <v>85</v>
      </c>
      <c r="Z214" s="370" t="s">
        <v>85</v>
      </c>
      <c r="AA214" s="371" t="s">
        <v>85</v>
      </c>
      <c r="AB214" s="231" t="str">
        <f t="shared" si="49"/>
        <v>-</v>
      </c>
      <c r="AC214" s="232" t="str">
        <f t="shared" si="50"/>
        <v>-</v>
      </c>
      <c r="AD214" s="232" t="str">
        <f t="shared" si="51"/>
        <v>-</v>
      </c>
      <c r="AE214" s="232" t="str">
        <f t="shared" si="52"/>
        <v>-</v>
      </c>
      <c r="AF214" s="233" t="str">
        <f t="shared" si="53"/>
        <v>-</v>
      </c>
      <c r="AG214" s="231" t="str">
        <f t="shared" si="54"/>
        <v>-</v>
      </c>
      <c r="AH214" s="232" t="str">
        <f t="shared" si="55"/>
        <v>-</v>
      </c>
      <c r="AI214" s="232" t="str">
        <f t="shared" si="56"/>
        <v>-</v>
      </c>
      <c r="AJ214" s="232" t="str">
        <f t="shared" si="57"/>
        <v>-</v>
      </c>
      <c r="AK214" s="233" t="str">
        <f t="shared" si="58"/>
        <v>-</v>
      </c>
      <c r="AL214" s="222" t="s">
        <v>85</v>
      </c>
      <c r="AM214" s="224" t="s">
        <v>85</v>
      </c>
      <c r="AN214" s="224" t="s">
        <v>85</v>
      </c>
      <c r="AO214" s="224" t="s">
        <v>85</v>
      </c>
      <c r="AP214" s="235" t="s">
        <v>85</v>
      </c>
      <c r="AQ214" s="234" t="s">
        <v>85</v>
      </c>
      <c r="AR214" s="234" t="s">
        <v>85</v>
      </c>
      <c r="AS214" s="234" t="s">
        <v>85</v>
      </c>
      <c r="AT214" s="227" t="s">
        <v>85</v>
      </c>
      <c r="AU214" s="343" t="s">
        <v>85</v>
      </c>
    </row>
    <row r="215" spans="1:47" ht="54" hidden="1">
      <c r="A215" s="222" t="str">
        <f t="shared" si="47"/>
        <v>703-5</v>
      </c>
      <c r="B215" s="223">
        <v>703</v>
      </c>
      <c r="C215" s="224" t="s">
        <v>182</v>
      </c>
      <c r="D215" s="222">
        <v>5</v>
      </c>
      <c r="E215" s="224" t="s">
        <v>85</v>
      </c>
      <c r="F215" s="222" t="s">
        <v>85</v>
      </c>
      <c r="G215" s="369" t="s">
        <v>85</v>
      </c>
      <c r="H215" s="282" t="s">
        <v>85</v>
      </c>
      <c r="I215" s="227" t="s">
        <v>85</v>
      </c>
      <c r="J215" s="224" t="s">
        <v>85</v>
      </c>
      <c r="K215" s="224" t="s">
        <v>85</v>
      </c>
      <c r="L215" s="224" t="s">
        <v>85</v>
      </c>
      <c r="M215" s="228" t="s">
        <v>85</v>
      </c>
      <c r="N215" s="225"/>
      <c r="O215" s="186"/>
      <c r="P215" s="186"/>
      <c r="Q215" s="186"/>
      <c r="R215" s="230"/>
      <c r="S215" s="235" t="s">
        <v>85</v>
      </c>
      <c r="T215" s="230" t="s">
        <v>85</v>
      </c>
      <c r="U215" s="228"/>
      <c r="V215" s="224" t="s">
        <v>85</v>
      </c>
      <c r="W215" s="369"/>
      <c r="X215" s="370" t="s">
        <v>85</v>
      </c>
      <c r="Y215" s="370" t="s">
        <v>85</v>
      </c>
      <c r="Z215" s="370" t="s">
        <v>85</v>
      </c>
      <c r="AA215" s="371" t="s">
        <v>85</v>
      </c>
      <c r="AB215" s="231" t="str">
        <f t="shared" si="49"/>
        <v>-</v>
      </c>
      <c r="AC215" s="232" t="str">
        <f t="shared" si="50"/>
        <v>-</v>
      </c>
      <c r="AD215" s="232" t="str">
        <f t="shared" si="51"/>
        <v>-</v>
      </c>
      <c r="AE215" s="232" t="str">
        <f t="shared" si="52"/>
        <v>-</v>
      </c>
      <c r="AF215" s="233" t="str">
        <f t="shared" si="53"/>
        <v>-</v>
      </c>
      <c r="AG215" s="231" t="str">
        <f t="shared" si="54"/>
        <v>-</v>
      </c>
      <c r="AH215" s="232" t="str">
        <f t="shared" si="55"/>
        <v>-</v>
      </c>
      <c r="AI215" s="232" t="str">
        <f t="shared" si="56"/>
        <v>-</v>
      </c>
      <c r="AJ215" s="232" t="str">
        <f t="shared" si="57"/>
        <v>-</v>
      </c>
      <c r="AK215" s="233" t="str">
        <f t="shared" si="58"/>
        <v>-</v>
      </c>
      <c r="AL215" s="222" t="s">
        <v>85</v>
      </c>
      <c r="AM215" s="224" t="s">
        <v>85</v>
      </c>
      <c r="AN215" s="224" t="s">
        <v>85</v>
      </c>
      <c r="AO215" s="224" t="s">
        <v>85</v>
      </c>
      <c r="AP215" s="235" t="s">
        <v>85</v>
      </c>
      <c r="AQ215" s="234" t="s">
        <v>85</v>
      </c>
      <c r="AR215" s="234" t="s">
        <v>85</v>
      </c>
      <c r="AS215" s="234" t="s">
        <v>85</v>
      </c>
      <c r="AT215" s="227" t="s">
        <v>85</v>
      </c>
      <c r="AU215" s="343" t="s">
        <v>85</v>
      </c>
    </row>
    <row r="216" spans="1:47" ht="54" hidden="1">
      <c r="A216" s="222" t="str">
        <f t="shared" si="47"/>
        <v>703-6</v>
      </c>
      <c r="B216" s="223">
        <v>703</v>
      </c>
      <c r="C216" s="224" t="s">
        <v>182</v>
      </c>
      <c r="D216" s="222">
        <v>6</v>
      </c>
      <c r="E216" s="224" t="s">
        <v>85</v>
      </c>
      <c r="F216" s="222" t="s">
        <v>85</v>
      </c>
      <c r="G216" s="369" t="s">
        <v>85</v>
      </c>
      <c r="H216" s="282" t="s">
        <v>85</v>
      </c>
      <c r="I216" s="227" t="s">
        <v>85</v>
      </c>
      <c r="J216" s="224" t="s">
        <v>85</v>
      </c>
      <c r="K216" s="224" t="s">
        <v>85</v>
      </c>
      <c r="L216" s="224" t="s">
        <v>85</v>
      </c>
      <c r="M216" s="228" t="s">
        <v>85</v>
      </c>
      <c r="N216" s="225"/>
      <c r="O216" s="186"/>
      <c r="P216" s="186"/>
      <c r="Q216" s="186"/>
      <c r="R216" s="230"/>
      <c r="S216" s="235" t="s">
        <v>85</v>
      </c>
      <c r="T216" s="230" t="s">
        <v>85</v>
      </c>
      <c r="U216" s="228"/>
      <c r="V216" s="224" t="s">
        <v>85</v>
      </c>
      <c r="W216" s="369"/>
      <c r="X216" s="370" t="s">
        <v>85</v>
      </c>
      <c r="Y216" s="370" t="s">
        <v>85</v>
      </c>
      <c r="Z216" s="370" t="s">
        <v>85</v>
      </c>
      <c r="AA216" s="371" t="s">
        <v>85</v>
      </c>
      <c r="AB216" s="231" t="str">
        <f t="shared" si="49"/>
        <v>-</v>
      </c>
      <c r="AC216" s="232" t="str">
        <f t="shared" si="50"/>
        <v>-</v>
      </c>
      <c r="AD216" s="232" t="str">
        <f t="shared" si="51"/>
        <v>-</v>
      </c>
      <c r="AE216" s="232" t="str">
        <f t="shared" si="52"/>
        <v>-</v>
      </c>
      <c r="AF216" s="233" t="str">
        <f t="shared" si="53"/>
        <v>-</v>
      </c>
      <c r="AG216" s="231" t="str">
        <f t="shared" si="54"/>
        <v>-</v>
      </c>
      <c r="AH216" s="232" t="str">
        <f t="shared" si="55"/>
        <v>-</v>
      </c>
      <c r="AI216" s="232" t="str">
        <f t="shared" si="56"/>
        <v>-</v>
      </c>
      <c r="AJ216" s="232" t="str">
        <f t="shared" si="57"/>
        <v>-</v>
      </c>
      <c r="AK216" s="233" t="str">
        <f t="shared" si="58"/>
        <v>-</v>
      </c>
      <c r="AL216" s="222" t="s">
        <v>85</v>
      </c>
      <c r="AM216" s="224" t="s">
        <v>85</v>
      </c>
      <c r="AN216" s="224" t="s">
        <v>85</v>
      </c>
      <c r="AO216" s="224" t="s">
        <v>85</v>
      </c>
      <c r="AP216" s="235" t="s">
        <v>85</v>
      </c>
      <c r="AQ216" s="234" t="s">
        <v>85</v>
      </c>
      <c r="AR216" s="234" t="s">
        <v>85</v>
      </c>
      <c r="AS216" s="234" t="s">
        <v>85</v>
      </c>
      <c r="AT216" s="227" t="s">
        <v>85</v>
      </c>
      <c r="AU216" s="343" t="s">
        <v>85</v>
      </c>
    </row>
    <row r="217" spans="1:47" ht="54" hidden="1">
      <c r="A217" s="222" t="str">
        <f t="shared" si="47"/>
        <v>703-7</v>
      </c>
      <c r="B217" s="223">
        <v>703</v>
      </c>
      <c r="C217" s="224" t="s">
        <v>182</v>
      </c>
      <c r="D217" s="222">
        <v>7</v>
      </c>
      <c r="E217" s="224" t="s">
        <v>85</v>
      </c>
      <c r="F217" s="222" t="s">
        <v>85</v>
      </c>
      <c r="G217" s="369" t="s">
        <v>85</v>
      </c>
      <c r="H217" s="282" t="s">
        <v>85</v>
      </c>
      <c r="I217" s="227" t="s">
        <v>85</v>
      </c>
      <c r="J217" s="224" t="s">
        <v>85</v>
      </c>
      <c r="K217" s="224" t="s">
        <v>85</v>
      </c>
      <c r="L217" s="224" t="s">
        <v>85</v>
      </c>
      <c r="M217" s="228" t="s">
        <v>85</v>
      </c>
      <c r="N217" s="225"/>
      <c r="O217" s="186"/>
      <c r="P217" s="186"/>
      <c r="Q217" s="186"/>
      <c r="R217" s="230"/>
      <c r="S217" s="235" t="s">
        <v>85</v>
      </c>
      <c r="T217" s="230" t="s">
        <v>85</v>
      </c>
      <c r="U217" s="228"/>
      <c r="V217" s="224" t="s">
        <v>85</v>
      </c>
      <c r="W217" s="369"/>
      <c r="X217" s="370" t="s">
        <v>85</v>
      </c>
      <c r="Y217" s="370" t="s">
        <v>85</v>
      </c>
      <c r="Z217" s="370" t="s">
        <v>85</v>
      </c>
      <c r="AA217" s="371" t="s">
        <v>85</v>
      </c>
      <c r="AB217" s="231" t="str">
        <f t="shared" si="49"/>
        <v>-</v>
      </c>
      <c r="AC217" s="232" t="str">
        <f t="shared" si="50"/>
        <v>-</v>
      </c>
      <c r="AD217" s="232" t="str">
        <f t="shared" si="51"/>
        <v>-</v>
      </c>
      <c r="AE217" s="232" t="str">
        <f t="shared" si="52"/>
        <v>-</v>
      </c>
      <c r="AF217" s="233" t="str">
        <f t="shared" si="53"/>
        <v>-</v>
      </c>
      <c r="AG217" s="231" t="str">
        <f t="shared" si="54"/>
        <v>-</v>
      </c>
      <c r="AH217" s="232" t="str">
        <f t="shared" si="55"/>
        <v>-</v>
      </c>
      <c r="AI217" s="232" t="str">
        <f t="shared" si="56"/>
        <v>-</v>
      </c>
      <c r="AJ217" s="232" t="str">
        <f t="shared" si="57"/>
        <v>-</v>
      </c>
      <c r="AK217" s="233" t="str">
        <f t="shared" si="58"/>
        <v>-</v>
      </c>
      <c r="AL217" s="222" t="s">
        <v>85</v>
      </c>
      <c r="AM217" s="224" t="s">
        <v>85</v>
      </c>
      <c r="AN217" s="224" t="s">
        <v>85</v>
      </c>
      <c r="AO217" s="224" t="s">
        <v>85</v>
      </c>
      <c r="AP217" s="235" t="s">
        <v>85</v>
      </c>
      <c r="AQ217" s="234" t="s">
        <v>85</v>
      </c>
      <c r="AR217" s="234" t="s">
        <v>85</v>
      </c>
      <c r="AS217" s="234" t="s">
        <v>85</v>
      </c>
      <c r="AT217" s="227" t="s">
        <v>85</v>
      </c>
      <c r="AU217" s="343" t="s">
        <v>85</v>
      </c>
    </row>
    <row r="218" spans="1:47" ht="54" hidden="1">
      <c r="A218" s="222" t="str">
        <f t="shared" si="47"/>
        <v>703-8</v>
      </c>
      <c r="B218" s="223">
        <v>703</v>
      </c>
      <c r="C218" s="224" t="s">
        <v>182</v>
      </c>
      <c r="D218" s="222">
        <v>8</v>
      </c>
      <c r="E218" s="224" t="s">
        <v>85</v>
      </c>
      <c r="F218" s="222" t="s">
        <v>85</v>
      </c>
      <c r="G218" s="369" t="s">
        <v>85</v>
      </c>
      <c r="H218" s="282" t="s">
        <v>85</v>
      </c>
      <c r="I218" s="227" t="s">
        <v>85</v>
      </c>
      <c r="J218" s="224" t="s">
        <v>85</v>
      </c>
      <c r="K218" s="224" t="s">
        <v>85</v>
      </c>
      <c r="L218" s="224" t="s">
        <v>85</v>
      </c>
      <c r="M218" s="228" t="s">
        <v>85</v>
      </c>
      <c r="N218" s="225"/>
      <c r="O218" s="186"/>
      <c r="P218" s="186"/>
      <c r="Q218" s="186"/>
      <c r="R218" s="230"/>
      <c r="S218" s="235" t="s">
        <v>85</v>
      </c>
      <c r="T218" s="230" t="s">
        <v>85</v>
      </c>
      <c r="U218" s="228"/>
      <c r="V218" s="224" t="s">
        <v>85</v>
      </c>
      <c r="W218" s="369"/>
      <c r="X218" s="370" t="s">
        <v>85</v>
      </c>
      <c r="Y218" s="370" t="s">
        <v>85</v>
      </c>
      <c r="Z218" s="370" t="s">
        <v>85</v>
      </c>
      <c r="AA218" s="371" t="s">
        <v>85</v>
      </c>
      <c r="AB218" s="231" t="str">
        <f t="shared" si="49"/>
        <v>-</v>
      </c>
      <c r="AC218" s="232" t="str">
        <f t="shared" si="50"/>
        <v>-</v>
      </c>
      <c r="AD218" s="232" t="str">
        <f t="shared" si="51"/>
        <v>-</v>
      </c>
      <c r="AE218" s="232" t="str">
        <f t="shared" si="52"/>
        <v>-</v>
      </c>
      <c r="AF218" s="233" t="str">
        <f t="shared" si="53"/>
        <v>-</v>
      </c>
      <c r="AG218" s="231" t="str">
        <f t="shared" si="54"/>
        <v>-</v>
      </c>
      <c r="AH218" s="232" t="str">
        <f t="shared" si="55"/>
        <v>-</v>
      </c>
      <c r="AI218" s="232" t="str">
        <f t="shared" si="56"/>
        <v>-</v>
      </c>
      <c r="AJ218" s="232" t="str">
        <f t="shared" si="57"/>
        <v>-</v>
      </c>
      <c r="AK218" s="233" t="str">
        <f t="shared" si="58"/>
        <v>-</v>
      </c>
      <c r="AL218" s="222" t="s">
        <v>85</v>
      </c>
      <c r="AM218" s="224" t="s">
        <v>85</v>
      </c>
      <c r="AN218" s="224" t="s">
        <v>85</v>
      </c>
      <c r="AO218" s="224" t="s">
        <v>85</v>
      </c>
      <c r="AP218" s="235" t="s">
        <v>85</v>
      </c>
      <c r="AQ218" s="234" t="s">
        <v>85</v>
      </c>
      <c r="AR218" s="234" t="s">
        <v>85</v>
      </c>
      <c r="AS218" s="234" t="s">
        <v>85</v>
      </c>
      <c r="AT218" s="227" t="s">
        <v>85</v>
      </c>
      <c r="AU218" s="343" t="s">
        <v>85</v>
      </c>
    </row>
    <row r="219" spans="1:47" ht="54" hidden="1">
      <c r="A219" s="222" t="str">
        <f t="shared" si="47"/>
        <v>703-9</v>
      </c>
      <c r="B219" s="223">
        <v>703</v>
      </c>
      <c r="C219" s="224" t="s">
        <v>182</v>
      </c>
      <c r="D219" s="222">
        <v>9</v>
      </c>
      <c r="E219" s="224" t="s">
        <v>85</v>
      </c>
      <c r="F219" s="222" t="s">
        <v>85</v>
      </c>
      <c r="G219" s="369" t="s">
        <v>85</v>
      </c>
      <c r="H219" s="282" t="s">
        <v>85</v>
      </c>
      <c r="I219" s="227" t="s">
        <v>85</v>
      </c>
      <c r="J219" s="224" t="s">
        <v>85</v>
      </c>
      <c r="K219" s="224" t="s">
        <v>85</v>
      </c>
      <c r="L219" s="224" t="s">
        <v>85</v>
      </c>
      <c r="M219" s="228" t="s">
        <v>85</v>
      </c>
      <c r="N219" s="225"/>
      <c r="O219" s="186"/>
      <c r="P219" s="186"/>
      <c r="Q219" s="186"/>
      <c r="R219" s="230"/>
      <c r="S219" s="235" t="s">
        <v>85</v>
      </c>
      <c r="T219" s="230" t="s">
        <v>85</v>
      </c>
      <c r="U219" s="228"/>
      <c r="V219" s="224" t="s">
        <v>85</v>
      </c>
      <c r="W219" s="369"/>
      <c r="X219" s="370" t="s">
        <v>85</v>
      </c>
      <c r="Y219" s="370" t="s">
        <v>85</v>
      </c>
      <c r="Z219" s="370" t="s">
        <v>85</v>
      </c>
      <c r="AA219" s="371" t="s">
        <v>85</v>
      </c>
      <c r="AB219" s="231" t="str">
        <f t="shared" si="49"/>
        <v>-</v>
      </c>
      <c r="AC219" s="232" t="str">
        <f t="shared" si="50"/>
        <v>-</v>
      </c>
      <c r="AD219" s="232" t="str">
        <f t="shared" si="51"/>
        <v>-</v>
      </c>
      <c r="AE219" s="232" t="str">
        <f t="shared" si="52"/>
        <v>-</v>
      </c>
      <c r="AF219" s="233" t="str">
        <f t="shared" si="53"/>
        <v>-</v>
      </c>
      <c r="AG219" s="231" t="str">
        <f t="shared" si="54"/>
        <v>-</v>
      </c>
      <c r="AH219" s="232" t="str">
        <f t="shared" si="55"/>
        <v>-</v>
      </c>
      <c r="AI219" s="232" t="str">
        <f t="shared" si="56"/>
        <v>-</v>
      </c>
      <c r="AJ219" s="232" t="str">
        <f t="shared" si="57"/>
        <v>-</v>
      </c>
      <c r="AK219" s="233" t="str">
        <f t="shared" si="58"/>
        <v>-</v>
      </c>
      <c r="AL219" s="222" t="s">
        <v>85</v>
      </c>
      <c r="AM219" s="224" t="s">
        <v>85</v>
      </c>
      <c r="AN219" s="224" t="s">
        <v>85</v>
      </c>
      <c r="AO219" s="224" t="s">
        <v>85</v>
      </c>
      <c r="AP219" s="235" t="s">
        <v>85</v>
      </c>
      <c r="AQ219" s="234" t="s">
        <v>85</v>
      </c>
      <c r="AR219" s="234" t="s">
        <v>85</v>
      </c>
      <c r="AS219" s="234" t="s">
        <v>85</v>
      </c>
      <c r="AT219" s="227" t="s">
        <v>85</v>
      </c>
      <c r="AU219" s="343" t="s">
        <v>85</v>
      </c>
    </row>
    <row r="220" spans="1:47" ht="234" customHeight="1">
      <c r="A220" s="222" t="str">
        <f t="shared" si="47"/>
        <v>704-1</v>
      </c>
      <c r="B220" s="223">
        <v>704</v>
      </c>
      <c r="C220" s="224" t="s">
        <v>183</v>
      </c>
      <c r="D220" s="222">
        <v>1</v>
      </c>
      <c r="E220" s="224" t="s">
        <v>2702</v>
      </c>
      <c r="F220" s="222" t="s">
        <v>1080</v>
      </c>
      <c r="G220" s="225" t="s">
        <v>465</v>
      </c>
      <c r="H220" s="282" t="s">
        <v>1995</v>
      </c>
      <c r="I220" s="307" t="s">
        <v>2019</v>
      </c>
      <c r="J220" s="224" t="s">
        <v>1081</v>
      </c>
      <c r="K220" s="224" t="s">
        <v>2020</v>
      </c>
      <c r="L220" s="224" t="s">
        <v>2021</v>
      </c>
      <c r="M220" s="308" t="s">
        <v>301</v>
      </c>
      <c r="N220" s="379">
        <v>1716</v>
      </c>
      <c r="O220" s="380">
        <v>1716</v>
      </c>
      <c r="P220" s="381">
        <v>1716</v>
      </c>
      <c r="Q220" s="382">
        <v>1716</v>
      </c>
      <c r="R220" s="207">
        <v>1716</v>
      </c>
      <c r="S220" s="196" t="s">
        <v>40</v>
      </c>
      <c r="T220" s="202">
        <v>1716</v>
      </c>
      <c r="U220" s="197"/>
      <c r="V220" s="198" t="s">
        <v>2022</v>
      </c>
      <c r="W220" s="365">
        <v>1507</v>
      </c>
      <c r="X220" s="172" t="s">
        <v>85</v>
      </c>
      <c r="Y220" s="172" t="s">
        <v>85</v>
      </c>
      <c r="Z220" s="172" t="s">
        <v>85</v>
      </c>
      <c r="AA220" s="173" t="s">
        <v>85</v>
      </c>
      <c r="AB220" s="231">
        <f t="shared" si="49"/>
        <v>0.87820512820512819</v>
      </c>
      <c r="AC220" s="232" t="str">
        <f t="shared" si="49"/>
        <v>-</v>
      </c>
      <c r="AD220" s="232" t="str">
        <f t="shared" si="49"/>
        <v>-</v>
      </c>
      <c r="AE220" s="232" t="str">
        <f t="shared" si="49"/>
        <v>-</v>
      </c>
      <c r="AF220" s="233" t="str">
        <f t="shared" si="49"/>
        <v>-</v>
      </c>
      <c r="AG220" s="231">
        <f t="shared" si="54"/>
        <v>0.87820512820512819</v>
      </c>
      <c r="AH220" s="232" t="str">
        <f t="shared" si="54"/>
        <v>-</v>
      </c>
      <c r="AI220" s="232" t="str">
        <f t="shared" si="54"/>
        <v>-</v>
      </c>
      <c r="AJ220" s="232" t="str">
        <f t="shared" si="54"/>
        <v>-</v>
      </c>
      <c r="AK220" s="233" t="str">
        <f t="shared" si="54"/>
        <v>-</v>
      </c>
      <c r="AL220" s="222" t="s">
        <v>85</v>
      </c>
      <c r="AM220" s="224" t="s">
        <v>2023</v>
      </c>
      <c r="AN220" s="224" t="s">
        <v>1704</v>
      </c>
      <c r="AO220" s="240" t="s">
        <v>2703</v>
      </c>
      <c r="AP220" s="235" t="s">
        <v>15</v>
      </c>
      <c r="AQ220" s="234" t="s">
        <v>85</v>
      </c>
      <c r="AR220" s="234" t="s">
        <v>85</v>
      </c>
      <c r="AS220" s="234" t="s">
        <v>85</v>
      </c>
      <c r="AT220" s="227" t="s">
        <v>85</v>
      </c>
      <c r="AU220" s="343">
        <v>1</v>
      </c>
    </row>
    <row r="221" spans="1:47" ht="248.25" customHeight="1">
      <c r="A221" s="222" t="str">
        <f t="shared" si="47"/>
        <v>704-2</v>
      </c>
      <c r="B221" s="223">
        <v>704</v>
      </c>
      <c r="C221" s="224" t="s">
        <v>183</v>
      </c>
      <c r="D221" s="222">
        <v>2</v>
      </c>
      <c r="E221" s="224" t="s">
        <v>1082</v>
      </c>
      <c r="F221" s="222" t="s">
        <v>393</v>
      </c>
      <c r="G221" s="225" t="s">
        <v>465</v>
      </c>
      <c r="H221" s="282" t="s">
        <v>1976</v>
      </c>
      <c r="I221" s="307" t="s">
        <v>1977</v>
      </c>
      <c r="J221" s="224" t="s">
        <v>1083</v>
      </c>
      <c r="K221" s="224" t="s">
        <v>2024</v>
      </c>
      <c r="L221" s="224" t="s">
        <v>399</v>
      </c>
      <c r="M221" s="308" t="s">
        <v>301</v>
      </c>
      <c r="N221" s="345">
        <v>0.79059999999999997</v>
      </c>
      <c r="O221" s="346">
        <v>0.81240000000000001</v>
      </c>
      <c r="P221" s="346">
        <v>0.83420000000000005</v>
      </c>
      <c r="Q221" s="346">
        <v>0.85599999999999998</v>
      </c>
      <c r="R221" s="347">
        <v>0.87780000000000002</v>
      </c>
      <c r="S221" s="348" t="s">
        <v>40</v>
      </c>
      <c r="T221" s="203">
        <v>0.9</v>
      </c>
      <c r="U221" s="228"/>
      <c r="V221" s="224" t="s">
        <v>2025</v>
      </c>
      <c r="W221" s="313">
        <v>0.79820000000000002</v>
      </c>
      <c r="X221" s="172" t="s">
        <v>85</v>
      </c>
      <c r="Y221" s="172" t="s">
        <v>85</v>
      </c>
      <c r="Z221" s="172" t="s">
        <v>85</v>
      </c>
      <c r="AA221" s="173" t="s">
        <v>85</v>
      </c>
      <c r="AB221" s="231">
        <f t="shared" si="49"/>
        <v>1.0096129521882116</v>
      </c>
      <c r="AC221" s="232" t="str">
        <f t="shared" si="49"/>
        <v>-</v>
      </c>
      <c r="AD221" s="232" t="str">
        <f t="shared" si="49"/>
        <v>-</v>
      </c>
      <c r="AE221" s="232" t="str">
        <f t="shared" si="49"/>
        <v>-</v>
      </c>
      <c r="AF221" s="233" t="str">
        <f t="shared" si="49"/>
        <v>-</v>
      </c>
      <c r="AG221" s="231">
        <f t="shared" si="54"/>
        <v>0.88688888888888884</v>
      </c>
      <c r="AH221" s="232" t="str">
        <f t="shared" si="54"/>
        <v>-</v>
      </c>
      <c r="AI221" s="232" t="str">
        <f t="shared" si="54"/>
        <v>-</v>
      </c>
      <c r="AJ221" s="232" t="str">
        <f t="shared" si="54"/>
        <v>-</v>
      </c>
      <c r="AK221" s="233" t="str">
        <f t="shared" si="54"/>
        <v>-</v>
      </c>
      <c r="AL221" s="222" t="s">
        <v>85</v>
      </c>
      <c r="AM221" s="224" t="s">
        <v>2026</v>
      </c>
      <c r="AN221" s="224" t="s">
        <v>2027</v>
      </c>
      <c r="AO221" s="240" t="s">
        <v>2028</v>
      </c>
      <c r="AP221" s="235" t="s">
        <v>15</v>
      </c>
      <c r="AQ221" s="234" t="s">
        <v>85</v>
      </c>
      <c r="AR221" s="234" t="s">
        <v>85</v>
      </c>
      <c r="AS221" s="234" t="s">
        <v>85</v>
      </c>
      <c r="AT221" s="227" t="s">
        <v>85</v>
      </c>
      <c r="AU221" s="343">
        <v>1</v>
      </c>
    </row>
    <row r="222" spans="1:47" ht="196.5" customHeight="1">
      <c r="A222" s="222" t="str">
        <f t="shared" si="47"/>
        <v>704-3</v>
      </c>
      <c r="B222" s="223">
        <v>704</v>
      </c>
      <c r="C222" s="224" t="s">
        <v>183</v>
      </c>
      <c r="D222" s="222">
        <v>3</v>
      </c>
      <c r="E222" s="224" t="s">
        <v>1084</v>
      </c>
      <c r="F222" s="222" t="s">
        <v>393</v>
      </c>
      <c r="G222" s="225" t="s">
        <v>465</v>
      </c>
      <c r="H222" s="282" t="s">
        <v>1976</v>
      </c>
      <c r="I222" s="307" t="s">
        <v>1977</v>
      </c>
      <c r="J222" s="328" t="s">
        <v>2029</v>
      </c>
      <c r="K222" s="224" t="s">
        <v>2030</v>
      </c>
      <c r="L222" s="224" t="s">
        <v>399</v>
      </c>
      <c r="M222" s="308" t="s">
        <v>301</v>
      </c>
      <c r="N222" s="372" t="s">
        <v>12</v>
      </c>
      <c r="O222" s="373">
        <v>0.3</v>
      </c>
      <c r="P222" s="373">
        <v>0.35</v>
      </c>
      <c r="Q222" s="373">
        <v>0.4</v>
      </c>
      <c r="R222" s="374">
        <v>0.45</v>
      </c>
      <c r="S222" s="348" t="s">
        <v>40</v>
      </c>
      <c r="T222" s="204">
        <v>0.5</v>
      </c>
      <c r="U222" s="228"/>
      <c r="V222" s="224" t="s">
        <v>2031</v>
      </c>
      <c r="W222" s="345" t="s">
        <v>12</v>
      </c>
      <c r="X222" s="172" t="s">
        <v>85</v>
      </c>
      <c r="Y222" s="172" t="s">
        <v>85</v>
      </c>
      <c r="Z222" s="172" t="s">
        <v>85</v>
      </c>
      <c r="AA222" s="173" t="s">
        <v>85</v>
      </c>
      <c r="AB222" s="231" t="str">
        <f t="shared" si="49"/>
        <v>-</v>
      </c>
      <c r="AC222" s="232" t="str">
        <f t="shared" si="49"/>
        <v>-</v>
      </c>
      <c r="AD222" s="232" t="str">
        <f t="shared" si="49"/>
        <v>-</v>
      </c>
      <c r="AE222" s="232" t="str">
        <f t="shared" si="49"/>
        <v>-</v>
      </c>
      <c r="AF222" s="233" t="str">
        <f t="shared" si="49"/>
        <v>-</v>
      </c>
      <c r="AG222" s="231" t="str">
        <f t="shared" si="54"/>
        <v>-</v>
      </c>
      <c r="AH222" s="232" t="str">
        <f t="shared" si="54"/>
        <v>-</v>
      </c>
      <c r="AI222" s="232" t="str">
        <f t="shared" si="54"/>
        <v>-</v>
      </c>
      <c r="AJ222" s="232" t="str">
        <f t="shared" si="54"/>
        <v>-</v>
      </c>
      <c r="AK222" s="233" t="str">
        <f t="shared" si="54"/>
        <v>-</v>
      </c>
      <c r="AL222" s="222" t="s">
        <v>85</v>
      </c>
      <c r="AM222" s="224" t="s">
        <v>2032</v>
      </c>
      <c r="AN222" s="224" t="s">
        <v>2027</v>
      </c>
      <c r="AO222" s="240" t="s">
        <v>2028</v>
      </c>
      <c r="AP222" s="235" t="s">
        <v>85</v>
      </c>
      <c r="AQ222" s="234" t="s">
        <v>85</v>
      </c>
      <c r="AR222" s="234" t="s">
        <v>85</v>
      </c>
      <c r="AS222" s="234" t="s">
        <v>85</v>
      </c>
      <c r="AT222" s="227" t="s">
        <v>85</v>
      </c>
      <c r="AU222" s="343" t="s">
        <v>2754</v>
      </c>
    </row>
    <row r="223" spans="1:47" ht="40.5" hidden="1">
      <c r="A223" s="222" t="str">
        <f t="shared" ref="A223:A285" si="59">B223&amp;"-"&amp;D223</f>
        <v>704-4</v>
      </c>
      <c r="B223" s="223">
        <v>704</v>
      </c>
      <c r="C223" s="224" t="s">
        <v>183</v>
      </c>
      <c r="D223" s="222">
        <v>4</v>
      </c>
      <c r="E223" s="224" t="s">
        <v>85</v>
      </c>
      <c r="F223" s="222" t="s">
        <v>85</v>
      </c>
      <c r="G223" s="369" t="s">
        <v>85</v>
      </c>
      <c r="H223" s="282" t="s">
        <v>85</v>
      </c>
      <c r="I223" s="227" t="s">
        <v>85</v>
      </c>
      <c r="J223" s="224" t="s">
        <v>85</v>
      </c>
      <c r="K223" s="224" t="s">
        <v>85</v>
      </c>
      <c r="L223" s="224" t="s">
        <v>85</v>
      </c>
      <c r="M223" s="228" t="s">
        <v>85</v>
      </c>
      <c r="N223" s="225"/>
      <c r="O223" s="186"/>
      <c r="P223" s="186"/>
      <c r="Q223" s="186"/>
      <c r="R223" s="230"/>
      <c r="S223" s="235" t="s">
        <v>85</v>
      </c>
      <c r="T223" s="230" t="s">
        <v>85</v>
      </c>
      <c r="U223" s="228"/>
      <c r="V223" s="224" t="s">
        <v>85</v>
      </c>
      <c r="W223" s="369"/>
      <c r="X223" s="370" t="s">
        <v>85</v>
      </c>
      <c r="Y223" s="370" t="s">
        <v>85</v>
      </c>
      <c r="Z223" s="370" t="s">
        <v>85</v>
      </c>
      <c r="AA223" s="371" t="s">
        <v>85</v>
      </c>
      <c r="AB223" s="231" t="str">
        <f t="shared" si="49"/>
        <v>-</v>
      </c>
      <c r="AC223" s="232" t="str">
        <f t="shared" si="50"/>
        <v>-</v>
      </c>
      <c r="AD223" s="232" t="str">
        <f t="shared" si="51"/>
        <v>-</v>
      </c>
      <c r="AE223" s="232" t="str">
        <f t="shared" si="52"/>
        <v>-</v>
      </c>
      <c r="AF223" s="233" t="str">
        <f t="shared" si="53"/>
        <v>-</v>
      </c>
      <c r="AG223" s="231" t="str">
        <f t="shared" si="54"/>
        <v>-</v>
      </c>
      <c r="AH223" s="232" t="str">
        <f t="shared" si="55"/>
        <v>-</v>
      </c>
      <c r="AI223" s="232" t="str">
        <f t="shared" si="56"/>
        <v>-</v>
      </c>
      <c r="AJ223" s="232" t="str">
        <f t="shared" si="57"/>
        <v>-</v>
      </c>
      <c r="AK223" s="233" t="str">
        <f t="shared" si="58"/>
        <v>-</v>
      </c>
      <c r="AL223" s="222" t="s">
        <v>85</v>
      </c>
      <c r="AM223" s="224" t="s">
        <v>85</v>
      </c>
      <c r="AN223" s="224" t="s">
        <v>85</v>
      </c>
      <c r="AO223" s="224" t="s">
        <v>85</v>
      </c>
      <c r="AP223" s="235" t="s">
        <v>85</v>
      </c>
      <c r="AQ223" s="234" t="s">
        <v>85</v>
      </c>
      <c r="AR223" s="234" t="s">
        <v>85</v>
      </c>
      <c r="AS223" s="234" t="s">
        <v>85</v>
      </c>
      <c r="AT223" s="227" t="s">
        <v>85</v>
      </c>
      <c r="AU223" s="343" t="s">
        <v>85</v>
      </c>
    </row>
    <row r="224" spans="1:47" ht="40.5" hidden="1">
      <c r="A224" s="222" t="str">
        <f t="shared" si="59"/>
        <v>704-5</v>
      </c>
      <c r="B224" s="223">
        <v>704</v>
      </c>
      <c r="C224" s="224" t="s">
        <v>183</v>
      </c>
      <c r="D224" s="222">
        <v>5</v>
      </c>
      <c r="E224" s="224" t="s">
        <v>85</v>
      </c>
      <c r="F224" s="222" t="s">
        <v>85</v>
      </c>
      <c r="G224" s="369" t="s">
        <v>85</v>
      </c>
      <c r="H224" s="282" t="s">
        <v>85</v>
      </c>
      <c r="I224" s="227" t="s">
        <v>85</v>
      </c>
      <c r="J224" s="224" t="s">
        <v>85</v>
      </c>
      <c r="K224" s="224" t="s">
        <v>85</v>
      </c>
      <c r="L224" s="224" t="s">
        <v>85</v>
      </c>
      <c r="M224" s="228" t="s">
        <v>85</v>
      </c>
      <c r="N224" s="225"/>
      <c r="O224" s="186"/>
      <c r="P224" s="186"/>
      <c r="Q224" s="186"/>
      <c r="R224" s="230"/>
      <c r="S224" s="235" t="s">
        <v>85</v>
      </c>
      <c r="T224" s="230" t="s">
        <v>85</v>
      </c>
      <c r="U224" s="228"/>
      <c r="V224" s="224" t="s">
        <v>85</v>
      </c>
      <c r="W224" s="369"/>
      <c r="X224" s="370" t="s">
        <v>85</v>
      </c>
      <c r="Y224" s="370" t="s">
        <v>85</v>
      </c>
      <c r="Z224" s="370" t="s">
        <v>85</v>
      </c>
      <c r="AA224" s="371" t="s">
        <v>85</v>
      </c>
      <c r="AB224" s="231" t="str">
        <f t="shared" si="49"/>
        <v>-</v>
      </c>
      <c r="AC224" s="232" t="str">
        <f t="shared" si="50"/>
        <v>-</v>
      </c>
      <c r="AD224" s="232" t="str">
        <f t="shared" si="51"/>
        <v>-</v>
      </c>
      <c r="AE224" s="232" t="str">
        <f t="shared" si="52"/>
        <v>-</v>
      </c>
      <c r="AF224" s="233" t="str">
        <f t="shared" si="53"/>
        <v>-</v>
      </c>
      <c r="AG224" s="231" t="str">
        <f t="shared" si="54"/>
        <v>-</v>
      </c>
      <c r="AH224" s="232" t="str">
        <f t="shared" si="55"/>
        <v>-</v>
      </c>
      <c r="AI224" s="232" t="str">
        <f t="shared" si="56"/>
        <v>-</v>
      </c>
      <c r="AJ224" s="232" t="str">
        <f t="shared" si="57"/>
        <v>-</v>
      </c>
      <c r="AK224" s="233" t="str">
        <f t="shared" si="58"/>
        <v>-</v>
      </c>
      <c r="AL224" s="222" t="s">
        <v>85</v>
      </c>
      <c r="AM224" s="224" t="s">
        <v>85</v>
      </c>
      <c r="AN224" s="224" t="s">
        <v>85</v>
      </c>
      <c r="AO224" s="224" t="s">
        <v>85</v>
      </c>
      <c r="AP224" s="235" t="s">
        <v>85</v>
      </c>
      <c r="AQ224" s="234" t="s">
        <v>85</v>
      </c>
      <c r="AR224" s="234" t="s">
        <v>85</v>
      </c>
      <c r="AS224" s="234" t="s">
        <v>85</v>
      </c>
      <c r="AT224" s="227" t="s">
        <v>85</v>
      </c>
      <c r="AU224" s="343" t="s">
        <v>85</v>
      </c>
    </row>
    <row r="225" spans="1:47" ht="40.5" hidden="1">
      <c r="A225" s="222" t="str">
        <f t="shared" si="59"/>
        <v>704-6</v>
      </c>
      <c r="B225" s="223">
        <v>704</v>
      </c>
      <c r="C225" s="224" t="s">
        <v>183</v>
      </c>
      <c r="D225" s="222">
        <v>6</v>
      </c>
      <c r="E225" s="224" t="s">
        <v>85</v>
      </c>
      <c r="F225" s="222" t="s">
        <v>85</v>
      </c>
      <c r="G225" s="369" t="s">
        <v>85</v>
      </c>
      <c r="H225" s="282" t="s">
        <v>85</v>
      </c>
      <c r="I225" s="227" t="s">
        <v>85</v>
      </c>
      <c r="J225" s="224" t="s">
        <v>85</v>
      </c>
      <c r="K225" s="224" t="s">
        <v>85</v>
      </c>
      <c r="L225" s="224" t="s">
        <v>85</v>
      </c>
      <c r="M225" s="228" t="s">
        <v>85</v>
      </c>
      <c r="N225" s="225"/>
      <c r="O225" s="186"/>
      <c r="P225" s="186"/>
      <c r="Q225" s="186"/>
      <c r="R225" s="230"/>
      <c r="S225" s="235" t="s">
        <v>85</v>
      </c>
      <c r="T225" s="230" t="s">
        <v>85</v>
      </c>
      <c r="U225" s="228"/>
      <c r="V225" s="224" t="s">
        <v>85</v>
      </c>
      <c r="W225" s="369"/>
      <c r="X225" s="370" t="s">
        <v>85</v>
      </c>
      <c r="Y225" s="370" t="s">
        <v>85</v>
      </c>
      <c r="Z225" s="370" t="s">
        <v>85</v>
      </c>
      <c r="AA225" s="371" t="s">
        <v>85</v>
      </c>
      <c r="AB225" s="231" t="str">
        <f t="shared" si="49"/>
        <v>-</v>
      </c>
      <c r="AC225" s="232" t="str">
        <f t="shared" si="50"/>
        <v>-</v>
      </c>
      <c r="AD225" s="232" t="str">
        <f t="shared" si="51"/>
        <v>-</v>
      </c>
      <c r="AE225" s="232" t="str">
        <f t="shared" si="52"/>
        <v>-</v>
      </c>
      <c r="AF225" s="233" t="str">
        <f t="shared" si="53"/>
        <v>-</v>
      </c>
      <c r="AG225" s="231" t="str">
        <f t="shared" si="54"/>
        <v>-</v>
      </c>
      <c r="AH225" s="232" t="str">
        <f t="shared" si="55"/>
        <v>-</v>
      </c>
      <c r="AI225" s="232" t="str">
        <f t="shared" si="56"/>
        <v>-</v>
      </c>
      <c r="AJ225" s="232" t="str">
        <f t="shared" si="57"/>
        <v>-</v>
      </c>
      <c r="AK225" s="233" t="str">
        <f t="shared" si="58"/>
        <v>-</v>
      </c>
      <c r="AL225" s="222" t="s">
        <v>85</v>
      </c>
      <c r="AM225" s="224" t="s">
        <v>85</v>
      </c>
      <c r="AN225" s="224" t="s">
        <v>85</v>
      </c>
      <c r="AO225" s="224" t="s">
        <v>85</v>
      </c>
      <c r="AP225" s="235" t="s">
        <v>85</v>
      </c>
      <c r="AQ225" s="234" t="s">
        <v>85</v>
      </c>
      <c r="AR225" s="234" t="s">
        <v>85</v>
      </c>
      <c r="AS225" s="234" t="s">
        <v>85</v>
      </c>
      <c r="AT225" s="227" t="s">
        <v>85</v>
      </c>
      <c r="AU225" s="343" t="s">
        <v>85</v>
      </c>
    </row>
    <row r="226" spans="1:47" ht="40.5" hidden="1">
      <c r="A226" s="222" t="str">
        <f t="shared" si="59"/>
        <v>704-7</v>
      </c>
      <c r="B226" s="223">
        <v>704</v>
      </c>
      <c r="C226" s="224" t="s">
        <v>183</v>
      </c>
      <c r="D226" s="222">
        <v>7</v>
      </c>
      <c r="E226" s="224" t="s">
        <v>85</v>
      </c>
      <c r="F226" s="222" t="s">
        <v>85</v>
      </c>
      <c r="G226" s="369" t="s">
        <v>85</v>
      </c>
      <c r="H226" s="282" t="s">
        <v>85</v>
      </c>
      <c r="I226" s="227" t="s">
        <v>85</v>
      </c>
      <c r="J226" s="224" t="s">
        <v>85</v>
      </c>
      <c r="K226" s="224" t="s">
        <v>85</v>
      </c>
      <c r="L226" s="224" t="s">
        <v>85</v>
      </c>
      <c r="M226" s="228" t="s">
        <v>85</v>
      </c>
      <c r="N226" s="225"/>
      <c r="O226" s="186"/>
      <c r="P226" s="186"/>
      <c r="Q226" s="186"/>
      <c r="R226" s="230"/>
      <c r="S226" s="235" t="s">
        <v>85</v>
      </c>
      <c r="T226" s="230" t="s">
        <v>85</v>
      </c>
      <c r="U226" s="228"/>
      <c r="V226" s="224" t="s">
        <v>85</v>
      </c>
      <c r="W226" s="369"/>
      <c r="X226" s="370" t="s">
        <v>85</v>
      </c>
      <c r="Y226" s="370" t="s">
        <v>85</v>
      </c>
      <c r="Z226" s="370" t="s">
        <v>85</v>
      </c>
      <c r="AA226" s="371" t="s">
        <v>85</v>
      </c>
      <c r="AB226" s="231" t="str">
        <f t="shared" si="49"/>
        <v>-</v>
      </c>
      <c r="AC226" s="232" t="str">
        <f t="shared" si="50"/>
        <v>-</v>
      </c>
      <c r="AD226" s="232" t="str">
        <f t="shared" si="51"/>
        <v>-</v>
      </c>
      <c r="AE226" s="232" t="str">
        <f t="shared" si="52"/>
        <v>-</v>
      </c>
      <c r="AF226" s="233" t="str">
        <f t="shared" si="53"/>
        <v>-</v>
      </c>
      <c r="AG226" s="231" t="str">
        <f t="shared" si="54"/>
        <v>-</v>
      </c>
      <c r="AH226" s="232" t="str">
        <f t="shared" si="55"/>
        <v>-</v>
      </c>
      <c r="AI226" s="232" t="str">
        <f t="shared" si="56"/>
        <v>-</v>
      </c>
      <c r="AJ226" s="232" t="str">
        <f t="shared" si="57"/>
        <v>-</v>
      </c>
      <c r="AK226" s="233" t="str">
        <f t="shared" si="58"/>
        <v>-</v>
      </c>
      <c r="AL226" s="222" t="s">
        <v>85</v>
      </c>
      <c r="AM226" s="224" t="s">
        <v>85</v>
      </c>
      <c r="AN226" s="224" t="s">
        <v>85</v>
      </c>
      <c r="AO226" s="224" t="s">
        <v>85</v>
      </c>
      <c r="AP226" s="235" t="s">
        <v>85</v>
      </c>
      <c r="AQ226" s="234" t="s">
        <v>85</v>
      </c>
      <c r="AR226" s="234" t="s">
        <v>85</v>
      </c>
      <c r="AS226" s="234" t="s">
        <v>85</v>
      </c>
      <c r="AT226" s="227" t="s">
        <v>85</v>
      </c>
      <c r="AU226" s="343" t="s">
        <v>85</v>
      </c>
    </row>
    <row r="227" spans="1:47" ht="40.5" hidden="1">
      <c r="A227" s="222" t="str">
        <f t="shared" si="59"/>
        <v>704-8</v>
      </c>
      <c r="B227" s="223">
        <v>704</v>
      </c>
      <c r="C227" s="224" t="s">
        <v>183</v>
      </c>
      <c r="D227" s="222">
        <v>8</v>
      </c>
      <c r="E227" s="224" t="s">
        <v>85</v>
      </c>
      <c r="F227" s="222" t="s">
        <v>85</v>
      </c>
      <c r="G227" s="369" t="s">
        <v>85</v>
      </c>
      <c r="H227" s="282" t="s">
        <v>85</v>
      </c>
      <c r="I227" s="227" t="s">
        <v>85</v>
      </c>
      <c r="J227" s="224" t="s">
        <v>85</v>
      </c>
      <c r="K227" s="224" t="s">
        <v>85</v>
      </c>
      <c r="L227" s="224" t="s">
        <v>85</v>
      </c>
      <c r="M227" s="228" t="s">
        <v>85</v>
      </c>
      <c r="N227" s="225"/>
      <c r="O227" s="186"/>
      <c r="P227" s="186"/>
      <c r="Q227" s="186"/>
      <c r="R227" s="230"/>
      <c r="S227" s="235" t="s">
        <v>85</v>
      </c>
      <c r="T227" s="230" t="s">
        <v>85</v>
      </c>
      <c r="U227" s="228"/>
      <c r="V227" s="224" t="s">
        <v>85</v>
      </c>
      <c r="W227" s="369"/>
      <c r="X227" s="370" t="s">
        <v>85</v>
      </c>
      <c r="Y227" s="370" t="s">
        <v>85</v>
      </c>
      <c r="Z227" s="370" t="s">
        <v>85</v>
      </c>
      <c r="AA227" s="371" t="s">
        <v>85</v>
      </c>
      <c r="AB227" s="231" t="str">
        <f t="shared" si="49"/>
        <v>-</v>
      </c>
      <c r="AC227" s="232" t="str">
        <f t="shared" si="50"/>
        <v>-</v>
      </c>
      <c r="AD227" s="232" t="str">
        <f t="shared" si="51"/>
        <v>-</v>
      </c>
      <c r="AE227" s="232" t="str">
        <f t="shared" si="52"/>
        <v>-</v>
      </c>
      <c r="AF227" s="233" t="str">
        <f t="shared" si="53"/>
        <v>-</v>
      </c>
      <c r="AG227" s="231" t="str">
        <f t="shared" si="54"/>
        <v>-</v>
      </c>
      <c r="AH227" s="232" t="str">
        <f t="shared" si="55"/>
        <v>-</v>
      </c>
      <c r="AI227" s="232" t="str">
        <f t="shared" si="56"/>
        <v>-</v>
      </c>
      <c r="AJ227" s="232" t="str">
        <f t="shared" si="57"/>
        <v>-</v>
      </c>
      <c r="AK227" s="233" t="str">
        <f t="shared" si="58"/>
        <v>-</v>
      </c>
      <c r="AL227" s="222" t="s">
        <v>85</v>
      </c>
      <c r="AM227" s="224" t="s">
        <v>85</v>
      </c>
      <c r="AN227" s="224" t="s">
        <v>85</v>
      </c>
      <c r="AO227" s="224" t="s">
        <v>85</v>
      </c>
      <c r="AP227" s="235" t="s">
        <v>85</v>
      </c>
      <c r="AQ227" s="234" t="s">
        <v>85</v>
      </c>
      <c r="AR227" s="234" t="s">
        <v>85</v>
      </c>
      <c r="AS227" s="234" t="s">
        <v>85</v>
      </c>
      <c r="AT227" s="227" t="s">
        <v>85</v>
      </c>
      <c r="AU227" s="343" t="s">
        <v>85</v>
      </c>
    </row>
    <row r="228" spans="1:47" ht="40.5" hidden="1">
      <c r="A228" s="222" t="str">
        <f t="shared" si="59"/>
        <v>704-9</v>
      </c>
      <c r="B228" s="223">
        <v>704</v>
      </c>
      <c r="C228" s="224" t="s">
        <v>183</v>
      </c>
      <c r="D228" s="222">
        <v>9</v>
      </c>
      <c r="E228" s="224" t="s">
        <v>85</v>
      </c>
      <c r="F228" s="222" t="s">
        <v>85</v>
      </c>
      <c r="G228" s="369" t="s">
        <v>85</v>
      </c>
      <c r="H228" s="282" t="s">
        <v>85</v>
      </c>
      <c r="I228" s="227" t="s">
        <v>85</v>
      </c>
      <c r="J228" s="224" t="s">
        <v>85</v>
      </c>
      <c r="K228" s="224" t="s">
        <v>85</v>
      </c>
      <c r="L228" s="224" t="s">
        <v>85</v>
      </c>
      <c r="M228" s="228" t="s">
        <v>85</v>
      </c>
      <c r="N228" s="225"/>
      <c r="O228" s="186"/>
      <c r="P228" s="186"/>
      <c r="Q228" s="186"/>
      <c r="R228" s="230"/>
      <c r="S228" s="235" t="s">
        <v>85</v>
      </c>
      <c r="T228" s="230" t="s">
        <v>85</v>
      </c>
      <c r="U228" s="228"/>
      <c r="V228" s="224" t="s">
        <v>85</v>
      </c>
      <c r="W228" s="369"/>
      <c r="X228" s="370" t="s">
        <v>85</v>
      </c>
      <c r="Y228" s="370" t="s">
        <v>85</v>
      </c>
      <c r="Z228" s="370" t="s">
        <v>85</v>
      </c>
      <c r="AA228" s="371" t="s">
        <v>85</v>
      </c>
      <c r="AB228" s="231" t="str">
        <f t="shared" si="49"/>
        <v>-</v>
      </c>
      <c r="AC228" s="232" t="str">
        <f t="shared" si="50"/>
        <v>-</v>
      </c>
      <c r="AD228" s="232" t="str">
        <f t="shared" si="51"/>
        <v>-</v>
      </c>
      <c r="AE228" s="232" t="str">
        <f t="shared" si="52"/>
        <v>-</v>
      </c>
      <c r="AF228" s="233" t="str">
        <f t="shared" si="53"/>
        <v>-</v>
      </c>
      <c r="AG228" s="231" t="str">
        <f t="shared" si="54"/>
        <v>-</v>
      </c>
      <c r="AH228" s="232" t="str">
        <f t="shared" si="55"/>
        <v>-</v>
      </c>
      <c r="AI228" s="232" t="str">
        <f t="shared" si="56"/>
        <v>-</v>
      </c>
      <c r="AJ228" s="232" t="str">
        <f t="shared" si="57"/>
        <v>-</v>
      </c>
      <c r="AK228" s="233" t="str">
        <f t="shared" si="58"/>
        <v>-</v>
      </c>
      <c r="AL228" s="222" t="s">
        <v>85</v>
      </c>
      <c r="AM228" s="224" t="s">
        <v>85</v>
      </c>
      <c r="AN228" s="224" t="s">
        <v>85</v>
      </c>
      <c r="AO228" s="224" t="s">
        <v>85</v>
      </c>
      <c r="AP228" s="235" t="s">
        <v>85</v>
      </c>
      <c r="AQ228" s="234" t="s">
        <v>85</v>
      </c>
      <c r="AR228" s="234" t="s">
        <v>85</v>
      </c>
      <c r="AS228" s="234" t="s">
        <v>85</v>
      </c>
      <c r="AT228" s="227" t="s">
        <v>85</v>
      </c>
      <c r="AU228" s="343" t="s">
        <v>85</v>
      </c>
    </row>
    <row r="229" spans="1:47" ht="283.5" customHeight="1">
      <c r="A229" s="222" t="str">
        <f t="shared" si="59"/>
        <v>705-1</v>
      </c>
      <c r="B229" s="223">
        <v>705</v>
      </c>
      <c r="C229" s="224" t="s">
        <v>184</v>
      </c>
      <c r="D229" s="222">
        <v>1</v>
      </c>
      <c r="E229" s="224" t="s">
        <v>2033</v>
      </c>
      <c r="F229" s="222" t="s">
        <v>444</v>
      </c>
      <c r="G229" s="225" t="s">
        <v>465</v>
      </c>
      <c r="H229" s="282" t="s">
        <v>1944</v>
      </c>
      <c r="I229" s="307" t="s">
        <v>2034</v>
      </c>
      <c r="J229" s="224" t="s">
        <v>1085</v>
      </c>
      <c r="K229" s="224" t="s">
        <v>2035</v>
      </c>
      <c r="L229" s="224" t="s">
        <v>2036</v>
      </c>
      <c r="M229" s="308" t="s">
        <v>301</v>
      </c>
      <c r="N229" s="171">
        <v>19</v>
      </c>
      <c r="O229" s="172">
        <v>21</v>
      </c>
      <c r="P229" s="172">
        <v>24</v>
      </c>
      <c r="Q229" s="172">
        <v>26</v>
      </c>
      <c r="R229" s="173">
        <v>28</v>
      </c>
      <c r="S229" s="196" t="s">
        <v>40</v>
      </c>
      <c r="T229" s="205">
        <v>30</v>
      </c>
      <c r="U229" s="197"/>
      <c r="V229" s="198" t="s">
        <v>2037</v>
      </c>
      <c r="W229" s="171">
        <v>19</v>
      </c>
      <c r="X229" s="172" t="s">
        <v>85</v>
      </c>
      <c r="Y229" s="172" t="s">
        <v>85</v>
      </c>
      <c r="Z229" s="172" t="s">
        <v>85</v>
      </c>
      <c r="AA229" s="173" t="s">
        <v>85</v>
      </c>
      <c r="AB229" s="231">
        <f t="shared" si="49"/>
        <v>1</v>
      </c>
      <c r="AC229" s="232" t="str">
        <f t="shared" si="49"/>
        <v>-</v>
      </c>
      <c r="AD229" s="232" t="str">
        <f t="shared" si="49"/>
        <v>-</v>
      </c>
      <c r="AE229" s="232" t="str">
        <f t="shared" si="49"/>
        <v>-</v>
      </c>
      <c r="AF229" s="233" t="str">
        <f t="shared" si="49"/>
        <v>-</v>
      </c>
      <c r="AG229" s="231">
        <f t="shared" si="54"/>
        <v>0.6333333333333333</v>
      </c>
      <c r="AH229" s="232" t="str">
        <f t="shared" si="54"/>
        <v>-</v>
      </c>
      <c r="AI229" s="232" t="str">
        <f t="shared" si="54"/>
        <v>-</v>
      </c>
      <c r="AJ229" s="232" t="str">
        <f t="shared" si="54"/>
        <v>-</v>
      </c>
      <c r="AK229" s="233" t="str">
        <f t="shared" si="54"/>
        <v>-</v>
      </c>
      <c r="AL229" s="222" t="s">
        <v>85</v>
      </c>
      <c r="AM229" s="294" t="s">
        <v>12</v>
      </c>
      <c r="AN229" s="224" t="s">
        <v>2038</v>
      </c>
      <c r="AO229" s="240" t="s">
        <v>2039</v>
      </c>
      <c r="AP229" s="235" t="s">
        <v>50</v>
      </c>
      <c r="AQ229" s="234" t="s">
        <v>85</v>
      </c>
      <c r="AR229" s="234" t="s">
        <v>85</v>
      </c>
      <c r="AS229" s="234" t="s">
        <v>85</v>
      </c>
      <c r="AT229" s="227" t="s">
        <v>85</v>
      </c>
      <c r="AU229" s="343">
        <v>1</v>
      </c>
    </row>
    <row r="230" spans="1:47" ht="247.5" customHeight="1">
      <c r="A230" s="222" t="str">
        <f>B230&amp;"-"&amp;D230</f>
        <v>705-2</v>
      </c>
      <c r="B230" s="223">
        <v>705</v>
      </c>
      <c r="C230" s="224" t="s">
        <v>184</v>
      </c>
      <c r="D230" s="222">
        <v>2</v>
      </c>
      <c r="E230" s="224" t="s">
        <v>2040</v>
      </c>
      <c r="F230" s="222" t="s">
        <v>1584</v>
      </c>
      <c r="G230" s="225" t="s">
        <v>465</v>
      </c>
      <c r="H230" s="282" t="s">
        <v>2041</v>
      </c>
      <c r="I230" s="307" t="s">
        <v>2042</v>
      </c>
      <c r="J230" s="224" t="s">
        <v>2043</v>
      </c>
      <c r="K230" s="224" t="s">
        <v>2044</v>
      </c>
      <c r="L230" s="224" t="s">
        <v>1751</v>
      </c>
      <c r="M230" s="308" t="s">
        <v>301</v>
      </c>
      <c r="N230" s="171">
        <v>6000</v>
      </c>
      <c r="O230" s="172">
        <v>6000</v>
      </c>
      <c r="P230" s="172">
        <v>30000</v>
      </c>
      <c r="Q230" s="172">
        <v>30000</v>
      </c>
      <c r="R230" s="172">
        <v>30000</v>
      </c>
      <c r="S230" s="196" t="s">
        <v>433</v>
      </c>
      <c r="T230" s="207">
        <v>132000</v>
      </c>
      <c r="U230" s="197"/>
      <c r="V230" s="198" t="s">
        <v>2045</v>
      </c>
      <c r="W230" s="187">
        <v>5145</v>
      </c>
      <c r="X230" s="172" t="s">
        <v>85</v>
      </c>
      <c r="Y230" s="172" t="s">
        <v>85</v>
      </c>
      <c r="Z230" s="172" t="s">
        <v>85</v>
      </c>
      <c r="AA230" s="173" t="s">
        <v>85</v>
      </c>
      <c r="AB230" s="231">
        <f t="shared" si="49"/>
        <v>0.85750000000000004</v>
      </c>
      <c r="AC230" s="232" t="str">
        <f t="shared" si="49"/>
        <v>-</v>
      </c>
      <c r="AD230" s="232" t="str">
        <f t="shared" si="49"/>
        <v>-</v>
      </c>
      <c r="AE230" s="232" t="str">
        <f t="shared" si="49"/>
        <v>-</v>
      </c>
      <c r="AF230" s="233" t="str">
        <f t="shared" si="49"/>
        <v>-</v>
      </c>
      <c r="AG230" s="231">
        <f t="shared" si="54"/>
        <v>3.8977272727272728E-2</v>
      </c>
      <c r="AH230" s="232" t="str">
        <f t="shared" si="54"/>
        <v>-</v>
      </c>
      <c r="AI230" s="232" t="str">
        <f t="shared" si="54"/>
        <v>-</v>
      </c>
      <c r="AJ230" s="232" t="str">
        <f t="shared" si="54"/>
        <v>-</v>
      </c>
      <c r="AK230" s="233" t="str">
        <f t="shared" si="54"/>
        <v>-</v>
      </c>
      <c r="AL230" s="222" t="s">
        <v>85</v>
      </c>
      <c r="AM230" s="262" t="s">
        <v>2046</v>
      </c>
      <c r="AN230" s="224" t="s">
        <v>1672</v>
      </c>
      <c r="AO230" s="240" t="s">
        <v>2047</v>
      </c>
      <c r="AP230" s="235" t="s">
        <v>11</v>
      </c>
      <c r="AQ230" s="234" t="s">
        <v>85</v>
      </c>
      <c r="AR230" s="234" t="s">
        <v>85</v>
      </c>
      <c r="AS230" s="234" t="s">
        <v>85</v>
      </c>
      <c r="AT230" s="227" t="s">
        <v>85</v>
      </c>
      <c r="AU230" s="343">
        <v>1</v>
      </c>
    </row>
    <row r="231" spans="1:47" ht="183" customHeight="1">
      <c r="A231" s="222" t="str">
        <f t="shared" si="59"/>
        <v>705-3</v>
      </c>
      <c r="B231" s="223">
        <v>705</v>
      </c>
      <c r="C231" s="224" t="s">
        <v>184</v>
      </c>
      <c r="D231" s="222">
        <v>3</v>
      </c>
      <c r="E231" s="224" t="s">
        <v>1086</v>
      </c>
      <c r="F231" s="222" t="s">
        <v>1087</v>
      </c>
      <c r="G231" s="225" t="s">
        <v>465</v>
      </c>
      <c r="H231" s="282" t="s">
        <v>2041</v>
      </c>
      <c r="I231" s="307" t="s">
        <v>2042</v>
      </c>
      <c r="J231" s="224" t="s">
        <v>1088</v>
      </c>
      <c r="K231" s="224" t="s">
        <v>2048</v>
      </c>
      <c r="L231" s="224" t="s">
        <v>1751</v>
      </c>
      <c r="M231" s="308" t="s">
        <v>301</v>
      </c>
      <c r="N231" s="171">
        <v>314000</v>
      </c>
      <c r="O231" s="172">
        <v>316000</v>
      </c>
      <c r="P231" s="172">
        <v>318000</v>
      </c>
      <c r="Q231" s="172">
        <v>323000</v>
      </c>
      <c r="R231" s="173">
        <v>327000</v>
      </c>
      <c r="S231" s="196" t="s">
        <v>40</v>
      </c>
      <c r="T231" s="173">
        <v>330000</v>
      </c>
      <c r="U231" s="197"/>
      <c r="V231" s="198" t="s">
        <v>2049</v>
      </c>
      <c r="W231" s="171">
        <v>273145</v>
      </c>
      <c r="X231" s="172" t="s">
        <v>85</v>
      </c>
      <c r="Y231" s="172" t="s">
        <v>85</v>
      </c>
      <c r="Z231" s="172" t="s">
        <v>85</v>
      </c>
      <c r="AA231" s="173" t="s">
        <v>85</v>
      </c>
      <c r="AB231" s="231">
        <f t="shared" si="49"/>
        <v>0.86988853503184715</v>
      </c>
      <c r="AC231" s="232" t="str">
        <f t="shared" si="49"/>
        <v>-</v>
      </c>
      <c r="AD231" s="232" t="str">
        <f t="shared" si="49"/>
        <v>-</v>
      </c>
      <c r="AE231" s="232" t="str">
        <f t="shared" si="49"/>
        <v>-</v>
      </c>
      <c r="AF231" s="233" t="str">
        <f t="shared" si="49"/>
        <v>-</v>
      </c>
      <c r="AG231" s="231">
        <f t="shared" si="54"/>
        <v>0.82771212121212123</v>
      </c>
      <c r="AH231" s="232" t="str">
        <f t="shared" si="54"/>
        <v>-</v>
      </c>
      <c r="AI231" s="232" t="str">
        <f t="shared" si="54"/>
        <v>-</v>
      </c>
      <c r="AJ231" s="232" t="str">
        <f t="shared" si="54"/>
        <v>-</v>
      </c>
      <c r="AK231" s="233" t="str">
        <f t="shared" si="54"/>
        <v>-</v>
      </c>
      <c r="AL231" s="222" t="s">
        <v>85</v>
      </c>
      <c r="AM231" s="294" t="s">
        <v>12</v>
      </c>
      <c r="AN231" s="224" t="s">
        <v>2050</v>
      </c>
      <c r="AO231" s="240" t="s">
        <v>2704</v>
      </c>
      <c r="AP231" s="235" t="s">
        <v>11</v>
      </c>
      <c r="AQ231" s="234" t="s">
        <v>85</v>
      </c>
      <c r="AR231" s="234" t="s">
        <v>85</v>
      </c>
      <c r="AS231" s="234" t="s">
        <v>85</v>
      </c>
      <c r="AT231" s="227" t="s">
        <v>85</v>
      </c>
      <c r="AU231" s="343">
        <v>1</v>
      </c>
    </row>
    <row r="232" spans="1:47" ht="210" customHeight="1">
      <c r="A232" s="222" t="str">
        <f t="shared" si="59"/>
        <v>705-4</v>
      </c>
      <c r="B232" s="223">
        <v>705</v>
      </c>
      <c r="C232" s="224" t="s">
        <v>184</v>
      </c>
      <c r="D232" s="222">
        <v>4</v>
      </c>
      <c r="E232" s="224" t="s">
        <v>1089</v>
      </c>
      <c r="F232" s="222" t="s">
        <v>473</v>
      </c>
      <c r="G232" s="225" t="s">
        <v>465</v>
      </c>
      <c r="H232" s="282" t="s">
        <v>2041</v>
      </c>
      <c r="I232" s="307" t="s">
        <v>2042</v>
      </c>
      <c r="J232" s="224" t="s">
        <v>1090</v>
      </c>
      <c r="K232" s="224" t="s">
        <v>2048</v>
      </c>
      <c r="L232" s="224" t="s">
        <v>1751</v>
      </c>
      <c r="M232" s="308" t="s">
        <v>301</v>
      </c>
      <c r="N232" s="171">
        <v>109600</v>
      </c>
      <c r="O232" s="172">
        <v>110200</v>
      </c>
      <c r="P232" s="172">
        <v>110700</v>
      </c>
      <c r="Q232" s="172">
        <v>112700</v>
      </c>
      <c r="R232" s="173">
        <v>114800</v>
      </c>
      <c r="S232" s="196" t="s">
        <v>433</v>
      </c>
      <c r="T232" s="173">
        <v>117000</v>
      </c>
      <c r="U232" s="197"/>
      <c r="V232" s="198" t="s">
        <v>2049</v>
      </c>
      <c r="W232" s="171">
        <v>95579</v>
      </c>
      <c r="X232" s="172" t="s">
        <v>85</v>
      </c>
      <c r="Y232" s="172" t="s">
        <v>85</v>
      </c>
      <c r="Z232" s="172" t="s">
        <v>85</v>
      </c>
      <c r="AA232" s="173" t="s">
        <v>85</v>
      </c>
      <c r="AB232" s="231">
        <f t="shared" si="49"/>
        <v>0.87207116788321171</v>
      </c>
      <c r="AC232" s="232" t="str">
        <f t="shared" si="49"/>
        <v>-</v>
      </c>
      <c r="AD232" s="232" t="str">
        <f t="shared" si="49"/>
        <v>-</v>
      </c>
      <c r="AE232" s="232" t="str">
        <f t="shared" si="49"/>
        <v>-</v>
      </c>
      <c r="AF232" s="233" t="str">
        <f t="shared" si="49"/>
        <v>-</v>
      </c>
      <c r="AG232" s="231">
        <f t="shared" si="54"/>
        <v>0.81691452991452995</v>
      </c>
      <c r="AH232" s="232" t="str">
        <f t="shared" si="54"/>
        <v>-</v>
      </c>
      <c r="AI232" s="232" t="str">
        <f t="shared" si="54"/>
        <v>-</v>
      </c>
      <c r="AJ232" s="232" t="str">
        <f t="shared" si="54"/>
        <v>-</v>
      </c>
      <c r="AK232" s="233" t="str">
        <f t="shared" si="54"/>
        <v>-</v>
      </c>
      <c r="AL232" s="222" t="s">
        <v>85</v>
      </c>
      <c r="AM232" s="294" t="s">
        <v>12</v>
      </c>
      <c r="AN232" s="224" t="s">
        <v>2050</v>
      </c>
      <c r="AO232" s="240" t="s">
        <v>2054</v>
      </c>
      <c r="AP232" s="235" t="s">
        <v>11</v>
      </c>
      <c r="AQ232" s="234" t="s">
        <v>85</v>
      </c>
      <c r="AR232" s="234" t="s">
        <v>85</v>
      </c>
      <c r="AS232" s="234" t="s">
        <v>85</v>
      </c>
      <c r="AT232" s="227" t="s">
        <v>85</v>
      </c>
      <c r="AU232" s="343">
        <v>1</v>
      </c>
    </row>
    <row r="233" spans="1:47" ht="234" customHeight="1">
      <c r="A233" s="222" t="str">
        <f t="shared" si="59"/>
        <v>705-5</v>
      </c>
      <c r="B233" s="223">
        <v>705</v>
      </c>
      <c r="C233" s="224" t="s">
        <v>184</v>
      </c>
      <c r="D233" s="222">
        <v>5</v>
      </c>
      <c r="E233" s="224" t="s">
        <v>2051</v>
      </c>
      <c r="F233" s="222" t="s">
        <v>2052</v>
      </c>
      <c r="G233" s="225" t="s">
        <v>465</v>
      </c>
      <c r="H233" s="282" t="s">
        <v>2041</v>
      </c>
      <c r="I233" s="307" t="s">
        <v>2042</v>
      </c>
      <c r="J233" s="224" t="s">
        <v>2053</v>
      </c>
      <c r="K233" s="224" t="s">
        <v>2048</v>
      </c>
      <c r="L233" s="224" t="s">
        <v>1751</v>
      </c>
      <c r="M233" s="308" t="s">
        <v>301</v>
      </c>
      <c r="N233" s="171">
        <v>214.9</v>
      </c>
      <c r="O233" s="172">
        <v>217.6</v>
      </c>
      <c r="P233" s="172">
        <v>219</v>
      </c>
      <c r="Q233" s="172">
        <v>222.5</v>
      </c>
      <c r="R233" s="173">
        <v>225.2</v>
      </c>
      <c r="S233" s="196" t="s">
        <v>40</v>
      </c>
      <c r="T233" s="173">
        <v>228</v>
      </c>
      <c r="U233" s="197"/>
      <c r="V233" s="198" t="s">
        <v>2049</v>
      </c>
      <c r="W233" s="171">
        <v>186.9</v>
      </c>
      <c r="X233" s="172" t="s">
        <v>85</v>
      </c>
      <c r="Y233" s="172" t="s">
        <v>85</v>
      </c>
      <c r="Z233" s="172" t="s">
        <v>85</v>
      </c>
      <c r="AA233" s="173" t="s">
        <v>85</v>
      </c>
      <c r="AB233" s="231">
        <f t="shared" si="49"/>
        <v>0.86970684039087953</v>
      </c>
      <c r="AC233" s="232" t="str">
        <f t="shared" si="49"/>
        <v>-</v>
      </c>
      <c r="AD233" s="232" t="str">
        <f t="shared" si="49"/>
        <v>-</v>
      </c>
      <c r="AE233" s="232" t="str">
        <f t="shared" si="49"/>
        <v>-</v>
      </c>
      <c r="AF233" s="233" t="str">
        <f t="shared" si="49"/>
        <v>-</v>
      </c>
      <c r="AG233" s="231">
        <f t="shared" si="54"/>
        <v>0.81973684210526321</v>
      </c>
      <c r="AH233" s="232" t="str">
        <f t="shared" si="54"/>
        <v>-</v>
      </c>
      <c r="AI233" s="232" t="str">
        <f t="shared" si="54"/>
        <v>-</v>
      </c>
      <c r="AJ233" s="232" t="str">
        <f t="shared" si="54"/>
        <v>-</v>
      </c>
      <c r="AK233" s="233" t="str">
        <f t="shared" si="54"/>
        <v>-</v>
      </c>
      <c r="AL233" s="222" t="s">
        <v>85</v>
      </c>
      <c r="AM233" s="294" t="s">
        <v>1930</v>
      </c>
      <c r="AN233" s="224" t="s">
        <v>2050</v>
      </c>
      <c r="AO233" s="240" t="s">
        <v>2054</v>
      </c>
      <c r="AP233" s="235" t="s">
        <v>11</v>
      </c>
      <c r="AQ233" s="234" t="s">
        <v>85</v>
      </c>
      <c r="AR233" s="234" t="s">
        <v>85</v>
      </c>
      <c r="AS233" s="234" t="s">
        <v>85</v>
      </c>
      <c r="AT233" s="227" t="s">
        <v>85</v>
      </c>
      <c r="AU233" s="343">
        <v>1</v>
      </c>
    </row>
    <row r="234" spans="1:47" ht="180" customHeight="1">
      <c r="A234" s="222" t="str">
        <f t="shared" si="59"/>
        <v>705-6</v>
      </c>
      <c r="B234" s="223">
        <v>705</v>
      </c>
      <c r="C234" s="224" t="s">
        <v>184</v>
      </c>
      <c r="D234" s="222">
        <v>6</v>
      </c>
      <c r="E234" s="224" t="s">
        <v>2055</v>
      </c>
      <c r="F234" s="222" t="s">
        <v>2056</v>
      </c>
      <c r="G234" s="225" t="s">
        <v>465</v>
      </c>
      <c r="H234" s="282" t="s">
        <v>2041</v>
      </c>
      <c r="I234" s="307" t="s">
        <v>2042</v>
      </c>
      <c r="J234" s="224" t="s">
        <v>2057</v>
      </c>
      <c r="K234" s="224" t="s">
        <v>2048</v>
      </c>
      <c r="L234" s="224" t="s">
        <v>1751</v>
      </c>
      <c r="M234" s="308" t="s">
        <v>301</v>
      </c>
      <c r="N234" s="171">
        <v>75006</v>
      </c>
      <c r="O234" s="172">
        <v>75893</v>
      </c>
      <c r="P234" s="172">
        <v>76241</v>
      </c>
      <c r="Q234" s="172">
        <v>77623</v>
      </c>
      <c r="R234" s="173">
        <v>79073</v>
      </c>
      <c r="S234" s="196" t="s">
        <v>40</v>
      </c>
      <c r="T234" s="173">
        <v>80592</v>
      </c>
      <c r="U234" s="197"/>
      <c r="V234" s="198" t="s">
        <v>2049</v>
      </c>
      <c r="W234" s="171">
        <v>65411</v>
      </c>
      <c r="X234" s="172" t="s">
        <v>85</v>
      </c>
      <c r="Y234" s="172" t="s">
        <v>85</v>
      </c>
      <c r="Z234" s="172" t="s">
        <v>85</v>
      </c>
      <c r="AA234" s="173" t="s">
        <v>85</v>
      </c>
      <c r="AB234" s="231">
        <f t="shared" si="49"/>
        <v>0.8720769005146255</v>
      </c>
      <c r="AC234" s="232" t="str">
        <f t="shared" si="49"/>
        <v>-</v>
      </c>
      <c r="AD234" s="232" t="str">
        <f t="shared" si="49"/>
        <v>-</v>
      </c>
      <c r="AE234" s="232" t="str">
        <f t="shared" si="49"/>
        <v>-</v>
      </c>
      <c r="AF234" s="233" t="str">
        <f t="shared" si="49"/>
        <v>-</v>
      </c>
      <c r="AG234" s="231">
        <f t="shared" si="54"/>
        <v>0.81163142743696648</v>
      </c>
      <c r="AH234" s="232" t="str">
        <f t="shared" si="54"/>
        <v>-</v>
      </c>
      <c r="AI234" s="232" t="str">
        <f t="shared" si="54"/>
        <v>-</v>
      </c>
      <c r="AJ234" s="232" t="str">
        <f t="shared" si="54"/>
        <v>-</v>
      </c>
      <c r="AK234" s="233" t="str">
        <f t="shared" si="54"/>
        <v>-</v>
      </c>
      <c r="AL234" s="222" t="s">
        <v>85</v>
      </c>
      <c r="AM234" s="294" t="s">
        <v>1930</v>
      </c>
      <c r="AN234" s="224" t="s">
        <v>2050</v>
      </c>
      <c r="AO234" s="240" t="s">
        <v>2054</v>
      </c>
      <c r="AP234" s="235" t="s">
        <v>11</v>
      </c>
      <c r="AQ234" s="234" t="s">
        <v>12</v>
      </c>
      <c r="AR234" s="234" t="s">
        <v>85</v>
      </c>
      <c r="AS234" s="234" t="s">
        <v>85</v>
      </c>
      <c r="AT234" s="227" t="s">
        <v>85</v>
      </c>
      <c r="AU234" s="343">
        <v>1</v>
      </c>
    </row>
    <row r="235" spans="1:47" ht="174" customHeight="1">
      <c r="A235" s="222" t="str">
        <f t="shared" si="59"/>
        <v>705-7</v>
      </c>
      <c r="B235" s="223">
        <v>705</v>
      </c>
      <c r="C235" s="224" t="s">
        <v>184</v>
      </c>
      <c r="D235" s="222">
        <v>7</v>
      </c>
      <c r="E235" s="224" t="s">
        <v>1091</v>
      </c>
      <c r="F235" s="222" t="s">
        <v>563</v>
      </c>
      <c r="G235" s="225" t="s">
        <v>465</v>
      </c>
      <c r="H235" s="282" t="s">
        <v>2058</v>
      </c>
      <c r="I235" s="307" t="s">
        <v>2059</v>
      </c>
      <c r="J235" s="224" t="s">
        <v>1092</v>
      </c>
      <c r="K235" s="224" t="s">
        <v>2060</v>
      </c>
      <c r="L235" s="224" t="s">
        <v>2061</v>
      </c>
      <c r="M235" s="308" t="s">
        <v>301</v>
      </c>
      <c r="N235" s="171">
        <v>36000</v>
      </c>
      <c r="O235" s="172">
        <v>28500</v>
      </c>
      <c r="P235" s="172">
        <v>28700</v>
      </c>
      <c r="Q235" s="172">
        <v>28900</v>
      </c>
      <c r="R235" s="188" t="s">
        <v>85</v>
      </c>
      <c r="S235" s="196" t="s">
        <v>38</v>
      </c>
      <c r="T235" s="173">
        <v>28900</v>
      </c>
      <c r="U235" s="197"/>
      <c r="V235" s="198" t="s">
        <v>2062</v>
      </c>
      <c r="W235" s="171">
        <v>29151</v>
      </c>
      <c r="X235" s="172" t="s">
        <v>85</v>
      </c>
      <c r="Y235" s="172" t="s">
        <v>85</v>
      </c>
      <c r="Z235" s="172" t="s">
        <v>85</v>
      </c>
      <c r="AA235" s="173" t="s">
        <v>85</v>
      </c>
      <c r="AB235" s="231">
        <f t="shared" si="49"/>
        <v>0.80974999999999997</v>
      </c>
      <c r="AC235" s="232" t="str">
        <f t="shared" si="49"/>
        <v>-</v>
      </c>
      <c r="AD235" s="232" t="str">
        <f t="shared" si="49"/>
        <v>-</v>
      </c>
      <c r="AE235" s="232" t="str">
        <f t="shared" si="49"/>
        <v>-</v>
      </c>
      <c r="AF235" s="233" t="str">
        <f t="shared" si="49"/>
        <v>-</v>
      </c>
      <c r="AG235" s="231">
        <f t="shared" si="54"/>
        <v>1.0086851211072665</v>
      </c>
      <c r="AH235" s="232" t="str">
        <f t="shared" si="54"/>
        <v>-</v>
      </c>
      <c r="AI235" s="232" t="str">
        <f t="shared" si="54"/>
        <v>-</v>
      </c>
      <c r="AJ235" s="232" t="str">
        <f t="shared" si="54"/>
        <v>-</v>
      </c>
      <c r="AK235" s="233" t="str">
        <f t="shared" si="54"/>
        <v>-</v>
      </c>
      <c r="AL235" s="222" t="s">
        <v>85</v>
      </c>
      <c r="AM235" s="224" t="s">
        <v>2063</v>
      </c>
      <c r="AN235" s="224" t="s">
        <v>2064</v>
      </c>
      <c r="AO235" s="240" t="s">
        <v>2705</v>
      </c>
      <c r="AP235" s="235" t="s">
        <v>11</v>
      </c>
      <c r="AQ235" s="234" t="s">
        <v>85</v>
      </c>
      <c r="AR235" s="234" t="s">
        <v>85</v>
      </c>
      <c r="AS235" s="234" t="s">
        <v>85</v>
      </c>
      <c r="AT235" s="227" t="s">
        <v>85</v>
      </c>
      <c r="AU235" s="343">
        <v>1</v>
      </c>
    </row>
    <row r="236" spans="1:47" ht="54" hidden="1">
      <c r="A236" s="222" t="str">
        <f t="shared" si="59"/>
        <v>705-8</v>
      </c>
      <c r="B236" s="223">
        <v>705</v>
      </c>
      <c r="C236" s="224" t="s">
        <v>184</v>
      </c>
      <c r="D236" s="222">
        <v>8</v>
      </c>
      <c r="E236" s="224" t="s">
        <v>85</v>
      </c>
      <c r="F236" s="222" t="s">
        <v>85</v>
      </c>
      <c r="G236" s="369" t="s">
        <v>85</v>
      </c>
      <c r="H236" s="282" t="s">
        <v>85</v>
      </c>
      <c r="I236" s="227" t="s">
        <v>85</v>
      </c>
      <c r="J236" s="224" t="s">
        <v>85</v>
      </c>
      <c r="K236" s="224" t="s">
        <v>85</v>
      </c>
      <c r="L236" s="224" t="s">
        <v>85</v>
      </c>
      <c r="M236" s="228" t="s">
        <v>85</v>
      </c>
      <c r="N236" s="225"/>
      <c r="O236" s="186"/>
      <c r="P236" s="186"/>
      <c r="Q236" s="186"/>
      <c r="R236" s="230"/>
      <c r="S236" s="235" t="s">
        <v>85</v>
      </c>
      <c r="T236" s="230" t="s">
        <v>85</v>
      </c>
      <c r="U236" s="228"/>
      <c r="V236" s="224" t="s">
        <v>85</v>
      </c>
      <c r="W236" s="369"/>
      <c r="X236" s="370" t="s">
        <v>85</v>
      </c>
      <c r="Y236" s="370" t="s">
        <v>85</v>
      </c>
      <c r="Z236" s="370" t="s">
        <v>85</v>
      </c>
      <c r="AA236" s="371" t="s">
        <v>85</v>
      </c>
      <c r="AB236" s="231" t="str">
        <f t="shared" si="49"/>
        <v>-</v>
      </c>
      <c r="AC236" s="232" t="str">
        <f t="shared" si="50"/>
        <v>-</v>
      </c>
      <c r="AD236" s="232" t="str">
        <f t="shared" si="51"/>
        <v>-</v>
      </c>
      <c r="AE236" s="232" t="str">
        <f t="shared" si="52"/>
        <v>-</v>
      </c>
      <c r="AF236" s="233" t="str">
        <f t="shared" si="53"/>
        <v>-</v>
      </c>
      <c r="AG236" s="231" t="str">
        <f t="shared" si="54"/>
        <v>-</v>
      </c>
      <c r="AH236" s="232" t="str">
        <f t="shared" si="55"/>
        <v>-</v>
      </c>
      <c r="AI236" s="232" t="str">
        <f t="shared" si="56"/>
        <v>-</v>
      </c>
      <c r="AJ236" s="232" t="str">
        <f t="shared" si="57"/>
        <v>-</v>
      </c>
      <c r="AK236" s="233" t="str">
        <f t="shared" si="58"/>
        <v>-</v>
      </c>
      <c r="AL236" s="222" t="s">
        <v>85</v>
      </c>
      <c r="AM236" s="224" t="s">
        <v>85</v>
      </c>
      <c r="AN236" s="224" t="s">
        <v>85</v>
      </c>
      <c r="AO236" s="224" t="s">
        <v>85</v>
      </c>
      <c r="AP236" s="235" t="s">
        <v>85</v>
      </c>
      <c r="AQ236" s="234" t="s">
        <v>85</v>
      </c>
      <c r="AR236" s="234" t="s">
        <v>85</v>
      </c>
      <c r="AS236" s="234" t="s">
        <v>85</v>
      </c>
      <c r="AT236" s="227" t="s">
        <v>85</v>
      </c>
      <c r="AU236" s="343" t="s">
        <v>85</v>
      </c>
    </row>
    <row r="237" spans="1:47" ht="54" hidden="1">
      <c r="A237" s="222" t="str">
        <f t="shared" si="59"/>
        <v>705-9</v>
      </c>
      <c r="B237" s="223">
        <v>705</v>
      </c>
      <c r="C237" s="224" t="s">
        <v>184</v>
      </c>
      <c r="D237" s="222">
        <v>9</v>
      </c>
      <c r="E237" s="224" t="s">
        <v>85</v>
      </c>
      <c r="F237" s="222" t="s">
        <v>85</v>
      </c>
      <c r="G237" s="369" t="s">
        <v>85</v>
      </c>
      <c r="H237" s="282" t="s">
        <v>85</v>
      </c>
      <c r="I237" s="227" t="s">
        <v>85</v>
      </c>
      <c r="J237" s="224" t="s">
        <v>85</v>
      </c>
      <c r="K237" s="224" t="s">
        <v>85</v>
      </c>
      <c r="L237" s="224" t="s">
        <v>85</v>
      </c>
      <c r="M237" s="228" t="s">
        <v>85</v>
      </c>
      <c r="N237" s="225"/>
      <c r="O237" s="186"/>
      <c r="P237" s="186"/>
      <c r="Q237" s="186"/>
      <c r="R237" s="230"/>
      <c r="S237" s="235" t="s">
        <v>85</v>
      </c>
      <c r="T237" s="230" t="s">
        <v>85</v>
      </c>
      <c r="U237" s="228"/>
      <c r="V237" s="224" t="s">
        <v>85</v>
      </c>
      <c r="W237" s="369"/>
      <c r="X237" s="370" t="s">
        <v>85</v>
      </c>
      <c r="Y237" s="370" t="s">
        <v>85</v>
      </c>
      <c r="Z237" s="370" t="s">
        <v>85</v>
      </c>
      <c r="AA237" s="371" t="s">
        <v>85</v>
      </c>
      <c r="AB237" s="231" t="str">
        <f t="shared" si="49"/>
        <v>-</v>
      </c>
      <c r="AC237" s="232" t="str">
        <f t="shared" si="50"/>
        <v>-</v>
      </c>
      <c r="AD237" s="232" t="str">
        <f t="shared" si="51"/>
        <v>-</v>
      </c>
      <c r="AE237" s="232" t="str">
        <f t="shared" si="52"/>
        <v>-</v>
      </c>
      <c r="AF237" s="233" t="str">
        <f t="shared" si="53"/>
        <v>-</v>
      </c>
      <c r="AG237" s="231" t="str">
        <f t="shared" si="54"/>
        <v>-</v>
      </c>
      <c r="AH237" s="232" t="str">
        <f t="shared" si="55"/>
        <v>-</v>
      </c>
      <c r="AI237" s="232" t="str">
        <f t="shared" si="56"/>
        <v>-</v>
      </c>
      <c r="AJ237" s="232" t="str">
        <f t="shared" si="57"/>
        <v>-</v>
      </c>
      <c r="AK237" s="233" t="str">
        <f t="shared" si="58"/>
        <v>-</v>
      </c>
      <c r="AL237" s="222" t="s">
        <v>85</v>
      </c>
      <c r="AM237" s="224" t="s">
        <v>85</v>
      </c>
      <c r="AN237" s="224" t="s">
        <v>85</v>
      </c>
      <c r="AO237" s="224" t="s">
        <v>85</v>
      </c>
      <c r="AP237" s="235" t="s">
        <v>85</v>
      </c>
      <c r="AQ237" s="234" t="s">
        <v>85</v>
      </c>
      <c r="AR237" s="234" t="s">
        <v>85</v>
      </c>
      <c r="AS237" s="234" t="s">
        <v>85</v>
      </c>
      <c r="AT237" s="227" t="s">
        <v>85</v>
      </c>
      <c r="AU237" s="343" t="s">
        <v>85</v>
      </c>
    </row>
    <row r="238" spans="1:47" ht="223.5" customHeight="1">
      <c r="A238" s="222" t="str">
        <f t="shared" si="59"/>
        <v>801-1</v>
      </c>
      <c r="B238" s="223">
        <v>801</v>
      </c>
      <c r="C238" s="224" t="s">
        <v>185</v>
      </c>
      <c r="D238" s="222">
        <v>1</v>
      </c>
      <c r="E238" s="224" t="s">
        <v>1093</v>
      </c>
      <c r="F238" s="222" t="s">
        <v>393</v>
      </c>
      <c r="G238" s="225" t="s">
        <v>465</v>
      </c>
      <c r="H238" s="271" t="s">
        <v>1962</v>
      </c>
      <c r="I238" s="272" t="s">
        <v>1963</v>
      </c>
      <c r="J238" s="224" t="s">
        <v>1094</v>
      </c>
      <c r="K238" s="241" t="s">
        <v>2065</v>
      </c>
      <c r="L238" s="241" t="s">
        <v>1965</v>
      </c>
      <c r="M238" s="273" t="s">
        <v>302</v>
      </c>
      <c r="N238" s="171"/>
      <c r="O238" s="172"/>
      <c r="P238" s="172"/>
      <c r="Q238" s="172"/>
      <c r="R238" s="173"/>
      <c r="S238" s="165" t="s">
        <v>12</v>
      </c>
      <c r="T238" s="166" t="s">
        <v>12</v>
      </c>
      <c r="U238" s="167"/>
      <c r="V238" s="174" t="s">
        <v>1632</v>
      </c>
      <c r="W238" s="171"/>
      <c r="X238" s="172" t="s">
        <v>85</v>
      </c>
      <c r="Y238" s="172" t="s">
        <v>85</v>
      </c>
      <c r="Z238" s="172" t="s">
        <v>85</v>
      </c>
      <c r="AA238" s="173" t="s">
        <v>85</v>
      </c>
      <c r="AB238" s="231" t="str">
        <f t="shared" ref="AB238:AF242" si="60">IFERROR(IF($E238="-","-",1+(N238-W238)/N238),"-")</f>
        <v>-</v>
      </c>
      <c r="AC238" s="232" t="str">
        <f t="shared" si="60"/>
        <v>-</v>
      </c>
      <c r="AD238" s="232" t="str">
        <f t="shared" si="60"/>
        <v>-</v>
      </c>
      <c r="AE238" s="232" t="str">
        <f t="shared" si="60"/>
        <v>-</v>
      </c>
      <c r="AF238" s="233" t="str">
        <f t="shared" si="60"/>
        <v>-</v>
      </c>
      <c r="AG238" s="231" t="str">
        <f t="shared" ref="AG238:AK242" si="61">IFERROR(IF($E238="-","-",IF($T238="-","-",1+($T238-W238)/$T238)),"-")</f>
        <v>-</v>
      </c>
      <c r="AH238" s="232" t="str">
        <f t="shared" si="61"/>
        <v>-</v>
      </c>
      <c r="AI238" s="232" t="str">
        <f t="shared" si="61"/>
        <v>-</v>
      </c>
      <c r="AJ238" s="232" t="str">
        <f t="shared" si="61"/>
        <v>-</v>
      </c>
      <c r="AK238" s="233" t="str">
        <f t="shared" si="61"/>
        <v>-</v>
      </c>
      <c r="AL238" s="222" t="s">
        <v>85</v>
      </c>
      <c r="AM238" s="224" t="s">
        <v>2677</v>
      </c>
      <c r="AN238" s="241" t="s">
        <v>12</v>
      </c>
      <c r="AO238" s="242" t="s">
        <v>12</v>
      </c>
      <c r="AP238" s="234" t="s">
        <v>85</v>
      </c>
      <c r="AQ238" s="234" t="s">
        <v>85</v>
      </c>
      <c r="AR238" s="234" t="s">
        <v>85</v>
      </c>
      <c r="AS238" s="234" t="s">
        <v>85</v>
      </c>
      <c r="AT238" s="227" t="s">
        <v>85</v>
      </c>
      <c r="AU238" s="343" t="s">
        <v>2754</v>
      </c>
    </row>
    <row r="239" spans="1:47" ht="214.5" customHeight="1">
      <c r="A239" s="222" t="str">
        <f t="shared" si="59"/>
        <v>801-2</v>
      </c>
      <c r="B239" s="223">
        <v>801</v>
      </c>
      <c r="C239" s="224" t="s">
        <v>185</v>
      </c>
      <c r="D239" s="222">
        <v>2</v>
      </c>
      <c r="E239" s="224" t="s">
        <v>1095</v>
      </c>
      <c r="F239" s="222" t="s">
        <v>393</v>
      </c>
      <c r="G239" s="225" t="s">
        <v>465</v>
      </c>
      <c r="H239" s="271" t="s">
        <v>1962</v>
      </c>
      <c r="I239" s="272" t="s">
        <v>1963</v>
      </c>
      <c r="J239" s="224" t="s">
        <v>1096</v>
      </c>
      <c r="K239" s="241" t="s">
        <v>2065</v>
      </c>
      <c r="L239" s="241" t="s">
        <v>1965</v>
      </c>
      <c r="M239" s="273" t="s">
        <v>302</v>
      </c>
      <c r="N239" s="171"/>
      <c r="O239" s="172"/>
      <c r="P239" s="172"/>
      <c r="Q239" s="172"/>
      <c r="R239" s="173"/>
      <c r="S239" s="165" t="s">
        <v>12</v>
      </c>
      <c r="T239" s="166" t="s">
        <v>12</v>
      </c>
      <c r="U239" s="167"/>
      <c r="V239" s="174" t="s">
        <v>1632</v>
      </c>
      <c r="W239" s="171"/>
      <c r="X239" s="172" t="s">
        <v>85</v>
      </c>
      <c r="Y239" s="172" t="s">
        <v>85</v>
      </c>
      <c r="Z239" s="172" t="s">
        <v>85</v>
      </c>
      <c r="AA239" s="173" t="s">
        <v>85</v>
      </c>
      <c r="AB239" s="231" t="str">
        <f t="shared" si="60"/>
        <v>-</v>
      </c>
      <c r="AC239" s="232" t="str">
        <f t="shared" si="60"/>
        <v>-</v>
      </c>
      <c r="AD239" s="232" t="str">
        <f t="shared" si="60"/>
        <v>-</v>
      </c>
      <c r="AE239" s="232" t="str">
        <f t="shared" si="60"/>
        <v>-</v>
      </c>
      <c r="AF239" s="233" t="str">
        <f t="shared" si="60"/>
        <v>-</v>
      </c>
      <c r="AG239" s="231" t="str">
        <f t="shared" si="61"/>
        <v>-</v>
      </c>
      <c r="AH239" s="232" t="str">
        <f t="shared" si="61"/>
        <v>-</v>
      </c>
      <c r="AI239" s="232" t="str">
        <f t="shared" si="61"/>
        <v>-</v>
      </c>
      <c r="AJ239" s="232" t="str">
        <f t="shared" si="61"/>
        <v>-</v>
      </c>
      <c r="AK239" s="233" t="str">
        <f t="shared" si="61"/>
        <v>-</v>
      </c>
      <c r="AL239" s="222" t="s">
        <v>85</v>
      </c>
      <c r="AM239" s="224" t="s">
        <v>2677</v>
      </c>
      <c r="AN239" s="241" t="s">
        <v>12</v>
      </c>
      <c r="AO239" s="242" t="s">
        <v>12</v>
      </c>
      <c r="AP239" s="234" t="s">
        <v>85</v>
      </c>
      <c r="AQ239" s="234" t="s">
        <v>85</v>
      </c>
      <c r="AR239" s="234" t="s">
        <v>85</v>
      </c>
      <c r="AS239" s="234" t="s">
        <v>85</v>
      </c>
      <c r="AT239" s="227" t="s">
        <v>85</v>
      </c>
      <c r="AU239" s="343" t="s">
        <v>2754</v>
      </c>
    </row>
    <row r="240" spans="1:47" ht="271.5" customHeight="1">
      <c r="A240" s="222" t="str">
        <f t="shared" si="59"/>
        <v>801-3</v>
      </c>
      <c r="B240" s="223">
        <v>801</v>
      </c>
      <c r="C240" s="224" t="s">
        <v>185</v>
      </c>
      <c r="D240" s="222">
        <v>3</v>
      </c>
      <c r="E240" s="224" t="s">
        <v>1097</v>
      </c>
      <c r="F240" s="222" t="s">
        <v>393</v>
      </c>
      <c r="G240" s="225" t="s">
        <v>465</v>
      </c>
      <c r="H240" s="271" t="s">
        <v>1962</v>
      </c>
      <c r="I240" s="272" t="s">
        <v>1963</v>
      </c>
      <c r="J240" s="224" t="s">
        <v>1098</v>
      </c>
      <c r="K240" s="241" t="s">
        <v>2065</v>
      </c>
      <c r="L240" s="241" t="s">
        <v>1965</v>
      </c>
      <c r="M240" s="273" t="s">
        <v>302</v>
      </c>
      <c r="N240" s="171"/>
      <c r="O240" s="172"/>
      <c r="P240" s="172"/>
      <c r="Q240" s="172"/>
      <c r="R240" s="173"/>
      <c r="S240" s="165" t="s">
        <v>12</v>
      </c>
      <c r="T240" s="166" t="s">
        <v>12</v>
      </c>
      <c r="U240" s="167"/>
      <c r="V240" s="174" t="s">
        <v>1632</v>
      </c>
      <c r="W240" s="171"/>
      <c r="X240" s="172" t="s">
        <v>85</v>
      </c>
      <c r="Y240" s="172" t="s">
        <v>85</v>
      </c>
      <c r="Z240" s="172" t="s">
        <v>85</v>
      </c>
      <c r="AA240" s="173" t="s">
        <v>85</v>
      </c>
      <c r="AB240" s="231" t="str">
        <f t="shared" si="60"/>
        <v>-</v>
      </c>
      <c r="AC240" s="232" t="str">
        <f t="shared" si="60"/>
        <v>-</v>
      </c>
      <c r="AD240" s="232" t="str">
        <f t="shared" si="60"/>
        <v>-</v>
      </c>
      <c r="AE240" s="232" t="str">
        <f t="shared" si="60"/>
        <v>-</v>
      </c>
      <c r="AF240" s="233" t="str">
        <f t="shared" si="60"/>
        <v>-</v>
      </c>
      <c r="AG240" s="231" t="str">
        <f t="shared" si="61"/>
        <v>-</v>
      </c>
      <c r="AH240" s="232" t="str">
        <f t="shared" si="61"/>
        <v>-</v>
      </c>
      <c r="AI240" s="232" t="str">
        <f t="shared" si="61"/>
        <v>-</v>
      </c>
      <c r="AJ240" s="232" t="str">
        <f t="shared" si="61"/>
        <v>-</v>
      </c>
      <c r="AK240" s="233" t="str">
        <f t="shared" si="61"/>
        <v>-</v>
      </c>
      <c r="AL240" s="222" t="s">
        <v>85</v>
      </c>
      <c r="AM240" s="224" t="s">
        <v>2677</v>
      </c>
      <c r="AN240" s="241" t="s">
        <v>12</v>
      </c>
      <c r="AO240" s="242" t="s">
        <v>12</v>
      </c>
      <c r="AP240" s="234" t="s">
        <v>85</v>
      </c>
      <c r="AQ240" s="234" t="s">
        <v>85</v>
      </c>
      <c r="AR240" s="234" t="s">
        <v>85</v>
      </c>
      <c r="AS240" s="234" t="s">
        <v>85</v>
      </c>
      <c r="AT240" s="227" t="s">
        <v>85</v>
      </c>
      <c r="AU240" s="343" t="s">
        <v>2754</v>
      </c>
    </row>
    <row r="241" spans="1:47" ht="256.5" customHeight="1">
      <c r="A241" s="222" t="str">
        <f t="shared" si="59"/>
        <v>801-4</v>
      </c>
      <c r="B241" s="223">
        <v>801</v>
      </c>
      <c r="C241" s="224" t="s">
        <v>185</v>
      </c>
      <c r="D241" s="222">
        <v>4</v>
      </c>
      <c r="E241" s="224" t="s">
        <v>1099</v>
      </c>
      <c r="F241" s="222" t="s">
        <v>393</v>
      </c>
      <c r="G241" s="225" t="s">
        <v>465</v>
      </c>
      <c r="H241" s="271" t="s">
        <v>1962</v>
      </c>
      <c r="I241" s="272" t="s">
        <v>1963</v>
      </c>
      <c r="J241" s="224" t="s">
        <v>1100</v>
      </c>
      <c r="K241" s="241" t="s">
        <v>2065</v>
      </c>
      <c r="L241" s="241" t="s">
        <v>1965</v>
      </c>
      <c r="M241" s="273" t="s">
        <v>302</v>
      </c>
      <c r="N241" s="171"/>
      <c r="O241" s="172"/>
      <c r="P241" s="172"/>
      <c r="Q241" s="172"/>
      <c r="R241" s="173"/>
      <c r="S241" s="165" t="s">
        <v>12</v>
      </c>
      <c r="T241" s="166" t="s">
        <v>12</v>
      </c>
      <c r="U241" s="167"/>
      <c r="V241" s="174" t="s">
        <v>1632</v>
      </c>
      <c r="W241" s="171"/>
      <c r="X241" s="172" t="s">
        <v>85</v>
      </c>
      <c r="Y241" s="172" t="s">
        <v>85</v>
      </c>
      <c r="Z241" s="172" t="s">
        <v>85</v>
      </c>
      <c r="AA241" s="173" t="s">
        <v>85</v>
      </c>
      <c r="AB241" s="231" t="str">
        <f t="shared" si="60"/>
        <v>-</v>
      </c>
      <c r="AC241" s="232" t="str">
        <f t="shared" si="60"/>
        <v>-</v>
      </c>
      <c r="AD241" s="232" t="str">
        <f t="shared" si="60"/>
        <v>-</v>
      </c>
      <c r="AE241" s="232" t="str">
        <f t="shared" si="60"/>
        <v>-</v>
      </c>
      <c r="AF241" s="233" t="str">
        <f t="shared" si="60"/>
        <v>-</v>
      </c>
      <c r="AG241" s="231" t="str">
        <f t="shared" si="61"/>
        <v>-</v>
      </c>
      <c r="AH241" s="232" t="str">
        <f t="shared" si="61"/>
        <v>-</v>
      </c>
      <c r="AI241" s="232" t="str">
        <f t="shared" si="61"/>
        <v>-</v>
      </c>
      <c r="AJ241" s="232" t="str">
        <f t="shared" si="61"/>
        <v>-</v>
      </c>
      <c r="AK241" s="233" t="str">
        <f t="shared" si="61"/>
        <v>-</v>
      </c>
      <c r="AL241" s="222" t="s">
        <v>85</v>
      </c>
      <c r="AM241" s="224" t="s">
        <v>2677</v>
      </c>
      <c r="AN241" s="241" t="s">
        <v>12</v>
      </c>
      <c r="AO241" s="242" t="s">
        <v>12</v>
      </c>
      <c r="AP241" s="234" t="s">
        <v>85</v>
      </c>
      <c r="AQ241" s="234" t="s">
        <v>85</v>
      </c>
      <c r="AR241" s="234" t="s">
        <v>85</v>
      </c>
      <c r="AS241" s="234" t="s">
        <v>85</v>
      </c>
      <c r="AT241" s="227" t="s">
        <v>85</v>
      </c>
      <c r="AU241" s="343" t="s">
        <v>2754</v>
      </c>
    </row>
    <row r="242" spans="1:47" ht="229.5" customHeight="1">
      <c r="A242" s="222" t="str">
        <f t="shared" si="59"/>
        <v>801-5</v>
      </c>
      <c r="B242" s="223">
        <v>801</v>
      </c>
      <c r="C242" s="224" t="s">
        <v>185</v>
      </c>
      <c r="D242" s="222">
        <v>5</v>
      </c>
      <c r="E242" s="224" t="s">
        <v>1101</v>
      </c>
      <c r="F242" s="222" t="s">
        <v>393</v>
      </c>
      <c r="G242" s="225" t="s">
        <v>465</v>
      </c>
      <c r="H242" s="271" t="s">
        <v>1962</v>
      </c>
      <c r="I242" s="272" t="s">
        <v>1963</v>
      </c>
      <c r="J242" s="224" t="s">
        <v>1102</v>
      </c>
      <c r="K242" s="241" t="s">
        <v>2065</v>
      </c>
      <c r="L242" s="241" t="s">
        <v>1965</v>
      </c>
      <c r="M242" s="273" t="s">
        <v>302</v>
      </c>
      <c r="N242" s="171"/>
      <c r="O242" s="172"/>
      <c r="P242" s="172"/>
      <c r="Q242" s="172"/>
      <c r="R242" s="173"/>
      <c r="S242" s="165" t="s">
        <v>12</v>
      </c>
      <c r="T242" s="166" t="s">
        <v>12</v>
      </c>
      <c r="U242" s="167"/>
      <c r="V242" s="174" t="s">
        <v>1632</v>
      </c>
      <c r="W242" s="171"/>
      <c r="X242" s="172" t="s">
        <v>85</v>
      </c>
      <c r="Y242" s="172" t="s">
        <v>85</v>
      </c>
      <c r="Z242" s="172" t="s">
        <v>85</v>
      </c>
      <c r="AA242" s="173" t="s">
        <v>85</v>
      </c>
      <c r="AB242" s="231" t="str">
        <f t="shared" si="60"/>
        <v>-</v>
      </c>
      <c r="AC242" s="232" t="str">
        <f t="shared" si="60"/>
        <v>-</v>
      </c>
      <c r="AD242" s="232" t="str">
        <f t="shared" si="60"/>
        <v>-</v>
      </c>
      <c r="AE242" s="232" t="str">
        <f t="shared" si="60"/>
        <v>-</v>
      </c>
      <c r="AF242" s="233" t="str">
        <f t="shared" si="60"/>
        <v>-</v>
      </c>
      <c r="AG242" s="231" t="str">
        <f t="shared" si="61"/>
        <v>-</v>
      </c>
      <c r="AH242" s="232" t="str">
        <f t="shared" si="61"/>
        <v>-</v>
      </c>
      <c r="AI242" s="232" t="str">
        <f t="shared" si="61"/>
        <v>-</v>
      </c>
      <c r="AJ242" s="232" t="str">
        <f t="shared" si="61"/>
        <v>-</v>
      </c>
      <c r="AK242" s="233" t="str">
        <f t="shared" si="61"/>
        <v>-</v>
      </c>
      <c r="AL242" s="222" t="s">
        <v>85</v>
      </c>
      <c r="AM242" s="224" t="s">
        <v>2677</v>
      </c>
      <c r="AN242" s="241" t="s">
        <v>12</v>
      </c>
      <c r="AO242" s="242" t="s">
        <v>12</v>
      </c>
      <c r="AP242" s="234" t="s">
        <v>85</v>
      </c>
      <c r="AQ242" s="234" t="s">
        <v>85</v>
      </c>
      <c r="AR242" s="234" t="s">
        <v>85</v>
      </c>
      <c r="AS242" s="234" t="s">
        <v>85</v>
      </c>
      <c r="AT242" s="227" t="s">
        <v>85</v>
      </c>
      <c r="AU242" s="343" t="s">
        <v>2754</v>
      </c>
    </row>
    <row r="243" spans="1:47" ht="253.5" customHeight="1">
      <c r="A243" s="222" t="str">
        <f t="shared" si="59"/>
        <v>801-6</v>
      </c>
      <c r="B243" s="223">
        <v>801</v>
      </c>
      <c r="C243" s="224" t="s">
        <v>185</v>
      </c>
      <c r="D243" s="222">
        <v>6</v>
      </c>
      <c r="E243" s="224" t="s">
        <v>1103</v>
      </c>
      <c r="F243" s="222" t="s">
        <v>393</v>
      </c>
      <c r="G243" s="225" t="s">
        <v>465</v>
      </c>
      <c r="H243" s="271" t="s">
        <v>1962</v>
      </c>
      <c r="I243" s="272" t="s">
        <v>1963</v>
      </c>
      <c r="J243" s="224" t="s">
        <v>1104</v>
      </c>
      <c r="K243" s="241" t="s">
        <v>2066</v>
      </c>
      <c r="L243" s="241" t="s">
        <v>1965</v>
      </c>
      <c r="M243" s="273" t="s">
        <v>301</v>
      </c>
      <c r="N243" s="171"/>
      <c r="O243" s="172"/>
      <c r="P243" s="172"/>
      <c r="Q243" s="172"/>
      <c r="R243" s="173"/>
      <c r="S243" s="165" t="s">
        <v>12</v>
      </c>
      <c r="T243" s="166" t="s">
        <v>12</v>
      </c>
      <c r="U243" s="167"/>
      <c r="V243" s="174" t="s">
        <v>1632</v>
      </c>
      <c r="W243" s="171"/>
      <c r="X243" s="172" t="s">
        <v>85</v>
      </c>
      <c r="Y243" s="172" t="s">
        <v>85</v>
      </c>
      <c r="Z243" s="172" t="s">
        <v>85</v>
      </c>
      <c r="AA243" s="173" t="s">
        <v>85</v>
      </c>
      <c r="AB243" s="231" t="str">
        <f t="shared" ref="AB243:AF243" si="62">IFERROR(IF($E243="-","-",W243/N243),"-")</f>
        <v>-</v>
      </c>
      <c r="AC243" s="232" t="str">
        <f t="shared" si="62"/>
        <v>-</v>
      </c>
      <c r="AD243" s="232" t="str">
        <f t="shared" si="62"/>
        <v>-</v>
      </c>
      <c r="AE243" s="232" t="str">
        <f t="shared" si="62"/>
        <v>-</v>
      </c>
      <c r="AF243" s="233" t="str">
        <f t="shared" si="62"/>
        <v>-</v>
      </c>
      <c r="AG243" s="231" t="str">
        <f t="shared" ref="AG243:AK243" si="63">IFERROR(IF($E243="-","-",IF($T243="-","-",W243/$T243)),"-")</f>
        <v>-</v>
      </c>
      <c r="AH243" s="232" t="str">
        <f t="shared" si="63"/>
        <v>-</v>
      </c>
      <c r="AI243" s="232" t="str">
        <f t="shared" si="63"/>
        <v>-</v>
      </c>
      <c r="AJ243" s="232" t="str">
        <f t="shared" si="63"/>
        <v>-</v>
      </c>
      <c r="AK243" s="233" t="str">
        <f t="shared" si="63"/>
        <v>-</v>
      </c>
      <c r="AL243" s="222" t="s">
        <v>85</v>
      </c>
      <c r="AM243" s="224" t="s">
        <v>2677</v>
      </c>
      <c r="AN243" s="241" t="s">
        <v>12</v>
      </c>
      <c r="AO243" s="242" t="s">
        <v>12</v>
      </c>
      <c r="AP243" s="234" t="s">
        <v>85</v>
      </c>
      <c r="AQ243" s="234" t="s">
        <v>85</v>
      </c>
      <c r="AR243" s="234" t="s">
        <v>85</v>
      </c>
      <c r="AS243" s="234" t="s">
        <v>85</v>
      </c>
      <c r="AT243" s="227" t="s">
        <v>85</v>
      </c>
      <c r="AU243" s="343" t="s">
        <v>2754</v>
      </c>
    </row>
    <row r="244" spans="1:47" ht="27" hidden="1">
      <c r="A244" s="222" t="str">
        <f t="shared" si="59"/>
        <v>801-7</v>
      </c>
      <c r="B244" s="223">
        <v>801</v>
      </c>
      <c r="C244" s="224" t="s">
        <v>185</v>
      </c>
      <c r="D244" s="222">
        <v>7</v>
      </c>
      <c r="E244" s="224" t="s">
        <v>85</v>
      </c>
      <c r="F244" s="222" t="s">
        <v>85</v>
      </c>
      <c r="G244" s="369" t="s">
        <v>85</v>
      </c>
      <c r="H244" s="282" t="s">
        <v>85</v>
      </c>
      <c r="I244" s="227" t="s">
        <v>85</v>
      </c>
      <c r="J244" s="224" t="s">
        <v>85</v>
      </c>
      <c r="K244" s="224" t="s">
        <v>85</v>
      </c>
      <c r="L244" s="224" t="s">
        <v>85</v>
      </c>
      <c r="M244" s="228" t="s">
        <v>85</v>
      </c>
      <c r="N244" s="225"/>
      <c r="O244" s="186"/>
      <c r="P244" s="186"/>
      <c r="Q244" s="186"/>
      <c r="R244" s="230"/>
      <c r="S244" s="235" t="s">
        <v>85</v>
      </c>
      <c r="T244" s="230" t="s">
        <v>85</v>
      </c>
      <c r="U244" s="228"/>
      <c r="V244" s="224" t="s">
        <v>85</v>
      </c>
      <c r="W244" s="369"/>
      <c r="X244" s="370" t="s">
        <v>85</v>
      </c>
      <c r="Y244" s="370" t="s">
        <v>85</v>
      </c>
      <c r="Z244" s="370" t="s">
        <v>85</v>
      </c>
      <c r="AA244" s="371" t="s">
        <v>85</v>
      </c>
      <c r="AB244" s="231" t="str">
        <f t="shared" si="49"/>
        <v>-</v>
      </c>
      <c r="AC244" s="232" t="str">
        <f t="shared" si="50"/>
        <v>-</v>
      </c>
      <c r="AD244" s="232" t="str">
        <f t="shared" si="51"/>
        <v>-</v>
      </c>
      <c r="AE244" s="232" t="str">
        <f t="shared" si="52"/>
        <v>-</v>
      </c>
      <c r="AF244" s="233" t="str">
        <f t="shared" si="53"/>
        <v>-</v>
      </c>
      <c r="AG244" s="231" t="str">
        <f t="shared" si="54"/>
        <v>-</v>
      </c>
      <c r="AH244" s="232" t="str">
        <f t="shared" si="55"/>
        <v>-</v>
      </c>
      <c r="AI244" s="232" t="str">
        <f t="shared" si="56"/>
        <v>-</v>
      </c>
      <c r="AJ244" s="232" t="str">
        <f t="shared" si="57"/>
        <v>-</v>
      </c>
      <c r="AK244" s="233" t="str">
        <f t="shared" si="58"/>
        <v>-</v>
      </c>
      <c r="AL244" s="222" t="s">
        <v>85</v>
      </c>
      <c r="AM244" s="224" t="s">
        <v>85</v>
      </c>
      <c r="AN244" s="224" t="s">
        <v>85</v>
      </c>
      <c r="AO244" s="224" t="s">
        <v>85</v>
      </c>
      <c r="AP244" s="234" t="s">
        <v>85</v>
      </c>
      <c r="AQ244" s="234" t="s">
        <v>85</v>
      </c>
      <c r="AR244" s="234" t="s">
        <v>85</v>
      </c>
      <c r="AS244" s="234" t="s">
        <v>85</v>
      </c>
      <c r="AT244" s="227" t="s">
        <v>85</v>
      </c>
      <c r="AU244" s="343" t="s">
        <v>85</v>
      </c>
    </row>
    <row r="245" spans="1:47" ht="27" hidden="1">
      <c r="A245" s="222" t="str">
        <f t="shared" si="59"/>
        <v>801-8</v>
      </c>
      <c r="B245" s="223">
        <v>801</v>
      </c>
      <c r="C245" s="224" t="s">
        <v>185</v>
      </c>
      <c r="D245" s="222">
        <v>8</v>
      </c>
      <c r="E245" s="224" t="s">
        <v>85</v>
      </c>
      <c r="F245" s="222" t="s">
        <v>85</v>
      </c>
      <c r="G245" s="369" t="s">
        <v>85</v>
      </c>
      <c r="H245" s="282" t="s">
        <v>85</v>
      </c>
      <c r="I245" s="227" t="s">
        <v>85</v>
      </c>
      <c r="J245" s="224" t="s">
        <v>85</v>
      </c>
      <c r="K245" s="224" t="s">
        <v>85</v>
      </c>
      <c r="L245" s="224" t="s">
        <v>85</v>
      </c>
      <c r="M245" s="228" t="s">
        <v>85</v>
      </c>
      <c r="N245" s="225"/>
      <c r="O245" s="186"/>
      <c r="P245" s="186"/>
      <c r="Q245" s="186"/>
      <c r="R245" s="230"/>
      <c r="S245" s="235" t="s">
        <v>85</v>
      </c>
      <c r="T245" s="230" t="s">
        <v>85</v>
      </c>
      <c r="U245" s="228"/>
      <c r="V245" s="224" t="s">
        <v>85</v>
      </c>
      <c r="W245" s="369"/>
      <c r="X245" s="370" t="s">
        <v>85</v>
      </c>
      <c r="Y245" s="370" t="s">
        <v>85</v>
      </c>
      <c r="Z245" s="370" t="s">
        <v>85</v>
      </c>
      <c r="AA245" s="371" t="s">
        <v>85</v>
      </c>
      <c r="AB245" s="231" t="str">
        <f t="shared" si="49"/>
        <v>-</v>
      </c>
      <c r="AC245" s="232" t="str">
        <f t="shared" si="50"/>
        <v>-</v>
      </c>
      <c r="AD245" s="232" t="str">
        <f t="shared" si="51"/>
        <v>-</v>
      </c>
      <c r="AE245" s="232" t="str">
        <f t="shared" si="52"/>
        <v>-</v>
      </c>
      <c r="AF245" s="233" t="str">
        <f t="shared" si="53"/>
        <v>-</v>
      </c>
      <c r="AG245" s="231" t="str">
        <f t="shared" si="54"/>
        <v>-</v>
      </c>
      <c r="AH245" s="232" t="str">
        <f t="shared" si="55"/>
        <v>-</v>
      </c>
      <c r="AI245" s="232" t="str">
        <f t="shared" si="56"/>
        <v>-</v>
      </c>
      <c r="AJ245" s="232" t="str">
        <f t="shared" si="57"/>
        <v>-</v>
      </c>
      <c r="AK245" s="233" t="str">
        <f t="shared" si="58"/>
        <v>-</v>
      </c>
      <c r="AL245" s="222" t="s">
        <v>85</v>
      </c>
      <c r="AM245" s="224" t="s">
        <v>85</v>
      </c>
      <c r="AN245" s="224" t="s">
        <v>85</v>
      </c>
      <c r="AO245" s="224" t="s">
        <v>85</v>
      </c>
      <c r="AP245" s="234" t="s">
        <v>85</v>
      </c>
      <c r="AQ245" s="234" t="s">
        <v>85</v>
      </c>
      <c r="AR245" s="234" t="s">
        <v>85</v>
      </c>
      <c r="AS245" s="234" t="s">
        <v>85</v>
      </c>
      <c r="AT245" s="227" t="s">
        <v>85</v>
      </c>
      <c r="AU245" s="343" t="s">
        <v>85</v>
      </c>
    </row>
    <row r="246" spans="1:47" ht="27" hidden="1">
      <c r="A246" s="222" t="str">
        <f t="shared" si="59"/>
        <v>801-9</v>
      </c>
      <c r="B246" s="223">
        <v>801</v>
      </c>
      <c r="C246" s="224" t="s">
        <v>185</v>
      </c>
      <c r="D246" s="222">
        <v>9</v>
      </c>
      <c r="E246" s="224" t="s">
        <v>85</v>
      </c>
      <c r="F246" s="222" t="s">
        <v>85</v>
      </c>
      <c r="G246" s="369" t="s">
        <v>85</v>
      </c>
      <c r="H246" s="282" t="s">
        <v>85</v>
      </c>
      <c r="I246" s="227" t="s">
        <v>85</v>
      </c>
      <c r="J246" s="224" t="s">
        <v>85</v>
      </c>
      <c r="K246" s="224" t="s">
        <v>85</v>
      </c>
      <c r="L246" s="224" t="s">
        <v>85</v>
      </c>
      <c r="M246" s="228" t="s">
        <v>85</v>
      </c>
      <c r="N246" s="225"/>
      <c r="O246" s="186"/>
      <c r="P246" s="186"/>
      <c r="Q246" s="186"/>
      <c r="R246" s="230"/>
      <c r="S246" s="235" t="s">
        <v>85</v>
      </c>
      <c r="T246" s="230" t="s">
        <v>85</v>
      </c>
      <c r="U246" s="228"/>
      <c r="V246" s="224" t="s">
        <v>85</v>
      </c>
      <c r="W246" s="369"/>
      <c r="X246" s="370" t="s">
        <v>85</v>
      </c>
      <c r="Y246" s="370" t="s">
        <v>85</v>
      </c>
      <c r="Z246" s="370" t="s">
        <v>85</v>
      </c>
      <c r="AA246" s="371" t="s">
        <v>85</v>
      </c>
      <c r="AB246" s="231" t="str">
        <f t="shared" si="49"/>
        <v>-</v>
      </c>
      <c r="AC246" s="232" t="str">
        <f t="shared" si="50"/>
        <v>-</v>
      </c>
      <c r="AD246" s="232" t="str">
        <f t="shared" si="51"/>
        <v>-</v>
      </c>
      <c r="AE246" s="232" t="str">
        <f t="shared" si="52"/>
        <v>-</v>
      </c>
      <c r="AF246" s="233" t="str">
        <f t="shared" si="53"/>
        <v>-</v>
      </c>
      <c r="AG246" s="231" t="str">
        <f t="shared" si="54"/>
        <v>-</v>
      </c>
      <c r="AH246" s="232" t="str">
        <f t="shared" si="55"/>
        <v>-</v>
      </c>
      <c r="AI246" s="232" t="str">
        <f t="shared" si="56"/>
        <v>-</v>
      </c>
      <c r="AJ246" s="232" t="str">
        <f t="shared" si="57"/>
        <v>-</v>
      </c>
      <c r="AK246" s="233" t="str">
        <f t="shared" si="58"/>
        <v>-</v>
      </c>
      <c r="AL246" s="222" t="s">
        <v>85</v>
      </c>
      <c r="AM246" s="224" t="s">
        <v>85</v>
      </c>
      <c r="AN246" s="224" t="s">
        <v>85</v>
      </c>
      <c r="AO246" s="224" t="s">
        <v>85</v>
      </c>
      <c r="AP246" s="234" t="s">
        <v>85</v>
      </c>
      <c r="AQ246" s="234" t="s">
        <v>85</v>
      </c>
      <c r="AR246" s="234" t="s">
        <v>85</v>
      </c>
      <c r="AS246" s="234" t="s">
        <v>85</v>
      </c>
      <c r="AT246" s="227" t="s">
        <v>85</v>
      </c>
      <c r="AU246" s="343" t="s">
        <v>85</v>
      </c>
    </row>
    <row r="247" spans="1:47" ht="220.5" customHeight="1">
      <c r="A247" s="222" t="str">
        <f t="shared" si="59"/>
        <v>802-1</v>
      </c>
      <c r="B247" s="223">
        <v>802</v>
      </c>
      <c r="C247" s="224" t="s">
        <v>186</v>
      </c>
      <c r="D247" s="222">
        <v>1</v>
      </c>
      <c r="E247" s="224" t="s">
        <v>1105</v>
      </c>
      <c r="F247" s="222" t="s">
        <v>393</v>
      </c>
      <c r="G247" s="225" t="s">
        <v>465</v>
      </c>
      <c r="H247" s="271" t="s">
        <v>1962</v>
      </c>
      <c r="I247" s="272" t="s">
        <v>1963</v>
      </c>
      <c r="J247" s="224" t="s">
        <v>1106</v>
      </c>
      <c r="K247" s="224" t="s">
        <v>2067</v>
      </c>
      <c r="L247" s="224" t="s">
        <v>1967</v>
      </c>
      <c r="M247" s="228" t="s">
        <v>301</v>
      </c>
      <c r="N247" s="171"/>
      <c r="O247" s="172"/>
      <c r="P247" s="172"/>
      <c r="Q247" s="172"/>
      <c r="R247" s="173"/>
      <c r="S247" s="165" t="s">
        <v>12</v>
      </c>
      <c r="T247" s="166" t="s">
        <v>12</v>
      </c>
      <c r="U247" s="167"/>
      <c r="V247" s="174" t="s">
        <v>1632</v>
      </c>
      <c r="W247" s="171"/>
      <c r="X247" s="172" t="s">
        <v>85</v>
      </c>
      <c r="Y247" s="172" t="s">
        <v>85</v>
      </c>
      <c r="Z247" s="172" t="s">
        <v>85</v>
      </c>
      <c r="AA247" s="173" t="s">
        <v>85</v>
      </c>
      <c r="AB247" s="231" t="str">
        <f t="shared" si="49"/>
        <v>-</v>
      </c>
      <c r="AC247" s="232" t="str">
        <f t="shared" si="49"/>
        <v>-</v>
      </c>
      <c r="AD247" s="232" t="str">
        <f t="shared" si="49"/>
        <v>-</v>
      </c>
      <c r="AE247" s="232" t="str">
        <f t="shared" si="49"/>
        <v>-</v>
      </c>
      <c r="AF247" s="233" t="str">
        <f t="shared" si="49"/>
        <v>-</v>
      </c>
      <c r="AG247" s="231" t="str">
        <f t="shared" si="54"/>
        <v>-</v>
      </c>
      <c r="AH247" s="232" t="str">
        <f t="shared" si="54"/>
        <v>-</v>
      </c>
      <c r="AI247" s="232" t="str">
        <f t="shared" si="54"/>
        <v>-</v>
      </c>
      <c r="AJ247" s="232" t="str">
        <f t="shared" si="54"/>
        <v>-</v>
      </c>
      <c r="AK247" s="233" t="str">
        <f t="shared" si="54"/>
        <v>-</v>
      </c>
      <c r="AL247" s="222" t="s">
        <v>85</v>
      </c>
      <c r="AM247" s="224" t="s">
        <v>2678</v>
      </c>
      <c r="AN247" s="241" t="s">
        <v>12</v>
      </c>
      <c r="AO247" s="242" t="s">
        <v>12</v>
      </c>
      <c r="AP247" s="235" t="s">
        <v>85</v>
      </c>
      <c r="AQ247" s="234" t="s">
        <v>85</v>
      </c>
      <c r="AR247" s="234" t="s">
        <v>85</v>
      </c>
      <c r="AS247" s="234" t="s">
        <v>85</v>
      </c>
      <c r="AT247" s="227" t="s">
        <v>85</v>
      </c>
      <c r="AU247" s="343" t="s">
        <v>2754</v>
      </c>
    </row>
    <row r="248" spans="1:47" ht="232.5" customHeight="1">
      <c r="A248" s="222" t="str">
        <f t="shared" si="59"/>
        <v>802-2</v>
      </c>
      <c r="B248" s="223">
        <v>802</v>
      </c>
      <c r="C248" s="224" t="s">
        <v>186</v>
      </c>
      <c r="D248" s="222">
        <v>2</v>
      </c>
      <c r="E248" s="224" t="s">
        <v>1107</v>
      </c>
      <c r="F248" s="222" t="s">
        <v>393</v>
      </c>
      <c r="G248" s="225" t="s">
        <v>465</v>
      </c>
      <c r="H248" s="271" t="s">
        <v>1962</v>
      </c>
      <c r="I248" s="272" t="s">
        <v>1963</v>
      </c>
      <c r="J248" s="224" t="s">
        <v>1108</v>
      </c>
      <c r="K248" s="224" t="s">
        <v>2067</v>
      </c>
      <c r="L248" s="224" t="s">
        <v>1967</v>
      </c>
      <c r="M248" s="228" t="s">
        <v>301</v>
      </c>
      <c r="N248" s="171"/>
      <c r="O248" s="172"/>
      <c r="P248" s="172"/>
      <c r="Q248" s="172"/>
      <c r="R248" s="173"/>
      <c r="S248" s="165" t="s">
        <v>12</v>
      </c>
      <c r="T248" s="166" t="s">
        <v>12</v>
      </c>
      <c r="U248" s="167"/>
      <c r="V248" s="174" t="s">
        <v>1632</v>
      </c>
      <c r="W248" s="171"/>
      <c r="X248" s="172" t="s">
        <v>85</v>
      </c>
      <c r="Y248" s="172" t="s">
        <v>85</v>
      </c>
      <c r="Z248" s="172" t="s">
        <v>85</v>
      </c>
      <c r="AA248" s="173" t="s">
        <v>85</v>
      </c>
      <c r="AB248" s="231" t="str">
        <f t="shared" si="49"/>
        <v>-</v>
      </c>
      <c r="AC248" s="232" t="str">
        <f t="shared" si="49"/>
        <v>-</v>
      </c>
      <c r="AD248" s="232" t="str">
        <f t="shared" si="49"/>
        <v>-</v>
      </c>
      <c r="AE248" s="232" t="str">
        <f t="shared" si="49"/>
        <v>-</v>
      </c>
      <c r="AF248" s="233" t="str">
        <f t="shared" si="49"/>
        <v>-</v>
      </c>
      <c r="AG248" s="231" t="str">
        <f t="shared" si="54"/>
        <v>-</v>
      </c>
      <c r="AH248" s="232" t="str">
        <f t="shared" si="54"/>
        <v>-</v>
      </c>
      <c r="AI248" s="232" t="str">
        <f t="shared" si="54"/>
        <v>-</v>
      </c>
      <c r="AJ248" s="232" t="str">
        <f t="shared" si="54"/>
        <v>-</v>
      </c>
      <c r="AK248" s="233" t="str">
        <f t="shared" si="54"/>
        <v>-</v>
      </c>
      <c r="AL248" s="222" t="s">
        <v>85</v>
      </c>
      <c r="AM248" s="224" t="s">
        <v>2678</v>
      </c>
      <c r="AN248" s="241" t="s">
        <v>12</v>
      </c>
      <c r="AO248" s="242" t="s">
        <v>12</v>
      </c>
      <c r="AP248" s="235" t="s">
        <v>85</v>
      </c>
      <c r="AQ248" s="234" t="s">
        <v>85</v>
      </c>
      <c r="AR248" s="234" t="s">
        <v>85</v>
      </c>
      <c r="AS248" s="234" t="s">
        <v>85</v>
      </c>
      <c r="AT248" s="227" t="s">
        <v>85</v>
      </c>
      <c r="AU248" s="343" t="s">
        <v>2754</v>
      </c>
    </row>
    <row r="249" spans="1:47" ht="196.5" customHeight="1">
      <c r="A249" s="222" t="str">
        <f t="shared" si="59"/>
        <v>802-3</v>
      </c>
      <c r="B249" s="223">
        <v>802</v>
      </c>
      <c r="C249" s="224" t="s">
        <v>186</v>
      </c>
      <c r="D249" s="222">
        <v>3</v>
      </c>
      <c r="E249" s="171" t="s">
        <v>1109</v>
      </c>
      <c r="F249" s="222" t="s">
        <v>1110</v>
      </c>
      <c r="G249" s="225" t="s">
        <v>465</v>
      </c>
      <c r="H249" s="271" t="s">
        <v>1962</v>
      </c>
      <c r="I249" s="272" t="s">
        <v>1963</v>
      </c>
      <c r="J249" s="224" t="s">
        <v>1111</v>
      </c>
      <c r="K249" s="224" t="s">
        <v>2067</v>
      </c>
      <c r="L249" s="224" t="s">
        <v>1967</v>
      </c>
      <c r="M249" s="228" t="s">
        <v>301</v>
      </c>
      <c r="N249" s="171"/>
      <c r="O249" s="172"/>
      <c r="P249" s="172"/>
      <c r="Q249" s="172"/>
      <c r="R249" s="173"/>
      <c r="S249" s="165" t="s">
        <v>12</v>
      </c>
      <c r="T249" s="166" t="s">
        <v>12</v>
      </c>
      <c r="U249" s="167"/>
      <c r="V249" s="174" t="s">
        <v>1632</v>
      </c>
      <c r="W249" s="208">
        <v>1.46</v>
      </c>
      <c r="X249" s="172" t="s">
        <v>85</v>
      </c>
      <c r="Y249" s="172" t="s">
        <v>85</v>
      </c>
      <c r="Z249" s="172" t="s">
        <v>85</v>
      </c>
      <c r="AA249" s="173" t="s">
        <v>85</v>
      </c>
      <c r="AB249" s="231" t="str">
        <f t="shared" si="49"/>
        <v>-</v>
      </c>
      <c r="AC249" s="232" t="str">
        <f t="shared" si="49"/>
        <v>-</v>
      </c>
      <c r="AD249" s="232" t="str">
        <f t="shared" si="49"/>
        <v>-</v>
      </c>
      <c r="AE249" s="232" t="str">
        <f t="shared" si="49"/>
        <v>-</v>
      </c>
      <c r="AF249" s="233" t="str">
        <f t="shared" si="49"/>
        <v>-</v>
      </c>
      <c r="AG249" s="231" t="str">
        <f t="shared" si="54"/>
        <v>-</v>
      </c>
      <c r="AH249" s="232" t="str">
        <f t="shared" si="54"/>
        <v>-</v>
      </c>
      <c r="AI249" s="232" t="str">
        <f t="shared" si="54"/>
        <v>-</v>
      </c>
      <c r="AJ249" s="232" t="str">
        <f t="shared" si="54"/>
        <v>-</v>
      </c>
      <c r="AK249" s="233" t="str">
        <f t="shared" si="54"/>
        <v>-</v>
      </c>
      <c r="AL249" s="222" t="s">
        <v>85</v>
      </c>
      <c r="AM249" s="224" t="s">
        <v>2678</v>
      </c>
      <c r="AN249" s="241" t="s">
        <v>12</v>
      </c>
      <c r="AO249" s="242" t="s">
        <v>12</v>
      </c>
      <c r="AP249" s="235" t="s">
        <v>85</v>
      </c>
      <c r="AQ249" s="234" t="s">
        <v>85</v>
      </c>
      <c r="AR249" s="234" t="s">
        <v>85</v>
      </c>
      <c r="AS249" s="234" t="s">
        <v>85</v>
      </c>
      <c r="AT249" s="227" t="s">
        <v>85</v>
      </c>
      <c r="AU249" s="343" t="s">
        <v>2754</v>
      </c>
    </row>
    <row r="250" spans="1:47" hidden="1">
      <c r="A250" s="222" t="str">
        <f t="shared" si="59"/>
        <v>802-4</v>
      </c>
      <c r="B250" s="223">
        <v>802</v>
      </c>
      <c r="C250" s="224" t="s">
        <v>186</v>
      </c>
      <c r="D250" s="222">
        <v>4</v>
      </c>
      <c r="E250" s="224" t="s">
        <v>85</v>
      </c>
      <c r="F250" s="222" t="s">
        <v>85</v>
      </c>
      <c r="G250" s="369" t="s">
        <v>85</v>
      </c>
      <c r="H250" s="282" t="s">
        <v>85</v>
      </c>
      <c r="I250" s="227" t="s">
        <v>85</v>
      </c>
      <c r="J250" s="224" t="s">
        <v>85</v>
      </c>
      <c r="K250" s="224" t="s">
        <v>85</v>
      </c>
      <c r="L250" s="224" t="s">
        <v>85</v>
      </c>
      <c r="M250" s="228" t="s">
        <v>85</v>
      </c>
      <c r="N250" s="225"/>
      <c r="O250" s="186"/>
      <c r="P250" s="186"/>
      <c r="Q250" s="186"/>
      <c r="R250" s="230"/>
      <c r="S250" s="235" t="s">
        <v>85</v>
      </c>
      <c r="T250" s="230" t="s">
        <v>85</v>
      </c>
      <c r="U250" s="228"/>
      <c r="V250" s="224" t="s">
        <v>85</v>
      </c>
      <c r="W250" s="369"/>
      <c r="X250" s="370" t="s">
        <v>85</v>
      </c>
      <c r="Y250" s="370" t="s">
        <v>85</v>
      </c>
      <c r="Z250" s="370" t="s">
        <v>85</v>
      </c>
      <c r="AA250" s="371" t="s">
        <v>85</v>
      </c>
      <c r="AB250" s="231" t="str">
        <f t="shared" si="49"/>
        <v>-</v>
      </c>
      <c r="AC250" s="232" t="str">
        <f t="shared" si="50"/>
        <v>-</v>
      </c>
      <c r="AD250" s="232" t="str">
        <f t="shared" si="51"/>
        <v>-</v>
      </c>
      <c r="AE250" s="232" t="str">
        <f t="shared" si="52"/>
        <v>-</v>
      </c>
      <c r="AF250" s="233" t="str">
        <f t="shared" si="53"/>
        <v>-</v>
      </c>
      <c r="AG250" s="231" t="str">
        <f t="shared" si="54"/>
        <v>-</v>
      </c>
      <c r="AH250" s="232" t="str">
        <f t="shared" si="55"/>
        <v>-</v>
      </c>
      <c r="AI250" s="232" t="str">
        <f t="shared" si="56"/>
        <v>-</v>
      </c>
      <c r="AJ250" s="232" t="str">
        <f t="shared" si="57"/>
        <v>-</v>
      </c>
      <c r="AK250" s="233" t="str">
        <f t="shared" si="58"/>
        <v>-</v>
      </c>
      <c r="AL250" s="222" t="s">
        <v>85</v>
      </c>
      <c r="AM250" s="224" t="s">
        <v>85</v>
      </c>
      <c r="AN250" s="224" t="s">
        <v>85</v>
      </c>
      <c r="AO250" s="224" t="s">
        <v>85</v>
      </c>
      <c r="AP250" s="235" t="s">
        <v>85</v>
      </c>
      <c r="AQ250" s="234" t="s">
        <v>85</v>
      </c>
      <c r="AR250" s="234" t="s">
        <v>85</v>
      </c>
      <c r="AS250" s="234" t="s">
        <v>85</v>
      </c>
      <c r="AT250" s="227" t="s">
        <v>85</v>
      </c>
      <c r="AU250" s="343" t="s">
        <v>85</v>
      </c>
    </row>
    <row r="251" spans="1:47" hidden="1">
      <c r="A251" s="222" t="str">
        <f t="shared" si="59"/>
        <v>802-5</v>
      </c>
      <c r="B251" s="223">
        <v>802</v>
      </c>
      <c r="C251" s="224" t="s">
        <v>186</v>
      </c>
      <c r="D251" s="222">
        <v>5</v>
      </c>
      <c r="E251" s="224" t="s">
        <v>85</v>
      </c>
      <c r="F251" s="222" t="s">
        <v>85</v>
      </c>
      <c r="G251" s="369" t="s">
        <v>85</v>
      </c>
      <c r="H251" s="282" t="s">
        <v>85</v>
      </c>
      <c r="I251" s="227" t="s">
        <v>85</v>
      </c>
      <c r="J251" s="224" t="s">
        <v>85</v>
      </c>
      <c r="K251" s="224" t="s">
        <v>85</v>
      </c>
      <c r="L251" s="224" t="s">
        <v>85</v>
      </c>
      <c r="M251" s="228" t="s">
        <v>85</v>
      </c>
      <c r="N251" s="225"/>
      <c r="O251" s="186"/>
      <c r="P251" s="186"/>
      <c r="Q251" s="186"/>
      <c r="R251" s="230"/>
      <c r="S251" s="235" t="s">
        <v>85</v>
      </c>
      <c r="T251" s="230" t="s">
        <v>85</v>
      </c>
      <c r="U251" s="228"/>
      <c r="V251" s="224" t="s">
        <v>85</v>
      </c>
      <c r="W251" s="369"/>
      <c r="X251" s="370" t="s">
        <v>85</v>
      </c>
      <c r="Y251" s="370" t="s">
        <v>85</v>
      </c>
      <c r="Z251" s="370" t="s">
        <v>85</v>
      </c>
      <c r="AA251" s="371" t="s">
        <v>85</v>
      </c>
      <c r="AB251" s="231" t="str">
        <f t="shared" si="49"/>
        <v>-</v>
      </c>
      <c r="AC251" s="232" t="str">
        <f t="shared" si="50"/>
        <v>-</v>
      </c>
      <c r="AD251" s="232" t="str">
        <f t="shared" si="51"/>
        <v>-</v>
      </c>
      <c r="AE251" s="232" t="str">
        <f t="shared" si="52"/>
        <v>-</v>
      </c>
      <c r="AF251" s="233" t="str">
        <f t="shared" si="53"/>
        <v>-</v>
      </c>
      <c r="AG251" s="231" t="str">
        <f t="shared" si="54"/>
        <v>-</v>
      </c>
      <c r="AH251" s="232" t="str">
        <f t="shared" si="55"/>
        <v>-</v>
      </c>
      <c r="AI251" s="232" t="str">
        <f t="shared" si="56"/>
        <v>-</v>
      </c>
      <c r="AJ251" s="232" t="str">
        <f t="shared" si="57"/>
        <v>-</v>
      </c>
      <c r="AK251" s="233" t="str">
        <f t="shared" si="58"/>
        <v>-</v>
      </c>
      <c r="AL251" s="222" t="s">
        <v>85</v>
      </c>
      <c r="AM251" s="224" t="s">
        <v>85</v>
      </c>
      <c r="AN251" s="224" t="s">
        <v>85</v>
      </c>
      <c r="AO251" s="224" t="s">
        <v>85</v>
      </c>
      <c r="AP251" s="235" t="s">
        <v>85</v>
      </c>
      <c r="AQ251" s="234" t="s">
        <v>85</v>
      </c>
      <c r="AR251" s="234" t="s">
        <v>85</v>
      </c>
      <c r="AS251" s="234" t="s">
        <v>85</v>
      </c>
      <c r="AT251" s="227" t="s">
        <v>85</v>
      </c>
      <c r="AU251" s="343" t="s">
        <v>85</v>
      </c>
    </row>
    <row r="252" spans="1:47" hidden="1">
      <c r="A252" s="222" t="str">
        <f t="shared" si="59"/>
        <v>802-6</v>
      </c>
      <c r="B252" s="223">
        <v>802</v>
      </c>
      <c r="C252" s="224" t="s">
        <v>186</v>
      </c>
      <c r="D252" s="222">
        <v>6</v>
      </c>
      <c r="E252" s="224" t="s">
        <v>85</v>
      </c>
      <c r="F252" s="222" t="s">
        <v>85</v>
      </c>
      <c r="G252" s="369" t="s">
        <v>85</v>
      </c>
      <c r="H252" s="282" t="s">
        <v>85</v>
      </c>
      <c r="I252" s="227" t="s">
        <v>85</v>
      </c>
      <c r="J252" s="224" t="s">
        <v>85</v>
      </c>
      <c r="K252" s="224" t="s">
        <v>85</v>
      </c>
      <c r="L252" s="224" t="s">
        <v>85</v>
      </c>
      <c r="M252" s="228" t="s">
        <v>85</v>
      </c>
      <c r="N252" s="225"/>
      <c r="O252" s="186"/>
      <c r="P252" s="186"/>
      <c r="Q252" s="186"/>
      <c r="R252" s="230"/>
      <c r="S252" s="235" t="s">
        <v>85</v>
      </c>
      <c r="T252" s="230" t="s">
        <v>85</v>
      </c>
      <c r="U252" s="228"/>
      <c r="V252" s="224" t="s">
        <v>85</v>
      </c>
      <c r="W252" s="369"/>
      <c r="X252" s="370" t="s">
        <v>85</v>
      </c>
      <c r="Y252" s="370" t="s">
        <v>85</v>
      </c>
      <c r="Z252" s="370" t="s">
        <v>85</v>
      </c>
      <c r="AA252" s="371" t="s">
        <v>85</v>
      </c>
      <c r="AB252" s="231" t="str">
        <f t="shared" si="49"/>
        <v>-</v>
      </c>
      <c r="AC252" s="232" t="str">
        <f t="shared" si="50"/>
        <v>-</v>
      </c>
      <c r="AD252" s="232" t="str">
        <f t="shared" si="51"/>
        <v>-</v>
      </c>
      <c r="AE252" s="232" t="str">
        <f t="shared" si="52"/>
        <v>-</v>
      </c>
      <c r="AF252" s="233" t="str">
        <f t="shared" si="53"/>
        <v>-</v>
      </c>
      <c r="AG252" s="231" t="str">
        <f t="shared" si="54"/>
        <v>-</v>
      </c>
      <c r="AH252" s="232" t="str">
        <f t="shared" si="55"/>
        <v>-</v>
      </c>
      <c r="AI252" s="232" t="str">
        <f t="shared" si="56"/>
        <v>-</v>
      </c>
      <c r="AJ252" s="232" t="str">
        <f t="shared" si="57"/>
        <v>-</v>
      </c>
      <c r="AK252" s="233" t="str">
        <f t="shared" si="58"/>
        <v>-</v>
      </c>
      <c r="AL252" s="222" t="s">
        <v>85</v>
      </c>
      <c r="AM252" s="224" t="s">
        <v>85</v>
      </c>
      <c r="AN252" s="224" t="s">
        <v>85</v>
      </c>
      <c r="AO252" s="224" t="s">
        <v>85</v>
      </c>
      <c r="AP252" s="235" t="s">
        <v>85</v>
      </c>
      <c r="AQ252" s="234" t="s">
        <v>85</v>
      </c>
      <c r="AR252" s="234" t="s">
        <v>85</v>
      </c>
      <c r="AS252" s="234" t="s">
        <v>85</v>
      </c>
      <c r="AT252" s="227" t="s">
        <v>85</v>
      </c>
      <c r="AU252" s="343" t="s">
        <v>85</v>
      </c>
    </row>
    <row r="253" spans="1:47" hidden="1">
      <c r="A253" s="222" t="str">
        <f t="shared" si="59"/>
        <v>802-7</v>
      </c>
      <c r="B253" s="223">
        <v>802</v>
      </c>
      <c r="C253" s="224" t="s">
        <v>186</v>
      </c>
      <c r="D253" s="222">
        <v>7</v>
      </c>
      <c r="E253" s="224" t="s">
        <v>85</v>
      </c>
      <c r="F253" s="222" t="s">
        <v>85</v>
      </c>
      <c r="G253" s="369" t="s">
        <v>85</v>
      </c>
      <c r="H253" s="282" t="s">
        <v>85</v>
      </c>
      <c r="I253" s="227" t="s">
        <v>85</v>
      </c>
      <c r="J253" s="224" t="s">
        <v>85</v>
      </c>
      <c r="K253" s="224" t="s">
        <v>85</v>
      </c>
      <c r="L253" s="224" t="s">
        <v>85</v>
      </c>
      <c r="M253" s="228" t="s">
        <v>85</v>
      </c>
      <c r="N253" s="225"/>
      <c r="O253" s="186"/>
      <c r="P253" s="186"/>
      <c r="Q253" s="186"/>
      <c r="R253" s="230"/>
      <c r="S253" s="235" t="s">
        <v>85</v>
      </c>
      <c r="T253" s="230" t="s">
        <v>85</v>
      </c>
      <c r="U253" s="228"/>
      <c r="V253" s="224" t="s">
        <v>85</v>
      </c>
      <c r="W253" s="369"/>
      <c r="X253" s="370" t="s">
        <v>85</v>
      </c>
      <c r="Y253" s="370" t="s">
        <v>85</v>
      </c>
      <c r="Z253" s="370" t="s">
        <v>85</v>
      </c>
      <c r="AA253" s="371" t="s">
        <v>85</v>
      </c>
      <c r="AB253" s="231" t="str">
        <f t="shared" si="49"/>
        <v>-</v>
      </c>
      <c r="AC253" s="232" t="str">
        <f t="shared" si="50"/>
        <v>-</v>
      </c>
      <c r="AD253" s="232" t="str">
        <f t="shared" si="51"/>
        <v>-</v>
      </c>
      <c r="AE253" s="232" t="str">
        <f t="shared" si="52"/>
        <v>-</v>
      </c>
      <c r="AF253" s="233" t="str">
        <f t="shared" si="53"/>
        <v>-</v>
      </c>
      <c r="AG253" s="231" t="str">
        <f t="shared" si="54"/>
        <v>-</v>
      </c>
      <c r="AH253" s="232" t="str">
        <f t="shared" si="55"/>
        <v>-</v>
      </c>
      <c r="AI253" s="232" t="str">
        <f t="shared" si="56"/>
        <v>-</v>
      </c>
      <c r="AJ253" s="232" t="str">
        <f t="shared" si="57"/>
        <v>-</v>
      </c>
      <c r="AK253" s="233" t="str">
        <f t="shared" si="58"/>
        <v>-</v>
      </c>
      <c r="AL253" s="222" t="s">
        <v>85</v>
      </c>
      <c r="AM253" s="224" t="s">
        <v>85</v>
      </c>
      <c r="AN253" s="224" t="s">
        <v>85</v>
      </c>
      <c r="AO253" s="224" t="s">
        <v>85</v>
      </c>
      <c r="AP253" s="235" t="s">
        <v>85</v>
      </c>
      <c r="AQ253" s="234" t="s">
        <v>85</v>
      </c>
      <c r="AR253" s="234" t="s">
        <v>85</v>
      </c>
      <c r="AS253" s="234" t="s">
        <v>85</v>
      </c>
      <c r="AT253" s="227" t="s">
        <v>85</v>
      </c>
      <c r="AU253" s="343" t="s">
        <v>85</v>
      </c>
    </row>
    <row r="254" spans="1:47" hidden="1">
      <c r="A254" s="222" t="str">
        <f t="shared" si="59"/>
        <v>802-8</v>
      </c>
      <c r="B254" s="223">
        <v>802</v>
      </c>
      <c r="C254" s="224" t="s">
        <v>186</v>
      </c>
      <c r="D254" s="222">
        <v>8</v>
      </c>
      <c r="E254" s="224" t="s">
        <v>85</v>
      </c>
      <c r="F254" s="222" t="s">
        <v>85</v>
      </c>
      <c r="G254" s="369" t="s">
        <v>85</v>
      </c>
      <c r="H254" s="282" t="s">
        <v>85</v>
      </c>
      <c r="I254" s="227" t="s">
        <v>85</v>
      </c>
      <c r="J254" s="224" t="s">
        <v>85</v>
      </c>
      <c r="K254" s="224" t="s">
        <v>85</v>
      </c>
      <c r="L254" s="224" t="s">
        <v>85</v>
      </c>
      <c r="M254" s="228" t="s">
        <v>85</v>
      </c>
      <c r="N254" s="225"/>
      <c r="O254" s="186"/>
      <c r="P254" s="186"/>
      <c r="Q254" s="186"/>
      <c r="R254" s="230"/>
      <c r="S254" s="235" t="s">
        <v>85</v>
      </c>
      <c r="T254" s="230" t="s">
        <v>85</v>
      </c>
      <c r="U254" s="228"/>
      <c r="V254" s="224" t="s">
        <v>85</v>
      </c>
      <c r="W254" s="369"/>
      <c r="X254" s="370" t="s">
        <v>85</v>
      </c>
      <c r="Y254" s="370" t="s">
        <v>85</v>
      </c>
      <c r="Z254" s="370" t="s">
        <v>85</v>
      </c>
      <c r="AA254" s="371" t="s">
        <v>85</v>
      </c>
      <c r="AB254" s="231" t="str">
        <f t="shared" si="49"/>
        <v>-</v>
      </c>
      <c r="AC254" s="232" t="str">
        <f t="shared" si="50"/>
        <v>-</v>
      </c>
      <c r="AD254" s="232" t="str">
        <f t="shared" si="51"/>
        <v>-</v>
      </c>
      <c r="AE254" s="232" t="str">
        <f t="shared" si="52"/>
        <v>-</v>
      </c>
      <c r="AF254" s="233" t="str">
        <f t="shared" si="53"/>
        <v>-</v>
      </c>
      <c r="AG254" s="231" t="str">
        <f t="shared" si="54"/>
        <v>-</v>
      </c>
      <c r="AH254" s="232" t="str">
        <f t="shared" si="55"/>
        <v>-</v>
      </c>
      <c r="AI254" s="232" t="str">
        <f t="shared" si="56"/>
        <v>-</v>
      </c>
      <c r="AJ254" s="232" t="str">
        <f t="shared" si="57"/>
        <v>-</v>
      </c>
      <c r="AK254" s="233" t="str">
        <f t="shared" si="58"/>
        <v>-</v>
      </c>
      <c r="AL254" s="222" t="s">
        <v>85</v>
      </c>
      <c r="AM254" s="224" t="s">
        <v>85</v>
      </c>
      <c r="AN254" s="224" t="s">
        <v>85</v>
      </c>
      <c r="AO254" s="224" t="s">
        <v>85</v>
      </c>
      <c r="AP254" s="235" t="s">
        <v>85</v>
      </c>
      <c r="AQ254" s="234" t="s">
        <v>85</v>
      </c>
      <c r="AR254" s="234" t="s">
        <v>85</v>
      </c>
      <c r="AS254" s="234" t="s">
        <v>85</v>
      </c>
      <c r="AT254" s="227" t="s">
        <v>85</v>
      </c>
      <c r="AU254" s="343" t="s">
        <v>85</v>
      </c>
    </row>
    <row r="255" spans="1:47" hidden="1">
      <c r="A255" s="222" t="str">
        <f t="shared" si="59"/>
        <v>802-9</v>
      </c>
      <c r="B255" s="223">
        <v>802</v>
      </c>
      <c r="C255" s="224" t="s">
        <v>186</v>
      </c>
      <c r="D255" s="222">
        <v>9</v>
      </c>
      <c r="E255" s="224" t="s">
        <v>85</v>
      </c>
      <c r="F255" s="222" t="s">
        <v>85</v>
      </c>
      <c r="G255" s="369" t="s">
        <v>85</v>
      </c>
      <c r="H255" s="282" t="s">
        <v>85</v>
      </c>
      <c r="I255" s="227" t="s">
        <v>85</v>
      </c>
      <c r="J255" s="224" t="s">
        <v>85</v>
      </c>
      <c r="K255" s="224" t="s">
        <v>85</v>
      </c>
      <c r="L255" s="224" t="s">
        <v>85</v>
      </c>
      <c r="M255" s="228" t="s">
        <v>85</v>
      </c>
      <c r="N255" s="225"/>
      <c r="O255" s="186"/>
      <c r="P255" s="186"/>
      <c r="Q255" s="186"/>
      <c r="R255" s="230"/>
      <c r="S255" s="235" t="s">
        <v>85</v>
      </c>
      <c r="T255" s="230" t="s">
        <v>85</v>
      </c>
      <c r="U255" s="228"/>
      <c r="V255" s="224" t="s">
        <v>85</v>
      </c>
      <c r="W255" s="369"/>
      <c r="X255" s="370" t="s">
        <v>85</v>
      </c>
      <c r="Y255" s="370" t="s">
        <v>85</v>
      </c>
      <c r="Z255" s="370" t="s">
        <v>85</v>
      </c>
      <c r="AA255" s="371" t="s">
        <v>85</v>
      </c>
      <c r="AB255" s="231" t="str">
        <f t="shared" si="49"/>
        <v>-</v>
      </c>
      <c r="AC255" s="232" t="str">
        <f t="shared" si="50"/>
        <v>-</v>
      </c>
      <c r="AD255" s="232" t="str">
        <f t="shared" si="51"/>
        <v>-</v>
      </c>
      <c r="AE255" s="232" t="str">
        <f t="shared" si="52"/>
        <v>-</v>
      </c>
      <c r="AF255" s="233" t="str">
        <f t="shared" si="53"/>
        <v>-</v>
      </c>
      <c r="AG255" s="231" t="str">
        <f t="shared" si="54"/>
        <v>-</v>
      </c>
      <c r="AH255" s="232" t="str">
        <f t="shared" si="55"/>
        <v>-</v>
      </c>
      <c r="AI255" s="232" t="str">
        <f t="shared" si="56"/>
        <v>-</v>
      </c>
      <c r="AJ255" s="232" t="str">
        <f t="shared" si="57"/>
        <v>-</v>
      </c>
      <c r="AK255" s="233" t="str">
        <f t="shared" si="58"/>
        <v>-</v>
      </c>
      <c r="AL255" s="222" t="s">
        <v>85</v>
      </c>
      <c r="AM255" s="224" t="s">
        <v>85</v>
      </c>
      <c r="AN255" s="224" t="s">
        <v>85</v>
      </c>
      <c r="AO255" s="224" t="s">
        <v>85</v>
      </c>
      <c r="AP255" s="235" t="s">
        <v>85</v>
      </c>
      <c r="AQ255" s="234" t="s">
        <v>85</v>
      </c>
      <c r="AR255" s="234" t="s">
        <v>85</v>
      </c>
      <c r="AS255" s="234" t="s">
        <v>85</v>
      </c>
      <c r="AT255" s="227" t="s">
        <v>85</v>
      </c>
      <c r="AU255" s="343" t="s">
        <v>85</v>
      </c>
    </row>
    <row r="256" spans="1:47" ht="228" customHeight="1">
      <c r="A256" s="222" t="str">
        <f t="shared" si="59"/>
        <v>803-1</v>
      </c>
      <c r="B256" s="223">
        <v>803</v>
      </c>
      <c r="C256" s="224" t="s">
        <v>188</v>
      </c>
      <c r="D256" s="222">
        <v>1</v>
      </c>
      <c r="E256" s="224" t="s">
        <v>1112</v>
      </c>
      <c r="F256" s="222" t="s">
        <v>393</v>
      </c>
      <c r="G256" s="225" t="s">
        <v>465</v>
      </c>
      <c r="H256" s="271" t="s">
        <v>1962</v>
      </c>
      <c r="I256" s="272" t="s">
        <v>1963</v>
      </c>
      <c r="J256" s="224" t="s">
        <v>1113</v>
      </c>
      <c r="K256" s="241" t="s">
        <v>2068</v>
      </c>
      <c r="L256" s="241" t="s">
        <v>2069</v>
      </c>
      <c r="M256" s="273" t="s">
        <v>301</v>
      </c>
      <c r="N256" s="171"/>
      <c r="O256" s="172"/>
      <c r="P256" s="172"/>
      <c r="Q256" s="172"/>
      <c r="R256" s="173"/>
      <c r="S256" s="165" t="s">
        <v>12</v>
      </c>
      <c r="T256" s="166" t="s">
        <v>12</v>
      </c>
      <c r="U256" s="167"/>
      <c r="V256" s="174" t="s">
        <v>1632</v>
      </c>
      <c r="W256" s="171"/>
      <c r="X256" s="172" t="s">
        <v>85</v>
      </c>
      <c r="Y256" s="172" t="s">
        <v>85</v>
      </c>
      <c r="Z256" s="172" t="s">
        <v>85</v>
      </c>
      <c r="AA256" s="173" t="s">
        <v>85</v>
      </c>
      <c r="AB256" s="231" t="str">
        <f t="shared" si="49"/>
        <v>-</v>
      </c>
      <c r="AC256" s="232" t="str">
        <f t="shared" si="49"/>
        <v>-</v>
      </c>
      <c r="AD256" s="232" t="str">
        <f t="shared" si="49"/>
        <v>-</v>
      </c>
      <c r="AE256" s="232" t="str">
        <f t="shared" si="49"/>
        <v>-</v>
      </c>
      <c r="AF256" s="233" t="str">
        <f t="shared" si="49"/>
        <v>-</v>
      </c>
      <c r="AG256" s="231" t="str">
        <f t="shared" si="54"/>
        <v>-</v>
      </c>
      <c r="AH256" s="232" t="str">
        <f t="shared" si="54"/>
        <v>-</v>
      </c>
      <c r="AI256" s="232" t="str">
        <f t="shared" si="54"/>
        <v>-</v>
      </c>
      <c r="AJ256" s="232" t="str">
        <f t="shared" si="54"/>
        <v>-</v>
      </c>
      <c r="AK256" s="233" t="str">
        <f t="shared" si="54"/>
        <v>-</v>
      </c>
      <c r="AL256" s="222" t="s">
        <v>85</v>
      </c>
      <c r="AM256" s="224" t="s">
        <v>2740</v>
      </c>
      <c r="AN256" s="241" t="s">
        <v>12</v>
      </c>
      <c r="AO256" s="242" t="s">
        <v>12</v>
      </c>
      <c r="AP256" s="235" t="s">
        <v>85</v>
      </c>
      <c r="AQ256" s="234" t="s">
        <v>85</v>
      </c>
      <c r="AR256" s="234" t="s">
        <v>85</v>
      </c>
      <c r="AS256" s="234" t="s">
        <v>85</v>
      </c>
      <c r="AT256" s="227" t="s">
        <v>85</v>
      </c>
      <c r="AU256" s="343" t="s">
        <v>2754</v>
      </c>
    </row>
    <row r="257" spans="1:47" ht="27" hidden="1">
      <c r="A257" s="222" t="str">
        <f t="shared" si="59"/>
        <v>803-2</v>
      </c>
      <c r="B257" s="223">
        <v>803</v>
      </c>
      <c r="C257" s="224" t="s">
        <v>188</v>
      </c>
      <c r="D257" s="222">
        <v>2</v>
      </c>
      <c r="E257" s="224" t="s">
        <v>85</v>
      </c>
      <c r="F257" s="222" t="s">
        <v>85</v>
      </c>
      <c r="G257" s="369" t="s">
        <v>85</v>
      </c>
      <c r="H257" s="282" t="s">
        <v>85</v>
      </c>
      <c r="I257" s="227" t="s">
        <v>85</v>
      </c>
      <c r="J257" s="224" t="s">
        <v>85</v>
      </c>
      <c r="K257" s="224" t="s">
        <v>85</v>
      </c>
      <c r="L257" s="224" t="s">
        <v>85</v>
      </c>
      <c r="M257" s="228" t="s">
        <v>85</v>
      </c>
      <c r="N257" s="225"/>
      <c r="O257" s="186"/>
      <c r="P257" s="186"/>
      <c r="Q257" s="186"/>
      <c r="R257" s="230"/>
      <c r="S257" s="235" t="s">
        <v>85</v>
      </c>
      <c r="T257" s="230" t="s">
        <v>85</v>
      </c>
      <c r="U257" s="228"/>
      <c r="V257" s="224" t="s">
        <v>85</v>
      </c>
      <c r="W257" s="369"/>
      <c r="X257" s="370" t="s">
        <v>85</v>
      </c>
      <c r="Y257" s="370" t="s">
        <v>85</v>
      </c>
      <c r="Z257" s="370" t="s">
        <v>85</v>
      </c>
      <c r="AA257" s="371" t="s">
        <v>85</v>
      </c>
      <c r="AB257" s="231" t="str">
        <f t="shared" si="49"/>
        <v>-</v>
      </c>
      <c r="AC257" s="232" t="str">
        <f t="shared" si="50"/>
        <v>-</v>
      </c>
      <c r="AD257" s="232" t="str">
        <f t="shared" si="51"/>
        <v>-</v>
      </c>
      <c r="AE257" s="232" t="str">
        <f t="shared" si="52"/>
        <v>-</v>
      </c>
      <c r="AF257" s="233" t="str">
        <f t="shared" si="53"/>
        <v>-</v>
      </c>
      <c r="AG257" s="231" t="str">
        <f t="shared" si="54"/>
        <v>-</v>
      </c>
      <c r="AH257" s="232" t="str">
        <f t="shared" si="55"/>
        <v>-</v>
      </c>
      <c r="AI257" s="232" t="str">
        <f t="shared" si="56"/>
        <v>-</v>
      </c>
      <c r="AJ257" s="232" t="str">
        <f t="shared" si="57"/>
        <v>-</v>
      </c>
      <c r="AK257" s="233" t="str">
        <f t="shared" si="58"/>
        <v>-</v>
      </c>
      <c r="AL257" s="222" t="s">
        <v>85</v>
      </c>
      <c r="AM257" s="224" t="s">
        <v>85</v>
      </c>
      <c r="AN257" s="224" t="s">
        <v>85</v>
      </c>
      <c r="AO257" s="224" t="s">
        <v>85</v>
      </c>
      <c r="AP257" s="235" t="s">
        <v>85</v>
      </c>
      <c r="AQ257" s="234" t="s">
        <v>85</v>
      </c>
      <c r="AR257" s="234" t="s">
        <v>85</v>
      </c>
      <c r="AS257" s="234" t="s">
        <v>85</v>
      </c>
      <c r="AT257" s="227" t="s">
        <v>85</v>
      </c>
      <c r="AU257" s="343" t="s">
        <v>85</v>
      </c>
    </row>
    <row r="258" spans="1:47" ht="27" hidden="1">
      <c r="A258" s="222" t="str">
        <f t="shared" si="59"/>
        <v>803-3</v>
      </c>
      <c r="B258" s="223">
        <v>803</v>
      </c>
      <c r="C258" s="224" t="s">
        <v>188</v>
      </c>
      <c r="D258" s="222">
        <v>3</v>
      </c>
      <c r="E258" s="224" t="s">
        <v>85</v>
      </c>
      <c r="F258" s="222" t="s">
        <v>85</v>
      </c>
      <c r="G258" s="369" t="s">
        <v>85</v>
      </c>
      <c r="H258" s="282" t="s">
        <v>85</v>
      </c>
      <c r="I258" s="227" t="s">
        <v>85</v>
      </c>
      <c r="J258" s="224" t="s">
        <v>85</v>
      </c>
      <c r="K258" s="224" t="s">
        <v>85</v>
      </c>
      <c r="L258" s="224" t="s">
        <v>85</v>
      </c>
      <c r="M258" s="228" t="s">
        <v>85</v>
      </c>
      <c r="N258" s="225"/>
      <c r="O258" s="186"/>
      <c r="P258" s="186"/>
      <c r="Q258" s="186"/>
      <c r="R258" s="230"/>
      <c r="S258" s="235" t="s">
        <v>85</v>
      </c>
      <c r="T258" s="230" t="s">
        <v>85</v>
      </c>
      <c r="U258" s="228"/>
      <c r="V258" s="224" t="s">
        <v>85</v>
      </c>
      <c r="W258" s="369"/>
      <c r="X258" s="370" t="s">
        <v>85</v>
      </c>
      <c r="Y258" s="370" t="s">
        <v>85</v>
      </c>
      <c r="Z258" s="370" t="s">
        <v>85</v>
      </c>
      <c r="AA258" s="371" t="s">
        <v>85</v>
      </c>
      <c r="AB258" s="231" t="str">
        <f t="shared" si="49"/>
        <v>-</v>
      </c>
      <c r="AC258" s="232" t="str">
        <f t="shared" si="50"/>
        <v>-</v>
      </c>
      <c r="AD258" s="232" t="str">
        <f t="shared" si="51"/>
        <v>-</v>
      </c>
      <c r="AE258" s="232" t="str">
        <f t="shared" si="52"/>
        <v>-</v>
      </c>
      <c r="AF258" s="233" t="str">
        <f t="shared" si="53"/>
        <v>-</v>
      </c>
      <c r="AG258" s="231" t="str">
        <f t="shared" si="54"/>
        <v>-</v>
      </c>
      <c r="AH258" s="232" t="str">
        <f t="shared" si="55"/>
        <v>-</v>
      </c>
      <c r="AI258" s="232" t="str">
        <f t="shared" si="56"/>
        <v>-</v>
      </c>
      <c r="AJ258" s="232" t="str">
        <f t="shared" si="57"/>
        <v>-</v>
      </c>
      <c r="AK258" s="233" t="str">
        <f t="shared" si="58"/>
        <v>-</v>
      </c>
      <c r="AL258" s="222" t="s">
        <v>85</v>
      </c>
      <c r="AM258" s="224" t="s">
        <v>85</v>
      </c>
      <c r="AN258" s="224" t="s">
        <v>85</v>
      </c>
      <c r="AO258" s="224" t="s">
        <v>85</v>
      </c>
      <c r="AP258" s="235" t="s">
        <v>85</v>
      </c>
      <c r="AQ258" s="234" t="s">
        <v>85</v>
      </c>
      <c r="AR258" s="234" t="s">
        <v>85</v>
      </c>
      <c r="AS258" s="234" t="s">
        <v>85</v>
      </c>
      <c r="AT258" s="227" t="s">
        <v>85</v>
      </c>
      <c r="AU258" s="343" t="s">
        <v>85</v>
      </c>
    </row>
    <row r="259" spans="1:47" ht="27" hidden="1">
      <c r="A259" s="222" t="str">
        <f t="shared" si="59"/>
        <v>803-4</v>
      </c>
      <c r="B259" s="223">
        <v>803</v>
      </c>
      <c r="C259" s="224" t="s">
        <v>188</v>
      </c>
      <c r="D259" s="222">
        <v>4</v>
      </c>
      <c r="E259" s="224" t="s">
        <v>85</v>
      </c>
      <c r="F259" s="222" t="s">
        <v>85</v>
      </c>
      <c r="G259" s="369" t="s">
        <v>85</v>
      </c>
      <c r="H259" s="282" t="s">
        <v>85</v>
      </c>
      <c r="I259" s="227" t="s">
        <v>85</v>
      </c>
      <c r="J259" s="224" t="s">
        <v>85</v>
      </c>
      <c r="K259" s="224" t="s">
        <v>85</v>
      </c>
      <c r="L259" s="224" t="s">
        <v>85</v>
      </c>
      <c r="M259" s="228" t="s">
        <v>85</v>
      </c>
      <c r="N259" s="225"/>
      <c r="O259" s="186"/>
      <c r="P259" s="186"/>
      <c r="Q259" s="186"/>
      <c r="R259" s="230"/>
      <c r="S259" s="235" t="s">
        <v>85</v>
      </c>
      <c r="T259" s="230" t="s">
        <v>85</v>
      </c>
      <c r="U259" s="228"/>
      <c r="V259" s="224" t="s">
        <v>85</v>
      </c>
      <c r="W259" s="369"/>
      <c r="X259" s="370" t="s">
        <v>85</v>
      </c>
      <c r="Y259" s="370" t="s">
        <v>85</v>
      </c>
      <c r="Z259" s="370" t="s">
        <v>85</v>
      </c>
      <c r="AA259" s="371" t="s">
        <v>85</v>
      </c>
      <c r="AB259" s="231" t="str">
        <f t="shared" si="49"/>
        <v>-</v>
      </c>
      <c r="AC259" s="232" t="str">
        <f t="shared" si="50"/>
        <v>-</v>
      </c>
      <c r="AD259" s="232" t="str">
        <f t="shared" si="51"/>
        <v>-</v>
      </c>
      <c r="AE259" s="232" t="str">
        <f t="shared" si="52"/>
        <v>-</v>
      </c>
      <c r="AF259" s="233" t="str">
        <f t="shared" si="53"/>
        <v>-</v>
      </c>
      <c r="AG259" s="231" t="str">
        <f t="shared" si="54"/>
        <v>-</v>
      </c>
      <c r="AH259" s="232" t="str">
        <f t="shared" si="55"/>
        <v>-</v>
      </c>
      <c r="AI259" s="232" t="str">
        <f t="shared" si="56"/>
        <v>-</v>
      </c>
      <c r="AJ259" s="232" t="str">
        <f t="shared" si="57"/>
        <v>-</v>
      </c>
      <c r="AK259" s="233" t="str">
        <f t="shared" si="58"/>
        <v>-</v>
      </c>
      <c r="AL259" s="222" t="s">
        <v>85</v>
      </c>
      <c r="AM259" s="224" t="s">
        <v>85</v>
      </c>
      <c r="AN259" s="224" t="s">
        <v>85</v>
      </c>
      <c r="AO259" s="224" t="s">
        <v>85</v>
      </c>
      <c r="AP259" s="235" t="s">
        <v>85</v>
      </c>
      <c r="AQ259" s="234" t="s">
        <v>85</v>
      </c>
      <c r="AR259" s="234" t="s">
        <v>85</v>
      </c>
      <c r="AS259" s="234" t="s">
        <v>85</v>
      </c>
      <c r="AT259" s="227" t="s">
        <v>85</v>
      </c>
      <c r="AU259" s="343" t="s">
        <v>85</v>
      </c>
    </row>
    <row r="260" spans="1:47" ht="27" hidden="1">
      <c r="A260" s="222" t="str">
        <f t="shared" si="59"/>
        <v>803-5</v>
      </c>
      <c r="B260" s="223">
        <v>803</v>
      </c>
      <c r="C260" s="224" t="s">
        <v>188</v>
      </c>
      <c r="D260" s="222">
        <v>5</v>
      </c>
      <c r="E260" s="224" t="s">
        <v>85</v>
      </c>
      <c r="F260" s="222" t="s">
        <v>85</v>
      </c>
      <c r="G260" s="369" t="s">
        <v>85</v>
      </c>
      <c r="H260" s="282" t="s">
        <v>85</v>
      </c>
      <c r="I260" s="227" t="s">
        <v>85</v>
      </c>
      <c r="J260" s="224" t="s">
        <v>85</v>
      </c>
      <c r="K260" s="224" t="s">
        <v>85</v>
      </c>
      <c r="L260" s="224" t="s">
        <v>85</v>
      </c>
      <c r="M260" s="228" t="s">
        <v>85</v>
      </c>
      <c r="N260" s="225"/>
      <c r="O260" s="186"/>
      <c r="P260" s="186"/>
      <c r="Q260" s="186"/>
      <c r="R260" s="230"/>
      <c r="S260" s="235" t="s">
        <v>85</v>
      </c>
      <c r="T260" s="230" t="s">
        <v>85</v>
      </c>
      <c r="U260" s="228"/>
      <c r="V260" s="224" t="s">
        <v>85</v>
      </c>
      <c r="W260" s="369"/>
      <c r="X260" s="370" t="s">
        <v>85</v>
      </c>
      <c r="Y260" s="370" t="s">
        <v>85</v>
      </c>
      <c r="Z260" s="370" t="s">
        <v>85</v>
      </c>
      <c r="AA260" s="371" t="s">
        <v>85</v>
      </c>
      <c r="AB260" s="231" t="str">
        <f t="shared" si="49"/>
        <v>-</v>
      </c>
      <c r="AC260" s="232" t="str">
        <f t="shared" si="50"/>
        <v>-</v>
      </c>
      <c r="AD260" s="232" t="str">
        <f t="shared" si="51"/>
        <v>-</v>
      </c>
      <c r="AE260" s="232" t="str">
        <f t="shared" si="52"/>
        <v>-</v>
      </c>
      <c r="AF260" s="233" t="str">
        <f t="shared" si="53"/>
        <v>-</v>
      </c>
      <c r="AG260" s="231" t="str">
        <f t="shared" si="54"/>
        <v>-</v>
      </c>
      <c r="AH260" s="232" t="str">
        <f t="shared" si="55"/>
        <v>-</v>
      </c>
      <c r="AI260" s="232" t="str">
        <f t="shared" si="56"/>
        <v>-</v>
      </c>
      <c r="AJ260" s="232" t="str">
        <f t="shared" si="57"/>
        <v>-</v>
      </c>
      <c r="AK260" s="233" t="str">
        <f t="shared" si="58"/>
        <v>-</v>
      </c>
      <c r="AL260" s="222" t="s">
        <v>85</v>
      </c>
      <c r="AM260" s="224" t="s">
        <v>85</v>
      </c>
      <c r="AN260" s="224" t="s">
        <v>85</v>
      </c>
      <c r="AO260" s="224" t="s">
        <v>85</v>
      </c>
      <c r="AP260" s="235" t="s">
        <v>85</v>
      </c>
      <c r="AQ260" s="234" t="s">
        <v>85</v>
      </c>
      <c r="AR260" s="234" t="s">
        <v>85</v>
      </c>
      <c r="AS260" s="234" t="s">
        <v>85</v>
      </c>
      <c r="AT260" s="227" t="s">
        <v>85</v>
      </c>
      <c r="AU260" s="343" t="s">
        <v>85</v>
      </c>
    </row>
    <row r="261" spans="1:47" ht="27" hidden="1">
      <c r="A261" s="222" t="str">
        <f t="shared" si="59"/>
        <v>803-6</v>
      </c>
      <c r="B261" s="223">
        <v>803</v>
      </c>
      <c r="C261" s="224" t="s">
        <v>188</v>
      </c>
      <c r="D261" s="222">
        <v>6</v>
      </c>
      <c r="E261" s="224" t="s">
        <v>85</v>
      </c>
      <c r="F261" s="222" t="s">
        <v>85</v>
      </c>
      <c r="G261" s="369" t="s">
        <v>85</v>
      </c>
      <c r="H261" s="282" t="s">
        <v>85</v>
      </c>
      <c r="I261" s="227" t="s">
        <v>85</v>
      </c>
      <c r="J261" s="224" t="s">
        <v>85</v>
      </c>
      <c r="K261" s="224" t="s">
        <v>85</v>
      </c>
      <c r="L261" s="224" t="s">
        <v>85</v>
      </c>
      <c r="M261" s="228" t="s">
        <v>85</v>
      </c>
      <c r="N261" s="225"/>
      <c r="O261" s="186"/>
      <c r="P261" s="186"/>
      <c r="Q261" s="186"/>
      <c r="R261" s="230"/>
      <c r="S261" s="235" t="s">
        <v>85</v>
      </c>
      <c r="T261" s="230" t="s">
        <v>85</v>
      </c>
      <c r="U261" s="228"/>
      <c r="V261" s="224" t="s">
        <v>85</v>
      </c>
      <c r="W261" s="369"/>
      <c r="X261" s="370" t="s">
        <v>85</v>
      </c>
      <c r="Y261" s="370" t="s">
        <v>85</v>
      </c>
      <c r="Z261" s="370" t="s">
        <v>85</v>
      </c>
      <c r="AA261" s="371" t="s">
        <v>85</v>
      </c>
      <c r="AB261" s="231" t="str">
        <f t="shared" ref="AB261:AF324" si="64">IFERROR(IF($E261="-","-",W261/N261),"-")</f>
        <v>-</v>
      </c>
      <c r="AC261" s="232" t="str">
        <f t="shared" ref="AC261:AC324" si="65">IFERROR(IF($E261="-","-",X261/O261),"-")</f>
        <v>-</v>
      </c>
      <c r="AD261" s="232" t="str">
        <f t="shared" ref="AD261:AD324" si="66">IFERROR(IF($E261="-","-",Y261/P261),"-")</f>
        <v>-</v>
      </c>
      <c r="AE261" s="232" t="str">
        <f t="shared" ref="AE261:AE324" si="67">IFERROR(IF($E261="-","-",Z261/Q261),"-")</f>
        <v>-</v>
      </c>
      <c r="AF261" s="233" t="str">
        <f t="shared" ref="AF261:AF324" si="68">IFERROR(IF($E261="-","-",AA261/R261),"-")</f>
        <v>-</v>
      </c>
      <c r="AG261" s="231" t="str">
        <f t="shared" ref="AG261:AK324" si="69">IFERROR(IF($E261="-","-",IF($T261="-","-",W261/$T261)),"-")</f>
        <v>-</v>
      </c>
      <c r="AH261" s="232" t="str">
        <f t="shared" ref="AH261:AH324" si="70">IFERROR(IF($E261="-","-",IF($T261="-","-",X261/$T261)),"-")</f>
        <v>-</v>
      </c>
      <c r="AI261" s="232" t="str">
        <f t="shared" ref="AI261:AI324" si="71">IFERROR(IF($E261="-","-",IF($T261="-","-",Y261/$T261)),"-")</f>
        <v>-</v>
      </c>
      <c r="AJ261" s="232" t="str">
        <f t="shared" ref="AJ261:AJ324" si="72">IFERROR(IF($E261="-","-",IF($T261="-","-",Z261/$T261)),"-")</f>
        <v>-</v>
      </c>
      <c r="AK261" s="233" t="str">
        <f t="shared" ref="AK261:AK324" si="73">IFERROR(IF($E261="-","-",IF($T261="-","-",AA261/$T261)),"-")</f>
        <v>-</v>
      </c>
      <c r="AL261" s="222" t="s">
        <v>85</v>
      </c>
      <c r="AM261" s="224" t="s">
        <v>85</v>
      </c>
      <c r="AN261" s="224" t="s">
        <v>85</v>
      </c>
      <c r="AO261" s="224" t="s">
        <v>85</v>
      </c>
      <c r="AP261" s="235" t="s">
        <v>85</v>
      </c>
      <c r="AQ261" s="234" t="s">
        <v>85</v>
      </c>
      <c r="AR261" s="234" t="s">
        <v>85</v>
      </c>
      <c r="AS261" s="234" t="s">
        <v>85</v>
      </c>
      <c r="AT261" s="227" t="s">
        <v>85</v>
      </c>
      <c r="AU261" s="343" t="s">
        <v>85</v>
      </c>
    </row>
    <row r="262" spans="1:47" ht="27" hidden="1">
      <c r="A262" s="222" t="str">
        <f t="shared" si="59"/>
        <v>803-7</v>
      </c>
      <c r="B262" s="223">
        <v>803</v>
      </c>
      <c r="C262" s="224" t="s">
        <v>188</v>
      </c>
      <c r="D262" s="222">
        <v>7</v>
      </c>
      <c r="E262" s="224" t="s">
        <v>85</v>
      </c>
      <c r="F262" s="222" t="s">
        <v>85</v>
      </c>
      <c r="G262" s="369" t="s">
        <v>85</v>
      </c>
      <c r="H262" s="282" t="s">
        <v>85</v>
      </c>
      <c r="I262" s="227" t="s">
        <v>85</v>
      </c>
      <c r="J262" s="224" t="s">
        <v>85</v>
      </c>
      <c r="K262" s="224" t="s">
        <v>85</v>
      </c>
      <c r="L262" s="224" t="s">
        <v>85</v>
      </c>
      <c r="M262" s="228" t="s">
        <v>85</v>
      </c>
      <c r="N262" s="225"/>
      <c r="O262" s="186"/>
      <c r="P262" s="186"/>
      <c r="Q262" s="186"/>
      <c r="R262" s="230"/>
      <c r="S262" s="235" t="s">
        <v>85</v>
      </c>
      <c r="T262" s="230" t="s">
        <v>85</v>
      </c>
      <c r="U262" s="228"/>
      <c r="V262" s="224" t="s">
        <v>85</v>
      </c>
      <c r="W262" s="369"/>
      <c r="X262" s="370" t="s">
        <v>85</v>
      </c>
      <c r="Y262" s="370" t="s">
        <v>85</v>
      </c>
      <c r="Z262" s="370" t="s">
        <v>85</v>
      </c>
      <c r="AA262" s="371" t="s">
        <v>85</v>
      </c>
      <c r="AB262" s="231" t="str">
        <f t="shared" si="64"/>
        <v>-</v>
      </c>
      <c r="AC262" s="232" t="str">
        <f t="shared" si="65"/>
        <v>-</v>
      </c>
      <c r="AD262" s="232" t="str">
        <f t="shared" si="66"/>
        <v>-</v>
      </c>
      <c r="AE262" s="232" t="str">
        <f t="shared" si="67"/>
        <v>-</v>
      </c>
      <c r="AF262" s="233" t="str">
        <f t="shared" si="68"/>
        <v>-</v>
      </c>
      <c r="AG262" s="231" t="str">
        <f t="shared" si="69"/>
        <v>-</v>
      </c>
      <c r="AH262" s="232" t="str">
        <f t="shared" si="70"/>
        <v>-</v>
      </c>
      <c r="AI262" s="232" t="str">
        <f t="shared" si="71"/>
        <v>-</v>
      </c>
      <c r="AJ262" s="232" t="str">
        <f t="shared" si="72"/>
        <v>-</v>
      </c>
      <c r="AK262" s="233" t="str">
        <f t="shared" si="73"/>
        <v>-</v>
      </c>
      <c r="AL262" s="222" t="s">
        <v>85</v>
      </c>
      <c r="AM262" s="224" t="s">
        <v>85</v>
      </c>
      <c r="AN262" s="224" t="s">
        <v>85</v>
      </c>
      <c r="AO262" s="224" t="s">
        <v>85</v>
      </c>
      <c r="AP262" s="235" t="s">
        <v>85</v>
      </c>
      <c r="AQ262" s="234" t="s">
        <v>85</v>
      </c>
      <c r="AR262" s="234" t="s">
        <v>85</v>
      </c>
      <c r="AS262" s="234" t="s">
        <v>85</v>
      </c>
      <c r="AT262" s="227" t="s">
        <v>85</v>
      </c>
      <c r="AU262" s="343" t="s">
        <v>85</v>
      </c>
    </row>
    <row r="263" spans="1:47" ht="27" hidden="1">
      <c r="A263" s="222" t="str">
        <f t="shared" si="59"/>
        <v>803-8</v>
      </c>
      <c r="B263" s="223">
        <v>803</v>
      </c>
      <c r="C263" s="224" t="s">
        <v>188</v>
      </c>
      <c r="D263" s="222">
        <v>8</v>
      </c>
      <c r="E263" s="224" t="s">
        <v>85</v>
      </c>
      <c r="F263" s="222" t="s">
        <v>85</v>
      </c>
      <c r="G263" s="369" t="s">
        <v>85</v>
      </c>
      <c r="H263" s="282" t="s">
        <v>85</v>
      </c>
      <c r="I263" s="227" t="s">
        <v>85</v>
      </c>
      <c r="J263" s="224" t="s">
        <v>85</v>
      </c>
      <c r="K263" s="224" t="s">
        <v>85</v>
      </c>
      <c r="L263" s="224" t="s">
        <v>85</v>
      </c>
      <c r="M263" s="228" t="s">
        <v>85</v>
      </c>
      <c r="N263" s="225"/>
      <c r="O263" s="186"/>
      <c r="P263" s="186"/>
      <c r="Q263" s="186"/>
      <c r="R263" s="230"/>
      <c r="S263" s="235" t="s">
        <v>85</v>
      </c>
      <c r="T263" s="230" t="s">
        <v>85</v>
      </c>
      <c r="U263" s="228"/>
      <c r="V263" s="224" t="s">
        <v>85</v>
      </c>
      <c r="W263" s="369"/>
      <c r="X263" s="370" t="s">
        <v>85</v>
      </c>
      <c r="Y263" s="370" t="s">
        <v>85</v>
      </c>
      <c r="Z263" s="370" t="s">
        <v>85</v>
      </c>
      <c r="AA263" s="371" t="s">
        <v>85</v>
      </c>
      <c r="AB263" s="231" t="str">
        <f t="shared" si="64"/>
        <v>-</v>
      </c>
      <c r="AC263" s="232" t="str">
        <f t="shared" si="65"/>
        <v>-</v>
      </c>
      <c r="AD263" s="232" t="str">
        <f t="shared" si="66"/>
        <v>-</v>
      </c>
      <c r="AE263" s="232" t="str">
        <f t="shared" si="67"/>
        <v>-</v>
      </c>
      <c r="AF263" s="233" t="str">
        <f t="shared" si="68"/>
        <v>-</v>
      </c>
      <c r="AG263" s="231" t="str">
        <f t="shared" si="69"/>
        <v>-</v>
      </c>
      <c r="AH263" s="232" t="str">
        <f t="shared" si="70"/>
        <v>-</v>
      </c>
      <c r="AI263" s="232" t="str">
        <f t="shared" si="71"/>
        <v>-</v>
      </c>
      <c r="AJ263" s="232" t="str">
        <f t="shared" si="72"/>
        <v>-</v>
      </c>
      <c r="AK263" s="233" t="str">
        <f t="shared" si="73"/>
        <v>-</v>
      </c>
      <c r="AL263" s="222" t="s">
        <v>85</v>
      </c>
      <c r="AM263" s="224" t="s">
        <v>85</v>
      </c>
      <c r="AN263" s="224" t="s">
        <v>85</v>
      </c>
      <c r="AO263" s="224" t="s">
        <v>85</v>
      </c>
      <c r="AP263" s="235" t="s">
        <v>85</v>
      </c>
      <c r="AQ263" s="234" t="s">
        <v>85</v>
      </c>
      <c r="AR263" s="234" t="s">
        <v>85</v>
      </c>
      <c r="AS263" s="234" t="s">
        <v>85</v>
      </c>
      <c r="AT263" s="227" t="s">
        <v>85</v>
      </c>
      <c r="AU263" s="343" t="s">
        <v>85</v>
      </c>
    </row>
    <row r="264" spans="1:47" ht="27" hidden="1">
      <c r="A264" s="222" t="str">
        <f t="shared" si="59"/>
        <v>803-9</v>
      </c>
      <c r="B264" s="223">
        <v>803</v>
      </c>
      <c r="C264" s="224" t="s">
        <v>188</v>
      </c>
      <c r="D264" s="222">
        <v>9</v>
      </c>
      <c r="E264" s="224" t="s">
        <v>85</v>
      </c>
      <c r="F264" s="222" t="s">
        <v>85</v>
      </c>
      <c r="G264" s="369" t="s">
        <v>85</v>
      </c>
      <c r="H264" s="282" t="s">
        <v>85</v>
      </c>
      <c r="I264" s="227" t="s">
        <v>85</v>
      </c>
      <c r="J264" s="224" t="s">
        <v>85</v>
      </c>
      <c r="K264" s="224" t="s">
        <v>85</v>
      </c>
      <c r="L264" s="224" t="s">
        <v>85</v>
      </c>
      <c r="M264" s="228" t="s">
        <v>85</v>
      </c>
      <c r="N264" s="225"/>
      <c r="O264" s="186"/>
      <c r="P264" s="186"/>
      <c r="Q264" s="186"/>
      <c r="R264" s="230"/>
      <c r="S264" s="235" t="s">
        <v>85</v>
      </c>
      <c r="T264" s="230" t="s">
        <v>85</v>
      </c>
      <c r="U264" s="228"/>
      <c r="V264" s="224" t="s">
        <v>85</v>
      </c>
      <c r="W264" s="369"/>
      <c r="X264" s="370" t="s">
        <v>85</v>
      </c>
      <c r="Y264" s="370" t="s">
        <v>85</v>
      </c>
      <c r="Z264" s="370" t="s">
        <v>85</v>
      </c>
      <c r="AA264" s="371" t="s">
        <v>85</v>
      </c>
      <c r="AB264" s="231" t="str">
        <f t="shared" si="64"/>
        <v>-</v>
      </c>
      <c r="AC264" s="232" t="str">
        <f t="shared" si="65"/>
        <v>-</v>
      </c>
      <c r="AD264" s="232" t="str">
        <f t="shared" si="66"/>
        <v>-</v>
      </c>
      <c r="AE264" s="232" t="str">
        <f t="shared" si="67"/>
        <v>-</v>
      </c>
      <c r="AF264" s="233" t="str">
        <f t="shared" si="68"/>
        <v>-</v>
      </c>
      <c r="AG264" s="231" t="str">
        <f t="shared" si="69"/>
        <v>-</v>
      </c>
      <c r="AH264" s="232" t="str">
        <f t="shared" si="70"/>
        <v>-</v>
      </c>
      <c r="AI264" s="232" t="str">
        <f t="shared" si="71"/>
        <v>-</v>
      </c>
      <c r="AJ264" s="232" t="str">
        <f t="shared" si="72"/>
        <v>-</v>
      </c>
      <c r="AK264" s="233" t="str">
        <f t="shared" si="73"/>
        <v>-</v>
      </c>
      <c r="AL264" s="222" t="s">
        <v>85</v>
      </c>
      <c r="AM264" s="224" t="s">
        <v>85</v>
      </c>
      <c r="AN264" s="224" t="s">
        <v>85</v>
      </c>
      <c r="AO264" s="224" t="s">
        <v>85</v>
      </c>
      <c r="AP264" s="235" t="s">
        <v>85</v>
      </c>
      <c r="AQ264" s="234" t="s">
        <v>85</v>
      </c>
      <c r="AR264" s="234" t="s">
        <v>85</v>
      </c>
      <c r="AS264" s="234" t="s">
        <v>85</v>
      </c>
      <c r="AT264" s="227" t="s">
        <v>85</v>
      </c>
      <c r="AU264" s="343" t="s">
        <v>85</v>
      </c>
    </row>
    <row r="265" spans="1:47" ht="207" customHeight="1">
      <c r="A265" s="222" t="str">
        <f t="shared" si="59"/>
        <v>804-1</v>
      </c>
      <c r="B265" s="223">
        <v>804</v>
      </c>
      <c r="C265" s="224" t="s">
        <v>189</v>
      </c>
      <c r="D265" s="222">
        <v>1</v>
      </c>
      <c r="E265" s="224" t="s">
        <v>1114</v>
      </c>
      <c r="F265" s="222" t="s">
        <v>393</v>
      </c>
      <c r="G265" s="225" t="s">
        <v>465</v>
      </c>
      <c r="H265" s="271" t="s">
        <v>1962</v>
      </c>
      <c r="I265" s="272" t="s">
        <v>1963</v>
      </c>
      <c r="J265" s="224" t="s">
        <v>1114</v>
      </c>
      <c r="K265" s="241" t="s">
        <v>2070</v>
      </c>
      <c r="L265" s="241" t="s">
        <v>2069</v>
      </c>
      <c r="M265" s="273" t="s">
        <v>301</v>
      </c>
      <c r="N265" s="171"/>
      <c r="O265" s="172"/>
      <c r="P265" s="172"/>
      <c r="Q265" s="172"/>
      <c r="R265" s="173"/>
      <c r="S265" s="165" t="s">
        <v>12</v>
      </c>
      <c r="T265" s="166" t="s">
        <v>12</v>
      </c>
      <c r="U265" s="167"/>
      <c r="V265" s="174" t="s">
        <v>1632</v>
      </c>
      <c r="W265" s="171"/>
      <c r="X265" s="172" t="s">
        <v>85</v>
      </c>
      <c r="Y265" s="172" t="s">
        <v>85</v>
      </c>
      <c r="Z265" s="172" t="s">
        <v>85</v>
      </c>
      <c r="AA265" s="173" t="s">
        <v>85</v>
      </c>
      <c r="AB265" s="231" t="str">
        <f t="shared" si="64"/>
        <v>-</v>
      </c>
      <c r="AC265" s="232" t="str">
        <f t="shared" si="64"/>
        <v>-</v>
      </c>
      <c r="AD265" s="232" t="str">
        <f t="shared" si="64"/>
        <v>-</v>
      </c>
      <c r="AE265" s="232" t="str">
        <f t="shared" si="64"/>
        <v>-</v>
      </c>
      <c r="AF265" s="233" t="str">
        <f t="shared" si="64"/>
        <v>-</v>
      </c>
      <c r="AG265" s="231" t="str">
        <f t="shared" si="69"/>
        <v>-</v>
      </c>
      <c r="AH265" s="232" t="str">
        <f t="shared" si="69"/>
        <v>-</v>
      </c>
      <c r="AI265" s="232" t="str">
        <f t="shared" si="69"/>
        <v>-</v>
      </c>
      <c r="AJ265" s="232" t="str">
        <f t="shared" si="69"/>
        <v>-</v>
      </c>
      <c r="AK265" s="233" t="str">
        <f t="shared" si="69"/>
        <v>-</v>
      </c>
      <c r="AL265" s="222" t="s">
        <v>85</v>
      </c>
      <c r="AM265" s="224" t="s">
        <v>2740</v>
      </c>
      <c r="AN265" s="241" t="s">
        <v>12</v>
      </c>
      <c r="AO265" s="242" t="s">
        <v>12</v>
      </c>
      <c r="AP265" s="235" t="s">
        <v>85</v>
      </c>
      <c r="AQ265" s="234" t="s">
        <v>85</v>
      </c>
      <c r="AR265" s="234" t="s">
        <v>85</v>
      </c>
      <c r="AS265" s="234" t="s">
        <v>85</v>
      </c>
      <c r="AT265" s="227" t="s">
        <v>85</v>
      </c>
      <c r="AU265" s="343" t="s">
        <v>2754</v>
      </c>
    </row>
    <row r="266" spans="1:47" ht="190.5" customHeight="1">
      <c r="A266" s="222" t="str">
        <f t="shared" si="59"/>
        <v>804-2</v>
      </c>
      <c r="B266" s="223">
        <v>804</v>
      </c>
      <c r="C266" s="224" t="s">
        <v>189</v>
      </c>
      <c r="D266" s="222">
        <v>2</v>
      </c>
      <c r="E266" s="224" t="s">
        <v>1115</v>
      </c>
      <c r="F266" s="222" t="s">
        <v>393</v>
      </c>
      <c r="G266" s="225" t="s">
        <v>465</v>
      </c>
      <c r="H266" s="271" t="s">
        <v>1962</v>
      </c>
      <c r="I266" s="272" t="s">
        <v>1963</v>
      </c>
      <c r="J266" s="224" t="s">
        <v>1116</v>
      </c>
      <c r="K266" s="241" t="s">
        <v>2071</v>
      </c>
      <c r="L266" s="241" t="s">
        <v>1967</v>
      </c>
      <c r="M266" s="273" t="s">
        <v>301</v>
      </c>
      <c r="N266" s="171"/>
      <c r="O266" s="172"/>
      <c r="P266" s="172"/>
      <c r="Q266" s="172"/>
      <c r="R266" s="173"/>
      <c r="S266" s="165" t="s">
        <v>12</v>
      </c>
      <c r="T266" s="166" t="s">
        <v>12</v>
      </c>
      <c r="U266" s="167"/>
      <c r="V266" s="174" t="s">
        <v>1632</v>
      </c>
      <c r="W266" s="171"/>
      <c r="X266" s="172" t="s">
        <v>85</v>
      </c>
      <c r="Y266" s="172" t="s">
        <v>85</v>
      </c>
      <c r="Z266" s="172" t="s">
        <v>85</v>
      </c>
      <c r="AA266" s="173" t="s">
        <v>85</v>
      </c>
      <c r="AB266" s="231" t="str">
        <f t="shared" si="64"/>
        <v>-</v>
      </c>
      <c r="AC266" s="232" t="str">
        <f t="shared" si="64"/>
        <v>-</v>
      </c>
      <c r="AD266" s="232" t="str">
        <f t="shared" si="64"/>
        <v>-</v>
      </c>
      <c r="AE266" s="232" t="str">
        <f t="shared" si="64"/>
        <v>-</v>
      </c>
      <c r="AF266" s="233" t="str">
        <f t="shared" si="64"/>
        <v>-</v>
      </c>
      <c r="AG266" s="231" t="str">
        <f t="shared" si="69"/>
        <v>-</v>
      </c>
      <c r="AH266" s="232" t="str">
        <f t="shared" si="69"/>
        <v>-</v>
      </c>
      <c r="AI266" s="232" t="str">
        <f t="shared" si="69"/>
        <v>-</v>
      </c>
      <c r="AJ266" s="232" t="str">
        <f t="shared" si="69"/>
        <v>-</v>
      </c>
      <c r="AK266" s="233" t="str">
        <f t="shared" si="69"/>
        <v>-</v>
      </c>
      <c r="AL266" s="222" t="s">
        <v>85</v>
      </c>
      <c r="AM266" s="224" t="s">
        <v>2678</v>
      </c>
      <c r="AN266" s="241" t="s">
        <v>12</v>
      </c>
      <c r="AO266" s="242" t="s">
        <v>12</v>
      </c>
      <c r="AP266" s="235" t="s">
        <v>85</v>
      </c>
      <c r="AQ266" s="234" t="s">
        <v>85</v>
      </c>
      <c r="AR266" s="234" t="s">
        <v>85</v>
      </c>
      <c r="AS266" s="234" t="s">
        <v>85</v>
      </c>
      <c r="AT266" s="227" t="s">
        <v>85</v>
      </c>
      <c r="AU266" s="343" t="s">
        <v>2754</v>
      </c>
    </row>
    <row r="267" spans="1:47" ht="27" hidden="1">
      <c r="A267" s="222" t="str">
        <f t="shared" si="59"/>
        <v>804-3</v>
      </c>
      <c r="B267" s="223">
        <v>804</v>
      </c>
      <c r="C267" s="224" t="s">
        <v>189</v>
      </c>
      <c r="D267" s="222">
        <v>3</v>
      </c>
      <c r="E267" s="224" t="s">
        <v>85</v>
      </c>
      <c r="F267" s="222" t="s">
        <v>85</v>
      </c>
      <c r="G267" s="369" t="s">
        <v>85</v>
      </c>
      <c r="H267" s="282" t="s">
        <v>85</v>
      </c>
      <c r="I267" s="227" t="s">
        <v>85</v>
      </c>
      <c r="J267" s="224" t="s">
        <v>85</v>
      </c>
      <c r="K267" s="224" t="s">
        <v>85</v>
      </c>
      <c r="L267" s="224" t="s">
        <v>85</v>
      </c>
      <c r="M267" s="228" t="s">
        <v>85</v>
      </c>
      <c r="N267" s="225"/>
      <c r="O267" s="186"/>
      <c r="P267" s="186"/>
      <c r="Q267" s="186"/>
      <c r="R267" s="230"/>
      <c r="S267" s="235" t="s">
        <v>85</v>
      </c>
      <c r="T267" s="230" t="s">
        <v>85</v>
      </c>
      <c r="U267" s="228"/>
      <c r="V267" s="224" t="s">
        <v>85</v>
      </c>
      <c r="W267" s="369"/>
      <c r="X267" s="370" t="s">
        <v>85</v>
      </c>
      <c r="Y267" s="370" t="s">
        <v>85</v>
      </c>
      <c r="Z267" s="370" t="s">
        <v>85</v>
      </c>
      <c r="AA267" s="371" t="s">
        <v>85</v>
      </c>
      <c r="AB267" s="231" t="str">
        <f t="shared" si="64"/>
        <v>-</v>
      </c>
      <c r="AC267" s="232" t="str">
        <f t="shared" si="65"/>
        <v>-</v>
      </c>
      <c r="AD267" s="232" t="str">
        <f t="shared" si="66"/>
        <v>-</v>
      </c>
      <c r="AE267" s="232" t="str">
        <f t="shared" si="67"/>
        <v>-</v>
      </c>
      <c r="AF267" s="233" t="str">
        <f t="shared" si="68"/>
        <v>-</v>
      </c>
      <c r="AG267" s="231" t="str">
        <f t="shared" si="69"/>
        <v>-</v>
      </c>
      <c r="AH267" s="232" t="str">
        <f t="shared" si="70"/>
        <v>-</v>
      </c>
      <c r="AI267" s="232" t="str">
        <f t="shared" si="71"/>
        <v>-</v>
      </c>
      <c r="AJ267" s="232" t="str">
        <f t="shared" si="72"/>
        <v>-</v>
      </c>
      <c r="AK267" s="233" t="str">
        <f t="shared" si="73"/>
        <v>-</v>
      </c>
      <c r="AL267" s="222" t="s">
        <v>85</v>
      </c>
      <c r="AM267" s="224" t="s">
        <v>85</v>
      </c>
      <c r="AN267" s="224" t="s">
        <v>85</v>
      </c>
      <c r="AO267" s="224" t="s">
        <v>85</v>
      </c>
      <c r="AP267" s="235" t="s">
        <v>85</v>
      </c>
      <c r="AQ267" s="234" t="s">
        <v>85</v>
      </c>
      <c r="AR267" s="234" t="s">
        <v>85</v>
      </c>
      <c r="AS267" s="234" t="s">
        <v>85</v>
      </c>
      <c r="AT267" s="227" t="s">
        <v>85</v>
      </c>
      <c r="AU267" s="343" t="s">
        <v>85</v>
      </c>
    </row>
    <row r="268" spans="1:47" ht="27" hidden="1">
      <c r="A268" s="222" t="str">
        <f t="shared" si="59"/>
        <v>804-4</v>
      </c>
      <c r="B268" s="223">
        <v>804</v>
      </c>
      <c r="C268" s="224" t="s">
        <v>189</v>
      </c>
      <c r="D268" s="222">
        <v>4</v>
      </c>
      <c r="E268" s="224" t="s">
        <v>85</v>
      </c>
      <c r="F268" s="222" t="s">
        <v>85</v>
      </c>
      <c r="G268" s="369" t="s">
        <v>85</v>
      </c>
      <c r="H268" s="282" t="s">
        <v>85</v>
      </c>
      <c r="I268" s="227" t="s">
        <v>85</v>
      </c>
      <c r="J268" s="224" t="s">
        <v>85</v>
      </c>
      <c r="K268" s="224" t="s">
        <v>85</v>
      </c>
      <c r="L268" s="224" t="s">
        <v>85</v>
      </c>
      <c r="M268" s="228" t="s">
        <v>85</v>
      </c>
      <c r="N268" s="225"/>
      <c r="O268" s="186"/>
      <c r="P268" s="186"/>
      <c r="Q268" s="186"/>
      <c r="R268" s="230"/>
      <c r="S268" s="235" t="s">
        <v>85</v>
      </c>
      <c r="T268" s="230" t="s">
        <v>85</v>
      </c>
      <c r="U268" s="228"/>
      <c r="V268" s="224" t="s">
        <v>85</v>
      </c>
      <c r="W268" s="369"/>
      <c r="X268" s="370" t="s">
        <v>85</v>
      </c>
      <c r="Y268" s="370" t="s">
        <v>85</v>
      </c>
      <c r="Z268" s="370" t="s">
        <v>85</v>
      </c>
      <c r="AA268" s="371" t="s">
        <v>85</v>
      </c>
      <c r="AB268" s="231" t="str">
        <f t="shared" si="64"/>
        <v>-</v>
      </c>
      <c r="AC268" s="232" t="str">
        <f t="shared" si="65"/>
        <v>-</v>
      </c>
      <c r="AD268" s="232" t="str">
        <f t="shared" si="66"/>
        <v>-</v>
      </c>
      <c r="AE268" s="232" t="str">
        <f t="shared" si="67"/>
        <v>-</v>
      </c>
      <c r="AF268" s="233" t="str">
        <f t="shared" si="68"/>
        <v>-</v>
      </c>
      <c r="AG268" s="231" t="str">
        <f t="shared" si="69"/>
        <v>-</v>
      </c>
      <c r="AH268" s="232" t="str">
        <f t="shared" si="70"/>
        <v>-</v>
      </c>
      <c r="AI268" s="232" t="str">
        <f t="shared" si="71"/>
        <v>-</v>
      </c>
      <c r="AJ268" s="232" t="str">
        <f t="shared" si="72"/>
        <v>-</v>
      </c>
      <c r="AK268" s="233" t="str">
        <f t="shared" si="73"/>
        <v>-</v>
      </c>
      <c r="AL268" s="222" t="s">
        <v>85</v>
      </c>
      <c r="AM268" s="224" t="s">
        <v>85</v>
      </c>
      <c r="AN268" s="224" t="s">
        <v>85</v>
      </c>
      <c r="AO268" s="224" t="s">
        <v>85</v>
      </c>
      <c r="AP268" s="235" t="s">
        <v>85</v>
      </c>
      <c r="AQ268" s="234" t="s">
        <v>85</v>
      </c>
      <c r="AR268" s="234" t="s">
        <v>85</v>
      </c>
      <c r="AS268" s="234" t="s">
        <v>85</v>
      </c>
      <c r="AT268" s="227" t="s">
        <v>85</v>
      </c>
      <c r="AU268" s="343" t="s">
        <v>85</v>
      </c>
    </row>
    <row r="269" spans="1:47" ht="27" hidden="1">
      <c r="A269" s="222" t="str">
        <f t="shared" si="59"/>
        <v>804-5</v>
      </c>
      <c r="B269" s="223">
        <v>804</v>
      </c>
      <c r="C269" s="224" t="s">
        <v>189</v>
      </c>
      <c r="D269" s="222">
        <v>5</v>
      </c>
      <c r="E269" s="224" t="s">
        <v>85</v>
      </c>
      <c r="F269" s="222" t="s">
        <v>85</v>
      </c>
      <c r="G269" s="369" t="s">
        <v>85</v>
      </c>
      <c r="H269" s="282" t="s">
        <v>85</v>
      </c>
      <c r="I269" s="227" t="s">
        <v>85</v>
      </c>
      <c r="J269" s="224" t="s">
        <v>85</v>
      </c>
      <c r="K269" s="224" t="s">
        <v>85</v>
      </c>
      <c r="L269" s="224" t="s">
        <v>85</v>
      </c>
      <c r="M269" s="228" t="s">
        <v>85</v>
      </c>
      <c r="N269" s="225"/>
      <c r="O269" s="186"/>
      <c r="P269" s="186"/>
      <c r="Q269" s="186"/>
      <c r="R269" s="230"/>
      <c r="S269" s="235" t="s">
        <v>85</v>
      </c>
      <c r="T269" s="230" t="s">
        <v>85</v>
      </c>
      <c r="U269" s="228"/>
      <c r="V269" s="224" t="s">
        <v>85</v>
      </c>
      <c r="W269" s="369"/>
      <c r="X269" s="370" t="s">
        <v>85</v>
      </c>
      <c r="Y269" s="370" t="s">
        <v>85</v>
      </c>
      <c r="Z269" s="370" t="s">
        <v>85</v>
      </c>
      <c r="AA269" s="371" t="s">
        <v>85</v>
      </c>
      <c r="AB269" s="231" t="str">
        <f t="shared" si="64"/>
        <v>-</v>
      </c>
      <c r="AC269" s="232" t="str">
        <f t="shared" si="65"/>
        <v>-</v>
      </c>
      <c r="AD269" s="232" t="str">
        <f t="shared" si="66"/>
        <v>-</v>
      </c>
      <c r="AE269" s="232" t="str">
        <f t="shared" si="67"/>
        <v>-</v>
      </c>
      <c r="AF269" s="233" t="str">
        <f t="shared" si="68"/>
        <v>-</v>
      </c>
      <c r="AG269" s="231" t="str">
        <f t="shared" si="69"/>
        <v>-</v>
      </c>
      <c r="AH269" s="232" t="str">
        <f t="shared" si="70"/>
        <v>-</v>
      </c>
      <c r="AI269" s="232" t="str">
        <f t="shared" si="71"/>
        <v>-</v>
      </c>
      <c r="AJ269" s="232" t="str">
        <f t="shared" si="72"/>
        <v>-</v>
      </c>
      <c r="AK269" s="233" t="str">
        <f t="shared" si="73"/>
        <v>-</v>
      </c>
      <c r="AL269" s="222" t="s">
        <v>85</v>
      </c>
      <c r="AM269" s="224" t="s">
        <v>85</v>
      </c>
      <c r="AN269" s="224" t="s">
        <v>85</v>
      </c>
      <c r="AO269" s="224" t="s">
        <v>85</v>
      </c>
      <c r="AP269" s="235" t="s">
        <v>85</v>
      </c>
      <c r="AQ269" s="234" t="s">
        <v>85</v>
      </c>
      <c r="AR269" s="234" t="s">
        <v>85</v>
      </c>
      <c r="AS269" s="234" t="s">
        <v>85</v>
      </c>
      <c r="AT269" s="227" t="s">
        <v>85</v>
      </c>
      <c r="AU269" s="343" t="s">
        <v>85</v>
      </c>
    </row>
    <row r="270" spans="1:47" ht="27" hidden="1">
      <c r="A270" s="222" t="str">
        <f t="shared" si="59"/>
        <v>804-6</v>
      </c>
      <c r="B270" s="223">
        <v>804</v>
      </c>
      <c r="C270" s="224" t="s">
        <v>189</v>
      </c>
      <c r="D270" s="222">
        <v>6</v>
      </c>
      <c r="E270" s="224" t="s">
        <v>85</v>
      </c>
      <c r="F270" s="222" t="s">
        <v>85</v>
      </c>
      <c r="G270" s="369" t="s">
        <v>85</v>
      </c>
      <c r="H270" s="282" t="s">
        <v>85</v>
      </c>
      <c r="I270" s="227" t="s">
        <v>85</v>
      </c>
      <c r="J270" s="224" t="s">
        <v>85</v>
      </c>
      <c r="K270" s="224" t="s">
        <v>85</v>
      </c>
      <c r="L270" s="224" t="s">
        <v>85</v>
      </c>
      <c r="M270" s="228" t="s">
        <v>85</v>
      </c>
      <c r="N270" s="225"/>
      <c r="O270" s="186"/>
      <c r="P270" s="186"/>
      <c r="Q270" s="186"/>
      <c r="R270" s="230"/>
      <c r="S270" s="235" t="s">
        <v>85</v>
      </c>
      <c r="T270" s="230" t="s">
        <v>85</v>
      </c>
      <c r="U270" s="228"/>
      <c r="V270" s="224" t="s">
        <v>85</v>
      </c>
      <c r="W270" s="369"/>
      <c r="X270" s="370" t="s">
        <v>85</v>
      </c>
      <c r="Y270" s="370" t="s">
        <v>85</v>
      </c>
      <c r="Z270" s="370" t="s">
        <v>85</v>
      </c>
      <c r="AA270" s="371" t="s">
        <v>85</v>
      </c>
      <c r="AB270" s="231" t="str">
        <f t="shared" si="64"/>
        <v>-</v>
      </c>
      <c r="AC270" s="232" t="str">
        <f t="shared" si="65"/>
        <v>-</v>
      </c>
      <c r="AD270" s="232" t="str">
        <f t="shared" si="66"/>
        <v>-</v>
      </c>
      <c r="AE270" s="232" t="str">
        <f t="shared" si="67"/>
        <v>-</v>
      </c>
      <c r="AF270" s="233" t="str">
        <f t="shared" si="68"/>
        <v>-</v>
      </c>
      <c r="AG270" s="231" t="str">
        <f t="shared" si="69"/>
        <v>-</v>
      </c>
      <c r="AH270" s="232" t="str">
        <f t="shared" si="70"/>
        <v>-</v>
      </c>
      <c r="AI270" s="232" t="str">
        <f t="shared" si="71"/>
        <v>-</v>
      </c>
      <c r="AJ270" s="232" t="str">
        <f t="shared" si="72"/>
        <v>-</v>
      </c>
      <c r="AK270" s="233" t="str">
        <f t="shared" si="73"/>
        <v>-</v>
      </c>
      <c r="AL270" s="222" t="s">
        <v>85</v>
      </c>
      <c r="AM270" s="224" t="s">
        <v>85</v>
      </c>
      <c r="AN270" s="224" t="s">
        <v>85</v>
      </c>
      <c r="AO270" s="224" t="s">
        <v>85</v>
      </c>
      <c r="AP270" s="235" t="s">
        <v>85</v>
      </c>
      <c r="AQ270" s="234" t="s">
        <v>85</v>
      </c>
      <c r="AR270" s="234" t="s">
        <v>85</v>
      </c>
      <c r="AS270" s="234" t="s">
        <v>85</v>
      </c>
      <c r="AT270" s="227" t="s">
        <v>85</v>
      </c>
      <c r="AU270" s="343" t="s">
        <v>85</v>
      </c>
    </row>
    <row r="271" spans="1:47" ht="27" hidden="1">
      <c r="A271" s="222" t="str">
        <f t="shared" si="59"/>
        <v>804-7</v>
      </c>
      <c r="B271" s="223">
        <v>804</v>
      </c>
      <c r="C271" s="224" t="s">
        <v>189</v>
      </c>
      <c r="D271" s="222">
        <v>7</v>
      </c>
      <c r="E271" s="224" t="s">
        <v>85</v>
      </c>
      <c r="F271" s="222" t="s">
        <v>85</v>
      </c>
      <c r="G271" s="369" t="s">
        <v>85</v>
      </c>
      <c r="H271" s="282" t="s">
        <v>85</v>
      </c>
      <c r="I271" s="227" t="s">
        <v>85</v>
      </c>
      <c r="J271" s="224" t="s">
        <v>85</v>
      </c>
      <c r="K271" s="224" t="s">
        <v>85</v>
      </c>
      <c r="L271" s="224" t="s">
        <v>85</v>
      </c>
      <c r="M271" s="228" t="s">
        <v>85</v>
      </c>
      <c r="N271" s="225"/>
      <c r="O271" s="186"/>
      <c r="P271" s="186"/>
      <c r="Q271" s="186"/>
      <c r="R271" s="230"/>
      <c r="S271" s="235" t="s">
        <v>85</v>
      </c>
      <c r="T271" s="230" t="s">
        <v>85</v>
      </c>
      <c r="U271" s="228"/>
      <c r="V271" s="224" t="s">
        <v>85</v>
      </c>
      <c r="W271" s="369"/>
      <c r="X271" s="370" t="s">
        <v>85</v>
      </c>
      <c r="Y271" s="370" t="s">
        <v>85</v>
      </c>
      <c r="Z271" s="370" t="s">
        <v>85</v>
      </c>
      <c r="AA271" s="371" t="s">
        <v>85</v>
      </c>
      <c r="AB271" s="231" t="str">
        <f t="shared" si="64"/>
        <v>-</v>
      </c>
      <c r="AC271" s="232" t="str">
        <f t="shared" si="65"/>
        <v>-</v>
      </c>
      <c r="AD271" s="232" t="str">
        <f t="shared" si="66"/>
        <v>-</v>
      </c>
      <c r="AE271" s="232" t="str">
        <f t="shared" si="67"/>
        <v>-</v>
      </c>
      <c r="AF271" s="233" t="str">
        <f t="shared" si="68"/>
        <v>-</v>
      </c>
      <c r="AG271" s="231" t="str">
        <f t="shared" si="69"/>
        <v>-</v>
      </c>
      <c r="AH271" s="232" t="str">
        <f t="shared" si="70"/>
        <v>-</v>
      </c>
      <c r="AI271" s="232" t="str">
        <f t="shared" si="71"/>
        <v>-</v>
      </c>
      <c r="AJ271" s="232" t="str">
        <f t="shared" si="72"/>
        <v>-</v>
      </c>
      <c r="AK271" s="233" t="str">
        <f t="shared" si="73"/>
        <v>-</v>
      </c>
      <c r="AL271" s="222" t="s">
        <v>85</v>
      </c>
      <c r="AM271" s="224" t="s">
        <v>85</v>
      </c>
      <c r="AN271" s="224" t="s">
        <v>85</v>
      </c>
      <c r="AO271" s="224" t="s">
        <v>85</v>
      </c>
      <c r="AP271" s="235" t="s">
        <v>85</v>
      </c>
      <c r="AQ271" s="234" t="s">
        <v>85</v>
      </c>
      <c r="AR271" s="234" t="s">
        <v>85</v>
      </c>
      <c r="AS271" s="234" t="s">
        <v>85</v>
      </c>
      <c r="AT271" s="227" t="s">
        <v>85</v>
      </c>
      <c r="AU271" s="343" t="s">
        <v>85</v>
      </c>
    </row>
    <row r="272" spans="1:47" ht="27" hidden="1">
      <c r="A272" s="222" t="str">
        <f t="shared" si="59"/>
        <v>804-8</v>
      </c>
      <c r="B272" s="223">
        <v>804</v>
      </c>
      <c r="C272" s="224" t="s">
        <v>189</v>
      </c>
      <c r="D272" s="222">
        <v>8</v>
      </c>
      <c r="E272" s="224" t="s">
        <v>85</v>
      </c>
      <c r="F272" s="222" t="s">
        <v>85</v>
      </c>
      <c r="G272" s="369" t="s">
        <v>85</v>
      </c>
      <c r="H272" s="282" t="s">
        <v>85</v>
      </c>
      <c r="I272" s="227" t="s">
        <v>85</v>
      </c>
      <c r="J272" s="224" t="s">
        <v>85</v>
      </c>
      <c r="K272" s="224" t="s">
        <v>85</v>
      </c>
      <c r="L272" s="224" t="s">
        <v>85</v>
      </c>
      <c r="M272" s="228" t="s">
        <v>85</v>
      </c>
      <c r="N272" s="225"/>
      <c r="O272" s="186"/>
      <c r="P272" s="186"/>
      <c r="Q272" s="186"/>
      <c r="R272" s="230"/>
      <c r="S272" s="235" t="s">
        <v>85</v>
      </c>
      <c r="T272" s="230" t="s">
        <v>85</v>
      </c>
      <c r="U272" s="228"/>
      <c r="V272" s="224" t="s">
        <v>85</v>
      </c>
      <c r="W272" s="369"/>
      <c r="X272" s="370" t="s">
        <v>85</v>
      </c>
      <c r="Y272" s="370" t="s">
        <v>85</v>
      </c>
      <c r="Z272" s="370" t="s">
        <v>85</v>
      </c>
      <c r="AA272" s="371" t="s">
        <v>85</v>
      </c>
      <c r="AB272" s="231" t="str">
        <f t="shared" si="64"/>
        <v>-</v>
      </c>
      <c r="AC272" s="232" t="str">
        <f t="shared" si="65"/>
        <v>-</v>
      </c>
      <c r="AD272" s="232" t="str">
        <f t="shared" si="66"/>
        <v>-</v>
      </c>
      <c r="AE272" s="232" t="str">
        <f t="shared" si="67"/>
        <v>-</v>
      </c>
      <c r="AF272" s="233" t="str">
        <f t="shared" si="68"/>
        <v>-</v>
      </c>
      <c r="AG272" s="231" t="str">
        <f t="shared" si="69"/>
        <v>-</v>
      </c>
      <c r="AH272" s="232" t="str">
        <f t="shared" si="70"/>
        <v>-</v>
      </c>
      <c r="AI272" s="232" t="str">
        <f t="shared" si="71"/>
        <v>-</v>
      </c>
      <c r="AJ272" s="232" t="str">
        <f t="shared" si="72"/>
        <v>-</v>
      </c>
      <c r="AK272" s="233" t="str">
        <f t="shared" si="73"/>
        <v>-</v>
      </c>
      <c r="AL272" s="222" t="s">
        <v>85</v>
      </c>
      <c r="AM272" s="224" t="s">
        <v>85</v>
      </c>
      <c r="AN272" s="224" t="s">
        <v>85</v>
      </c>
      <c r="AO272" s="224" t="s">
        <v>85</v>
      </c>
      <c r="AP272" s="235" t="s">
        <v>85</v>
      </c>
      <c r="AQ272" s="234" t="s">
        <v>85</v>
      </c>
      <c r="AR272" s="234" t="s">
        <v>85</v>
      </c>
      <c r="AS272" s="234" t="s">
        <v>85</v>
      </c>
      <c r="AT272" s="227" t="s">
        <v>85</v>
      </c>
      <c r="AU272" s="343" t="s">
        <v>85</v>
      </c>
    </row>
    <row r="273" spans="1:47" ht="27" hidden="1">
      <c r="A273" s="222" t="str">
        <f t="shared" si="59"/>
        <v>804-9</v>
      </c>
      <c r="B273" s="223">
        <v>804</v>
      </c>
      <c r="C273" s="224" t="s">
        <v>189</v>
      </c>
      <c r="D273" s="222">
        <v>9</v>
      </c>
      <c r="E273" s="224" t="s">
        <v>85</v>
      </c>
      <c r="F273" s="222" t="s">
        <v>85</v>
      </c>
      <c r="G273" s="369" t="s">
        <v>85</v>
      </c>
      <c r="H273" s="282" t="s">
        <v>85</v>
      </c>
      <c r="I273" s="227" t="s">
        <v>85</v>
      </c>
      <c r="J273" s="224" t="s">
        <v>85</v>
      </c>
      <c r="K273" s="224" t="s">
        <v>85</v>
      </c>
      <c r="L273" s="224" t="s">
        <v>85</v>
      </c>
      <c r="M273" s="228" t="s">
        <v>85</v>
      </c>
      <c r="N273" s="225"/>
      <c r="O273" s="186"/>
      <c r="P273" s="186"/>
      <c r="Q273" s="186"/>
      <c r="R273" s="230"/>
      <c r="S273" s="235" t="s">
        <v>85</v>
      </c>
      <c r="T273" s="230" t="s">
        <v>85</v>
      </c>
      <c r="U273" s="228"/>
      <c r="V273" s="224" t="s">
        <v>85</v>
      </c>
      <c r="W273" s="369"/>
      <c r="X273" s="370" t="s">
        <v>85</v>
      </c>
      <c r="Y273" s="370" t="s">
        <v>85</v>
      </c>
      <c r="Z273" s="370" t="s">
        <v>85</v>
      </c>
      <c r="AA273" s="371" t="s">
        <v>85</v>
      </c>
      <c r="AB273" s="231" t="str">
        <f t="shared" si="64"/>
        <v>-</v>
      </c>
      <c r="AC273" s="232" t="str">
        <f t="shared" si="65"/>
        <v>-</v>
      </c>
      <c r="AD273" s="232" t="str">
        <f t="shared" si="66"/>
        <v>-</v>
      </c>
      <c r="AE273" s="232" t="str">
        <f t="shared" si="67"/>
        <v>-</v>
      </c>
      <c r="AF273" s="233" t="str">
        <f t="shared" si="68"/>
        <v>-</v>
      </c>
      <c r="AG273" s="231" t="str">
        <f t="shared" si="69"/>
        <v>-</v>
      </c>
      <c r="AH273" s="232" t="str">
        <f t="shared" si="70"/>
        <v>-</v>
      </c>
      <c r="AI273" s="232" t="str">
        <f t="shared" si="71"/>
        <v>-</v>
      </c>
      <c r="AJ273" s="232" t="str">
        <f t="shared" si="72"/>
        <v>-</v>
      </c>
      <c r="AK273" s="233" t="str">
        <f t="shared" si="73"/>
        <v>-</v>
      </c>
      <c r="AL273" s="222" t="s">
        <v>85</v>
      </c>
      <c r="AM273" s="224" t="s">
        <v>85</v>
      </c>
      <c r="AN273" s="224" t="s">
        <v>85</v>
      </c>
      <c r="AO273" s="224" t="s">
        <v>85</v>
      </c>
      <c r="AP273" s="235" t="s">
        <v>85</v>
      </c>
      <c r="AQ273" s="234" t="s">
        <v>85</v>
      </c>
      <c r="AR273" s="234" t="s">
        <v>85</v>
      </c>
      <c r="AS273" s="234" t="s">
        <v>85</v>
      </c>
      <c r="AT273" s="227" t="s">
        <v>85</v>
      </c>
      <c r="AU273" s="343" t="s">
        <v>85</v>
      </c>
    </row>
    <row r="274" spans="1:47" ht="174" customHeight="1">
      <c r="A274" s="222" t="str">
        <f t="shared" si="59"/>
        <v>805-1</v>
      </c>
      <c r="B274" s="223">
        <v>805</v>
      </c>
      <c r="C274" s="224" t="s">
        <v>187</v>
      </c>
      <c r="D274" s="222">
        <v>1</v>
      </c>
      <c r="E274" s="224" t="s">
        <v>487</v>
      </c>
      <c r="F274" s="222" t="s">
        <v>411</v>
      </c>
      <c r="G274" s="225" t="s">
        <v>465</v>
      </c>
      <c r="H274" s="271" t="s">
        <v>1628</v>
      </c>
      <c r="I274" s="272" t="s">
        <v>1629</v>
      </c>
      <c r="J274" s="224" t="s">
        <v>488</v>
      </c>
      <c r="K274" s="241" t="s">
        <v>1630</v>
      </c>
      <c r="L274" s="241" t="s">
        <v>1631</v>
      </c>
      <c r="M274" s="273" t="s">
        <v>301</v>
      </c>
      <c r="N274" s="171"/>
      <c r="O274" s="172"/>
      <c r="P274" s="172"/>
      <c r="Q274" s="172"/>
      <c r="R274" s="173"/>
      <c r="S274" s="165" t="s">
        <v>12</v>
      </c>
      <c r="T274" s="166" t="s">
        <v>12</v>
      </c>
      <c r="U274" s="167"/>
      <c r="V274" s="174" t="s">
        <v>1632</v>
      </c>
      <c r="W274" s="171"/>
      <c r="X274" s="172" t="s">
        <v>85</v>
      </c>
      <c r="Y274" s="172" t="s">
        <v>85</v>
      </c>
      <c r="Z274" s="172" t="s">
        <v>85</v>
      </c>
      <c r="AA274" s="173" t="s">
        <v>85</v>
      </c>
      <c r="AB274" s="231" t="str">
        <f t="shared" si="64"/>
        <v>-</v>
      </c>
      <c r="AC274" s="232" t="str">
        <f t="shared" si="64"/>
        <v>-</v>
      </c>
      <c r="AD274" s="232" t="str">
        <f t="shared" si="64"/>
        <v>-</v>
      </c>
      <c r="AE274" s="232" t="str">
        <f t="shared" si="64"/>
        <v>-</v>
      </c>
      <c r="AF274" s="233" t="str">
        <f t="shared" si="64"/>
        <v>-</v>
      </c>
      <c r="AG274" s="231" t="str">
        <f t="shared" si="69"/>
        <v>-</v>
      </c>
      <c r="AH274" s="232" t="str">
        <f t="shared" si="69"/>
        <v>-</v>
      </c>
      <c r="AI274" s="232" t="str">
        <f t="shared" si="69"/>
        <v>-</v>
      </c>
      <c r="AJ274" s="232" t="str">
        <f t="shared" si="69"/>
        <v>-</v>
      </c>
      <c r="AK274" s="233" t="str">
        <f t="shared" si="69"/>
        <v>-</v>
      </c>
      <c r="AL274" s="222" t="s">
        <v>85</v>
      </c>
      <c r="AM274" s="224" t="s">
        <v>2741</v>
      </c>
      <c r="AN274" s="241" t="s">
        <v>12</v>
      </c>
      <c r="AO274" s="242" t="s">
        <v>12</v>
      </c>
      <c r="AP274" s="235" t="s">
        <v>85</v>
      </c>
      <c r="AQ274" s="234" t="s">
        <v>85</v>
      </c>
      <c r="AR274" s="234" t="s">
        <v>85</v>
      </c>
      <c r="AS274" s="234" t="s">
        <v>85</v>
      </c>
      <c r="AT274" s="227" t="s">
        <v>85</v>
      </c>
      <c r="AU274" s="343" t="s">
        <v>2754</v>
      </c>
    </row>
    <row r="275" spans="1:47" ht="195" customHeight="1">
      <c r="A275" s="222" t="str">
        <f t="shared" si="59"/>
        <v>805-2</v>
      </c>
      <c r="B275" s="223">
        <v>805</v>
      </c>
      <c r="C275" s="224" t="s">
        <v>187</v>
      </c>
      <c r="D275" s="222">
        <v>2</v>
      </c>
      <c r="E275" s="224" t="s">
        <v>1117</v>
      </c>
      <c r="F275" s="222" t="s">
        <v>444</v>
      </c>
      <c r="G275" s="225" t="s">
        <v>465</v>
      </c>
      <c r="H275" s="271" t="s">
        <v>1628</v>
      </c>
      <c r="I275" s="272" t="s">
        <v>1629</v>
      </c>
      <c r="J275" s="224" t="s">
        <v>1118</v>
      </c>
      <c r="K275" s="241" t="s">
        <v>1630</v>
      </c>
      <c r="L275" s="241" t="s">
        <v>1631</v>
      </c>
      <c r="M275" s="273" t="s">
        <v>301</v>
      </c>
      <c r="N275" s="171"/>
      <c r="O275" s="172"/>
      <c r="P275" s="172"/>
      <c r="Q275" s="172"/>
      <c r="R275" s="173"/>
      <c r="S275" s="165" t="s">
        <v>12</v>
      </c>
      <c r="T275" s="166" t="s">
        <v>12</v>
      </c>
      <c r="U275" s="167"/>
      <c r="V275" s="174" t="s">
        <v>1632</v>
      </c>
      <c r="W275" s="171"/>
      <c r="X275" s="172" t="s">
        <v>85</v>
      </c>
      <c r="Y275" s="172" t="s">
        <v>85</v>
      </c>
      <c r="Z275" s="172" t="s">
        <v>85</v>
      </c>
      <c r="AA275" s="173" t="s">
        <v>85</v>
      </c>
      <c r="AB275" s="231" t="str">
        <f t="shared" si="64"/>
        <v>-</v>
      </c>
      <c r="AC275" s="232" t="str">
        <f t="shared" si="64"/>
        <v>-</v>
      </c>
      <c r="AD275" s="232" t="str">
        <f t="shared" si="64"/>
        <v>-</v>
      </c>
      <c r="AE275" s="232" t="str">
        <f t="shared" si="64"/>
        <v>-</v>
      </c>
      <c r="AF275" s="233" t="str">
        <f t="shared" si="64"/>
        <v>-</v>
      </c>
      <c r="AG275" s="231" t="str">
        <f t="shared" si="69"/>
        <v>-</v>
      </c>
      <c r="AH275" s="232" t="str">
        <f t="shared" si="69"/>
        <v>-</v>
      </c>
      <c r="AI275" s="232" t="str">
        <f t="shared" si="69"/>
        <v>-</v>
      </c>
      <c r="AJ275" s="232" t="str">
        <f t="shared" si="69"/>
        <v>-</v>
      </c>
      <c r="AK275" s="233" t="str">
        <f t="shared" si="69"/>
        <v>-</v>
      </c>
      <c r="AL275" s="222" t="s">
        <v>85</v>
      </c>
      <c r="AM275" s="224" t="s">
        <v>2741</v>
      </c>
      <c r="AN275" s="241" t="s">
        <v>12</v>
      </c>
      <c r="AO275" s="242" t="s">
        <v>12</v>
      </c>
      <c r="AP275" s="235" t="s">
        <v>85</v>
      </c>
      <c r="AQ275" s="234" t="s">
        <v>85</v>
      </c>
      <c r="AR275" s="234" t="s">
        <v>85</v>
      </c>
      <c r="AS275" s="234" t="s">
        <v>85</v>
      </c>
      <c r="AT275" s="227" t="s">
        <v>85</v>
      </c>
      <c r="AU275" s="343" t="s">
        <v>2754</v>
      </c>
    </row>
    <row r="276" spans="1:47" hidden="1">
      <c r="A276" s="222" t="str">
        <f t="shared" si="59"/>
        <v>805-3</v>
      </c>
      <c r="B276" s="223">
        <v>805</v>
      </c>
      <c r="C276" s="224" t="s">
        <v>187</v>
      </c>
      <c r="D276" s="222">
        <v>3</v>
      </c>
      <c r="E276" s="224" t="s">
        <v>85</v>
      </c>
      <c r="F276" s="222" t="s">
        <v>85</v>
      </c>
      <c r="G276" s="369" t="s">
        <v>85</v>
      </c>
      <c r="H276" s="282" t="s">
        <v>85</v>
      </c>
      <c r="I276" s="227" t="s">
        <v>85</v>
      </c>
      <c r="J276" s="224" t="s">
        <v>85</v>
      </c>
      <c r="K276" s="224" t="s">
        <v>85</v>
      </c>
      <c r="L276" s="224" t="s">
        <v>85</v>
      </c>
      <c r="M276" s="228" t="s">
        <v>85</v>
      </c>
      <c r="N276" s="225"/>
      <c r="O276" s="186"/>
      <c r="P276" s="186"/>
      <c r="Q276" s="186"/>
      <c r="R276" s="230"/>
      <c r="S276" s="235" t="s">
        <v>85</v>
      </c>
      <c r="T276" s="230" t="s">
        <v>85</v>
      </c>
      <c r="U276" s="228"/>
      <c r="V276" s="224" t="s">
        <v>85</v>
      </c>
      <c r="W276" s="369"/>
      <c r="X276" s="370" t="s">
        <v>85</v>
      </c>
      <c r="Y276" s="370" t="s">
        <v>85</v>
      </c>
      <c r="Z276" s="370" t="s">
        <v>85</v>
      </c>
      <c r="AA276" s="371" t="s">
        <v>85</v>
      </c>
      <c r="AB276" s="231" t="str">
        <f t="shared" si="64"/>
        <v>-</v>
      </c>
      <c r="AC276" s="232" t="str">
        <f t="shared" si="65"/>
        <v>-</v>
      </c>
      <c r="AD276" s="232" t="str">
        <f t="shared" si="66"/>
        <v>-</v>
      </c>
      <c r="AE276" s="232" t="str">
        <f t="shared" si="67"/>
        <v>-</v>
      </c>
      <c r="AF276" s="233" t="str">
        <f t="shared" si="68"/>
        <v>-</v>
      </c>
      <c r="AG276" s="231" t="str">
        <f t="shared" si="69"/>
        <v>-</v>
      </c>
      <c r="AH276" s="232" t="str">
        <f t="shared" si="70"/>
        <v>-</v>
      </c>
      <c r="AI276" s="232" t="str">
        <f t="shared" si="71"/>
        <v>-</v>
      </c>
      <c r="AJ276" s="232" t="str">
        <f t="shared" si="72"/>
        <v>-</v>
      </c>
      <c r="AK276" s="233" t="str">
        <f t="shared" si="73"/>
        <v>-</v>
      </c>
      <c r="AL276" s="222" t="s">
        <v>85</v>
      </c>
      <c r="AM276" s="224" t="s">
        <v>85</v>
      </c>
      <c r="AN276" s="224" t="s">
        <v>85</v>
      </c>
      <c r="AO276" s="224" t="s">
        <v>85</v>
      </c>
      <c r="AP276" s="235" t="s">
        <v>85</v>
      </c>
      <c r="AQ276" s="234" t="s">
        <v>85</v>
      </c>
      <c r="AR276" s="234" t="s">
        <v>85</v>
      </c>
      <c r="AS276" s="234" t="s">
        <v>85</v>
      </c>
      <c r="AT276" s="227" t="s">
        <v>85</v>
      </c>
      <c r="AU276" s="343" t="s">
        <v>85</v>
      </c>
    </row>
    <row r="277" spans="1:47" hidden="1">
      <c r="A277" s="222" t="str">
        <f t="shared" si="59"/>
        <v>805-4</v>
      </c>
      <c r="B277" s="223">
        <v>805</v>
      </c>
      <c r="C277" s="224" t="s">
        <v>187</v>
      </c>
      <c r="D277" s="222">
        <v>4</v>
      </c>
      <c r="E277" s="224" t="s">
        <v>85</v>
      </c>
      <c r="F277" s="222" t="s">
        <v>85</v>
      </c>
      <c r="G277" s="369" t="s">
        <v>85</v>
      </c>
      <c r="H277" s="282" t="s">
        <v>85</v>
      </c>
      <c r="I277" s="227" t="s">
        <v>85</v>
      </c>
      <c r="J277" s="224" t="s">
        <v>85</v>
      </c>
      <c r="K277" s="224" t="s">
        <v>85</v>
      </c>
      <c r="L277" s="224" t="s">
        <v>85</v>
      </c>
      <c r="M277" s="228" t="s">
        <v>85</v>
      </c>
      <c r="N277" s="225"/>
      <c r="O277" s="186"/>
      <c r="P277" s="186"/>
      <c r="Q277" s="186"/>
      <c r="R277" s="230"/>
      <c r="S277" s="235" t="s">
        <v>85</v>
      </c>
      <c r="T277" s="230" t="s">
        <v>85</v>
      </c>
      <c r="U277" s="228"/>
      <c r="V277" s="224" t="s">
        <v>85</v>
      </c>
      <c r="W277" s="369"/>
      <c r="X277" s="370" t="s">
        <v>85</v>
      </c>
      <c r="Y277" s="370" t="s">
        <v>85</v>
      </c>
      <c r="Z277" s="370" t="s">
        <v>85</v>
      </c>
      <c r="AA277" s="371" t="s">
        <v>85</v>
      </c>
      <c r="AB277" s="231" t="str">
        <f t="shared" si="64"/>
        <v>-</v>
      </c>
      <c r="AC277" s="232" t="str">
        <f t="shared" si="65"/>
        <v>-</v>
      </c>
      <c r="AD277" s="232" t="str">
        <f t="shared" si="66"/>
        <v>-</v>
      </c>
      <c r="AE277" s="232" t="str">
        <f t="shared" si="67"/>
        <v>-</v>
      </c>
      <c r="AF277" s="233" t="str">
        <f t="shared" si="68"/>
        <v>-</v>
      </c>
      <c r="AG277" s="231" t="str">
        <f t="shared" si="69"/>
        <v>-</v>
      </c>
      <c r="AH277" s="232" t="str">
        <f t="shared" si="70"/>
        <v>-</v>
      </c>
      <c r="AI277" s="232" t="str">
        <f t="shared" si="71"/>
        <v>-</v>
      </c>
      <c r="AJ277" s="232" t="str">
        <f t="shared" si="72"/>
        <v>-</v>
      </c>
      <c r="AK277" s="233" t="str">
        <f t="shared" si="73"/>
        <v>-</v>
      </c>
      <c r="AL277" s="222" t="s">
        <v>85</v>
      </c>
      <c r="AM277" s="224" t="s">
        <v>85</v>
      </c>
      <c r="AN277" s="224" t="s">
        <v>85</v>
      </c>
      <c r="AO277" s="224" t="s">
        <v>85</v>
      </c>
      <c r="AP277" s="235" t="s">
        <v>85</v>
      </c>
      <c r="AQ277" s="234" t="s">
        <v>85</v>
      </c>
      <c r="AR277" s="234" t="s">
        <v>85</v>
      </c>
      <c r="AS277" s="234" t="s">
        <v>85</v>
      </c>
      <c r="AT277" s="227" t="s">
        <v>85</v>
      </c>
      <c r="AU277" s="343" t="s">
        <v>85</v>
      </c>
    </row>
    <row r="278" spans="1:47" hidden="1">
      <c r="A278" s="222" t="str">
        <f t="shared" si="59"/>
        <v>805-5</v>
      </c>
      <c r="B278" s="223">
        <v>805</v>
      </c>
      <c r="C278" s="224" t="s">
        <v>187</v>
      </c>
      <c r="D278" s="222">
        <v>5</v>
      </c>
      <c r="E278" s="224" t="s">
        <v>85</v>
      </c>
      <c r="F278" s="222" t="s">
        <v>85</v>
      </c>
      <c r="G278" s="369" t="s">
        <v>85</v>
      </c>
      <c r="H278" s="282" t="s">
        <v>85</v>
      </c>
      <c r="I278" s="227" t="s">
        <v>85</v>
      </c>
      <c r="J278" s="224" t="s">
        <v>85</v>
      </c>
      <c r="K278" s="224" t="s">
        <v>85</v>
      </c>
      <c r="L278" s="224" t="s">
        <v>85</v>
      </c>
      <c r="M278" s="228" t="s">
        <v>85</v>
      </c>
      <c r="N278" s="225"/>
      <c r="O278" s="186"/>
      <c r="P278" s="186"/>
      <c r="Q278" s="186"/>
      <c r="R278" s="230"/>
      <c r="S278" s="235" t="s">
        <v>85</v>
      </c>
      <c r="T278" s="230" t="s">
        <v>85</v>
      </c>
      <c r="U278" s="228"/>
      <c r="V278" s="224" t="s">
        <v>85</v>
      </c>
      <c r="W278" s="369"/>
      <c r="X278" s="370" t="s">
        <v>85</v>
      </c>
      <c r="Y278" s="370" t="s">
        <v>85</v>
      </c>
      <c r="Z278" s="370" t="s">
        <v>85</v>
      </c>
      <c r="AA278" s="371" t="s">
        <v>85</v>
      </c>
      <c r="AB278" s="231" t="str">
        <f t="shared" si="64"/>
        <v>-</v>
      </c>
      <c r="AC278" s="232" t="str">
        <f t="shared" si="65"/>
        <v>-</v>
      </c>
      <c r="AD278" s="232" t="str">
        <f t="shared" si="66"/>
        <v>-</v>
      </c>
      <c r="AE278" s="232" t="str">
        <f t="shared" si="67"/>
        <v>-</v>
      </c>
      <c r="AF278" s="233" t="str">
        <f t="shared" si="68"/>
        <v>-</v>
      </c>
      <c r="AG278" s="231" t="str">
        <f t="shared" si="69"/>
        <v>-</v>
      </c>
      <c r="AH278" s="232" t="str">
        <f t="shared" si="70"/>
        <v>-</v>
      </c>
      <c r="AI278" s="232" t="str">
        <f t="shared" si="71"/>
        <v>-</v>
      </c>
      <c r="AJ278" s="232" t="str">
        <f t="shared" si="72"/>
        <v>-</v>
      </c>
      <c r="AK278" s="233" t="str">
        <f t="shared" si="73"/>
        <v>-</v>
      </c>
      <c r="AL278" s="222" t="s">
        <v>85</v>
      </c>
      <c r="AM278" s="224" t="s">
        <v>85</v>
      </c>
      <c r="AN278" s="224" t="s">
        <v>85</v>
      </c>
      <c r="AO278" s="224" t="s">
        <v>85</v>
      </c>
      <c r="AP278" s="235" t="s">
        <v>85</v>
      </c>
      <c r="AQ278" s="234" t="s">
        <v>85</v>
      </c>
      <c r="AR278" s="234" t="s">
        <v>85</v>
      </c>
      <c r="AS278" s="234" t="s">
        <v>85</v>
      </c>
      <c r="AT278" s="227" t="s">
        <v>85</v>
      </c>
      <c r="AU278" s="343" t="s">
        <v>85</v>
      </c>
    </row>
    <row r="279" spans="1:47" hidden="1">
      <c r="A279" s="222" t="str">
        <f t="shared" si="59"/>
        <v>805-6</v>
      </c>
      <c r="B279" s="223">
        <v>805</v>
      </c>
      <c r="C279" s="224" t="s">
        <v>187</v>
      </c>
      <c r="D279" s="222">
        <v>6</v>
      </c>
      <c r="E279" s="224" t="s">
        <v>85</v>
      </c>
      <c r="F279" s="222" t="s">
        <v>85</v>
      </c>
      <c r="G279" s="369" t="s">
        <v>85</v>
      </c>
      <c r="H279" s="282" t="s">
        <v>85</v>
      </c>
      <c r="I279" s="227" t="s">
        <v>85</v>
      </c>
      <c r="J279" s="224" t="s">
        <v>85</v>
      </c>
      <c r="K279" s="224" t="s">
        <v>85</v>
      </c>
      <c r="L279" s="224" t="s">
        <v>85</v>
      </c>
      <c r="M279" s="228" t="s">
        <v>85</v>
      </c>
      <c r="N279" s="225"/>
      <c r="O279" s="186"/>
      <c r="P279" s="186"/>
      <c r="Q279" s="186"/>
      <c r="R279" s="230"/>
      <c r="S279" s="235" t="s">
        <v>85</v>
      </c>
      <c r="T279" s="230" t="s">
        <v>85</v>
      </c>
      <c r="U279" s="228"/>
      <c r="V279" s="224" t="s">
        <v>85</v>
      </c>
      <c r="W279" s="369"/>
      <c r="X279" s="370" t="s">
        <v>85</v>
      </c>
      <c r="Y279" s="370" t="s">
        <v>85</v>
      </c>
      <c r="Z279" s="370" t="s">
        <v>85</v>
      </c>
      <c r="AA279" s="371" t="s">
        <v>85</v>
      </c>
      <c r="AB279" s="231" t="str">
        <f t="shared" si="64"/>
        <v>-</v>
      </c>
      <c r="AC279" s="232" t="str">
        <f t="shared" si="65"/>
        <v>-</v>
      </c>
      <c r="AD279" s="232" t="str">
        <f t="shared" si="66"/>
        <v>-</v>
      </c>
      <c r="AE279" s="232" t="str">
        <f t="shared" si="67"/>
        <v>-</v>
      </c>
      <c r="AF279" s="233" t="str">
        <f t="shared" si="68"/>
        <v>-</v>
      </c>
      <c r="AG279" s="231" t="str">
        <f t="shared" si="69"/>
        <v>-</v>
      </c>
      <c r="AH279" s="232" t="str">
        <f t="shared" si="70"/>
        <v>-</v>
      </c>
      <c r="AI279" s="232" t="str">
        <f t="shared" si="71"/>
        <v>-</v>
      </c>
      <c r="AJ279" s="232" t="str">
        <f t="shared" si="72"/>
        <v>-</v>
      </c>
      <c r="AK279" s="233" t="str">
        <f t="shared" si="73"/>
        <v>-</v>
      </c>
      <c r="AL279" s="222" t="s">
        <v>85</v>
      </c>
      <c r="AM279" s="224" t="s">
        <v>85</v>
      </c>
      <c r="AN279" s="224" t="s">
        <v>85</v>
      </c>
      <c r="AO279" s="224" t="s">
        <v>85</v>
      </c>
      <c r="AP279" s="235" t="s">
        <v>85</v>
      </c>
      <c r="AQ279" s="234" t="s">
        <v>85</v>
      </c>
      <c r="AR279" s="234" t="s">
        <v>85</v>
      </c>
      <c r="AS279" s="234" t="s">
        <v>85</v>
      </c>
      <c r="AT279" s="227" t="s">
        <v>85</v>
      </c>
      <c r="AU279" s="343" t="s">
        <v>85</v>
      </c>
    </row>
    <row r="280" spans="1:47" hidden="1">
      <c r="A280" s="222" t="str">
        <f t="shared" si="59"/>
        <v>805-7</v>
      </c>
      <c r="B280" s="223">
        <v>805</v>
      </c>
      <c r="C280" s="224" t="s">
        <v>187</v>
      </c>
      <c r="D280" s="222">
        <v>7</v>
      </c>
      <c r="E280" s="224" t="s">
        <v>85</v>
      </c>
      <c r="F280" s="222" t="s">
        <v>85</v>
      </c>
      <c r="G280" s="369" t="s">
        <v>85</v>
      </c>
      <c r="H280" s="282" t="s">
        <v>85</v>
      </c>
      <c r="I280" s="227" t="s">
        <v>85</v>
      </c>
      <c r="J280" s="224" t="s">
        <v>85</v>
      </c>
      <c r="K280" s="224" t="s">
        <v>85</v>
      </c>
      <c r="L280" s="224" t="s">
        <v>85</v>
      </c>
      <c r="M280" s="228" t="s">
        <v>85</v>
      </c>
      <c r="N280" s="225"/>
      <c r="O280" s="186"/>
      <c r="P280" s="186"/>
      <c r="Q280" s="186"/>
      <c r="R280" s="230"/>
      <c r="S280" s="235" t="s">
        <v>85</v>
      </c>
      <c r="T280" s="230" t="s">
        <v>85</v>
      </c>
      <c r="U280" s="228"/>
      <c r="V280" s="224" t="s">
        <v>85</v>
      </c>
      <c r="W280" s="369"/>
      <c r="X280" s="370" t="s">
        <v>85</v>
      </c>
      <c r="Y280" s="370" t="s">
        <v>85</v>
      </c>
      <c r="Z280" s="370" t="s">
        <v>85</v>
      </c>
      <c r="AA280" s="371" t="s">
        <v>85</v>
      </c>
      <c r="AB280" s="231" t="str">
        <f t="shared" si="64"/>
        <v>-</v>
      </c>
      <c r="AC280" s="232" t="str">
        <f t="shared" si="65"/>
        <v>-</v>
      </c>
      <c r="AD280" s="232" t="str">
        <f t="shared" si="66"/>
        <v>-</v>
      </c>
      <c r="AE280" s="232" t="str">
        <f t="shared" si="67"/>
        <v>-</v>
      </c>
      <c r="AF280" s="233" t="str">
        <f t="shared" si="68"/>
        <v>-</v>
      </c>
      <c r="AG280" s="231" t="str">
        <f t="shared" si="69"/>
        <v>-</v>
      </c>
      <c r="AH280" s="232" t="str">
        <f t="shared" si="70"/>
        <v>-</v>
      </c>
      <c r="AI280" s="232" t="str">
        <f t="shared" si="71"/>
        <v>-</v>
      </c>
      <c r="AJ280" s="232" t="str">
        <f t="shared" si="72"/>
        <v>-</v>
      </c>
      <c r="AK280" s="233" t="str">
        <f t="shared" si="73"/>
        <v>-</v>
      </c>
      <c r="AL280" s="222" t="s">
        <v>85</v>
      </c>
      <c r="AM280" s="224" t="s">
        <v>85</v>
      </c>
      <c r="AN280" s="224" t="s">
        <v>85</v>
      </c>
      <c r="AO280" s="224" t="s">
        <v>85</v>
      </c>
      <c r="AP280" s="235" t="s">
        <v>85</v>
      </c>
      <c r="AQ280" s="234" t="s">
        <v>85</v>
      </c>
      <c r="AR280" s="234" t="s">
        <v>85</v>
      </c>
      <c r="AS280" s="234" t="s">
        <v>85</v>
      </c>
      <c r="AT280" s="227" t="s">
        <v>85</v>
      </c>
      <c r="AU280" s="343" t="s">
        <v>85</v>
      </c>
    </row>
    <row r="281" spans="1:47" hidden="1">
      <c r="A281" s="222" t="str">
        <f t="shared" si="59"/>
        <v>805-8</v>
      </c>
      <c r="B281" s="223">
        <v>805</v>
      </c>
      <c r="C281" s="224" t="s">
        <v>187</v>
      </c>
      <c r="D281" s="222">
        <v>8</v>
      </c>
      <c r="E281" s="224" t="s">
        <v>85</v>
      </c>
      <c r="F281" s="222" t="s">
        <v>85</v>
      </c>
      <c r="G281" s="369" t="s">
        <v>85</v>
      </c>
      <c r="H281" s="282" t="s">
        <v>85</v>
      </c>
      <c r="I281" s="227" t="s">
        <v>85</v>
      </c>
      <c r="J281" s="224" t="s">
        <v>85</v>
      </c>
      <c r="K281" s="224" t="s">
        <v>85</v>
      </c>
      <c r="L281" s="224" t="s">
        <v>85</v>
      </c>
      <c r="M281" s="228" t="s">
        <v>85</v>
      </c>
      <c r="N281" s="225"/>
      <c r="O281" s="186"/>
      <c r="P281" s="186"/>
      <c r="Q281" s="186"/>
      <c r="R281" s="230"/>
      <c r="S281" s="235" t="s">
        <v>85</v>
      </c>
      <c r="T281" s="230" t="s">
        <v>85</v>
      </c>
      <c r="U281" s="228"/>
      <c r="V281" s="224" t="s">
        <v>85</v>
      </c>
      <c r="W281" s="369"/>
      <c r="X281" s="370" t="s">
        <v>85</v>
      </c>
      <c r="Y281" s="370" t="s">
        <v>85</v>
      </c>
      <c r="Z281" s="370" t="s">
        <v>85</v>
      </c>
      <c r="AA281" s="371" t="s">
        <v>85</v>
      </c>
      <c r="AB281" s="231" t="str">
        <f t="shared" si="64"/>
        <v>-</v>
      </c>
      <c r="AC281" s="232" t="str">
        <f t="shared" si="65"/>
        <v>-</v>
      </c>
      <c r="AD281" s="232" t="str">
        <f t="shared" si="66"/>
        <v>-</v>
      </c>
      <c r="AE281" s="232" t="str">
        <f t="shared" si="67"/>
        <v>-</v>
      </c>
      <c r="AF281" s="233" t="str">
        <f t="shared" si="68"/>
        <v>-</v>
      </c>
      <c r="AG281" s="231" t="str">
        <f t="shared" si="69"/>
        <v>-</v>
      </c>
      <c r="AH281" s="232" t="str">
        <f t="shared" si="70"/>
        <v>-</v>
      </c>
      <c r="AI281" s="232" t="str">
        <f t="shared" si="71"/>
        <v>-</v>
      </c>
      <c r="AJ281" s="232" t="str">
        <f t="shared" si="72"/>
        <v>-</v>
      </c>
      <c r="AK281" s="233" t="str">
        <f t="shared" si="73"/>
        <v>-</v>
      </c>
      <c r="AL281" s="222" t="s">
        <v>85</v>
      </c>
      <c r="AM281" s="224" t="s">
        <v>85</v>
      </c>
      <c r="AN281" s="224" t="s">
        <v>85</v>
      </c>
      <c r="AO281" s="224" t="s">
        <v>85</v>
      </c>
      <c r="AP281" s="235" t="s">
        <v>85</v>
      </c>
      <c r="AQ281" s="234" t="s">
        <v>85</v>
      </c>
      <c r="AR281" s="234" t="s">
        <v>85</v>
      </c>
      <c r="AS281" s="234" t="s">
        <v>85</v>
      </c>
      <c r="AT281" s="227" t="s">
        <v>85</v>
      </c>
      <c r="AU281" s="343" t="s">
        <v>85</v>
      </c>
    </row>
    <row r="282" spans="1:47" hidden="1">
      <c r="A282" s="222" t="str">
        <f t="shared" si="59"/>
        <v>805-9</v>
      </c>
      <c r="B282" s="223">
        <v>805</v>
      </c>
      <c r="C282" s="224" t="s">
        <v>187</v>
      </c>
      <c r="D282" s="222">
        <v>9</v>
      </c>
      <c r="E282" s="224" t="s">
        <v>85</v>
      </c>
      <c r="F282" s="222" t="s">
        <v>85</v>
      </c>
      <c r="G282" s="369" t="s">
        <v>85</v>
      </c>
      <c r="H282" s="282" t="s">
        <v>85</v>
      </c>
      <c r="I282" s="227" t="s">
        <v>85</v>
      </c>
      <c r="J282" s="224" t="s">
        <v>85</v>
      </c>
      <c r="K282" s="224" t="s">
        <v>85</v>
      </c>
      <c r="L282" s="224" t="s">
        <v>85</v>
      </c>
      <c r="M282" s="228" t="s">
        <v>85</v>
      </c>
      <c r="N282" s="225"/>
      <c r="O282" s="186"/>
      <c r="P282" s="186"/>
      <c r="Q282" s="186"/>
      <c r="R282" s="230"/>
      <c r="S282" s="235" t="s">
        <v>85</v>
      </c>
      <c r="T282" s="230" t="s">
        <v>85</v>
      </c>
      <c r="U282" s="228"/>
      <c r="V282" s="224" t="s">
        <v>85</v>
      </c>
      <c r="W282" s="369"/>
      <c r="X282" s="370" t="s">
        <v>85</v>
      </c>
      <c r="Y282" s="370" t="s">
        <v>85</v>
      </c>
      <c r="Z282" s="370" t="s">
        <v>85</v>
      </c>
      <c r="AA282" s="371" t="s">
        <v>85</v>
      </c>
      <c r="AB282" s="231" t="str">
        <f t="shared" si="64"/>
        <v>-</v>
      </c>
      <c r="AC282" s="232" t="str">
        <f t="shared" si="65"/>
        <v>-</v>
      </c>
      <c r="AD282" s="232" t="str">
        <f t="shared" si="66"/>
        <v>-</v>
      </c>
      <c r="AE282" s="232" t="str">
        <f t="shared" si="67"/>
        <v>-</v>
      </c>
      <c r="AF282" s="233" t="str">
        <f t="shared" si="68"/>
        <v>-</v>
      </c>
      <c r="AG282" s="231" t="str">
        <f t="shared" si="69"/>
        <v>-</v>
      </c>
      <c r="AH282" s="232" t="str">
        <f t="shared" si="70"/>
        <v>-</v>
      </c>
      <c r="AI282" s="232" t="str">
        <f t="shared" si="71"/>
        <v>-</v>
      </c>
      <c r="AJ282" s="232" t="str">
        <f t="shared" si="72"/>
        <v>-</v>
      </c>
      <c r="AK282" s="233" t="str">
        <f t="shared" si="73"/>
        <v>-</v>
      </c>
      <c r="AL282" s="222" t="s">
        <v>85</v>
      </c>
      <c r="AM282" s="224" t="s">
        <v>85</v>
      </c>
      <c r="AN282" s="224" t="s">
        <v>85</v>
      </c>
      <c r="AO282" s="224" t="s">
        <v>85</v>
      </c>
      <c r="AP282" s="235" t="s">
        <v>85</v>
      </c>
      <c r="AQ282" s="234" t="s">
        <v>85</v>
      </c>
      <c r="AR282" s="234" t="s">
        <v>85</v>
      </c>
      <c r="AS282" s="234" t="s">
        <v>85</v>
      </c>
      <c r="AT282" s="227" t="s">
        <v>85</v>
      </c>
      <c r="AU282" s="343" t="s">
        <v>85</v>
      </c>
    </row>
    <row r="283" spans="1:47" ht="159" customHeight="1">
      <c r="A283" s="222" t="str">
        <f t="shared" si="59"/>
        <v>901-1</v>
      </c>
      <c r="B283" s="223">
        <v>901</v>
      </c>
      <c r="C283" s="224" t="s">
        <v>190</v>
      </c>
      <c r="D283" s="222">
        <v>1</v>
      </c>
      <c r="E283" s="224" t="s">
        <v>1119</v>
      </c>
      <c r="F283" s="222" t="s">
        <v>1120</v>
      </c>
      <c r="G283" s="225" t="s">
        <v>465</v>
      </c>
      <c r="H283" s="282" t="s">
        <v>1968</v>
      </c>
      <c r="I283" s="307" t="s">
        <v>1969</v>
      </c>
      <c r="J283" s="224" t="s">
        <v>1121</v>
      </c>
      <c r="K283" s="224" t="s">
        <v>2072</v>
      </c>
      <c r="L283" s="224" t="s">
        <v>399</v>
      </c>
      <c r="M283" s="308" t="s">
        <v>301</v>
      </c>
      <c r="N283" s="171">
        <v>233</v>
      </c>
      <c r="O283" s="172">
        <v>236</v>
      </c>
      <c r="P283" s="172">
        <v>239</v>
      </c>
      <c r="Q283" s="172">
        <v>242</v>
      </c>
      <c r="R283" s="173">
        <v>245</v>
      </c>
      <c r="S283" s="196" t="s">
        <v>433</v>
      </c>
      <c r="T283" s="181">
        <v>248</v>
      </c>
      <c r="U283" s="197"/>
      <c r="V283" s="198" t="s">
        <v>2073</v>
      </c>
      <c r="W283" s="171">
        <v>230</v>
      </c>
      <c r="X283" s="172" t="s">
        <v>85</v>
      </c>
      <c r="Y283" s="172" t="s">
        <v>85</v>
      </c>
      <c r="Z283" s="172" t="s">
        <v>85</v>
      </c>
      <c r="AA283" s="173" t="s">
        <v>85</v>
      </c>
      <c r="AB283" s="231">
        <f t="shared" si="64"/>
        <v>0.98712446351931327</v>
      </c>
      <c r="AC283" s="232" t="str">
        <f t="shared" si="64"/>
        <v>-</v>
      </c>
      <c r="AD283" s="232" t="str">
        <f t="shared" si="64"/>
        <v>-</v>
      </c>
      <c r="AE283" s="232" t="str">
        <f t="shared" si="64"/>
        <v>-</v>
      </c>
      <c r="AF283" s="233" t="str">
        <f t="shared" si="64"/>
        <v>-</v>
      </c>
      <c r="AG283" s="231">
        <f t="shared" si="69"/>
        <v>0.92741935483870963</v>
      </c>
      <c r="AH283" s="232" t="str">
        <f t="shared" si="69"/>
        <v>-</v>
      </c>
      <c r="AI283" s="232" t="str">
        <f t="shared" si="69"/>
        <v>-</v>
      </c>
      <c r="AJ283" s="232" t="str">
        <f t="shared" si="69"/>
        <v>-</v>
      </c>
      <c r="AK283" s="233" t="str">
        <f t="shared" si="69"/>
        <v>-</v>
      </c>
      <c r="AL283" s="222" t="s">
        <v>85</v>
      </c>
      <c r="AM283" s="262" t="s">
        <v>12</v>
      </c>
      <c r="AN283" s="224" t="s">
        <v>1973</v>
      </c>
      <c r="AO283" s="240" t="s">
        <v>1974</v>
      </c>
      <c r="AP283" s="235" t="s">
        <v>15</v>
      </c>
      <c r="AQ283" s="234" t="s">
        <v>85</v>
      </c>
      <c r="AR283" s="234" t="s">
        <v>85</v>
      </c>
      <c r="AS283" s="234" t="s">
        <v>85</v>
      </c>
      <c r="AT283" s="227" t="s">
        <v>85</v>
      </c>
      <c r="AU283" s="343">
        <v>1</v>
      </c>
    </row>
    <row r="284" spans="1:47" ht="198" customHeight="1">
      <c r="A284" s="222" t="str">
        <f t="shared" si="59"/>
        <v>901-2</v>
      </c>
      <c r="B284" s="223">
        <v>901</v>
      </c>
      <c r="C284" s="224" t="s">
        <v>190</v>
      </c>
      <c r="D284" s="222">
        <v>2</v>
      </c>
      <c r="E284" s="224" t="s">
        <v>2074</v>
      </c>
      <c r="F284" s="222" t="s">
        <v>2706</v>
      </c>
      <c r="G284" s="225" t="s">
        <v>465</v>
      </c>
      <c r="H284" s="282" t="s">
        <v>1968</v>
      </c>
      <c r="I284" s="307" t="s">
        <v>1969</v>
      </c>
      <c r="J284" s="224" t="s">
        <v>1122</v>
      </c>
      <c r="K284" s="224" t="s">
        <v>2075</v>
      </c>
      <c r="L284" s="224" t="s">
        <v>399</v>
      </c>
      <c r="M284" s="308" t="s">
        <v>301</v>
      </c>
      <c r="N284" s="171">
        <v>52573.8</v>
      </c>
      <c r="O284" s="172">
        <v>52996.600000000006</v>
      </c>
      <c r="P284" s="172">
        <v>53419.400000000009</v>
      </c>
      <c r="Q284" s="172">
        <v>53842.200000000004</v>
      </c>
      <c r="R284" s="173">
        <v>54265</v>
      </c>
      <c r="S284" s="196" t="s">
        <v>433</v>
      </c>
      <c r="T284" s="181">
        <v>54687.8</v>
      </c>
      <c r="U284" s="197"/>
      <c r="V284" s="198" t="s">
        <v>2073</v>
      </c>
      <c r="W284" s="171">
        <v>77634</v>
      </c>
      <c r="X284" s="172" t="s">
        <v>85</v>
      </c>
      <c r="Y284" s="172" t="s">
        <v>85</v>
      </c>
      <c r="Z284" s="172" t="s">
        <v>85</v>
      </c>
      <c r="AA284" s="173" t="s">
        <v>85</v>
      </c>
      <c r="AB284" s="231">
        <f t="shared" si="64"/>
        <v>1.4766670851260513</v>
      </c>
      <c r="AC284" s="232" t="str">
        <f t="shared" si="64"/>
        <v>-</v>
      </c>
      <c r="AD284" s="232" t="str">
        <f t="shared" si="64"/>
        <v>-</v>
      </c>
      <c r="AE284" s="232" t="str">
        <f t="shared" si="64"/>
        <v>-</v>
      </c>
      <c r="AF284" s="233" t="str">
        <f t="shared" si="64"/>
        <v>-</v>
      </c>
      <c r="AG284" s="231">
        <f t="shared" si="69"/>
        <v>1.4195853554174789</v>
      </c>
      <c r="AH284" s="232" t="str">
        <f t="shared" si="69"/>
        <v>-</v>
      </c>
      <c r="AI284" s="232" t="str">
        <f t="shared" si="69"/>
        <v>-</v>
      </c>
      <c r="AJ284" s="232" t="str">
        <f t="shared" si="69"/>
        <v>-</v>
      </c>
      <c r="AK284" s="233" t="str">
        <f t="shared" si="69"/>
        <v>-</v>
      </c>
      <c r="AL284" s="222" t="s">
        <v>85</v>
      </c>
      <c r="AM284" s="262" t="s">
        <v>12</v>
      </c>
      <c r="AN284" s="224" t="s">
        <v>1973</v>
      </c>
      <c r="AO284" s="240" t="s">
        <v>1974</v>
      </c>
      <c r="AP284" s="235" t="s">
        <v>15</v>
      </c>
      <c r="AQ284" s="234" t="s">
        <v>85</v>
      </c>
      <c r="AR284" s="234" t="s">
        <v>85</v>
      </c>
      <c r="AS284" s="234" t="s">
        <v>85</v>
      </c>
      <c r="AT284" s="227" t="s">
        <v>85</v>
      </c>
      <c r="AU284" s="343">
        <v>1</v>
      </c>
    </row>
    <row r="285" spans="1:47" ht="40.5" hidden="1">
      <c r="A285" s="222" t="str">
        <f t="shared" si="59"/>
        <v>901-3</v>
      </c>
      <c r="B285" s="223">
        <v>901</v>
      </c>
      <c r="C285" s="224" t="s">
        <v>190</v>
      </c>
      <c r="D285" s="222">
        <v>3</v>
      </c>
      <c r="E285" s="224" t="s">
        <v>85</v>
      </c>
      <c r="F285" s="222" t="s">
        <v>85</v>
      </c>
      <c r="G285" s="369" t="s">
        <v>85</v>
      </c>
      <c r="H285" s="282" t="s">
        <v>85</v>
      </c>
      <c r="I285" s="227" t="s">
        <v>85</v>
      </c>
      <c r="J285" s="224" t="s">
        <v>85</v>
      </c>
      <c r="K285" s="224" t="s">
        <v>85</v>
      </c>
      <c r="L285" s="224" t="s">
        <v>85</v>
      </c>
      <c r="M285" s="228" t="s">
        <v>85</v>
      </c>
      <c r="N285" s="225"/>
      <c r="O285" s="186"/>
      <c r="P285" s="186"/>
      <c r="Q285" s="186"/>
      <c r="R285" s="230"/>
      <c r="S285" s="235" t="s">
        <v>85</v>
      </c>
      <c r="T285" s="230" t="s">
        <v>85</v>
      </c>
      <c r="U285" s="228"/>
      <c r="V285" s="224" t="s">
        <v>85</v>
      </c>
      <c r="W285" s="369"/>
      <c r="X285" s="370" t="s">
        <v>85</v>
      </c>
      <c r="Y285" s="370" t="s">
        <v>85</v>
      </c>
      <c r="Z285" s="370" t="s">
        <v>85</v>
      </c>
      <c r="AA285" s="371" t="s">
        <v>85</v>
      </c>
      <c r="AB285" s="231" t="str">
        <f t="shared" si="64"/>
        <v>-</v>
      </c>
      <c r="AC285" s="232" t="str">
        <f t="shared" si="65"/>
        <v>-</v>
      </c>
      <c r="AD285" s="232" t="str">
        <f t="shared" si="66"/>
        <v>-</v>
      </c>
      <c r="AE285" s="232" t="str">
        <f t="shared" si="67"/>
        <v>-</v>
      </c>
      <c r="AF285" s="233" t="str">
        <f t="shared" si="68"/>
        <v>-</v>
      </c>
      <c r="AG285" s="231" t="str">
        <f t="shared" si="69"/>
        <v>-</v>
      </c>
      <c r="AH285" s="232" t="str">
        <f t="shared" si="70"/>
        <v>-</v>
      </c>
      <c r="AI285" s="232" t="str">
        <f t="shared" si="71"/>
        <v>-</v>
      </c>
      <c r="AJ285" s="232" t="str">
        <f t="shared" si="72"/>
        <v>-</v>
      </c>
      <c r="AK285" s="233" t="str">
        <f t="shared" si="73"/>
        <v>-</v>
      </c>
      <c r="AL285" s="222" t="s">
        <v>85</v>
      </c>
      <c r="AM285" s="224" t="s">
        <v>85</v>
      </c>
      <c r="AN285" s="224" t="s">
        <v>85</v>
      </c>
      <c r="AO285" s="224" t="s">
        <v>85</v>
      </c>
      <c r="AP285" s="235" t="s">
        <v>85</v>
      </c>
      <c r="AQ285" s="234" t="s">
        <v>85</v>
      </c>
      <c r="AR285" s="234" t="s">
        <v>85</v>
      </c>
      <c r="AS285" s="234" t="s">
        <v>85</v>
      </c>
      <c r="AT285" s="227" t="s">
        <v>85</v>
      </c>
      <c r="AU285" s="343" t="s">
        <v>85</v>
      </c>
    </row>
    <row r="286" spans="1:47" ht="40.5" hidden="1">
      <c r="A286" s="222" t="str">
        <f t="shared" ref="A286:A349" si="74">B286&amp;"-"&amp;D286</f>
        <v>901-4</v>
      </c>
      <c r="B286" s="223">
        <v>901</v>
      </c>
      <c r="C286" s="224" t="s">
        <v>190</v>
      </c>
      <c r="D286" s="222">
        <v>4</v>
      </c>
      <c r="E286" s="224" t="s">
        <v>85</v>
      </c>
      <c r="F286" s="222" t="s">
        <v>85</v>
      </c>
      <c r="G286" s="369" t="s">
        <v>85</v>
      </c>
      <c r="H286" s="282" t="s">
        <v>85</v>
      </c>
      <c r="I286" s="227" t="s">
        <v>85</v>
      </c>
      <c r="J286" s="224" t="s">
        <v>85</v>
      </c>
      <c r="K286" s="224" t="s">
        <v>85</v>
      </c>
      <c r="L286" s="224" t="s">
        <v>85</v>
      </c>
      <c r="M286" s="228" t="s">
        <v>85</v>
      </c>
      <c r="N286" s="225"/>
      <c r="O286" s="186"/>
      <c r="P286" s="186"/>
      <c r="Q286" s="186"/>
      <c r="R286" s="230"/>
      <c r="S286" s="235" t="s">
        <v>85</v>
      </c>
      <c r="T286" s="230" t="s">
        <v>85</v>
      </c>
      <c r="U286" s="228"/>
      <c r="V286" s="224" t="s">
        <v>85</v>
      </c>
      <c r="W286" s="369"/>
      <c r="X286" s="370" t="s">
        <v>85</v>
      </c>
      <c r="Y286" s="370" t="s">
        <v>85</v>
      </c>
      <c r="Z286" s="370" t="s">
        <v>85</v>
      </c>
      <c r="AA286" s="371" t="s">
        <v>85</v>
      </c>
      <c r="AB286" s="231" t="str">
        <f t="shared" si="64"/>
        <v>-</v>
      </c>
      <c r="AC286" s="232" t="str">
        <f t="shared" si="65"/>
        <v>-</v>
      </c>
      <c r="AD286" s="232" t="str">
        <f t="shared" si="66"/>
        <v>-</v>
      </c>
      <c r="AE286" s="232" t="str">
        <f t="shared" si="67"/>
        <v>-</v>
      </c>
      <c r="AF286" s="233" t="str">
        <f t="shared" si="68"/>
        <v>-</v>
      </c>
      <c r="AG286" s="231" t="str">
        <f t="shared" si="69"/>
        <v>-</v>
      </c>
      <c r="AH286" s="232" t="str">
        <f t="shared" si="70"/>
        <v>-</v>
      </c>
      <c r="AI286" s="232" t="str">
        <f t="shared" si="71"/>
        <v>-</v>
      </c>
      <c r="AJ286" s="232" t="str">
        <f t="shared" si="72"/>
        <v>-</v>
      </c>
      <c r="AK286" s="233" t="str">
        <f t="shared" si="73"/>
        <v>-</v>
      </c>
      <c r="AL286" s="222" t="s">
        <v>85</v>
      </c>
      <c r="AM286" s="224" t="s">
        <v>85</v>
      </c>
      <c r="AN286" s="224" t="s">
        <v>85</v>
      </c>
      <c r="AO286" s="224" t="s">
        <v>85</v>
      </c>
      <c r="AP286" s="235" t="s">
        <v>85</v>
      </c>
      <c r="AQ286" s="234" t="s">
        <v>85</v>
      </c>
      <c r="AR286" s="234" t="s">
        <v>85</v>
      </c>
      <c r="AS286" s="234" t="s">
        <v>85</v>
      </c>
      <c r="AT286" s="227" t="s">
        <v>85</v>
      </c>
      <c r="AU286" s="343" t="s">
        <v>85</v>
      </c>
    </row>
    <row r="287" spans="1:47" ht="40.5" hidden="1">
      <c r="A287" s="222" t="str">
        <f t="shared" si="74"/>
        <v>901-5</v>
      </c>
      <c r="B287" s="223">
        <v>901</v>
      </c>
      <c r="C287" s="224" t="s">
        <v>190</v>
      </c>
      <c r="D287" s="222">
        <v>5</v>
      </c>
      <c r="E287" s="224" t="s">
        <v>85</v>
      </c>
      <c r="F287" s="222" t="s">
        <v>85</v>
      </c>
      <c r="G287" s="369" t="s">
        <v>85</v>
      </c>
      <c r="H287" s="282" t="s">
        <v>85</v>
      </c>
      <c r="I287" s="227" t="s">
        <v>85</v>
      </c>
      <c r="J287" s="224" t="s">
        <v>85</v>
      </c>
      <c r="K287" s="224" t="s">
        <v>85</v>
      </c>
      <c r="L287" s="224" t="s">
        <v>85</v>
      </c>
      <c r="M287" s="228" t="s">
        <v>85</v>
      </c>
      <c r="N287" s="225"/>
      <c r="O287" s="186"/>
      <c r="P287" s="186"/>
      <c r="Q287" s="186"/>
      <c r="R287" s="230"/>
      <c r="S287" s="235" t="s">
        <v>85</v>
      </c>
      <c r="T287" s="230" t="s">
        <v>85</v>
      </c>
      <c r="U287" s="228"/>
      <c r="V287" s="224" t="s">
        <v>85</v>
      </c>
      <c r="W287" s="369"/>
      <c r="X287" s="370" t="s">
        <v>85</v>
      </c>
      <c r="Y287" s="370" t="s">
        <v>85</v>
      </c>
      <c r="Z287" s="370" t="s">
        <v>85</v>
      </c>
      <c r="AA287" s="371" t="s">
        <v>85</v>
      </c>
      <c r="AB287" s="231" t="str">
        <f t="shared" si="64"/>
        <v>-</v>
      </c>
      <c r="AC287" s="232" t="str">
        <f t="shared" si="65"/>
        <v>-</v>
      </c>
      <c r="AD287" s="232" t="str">
        <f t="shared" si="66"/>
        <v>-</v>
      </c>
      <c r="AE287" s="232" t="str">
        <f t="shared" si="67"/>
        <v>-</v>
      </c>
      <c r="AF287" s="233" t="str">
        <f t="shared" si="68"/>
        <v>-</v>
      </c>
      <c r="AG287" s="231" t="str">
        <f t="shared" si="69"/>
        <v>-</v>
      </c>
      <c r="AH287" s="232" t="str">
        <f t="shared" si="70"/>
        <v>-</v>
      </c>
      <c r="AI287" s="232" t="str">
        <f t="shared" si="71"/>
        <v>-</v>
      </c>
      <c r="AJ287" s="232" t="str">
        <f t="shared" si="72"/>
        <v>-</v>
      </c>
      <c r="AK287" s="233" t="str">
        <f t="shared" si="73"/>
        <v>-</v>
      </c>
      <c r="AL287" s="222" t="s">
        <v>85</v>
      </c>
      <c r="AM287" s="224" t="s">
        <v>85</v>
      </c>
      <c r="AN287" s="224" t="s">
        <v>85</v>
      </c>
      <c r="AO287" s="224" t="s">
        <v>85</v>
      </c>
      <c r="AP287" s="235" t="s">
        <v>85</v>
      </c>
      <c r="AQ287" s="234" t="s">
        <v>85</v>
      </c>
      <c r="AR287" s="234" t="s">
        <v>85</v>
      </c>
      <c r="AS287" s="234" t="s">
        <v>85</v>
      </c>
      <c r="AT287" s="227" t="s">
        <v>85</v>
      </c>
      <c r="AU287" s="343" t="s">
        <v>85</v>
      </c>
    </row>
    <row r="288" spans="1:47" ht="40.5" hidden="1">
      <c r="A288" s="222" t="str">
        <f t="shared" si="74"/>
        <v>901-6</v>
      </c>
      <c r="B288" s="223">
        <v>901</v>
      </c>
      <c r="C288" s="224" t="s">
        <v>190</v>
      </c>
      <c r="D288" s="222">
        <v>6</v>
      </c>
      <c r="E288" s="224" t="s">
        <v>85</v>
      </c>
      <c r="F288" s="222" t="s">
        <v>85</v>
      </c>
      <c r="G288" s="369" t="s">
        <v>85</v>
      </c>
      <c r="H288" s="282" t="s">
        <v>85</v>
      </c>
      <c r="I288" s="227" t="s">
        <v>85</v>
      </c>
      <c r="J288" s="224" t="s">
        <v>85</v>
      </c>
      <c r="K288" s="224" t="s">
        <v>85</v>
      </c>
      <c r="L288" s="224" t="s">
        <v>85</v>
      </c>
      <c r="M288" s="228" t="s">
        <v>85</v>
      </c>
      <c r="N288" s="225"/>
      <c r="O288" s="186"/>
      <c r="P288" s="186"/>
      <c r="Q288" s="186"/>
      <c r="R288" s="230"/>
      <c r="S288" s="235" t="s">
        <v>85</v>
      </c>
      <c r="T288" s="230" t="s">
        <v>85</v>
      </c>
      <c r="U288" s="228"/>
      <c r="V288" s="224" t="s">
        <v>85</v>
      </c>
      <c r="W288" s="369"/>
      <c r="X288" s="370" t="s">
        <v>85</v>
      </c>
      <c r="Y288" s="370" t="s">
        <v>85</v>
      </c>
      <c r="Z288" s="370" t="s">
        <v>85</v>
      </c>
      <c r="AA288" s="371" t="s">
        <v>85</v>
      </c>
      <c r="AB288" s="231" t="str">
        <f t="shared" si="64"/>
        <v>-</v>
      </c>
      <c r="AC288" s="232" t="str">
        <f t="shared" si="65"/>
        <v>-</v>
      </c>
      <c r="AD288" s="232" t="str">
        <f t="shared" si="66"/>
        <v>-</v>
      </c>
      <c r="AE288" s="232" t="str">
        <f t="shared" si="67"/>
        <v>-</v>
      </c>
      <c r="AF288" s="233" t="str">
        <f t="shared" si="68"/>
        <v>-</v>
      </c>
      <c r="AG288" s="231" t="str">
        <f t="shared" si="69"/>
        <v>-</v>
      </c>
      <c r="AH288" s="232" t="str">
        <f t="shared" si="70"/>
        <v>-</v>
      </c>
      <c r="AI288" s="232" t="str">
        <f t="shared" si="71"/>
        <v>-</v>
      </c>
      <c r="AJ288" s="232" t="str">
        <f t="shared" si="72"/>
        <v>-</v>
      </c>
      <c r="AK288" s="233" t="str">
        <f t="shared" si="73"/>
        <v>-</v>
      </c>
      <c r="AL288" s="222" t="s">
        <v>85</v>
      </c>
      <c r="AM288" s="224" t="s">
        <v>85</v>
      </c>
      <c r="AN288" s="224" t="s">
        <v>85</v>
      </c>
      <c r="AO288" s="224" t="s">
        <v>85</v>
      </c>
      <c r="AP288" s="235" t="s">
        <v>85</v>
      </c>
      <c r="AQ288" s="234" t="s">
        <v>85</v>
      </c>
      <c r="AR288" s="234" t="s">
        <v>85</v>
      </c>
      <c r="AS288" s="234" t="s">
        <v>85</v>
      </c>
      <c r="AT288" s="227" t="s">
        <v>85</v>
      </c>
      <c r="AU288" s="343" t="s">
        <v>85</v>
      </c>
    </row>
    <row r="289" spans="1:47" ht="40.5" hidden="1">
      <c r="A289" s="222" t="str">
        <f t="shared" si="74"/>
        <v>901-7</v>
      </c>
      <c r="B289" s="223">
        <v>901</v>
      </c>
      <c r="C289" s="224" t="s">
        <v>190</v>
      </c>
      <c r="D289" s="222">
        <v>7</v>
      </c>
      <c r="E289" s="224" t="s">
        <v>85</v>
      </c>
      <c r="F289" s="222" t="s">
        <v>85</v>
      </c>
      <c r="G289" s="369" t="s">
        <v>85</v>
      </c>
      <c r="H289" s="282" t="s">
        <v>85</v>
      </c>
      <c r="I289" s="227" t="s">
        <v>85</v>
      </c>
      <c r="J289" s="224" t="s">
        <v>85</v>
      </c>
      <c r="K289" s="224" t="s">
        <v>85</v>
      </c>
      <c r="L289" s="224" t="s">
        <v>85</v>
      </c>
      <c r="M289" s="228" t="s">
        <v>85</v>
      </c>
      <c r="N289" s="225"/>
      <c r="O289" s="186"/>
      <c r="P289" s="186"/>
      <c r="Q289" s="186"/>
      <c r="R289" s="230"/>
      <c r="S289" s="235" t="s">
        <v>85</v>
      </c>
      <c r="T289" s="230" t="s">
        <v>85</v>
      </c>
      <c r="U289" s="228"/>
      <c r="V289" s="224" t="s">
        <v>85</v>
      </c>
      <c r="W289" s="369"/>
      <c r="X289" s="370" t="s">
        <v>85</v>
      </c>
      <c r="Y289" s="370" t="s">
        <v>85</v>
      </c>
      <c r="Z289" s="370" t="s">
        <v>85</v>
      </c>
      <c r="AA289" s="371" t="s">
        <v>85</v>
      </c>
      <c r="AB289" s="231" t="str">
        <f t="shared" si="64"/>
        <v>-</v>
      </c>
      <c r="AC289" s="232" t="str">
        <f t="shared" si="65"/>
        <v>-</v>
      </c>
      <c r="AD289" s="232" t="str">
        <f t="shared" si="66"/>
        <v>-</v>
      </c>
      <c r="AE289" s="232" t="str">
        <f t="shared" si="67"/>
        <v>-</v>
      </c>
      <c r="AF289" s="233" t="str">
        <f t="shared" si="68"/>
        <v>-</v>
      </c>
      <c r="AG289" s="231" t="str">
        <f t="shared" si="69"/>
        <v>-</v>
      </c>
      <c r="AH289" s="232" t="str">
        <f t="shared" si="70"/>
        <v>-</v>
      </c>
      <c r="AI289" s="232" t="str">
        <f t="shared" si="71"/>
        <v>-</v>
      </c>
      <c r="AJ289" s="232" t="str">
        <f t="shared" si="72"/>
        <v>-</v>
      </c>
      <c r="AK289" s="233" t="str">
        <f t="shared" si="73"/>
        <v>-</v>
      </c>
      <c r="AL289" s="222" t="s">
        <v>85</v>
      </c>
      <c r="AM289" s="224" t="s">
        <v>85</v>
      </c>
      <c r="AN289" s="224" t="s">
        <v>85</v>
      </c>
      <c r="AO289" s="224" t="s">
        <v>85</v>
      </c>
      <c r="AP289" s="235" t="s">
        <v>85</v>
      </c>
      <c r="AQ289" s="234" t="s">
        <v>85</v>
      </c>
      <c r="AR289" s="234" t="s">
        <v>85</v>
      </c>
      <c r="AS289" s="234" t="s">
        <v>85</v>
      </c>
      <c r="AT289" s="227" t="s">
        <v>85</v>
      </c>
      <c r="AU289" s="343" t="s">
        <v>85</v>
      </c>
    </row>
    <row r="290" spans="1:47" ht="40.5" hidden="1">
      <c r="A290" s="222" t="str">
        <f t="shared" si="74"/>
        <v>901-8</v>
      </c>
      <c r="B290" s="223">
        <v>901</v>
      </c>
      <c r="C290" s="224" t="s">
        <v>190</v>
      </c>
      <c r="D290" s="222">
        <v>8</v>
      </c>
      <c r="E290" s="224" t="s">
        <v>85</v>
      </c>
      <c r="F290" s="222" t="s">
        <v>85</v>
      </c>
      <c r="G290" s="369" t="s">
        <v>85</v>
      </c>
      <c r="H290" s="282" t="s">
        <v>85</v>
      </c>
      <c r="I290" s="227" t="s">
        <v>85</v>
      </c>
      <c r="J290" s="224" t="s">
        <v>85</v>
      </c>
      <c r="K290" s="224" t="s">
        <v>85</v>
      </c>
      <c r="L290" s="224" t="s">
        <v>85</v>
      </c>
      <c r="M290" s="228" t="s">
        <v>85</v>
      </c>
      <c r="N290" s="225"/>
      <c r="O290" s="186"/>
      <c r="P290" s="186"/>
      <c r="Q290" s="186"/>
      <c r="R290" s="230"/>
      <c r="S290" s="235" t="s">
        <v>85</v>
      </c>
      <c r="T290" s="230" t="s">
        <v>85</v>
      </c>
      <c r="U290" s="228"/>
      <c r="V290" s="224" t="s">
        <v>85</v>
      </c>
      <c r="W290" s="369"/>
      <c r="X290" s="370" t="s">
        <v>85</v>
      </c>
      <c r="Y290" s="370" t="s">
        <v>85</v>
      </c>
      <c r="Z290" s="370" t="s">
        <v>85</v>
      </c>
      <c r="AA290" s="371" t="s">
        <v>85</v>
      </c>
      <c r="AB290" s="231" t="str">
        <f t="shared" si="64"/>
        <v>-</v>
      </c>
      <c r="AC290" s="232" t="str">
        <f t="shared" si="65"/>
        <v>-</v>
      </c>
      <c r="AD290" s="232" t="str">
        <f t="shared" si="66"/>
        <v>-</v>
      </c>
      <c r="AE290" s="232" t="str">
        <f t="shared" si="67"/>
        <v>-</v>
      </c>
      <c r="AF290" s="233" t="str">
        <f t="shared" si="68"/>
        <v>-</v>
      </c>
      <c r="AG290" s="231" t="str">
        <f t="shared" si="69"/>
        <v>-</v>
      </c>
      <c r="AH290" s="232" t="str">
        <f t="shared" si="70"/>
        <v>-</v>
      </c>
      <c r="AI290" s="232" t="str">
        <f t="shared" si="71"/>
        <v>-</v>
      </c>
      <c r="AJ290" s="232" t="str">
        <f t="shared" si="72"/>
        <v>-</v>
      </c>
      <c r="AK290" s="233" t="str">
        <f t="shared" si="73"/>
        <v>-</v>
      </c>
      <c r="AL290" s="222" t="s">
        <v>85</v>
      </c>
      <c r="AM290" s="224" t="s">
        <v>85</v>
      </c>
      <c r="AN290" s="224" t="s">
        <v>85</v>
      </c>
      <c r="AO290" s="224" t="s">
        <v>85</v>
      </c>
      <c r="AP290" s="235" t="s">
        <v>85</v>
      </c>
      <c r="AQ290" s="234" t="s">
        <v>85</v>
      </c>
      <c r="AR290" s="234" t="s">
        <v>85</v>
      </c>
      <c r="AS290" s="234" t="s">
        <v>85</v>
      </c>
      <c r="AT290" s="227" t="s">
        <v>85</v>
      </c>
      <c r="AU290" s="343" t="s">
        <v>85</v>
      </c>
    </row>
    <row r="291" spans="1:47" ht="40.5" hidden="1">
      <c r="A291" s="222" t="str">
        <f t="shared" si="74"/>
        <v>901-9</v>
      </c>
      <c r="B291" s="223">
        <v>901</v>
      </c>
      <c r="C291" s="224" t="s">
        <v>190</v>
      </c>
      <c r="D291" s="222">
        <v>9</v>
      </c>
      <c r="E291" s="224" t="s">
        <v>85</v>
      </c>
      <c r="F291" s="222" t="s">
        <v>85</v>
      </c>
      <c r="G291" s="369" t="s">
        <v>85</v>
      </c>
      <c r="H291" s="282" t="s">
        <v>85</v>
      </c>
      <c r="I291" s="227" t="s">
        <v>85</v>
      </c>
      <c r="J291" s="224" t="s">
        <v>85</v>
      </c>
      <c r="K291" s="224" t="s">
        <v>85</v>
      </c>
      <c r="L291" s="224" t="s">
        <v>85</v>
      </c>
      <c r="M291" s="228" t="s">
        <v>85</v>
      </c>
      <c r="N291" s="225"/>
      <c r="O291" s="186"/>
      <c r="P291" s="186"/>
      <c r="Q291" s="186"/>
      <c r="R291" s="230"/>
      <c r="S291" s="235" t="s">
        <v>85</v>
      </c>
      <c r="T291" s="230" t="s">
        <v>85</v>
      </c>
      <c r="U291" s="228"/>
      <c r="V291" s="224" t="s">
        <v>85</v>
      </c>
      <c r="W291" s="369"/>
      <c r="X291" s="370" t="s">
        <v>85</v>
      </c>
      <c r="Y291" s="370" t="s">
        <v>85</v>
      </c>
      <c r="Z291" s="370" t="s">
        <v>85</v>
      </c>
      <c r="AA291" s="371" t="s">
        <v>85</v>
      </c>
      <c r="AB291" s="231" t="str">
        <f t="shared" si="64"/>
        <v>-</v>
      </c>
      <c r="AC291" s="232" t="str">
        <f t="shared" si="65"/>
        <v>-</v>
      </c>
      <c r="AD291" s="232" t="str">
        <f t="shared" si="66"/>
        <v>-</v>
      </c>
      <c r="AE291" s="232" t="str">
        <f t="shared" si="67"/>
        <v>-</v>
      </c>
      <c r="AF291" s="233" t="str">
        <f t="shared" si="68"/>
        <v>-</v>
      </c>
      <c r="AG291" s="231" t="str">
        <f t="shared" si="69"/>
        <v>-</v>
      </c>
      <c r="AH291" s="232" t="str">
        <f t="shared" si="70"/>
        <v>-</v>
      </c>
      <c r="AI291" s="232" t="str">
        <f t="shared" si="71"/>
        <v>-</v>
      </c>
      <c r="AJ291" s="232" t="str">
        <f t="shared" si="72"/>
        <v>-</v>
      </c>
      <c r="AK291" s="233" t="str">
        <f t="shared" si="73"/>
        <v>-</v>
      </c>
      <c r="AL291" s="222" t="s">
        <v>85</v>
      </c>
      <c r="AM291" s="224" t="s">
        <v>85</v>
      </c>
      <c r="AN291" s="224" t="s">
        <v>85</v>
      </c>
      <c r="AO291" s="224" t="s">
        <v>85</v>
      </c>
      <c r="AP291" s="235" t="s">
        <v>85</v>
      </c>
      <c r="AQ291" s="234" t="s">
        <v>85</v>
      </c>
      <c r="AR291" s="234" t="s">
        <v>85</v>
      </c>
      <c r="AS291" s="234" t="s">
        <v>85</v>
      </c>
      <c r="AT291" s="227" t="s">
        <v>85</v>
      </c>
      <c r="AU291" s="343" t="s">
        <v>85</v>
      </c>
    </row>
    <row r="292" spans="1:47" ht="168" customHeight="1">
      <c r="A292" s="222" t="str">
        <f t="shared" si="74"/>
        <v>902-1</v>
      </c>
      <c r="B292" s="223">
        <v>902</v>
      </c>
      <c r="C292" s="224" t="s">
        <v>191</v>
      </c>
      <c r="D292" s="222">
        <v>1</v>
      </c>
      <c r="E292" s="224" t="s">
        <v>2076</v>
      </c>
      <c r="F292" s="222" t="s">
        <v>1648</v>
      </c>
      <c r="G292" s="225" t="s">
        <v>465</v>
      </c>
      <c r="H292" s="282" t="s">
        <v>1968</v>
      </c>
      <c r="I292" s="227" t="s">
        <v>2077</v>
      </c>
      <c r="J292" s="224" t="s">
        <v>2078</v>
      </c>
      <c r="K292" s="224" t="s">
        <v>2079</v>
      </c>
      <c r="L292" s="224" t="s">
        <v>399</v>
      </c>
      <c r="M292" s="228" t="s">
        <v>301</v>
      </c>
      <c r="N292" s="179">
        <v>50</v>
      </c>
      <c r="O292" s="209">
        <v>100</v>
      </c>
      <c r="P292" s="209">
        <v>150</v>
      </c>
      <c r="Q292" s="209">
        <v>200</v>
      </c>
      <c r="R292" s="193">
        <v>250</v>
      </c>
      <c r="S292" s="210" t="s">
        <v>433</v>
      </c>
      <c r="T292" s="181">
        <v>300</v>
      </c>
      <c r="U292" s="197"/>
      <c r="V292" s="198" t="s">
        <v>2080</v>
      </c>
      <c r="W292" s="171">
        <v>76</v>
      </c>
      <c r="X292" s="209" t="s">
        <v>85</v>
      </c>
      <c r="Y292" s="209" t="s">
        <v>85</v>
      </c>
      <c r="Z292" s="209" t="s">
        <v>85</v>
      </c>
      <c r="AA292" s="193" t="s">
        <v>85</v>
      </c>
      <c r="AB292" s="284">
        <f t="shared" si="64"/>
        <v>1.52</v>
      </c>
      <c r="AC292" s="288" t="str">
        <f t="shared" si="64"/>
        <v>-</v>
      </c>
      <c r="AD292" s="288" t="str">
        <f t="shared" si="64"/>
        <v>-</v>
      </c>
      <c r="AE292" s="288" t="str">
        <f t="shared" si="64"/>
        <v>-</v>
      </c>
      <c r="AF292" s="289" t="str">
        <f t="shared" si="64"/>
        <v>-</v>
      </c>
      <c r="AG292" s="284">
        <f t="shared" si="69"/>
        <v>0.25333333333333335</v>
      </c>
      <c r="AH292" s="288" t="str">
        <f t="shared" si="69"/>
        <v>-</v>
      </c>
      <c r="AI292" s="288" t="str">
        <f t="shared" si="69"/>
        <v>-</v>
      </c>
      <c r="AJ292" s="288" t="str">
        <f t="shared" si="69"/>
        <v>-</v>
      </c>
      <c r="AK292" s="289" t="str">
        <f t="shared" si="69"/>
        <v>-</v>
      </c>
      <c r="AL292" s="349" t="s">
        <v>85</v>
      </c>
      <c r="AM292" s="224" t="s">
        <v>85</v>
      </c>
      <c r="AN292" s="224" t="s">
        <v>1973</v>
      </c>
      <c r="AO292" s="224" t="s">
        <v>1974</v>
      </c>
      <c r="AP292" s="235" t="s">
        <v>15</v>
      </c>
      <c r="AQ292" s="234" t="s">
        <v>85</v>
      </c>
      <c r="AR292" s="234" t="s">
        <v>85</v>
      </c>
      <c r="AS292" s="234" t="s">
        <v>85</v>
      </c>
      <c r="AT292" s="227" t="s">
        <v>85</v>
      </c>
      <c r="AU292" s="343">
        <v>1</v>
      </c>
    </row>
    <row r="293" spans="1:47" ht="177" customHeight="1">
      <c r="A293" s="222" t="str">
        <f t="shared" si="74"/>
        <v>902-2</v>
      </c>
      <c r="B293" s="223">
        <v>902</v>
      </c>
      <c r="C293" s="224" t="s">
        <v>191</v>
      </c>
      <c r="D293" s="222">
        <v>2</v>
      </c>
      <c r="E293" s="224" t="s">
        <v>1123</v>
      </c>
      <c r="F293" s="222" t="s">
        <v>1124</v>
      </c>
      <c r="G293" s="225" t="s">
        <v>465</v>
      </c>
      <c r="H293" s="282" t="s">
        <v>1968</v>
      </c>
      <c r="I293" s="307" t="s">
        <v>1969</v>
      </c>
      <c r="J293" s="224" t="s">
        <v>1125</v>
      </c>
      <c r="K293" s="224" t="s">
        <v>2081</v>
      </c>
      <c r="L293" s="224" t="s">
        <v>399</v>
      </c>
      <c r="M293" s="308" t="s">
        <v>302</v>
      </c>
      <c r="N293" s="171">
        <v>48737.5</v>
      </c>
      <c r="O293" s="172">
        <v>46100</v>
      </c>
      <c r="P293" s="172">
        <v>43462.5</v>
      </c>
      <c r="Q293" s="172">
        <v>40825</v>
      </c>
      <c r="R293" s="173">
        <v>38187.5</v>
      </c>
      <c r="S293" s="196" t="s">
        <v>433</v>
      </c>
      <c r="T293" s="181">
        <v>35550</v>
      </c>
      <c r="U293" s="197"/>
      <c r="V293" s="198" t="s">
        <v>2073</v>
      </c>
      <c r="W293" s="171">
        <v>44406</v>
      </c>
      <c r="X293" s="172" t="s">
        <v>85</v>
      </c>
      <c r="Y293" s="172" t="s">
        <v>85</v>
      </c>
      <c r="Z293" s="172" t="s">
        <v>85</v>
      </c>
      <c r="AA293" s="173" t="s">
        <v>85</v>
      </c>
      <c r="AB293" s="231">
        <f>IFERROR(IF($E293="-","-",1+(N293-W293)/N293),"-")</f>
        <v>1.0888740702744293</v>
      </c>
      <c r="AC293" s="232" t="str">
        <f>IFERROR(IF($E293="-","-",1+(O293-X293)/O293),"-")</f>
        <v>-</v>
      </c>
      <c r="AD293" s="232" t="str">
        <f>IFERROR(IF($E293="-","-",1+(P293-Y293)/P293),"-")</f>
        <v>-</v>
      </c>
      <c r="AE293" s="232" t="str">
        <f>IFERROR(IF($E293="-","-",1+(Q293-Z293)/Q293),"-")</f>
        <v>-</v>
      </c>
      <c r="AF293" s="233" t="str">
        <f>IFERROR(IF($E293="-","-",1+(R293-AA293)/R293),"-")</f>
        <v>-</v>
      </c>
      <c r="AG293" s="231">
        <f>IFERROR(IF($E293="-","-",IF($T293="-","-",1+($T293-W293)/$T293)),"-")</f>
        <v>0.75088607594936707</v>
      </c>
      <c r="AH293" s="232" t="str">
        <f>IFERROR(IF($E293="-","-",IF($T293="-","-",1+($T293-X293)/$T293)),"-")</f>
        <v>-</v>
      </c>
      <c r="AI293" s="232" t="str">
        <f>IFERROR(IF($E293="-","-",IF($T293="-","-",1+($T293-Y293)/$T293)),"-")</f>
        <v>-</v>
      </c>
      <c r="AJ293" s="232" t="str">
        <f>IFERROR(IF($E293="-","-",IF($T293="-","-",1+($T293-Z293)/$T293)),"-")</f>
        <v>-</v>
      </c>
      <c r="AK293" s="233" t="str">
        <f>IFERROR(IF($E293="-","-",IF($T293="-","-",1+($T293-AA293)/$T293)),"-")</f>
        <v>-</v>
      </c>
      <c r="AL293" s="222" t="s">
        <v>85</v>
      </c>
      <c r="AM293" s="294" t="s">
        <v>12</v>
      </c>
      <c r="AN293" s="224" t="s">
        <v>1973</v>
      </c>
      <c r="AO293" s="240" t="s">
        <v>1974</v>
      </c>
      <c r="AP293" s="235" t="s">
        <v>15</v>
      </c>
      <c r="AQ293" s="234" t="s">
        <v>85</v>
      </c>
      <c r="AR293" s="234" t="s">
        <v>85</v>
      </c>
      <c r="AS293" s="234" t="s">
        <v>85</v>
      </c>
      <c r="AT293" s="227" t="s">
        <v>85</v>
      </c>
      <c r="AU293" s="343">
        <v>1</v>
      </c>
    </row>
    <row r="294" spans="1:47" ht="40.5" hidden="1">
      <c r="A294" s="222" t="str">
        <f t="shared" si="74"/>
        <v>902-3</v>
      </c>
      <c r="B294" s="223">
        <v>902</v>
      </c>
      <c r="C294" s="224" t="s">
        <v>191</v>
      </c>
      <c r="D294" s="222">
        <v>3</v>
      </c>
      <c r="E294" s="224" t="s">
        <v>85</v>
      </c>
      <c r="F294" s="222" t="s">
        <v>85</v>
      </c>
      <c r="G294" s="369" t="s">
        <v>85</v>
      </c>
      <c r="H294" s="282" t="s">
        <v>85</v>
      </c>
      <c r="I294" s="227" t="s">
        <v>85</v>
      </c>
      <c r="J294" s="224" t="s">
        <v>85</v>
      </c>
      <c r="K294" s="224" t="s">
        <v>85</v>
      </c>
      <c r="L294" s="224" t="s">
        <v>85</v>
      </c>
      <c r="M294" s="228" t="s">
        <v>85</v>
      </c>
      <c r="N294" s="225"/>
      <c r="O294" s="186"/>
      <c r="P294" s="186"/>
      <c r="Q294" s="186"/>
      <c r="R294" s="230"/>
      <c r="S294" s="235" t="s">
        <v>85</v>
      </c>
      <c r="T294" s="230" t="s">
        <v>85</v>
      </c>
      <c r="U294" s="228"/>
      <c r="V294" s="224" t="s">
        <v>85</v>
      </c>
      <c r="W294" s="369"/>
      <c r="X294" s="370" t="s">
        <v>85</v>
      </c>
      <c r="Y294" s="370" t="s">
        <v>85</v>
      </c>
      <c r="Z294" s="370" t="s">
        <v>85</v>
      </c>
      <c r="AA294" s="371" t="s">
        <v>85</v>
      </c>
      <c r="AB294" s="231" t="str">
        <f t="shared" si="64"/>
        <v>-</v>
      </c>
      <c r="AC294" s="232" t="str">
        <f t="shared" si="65"/>
        <v>-</v>
      </c>
      <c r="AD294" s="232" t="str">
        <f t="shared" si="66"/>
        <v>-</v>
      </c>
      <c r="AE294" s="232" t="str">
        <f t="shared" si="67"/>
        <v>-</v>
      </c>
      <c r="AF294" s="233" t="str">
        <f t="shared" si="68"/>
        <v>-</v>
      </c>
      <c r="AG294" s="231" t="str">
        <f t="shared" si="69"/>
        <v>-</v>
      </c>
      <c r="AH294" s="232" t="str">
        <f t="shared" si="70"/>
        <v>-</v>
      </c>
      <c r="AI294" s="232" t="str">
        <f t="shared" si="71"/>
        <v>-</v>
      </c>
      <c r="AJ294" s="232" t="str">
        <f t="shared" si="72"/>
        <v>-</v>
      </c>
      <c r="AK294" s="233" t="str">
        <f t="shared" si="73"/>
        <v>-</v>
      </c>
      <c r="AL294" s="222" t="s">
        <v>85</v>
      </c>
      <c r="AM294" s="224" t="s">
        <v>85</v>
      </c>
      <c r="AN294" s="224" t="s">
        <v>85</v>
      </c>
      <c r="AO294" s="224" t="s">
        <v>85</v>
      </c>
      <c r="AP294" s="235" t="s">
        <v>85</v>
      </c>
      <c r="AQ294" s="234" t="s">
        <v>85</v>
      </c>
      <c r="AR294" s="234" t="s">
        <v>85</v>
      </c>
      <c r="AS294" s="234" t="s">
        <v>85</v>
      </c>
      <c r="AT294" s="227" t="s">
        <v>85</v>
      </c>
      <c r="AU294" s="343" t="s">
        <v>85</v>
      </c>
    </row>
    <row r="295" spans="1:47" ht="40.5" hidden="1">
      <c r="A295" s="222" t="str">
        <f t="shared" si="74"/>
        <v>902-4</v>
      </c>
      <c r="B295" s="223">
        <v>902</v>
      </c>
      <c r="C295" s="224" t="s">
        <v>191</v>
      </c>
      <c r="D295" s="222">
        <v>4</v>
      </c>
      <c r="E295" s="224" t="s">
        <v>85</v>
      </c>
      <c r="F295" s="222" t="s">
        <v>85</v>
      </c>
      <c r="G295" s="369" t="s">
        <v>85</v>
      </c>
      <c r="H295" s="282" t="s">
        <v>85</v>
      </c>
      <c r="I295" s="227" t="s">
        <v>85</v>
      </c>
      <c r="J295" s="224" t="s">
        <v>85</v>
      </c>
      <c r="K295" s="224" t="s">
        <v>85</v>
      </c>
      <c r="L295" s="224" t="s">
        <v>85</v>
      </c>
      <c r="M295" s="228" t="s">
        <v>85</v>
      </c>
      <c r="N295" s="225"/>
      <c r="O295" s="186"/>
      <c r="P295" s="186"/>
      <c r="Q295" s="186"/>
      <c r="R295" s="230"/>
      <c r="S295" s="235" t="s">
        <v>85</v>
      </c>
      <c r="T295" s="230" t="s">
        <v>85</v>
      </c>
      <c r="U295" s="228"/>
      <c r="V295" s="224" t="s">
        <v>85</v>
      </c>
      <c r="W295" s="369"/>
      <c r="X295" s="370" t="s">
        <v>85</v>
      </c>
      <c r="Y295" s="370" t="s">
        <v>85</v>
      </c>
      <c r="Z295" s="370" t="s">
        <v>85</v>
      </c>
      <c r="AA295" s="371" t="s">
        <v>85</v>
      </c>
      <c r="AB295" s="231" t="str">
        <f t="shared" si="64"/>
        <v>-</v>
      </c>
      <c r="AC295" s="232" t="str">
        <f t="shared" si="65"/>
        <v>-</v>
      </c>
      <c r="AD295" s="232" t="str">
        <f t="shared" si="66"/>
        <v>-</v>
      </c>
      <c r="AE295" s="232" t="str">
        <f t="shared" si="67"/>
        <v>-</v>
      </c>
      <c r="AF295" s="233" t="str">
        <f t="shared" si="68"/>
        <v>-</v>
      </c>
      <c r="AG295" s="231" t="str">
        <f t="shared" si="69"/>
        <v>-</v>
      </c>
      <c r="AH295" s="232" t="str">
        <f t="shared" si="70"/>
        <v>-</v>
      </c>
      <c r="AI295" s="232" t="str">
        <f t="shared" si="71"/>
        <v>-</v>
      </c>
      <c r="AJ295" s="232" t="str">
        <f t="shared" si="72"/>
        <v>-</v>
      </c>
      <c r="AK295" s="233" t="str">
        <f t="shared" si="73"/>
        <v>-</v>
      </c>
      <c r="AL295" s="222" t="s">
        <v>85</v>
      </c>
      <c r="AM295" s="224" t="s">
        <v>85</v>
      </c>
      <c r="AN295" s="224" t="s">
        <v>85</v>
      </c>
      <c r="AO295" s="224" t="s">
        <v>85</v>
      </c>
      <c r="AP295" s="235" t="s">
        <v>85</v>
      </c>
      <c r="AQ295" s="234" t="s">
        <v>85</v>
      </c>
      <c r="AR295" s="234" t="s">
        <v>85</v>
      </c>
      <c r="AS295" s="234" t="s">
        <v>85</v>
      </c>
      <c r="AT295" s="227" t="s">
        <v>85</v>
      </c>
      <c r="AU295" s="343" t="s">
        <v>85</v>
      </c>
    </row>
    <row r="296" spans="1:47" ht="40.5" hidden="1">
      <c r="A296" s="222" t="str">
        <f t="shared" si="74"/>
        <v>902-5</v>
      </c>
      <c r="B296" s="223">
        <v>902</v>
      </c>
      <c r="C296" s="224" t="s">
        <v>191</v>
      </c>
      <c r="D296" s="222">
        <v>5</v>
      </c>
      <c r="E296" s="224" t="s">
        <v>85</v>
      </c>
      <c r="F296" s="222" t="s">
        <v>85</v>
      </c>
      <c r="G296" s="369" t="s">
        <v>85</v>
      </c>
      <c r="H296" s="282" t="s">
        <v>85</v>
      </c>
      <c r="I296" s="227" t="s">
        <v>85</v>
      </c>
      <c r="J296" s="224" t="s">
        <v>85</v>
      </c>
      <c r="K296" s="224" t="s">
        <v>85</v>
      </c>
      <c r="L296" s="224" t="s">
        <v>85</v>
      </c>
      <c r="M296" s="228" t="s">
        <v>85</v>
      </c>
      <c r="N296" s="225"/>
      <c r="O296" s="186"/>
      <c r="P296" s="186"/>
      <c r="Q296" s="186"/>
      <c r="R296" s="230"/>
      <c r="S296" s="235" t="s">
        <v>85</v>
      </c>
      <c r="T296" s="230" t="s">
        <v>85</v>
      </c>
      <c r="U296" s="228"/>
      <c r="V296" s="224" t="s">
        <v>85</v>
      </c>
      <c r="W296" s="369"/>
      <c r="X296" s="370" t="s">
        <v>85</v>
      </c>
      <c r="Y296" s="370" t="s">
        <v>85</v>
      </c>
      <c r="Z296" s="370" t="s">
        <v>85</v>
      </c>
      <c r="AA296" s="371" t="s">
        <v>85</v>
      </c>
      <c r="AB296" s="231" t="str">
        <f t="shared" si="64"/>
        <v>-</v>
      </c>
      <c r="AC296" s="232" t="str">
        <f t="shared" si="65"/>
        <v>-</v>
      </c>
      <c r="AD296" s="232" t="str">
        <f t="shared" si="66"/>
        <v>-</v>
      </c>
      <c r="AE296" s="232" t="str">
        <f t="shared" si="67"/>
        <v>-</v>
      </c>
      <c r="AF296" s="233" t="str">
        <f t="shared" si="68"/>
        <v>-</v>
      </c>
      <c r="AG296" s="231" t="str">
        <f t="shared" si="69"/>
        <v>-</v>
      </c>
      <c r="AH296" s="232" t="str">
        <f t="shared" si="70"/>
        <v>-</v>
      </c>
      <c r="AI296" s="232" t="str">
        <f t="shared" si="71"/>
        <v>-</v>
      </c>
      <c r="AJ296" s="232" t="str">
        <f t="shared" si="72"/>
        <v>-</v>
      </c>
      <c r="AK296" s="233" t="str">
        <f t="shared" si="73"/>
        <v>-</v>
      </c>
      <c r="AL296" s="222" t="s">
        <v>85</v>
      </c>
      <c r="AM296" s="224" t="s">
        <v>85</v>
      </c>
      <c r="AN296" s="224" t="s">
        <v>85</v>
      </c>
      <c r="AO296" s="224" t="s">
        <v>85</v>
      </c>
      <c r="AP296" s="235" t="s">
        <v>85</v>
      </c>
      <c r="AQ296" s="234" t="s">
        <v>85</v>
      </c>
      <c r="AR296" s="234" t="s">
        <v>85</v>
      </c>
      <c r="AS296" s="234" t="s">
        <v>85</v>
      </c>
      <c r="AT296" s="227" t="s">
        <v>85</v>
      </c>
      <c r="AU296" s="343" t="s">
        <v>85</v>
      </c>
    </row>
    <row r="297" spans="1:47" ht="40.5" hidden="1">
      <c r="A297" s="222" t="str">
        <f t="shared" si="74"/>
        <v>902-6</v>
      </c>
      <c r="B297" s="223">
        <v>902</v>
      </c>
      <c r="C297" s="224" t="s">
        <v>191</v>
      </c>
      <c r="D297" s="222">
        <v>6</v>
      </c>
      <c r="E297" s="224" t="s">
        <v>85</v>
      </c>
      <c r="F297" s="222" t="s">
        <v>85</v>
      </c>
      <c r="G297" s="369" t="s">
        <v>85</v>
      </c>
      <c r="H297" s="282" t="s">
        <v>85</v>
      </c>
      <c r="I297" s="227" t="s">
        <v>85</v>
      </c>
      <c r="J297" s="224" t="s">
        <v>85</v>
      </c>
      <c r="K297" s="224" t="s">
        <v>85</v>
      </c>
      <c r="L297" s="224" t="s">
        <v>85</v>
      </c>
      <c r="M297" s="228" t="s">
        <v>85</v>
      </c>
      <c r="N297" s="225"/>
      <c r="O297" s="186"/>
      <c r="P297" s="186"/>
      <c r="Q297" s="186"/>
      <c r="R297" s="230"/>
      <c r="S297" s="235" t="s">
        <v>85</v>
      </c>
      <c r="T297" s="230" t="s">
        <v>85</v>
      </c>
      <c r="U297" s="228"/>
      <c r="V297" s="224" t="s">
        <v>85</v>
      </c>
      <c r="W297" s="369"/>
      <c r="X297" s="370" t="s">
        <v>85</v>
      </c>
      <c r="Y297" s="370" t="s">
        <v>85</v>
      </c>
      <c r="Z297" s="370" t="s">
        <v>85</v>
      </c>
      <c r="AA297" s="371" t="s">
        <v>85</v>
      </c>
      <c r="AB297" s="231" t="str">
        <f t="shared" si="64"/>
        <v>-</v>
      </c>
      <c r="AC297" s="232" t="str">
        <f t="shared" si="65"/>
        <v>-</v>
      </c>
      <c r="AD297" s="232" t="str">
        <f t="shared" si="66"/>
        <v>-</v>
      </c>
      <c r="AE297" s="232" t="str">
        <f t="shared" si="67"/>
        <v>-</v>
      </c>
      <c r="AF297" s="233" t="str">
        <f t="shared" si="68"/>
        <v>-</v>
      </c>
      <c r="AG297" s="231" t="str">
        <f t="shared" si="69"/>
        <v>-</v>
      </c>
      <c r="AH297" s="232" t="str">
        <f t="shared" si="70"/>
        <v>-</v>
      </c>
      <c r="AI297" s="232" t="str">
        <f t="shared" si="71"/>
        <v>-</v>
      </c>
      <c r="AJ297" s="232" t="str">
        <f t="shared" si="72"/>
        <v>-</v>
      </c>
      <c r="AK297" s="233" t="str">
        <f t="shared" si="73"/>
        <v>-</v>
      </c>
      <c r="AL297" s="222" t="s">
        <v>85</v>
      </c>
      <c r="AM297" s="224" t="s">
        <v>85</v>
      </c>
      <c r="AN297" s="224" t="s">
        <v>85</v>
      </c>
      <c r="AO297" s="224" t="s">
        <v>85</v>
      </c>
      <c r="AP297" s="235" t="s">
        <v>85</v>
      </c>
      <c r="AQ297" s="234" t="s">
        <v>85</v>
      </c>
      <c r="AR297" s="234" t="s">
        <v>85</v>
      </c>
      <c r="AS297" s="234" t="s">
        <v>85</v>
      </c>
      <c r="AT297" s="227" t="s">
        <v>85</v>
      </c>
      <c r="AU297" s="343" t="s">
        <v>85</v>
      </c>
    </row>
    <row r="298" spans="1:47" ht="40.5" hidden="1">
      <c r="A298" s="222" t="str">
        <f t="shared" si="74"/>
        <v>902-7</v>
      </c>
      <c r="B298" s="223">
        <v>902</v>
      </c>
      <c r="C298" s="224" t="s">
        <v>191</v>
      </c>
      <c r="D298" s="222">
        <v>7</v>
      </c>
      <c r="E298" s="224" t="s">
        <v>85</v>
      </c>
      <c r="F298" s="222" t="s">
        <v>85</v>
      </c>
      <c r="G298" s="369" t="s">
        <v>85</v>
      </c>
      <c r="H298" s="282" t="s">
        <v>85</v>
      </c>
      <c r="I298" s="227" t="s">
        <v>85</v>
      </c>
      <c r="J298" s="224" t="s">
        <v>85</v>
      </c>
      <c r="K298" s="224" t="s">
        <v>85</v>
      </c>
      <c r="L298" s="224" t="s">
        <v>85</v>
      </c>
      <c r="M298" s="228" t="s">
        <v>85</v>
      </c>
      <c r="N298" s="225"/>
      <c r="O298" s="186"/>
      <c r="P298" s="186"/>
      <c r="Q298" s="186"/>
      <c r="R298" s="230"/>
      <c r="S298" s="235" t="s">
        <v>85</v>
      </c>
      <c r="T298" s="230" t="s">
        <v>85</v>
      </c>
      <c r="U298" s="228"/>
      <c r="V298" s="224" t="s">
        <v>85</v>
      </c>
      <c r="W298" s="369"/>
      <c r="X298" s="370" t="s">
        <v>85</v>
      </c>
      <c r="Y298" s="370" t="s">
        <v>85</v>
      </c>
      <c r="Z298" s="370" t="s">
        <v>85</v>
      </c>
      <c r="AA298" s="371" t="s">
        <v>85</v>
      </c>
      <c r="AB298" s="231" t="str">
        <f t="shared" si="64"/>
        <v>-</v>
      </c>
      <c r="AC298" s="232" t="str">
        <f t="shared" si="65"/>
        <v>-</v>
      </c>
      <c r="AD298" s="232" t="str">
        <f t="shared" si="66"/>
        <v>-</v>
      </c>
      <c r="AE298" s="232" t="str">
        <f t="shared" si="67"/>
        <v>-</v>
      </c>
      <c r="AF298" s="233" t="str">
        <f t="shared" si="68"/>
        <v>-</v>
      </c>
      <c r="AG298" s="231" t="str">
        <f t="shared" si="69"/>
        <v>-</v>
      </c>
      <c r="AH298" s="232" t="str">
        <f t="shared" si="70"/>
        <v>-</v>
      </c>
      <c r="AI298" s="232" t="str">
        <f t="shared" si="71"/>
        <v>-</v>
      </c>
      <c r="AJ298" s="232" t="str">
        <f t="shared" si="72"/>
        <v>-</v>
      </c>
      <c r="AK298" s="233" t="str">
        <f t="shared" si="73"/>
        <v>-</v>
      </c>
      <c r="AL298" s="222" t="s">
        <v>85</v>
      </c>
      <c r="AM298" s="224" t="s">
        <v>85</v>
      </c>
      <c r="AN298" s="224" t="s">
        <v>85</v>
      </c>
      <c r="AO298" s="224" t="s">
        <v>85</v>
      </c>
      <c r="AP298" s="235" t="s">
        <v>85</v>
      </c>
      <c r="AQ298" s="234" t="s">
        <v>85</v>
      </c>
      <c r="AR298" s="234" t="s">
        <v>85</v>
      </c>
      <c r="AS298" s="234" t="s">
        <v>85</v>
      </c>
      <c r="AT298" s="227" t="s">
        <v>85</v>
      </c>
      <c r="AU298" s="343" t="s">
        <v>85</v>
      </c>
    </row>
    <row r="299" spans="1:47" ht="40.5" hidden="1">
      <c r="A299" s="222" t="str">
        <f t="shared" si="74"/>
        <v>902-8</v>
      </c>
      <c r="B299" s="223">
        <v>902</v>
      </c>
      <c r="C299" s="224" t="s">
        <v>191</v>
      </c>
      <c r="D299" s="222">
        <v>8</v>
      </c>
      <c r="E299" s="224" t="s">
        <v>85</v>
      </c>
      <c r="F299" s="222" t="s">
        <v>85</v>
      </c>
      <c r="G299" s="369" t="s">
        <v>85</v>
      </c>
      <c r="H299" s="282" t="s">
        <v>85</v>
      </c>
      <c r="I299" s="227" t="s">
        <v>85</v>
      </c>
      <c r="J299" s="224" t="s">
        <v>85</v>
      </c>
      <c r="K299" s="224" t="s">
        <v>85</v>
      </c>
      <c r="L299" s="224" t="s">
        <v>85</v>
      </c>
      <c r="M299" s="228" t="s">
        <v>85</v>
      </c>
      <c r="N299" s="225"/>
      <c r="O299" s="186"/>
      <c r="P299" s="186"/>
      <c r="Q299" s="186"/>
      <c r="R299" s="230"/>
      <c r="S299" s="235" t="s">
        <v>85</v>
      </c>
      <c r="T299" s="230" t="s">
        <v>85</v>
      </c>
      <c r="U299" s="228"/>
      <c r="V299" s="224" t="s">
        <v>85</v>
      </c>
      <c r="W299" s="369"/>
      <c r="X299" s="370" t="s">
        <v>85</v>
      </c>
      <c r="Y299" s="370" t="s">
        <v>85</v>
      </c>
      <c r="Z299" s="370" t="s">
        <v>85</v>
      </c>
      <c r="AA299" s="371" t="s">
        <v>85</v>
      </c>
      <c r="AB299" s="231" t="str">
        <f t="shared" si="64"/>
        <v>-</v>
      </c>
      <c r="AC299" s="232" t="str">
        <f t="shared" si="65"/>
        <v>-</v>
      </c>
      <c r="AD299" s="232" t="str">
        <f t="shared" si="66"/>
        <v>-</v>
      </c>
      <c r="AE299" s="232" t="str">
        <f t="shared" si="67"/>
        <v>-</v>
      </c>
      <c r="AF299" s="233" t="str">
        <f t="shared" si="68"/>
        <v>-</v>
      </c>
      <c r="AG299" s="231" t="str">
        <f t="shared" si="69"/>
        <v>-</v>
      </c>
      <c r="AH299" s="232" t="str">
        <f t="shared" si="70"/>
        <v>-</v>
      </c>
      <c r="AI299" s="232" t="str">
        <f t="shared" si="71"/>
        <v>-</v>
      </c>
      <c r="AJ299" s="232" t="str">
        <f t="shared" si="72"/>
        <v>-</v>
      </c>
      <c r="AK299" s="233" t="str">
        <f t="shared" si="73"/>
        <v>-</v>
      </c>
      <c r="AL299" s="222" t="s">
        <v>85</v>
      </c>
      <c r="AM299" s="224" t="s">
        <v>85</v>
      </c>
      <c r="AN299" s="224" t="s">
        <v>85</v>
      </c>
      <c r="AO299" s="224" t="s">
        <v>85</v>
      </c>
      <c r="AP299" s="235" t="s">
        <v>85</v>
      </c>
      <c r="AQ299" s="234" t="s">
        <v>85</v>
      </c>
      <c r="AR299" s="234" t="s">
        <v>85</v>
      </c>
      <c r="AS299" s="234" t="s">
        <v>85</v>
      </c>
      <c r="AT299" s="227" t="s">
        <v>85</v>
      </c>
      <c r="AU299" s="343" t="s">
        <v>85</v>
      </c>
    </row>
    <row r="300" spans="1:47" ht="40.5" hidden="1">
      <c r="A300" s="222" t="str">
        <f t="shared" si="74"/>
        <v>902-9</v>
      </c>
      <c r="B300" s="223">
        <v>902</v>
      </c>
      <c r="C300" s="224" t="s">
        <v>191</v>
      </c>
      <c r="D300" s="222">
        <v>9</v>
      </c>
      <c r="E300" s="224" t="s">
        <v>85</v>
      </c>
      <c r="F300" s="222" t="s">
        <v>85</v>
      </c>
      <c r="G300" s="369" t="s">
        <v>85</v>
      </c>
      <c r="H300" s="282" t="s">
        <v>85</v>
      </c>
      <c r="I300" s="227" t="s">
        <v>85</v>
      </c>
      <c r="J300" s="224" t="s">
        <v>85</v>
      </c>
      <c r="K300" s="224" t="s">
        <v>85</v>
      </c>
      <c r="L300" s="224" t="s">
        <v>85</v>
      </c>
      <c r="M300" s="228" t="s">
        <v>85</v>
      </c>
      <c r="N300" s="225"/>
      <c r="O300" s="186"/>
      <c r="P300" s="186"/>
      <c r="Q300" s="186"/>
      <c r="R300" s="230"/>
      <c r="S300" s="235" t="s">
        <v>85</v>
      </c>
      <c r="T300" s="230" t="s">
        <v>85</v>
      </c>
      <c r="U300" s="228"/>
      <c r="V300" s="224" t="s">
        <v>85</v>
      </c>
      <c r="W300" s="369"/>
      <c r="X300" s="370" t="s">
        <v>85</v>
      </c>
      <c r="Y300" s="370" t="s">
        <v>85</v>
      </c>
      <c r="Z300" s="370" t="s">
        <v>85</v>
      </c>
      <c r="AA300" s="371" t="s">
        <v>85</v>
      </c>
      <c r="AB300" s="231" t="str">
        <f t="shared" si="64"/>
        <v>-</v>
      </c>
      <c r="AC300" s="232" t="str">
        <f t="shared" si="65"/>
        <v>-</v>
      </c>
      <c r="AD300" s="232" t="str">
        <f t="shared" si="66"/>
        <v>-</v>
      </c>
      <c r="AE300" s="232" t="str">
        <f t="shared" si="67"/>
        <v>-</v>
      </c>
      <c r="AF300" s="233" t="str">
        <f t="shared" si="68"/>
        <v>-</v>
      </c>
      <c r="AG300" s="231" t="str">
        <f t="shared" si="69"/>
        <v>-</v>
      </c>
      <c r="AH300" s="232" t="str">
        <f t="shared" si="70"/>
        <v>-</v>
      </c>
      <c r="AI300" s="232" t="str">
        <f t="shared" si="71"/>
        <v>-</v>
      </c>
      <c r="AJ300" s="232" t="str">
        <f t="shared" si="72"/>
        <v>-</v>
      </c>
      <c r="AK300" s="233" t="str">
        <f t="shared" si="73"/>
        <v>-</v>
      </c>
      <c r="AL300" s="222" t="s">
        <v>85</v>
      </c>
      <c r="AM300" s="224" t="s">
        <v>85</v>
      </c>
      <c r="AN300" s="224" t="s">
        <v>85</v>
      </c>
      <c r="AO300" s="224" t="s">
        <v>85</v>
      </c>
      <c r="AP300" s="235" t="s">
        <v>85</v>
      </c>
      <c r="AQ300" s="234" t="s">
        <v>85</v>
      </c>
      <c r="AR300" s="234" t="s">
        <v>85</v>
      </c>
      <c r="AS300" s="234" t="s">
        <v>85</v>
      </c>
      <c r="AT300" s="227" t="s">
        <v>85</v>
      </c>
      <c r="AU300" s="343" t="s">
        <v>85</v>
      </c>
    </row>
    <row r="301" spans="1:47" ht="156" customHeight="1">
      <c r="A301" s="222" t="str">
        <f t="shared" si="74"/>
        <v>903-1</v>
      </c>
      <c r="B301" s="223">
        <v>903</v>
      </c>
      <c r="C301" s="224" t="s">
        <v>192</v>
      </c>
      <c r="D301" s="222">
        <v>1</v>
      </c>
      <c r="E301" s="224" t="s">
        <v>1126</v>
      </c>
      <c r="F301" s="222" t="s">
        <v>1127</v>
      </c>
      <c r="G301" s="225" t="s">
        <v>465</v>
      </c>
      <c r="H301" s="282" t="s">
        <v>1968</v>
      </c>
      <c r="I301" s="307" t="s">
        <v>1969</v>
      </c>
      <c r="J301" s="224" t="s">
        <v>1128</v>
      </c>
      <c r="K301" s="224" t="s">
        <v>2082</v>
      </c>
      <c r="L301" s="224" t="s">
        <v>399</v>
      </c>
      <c r="M301" s="308" t="s">
        <v>301</v>
      </c>
      <c r="N301" s="171">
        <v>220.5</v>
      </c>
      <c r="O301" s="172">
        <v>222</v>
      </c>
      <c r="P301" s="172">
        <v>223.5</v>
      </c>
      <c r="Q301" s="172">
        <v>225</v>
      </c>
      <c r="R301" s="173">
        <v>226.5</v>
      </c>
      <c r="S301" s="196" t="s">
        <v>433</v>
      </c>
      <c r="T301" s="181">
        <v>228</v>
      </c>
      <c r="U301" s="197"/>
      <c r="V301" s="198" t="s">
        <v>2073</v>
      </c>
      <c r="W301" s="171">
        <v>220</v>
      </c>
      <c r="X301" s="172" t="s">
        <v>85</v>
      </c>
      <c r="Y301" s="172" t="s">
        <v>85</v>
      </c>
      <c r="Z301" s="172" t="s">
        <v>85</v>
      </c>
      <c r="AA301" s="173" t="s">
        <v>85</v>
      </c>
      <c r="AB301" s="231">
        <f t="shared" si="64"/>
        <v>0.99773242630385484</v>
      </c>
      <c r="AC301" s="232" t="str">
        <f t="shared" si="64"/>
        <v>-</v>
      </c>
      <c r="AD301" s="232" t="str">
        <f t="shared" si="64"/>
        <v>-</v>
      </c>
      <c r="AE301" s="232" t="str">
        <f t="shared" si="64"/>
        <v>-</v>
      </c>
      <c r="AF301" s="233" t="str">
        <f t="shared" si="64"/>
        <v>-</v>
      </c>
      <c r="AG301" s="231">
        <f t="shared" si="69"/>
        <v>0.96491228070175439</v>
      </c>
      <c r="AH301" s="232" t="str">
        <f t="shared" si="69"/>
        <v>-</v>
      </c>
      <c r="AI301" s="232" t="str">
        <f t="shared" si="69"/>
        <v>-</v>
      </c>
      <c r="AJ301" s="232" t="str">
        <f t="shared" si="69"/>
        <v>-</v>
      </c>
      <c r="AK301" s="233" t="str">
        <f t="shared" si="69"/>
        <v>-</v>
      </c>
      <c r="AL301" s="222" t="s">
        <v>85</v>
      </c>
      <c r="AM301" s="294" t="s">
        <v>12</v>
      </c>
      <c r="AN301" s="224" t="s">
        <v>1973</v>
      </c>
      <c r="AO301" s="240" t="s">
        <v>1974</v>
      </c>
      <c r="AP301" s="235" t="s">
        <v>15</v>
      </c>
      <c r="AQ301" s="234" t="s">
        <v>85</v>
      </c>
      <c r="AR301" s="234" t="s">
        <v>85</v>
      </c>
      <c r="AS301" s="234" t="s">
        <v>85</v>
      </c>
      <c r="AT301" s="227" t="s">
        <v>85</v>
      </c>
      <c r="AU301" s="343">
        <v>1</v>
      </c>
    </row>
    <row r="302" spans="1:47" ht="54" hidden="1">
      <c r="A302" s="222" t="str">
        <f t="shared" si="74"/>
        <v>903-2</v>
      </c>
      <c r="B302" s="223">
        <v>903</v>
      </c>
      <c r="C302" s="224" t="s">
        <v>192</v>
      </c>
      <c r="D302" s="222">
        <v>2</v>
      </c>
      <c r="E302" s="224" t="s">
        <v>85</v>
      </c>
      <c r="F302" s="222" t="s">
        <v>85</v>
      </c>
      <c r="G302" s="369" t="s">
        <v>85</v>
      </c>
      <c r="H302" s="282" t="s">
        <v>85</v>
      </c>
      <c r="I302" s="227" t="s">
        <v>85</v>
      </c>
      <c r="J302" s="224" t="s">
        <v>85</v>
      </c>
      <c r="K302" s="224" t="s">
        <v>85</v>
      </c>
      <c r="L302" s="224" t="s">
        <v>85</v>
      </c>
      <c r="M302" s="228" t="s">
        <v>85</v>
      </c>
      <c r="N302" s="225"/>
      <c r="O302" s="186"/>
      <c r="P302" s="186"/>
      <c r="Q302" s="186"/>
      <c r="R302" s="230"/>
      <c r="S302" s="235" t="s">
        <v>85</v>
      </c>
      <c r="T302" s="230" t="s">
        <v>85</v>
      </c>
      <c r="U302" s="228"/>
      <c r="V302" s="224" t="s">
        <v>85</v>
      </c>
      <c r="W302" s="369"/>
      <c r="X302" s="370" t="s">
        <v>85</v>
      </c>
      <c r="Y302" s="370" t="s">
        <v>85</v>
      </c>
      <c r="Z302" s="370" t="s">
        <v>85</v>
      </c>
      <c r="AA302" s="371" t="s">
        <v>85</v>
      </c>
      <c r="AB302" s="231" t="str">
        <f t="shared" si="64"/>
        <v>-</v>
      </c>
      <c r="AC302" s="232" t="str">
        <f t="shared" si="65"/>
        <v>-</v>
      </c>
      <c r="AD302" s="232" t="str">
        <f t="shared" si="66"/>
        <v>-</v>
      </c>
      <c r="AE302" s="232" t="str">
        <f t="shared" si="67"/>
        <v>-</v>
      </c>
      <c r="AF302" s="233" t="str">
        <f t="shared" si="68"/>
        <v>-</v>
      </c>
      <c r="AG302" s="231" t="str">
        <f t="shared" si="69"/>
        <v>-</v>
      </c>
      <c r="AH302" s="232" t="str">
        <f t="shared" si="70"/>
        <v>-</v>
      </c>
      <c r="AI302" s="232" t="str">
        <f t="shared" si="71"/>
        <v>-</v>
      </c>
      <c r="AJ302" s="232" t="str">
        <f t="shared" si="72"/>
        <v>-</v>
      </c>
      <c r="AK302" s="233" t="str">
        <f t="shared" si="73"/>
        <v>-</v>
      </c>
      <c r="AL302" s="222" t="s">
        <v>85</v>
      </c>
      <c r="AM302" s="224" t="s">
        <v>85</v>
      </c>
      <c r="AN302" s="224" t="s">
        <v>85</v>
      </c>
      <c r="AO302" s="224" t="s">
        <v>85</v>
      </c>
      <c r="AP302" s="235" t="s">
        <v>85</v>
      </c>
      <c r="AQ302" s="234" t="s">
        <v>85</v>
      </c>
      <c r="AR302" s="234" t="s">
        <v>85</v>
      </c>
      <c r="AS302" s="234" t="s">
        <v>85</v>
      </c>
      <c r="AT302" s="227" t="s">
        <v>85</v>
      </c>
      <c r="AU302" s="343" t="s">
        <v>85</v>
      </c>
    </row>
    <row r="303" spans="1:47" ht="54" hidden="1">
      <c r="A303" s="222" t="str">
        <f t="shared" si="74"/>
        <v>903-3</v>
      </c>
      <c r="B303" s="223">
        <v>903</v>
      </c>
      <c r="C303" s="224" t="s">
        <v>192</v>
      </c>
      <c r="D303" s="222">
        <v>3</v>
      </c>
      <c r="E303" s="224" t="s">
        <v>85</v>
      </c>
      <c r="F303" s="222" t="s">
        <v>85</v>
      </c>
      <c r="G303" s="369" t="s">
        <v>85</v>
      </c>
      <c r="H303" s="282" t="s">
        <v>85</v>
      </c>
      <c r="I303" s="227" t="s">
        <v>85</v>
      </c>
      <c r="J303" s="224" t="s">
        <v>85</v>
      </c>
      <c r="K303" s="224" t="s">
        <v>85</v>
      </c>
      <c r="L303" s="224" t="s">
        <v>85</v>
      </c>
      <c r="M303" s="228" t="s">
        <v>85</v>
      </c>
      <c r="N303" s="225"/>
      <c r="O303" s="186"/>
      <c r="P303" s="186"/>
      <c r="Q303" s="186"/>
      <c r="R303" s="230"/>
      <c r="S303" s="235" t="s">
        <v>85</v>
      </c>
      <c r="T303" s="230" t="s">
        <v>85</v>
      </c>
      <c r="U303" s="228"/>
      <c r="V303" s="224" t="s">
        <v>85</v>
      </c>
      <c r="W303" s="369"/>
      <c r="X303" s="370" t="s">
        <v>85</v>
      </c>
      <c r="Y303" s="370" t="s">
        <v>85</v>
      </c>
      <c r="Z303" s="370" t="s">
        <v>85</v>
      </c>
      <c r="AA303" s="371" t="s">
        <v>85</v>
      </c>
      <c r="AB303" s="231" t="str">
        <f t="shared" si="64"/>
        <v>-</v>
      </c>
      <c r="AC303" s="232" t="str">
        <f t="shared" si="65"/>
        <v>-</v>
      </c>
      <c r="AD303" s="232" t="str">
        <f t="shared" si="66"/>
        <v>-</v>
      </c>
      <c r="AE303" s="232" t="str">
        <f t="shared" si="67"/>
        <v>-</v>
      </c>
      <c r="AF303" s="233" t="str">
        <f t="shared" si="68"/>
        <v>-</v>
      </c>
      <c r="AG303" s="231" t="str">
        <f t="shared" si="69"/>
        <v>-</v>
      </c>
      <c r="AH303" s="232" t="str">
        <f t="shared" si="70"/>
        <v>-</v>
      </c>
      <c r="AI303" s="232" t="str">
        <f t="shared" si="71"/>
        <v>-</v>
      </c>
      <c r="AJ303" s="232" t="str">
        <f t="shared" si="72"/>
        <v>-</v>
      </c>
      <c r="AK303" s="233" t="str">
        <f t="shared" si="73"/>
        <v>-</v>
      </c>
      <c r="AL303" s="222" t="s">
        <v>85</v>
      </c>
      <c r="AM303" s="224" t="s">
        <v>85</v>
      </c>
      <c r="AN303" s="224" t="s">
        <v>85</v>
      </c>
      <c r="AO303" s="224" t="s">
        <v>85</v>
      </c>
      <c r="AP303" s="235" t="s">
        <v>85</v>
      </c>
      <c r="AQ303" s="234" t="s">
        <v>85</v>
      </c>
      <c r="AR303" s="234" t="s">
        <v>85</v>
      </c>
      <c r="AS303" s="234" t="s">
        <v>85</v>
      </c>
      <c r="AT303" s="227" t="s">
        <v>85</v>
      </c>
      <c r="AU303" s="343" t="s">
        <v>85</v>
      </c>
    </row>
    <row r="304" spans="1:47" ht="54" hidden="1">
      <c r="A304" s="222" t="str">
        <f t="shared" si="74"/>
        <v>903-4</v>
      </c>
      <c r="B304" s="223">
        <v>903</v>
      </c>
      <c r="C304" s="224" t="s">
        <v>192</v>
      </c>
      <c r="D304" s="222">
        <v>4</v>
      </c>
      <c r="E304" s="224" t="s">
        <v>85</v>
      </c>
      <c r="F304" s="222" t="s">
        <v>85</v>
      </c>
      <c r="G304" s="369" t="s">
        <v>85</v>
      </c>
      <c r="H304" s="282" t="s">
        <v>85</v>
      </c>
      <c r="I304" s="227" t="s">
        <v>85</v>
      </c>
      <c r="J304" s="224" t="s">
        <v>85</v>
      </c>
      <c r="K304" s="224" t="s">
        <v>85</v>
      </c>
      <c r="L304" s="224" t="s">
        <v>85</v>
      </c>
      <c r="M304" s="228" t="s">
        <v>85</v>
      </c>
      <c r="N304" s="225"/>
      <c r="O304" s="186"/>
      <c r="P304" s="186"/>
      <c r="Q304" s="186"/>
      <c r="R304" s="230"/>
      <c r="S304" s="235" t="s">
        <v>85</v>
      </c>
      <c r="T304" s="230" t="s">
        <v>85</v>
      </c>
      <c r="U304" s="228"/>
      <c r="V304" s="224" t="s">
        <v>85</v>
      </c>
      <c r="W304" s="369"/>
      <c r="X304" s="370" t="s">
        <v>85</v>
      </c>
      <c r="Y304" s="370" t="s">
        <v>85</v>
      </c>
      <c r="Z304" s="370" t="s">
        <v>85</v>
      </c>
      <c r="AA304" s="371" t="s">
        <v>85</v>
      </c>
      <c r="AB304" s="231" t="str">
        <f t="shared" si="64"/>
        <v>-</v>
      </c>
      <c r="AC304" s="232" t="str">
        <f t="shared" si="65"/>
        <v>-</v>
      </c>
      <c r="AD304" s="232" t="str">
        <f t="shared" si="66"/>
        <v>-</v>
      </c>
      <c r="AE304" s="232" t="str">
        <f t="shared" si="67"/>
        <v>-</v>
      </c>
      <c r="AF304" s="233" t="str">
        <f t="shared" si="68"/>
        <v>-</v>
      </c>
      <c r="AG304" s="231" t="str">
        <f t="shared" si="69"/>
        <v>-</v>
      </c>
      <c r="AH304" s="232" t="str">
        <f t="shared" si="70"/>
        <v>-</v>
      </c>
      <c r="AI304" s="232" t="str">
        <f t="shared" si="71"/>
        <v>-</v>
      </c>
      <c r="AJ304" s="232" t="str">
        <f t="shared" si="72"/>
        <v>-</v>
      </c>
      <c r="AK304" s="233" t="str">
        <f t="shared" si="73"/>
        <v>-</v>
      </c>
      <c r="AL304" s="222" t="s">
        <v>85</v>
      </c>
      <c r="AM304" s="224" t="s">
        <v>85</v>
      </c>
      <c r="AN304" s="224" t="s">
        <v>85</v>
      </c>
      <c r="AO304" s="224" t="s">
        <v>85</v>
      </c>
      <c r="AP304" s="235" t="s">
        <v>85</v>
      </c>
      <c r="AQ304" s="234" t="s">
        <v>85</v>
      </c>
      <c r="AR304" s="234" t="s">
        <v>85</v>
      </c>
      <c r="AS304" s="234" t="s">
        <v>85</v>
      </c>
      <c r="AT304" s="227" t="s">
        <v>85</v>
      </c>
      <c r="AU304" s="343" t="s">
        <v>85</v>
      </c>
    </row>
    <row r="305" spans="1:47" ht="54" hidden="1">
      <c r="A305" s="222" t="str">
        <f t="shared" si="74"/>
        <v>903-5</v>
      </c>
      <c r="B305" s="223">
        <v>903</v>
      </c>
      <c r="C305" s="224" t="s">
        <v>192</v>
      </c>
      <c r="D305" s="222">
        <v>5</v>
      </c>
      <c r="E305" s="224" t="s">
        <v>85</v>
      </c>
      <c r="F305" s="222" t="s">
        <v>85</v>
      </c>
      <c r="G305" s="369" t="s">
        <v>85</v>
      </c>
      <c r="H305" s="282" t="s">
        <v>85</v>
      </c>
      <c r="I305" s="227" t="s">
        <v>85</v>
      </c>
      <c r="J305" s="224" t="s">
        <v>85</v>
      </c>
      <c r="K305" s="224" t="s">
        <v>85</v>
      </c>
      <c r="L305" s="224" t="s">
        <v>85</v>
      </c>
      <c r="M305" s="228" t="s">
        <v>85</v>
      </c>
      <c r="N305" s="225"/>
      <c r="O305" s="186"/>
      <c r="P305" s="186"/>
      <c r="Q305" s="186"/>
      <c r="R305" s="230"/>
      <c r="S305" s="235" t="s">
        <v>85</v>
      </c>
      <c r="T305" s="230" t="s">
        <v>85</v>
      </c>
      <c r="U305" s="228"/>
      <c r="V305" s="224" t="s">
        <v>85</v>
      </c>
      <c r="W305" s="369"/>
      <c r="X305" s="370" t="s">
        <v>85</v>
      </c>
      <c r="Y305" s="370" t="s">
        <v>85</v>
      </c>
      <c r="Z305" s="370" t="s">
        <v>85</v>
      </c>
      <c r="AA305" s="371" t="s">
        <v>85</v>
      </c>
      <c r="AB305" s="231" t="str">
        <f t="shared" si="64"/>
        <v>-</v>
      </c>
      <c r="AC305" s="232" t="str">
        <f t="shared" si="65"/>
        <v>-</v>
      </c>
      <c r="AD305" s="232" t="str">
        <f t="shared" si="66"/>
        <v>-</v>
      </c>
      <c r="AE305" s="232" t="str">
        <f t="shared" si="67"/>
        <v>-</v>
      </c>
      <c r="AF305" s="233" t="str">
        <f t="shared" si="68"/>
        <v>-</v>
      </c>
      <c r="AG305" s="231" t="str">
        <f t="shared" si="69"/>
        <v>-</v>
      </c>
      <c r="AH305" s="232" t="str">
        <f t="shared" si="70"/>
        <v>-</v>
      </c>
      <c r="AI305" s="232" t="str">
        <f t="shared" si="71"/>
        <v>-</v>
      </c>
      <c r="AJ305" s="232" t="str">
        <f t="shared" si="72"/>
        <v>-</v>
      </c>
      <c r="AK305" s="233" t="str">
        <f t="shared" si="73"/>
        <v>-</v>
      </c>
      <c r="AL305" s="222" t="s">
        <v>85</v>
      </c>
      <c r="AM305" s="224" t="s">
        <v>85</v>
      </c>
      <c r="AN305" s="224" t="s">
        <v>85</v>
      </c>
      <c r="AO305" s="224" t="s">
        <v>85</v>
      </c>
      <c r="AP305" s="235" t="s">
        <v>85</v>
      </c>
      <c r="AQ305" s="234" t="s">
        <v>85</v>
      </c>
      <c r="AR305" s="234" t="s">
        <v>85</v>
      </c>
      <c r="AS305" s="234" t="s">
        <v>85</v>
      </c>
      <c r="AT305" s="227" t="s">
        <v>85</v>
      </c>
      <c r="AU305" s="343" t="s">
        <v>85</v>
      </c>
    </row>
    <row r="306" spans="1:47" ht="54" hidden="1">
      <c r="A306" s="222" t="str">
        <f t="shared" si="74"/>
        <v>903-6</v>
      </c>
      <c r="B306" s="223">
        <v>903</v>
      </c>
      <c r="C306" s="224" t="s">
        <v>192</v>
      </c>
      <c r="D306" s="222">
        <v>6</v>
      </c>
      <c r="E306" s="224" t="s">
        <v>85</v>
      </c>
      <c r="F306" s="222" t="s">
        <v>85</v>
      </c>
      <c r="G306" s="369" t="s">
        <v>85</v>
      </c>
      <c r="H306" s="282" t="s">
        <v>85</v>
      </c>
      <c r="I306" s="227" t="s">
        <v>85</v>
      </c>
      <c r="J306" s="224" t="s">
        <v>85</v>
      </c>
      <c r="K306" s="224" t="s">
        <v>85</v>
      </c>
      <c r="L306" s="224" t="s">
        <v>85</v>
      </c>
      <c r="M306" s="228" t="s">
        <v>85</v>
      </c>
      <c r="N306" s="225"/>
      <c r="O306" s="186"/>
      <c r="P306" s="186"/>
      <c r="Q306" s="186"/>
      <c r="R306" s="230"/>
      <c r="S306" s="235" t="s">
        <v>85</v>
      </c>
      <c r="T306" s="230" t="s">
        <v>85</v>
      </c>
      <c r="U306" s="228"/>
      <c r="V306" s="224" t="s">
        <v>85</v>
      </c>
      <c r="W306" s="369"/>
      <c r="X306" s="370" t="s">
        <v>85</v>
      </c>
      <c r="Y306" s="370" t="s">
        <v>85</v>
      </c>
      <c r="Z306" s="370" t="s">
        <v>85</v>
      </c>
      <c r="AA306" s="371" t="s">
        <v>85</v>
      </c>
      <c r="AB306" s="231" t="str">
        <f t="shared" si="64"/>
        <v>-</v>
      </c>
      <c r="AC306" s="232" t="str">
        <f t="shared" si="65"/>
        <v>-</v>
      </c>
      <c r="AD306" s="232" t="str">
        <f t="shared" si="66"/>
        <v>-</v>
      </c>
      <c r="AE306" s="232" t="str">
        <f t="shared" si="67"/>
        <v>-</v>
      </c>
      <c r="AF306" s="233" t="str">
        <f t="shared" si="68"/>
        <v>-</v>
      </c>
      <c r="AG306" s="231" t="str">
        <f t="shared" si="69"/>
        <v>-</v>
      </c>
      <c r="AH306" s="232" t="str">
        <f t="shared" si="70"/>
        <v>-</v>
      </c>
      <c r="AI306" s="232" t="str">
        <f t="shared" si="71"/>
        <v>-</v>
      </c>
      <c r="AJ306" s="232" t="str">
        <f t="shared" si="72"/>
        <v>-</v>
      </c>
      <c r="AK306" s="233" t="str">
        <f t="shared" si="73"/>
        <v>-</v>
      </c>
      <c r="AL306" s="222" t="s">
        <v>85</v>
      </c>
      <c r="AM306" s="224" t="s">
        <v>85</v>
      </c>
      <c r="AN306" s="224" t="s">
        <v>85</v>
      </c>
      <c r="AO306" s="224" t="s">
        <v>85</v>
      </c>
      <c r="AP306" s="235" t="s">
        <v>85</v>
      </c>
      <c r="AQ306" s="234" t="s">
        <v>85</v>
      </c>
      <c r="AR306" s="234" t="s">
        <v>85</v>
      </c>
      <c r="AS306" s="234" t="s">
        <v>85</v>
      </c>
      <c r="AT306" s="227" t="s">
        <v>85</v>
      </c>
      <c r="AU306" s="343" t="s">
        <v>85</v>
      </c>
    </row>
    <row r="307" spans="1:47" ht="54" hidden="1">
      <c r="A307" s="222" t="str">
        <f t="shared" si="74"/>
        <v>903-7</v>
      </c>
      <c r="B307" s="223">
        <v>903</v>
      </c>
      <c r="C307" s="224" t="s">
        <v>192</v>
      </c>
      <c r="D307" s="222">
        <v>7</v>
      </c>
      <c r="E307" s="224" t="s">
        <v>85</v>
      </c>
      <c r="F307" s="222" t="s">
        <v>85</v>
      </c>
      <c r="G307" s="369" t="s">
        <v>85</v>
      </c>
      <c r="H307" s="282" t="s">
        <v>85</v>
      </c>
      <c r="I307" s="227" t="s">
        <v>85</v>
      </c>
      <c r="J307" s="224" t="s">
        <v>85</v>
      </c>
      <c r="K307" s="224" t="s">
        <v>85</v>
      </c>
      <c r="L307" s="224" t="s">
        <v>85</v>
      </c>
      <c r="M307" s="228" t="s">
        <v>85</v>
      </c>
      <c r="N307" s="225"/>
      <c r="O307" s="186"/>
      <c r="P307" s="186"/>
      <c r="Q307" s="186"/>
      <c r="R307" s="230"/>
      <c r="S307" s="235" t="s">
        <v>85</v>
      </c>
      <c r="T307" s="230" t="s">
        <v>85</v>
      </c>
      <c r="U307" s="228"/>
      <c r="V307" s="224" t="s">
        <v>85</v>
      </c>
      <c r="W307" s="369"/>
      <c r="X307" s="370" t="s">
        <v>85</v>
      </c>
      <c r="Y307" s="370" t="s">
        <v>85</v>
      </c>
      <c r="Z307" s="370" t="s">
        <v>85</v>
      </c>
      <c r="AA307" s="371" t="s">
        <v>85</v>
      </c>
      <c r="AB307" s="231" t="str">
        <f t="shared" si="64"/>
        <v>-</v>
      </c>
      <c r="AC307" s="232" t="str">
        <f t="shared" si="65"/>
        <v>-</v>
      </c>
      <c r="AD307" s="232" t="str">
        <f t="shared" si="66"/>
        <v>-</v>
      </c>
      <c r="AE307" s="232" t="str">
        <f t="shared" si="67"/>
        <v>-</v>
      </c>
      <c r="AF307" s="233" t="str">
        <f t="shared" si="68"/>
        <v>-</v>
      </c>
      <c r="AG307" s="231" t="str">
        <f t="shared" si="69"/>
        <v>-</v>
      </c>
      <c r="AH307" s="232" t="str">
        <f t="shared" si="70"/>
        <v>-</v>
      </c>
      <c r="AI307" s="232" t="str">
        <f t="shared" si="71"/>
        <v>-</v>
      </c>
      <c r="AJ307" s="232" t="str">
        <f t="shared" si="72"/>
        <v>-</v>
      </c>
      <c r="AK307" s="233" t="str">
        <f t="shared" si="73"/>
        <v>-</v>
      </c>
      <c r="AL307" s="222" t="s">
        <v>85</v>
      </c>
      <c r="AM307" s="224" t="s">
        <v>85</v>
      </c>
      <c r="AN307" s="224" t="s">
        <v>85</v>
      </c>
      <c r="AO307" s="224" t="s">
        <v>85</v>
      </c>
      <c r="AP307" s="235" t="s">
        <v>85</v>
      </c>
      <c r="AQ307" s="234" t="s">
        <v>85</v>
      </c>
      <c r="AR307" s="234" t="s">
        <v>85</v>
      </c>
      <c r="AS307" s="234" t="s">
        <v>85</v>
      </c>
      <c r="AT307" s="227" t="s">
        <v>85</v>
      </c>
      <c r="AU307" s="343" t="s">
        <v>85</v>
      </c>
    </row>
    <row r="308" spans="1:47" ht="54" hidden="1">
      <c r="A308" s="222" t="str">
        <f t="shared" si="74"/>
        <v>903-8</v>
      </c>
      <c r="B308" s="223">
        <v>903</v>
      </c>
      <c r="C308" s="224" t="s">
        <v>192</v>
      </c>
      <c r="D308" s="222">
        <v>8</v>
      </c>
      <c r="E308" s="224" t="s">
        <v>85</v>
      </c>
      <c r="F308" s="222" t="s">
        <v>85</v>
      </c>
      <c r="G308" s="369" t="s">
        <v>85</v>
      </c>
      <c r="H308" s="282" t="s">
        <v>85</v>
      </c>
      <c r="I308" s="227" t="s">
        <v>85</v>
      </c>
      <c r="J308" s="224" t="s">
        <v>85</v>
      </c>
      <c r="K308" s="224" t="s">
        <v>85</v>
      </c>
      <c r="L308" s="224" t="s">
        <v>85</v>
      </c>
      <c r="M308" s="228" t="s">
        <v>85</v>
      </c>
      <c r="N308" s="225"/>
      <c r="O308" s="186"/>
      <c r="P308" s="186"/>
      <c r="Q308" s="186"/>
      <c r="R308" s="230"/>
      <c r="S308" s="235" t="s">
        <v>85</v>
      </c>
      <c r="T308" s="230" t="s">
        <v>85</v>
      </c>
      <c r="U308" s="228"/>
      <c r="V308" s="224" t="s">
        <v>85</v>
      </c>
      <c r="W308" s="369"/>
      <c r="X308" s="370" t="s">
        <v>85</v>
      </c>
      <c r="Y308" s="370" t="s">
        <v>85</v>
      </c>
      <c r="Z308" s="370" t="s">
        <v>85</v>
      </c>
      <c r="AA308" s="371" t="s">
        <v>85</v>
      </c>
      <c r="AB308" s="231" t="str">
        <f t="shared" si="64"/>
        <v>-</v>
      </c>
      <c r="AC308" s="232" t="str">
        <f t="shared" si="65"/>
        <v>-</v>
      </c>
      <c r="AD308" s="232" t="str">
        <f t="shared" si="66"/>
        <v>-</v>
      </c>
      <c r="AE308" s="232" t="str">
        <f t="shared" si="67"/>
        <v>-</v>
      </c>
      <c r="AF308" s="233" t="str">
        <f t="shared" si="68"/>
        <v>-</v>
      </c>
      <c r="AG308" s="231" t="str">
        <f t="shared" si="69"/>
        <v>-</v>
      </c>
      <c r="AH308" s="232" t="str">
        <f t="shared" si="70"/>
        <v>-</v>
      </c>
      <c r="AI308" s="232" t="str">
        <f t="shared" si="71"/>
        <v>-</v>
      </c>
      <c r="AJ308" s="232" t="str">
        <f t="shared" si="72"/>
        <v>-</v>
      </c>
      <c r="AK308" s="233" t="str">
        <f t="shared" si="73"/>
        <v>-</v>
      </c>
      <c r="AL308" s="222" t="s">
        <v>85</v>
      </c>
      <c r="AM308" s="224" t="s">
        <v>85</v>
      </c>
      <c r="AN308" s="224" t="s">
        <v>85</v>
      </c>
      <c r="AO308" s="224" t="s">
        <v>85</v>
      </c>
      <c r="AP308" s="235" t="s">
        <v>85</v>
      </c>
      <c r="AQ308" s="234" t="s">
        <v>85</v>
      </c>
      <c r="AR308" s="234" t="s">
        <v>85</v>
      </c>
      <c r="AS308" s="234" t="s">
        <v>85</v>
      </c>
      <c r="AT308" s="227" t="s">
        <v>85</v>
      </c>
      <c r="AU308" s="343" t="s">
        <v>85</v>
      </c>
    </row>
    <row r="309" spans="1:47" ht="54" hidden="1">
      <c r="A309" s="222" t="str">
        <f t="shared" si="74"/>
        <v>903-9</v>
      </c>
      <c r="B309" s="223">
        <v>903</v>
      </c>
      <c r="C309" s="224" t="s">
        <v>192</v>
      </c>
      <c r="D309" s="222">
        <v>9</v>
      </c>
      <c r="E309" s="224" t="s">
        <v>85</v>
      </c>
      <c r="F309" s="222" t="s">
        <v>85</v>
      </c>
      <c r="G309" s="369" t="s">
        <v>85</v>
      </c>
      <c r="H309" s="282" t="s">
        <v>85</v>
      </c>
      <c r="I309" s="227" t="s">
        <v>85</v>
      </c>
      <c r="J309" s="224" t="s">
        <v>85</v>
      </c>
      <c r="K309" s="224" t="s">
        <v>85</v>
      </c>
      <c r="L309" s="224" t="s">
        <v>85</v>
      </c>
      <c r="M309" s="228" t="s">
        <v>85</v>
      </c>
      <c r="N309" s="225"/>
      <c r="O309" s="186"/>
      <c r="P309" s="186"/>
      <c r="Q309" s="186"/>
      <c r="R309" s="230"/>
      <c r="S309" s="235" t="s">
        <v>85</v>
      </c>
      <c r="T309" s="230" t="s">
        <v>85</v>
      </c>
      <c r="U309" s="228"/>
      <c r="V309" s="224" t="s">
        <v>85</v>
      </c>
      <c r="W309" s="369"/>
      <c r="X309" s="370" t="s">
        <v>85</v>
      </c>
      <c r="Y309" s="370" t="s">
        <v>85</v>
      </c>
      <c r="Z309" s="370" t="s">
        <v>85</v>
      </c>
      <c r="AA309" s="371" t="s">
        <v>85</v>
      </c>
      <c r="AB309" s="231" t="str">
        <f t="shared" si="64"/>
        <v>-</v>
      </c>
      <c r="AC309" s="232" t="str">
        <f t="shared" si="65"/>
        <v>-</v>
      </c>
      <c r="AD309" s="232" t="str">
        <f t="shared" si="66"/>
        <v>-</v>
      </c>
      <c r="AE309" s="232" t="str">
        <f t="shared" si="67"/>
        <v>-</v>
      </c>
      <c r="AF309" s="233" t="str">
        <f t="shared" si="68"/>
        <v>-</v>
      </c>
      <c r="AG309" s="231" t="str">
        <f t="shared" si="69"/>
        <v>-</v>
      </c>
      <c r="AH309" s="232" t="str">
        <f t="shared" si="70"/>
        <v>-</v>
      </c>
      <c r="AI309" s="232" t="str">
        <f t="shared" si="71"/>
        <v>-</v>
      </c>
      <c r="AJ309" s="232" t="str">
        <f t="shared" si="72"/>
        <v>-</v>
      </c>
      <c r="AK309" s="233" t="str">
        <f t="shared" si="73"/>
        <v>-</v>
      </c>
      <c r="AL309" s="222" t="s">
        <v>85</v>
      </c>
      <c r="AM309" s="224" t="s">
        <v>85</v>
      </c>
      <c r="AN309" s="224" t="s">
        <v>85</v>
      </c>
      <c r="AO309" s="224" t="s">
        <v>85</v>
      </c>
      <c r="AP309" s="235" t="s">
        <v>85</v>
      </c>
      <c r="AQ309" s="234" t="s">
        <v>85</v>
      </c>
      <c r="AR309" s="234" t="s">
        <v>85</v>
      </c>
      <c r="AS309" s="234" t="s">
        <v>85</v>
      </c>
      <c r="AT309" s="227" t="s">
        <v>85</v>
      </c>
      <c r="AU309" s="343" t="s">
        <v>85</v>
      </c>
    </row>
    <row r="310" spans="1:47" ht="168" customHeight="1">
      <c r="A310" s="222" t="str">
        <f t="shared" si="74"/>
        <v>904-1</v>
      </c>
      <c r="B310" s="223">
        <v>904</v>
      </c>
      <c r="C310" s="224" t="s">
        <v>193</v>
      </c>
      <c r="D310" s="222">
        <v>1</v>
      </c>
      <c r="E310" s="224" t="s">
        <v>1129</v>
      </c>
      <c r="F310" s="222" t="s">
        <v>444</v>
      </c>
      <c r="G310" s="225" t="s">
        <v>465</v>
      </c>
      <c r="H310" s="282" t="s">
        <v>1968</v>
      </c>
      <c r="I310" s="307" t="s">
        <v>1969</v>
      </c>
      <c r="J310" s="224" t="s">
        <v>1130</v>
      </c>
      <c r="K310" s="224" t="s">
        <v>2083</v>
      </c>
      <c r="L310" s="224" t="s">
        <v>399</v>
      </c>
      <c r="M310" s="308" t="s">
        <v>301</v>
      </c>
      <c r="N310" s="171">
        <v>3657.7</v>
      </c>
      <c r="O310" s="172">
        <v>4362.3999999999996</v>
      </c>
      <c r="P310" s="172">
        <v>5067.0999999999995</v>
      </c>
      <c r="Q310" s="172">
        <v>5771.7999999999993</v>
      </c>
      <c r="R310" s="173">
        <v>6476.5</v>
      </c>
      <c r="S310" s="196" t="s">
        <v>433</v>
      </c>
      <c r="T310" s="181">
        <v>7181.1999999999989</v>
      </c>
      <c r="U310" s="197"/>
      <c r="V310" s="198" t="s">
        <v>2073</v>
      </c>
      <c r="W310" s="171">
        <v>4347</v>
      </c>
      <c r="X310" s="172" t="s">
        <v>85</v>
      </c>
      <c r="Y310" s="172" t="s">
        <v>85</v>
      </c>
      <c r="Z310" s="172" t="s">
        <v>85</v>
      </c>
      <c r="AA310" s="173" t="s">
        <v>85</v>
      </c>
      <c r="AB310" s="231">
        <f t="shared" si="64"/>
        <v>1.1884517593022939</v>
      </c>
      <c r="AC310" s="232" t="str">
        <f t="shared" si="64"/>
        <v>-</v>
      </c>
      <c r="AD310" s="232" t="str">
        <f t="shared" si="64"/>
        <v>-</v>
      </c>
      <c r="AE310" s="232" t="str">
        <f t="shared" si="64"/>
        <v>-</v>
      </c>
      <c r="AF310" s="233" t="str">
        <f t="shared" si="64"/>
        <v>-</v>
      </c>
      <c r="AG310" s="231">
        <f t="shared" si="69"/>
        <v>0.60533058541747908</v>
      </c>
      <c r="AH310" s="232" t="str">
        <f t="shared" si="69"/>
        <v>-</v>
      </c>
      <c r="AI310" s="232" t="str">
        <f t="shared" si="69"/>
        <v>-</v>
      </c>
      <c r="AJ310" s="232" t="str">
        <f t="shared" si="69"/>
        <v>-</v>
      </c>
      <c r="AK310" s="233" t="str">
        <f t="shared" si="69"/>
        <v>-</v>
      </c>
      <c r="AL310" s="222" t="s">
        <v>85</v>
      </c>
      <c r="AM310" s="294" t="s">
        <v>12</v>
      </c>
      <c r="AN310" s="363" t="s">
        <v>1973</v>
      </c>
      <c r="AO310" s="412" t="s">
        <v>1974</v>
      </c>
      <c r="AP310" s="235" t="s">
        <v>15</v>
      </c>
      <c r="AQ310" s="234" t="s">
        <v>85</v>
      </c>
      <c r="AR310" s="234" t="s">
        <v>85</v>
      </c>
      <c r="AS310" s="234" t="s">
        <v>85</v>
      </c>
      <c r="AT310" s="227" t="s">
        <v>85</v>
      </c>
      <c r="AU310" s="343">
        <v>1</v>
      </c>
    </row>
    <row r="311" spans="1:47" ht="27" hidden="1">
      <c r="A311" s="222" t="str">
        <f t="shared" si="74"/>
        <v>904-2</v>
      </c>
      <c r="B311" s="223">
        <v>904</v>
      </c>
      <c r="C311" s="224" t="s">
        <v>193</v>
      </c>
      <c r="D311" s="222">
        <v>2</v>
      </c>
      <c r="E311" s="224" t="s">
        <v>85</v>
      </c>
      <c r="F311" s="222" t="s">
        <v>85</v>
      </c>
      <c r="G311" s="369" t="s">
        <v>85</v>
      </c>
      <c r="H311" s="282" t="s">
        <v>85</v>
      </c>
      <c r="I311" s="227" t="s">
        <v>85</v>
      </c>
      <c r="J311" s="224" t="s">
        <v>85</v>
      </c>
      <c r="K311" s="224" t="s">
        <v>85</v>
      </c>
      <c r="L311" s="224" t="s">
        <v>85</v>
      </c>
      <c r="M311" s="228" t="s">
        <v>85</v>
      </c>
      <c r="N311" s="225"/>
      <c r="O311" s="186"/>
      <c r="P311" s="186"/>
      <c r="Q311" s="186"/>
      <c r="R311" s="230"/>
      <c r="S311" s="235" t="s">
        <v>85</v>
      </c>
      <c r="T311" s="230" t="s">
        <v>85</v>
      </c>
      <c r="U311" s="228"/>
      <c r="V311" s="224" t="s">
        <v>85</v>
      </c>
      <c r="W311" s="369"/>
      <c r="X311" s="370" t="s">
        <v>85</v>
      </c>
      <c r="Y311" s="370" t="s">
        <v>85</v>
      </c>
      <c r="Z311" s="370" t="s">
        <v>85</v>
      </c>
      <c r="AA311" s="371" t="s">
        <v>85</v>
      </c>
      <c r="AB311" s="231" t="str">
        <f t="shared" si="64"/>
        <v>-</v>
      </c>
      <c r="AC311" s="232" t="str">
        <f t="shared" si="65"/>
        <v>-</v>
      </c>
      <c r="AD311" s="232" t="str">
        <f t="shared" si="66"/>
        <v>-</v>
      </c>
      <c r="AE311" s="232" t="str">
        <f t="shared" si="67"/>
        <v>-</v>
      </c>
      <c r="AF311" s="233" t="str">
        <f t="shared" si="68"/>
        <v>-</v>
      </c>
      <c r="AG311" s="231" t="str">
        <f t="shared" si="69"/>
        <v>-</v>
      </c>
      <c r="AH311" s="232" t="str">
        <f t="shared" si="70"/>
        <v>-</v>
      </c>
      <c r="AI311" s="232" t="str">
        <f t="shared" si="71"/>
        <v>-</v>
      </c>
      <c r="AJ311" s="232" t="str">
        <f t="shared" si="72"/>
        <v>-</v>
      </c>
      <c r="AK311" s="233" t="str">
        <f t="shared" si="73"/>
        <v>-</v>
      </c>
      <c r="AL311" s="222" t="s">
        <v>85</v>
      </c>
      <c r="AM311" s="224" t="s">
        <v>85</v>
      </c>
      <c r="AN311" s="224" t="s">
        <v>85</v>
      </c>
      <c r="AO311" s="224" t="s">
        <v>85</v>
      </c>
      <c r="AP311" s="235" t="s">
        <v>85</v>
      </c>
      <c r="AQ311" s="234" t="s">
        <v>85</v>
      </c>
      <c r="AR311" s="234" t="s">
        <v>85</v>
      </c>
      <c r="AS311" s="234" t="s">
        <v>85</v>
      </c>
      <c r="AT311" s="227" t="s">
        <v>85</v>
      </c>
      <c r="AU311" s="343" t="s">
        <v>85</v>
      </c>
    </row>
    <row r="312" spans="1:47" ht="27" hidden="1">
      <c r="A312" s="222" t="str">
        <f t="shared" si="74"/>
        <v>904-3</v>
      </c>
      <c r="B312" s="223">
        <v>904</v>
      </c>
      <c r="C312" s="224" t="s">
        <v>193</v>
      </c>
      <c r="D312" s="222">
        <v>3</v>
      </c>
      <c r="E312" s="224" t="s">
        <v>85</v>
      </c>
      <c r="F312" s="222" t="s">
        <v>85</v>
      </c>
      <c r="G312" s="369" t="s">
        <v>85</v>
      </c>
      <c r="H312" s="282" t="s">
        <v>85</v>
      </c>
      <c r="I312" s="227" t="s">
        <v>85</v>
      </c>
      <c r="J312" s="224" t="s">
        <v>85</v>
      </c>
      <c r="K312" s="224" t="s">
        <v>85</v>
      </c>
      <c r="L312" s="224" t="s">
        <v>85</v>
      </c>
      <c r="M312" s="228" t="s">
        <v>85</v>
      </c>
      <c r="N312" s="225"/>
      <c r="O312" s="186"/>
      <c r="P312" s="186"/>
      <c r="Q312" s="186"/>
      <c r="R312" s="230"/>
      <c r="S312" s="235" t="s">
        <v>85</v>
      </c>
      <c r="T312" s="230" t="s">
        <v>85</v>
      </c>
      <c r="U312" s="228"/>
      <c r="V312" s="224" t="s">
        <v>85</v>
      </c>
      <c r="W312" s="369"/>
      <c r="X312" s="370" t="s">
        <v>85</v>
      </c>
      <c r="Y312" s="370" t="s">
        <v>85</v>
      </c>
      <c r="Z312" s="370" t="s">
        <v>85</v>
      </c>
      <c r="AA312" s="371" t="s">
        <v>85</v>
      </c>
      <c r="AB312" s="231" t="str">
        <f t="shared" si="64"/>
        <v>-</v>
      </c>
      <c r="AC312" s="232" t="str">
        <f t="shared" si="65"/>
        <v>-</v>
      </c>
      <c r="AD312" s="232" t="str">
        <f t="shared" si="66"/>
        <v>-</v>
      </c>
      <c r="AE312" s="232" t="str">
        <f t="shared" si="67"/>
        <v>-</v>
      </c>
      <c r="AF312" s="233" t="str">
        <f t="shared" si="68"/>
        <v>-</v>
      </c>
      <c r="AG312" s="231" t="str">
        <f t="shared" si="69"/>
        <v>-</v>
      </c>
      <c r="AH312" s="232" t="str">
        <f t="shared" si="70"/>
        <v>-</v>
      </c>
      <c r="AI312" s="232" t="str">
        <f t="shared" si="71"/>
        <v>-</v>
      </c>
      <c r="AJ312" s="232" t="str">
        <f t="shared" si="72"/>
        <v>-</v>
      </c>
      <c r="AK312" s="233" t="str">
        <f t="shared" si="73"/>
        <v>-</v>
      </c>
      <c r="AL312" s="222" t="s">
        <v>85</v>
      </c>
      <c r="AM312" s="224" t="s">
        <v>85</v>
      </c>
      <c r="AN312" s="224" t="s">
        <v>85</v>
      </c>
      <c r="AO312" s="224" t="s">
        <v>85</v>
      </c>
      <c r="AP312" s="235" t="s">
        <v>85</v>
      </c>
      <c r="AQ312" s="234" t="s">
        <v>85</v>
      </c>
      <c r="AR312" s="234" t="s">
        <v>85</v>
      </c>
      <c r="AS312" s="234" t="s">
        <v>85</v>
      </c>
      <c r="AT312" s="227" t="s">
        <v>85</v>
      </c>
      <c r="AU312" s="343" t="s">
        <v>85</v>
      </c>
    </row>
    <row r="313" spans="1:47" ht="27" hidden="1">
      <c r="A313" s="222" t="str">
        <f t="shared" si="74"/>
        <v>904-4</v>
      </c>
      <c r="B313" s="223">
        <v>904</v>
      </c>
      <c r="C313" s="224" t="s">
        <v>193</v>
      </c>
      <c r="D313" s="222">
        <v>4</v>
      </c>
      <c r="E313" s="224" t="s">
        <v>85</v>
      </c>
      <c r="F313" s="222" t="s">
        <v>85</v>
      </c>
      <c r="G313" s="369" t="s">
        <v>85</v>
      </c>
      <c r="H313" s="282" t="s">
        <v>85</v>
      </c>
      <c r="I313" s="227" t="s">
        <v>85</v>
      </c>
      <c r="J313" s="224" t="s">
        <v>85</v>
      </c>
      <c r="K313" s="224" t="s">
        <v>85</v>
      </c>
      <c r="L313" s="224" t="s">
        <v>85</v>
      </c>
      <c r="M313" s="228" t="s">
        <v>85</v>
      </c>
      <c r="N313" s="225"/>
      <c r="O313" s="186"/>
      <c r="P313" s="186"/>
      <c r="Q313" s="186"/>
      <c r="R313" s="230"/>
      <c r="S313" s="235" t="s">
        <v>85</v>
      </c>
      <c r="T313" s="230" t="s">
        <v>85</v>
      </c>
      <c r="U313" s="228"/>
      <c r="V313" s="224" t="s">
        <v>85</v>
      </c>
      <c r="W313" s="369"/>
      <c r="X313" s="370" t="s">
        <v>85</v>
      </c>
      <c r="Y313" s="370" t="s">
        <v>85</v>
      </c>
      <c r="Z313" s="370" t="s">
        <v>85</v>
      </c>
      <c r="AA313" s="371" t="s">
        <v>85</v>
      </c>
      <c r="AB313" s="231" t="str">
        <f t="shared" si="64"/>
        <v>-</v>
      </c>
      <c r="AC313" s="232" t="str">
        <f t="shared" si="65"/>
        <v>-</v>
      </c>
      <c r="AD313" s="232" t="str">
        <f t="shared" si="66"/>
        <v>-</v>
      </c>
      <c r="AE313" s="232" t="str">
        <f t="shared" si="67"/>
        <v>-</v>
      </c>
      <c r="AF313" s="233" t="str">
        <f t="shared" si="68"/>
        <v>-</v>
      </c>
      <c r="AG313" s="231" t="str">
        <f t="shared" si="69"/>
        <v>-</v>
      </c>
      <c r="AH313" s="232" t="str">
        <f t="shared" si="70"/>
        <v>-</v>
      </c>
      <c r="AI313" s="232" t="str">
        <f t="shared" si="71"/>
        <v>-</v>
      </c>
      <c r="AJ313" s="232" t="str">
        <f t="shared" si="72"/>
        <v>-</v>
      </c>
      <c r="AK313" s="233" t="str">
        <f t="shared" si="73"/>
        <v>-</v>
      </c>
      <c r="AL313" s="222" t="s">
        <v>85</v>
      </c>
      <c r="AM313" s="224" t="s">
        <v>85</v>
      </c>
      <c r="AN313" s="224" t="s">
        <v>85</v>
      </c>
      <c r="AO313" s="224" t="s">
        <v>85</v>
      </c>
      <c r="AP313" s="235" t="s">
        <v>85</v>
      </c>
      <c r="AQ313" s="234" t="s">
        <v>85</v>
      </c>
      <c r="AR313" s="234" t="s">
        <v>85</v>
      </c>
      <c r="AS313" s="234" t="s">
        <v>85</v>
      </c>
      <c r="AT313" s="227" t="s">
        <v>85</v>
      </c>
      <c r="AU313" s="343" t="s">
        <v>85</v>
      </c>
    </row>
    <row r="314" spans="1:47" ht="27" hidden="1">
      <c r="A314" s="222" t="str">
        <f t="shared" si="74"/>
        <v>904-5</v>
      </c>
      <c r="B314" s="223">
        <v>904</v>
      </c>
      <c r="C314" s="224" t="s">
        <v>193</v>
      </c>
      <c r="D314" s="222">
        <v>5</v>
      </c>
      <c r="E314" s="224" t="s">
        <v>85</v>
      </c>
      <c r="F314" s="222" t="s">
        <v>85</v>
      </c>
      <c r="G314" s="369" t="s">
        <v>85</v>
      </c>
      <c r="H314" s="282" t="s">
        <v>85</v>
      </c>
      <c r="I314" s="227" t="s">
        <v>85</v>
      </c>
      <c r="J314" s="224" t="s">
        <v>85</v>
      </c>
      <c r="K314" s="224" t="s">
        <v>85</v>
      </c>
      <c r="L314" s="224" t="s">
        <v>85</v>
      </c>
      <c r="M314" s="228" t="s">
        <v>85</v>
      </c>
      <c r="N314" s="225"/>
      <c r="O314" s="186"/>
      <c r="P314" s="186"/>
      <c r="Q314" s="186"/>
      <c r="R314" s="230"/>
      <c r="S314" s="235" t="s">
        <v>85</v>
      </c>
      <c r="T314" s="230" t="s">
        <v>85</v>
      </c>
      <c r="U314" s="228"/>
      <c r="V314" s="224" t="s">
        <v>85</v>
      </c>
      <c r="W314" s="369"/>
      <c r="X314" s="370" t="s">
        <v>85</v>
      </c>
      <c r="Y314" s="370" t="s">
        <v>85</v>
      </c>
      <c r="Z314" s="370" t="s">
        <v>85</v>
      </c>
      <c r="AA314" s="371" t="s">
        <v>85</v>
      </c>
      <c r="AB314" s="231" t="str">
        <f t="shared" si="64"/>
        <v>-</v>
      </c>
      <c r="AC314" s="232" t="str">
        <f t="shared" si="65"/>
        <v>-</v>
      </c>
      <c r="AD314" s="232" t="str">
        <f t="shared" si="66"/>
        <v>-</v>
      </c>
      <c r="AE314" s="232" t="str">
        <f t="shared" si="67"/>
        <v>-</v>
      </c>
      <c r="AF314" s="233" t="str">
        <f t="shared" si="68"/>
        <v>-</v>
      </c>
      <c r="AG314" s="231" t="str">
        <f t="shared" si="69"/>
        <v>-</v>
      </c>
      <c r="AH314" s="232" t="str">
        <f t="shared" si="70"/>
        <v>-</v>
      </c>
      <c r="AI314" s="232" t="str">
        <f t="shared" si="71"/>
        <v>-</v>
      </c>
      <c r="AJ314" s="232" t="str">
        <f t="shared" si="72"/>
        <v>-</v>
      </c>
      <c r="AK314" s="233" t="str">
        <f t="shared" si="73"/>
        <v>-</v>
      </c>
      <c r="AL314" s="222" t="s">
        <v>85</v>
      </c>
      <c r="AM314" s="224" t="s">
        <v>85</v>
      </c>
      <c r="AN314" s="224" t="s">
        <v>85</v>
      </c>
      <c r="AO314" s="224" t="s">
        <v>85</v>
      </c>
      <c r="AP314" s="235" t="s">
        <v>85</v>
      </c>
      <c r="AQ314" s="234" t="s">
        <v>85</v>
      </c>
      <c r="AR314" s="234" t="s">
        <v>85</v>
      </c>
      <c r="AS314" s="234" t="s">
        <v>85</v>
      </c>
      <c r="AT314" s="227" t="s">
        <v>85</v>
      </c>
      <c r="AU314" s="343" t="s">
        <v>85</v>
      </c>
    </row>
    <row r="315" spans="1:47" ht="27" hidden="1">
      <c r="A315" s="222" t="str">
        <f t="shared" si="74"/>
        <v>904-6</v>
      </c>
      <c r="B315" s="223">
        <v>904</v>
      </c>
      <c r="C315" s="224" t="s">
        <v>193</v>
      </c>
      <c r="D315" s="222">
        <v>6</v>
      </c>
      <c r="E315" s="224" t="s">
        <v>85</v>
      </c>
      <c r="F315" s="222" t="s">
        <v>85</v>
      </c>
      <c r="G315" s="369" t="s">
        <v>85</v>
      </c>
      <c r="H315" s="282" t="s">
        <v>85</v>
      </c>
      <c r="I315" s="227" t="s">
        <v>85</v>
      </c>
      <c r="J315" s="224" t="s">
        <v>85</v>
      </c>
      <c r="K315" s="224" t="s">
        <v>85</v>
      </c>
      <c r="L315" s="224" t="s">
        <v>85</v>
      </c>
      <c r="M315" s="228" t="s">
        <v>85</v>
      </c>
      <c r="N315" s="225"/>
      <c r="O315" s="186"/>
      <c r="P315" s="186"/>
      <c r="Q315" s="186"/>
      <c r="R315" s="230"/>
      <c r="S315" s="235" t="s">
        <v>85</v>
      </c>
      <c r="T315" s="230" t="s">
        <v>85</v>
      </c>
      <c r="U315" s="228"/>
      <c r="V315" s="224" t="s">
        <v>85</v>
      </c>
      <c r="W315" s="369"/>
      <c r="X315" s="370" t="s">
        <v>85</v>
      </c>
      <c r="Y315" s="370" t="s">
        <v>85</v>
      </c>
      <c r="Z315" s="370" t="s">
        <v>85</v>
      </c>
      <c r="AA315" s="371" t="s">
        <v>85</v>
      </c>
      <c r="AB315" s="231" t="str">
        <f t="shared" si="64"/>
        <v>-</v>
      </c>
      <c r="AC315" s="232" t="str">
        <f t="shared" si="65"/>
        <v>-</v>
      </c>
      <c r="AD315" s="232" t="str">
        <f t="shared" si="66"/>
        <v>-</v>
      </c>
      <c r="AE315" s="232" t="str">
        <f t="shared" si="67"/>
        <v>-</v>
      </c>
      <c r="AF315" s="233" t="str">
        <f t="shared" si="68"/>
        <v>-</v>
      </c>
      <c r="AG315" s="231" t="str">
        <f t="shared" si="69"/>
        <v>-</v>
      </c>
      <c r="AH315" s="232" t="str">
        <f t="shared" si="70"/>
        <v>-</v>
      </c>
      <c r="AI315" s="232" t="str">
        <f t="shared" si="71"/>
        <v>-</v>
      </c>
      <c r="AJ315" s="232" t="str">
        <f t="shared" si="72"/>
        <v>-</v>
      </c>
      <c r="AK315" s="233" t="str">
        <f t="shared" si="73"/>
        <v>-</v>
      </c>
      <c r="AL315" s="222" t="s">
        <v>85</v>
      </c>
      <c r="AM315" s="224" t="s">
        <v>85</v>
      </c>
      <c r="AN315" s="224" t="s">
        <v>85</v>
      </c>
      <c r="AO315" s="224" t="s">
        <v>85</v>
      </c>
      <c r="AP315" s="235" t="s">
        <v>85</v>
      </c>
      <c r="AQ315" s="234" t="s">
        <v>85</v>
      </c>
      <c r="AR315" s="234" t="s">
        <v>85</v>
      </c>
      <c r="AS315" s="234" t="s">
        <v>85</v>
      </c>
      <c r="AT315" s="227" t="s">
        <v>85</v>
      </c>
      <c r="AU315" s="343" t="s">
        <v>85</v>
      </c>
    </row>
    <row r="316" spans="1:47" ht="27" hidden="1">
      <c r="A316" s="222" t="str">
        <f t="shared" si="74"/>
        <v>904-7</v>
      </c>
      <c r="B316" s="223">
        <v>904</v>
      </c>
      <c r="C316" s="224" t="s">
        <v>193</v>
      </c>
      <c r="D316" s="222">
        <v>7</v>
      </c>
      <c r="E316" s="224" t="s">
        <v>85</v>
      </c>
      <c r="F316" s="222" t="s">
        <v>85</v>
      </c>
      <c r="G316" s="369" t="s">
        <v>85</v>
      </c>
      <c r="H316" s="282" t="s">
        <v>85</v>
      </c>
      <c r="I316" s="227" t="s">
        <v>85</v>
      </c>
      <c r="J316" s="224" t="s">
        <v>85</v>
      </c>
      <c r="K316" s="224" t="s">
        <v>85</v>
      </c>
      <c r="L316" s="224" t="s">
        <v>85</v>
      </c>
      <c r="M316" s="228" t="s">
        <v>85</v>
      </c>
      <c r="N316" s="225"/>
      <c r="O316" s="186"/>
      <c r="P316" s="186"/>
      <c r="Q316" s="186"/>
      <c r="R316" s="230"/>
      <c r="S316" s="235" t="s">
        <v>85</v>
      </c>
      <c r="T316" s="230" t="s">
        <v>85</v>
      </c>
      <c r="U316" s="228"/>
      <c r="V316" s="224" t="s">
        <v>85</v>
      </c>
      <c r="W316" s="369"/>
      <c r="X316" s="370" t="s">
        <v>85</v>
      </c>
      <c r="Y316" s="370" t="s">
        <v>85</v>
      </c>
      <c r="Z316" s="370" t="s">
        <v>85</v>
      </c>
      <c r="AA316" s="371" t="s">
        <v>85</v>
      </c>
      <c r="AB316" s="231" t="str">
        <f t="shared" si="64"/>
        <v>-</v>
      </c>
      <c r="AC316" s="232" t="str">
        <f t="shared" si="65"/>
        <v>-</v>
      </c>
      <c r="AD316" s="232" t="str">
        <f t="shared" si="66"/>
        <v>-</v>
      </c>
      <c r="AE316" s="232" t="str">
        <f t="shared" si="67"/>
        <v>-</v>
      </c>
      <c r="AF316" s="233" t="str">
        <f t="shared" si="68"/>
        <v>-</v>
      </c>
      <c r="AG316" s="231" t="str">
        <f t="shared" si="69"/>
        <v>-</v>
      </c>
      <c r="AH316" s="232" t="str">
        <f t="shared" si="70"/>
        <v>-</v>
      </c>
      <c r="AI316" s="232" t="str">
        <f t="shared" si="71"/>
        <v>-</v>
      </c>
      <c r="AJ316" s="232" t="str">
        <f t="shared" si="72"/>
        <v>-</v>
      </c>
      <c r="AK316" s="233" t="str">
        <f t="shared" si="73"/>
        <v>-</v>
      </c>
      <c r="AL316" s="222" t="s">
        <v>85</v>
      </c>
      <c r="AM316" s="224" t="s">
        <v>85</v>
      </c>
      <c r="AN316" s="224" t="s">
        <v>85</v>
      </c>
      <c r="AO316" s="224" t="s">
        <v>85</v>
      </c>
      <c r="AP316" s="235" t="s">
        <v>85</v>
      </c>
      <c r="AQ316" s="234" t="s">
        <v>85</v>
      </c>
      <c r="AR316" s="234" t="s">
        <v>85</v>
      </c>
      <c r="AS316" s="234" t="s">
        <v>85</v>
      </c>
      <c r="AT316" s="227" t="s">
        <v>85</v>
      </c>
      <c r="AU316" s="343" t="s">
        <v>85</v>
      </c>
    </row>
    <row r="317" spans="1:47" ht="27" hidden="1">
      <c r="A317" s="222" t="str">
        <f t="shared" si="74"/>
        <v>904-8</v>
      </c>
      <c r="B317" s="223">
        <v>904</v>
      </c>
      <c r="C317" s="224" t="s">
        <v>193</v>
      </c>
      <c r="D317" s="222">
        <v>8</v>
      </c>
      <c r="E317" s="224" t="s">
        <v>85</v>
      </c>
      <c r="F317" s="222" t="s">
        <v>85</v>
      </c>
      <c r="G317" s="369" t="s">
        <v>85</v>
      </c>
      <c r="H317" s="282" t="s">
        <v>85</v>
      </c>
      <c r="I317" s="227" t="s">
        <v>85</v>
      </c>
      <c r="J317" s="224" t="s">
        <v>85</v>
      </c>
      <c r="K317" s="224" t="s">
        <v>85</v>
      </c>
      <c r="L317" s="224" t="s">
        <v>85</v>
      </c>
      <c r="M317" s="228" t="s">
        <v>85</v>
      </c>
      <c r="N317" s="225"/>
      <c r="O317" s="186"/>
      <c r="P317" s="186"/>
      <c r="Q317" s="186"/>
      <c r="R317" s="230"/>
      <c r="S317" s="235" t="s">
        <v>85</v>
      </c>
      <c r="T317" s="230" t="s">
        <v>85</v>
      </c>
      <c r="U317" s="228"/>
      <c r="V317" s="224" t="s">
        <v>85</v>
      </c>
      <c r="W317" s="369"/>
      <c r="X317" s="370" t="s">
        <v>85</v>
      </c>
      <c r="Y317" s="370" t="s">
        <v>85</v>
      </c>
      <c r="Z317" s="370" t="s">
        <v>85</v>
      </c>
      <c r="AA317" s="371" t="s">
        <v>85</v>
      </c>
      <c r="AB317" s="231" t="str">
        <f t="shared" si="64"/>
        <v>-</v>
      </c>
      <c r="AC317" s="232" t="str">
        <f t="shared" si="65"/>
        <v>-</v>
      </c>
      <c r="AD317" s="232" t="str">
        <f t="shared" si="66"/>
        <v>-</v>
      </c>
      <c r="AE317" s="232" t="str">
        <f t="shared" si="67"/>
        <v>-</v>
      </c>
      <c r="AF317" s="233" t="str">
        <f t="shared" si="68"/>
        <v>-</v>
      </c>
      <c r="AG317" s="231" t="str">
        <f t="shared" si="69"/>
        <v>-</v>
      </c>
      <c r="AH317" s="232" t="str">
        <f t="shared" si="70"/>
        <v>-</v>
      </c>
      <c r="AI317" s="232" t="str">
        <f t="shared" si="71"/>
        <v>-</v>
      </c>
      <c r="AJ317" s="232" t="str">
        <f t="shared" si="72"/>
        <v>-</v>
      </c>
      <c r="AK317" s="233" t="str">
        <f t="shared" si="73"/>
        <v>-</v>
      </c>
      <c r="AL317" s="222" t="s">
        <v>85</v>
      </c>
      <c r="AM317" s="224" t="s">
        <v>85</v>
      </c>
      <c r="AN317" s="224" t="s">
        <v>85</v>
      </c>
      <c r="AO317" s="224" t="s">
        <v>85</v>
      </c>
      <c r="AP317" s="235" t="s">
        <v>85</v>
      </c>
      <c r="AQ317" s="234" t="s">
        <v>85</v>
      </c>
      <c r="AR317" s="234" t="s">
        <v>85</v>
      </c>
      <c r="AS317" s="234" t="s">
        <v>85</v>
      </c>
      <c r="AT317" s="227" t="s">
        <v>85</v>
      </c>
      <c r="AU317" s="343" t="s">
        <v>85</v>
      </c>
    </row>
    <row r="318" spans="1:47" ht="27" hidden="1">
      <c r="A318" s="222" t="str">
        <f t="shared" si="74"/>
        <v>904-9</v>
      </c>
      <c r="B318" s="223">
        <v>904</v>
      </c>
      <c r="C318" s="224" t="s">
        <v>193</v>
      </c>
      <c r="D318" s="222">
        <v>9</v>
      </c>
      <c r="E318" s="224" t="s">
        <v>85</v>
      </c>
      <c r="F318" s="222" t="s">
        <v>85</v>
      </c>
      <c r="G318" s="369" t="s">
        <v>85</v>
      </c>
      <c r="H318" s="282" t="s">
        <v>85</v>
      </c>
      <c r="I318" s="227" t="s">
        <v>85</v>
      </c>
      <c r="J318" s="224" t="s">
        <v>85</v>
      </c>
      <c r="K318" s="224" t="s">
        <v>85</v>
      </c>
      <c r="L318" s="224" t="s">
        <v>85</v>
      </c>
      <c r="M318" s="228" t="s">
        <v>85</v>
      </c>
      <c r="N318" s="225"/>
      <c r="O318" s="186"/>
      <c r="P318" s="186"/>
      <c r="Q318" s="186"/>
      <c r="R318" s="230"/>
      <c r="S318" s="235" t="s">
        <v>85</v>
      </c>
      <c r="T318" s="230" t="s">
        <v>85</v>
      </c>
      <c r="U318" s="228"/>
      <c r="V318" s="224" t="s">
        <v>85</v>
      </c>
      <c r="W318" s="369"/>
      <c r="X318" s="370" t="s">
        <v>85</v>
      </c>
      <c r="Y318" s="370" t="s">
        <v>85</v>
      </c>
      <c r="Z318" s="370" t="s">
        <v>85</v>
      </c>
      <c r="AA318" s="371" t="s">
        <v>85</v>
      </c>
      <c r="AB318" s="231" t="str">
        <f t="shared" si="64"/>
        <v>-</v>
      </c>
      <c r="AC318" s="232" t="str">
        <f t="shared" si="65"/>
        <v>-</v>
      </c>
      <c r="AD318" s="232" t="str">
        <f t="shared" si="66"/>
        <v>-</v>
      </c>
      <c r="AE318" s="232" t="str">
        <f t="shared" si="67"/>
        <v>-</v>
      </c>
      <c r="AF318" s="233" t="str">
        <f t="shared" si="68"/>
        <v>-</v>
      </c>
      <c r="AG318" s="231" t="str">
        <f t="shared" si="69"/>
        <v>-</v>
      </c>
      <c r="AH318" s="232" t="str">
        <f t="shared" si="70"/>
        <v>-</v>
      </c>
      <c r="AI318" s="232" t="str">
        <f t="shared" si="71"/>
        <v>-</v>
      </c>
      <c r="AJ318" s="232" t="str">
        <f t="shared" si="72"/>
        <v>-</v>
      </c>
      <c r="AK318" s="233" t="str">
        <f t="shared" si="73"/>
        <v>-</v>
      </c>
      <c r="AL318" s="222" t="s">
        <v>85</v>
      </c>
      <c r="AM318" s="224" t="s">
        <v>85</v>
      </c>
      <c r="AN318" s="224" t="s">
        <v>85</v>
      </c>
      <c r="AO318" s="224" t="s">
        <v>85</v>
      </c>
      <c r="AP318" s="235" t="s">
        <v>85</v>
      </c>
      <c r="AQ318" s="234" t="s">
        <v>85</v>
      </c>
      <c r="AR318" s="234" t="s">
        <v>85</v>
      </c>
      <c r="AS318" s="234" t="s">
        <v>85</v>
      </c>
      <c r="AT318" s="227" t="s">
        <v>85</v>
      </c>
      <c r="AU318" s="343" t="s">
        <v>85</v>
      </c>
    </row>
    <row r="319" spans="1:47" ht="125.25" customHeight="1">
      <c r="A319" s="222" t="str">
        <f t="shared" si="74"/>
        <v>1001-1</v>
      </c>
      <c r="B319" s="223">
        <v>1001</v>
      </c>
      <c r="C319" s="224" t="s">
        <v>194</v>
      </c>
      <c r="D319" s="222">
        <v>1</v>
      </c>
      <c r="E319" s="224" t="s">
        <v>1131</v>
      </c>
      <c r="F319" s="222" t="s">
        <v>1132</v>
      </c>
      <c r="G319" s="225" t="s">
        <v>476</v>
      </c>
      <c r="H319" s="282" t="s">
        <v>1133</v>
      </c>
      <c r="I319" s="227" t="s">
        <v>478</v>
      </c>
      <c r="J319" s="224" t="s">
        <v>1134</v>
      </c>
      <c r="K319" s="224" t="s">
        <v>1135</v>
      </c>
      <c r="L319" s="224" t="s">
        <v>399</v>
      </c>
      <c r="M319" s="228" t="s">
        <v>403</v>
      </c>
      <c r="N319" s="225">
        <v>10</v>
      </c>
      <c r="O319" s="186">
        <f>N319+($T$319-$N$319)/5</f>
        <v>11</v>
      </c>
      <c r="P319" s="186">
        <f t="shared" ref="P319:R319" si="75">O319+($T$319-$N$319)/5</f>
        <v>12</v>
      </c>
      <c r="Q319" s="186">
        <f t="shared" si="75"/>
        <v>13</v>
      </c>
      <c r="R319" s="230">
        <f t="shared" si="75"/>
        <v>14</v>
      </c>
      <c r="S319" s="235" t="s">
        <v>433</v>
      </c>
      <c r="T319" s="230">
        <v>15</v>
      </c>
      <c r="U319" s="228"/>
      <c r="V319" s="224" t="s">
        <v>1740</v>
      </c>
      <c r="W319" s="266" t="s">
        <v>1741</v>
      </c>
      <c r="X319" s="186" t="s">
        <v>85</v>
      </c>
      <c r="Y319" s="186" t="s">
        <v>85</v>
      </c>
      <c r="Z319" s="186" t="s">
        <v>85</v>
      </c>
      <c r="AA319" s="230" t="s">
        <v>85</v>
      </c>
      <c r="AB319" s="231" t="str">
        <f t="shared" si="64"/>
        <v>-</v>
      </c>
      <c r="AC319" s="232" t="str">
        <f t="shared" si="64"/>
        <v>-</v>
      </c>
      <c r="AD319" s="232" t="str">
        <f t="shared" si="64"/>
        <v>-</v>
      </c>
      <c r="AE319" s="232" t="str">
        <f t="shared" si="64"/>
        <v>-</v>
      </c>
      <c r="AF319" s="233" t="str">
        <f t="shared" si="64"/>
        <v>-</v>
      </c>
      <c r="AG319" s="231" t="str">
        <f t="shared" si="69"/>
        <v>-</v>
      </c>
      <c r="AH319" s="232" t="str">
        <f t="shared" si="69"/>
        <v>-</v>
      </c>
      <c r="AI319" s="232" t="str">
        <f t="shared" si="69"/>
        <v>-</v>
      </c>
      <c r="AJ319" s="232" t="str">
        <f t="shared" si="69"/>
        <v>-</v>
      </c>
      <c r="AK319" s="233" t="str">
        <f t="shared" si="69"/>
        <v>-</v>
      </c>
      <c r="AL319" s="222" t="s">
        <v>85</v>
      </c>
      <c r="AM319" s="224" t="s">
        <v>85</v>
      </c>
      <c r="AN319" s="224" t="s">
        <v>742</v>
      </c>
      <c r="AO319" s="224" t="s">
        <v>743</v>
      </c>
      <c r="AP319" s="235" t="s">
        <v>15</v>
      </c>
      <c r="AQ319" s="234" t="s">
        <v>85</v>
      </c>
      <c r="AR319" s="234" t="s">
        <v>85</v>
      </c>
      <c r="AS319" s="234" t="s">
        <v>85</v>
      </c>
      <c r="AT319" s="227" t="s">
        <v>85</v>
      </c>
      <c r="AU319" s="343">
        <v>1</v>
      </c>
    </row>
    <row r="320" spans="1:47" ht="27" hidden="1">
      <c r="A320" s="222" t="str">
        <f t="shared" si="74"/>
        <v>1001-2</v>
      </c>
      <c r="B320" s="223">
        <v>1001</v>
      </c>
      <c r="C320" s="224" t="s">
        <v>194</v>
      </c>
      <c r="D320" s="222">
        <v>2</v>
      </c>
      <c r="E320" s="224" t="s">
        <v>85</v>
      </c>
      <c r="F320" s="222" t="s">
        <v>85</v>
      </c>
      <c r="G320" s="369" t="s">
        <v>85</v>
      </c>
      <c r="H320" s="282" t="s">
        <v>85</v>
      </c>
      <c r="I320" s="227" t="s">
        <v>85</v>
      </c>
      <c r="J320" s="224" t="s">
        <v>85</v>
      </c>
      <c r="K320" s="224" t="s">
        <v>85</v>
      </c>
      <c r="L320" s="224" t="s">
        <v>85</v>
      </c>
      <c r="M320" s="228" t="s">
        <v>85</v>
      </c>
      <c r="N320" s="225"/>
      <c r="O320" s="186"/>
      <c r="P320" s="186"/>
      <c r="Q320" s="186"/>
      <c r="R320" s="230"/>
      <c r="S320" s="235" t="s">
        <v>85</v>
      </c>
      <c r="T320" s="230" t="s">
        <v>85</v>
      </c>
      <c r="U320" s="228"/>
      <c r="V320" s="224" t="s">
        <v>85</v>
      </c>
      <c r="W320" s="369"/>
      <c r="X320" s="370" t="s">
        <v>85</v>
      </c>
      <c r="Y320" s="370" t="s">
        <v>85</v>
      </c>
      <c r="Z320" s="370" t="s">
        <v>85</v>
      </c>
      <c r="AA320" s="371" t="s">
        <v>85</v>
      </c>
      <c r="AB320" s="231" t="str">
        <f t="shared" si="64"/>
        <v>-</v>
      </c>
      <c r="AC320" s="232" t="str">
        <f t="shared" si="65"/>
        <v>-</v>
      </c>
      <c r="AD320" s="232" t="str">
        <f t="shared" si="66"/>
        <v>-</v>
      </c>
      <c r="AE320" s="232" t="str">
        <f t="shared" si="67"/>
        <v>-</v>
      </c>
      <c r="AF320" s="233" t="str">
        <f t="shared" si="68"/>
        <v>-</v>
      </c>
      <c r="AG320" s="231" t="str">
        <f t="shared" si="69"/>
        <v>-</v>
      </c>
      <c r="AH320" s="232" t="str">
        <f t="shared" si="70"/>
        <v>-</v>
      </c>
      <c r="AI320" s="232" t="str">
        <f t="shared" si="71"/>
        <v>-</v>
      </c>
      <c r="AJ320" s="232" t="str">
        <f t="shared" si="72"/>
        <v>-</v>
      </c>
      <c r="AK320" s="233" t="str">
        <f t="shared" si="73"/>
        <v>-</v>
      </c>
      <c r="AL320" s="222" t="s">
        <v>85</v>
      </c>
      <c r="AM320" s="224" t="s">
        <v>85</v>
      </c>
      <c r="AN320" s="224" t="s">
        <v>85</v>
      </c>
      <c r="AO320" s="224" t="s">
        <v>85</v>
      </c>
      <c r="AP320" s="235" t="s">
        <v>85</v>
      </c>
      <c r="AQ320" s="234" t="s">
        <v>85</v>
      </c>
      <c r="AR320" s="234" t="s">
        <v>85</v>
      </c>
      <c r="AS320" s="234" t="s">
        <v>85</v>
      </c>
      <c r="AT320" s="227" t="s">
        <v>85</v>
      </c>
      <c r="AU320" s="343" t="s">
        <v>85</v>
      </c>
    </row>
    <row r="321" spans="1:47" ht="27" hidden="1">
      <c r="A321" s="222" t="str">
        <f t="shared" si="74"/>
        <v>1001-3</v>
      </c>
      <c r="B321" s="223">
        <v>1001</v>
      </c>
      <c r="C321" s="224" t="s">
        <v>194</v>
      </c>
      <c r="D321" s="222">
        <v>3</v>
      </c>
      <c r="E321" s="224" t="s">
        <v>85</v>
      </c>
      <c r="F321" s="222" t="s">
        <v>85</v>
      </c>
      <c r="G321" s="369" t="s">
        <v>85</v>
      </c>
      <c r="H321" s="282" t="s">
        <v>85</v>
      </c>
      <c r="I321" s="227" t="s">
        <v>85</v>
      </c>
      <c r="J321" s="224" t="s">
        <v>85</v>
      </c>
      <c r="K321" s="224" t="s">
        <v>85</v>
      </c>
      <c r="L321" s="224" t="s">
        <v>85</v>
      </c>
      <c r="M321" s="228" t="s">
        <v>85</v>
      </c>
      <c r="N321" s="225"/>
      <c r="O321" s="186"/>
      <c r="P321" s="186"/>
      <c r="Q321" s="186"/>
      <c r="R321" s="230"/>
      <c r="S321" s="235" t="s">
        <v>85</v>
      </c>
      <c r="T321" s="230" t="s">
        <v>85</v>
      </c>
      <c r="U321" s="228"/>
      <c r="V321" s="224" t="s">
        <v>85</v>
      </c>
      <c r="W321" s="369"/>
      <c r="X321" s="370" t="s">
        <v>85</v>
      </c>
      <c r="Y321" s="370" t="s">
        <v>85</v>
      </c>
      <c r="Z321" s="370" t="s">
        <v>85</v>
      </c>
      <c r="AA321" s="371" t="s">
        <v>85</v>
      </c>
      <c r="AB321" s="231" t="str">
        <f t="shared" si="64"/>
        <v>-</v>
      </c>
      <c r="AC321" s="232" t="str">
        <f t="shared" si="65"/>
        <v>-</v>
      </c>
      <c r="AD321" s="232" t="str">
        <f t="shared" si="66"/>
        <v>-</v>
      </c>
      <c r="AE321" s="232" t="str">
        <f t="shared" si="67"/>
        <v>-</v>
      </c>
      <c r="AF321" s="233" t="str">
        <f t="shared" si="68"/>
        <v>-</v>
      </c>
      <c r="AG321" s="231" t="str">
        <f t="shared" si="69"/>
        <v>-</v>
      </c>
      <c r="AH321" s="232" t="str">
        <f t="shared" si="70"/>
        <v>-</v>
      </c>
      <c r="AI321" s="232" t="str">
        <f t="shared" si="71"/>
        <v>-</v>
      </c>
      <c r="AJ321" s="232" t="str">
        <f t="shared" si="72"/>
        <v>-</v>
      </c>
      <c r="AK321" s="233" t="str">
        <f t="shared" si="73"/>
        <v>-</v>
      </c>
      <c r="AL321" s="222" t="s">
        <v>85</v>
      </c>
      <c r="AM321" s="224" t="s">
        <v>85</v>
      </c>
      <c r="AN321" s="224" t="s">
        <v>85</v>
      </c>
      <c r="AO321" s="224" t="s">
        <v>85</v>
      </c>
      <c r="AP321" s="235" t="s">
        <v>85</v>
      </c>
      <c r="AQ321" s="234" t="s">
        <v>85</v>
      </c>
      <c r="AR321" s="234" t="s">
        <v>85</v>
      </c>
      <c r="AS321" s="234" t="s">
        <v>85</v>
      </c>
      <c r="AT321" s="227" t="s">
        <v>85</v>
      </c>
      <c r="AU321" s="343" t="s">
        <v>85</v>
      </c>
    </row>
    <row r="322" spans="1:47" ht="27" hidden="1">
      <c r="A322" s="222" t="str">
        <f t="shared" si="74"/>
        <v>1001-4</v>
      </c>
      <c r="B322" s="223">
        <v>1001</v>
      </c>
      <c r="C322" s="224" t="s">
        <v>194</v>
      </c>
      <c r="D322" s="222">
        <v>4</v>
      </c>
      <c r="E322" s="224" t="s">
        <v>85</v>
      </c>
      <c r="F322" s="222" t="s">
        <v>85</v>
      </c>
      <c r="G322" s="369" t="s">
        <v>85</v>
      </c>
      <c r="H322" s="282" t="s">
        <v>85</v>
      </c>
      <c r="I322" s="227" t="s">
        <v>85</v>
      </c>
      <c r="J322" s="224" t="s">
        <v>85</v>
      </c>
      <c r="K322" s="224" t="s">
        <v>85</v>
      </c>
      <c r="L322" s="224" t="s">
        <v>85</v>
      </c>
      <c r="M322" s="228" t="s">
        <v>85</v>
      </c>
      <c r="N322" s="225"/>
      <c r="O322" s="186"/>
      <c r="P322" s="186"/>
      <c r="Q322" s="186"/>
      <c r="R322" s="230"/>
      <c r="S322" s="235" t="s">
        <v>85</v>
      </c>
      <c r="T322" s="230" t="s">
        <v>85</v>
      </c>
      <c r="U322" s="228"/>
      <c r="V322" s="224" t="s">
        <v>85</v>
      </c>
      <c r="W322" s="369"/>
      <c r="X322" s="370" t="s">
        <v>85</v>
      </c>
      <c r="Y322" s="370" t="s">
        <v>85</v>
      </c>
      <c r="Z322" s="370" t="s">
        <v>85</v>
      </c>
      <c r="AA322" s="371" t="s">
        <v>85</v>
      </c>
      <c r="AB322" s="231" t="str">
        <f t="shared" si="64"/>
        <v>-</v>
      </c>
      <c r="AC322" s="232" t="str">
        <f t="shared" si="65"/>
        <v>-</v>
      </c>
      <c r="AD322" s="232" t="str">
        <f t="shared" si="66"/>
        <v>-</v>
      </c>
      <c r="AE322" s="232" t="str">
        <f t="shared" si="67"/>
        <v>-</v>
      </c>
      <c r="AF322" s="233" t="str">
        <f t="shared" si="68"/>
        <v>-</v>
      </c>
      <c r="AG322" s="231" t="str">
        <f t="shared" si="69"/>
        <v>-</v>
      </c>
      <c r="AH322" s="232" t="str">
        <f t="shared" si="70"/>
        <v>-</v>
      </c>
      <c r="AI322" s="232" t="str">
        <f t="shared" si="71"/>
        <v>-</v>
      </c>
      <c r="AJ322" s="232" t="str">
        <f t="shared" si="72"/>
        <v>-</v>
      </c>
      <c r="AK322" s="233" t="str">
        <f t="shared" si="73"/>
        <v>-</v>
      </c>
      <c r="AL322" s="222" t="s">
        <v>85</v>
      </c>
      <c r="AM322" s="224" t="s">
        <v>85</v>
      </c>
      <c r="AN322" s="224" t="s">
        <v>85</v>
      </c>
      <c r="AO322" s="224" t="s">
        <v>85</v>
      </c>
      <c r="AP322" s="235" t="s">
        <v>85</v>
      </c>
      <c r="AQ322" s="234" t="s">
        <v>85</v>
      </c>
      <c r="AR322" s="234" t="s">
        <v>85</v>
      </c>
      <c r="AS322" s="234" t="s">
        <v>85</v>
      </c>
      <c r="AT322" s="227" t="s">
        <v>85</v>
      </c>
      <c r="AU322" s="343" t="s">
        <v>85</v>
      </c>
    </row>
    <row r="323" spans="1:47" ht="27" hidden="1">
      <c r="A323" s="222" t="str">
        <f t="shared" si="74"/>
        <v>1001-5</v>
      </c>
      <c r="B323" s="223">
        <v>1001</v>
      </c>
      <c r="C323" s="224" t="s">
        <v>194</v>
      </c>
      <c r="D323" s="222">
        <v>5</v>
      </c>
      <c r="E323" s="224" t="s">
        <v>85</v>
      </c>
      <c r="F323" s="222" t="s">
        <v>85</v>
      </c>
      <c r="G323" s="369" t="s">
        <v>85</v>
      </c>
      <c r="H323" s="282" t="s">
        <v>85</v>
      </c>
      <c r="I323" s="227" t="s">
        <v>85</v>
      </c>
      <c r="J323" s="224" t="s">
        <v>85</v>
      </c>
      <c r="K323" s="224" t="s">
        <v>85</v>
      </c>
      <c r="L323" s="224" t="s">
        <v>85</v>
      </c>
      <c r="M323" s="228" t="s">
        <v>85</v>
      </c>
      <c r="N323" s="225"/>
      <c r="O323" s="186"/>
      <c r="P323" s="186"/>
      <c r="Q323" s="186"/>
      <c r="R323" s="230"/>
      <c r="S323" s="235" t="s">
        <v>85</v>
      </c>
      <c r="T323" s="230" t="s">
        <v>85</v>
      </c>
      <c r="U323" s="228"/>
      <c r="V323" s="224" t="s">
        <v>85</v>
      </c>
      <c r="W323" s="369"/>
      <c r="X323" s="370" t="s">
        <v>85</v>
      </c>
      <c r="Y323" s="370" t="s">
        <v>85</v>
      </c>
      <c r="Z323" s="370" t="s">
        <v>85</v>
      </c>
      <c r="AA323" s="371" t="s">
        <v>85</v>
      </c>
      <c r="AB323" s="231" t="str">
        <f t="shared" si="64"/>
        <v>-</v>
      </c>
      <c r="AC323" s="232" t="str">
        <f t="shared" si="65"/>
        <v>-</v>
      </c>
      <c r="AD323" s="232" t="str">
        <f t="shared" si="66"/>
        <v>-</v>
      </c>
      <c r="AE323" s="232" t="str">
        <f t="shared" si="67"/>
        <v>-</v>
      </c>
      <c r="AF323" s="233" t="str">
        <f t="shared" si="68"/>
        <v>-</v>
      </c>
      <c r="AG323" s="231" t="str">
        <f t="shared" si="69"/>
        <v>-</v>
      </c>
      <c r="AH323" s="232" t="str">
        <f t="shared" si="70"/>
        <v>-</v>
      </c>
      <c r="AI323" s="232" t="str">
        <f t="shared" si="71"/>
        <v>-</v>
      </c>
      <c r="AJ323" s="232" t="str">
        <f t="shared" si="72"/>
        <v>-</v>
      </c>
      <c r="AK323" s="233" t="str">
        <f t="shared" si="73"/>
        <v>-</v>
      </c>
      <c r="AL323" s="222" t="s">
        <v>85</v>
      </c>
      <c r="AM323" s="224" t="s">
        <v>85</v>
      </c>
      <c r="AN323" s="224" t="s">
        <v>85</v>
      </c>
      <c r="AO323" s="224" t="s">
        <v>85</v>
      </c>
      <c r="AP323" s="235" t="s">
        <v>85</v>
      </c>
      <c r="AQ323" s="234" t="s">
        <v>85</v>
      </c>
      <c r="AR323" s="234" t="s">
        <v>85</v>
      </c>
      <c r="AS323" s="234" t="s">
        <v>85</v>
      </c>
      <c r="AT323" s="227" t="s">
        <v>85</v>
      </c>
      <c r="AU323" s="343" t="s">
        <v>85</v>
      </c>
    </row>
    <row r="324" spans="1:47" ht="27" hidden="1">
      <c r="A324" s="222" t="str">
        <f t="shared" si="74"/>
        <v>1001-6</v>
      </c>
      <c r="B324" s="223">
        <v>1001</v>
      </c>
      <c r="C324" s="224" t="s">
        <v>194</v>
      </c>
      <c r="D324" s="222">
        <v>6</v>
      </c>
      <c r="E324" s="224" t="s">
        <v>85</v>
      </c>
      <c r="F324" s="222" t="s">
        <v>85</v>
      </c>
      <c r="G324" s="369" t="s">
        <v>85</v>
      </c>
      <c r="H324" s="282" t="s">
        <v>85</v>
      </c>
      <c r="I324" s="227" t="s">
        <v>85</v>
      </c>
      <c r="J324" s="224" t="s">
        <v>85</v>
      </c>
      <c r="K324" s="224" t="s">
        <v>85</v>
      </c>
      <c r="L324" s="224" t="s">
        <v>85</v>
      </c>
      <c r="M324" s="228" t="s">
        <v>85</v>
      </c>
      <c r="N324" s="225"/>
      <c r="O324" s="186"/>
      <c r="P324" s="186"/>
      <c r="Q324" s="186"/>
      <c r="R324" s="230"/>
      <c r="S324" s="235" t="s">
        <v>85</v>
      </c>
      <c r="T324" s="230" t="s">
        <v>85</v>
      </c>
      <c r="U324" s="228"/>
      <c r="V324" s="224" t="s">
        <v>85</v>
      </c>
      <c r="W324" s="369"/>
      <c r="X324" s="370" t="s">
        <v>85</v>
      </c>
      <c r="Y324" s="370" t="s">
        <v>85</v>
      </c>
      <c r="Z324" s="370" t="s">
        <v>85</v>
      </c>
      <c r="AA324" s="371" t="s">
        <v>85</v>
      </c>
      <c r="AB324" s="231" t="str">
        <f t="shared" si="64"/>
        <v>-</v>
      </c>
      <c r="AC324" s="232" t="str">
        <f t="shared" si="65"/>
        <v>-</v>
      </c>
      <c r="AD324" s="232" t="str">
        <f t="shared" si="66"/>
        <v>-</v>
      </c>
      <c r="AE324" s="232" t="str">
        <f t="shared" si="67"/>
        <v>-</v>
      </c>
      <c r="AF324" s="233" t="str">
        <f t="shared" si="68"/>
        <v>-</v>
      </c>
      <c r="AG324" s="231" t="str">
        <f t="shared" si="69"/>
        <v>-</v>
      </c>
      <c r="AH324" s="232" t="str">
        <f t="shared" si="70"/>
        <v>-</v>
      </c>
      <c r="AI324" s="232" t="str">
        <f t="shared" si="71"/>
        <v>-</v>
      </c>
      <c r="AJ324" s="232" t="str">
        <f t="shared" si="72"/>
        <v>-</v>
      </c>
      <c r="AK324" s="233" t="str">
        <f t="shared" si="73"/>
        <v>-</v>
      </c>
      <c r="AL324" s="222" t="s">
        <v>85</v>
      </c>
      <c r="AM324" s="224" t="s">
        <v>85</v>
      </c>
      <c r="AN324" s="224" t="s">
        <v>85</v>
      </c>
      <c r="AO324" s="224" t="s">
        <v>85</v>
      </c>
      <c r="AP324" s="235" t="s">
        <v>85</v>
      </c>
      <c r="AQ324" s="234" t="s">
        <v>85</v>
      </c>
      <c r="AR324" s="234" t="s">
        <v>85</v>
      </c>
      <c r="AS324" s="234" t="s">
        <v>85</v>
      </c>
      <c r="AT324" s="227" t="s">
        <v>85</v>
      </c>
      <c r="AU324" s="343" t="s">
        <v>85</v>
      </c>
    </row>
    <row r="325" spans="1:47" ht="27" hidden="1">
      <c r="A325" s="222" t="str">
        <f t="shared" si="74"/>
        <v>1001-7</v>
      </c>
      <c r="B325" s="223">
        <v>1001</v>
      </c>
      <c r="C325" s="224" t="s">
        <v>194</v>
      </c>
      <c r="D325" s="222">
        <v>7</v>
      </c>
      <c r="E325" s="224" t="s">
        <v>85</v>
      </c>
      <c r="F325" s="222" t="s">
        <v>85</v>
      </c>
      <c r="G325" s="369" t="s">
        <v>85</v>
      </c>
      <c r="H325" s="282" t="s">
        <v>85</v>
      </c>
      <c r="I325" s="227" t="s">
        <v>85</v>
      </c>
      <c r="J325" s="224" t="s">
        <v>85</v>
      </c>
      <c r="K325" s="224" t="s">
        <v>85</v>
      </c>
      <c r="L325" s="224" t="s">
        <v>85</v>
      </c>
      <c r="M325" s="228" t="s">
        <v>85</v>
      </c>
      <c r="N325" s="225"/>
      <c r="O325" s="186"/>
      <c r="P325" s="186"/>
      <c r="Q325" s="186"/>
      <c r="R325" s="230"/>
      <c r="S325" s="235" t="s">
        <v>85</v>
      </c>
      <c r="T325" s="230" t="s">
        <v>85</v>
      </c>
      <c r="U325" s="228"/>
      <c r="V325" s="224" t="s">
        <v>85</v>
      </c>
      <c r="W325" s="369"/>
      <c r="X325" s="370" t="s">
        <v>85</v>
      </c>
      <c r="Y325" s="370" t="s">
        <v>85</v>
      </c>
      <c r="Z325" s="370" t="s">
        <v>85</v>
      </c>
      <c r="AA325" s="371" t="s">
        <v>85</v>
      </c>
      <c r="AB325" s="231" t="str">
        <f t="shared" ref="AB325:AF388" si="76">IFERROR(IF($E325="-","-",W325/N325),"-")</f>
        <v>-</v>
      </c>
      <c r="AC325" s="232" t="str">
        <f t="shared" ref="AC325:AC388" si="77">IFERROR(IF($E325="-","-",X325/O325),"-")</f>
        <v>-</v>
      </c>
      <c r="AD325" s="232" t="str">
        <f t="shared" ref="AD325:AD388" si="78">IFERROR(IF($E325="-","-",Y325/P325),"-")</f>
        <v>-</v>
      </c>
      <c r="AE325" s="232" t="str">
        <f t="shared" ref="AE325:AE388" si="79">IFERROR(IF($E325="-","-",Z325/Q325),"-")</f>
        <v>-</v>
      </c>
      <c r="AF325" s="233" t="str">
        <f t="shared" ref="AF325:AF388" si="80">IFERROR(IF($E325="-","-",AA325/R325),"-")</f>
        <v>-</v>
      </c>
      <c r="AG325" s="231" t="str">
        <f t="shared" ref="AG325:AK388" si="81">IFERROR(IF($E325="-","-",IF($T325="-","-",W325/$T325)),"-")</f>
        <v>-</v>
      </c>
      <c r="AH325" s="232" t="str">
        <f t="shared" ref="AH325:AH388" si="82">IFERROR(IF($E325="-","-",IF($T325="-","-",X325/$T325)),"-")</f>
        <v>-</v>
      </c>
      <c r="AI325" s="232" t="str">
        <f t="shared" ref="AI325:AI388" si="83">IFERROR(IF($E325="-","-",IF($T325="-","-",Y325/$T325)),"-")</f>
        <v>-</v>
      </c>
      <c r="AJ325" s="232" t="str">
        <f t="shared" ref="AJ325:AJ388" si="84">IFERROR(IF($E325="-","-",IF($T325="-","-",Z325/$T325)),"-")</f>
        <v>-</v>
      </c>
      <c r="AK325" s="233" t="str">
        <f t="shared" ref="AK325:AK388" si="85">IFERROR(IF($E325="-","-",IF($T325="-","-",AA325/$T325)),"-")</f>
        <v>-</v>
      </c>
      <c r="AL325" s="222" t="s">
        <v>85</v>
      </c>
      <c r="AM325" s="224" t="s">
        <v>85</v>
      </c>
      <c r="AN325" s="224" t="s">
        <v>85</v>
      </c>
      <c r="AO325" s="224" t="s">
        <v>85</v>
      </c>
      <c r="AP325" s="235" t="s">
        <v>85</v>
      </c>
      <c r="AQ325" s="234" t="s">
        <v>85</v>
      </c>
      <c r="AR325" s="234" t="s">
        <v>85</v>
      </c>
      <c r="AS325" s="234" t="s">
        <v>85</v>
      </c>
      <c r="AT325" s="227" t="s">
        <v>85</v>
      </c>
      <c r="AU325" s="343" t="s">
        <v>85</v>
      </c>
    </row>
    <row r="326" spans="1:47" ht="27" hidden="1">
      <c r="A326" s="222" t="str">
        <f t="shared" si="74"/>
        <v>1001-8</v>
      </c>
      <c r="B326" s="223">
        <v>1001</v>
      </c>
      <c r="C326" s="224" t="s">
        <v>194</v>
      </c>
      <c r="D326" s="222">
        <v>8</v>
      </c>
      <c r="E326" s="224" t="s">
        <v>85</v>
      </c>
      <c r="F326" s="222" t="s">
        <v>85</v>
      </c>
      <c r="G326" s="369" t="s">
        <v>85</v>
      </c>
      <c r="H326" s="282" t="s">
        <v>85</v>
      </c>
      <c r="I326" s="227" t="s">
        <v>85</v>
      </c>
      <c r="J326" s="224" t="s">
        <v>85</v>
      </c>
      <c r="K326" s="224" t="s">
        <v>85</v>
      </c>
      <c r="L326" s="224" t="s">
        <v>85</v>
      </c>
      <c r="M326" s="228" t="s">
        <v>85</v>
      </c>
      <c r="N326" s="225"/>
      <c r="O326" s="186"/>
      <c r="P326" s="186"/>
      <c r="Q326" s="186"/>
      <c r="R326" s="230"/>
      <c r="S326" s="235" t="s">
        <v>85</v>
      </c>
      <c r="T326" s="230" t="s">
        <v>85</v>
      </c>
      <c r="U326" s="228"/>
      <c r="V326" s="224" t="s">
        <v>85</v>
      </c>
      <c r="W326" s="369"/>
      <c r="X326" s="370" t="s">
        <v>85</v>
      </c>
      <c r="Y326" s="370" t="s">
        <v>85</v>
      </c>
      <c r="Z326" s="370" t="s">
        <v>85</v>
      </c>
      <c r="AA326" s="371" t="s">
        <v>85</v>
      </c>
      <c r="AB326" s="231" t="str">
        <f t="shared" si="76"/>
        <v>-</v>
      </c>
      <c r="AC326" s="232" t="str">
        <f t="shared" si="77"/>
        <v>-</v>
      </c>
      <c r="AD326" s="232" t="str">
        <f t="shared" si="78"/>
        <v>-</v>
      </c>
      <c r="AE326" s="232" t="str">
        <f t="shared" si="79"/>
        <v>-</v>
      </c>
      <c r="AF326" s="233" t="str">
        <f t="shared" si="80"/>
        <v>-</v>
      </c>
      <c r="AG326" s="231" t="str">
        <f t="shared" si="81"/>
        <v>-</v>
      </c>
      <c r="AH326" s="232" t="str">
        <f t="shared" si="82"/>
        <v>-</v>
      </c>
      <c r="AI326" s="232" t="str">
        <f t="shared" si="83"/>
        <v>-</v>
      </c>
      <c r="AJ326" s="232" t="str">
        <f t="shared" si="84"/>
        <v>-</v>
      </c>
      <c r="AK326" s="233" t="str">
        <f t="shared" si="85"/>
        <v>-</v>
      </c>
      <c r="AL326" s="222" t="s">
        <v>85</v>
      </c>
      <c r="AM326" s="224" t="s">
        <v>85</v>
      </c>
      <c r="AN326" s="224" t="s">
        <v>85</v>
      </c>
      <c r="AO326" s="224" t="s">
        <v>85</v>
      </c>
      <c r="AP326" s="235" t="s">
        <v>85</v>
      </c>
      <c r="AQ326" s="234" t="s">
        <v>85</v>
      </c>
      <c r="AR326" s="234" t="s">
        <v>85</v>
      </c>
      <c r="AS326" s="234" t="s">
        <v>85</v>
      </c>
      <c r="AT326" s="227" t="s">
        <v>85</v>
      </c>
      <c r="AU326" s="343" t="s">
        <v>85</v>
      </c>
    </row>
    <row r="327" spans="1:47" ht="27" hidden="1">
      <c r="A327" s="222" t="str">
        <f t="shared" si="74"/>
        <v>1001-9</v>
      </c>
      <c r="B327" s="223">
        <v>1001</v>
      </c>
      <c r="C327" s="224" t="s">
        <v>194</v>
      </c>
      <c r="D327" s="222">
        <v>9</v>
      </c>
      <c r="E327" s="224" t="s">
        <v>85</v>
      </c>
      <c r="F327" s="222" t="s">
        <v>85</v>
      </c>
      <c r="G327" s="369" t="s">
        <v>85</v>
      </c>
      <c r="H327" s="282" t="s">
        <v>85</v>
      </c>
      <c r="I327" s="227" t="s">
        <v>85</v>
      </c>
      <c r="J327" s="224" t="s">
        <v>85</v>
      </c>
      <c r="K327" s="224" t="s">
        <v>85</v>
      </c>
      <c r="L327" s="224" t="s">
        <v>85</v>
      </c>
      <c r="M327" s="228" t="s">
        <v>85</v>
      </c>
      <c r="N327" s="225"/>
      <c r="O327" s="186"/>
      <c r="P327" s="186"/>
      <c r="Q327" s="186"/>
      <c r="R327" s="230"/>
      <c r="S327" s="235" t="s">
        <v>85</v>
      </c>
      <c r="T327" s="230" t="s">
        <v>85</v>
      </c>
      <c r="U327" s="228"/>
      <c r="V327" s="224" t="s">
        <v>85</v>
      </c>
      <c r="W327" s="369"/>
      <c r="X327" s="370" t="s">
        <v>85</v>
      </c>
      <c r="Y327" s="370" t="s">
        <v>85</v>
      </c>
      <c r="Z327" s="370" t="s">
        <v>85</v>
      </c>
      <c r="AA327" s="371" t="s">
        <v>85</v>
      </c>
      <c r="AB327" s="231" t="str">
        <f t="shared" si="76"/>
        <v>-</v>
      </c>
      <c r="AC327" s="232" t="str">
        <f t="shared" si="77"/>
        <v>-</v>
      </c>
      <c r="AD327" s="232" t="str">
        <f t="shared" si="78"/>
        <v>-</v>
      </c>
      <c r="AE327" s="232" t="str">
        <f t="shared" si="79"/>
        <v>-</v>
      </c>
      <c r="AF327" s="233" t="str">
        <f t="shared" si="80"/>
        <v>-</v>
      </c>
      <c r="AG327" s="231" t="str">
        <f t="shared" si="81"/>
        <v>-</v>
      </c>
      <c r="AH327" s="232" t="str">
        <f t="shared" si="82"/>
        <v>-</v>
      </c>
      <c r="AI327" s="232" t="str">
        <f t="shared" si="83"/>
        <v>-</v>
      </c>
      <c r="AJ327" s="232" t="str">
        <f t="shared" si="84"/>
        <v>-</v>
      </c>
      <c r="AK327" s="233" t="str">
        <f t="shared" si="85"/>
        <v>-</v>
      </c>
      <c r="AL327" s="222" t="s">
        <v>85</v>
      </c>
      <c r="AM327" s="224" t="s">
        <v>85</v>
      </c>
      <c r="AN327" s="224" t="s">
        <v>85</v>
      </c>
      <c r="AO327" s="224" t="s">
        <v>85</v>
      </c>
      <c r="AP327" s="235" t="s">
        <v>85</v>
      </c>
      <c r="AQ327" s="234" t="s">
        <v>85</v>
      </c>
      <c r="AR327" s="234" t="s">
        <v>85</v>
      </c>
      <c r="AS327" s="234" t="s">
        <v>85</v>
      </c>
      <c r="AT327" s="227" t="s">
        <v>85</v>
      </c>
      <c r="AU327" s="343" t="s">
        <v>85</v>
      </c>
    </row>
    <row r="328" spans="1:47" ht="134.25" customHeight="1">
      <c r="A328" s="222" t="str">
        <f t="shared" si="74"/>
        <v>1002-1</v>
      </c>
      <c r="B328" s="223">
        <v>1002</v>
      </c>
      <c r="C328" s="224" t="s">
        <v>195</v>
      </c>
      <c r="D328" s="222">
        <v>1</v>
      </c>
      <c r="E328" s="224" t="s">
        <v>1742</v>
      </c>
      <c r="F328" s="222" t="s">
        <v>444</v>
      </c>
      <c r="G328" s="225" t="s">
        <v>476</v>
      </c>
      <c r="H328" s="282" t="s">
        <v>1133</v>
      </c>
      <c r="I328" s="227" t="s">
        <v>478</v>
      </c>
      <c r="J328" s="224" t="s">
        <v>1136</v>
      </c>
      <c r="K328" s="224" t="s">
        <v>1137</v>
      </c>
      <c r="L328" s="224" t="s">
        <v>1138</v>
      </c>
      <c r="M328" s="228" t="s">
        <v>403</v>
      </c>
      <c r="N328" s="225" t="s">
        <v>12</v>
      </c>
      <c r="O328" s="186" t="s">
        <v>12</v>
      </c>
      <c r="P328" s="186" t="s">
        <v>12</v>
      </c>
      <c r="Q328" s="186" t="s">
        <v>12</v>
      </c>
      <c r="R328" s="230" t="s">
        <v>12</v>
      </c>
      <c r="S328" s="229" t="s">
        <v>12</v>
      </c>
      <c r="T328" s="267" t="s">
        <v>12</v>
      </c>
      <c r="U328" s="228"/>
      <c r="V328" s="224" t="s">
        <v>1626</v>
      </c>
      <c r="W328" s="171">
        <v>13511</v>
      </c>
      <c r="X328" s="186" t="s">
        <v>85</v>
      </c>
      <c r="Y328" s="186" t="s">
        <v>85</v>
      </c>
      <c r="Z328" s="186" t="s">
        <v>85</v>
      </c>
      <c r="AA328" s="230" t="s">
        <v>85</v>
      </c>
      <c r="AB328" s="231" t="str">
        <f t="shared" si="76"/>
        <v>-</v>
      </c>
      <c r="AC328" s="232" t="str">
        <f t="shared" si="76"/>
        <v>-</v>
      </c>
      <c r="AD328" s="232" t="str">
        <f t="shared" si="76"/>
        <v>-</v>
      </c>
      <c r="AE328" s="232" t="str">
        <f t="shared" si="76"/>
        <v>-</v>
      </c>
      <c r="AF328" s="233" t="str">
        <f t="shared" si="76"/>
        <v>-</v>
      </c>
      <c r="AG328" s="231" t="str">
        <f t="shared" si="81"/>
        <v>-</v>
      </c>
      <c r="AH328" s="232" t="str">
        <f t="shared" si="81"/>
        <v>-</v>
      </c>
      <c r="AI328" s="232" t="str">
        <f t="shared" si="81"/>
        <v>-</v>
      </c>
      <c r="AJ328" s="232" t="str">
        <f t="shared" si="81"/>
        <v>-</v>
      </c>
      <c r="AK328" s="233" t="str">
        <f t="shared" si="81"/>
        <v>-</v>
      </c>
      <c r="AL328" s="222" t="s">
        <v>85</v>
      </c>
      <c r="AM328" s="224" t="s">
        <v>2142</v>
      </c>
      <c r="AN328" s="224" t="s">
        <v>742</v>
      </c>
      <c r="AO328" s="224" t="s">
        <v>743</v>
      </c>
      <c r="AP328" s="235" t="s">
        <v>12</v>
      </c>
      <c r="AQ328" s="234" t="s">
        <v>85</v>
      </c>
      <c r="AR328" s="234" t="s">
        <v>85</v>
      </c>
      <c r="AS328" s="234" t="s">
        <v>85</v>
      </c>
      <c r="AT328" s="227" t="s">
        <v>85</v>
      </c>
      <c r="AU328" s="343" t="s">
        <v>2754</v>
      </c>
    </row>
    <row r="329" spans="1:47" ht="27" hidden="1">
      <c r="A329" s="222" t="str">
        <f t="shared" si="74"/>
        <v>1002-2</v>
      </c>
      <c r="B329" s="223">
        <v>1002</v>
      </c>
      <c r="C329" s="224" t="s">
        <v>195</v>
      </c>
      <c r="D329" s="222">
        <v>2</v>
      </c>
      <c r="E329" s="224" t="s">
        <v>85</v>
      </c>
      <c r="F329" s="222" t="s">
        <v>85</v>
      </c>
      <c r="G329" s="369" t="s">
        <v>85</v>
      </c>
      <c r="H329" s="282" t="s">
        <v>85</v>
      </c>
      <c r="I329" s="227" t="s">
        <v>85</v>
      </c>
      <c r="J329" s="224" t="s">
        <v>85</v>
      </c>
      <c r="K329" s="224" t="s">
        <v>85</v>
      </c>
      <c r="L329" s="224" t="s">
        <v>85</v>
      </c>
      <c r="M329" s="228" t="s">
        <v>85</v>
      </c>
      <c r="N329" s="225"/>
      <c r="O329" s="186"/>
      <c r="P329" s="186"/>
      <c r="Q329" s="186"/>
      <c r="R329" s="230"/>
      <c r="S329" s="235" t="s">
        <v>85</v>
      </c>
      <c r="T329" s="230" t="s">
        <v>85</v>
      </c>
      <c r="U329" s="228"/>
      <c r="V329" s="224" t="s">
        <v>85</v>
      </c>
      <c r="W329" s="369"/>
      <c r="X329" s="370" t="s">
        <v>85</v>
      </c>
      <c r="Y329" s="370" t="s">
        <v>85</v>
      </c>
      <c r="Z329" s="370" t="s">
        <v>85</v>
      </c>
      <c r="AA329" s="371" t="s">
        <v>85</v>
      </c>
      <c r="AB329" s="231" t="str">
        <f t="shared" si="76"/>
        <v>-</v>
      </c>
      <c r="AC329" s="232" t="str">
        <f t="shared" si="77"/>
        <v>-</v>
      </c>
      <c r="AD329" s="232" t="str">
        <f t="shared" si="78"/>
        <v>-</v>
      </c>
      <c r="AE329" s="232" t="str">
        <f t="shared" si="79"/>
        <v>-</v>
      </c>
      <c r="AF329" s="233" t="str">
        <f t="shared" si="80"/>
        <v>-</v>
      </c>
      <c r="AG329" s="231" t="str">
        <f t="shared" si="81"/>
        <v>-</v>
      </c>
      <c r="AH329" s="232" t="str">
        <f t="shared" si="82"/>
        <v>-</v>
      </c>
      <c r="AI329" s="232" t="str">
        <f t="shared" si="83"/>
        <v>-</v>
      </c>
      <c r="AJ329" s="232" t="str">
        <f t="shared" si="84"/>
        <v>-</v>
      </c>
      <c r="AK329" s="233" t="str">
        <f t="shared" si="85"/>
        <v>-</v>
      </c>
      <c r="AL329" s="222" t="s">
        <v>85</v>
      </c>
      <c r="AM329" s="224" t="s">
        <v>85</v>
      </c>
      <c r="AN329" s="224" t="s">
        <v>85</v>
      </c>
      <c r="AO329" s="224" t="s">
        <v>85</v>
      </c>
      <c r="AP329" s="235" t="s">
        <v>85</v>
      </c>
      <c r="AQ329" s="234" t="s">
        <v>85</v>
      </c>
      <c r="AR329" s="234" t="s">
        <v>85</v>
      </c>
      <c r="AS329" s="234" t="s">
        <v>85</v>
      </c>
      <c r="AT329" s="227" t="s">
        <v>85</v>
      </c>
      <c r="AU329" s="343" t="s">
        <v>85</v>
      </c>
    </row>
    <row r="330" spans="1:47" ht="27" hidden="1">
      <c r="A330" s="222" t="str">
        <f t="shared" si="74"/>
        <v>1002-3</v>
      </c>
      <c r="B330" s="223">
        <v>1002</v>
      </c>
      <c r="C330" s="224" t="s">
        <v>195</v>
      </c>
      <c r="D330" s="222">
        <v>3</v>
      </c>
      <c r="E330" s="224" t="s">
        <v>85</v>
      </c>
      <c r="F330" s="222" t="s">
        <v>85</v>
      </c>
      <c r="G330" s="369" t="s">
        <v>85</v>
      </c>
      <c r="H330" s="282" t="s">
        <v>85</v>
      </c>
      <c r="I330" s="227" t="s">
        <v>85</v>
      </c>
      <c r="J330" s="224" t="s">
        <v>85</v>
      </c>
      <c r="K330" s="224" t="s">
        <v>85</v>
      </c>
      <c r="L330" s="224" t="s">
        <v>85</v>
      </c>
      <c r="M330" s="228" t="s">
        <v>85</v>
      </c>
      <c r="N330" s="225"/>
      <c r="O330" s="186"/>
      <c r="P330" s="186"/>
      <c r="Q330" s="186"/>
      <c r="R330" s="230"/>
      <c r="S330" s="235" t="s">
        <v>85</v>
      </c>
      <c r="T330" s="230" t="s">
        <v>85</v>
      </c>
      <c r="U330" s="228"/>
      <c r="V330" s="224" t="s">
        <v>85</v>
      </c>
      <c r="W330" s="369"/>
      <c r="X330" s="370" t="s">
        <v>85</v>
      </c>
      <c r="Y330" s="370" t="s">
        <v>85</v>
      </c>
      <c r="Z330" s="370" t="s">
        <v>85</v>
      </c>
      <c r="AA330" s="371" t="s">
        <v>85</v>
      </c>
      <c r="AB330" s="231" t="str">
        <f t="shared" si="76"/>
        <v>-</v>
      </c>
      <c r="AC330" s="232" t="str">
        <f t="shared" si="77"/>
        <v>-</v>
      </c>
      <c r="AD330" s="232" t="str">
        <f t="shared" si="78"/>
        <v>-</v>
      </c>
      <c r="AE330" s="232" t="str">
        <f t="shared" si="79"/>
        <v>-</v>
      </c>
      <c r="AF330" s="233" t="str">
        <f t="shared" si="80"/>
        <v>-</v>
      </c>
      <c r="AG330" s="231" t="str">
        <f t="shared" si="81"/>
        <v>-</v>
      </c>
      <c r="AH330" s="232" t="str">
        <f t="shared" si="82"/>
        <v>-</v>
      </c>
      <c r="AI330" s="232" t="str">
        <f t="shared" si="83"/>
        <v>-</v>
      </c>
      <c r="AJ330" s="232" t="str">
        <f t="shared" si="84"/>
        <v>-</v>
      </c>
      <c r="AK330" s="233" t="str">
        <f t="shared" si="85"/>
        <v>-</v>
      </c>
      <c r="AL330" s="222" t="s">
        <v>85</v>
      </c>
      <c r="AM330" s="224" t="s">
        <v>85</v>
      </c>
      <c r="AN330" s="224" t="s">
        <v>85</v>
      </c>
      <c r="AO330" s="224" t="s">
        <v>85</v>
      </c>
      <c r="AP330" s="235" t="s">
        <v>85</v>
      </c>
      <c r="AQ330" s="234" t="s">
        <v>85</v>
      </c>
      <c r="AR330" s="234" t="s">
        <v>85</v>
      </c>
      <c r="AS330" s="234" t="s">
        <v>85</v>
      </c>
      <c r="AT330" s="227" t="s">
        <v>85</v>
      </c>
      <c r="AU330" s="343" t="s">
        <v>85</v>
      </c>
    </row>
    <row r="331" spans="1:47" ht="27" hidden="1">
      <c r="A331" s="222" t="str">
        <f t="shared" si="74"/>
        <v>1002-4</v>
      </c>
      <c r="B331" s="223">
        <v>1002</v>
      </c>
      <c r="C331" s="224" t="s">
        <v>195</v>
      </c>
      <c r="D331" s="222">
        <v>4</v>
      </c>
      <c r="E331" s="224" t="s">
        <v>85</v>
      </c>
      <c r="F331" s="222" t="s">
        <v>85</v>
      </c>
      <c r="G331" s="369" t="s">
        <v>85</v>
      </c>
      <c r="H331" s="282" t="s">
        <v>85</v>
      </c>
      <c r="I331" s="227" t="s">
        <v>85</v>
      </c>
      <c r="J331" s="224" t="s">
        <v>85</v>
      </c>
      <c r="K331" s="224" t="s">
        <v>85</v>
      </c>
      <c r="L331" s="224" t="s">
        <v>85</v>
      </c>
      <c r="M331" s="228" t="s">
        <v>85</v>
      </c>
      <c r="N331" s="225"/>
      <c r="O331" s="186"/>
      <c r="P331" s="186"/>
      <c r="Q331" s="186"/>
      <c r="R331" s="230"/>
      <c r="S331" s="235" t="s">
        <v>85</v>
      </c>
      <c r="T331" s="230" t="s">
        <v>85</v>
      </c>
      <c r="U331" s="228"/>
      <c r="V331" s="224" t="s">
        <v>85</v>
      </c>
      <c r="W331" s="369"/>
      <c r="X331" s="370" t="s">
        <v>85</v>
      </c>
      <c r="Y331" s="370" t="s">
        <v>85</v>
      </c>
      <c r="Z331" s="370" t="s">
        <v>85</v>
      </c>
      <c r="AA331" s="371" t="s">
        <v>85</v>
      </c>
      <c r="AB331" s="231" t="str">
        <f t="shared" si="76"/>
        <v>-</v>
      </c>
      <c r="AC331" s="232" t="str">
        <f t="shared" si="77"/>
        <v>-</v>
      </c>
      <c r="AD331" s="232" t="str">
        <f t="shared" si="78"/>
        <v>-</v>
      </c>
      <c r="AE331" s="232" t="str">
        <f t="shared" si="79"/>
        <v>-</v>
      </c>
      <c r="AF331" s="233" t="str">
        <f t="shared" si="80"/>
        <v>-</v>
      </c>
      <c r="AG331" s="231" t="str">
        <f t="shared" si="81"/>
        <v>-</v>
      </c>
      <c r="AH331" s="232" t="str">
        <f t="shared" si="82"/>
        <v>-</v>
      </c>
      <c r="AI331" s="232" t="str">
        <f t="shared" si="83"/>
        <v>-</v>
      </c>
      <c r="AJ331" s="232" t="str">
        <f t="shared" si="84"/>
        <v>-</v>
      </c>
      <c r="AK331" s="233" t="str">
        <f t="shared" si="85"/>
        <v>-</v>
      </c>
      <c r="AL331" s="222" t="s">
        <v>85</v>
      </c>
      <c r="AM331" s="224" t="s">
        <v>85</v>
      </c>
      <c r="AN331" s="224" t="s">
        <v>85</v>
      </c>
      <c r="AO331" s="224" t="s">
        <v>85</v>
      </c>
      <c r="AP331" s="235" t="s">
        <v>85</v>
      </c>
      <c r="AQ331" s="234" t="s">
        <v>85</v>
      </c>
      <c r="AR331" s="234" t="s">
        <v>85</v>
      </c>
      <c r="AS331" s="234" t="s">
        <v>85</v>
      </c>
      <c r="AT331" s="227" t="s">
        <v>85</v>
      </c>
      <c r="AU331" s="343" t="s">
        <v>85</v>
      </c>
    </row>
    <row r="332" spans="1:47" ht="27" hidden="1">
      <c r="A332" s="222" t="str">
        <f t="shared" si="74"/>
        <v>1002-5</v>
      </c>
      <c r="B332" s="223">
        <v>1002</v>
      </c>
      <c r="C332" s="224" t="s">
        <v>195</v>
      </c>
      <c r="D332" s="222">
        <v>5</v>
      </c>
      <c r="E332" s="224" t="s">
        <v>85</v>
      </c>
      <c r="F332" s="222" t="s">
        <v>85</v>
      </c>
      <c r="G332" s="369" t="s">
        <v>85</v>
      </c>
      <c r="H332" s="282" t="s">
        <v>85</v>
      </c>
      <c r="I332" s="227" t="s">
        <v>85</v>
      </c>
      <c r="J332" s="224" t="s">
        <v>85</v>
      </c>
      <c r="K332" s="224" t="s">
        <v>85</v>
      </c>
      <c r="L332" s="224" t="s">
        <v>85</v>
      </c>
      <c r="M332" s="228" t="s">
        <v>85</v>
      </c>
      <c r="N332" s="225"/>
      <c r="O332" s="186"/>
      <c r="P332" s="186"/>
      <c r="Q332" s="186"/>
      <c r="R332" s="230"/>
      <c r="S332" s="235" t="s">
        <v>85</v>
      </c>
      <c r="T332" s="230" t="s">
        <v>85</v>
      </c>
      <c r="U332" s="228"/>
      <c r="V332" s="224" t="s">
        <v>85</v>
      </c>
      <c r="W332" s="369"/>
      <c r="X332" s="370" t="s">
        <v>85</v>
      </c>
      <c r="Y332" s="370" t="s">
        <v>85</v>
      </c>
      <c r="Z332" s="370" t="s">
        <v>85</v>
      </c>
      <c r="AA332" s="371" t="s">
        <v>85</v>
      </c>
      <c r="AB332" s="231" t="str">
        <f t="shared" si="76"/>
        <v>-</v>
      </c>
      <c r="AC332" s="232" t="str">
        <f t="shared" si="77"/>
        <v>-</v>
      </c>
      <c r="AD332" s="232" t="str">
        <f t="shared" si="78"/>
        <v>-</v>
      </c>
      <c r="AE332" s="232" t="str">
        <f t="shared" si="79"/>
        <v>-</v>
      </c>
      <c r="AF332" s="233" t="str">
        <f t="shared" si="80"/>
        <v>-</v>
      </c>
      <c r="AG332" s="231" t="str">
        <f t="shared" si="81"/>
        <v>-</v>
      </c>
      <c r="AH332" s="232" t="str">
        <f t="shared" si="82"/>
        <v>-</v>
      </c>
      <c r="AI332" s="232" t="str">
        <f t="shared" si="83"/>
        <v>-</v>
      </c>
      <c r="AJ332" s="232" t="str">
        <f t="shared" si="84"/>
        <v>-</v>
      </c>
      <c r="AK332" s="233" t="str">
        <f t="shared" si="85"/>
        <v>-</v>
      </c>
      <c r="AL332" s="222" t="s">
        <v>85</v>
      </c>
      <c r="AM332" s="224" t="s">
        <v>85</v>
      </c>
      <c r="AN332" s="224" t="s">
        <v>85</v>
      </c>
      <c r="AO332" s="224" t="s">
        <v>85</v>
      </c>
      <c r="AP332" s="235" t="s">
        <v>85</v>
      </c>
      <c r="AQ332" s="234" t="s">
        <v>85</v>
      </c>
      <c r="AR332" s="234" t="s">
        <v>85</v>
      </c>
      <c r="AS332" s="234" t="s">
        <v>85</v>
      </c>
      <c r="AT332" s="227" t="s">
        <v>85</v>
      </c>
      <c r="AU332" s="343" t="s">
        <v>85</v>
      </c>
    </row>
    <row r="333" spans="1:47" ht="27" hidden="1">
      <c r="A333" s="222" t="str">
        <f t="shared" si="74"/>
        <v>1002-6</v>
      </c>
      <c r="B333" s="223">
        <v>1002</v>
      </c>
      <c r="C333" s="224" t="s">
        <v>195</v>
      </c>
      <c r="D333" s="222">
        <v>6</v>
      </c>
      <c r="E333" s="224" t="s">
        <v>85</v>
      </c>
      <c r="F333" s="222" t="s">
        <v>85</v>
      </c>
      <c r="G333" s="369" t="s">
        <v>85</v>
      </c>
      <c r="H333" s="282" t="s">
        <v>85</v>
      </c>
      <c r="I333" s="227" t="s">
        <v>85</v>
      </c>
      <c r="J333" s="224" t="s">
        <v>85</v>
      </c>
      <c r="K333" s="224" t="s">
        <v>85</v>
      </c>
      <c r="L333" s="224" t="s">
        <v>85</v>
      </c>
      <c r="M333" s="228" t="s">
        <v>85</v>
      </c>
      <c r="N333" s="225"/>
      <c r="O333" s="186"/>
      <c r="P333" s="186"/>
      <c r="Q333" s="186"/>
      <c r="R333" s="230"/>
      <c r="S333" s="235" t="s">
        <v>85</v>
      </c>
      <c r="T333" s="230" t="s">
        <v>85</v>
      </c>
      <c r="U333" s="228"/>
      <c r="V333" s="224" t="s">
        <v>85</v>
      </c>
      <c r="W333" s="369"/>
      <c r="X333" s="370" t="s">
        <v>85</v>
      </c>
      <c r="Y333" s="370" t="s">
        <v>85</v>
      </c>
      <c r="Z333" s="370" t="s">
        <v>85</v>
      </c>
      <c r="AA333" s="371" t="s">
        <v>85</v>
      </c>
      <c r="AB333" s="231" t="str">
        <f t="shared" si="76"/>
        <v>-</v>
      </c>
      <c r="AC333" s="232" t="str">
        <f t="shared" si="77"/>
        <v>-</v>
      </c>
      <c r="AD333" s="232" t="str">
        <f t="shared" si="78"/>
        <v>-</v>
      </c>
      <c r="AE333" s="232" t="str">
        <f t="shared" si="79"/>
        <v>-</v>
      </c>
      <c r="AF333" s="233" t="str">
        <f t="shared" si="80"/>
        <v>-</v>
      </c>
      <c r="AG333" s="231" t="str">
        <f t="shared" si="81"/>
        <v>-</v>
      </c>
      <c r="AH333" s="232" t="str">
        <f t="shared" si="82"/>
        <v>-</v>
      </c>
      <c r="AI333" s="232" t="str">
        <f t="shared" si="83"/>
        <v>-</v>
      </c>
      <c r="AJ333" s="232" t="str">
        <f t="shared" si="84"/>
        <v>-</v>
      </c>
      <c r="AK333" s="233" t="str">
        <f t="shared" si="85"/>
        <v>-</v>
      </c>
      <c r="AL333" s="222" t="s">
        <v>85</v>
      </c>
      <c r="AM333" s="224" t="s">
        <v>85</v>
      </c>
      <c r="AN333" s="224" t="s">
        <v>85</v>
      </c>
      <c r="AO333" s="224" t="s">
        <v>85</v>
      </c>
      <c r="AP333" s="235" t="s">
        <v>85</v>
      </c>
      <c r="AQ333" s="234" t="s">
        <v>85</v>
      </c>
      <c r="AR333" s="234" t="s">
        <v>85</v>
      </c>
      <c r="AS333" s="234" t="s">
        <v>85</v>
      </c>
      <c r="AT333" s="227" t="s">
        <v>85</v>
      </c>
      <c r="AU333" s="343" t="s">
        <v>85</v>
      </c>
    </row>
    <row r="334" spans="1:47" ht="27" hidden="1">
      <c r="A334" s="222" t="str">
        <f t="shared" si="74"/>
        <v>1002-7</v>
      </c>
      <c r="B334" s="223">
        <v>1002</v>
      </c>
      <c r="C334" s="224" t="s">
        <v>195</v>
      </c>
      <c r="D334" s="222">
        <v>7</v>
      </c>
      <c r="E334" s="224" t="s">
        <v>85</v>
      </c>
      <c r="F334" s="222" t="s">
        <v>85</v>
      </c>
      <c r="G334" s="369" t="s">
        <v>85</v>
      </c>
      <c r="H334" s="282" t="s">
        <v>85</v>
      </c>
      <c r="I334" s="227" t="s">
        <v>85</v>
      </c>
      <c r="J334" s="224" t="s">
        <v>85</v>
      </c>
      <c r="K334" s="224" t="s">
        <v>85</v>
      </c>
      <c r="L334" s="224" t="s">
        <v>85</v>
      </c>
      <c r="M334" s="228" t="s">
        <v>85</v>
      </c>
      <c r="N334" s="225"/>
      <c r="O334" s="186"/>
      <c r="P334" s="186"/>
      <c r="Q334" s="186"/>
      <c r="R334" s="230"/>
      <c r="S334" s="235" t="s">
        <v>85</v>
      </c>
      <c r="T334" s="230" t="s">
        <v>85</v>
      </c>
      <c r="U334" s="228"/>
      <c r="V334" s="224" t="s">
        <v>85</v>
      </c>
      <c r="W334" s="369"/>
      <c r="X334" s="370" t="s">
        <v>85</v>
      </c>
      <c r="Y334" s="370" t="s">
        <v>85</v>
      </c>
      <c r="Z334" s="370" t="s">
        <v>85</v>
      </c>
      <c r="AA334" s="371" t="s">
        <v>85</v>
      </c>
      <c r="AB334" s="231" t="str">
        <f t="shared" si="76"/>
        <v>-</v>
      </c>
      <c r="AC334" s="232" t="str">
        <f t="shared" si="77"/>
        <v>-</v>
      </c>
      <c r="AD334" s="232" t="str">
        <f t="shared" si="78"/>
        <v>-</v>
      </c>
      <c r="AE334" s="232" t="str">
        <f t="shared" si="79"/>
        <v>-</v>
      </c>
      <c r="AF334" s="233" t="str">
        <f t="shared" si="80"/>
        <v>-</v>
      </c>
      <c r="AG334" s="231" t="str">
        <f t="shared" si="81"/>
        <v>-</v>
      </c>
      <c r="AH334" s="232" t="str">
        <f t="shared" si="82"/>
        <v>-</v>
      </c>
      <c r="AI334" s="232" t="str">
        <f t="shared" si="83"/>
        <v>-</v>
      </c>
      <c r="AJ334" s="232" t="str">
        <f t="shared" si="84"/>
        <v>-</v>
      </c>
      <c r="AK334" s="233" t="str">
        <f t="shared" si="85"/>
        <v>-</v>
      </c>
      <c r="AL334" s="222" t="s">
        <v>85</v>
      </c>
      <c r="AM334" s="224" t="s">
        <v>85</v>
      </c>
      <c r="AN334" s="224" t="s">
        <v>85</v>
      </c>
      <c r="AO334" s="224" t="s">
        <v>85</v>
      </c>
      <c r="AP334" s="235" t="s">
        <v>85</v>
      </c>
      <c r="AQ334" s="234" t="s">
        <v>85</v>
      </c>
      <c r="AR334" s="234" t="s">
        <v>85</v>
      </c>
      <c r="AS334" s="234" t="s">
        <v>85</v>
      </c>
      <c r="AT334" s="227" t="s">
        <v>85</v>
      </c>
      <c r="AU334" s="343" t="s">
        <v>85</v>
      </c>
    </row>
    <row r="335" spans="1:47" ht="27" hidden="1">
      <c r="A335" s="222" t="str">
        <f t="shared" si="74"/>
        <v>1002-8</v>
      </c>
      <c r="B335" s="223">
        <v>1002</v>
      </c>
      <c r="C335" s="224" t="s">
        <v>195</v>
      </c>
      <c r="D335" s="222">
        <v>8</v>
      </c>
      <c r="E335" s="224" t="s">
        <v>85</v>
      </c>
      <c r="F335" s="222" t="s">
        <v>85</v>
      </c>
      <c r="G335" s="369" t="s">
        <v>85</v>
      </c>
      <c r="H335" s="282" t="s">
        <v>85</v>
      </c>
      <c r="I335" s="227" t="s">
        <v>85</v>
      </c>
      <c r="J335" s="224" t="s">
        <v>85</v>
      </c>
      <c r="K335" s="224" t="s">
        <v>85</v>
      </c>
      <c r="L335" s="224" t="s">
        <v>85</v>
      </c>
      <c r="M335" s="228" t="s">
        <v>85</v>
      </c>
      <c r="N335" s="225"/>
      <c r="O335" s="186"/>
      <c r="P335" s="186"/>
      <c r="Q335" s="186"/>
      <c r="R335" s="230"/>
      <c r="S335" s="235" t="s">
        <v>85</v>
      </c>
      <c r="T335" s="230" t="s">
        <v>85</v>
      </c>
      <c r="U335" s="228"/>
      <c r="V335" s="224" t="s">
        <v>85</v>
      </c>
      <c r="W335" s="369"/>
      <c r="X335" s="370" t="s">
        <v>85</v>
      </c>
      <c r="Y335" s="370" t="s">
        <v>85</v>
      </c>
      <c r="Z335" s="370" t="s">
        <v>85</v>
      </c>
      <c r="AA335" s="371" t="s">
        <v>85</v>
      </c>
      <c r="AB335" s="231" t="str">
        <f t="shared" si="76"/>
        <v>-</v>
      </c>
      <c r="AC335" s="232" t="str">
        <f t="shared" si="77"/>
        <v>-</v>
      </c>
      <c r="AD335" s="232" t="str">
        <f t="shared" si="78"/>
        <v>-</v>
      </c>
      <c r="AE335" s="232" t="str">
        <f t="shared" si="79"/>
        <v>-</v>
      </c>
      <c r="AF335" s="233" t="str">
        <f t="shared" si="80"/>
        <v>-</v>
      </c>
      <c r="AG335" s="231" t="str">
        <f t="shared" si="81"/>
        <v>-</v>
      </c>
      <c r="AH335" s="232" t="str">
        <f t="shared" si="82"/>
        <v>-</v>
      </c>
      <c r="AI335" s="232" t="str">
        <f t="shared" si="83"/>
        <v>-</v>
      </c>
      <c r="AJ335" s="232" t="str">
        <f t="shared" si="84"/>
        <v>-</v>
      </c>
      <c r="AK335" s="233" t="str">
        <f t="shared" si="85"/>
        <v>-</v>
      </c>
      <c r="AL335" s="222" t="s">
        <v>85</v>
      </c>
      <c r="AM335" s="224" t="s">
        <v>85</v>
      </c>
      <c r="AN335" s="224" t="s">
        <v>85</v>
      </c>
      <c r="AO335" s="224" t="s">
        <v>85</v>
      </c>
      <c r="AP335" s="235" t="s">
        <v>85</v>
      </c>
      <c r="AQ335" s="234" t="s">
        <v>85</v>
      </c>
      <c r="AR335" s="234" t="s">
        <v>85</v>
      </c>
      <c r="AS335" s="234" t="s">
        <v>85</v>
      </c>
      <c r="AT335" s="227" t="s">
        <v>85</v>
      </c>
      <c r="AU335" s="343" t="s">
        <v>85</v>
      </c>
    </row>
    <row r="336" spans="1:47" ht="27" hidden="1">
      <c r="A336" s="222" t="str">
        <f t="shared" si="74"/>
        <v>1002-9</v>
      </c>
      <c r="B336" s="223">
        <v>1002</v>
      </c>
      <c r="C336" s="224" t="s">
        <v>195</v>
      </c>
      <c r="D336" s="222">
        <v>9</v>
      </c>
      <c r="E336" s="224" t="s">
        <v>85</v>
      </c>
      <c r="F336" s="222" t="s">
        <v>85</v>
      </c>
      <c r="G336" s="369" t="s">
        <v>85</v>
      </c>
      <c r="H336" s="282" t="s">
        <v>85</v>
      </c>
      <c r="I336" s="227" t="s">
        <v>85</v>
      </c>
      <c r="J336" s="224" t="s">
        <v>85</v>
      </c>
      <c r="K336" s="224" t="s">
        <v>85</v>
      </c>
      <c r="L336" s="224" t="s">
        <v>85</v>
      </c>
      <c r="M336" s="228" t="s">
        <v>85</v>
      </c>
      <c r="N336" s="225"/>
      <c r="O336" s="186"/>
      <c r="P336" s="186"/>
      <c r="Q336" s="186"/>
      <c r="R336" s="230"/>
      <c r="S336" s="235" t="s">
        <v>85</v>
      </c>
      <c r="T336" s="230" t="s">
        <v>85</v>
      </c>
      <c r="U336" s="228"/>
      <c r="V336" s="224" t="s">
        <v>85</v>
      </c>
      <c r="W336" s="369"/>
      <c r="X336" s="370" t="s">
        <v>85</v>
      </c>
      <c r="Y336" s="370" t="s">
        <v>85</v>
      </c>
      <c r="Z336" s="370" t="s">
        <v>85</v>
      </c>
      <c r="AA336" s="371" t="s">
        <v>85</v>
      </c>
      <c r="AB336" s="231" t="str">
        <f t="shared" si="76"/>
        <v>-</v>
      </c>
      <c r="AC336" s="232" t="str">
        <f t="shared" si="77"/>
        <v>-</v>
      </c>
      <c r="AD336" s="232" t="str">
        <f t="shared" si="78"/>
        <v>-</v>
      </c>
      <c r="AE336" s="232" t="str">
        <f t="shared" si="79"/>
        <v>-</v>
      </c>
      <c r="AF336" s="233" t="str">
        <f t="shared" si="80"/>
        <v>-</v>
      </c>
      <c r="AG336" s="231" t="str">
        <f t="shared" si="81"/>
        <v>-</v>
      </c>
      <c r="AH336" s="232" t="str">
        <f t="shared" si="82"/>
        <v>-</v>
      </c>
      <c r="AI336" s="232" t="str">
        <f t="shared" si="83"/>
        <v>-</v>
      </c>
      <c r="AJ336" s="232" t="str">
        <f t="shared" si="84"/>
        <v>-</v>
      </c>
      <c r="AK336" s="233" t="str">
        <f t="shared" si="85"/>
        <v>-</v>
      </c>
      <c r="AL336" s="222" t="s">
        <v>85</v>
      </c>
      <c r="AM336" s="224" t="s">
        <v>85</v>
      </c>
      <c r="AN336" s="224" t="s">
        <v>85</v>
      </c>
      <c r="AO336" s="224" t="s">
        <v>85</v>
      </c>
      <c r="AP336" s="235" t="s">
        <v>85</v>
      </c>
      <c r="AQ336" s="234" t="s">
        <v>85</v>
      </c>
      <c r="AR336" s="234" t="s">
        <v>85</v>
      </c>
      <c r="AS336" s="234" t="s">
        <v>85</v>
      </c>
      <c r="AT336" s="227" t="s">
        <v>85</v>
      </c>
      <c r="AU336" s="343" t="s">
        <v>85</v>
      </c>
    </row>
    <row r="337" spans="1:47" ht="134.25" customHeight="1">
      <c r="A337" s="222" t="str">
        <f t="shared" si="74"/>
        <v>1003-1</v>
      </c>
      <c r="B337" s="223">
        <v>1003</v>
      </c>
      <c r="C337" s="224" t="s">
        <v>1743</v>
      </c>
      <c r="D337" s="222">
        <v>1</v>
      </c>
      <c r="E337" s="224" t="s">
        <v>1744</v>
      </c>
      <c r="F337" s="222" t="s">
        <v>444</v>
      </c>
      <c r="G337" s="225" t="s">
        <v>476</v>
      </c>
      <c r="H337" s="282" t="s">
        <v>1133</v>
      </c>
      <c r="I337" s="227" t="s">
        <v>478</v>
      </c>
      <c r="J337" s="224" t="s">
        <v>1139</v>
      </c>
      <c r="K337" s="224" t="s">
        <v>1140</v>
      </c>
      <c r="L337" s="224" t="s">
        <v>399</v>
      </c>
      <c r="M337" s="228" t="s">
        <v>403</v>
      </c>
      <c r="N337" s="268">
        <f>ROUND(367*0.7,-1)</f>
        <v>260</v>
      </c>
      <c r="O337" s="269">
        <f>N337</f>
        <v>260</v>
      </c>
      <c r="P337" s="269">
        <f>ROUND((O337+($T$337-$O$337)/4),0)</f>
        <v>295</v>
      </c>
      <c r="Q337" s="269">
        <f t="shared" ref="Q337:R337" si="86">ROUND((P337+($T$337-$O$337)/4),0)</f>
        <v>330</v>
      </c>
      <c r="R337" s="270">
        <f t="shared" si="86"/>
        <v>365</v>
      </c>
      <c r="S337" s="235" t="s">
        <v>433</v>
      </c>
      <c r="T337" s="230">
        <v>400</v>
      </c>
      <c r="U337" s="228"/>
      <c r="V337" s="224" t="s">
        <v>1745</v>
      </c>
      <c r="W337" s="225">
        <f>77+135</f>
        <v>212</v>
      </c>
      <c r="X337" s="186" t="s">
        <v>85</v>
      </c>
      <c r="Y337" s="186" t="s">
        <v>85</v>
      </c>
      <c r="Z337" s="186" t="s">
        <v>85</v>
      </c>
      <c r="AA337" s="230" t="s">
        <v>85</v>
      </c>
      <c r="AB337" s="231">
        <f t="shared" si="76"/>
        <v>0.81538461538461537</v>
      </c>
      <c r="AC337" s="232" t="str">
        <f t="shared" si="76"/>
        <v>-</v>
      </c>
      <c r="AD337" s="232" t="str">
        <f t="shared" si="76"/>
        <v>-</v>
      </c>
      <c r="AE337" s="232" t="str">
        <f t="shared" si="76"/>
        <v>-</v>
      </c>
      <c r="AF337" s="233" t="str">
        <f t="shared" si="76"/>
        <v>-</v>
      </c>
      <c r="AG337" s="231">
        <f t="shared" si="81"/>
        <v>0.53</v>
      </c>
      <c r="AH337" s="232" t="str">
        <f t="shared" si="81"/>
        <v>-</v>
      </c>
      <c r="AI337" s="232" t="str">
        <f t="shared" si="81"/>
        <v>-</v>
      </c>
      <c r="AJ337" s="232" t="str">
        <f t="shared" si="81"/>
        <v>-</v>
      </c>
      <c r="AK337" s="233" t="str">
        <f t="shared" si="81"/>
        <v>-</v>
      </c>
      <c r="AL337" s="222" t="s">
        <v>85</v>
      </c>
      <c r="AM337" s="224" t="s">
        <v>85</v>
      </c>
      <c r="AN337" s="224" t="s">
        <v>742</v>
      </c>
      <c r="AO337" s="224" t="s">
        <v>743</v>
      </c>
      <c r="AP337" s="235" t="s">
        <v>49</v>
      </c>
      <c r="AQ337" s="234" t="s">
        <v>85</v>
      </c>
      <c r="AR337" s="234" t="s">
        <v>85</v>
      </c>
      <c r="AS337" s="234" t="s">
        <v>85</v>
      </c>
      <c r="AT337" s="227" t="s">
        <v>85</v>
      </c>
      <c r="AU337" s="343">
        <v>1</v>
      </c>
    </row>
    <row r="338" spans="1:47" ht="27" hidden="1">
      <c r="A338" s="222" t="str">
        <f t="shared" si="74"/>
        <v>1003-2</v>
      </c>
      <c r="B338" s="223">
        <v>1003</v>
      </c>
      <c r="C338" s="224" t="s">
        <v>196</v>
      </c>
      <c r="D338" s="222">
        <v>2</v>
      </c>
      <c r="E338" s="224" t="s">
        <v>85</v>
      </c>
      <c r="F338" s="222" t="s">
        <v>85</v>
      </c>
      <c r="G338" s="369" t="s">
        <v>85</v>
      </c>
      <c r="H338" s="282" t="s">
        <v>85</v>
      </c>
      <c r="I338" s="227" t="s">
        <v>85</v>
      </c>
      <c r="J338" s="224" t="s">
        <v>85</v>
      </c>
      <c r="K338" s="224" t="s">
        <v>85</v>
      </c>
      <c r="L338" s="224" t="s">
        <v>85</v>
      </c>
      <c r="M338" s="228" t="s">
        <v>85</v>
      </c>
      <c r="N338" s="225"/>
      <c r="O338" s="186"/>
      <c r="P338" s="186"/>
      <c r="Q338" s="186"/>
      <c r="R338" s="230"/>
      <c r="S338" s="235" t="s">
        <v>85</v>
      </c>
      <c r="T338" s="230" t="s">
        <v>85</v>
      </c>
      <c r="U338" s="228"/>
      <c r="V338" s="224" t="s">
        <v>85</v>
      </c>
      <c r="W338" s="369"/>
      <c r="X338" s="370" t="s">
        <v>85</v>
      </c>
      <c r="Y338" s="370" t="s">
        <v>85</v>
      </c>
      <c r="Z338" s="370" t="s">
        <v>85</v>
      </c>
      <c r="AA338" s="371" t="s">
        <v>85</v>
      </c>
      <c r="AB338" s="231" t="str">
        <f t="shared" si="76"/>
        <v>-</v>
      </c>
      <c r="AC338" s="232" t="str">
        <f t="shared" si="77"/>
        <v>-</v>
      </c>
      <c r="AD338" s="232" t="str">
        <f t="shared" si="78"/>
        <v>-</v>
      </c>
      <c r="AE338" s="232" t="str">
        <f t="shared" si="79"/>
        <v>-</v>
      </c>
      <c r="AF338" s="233" t="str">
        <f t="shared" si="80"/>
        <v>-</v>
      </c>
      <c r="AG338" s="231" t="str">
        <f t="shared" si="81"/>
        <v>-</v>
      </c>
      <c r="AH338" s="232" t="str">
        <f t="shared" si="82"/>
        <v>-</v>
      </c>
      <c r="AI338" s="232" t="str">
        <f t="shared" si="83"/>
        <v>-</v>
      </c>
      <c r="AJ338" s="232" t="str">
        <f t="shared" si="84"/>
        <v>-</v>
      </c>
      <c r="AK338" s="233" t="str">
        <f t="shared" si="85"/>
        <v>-</v>
      </c>
      <c r="AL338" s="222" t="s">
        <v>85</v>
      </c>
      <c r="AM338" s="224" t="s">
        <v>85</v>
      </c>
      <c r="AN338" s="224" t="s">
        <v>85</v>
      </c>
      <c r="AO338" s="224" t="s">
        <v>85</v>
      </c>
      <c r="AP338" s="235" t="s">
        <v>85</v>
      </c>
      <c r="AQ338" s="234" t="s">
        <v>85</v>
      </c>
      <c r="AR338" s="234" t="s">
        <v>85</v>
      </c>
      <c r="AS338" s="234" t="s">
        <v>85</v>
      </c>
      <c r="AT338" s="227" t="s">
        <v>85</v>
      </c>
      <c r="AU338" s="343" t="s">
        <v>85</v>
      </c>
    </row>
    <row r="339" spans="1:47" ht="27" hidden="1">
      <c r="A339" s="222" t="str">
        <f t="shared" si="74"/>
        <v>1003-3</v>
      </c>
      <c r="B339" s="223">
        <v>1003</v>
      </c>
      <c r="C339" s="224" t="s">
        <v>196</v>
      </c>
      <c r="D339" s="222">
        <v>3</v>
      </c>
      <c r="E339" s="224" t="s">
        <v>85</v>
      </c>
      <c r="F339" s="222" t="s">
        <v>85</v>
      </c>
      <c r="G339" s="369" t="s">
        <v>85</v>
      </c>
      <c r="H339" s="282" t="s">
        <v>85</v>
      </c>
      <c r="I339" s="227" t="s">
        <v>85</v>
      </c>
      <c r="J339" s="224" t="s">
        <v>85</v>
      </c>
      <c r="K339" s="224" t="s">
        <v>85</v>
      </c>
      <c r="L339" s="224" t="s">
        <v>85</v>
      </c>
      <c r="M339" s="228" t="s">
        <v>85</v>
      </c>
      <c r="N339" s="225"/>
      <c r="O339" s="186"/>
      <c r="P339" s="186"/>
      <c r="Q339" s="186"/>
      <c r="R339" s="230"/>
      <c r="S339" s="235" t="s">
        <v>85</v>
      </c>
      <c r="T339" s="230" t="s">
        <v>85</v>
      </c>
      <c r="U339" s="228"/>
      <c r="V339" s="224" t="s">
        <v>85</v>
      </c>
      <c r="W339" s="369"/>
      <c r="X339" s="370" t="s">
        <v>85</v>
      </c>
      <c r="Y339" s="370" t="s">
        <v>85</v>
      </c>
      <c r="Z339" s="370" t="s">
        <v>85</v>
      </c>
      <c r="AA339" s="371" t="s">
        <v>85</v>
      </c>
      <c r="AB339" s="231" t="str">
        <f t="shared" si="76"/>
        <v>-</v>
      </c>
      <c r="AC339" s="232" t="str">
        <f t="shared" si="77"/>
        <v>-</v>
      </c>
      <c r="AD339" s="232" t="str">
        <f t="shared" si="78"/>
        <v>-</v>
      </c>
      <c r="AE339" s="232" t="str">
        <f t="shared" si="79"/>
        <v>-</v>
      </c>
      <c r="AF339" s="233" t="str">
        <f t="shared" si="80"/>
        <v>-</v>
      </c>
      <c r="AG339" s="231" t="str">
        <f t="shared" si="81"/>
        <v>-</v>
      </c>
      <c r="AH339" s="232" t="str">
        <f t="shared" si="82"/>
        <v>-</v>
      </c>
      <c r="AI339" s="232" t="str">
        <f t="shared" si="83"/>
        <v>-</v>
      </c>
      <c r="AJ339" s="232" t="str">
        <f t="shared" si="84"/>
        <v>-</v>
      </c>
      <c r="AK339" s="233" t="str">
        <f t="shared" si="85"/>
        <v>-</v>
      </c>
      <c r="AL339" s="222" t="s">
        <v>85</v>
      </c>
      <c r="AM339" s="224" t="s">
        <v>85</v>
      </c>
      <c r="AN339" s="224" t="s">
        <v>85</v>
      </c>
      <c r="AO339" s="224" t="s">
        <v>85</v>
      </c>
      <c r="AP339" s="235" t="s">
        <v>85</v>
      </c>
      <c r="AQ339" s="234" t="s">
        <v>85</v>
      </c>
      <c r="AR339" s="234" t="s">
        <v>85</v>
      </c>
      <c r="AS339" s="234" t="s">
        <v>85</v>
      </c>
      <c r="AT339" s="227" t="s">
        <v>85</v>
      </c>
      <c r="AU339" s="343" t="s">
        <v>85</v>
      </c>
    </row>
    <row r="340" spans="1:47" ht="27" hidden="1">
      <c r="A340" s="222" t="str">
        <f t="shared" si="74"/>
        <v>1003-4</v>
      </c>
      <c r="B340" s="223">
        <v>1003</v>
      </c>
      <c r="C340" s="224" t="s">
        <v>196</v>
      </c>
      <c r="D340" s="222">
        <v>4</v>
      </c>
      <c r="E340" s="224" t="s">
        <v>85</v>
      </c>
      <c r="F340" s="222" t="s">
        <v>85</v>
      </c>
      <c r="G340" s="369" t="s">
        <v>85</v>
      </c>
      <c r="H340" s="282" t="s">
        <v>85</v>
      </c>
      <c r="I340" s="227" t="s">
        <v>85</v>
      </c>
      <c r="J340" s="224" t="s">
        <v>85</v>
      </c>
      <c r="K340" s="224" t="s">
        <v>85</v>
      </c>
      <c r="L340" s="224" t="s">
        <v>85</v>
      </c>
      <c r="M340" s="228" t="s">
        <v>85</v>
      </c>
      <c r="N340" s="225"/>
      <c r="O340" s="186"/>
      <c r="P340" s="186"/>
      <c r="Q340" s="186"/>
      <c r="R340" s="230"/>
      <c r="S340" s="235" t="s">
        <v>85</v>
      </c>
      <c r="T340" s="230" t="s">
        <v>85</v>
      </c>
      <c r="U340" s="228"/>
      <c r="V340" s="224" t="s">
        <v>85</v>
      </c>
      <c r="W340" s="369"/>
      <c r="X340" s="370" t="s">
        <v>85</v>
      </c>
      <c r="Y340" s="370" t="s">
        <v>85</v>
      </c>
      <c r="Z340" s="370" t="s">
        <v>85</v>
      </c>
      <c r="AA340" s="371" t="s">
        <v>85</v>
      </c>
      <c r="AB340" s="231" t="str">
        <f t="shared" si="76"/>
        <v>-</v>
      </c>
      <c r="AC340" s="232" t="str">
        <f t="shared" si="77"/>
        <v>-</v>
      </c>
      <c r="AD340" s="232" t="str">
        <f t="shared" si="78"/>
        <v>-</v>
      </c>
      <c r="AE340" s="232" t="str">
        <f t="shared" si="79"/>
        <v>-</v>
      </c>
      <c r="AF340" s="233" t="str">
        <f t="shared" si="80"/>
        <v>-</v>
      </c>
      <c r="AG340" s="231" t="str">
        <f t="shared" si="81"/>
        <v>-</v>
      </c>
      <c r="AH340" s="232" t="str">
        <f t="shared" si="82"/>
        <v>-</v>
      </c>
      <c r="AI340" s="232" t="str">
        <f t="shared" si="83"/>
        <v>-</v>
      </c>
      <c r="AJ340" s="232" t="str">
        <f t="shared" si="84"/>
        <v>-</v>
      </c>
      <c r="AK340" s="233" t="str">
        <f t="shared" si="85"/>
        <v>-</v>
      </c>
      <c r="AL340" s="222" t="s">
        <v>85</v>
      </c>
      <c r="AM340" s="224" t="s">
        <v>85</v>
      </c>
      <c r="AN340" s="224" t="s">
        <v>85</v>
      </c>
      <c r="AO340" s="224" t="s">
        <v>85</v>
      </c>
      <c r="AP340" s="235" t="s">
        <v>85</v>
      </c>
      <c r="AQ340" s="234" t="s">
        <v>85</v>
      </c>
      <c r="AR340" s="234" t="s">
        <v>85</v>
      </c>
      <c r="AS340" s="234" t="s">
        <v>85</v>
      </c>
      <c r="AT340" s="227" t="s">
        <v>85</v>
      </c>
      <c r="AU340" s="343" t="s">
        <v>85</v>
      </c>
    </row>
    <row r="341" spans="1:47" ht="27" hidden="1">
      <c r="A341" s="222" t="str">
        <f t="shared" si="74"/>
        <v>1003-5</v>
      </c>
      <c r="B341" s="223">
        <v>1003</v>
      </c>
      <c r="C341" s="224" t="s">
        <v>196</v>
      </c>
      <c r="D341" s="222">
        <v>5</v>
      </c>
      <c r="E341" s="224" t="s">
        <v>85</v>
      </c>
      <c r="F341" s="222" t="s">
        <v>85</v>
      </c>
      <c r="G341" s="369" t="s">
        <v>85</v>
      </c>
      <c r="H341" s="282" t="s">
        <v>85</v>
      </c>
      <c r="I341" s="227" t="s">
        <v>85</v>
      </c>
      <c r="J341" s="224" t="s">
        <v>85</v>
      </c>
      <c r="K341" s="224" t="s">
        <v>85</v>
      </c>
      <c r="L341" s="224" t="s">
        <v>85</v>
      </c>
      <c r="M341" s="228" t="s">
        <v>85</v>
      </c>
      <c r="N341" s="225"/>
      <c r="O341" s="186"/>
      <c r="P341" s="186"/>
      <c r="Q341" s="186"/>
      <c r="R341" s="230"/>
      <c r="S341" s="235" t="s">
        <v>85</v>
      </c>
      <c r="T341" s="230" t="s">
        <v>85</v>
      </c>
      <c r="U341" s="228"/>
      <c r="V341" s="224" t="s">
        <v>85</v>
      </c>
      <c r="W341" s="369"/>
      <c r="X341" s="370" t="s">
        <v>85</v>
      </c>
      <c r="Y341" s="370" t="s">
        <v>85</v>
      </c>
      <c r="Z341" s="370" t="s">
        <v>85</v>
      </c>
      <c r="AA341" s="371" t="s">
        <v>85</v>
      </c>
      <c r="AB341" s="231" t="str">
        <f t="shared" si="76"/>
        <v>-</v>
      </c>
      <c r="AC341" s="232" t="str">
        <f t="shared" si="77"/>
        <v>-</v>
      </c>
      <c r="AD341" s="232" t="str">
        <f t="shared" si="78"/>
        <v>-</v>
      </c>
      <c r="AE341" s="232" t="str">
        <f t="shared" si="79"/>
        <v>-</v>
      </c>
      <c r="AF341" s="233" t="str">
        <f t="shared" si="80"/>
        <v>-</v>
      </c>
      <c r="AG341" s="231" t="str">
        <f t="shared" si="81"/>
        <v>-</v>
      </c>
      <c r="AH341" s="232" t="str">
        <f t="shared" si="82"/>
        <v>-</v>
      </c>
      <c r="AI341" s="232" t="str">
        <f t="shared" si="83"/>
        <v>-</v>
      </c>
      <c r="AJ341" s="232" t="str">
        <f t="shared" si="84"/>
        <v>-</v>
      </c>
      <c r="AK341" s="233" t="str">
        <f t="shared" si="85"/>
        <v>-</v>
      </c>
      <c r="AL341" s="222" t="s">
        <v>85</v>
      </c>
      <c r="AM341" s="224" t="s">
        <v>85</v>
      </c>
      <c r="AN341" s="224" t="s">
        <v>85</v>
      </c>
      <c r="AO341" s="224" t="s">
        <v>85</v>
      </c>
      <c r="AP341" s="235" t="s">
        <v>85</v>
      </c>
      <c r="AQ341" s="234" t="s">
        <v>85</v>
      </c>
      <c r="AR341" s="234" t="s">
        <v>85</v>
      </c>
      <c r="AS341" s="234" t="s">
        <v>85</v>
      </c>
      <c r="AT341" s="227" t="s">
        <v>85</v>
      </c>
      <c r="AU341" s="343" t="s">
        <v>85</v>
      </c>
    </row>
    <row r="342" spans="1:47" ht="27" hidden="1">
      <c r="A342" s="222" t="str">
        <f t="shared" si="74"/>
        <v>1003-6</v>
      </c>
      <c r="B342" s="223">
        <v>1003</v>
      </c>
      <c r="C342" s="224" t="s">
        <v>196</v>
      </c>
      <c r="D342" s="222">
        <v>6</v>
      </c>
      <c r="E342" s="224" t="s">
        <v>85</v>
      </c>
      <c r="F342" s="222" t="s">
        <v>85</v>
      </c>
      <c r="G342" s="369" t="s">
        <v>85</v>
      </c>
      <c r="H342" s="282" t="s">
        <v>85</v>
      </c>
      <c r="I342" s="227" t="s">
        <v>85</v>
      </c>
      <c r="J342" s="224" t="s">
        <v>85</v>
      </c>
      <c r="K342" s="224" t="s">
        <v>85</v>
      </c>
      <c r="L342" s="224" t="s">
        <v>85</v>
      </c>
      <c r="M342" s="228" t="s">
        <v>85</v>
      </c>
      <c r="N342" s="225"/>
      <c r="O342" s="186"/>
      <c r="P342" s="186"/>
      <c r="Q342" s="186"/>
      <c r="R342" s="230"/>
      <c r="S342" s="235" t="s">
        <v>85</v>
      </c>
      <c r="T342" s="230" t="s">
        <v>85</v>
      </c>
      <c r="U342" s="228"/>
      <c r="V342" s="224" t="s">
        <v>85</v>
      </c>
      <c r="W342" s="369"/>
      <c r="X342" s="370" t="s">
        <v>85</v>
      </c>
      <c r="Y342" s="370" t="s">
        <v>85</v>
      </c>
      <c r="Z342" s="370" t="s">
        <v>85</v>
      </c>
      <c r="AA342" s="371" t="s">
        <v>85</v>
      </c>
      <c r="AB342" s="231" t="str">
        <f t="shared" si="76"/>
        <v>-</v>
      </c>
      <c r="AC342" s="232" t="str">
        <f t="shared" si="77"/>
        <v>-</v>
      </c>
      <c r="AD342" s="232" t="str">
        <f t="shared" si="78"/>
        <v>-</v>
      </c>
      <c r="AE342" s="232" t="str">
        <f t="shared" si="79"/>
        <v>-</v>
      </c>
      <c r="AF342" s="233" t="str">
        <f t="shared" si="80"/>
        <v>-</v>
      </c>
      <c r="AG342" s="231" t="str">
        <f t="shared" si="81"/>
        <v>-</v>
      </c>
      <c r="AH342" s="232" t="str">
        <f t="shared" si="82"/>
        <v>-</v>
      </c>
      <c r="AI342" s="232" t="str">
        <f t="shared" si="83"/>
        <v>-</v>
      </c>
      <c r="AJ342" s="232" t="str">
        <f t="shared" si="84"/>
        <v>-</v>
      </c>
      <c r="AK342" s="233" t="str">
        <f t="shared" si="85"/>
        <v>-</v>
      </c>
      <c r="AL342" s="222" t="s">
        <v>85</v>
      </c>
      <c r="AM342" s="224" t="s">
        <v>85</v>
      </c>
      <c r="AN342" s="224" t="s">
        <v>85</v>
      </c>
      <c r="AO342" s="224" t="s">
        <v>85</v>
      </c>
      <c r="AP342" s="235" t="s">
        <v>85</v>
      </c>
      <c r="AQ342" s="234" t="s">
        <v>85</v>
      </c>
      <c r="AR342" s="234" t="s">
        <v>85</v>
      </c>
      <c r="AS342" s="234" t="s">
        <v>85</v>
      </c>
      <c r="AT342" s="227" t="s">
        <v>85</v>
      </c>
      <c r="AU342" s="343" t="s">
        <v>85</v>
      </c>
    </row>
    <row r="343" spans="1:47" ht="27" hidden="1">
      <c r="A343" s="222" t="str">
        <f t="shared" si="74"/>
        <v>1003-7</v>
      </c>
      <c r="B343" s="223">
        <v>1003</v>
      </c>
      <c r="C343" s="224" t="s">
        <v>196</v>
      </c>
      <c r="D343" s="222">
        <v>7</v>
      </c>
      <c r="E343" s="224" t="s">
        <v>85</v>
      </c>
      <c r="F343" s="222" t="s">
        <v>85</v>
      </c>
      <c r="G343" s="369" t="s">
        <v>85</v>
      </c>
      <c r="H343" s="282" t="s">
        <v>85</v>
      </c>
      <c r="I343" s="227" t="s">
        <v>85</v>
      </c>
      <c r="J343" s="224" t="s">
        <v>85</v>
      </c>
      <c r="K343" s="224" t="s">
        <v>85</v>
      </c>
      <c r="L343" s="224" t="s">
        <v>85</v>
      </c>
      <c r="M343" s="228" t="s">
        <v>85</v>
      </c>
      <c r="N343" s="225"/>
      <c r="O343" s="186"/>
      <c r="P343" s="186"/>
      <c r="Q343" s="186"/>
      <c r="R343" s="230"/>
      <c r="S343" s="235" t="s">
        <v>85</v>
      </c>
      <c r="T343" s="230" t="s">
        <v>85</v>
      </c>
      <c r="U343" s="228"/>
      <c r="V343" s="224" t="s">
        <v>85</v>
      </c>
      <c r="W343" s="369"/>
      <c r="X343" s="370" t="s">
        <v>85</v>
      </c>
      <c r="Y343" s="370" t="s">
        <v>85</v>
      </c>
      <c r="Z343" s="370" t="s">
        <v>85</v>
      </c>
      <c r="AA343" s="371" t="s">
        <v>85</v>
      </c>
      <c r="AB343" s="231" t="str">
        <f t="shared" si="76"/>
        <v>-</v>
      </c>
      <c r="AC343" s="232" t="str">
        <f t="shared" si="77"/>
        <v>-</v>
      </c>
      <c r="AD343" s="232" t="str">
        <f t="shared" si="78"/>
        <v>-</v>
      </c>
      <c r="AE343" s="232" t="str">
        <f t="shared" si="79"/>
        <v>-</v>
      </c>
      <c r="AF343" s="233" t="str">
        <f t="shared" si="80"/>
        <v>-</v>
      </c>
      <c r="AG343" s="231" t="str">
        <f t="shared" si="81"/>
        <v>-</v>
      </c>
      <c r="AH343" s="232" t="str">
        <f t="shared" si="82"/>
        <v>-</v>
      </c>
      <c r="AI343" s="232" t="str">
        <f t="shared" si="83"/>
        <v>-</v>
      </c>
      <c r="AJ343" s="232" t="str">
        <f t="shared" si="84"/>
        <v>-</v>
      </c>
      <c r="AK343" s="233" t="str">
        <f t="shared" si="85"/>
        <v>-</v>
      </c>
      <c r="AL343" s="222" t="s">
        <v>85</v>
      </c>
      <c r="AM343" s="224" t="s">
        <v>85</v>
      </c>
      <c r="AN343" s="224" t="s">
        <v>85</v>
      </c>
      <c r="AO343" s="224" t="s">
        <v>85</v>
      </c>
      <c r="AP343" s="235" t="s">
        <v>85</v>
      </c>
      <c r="AQ343" s="234" t="s">
        <v>85</v>
      </c>
      <c r="AR343" s="234" t="s">
        <v>85</v>
      </c>
      <c r="AS343" s="234" t="s">
        <v>85</v>
      </c>
      <c r="AT343" s="227" t="s">
        <v>85</v>
      </c>
      <c r="AU343" s="343" t="s">
        <v>85</v>
      </c>
    </row>
    <row r="344" spans="1:47" ht="27" hidden="1">
      <c r="A344" s="222" t="str">
        <f t="shared" si="74"/>
        <v>1003-8</v>
      </c>
      <c r="B344" s="223">
        <v>1003</v>
      </c>
      <c r="C344" s="224" t="s">
        <v>196</v>
      </c>
      <c r="D344" s="222">
        <v>8</v>
      </c>
      <c r="E344" s="224" t="s">
        <v>85</v>
      </c>
      <c r="F344" s="222" t="s">
        <v>85</v>
      </c>
      <c r="G344" s="369" t="s">
        <v>85</v>
      </c>
      <c r="H344" s="282" t="s">
        <v>85</v>
      </c>
      <c r="I344" s="227" t="s">
        <v>85</v>
      </c>
      <c r="J344" s="224" t="s">
        <v>85</v>
      </c>
      <c r="K344" s="224" t="s">
        <v>85</v>
      </c>
      <c r="L344" s="224" t="s">
        <v>85</v>
      </c>
      <c r="M344" s="228" t="s">
        <v>85</v>
      </c>
      <c r="N344" s="225"/>
      <c r="O344" s="186"/>
      <c r="P344" s="186"/>
      <c r="Q344" s="186"/>
      <c r="R344" s="230"/>
      <c r="S344" s="235" t="s">
        <v>85</v>
      </c>
      <c r="T344" s="230" t="s">
        <v>85</v>
      </c>
      <c r="U344" s="228"/>
      <c r="V344" s="224" t="s">
        <v>85</v>
      </c>
      <c r="W344" s="369"/>
      <c r="X344" s="370" t="s">
        <v>85</v>
      </c>
      <c r="Y344" s="370" t="s">
        <v>85</v>
      </c>
      <c r="Z344" s="370" t="s">
        <v>85</v>
      </c>
      <c r="AA344" s="371" t="s">
        <v>85</v>
      </c>
      <c r="AB344" s="231" t="str">
        <f t="shared" si="76"/>
        <v>-</v>
      </c>
      <c r="AC344" s="232" t="str">
        <f t="shared" si="77"/>
        <v>-</v>
      </c>
      <c r="AD344" s="232" t="str">
        <f t="shared" si="78"/>
        <v>-</v>
      </c>
      <c r="AE344" s="232" t="str">
        <f t="shared" si="79"/>
        <v>-</v>
      </c>
      <c r="AF344" s="233" t="str">
        <f t="shared" si="80"/>
        <v>-</v>
      </c>
      <c r="AG344" s="231" t="str">
        <f t="shared" si="81"/>
        <v>-</v>
      </c>
      <c r="AH344" s="232" t="str">
        <f t="shared" si="82"/>
        <v>-</v>
      </c>
      <c r="AI344" s="232" t="str">
        <f t="shared" si="83"/>
        <v>-</v>
      </c>
      <c r="AJ344" s="232" t="str">
        <f t="shared" si="84"/>
        <v>-</v>
      </c>
      <c r="AK344" s="233" t="str">
        <f t="shared" si="85"/>
        <v>-</v>
      </c>
      <c r="AL344" s="222" t="s">
        <v>85</v>
      </c>
      <c r="AM344" s="224" t="s">
        <v>85</v>
      </c>
      <c r="AN344" s="224" t="s">
        <v>85</v>
      </c>
      <c r="AO344" s="224" t="s">
        <v>85</v>
      </c>
      <c r="AP344" s="235" t="s">
        <v>85</v>
      </c>
      <c r="AQ344" s="234" t="s">
        <v>85</v>
      </c>
      <c r="AR344" s="234" t="s">
        <v>85</v>
      </c>
      <c r="AS344" s="234" t="s">
        <v>85</v>
      </c>
      <c r="AT344" s="227" t="s">
        <v>85</v>
      </c>
      <c r="AU344" s="343" t="s">
        <v>85</v>
      </c>
    </row>
    <row r="345" spans="1:47" ht="27" hidden="1">
      <c r="A345" s="222" t="str">
        <f t="shared" si="74"/>
        <v>1003-9</v>
      </c>
      <c r="B345" s="223">
        <v>1003</v>
      </c>
      <c r="C345" s="224" t="s">
        <v>196</v>
      </c>
      <c r="D345" s="222">
        <v>9</v>
      </c>
      <c r="E345" s="224" t="s">
        <v>85</v>
      </c>
      <c r="F345" s="222" t="s">
        <v>85</v>
      </c>
      <c r="G345" s="369" t="s">
        <v>85</v>
      </c>
      <c r="H345" s="282" t="s">
        <v>85</v>
      </c>
      <c r="I345" s="227" t="s">
        <v>85</v>
      </c>
      <c r="J345" s="224" t="s">
        <v>85</v>
      </c>
      <c r="K345" s="224" t="s">
        <v>85</v>
      </c>
      <c r="L345" s="224" t="s">
        <v>85</v>
      </c>
      <c r="M345" s="228" t="s">
        <v>85</v>
      </c>
      <c r="N345" s="225"/>
      <c r="O345" s="186"/>
      <c r="P345" s="186"/>
      <c r="Q345" s="186"/>
      <c r="R345" s="230"/>
      <c r="S345" s="235" t="s">
        <v>85</v>
      </c>
      <c r="T345" s="230" t="s">
        <v>85</v>
      </c>
      <c r="U345" s="228"/>
      <c r="V345" s="224" t="s">
        <v>85</v>
      </c>
      <c r="W345" s="369"/>
      <c r="X345" s="370" t="s">
        <v>85</v>
      </c>
      <c r="Y345" s="370" t="s">
        <v>85</v>
      </c>
      <c r="Z345" s="370" t="s">
        <v>85</v>
      </c>
      <c r="AA345" s="371" t="s">
        <v>85</v>
      </c>
      <c r="AB345" s="231" t="str">
        <f t="shared" si="76"/>
        <v>-</v>
      </c>
      <c r="AC345" s="232" t="str">
        <f t="shared" si="77"/>
        <v>-</v>
      </c>
      <c r="AD345" s="232" t="str">
        <f t="shared" si="78"/>
        <v>-</v>
      </c>
      <c r="AE345" s="232" t="str">
        <f t="shared" si="79"/>
        <v>-</v>
      </c>
      <c r="AF345" s="233" t="str">
        <f t="shared" si="80"/>
        <v>-</v>
      </c>
      <c r="AG345" s="231" t="str">
        <f t="shared" si="81"/>
        <v>-</v>
      </c>
      <c r="AH345" s="232" t="str">
        <f t="shared" si="82"/>
        <v>-</v>
      </c>
      <c r="AI345" s="232" t="str">
        <f t="shared" si="83"/>
        <v>-</v>
      </c>
      <c r="AJ345" s="232" t="str">
        <f t="shared" si="84"/>
        <v>-</v>
      </c>
      <c r="AK345" s="233" t="str">
        <f t="shared" si="85"/>
        <v>-</v>
      </c>
      <c r="AL345" s="222" t="s">
        <v>85</v>
      </c>
      <c r="AM345" s="224" t="s">
        <v>85</v>
      </c>
      <c r="AN345" s="224" t="s">
        <v>85</v>
      </c>
      <c r="AO345" s="224" t="s">
        <v>85</v>
      </c>
      <c r="AP345" s="235" t="s">
        <v>85</v>
      </c>
      <c r="AQ345" s="234" t="s">
        <v>85</v>
      </c>
      <c r="AR345" s="234" t="s">
        <v>85</v>
      </c>
      <c r="AS345" s="234" t="s">
        <v>85</v>
      </c>
      <c r="AT345" s="227" t="s">
        <v>85</v>
      </c>
      <c r="AU345" s="343" t="s">
        <v>85</v>
      </c>
    </row>
    <row r="346" spans="1:47" ht="132" customHeight="1">
      <c r="A346" s="222" t="str">
        <f t="shared" si="74"/>
        <v>1004-1</v>
      </c>
      <c r="B346" s="223">
        <v>1004</v>
      </c>
      <c r="C346" s="224" t="s">
        <v>197</v>
      </c>
      <c r="D346" s="222">
        <v>1</v>
      </c>
      <c r="E346" s="224" t="s">
        <v>1141</v>
      </c>
      <c r="F346" s="222" t="s">
        <v>444</v>
      </c>
      <c r="G346" s="225" t="s">
        <v>476</v>
      </c>
      <c r="H346" s="282" t="s">
        <v>1133</v>
      </c>
      <c r="I346" s="227" t="s">
        <v>478</v>
      </c>
      <c r="J346" s="224" t="s">
        <v>1142</v>
      </c>
      <c r="K346" s="224" t="s">
        <v>1143</v>
      </c>
      <c r="L346" s="224" t="s">
        <v>399</v>
      </c>
      <c r="M346" s="228" t="s">
        <v>403</v>
      </c>
      <c r="N346" s="247" t="s">
        <v>12</v>
      </c>
      <c r="O346" s="186">
        <v>303</v>
      </c>
      <c r="P346" s="186">
        <v>327</v>
      </c>
      <c r="Q346" s="186">
        <v>352</v>
      </c>
      <c r="R346" s="230">
        <v>376</v>
      </c>
      <c r="S346" s="235" t="s">
        <v>433</v>
      </c>
      <c r="T346" s="230">
        <v>400</v>
      </c>
      <c r="U346" s="228"/>
      <c r="V346" s="224" t="s">
        <v>1746</v>
      </c>
      <c r="W346" s="229" t="s">
        <v>12</v>
      </c>
      <c r="X346" s="186" t="s">
        <v>85</v>
      </c>
      <c r="Y346" s="186" t="s">
        <v>85</v>
      </c>
      <c r="Z346" s="186" t="s">
        <v>85</v>
      </c>
      <c r="AA346" s="230" t="s">
        <v>85</v>
      </c>
      <c r="AB346" s="231" t="str">
        <f t="shared" si="76"/>
        <v>-</v>
      </c>
      <c r="AC346" s="232" t="str">
        <f t="shared" si="76"/>
        <v>-</v>
      </c>
      <c r="AD346" s="232" t="str">
        <f t="shared" si="76"/>
        <v>-</v>
      </c>
      <c r="AE346" s="232" t="str">
        <f t="shared" si="76"/>
        <v>-</v>
      </c>
      <c r="AF346" s="233" t="str">
        <f t="shared" si="76"/>
        <v>-</v>
      </c>
      <c r="AG346" s="231" t="str">
        <f t="shared" si="81"/>
        <v>-</v>
      </c>
      <c r="AH346" s="232" t="str">
        <f t="shared" si="81"/>
        <v>-</v>
      </c>
      <c r="AI346" s="232" t="str">
        <f t="shared" si="81"/>
        <v>-</v>
      </c>
      <c r="AJ346" s="232" t="str">
        <f t="shared" si="81"/>
        <v>-</v>
      </c>
      <c r="AK346" s="233" t="str">
        <f t="shared" si="81"/>
        <v>-</v>
      </c>
      <c r="AL346" s="222" t="s">
        <v>85</v>
      </c>
      <c r="AM346" s="224" t="s">
        <v>1747</v>
      </c>
      <c r="AN346" s="224" t="s">
        <v>742</v>
      </c>
      <c r="AO346" s="224" t="s">
        <v>743</v>
      </c>
      <c r="AP346" s="235" t="s">
        <v>12</v>
      </c>
      <c r="AQ346" s="234" t="s">
        <v>85</v>
      </c>
      <c r="AR346" s="234" t="s">
        <v>85</v>
      </c>
      <c r="AS346" s="234" t="s">
        <v>85</v>
      </c>
      <c r="AT346" s="227" t="s">
        <v>85</v>
      </c>
      <c r="AU346" s="343" t="s">
        <v>2754</v>
      </c>
    </row>
    <row r="347" spans="1:47" ht="150.75" customHeight="1">
      <c r="A347" s="222" t="str">
        <f t="shared" si="74"/>
        <v>1004-2</v>
      </c>
      <c r="B347" s="223">
        <v>1004</v>
      </c>
      <c r="C347" s="224" t="s">
        <v>197</v>
      </c>
      <c r="D347" s="222">
        <v>2</v>
      </c>
      <c r="E347" s="224" t="s">
        <v>1144</v>
      </c>
      <c r="F347" s="222" t="s">
        <v>393</v>
      </c>
      <c r="G347" s="225" t="s">
        <v>476</v>
      </c>
      <c r="H347" s="282" t="s">
        <v>1133</v>
      </c>
      <c r="I347" s="227" t="s">
        <v>478</v>
      </c>
      <c r="J347" s="224" t="s">
        <v>1145</v>
      </c>
      <c r="K347" s="224" t="s">
        <v>1146</v>
      </c>
      <c r="L347" s="224" t="s">
        <v>399</v>
      </c>
      <c r="M347" s="228" t="s">
        <v>403</v>
      </c>
      <c r="N347" s="247" t="s">
        <v>12</v>
      </c>
      <c r="O347" s="186">
        <v>29.1</v>
      </c>
      <c r="P347" s="186">
        <v>30.6</v>
      </c>
      <c r="Q347" s="186">
        <v>32</v>
      </c>
      <c r="R347" s="230">
        <v>33.5</v>
      </c>
      <c r="S347" s="235" t="s">
        <v>433</v>
      </c>
      <c r="T347" s="230">
        <v>35</v>
      </c>
      <c r="U347" s="228"/>
      <c r="V347" s="224" t="s">
        <v>1746</v>
      </c>
      <c r="W347" s="229" t="s">
        <v>12</v>
      </c>
      <c r="X347" s="186" t="s">
        <v>85</v>
      </c>
      <c r="Y347" s="186" t="s">
        <v>85</v>
      </c>
      <c r="Z347" s="186" t="s">
        <v>85</v>
      </c>
      <c r="AA347" s="230" t="s">
        <v>85</v>
      </c>
      <c r="AB347" s="231" t="str">
        <f t="shared" si="76"/>
        <v>-</v>
      </c>
      <c r="AC347" s="232" t="str">
        <f t="shared" si="76"/>
        <v>-</v>
      </c>
      <c r="AD347" s="232" t="str">
        <f t="shared" si="76"/>
        <v>-</v>
      </c>
      <c r="AE347" s="232" t="str">
        <f t="shared" si="76"/>
        <v>-</v>
      </c>
      <c r="AF347" s="233" t="str">
        <f t="shared" si="76"/>
        <v>-</v>
      </c>
      <c r="AG347" s="231" t="str">
        <f t="shared" si="81"/>
        <v>-</v>
      </c>
      <c r="AH347" s="232" t="str">
        <f t="shared" si="81"/>
        <v>-</v>
      </c>
      <c r="AI347" s="232" t="str">
        <f t="shared" si="81"/>
        <v>-</v>
      </c>
      <c r="AJ347" s="232" t="str">
        <f t="shared" si="81"/>
        <v>-</v>
      </c>
      <c r="AK347" s="233" t="str">
        <f t="shared" si="81"/>
        <v>-</v>
      </c>
      <c r="AL347" s="222" t="s">
        <v>85</v>
      </c>
      <c r="AM347" s="224" t="s">
        <v>1747</v>
      </c>
      <c r="AN347" s="224" t="s">
        <v>742</v>
      </c>
      <c r="AO347" s="224" t="s">
        <v>743</v>
      </c>
      <c r="AP347" s="235" t="s">
        <v>12</v>
      </c>
      <c r="AQ347" s="234" t="s">
        <v>85</v>
      </c>
      <c r="AR347" s="234" t="s">
        <v>85</v>
      </c>
      <c r="AS347" s="234" t="s">
        <v>85</v>
      </c>
      <c r="AT347" s="227" t="s">
        <v>85</v>
      </c>
      <c r="AU347" s="343" t="s">
        <v>2754</v>
      </c>
    </row>
    <row r="348" spans="1:47" ht="27" hidden="1">
      <c r="A348" s="222" t="str">
        <f t="shared" si="74"/>
        <v>1004-3</v>
      </c>
      <c r="B348" s="223">
        <v>1004</v>
      </c>
      <c r="C348" s="224" t="s">
        <v>197</v>
      </c>
      <c r="D348" s="222">
        <v>3</v>
      </c>
      <c r="E348" s="224" t="s">
        <v>85</v>
      </c>
      <c r="F348" s="222" t="s">
        <v>85</v>
      </c>
      <c r="G348" s="369" t="s">
        <v>85</v>
      </c>
      <c r="H348" s="282" t="s">
        <v>85</v>
      </c>
      <c r="I348" s="227" t="s">
        <v>85</v>
      </c>
      <c r="J348" s="224" t="s">
        <v>85</v>
      </c>
      <c r="K348" s="224" t="s">
        <v>85</v>
      </c>
      <c r="L348" s="224" t="s">
        <v>85</v>
      </c>
      <c r="M348" s="228" t="s">
        <v>85</v>
      </c>
      <c r="N348" s="225"/>
      <c r="O348" s="186"/>
      <c r="P348" s="186"/>
      <c r="Q348" s="186"/>
      <c r="R348" s="230"/>
      <c r="S348" s="235" t="s">
        <v>85</v>
      </c>
      <c r="T348" s="230" t="s">
        <v>85</v>
      </c>
      <c r="U348" s="228"/>
      <c r="V348" s="224" t="s">
        <v>85</v>
      </c>
      <c r="W348" s="369"/>
      <c r="X348" s="370" t="s">
        <v>85</v>
      </c>
      <c r="Y348" s="370" t="s">
        <v>85</v>
      </c>
      <c r="Z348" s="370" t="s">
        <v>85</v>
      </c>
      <c r="AA348" s="371" t="s">
        <v>85</v>
      </c>
      <c r="AB348" s="231" t="str">
        <f t="shared" si="76"/>
        <v>-</v>
      </c>
      <c r="AC348" s="232" t="str">
        <f t="shared" si="77"/>
        <v>-</v>
      </c>
      <c r="AD348" s="232" t="str">
        <f t="shared" si="78"/>
        <v>-</v>
      </c>
      <c r="AE348" s="232" t="str">
        <f t="shared" si="79"/>
        <v>-</v>
      </c>
      <c r="AF348" s="233" t="str">
        <f t="shared" si="80"/>
        <v>-</v>
      </c>
      <c r="AG348" s="231" t="str">
        <f t="shared" si="81"/>
        <v>-</v>
      </c>
      <c r="AH348" s="232" t="str">
        <f t="shared" si="82"/>
        <v>-</v>
      </c>
      <c r="AI348" s="232" t="str">
        <f t="shared" si="83"/>
        <v>-</v>
      </c>
      <c r="AJ348" s="232" t="str">
        <f t="shared" si="84"/>
        <v>-</v>
      </c>
      <c r="AK348" s="233" t="str">
        <f t="shared" si="85"/>
        <v>-</v>
      </c>
      <c r="AL348" s="222" t="s">
        <v>85</v>
      </c>
      <c r="AM348" s="224" t="s">
        <v>85</v>
      </c>
      <c r="AN348" s="224" t="s">
        <v>85</v>
      </c>
      <c r="AO348" s="224" t="s">
        <v>85</v>
      </c>
      <c r="AP348" s="235" t="s">
        <v>85</v>
      </c>
      <c r="AQ348" s="234" t="s">
        <v>85</v>
      </c>
      <c r="AR348" s="234" t="s">
        <v>85</v>
      </c>
      <c r="AS348" s="234" t="s">
        <v>85</v>
      </c>
      <c r="AT348" s="227" t="s">
        <v>85</v>
      </c>
      <c r="AU348" s="343" t="s">
        <v>85</v>
      </c>
    </row>
    <row r="349" spans="1:47" ht="27" hidden="1">
      <c r="A349" s="222" t="str">
        <f t="shared" si="74"/>
        <v>1004-4</v>
      </c>
      <c r="B349" s="223">
        <v>1004</v>
      </c>
      <c r="C349" s="224" t="s">
        <v>197</v>
      </c>
      <c r="D349" s="222">
        <v>4</v>
      </c>
      <c r="E349" s="224" t="s">
        <v>85</v>
      </c>
      <c r="F349" s="222" t="s">
        <v>85</v>
      </c>
      <c r="G349" s="369" t="s">
        <v>85</v>
      </c>
      <c r="H349" s="282" t="s">
        <v>85</v>
      </c>
      <c r="I349" s="227" t="s">
        <v>85</v>
      </c>
      <c r="J349" s="224" t="s">
        <v>85</v>
      </c>
      <c r="K349" s="224" t="s">
        <v>85</v>
      </c>
      <c r="L349" s="224" t="s">
        <v>85</v>
      </c>
      <c r="M349" s="228" t="s">
        <v>85</v>
      </c>
      <c r="N349" s="225"/>
      <c r="O349" s="186"/>
      <c r="P349" s="186"/>
      <c r="Q349" s="186"/>
      <c r="R349" s="230"/>
      <c r="S349" s="235" t="s">
        <v>85</v>
      </c>
      <c r="T349" s="230" t="s">
        <v>85</v>
      </c>
      <c r="U349" s="228"/>
      <c r="V349" s="224" t="s">
        <v>85</v>
      </c>
      <c r="W349" s="369"/>
      <c r="X349" s="370" t="s">
        <v>85</v>
      </c>
      <c r="Y349" s="370" t="s">
        <v>85</v>
      </c>
      <c r="Z349" s="370" t="s">
        <v>85</v>
      </c>
      <c r="AA349" s="371" t="s">
        <v>85</v>
      </c>
      <c r="AB349" s="231" t="str">
        <f t="shared" si="76"/>
        <v>-</v>
      </c>
      <c r="AC349" s="232" t="str">
        <f t="shared" si="77"/>
        <v>-</v>
      </c>
      <c r="AD349" s="232" t="str">
        <f t="shared" si="78"/>
        <v>-</v>
      </c>
      <c r="AE349" s="232" t="str">
        <f t="shared" si="79"/>
        <v>-</v>
      </c>
      <c r="AF349" s="233" t="str">
        <f t="shared" si="80"/>
        <v>-</v>
      </c>
      <c r="AG349" s="231" t="str">
        <f t="shared" si="81"/>
        <v>-</v>
      </c>
      <c r="AH349" s="232" t="str">
        <f t="shared" si="82"/>
        <v>-</v>
      </c>
      <c r="AI349" s="232" t="str">
        <f t="shared" si="83"/>
        <v>-</v>
      </c>
      <c r="AJ349" s="232" t="str">
        <f t="shared" si="84"/>
        <v>-</v>
      </c>
      <c r="AK349" s="233" t="str">
        <f t="shared" si="85"/>
        <v>-</v>
      </c>
      <c r="AL349" s="222" t="s">
        <v>85</v>
      </c>
      <c r="AM349" s="224" t="s">
        <v>85</v>
      </c>
      <c r="AN349" s="224" t="s">
        <v>85</v>
      </c>
      <c r="AO349" s="224" t="s">
        <v>85</v>
      </c>
      <c r="AP349" s="235" t="s">
        <v>85</v>
      </c>
      <c r="AQ349" s="234" t="s">
        <v>85</v>
      </c>
      <c r="AR349" s="234" t="s">
        <v>85</v>
      </c>
      <c r="AS349" s="234" t="s">
        <v>85</v>
      </c>
      <c r="AT349" s="227" t="s">
        <v>85</v>
      </c>
      <c r="AU349" s="343" t="s">
        <v>85</v>
      </c>
    </row>
    <row r="350" spans="1:47" ht="27" hidden="1">
      <c r="A350" s="222" t="str">
        <f t="shared" ref="A350:A413" si="87">B350&amp;"-"&amp;D350</f>
        <v>1004-5</v>
      </c>
      <c r="B350" s="223">
        <v>1004</v>
      </c>
      <c r="C350" s="224" t="s">
        <v>197</v>
      </c>
      <c r="D350" s="222">
        <v>5</v>
      </c>
      <c r="E350" s="224" t="s">
        <v>85</v>
      </c>
      <c r="F350" s="222" t="s">
        <v>85</v>
      </c>
      <c r="G350" s="369" t="s">
        <v>85</v>
      </c>
      <c r="H350" s="282" t="s">
        <v>85</v>
      </c>
      <c r="I350" s="227" t="s">
        <v>85</v>
      </c>
      <c r="J350" s="224" t="s">
        <v>85</v>
      </c>
      <c r="K350" s="224" t="s">
        <v>85</v>
      </c>
      <c r="L350" s="224" t="s">
        <v>85</v>
      </c>
      <c r="M350" s="228" t="s">
        <v>85</v>
      </c>
      <c r="N350" s="225"/>
      <c r="O350" s="186"/>
      <c r="P350" s="186"/>
      <c r="Q350" s="186"/>
      <c r="R350" s="230"/>
      <c r="S350" s="235" t="s">
        <v>85</v>
      </c>
      <c r="T350" s="230" t="s">
        <v>85</v>
      </c>
      <c r="U350" s="228"/>
      <c r="V350" s="224" t="s">
        <v>85</v>
      </c>
      <c r="W350" s="369"/>
      <c r="X350" s="370" t="s">
        <v>85</v>
      </c>
      <c r="Y350" s="370" t="s">
        <v>85</v>
      </c>
      <c r="Z350" s="370" t="s">
        <v>85</v>
      </c>
      <c r="AA350" s="371" t="s">
        <v>85</v>
      </c>
      <c r="AB350" s="231" t="str">
        <f t="shared" si="76"/>
        <v>-</v>
      </c>
      <c r="AC350" s="232" t="str">
        <f t="shared" si="77"/>
        <v>-</v>
      </c>
      <c r="AD350" s="232" t="str">
        <f t="shared" si="78"/>
        <v>-</v>
      </c>
      <c r="AE350" s="232" t="str">
        <f t="shared" si="79"/>
        <v>-</v>
      </c>
      <c r="AF350" s="233" t="str">
        <f t="shared" si="80"/>
        <v>-</v>
      </c>
      <c r="AG350" s="231" t="str">
        <f t="shared" si="81"/>
        <v>-</v>
      </c>
      <c r="AH350" s="232" t="str">
        <f t="shared" si="82"/>
        <v>-</v>
      </c>
      <c r="AI350" s="232" t="str">
        <f t="shared" si="83"/>
        <v>-</v>
      </c>
      <c r="AJ350" s="232" t="str">
        <f t="shared" si="84"/>
        <v>-</v>
      </c>
      <c r="AK350" s="233" t="str">
        <f t="shared" si="85"/>
        <v>-</v>
      </c>
      <c r="AL350" s="222" t="s">
        <v>85</v>
      </c>
      <c r="AM350" s="224" t="s">
        <v>85</v>
      </c>
      <c r="AN350" s="224" t="s">
        <v>85</v>
      </c>
      <c r="AO350" s="224" t="s">
        <v>85</v>
      </c>
      <c r="AP350" s="235" t="s">
        <v>85</v>
      </c>
      <c r="AQ350" s="234" t="s">
        <v>85</v>
      </c>
      <c r="AR350" s="234" t="s">
        <v>85</v>
      </c>
      <c r="AS350" s="234" t="s">
        <v>85</v>
      </c>
      <c r="AT350" s="227" t="s">
        <v>85</v>
      </c>
      <c r="AU350" s="343" t="s">
        <v>85</v>
      </c>
    </row>
    <row r="351" spans="1:47" ht="27" hidden="1">
      <c r="A351" s="222" t="str">
        <f t="shared" si="87"/>
        <v>1004-6</v>
      </c>
      <c r="B351" s="223">
        <v>1004</v>
      </c>
      <c r="C351" s="224" t="s">
        <v>197</v>
      </c>
      <c r="D351" s="222">
        <v>6</v>
      </c>
      <c r="E351" s="224" t="s">
        <v>85</v>
      </c>
      <c r="F351" s="222" t="s">
        <v>85</v>
      </c>
      <c r="G351" s="369" t="s">
        <v>85</v>
      </c>
      <c r="H351" s="282" t="s">
        <v>85</v>
      </c>
      <c r="I351" s="227" t="s">
        <v>85</v>
      </c>
      <c r="J351" s="224" t="s">
        <v>85</v>
      </c>
      <c r="K351" s="224" t="s">
        <v>85</v>
      </c>
      <c r="L351" s="224" t="s">
        <v>85</v>
      </c>
      <c r="M351" s="228" t="s">
        <v>85</v>
      </c>
      <c r="N351" s="225"/>
      <c r="O351" s="186"/>
      <c r="P351" s="186"/>
      <c r="Q351" s="186"/>
      <c r="R351" s="230"/>
      <c r="S351" s="235" t="s">
        <v>85</v>
      </c>
      <c r="T351" s="230" t="s">
        <v>85</v>
      </c>
      <c r="U351" s="228"/>
      <c r="V351" s="224" t="s">
        <v>85</v>
      </c>
      <c r="W351" s="369"/>
      <c r="X351" s="370" t="s">
        <v>85</v>
      </c>
      <c r="Y351" s="370" t="s">
        <v>85</v>
      </c>
      <c r="Z351" s="370" t="s">
        <v>85</v>
      </c>
      <c r="AA351" s="371" t="s">
        <v>85</v>
      </c>
      <c r="AB351" s="231" t="str">
        <f t="shared" si="76"/>
        <v>-</v>
      </c>
      <c r="AC351" s="232" t="str">
        <f t="shared" si="77"/>
        <v>-</v>
      </c>
      <c r="AD351" s="232" t="str">
        <f t="shared" si="78"/>
        <v>-</v>
      </c>
      <c r="AE351" s="232" t="str">
        <f t="shared" si="79"/>
        <v>-</v>
      </c>
      <c r="AF351" s="233" t="str">
        <f t="shared" si="80"/>
        <v>-</v>
      </c>
      <c r="AG351" s="231" t="str">
        <f t="shared" si="81"/>
        <v>-</v>
      </c>
      <c r="AH351" s="232" t="str">
        <f t="shared" si="82"/>
        <v>-</v>
      </c>
      <c r="AI351" s="232" t="str">
        <f t="shared" si="83"/>
        <v>-</v>
      </c>
      <c r="AJ351" s="232" t="str">
        <f t="shared" si="84"/>
        <v>-</v>
      </c>
      <c r="AK351" s="233" t="str">
        <f t="shared" si="85"/>
        <v>-</v>
      </c>
      <c r="AL351" s="222" t="s">
        <v>85</v>
      </c>
      <c r="AM351" s="224" t="s">
        <v>85</v>
      </c>
      <c r="AN351" s="224" t="s">
        <v>85</v>
      </c>
      <c r="AO351" s="224" t="s">
        <v>85</v>
      </c>
      <c r="AP351" s="235" t="s">
        <v>85</v>
      </c>
      <c r="AQ351" s="234" t="s">
        <v>85</v>
      </c>
      <c r="AR351" s="234" t="s">
        <v>85</v>
      </c>
      <c r="AS351" s="234" t="s">
        <v>85</v>
      </c>
      <c r="AT351" s="227" t="s">
        <v>85</v>
      </c>
      <c r="AU351" s="343" t="s">
        <v>85</v>
      </c>
    </row>
    <row r="352" spans="1:47" ht="27" hidden="1">
      <c r="A352" s="222" t="str">
        <f t="shared" si="87"/>
        <v>1004-7</v>
      </c>
      <c r="B352" s="223">
        <v>1004</v>
      </c>
      <c r="C352" s="224" t="s">
        <v>197</v>
      </c>
      <c r="D352" s="222">
        <v>7</v>
      </c>
      <c r="E352" s="224" t="s">
        <v>85</v>
      </c>
      <c r="F352" s="222" t="s">
        <v>85</v>
      </c>
      <c r="G352" s="369" t="s">
        <v>85</v>
      </c>
      <c r="H352" s="282" t="s">
        <v>85</v>
      </c>
      <c r="I352" s="227" t="s">
        <v>85</v>
      </c>
      <c r="J352" s="224" t="s">
        <v>85</v>
      </c>
      <c r="K352" s="224" t="s">
        <v>85</v>
      </c>
      <c r="L352" s="224" t="s">
        <v>85</v>
      </c>
      <c r="M352" s="228" t="s">
        <v>85</v>
      </c>
      <c r="N352" s="225"/>
      <c r="O352" s="186"/>
      <c r="P352" s="186"/>
      <c r="Q352" s="186"/>
      <c r="R352" s="230"/>
      <c r="S352" s="235" t="s">
        <v>85</v>
      </c>
      <c r="T352" s="230" t="s">
        <v>85</v>
      </c>
      <c r="U352" s="228"/>
      <c r="V352" s="224" t="s">
        <v>85</v>
      </c>
      <c r="W352" s="369"/>
      <c r="X352" s="370" t="s">
        <v>85</v>
      </c>
      <c r="Y352" s="370" t="s">
        <v>85</v>
      </c>
      <c r="Z352" s="370" t="s">
        <v>85</v>
      </c>
      <c r="AA352" s="371" t="s">
        <v>85</v>
      </c>
      <c r="AB352" s="231" t="str">
        <f t="shared" si="76"/>
        <v>-</v>
      </c>
      <c r="AC352" s="232" t="str">
        <f t="shared" si="77"/>
        <v>-</v>
      </c>
      <c r="AD352" s="232" t="str">
        <f t="shared" si="78"/>
        <v>-</v>
      </c>
      <c r="AE352" s="232" t="str">
        <f t="shared" si="79"/>
        <v>-</v>
      </c>
      <c r="AF352" s="233" t="str">
        <f t="shared" si="80"/>
        <v>-</v>
      </c>
      <c r="AG352" s="231" t="str">
        <f t="shared" si="81"/>
        <v>-</v>
      </c>
      <c r="AH352" s="232" t="str">
        <f t="shared" si="82"/>
        <v>-</v>
      </c>
      <c r="AI352" s="232" t="str">
        <f t="shared" si="83"/>
        <v>-</v>
      </c>
      <c r="AJ352" s="232" t="str">
        <f t="shared" si="84"/>
        <v>-</v>
      </c>
      <c r="AK352" s="233" t="str">
        <f t="shared" si="85"/>
        <v>-</v>
      </c>
      <c r="AL352" s="222" t="s">
        <v>85</v>
      </c>
      <c r="AM352" s="224" t="s">
        <v>85</v>
      </c>
      <c r="AN352" s="224" t="s">
        <v>85</v>
      </c>
      <c r="AO352" s="224" t="s">
        <v>85</v>
      </c>
      <c r="AP352" s="235" t="s">
        <v>85</v>
      </c>
      <c r="AQ352" s="234" t="s">
        <v>85</v>
      </c>
      <c r="AR352" s="234" t="s">
        <v>85</v>
      </c>
      <c r="AS352" s="234" t="s">
        <v>85</v>
      </c>
      <c r="AT352" s="227" t="s">
        <v>85</v>
      </c>
      <c r="AU352" s="343" t="s">
        <v>85</v>
      </c>
    </row>
    <row r="353" spans="1:47" ht="27" hidden="1">
      <c r="A353" s="222" t="str">
        <f t="shared" si="87"/>
        <v>1004-8</v>
      </c>
      <c r="B353" s="223">
        <v>1004</v>
      </c>
      <c r="C353" s="224" t="s">
        <v>197</v>
      </c>
      <c r="D353" s="222">
        <v>8</v>
      </c>
      <c r="E353" s="224" t="s">
        <v>85</v>
      </c>
      <c r="F353" s="222" t="s">
        <v>85</v>
      </c>
      <c r="G353" s="369" t="s">
        <v>85</v>
      </c>
      <c r="H353" s="282" t="s">
        <v>85</v>
      </c>
      <c r="I353" s="227" t="s">
        <v>85</v>
      </c>
      <c r="J353" s="224" t="s">
        <v>85</v>
      </c>
      <c r="K353" s="224" t="s">
        <v>85</v>
      </c>
      <c r="L353" s="224" t="s">
        <v>85</v>
      </c>
      <c r="M353" s="228" t="s">
        <v>85</v>
      </c>
      <c r="N353" s="225"/>
      <c r="O353" s="186"/>
      <c r="P353" s="186"/>
      <c r="Q353" s="186"/>
      <c r="R353" s="230"/>
      <c r="S353" s="235" t="s">
        <v>85</v>
      </c>
      <c r="T353" s="230" t="s">
        <v>85</v>
      </c>
      <c r="U353" s="228"/>
      <c r="V353" s="224" t="s">
        <v>85</v>
      </c>
      <c r="W353" s="369"/>
      <c r="X353" s="370" t="s">
        <v>85</v>
      </c>
      <c r="Y353" s="370" t="s">
        <v>85</v>
      </c>
      <c r="Z353" s="370" t="s">
        <v>85</v>
      </c>
      <c r="AA353" s="371" t="s">
        <v>85</v>
      </c>
      <c r="AB353" s="231" t="str">
        <f t="shared" si="76"/>
        <v>-</v>
      </c>
      <c r="AC353" s="232" t="str">
        <f t="shared" si="77"/>
        <v>-</v>
      </c>
      <c r="AD353" s="232" t="str">
        <f t="shared" si="78"/>
        <v>-</v>
      </c>
      <c r="AE353" s="232" t="str">
        <f t="shared" si="79"/>
        <v>-</v>
      </c>
      <c r="AF353" s="233" t="str">
        <f t="shared" si="80"/>
        <v>-</v>
      </c>
      <c r="AG353" s="231" t="str">
        <f t="shared" si="81"/>
        <v>-</v>
      </c>
      <c r="AH353" s="232" t="str">
        <f t="shared" si="82"/>
        <v>-</v>
      </c>
      <c r="AI353" s="232" t="str">
        <f t="shared" si="83"/>
        <v>-</v>
      </c>
      <c r="AJ353" s="232" t="str">
        <f t="shared" si="84"/>
        <v>-</v>
      </c>
      <c r="AK353" s="233" t="str">
        <f t="shared" si="85"/>
        <v>-</v>
      </c>
      <c r="AL353" s="222" t="s">
        <v>85</v>
      </c>
      <c r="AM353" s="224" t="s">
        <v>85</v>
      </c>
      <c r="AN353" s="224" t="s">
        <v>85</v>
      </c>
      <c r="AO353" s="224" t="s">
        <v>85</v>
      </c>
      <c r="AP353" s="235" t="s">
        <v>85</v>
      </c>
      <c r="AQ353" s="234" t="s">
        <v>85</v>
      </c>
      <c r="AR353" s="234" t="s">
        <v>85</v>
      </c>
      <c r="AS353" s="234" t="s">
        <v>85</v>
      </c>
      <c r="AT353" s="227" t="s">
        <v>85</v>
      </c>
      <c r="AU353" s="343" t="s">
        <v>85</v>
      </c>
    </row>
    <row r="354" spans="1:47" ht="27" hidden="1">
      <c r="A354" s="222" t="str">
        <f t="shared" si="87"/>
        <v>1004-9</v>
      </c>
      <c r="B354" s="223">
        <v>1004</v>
      </c>
      <c r="C354" s="224" t="s">
        <v>197</v>
      </c>
      <c r="D354" s="222">
        <v>9</v>
      </c>
      <c r="E354" s="224" t="s">
        <v>85</v>
      </c>
      <c r="F354" s="222" t="s">
        <v>85</v>
      </c>
      <c r="G354" s="369" t="s">
        <v>85</v>
      </c>
      <c r="H354" s="282" t="s">
        <v>85</v>
      </c>
      <c r="I354" s="227" t="s">
        <v>85</v>
      </c>
      <c r="J354" s="224" t="s">
        <v>85</v>
      </c>
      <c r="K354" s="224" t="s">
        <v>85</v>
      </c>
      <c r="L354" s="224" t="s">
        <v>85</v>
      </c>
      <c r="M354" s="228" t="s">
        <v>85</v>
      </c>
      <c r="N354" s="225"/>
      <c r="O354" s="186"/>
      <c r="P354" s="186"/>
      <c r="Q354" s="186"/>
      <c r="R354" s="230"/>
      <c r="S354" s="235" t="s">
        <v>85</v>
      </c>
      <c r="T354" s="230" t="s">
        <v>85</v>
      </c>
      <c r="U354" s="228"/>
      <c r="V354" s="224" t="s">
        <v>85</v>
      </c>
      <c r="W354" s="369"/>
      <c r="X354" s="370" t="s">
        <v>85</v>
      </c>
      <c r="Y354" s="370" t="s">
        <v>85</v>
      </c>
      <c r="Z354" s="370" t="s">
        <v>85</v>
      </c>
      <c r="AA354" s="371" t="s">
        <v>85</v>
      </c>
      <c r="AB354" s="231" t="str">
        <f t="shared" si="76"/>
        <v>-</v>
      </c>
      <c r="AC354" s="232" t="str">
        <f t="shared" si="77"/>
        <v>-</v>
      </c>
      <c r="AD354" s="232" t="str">
        <f t="shared" si="78"/>
        <v>-</v>
      </c>
      <c r="AE354" s="232" t="str">
        <f t="shared" si="79"/>
        <v>-</v>
      </c>
      <c r="AF354" s="233" t="str">
        <f t="shared" si="80"/>
        <v>-</v>
      </c>
      <c r="AG354" s="231" t="str">
        <f t="shared" si="81"/>
        <v>-</v>
      </c>
      <c r="AH354" s="232" t="str">
        <f t="shared" si="82"/>
        <v>-</v>
      </c>
      <c r="AI354" s="232" t="str">
        <f t="shared" si="83"/>
        <v>-</v>
      </c>
      <c r="AJ354" s="232" t="str">
        <f t="shared" si="84"/>
        <v>-</v>
      </c>
      <c r="AK354" s="233" t="str">
        <f t="shared" si="85"/>
        <v>-</v>
      </c>
      <c r="AL354" s="222" t="s">
        <v>85</v>
      </c>
      <c r="AM354" s="224" t="s">
        <v>85</v>
      </c>
      <c r="AN354" s="224" t="s">
        <v>85</v>
      </c>
      <c r="AO354" s="224" t="s">
        <v>85</v>
      </c>
      <c r="AP354" s="235" t="s">
        <v>85</v>
      </c>
      <c r="AQ354" s="234" t="s">
        <v>85</v>
      </c>
      <c r="AR354" s="234" t="s">
        <v>85</v>
      </c>
      <c r="AS354" s="234" t="s">
        <v>85</v>
      </c>
      <c r="AT354" s="227" t="s">
        <v>85</v>
      </c>
      <c r="AU354" s="343" t="s">
        <v>85</v>
      </c>
    </row>
    <row r="355" spans="1:47" ht="202.5" customHeight="1">
      <c r="A355" s="222" t="str">
        <f t="shared" si="87"/>
        <v>1005-1</v>
      </c>
      <c r="B355" s="223">
        <v>1005</v>
      </c>
      <c r="C355" s="224" t="s">
        <v>198</v>
      </c>
      <c r="D355" s="222">
        <v>1</v>
      </c>
      <c r="E355" s="224" t="s">
        <v>1068</v>
      </c>
      <c r="F355" s="222" t="s">
        <v>411</v>
      </c>
      <c r="G355" s="225" t="s">
        <v>465</v>
      </c>
      <c r="H355" s="282" t="s">
        <v>1748</v>
      </c>
      <c r="I355" s="227" t="s">
        <v>1749</v>
      </c>
      <c r="J355" s="224" t="s">
        <v>1069</v>
      </c>
      <c r="K355" s="224" t="s">
        <v>1750</v>
      </c>
      <c r="L355" s="224" t="s">
        <v>1751</v>
      </c>
      <c r="M355" s="228" t="s">
        <v>1598</v>
      </c>
      <c r="N355" s="225">
        <v>15</v>
      </c>
      <c r="O355" s="186">
        <v>15</v>
      </c>
      <c r="P355" s="186">
        <v>15</v>
      </c>
      <c r="Q355" s="186">
        <v>15</v>
      </c>
      <c r="R355" s="230">
        <v>15</v>
      </c>
      <c r="S355" s="235" t="s">
        <v>40</v>
      </c>
      <c r="T355" s="181">
        <v>75</v>
      </c>
      <c r="U355" s="228"/>
      <c r="V355" s="224" t="s">
        <v>1752</v>
      </c>
      <c r="W355" s="225">
        <v>14</v>
      </c>
      <c r="X355" s="186" t="s">
        <v>85</v>
      </c>
      <c r="Y355" s="186" t="s">
        <v>85</v>
      </c>
      <c r="Z355" s="186" t="s">
        <v>85</v>
      </c>
      <c r="AA355" s="230" t="s">
        <v>85</v>
      </c>
      <c r="AB355" s="231">
        <f t="shared" si="76"/>
        <v>0.93333333333333335</v>
      </c>
      <c r="AC355" s="232" t="str">
        <f t="shared" si="76"/>
        <v>-</v>
      </c>
      <c r="AD355" s="232" t="str">
        <f t="shared" si="76"/>
        <v>-</v>
      </c>
      <c r="AE355" s="232" t="str">
        <f t="shared" si="76"/>
        <v>-</v>
      </c>
      <c r="AF355" s="233" t="str">
        <f t="shared" si="76"/>
        <v>-</v>
      </c>
      <c r="AG355" s="231">
        <f t="shared" si="81"/>
        <v>0.18666666666666668</v>
      </c>
      <c r="AH355" s="232" t="str">
        <f t="shared" si="81"/>
        <v>-</v>
      </c>
      <c r="AI355" s="232" t="str">
        <f t="shared" si="81"/>
        <v>-</v>
      </c>
      <c r="AJ355" s="232" t="str">
        <f t="shared" si="81"/>
        <v>-</v>
      </c>
      <c r="AK355" s="233" t="str">
        <f t="shared" si="81"/>
        <v>-</v>
      </c>
      <c r="AL355" s="222" t="s">
        <v>85</v>
      </c>
      <c r="AM355" s="224" t="s">
        <v>1753</v>
      </c>
      <c r="AN355" s="224" t="s">
        <v>1627</v>
      </c>
      <c r="AO355" s="240" t="s">
        <v>1754</v>
      </c>
      <c r="AP355" s="235" t="s">
        <v>11</v>
      </c>
      <c r="AQ355" s="234" t="s">
        <v>85</v>
      </c>
      <c r="AR355" s="234" t="s">
        <v>85</v>
      </c>
      <c r="AS355" s="234" t="s">
        <v>85</v>
      </c>
      <c r="AT355" s="227" t="s">
        <v>85</v>
      </c>
      <c r="AU355" s="343">
        <v>1</v>
      </c>
    </row>
    <row r="356" spans="1:47" ht="181.5" customHeight="1">
      <c r="A356" s="222" t="str">
        <f t="shared" si="87"/>
        <v>1005-2</v>
      </c>
      <c r="B356" s="223">
        <v>1005</v>
      </c>
      <c r="C356" s="224" t="s">
        <v>198</v>
      </c>
      <c r="D356" s="222">
        <v>2</v>
      </c>
      <c r="E356" s="224" t="s">
        <v>1070</v>
      </c>
      <c r="F356" s="222" t="s">
        <v>411</v>
      </c>
      <c r="G356" s="225" t="s">
        <v>465</v>
      </c>
      <c r="H356" s="282" t="s">
        <v>1748</v>
      </c>
      <c r="I356" s="227" t="s">
        <v>1749</v>
      </c>
      <c r="J356" s="224" t="s">
        <v>1071</v>
      </c>
      <c r="K356" s="224" t="s">
        <v>1755</v>
      </c>
      <c r="L356" s="224" t="s">
        <v>1756</v>
      </c>
      <c r="M356" s="308" t="s">
        <v>301</v>
      </c>
      <c r="N356" s="225">
        <v>10</v>
      </c>
      <c r="O356" s="186">
        <v>10</v>
      </c>
      <c r="P356" s="186">
        <v>10</v>
      </c>
      <c r="Q356" s="186">
        <v>10</v>
      </c>
      <c r="R356" s="230">
        <v>10</v>
      </c>
      <c r="S356" s="235" t="s">
        <v>40</v>
      </c>
      <c r="T356" s="200">
        <v>50</v>
      </c>
      <c r="U356" s="228"/>
      <c r="V356" s="224" t="s">
        <v>1757</v>
      </c>
      <c r="W356" s="225">
        <v>14</v>
      </c>
      <c r="X356" s="186" t="s">
        <v>85</v>
      </c>
      <c r="Y356" s="186" t="s">
        <v>85</v>
      </c>
      <c r="Z356" s="186" t="s">
        <v>85</v>
      </c>
      <c r="AA356" s="230" t="s">
        <v>85</v>
      </c>
      <c r="AB356" s="231">
        <f t="shared" si="76"/>
        <v>1.4</v>
      </c>
      <c r="AC356" s="232" t="str">
        <f t="shared" si="76"/>
        <v>-</v>
      </c>
      <c r="AD356" s="232" t="str">
        <f t="shared" si="76"/>
        <v>-</v>
      </c>
      <c r="AE356" s="232" t="str">
        <f t="shared" si="76"/>
        <v>-</v>
      </c>
      <c r="AF356" s="233" t="str">
        <f t="shared" si="76"/>
        <v>-</v>
      </c>
      <c r="AG356" s="231">
        <f t="shared" si="81"/>
        <v>0.28000000000000003</v>
      </c>
      <c r="AH356" s="232" t="str">
        <f t="shared" si="81"/>
        <v>-</v>
      </c>
      <c r="AI356" s="232" t="str">
        <f t="shared" si="81"/>
        <v>-</v>
      </c>
      <c r="AJ356" s="232" t="str">
        <f t="shared" si="81"/>
        <v>-</v>
      </c>
      <c r="AK356" s="233" t="str">
        <f t="shared" si="81"/>
        <v>-</v>
      </c>
      <c r="AL356" s="222" t="s">
        <v>85</v>
      </c>
      <c r="AM356" s="294" t="s">
        <v>12</v>
      </c>
      <c r="AN356" s="224" t="s">
        <v>1627</v>
      </c>
      <c r="AO356" s="240" t="s">
        <v>1754</v>
      </c>
      <c r="AP356" s="235" t="s">
        <v>15</v>
      </c>
      <c r="AQ356" s="234" t="s">
        <v>85</v>
      </c>
      <c r="AR356" s="234" t="s">
        <v>85</v>
      </c>
      <c r="AS356" s="234" t="s">
        <v>85</v>
      </c>
      <c r="AT356" s="227" t="s">
        <v>85</v>
      </c>
      <c r="AU356" s="343">
        <v>1</v>
      </c>
    </row>
    <row r="357" spans="1:47" ht="169.5" customHeight="1">
      <c r="A357" s="222" t="str">
        <f>B357&amp;"-"&amp;D357</f>
        <v>1005-3</v>
      </c>
      <c r="B357" s="223">
        <v>1005</v>
      </c>
      <c r="C357" s="224" t="s">
        <v>198</v>
      </c>
      <c r="D357" s="222">
        <v>3</v>
      </c>
      <c r="E357" s="224" t="s">
        <v>1758</v>
      </c>
      <c r="F357" s="222" t="s">
        <v>1759</v>
      </c>
      <c r="G357" s="225" t="s">
        <v>476</v>
      </c>
      <c r="H357" s="282" t="s">
        <v>1133</v>
      </c>
      <c r="I357" s="227" t="s">
        <v>478</v>
      </c>
      <c r="J357" s="224" t="s">
        <v>1758</v>
      </c>
      <c r="K357" s="224" t="s">
        <v>1760</v>
      </c>
      <c r="L357" s="224" t="s">
        <v>399</v>
      </c>
      <c r="M357" s="228" t="s">
        <v>403</v>
      </c>
      <c r="N357" s="225">
        <v>25</v>
      </c>
      <c r="O357" s="186">
        <v>27</v>
      </c>
      <c r="P357" s="186">
        <v>29</v>
      </c>
      <c r="Q357" s="186">
        <v>31</v>
      </c>
      <c r="R357" s="230">
        <v>33</v>
      </c>
      <c r="S357" s="235" t="s">
        <v>433</v>
      </c>
      <c r="T357" s="230">
        <v>35</v>
      </c>
      <c r="U357" s="228"/>
      <c r="V357" s="224" t="s">
        <v>1761</v>
      </c>
      <c r="W357" s="225" t="s">
        <v>12</v>
      </c>
      <c r="X357" s="186" t="s">
        <v>85</v>
      </c>
      <c r="Y357" s="186" t="s">
        <v>85</v>
      </c>
      <c r="Z357" s="186" t="s">
        <v>85</v>
      </c>
      <c r="AA357" s="230" t="s">
        <v>85</v>
      </c>
      <c r="AB357" s="231" t="str">
        <f t="shared" si="76"/>
        <v>-</v>
      </c>
      <c r="AC357" s="232" t="str">
        <f t="shared" si="76"/>
        <v>-</v>
      </c>
      <c r="AD357" s="232" t="str">
        <f t="shared" si="76"/>
        <v>-</v>
      </c>
      <c r="AE357" s="232" t="str">
        <f t="shared" si="76"/>
        <v>-</v>
      </c>
      <c r="AF357" s="233" t="str">
        <f t="shared" si="76"/>
        <v>-</v>
      </c>
      <c r="AG357" s="231" t="str">
        <f t="shared" si="81"/>
        <v>-</v>
      </c>
      <c r="AH357" s="232" t="str">
        <f t="shared" si="81"/>
        <v>-</v>
      </c>
      <c r="AI357" s="232" t="str">
        <f t="shared" si="81"/>
        <v>-</v>
      </c>
      <c r="AJ357" s="232" t="str">
        <f t="shared" si="81"/>
        <v>-</v>
      </c>
      <c r="AK357" s="233" t="str">
        <f t="shared" si="81"/>
        <v>-</v>
      </c>
      <c r="AL357" s="222" t="s">
        <v>85</v>
      </c>
      <c r="AM357" s="224" t="s">
        <v>1762</v>
      </c>
      <c r="AN357" s="224" t="s">
        <v>742</v>
      </c>
      <c r="AO357" s="224" t="s">
        <v>743</v>
      </c>
      <c r="AP357" s="235" t="s">
        <v>12</v>
      </c>
      <c r="AQ357" s="234" t="s">
        <v>85</v>
      </c>
      <c r="AR357" s="234" t="s">
        <v>85</v>
      </c>
      <c r="AS357" s="234" t="s">
        <v>85</v>
      </c>
      <c r="AT357" s="227" t="s">
        <v>85</v>
      </c>
      <c r="AU357" s="343" t="s">
        <v>2754</v>
      </c>
    </row>
    <row r="358" spans="1:47" ht="40.5" hidden="1">
      <c r="A358" s="222" t="str">
        <f t="shared" si="87"/>
        <v>1005-4</v>
      </c>
      <c r="B358" s="223">
        <v>1005</v>
      </c>
      <c r="C358" s="224" t="s">
        <v>198</v>
      </c>
      <c r="D358" s="222">
        <v>4</v>
      </c>
      <c r="E358" s="224" t="s">
        <v>85</v>
      </c>
      <c r="F358" s="222" t="s">
        <v>85</v>
      </c>
      <c r="G358" s="369" t="s">
        <v>85</v>
      </c>
      <c r="H358" s="282" t="s">
        <v>85</v>
      </c>
      <c r="I358" s="227" t="s">
        <v>85</v>
      </c>
      <c r="J358" s="224" t="s">
        <v>85</v>
      </c>
      <c r="K358" s="224" t="s">
        <v>85</v>
      </c>
      <c r="L358" s="224" t="s">
        <v>85</v>
      </c>
      <c r="M358" s="228" t="s">
        <v>85</v>
      </c>
      <c r="N358" s="225"/>
      <c r="O358" s="186"/>
      <c r="P358" s="186"/>
      <c r="Q358" s="186"/>
      <c r="R358" s="230"/>
      <c r="S358" s="235" t="s">
        <v>85</v>
      </c>
      <c r="T358" s="230" t="s">
        <v>85</v>
      </c>
      <c r="U358" s="228"/>
      <c r="V358" s="224" t="s">
        <v>85</v>
      </c>
      <c r="W358" s="369"/>
      <c r="X358" s="370" t="s">
        <v>85</v>
      </c>
      <c r="Y358" s="370" t="s">
        <v>85</v>
      </c>
      <c r="Z358" s="370" t="s">
        <v>85</v>
      </c>
      <c r="AA358" s="371" t="s">
        <v>85</v>
      </c>
      <c r="AB358" s="231" t="str">
        <f t="shared" si="76"/>
        <v>-</v>
      </c>
      <c r="AC358" s="232" t="str">
        <f t="shared" si="77"/>
        <v>-</v>
      </c>
      <c r="AD358" s="232" t="str">
        <f t="shared" si="78"/>
        <v>-</v>
      </c>
      <c r="AE358" s="232" t="str">
        <f t="shared" si="79"/>
        <v>-</v>
      </c>
      <c r="AF358" s="233" t="str">
        <f t="shared" si="80"/>
        <v>-</v>
      </c>
      <c r="AG358" s="231" t="str">
        <f t="shared" si="81"/>
        <v>-</v>
      </c>
      <c r="AH358" s="232" t="str">
        <f t="shared" si="82"/>
        <v>-</v>
      </c>
      <c r="AI358" s="232" t="str">
        <f t="shared" si="83"/>
        <v>-</v>
      </c>
      <c r="AJ358" s="232" t="str">
        <f t="shared" si="84"/>
        <v>-</v>
      </c>
      <c r="AK358" s="233" t="str">
        <f t="shared" si="85"/>
        <v>-</v>
      </c>
      <c r="AL358" s="222" t="s">
        <v>85</v>
      </c>
      <c r="AM358" s="224" t="s">
        <v>85</v>
      </c>
      <c r="AN358" s="224" t="s">
        <v>85</v>
      </c>
      <c r="AO358" s="224" t="s">
        <v>85</v>
      </c>
      <c r="AP358" s="235" t="s">
        <v>85</v>
      </c>
      <c r="AQ358" s="234" t="s">
        <v>85</v>
      </c>
      <c r="AR358" s="234" t="s">
        <v>85</v>
      </c>
      <c r="AS358" s="234" t="s">
        <v>85</v>
      </c>
      <c r="AT358" s="227" t="s">
        <v>85</v>
      </c>
      <c r="AU358" s="343" t="s">
        <v>85</v>
      </c>
    </row>
    <row r="359" spans="1:47" ht="40.5" hidden="1">
      <c r="A359" s="222" t="str">
        <f t="shared" si="87"/>
        <v>1005-5</v>
      </c>
      <c r="B359" s="223">
        <v>1005</v>
      </c>
      <c r="C359" s="224" t="s">
        <v>198</v>
      </c>
      <c r="D359" s="222">
        <v>5</v>
      </c>
      <c r="E359" s="224" t="s">
        <v>85</v>
      </c>
      <c r="F359" s="222" t="s">
        <v>85</v>
      </c>
      <c r="G359" s="369" t="s">
        <v>85</v>
      </c>
      <c r="H359" s="282" t="s">
        <v>85</v>
      </c>
      <c r="I359" s="227" t="s">
        <v>85</v>
      </c>
      <c r="J359" s="224" t="s">
        <v>85</v>
      </c>
      <c r="K359" s="224" t="s">
        <v>85</v>
      </c>
      <c r="L359" s="224" t="s">
        <v>85</v>
      </c>
      <c r="M359" s="228" t="s">
        <v>85</v>
      </c>
      <c r="N359" s="225"/>
      <c r="O359" s="186"/>
      <c r="P359" s="186"/>
      <c r="Q359" s="186"/>
      <c r="R359" s="230"/>
      <c r="S359" s="235" t="s">
        <v>85</v>
      </c>
      <c r="T359" s="230" t="s">
        <v>85</v>
      </c>
      <c r="U359" s="228"/>
      <c r="V359" s="224" t="s">
        <v>85</v>
      </c>
      <c r="W359" s="369"/>
      <c r="X359" s="370" t="s">
        <v>85</v>
      </c>
      <c r="Y359" s="370" t="s">
        <v>85</v>
      </c>
      <c r="Z359" s="370" t="s">
        <v>85</v>
      </c>
      <c r="AA359" s="371" t="s">
        <v>85</v>
      </c>
      <c r="AB359" s="231" t="str">
        <f t="shared" si="76"/>
        <v>-</v>
      </c>
      <c r="AC359" s="232" t="str">
        <f t="shared" si="77"/>
        <v>-</v>
      </c>
      <c r="AD359" s="232" t="str">
        <f t="shared" si="78"/>
        <v>-</v>
      </c>
      <c r="AE359" s="232" t="str">
        <f t="shared" si="79"/>
        <v>-</v>
      </c>
      <c r="AF359" s="233" t="str">
        <f t="shared" si="80"/>
        <v>-</v>
      </c>
      <c r="AG359" s="231" t="str">
        <f t="shared" si="81"/>
        <v>-</v>
      </c>
      <c r="AH359" s="232" t="str">
        <f t="shared" si="82"/>
        <v>-</v>
      </c>
      <c r="AI359" s="232" t="str">
        <f t="shared" si="83"/>
        <v>-</v>
      </c>
      <c r="AJ359" s="232" t="str">
        <f t="shared" si="84"/>
        <v>-</v>
      </c>
      <c r="AK359" s="233" t="str">
        <f t="shared" si="85"/>
        <v>-</v>
      </c>
      <c r="AL359" s="222" t="s">
        <v>85</v>
      </c>
      <c r="AM359" s="224" t="s">
        <v>85</v>
      </c>
      <c r="AN359" s="224" t="s">
        <v>85</v>
      </c>
      <c r="AO359" s="224" t="s">
        <v>85</v>
      </c>
      <c r="AP359" s="235" t="s">
        <v>85</v>
      </c>
      <c r="AQ359" s="234" t="s">
        <v>85</v>
      </c>
      <c r="AR359" s="234" t="s">
        <v>85</v>
      </c>
      <c r="AS359" s="234" t="s">
        <v>85</v>
      </c>
      <c r="AT359" s="227" t="s">
        <v>85</v>
      </c>
      <c r="AU359" s="343" t="s">
        <v>85</v>
      </c>
    </row>
    <row r="360" spans="1:47" ht="40.5" hidden="1">
      <c r="A360" s="222" t="str">
        <f t="shared" si="87"/>
        <v>1005-6</v>
      </c>
      <c r="B360" s="223">
        <v>1005</v>
      </c>
      <c r="C360" s="224" t="s">
        <v>198</v>
      </c>
      <c r="D360" s="222">
        <v>6</v>
      </c>
      <c r="E360" s="224" t="s">
        <v>85</v>
      </c>
      <c r="F360" s="222" t="s">
        <v>85</v>
      </c>
      <c r="G360" s="369" t="s">
        <v>85</v>
      </c>
      <c r="H360" s="282" t="s">
        <v>85</v>
      </c>
      <c r="I360" s="227" t="s">
        <v>85</v>
      </c>
      <c r="J360" s="224" t="s">
        <v>85</v>
      </c>
      <c r="K360" s="224" t="s">
        <v>85</v>
      </c>
      <c r="L360" s="224" t="s">
        <v>85</v>
      </c>
      <c r="M360" s="228" t="s">
        <v>85</v>
      </c>
      <c r="N360" s="225"/>
      <c r="O360" s="186"/>
      <c r="P360" s="186"/>
      <c r="Q360" s="186"/>
      <c r="R360" s="230"/>
      <c r="S360" s="235" t="s">
        <v>85</v>
      </c>
      <c r="T360" s="230" t="s">
        <v>85</v>
      </c>
      <c r="U360" s="228"/>
      <c r="V360" s="224" t="s">
        <v>85</v>
      </c>
      <c r="W360" s="369"/>
      <c r="X360" s="370" t="s">
        <v>85</v>
      </c>
      <c r="Y360" s="370" t="s">
        <v>85</v>
      </c>
      <c r="Z360" s="370" t="s">
        <v>85</v>
      </c>
      <c r="AA360" s="371" t="s">
        <v>85</v>
      </c>
      <c r="AB360" s="231" t="str">
        <f t="shared" si="76"/>
        <v>-</v>
      </c>
      <c r="AC360" s="232" t="str">
        <f t="shared" si="77"/>
        <v>-</v>
      </c>
      <c r="AD360" s="232" t="str">
        <f t="shared" si="78"/>
        <v>-</v>
      </c>
      <c r="AE360" s="232" t="str">
        <f t="shared" si="79"/>
        <v>-</v>
      </c>
      <c r="AF360" s="233" t="str">
        <f t="shared" si="80"/>
        <v>-</v>
      </c>
      <c r="AG360" s="231" t="str">
        <f t="shared" si="81"/>
        <v>-</v>
      </c>
      <c r="AH360" s="232" t="str">
        <f t="shared" si="82"/>
        <v>-</v>
      </c>
      <c r="AI360" s="232" t="str">
        <f t="shared" si="83"/>
        <v>-</v>
      </c>
      <c r="AJ360" s="232" t="str">
        <f t="shared" si="84"/>
        <v>-</v>
      </c>
      <c r="AK360" s="233" t="str">
        <f t="shared" si="85"/>
        <v>-</v>
      </c>
      <c r="AL360" s="222" t="s">
        <v>85</v>
      </c>
      <c r="AM360" s="224" t="s">
        <v>85</v>
      </c>
      <c r="AN360" s="224" t="s">
        <v>85</v>
      </c>
      <c r="AO360" s="224" t="s">
        <v>85</v>
      </c>
      <c r="AP360" s="235" t="s">
        <v>85</v>
      </c>
      <c r="AQ360" s="234" t="s">
        <v>85</v>
      </c>
      <c r="AR360" s="234" t="s">
        <v>85</v>
      </c>
      <c r="AS360" s="234" t="s">
        <v>85</v>
      </c>
      <c r="AT360" s="227" t="s">
        <v>85</v>
      </c>
      <c r="AU360" s="343" t="s">
        <v>85</v>
      </c>
    </row>
    <row r="361" spans="1:47" ht="40.5" hidden="1">
      <c r="A361" s="222" t="str">
        <f t="shared" si="87"/>
        <v>1005-7</v>
      </c>
      <c r="B361" s="223">
        <v>1005</v>
      </c>
      <c r="C361" s="224" t="s">
        <v>198</v>
      </c>
      <c r="D361" s="222">
        <v>7</v>
      </c>
      <c r="E361" s="224" t="s">
        <v>85</v>
      </c>
      <c r="F361" s="222" t="s">
        <v>85</v>
      </c>
      <c r="G361" s="369" t="s">
        <v>85</v>
      </c>
      <c r="H361" s="282" t="s">
        <v>85</v>
      </c>
      <c r="I361" s="227" t="s">
        <v>85</v>
      </c>
      <c r="J361" s="224" t="s">
        <v>85</v>
      </c>
      <c r="K361" s="224" t="s">
        <v>85</v>
      </c>
      <c r="L361" s="224" t="s">
        <v>85</v>
      </c>
      <c r="M361" s="228" t="s">
        <v>85</v>
      </c>
      <c r="N361" s="225"/>
      <c r="O361" s="186"/>
      <c r="P361" s="186"/>
      <c r="Q361" s="186"/>
      <c r="R361" s="230"/>
      <c r="S361" s="235" t="s">
        <v>85</v>
      </c>
      <c r="T361" s="230" t="s">
        <v>85</v>
      </c>
      <c r="U361" s="228"/>
      <c r="V361" s="224" t="s">
        <v>85</v>
      </c>
      <c r="W361" s="369"/>
      <c r="X361" s="370" t="s">
        <v>85</v>
      </c>
      <c r="Y361" s="370" t="s">
        <v>85</v>
      </c>
      <c r="Z361" s="370" t="s">
        <v>85</v>
      </c>
      <c r="AA361" s="371" t="s">
        <v>85</v>
      </c>
      <c r="AB361" s="231" t="str">
        <f t="shared" si="76"/>
        <v>-</v>
      </c>
      <c r="AC361" s="232" t="str">
        <f t="shared" si="77"/>
        <v>-</v>
      </c>
      <c r="AD361" s="232" t="str">
        <f t="shared" si="78"/>
        <v>-</v>
      </c>
      <c r="AE361" s="232" t="str">
        <f t="shared" si="79"/>
        <v>-</v>
      </c>
      <c r="AF361" s="233" t="str">
        <f t="shared" si="80"/>
        <v>-</v>
      </c>
      <c r="AG361" s="231" t="str">
        <f t="shared" si="81"/>
        <v>-</v>
      </c>
      <c r="AH361" s="232" t="str">
        <f t="shared" si="82"/>
        <v>-</v>
      </c>
      <c r="AI361" s="232" t="str">
        <f t="shared" si="83"/>
        <v>-</v>
      </c>
      <c r="AJ361" s="232" t="str">
        <f t="shared" si="84"/>
        <v>-</v>
      </c>
      <c r="AK361" s="233" t="str">
        <f t="shared" si="85"/>
        <v>-</v>
      </c>
      <c r="AL361" s="222" t="s">
        <v>85</v>
      </c>
      <c r="AM361" s="224" t="s">
        <v>85</v>
      </c>
      <c r="AN361" s="224" t="s">
        <v>85</v>
      </c>
      <c r="AO361" s="224" t="s">
        <v>85</v>
      </c>
      <c r="AP361" s="235" t="s">
        <v>85</v>
      </c>
      <c r="AQ361" s="234" t="s">
        <v>85</v>
      </c>
      <c r="AR361" s="234" t="s">
        <v>85</v>
      </c>
      <c r="AS361" s="234" t="s">
        <v>85</v>
      </c>
      <c r="AT361" s="227" t="s">
        <v>85</v>
      </c>
      <c r="AU361" s="343" t="s">
        <v>85</v>
      </c>
    </row>
    <row r="362" spans="1:47" ht="40.5" hidden="1">
      <c r="A362" s="222" t="str">
        <f t="shared" si="87"/>
        <v>1005-8</v>
      </c>
      <c r="B362" s="223">
        <v>1005</v>
      </c>
      <c r="C362" s="224" t="s">
        <v>198</v>
      </c>
      <c r="D362" s="222">
        <v>8</v>
      </c>
      <c r="E362" s="224" t="s">
        <v>85</v>
      </c>
      <c r="F362" s="222" t="s">
        <v>85</v>
      </c>
      <c r="G362" s="369" t="s">
        <v>85</v>
      </c>
      <c r="H362" s="282" t="s">
        <v>85</v>
      </c>
      <c r="I362" s="227" t="s">
        <v>85</v>
      </c>
      <c r="J362" s="224" t="s">
        <v>85</v>
      </c>
      <c r="K362" s="224" t="s">
        <v>85</v>
      </c>
      <c r="L362" s="224" t="s">
        <v>85</v>
      </c>
      <c r="M362" s="228" t="s">
        <v>85</v>
      </c>
      <c r="N362" s="225"/>
      <c r="O362" s="186"/>
      <c r="P362" s="186"/>
      <c r="Q362" s="186"/>
      <c r="R362" s="230"/>
      <c r="S362" s="235" t="s">
        <v>85</v>
      </c>
      <c r="T362" s="230" t="s">
        <v>85</v>
      </c>
      <c r="U362" s="228"/>
      <c r="V362" s="224" t="s">
        <v>85</v>
      </c>
      <c r="W362" s="369"/>
      <c r="X362" s="370" t="s">
        <v>85</v>
      </c>
      <c r="Y362" s="370" t="s">
        <v>85</v>
      </c>
      <c r="Z362" s="370" t="s">
        <v>85</v>
      </c>
      <c r="AA362" s="371" t="s">
        <v>85</v>
      </c>
      <c r="AB362" s="231" t="str">
        <f t="shared" si="76"/>
        <v>-</v>
      </c>
      <c r="AC362" s="232" t="str">
        <f t="shared" si="77"/>
        <v>-</v>
      </c>
      <c r="AD362" s="232" t="str">
        <f t="shared" si="78"/>
        <v>-</v>
      </c>
      <c r="AE362" s="232" t="str">
        <f t="shared" si="79"/>
        <v>-</v>
      </c>
      <c r="AF362" s="233" t="str">
        <f t="shared" si="80"/>
        <v>-</v>
      </c>
      <c r="AG362" s="231" t="str">
        <f t="shared" si="81"/>
        <v>-</v>
      </c>
      <c r="AH362" s="232" t="str">
        <f t="shared" si="82"/>
        <v>-</v>
      </c>
      <c r="AI362" s="232" t="str">
        <f t="shared" si="83"/>
        <v>-</v>
      </c>
      <c r="AJ362" s="232" t="str">
        <f t="shared" si="84"/>
        <v>-</v>
      </c>
      <c r="AK362" s="233" t="str">
        <f t="shared" si="85"/>
        <v>-</v>
      </c>
      <c r="AL362" s="222" t="s">
        <v>85</v>
      </c>
      <c r="AM362" s="224" t="s">
        <v>85</v>
      </c>
      <c r="AN362" s="224" t="s">
        <v>85</v>
      </c>
      <c r="AO362" s="224" t="s">
        <v>85</v>
      </c>
      <c r="AP362" s="235" t="s">
        <v>85</v>
      </c>
      <c r="AQ362" s="234" t="s">
        <v>85</v>
      </c>
      <c r="AR362" s="234" t="s">
        <v>85</v>
      </c>
      <c r="AS362" s="234" t="s">
        <v>85</v>
      </c>
      <c r="AT362" s="227" t="s">
        <v>85</v>
      </c>
      <c r="AU362" s="343" t="s">
        <v>85</v>
      </c>
    </row>
    <row r="363" spans="1:47" ht="40.5" hidden="1">
      <c r="A363" s="222" t="str">
        <f t="shared" si="87"/>
        <v>1005-9</v>
      </c>
      <c r="B363" s="223">
        <v>1005</v>
      </c>
      <c r="C363" s="224" t="s">
        <v>198</v>
      </c>
      <c r="D363" s="222">
        <v>9</v>
      </c>
      <c r="E363" s="224" t="s">
        <v>85</v>
      </c>
      <c r="F363" s="222" t="s">
        <v>85</v>
      </c>
      <c r="G363" s="369" t="s">
        <v>85</v>
      </c>
      <c r="H363" s="282" t="s">
        <v>85</v>
      </c>
      <c r="I363" s="227" t="s">
        <v>85</v>
      </c>
      <c r="J363" s="224" t="s">
        <v>85</v>
      </c>
      <c r="K363" s="224" t="s">
        <v>85</v>
      </c>
      <c r="L363" s="224" t="s">
        <v>85</v>
      </c>
      <c r="M363" s="228" t="s">
        <v>85</v>
      </c>
      <c r="N363" s="225"/>
      <c r="O363" s="186"/>
      <c r="P363" s="186"/>
      <c r="Q363" s="186"/>
      <c r="R363" s="230"/>
      <c r="S363" s="235" t="s">
        <v>85</v>
      </c>
      <c r="T363" s="230" t="s">
        <v>85</v>
      </c>
      <c r="U363" s="228"/>
      <c r="V363" s="224" t="s">
        <v>85</v>
      </c>
      <c r="W363" s="369"/>
      <c r="X363" s="370" t="s">
        <v>85</v>
      </c>
      <c r="Y363" s="370" t="s">
        <v>85</v>
      </c>
      <c r="Z363" s="370" t="s">
        <v>85</v>
      </c>
      <c r="AA363" s="371" t="s">
        <v>85</v>
      </c>
      <c r="AB363" s="231" t="str">
        <f t="shared" si="76"/>
        <v>-</v>
      </c>
      <c r="AC363" s="232" t="str">
        <f t="shared" si="77"/>
        <v>-</v>
      </c>
      <c r="AD363" s="232" t="str">
        <f t="shared" si="78"/>
        <v>-</v>
      </c>
      <c r="AE363" s="232" t="str">
        <f t="shared" si="79"/>
        <v>-</v>
      </c>
      <c r="AF363" s="233" t="str">
        <f t="shared" si="80"/>
        <v>-</v>
      </c>
      <c r="AG363" s="231" t="str">
        <f t="shared" si="81"/>
        <v>-</v>
      </c>
      <c r="AH363" s="232" t="str">
        <f t="shared" si="82"/>
        <v>-</v>
      </c>
      <c r="AI363" s="232" t="str">
        <f t="shared" si="83"/>
        <v>-</v>
      </c>
      <c r="AJ363" s="232" t="str">
        <f t="shared" si="84"/>
        <v>-</v>
      </c>
      <c r="AK363" s="233" t="str">
        <f t="shared" si="85"/>
        <v>-</v>
      </c>
      <c r="AL363" s="222" t="s">
        <v>85</v>
      </c>
      <c r="AM363" s="224" t="s">
        <v>85</v>
      </c>
      <c r="AN363" s="224" t="s">
        <v>85</v>
      </c>
      <c r="AO363" s="224" t="s">
        <v>85</v>
      </c>
      <c r="AP363" s="235" t="s">
        <v>85</v>
      </c>
      <c r="AQ363" s="234" t="s">
        <v>85</v>
      </c>
      <c r="AR363" s="234" t="s">
        <v>85</v>
      </c>
      <c r="AS363" s="234" t="s">
        <v>85</v>
      </c>
      <c r="AT363" s="227" t="s">
        <v>85</v>
      </c>
      <c r="AU363" s="343" t="s">
        <v>85</v>
      </c>
    </row>
    <row r="364" spans="1:47" ht="191.25" customHeight="1">
      <c r="A364" s="222" t="str">
        <f t="shared" si="87"/>
        <v>1006-1</v>
      </c>
      <c r="B364" s="223">
        <v>1006</v>
      </c>
      <c r="C364" s="224" t="s">
        <v>199</v>
      </c>
      <c r="D364" s="222">
        <v>1</v>
      </c>
      <c r="E364" s="224" t="s">
        <v>1147</v>
      </c>
      <c r="F364" s="222" t="s">
        <v>411</v>
      </c>
      <c r="G364" s="225" t="s">
        <v>476</v>
      </c>
      <c r="H364" s="282" t="s">
        <v>1133</v>
      </c>
      <c r="I364" s="227" t="s">
        <v>478</v>
      </c>
      <c r="J364" s="224" t="s">
        <v>1148</v>
      </c>
      <c r="K364" s="224" t="s">
        <v>1149</v>
      </c>
      <c r="L364" s="224" t="s">
        <v>399</v>
      </c>
      <c r="M364" s="228" t="s">
        <v>403</v>
      </c>
      <c r="N364" s="171">
        <f>ROUND(660468+(T364-660468)/6,-3)</f>
        <v>717000</v>
      </c>
      <c r="O364" s="172">
        <f>ROUND(N364+($T$364-660468)/6,-3)</f>
        <v>774000</v>
      </c>
      <c r="P364" s="172">
        <f t="shared" ref="P364:R364" si="88">ROUND(O364+($T$364-660468)/6,-3)</f>
        <v>831000</v>
      </c>
      <c r="Q364" s="172">
        <f t="shared" si="88"/>
        <v>888000</v>
      </c>
      <c r="R364" s="173">
        <f t="shared" si="88"/>
        <v>945000</v>
      </c>
      <c r="S364" s="235" t="s">
        <v>433</v>
      </c>
      <c r="T364" s="173">
        <v>1000000</v>
      </c>
      <c r="U364" s="228"/>
      <c r="V364" s="224" t="s">
        <v>1763</v>
      </c>
      <c r="W364" s="171">
        <v>619236</v>
      </c>
      <c r="X364" s="186" t="s">
        <v>85</v>
      </c>
      <c r="Y364" s="186" t="s">
        <v>85</v>
      </c>
      <c r="Z364" s="186" t="s">
        <v>85</v>
      </c>
      <c r="AA364" s="230" t="s">
        <v>85</v>
      </c>
      <c r="AB364" s="231">
        <f t="shared" si="76"/>
        <v>0.86364853556485355</v>
      </c>
      <c r="AC364" s="232" t="str">
        <f t="shared" si="76"/>
        <v>-</v>
      </c>
      <c r="AD364" s="232" t="str">
        <f t="shared" si="76"/>
        <v>-</v>
      </c>
      <c r="AE364" s="232" t="str">
        <f t="shared" si="76"/>
        <v>-</v>
      </c>
      <c r="AF364" s="233" t="str">
        <f t="shared" si="76"/>
        <v>-</v>
      </c>
      <c r="AG364" s="231">
        <f t="shared" si="81"/>
        <v>0.61923600000000001</v>
      </c>
      <c r="AH364" s="232" t="str">
        <f t="shared" si="81"/>
        <v>-</v>
      </c>
      <c r="AI364" s="232" t="str">
        <f t="shared" si="81"/>
        <v>-</v>
      </c>
      <c r="AJ364" s="232" t="str">
        <f t="shared" si="81"/>
        <v>-</v>
      </c>
      <c r="AK364" s="233" t="str">
        <f t="shared" si="81"/>
        <v>-</v>
      </c>
      <c r="AL364" s="222" t="s">
        <v>85</v>
      </c>
      <c r="AM364" s="224" t="s">
        <v>85</v>
      </c>
      <c r="AN364" s="224" t="s">
        <v>742</v>
      </c>
      <c r="AO364" s="224" t="s">
        <v>743</v>
      </c>
      <c r="AP364" s="235" t="s">
        <v>50</v>
      </c>
      <c r="AQ364" s="234" t="s">
        <v>85</v>
      </c>
      <c r="AR364" s="234" t="s">
        <v>85</v>
      </c>
      <c r="AS364" s="234" t="s">
        <v>85</v>
      </c>
      <c r="AT364" s="227" t="s">
        <v>85</v>
      </c>
      <c r="AU364" s="343">
        <v>1</v>
      </c>
    </row>
    <row r="365" spans="1:47" ht="204" customHeight="1">
      <c r="A365" s="222" t="str">
        <f t="shared" si="87"/>
        <v>1006-2</v>
      </c>
      <c r="B365" s="223">
        <v>1006</v>
      </c>
      <c r="C365" s="224" t="s">
        <v>199</v>
      </c>
      <c r="D365" s="222">
        <v>2</v>
      </c>
      <c r="E365" s="224" t="s">
        <v>1150</v>
      </c>
      <c r="F365" s="222" t="s">
        <v>411</v>
      </c>
      <c r="G365" s="225" t="s">
        <v>476</v>
      </c>
      <c r="H365" s="282" t="s">
        <v>1133</v>
      </c>
      <c r="I365" s="227" t="s">
        <v>478</v>
      </c>
      <c r="J365" s="224" t="s">
        <v>1151</v>
      </c>
      <c r="K365" s="224" t="s">
        <v>1152</v>
      </c>
      <c r="L365" s="224" t="s">
        <v>399</v>
      </c>
      <c r="M365" s="228" t="s">
        <v>403</v>
      </c>
      <c r="N365" s="171">
        <f>ROUND((1750+($T$365-1750)/6),0)</f>
        <v>1792</v>
      </c>
      <c r="O365" s="172">
        <f>ROUND((N365+($T$365-1750)/6),0)</f>
        <v>1834</v>
      </c>
      <c r="P365" s="172">
        <f t="shared" ref="P365:R365" si="89">ROUND((O365+($T$365-1750)/6),0)</f>
        <v>1876</v>
      </c>
      <c r="Q365" s="172">
        <f t="shared" si="89"/>
        <v>1918</v>
      </c>
      <c r="R365" s="173">
        <f t="shared" si="89"/>
        <v>1960</v>
      </c>
      <c r="S365" s="235" t="s">
        <v>433</v>
      </c>
      <c r="T365" s="230">
        <v>2000</v>
      </c>
      <c r="U365" s="228"/>
      <c r="V365" s="224" t="s">
        <v>1764</v>
      </c>
      <c r="W365" s="171">
        <v>1447</v>
      </c>
      <c r="X365" s="186" t="s">
        <v>85</v>
      </c>
      <c r="Y365" s="186" t="s">
        <v>85</v>
      </c>
      <c r="Z365" s="186" t="s">
        <v>85</v>
      </c>
      <c r="AA365" s="230" t="s">
        <v>85</v>
      </c>
      <c r="AB365" s="231">
        <f t="shared" si="76"/>
        <v>0.8074776785714286</v>
      </c>
      <c r="AC365" s="232" t="str">
        <f t="shared" si="76"/>
        <v>-</v>
      </c>
      <c r="AD365" s="232" t="str">
        <f t="shared" si="76"/>
        <v>-</v>
      </c>
      <c r="AE365" s="232" t="str">
        <f t="shared" si="76"/>
        <v>-</v>
      </c>
      <c r="AF365" s="233" t="str">
        <f t="shared" si="76"/>
        <v>-</v>
      </c>
      <c r="AG365" s="231">
        <f t="shared" si="81"/>
        <v>0.72350000000000003</v>
      </c>
      <c r="AH365" s="232" t="str">
        <f t="shared" si="81"/>
        <v>-</v>
      </c>
      <c r="AI365" s="232" t="str">
        <f t="shared" si="81"/>
        <v>-</v>
      </c>
      <c r="AJ365" s="232" t="str">
        <f t="shared" si="81"/>
        <v>-</v>
      </c>
      <c r="AK365" s="233" t="str">
        <f t="shared" si="81"/>
        <v>-</v>
      </c>
      <c r="AL365" s="222" t="s">
        <v>85</v>
      </c>
      <c r="AM365" s="224" t="s">
        <v>85</v>
      </c>
      <c r="AN365" s="224" t="s">
        <v>742</v>
      </c>
      <c r="AO365" s="224" t="s">
        <v>743</v>
      </c>
      <c r="AP365" s="235" t="s">
        <v>49</v>
      </c>
      <c r="AQ365" s="234" t="s">
        <v>85</v>
      </c>
      <c r="AR365" s="234" t="s">
        <v>85</v>
      </c>
      <c r="AS365" s="234" t="s">
        <v>85</v>
      </c>
      <c r="AT365" s="227" t="s">
        <v>85</v>
      </c>
      <c r="AU365" s="343">
        <v>1</v>
      </c>
    </row>
    <row r="366" spans="1:47" ht="27" hidden="1">
      <c r="A366" s="222" t="str">
        <f t="shared" si="87"/>
        <v>1006-3</v>
      </c>
      <c r="B366" s="223">
        <v>1006</v>
      </c>
      <c r="C366" s="224" t="s">
        <v>199</v>
      </c>
      <c r="D366" s="222">
        <v>3</v>
      </c>
      <c r="E366" s="224" t="s">
        <v>85</v>
      </c>
      <c r="F366" s="222" t="s">
        <v>85</v>
      </c>
      <c r="G366" s="369" t="s">
        <v>85</v>
      </c>
      <c r="H366" s="282" t="s">
        <v>85</v>
      </c>
      <c r="I366" s="227" t="s">
        <v>85</v>
      </c>
      <c r="J366" s="224" t="s">
        <v>85</v>
      </c>
      <c r="K366" s="224" t="s">
        <v>85</v>
      </c>
      <c r="L366" s="224" t="s">
        <v>85</v>
      </c>
      <c r="M366" s="228" t="s">
        <v>85</v>
      </c>
      <c r="N366" s="225"/>
      <c r="O366" s="186"/>
      <c r="P366" s="186"/>
      <c r="Q366" s="186"/>
      <c r="R366" s="230"/>
      <c r="S366" s="235" t="s">
        <v>85</v>
      </c>
      <c r="T366" s="230" t="s">
        <v>85</v>
      </c>
      <c r="U366" s="228"/>
      <c r="V366" s="224" t="s">
        <v>85</v>
      </c>
      <c r="W366" s="369"/>
      <c r="X366" s="370" t="s">
        <v>85</v>
      </c>
      <c r="Y366" s="370" t="s">
        <v>85</v>
      </c>
      <c r="Z366" s="370" t="s">
        <v>85</v>
      </c>
      <c r="AA366" s="371" t="s">
        <v>85</v>
      </c>
      <c r="AB366" s="231" t="str">
        <f t="shared" si="76"/>
        <v>-</v>
      </c>
      <c r="AC366" s="232" t="str">
        <f t="shared" si="77"/>
        <v>-</v>
      </c>
      <c r="AD366" s="232" t="str">
        <f t="shared" si="78"/>
        <v>-</v>
      </c>
      <c r="AE366" s="232" t="str">
        <f t="shared" si="79"/>
        <v>-</v>
      </c>
      <c r="AF366" s="233" t="str">
        <f t="shared" si="80"/>
        <v>-</v>
      </c>
      <c r="AG366" s="231" t="str">
        <f t="shared" si="81"/>
        <v>-</v>
      </c>
      <c r="AH366" s="232" t="str">
        <f t="shared" si="82"/>
        <v>-</v>
      </c>
      <c r="AI366" s="232" t="str">
        <f t="shared" si="83"/>
        <v>-</v>
      </c>
      <c r="AJ366" s="232" t="str">
        <f t="shared" si="84"/>
        <v>-</v>
      </c>
      <c r="AK366" s="233" t="str">
        <f t="shared" si="85"/>
        <v>-</v>
      </c>
      <c r="AL366" s="222" t="s">
        <v>85</v>
      </c>
      <c r="AM366" s="224" t="s">
        <v>85</v>
      </c>
      <c r="AN366" s="224" t="s">
        <v>85</v>
      </c>
      <c r="AO366" s="224" t="s">
        <v>85</v>
      </c>
      <c r="AP366" s="235" t="s">
        <v>85</v>
      </c>
      <c r="AQ366" s="234" t="s">
        <v>85</v>
      </c>
      <c r="AR366" s="234" t="s">
        <v>85</v>
      </c>
      <c r="AS366" s="234" t="s">
        <v>85</v>
      </c>
      <c r="AT366" s="227" t="s">
        <v>85</v>
      </c>
      <c r="AU366" s="343" t="s">
        <v>85</v>
      </c>
    </row>
    <row r="367" spans="1:47" ht="27" hidden="1">
      <c r="A367" s="222" t="str">
        <f t="shared" si="87"/>
        <v>1006-4</v>
      </c>
      <c r="B367" s="223">
        <v>1006</v>
      </c>
      <c r="C367" s="224" t="s">
        <v>199</v>
      </c>
      <c r="D367" s="222">
        <v>4</v>
      </c>
      <c r="E367" s="224" t="s">
        <v>85</v>
      </c>
      <c r="F367" s="222" t="s">
        <v>85</v>
      </c>
      <c r="G367" s="369" t="s">
        <v>85</v>
      </c>
      <c r="H367" s="282" t="s">
        <v>85</v>
      </c>
      <c r="I367" s="227" t="s">
        <v>85</v>
      </c>
      <c r="J367" s="224" t="s">
        <v>85</v>
      </c>
      <c r="K367" s="224" t="s">
        <v>85</v>
      </c>
      <c r="L367" s="224" t="s">
        <v>85</v>
      </c>
      <c r="M367" s="228" t="s">
        <v>85</v>
      </c>
      <c r="N367" s="225"/>
      <c r="O367" s="186"/>
      <c r="P367" s="186"/>
      <c r="Q367" s="186"/>
      <c r="R367" s="230"/>
      <c r="S367" s="235" t="s">
        <v>85</v>
      </c>
      <c r="T367" s="230" t="s">
        <v>85</v>
      </c>
      <c r="U367" s="228"/>
      <c r="V367" s="224" t="s">
        <v>85</v>
      </c>
      <c r="W367" s="369"/>
      <c r="X367" s="370" t="s">
        <v>85</v>
      </c>
      <c r="Y367" s="370" t="s">
        <v>85</v>
      </c>
      <c r="Z367" s="370" t="s">
        <v>85</v>
      </c>
      <c r="AA367" s="371" t="s">
        <v>85</v>
      </c>
      <c r="AB367" s="231" t="str">
        <f t="shared" si="76"/>
        <v>-</v>
      </c>
      <c r="AC367" s="232" t="str">
        <f t="shared" si="77"/>
        <v>-</v>
      </c>
      <c r="AD367" s="232" t="str">
        <f t="shared" si="78"/>
        <v>-</v>
      </c>
      <c r="AE367" s="232" t="str">
        <f t="shared" si="79"/>
        <v>-</v>
      </c>
      <c r="AF367" s="233" t="str">
        <f t="shared" si="80"/>
        <v>-</v>
      </c>
      <c r="AG367" s="231" t="str">
        <f t="shared" si="81"/>
        <v>-</v>
      </c>
      <c r="AH367" s="232" t="str">
        <f t="shared" si="82"/>
        <v>-</v>
      </c>
      <c r="AI367" s="232" t="str">
        <f t="shared" si="83"/>
        <v>-</v>
      </c>
      <c r="AJ367" s="232" t="str">
        <f t="shared" si="84"/>
        <v>-</v>
      </c>
      <c r="AK367" s="233" t="str">
        <f t="shared" si="85"/>
        <v>-</v>
      </c>
      <c r="AL367" s="222" t="s">
        <v>85</v>
      </c>
      <c r="AM367" s="224" t="s">
        <v>85</v>
      </c>
      <c r="AN367" s="224" t="s">
        <v>85</v>
      </c>
      <c r="AO367" s="224" t="s">
        <v>85</v>
      </c>
      <c r="AP367" s="235" t="s">
        <v>85</v>
      </c>
      <c r="AQ367" s="234" t="s">
        <v>85</v>
      </c>
      <c r="AR367" s="234" t="s">
        <v>85</v>
      </c>
      <c r="AS367" s="234" t="s">
        <v>85</v>
      </c>
      <c r="AT367" s="227" t="s">
        <v>85</v>
      </c>
      <c r="AU367" s="343" t="s">
        <v>85</v>
      </c>
    </row>
    <row r="368" spans="1:47" ht="27" hidden="1">
      <c r="A368" s="222" t="str">
        <f t="shared" si="87"/>
        <v>1006-5</v>
      </c>
      <c r="B368" s="223">
        <v>1006</v>
      </c>
      <c r="C368" s="224" t="s">
        <v>199</v>
      </c>
      <c r="D368" s="222">
        <v>5</v>
      </c>
      <c r="E368" s="224" t="s">
        <v>85</v>
      </c>
      <c r="F368" s="222" t="s">
        <v>85</v>
      </c>
      <c r="G368" s="369" t="s">
        <v>85</v>
      </c>
      <c r="H368" s="282" t="s">
        <v>85</v>
      </c>
      <c r="I368" s="227" t="s">
        <v>85</v>
      </c>
      <c r="J368" s="224" t="s">
        <v>85</v>
      </c>
      <c r="K368" s="224" t="s">
        <v>85</v>
      </c>
      <c r="L368" s="224" t="s">
        <v>85</v>
      </c>
      <c r="M368" s="228" t="s">
        <v>85</v>
      </c>
      <c r="N368" s="225"/>
      <c r="O368" s="186"/>
      <c r="P368" s="186"/>
      <c r="Q368" s="186"/>
      <c r="R368" s="230"/>
      <c r="S368" s="235" t="s">
        <v>85</v>
      </c>
      <c r="T368" s="230" t="s">
        <v>85</v>
      </c>
      <c r="U368" s="228"/>
      <c r="V368" s="224" t="s">
        <v>85</v>
      </c>
      <c r="W368" s="369"/>
      <c r="X368" s="370" t="s">
        <v>85</v>
      </c>
      <c r="Y368" s="370" t="s">
        <v>85</v>
      </c>
      <c r="Z368" s="370" t="s">
        <v>85</v>
      </c>
      <c r="AA368" s="371" t="s">
        <v>85</v>
      </c>
      <c r="AB368" s="231" t="str">
        <f t="shared" si="76"/>
        <v>-</v>
      </c>
      <c r="AC368" s="232" t="str">
        <f t="shared" si="77"/>
        <v>-</v>
      </c>
      <c r="AD368" s="232" t="str">
        <f t="shared" si="78"/>
        <v>-</v>
      </c>
      <c r="AE368" s="232" t="str">
        <f t="shared" si="79"/>
        <v>-</v>
      </c>
      <c r="AF368" s="233" t="str">
        <f t="shared" si="80"/>
        <v>-</v>
      </c>
      <c r="AG368" s="231" t="str">
        <f t="shared" si="81"/>
        <v>-</v>
      </c>
      <c r="AH368" s="232" t="str">
        <f t="shared" si="82"/>
        <v>-</v>
      </c>
      <c r="AI368" s="232" t="str">
        <f t="shared" si="83"/>
        <v>-</v>
      </c>
      <c r="AJ368" s="232" t="str">
        <f t="shared" si="84"/>
        <v>-</v>
      </c>
      <c r="AK368" s="233" t="str">
        <f t="shared" si="85"/>
        <v>-</v>
      </c>
      <c r="AL368" s="222" t="s">
        <v>85</v>
      </c>
      <c r="AM368" s="224" t="s">
        <v>85</v>
      </c>
      <c r="AN368" s="224" t="s">
        <v>85</v>
      </c>
      <c r="AO368" s="224" t="s">
        <v>85</v>
      </c>
      <c r="AP368" s="235" t="s">
        <v>85</v>
      </c>
      <c r="AQ368" s="234" t="s">
        <v>85</v>
      </c>
      <c r="AR368" s="234" t="s">
        <v>85</v>
      </c>
      <c r="AS368" s="234" t="s">
        <v>85</v>
      </c>
      <c r="AT368" s="227" t="s">
        <v>85</v>
      </c>
      <c r="AU368" s="343" t="s">
        <v>85</v>
      </c>
    </row>
    <row r="369" spans="1:47" ht="27" hidden="1">
      <c r="A369" s="222" t="str">
        <f t="shared" si="87"/>
        <v>1006-6</v>
      </c>
      <c r="B369" s="223">
        <v>1006</v>
      </c>
      <c r="C369" s="224" t="s">
        <v>199</v>
      </c>
      <c r="D369" s="222">
        <v>6</v>
      </c>
      <c r="E369" s="224" t="s">
        <v>85</v>
      </c>
      <c r="F369" s="222" t="s">
        <v>85</v>
      </c>
      <c r="G369" s="369" t="s">
        <v>85</v>
      </c>
      <c r="H369" s="282" t="s">
        <v>85</v>
      </c>
      <c r="I369" s="227" t="s">
        <v>85</v>
      </c>
      <c r="J369" s="224" t="s">
        <v>85</v>
      </c>
      <c r="K369" s="224" t="s">
        <v>85</v>
      </c>
      <c r="L369" s="224" t="s">
        <v>85</v>
      </c>
      <c r="M369" s="228" t="s">
        <v>85</v>
      </c>
      <c r="N369" s="225"/>
      <c r="O369" s="186"/>
      <c r="P369" s="186"/>
      <c r="Q369" s="186"/>
      <c r="R369" s="230"/>
      <c r="S369" s="235" t="s">
        <v>85</v>
      </c>
      <c r="T369" s="230" t="s">
        <v>85</v>
      </c>
      <c r="U369" s="228"/>
      <c r="V369" s="224" t="s">
        <v>85</v>
      </c>
      <c r="W369" s="369"/>
      <c r="X369" s="370" t="s">
        <v>85</v>
      </c>
      <c r="Y369" s="370" t="s">
        <v>85</v>
      </c>
      <c r="Z369" s="370" t="s">
        <v>85</v>
      </c>
      <c r="AA369" s="371" t="s">
        <v>85</v>
      </c>
      <c r="AB369" s="231" t="str">
        <f t="shared" si="76"/>
        <v>-</v>
      </c>
      <c r="AC369" s="232" t="str">
        <f t="shared" si="77"/>
        <v>-</v>
      </c>
      <c r="AD369" s="232" t="str">
        <f t="shared" si="78"/>
        <v>-</v>
      </c>
      <c r="AE369" s="232" t="str">
        <f t="shared" si="79"/>
        <v>-</v>
      </c>
      <c r="AF369" s="233" t="str">
        <f t="shared" si="80"/>
        <v>-</v>
      </c>
      <c r="AG369" s="231" t="str">
        <f t="shared" si="81"/>
        <v>-</v>
      </c>
      <c r="AH369" s="232" t="str">
        <f t="shared" si="82"/>
        <v>-</v>
      </c>
      <c r="AI369" s="232" t="str">
        <f t="shared" si="83"/>
        <v>-</v>
      </c>
      <c r="AJ369" s="232" t="str">
        <f t="shared" si="84"/>
        <v>-</v>
      </c>
      <c r="AK369" s="233" t="str">
        <f t="shared" si="85"/>
        <v>-</v>
      </c>
      <c r="AL369" s="222" t="s">
        <v>85</v>
      </c>
      <c r="AM369" s="224" t="s">
        <v>85</v>
      </c>
      <c r="AN369" s="224" t="s">
        <v>85</v>
      </c>
      <c r="AO369" s="224" t="s">
        <v>85</v>
      </c>
      <c r="AP369" s="235" t="s">
        <v>85</v>
      </c>
      <c r="AQ369" s="234" t="s">
        <v>85</v>
      </c>
      <c r="AR369" s="234" t="s">
        <v>85</v>
      </c>
      <c r="AS369" s="234" t="s">
        <v>85</v>
      </c>
      <c r="AT369" s="227" t="s">
        <v>85</v>
      </c>
      <c r="AU369" s="343" t="s">
        <v>85</v>
      </c>
    </row>
    <row r="370" spans="1:47" ht="27" hidden="1">
      <c r="A370" s="222" t="str">
        <f t="shared" si="87"/>
        <v>1006-7</v>
      </c>
      <c r="B370" s="223">
        <v>1006</v>
      </c>
      <c r="C370" s="224" t="s">
        <v>199</v>
      </c>
      <c r="D370" s="222">
        <v>7</v>
      </c>
      <c r="E370" s="224" t="s">
        <v>85</v>
      </c>
      <c r="F370" s="222" t="s">
        <v>85</v>
      </c>
      <c r="G370" s="369" t="s">
        <v>85</v>
      </c>
      <c r="H370" s="282" t="s">
        <v>85</v>
      </c>
      <c r="I370" s="227" t="s">
        <v>85</v>
      </c>
      <c r="J370" s="224" t="s">
        <v>85</v>
      </c>
      <c r="K370" s="224" t="s">
        <v>85</v>
      </c>
      <c r="L370" s="224" t="s">
        <v>85</v>
      </c>
      <c r="M370" s="228" t="s">
        <v>85</v>
      </c>
      <c r="N370" s="225"/>
      <c r="O370" s="186"/>
      <c r="P370" s="186"/>
      <c r="Q370" s="186"/>
      <c r="R370" s="230"/>
      <c r="S370" s="235" t="s">
        <v>85</v>
      </c>
      <c r="T370" s="230" t="s">
        <v>85</v>
      </c>
      <c r="U370" s="228"/>
      <c r="V370" s="224" t="s">
        <v>85</v>
      </c>
      <c r="W370" s="369"/>
      <c r="X370" s="370" t="s">
        <v>85</v>
      </c>
      <c r="Y370" s="370" t="s">
        <v>85</v>
      </c>
      <c r="Z370" s="370" t="s">
        <v>85</v>
      </c>
      <c r="AA370" s="371" t="s">
        <v>85</v>
      </c>
      <c r="AB370" s="231" t="str">
        <f t="shared" si="76"/>
        <v>-</v>
      </c>
      <c r="AC370" s="232" t="str">
        <f t="shared" si="77"/>
        <v>-</v>
      </c>
      <c r="AD370" s="232" t="str">
        <f t="shared" si="78"/>
        <v>-</v>
      </c>
      <c r="AE370" s="232" t="str">
        <f t="shared" si="79"/>
        <v>-</v>
      </c>
      <c r="AF370" s="233" t="str">
        <f t="shared" si="80"/>
        <v>-</v>
      </c>
      <c r="AG370" s="231" t="str">
        <f t="shared" si="81"/>
        <v>-</v>
      </c>
      <c r="AH370" s="232" t="str">
        <f t="shared" si="82"/>
        <v>-</v>
      </c>
      <c r="AI370" s="232" t="str">
        <f t="shared" si="83"/>
        <v>-</v>
      </c>
      <c r="AJ370" s="232" t="str">
        <f t="shared" si="84"/>
        <v>-</v>
      </c>
      <c r="AK370" s="233" t="str">
        <f t="shared" si="85"/>
        <v>-</v>
      </c>
      <c r="AL370" s="222" t="s">
        <v>85</v>
      </c>
      <c r="AM370" s="224" t="s">
        <v>85</v>
      </c>
      <c r="AN370" s="224" t="s">
        <v>85</v>
      </c>
      <c r="AO370" s="224" t="s">
        <v>85</v>
      </c>
      <c r="AP370" s="235" t="s">
        <v>85</v>
      </c>
      <c r="AQ370" s="234" t="s">
        <v>85</v>
      </c>
      <c r="AR370" s="234" t="s">
        <v>85</v>
      </c>
      <c r="AS370" s="234" t="s">
        <v>85</v>
      </c>
      <c r="AT370" s="227" t="s">
        <v>85</v>
      </c>
      <c r="AU370" s="343" t="s">
        <v>85</v>
      </c>
    </row>
    <row r="371" spans="1:47" ht="27" hidden="1">
      <c r="A371" s="222" t="str">
        <f t="shared" si="87"/>
        <v>1006-8</v>
      </c>
      <c r="B371" s="223">
        <v>1006</v>
      </c>
      <c r="C371" s="224" t="s">
        <v>199</v>
      </c>
      <c r="D371" s="222">
        <v>8</v>
      </c>
      <c r="E371" s="224" t="s">
        <v>85</v>
      </c>
      <c r="F371" s="222" t="s">
        <v>85</v>
      </c>
      <c r="G371" s="369" t="s">
        <v>85</v>
      </c>
      <c r="H371" s="282" t="s">
        <v>85</v>
      </c>
      <c r="I371" s="227" t="s">
        <v>85</v>
      </c>
      <c r="J371" s="224" t="s">
        <v>85</v>
      </c>
      <c r="K371" s="224" t="s">
        <v>85</v>
      </c>
      <c r="L371" s="224" t="s">
        <v>85</v>
      </c>
      <c r="M371" s="228" t="s">
        <v>85</v>
      </c>
      <c r="N371" s="225"/>
      <c r="O371" s="186"/>
      <c r="P371" s="186"/>
      <c r="Q371" s="186"/>
      <c r="R371" s="230"/>
      <c r="S371" s="235" t="s">
        <v>85</v>
      </c>
      <c r="T371" s="230" t="s">
        <v>85</v>
      </c>
      <c r="U371" s="228"/>
      <c r="V371" s="224" t="s">
        <v>85</v>
      </c>
      <c r="W371" s="369"/>
      <c r="X371" s="370" t="s">
        <v>85</v>
      </c>
      <c r="Y371" s="370" t="s">
        <v>85</v>
      </c>
      <c r="Z371" s="370" t="s">
        <v>85</v>
      </c>
      <c r="AA371" s="371" t="s">
        <v>85</v>
      </c>
      <c r="AB371" s="231" t="str">
        <f t="shared" si="76"/>
        <v>-</v>
      </c>
      <c r="AC371" s="232" t="str">
        <f t="shared" si="77"/>
        <v>-</v>
      </c>
      <c r="AD371" s="232" t="str">
        <f t="shared" si="78"/>
        <v>-</v>
      </c>
      <c r="AE371" s="232" t="str">
        <f t="shared" si="79"/>
        <v>-</v>
      </c>
      <c r="AF371" s="233" t="str">
        <f t="shared" si="80"/>
        <v>-</v>
      </c>
      <c r="AG371" s="231" t="str">
        <f t="shared" si="81"/>
        <v>-</v>
      </c>
      <c r="AH371" s="232" t="str">
        <f t="shared" si="82"/>
        <v>-</v>
      </c>
      <c r="AI371" s="232" t="str">
        <f t="shared" si="83"/>
        <v>-</v>
      </c>
      <c r="AJ371" s="232" t="str">
        <f t="shared" si="84"/>
        <v>-</v>
      </c>
      <c r="AK371" s="233" t="str">
        <f t="shared" si="85"/>
        <v>-</v>
      </c>
      <c r="AL371" s="222" t="s">
        <v>85</v>
      </c>
      <c r="AM371" s="224" t="s">
        <v>85</v>
      </c>
      <c r="AN371" s="224" t="s">
        <v>85</v>
      </c>
      <c r="AO371" s="224" t="s">
        <v>85</v>
      </c>
      <c r="AP371" s="235" t="s">
        <v>85</v>
      </c>
      <c r="AQ371" s="234" t="s">
        <v>85</v>
      </c>
      <c r="AR371" s="234" t="s">
        <v>85</v>
      </c>
      <c r="AS371" s="234" t="s">
        <v>85</v>
      </c>
      <c r="AT371" s="227" t="s">
        <v>85</v>
      </c>
      <c r="AU371" s="343" t="s">
        <v>85</v>
      </c>
    </row>
    <row r="372" spans="1:47" ht="27" hidden="1">
      <c r="A372" s="222" t="str">
        <f t="shared" si="87"/>
        <v>1006-9</v>
      </c>
      <c r="B372" s="223">
        <v>1006</v>
      </c>
      <c r="C372" s="224" t="s">
        <v>199</v>
      </c>
      <c r="D372" s="222">
        <v>9</v>
      </c>
      <c r="E372" s="224" t="s">
        <v>85</v>
      </c>
      <c r="F372" s="222" t="s">
        <v>85</v>
      </c>
      <c r="G372" s="369" t="s">
        <v>85</v>
      </c>
      <c r="H372" s="282" t="s">
        <v>85</v>
      </c>
      <c r="I372" s="227" t="s">
        <v>85</v>
      </c>
      <c r="J372" s="224" t="s">
        <v>85</v>
      </c>
      <c r="K372" s="224" t="s">
        <v>85</v>
      </c>
      <c r="L372" s="224" t="s">
        <v>85</v>
      </c>
      <c r="M372" s="228" t="s">
        <v>85</v>
      </c>
      <c r="N372" s="225"/>
      <c r="O372" s="186"/>
      <c r="P372" s="186"/>
      <c r="Q372" s="186"/>
      <c r="R372" s="230"/>
      <c r="S372" s="235" t="s">
        <v>85</v>
      </c>
      <c r="T372" s="230" t="s">
        <v>85</v>
      </c>
      <c r="U372" s="228"/>
      <c r="V372" s="224" t="s">
        <v>85</v>
      </c>
      <c r="W372" s="369"/>
      <c r="X372" s="370" t="s">
        <v>85</v>
      </c>
      <c r="Y372" s="370" t="s">
        <v>85</v>
      </c>
      <c r="Z372" s="370" t="s">
        <v>85</v>
      </c>
      <c r="AA372" s="371" t="s">
        <v>85</v>
      </c>
      <c r="AB372" s="231" t="str">
        <f t="shared" si="76"/>
        <v>-</v>
      </c>
      <c r="AC372" s="232" t="str">
        <f t="shared" si="77"/>
        <v>-</v>
      </c>
      <c r="AD372" s="232" t="str">
        <f t="shared" si="78"/>
        <v>-</v>
      </c>
      <c r="AE372" s="232" t="str">
        <f t="shared" si="79"/>
        <v>-</v>
      </c>
      <c r="AF372" s="233" t="str">
        <f t="shared" si="80"/>
        <v>-</v>
      </c>
      <c r="AG372" s="231" t="str">
        <f t="shared" si="81"/>
        <v>-</v>
      </c>
      <c r="AH372" s="232" t="str">
        <f t="shared" si="82"/>
        <v>-</v>
      </c>
      <c r="AI372" s="232" t="str">
        <f t="shared" si="83"/>
        <v>-</v>
      </c>
      <c r="AJ372" s="232" t="str">
        <f t="shared" si="84"/>
        <v>-</v>
      </c>
      <c r="AK372" s="233" t="str">
        <f t="shared" si="85"/>
        <v>-</v>
      </c>
      <c r="AL372" s="222" t="s">
        <v>85</v>
      </c>
      <c r="AM372" s="224" t="s">
        <v>85</v>
      </c>
      <c r="AN372" s="224" t="s">
        <v>85</v>
      </c>
      <c r="AO372" s="224" t="s">
        <v>85</v>
      </c>
      <c r="AP372" s="235" t="s">
        <v>85</v>
      </c>
      <c r="AQ372" s="234" t="s">
        <v>85</v>
      </c>
      <c r="AR372" s="234" t="s">
        <v>85</v>
      </c>
      <c r="AS372" s="234" t="s">
        <v>85</v>
      </c>
      <c r="AT372" s="227" t="s">
        <v>85</v>
      </c>
      <c r="AU372" s="343" t="s">
        <v>85</v>
      </c>
    </row>
    <row r="373" spans="1:47" ht="189" customHeight="1">
      <c r="A373" s="222" t="str">
        <f t="shared" si="87"/>
        <v>1101-1</v>
      </c>
      <c r="B373" s="223">
        <v>1101</v>
      </c>
      <c r="C373" s="224" t="s">
        <v>187</v>
      </c>
      <c r="D373" s="222">
        <v>1</v>
      </c>
      <c r="E373" s="224" t="s">
        <v>1117</v>
      </c>
      <c r="F373" s="222" t="s">
        <v>444</v>
      </c>
      <c r="G373" s="225" t="s">
        <v>465</v>
      </c>
      <c r="H373" s="271" t="s">
        <v>1628</v>
      </c>
      <c r="I373" s="272" t="s">
        <v>1629</v>
      </c>
      <c r="J373" s="224" t="s">
        <v>1118</v>
      </c>
      <c r="K373" s="241" t="s">
        <v>1630</v>
      </c>
      <c r="L373" s="241" t="s">
        <v>1631</v>
      </c>
      <c r="M373" s="273" t="s">
        <v>301</v>
      </c>
      <c r="N373" s="171"/>
      <c r="O373" s="172"/>
      <c r="P373" s="172"/>
      <c r="Q373" s="172"/>
      <c r="R373" s="173"/>
      <c r="S373" s="165" t="s">
        <v>12</v>
      </c>
      <c r="T373" s="166" t="s">
        <v>12</v>
      </c>
      <c r="U373" s="167"/>
      <c r="V373" s="174" t="s">
        <v>1632</v>
      </c>
      <c r="W373" s="171"/>
      <c r="X373" s="172" t="s">
        <v>85</v>
      </c>
      <c r="Y373" s="172" t="s">
        <v>85</v>
      </c>
      <c r="Z373" s="172" t="s">
        <v>85</v>
      </c>
      <c r="AA373" s="173" t="s">
        <v>85</v>
      </c>
      <c r="AB373" s="231" t="str">
        <f t="shared" si="76"/>
        <v>-</v>
      </c>
      <c r="AC373" s="232" t="str">
        <f t="shared" si="76"/>
        <v>-</v>
      </c>
      <c r="AD373" s="232" t="str">
        <f t="shared" si="76"/>
        <v>-</v>
      </c>
      <c r="AE373" s="232" t="str">
        <f t="shared" si="76"/>
        <v>-</v>
      </c>
      <c r="AF373" s="233" t="str">
        <f t="shared" si="76"/>
        <v>-</v>
      </c>
      <c r="AG373" s="231" t="str">
        <f t="shared" si="81"/>
        <v>-</v>
      </c>
      <c r="AH373" s="232" t="str">
        <f t="shared" si="81"/>
        <v>-</v>
      </c>
      <c r="AI373" s="232" t="str">
        <f t="shared" si="81"/>
        <v>-</v>
      </c>
      <c r="AJ373" s="232" t="str">
        <f t="shared" si="81"/>
        <v>-</v>
      </c>
      <c r="AK373" s="233" t="str">
        <f t="shared" si="81"/>
        <v>-</v>
      </c>
      <c r="AL373" s="222" t="s">
        <v>85</v>
      </c>
      <c r="AM373" s="241" t="s">
        <v>1633</v>
      </c>
      <c r="AN373" s="241" t="s">
        <v>12</v>
      </c>
      <c r="AO373" s="242" t="s">
        <v>12</v>
      </c>
      <c r="AP373" s="235" t="s">
        <v>85</v>
      </c>
      <c r="AQ373" s="234" t="s">
        <v>85</v>
      </c>
      <c r="AR373" s="234" t="s">
        <v>85</v>
      </c>
      <c r="AS373" s="234" t="s">
        <v>85</v>
      </c>
      <c r="AT373" s="227" t="s">
        <v>85</v>
      </c>
      <c r="AU373" s="343" t="s">
        <v>2754</v>
      </c>
    </row>
    <row r="374" spans="1:47" ht="231" customHeight="1">
      <c r="A374" s="222" t="str">
        <f t="shared" si="87"/>
        <v>1101-2</v>
      </c>
      <c r="B374" s="223">
        <v>1101</v>
      </c>
      <c r="C374" s="224" t="s">
        <v>200</v>
      </c>
      <c r="D374" s="222">
        <v>2</v>
      </c>
      <c r="E374" s="224" t="s">
        <v>2296</v>
      </c>
      <c r="F374" s="222" t="s">
        <v>2297</v>
      </c>
      <c r="G374" s="225" t="s">
        <v>476</v>
      </c>
      <c r="H374" s="282" t="s">
        <v>1625</v>
      </c>
      <c r="I374" s="227" t="s">
        <v>483</v>
      </c>
      <c r="J374" s="224" t="s">
        <v>2298</v>
      </c>
      <c r="K374" s="224" t="s">
        <v>1153</v>
      </c>
      <c r="L374" s="224" t="s">
        <v>399</v>
      </c>
      <c r="M374" s="228" t="s">
        <v>403</v>
      </c>
      <c r="N374" s="225" t="s">
        <v>12</v>
      </c>
      <c r="O374" s="186" t="s">
        <v>12</v>
      </c>
      <c r="P374" s="186" t="s">
        <v>12</v>
      </c>
      <c r="Q374" s="186" t="s">
        <v>12</v>
      </c>
      <c r="R374" s="230" t="s">
        <v>12</v>
      </c>
      <c r="S374" s="229" t="s">
        <v>12</v>
      </c>
      <c r="T374" s="267" t="s">
        <v>12</v>
      </c>
      <c r="U374" s="228"/>
      <c r="V374" s="224" t="s">
        <v>1626</v>
      </c>
      <c r="W374" s="274">
        <v>5070</v>
      </c>
      <c r="X374" s="186" t="s">
        <v>85</v>
      </c>
      <c r="Y374" s="186" t="s">
        <v>85</v>
      </c>
      <c r="Z374" s="186" t="s">
        <v>85</v>
      </c>
      <c r="AA374" s="230" t="s">
        <v>85</v>
      </c>
      <c r="AB374" s="231" t="str">
        <f t="shared" si="76"/>
        <v>-</v>
      </c>
      <c r="AC374" s="232" t="str">
        <f t="shared" si="76"/>
        <v>-</v>
      </c>
      <c r="AD374" s="232" t="str">
        <f t="shared" si="76"/>
        <v>-</v>
      </c>
      <c r="AE374" s="232" t="str">
        <f t="shared" si="76"/>
        <v>-</v>
      </c>
      <c r="AF374" s="233" t="str">
        <f t="shared" si="76"/>
        <v>-</v>
      </c>
      <c r="AG374" s="231" t="str">
        <f t="shared" si="81"/>
        <v>-</v>
      </c>
      <c r="AH374" s="232" t="str">
        <f t="shared" si="81"/>
        <v>-</v>
      </c>
      <c r="AI374" s="232" t="str">
        <f t="shared" si="81"/>
        <v>-</v>
      </c>
      <c r="AJ374" s="232" t="str">
        <f t="shared" si="81"/>
        <v>-</v>
      </c>
      <c r="AK374" s="233" t="str">
        <f t="shared" si="81"/>
        <v>-</v>
      </c>
      <c r="AL374" s="222" t="s">
        <v>85</v>
      </c>
      <c r="AM374" s="224" t="s">
        <v>2299</v>
      </c>
      <c r="AN374" s="224" t="s">
        <v>759</v>
      </c>
      <c r="AO374" s="224" t="s">
        <v>745</v>
      </c>
      <c r="AP374" s="235" t="s">
        <v>85</v>
      </c>
      <c r="AQ374" s="234" t="s">
        <v>85</v>
      </c>
      <c r="AR374" s="234" t="s">
        <v>85</v>
      </c>
      <c r="AS374" s="234" t="s">
        <v>85</v>
      </c>
      <c r="AT374" s="227" t="s">
        <v>85</v>
      </c>
      <c r="AU374" s="343" t="s">
        <v>2754</v>
      </c>
    </row>
    <row r="375" spans="1:47" ht="27" hidden="1">
      <c r="A375" s="222" t="str">
        <f t="shared" si="87"/>
        <v>1101-3</v>
      </c>
      <c r="B375" s="223">
        <v>1101</v>
      </c>
      <c r="C375" s="224" t="s">
        <v>200</v>
      </c>
      <c r="D375" s="222">
        <v>3</v>
      </c>
      <c r="E375" s="224" t="s">
        <v>85</v>
      </c>
      <c r="F375" s="222" t="s">
        <v>85</v>
      </c>
      <c r="G375" s="369" t="s">
        <v>85</v>
      </c>
      <c r="H375" s="282" t="s">
        <v>85</v>
      </c>
      <c r="I375" s="227" t="s">
        <v>85</v>
      </c>
      <c r="J375" s="224" t="s">
        <v>85</v>
      </c>
      <c r="K375" s="224" t="s">
        <v>85</v>
      </c>
      <c r="L375" s="224" t="s">
        <v>85</v>
      </c>
      <c r="M375" s="228" t="s">
        <v>85</v>
      </c>
      <c r="N375" s="225"/>
      <c r="O375" s="186"/>
      <c r="P375" s="186"/>
      <c r="Q375" s="186"/>
      <c r="R375" s="230"/>
      <c r="S375" s="235" t="s">
        <v>85</v>
      </c>
      <c r="T375" s="230" t="s">
        <v>85</v>
      </c>
      <c r="U375" s="228"/>
      <c r="V375" s="224" t="s">
        <v>85</v>
      </c>
      <c r="W375" s="369"/>
      <c r="X375" s="370" t="s">
        <v>85</v>
      </c>
      <c r="Y375" s="370" t="s">
        <v>85</v>
      </c>
      <c r="Z375" s="370" t="s">
        <v>85</v>
      </c>
      <c r="AA375" s="371" t="s">
        <v>85</v>
      </c>
      <c r="AB375" s="231" t="str">
        <f t="shared" si="76"/>
        <v>-</v>
      </c>
      <c r="AC375" s="232" t="str">
        <f t="shared" si="77"/>
        <v>-</v>
      </c>
      <c r="AD375" s="232" t="str">
        <f t="shared" si="78"/>
        <v>-</v>
      </c>
      <c r="AE375" s="232" t="str">
        <f t="shared" si="79"/>
        <v>-</v>
      </c>
      <c r="AF375" s="233" t="str">
        <f t="shared" si="80"/>
        <v>-</v>
      </c>
      <c r="AG375" s="231" t="str">
        <f t="shared" si="81"/>
        <v>-</v>
      </c>
      <c r="AH375" s="232" t="str">
        <f t="shared" si="82"/>
        <v>-</v>
      </c>
      <c r="AI375" s="232" t="str">
        <f t="shared" si="83"/>
        <v>-</v>
      </c>
      <c r="AJ375" s="232" t="str">
        <f t="shared" si="84"/>
        <v>-</v>
      </c>
      <c r="AK375" s="233" t="str">
        <f t="shared" si="85"/>
        <v>-</v>
      </c>
      <c r="AL375" s="222" t="s">
        <v>85</v>
      </c>
      <c r="AM375" s="224" t="s">
        <v>85</v>
      </c>
      <c r="AN375" s="224" t="s">
        <v>85</v>
      </c>
      <c r="AO375" s="224" t="s">
        <v>85</v>
      </c>
      <c r="AP375" s="235" t="s">
        <v>85</v>
      </c>
      <c r="AQ375" s="234" t="s">
        <v>85</v>
      </c>
      <c r="AR375" s="234" t="s">
        <v>85</v>
      </c>
      <c r="AS375" s="234" t="s">
        <v>85</v>
      </c>
      <c r="AT375" s="227" t="s">
        <v>85</v>
      </c>
      <c r="AU375" s="343" t="s">
        <v>85</v>
      </c>
    </row>
    <row r="376" spans="1:47" ht="27" hidden="1">
      <c r="A376" s="222" t="str">
        <f t="shared" si="87"/>
        <v>1101-4</v>
      </c>
      <c r="B376" s="223">
        <v>1101</v>
      </c>
      <c r="C376" s="224" t="s">
        <v>200</v>
      </c>
      <c r="D376" s="222">
        <v>4</v>
      </c>
      <c r="E376" s="224" t="s">
        <v>85</v>
      </c>
      <c r="F376" s="222" t="s">
        <v>85</v>
      </c>
      <c r="G376" s="369" t="s">
        <v>85</v>
      </c>
      <c r="H376" s="282" t="s">
        <v>85</v>
      </c>
      <c r="I376" s="227" t="s">
        <v>85</v>
      </c>
      <c r="J376" s="224" t="s">
        <v>85</v>
      </c>
      <c r="K376" s="224" t="s">
        <v>85</v>
      </c>
      <c r="L376" s="224" t="s">
        <v>85</v>
      </c>
      <c r="M376" s="228" t="s">
        <v>85</v>
      </c>
      <c r="N376" s="225"/>
      <c r="O376" s="186"/>
      <c r="P376" s="186"/>
      <c r="Q376" s="186"/>
      <c r="R376" s="230"/>
      <c r="S376" s="235" t="s">
        <v>85</v>
      </c>
      <c r="T376" s="230" t="s">
        <v>85</v>
      </c>
      <c r="U376" s="228"/>
      <c r="V376" s="224" t="s">
        <v>85</v>
      </c>
      <c r="W376" s="369"/>
      <c r="X376" s="370" t="s">
        <v>85</v>
      </c>
      <c r="Y376" s="370" t="s">
        <v>85</v>
      </c>
      <c r="Z376" s="370" t="s">
        <v>85</v>
      </c>
      <c r="AA376" s="371" t="s">
        <v>85</v>
      </c>
      <c r="AB376" s="231" t="str">
        <f t="shared" si="76"/>
        <v>-</v>
      </c>
      <c r="AC376" s="232" t="str">
        <f t="shared" si="77"/>
        <v>-</v>
      </c>
      <c r="AD376" s="232" t="str">
        <f t="shared" si="78"/>
        <v>-</v>
      </c>
      <c r="AE376" s="232" t="str">
        <f t="shared" si="79"/>
        <v>-</v>
      </c>
      <c r="AF376" s="233" t="str">
        <f t="shared" si="80"/>
        <v>-</v>
      </c>
      <c r="AG376" s="231" t="str">
        <f t="shared" si="81"/>
        <v>-</v>
      </c>
      <c r="AH376" s="232" t="str">
        <f t="shared" si="82"/>
        <v>-</v>
      </c>
      <c r="AI376" s="232" t="str">
        <f t="shared" si="83"/>
        <v>-</v>
      </c>
      <c r="AJ376" s="232" t="str">
        <f t="shared" si="84"/>
        <v>-</v>
      </c>
      <c r="AK376" s="233" t="str">
        <f t="shared" si="85"/>
        <v>-</v>
      </c>
      <c r="AL376" s="222" t="s">
        <v>85</v>
      </c>
      <c r="AM376" s="224" t="s">
        <v>85</v>
      </c>
      <c r="AN376" s="224" t="s">
        <v>85</v>
      </c>
      <c r="AO376" s="224" t="s">
        <v>85</v>
      </c>
      <c r="AP376" s="235" t="s">
        <v>85</v>
      </c>
      <c r="AQ376" s="234" t="s">
        <v>85</v>
      </c>
      <c r="AR376" s="234" t="s">
        <v>85</v>
      </c>
      <c r="AS376" s="234" t="s">
        <v>85</v>
      </c>
      <c r="AT376" s="227" t="s">
        <v>85</v>
      </c>
      <c r="AU376" s="343" t="s">
        <v>85</v>
      </c>
    </row>
    <row r="377" spans="1:47" ht="27" hidden="1">
      <c r="A377" s="222" t="str">
        <f t="shared" si="87"/>
        <v>1101-5</v>
      </c>
      <c r="B377" s="223">
        <v>1101</v>
      </c>
      <c r="C377" s="224" t="s">
        <v>200</v>
      </c>
      <c r="D377" s="222">
        <v>5</v>
      </c>
      <c r="E377" s="224" t="s">
        <v>85</v>
      </c>
      <c r="F377" s="222" t="s">
        <v>85</v>
      </c>
      <c r="G377" s="369" t="s">
        <v>85</v>
      </c>
      <c r="H377" s="282" t="s">
        <v>85</v>
      </c>
      <c r="I377" s="227" t="s">
        <v>85</v>
      </c>
      <c r="J377" s="224" t="s">
        <v>85</v>
      </c>
      <c r="K377" s="224" t="s">
        <v>85</v>
      </c>
      <c r="L377" s="224" t="s">
        <v>85</v>
      </c>
      <c r="M377" s="228" t="s">
        <v>85</v>
      </c>
      <c r="N377" s="225"/>
      <c r="O377" s="186"/>
      <c r="P377" s="186"/>
      <c r="Q377" s="186"/>
      <c r="R377" s="230"/>
      <c r="S377" s="235" t="s">
        <v>85</v>
      </c>
      <c r="T377" s="230" t="s">
        <v>85</v>
      </c>
      <c r="U377" s="228"/>
      <c r="V377" s="224" t="s">
        <v>85</v>
      </c>
      <c r="W377" s="369"/>
      <c r="X377" s="370" t="s">
        <v>85</v>
      </c>
      <c r="Y377" s="370" t="s">
        <v>85</v>
      </c>
      <c r="Z377" s="370" t="s">
        <v>85</v>
      </c>
      <c r="AA377" s="371" t="s">
        <v>85</v>
      </c>
      <c r="AB377" s="231" t="str">
        <f t="shared" si="76"/>
        <v>-</v>
      </c>
      <c r="AC377" s="232" t="str">
        <f t="shared" si="77"/>
        <v>-</v>
      </c>
      <c r="AD377" s="232" t="str">
        <f t="shared" si="78"/>
        <v>-</v>
      </c>
      <c r="AE377" s="232" t="str">
        <f t="shared" si="79"/>
        <v>-</v>
      </c>
      <c r="AF377" s="233" t="str">
        <f t="shared" si="80"/>
        <v>-</v>
      </c>
      <c r="AG377" s="231" t="str">
        <f t="shared" si="81"/>
        <v>-</v>
      </c>
      <c r="AH377" s="232" t="str">
        <f t="shared" si="82"/>
        <v>-</v>
      </c>
      <c r="AI377" s="232" t="str">
        <f t="shared" si="83"/>
        <v>-</v>
      </c>
      <c r="AJ377" s="232" t="str">
        <f t="shared" si="84"/>
        <v>-</v>
      </c>
      <c r="AK377" s="233" t="str">
        <f t="shared" si="85"/>
        <v>-</v>
      </c>
      <c r="AL377" s="222" t="s">
        <v>85</v>
      </c>
      <c r="AM377" s="224" t="s">
        <v>85</v>
      </c>
      <c r="AN377" s="224" t="s">
        <v>85</v>
      </c>
      <c r="AO377" s="224" t="s">
        <v>85</v>
      </c>
      <c r="AP377" s="235" t="s">
        <v>85</v>
      </c>
      <c r="AQ377" s="234" t="s">
        <v>85</v>
      </c>
      <c r="AR377" s="234" t="s">
        <v>85</v>
      </c>
      <c r="AS377" s="234" t="s">
        <v>85</v>
      </c>
      <c r="AT377" s="227" t="s">
        <v>85</v>
      </c>
      <c r="AU377" s="343" t="s">
        <v>85</v>
      </c>
    </row>
    <row r="378" spans="1:47" ht="27" hidden="1">
      <c r="A378" s="222" t="str">
        <f t="shared" si="87"/>
        <v>1101-6</v>
      </c>
      <c r="B378" s="223">
        <v>1101</v>
      </c>
      <c r="C378" s="224" t="s">
        <v>200</v>
      </c>
      <c r="D378" s="222">
        <v>6</v>
      </c>
      <c r="E378" s="224" t="s">
        <v>85</v>
      </c>
      <c r="F378" s="222" t="s">
        <v>85</v>
      </c>
      <c r="G378" s="369" t="s">
        <v>85</v>
      </c>
      <c r="H378" s="282" t="s">
        <v>85</v>
      </c>
      <c r="I378" s="227" t="s">
        <v>85</v>
      </c>
      <c r="J378" s="224" t="s">
        <v>85</v>
      </c>
      <c r="K378" s="224" t="s">
        <v>85</v>
      </c>
      <c r="L378" s="224" t="s">
        <v>85</v>
      </c>
      <c r="M378" s="228" t="s">
        <v>85</v>
      </c>
      <c r="N378" s="225"/>
      <c r="O378" s="186"/>
      <c r="P378" s="186"/>
      <c r="Q378" s="186"/>
      <c r="R378" s="230"/>
      <c r="S378" s="235" t="s">
        <v>85</v>
      </c>
      <c r="T378" s="230" t="s">
        <v>85</v>
      </c>
      <c r="U378" s="228"/>
      <c r="V378" s="224" t="s">
        <v>85</v>
      </c>
      <c r="W378" s="369"/>
      <c r="X378" s="370" t="s">
        <v>85</v>
      </c>
      <c r="Y378" s="370" t="s">
        <v>85</v>
      </c>
      <c r="Z378" s="370" t="s">
        <v>85</v>
      </c>
      <c r="AA378" s="371" t="s">
        <v>85</v>
      </c>
      <c r="AB378" s="231" t="str">
        <f t="shared" si="76"/>
        <v>-</v>
      </c>
      <c r="AC378" s="232" t="str">
        <f t="shared" si="77"/>
        <v>-</v>
      </c>
      <c r="AD378" s="232" t="str">
        <f t="shared" si="78"/>
        <v>-</v>
      </c>
      <c r="AE378" s="232" t="str">
        <f t="shared" si="79"/>
        <v>-</v>
      </c>
      <c r="AF378" s="233" t="str">
        <f t="shared" si="80"/>
        <v>-</v>
      </c>
      <c r="AG378" s="231" t="str">
        <f t="shared" si="81"/>
        <v>-</v>
      </c>
      <c r="AH378" s="232" t="str">
        <f t="shared" si="82"/>
        <v>-</v>
      </c>
      <c r="AI378" s="232" t="str">
        <f t="shared" si="83"/>
        <v>-</v>
      </c>
      <c r="AJ378" s="232" t="str">
        <f t="shared" si="84"/>
        <v>-</v>
      </c>
      <c r="AK378" s="233" t="str">
        <f t="shared" si="85"/>
        <v>-</v>
      </c>
      <c r="AL378" s="222" t="s">
        <v>85</v>
      </c>
      <c r="AM378" s="224" t="s">
        <v>85</v>
      </c>
      <c r="AN378" s="224" t="s">
        <v>85</v>
      </c>
      <c r="AO378" s="224" t="s">
        <v>85</v>
      </c>
      <c r="AP378" s="235" t="s">
        <v>85</v>
      </c>
      <c r="AQ378" s="234" t="s">
        <v>85</v>
      </c>
      <c r="AR378" s="234" t="s">
        <v>85</v>
      </c>
      <c r="AS378" s="234" t="s">
        <v>85</v>
      </c>
      <c r="AT378" s="227" t="s">
        <v>85</v>
      </c>
      <c r="AU378" s="343" t="s">
        <v>85</v>
      </c>
    </row>
    <row r="379" spans="1:47" ht="27" hidden="1">
      <c r="A379" s="222" t="str">
        <f t="shared" si="87"/>
        <v>1101-7</v>
      </c>
      <c r="B379" s="223">
        <v>1101</v>
      </c>
      <c r="C379" s="224" t="s">
        <v>200</v>
      </c>
      <c r="D379" s="222">
        <v>7</v>
      </c>
      <c r="E379" s="224" t="s">
        <v>85</v>
      </c>
      <c r="F379" s="222" t="s">
        <v>85</v>
      </c>
      <c r="G379" s="369" t="s">
        <v>85</v>
      </c>
      <c r="H379" s="282" t="s">
        <v>85</v>
      </c>
      <c r="I379" s="227" t="s">
        <v>85</v>
      </c>
      <c r="J379" s="224" t="s">
        <v>85</v>
      </c>
      <c r="K379" s="224" t="s">
        <v>85</v>
      </c>
      <c r="L379" s="224" t="s">
        <v>85</v>
      </c>
      <c r="M379" s="228" t="s">
        <v>85</v>
      </c>
      <c r="N379" s="225"/>
      <c r="O379" s="186"/>
      <c r="P379" s="186"/>
      <c r="Q379" s="186"/>
      <c r="R379" s="230"/>
      <c r="S379" s="235" t="s">
        <v>85</v>
      </c>
      <c r="T379" s="230" t="s">
        <v>85</v>
      </c>
      <c r="U379" s="228"/>
      <c r="V379" s="224" t="s">
        <v>85</v>
      </c>
      <c r="W379" s="369"/>
      <c r="X379" s="370" t="s">
        <v>85</v>
      </c>
      <c r="Y379" s="370" t="s">
        <v>85</v>
      </c>
      <c r="Z379" s="370" t="s">
        <v>85</v>
      </c>
      <c r="AA379" s="371" t="s">
        <v>85</v>
      </c>
      <c r="AB379" s="231" t="str">
        <f t="shared" si="76"/>
        <v>-</v>
      </c>
      <c r="AC379" s="232" t="str">
        <f t="shared" si="77"/>
        <v>-</v>
      </c>
      <c r="AD379" s="232" t="str">
        <f t="shared" si="78"/>
        <v>-</v>
      </c>
      <c r="AE379" s="232" t="str">
        <f t="shared" si="79"/>
        <v>-</v>
      </c>
      <c r="AF379" s="233" t="str">
        <f t="shared" si="80"/>
        <v>-</v>
      </c>
      <c r="AG379" s="231" t="str">
        <f t="shared" si="81"/>
        <v>-</v>
      </c>
      <c r="AH379" s="232" t="str">
        <f t="shared" si="82"/>
        <v>-</v>
      </c>
      <c r="AI379" s="232" t="str">
        <f t="shared" si="83"/>
        <v>-</v>
      </c>
      <c r="AJ379" s="232" t="str">
        <f t="shared" si="84"/>
        <v>-</v>
      </c>
      <c r="AK379" s="233" t="str">
        <f t="shared" si="85"/>
        <v>-</v>
      </c>
      <c r="AL379" s="222" t="s">
        <v>85</v>
      </c>
      <c r="AM379" s="224" t="s">
        <v>85</v>
      </c>
      <c r="AN379" s="224" t="s">
        <v>85</v>
      </c>
      <c r="AO379" s="224" t="s">
        <v>85</v>
      </c>
      <c r="AP379" s="235" t="s">
        <v>85</v>
      </c>
      <c r="AQ379" s="234" t="s">
        <v>85</v>
      </c>
      <c r="AR379" s="234" t="s">
        <v>85</v>
      </c>
      <c r="AS379" s="234" t="s">
        <v>85</v>
      </c>
      <c r="AT379" s="227" t="s">
        <v>85</v>
      </c>
      <c r="AU379" s="343" t="s">
        <v>85</v>
      </c>
    </row>
    <row r="380" spans="1:47" ht="27" hidden="1">
      <c r="A380" s="222" t="str">
        <f t="shared" si="87"/>
        <v>1101-8</v>
      </c>
      <c r="B380" s="223">
        <v>1101</v>
      </c>
      <c r="C380" s="224" t="s">
        <v>200</v>
      </c>
      <c r="D380" s="222">
        <v>8</v>
      </c>
      <c r="E380" s="224" t="s">
        <v>85</v>
      </c>
      <c r="F380" s="222" t="s">
        <v>85</v>
      </c>
      <c r="G380" s="369" t="s">
        <v>85</v>
      </c>
      <c r="H380" s="282" t="s">
        <v>85</v>
      </c>
      <c r="I380" s="227" t="s">
        <v>85</v>
      </c>
      <c r="J380" s="224" t="s">
        <v>85</v>
      </c>
      <c r="K380" s="224" t="s">
        <v>85</v>
      </c>
      <c r="L380" s="224" t="s">
        <v>85</v>
      </c>
      <c r="M380" s="228" t="s">
        <v>85</v>
      </c>
      <c r="N380" s="225"/>
      <c r="O380" s="186"/>
      <c r="P380" s="186"/>
      <c r="Q380" s="186"/>
      <c r="R380" s="230"/>
      <c r="S380" s="235" t="s">
        <v>85</v>
      </c>
      <c r="T380" s="230" t="s">
        <v>85</v>
      </c>
      <c r="U380" s="228"/>
      <c r="V380" s="224" t="s">
        <v>85</v>
      </c>
      <c r="W380" s="369"/>
      <c r="X380" s="370" t="s">
        <v>85</v>
      </c>
      <c r="Y380" s="370" t="s">
        <v>85</v>
      </c>
      <c r="Z380" s="370" t="s">
        <v>85</v>
      </c>
      <c r="AA380" s="371" t="s">
        <v>85</v>
      </c>
      <c r="AB380" s="231" t="str">
        <f t="shared" si="76"/>
        <v>-</v>
      </c>
      <c r="AC380" s="232" t="str">
        <f t="shared" si="77"/>
        <v>-</v>
      </c>
      <c r="AD380" s="232" t="str">
        <f t="shared" si="78"/>
        <v>-</v>
      </c>
      <c r="AE380" s="232" t="str">
        <f t="shared" si="79"/>
        <v>-</v>
      </c>
      <c r="AF380" s="233" t="str">
        <f t="shared" si="80"/>
        <v>-</v>
      </c>
      <c r="AG380" s="231" t="str">
        <f t="shared" si="81"/>
        <v>-</v>
      </c>
      <c r="AH380" s="232" t="str">
        <f t="shared" si="82"/>
        <v>-</v>
      </c>
      <c r="AI380" s="232" t="str">
        <f t="shared" si="83"/>
        <v>-</v>
      </c>
      <c r="AJ380" s="232" t="str">
        <f t="shared" si="84"/>
        <v>-</v>
      </c>
      <c r="AK380" s="233" t="str">
        <f t="shared" si="85"/>
        <v>-</v>
      </c>
      <c r="AL380" s="222" t="s">
        <v>85</v>
      </c>
      <c r="AM380" s="224" t="s">
        <v>85</v>
      </c>
      <c r="AN380" s="224" t="s">
        <v>85</v>
      </c>
      <c r="AO380" s="224" t="s">
        <v>85</v>
      </c>
      <c r="AP380" s="235" t="s">
        <v>85</v>
      </c>
      <c r="AQ380" s="234" t="s">
        <v>85</v>
      </c>
      <c r="AR380" s="234" t="s">
        <v>85</v>
      </c>
      <c r="AS380" s="234" t="s">
        <v>85</v>
      </c>
      <c r="AT380" s="227" t="s">
        <v>85</v>
      </c>
      <c r="AU380" s="343" t="s">
        <v>85</v>
      </c>
    </row>
    <row r="381" spans="1:47" ht="27" hidden="1">
      <c r="A381" s="222" t="str">
        <f t="shared" si="87"/>
        <v>1101-9</v>
      </c>
      <c r="B381" s="223">
        <v>1101</v>
      </c>
      <c r="C381" s="224" t="s">
        <v>200</v>
      </c>
      <c r="D381" s="222">
        <v>9</v>
      </c>
      <c r="E381" s="224" t="s">
        <v>85</v>
      </c>
      <c r="F381" s="222" t="s">
        <v>85</v>
      </c>
      <c r="G381" s="369" t="s">
        <v>85</v>
      </c>
      <c r="H381" s="282" t="s">
        <v>85</v>
      </c>
      <c r="I381" s="227" t="s">
        <v>85</v>
      </c>
      <c r="J381" s="224" t="s">
        <v>85</v>
      </c>
      <c r="K381" s="224" t="s">
        <v>85</v>
      </c>
      <c r="L381" s="224" t="s">
        <v>85</v>
      </c>
      <c r="M381" s="228" t="s">
        <v>85</v>
      </c>
      <c r="N381" s="225"/>
      <c r="O381" s="186"/>
      <c r="P381" s="186"/>
      <c r="Q381" s="186"/>
      <c r="R381" s="230"/>
      <c r="S381" s="235" t="s">
        <v>85</v>
      </c>
      <c r="T381" s="230" t="s">
        <v>85</v>
      </c>
      <c r="U381" s="228"/>
      <c r="V381" s="224" t="s">
        <v>85</v>
      </c>
      <c r="W381" s="369"/>
      <c r="X381" s="370" t="s">
        <v>85</v>
      </c>
      <c r="Y381" s="370" t="s">
        <v>85</v>
      </c>
      <c r="Z381" s="370" t="s">
        <v>85</v>
      </c>
      <c r="AA381" s="371" t="s">
        <v>85</v>
      </c>
      <c r="AB381" s="231" t="str">
        <f t="shared" si="76"/>
        <v>-</v>
      </c>
      <c r="AC381" s="232" t="str">
        <f t="shared" si="77"/>
        <v>-</v>
      </c>
      <c r="AD381" s="232" t="str">
        <f t="shared" si="78"/>
        <v>-</v>
      </c>
      <c r="AE381" s="232" t="str">
        <f t="shared" si="79"/>
        <v>-</v>
      </c>
      <c r="AF381" s="233" t="str">
        <f t="shared" si="80"/>
        <v>-</v>
      </c>
      <c r="AG381" s="231" t="str">
        <f t="shared" si="81"/>
        <v>-</v>
      </c>
      <c r="AH381" s="232" t="str">
        <f t="shared" si="82"/>
        <v>-</v>
      </c>
      <c r="AI381" s="232" t="str">
        <f t="shared" si="83"/>
        <v>-</v>
      </c>
      <c r="AJ381" s="232" t="str">
        <f t="shared" si="84"/>
        <v>-</v>
      </c>
      <c r="AK381" s="233" t="str">
        <f t="shared" si="85"/>
        <v>-</v>
      </c>
      <c r="AL381" s="222" t="s">
        <v>85</v>
      </c>
      <c r="AM381" s="224" t="s">
        <v>85</v>
      </c>
      <c r="AN381" s="224" t="s">
        <v>85</v>
      </c>
      <c r="AO381" s="224" t="s">
        <v>85</v>
      </c>
      <c r="AP381" s="235" t="s">
        <v>85</v>
      </c>
      <c r="AQ381" s="234" t="s">
        <v>85</v>
      </c>
      <c r="AR381" s="234" t="s">
        <v>85</v>
      </c>
      <c r="AS381" s="234" t="s">
        <v>85</v>
      </c>
      <c r="AT381" s="227" t="s">
        <v>85</v>
      </c>
      <c r="AU381" s="343" t="s">
        <v>85</v>
      </c>
    </row>
    <row r="382" spans="1:47" ht="307.5" customHeight="1">
      <c r="A382" s="222" t="str">
        <f t="shared" si="87"/>
        <v>1102-1</v>
      </c>
      <c r="B382" s="223">
        <v>1102</v>
      </c>
      <c r="C382" s="224" t="s">
        <v>201</v>
      </c>
      <c r="D382" s="222">
        <v>1</v>
      </c>
      <c r="E382" s="224" t="s">
        <v>1154</v>
      </c>
      <c r="F382" s="222" t="s">
        <v>411</v>
      </c>
      <c r="G382" s="225" t="s">
        <v>476</v>
      </c>
      <c r="H382" s="282" t="s">
        <v>1625</v>
      </c>
      <c r="I382" s="227" t="s">
        <v>483</v>
      </c>
      <c r="J382" s="224" t="s">
        <v>1155</v>
      </c>
      <c r="K382" s="224" t="s">
        <v>1156</v>
      </c>
      <c r="L382" s="224" t="s">
        <v>399</v>
      </c>
      <c r="M382" s="228" t="s">
        <v>403</v>
      </c>
      <c r="N382" s="225" t="s">
        <v>12</v>
      </c>
      <c r="O382" s="186" t="s">
        <v>12</v>
      </c>
      <c r="P382" s="186" t="s">
        <v>12</v>
      </c>
      <c r="Q382" s="186" t="s">
        <v>12</v>
      </c>
      <c r="R382" s="230" t="s">
        <v>12</v>
      </c>
      <c r="S382" s="229" t="s">
        <v>12</v>
      </c>
      <c r="T382" s="267" t="s">
        <v>12</v>
      </c>
      <c r="U382" s="228"/>
      <c r="V382" s="224" t="s">
        <v>1626</v>
      </c>
      <c r="W382" s="225">
        <v>145</v>
      </c>
      <c r="X382" s="186" t="s">
        <v>85</v>
      </c>
      <c r="Y382" s="186" t="s">
        <v>85</v>
      </c>
      <c r="Z382" s="186" t="s">
        <v>85</v>
      </c>
      <c r="AA382" s="230" t="s">
        <v>85</v>
      </c>
      <c r="AB382" s="231" t="str">
        <f t="shared" si="76"/>
        <v>-</v>
      </c>
      <c r="AC382" s="232" t="str">
        <f t="shared" si="76"/>
        <v>-</v>
      </c>
      <c r="AD382" s="232" t="str">
        <f t="shared" si="76"/>
        <v>-</v>
      </c>
      <c r="AE382" s="232" t="str">
        <f t="shared" si="76"/>
        <v>-</v>
      </c>
      <c r="AF382" s="233" t="str">
        <f t="shared" si="76"/>
        <v>-</v>
      </c>
      <c r="AG382" s="231" t="str">
        <f t="shared" si="81"/>
        <v>-</v>
      </c>
      <c r="AH382" s="232" t="str">
        <f t="shared" si="81"/>
        <v>-</v>
      </c>
      <c r="AI382" s="232" t="str">
        <f t="shared" si="81"/>
        <v>-</v>
      </c>
      <c r="AJ382" s="232" t="str">
        <f t="shared" si="81"/>
        <v>-</v>
      </c>
      <c r="AK382" s="233" t="str">
        <f t="shared" si="81"/>
        <v>-</v>
      </c>
      <c r="AL382" s="222" t="s">
        <v>85</v>
      </c>
      <c r="AM382" s="224" t="s">
        <v>2300</v>
      </c>
      <c r="AN382" s="224" t="s">
        <v>759</v>
      </c>
      <c r="AO382" s="224" t="s">
        <v>745</v>
      </c>
      <c r="AP382" s="235" t="s">
        <v>85</v>
      </c>
      <c r="AQ382" s="234" t="s">
        <v>85</v>
      </c>
      <c r="AR382" s="234" t="s">
        <v>85</v>
      </c>
      <c r="AS382" s="234" t="s">
        <v>85</v>
      </c>
      <c r="AT382" s="227" t="s">
        <v>85</v>
      </c>
      <c r="AU382" s="343" t="s">
        <v>2754</v>
      </c>
    </row>
    <row r="383" spans="1:47" ht="203.25" customHeight="1">
      <c r="A383" s="222" t="str">
        <f t="shared" si="87"/>
        <v>1102-2</v>
      </c>
      <c r="B383" s="223">
        <v>1102</v>
      </c>
      <c r="C383" s="224" t="s">
        <v>201</v>
      </c>
      <c r="D383" s="222">
        <v>2</v>
      </c>
      <c r="E383" s="224" t="s">
        <v>1136</v>
      </c>
      <c r="F383" s="222" t="s">
        <v>444</v>
      </c>
      <c r="G383" s="225" t="s">
        <v>476</v>
      </c>
      <c r="H383" s="282" t="s">
        <v>477</v>
      </c>
      <c r="I383" s="227" t="s">
        <v>1157</v>
      </c>
      <c r="J383" s="224" t="s">
        <v>1136</v>
      </c>
      <c r="K383" s="224" t="s">
        <v>1137</v>
      </c>
      <c r="L383" s="224" t="s">
        <v>1138</v>
      </c>
      <c r="M383" s="228" t="s">
        <v>403</v>
      </c>
      <c r="N383" s="225" t="s">
        <v>12</v>
      </c>
      <c r="O383" s="186" t="s">
        <v>12</v>
      </c>
      <c r="P383" s="186" t="s">
        <v>12</v>
      </c>
      <c r="Q383" s="186" t="s">
        <v>12</v>
      </c>
      <c r="R383" s="230" t="s">
        <v>12</v>
      </c>
      <c r="S383" s="229" t="s">
        <v>12</v>
      </c>
      <c r="T383" s="267" t="s">
        <v>12</v>
      </c>
      <c r="U383" s="228"/>
      <c r="V383" s="224" t="s">
        <v>1626</v>
      </c>
      <c r="W383" s="171">
        <v>13511</v>
      </c>
      <c r="X383" s="186" t="s">
        <v>85</v>
      </c>
      <c r="Y383" s="186" t="s">
        <v>85</v>
      </c>
      <c r="Z383" s="186" t="s">
        <v>85</v>
      </c>
      <c r="AA383" s="230" t="s">
        <v>85</v>
      </c>
      <c r="AB383" s="231" t="str">
        <f t="shared" si="76"/>
        <v>-</v>
      </c>
      <c r="AC383" s="232" t="str">
        <f t="shared" si="76"/>
        <v>-</v>
      </c>
      <c r="AD383" s="232" t="str">
        <f t="shared" si="76"/>
        <v>-</v>
      </c>
      <c r="AE383" s="232" t="str">
        <f t="shared" si="76"/>
        <v>-</v>
      </c>
      <c r="AF383" s="233" t="str">
        <f t="shared" si="76"/>
        <v>-</v>
      </c>
      <c r="AG383" s="231" t="str">
        <f t="shared" si="81"/>
        <v>-</v>
      </c>
      <c r="AH383" s="232" t="str">
        <f t="shared" si="81"/>
        <v>-</v>
      </c>
      <c r="AI383" s="232" t="str">
        <f t="shared" si="81"/>
        <v>-</v>
      </c>
      <c r="AJ383" s="232" t="str">
        <f t="shared" si="81"/>
        <v>-</v>
      </c>
      <c r="AK383" s="233" t="str">
        <f t="shared" si="81"/>
        <v>-</v>
      </c>
      <c r="AL383" s="222" t="s">
        <v>85</v>
      </c>
      <c r="AM383" s="224" t="s">
        <v>2142</v>
      </c>
      <c r="AN383" s="224" t="s">
        <v>742</v>
      </c>
      <c r="AO383" s="224" t="s">
        <v>825</v>
      </c>
      <c r="AP383" s="235" t="s">
        <v>85</v>
      </c>
      <c r="AQ383" s="234" t="s">
        <v>85</v>
      </c>
      <c r="AR383" s="234" t="s">
        <v>85</v>
      </c>
      <c r="AS383" s="234" t="s">
        <v>85</v>
      </c>
      <c r="AT383" s="227" t="s">
        <v>85</v>
      </c>
      <c r="AU383" s="343" t="s">
        <v>2754</v>
      </c>
    </row>
    <row r="384" spans="1:47" ht="27" hidden="1">
      <c r="A384" s="222" t="str">
        <f t="shared" si="87"/>
        <v>1102-3</v>
      </c>
      <c r="B384" s="223">
        <v>1102</v>
      </c>
      <c r="C384" s="224" t="s">
        <v>201</v>
      </c>
      <c r="D384" s="222">
        <v>3</v>
      </c>
      <c r="E384" s="224" t="s">
        <v>85</v>
      </c>
      <c r="F384" s="222" t="s">
        <v>85</v>
      </c>
      <c r="G384" s="369" t="s">
        <v>85</v>
      </c>
      <c r="H384" s="282" t="s">
        <v>85</v>
      </c>
      <c r="I384" s="227" t="s">
        <v>85</v>
      </c>
      <c r="J384" s="224" t="s">
        <v>85</v>
      </c>
      <c r="K384" s="224" t="s">
        <v>85</v>
      </c>
      <c r="L384" s="224" t="s">
        <v>85</v>
      </c>
      <c r="M384" s="228" t="s">
        <v>85</v>
      </c>
      <c r="N384" s="225"/>
      <c r="O384" s="186"/>
      <c r="P384" s="186"/>
      <c r="Q384" s="186"/>
      <c r="R384" s="230"/>
      <c r="S384" s="235" t="s">
        <v>85</v>
      </c>
      <c r="T384" s="230" t="s">
        <v>85</v>
      </c>
      <c r="U384" s="228"/>
      <c r="V384" s="224" t="s">
        <v>85</v>
      </c>
      <c r="W384" s="369"/>
      <c r="X384" s="370" t="s">
        <v>85</v>
      </c>
      <c r="Y384" s="370" t="s">
        <v>85</v>
      </c>
      <c r="Z384" s="370" t="s">
        <v>85</v>
      </c>
      <c r="AA384" s="371" t="s">
        <v>85</v>
      </c>
      <c r="AB384" s="231" t="str">
        <f t="shared" si="76"/>
        <v>-</v>
      </c>
      <c r="AC384" s="232" t="str">
        <f t="shared" si="77"/>
        <v>-</v>
      </c>
      <c r="AD384" s="232" t="str">
        <f t="shared" si="78"/>
        <v>-</v>
      </c>
      <c r="AE384" s="232" t="str">
        <f t="shared" si="79"/>
        <v>-</v>
      </c>
      <c r="AF384" s="233" t="str">
        <f t="shared" si="80"/>
        <v>-</v>
      </c>
      <c r="AG384" s="231" t="str">
        <f t="shared" si="81"/>
        <v>-</v>
      </c>
      <c r="AH384" s="232" t="str">
        <f t="shared" si="82"/>
        <v>-</v>
      </c>
      <c r="AI384" s="232" t="str">
        <f t="shared" si="83"/>
        <v>-</v>
      </c>
      <c r="AJ384" s="232" t="str">
        <f t="shared" si="84"/>
        <v>-</v>
      </c>
      <c r="AK384" s="233" t="str">
        <f t="shared" si="85"/>
        <v>-</v>
      </c>
      <c r="AL384" s="222" t="s">
        <v>85</v>
      </c>
      <c r="AM384" s="224" t="s">
        <v>85</v>
      </c>
      <c r="AN384" s="224" t="s">
        <v>85</v>
      </c>
      <c r="AO384" s="224" t="s">
        <v>85</v>
      </c>
      <c r="AP384" s="235" t="s">
        <v>85</v>
      </c>
      <c r="AQ384" s="234" t="s">
        <v>85</v>
      </c>
      <c r="AR384" s="234" t="s">
        <v>85</v>
      </c>
      <c r="AS384" s="234" t="s">
        <v>85</v>
      </c>
      <c r="AT384" s="227" t="s">
        <v>85</v>
      </c>
      <c r="AU384" s="343" t="s">
        <v>85</v>
      </c>
    </row>
    <row r="385" spans="1:47" ht="27" hidden="1">
      <c r="A385" s="222" t="str">
        <f t="shared" si="87"/>
        <v>1102-4</v>
      </c>
      <c r="B385" s="223">
        <v>1102</v>
      </c>
      <c r="C385" s="224" t="s">
        <v>201</v>
      </c>
      <c r="D385" s="222">
        <v>4</v>
      </c>
      <c r="E385" s="224" t="s">
        <v>85</v>
      </c>
      <c r="F385" s="222" t="s">
        <v>85</v>
      </c>
      <c r="G385" s="369" t="s">
        <v>85</v>
      </c>
      <c r="H385" s="282" t="s">
        <v>85</v>
      </c>
      <c r="I385" s="227" t="s">
        <v>85</v>
      </c>
      <c r="J385" s="224" t="s">
        <v>85</v>
      </c>
      <c r="K385" s="224" t="s">
        <v>85</v>
      </c>
      <c r="L385" s="224" t="s">
        <v>85</v>
      </c>
      <c r="M385" s="228" t="s">
        <v>85</v>
      </c>
      <c r="N385" s="225"/>
      <c r="O385" s="186"/>
      <c r="P385" s="186"/>
      <c r="Q385" s="186"/>
      <c r="R385" s="230"/>
      <c r="S385" s="235" t="s">
        <v>85</v>
      </c>
      <c r="T385" s="230" t="s">
        <v>85</v>
      </c>
      <c r="U385" s="228"/>
      <c r="V385" s="224" t="s">
        <v>85</v>
      </c>
      <c r="W385" s="369"/>
      <c r="X385" s="370" t="s">
        <v>85</v>
      </c>
      <c r="Y385" s="370" t="s">
        <v>85</v>
      </c>
      <c r="Z385" s="370" t="s">
        <v>85</v>
      </c>
      <c r="AA385" s="371" t="s">
        <v>85</v>
      </c>
      <c r="AB385" s="231" t="str">
        <f t="shared" si="76"/>
        <v>-</v>
      </c>
      <c r="AC385" s="232" t="str">
        <f t="shared" si="77"/>
        <v>-</v>
      </c>
      <c r="AD385" s="232" t="str">
        <f t="shared" si="78"/>
        <v>-</v>
      </c>
      <c r="AE385" s="232" t="str">
        <f t="shared" si="79"/>
        <v>-</v>
      </c>
      <c r="AF385" s="233" t="str">
        <f t="shared" si="80"/>
        <v>-</v>
      </c>
      <c r="AG385" s="231" t="str">
        <f t="shared" si="81"/>
        <v>-</v>
      </c>
      <c r="AH385" s="232" t="str">
        <f t="shared" si="82"/>
        <v>-</v>
      </c>
      <c r="AI385" s="232" t="str">
        <f t="shared" si="83"/>
        <v>-</v>
      </c>
      <c r="AJ385" s="232" t="str">
        <f t="shared" si="84"/>
        <v>-</v>
      </c>
      <c r="AK385" s="233" t="str">
        <f t="shared" si="85"/>
        <v>-</v>
      </c>
      <c r="AL385" s="222" t="s">
        <v>85</v>
      </c>
      <c r="AM385" s="224" t="s">
        <v>85</v>
      </c>
      <c r="AN385" s="224" t="s">
        <v>85</v>
      </c>
      <c r="AO385" s="224" t="s">
        <v>85</v>
      </c>
      <c r="AP385" s="235" t="s">
        <v>85</v>
      </c>
      <c r="AQ385" s="234" t="s">
        <v>85</v>
      </c>
      <c r="AR385" s="234" t="s">
        <v>85</v>
      </c>
      <c r="AS385" s="234" t="s">
        <v>85</v>
      </c>
      <c r="AT385" s="227" t="s">
        <v>85</v>
      </c>
      <c r="AU385" s="343" t="s">
        <v>85</v>
      </c>
    </row>
    <row r="386" spans="1:47" ht="27" hidden="1">
      <c r="A386" s="222" t="str">
        <f t="shared" si="87"/>
        <v>1102-5</v>
      </c>
      <c r="B386" s="223">
        <v>1102</v>
      </c>
      <c r="C386" s="224" t="s">
        <v>201</v>
      </c>
      <c r="D386" s="222">
        <v>5</v>
      </c>
      <c r="E386" s="224" t="s">
        <v>85</v>
      </c>
      <c r="F386" s="222" t="s">
        <v>85</v>
      </c>
      <c r="G386" s="369" t="s">
        <v>85</v>
      </c>
      <c r="H386" s="282" t="s">
        <v>85</v>
      </c>
      <c r="I386" s="227" t="s">
        <v>85</v>
      </c>
      <c r="J386" s="224" t="s">
        <v>85</v>
      </c>
      <c r="K386" s="224" t="s">
        <v>85</v>
      </c>
      <c r="L386" s="224" t="s">
        <v>85</v>
      </c>
      <c r="M386" s="228" t="s">
        <v>85</v>
      </c>
      <c r="N386" s="225"/>
      <c r="O386" s="186"/>
      <c r="P386" s="186"/>
      <c r="Q386" s="186"/>
      <c r="R386" s="230"/>
      <c r="S386" s="235" t="s">
        <v>85</v>
      </c>
      <c r="T386" s="230" t="s">
        <v>85</v>
      </c>
      <c r="U386" s="228"/>
      <c r="V386" s="224" t="s">
        <v>85</v>
      </c>
      <c r="W386" s="369"/>
      <c r="X386" s="370" t="s">
        <v>85</v>
      </c>
      <c r="Y386" s="370" t="s">
        <v>85</v>
      </c>
      <c r="Z386" s="370" t="s">
        <v>85</v>
      </c>
      <c r="AA386" s="371" t="s">
        <v>85</v>
      </c>
      <c r="AB386" s="231" t="str">
        <f t="shared" si="76"/>
        <v>-</v>
      </c>
      <c r="AC386" s="232" t="str">
        <f t="shared" si="77"/>
        <v>-</v>
      </c>
      <c r="AD386" s="232" t="str">
        <f t="shared" si="78"/>
        <v>-</v>
      </c>
      <c r="AE386" s="232" t="str">
        <f t="shared" si="79"/>
        <v>-</v>
      </c>
      <c r="AF386" s="233" t="str">
        <f t="shared" si="80"/>
        <v>-</v>
      </c>
      <c r="AG386" s="231" t="str">
        <f t="shared" si="81"/>
        <v>-</v>
      </c>
      <c r="AH386" s="232" t="str">
        <f t="shared" si="82"/>
        <v>-</v>
      </c>
      <c r="AI386" s="232" t="str">
        <f t="shared" si="83"/>
        <v>-</v>
      </c>
      <c r="AJ386" s="232" t="str">
        <f t="shared" si="84"/>
        <v>-</v>
      </c>
      <c r="AK386" s="233" t="str">
        <f t="shared" si="85"/>
        <v>-</v>
      </c>
      <c r="AL386" s="222" t="s">
        <v>85</v>
      </c>
      <c r="AM386" s="224" t="s">
        <v>85</v>
      </c>
      <c r="AN386" s="224" t="s">
        <v>85</v>
      </c>
      <c r="AO386" s="224" t="s">
        <v>85</v>
      </c>
      <c r="AP386" s="235" t="s">
        <v>85</v>
      </c>
      <c r="AQ386" s="234" t="s">
        <v>85</v>
      </c>
      <c r="AR386" s="234" t="s">
        <v>85</v>
      </c>
      <c r="AS386" s="234" t="s">
        <v>85</v>
      </c>
      <c r="AT386" s="227" t="s">
        <v>85</v>
      </c>
      <c r="AU386" s="343" t="s">
        <v>85</v>
      </c>
    </row>
    <row r="387" spans="1:47" ht="27" hidden="1">
      <c r="A387" s="222" t="str">
        <f t="shared" si="87"/>
        <v>1102-6</v>
      </c>
      <c r="B387" s="223">
        <v>1102</v>
      </c>
      <c r="C387" s="224" t="s">
        <v>201</v>
      </c>
      <c r="D387" s="222">
        <v>6</v>
      </c>
      <c r="E387" s="224" t="s">
        <v>85</v>
      </c>
      <c r="F387" s="222" t="s">
        <v>85</v>
      </c>
      <c r="G387" s="369" t="s">
        <v>85</v>
      </c>
      <c r="H387" s="282" t="s">
        <v>85</v>
      </c>
      <c r="I387" s="227" t="s">
        <v>85</v>
      </c>
      <c r="J387" s="224" t="s">
        <v>85</v>
      </c>
      <c r="K387" s="224" t="s">
        <v>85</v>
      </c>
      <c r="L387" s="224" t="s">
        <v>85</v>
      </c>
      <c r="M387" s="228" t="s">
        <v>85</v>
      </c>
      <c r="N387" s="225"/>
      <c r="O387" s="186"/>
      <c r="P387" s="186"/>
      <c r="Q387" s="186"/>
      <c r="R387" s="230"/>
      <c r="S387" s="235" t="s">
        <v>85</v>
      </c>
      <c r="T387" s="230" t="s">
        <v>85</v>
      </c>
      <c r="U387" s="228"/>
      <c r="V387" s="224" t="s">
        <v>85</v>
      </c>
      <c r="W387" s="369"/>
      <c r="X387" s="370" t="s">
        <v>85</v>
      </c>
      <c r="Y387" s="370" t="s">
        <v>85</v>
      </c>
      <c r="Z387" s="370" t="s">
        <v>85</v>
      </c>
      <c r="AA387" s="371" t="s">
        <v>85</v>
      </c>
      <c r="AB387" s="231" t="str">
        <f t="shared" si="76"/>
        <v>-</v>
      </c>
      <c r="AC387" s="232" t="str">
        <f t="shared" si="77"/>
        <v>-</v>
      </c>
      <c r="AD387" s="232" t="str">
        <f t="shared" si="78"/>
        <v>-</v>
      </c>
      <c r="AE387" s="232" t="str">
        <f t="shared" si="79"/>
        <v>-</v>
      </c>
      <c r="AF387" s="233" t="str">
        <f t="shared" si="80"/>
        <v>-</v>
      </c>
      <c r="AG387" s="231" t="str">
        <f t="shared" si="81"/>
        <v>-</v>
      </c>
      <c r="AH387" s="232" t="str">
        <f t="shared" si="82"/>
        <v>-</v>
      </c>
      <c r="AI387" s="232" t="str">
        <f t="shared" si="83"/>
        <v>-</v>
      </c>
      <c r="AJ387" s="232" t="str">
        <f t="shared" si="84"/>
        <v>-</v>
      </c>
      <c r="AK387" s="233" t="str">
        <f t="shared" si="85"/>
        <v>-</v>
      </c>
      <c r="AL387" s="222" t="s">
        <v>85</v>
      </c>
      <c r="AM387" s="224" t="s">
        <v>85</v>
      </c>
      <c r="AN387" s="224" t="s">
        <v>85</v>
      </c>
      <c r="AO387" s="224" t="s">
        <v>85</v>
      </c>
      <c r="AP387" s="235" t="s">
        <v>85</v>
      </c>
      <c r="AQ387" s="234" t="s">
        <v>85</v>
      </c>
      <c r="AR387" s="234" t="s">
        <v>85</v>
      </c>
      <c r="AS387" s="234" t="s">
        <v>85</v>
      </c>
      <c r="AT387" s="227" t="s">
        <v>85</v>
      </c>
      <c r="AU387" s="343" t="s">
        <v>85</v>
      </c>
    </row>
    <row r="388" spans="1:47" ht="27" hidden="1">
      <c r="A388" s="222" t="str">
        <f t="shared" si="87"/>
        <v>1102-7</v>
      </c>
      <c r="B388" s="223">
        <v>1102</v>
      </c>
      <c r="C388" s="224" t="s">
        <v>201</v>
      </c>
      <c r="D388" s="222">
        <v>7</v>
      </c>
      <c r="E388" s="224" t="s">
        <v>85</v>
      </c>
      <c r="F388" s="222" t="s">
        <v>85</v>
      </c>
      <c r="G388" s="369" t="s">
        <v>85</v>
      </c>
      <c r="H388" s="282" t="s">
        <v>85</v>
      </c>
      <c r="I388" s="227" t="s">
        <v>85</v>
      </c>
      <c r="J388" s="224" t="s">
        <v>85</v>
      </c>
      <c r="K388" s="224" t="s">
        <v>85</v>
      </c>
      <c r="L388" s="224" t="s">
        <v>85</v>
      </c>
      <c r="M388" s="228" t="s">
        <v>85</v>
      </c>
      <c r="N388" s="225"/>
      <c r="O388" s="186"/>
      <c r="P388" s="186"/>
      <c r="Q388" s="186"/>
      <c r="R388" s="230"/>
      <c r="S388" s="235" t="s">
        <v>85</v>
      </c>
      <c r="T388" s="230" t="s">
        <v>85</v>
      </c>
      <c r="U388" s="228"/>
      <c r="V388" s="224" t="s">
        <v>85</v>
      </c>
      <c r="W388" s="369"/>
      <c r="X388" s="370" t="s">
        <v>85</v>
      </c>
      <c r="Y388" s="370" t="s">
        <v>85</v>
      </c>
      <c r="Z388" s="370" t="s">
        <v>85</v>
      </c>
      <c r="AA388" s="371" t="s">
        <v>85</v>
      </c>
      <c r="AB388" s="231" t="str">
        <f t="shared" si="76"/>
        <v>-</v>
      </c>
      <c r="AC388" s="232" t="str">
        <f t="shared" si="77"/>
        <v>-</v>
      </c>
      <c r="AD388" s="232" t="str">
        <f t="shared" si="78"/>
        <v>-</v>
      </c>
      <c r="AE388" s="232" t="str">
        <f t="shared" si="79"/>
        <v>-</v>
      </c>
      <c r="AF388" s="233" t="str">
        <f t="shared" si="80"/>
        <v>-</v>
      </c>
      <c r="AG388" s="231" t="str">
        <f t="shared" si="81"/>
        <v>-</v>
      </c>
      <c r="AH388" s="232" t="str">
        <f t="shared" si="82"/>
        <v>-</v>
      </c>
      <c r="AI388" s="232" t="str">
        <f t="shared" si="83"/>
        <v>-</v>
      </c>
      <c r="AJ388" s="232" t="str">
        <f t="shared" si="84"/>
        <v>-</v>
      </c>
      <c r="AK388" s="233" t="str">
        <f t="shared" si="85"/>
        <v>-</v>
      </c>
      <c r="AL388" s="222" t="s">
        <v>85</v>
      </c>
      <c r="AM388" s="224" t="s">
        <v>85</v>
      </c>
      <c r="AN388" s="224" t="s">
        <v>85</v>
      </c>
      <c r="AO388" s="224" t="s">
        <v>85</v>
      </c>
      <c r="AP388" s="235" t="s">
        <v>85</v>
      </c>
      <c r="AQ388" s="234" t="s">
        <v>85</v>
      </c>
      <c r="AR388" s="234" t="s">
        <v>85</v>
      </c>
      <c r="AS388" s="234" t="s">
        <v>85</v>
      </c>
      <c r="AT388" s="227" t="s">
        <v>85</v>
      </c>
      <c r="AU388" s="343" t="s">
        <v>85</v>
      </c>
    </row>
    <row r="389" spans="1:47" ht="27" hidden="1">
      <c r="A389" s="222" t="str">
        <f t="shared" si="87"/>
        <v>1102-8</v>
      </c>
      <c r="B389" s="223">
        <v>1102</v>
      </c>
      <c r="C389" s="224" t="s">
        <v>201</v>
      </c>
      <c r="D389" s="222">
        <v>8</v>
      </c>
      <c r="E389" s="224" t="s">
        <v>85</v>
      </c>
      <c r="F389" s="222" t="s">
        <v>85</v>
      </c>
      <c r="G389" s="369" t="s">
        <v>85</v>
      </c>
      <c r="H389" s="282" t="s">
        <v>85</v>
      </c>
      <c r="I389" s="227" t="s">
        <v>85</v>
      </c>
      <c r="J389" s="224" t="s">
        <v>85</v>
      </c>
      <c r="K389" s="224" t="s">
        <v>85</v>
      </c>
      <c r="L389" s="224" t="s">
        <v>85</v>
      </c>
      <c r="M389" s="228" t="s">
        <v>85</v>
      </c>
      <c r="N389" s="225"/>
      <c r="O389" s="186"/>
      <c r="P389" s="186"/>
      <c r="Q389" s="186"/>
      <c r="R389" s="230"/>
      <c r="S389" s="235" t="s">
        <v>85</v>
      </c>
      <c r="T389" s="230" t="s">
        <v>85</v>
      </c>
      <c r="U389" s="228"/>
      <c r="V389" s="224" t="s">
        <v>85</v>
      </c>
      <c r="W389" s="369"/>
      <c r="X389" s="370" t="s">
        <v>85</v>
      </c>
      <c r="Y389" s="370" t="s">
        <v>85</v>
      </c>
      <c r="Z389" s="370" t="s">
        <v>85</v>
      </c>
      <c r="AA389" s="371" t="s">
        <v>85</v>
      </c>
      <c r="AB389" s="231" t="str">
        <f t="shared" ref="AB389:AF452" si="90">IFERROR(IF($E389="-","-",W389/N389),"-")</f>
        <v>-</v>
      </c>
      <c r="AC389" s="232" t="str">
        <f t="shared" ref="AC389:AC452" si="91">IFERROR(IF($E389="-","-",X389/O389),"-")</f>
        <v>-</v>
      </c>
      <c r="AD389" s="232" t="str">
        <f t="shared" ref="AD389:AD452" si="92">IFERROR(IF($E389="-","-",Y389/P389),"-")</f>
        <v>-</v>
      </c>
      <c r="AE389" s="232" t="str">
        <f t="shared" ref="AE389:AE452" si="93">IFERROR(IF($E389="-","-",Z389/Q389),"-")</f>
        <v>-</v>
      </c>
      <c r="AF389" s="233" t="str">
        <f t="shared" ref="AF389:AF452" si="94">IFERROR(IF($E389="-","-",AA389/R389),"-")</f>
        <v>-</v>
      </c>
      <c r="AG389" s="231" t="str">
        <f t="shared" ref="AG389:AK452" si="95">IFERROR(IF($E389="-","-",IF($T389="-","-",W389/$T389)),"-")</f>
        <v>-</v>
      </c>
      <c r="AH389" s="232" t="str">
        <f t="shared" ref="AH389:AH452" si="96">IFERROR(IF($E389="-","-",IF($T389="-","-",X389/$T389)),"-")</f>
        <v>-</v>
      </c>
      <c r="AI389" s="232" t="str">
        <f t="shared" ref="AI389:AI452" si="97">IFERROR(IF($E389="-","-",IF($T389="-","-",Y389/$T389)),"-")</f>
        <v>-</v>
      </c>
      <c r="AJ389" s="232" t="str">
        <f t="shared" ref="AJ389:AJ452" si="98">IFERROR(IF($E389="-","-",IF($T389="-","-",Z389/$T389)),"-")</f>
        <v>-</v>
      </c>
      <c r="AK389" s="233" t="str">
        <f t="shared" ref="AK389:AK452" si="99">IFERROR(IF($E389="-","-",IF($T389="-","-",AA389/$T389)),"-")</f>
        <v>-</v>
      </c>
      <c r="AL389" s="222" t="s">
        <v>85</v>
      </c>
      <c r="AM389" s="224" t="s">
        <v>85</v>
      </c>
      <c r="AN389" s="224" t="s">
        <v>85</v>
      </c>
      <c r="AO389" s="224" t="s">
        <v>85</v>
      </c>
      <c r="AP389" s="235" t="s">
        <v>85</v>
      </c>
      <c r="AQ389" s="234" t="s">
        <v>85</v>
      </c>
      <c r="AR389" s="234" t="s">
        <v>85</v>
      </c>
      <c r="AS389" s="234" t="s">
        <v>85</v>
      </c>
      <c r="AT389" s="227" t="s">
        <v>85</v>
      </c>
      <c r="AU389" s="343" t="s">
        <v>85</v>
      </c>
    </row>
    <row r="390" spans="1:47" ht="27" hidden="1">
      <c r="A390" s="222" t="str">
        <f t="shared" si="87"/>
        <v>1102-9</v>
      </c>
      <c r="B390" s="223">
        <v>1102</v>
      </c>
      <c r="C390" s="224" t="s">
        <v>201</v>
      </c>
      <c r="D390" s="222">
        <v>9</v>
      </c>
      <c r="E390" s="224" t="s">
        <v>85</v>
      </c>
      <c r="F390" s="222" t="s">
        <v>85</v>
      </c>
      <c r="G390" s="369" t="s">
        <v>85</v>
      </c>
      <c r="H390" s="282" t="s">
        <v>85</v>
      </c>
      <c r="I390" s="227" t="s">
        <v>85</v>
      </c>
      <c r="J390" s="224" t="s">
        <v>85</v>
      </c>
      <c r="K390" s="224" t="s">
        <v>85</v>
      </c>
      <c r="L390" s="224" t="s">
        <v>85</v>
      </c>
      <c r="M390" s="228" t="s">
        <v>85</v>
      </c>
      <c r="N390" s="225"/>
      <c r="O390" s="186"/>
      <c r="P390" s="186"/>
      <c r="Q390" s="186"/>
      <c r="R390" s="230"/>
      <c r="S390" s="235" t="s">
        <v>85</v>
      </c>
      <c r="T390" s="230" t="s">
        <v>85</v>
      </c>
      <c r="U390" s="228"/>
      <c r="V390" s="224" t="s">
        <v>85</v>
      </c>
      <c r="W390" s="369"/>
      <c r="X390" s="370" t="s">
        <v>85</v>
      </c>
      <c r="Y390" s="370" t="s">
        <v>85</v>
      </c>
      <c r="Z390" s="370" t="s">
        <v>85</v>
      </c>
      <c r="AA390" s="371" t="s">
        <v>85</v>
      </c>
      <c r="AB390" s="231" t="str">
        <f t="shared" si="90"/>
        <v>-</v>
      </c>
      <c r="AC390" s="232" t="str">
        <f t="shared" si="91"/>
        <v>-</v>
      </c>
      <c r="AD390" s="232" t="str">
        <f t="shared" si="92"/>
        <v>-</v>
      </c>
      <c r="AE390" s="232" t="str">
        <f t="shared" si="93"/>
        <v>-</v>
      </c>
      <c r="AF390" s="233" t="str">
        <f t="shared" si="94"/>
        <v>-</v>
      </c>
      <c r="AG390" s="231" t="str">
        <f t="shared" si="95"/>
        <v>-</v>
      </c>
      <c r="AH390" s="232" t="str">
        <f t="shared" si="96"/>
        <v>-</v>
      </c>
      <c r="AI390" s="232" t="str">
        <f t="shared" si="97"/>
        <v>-</v>
      </c>
      <c r="AJ390" s="232" t="str">
        <f t="shared" si="98"/>
        <v>-</v>
      </c>
      <c r="AK390" s="233" t="str">
        <f t="shared" si="99"/>
        <v>-</v>
      </c>
      <c r="AL390" s="222" t="s">
        <v>85</v>
      </c>
      <c r="AM390" s="224" t="s">
        <v>85</v>
      </c>
      <c r="AN390" s="224" t="s">
        <v>85</v>
      </c>
      <c r="AO390" s="224" t="s">
        <v>85</v>
      </c>
      <c r="AP390" s="235" t="s">
        <v>85</v>
      </c>
      <c r="AQ390" s="234" t="s">
        <v>85</v>
      </c>
      <c r="AR390" s="234" t="s">
        <v>85</v>
      </c>
      <c r="AS390" s="234" t="s">
        <v>85</v>
      </c>
      <c r="AT390" s="227" t="s">
        <v>85</v>
      </c>
      <c r="AU390" s="343" t="s">
        <v>85</v>
      </c>
    </row>
    <row r="391" spans="1:47" ht="279" customHeight="1">
      <c r="A391" s="222" t="str">
        <f t="shared" si="87"/>
        <v>1103-1</v>
      </c>
      <c r="B391" s="223">
        <v>1103</v>
      </c>
      <c r="C391" s="224" t="s">
        <v>202</v>
      </c>
      <c r="D391" s="222">
        <v>1</v>
      </c>
      <c r="E391" s="224" t="s">
        <v>1158</v>
      </c>
      <c r="F391" s="222" t="s">
        <v>444</v>
      </c>
      <c r="G391" s="225" t="s">
        <v>476</v>
      </c>
      <c r="H391" s="282" t="s">
        <v>1625</v>
      </c>
      <c r="I391" s="227" t="s">
        <v>483</v>
      </c>
      <c r="J391" s="224" t="s">
        <v>1159</v>
      </c>
      <c r="K391" s="224" t="s">
        <v>485</v>
      </c>
      <c r="L391" s="224" t="s">
        <v>399</v>
      </c>
      <c r="M391" s="228" t="s">
        <v>403</v>
      </c>
      <c r="N391" s="225" t="s">
        <v>12</v>
      </c>
      <c r="O391" s="186" t="s">
        <v>12</v>
      </c>
      <c r="P391" s="186" t="s">
        <v>12</v>
      </c>
      <c r="Q391" s="186" t="s">
        <v>12</v>
      </c>
      <c r="R391" s="230" t="s">
        <v>12</v>
      </c>
      <c r="S391" s="229" t="s">
        <v>12</v>
      </c>
      <c r="T391" s="267" t="s">
        <v>12</v>
      </c>
      <c r="U391" s="228"/>
      <c r="V391" s="224" t="s">
        <v>1626</v>
      </c>
      <c r="W391" s="274">
        <v>6112</v>
      </c>
      <c r="X391" s="186" t="s">
        <v>85</v>
      </c>
      <c r="Y391" s="186" t="s">
        <v>85</v>
      </c>
      <c r="Z391" s="186" t="s">
        <v>85</v>
      </c>
      <c r="AA391" s="230" t="s">
        <v>85</v>
      </c>
      <c r="AB391" s="231" t="str">
        <f t="shared" si="90"/>
        <v>-</v>
      </c>
      <c r="AC391" s="232" t="str">
        <f t="shared" si="90"/>
        <v>-</v>
      </c>
      <c r="AD391" s="232" t="str">
        <f t="shared" si="90"/>
        <v>-</v>
      </c>
      <c r="AE391" s="232" t="str">
        <f t="shared" si="90"/>
        <v>-</v>
      </c>
      <c r="AF391" s="233" t="str">
        <f t="shared" si="90"/>
        <v>-</v>
      </c>
      <c r="AG391" s="231" t="str">
        <f t="shared" si="95"/>
        <v>-</v>
      </c>
      <c r="AH391" s="232" t="str">
        <f t="shared" si="95"/>
        <v>-</v>
      </c>
      <c r="AI391" s="232" t="str">
        <f t="shared" si="95"/>
        <v>-</v>
      </c>
      <c r="AJ391" s="232" t="str">
        <f t="shared" si="95"/>
        <v>-</v>
      </c>
      <c r="AK391" s="233" t="str">
        <f t="shared" si="95"/>
        <v>-</v>
      </c>
      <c r="AL391" s="222" t="s">
        <v>85</v>
      </c>
      <c r="AM391" s="224" t="s">
        <v>2301</v>
      </c>
      <c r="AN391" s="224" t="s">
        <v>744</v>
      </c>
      <c r="AO391" s="224" t="s">
        <v>745</v>
      </c>
      <c r="AP391" s="235" t="s">
        <v>85</v>
      </c>
      <c r="AQ391" s="234" t="s">
        <v>85</v>
      </c>
      <c r="AR391" s="234" t="s">
        <v>85</v>
      </c>
      <c r="AS391" s="234" t="s">
        <v>85</v>
      </c>
      <c r="AT391" s="227" t="s">
        <v>85</v>
      </c>
      <c r="AU391" s="343" t="s">
        <v>2754</v>
      </c>
    </row>
    <row r="392" spans="1:47" ht="305.25" customHeight="1">
      <c r="A392" s="222" t="str">
        <f t="shared" si="87"/>
        <v>1103-2</v>
      </c>
      <c r="B392" s="223">
        <v>1103</v>
      </c>
      <c r="C392" s="224" t="s">
        <v>202</v>
      </c>
      <c r="D392" s="222">
        <v>2</v>
      </c>
      <c r="E392" s="224" t="s">
        <v>1160</v>
      </c>
      <c r="F392" s="222" t="s">
        <v>444</v>
      </c>
      <c r="G392" s="225" t="s">
        <v>476</v>
      </c>
      <c r="H392" s="282" t="s">
        <v>1625</v>
      </c>
      <c r="I392" s="227" t="s">
        <v>483</v>
      </c>
      <c r="J392" s="224" t="s">
        <v>1161</v>
      </c>
      <c r="K392" s="224" t="s">
        <v>1162</v>
      </c>
      <c r="L392" s="224" t="s">
        <v>399</v>
      </c>
      <c r="M392" s="228" t="s">
        <v>403</v>
      </c>
      <c r="N392" s="225" t="s">
        <v>12</v>
      </c>
      <c r="O392" s="186" t="s">
        <v>12</v>
      </c>
      <c r="P392" s="186" t="s">
        <v>12</v>
      </c>
      <c r="Q392" s="186" t="s">
        <v>12</v>
      </c>
      <c r="R392" s="230" t="s">
        <v>12</v>
      </c>
      <c r="S392" s="229" t="s">
        <v>12</v>
      </c>
      <c r="T392" s="267" t="s">
        <v>12</v>
      </c>
      <c r="U392" s="228"/>
      <c r="V392" s="224" t="s">
        <v>1626</v>
      </c>
      <c r="W392" s="225">
        <v>836</v>
      </c>
      <c r="X392" s="186" t="s">
        <v>85</v>
      </c>
      <c r="Y392" s="186" t="s">
        <v>85</v>
      </c>
      <c r="Z392" s="186" t="s">
        <v>85</v>
      </c>
      <c r="AA392" s="230" t="s">
        <v>85</v>
      </c>
      <c r="AB392" s="231" t="str">
        <f t="shared" si="90"/>
        <v>-</v>
      </c>
      <c r="AC392" s="232" t="str">
        <f t="shared" si="90"/>
        <v>-</v>
      </c>
      <c r="AD392" s="232" t="str">
        <f t="shared" si="90"/>
        <v>-</v>
      </c>
      <c r="AE392" s="232" t="str">
        <f t="shared" si="90"/>
        <v>-</v>
      </c>
      <c r="AF392" s="233" t="str">
        <f t="shared" si="90"/>
        <v>-</v>
      </c>
      <c r="AG392" s="231" t="str">
        <f t="shared" si="95"/>
        <v>-</v>
      </c>
      <c r="AH392" s="232" t="str">
        <f t="shared" si="95"/>
        <v>-</v>
      </c>
      <c r="AI392" s="232" t="str">
        <f t="shared" si="95"/>
        <v>-</v>
      </c>
      <c r="AJ392" s="232" t="str">
        <f t="shared" si="95"/>
        <v>-</v>
      </c>
      <c r="AK392" s="233" t="str">
        <f t="shared" si="95"/>
        <v>-</v>
      </c>
      <c r="AL392" s="222" t="s">
        <v>85</v>
      </c>
      <c r="AM392" s="224" t="s">
        <v>2300</v>
      </c>
      <c r="AN392" s="224" t="s">
        <v>744</v>
      </c>
      <c r="AO392" s="224" t="s">
        <v>745</v>
      </c>
      <c r="AP392" s="235" t="s">
        <v>85</v>
      </c>
      <c r="AQ392" s="234" t="s">
        <v>85</v>
      </c>
      <c r="AR392" s="234" t="s">
        <v>85</v>
      </c>
      <c r="AS392" s="234" t="s">
        <v>85</v>
      </c>
      <c r="AT392" s="227" t="s">
        <v>85</v>
      </c>
      <c r="AU392" s="343" t="s">
        <v>2754</v>
      </c>
    </row>
    <row r="393" spans="1:47" ht="54" hidden="1">
      <c r="A393" s="222" t="str">
        <f t="shared" si="87"/>
        <v>1103-3</v>
      </c>
      <c r="B393" s="223">
        <v>1103</v>
      </c>
      <c r="C393" s="224" t="s">
        <v>202</v>
      </c>
      <c r="D393" s="222">
        <v>3</v>
      </c>
      <c r="E393" s="224" t="s">
        <v>85</v>
      </c>
      <c r="F393" s="222" t="s">
        <v>85</v>
      </c>
      <c r="G393" s="369" t="s">
        <v>85</v>
      </c>
      <c r="H393" s="282" t="s">
        <v>85</v>
      </c>
      <c r="I393" s="227" t="s">
        <v>85</v>
      </c>
      <c r="J393" s="224" t="s">
        <v>85</v>
      </c>
      <c r="K393" s="224" t="s">
        <v>85</v>
      </c>
      <c r="L393" s="224" t="s">
        <v>85</v>
      </c>
      <c r="M393" s="228" t="s">
        <v>85</v>
      </c>
      <c r="N393" s="225"/>
      <c r="O393" s="186"/>
      <c r="P393" s="186"/>
      <c r="Q393" s="186"/>
      <c r="R393" s="230"/>
      <c r="S393" s="235" t="s">
        <v>85</v>
      </c>
      <c r="T393" s="230" t="s">
        <v>85</v>
      </c>
      <c r="U393" s="228"/>
      <c r="V393" s="224" t="s">
        <v>85</v>
      </c>
      <c r="W393" s="369"/>
      <c r="X393" s="370" t="s">
        <v>85</v>
      </c>
      <c r="Y393" s="370" t="s">
        <v>85</v>
      </c>
      <c r="Z393" s="370" t="s">
        <v>85</v>
      </c>
      <c r="AA393" s="371" t="s">
        <v>85</v>
      </c>
      <c r="AB393" s="231" t="str">
        <f t="shared" si="90"/>
        <v>-</v>
      </c>
      <c r="AC393" s="232" t="str">
        <f t="shared" si="91"/>
        <v>-</v>
      </c>
      <c r="AD393" s="232" t="str">
        <f t="shared" si="92"/>
        <v>-</v>
      </c>
      <c r="AE393" s="232" t="str">
        <f t="shared" si="93"/>
        <v>-</v>
      </c>
      <c r="AF393" s="233" t="str">
        <f t="shared" si="94"/>
        <v>-</v>
      </c>
      <c r="AG393" s="231" t="str">
        <f t="shared" si="95"/>
        <v>-</v>
      </c>
      <c r="AH393" s="232" t="str">
        <f t="shared" si="96"/>
        <v>-</v>
      </c>
      <c r="AI393" s="232" t="str">
        <f t="shared" si="97"/>
        <v>-</v>
      </c>
      <c r="AJ393" s="232" t="str">
        <f t="shared" si="98"/>
        <v>-</v>
      </c>
      <c r="AK393" s="233" t="str">
        <f t="shared" si="99"/>
        <v>-</v>
      </c>
      <c r="AL393" s="222" t="s">
        <v>85</v>
      </c>
      <c r="AM393" s="224" t="s">
        <v>85</v>
      </c>
      <c r="AN393" s="224" t="s">
        <v>85</v>
      </c>
      <c r="AO393" s="224" t="s">
        <v>85</v>
      </c>
      <c r="AP393" s="235" t="s">
        <v>85</v>
      </c>
      <c r="AQ393" s="234" t="s">
        <v>85</v>
      </c>
      <c r="AR393" s="234" t="s">
        <v>85</v>
      </c>
      <c r="AS393" s="234" t="s">
        <v>85</v>
      </c>
      <c r="AT393" s="227" t="s">
        <v>85</v>
      </c>
      <c r="AU393" s="343" t="s">
        <v>85</v>
      </c>
    </row>
    <row r="394" spans="1:47" ht="54" hidden="1">
      <c r="A394" s="222" t="str">
        <f t="shared" si="87"/>
        <v>1103-4</v>
      </c>
      <c r="B394" s="223">
        <v>1103</v>
      </c>
      <c r="C394" s="224" t="s">
        <v>202</v>
      </c>
      <c r="D394" s="222">
        <v>4</v>
      </c>
      <c r="E394" s="224" t="s">
        <v>85</v>
      </c>
      <c r="F394" s="222" t="s">
        <v>85</v>
      </c>
      <c r="G394" s="369" t="s">
        <v>85</v>
      </c>
      <c r="H394" s="282" t="s">
        <v>85</v>
      </c>
      <c r="I394" s="227" t="s">
        <v>85</v>
      </c>
      <c r="J394" s="224" t="s">
        <v>85</v>
      </c>
      <c r="K394" s="224" t="s">
        <v>85</v>
      </c>
      <c r="L394" s="224" t="s">
        <v>85</v>
      </c>
      <c r="M394" s="228" t="s">
        <v>85</v>
      </c>
      <c r="N394" s="225"/>
      <c r="O394" s="186"/>
      <c r="P394" s="186"/>
      <c r="Q394" s="186"/>
      <c r="R394" s="230"/>
      <c r="S394" s="235" t="s">
        <v>85</v>
      </c>
      <c r="T394" s="230" t="s">
        <v>85</v>
      </c>
      <c r="U394" s="228"/>
      <c r="V394" s="224" t="s">
        <v>85</v>
      </c>
      <c r="W394" s="369"/>
      <c r="X394" s="370" t="s">
        <v>85</v>
      </c>
      <c r="Y394" s="370" t="s">
        <v>85</v>
      </c>
      <c r="Z394" s="370" t="s">
        <v>85</v>
      </c>
      <c r="AA394" s="371" t="s">
        <v>85</v>
      </c>
      <c r="AB394" s="231" t="str">
        <f t="shared" si="90"/>
        <v>-</v>
      </c>
      <c r="AC394" s="232" t="str">
        <f t="shared" si="91"/>
        <v>-</v>
      </c>
      <c r="AD394" s="232" t="str">
        <f t="shared" si="92"/>
        <v>-</v>
      </c>
      <c r="AE394" s="232" t="str">
        <f t="shared" si="93"/>
        <v>-</v>
      </c>
      <c r="AF394" s="233" t="str">
        <f t="shared" si="94"/>
        <v>-</v>
      </c>
      <c r="AG394" s="231" t="str">
        <f t="shared" si="95"/>
        <v>-</v>
      </c>
      <c r="AH394" s="232" t="str">
        <f t="shared" si="96"/>
        <v>-</v>
      </c>
      <c r="AI394" s="232" t="str">
        <f t="shared" si="97"/>
        <v>-</v>
      </c>
      <c r="AJ394" s="232" t="str">
        <f t="shared" si="98"/>
        <v>-</v>
      </c>
      <c r="AK394" s="233" t="str">
        <f t="shared" si="99"/>
        <v>-</v>
      </c>
      <c r="AL394" s="222" t="s">
        <v>85</v>
      </c>
      <c r="AM394" s="224" t="s">
        <v>85</v>
      </c>
      <c r="AN394" s="224" t="s">
        <v>85</v>
      </c>
      <c r="AO394" s="224" t="s">
        <v>85</v>
      </c>
      <c r="AP394" s="235" t="s">
        <v>85</v>
      </c>
      <c r="AQ394" s="234" t="s">
        <v>85</v>
      </c>
      <c r="AR394" s="234" t="s">
        <v>85</v>
      </c>
      <c r="AS394" s="234" t="s">
        <v>85</v>
      </c>
      <c r="AT394" s="227" t="s">
        <v>85</v>
      </c>
      <c r="AU394" s="343" t="s">
        <v>85</v>
      </c>
    </row>
    <row r="395" spans="1:47" ht="54" hidden="1">
      <c r="A395" s="222" t="str">
        <f t="shared" si="87"/>
        <v>1103-5</v>
      </c>
      <c r="B395" s="223">
        <v>1103</v>
      </c>
      <c r="C395" s="224" t="s">
        <v>202</v>
      </c>
      <c r="D395" s="222">
        <v>5</v>
      </c>
      <c r="E395" s="224" t="s">
        <v>85</v>
      </c>
      <c r="F395" s="222" t="s">
        <v>85</v>
      </c>
      <c r="G395" s="369" t="s">
        <v>85</v>
      </c>
      <c r="H395" s="282" t="s">
        <v>85</v>
      </c>
      <c r="I395" s="227" t="s">
        <v>85</v>
      </c>
      <c r="J395" s="224" t="s">
        <v>85</v>
      </c>
      <c r="K395" s="224" t="s">
        <v>85</v>
      </c>
      <c r="L395" s="224" t="s">
        <v>85</v>
      </c>
      <c r="M395" s="228" t="s">
        <v>85</v>
      </c>
      <c r="N395" s="225"/>
      <c r="O395" s="186"/>
      <c r="P395" s="186"/>
      <c r="Q395" s="186"/>
      <c r="R395" s="230"/>
      <c r="S395" s="235" t="s">
        <v>85</v>
      </c>
      <c r="T395" s="230" t="s">
        <v>85</v>
      </c>
      <c r="U395" s="228"/>
      <c r="V395" s="224" t="s">
        <v>85</v>
      </c>
      <c r="W395" s="369"/>
      <c r="X395" s="370" t="s">
        <v>85</v>
      </c>
      <c r="Y395" s="370" t="s">
        <v>85</v>
      </c>
      <c r="Z395" s="370" t="s">
        <v>85</v>
      </c>
      <c r="AA395" s="371" t="s">
        <v>85</v>
      </c>
      <c r="AB395" s="231" t="str">
        <f t="shared" si="90"/>
        <v>-</v>
      </c>
      <c r="AC395" s="232" t="str">
        <f t="shared" si="91"/>
        <v>-</v>
      </c>
      <c r="AD395" s="232" t="str">
        <f t="shared" si="92"/>
        <v>-</v>
      </c>
      <c r="AE395" s="232" t="str">
        <f t="shared" si="93"/>
        <v>-</v>
      </c>
      <c r="AF395" s="233" t="str">
        <f t="shared" si="94"/>
        <v>-</v>
      </c>
      <c r="AG395" s="231" t="str">
        <f t="shared" si="95"/>
        <v>-</v>
      </c>
      <c r="AH395" s="232" t="str">
        <f t="shared" si="96"/>
        <v>-</v>
      </c>
      <c r="AI395" s="232" t="str">
        <f t="shared" si="97"/>
        <v>-</v>
      </c>
      <c r="AJ395" s="232" t="str">
        <f t="shared" si="98"/>
        <v>-</v>
      </c>
      <c r="AK395" s="233" t="str">
        <f t="shared" si="99"/>
        <v>-</v>
      </c>
      <c r="AL395" s="222" t="s">
        <v>85</v>
      </c>
      <c r="AM395" s="224" t="s">
        <v>85</v>
      </c>
      <c r="AN395" s="224" t="s">
        <v>85</v>
      </c>
      <c r="AO395" s="224" t="s">
        <v>85</v>
      </c>
      <c r="AP395" s="235" t="s">
        <v>85</v>
      </c>
      <c r="AQ395" s="234" t="s">
        <v>85</v>
      </c>
      <c r="AR395" s="234" t="s">
        <v>85</v>
      </c>
      <c r="AS395" s="234" t="s">
        <v>85</v>
      </c>
      <c r="AT395" s="227" t="s">
        <v>85</v>
      </c>
      <c r="AU395" s="343" t="s">
        <v>85</v>
      </c>
    </row>
    <row r="396" spans="1:47" ht="54" hidden="1">
      <c r="A396" s="222" t="str">
        <f t="shared" si="87"/>
        <v>1103-6</v>
      </c>
      <c r="B396" s="223">
        <v>1103</v>
      </c>
      <c r="C396" s="224" t="s">
        <v>202</v>
      </c>
      <c r="D396" s="222">
        <v>6</v>
      </c>
      <c r="E396" s="224" t="s">
        <v>85</v>
      </c>
      <c r="F396" s="222" t="s">
        <v>85</v>
      </c>
      <c r="G396" s="369" t="s">
        <v>85</v>
      </c>
      <c r="H396" s="282" t="s">
        <v>85</v>
      </c>
      <c r="I396" s="227" t="s">
        <v>85</v>
      </c>
      <c r="J396" s="224" t="s">
        <v>85</v>
      </c>
      <c r="K396" s="224" t="s">
        <v>85</v>
      </c>
      <c r="L396" s="224" t="s">
        <v>85</v>
      </c>
      <c r="M396" s="228" t="s">
        <v>85</v>
      </c>
      <c r="N396" s="225"/>
      <c r="O396" s="186"/>
      <c r="P396" s="186"/>
      <c r="Q396" s="186"/>
      <c r="R396" s="230"/>
      <c r="S396" s="235" t="s">
        <v>85</v>
      </c>
      <c r="T396" s="230" t="s">
        <v>85</v>
      </c>
      <c r="U396" s="228"/>
      <c r="V396" s="224" t="s">
        <v>85</v>
      </c>
      <c r="W396" s="369"/>
      <c r="X396" s="370" t="s">
        <v>85</v>
      </c>
      <c r="Y396" s="370" t="s">
        <v>85</v>
      </c>
      <c r="Z396" s="370" t="s">
        <v>85</v>
      </c>
      <c r="AA396" s="371" t="s">
        <v>85</v>
      </c>
      <c r="AB396" s="231" t="str">
        <f t="shared" si="90"/>
        <v>-</v>
      </c>
      <c r="AC396" s="232" t="str">
        <f t="shared" si="91"/>
        <v>-</v>
      </c>
      <c r="AD396" s="232" t="str">
        <f t="shared" si="92"/>
        <v>-</v>
      </c>
      <c r="AE396" s="232" t="str">
        <f t="shared" si="93"/>
        <v>-</v>
      </c>
      <c r="AF396" s="233" t="str">
        <f t="shared" si="94"/>
        <v>-</v>
      </c>
      <c r="AG396" s="231" t="str">
        <f t="shared" si="95"/>
        <v>-</v>
      </c>
      <c r="AH396" s="232" t="str">
        <f t="shared" si="96"/>
        <v>-</v>
      </c>
      <c r="AI396" s="232" t="str">
        <f t="shared" si="97"/>
        <v>-</v>
      </c>
      <c r="AJ396" s="232" t="str">
        <f t="shared" si="98"/>
        <v>-</v>
      </c>
      <c r="AK396" s="233" t="str">
        <f t="shared" si="99"/>
        <v>-</v>
      </c>
      <c r="AL396" s="222" t="s">
        <v>85</v>
      </c>
      <c r="AM396" s="224" t="s">
        <v>85</v>
      </c>
      <c r="AN396" s="224" t="s">
        <v>85</v>
      </c>
      <c r="AO396" s="224" t="s">
        <v>85</v>
      </c>
      <c r="AP396" s="235" t="s">
        <v>85</v>
      </c>
      <c r="AQ396" s="234" t="s">
        <v>85</v>
      </c>
      <c r="AR396" s="234" t="s">
        <v>85</v>
      </c>
      <c r="AS396" s="234" t="s">
        <v>85</v>
      </c>
      <c r="AT396" s="227" t="s">
        <v>85</v>
      </c>
      <c r="AU396" s="343" t="s">
        <v>85</v>
      </c>
    </row>
    <row r="397" spans="1:47" ht="54" hidden="1">
      <c r="A397" s="222" t="str">
        <f t="shared" si="87"/>
        <v>1103-7</v>
      </c>
      <c r="B397" s="223">
        <v>1103</v>
      </c>
      <c r="C397" s="224" t="s">
        <v>202</v>
      </c>
      <c r="D397" s="222">
        <v>7</v>
      </c>
      <c r="E397" s="224" t="s">
        <v>85</v>
      </c>
      <c r="F397" s="222" t="s">
        <v>85</v>
      </c>
      <c r="G397" s="369" t="s">
        <v>85</v>
      </c>
      <c r="H397" s="282" t="s">
        <v>85</v>
      </c>
      <c r="I397" s="227" t="s">
        <v>85</v>
      </c>
      <c r="J397" s="224" t="s">
        <v>85</v>
      </c>
      <c r="K397" s="224" t="s">
        <v>85</v>
      </c>
      <c r="L397" s="224" t="s">
        <v>85</v>
      </c>
      <c r="M397" s="228" t="s">
        <v>85</v>
      </c>
      <c r="N397" s="225"/>
      <c r="O397" s="186"/>
      <c r="P397" s="186"/>
      <c r="Q397" s="186"/>
      <c r="R397" s="230"/>
      <c r="S397" s="235" t="s">
        <v>85</v>
      </c>
      <c r="T397" s="230" t="s">
        <v>85</v>
      </c>
      <c r="U397" s="228"/>
      <c r="V397" s="224" t="s">
        <v>85</v>
      </c>
      <c r="W397" s="369"/>
      <c r="X397" s="370" t="s">
        <v>85</v>
      </c>
      <c r="Y397" s="370" t="s">
        <v>85</v>
      </c>
      <c r="Z397" s="370" t="s">
        <v>85</v>
      </c>
      <c r="AA397" s="371" t="s">
        <v>85</v>
      </c>
      <c r="AB397" s="231" t="str">
        <f t="shared" si="90"/>
        <v>-</v>
      </c>
      <c r="AC397" s="232" t="str">
        <f t="shared" si="91"/>
        <v>-</v>
      </c>
      <c r="AD397" s="232" t="str">
        <f t="shared" si="92"/>
        <v>-</v>
      </c>
      <c r="AE397" s="232" t="str">
        <f t="shared" si="93"/>
        <v>-</v>
      </c>
      <c r="AF397" s="233" t="str">
        <f t="shared" si="94"/>
        <v>-</v>
      </c>
      <c r="AG397" s="231" t="str">
        <f t="shared" si="95"/>
        <v>-</v>
      </c>
      <c r="AH397" s="232" t="str">
        <f t="shared" si="96"/>
        <v>-</v>
      </c>
      <c r="AI397" s="232" t="str">
        <f t="shared" si="97"/>
        <v>-</v>
      </c>
      <c r="AJ397" s="232" t="str">
        <f t="shared" si="98"/>
        <v>-</v>
      </c>
      <c r="AK397" s="233" t="str">
        <f t="shared" si="99"/>
        <v>-</v>
      </c>
      <c r="AL397" s="222" t="s">
        <v>85</v>
      </c>
      <c r="AM397" s="224" t="s">
        <v>85</v>
      </c>
      <c r="AN397" s="224" t="s">
        <v>85</v>
      </c>
      <c r="AO397" s="224" t="s">
        <v>85</v>
      </c>
      <c r="AP397" s="235" t="s">
        <v>85</v>
      </c>
      <c r="AQ397" s="234" t="s">
        <v>85</v>
      </c>
      <c r="AR397" s="234" t="s">
        <v>85</v>
      </c>
      <c r="AS397" s="234" t="s">
        <v>85</v>
      </c>
      <c r="AT397" s="227" t="s">
        <v>85</v>
      </c>
      <c r="AU397" s="343" t="s">
        <v>85</v>
      </c>
    </row>
    <row r="398" spans="1:47" ht="54" hidden="1">
      <c r="A398" s="222" t="str">
        <f t="shared" si="87"/>
        <v>1103-8</v>
      </c>
      <c r="B398" s="223">
        <v>1103</v>
      </c>
      <c r="C398" s="224" t="s">
        <v>202</v>
      </c>
      <c r="D398" s="222">
        <v>8</v>
      </c>
      <c r="E398" s="224" t="s">
        <v>85</v>
      </c>
      <c r="F398" s="222" t="s">
        <v>85</v>
      </c>
      <c r="G398" s="369" t="s">
        <v>85</v>
      </c>
      <c r="H398" s="282" t="s">
        <v>85</v>
      </c>
      <c r="I398" s="227" t="s">
        <v>85</v>
      </c>
      <c r="J398" s="224" t="s">
        <v>85</v>
      </c>
      <c r="K398" s="224" t="s">
        <v>85</v>
      </c>
      <c r="L398" s="224" t="s">
        <v>85</v>
      </c>
      <c r="M398" s="228" t="s">
        <v>85</v>
      </c>
      <c r="N398" s="225"/>
      <c r="O398" s="186"/>
      <c r="P398" s="186"/>
      <c r="Q398" s="186"/>
      <c r="R398" s="230"/>
      <c r="S398" s="235" t="s">
        <v>85</v>
      </c>
      <c r="T398" s="230" t="s">
        <v>85</v>
      </c>
      <c r="U398" s="228"/>
      <c r="V398" s="224" t="s">
        <v>85</v>
      </c>
      <c r="W398" s="369"/>
      <c r="X398" s="370" t="s">
        <v>85</v>
      </c>
      <c r="Y398" s="370" t="s">
        <v>85</v>
      </c>
      <c r="Z398" s="370" t="s">
        <v>85</v>
      </c>
      <c r="AA398" s="371" t="s">
        <v>85</v>
      </c>
      <c r="AB398" s="231" t="str">
        <f t="shared" si="90"/>
        <v>-</v>
      </c>
      <c r="AC398" s="232" t="str">
        <f t="shared" si="91"/>
        <v>-</v>
      </c>
      <c r="AD398" s="232" t="str">
        <f t="shared" si="92"/>
        <v>-</v>
      </c>
      <c r="AE398" s="232" t="str">
        <f t="shared" si="93"/>
        <v>-</v>
      </c>
      <c r="AF398" s="233" t="str">
        <f t="shared" si="94"/>
        <v>-</v>
      </c>
      <c r="AG398" s="231" t="str">
        <f t="shared" si="95"/>
        <v>-</v>
      </c>
      <c r="AH398" s="232" t="str">
        <f t="shared" si="96"/>
        <v>-</v>
      </c>
      <c r="AI398" s="232" t="str">
        <f t="shared" si="97"/>
        <v>-</v>
      </c>
      <c r="AJ398" s="232" t="str">
        <f t="shared" si="98"/>
        <v>-</v>
      </c>
      <c r="AK398" s="233" t="str">
        <f t="shared" si="99"/>
        <v>-</v>
      </c>
      <c r="AL398" s="222" t="s">
        <v>85</v>
      </c>
      <c r="AM398" s="224" t="s">
        <v>85</v>
      </c>
      <c r="AN398" s="224" t="s">
        <v>85</v>
      </c>
      <c r="AO398" s="224" t="s">
        <v>85</v>
      </c>
      <c r="AP398" s="235" t="s">
        <v>85</v>
      </c>
      <c r="AQ398" s="234" t="s">
        <v>85</v>
      </c>
      <c r="AR398" s="234" t="s">
        <v>85</v>
      </c>
      <c r="AS398" s="234" t="s">
        <v>85</v>
      </c>
      <c r="AT398" s="227" t="s">
        <v>85</v>
      </c>
      <c r="AU398" s="343" t="s">
        <v>85</v>
      </c>
    </row>
    <row r="399" spans="1:47" ht="54" hidden="1">
      <c r="A399" s="222" t="str">
        <f t="shared" si="87"/>
        <v>1103-9</v>
      </c>
      <c r="B399" s="223">
        <v>1103</v>
      </c>
      <c r="C399" s="224" t="s">
        <v>202</v>
      </c>
      <c r="D399" s="222">
        <v>9</v>
      </c>
      <c r="E399" s="224" t="s">
        <v>85</v>
      </c>
      <c r="F399" s="222" t="s">
        <v>85</v>
      </c>
      <c r="G399" s="369" t="s">
        <v>85</v>
      </c>
      <c r="H399" s="282" t="s">
        <v>85</v>
      </c>
      <c r="I399" s="227" t="s">
        <v>85</v>
      </c>
      <c r="J399" s="224" t="s">
        <v>85</v>
      </c>
      <c r="K399" s="224" t="s">
        <v>85</v>
      </c>
      <c r="L399" s="224" t="s">
        <v>85</v>
      </c>
      <c r="M399" s="228" t="s">
        <v>85</v>
      </c>
      <c r="N399" s="225"/>
      <c r="O399" s="186"/>
      <c r="P399" s="186"/>
      <c r="Q399" s="186"/>
      <c r="R399" s="230"/>
      <c r="S399" s="235" t="s">
        <v>85</v>
      </c>
      <c r="T399" s="230" t="s">
        <v>85</v>
      </c>
      <c r="U399" s="228"/>
      <c r="V399" s="224" t="s">
        <v>85</v>
      </c>
      <c r="W399" s="369"/>
      <c r="X399" s="370" t="s">
        <v>85</v>
      </c>
      <c r="Y399" s="370" t="s">
        <v>85</v>
      </c>
      <c r="Z399" s="370" t="s">
        <v>85</v>
      </c>
      <c r="AA399" s="371" t="s">
        <v>85</v>
      </c>
      <c r="AB399" s="231" t="str">
        <f t="shared" si="90"/>
        <v>-</v>
      </c>
      <c r="AC399" s="232" t="str">
        <f t="shared" si="91"/>
        <v>-</v>
      </c>
      <c r="AD399" s="232" t="str">
        <f t="shared" si="92"/>
        <v>-</v>
      </c>
      <c r="AE399" s="232" t="str">
        <f t="shared" si="93"/>
        <v>-</v>
      </c>
      <c r="AF399" s="233" t="str">
        <f t="shared" si="94"/>
        <v>-</v>
      </c>
      <c r="AG399" s="231" t="str">
        <f t="shared" si="95"/>
        <v>-</v>
      </c>
      <c r="AH399" s="232" t="str">
        <f t="shared" si="96"/>
        <v>-</v>
      </c>
      <c r="AI399" s="232" t="str">
        <f t="shared" si="97"/>
        <v>-</v>
      </c>
      <c r="AJ399" s="232" t="str">
        <f t="shared" si="98"/>
        <v>-</v>
      </c>
      <c r="AK399" s="233" t="str">
        <f t="shared" si="99"/>
        <v>-</v>
      </c>
      <c r="AL399" s="222" t="s">
        <v>85</v>
      </c>
      <c r="AM399" s="224" t="s">
        <v>85</v>
      </c>
      <c r="AN399" s="224" t="s">
        <v>85</v>
      </c>
      <c r="AO399" s="224" t="s">
        <v>85</v>
      </c>
      <c r="AP399" s="235" t="s">
        <v>85</v>
      </c>
      <c r="AQ399" s="234" t="s">
        <v>85</v>
      </c>
      <c r="AR399" s="234" t="s">
        <v>85</v>
      </c>
      <c r="AS399" s="234" t="s">
        <v>85</v>
      </c>
      <c r="AT399" s="227" t="s">
        <v>85</v>
      </c>
      <c r="AU399" s="343" t="s">
        <v>85</v>
      </c>
    </row>
    <row r="400" spans="1:47" ht="262.5" customHeight="1">
      <c r="A400" s="222" t="str">
        <f t="shared" si="87"/>
        <v>1201-1</v>
      </c>
      <c r="B400" s="223">
        <v>1201</v>
      </c>
      <c r="C400" s="224" t="s">
        <v>203</v>
      </c>
      <c r="D400" s="222">
        <v>1</v>
      </c>
      <c r="E400" s="224" t="s">
        <v>1163</v>
      </c>
      <c r="F400" s="222" t="s">
        <v>393</v>
      </c>
      <c r="G400" s="225" t="s">
        <v>490</v>
      </c>
      <c r="H400" s="282" t="s">
        <v>1164</v>
      </c>
      <c r="I400" s="227" t="s">
        <v>492</v>
      </c>
      <c r="J400" s="224" t="s">
        <v>1165</v>
      </c>
      <c r="K400" s="224" t="s">
        <v>1166</v>
      </c>
      <c r="L400" s="224" t="s">
        <v>1167</v>
      </c>
      <c r="M400" s="228" t="s">
        <v>403</v>
      </c>
      <c r="N400" s="225">
        <v>100</v>
      </c>
      <c r="O400" s="186">
        <v>100</v>
      </c>
      <c r="P400" s="186">
        <v>100</v>
      </c>
      <c r="Q400" s="186">
        <v>100</v>
      </c>
      <c r="R400" s="230">
        <v>100</v>
      </c>
      <c r="S400" s="235" t="s">
        <v>331</v>
      </c>
      <c r="T400" s="230">
        <v>100</v>
      </c>
      <c r="U400" s="228"/>
      <c r="V400" s="224" t="s">
        <v>496</v>
      </c>
      <c r="W400" s="225">
        <v>100</v>
      </c>
      <c r="X400" s="186" t="s">
        <v>85</v>
      </c>
      <c r="Y400" s="186" t="s">
        <v>85</v>
      </c>
      <c r="Z400" s="186" t="s">
        <v>85</v>
      </c>
      <c r="AA400" s="230" t="s">
        <v>85</v>
      </c>
      <c r="AB400" s="284">
        <f t="shared" si="90"/>
        <v>1</v>
      </c>
      <c r="AC400" s="288" t="str">
        <f t="shared" si="90"/>
        <v>-</v>
      </c>
      <c r="AD400" s="288" t="str">
        <f t="shared" si="90"/>
        <v>-</v>
      </c>
      <c r="AE400" s="288" t="str">
        <f t="shared" si="90"/>
        <v>-</v>
      </c>
      <c r="AF400" s="289" t="str">
        <f t="shared" si="90"/>
        <v>-</v>
      </c>
      <c r="AG400" s="284">
        <f t="shared" si="95"/>
        <v>1</v>
      </c>
      <c r="AH400" s="232" t="str">
        <f t="shared" si="95"/>
        <v>-</v>
      </c>
      <c r="AI400" s="232" t="str">
        <f t="shared" si="95"/>
        <v>-</v>
      </c>
      <c r="AJ400" s="232" t="str">
        <f t="shared" si="95"/>
        <v>-</v>
      </c>
      <c r="AK400" s="233" t="str">
        <f t="shared" si="95"/>
        <v>-</v>
      </c>
      <c r="AL400" s="222" t="s">
        <v>85</v>
      </c>
      <c r="AM400" s="224" t="s">
        <v>826</v>
      </c>
      <c r="AN400" s="224" t="s">
        <v>827</v>
      </c>
      <c r="AO400" s="224" t="s">
        <v>828</v>
      </c>
      <c r="AP400" s="235" t="s">
        <v>54</v>
      </c>
      <c r="AQ400" s="234" t="s">
        <v>85</v>
      </c>
      <c r="AR400" s="234" t="s">
        <v>85</v>
      </c>
      <c r="AS400" s="234" t="s">
        <v>85</v>
      </c>
      <c r="AT400" s="227" t="s">
        <v>85</v>
      </c>
      <c r="AU400" s="343">
        <v>1</v>
      </c>
    </row>
    <row r="401" spans="1:47" ht="159" customHeight="1">
      <c r="A401" s="222" t="str">
        <f t="shared" si="87"/>
        <v>1201-2</v>
      </c>
      <c r="B401" s="223">
        <v>1201</v>
      </c>
      <c r="C401" s="224" t="s">
        <v>203</v>
      </c>
      <c r="D401" s="222">
        <v>2</v>
      </c>
      <c r="E401" s="224" t="s">
        <v>1168</v>
      </c>
      <c r="F401" s="222" t="s">
        <v>1169</v>
      </c>
      <c r="G401" s="225" t="s">
        <v>490</v>
      </c>
      <c r="H401" s="282" t="s">
        <v>498</v>
      </c>
      <c r="I401" s="227" t="s">
        <v>499</v>
      </c>
      <c r="J401" s="224" t="s">
        <v>1170</v>
      </c>
      <c r="K401" s="224" t="s">
        <v>1171</v>
      </c>
      <c r="L401" s="224" t="s">
        <v>1172</v>
      </c>
      <c r="M401" s="228" t="s">
        <v>403</v>
      </c>
      <c r="N401" s="309">
        <v>472700</v>
      </c>
      <c r="O401" s="350">
        <v>472700</v>
      </c>
      <c r="P401" s="350">
        <v>472700</v>
      </c>
      <c r="Q401" s="350">
        <v>472700</v>
      </c>
      <c r="R401" s="351">
        <v>472700</v>
      </c>
      <c r="S401" s="235" t="s">
        <v>331</v>
      </c>
      <c r="T401" s="351">
        <v>472700</v>
      </c>
      <c r="U401" s="228"/>
      <c r="V401" s="224" t="s">
        <v>496</v>
      </c>
      <c r="W401" s="309">
        <v>402790</v>
      </c>
      <c r="X401" s="186" t="s">
        <v>85</v>
      </c>
      <c r="Y401" s="186" t="s">
        <v>85</v>
      </c>
      <c r="Z401" s="186" t="s">
        <v>85</v>
      </c>
      <c r="AA401" s="230" t="s">
        <v>85</v>
      </c>
      <c r="AB401" s="231">
        <f t="shared" si="90"/>
        <v>0.85210492913052671</v>
      </c>
      <c r="AC401" s="232" t="str">
        <f t="shared" si="90"/>
        <v>-</v>
      </c>
      <c r="AD401" s="232" t="str">
        <f t="shared" si="90"/>
        <v>-</v>
      </c>
      <c r="AE401" s="232" t="str">
        <f t="shared" si="90"/>
        <v>-</v>
      </c>
      <c r="AF401" s="233" t="str">
        <f t="shared" si="90"/>
        <v>-</v>
      </c>
      <c r="AG401" s="231">
        <f t="shared" si="95"/>
        <v>0.85210492913052671</v>
      </c>
      <c r="AH401" s="232" t="str">
        <f t="shared" si="95"/>
        <v>-</v>
      </c>
      <c r="AI401" s="232" t="str">
        <f t="shared" si="95"/>
        <v>-</v>
      </c>
      <c r="AJ401" s="232" t="str">
        <f t="shared" si="95"/>
        <v>-</v>
      </c>
      <c r="AK401" s="233" t="str">
        <f t="shared" si="95"/>
        <v>-</v>
      </c>
      <c r="AL401" s="222" t="s">
        <v>85</v>
      </c>
      <c r="AM401" s="224" t="s">
        <v>829</v>
      </c>
      <c r="AN401" s="224" t="s">
        <v>830</v>
      </c>
      <c r="AO401" s="224" t="s">
        <v>831</v>
      </c>
      <c r="AP401" s="235" t="s">
        <v>55</v>
      </c>
      <c r="AQ401" s="234" t="s">
        <v>85</v>
      </c>
      <c r="AR401" s="234" t="s">
        <v>85</v>
      </c>
      <c r="AS401" s="234" t="s">
        <v>85</v>
      </c>
      <c r="AT401" s="227" t="s">
        <v>85</v>
      </c>
      <c r="AU401" s="343">
        <v>1</v>
      </c>
    </row>
    <row r="402" spans="1:47" ht="118.5" customHeight="1">
      <c r="A402" s="222" t="str">
        <f t="shared" si="87"/>
        <v>1201-3</v>
      </c>
      <c r="B402" s="223">
        <v>1201</v>
      </c>
      <c r="C402" s="224" t="s">
        <v>203</v>
      </c>
      <c r="D402" s="222">
        <v>3</v>
      </c>
      <c r="E402" s="224" t="s">
        <v>1173</v>
      </c>
      <c r="F402" s="222" t="s">
        <v>1169</v>
      </c>
      <c r="G402" s="225" t="s">
        <v>490</v>
      </c>
      <c r="H402" s="282" t="s">
        <v>498</v>
      </c>
      <c r="I402" s="227" t="s">
        <v>499</v>
      </c>
      <c r="J402" s="224" t="s">
        <v>1174</v>
      </c>
      <c r="K402" s="224" t="s">
        <v>1171</v>
      </c>
      <c r="L402" s="224" t="s">
        <v>1172</v>
      </c>
      <c r="M402" s="228" t="s">
        <v>403</v>
      </c>
      <c r="N402" s="309">
        <v>52000</v>
      </c>
      <c r="O402" s="350">
        <v>52000</v>
      </c>
      <c r="P402" s="350">
        <v>52000</v>
      </c>
      <c r="Q402" s="350">
        <v>52000</v>
      </c>
      <c r="R402" s="351">
        <v>52000</v>
      </c>
      <c r="S402" s="235" t="s">
        <v>331</v>
      </c>
      <c r="T402" s="230">
        <v>52000</v>
      </c>
      <c r="U402" s="228"/>
      <c r="V402" s="224" t="s">
        <v>496</v>
      </c>
      <c r="W402" s="352">
        <v>24763</v>
      </c>
      <c r="X402" s="186" t="s">
        <v>85</v>
      </c>
      <c r="Y402" s="186" t="s">
        <v>85</v>
      </c>
      <c r="Z402" s="186" t="s">
        <v>85</v>
      </c>
      <c r="AA402" s="230" t="s">
        <v>85</v>
      </c>
      <c r="AB402" s="231">
        <f t="shared" si="90"/>
        <v>0.47621153846153846</v>
      </c>
      <c r="AC402" s="232" t="str">
        <f t="shared" si="90"/>
        <v>-</v>
      </c>
      <c r="AD402" s="232" t="str">
        <f t="shared" si="90"/>
        <v>-</v>
      </c>
      <c r="AE402" s="232" t="str">
        <f t="shared" si="90"/>
        <v>-</v>
      </c>
      <c r="AF402" s="233" t="str">
        <f t="shared" si="90"/>
        <v>-</v>
      </c>
      <c r="AG402" s="231">
        <f t="shared" si="95"/>
        <v>0.47621153846153846</v>
      </c>
      <c r="AH402" s="232" t="str">
        <f t="shared" si="95"/>
        <v>-</v>
      </c>
      <c r="AI402" s="232" t="str">
        <f t="shared" si="95"/>
        <v>-</v>
      </c>
      <c r="AJ402" s="232" t="str">
        <f t="shared" si="95"/>
        <v>-</v>
      </c>
      <c r="AK402" s="233" t="str">
        <f t="shared" si="95"/>
        <v>-</v>
      </c>
      <c r="AL402" s="222" t="s">
        <v>85</v>
      </c>
      <c r="AM402" s="224" t="s">
        <v>832</v>
      </c>
      <c r="AN402" s="224" t="s">
        <v>830</v>
      </c>
      <c r="AO402" s="224" t="s">
        <v>831</v>
      </c>
      <c r="AP402" s="235" t="s">
        <v>58</v>
      </c>
      <c r="AQ402" s="234" t="s">
        <v>85</v>
      </c>
      <c r="AR402" s="234" t="s">
        <v>85</v>
      </c>
      <c r="AS402" s="234" t="s">
        <v>85</v>
      </c>
      <c r="AT402" s="227" t="s">
        <v>85</v>
      </c>
      <c r="AU402" s="343">
        <v>1</v>
      </c>
    </row>
    <row r="403" spans="1:47" ht="190.5" customHeight="1">
      <c r="A403" s="222" t="str">
        <f t="shared" si="87"/>
        <v>1201-4</v>
      </c>
      <c r="B403" s="223">
        <v>1201</v>
      </c>
      <c r="C403" s="224" t="s">
        <v>203</v>
      </c>
      <c r="D403" s="222">
        <v>4</v>
      </c>
      <c r="E403" s="224" t="s">
        <v>1175</v>
      </c>
      <c r="F403" s="222" t="s">
        <v>547</v>
      </c>
      <c r="G403" s="225" t="s">
        <v>490</v>
      </c>
      <c r="H403" s="282" t="s">
        <v>1176</v>
      </c>
      <c r="I403" s="227" t="s">
        <v>504</v>
      </c>
      <c r="J403" s="224" t="s">
        <v>1177</v>
      </c>
      <c r="K403" s="224" t="s">
        <v>1178</v>
      </c>
      <c r="L403" s="224" t="s">
        <v>1179</v>
      </c>
      <c r="M403" s="228" t="s">
        <v>403</v>
      </c>
      <c r="N403" s="225">
        <v>36</v>
      </c>
      <c r="O403" s="186">
        <v>37</v>
      </c>
      <c r="P403" s="186">
        <v>38</v>
      </c>
      <c r="Q403" s="186">
        <v>39</v>
      </c>
      <c r="R403" s="230">
        <v>40</v>
      </c>
      <c r="S403" s="235" t="s">
        <v>331</v>
      </c>
      <c r="T403" s="230">
        <v>40</v>
      </c>
      <c r="U403" s="228"/>
      <c r="V403" s="224" t="s">
        <v>496</v>
      </c>
      <c r="W403" s="225">
        <v>36</v>
      </c>
      <c r="X403" s="186" t="s">
        <v>85</v>
      </c>
      <c r="Y403" s="186" t="s">
        <v>85</v>
      </c>
      <c r="Z403" s="186" t="s">
        <v>85</v>
      </c>
      <c r="AA403" s="230" t="s">
        <v>85</v>
      </c>
      <c r="AB403" s="284">
        <f t="shared" si="90"/>
        <v>1</v>
      </c>
      <c r="AC403" s="232" t="str">
        <f t="shared" si="90"/>
        <v>-</v>
      </c>
      <c r="AD403" s="232" t="str">
        <f t="shared" si="90"/>
        <v>-</v>
      </c>
      <c r="AE403" s="232" t="str">
        <f t="shared" si="90"/>
        <v>-</v>
      </c>
      <c r="AF403" s="233" t="str">
        <f t="shared" si="90"/>
        <v>-</v>
      </c>
      <c r="AG403" s="231">
        <f t="shared" si="95"/>
        <v>0.9</v>
      </c>
      <c r="AH403" s="232" t="str">
        <f t="shared" si="95"/>
        <v>-</v>
      </c>
      <c r="AI403" s="232" t="str">
        <f t="shared" si="95"/>
        <v>-</v>
      </c>
      <c r="AJ403" s="232" t="str">
        <f t="shared" si="95"/>
        <v>-</v>
      </c>
      <c r="AK403" s="233" t="str">
        <f t="shared" si="95"/>
        <v>-</v>
      </c>
      <c r="AL403" s="222" t="s">
        <v>85</v>
      </c>
      <c r="AM403" s="224" t="s">
        <v>833</v>
      </c>
      <c r="AN403" s="224" t="s">
        <v>834</v>
      </c>
      <c r="AO403" s="224" t="s">
        <v>835</v>
      </c>
      <c r="AP403" s="235" t="s">
        <v>54</v>
      </c>
      <c r="AQ403" s="234" t="s">
        <v>85</v>
      </c>
      <c r="AR403" s="234" t="s">
        <v>85</v>
      </c>
      <c r="AS403" s="234" t="s">
        <v>85</v>
      </c>
      <c r="AT403" s="227" t="s">
        <v>85</v>
      </c>
      <c r="AU403" s="343">
        <v>1</v>
      </c>
    </row>
    <row r="404" spans="1:47" ht="40.5" hidden="1">
      <c r="A404" s="222" t="str">
        <f t="shared" si="87"/>
        <v>1201-5</v>
      </c>
      <c r="B404" s="223">
        <v>1201</v>
      </c>
      <c r="C404" s="224" t="s">
        <v>203</v>
      </c>
      <c r="D404" s="222">
        <v>5</v>
      </c>
      <c r="E404" s="224" t="s">
        <v>85</v>
      </c>
      <c r="F404" s="222" t="s">
        <v>85</v>
      </c>
      <c r="G404" s="369" t="s">
        <v>85</v>
      </c>
      <c r="H404" s="282" t="s">
        <v>85</v>
      </c>
      <c r="I404" s="227" t="s">
        <v>85</v>
      </c>
      <c r="J404" s="224" t="s">
        <v>85</v>
      </c>
      <c r="K404" s="224" t="s">
        <v>85</v>
      </c>
      <c r="L404" s="224" t="s">
        <v>85</v>
      </c>
      <c r="M404" s="228" t="s">
        <v>85</v>
      </c>
      <c r="N404" s="225"/>
      <c r="O404" s="186"/>
      <c r="P404" s="186"/>
      <c r="Q404" s="186"/>
      <c r="R404" s="230"/>
      <c r="S404" s="235" t="s">
        <v>85</v>
      </c>
      <c r="T404" s="230" t="s">
        <v>85</v>
      </c>
      <c r="U404" s="228"/>
      <c r="V404" s="224" t="s">
        <v>85</v>
      </c>
      <c r="W404" s="369"/>
      <c r="X404" s="370" t="s">
        <v>85</v>
      </c>
      <c r="Y404" s="370" t="s">
        <v>85</v>
      </c>
      <c r="Z404" s="370" t="s">
        <v>85</v>
      </c>
      <c r="AA404" s="371" t="s">
        <v>85</v>
      </c>
      <c r="AB404" s="231" t="str">
        <f t="shared" si="90"/>
        <v>-</v>
      </c>
      <c r="AC404" s="232" t="str">
        <f t="shared" si="91"/>
        <v>-</v>
      </c>
      <c r="AD404" s="232" t="str">
        <f t="shared" si="92"/>
        <v>-</v>
      </c>
      <c r="AE404" s="232" t="str">
        <f t="shared" si="93"/>
        <v>-</v>
      </c>
      <c r="AF404" s="233" t="str">
        <f t="shared" si="94"/>
        <v>-</v>
      </c>
      <c r="AG404" s="231" t="str">
        <f t="shared" si="95"/>
        <v>-</v>
      </c>
      <c r="AH404" s="232" t="str">
        <f t="shared" si="96"/>
        <v>-</v>
      </c>
      <c r="AI404" s="232" t="str">
        <f t="shared" si="97"/>
        <v>-</v>
      </c>
      <c r="AJ404" s="232" t="str">
        <f t="shared" si="98"/>
        <v>-</v>
      </c>
      <c r="AK404" s="233" t="str">
        <f t="shared" si="99"/>
        <v>-</v>
      </c>
      <c r="AL404" s="222" t="s">
        <v>85</v>
      </c>
      <c r="AM404" s="224" t="s">
        <v>85</v>
      </c>
      <c r="AN404" s="224" t="s">
        <v>85</v>
      </c>
      <c r="AO404" s="224" t="s">
        <v>85</v>
      </c>
      <c r="AP404" s="235" t="s">
        <v>85</v>
      </c>
      <c r="AQ404" s="234" t="s">
        <v>85</v>
      </c>
      <c r="AR404" s="234" t="s">
        <v>85</v>
      </c>
      <c r="AS404" s="234" t="s">
        <v>85</v>
      </c>
      <c r="AT404" s="227" t="s">
        <v>85</v>
      </c>
      <c r="AU404" s="343" t="s">
        <v>85</v>
      </c>
    </row>
    <row r="405" spans="1:47" ht="40.5" hidden="1">
      <c r="A405" s="222" t="str">
        <f t="shared" si="87"/>
        <v>1201-6</v>
      </c>
      <c r="B405" s="223">
        <v>1201</v>
      </c>
      <c r="C405" s="224" t="s">
        <v>203</v>
      </c>
      <c r="D405" s="222">
        <v>6</v>
      </c>
      <c r="E405" s="224" t="s">
        <v>85</v>
      </c>
      <c r="F405" s="222" t="s">
        <v>85</v>
      </c>
      <c r="G405" s="369" t="s">
        <v>85</v>
      </c>
      <c r="H405" s="282" t="s">
        <v>85</v>
      </c>
      <c r="I405" s="227" t="s">
        <v>85</v>
      </c>
      <c r="J405" s="224" t="s">
        <v>85</v>
      </c>
      <c r="K405" s="224" t="s">
        <v>85</v>
      </c>
      <c r="L405" s="224" t="s">
        <v>85</v>
      </c>
      <c r="M405" s="228" t="s">
        <v>85</v>
      </c>
      <c r="N405" s="225"/>
      <c r="O405" s="186"/>
      <c r="P405" s="186"/>
      <c r="Q405" s="186"/>
      <c r="R405" s="230"/>
      <c r="S405" s="235" t="s">
        <v>85</v>
      </c>
      <c r="T405" s="230" t="s">
        <v>85</v>
      </c>
      <c r="U405" s="228"/>
      <c r="V405" s="224" t="s">
        <v>85</v>
      </c>
      <c r="W405" s="369"/>
      <c r="X405" s="370" t="s">
        <v>85</v>
      </c>
      <c r="Y405" s="370" t="s">
        <v>85</v>
      </c>
      <c r="Z405" s="370" t="s">
        <v>85</v>
      </c>
      <c r="AA405" s="371" t="s">
        <v>85</v>
      </c>
      <c r="AB405" s="231" t="str">
        <f t="shared" si="90"/>
        <v>-</v>
      </c>
      <c r="AC405" s="232" t="str">
        <f t="shared" si="91"/>
        <v>-</v>
      </c>
      <c r="AD405" s="232" t="str">
        <f t="shared" si="92"/>
        <v>-</v>
      </c>
      <c r="AE405" s="232" t="str">
        <f t="shared" si="93"/>
        <v>-</v>
      </c>
      <c r="AF405" s="233" t="str">
        <f t="shared" si="94"/>
        <v>-</v>
      </c>
      <c r="AG405" s="231" t="str">
        <f t="shared" si="95"/>
        <v>-</v>
      </c>
      <c r="AH405" s="232" t="str">
        <f t="shared" si="96"/>
        <v>-</v>
      </c>
      <c r="AI405" s="232" t="str">
        <f t="shared" si="97"/>
        <v>-</v>
      </c>
      <c r="AJ405" s="232" t="str">
        <f t="shared" si="98"/>
        <v>-</v>
      </c>
      <c r="AK405" s="233" t="str">
        <f t="shared" si="99"/>
        <v>-</v>
      </c>
      <c r="AL405" s="222" t="s">
        <v>85</v>
      </c>
      <c r="AM405" s="224" t="s">
        <v>85</v>
      </c>
      <c r="AN405" s="224" t="s">
        <v>85</v>
      </c>
      <c r="AO405" s="224" t="s">
        <v>85</v>
      </c>
      <c r="AP405" s="235" t="s">
        <v>85</v>
      </c>
      <c r="AQ405" s="234" t="s">
        <v>85</v>
      </c>
      <c r="AR405" s="234" t="s">
        <v>85</v>
      </c>
      <c r="AS405" s="234" t="s">
        <v>85</v>
      </c>
      <c r="AT405" s="227" t="s">
        <v>85</v>
      </c>
      <c r="AU405" s="343" t="s">
        <v>85</v>
      </c>
    </row>
    <row r="406" spans="1:47" ht="40.5" hidden="1">
      <c r="A406" s="222" t="str">
        <f t="shared" si="87"/>
        <v>1201-7</v>
      </c>
      <c r="B406" s="223">
        <v>1201</v>
      </c>
      <c r="C406" s="224" t="s">
        <v>203</v>
      </c>
      <c r="D406" s="222">
        <v>7</v>
      </c>
      <c r="E406" s="224" t="s">
        <v>85</v>
      </c>
      <c r="F406" s="222" t="s">
        <v>85</v>
      </c>
      <c r="G406" s="369" t="s">
        <v>85</v>
      </c>
      <c r="H406" s="282" t="s">
        <v>85</v>
      </c>
      <c r="I406" s="227" t="s">
        <v>85</v>
      </c>
      <c r="J406" s="224" t="s">
        <v>85</v>
      </c>
      <c r="K406" s="224" t="s">
        <v>85</v>
      </c>
      <c r="L406" s="224" t="s">
        <v>85</v>
      </c>
      <c r="M406" s="228" t="s">
        <v>85</v>
      </c>
      <c r="N406" s="225"/>
      <c r="O406" s="186"/>
      <c r="P406" s="186"/>
      <c r="Q406" s="186"/>
      <c r="R406" s="230"/>
      <c r="S406" s="235" t="s">
        <v>85</v>
      </c>
      <c r="T406" s="230" t="s">
        <v>85</v>
      </c>
      <c r="U406" s="228"/>
      <c r="V406" s="224" t="s">
        <v>85</v>
      </c>
      <c r="W406" s="369"/>
      <c r="X406" s="370" t="s">
        <v>85</v>
      </c>
      <c r="Y406" s="370" t="s">
        <v>85</v>
      </c>
      <c r="Z406" s="370" t="s">
        <v>85</v>
      </c>
      <c r="AA406" s="371" t="s">
        <v>85</v>
      </c>
      <c r="AB406" s="231" t="str">
        <f t="shared" si="90"/>
        <v>-</v>
      </c>
      <c r="AC406" s="232" t="str">
        <f t="shared" si="91"/>
        <v>-</v>
      </c>
      <c r="AD406" s="232" t="str">
        <f t="shared" si="92"/>
        <v>-</v>
      </c>
      <c r="AE406" s="232" t="str">
        <f t="shared" si="93"/>
        <v>-</v>
      </c>
      <c r="AF406" s="233" t="str">
        <f t="shared" si="94"/>
        <v>-</v>
      </c>
      <c r="AG406" s="231" t="str">
        <f t="shared" si="95"/>
        <v>-</v>
      </c>
      <c r="AH406" s="232" t="str">
        <f t="shared" si="96"/>
        <v>-</v>
      </c>
      <c r="AI406" s="232" t="str">
        <f t="shared" si="97"/>
        <v>-</v>
      </c>
      <c r="AJ406" s="232" t="str">
        <f t="shared" si="98"/>
        <v>-</v>
      </c>
      <c r="AK406" s="233" t="str">
        <f t="shared" si="99"/>
        <v>-</v>
      </c>
      <c r="AL406" s="222" t="s">
        <v>85</v>
      </c>
      <c r="AM406" s="224" t="s">
        <v>85</v>
      </c>
      <c r="AN406" s="224" t="s">
        <v>85</v>
      </c>
      <c r="AO406" s="224" t="s">
        <v>85</v>
      </c>
      <c r="AP406" s="235" t="s">
        <v>85</v>
      </c>
      <c r="AQ406" s="234" t="s">
        <v>85</v>
      </c>
      <c r="AR406" s="234" t="s">
        <v>85</v>
      </c>
      <c r="AS406" s="234" t="s">
        <v>85</v>
      </c>
      <c r="AT406" s="227" t="s">
        <v>85</v>
      </c>
      <c r="AU406" s="343" t="s">
        <v>85</v>
      </c>
    </row>
    <row r="407" spans="1:47" ht="40.5" hidden="1">
      <c r="A407" s="222" t="str">
        <f t="shared" si="87"/>
        <v>1201-8</v>
      </c>
      <c r="B407" s="223">
        <v>1201</v>
      </c>
      <c r="C407" s="224" t="s">
        <v>203</v>
      </c>
      <c r="D407" s="222">
        <v>8</v>
      </c>
      <c r="E407" s="224" t="s">
        <v>85</v>
      </c>
      <c r="F407" s="222" t="s">
        <v>85</v>
      </c>
      <c r="G407" s="369" t="s">
        <v>85</v>
      </c>
      <c r="H407" s="282" t="s">
        <v>85</v>
      </c>
      <c r="I407" s="227" t="s">
        <v>85</v>
      </c>
      <c r="J407" s="224" t="s">
        <v>85</v>
      </c>
      <c r="K407" s="224" t="s">
        <v>85</v>
      </c>
      <c r="L407" s="224" t="s">
        <v>85</v>
      </c>
      <c r="M407" s="228" t="s">
        <v>85</v>
      </c>
      <c r="N407" s="225"/>
      <c r="O407" s="186"/>
      <c r="P407" s="186"/>
      <c r="Q407" s="186"/>
      <c r="R407" s="230"/>
      <c r="S407" s="235" t="s">
        <v>85</v>
      </c>
      <c r="T407" s="230" t="s">
        <v>85</v>
      </c>
      <c r="U407" s="228"/>
      <c r="V407" s="224" t="s">
        <v>85</v>
      </c>
      <c r="W407" s="369"/>
      <c r="X407" s="370" t="s">
        <v>85</v>
      </c>
      <c r="Y407" s="370" t="s">
        <v>85</v>
      </c>
      <c r="Z407" s="370" t="s">
        <v>85</v>
      </c>
      <c r="AA407" s="371" t="s">
        <v>85</v>
      </c>
      <c r="AB407" s="231" t="str">
        <f t="shared" si="90"/>
        <v>-</v>
      </c>
      <c r="AC407" s="232" t="str">
        <f t="shared" si="91"/>
        <v>-</v>
      </c>
      <c r="AD407" s="232" t="str">
        <f t="shared" si="92"/>
        <v>-</v>
      </c>
      <c r="AE407" s="232" t="str">
        <f t="shared" si="93"/>
        <v>-</v>
      </c>
      <c r="AF407" s="233" t="str">
        <f t="shared" si="94"/>
        <v>-</v>
      </c>
      <c r="AG407" s="231" t="str">
        <f t="shared" si="95"/>
        <v>-</v>
      </c>
      <c r="AH407" s="232" t="str">
        <f t="shared" si="96"/>
        <v>-</v>
      </c>
      <c r="AI407" s="232" t="str">
        <f t="shared" si="97"/>
        <v>-</v>
      </c>
      <c r="AJ407" s="232" t="str">
        <f t="shared" si="98"/>
        <v>-</v>
      </c>
      <c r="AK407" s="233" t="str">
        <f t="shared" si="99"/>
        <v>-</v>
      </c>
      <c r="AL407" s="222" t="s">
        <v>85</v>
      </c>
      <c r="AM407" s="224" t="s">
        <v>85</v>
      </c>
      <c r="AN407" s="224" t="s">
        <v>85</v>
      </c>
      <c r="AO407" s="224" t="s">
        <v>85</v>
      </c>
      <c r="AP407" s="235" t="s">
        <v>85</v>
      </c>
      <c r="AQ407" s="234" t="s">
        <v>85</v>
      </c>
      <c r="AR407" s="234" t="s">
        <v>85</v>
      </c>
      <c r="AS407" s="234" t="s">
        <v>85</v>
      </c>
      <c r="AT407" s="227" t="s">
        <v>85</v>
      </c>
      <c r="AU407" s="343" t="s">
        <v>85</v>
      </c>
    </row>
    <row r="408" spans="1:47" ht="40.5" hidden="1">
      <c r="A408" s="222" t="str">
        <f t="shared" si="87"/>
        <v>1201-9</v>
      </c>
      <c r="B408" s="223">
        <v>1201</v>
      </c>
      <c r="C408" s="224" t="s">
        <v>203</v>
      </c>
      <c r="D408" s="222">
        <v>9</v>
      </c>
      <c r="E408" s="224" t="s">
        <v>85</v>
      </c>
      <c r="F408" s="222" t="s">
        <v>85</v>
      </c>
      <c r="G408" s="369" t="s">
        <v>85</v>
      </c>
      <c r="H408" s="282" t="s">
        <v>85</v>
      </c>
      <c r="I408" s="227" t="s">
        <v>85</v>
      </c>
      <c r="J408" s="224" t="s">
        <v>85</v>
      </c>
      <c r="K408" s="224" t="s">
        <v>85</v>
      </c>
      <c r="L408" s="224" t="s">
        <v>85</v>
      </c>
      <c r="M408" s="228" t="s">
        <v>85</v>
      </c>
      <c r="N408" s="225"/>
      <c r="O408" s="186"/>
      <c r="P408" s="186"/>
      <c r="Q408" s="186"/>
      <c r="R408" s="230"/>
      <c r="S408" s="235" t="s">
        <v>85</v>
      </c>
      <c r="T408" s="230" t="s">
        <v>85</v>
      </c>
      <c r="U408" s="228"/>
      <c r="V408" s="224" t="s">
        <v>85</v>
      </c>
      <c r="W408" s="369"/>
      <c r="X408" s="370" t="s">
        <v>85</v>
      </c>
      <c r="Y408" s="370" t="s">
        <v>85</v>
      </c>
      <c r="Z408" s="370" t="s">
        <v>85</v>
      </c>
      <c r="AA408" s="371" t="s">
        <v>85</v>
      </c>
      <c r="AB408" s="231" t="str">
        <f t="shared" si="90"/>
        <v>-</v>
      </c>
      <c r="AC408" s="232" t="str">
        <f t="shared" si="91"/>
        <v>-</v>
      </c>
      <c r="AD408" s="232" t="str">
        <f t="shared" si="92"/>
        <v>-</v>
      </c>
      <c r="AE408" s="232" t="str">
        <f t="shared" si="93"/>
        <v>-</v>
      </c>
      <c r="AF408" s="233" t="str">
        <f t="shared" si="94"/>
        <v>-</v>
      </c>
      <c r="AG408" s="231" t="str">
        <f t="shared" si="95"/>
        <v>-</v>
      </c>
      <c r="AH408" s="232" t="str">
        <f t="shared" si="96"/>
        <v>-</v>
      </c>
      <c r="AI408" s="232" t="str">
        <f t="shared" si="97"/>
        <v>-</v>
      </c>
      <c r="AJ408" s="232" t="str">
        <f t="shared" si="98"/>
        <v>-</v>
      </c>
      <c r="AK408" s="233" t="str">
        <f t="shared" si="99"/>
        <v>-</v>
      </c>
      <c r="AL408" s="222" t="s">
        <v>85</v>
      </c>
      <c r="AM408" s="224" t="s">
        <v>85</v>
      </c>
      <c r="AN408" s="224" t="s">
        <v>85</v>
      </c>
      <c r="AO408" s="224" t="s">
        <v>85</v>
      </c>
      <c r="AP408" s="235" t="s">
        <v>85</v>
      </c>
      <c r="AQ408" s="234" t="s">
        <v>85</v>
      </c>
      <c r="AR408" s="234" t="s">
        <v>85</v>
      </c>
      <c r="AS408" s="234" t="s">
        <v>85</v>
      </c>
      <c r="AT408" s="227" t="s">
        <v>85</v>
      </c>
      <c r="AU408" s="343" t="s">
        <v>85</v>
      </c>
    </row>
    <row r="409" spans="1:47" ht="204" customHeight="1">
      <c r="A409" s="222" t="str">
        <f t="shared" si="87"/>
        <v>1202-1</v>
      </c>
      <c r="B409" s="223">
        <v>1202</v>
      </c>
      <c r="C409" s="224" t="s">
        <v>204</v>
      </c>
      <c r="D409" s="222">
        <v>1</v>
      </c>
      <c r="E409" s="224" t="s">
        <v>1180</v>
      </c>
      <c r="F409" s="222" t="s">
        <v>444</v>
      </c>
      <c r="G409" s="225" t="s">
        <v>490</v>
      </c>
      <c r="H409" s="282" t="s">
        <v>1164</v>
      </c>
      <c r="I409" s="227" t="s">
        <v>492</v>
      </c>
      <c r="J409" s="224" t="s">
        <v>1181</v>
      </c>
      <c r="K409" s="224" t="s">
        <v>1182</v>
      </c>
      <c r="L409" s="224" t="s">
        <v>1183</v>
      </c>
      <c r="M409" s="228" t="s">
        <v>403</v>
      </c>
      <c r="N409" s="225">
        <v>280</v>
      </c>
      <c r="O409" s="186"/>
      <c r="P409" s="186"/>
      <c r="Q409" s="186"/>
      <c r="R409" s="230"/>
      <c r="S409" s="235" t="s">
        <v>85</v>
      </c>
      <c r="T409" s="230" t="s">
        <v>85</v>
      </c>
      <c r="U409" s="228"/>
      <c r="V409" s="224" t="s">
        <v>531</v>
      </c>
      <c r="W409" s="225">
        <v>301</v>
      </c>
      <c r="X409" s="186" t="s">
        <v>85</v>
      </c>
      <c r="Y409" s="186" t="s">
        <v>85</v>
      </c>
      <c r="Z409" s="186" t="s">
        <v>85</v>
      </c>
      <c r="AA409" s="230" t="s">
        <v>85</v>
      </c>
      <c r="AB409" s="284">
        <f t="shared" si="90"/>
        <v>1.075</v>
      </c>
      <c r="AC409" s="232" t="str">
        <f t="shared" si="90"/>
        <v>-</v>
      </c>
      <c r="AD409" s="232" t="str">
        <f t="shared" si="90"/>
        <v>-</v>
      </c>
      <c r="AE409" s="232" t="str">
        <f t="shared" si="90"/>
        <v>-</v>
      </c>
      <c r="AF409" s="233" t="str">
        <f t="shared" si="90"/>
        <v>-</v>
      </c>
      <c r="AG409" s="231" t="str">
        <f t="shared" si="95"/>
        <v>-</v>
      </c>
      <c r="AH409" s="232" t="str">
        <f t="shared" si="95"/>
        <v>-</v>
      </c>
      <c r="AI409" s="232" t="str">
        <f t="shared" si="95"/>
        <v>-</v>
      </c>
      <c r="AJ409" s="232" t="str">
        <f t="shared" si="95"/>
        <v>-</v>
      </c>
      <c r="AK409" s="233" t="str">
        <f t="shared" si="95"/>
        <v>-</v>
      </c>
      <c r="AL409" s="222" t="s">
        <v>85</v>
      </c>
      <c r="AM409" s="224" t="s">
        <v>836</v>
      </c>
      <c r="AN409" s="224" t="s">
        <v>741</v>
      </c>
      <c r="AO409" s="224" t="s">
        <v>837</v>
      </c>
      <c r="AP409" s="235" t="s">
        <v>54</v>
      </c>
      <c r="AQ409" s="234" t="s">
        <v>85</v>
      </c>
      <c r="AR409" s="234" t="s">
        <v>85</v>
      </c>
      <c r="AS409" s="234" t="s">
        <v>85</v>
      </c>
      <c r="AT409" s="227" t="s">
        <v>85</v>
      </c>
      <c r="AU409" s="343">
        <v>1</v>
      </c>
    </row>
    <row r="410" spans="1:47" ht="204" customHeight="1">
      <c r="A410" s="222" t="str">
        <f t="shared" si="87"/>
        <v>1202-2</v>
      </c>
      <c r="B410" s="223">
        <v>1202</v>
      </c>
      <c r="C410" s="224" t="s">
        <v>204</v>
      </c>
      <c r="D410" s="222">
        <v>2</v>
      </c>
      <c r="E410" s="224" t="s">
        <v>1184</v>
      </c>
      <c r="F410" s="222" t="s">
        <v>393</v>
      </c>
      <c r="G410" s="225" t="s">
        <v>490</v>
      </c>
      <c r="H410" s="282" t="s">
        <v>1185</v>
      </c>
      <c r="I410" s="227" t="s">
        <v>1186</v>
      </c>
      <c r="J410" s="224" t="s">
        <v>1187</v>
      </c>
      <c r="K410" s="224" t="s">
        <v>1188</v>
      </c>
      <c r="L410" s="224" t="s">
        <v>1894</v>
      </c>
      <c r="M410" s="228" t="s">
        <v>403</v>
      </c>
      <c r="N410" s="225">
        <v>100</v>
      </c>
      <c r="O410" s="186">
        <v>100</v>
      </c>
      <c r="P410" s="186">
        <v>100</v>
      </c>
      <c r="Q410" s="186">
        <v>100</v>
      </c>
      <c r="R410" s="230">
        <v>100</v>
      </c>
      <c r="S410" s="235" t="s">
        <v>40</v>
      </c>
      <c r="T410" s="230">
        <v>100</v>
      </c>
      <c r="U410" s="228"/>
      <c r="V410" s="224" t="s">
        <v>949</v>
      </c>
      <c r="W410" s="225">
        <v>100</v>
      </c>
      <c r="X410" s="186" t="s">
        <v>85</v>
      </c>
      <c r="Y410" s="186" t="s">
        <v>85</v>
      </c>
      <c r="Z410" s="186" t="s">
        <v>85</v>
      </c>
      <c r="AA410" s="230" t="s">
        <v>85</v>
      </c>
      <c r="AB410" s="284">
        <f t="shared" si="90"/>
        <v>1</v>
      </c>
      <c r="AC410" s="232" t="str">
        <f t="shared" si="90"/>
        <v>-</v>
      </c>
      <c r="AD410" s="232" t="str">
        <f t="shared" si="90"/>
        <v>-</v>
      </c>
      <c r="AE410" s="232" t="str">
        <f t="shared" si="90"/>
        <v>-</v>
      </c>
      <c r="AF410" s="233" t="str">
        <f t="shared" si="90"/>
        <v>-</v>
      </c>
      <c r="AG410" s="231">
        <f t="shared" si="95"/>
        <v>1</v>
      </c>
      <c r="AH410" s="232" t="str">
        <f t="shared" si="95"/>
        <v>-</v>
      </c>
      <c r="AI410" s="232" t="str">
        <f t="shared" si="95"/>
        <v>-</v>
      </c>
      <c r="AJ410" s="232" t="str">
        <f t="shared" si="95"/>
        <v>-</v>
      </c>
      <c r="AK410" s="233" t="str">
        <f t="shared" si="95"/>
        <v>-</v>
      </c>
      <c r="AL410" s="222" t="s">
        <v>85</v>
      </c>
      <c r="AM410" s="224" t="s">
        <v>838</v>
      </c>
      <c r="AN410" s="224" t="s">
        <v>839</v>
      </c>
      <c r="AO410" s="224" t="s">
        <v>840</v>
      </c>
      <c r="AP410" s="235" t="s">
        <v>15</v>
      </c>
      <c r="AQ410" s="234" t="s">
        <v>85</v>
      </c>
      <c r="AR410" s="234" t="s">
        <v>85</v>
      </c>
      <c r="AS410" s="234" t="s">
        <v>85</v>
      </c>
      <c r="AT410" s="227" t="s">
        <v>85</v>
      </c>
      <c r="AU410" s="343">
        <v>1</v>
      </c>
    </row>
    <row r="411" spans="1:47" ht="204" customHeight="1">
      <c r="A411" s="222" t="str">
        <f t="shared" si="87"/>
        <v>1202-3</v>
      </c>
      <c r="B411" s="223">
        <v>1202</v>
      </c>
      <c r="C411" s="224" t="s">
        <v>204</v>
      </c>
      <c r="D411" s="222">
        <v>3</v>
      </c>
      <c r="E411" s="224" t="s">
        <v>1189</v>
      </c>
      <c r="F411" s="222" t="s">
        <v>1169</v>
      </c>
      <c r="G411" s="225" t="s">
        <v>490</v>
      </c>
      <c r="H411" s="282" t="s">
        <v>1164</v>
      </c>
      <c r="I411" s="227" t="s">
        <v>492</v>
      </c>
      <c r="J411" s="224" t="s">
        <v>1190</v>
      </c>
      <c r="K411" s="224" t="s">
        <v>1191</v>
      </c>
      <c r="L411" s="224" t="s">
        <v>1192</v>
      </c>
      <c r="M411" s="228" t="s">
        <v>403</v>
      </c>
      <c r="N411" s="285">
        <v>50568</v>
      </c>
      <c r="O411" s="286">
        <v>52776</v>
      </c>
      <c r="P411" s="286">
        <v>54462</v>
      </c>
      <c r="Q411" s="286">
        <v>56208</v>
      </c>
      <c r="R411" s="287">
        <v>57996</v>
      </c>
      <c r="S411" s="235" t="s">
        <v>950</v>
      </c>
      <c r="T411" s="230">
        <v>61752</v>
      </c>
      <c r="U411" s="228"/>
      <c r="V411" s="224" t="s">
        <v>951</v>
      </c>
      <c r="W411" s="285">
        <v>49109</v>
      </c>
      <c r="X411" s="186" t="s">
        <v>85</v>
      </c>
      <c r="Y411" s="186" t="s">
        <v>85</v>
      </c>
      <c r="Z411" s="186" t="s">
        <v>85</v>
      </c>
      <c r="AA411" s="230" t="s">
        <v>85</v>
      </c>
      <c r="AB411" s="284">
        <f t="shared" si="90"/>
        <v>0.97114776143015347</v>
      </c>
      <c r="AC411" s="288" t="str">
        <f t="shared" si="90"/>
        <v>-</v>
      </c>
      <c r="AD411" s="288" t="str">
        <f t="shared" si="90"/>
        <v>-</v>
      </c>
      <c r="AE411" s="288" t="str">
        <f t="shared" si="90"/>
        <v>-</v>
      </c>
      <c r="AF411" s="289" t="str">
        <f t="shared" si="90"/>
        <v>-</v>
      </c>
      <c r="AG411" s="284">
        <f t="shared" si="95"/>
        <v>0.79526169192900631</v>
      </c>
      <c r="AH411" s="232" t="str">
        <f t="shared" si="95"/>
        <v>-</v>
      </c>
      <c r="AI411" s="232" t="str">
        <f t="shared" si="95"/>
        <v>-</v>
      </c>
      <c r="AJ411" s="232" t="str">
        <f t="shared" si="95"/>
        <v>-</v>
      </c>
      <c r="AK411" s="233" t="str">
        <f t="shared" si="95"/>
        <v>-</v>
      </c>
      <c r="AL411" s="222" t="s">
        <v>85</v>
      </c>
      <c r="AM411" s="224" t="s">
        <v>841</v>
      </c>
      <c r="AN411" s="224" t="s">
        <v>842</v>
      </c>
      <c r="AO411" s="224" t="s">
        <v>843</v>
      </c>
      <c r="AP411" s="235" t="s">
        <v>55</v>
      </c>
      <c r="AQ411" s="234" t="s">
        <v>85</v>
      </c>
      <c r="AR411" s="234" t="s">
        <v>85</v>
      </c>
      <c r="AS411" s="234" t="s">
        <v>85</v>
      </c>
      <c r="AT411" s="227" t="s">
        <v>85</v>
      </c>
      <c r="AU411" s="343">
        <v>1</v>
      </c>
    </row>
    <row r="412" spans="1:47" ht="321" customHeight="1">
      <c r="A412" s="222" t="str">
        <f t="shared" si="87"/>
        <v>1202-4</v>
      </c>
      <c r="B412" s="223">
        <v>1202</v>
      </c>
      <c r="C412" s="224" t="s">
        <v>204</v>
      </c>
      <c r="D412" s="222">
        <v>4</v>
      </c>
      <c r="E412" s="224" t="s">
        <v>1193</v>
      </c>
      <c r="F412" s="222" t="s">
        <v>444</v>
      </c>
      <c r="G412" s="225" t="s">
        <v>490</v>
      </c>
      <c r="H412" s="282" t="s">
        <v>1164</v>
      </c>
      <c r="I412" s="227" t="s">
        <v>1194</v>
      </c>
      <c r="J412" s="224" t="s">
        <v>1195</v>
      </c>
      <c r="K412" s="224" t="s">
        <v>1196</v>
      </c>
      <c r="L412" s="224" t="s">
        <v>1197</v>
      </c>
      <c r="M412" s="228" t="s">
        <v>403</v>
      </c>
      <c r="N412" s="285">
        <v>2410</v>
      </c>
      <c r="O412" s="286">
        <v>2440</v>
      </c>
      <c r="P412" s="286">
        <v>2460</v>
      </c>
      <c r="Q412" s="286">
        <v>2480</v>
      </c>
      <c r="R412" s="287">
        <v>2510</v>
      </c>
      <c r="S412" s="235" t="s">
        <v>433</v>
      </c>
      <c r="T412" s="230">
        <v>2530</v>
      </c>
      <c r="U412" s="228"/>
      <c r="V412" s="224" t="s">
        <v>952</v>
      </c>
      <c r="W412" s="285">
        <v>2081</v>
      </c>
      <c r="X412" s="186" t="s">
        <v>85</v>
      </c>
      <c r="Y412" s="186" t="s">
        <v>85</v>
      </c>
      <c r="Z412" s="186" t="s">
        <v>85</v>
      </c>
      <c r="AA412" s="230" t="s">
        <v>85</v>
      </c>
      <c r="AB412" s="284">
        <f t="shared" si="90"/>
        <v>0.86348547717842328</v>
      </c>
      <c r="AC412" s="288" t="str">
        <f t="shared" si="90"/>
        <v>-</v>
      </c>
      <c r="AD412" s="288" t="str">
        <f t="shared" si="90"/>
        <v>-</v>
      </c>
      <c r="AE412" s="288" t="str">
        <f t="shared" si="90"/>
        <v>-</v>
      </c>
      <c r="AF412" s="289" t="str">
        <f t="shared" si="90"/>
        <v>-</v>
      </c>
      <c r="AG412" s="284">
        <f t="shared" si="95"/>
        <v>0.82252964426877473</v>
      </c>
      <c r="AH412" s="232" t="str">
        <f t="shared" si="95"/>
        <v>-</v>
      </c>
      <c r="AI412" s="232" t="str">
        <f t="shared" si="95"/>
        <v>-</v>
      </c>
      <c r="AJ412" s="232" t="str">
        <f t="shared" si="95"/>
        <v>-</v>
      </c>
      <c r="AK412" s="233" t="str">
        <f t="shared" si="95"/>
        <v>-</v>
      </c>
      <c r="AL412" s="222" t="s">
        <v>85</v>
      </c>
      <c r="AM412" s="224" t="s">
        <v>1895</v>
      </c>
      <c r="AN412" s="224" t="s">
        <v>844</v>
      </c>
      <c r="AO412" s="224" t="s">
        <v>1896</v>
      </c>
      <c r="AP412" s="235" t="s">
        <v>55</v>
      </c>
      <c r="AQ412" s="234" t="s">
        <v>85</v>
      </c>
      <c r="AR412" s="234" t="s">
        <v>85</v>
      </c>
      <c r="AS412" s="234" t="s">
        <v>85</v>
      </c>
      <c r="AT412" s="227" t="s">
        <v>85</v>
      </c>
      <c r="AU412" s="343">
        <v>1</v>
      </c>
    </row>
    <row r="413" spans="1:47" ht="201" customHeight="1">
      <c r="A413" s="222" t="str">
        <f t="shared" si="87"/>
        <v>1202-5</v>
      </c>
      <c r="B413" s="223">
        <v>1202</v>
      </c>
      <c r="C413" s="224" t="s">
        <v>204</v>
      </c>
      <c r="D413" s="222">
        <v>5</v>
      </c>
      <c r="E413" s="224" t="s">
        <v>1198</v>
      </c>
      <c r="F413" s="222" t="s">
        <v>411</v>
      </c>
      <c r="G413" s="225" t="s">
        <v>490</v>
      </c>
      <c r="H413" s="282" t="s">
        <v>1176</v>
      </c>
      <c r="I413" s="227" t="s">
        <v>507</v>
      </c>
      <c r="J413" s="224" t="s">
        <v>1199</v>
      </c>
      <c r="K413" s="224" t="s">
        <v>1200</v>
      </c>
      <c r="L413" s="224" t="s">
        <v>1201</v>
      </c>
      <c r="M413" s="228" t="s">
        <v>403</v>
      </c>
      <c r="N413" s="225">
        <v>450</v>
      </c>
      <c r="O413" s="186">
        <v>450</v>
      </c>
      <c r="P413" s="186">
        <v>450</v>
      </c>
      <c r="Q413" s="186">
        <v>450</v>
      </c>
      <c r="R413" s="230">
        <v>450</v>
      </c>
      <c r="S413" s="235" t="s">
        <v>1844</v>
      </c>
      <c r="T413" s="230">
        <v>450</v>
      </c>
      <c r="U413" s="228"/>
      <c r="V413" s="224" t="s">
        <v>1897</v>
      </c>
      <c r="W413" s="225">
        <v>353</v>
      </c>
      <c r="X413" s="186" t="s">
        <v>85</v>
      </c>
      <c r="Y413" s="186" t="s">
        <v>85</v>
      </c>
      <c r="Z413" s="186" t="s">
        <v>85</v>
      </c>
      <c r="AA413" s="230" t="s">
        <v>85</v>
      </c>
      <c r="AB413" s="231">
        <f t="shared" si="90"/>
        <v>0.7844444444444445</v>
      </c>
      <c r="AC413" s="232" t="str">
        <f t="shared" si="90"/>
        <v>-</v>
      </c>
      <c r="AD413" s="232" t="str">
        <f t="shared" si="90"/>
        <v>-</v>
      </c>
      <c r="AE413" s="232" t="str">
        <f t="shared" si="90"/>
        <v>-</v>
      </c>
      <c r="AF413" s="233" t="str">
        <f t="shared" si="90"/>
        <v>-</v>
      </c>
      <c r="AG413" s="231">
        <f t="shared" si="95"/>
        <v>0.7844444444444445</v>
      </c>
      <c r="AH413" s="232" t="str">
        <f t="shared" si="95"/>
        <v>-</v>
      </c>
      <c r="AI413" s="232" t="str">
        <f t="shared" si="95"/>
        <v>-</v>
      </c>
      <c r="AJ413" s="232" t="str">
        <f t="shared" si="95"/>
        <v>-</v>
      </c>
      <c r="AK413" s="233" t="str">
        <f t="shared" si="95"/>
        <v>-</v>
      </c>
      <c r="AL413" s="222" t="s">
        <v>85</v>
      </c>
      <c r="AM413" s="290"/>
      <c r="AN413" s="224" t="s">
        <v>845</v>
      </c>
      <c r="AO413" s="224" t="s">
        <v>846</v>
      </c>
      <c r="AP413" s="235" t="s">
        <v>10</v>
      </c>
      <c r="AQ413" s="234" t="s">
        <v>85</v>
      </c>
      <c r="AR413" s="234" t="s">
        <v>85</v>
      </c>
      <c r="AS413" s="234" t="s">
        <v>85</v>
      </c>
      <c r="AT413" s="227" t="s">
        <v>85</v>
      </c>
      <c r="AU413" s="343">
        <v>1</v>
      </c>
    </row>
    <row r="414" spans="1:47" ht="40.5" hidden="1">
      <c r="A414" s="222" t="str">
        <f t="shared" ref="A414:A477" si="100">B414&amp;"-"&amp;D414</f>
        <v>1202-6</v>
      </c>
      <c r="B414" s="223">
        <v>1202</v>
      </c>
      <c r="C414" s="224" t="s">
        <v>204</v>
      </c>
      <c r="D414" s="222">
        <v>6</v>
      </c>
      <c r="E414" s="224" t="s">
        <v>85</v>
      </c>
      <c r="F414" s="222" t="s">
        <v>85</v>
      </c>
      <c r="G414" s="369" t="s">
        <v>85</v>
      </c>
      <c r="H414" s="282" t="s">
        <v>85</v>
      </c>
      <c r="I414" s="227" t="s">
        <v>85</v>
      </c>
      <c r="J414" s="224" t="s">
        <v>85</v>
      </c>
      <c r="K414" s="224" t="s">
        <v>85</v>
      </c>
      <c r="L414" s="224" t="s">
        <v>85</v>
      </c>
      <c r="M414" s="228" t="s">
        <v>85</v>
      </c>
      <c r="N414" s="225"/>
      <c r="O414" s="186"/>
      <c r="P414" s="186"/>
      <c r="Q414" s="186"/>
      <c r="R414" s="230"/>
      <c r="S414" s="235" t="s">
        <v>85</v>
      </c>
      <c r="T414" s="230" t="s">
        <v>85</v>
      </c>
      <c r="U414" s="228"/>
      <c r="V414" s="224" t="s">
        <v>85</v>
      </c>
      <c r="W414" s="369"/>
      <c r="X414" s="370" t="s">
        <v>85</v>
      </c>
      <c r="Y414" s="370" t="s">
        <v>85</v>
      </c>
      <c r="Z414" s="370" t="s">
        <v>85</v>
      </c>
      <c r="AA414" s="371" t="s">
        <v>85</v>
      </c>
      <c r="AB414" s="231" t="str">
        <f t="shared" si="90"/>
        <v>-</v>
      </c>
      <c r="AC414" s="232" t="str">
        <f t="shared" si="91"/>
        <v>-</v>
      </c>
      <c r="AD414" s="232" t="str">
        <f t="shared" si="92"/>
        <v>-</v>
      </c>
      <c r="AE414" s="232" t="str">
        <f t="shared" si="93"/>
        <v>-</v>
      </c>
      <c r="AF414" s="233" t="str">
        <f t="shared" si="94"/>
        <v>-</v>
      </c>
      <c r="AG414" s="231" t="str">
        <f t="shared" si="95"/>
        <v>-</v>
      </c>
      <c r="AH414" s="232" t="str">
        <f t="shared" si="96"/>
        <v>-</v>
      </c>
      <c r="AI414" s="232" t="str">
        <f t="shared" si="97"/>
        <v>-</v>
      </c>
      <c r="AJ414" s="232" t="str">
        <f t="shared" si="98"/>
        <v>-</v>
      </c>
      <c r="AK414" s="233" t="str">
        <f t="shared" si="99"/>
        <v>-</v>
      </c>
      <c r="AL414" s="222" t="s">
        <v>85</v>
      </c>
      <c r="AM414" s="224" t="s">
        <v>85</v>
      </c>
      <c r="AN414" s="224" t="s">
        <v>85</v>
      </c>
      <c r="AO414" s="224" t="s">
        <v>85</v>
      </c>
      <c r="AP414" s="235" t="s">
        <v>85</v>
      </c>
      <c r="AQ414" s="234" t="s">
        <v>85</v>
      </c>
      <c r="AR414" s="234" t="s">
        <v>85</v>
      </c>
      <c r="AS414" s="234" t="s">
        <v>85</v>
      </c>
      <c r="AT414" s="227" t="s">
        <v>85</v>
      </c>
      <c r="AU414" s="343" t="s">
        <v>85</v>
      </c>
    </row>
    <row r="415" spans="1:47" ht="40.5" hidden="1">
      <c r="A415" s="222" t="str">
        <f t="shared" si="100"/>
        <v>1202-7</v>
      </c>
      <c r="B415" s="223">
        <v>1202</v>
      </c>
      <c r="C415" s="224" t="s">
        <v>204</v>
      </c>
      <c r="D415" s="222">
        <v>7</v>
      </c>
      <c r="E415" s="224" t="s">
        <v>85</v>
      </c>
      <c r="F415" s="222" t="s">
        <v>85</v>
      </c>
      <c r="G415" s="369" t="s">
        <v>85</v>
      </c>
      <c r="H415" s="282" t="s">
        <v>85</v>
      </c>
      <c r="I415" s="227" t="s">
        <v>85</v>
      </c>
      <c r="J415" s="224" t="s">
        <v>85</v>
      </c>
      <c r="K415" s="224" t="s">
        <v>85</v>
      </c>
      <c r="L415" s="224" t="s">
        <v>85</v>
      </c>
      <c r="M415" s="228" t="s">
        <v>85</v>
      </c>
      <c r="N415" s="225"/>
      <c r="O415" s="186"/>
      <c r="P415" s="186"/>
      <c r="Q415" s="186"/>
      <c r="R415" s="230"/>
      <c r="S415" s="235" t="s">
        <v>85</v>
      </c>
      <c r="T415" s="230" t="s">
        <v>85</v>
      </c>
      <c r="U415" s="228"/>
      <c r="V415" s="224" t="s">
        <v>85</v>
      </c>
      <c r="W415" s="369"/>
      <c r="X415" s="370" t="s">
        <v>85</v>
      </c>
      <c r="Y415" s="370" t="s">
        <v>85</v>
      </c>
      <c r="Z415" s="370" t="s">
        <v>85</v>
      </c>
      <c r="AA415" s="371" t="s">
        <v>85</v>
      </c>
      <c r="AB415" s="231" t="str">
        <f t="shared" si="90"/>
        <v>-</v>
      </c>
      <c r="AC415" s="232" t="str">
        <f t="shared" si="91"/>
        <v>-</v>
      </c>
      <c r="AD415" s="232" t="str">
        <f t="shared" si="92"/>
        <v>-</v>
      </c>
      <c r="AE415" s="232" t="str">
        <f t="shared" si="93"/>
        <v>-</v>
      </c>
      <c r="AF415" s="233" t="str">
        <f t="shared" si="94"/>
        <v>-</v>
      </c>
      <c r="AG415" s="231" t="str">
        <f t="shared" si="95"/>
        <v>-</v>
      </c>
      <c r="AH415" s="232" t="str">
        <f t="shared" si="96"/>
        <v>-</v>
      </c>
      <c r="AI415" s="232" t="str">
        <f t="shared" si="97"/>
        <v>-</v>
      </c>
      <c r="AJ415" s="232" t="str">
        <f t="shared" si="98"/>
        <v>-</v>
      </c>
      <c r="AK415" s="233" t="str">
        <f t="shared" si="99"/>
        <v>-</v>
      </c>
      <c r="AL415" s="222" t="s">
        <v>85</v>
      </c>
      <c r="AM415" s="224" t="s">
        <v>85</v>
      </c>
      <c r="AN415" s="224" t="s">
        <v>85</v>
      </c>
      <c r="AO415" s="224" t="s">
        <v>85</v>
      </c>
      <c r="AP415" s="235" t="s">
        <v>85</v>
      </c>
      <c r="AQ415" s="234" t="s">
        <v>85</v>
      </c>
      <c r="AR415" s="234" t="s">
        <v>85</v>
      </c>
      <c r="AS415" s="234" t="s">
        <v>85</v>
      </c>
      <c r="AT415" s="227" t="s">
        <v>85</v>
      </c>
      <c r="AU415" s="343" t="s">
        <v>85</v>
      </c>
    </row>
    <row r="416" spans="1:47" ht="40.5" hidden="1">
      <c r="A416" s="222" t="str">
        <f t="shared" si="100"/>
        <v>1202-8</v>
      </c>
      <c r="B416" s="223">
        <v>1202</v>
      </c>
      <c r="C416" s="224" t="s">
        <v>204</v>
      </c>
      <c r="D416" s="222">
        <v>8</v>
      </c>
      <c r="E416" s="224" t="s">
        <v>85</v>
      </c>
      <c r="F416" s="222" t="s">
        <v>85</v>
      </c>
      <c r="G416" s="369" t="s">
        <v>85</v>
      </c>
      <c r="H416" s="282" t="s">
        <v>85</v>
      </c>
      <c r="I416" s="227" t="s">
        <v>85</v>
      </c>
      <c r="J416" s="224" t="s">
        <v>85</v>
      </c>
      <c r="K416" s="224" t="s">
        <v>85</v>
      </c>
      <c r="L416" s="224" t="s">
        <v>85</v>
      </c>
      <c r="M416" s="228" t="s">
        <v>85</v>
      </c>
      <c r="N416" s="225"/>
      <c r="O416" s="186"/>
      <c r="P416" s="186"/>
      <c r="Q416" s="186"/>
      <c r="R416" s="230"/>
      <c r="S416" s="235" t="s">
        <v>85</v>
      </c>
      <c r="T416" s="230" t="s">
        <v>85</v>
      </c>
      <c r="U416" s="228"/>
      <c r="V416" s="224" t="s">
        <v>85</v>
      </c>
      <c r="W416" s="369"/>
      <c r="X416" s="370" t="s">
        <v>85</v>
      </c>
      <c r="Y416" s="370" t="s">
        <v>85</v>
      </c>
      <c r="Z416" s="370" t="s">
        <v>85</v>
      </c>
      <c r="AA416" s="371" t="s">
        <v>85</v>
      </c>
      <c r="AB416" s="231" t="str">
        <f t="shared" si="90"/>
        <v>-</v>
      </c>
      <c r="AC416" s="232" t="str">
        <f t="shared" si="91"/>
        <v>-</v>
      </c>
      <c r="AD416" s="232" t="str">
        <f t="shared" si="92"/>
        <v>-</v>
      </c>
      <c r="AE416" s="232" t="str">
        <f t="shared" si="93"/>
        <v>-</v>
      </c>
      <c r="AF416" s="233" t="str">
        <f t="shared" si="94"/>
        <v>-</v>
      </c>
      <c r="AG416" s="231" t="str">
        <f t="shared" si="95"/>
        <v>-</v>
      </c>
      <c r="AH416" s="232" t="str">
        <f t="shared" si="96"/>
        <v>-</v>
      </c>
      <c r="AI416" s="232" t="str">
        <f t="shared" si="97"/>
        <v>-</v>
      </c>
      <c r="AJ416" s="232" t="str">
        <f t="shared" si="98"/>
        <v>-</v>
      </c>
      <c r="AK416" s="233" t="str">
        <f t="shared" si="99"/>
        <v>-</v>
      </c>
      <c r="AL416" s="222" t="s">
        <v>85</v>
      </c>
      <c r="AM416" s="224" t="s">
        <v>85</v>
      </c>
      <c r="AN416" s="224" t="s">
        <v>85</v>
      </c>
      <c r="AO416" s="224" t="s">
        <v>85</v>
      </c>
      <c r="AP416" s="235" t="s">
        <v>85</v>
      </c>
      <c r="AQ416" s="234" t="s">
        <v>85</v>
      </c>
      <c r="AR416" s="234" t="s">
        <v>85</v>
      </c>
      <c r="AS416" s="234" t="s">
        <v>85</v>
      </c>
      <c r="AT416" s="227" t="s">
        <v>85</v>
      </c>
      <c r="AU416" s="343" t="s">
        <v>85</v>
      </c>
    </row>
    <row r="417" spans="1:47" ht="40.5" hidden="1">
      <c r="A417" s="222" t="str">
        <f t="shared" si="100"/>
        <v>1202-9</v>
      </c>
      <c r="B417" s="223">
        <v>1202</v>
      </c>
      <c r="C417" s="224" t="s">
        <v>204</v>
      </c>
      <c r="D417" s="222">
        <v>9</v>
      </c>
      <c r="E417" s="224" t="s">
        <v>85</v>
      </c>
      <c r="F417" s="222" t="s">
        <v>85</v>
      </c>
      <c r="G417" s="369" t="s">
        <v>85</v>
      </c>
      <c r="H417" s="282" t="s">
        <v>85</v>
      </c>
      <c r="I417" s="227" t="s">
        <v>85</v>
      </c>
      <c r="J417" s="224" t="s">
        <v>85</v>
      </c>
      <c r="K417" s="224" t="s">
        <v>85</v>
      </c>
      <c r="L417" s="224" t="s">
        <v>85</v>
      </c>
      <c r="M417" s="228" t="s">
        <v>85</v>
      </c>
      <c r="N417" s="225"/>
      <c r="O417" s="186"/>
      <c r="P417" s="186"/>
      <c r="Q417" s="186"/>
      <c r="R417" s="230"/>
      <c r="S417" s="235" t="s">
        <v>85</v>
      </c>
      <c r="T417" s="230" t="s">
        <v>85</v>
      </c>
      <c r="U417" s="228"/>
      <c r="V417" s="224" t="s">
        <v>85</v>
      </c>
      <c r="W417" s="369"/>
      <c r="X417" s="370" t="s">
        <v>85</v>
      </c>
      <c r="Y417" s="370" t="s">
        <v>85</v>
      </c>
      <c r="Z417" s="370" t="s">
        <v>85</v>
      </c>
      <c r="AA417" s="371" t="s">
        <v>85</v>
      </c>
      <c r="AB417" s="231" t="str">
        <f t="shared" si="90"/>
        <v>-</v>
      </c>
      <c r="AC417" s="232" t="str">
        <f t="shared" si="91"/>
        <v>-</v>
      </c>
      <c r="AD417" s="232" t="str">
        <f t="shared" si="92"/>
        <v>-</v>
      </c>
      <c r="AE417" s="232" t="str">
        <f t="shared" si="93"/>
        <v>-</v>
      </c>
      <c r="AF417" s="233" t="str">
        <f t="shared" si="94"/>
        <v>-</v>
      </c>
      <c r="AG417" s="231" t="str">
        <f t="shared" si="95"/>
        <v>-</v>
      </c>
      <c r="AH417" s="232" t="str">
        <f t="shared" si="96"/>
        <v>-</v>
      </c>
      <c r="AI417" s="232" t="str">
        <f t="shared" si="97"/>
        <v>-</v>
      </c>
      <c r="AJ417" s="232" t="str">
        <f t="shared" si="98"/>
        <v>-</v>
      </c>
      <c r="AK417" s="233" t="str">
        <f t="shared" si="99"/>
        <v>-</v>
      </c>
      <c r="AL417" s="222" t="s">
        <v>85</v>
      </c>
      <c r="AM417" s="224" t="s">
        <v>85</v>
      </c>
      <c r="AN417" s="224" t="s">
        <v>85</v>
      </c>
      <c r="AO417" s="224" t="s">
        <v>85</v>
      </c>
      <c r="AP417" s="235" t="s">
        <v>85</v>
      </c>
      <c r="AQ417" s="234" t="s">
        <v>85</v>
      </c>
      <c r="AR417" s="234" t="s">
        <v>85</v>
      </c>
      <c r="AS417" s="234" t="s">
        <v>85</v>
      </c>
      <c r="AT417" s="227" t="s">
        <v>85</v>
      </c>
      <c r="AU417" s="343" t="s">
        <v>85</v>
      </c>
    </row>
    <row r="418" spans="1:47" ht="203.25" customHeight="1">
      <c r="A418" s="222" t="str">
        <f t="shared" si="100"/>
        <v>1203-1</v>
      </c>
      <c r="B418" s="223">
        <v>1203</v>
      </c>
      <c r="C418" s="224" t="s">
        <v>205</v>
      </c>
      <c r="D418" s="222">
        <v>1</v>
      </c>
      <c r="E418" s="224" t="s">
        <v>1202</v>
      </c>
      <c r="F418" s="222" t="s">
        <v>411</v>
      </c>
      <c r="G418" s="225" t="s">
        <v>490</v>
      </c>
      <c r="H418" s="282" t="s">
        <v>1176</v>
      </c>
      <c r="I418" s="227" t="s">
        <v>504</v>
      </c>
      <c r="J418" s="224" t="s">
        <v>1203</v>
      </c>
      <c r="K418" s="224" t="s">
        <v>1204</v>
      </c>
      <c r="L418" s="224" t="s">
        <v>1205</v>
      </c>
      <c r="M418" s="228" t="s">
        <v>403</v>
      </c>
      <c r="N418" s="285">
        <v>33000</v>
      </c>
      <c r="O418" s="286">
        <v>38000</v>
      </c>
      <c r="P418" s="286">
        <v>43000</v>
      </c>
      <c r="Q418" s="286">
        <v>48000</v>
      </c>
      <c r="R418" s="287">
        <v>53000</v>
      </c>
      <c r="S418" s="235" t="s">
        <v>331</v>
      </c>
      <c r="T418" s="230">
        <v>53000</v>
      </c>
      <c r="U418" s="228"/>
      <c r="V418" s="224" t="s">
        <v>496</v>
      </c>
      <c r="W418" s="353">
        <v>30930</v>
      </c>
      <c r="X418" s="186" t="s">
        <v>85</v>
      </c>
      <c r="Y418" s="186" t="s">
        <v>85</v>
      </c>
      <c r="Z418" s="186" t="s">
        <v>85</v>
      </c>
      <c r="AA418" s="230" t="s">
        <v>85</v>
      </c>
      <c r="AB418" s="231">
        <f t="shared" si="90"/>
        <v>0.93727272727272726</v>
      </c>
      <c r="AC418" s="232" t="str">
        <f t="shared" si="90"/>
        <v>-</v>
      </c>
      <c r="AD418" s="232" t="str">
        <f t="shared" si="90"/>
        <v>-</v>
      </c>
      <c r="AE418" s="232" t="str">
        <f t="shared" si="90"/>
        <v>-</v>
      </c>
      <c r="AF418" s="233" t="str">
        <f t="shared" si="90"/>
        <v>-</v>
      </c>
      <c r="AG418" s="284">
        <f t="shared" si="95"/>
        <v>0.58358490566037735</v>
      </c>
      <c r="AH418" s="288" t="str">
        <f t="shared" si="95"/>
        <v>-</v>
      </c>
      <c r="AI418" s="288" t="str">
        <f t="shared" si="95"/>
        <v>-</v>
      </c>
      <c r="AJ418" s="288" t="str">
        <f t="shared" si="95"/>
        <v>-</v>
      </c>
      <c r="AK418" s="289" t="str">
        <f t="shared" si="95"/>
        <v>-</v>
      </c>
      <c r="AL418" s="222" t="s">
        <v>85</v>
      </c>
      <c r="AM418" s="224" t="s">
        <v>1898</v>
      </c>
      <c r="AN418" s="411" t="s">
        <v>1899</v>
      </c>
      <c r="AO418" s="240" t="s">
        <v>1900</v>
      </c>
      <c r="AP418" s="235" t="s">
        <v>55</v>
      </c>
      <c r="AQ418" s="234" t="s">
        <v>85</v>
      </c>
      <c r="AR418" s="234" t="s">
        <v>85</v>
      </c>
      <c r="AS418" s="234" t="s">
        <v>85</v>
      </c>
      <c r="AT418" s="227" t="s">
        <v>85</v>
      </c>
      <c r="AU418" s="343">
        <v>1</v>
      </c>
    </row>
    <row r="419" spans="1:47" ht="409.6" customHeight="1">
      <c r="A419" s="222" t="str">
        <f t="shared" si="100"/>
        <v>1203-2</v>
      </c>
      <c r="B419" s="223">
        <v>1203</v>
      </c>
      <c r="C419" s="224" t="s">
        <v>205</v>
      </c>
      <c r="D419" s="222">
        <v>2</v>
      </c>
      <c r="E419" s="224" t="s">
        <v>1206</v>
      </c>
      <c r="F419" s="222" t="s">
        <v>411</v>
      </c>
      <c r="G419" s="225" t="s">
        <v>490</v>
      </c>
      <c r="H419" s="282" t="s">
        <v>1176</v>
      </c>
      <c r="I419" s="227" t="s">
        <v>507</v>
      </c>
      <c r="J419" s="224" t="s">
        <v>1207</v>
      </c>
      <c r="K419" s="224" t="s">
        <v>1208</v>
      </c>
      <c r="L419" s="224" t="s">
        <v>1209</v>
      </c>
      <c r="M419" s="228" t="s">
        <v>403</v>
      </c>
      <c r="N419" s="225" t="s">
        <v>85</v>
      </c>
      <c r="O419" s="298">
        <v>48</v>
      </c>
      <c r="P419" s="186">
        <v>52</v>
      </c>
      <c r="Q419" s="186">
        <v>57</v>
      </c>
      <c r="R419" s="230">
        <v>61</v>
      </c>
      <c r="S419" s="235" t="s">
        <v>433</v>
      </c>
      <c r="T419" s="230">
        <v>65</v>
      </c>
      <c r="U419" s="228"/>
      <c r="V419" s="224" t="s">
        <v>1901</v>
      </c>
      <c r="W419" s="225">
        <v>44</v>
      </c>
      <c r="X419" s="186" t="s">
        <v>85</v>
      </c>
      <c r="Y419" s="186" t="s">
        <v>85</v>
      </c>
      <c r="Z419" s="186" t="s">
        <v>85</v>
      </c>
      <c r="AA419" s="230" t="s">
        <v>85</v>
      </c>
      <c r="AB419" s="231" t="str">
        <f t="shared" si="90"/>
        <v>-</v>
      </c>
      <c r="AC419" s="232" t="str">
        <f t="shared" si="90"/>
        <v>-</v>
      </c>
      <c r="AD419" s="232" t="str">
        <f t="shared" si="90"/>
        <v>-</v>
      </c>
      <c r="AE419" s="232" t="str">
        <f t="shared" si="90"/>
        <v>-</v>
      </c>
      <c r="AF419" s="233" t="str">
        <f t="shared" si="90"/>
        <v>-</v>
      </c>
      <c r="AG419" s="231">
        <f t="shared" si="95"/>
        <v>0.67692307692307696</v>
      </c>
      <c r="AH419" s="232" t="str">
        <f t="shared" si="95"/>
        <v>-</v>
      </c>
      <c r="AI419" s="232" t="str">
        <f t="shared" si="95"/>
        <v>-</v>
      </c>
      <c r="AJ419" s="232" t="str">
        <f t="shared" si="95"/>
        <v>-</v>
      </c>
      <c r="AK419" s="233" t="str">
        <f t="shared" si="95"/>
        <v>-</v>
      </c>
      <c r="AL419" s="222" t="s">
        <v>85</v>
      </c>
      <c r="AM419" s="224" t="s">
        <v>2448</v>
      </c>
      <c r="AN419" s="224" t="s">
        <v>845</v>
      </c>
      <c r="AO419" s="224" t="s">
        <v>846</v>
      </c>
      <c r="AP419" s="235" t="s">
        <v>85</v>
      </c>
      <c r="AQ419" s="234" t="s">
        <v>85</v>
      </c>
      <c r="AR419" s="234" t="s">
        <v>85</v>
      </c>
      <c r="AS419" s="234" t="s">
        <v>85</v>
      </c>
      <c r="AT419" s="227" t="s">
        <v>85</v>
      </c>
      <c r="AU419" s="343" t="s">
        <v>2754</v>
      </c>
    </row>
    <row r="420" spans="1:47" ht="189" customHeight="1">
      <c r="A420" s="222" t="str">
        <f t="shared" si="100"/>
        <v>1203-3</v>
      </c>
      <c r="B420" s="223">
        <v>1203</v>
      </c>
      <c r="C420" s="224" t="s">
        <v>205</v>
      </c>
      <c r="D420" s="222">
        <v>3</v>
      </c>
      <c r="E420" s="224" t="s">
        <v>1210</v>
      </c>
      <c r="F420" s="222" t="s">
        <v>393</v>
      </c>
      <c r="G420" s="225" t="s">
        <v>490</v>
      </c>
      <c r="H420" s="282" t="s">
        <v>1176</v>
      </c>
      <c r="I420" s="227" t="s">
        <v>504</v>
      </c>
      <c r="J420" s="224" t="s">
        <v>1210</v>
      </c>
      <c r="K420" s="224" t="s">
        <v>1211</v>
      </c>
      <c r="L420" s="224" t="s">
        <v>1212</v>
      </c>
      <c r="M420" s="228" t="s">
        <v>403</v>
      </c>
      <c r="N420" s="262">
        <v>85</v>
      </c>
      <c r="O420" s="298">
        <v>88</v>
      </c>
      <c r="P420" s="186">
        <v>91</v>
      </c>
      <c r="Q420" s="298">
        <v>94</v>
      </c>
      <c r="R420" s="260">
        <v>97</v>
      </c>
      <c r="S420" s="261" t="s">
        <v>40</v>
      </c>
      <c r="T420" s="260">
        <v>100</v>
      </c>
      <c r="U420" s="228"/>
      <c r="V420" s="224" t="s">
        <v>953</v>
      </c>
      <c r="W420" s="225">
        <v>84</v>
      </c>
      <c r="X420" s="186" t="s">
        <v>85</v>
      </c>
      <c r="Y420" s="186" t="s">
        <v>85</v>
      </c>
      <c r="Z420" s="186" t="s">
        <v>85</v>
      </c>
      <c r="AA420" s="230" t="s">
        <v>85</v>
      </c>
      <c r="AB420" s="284">
        <f t="shared" si="90"/>
        <v>0.9882352941176471</v>
      </c>
      <c r="AC420" s="232" t="str">
        <f t="shared" si="90"/>
        <v>-</v>
      </c>
      <c r="AD420" s="232" t="str">
        <f t="shared" si="90"/>
        <v>-</v>
      </c>
      <c r="AE420" s="232" t="str">
        <f t="shared" si="90"/>
        <v>-</v>
      </c>
      <c r="AF420" s="233" t="str">
        <f t="shared" si="90"/>
        <v>-</v>
      </c>
      <c r="AG420" s="231">
        <f t="shared" si="95"/>
        <v>0.84</v>
      </c>
      <c r="AH420" s="232" t="str">
        <f t="shared" si="95"/>
        <v>-</v>
      </c>
      <c r="AI420" s="232" t="str">
        <f t="shared" si="95"/>
        <v>-</v>
      </c>
      <c r="AJ420" s="232" t="str">
        <f t="shared" si="95"/>
        <v>-</v>
      </c>
      <c r="AK420" s="233" t="str">
        <f t="shared" si="95"/>
        <v>-</v>
      </c>
      <c r="AL420" s="222" t="s">
        <v>85</v>
      </c>
      <c r="AM420" s="224" t="s">
        <v>1902</v>
      </c>
      <c r="AN420" s="224" t="s">
        <v>847</v>
      </c>
      <c r="AO420" s="224" t="s">
        <v>848</v>
      </c>
      <c r="AP420" s="235" t="s">
        <v>15</v>
      </c>
      <c r="AQ420" s="234" t="s">
        <v>85</v>
      </c>
      <c r="AR420" s="234" t="s">
        <v>85</v>
      </c>
      <c r="AS420" s="234" t="s">
        <v>85</v>
      </c>
      <c r="AT420" s="227" t="s">
        <v>85</v>
      </c>
      <c r="AU420" s="343">
        <v>1</v>
      </c>
    </row>
    <row r="421" spans="1:47" ht="40.5" hidden="1">
      <c r="A421" s="222" t="str">
        <f t="shared" si="100"/>
        <v>1203-4</v>
      </c>
      <c r="B421" s="223">
        <v>1203</v>
      </c>
      <c r="C421" s="224" t="s">
        <v>205</v>
      </c>
      <c r="D421" s="222">
        <v>4</v>
      </c>
      <c r="E421" s="224" t="s">
        <v>85</v>
      </c>
      <c r="F421" s="222" t="s">
        <v>85</v>
      </c>
      <c r="G421" s="369" t="s">
        <v>85</v>
      </c>
      <c r="H421" s="282" t="s">
        <v>85</v>
      </c>
      <c r="I421" s="227" t="s">
        <v>85</v>
      </c>
      <c r="J421" s="224" t="s">
        <v>85</v>
      </c>
      <c r="K421" s="224" t="s">
        <v>85</v>
      </c>
      <c r="L421" s="224" t="s">
        <v>85</v>
      </c>
      <c r="M421" s="228" t="s">
        <v>85</v>
      </c>
      <c r="N421" s="225"/>
      <c r="O421" s="186"/>
      <c r="P421" s="186"/>
      <c r="Q421" s="186"/>
      <c r="R421" s="230"/>
      <c r="S421" s="235" t="s">
        <v>85</v>
      </c>
      <c r="T421" s="230" t="s">
        <v>85</v>
      </c>
      <c r="U421" s="228"/>
      <c r="V421" s="224" t="s">
        <v>85</v>
      </c>
      <c r="W421" s="369"/>
      <c r="X421" s="370" t="s">
        <v>85</v>
      </c>
      <c r="Y421" s="370" t="s">
        <v>85</v>
      </c>
      <c r="Z421" s="370" t="s">
        <v>85</v>
      </c>
      <c r="AA421" s="371" t="s">
        <v>85</v>
      </c>
      <c r="AB421" s="231" t="str">
        <f t="shared" si="90"/>
        <v>-</v>
      </c>
      <c r="AC421" s="232" t="str">
        <f t="shared" si="91"/>
        <v>-</v>
      </c>
      <c r="AD421" s="232" t="str">
        <f t="shared" si="92"/>
        <v>-</v>
      </c>
      <c r="AE421" s="232" t="str">
        <f t="shared" si="93"/>
        <v>-</v>
      </c>
      <c r="AF421" s="233" t="str">
        <f t="shared" si="94"/>
        <v>-</v>
      </c>
      <c r="AG421" s="231" t="str">
        <f t="shared" si="95"/>
        <v>-</v>
      </c>
      <c r="AH421" s="232" t="str">
        <f t="shared" si="96"/>
        <v>-</v>
      </c>
      <c r="AI421" s="232" t="str">
        <f t="shared" si="97"/>
        <v>-</v>
      </c>
      <c r="AJ421" s="232" t="str">
        <f t="shared" si="98"/>
        <v>-</v>
      </c>
      <c r="AK421" s="233" t="str">
        <f t="shared" si="99"/>
        <v>-</v>
      </c>
      <c r="AL421" s="222" t="s">
        <v>85</v>
      </c>
      <c r="AM421" s="224" t="s">
        <v>85</v>
      </c>
      <c r="AN421" s="224" t="s">
        <v>85</v>
      </c>
      <c r="AO421" s="224" t="s">
        <v>85</v>
      </c>
      <c r="AP421" s="235" t="s">
        <v>85</v>
      </c>
      <c r="AQ421" s="234" t="s">
        <v>85</v>
      </c>
      <c r="AR421" s="234" t="s">
        <v>85</v>
      </c>
      <c r="AS421" s="234" t="s">
        <v>85</v>
      </c>
      <c r="AT421" s="227" t="s">
        <v>85</v>
      </c>
      <c r="AU421" s="343" t="s">
        <v>85</v>
      </c>
    </row>
    <row r="422" spans="1:47" ht="40.5" hidden="1">
      <c r="A422" s="222" t="str">
        <f t="shared" si="100"/>
        <v>1203-5</v>
      </c>
      <c r="B422" s="223">
        <v>1203</v>
      </c>
      <c r="C422" s="224" t="s">
        <v>205</v>
      </c>
      <c r="D422" s="222">
        <v>5</v>
      </c>
      <c r="E422" s="224" t="s">
        <v>85</v>
      </c>
      <c r="F422" s="222" t="s">
        <v>85</v>
      </c>
      <c r="G422" s="369" t="s">
        <v>85</v>
      </c>
      <c r="H422" s="282" t="s">
        <v>85</v>
      </c>
      <c r="I422" s="227" t="s">
        <v>85</v>
      </c>
      <c r="J422" s="224" t="s">
        <v>85</v>
      </c>
      <c r="K422" s="224" t="s">
        <v>85</v>
      </c>
      <c r="L422" s="224" t="s">
        <v>85</v>
      </c>
      <c r="M422" s="228" t="s">
        <v>85</v>
      </c>
      <c r="N422" s="225"/>
      <c r="O422" s="186"/>
      <c r="P422" s="186"/>
      <c r="Q422" s="186"/>
      <c r="R422" s="230"/>
      <c r="S422" s="235" t="s">
        <v>85</v>
      </c>
      <c r="T422" s="230" t="s">
        <v>85</v>
      </c>
      <c r="U422" s="228"/>
      <c r="V422" s="224" t="s">
        <v>85</v>
      </c>
      <c r="W422" s="369"/>
      <c r="X422" s="370" t="s">
        <v>85</v>
      </c>
      <c r="Y422" s="370" t="s">
        <v>85</v>
      </c>
      <c r="Z422" s="370" t="s">
        <v>85</v>
      </c>
      <c r="AA422" s="371" t="s">
        <v>85</v>
      </c>
      <c r="AB422" s="231" t="str">
        <f t="shared" si="90"/>
        <v>-</v>
      </c>
      <c r="AC422" s="232" t="str">
        <f t="shared" si="91"/>
        <v>-</v>
      </c>
      <c r="AD422" s="232" t="str">
        <f t="shared" si="92"/>
        <v>-</v>
      </c>
      <c r="AE422" s="232" t="str">
        <f t="shared" si="93"/>
        <v>-</v>
      </c>
      <c r="AF422" s="233" t="str">
        <f t="shared" si="94"/>
        <v>-</v>
      </c>
      <c r="AG422" s="231" t="str">
        <f t="shared" si="95"/>
        <v>-</v>
      </c>
      <c r="AH422" s="232" t="str">
        <f t="shared" si="96"/>
        <v>-</v>
      </c>
      <c r="AI422" s="232" t="str">
        <f t="shared" si="97"/>
        <v>-</v>
      </c>
      <c r="AJ422" s="232" t="str">
        <f t="shared" si="98"/>
        <v>-</v>
      </c>
      <c r="AK422" s="233" t="str">
        <f t="shared" si="99"/>
        <v>-</v>
      </c>
      <c r="AL422" s="222" t="s">
        <v>85</v>
      </c>
      <c r="AM422" s="224" t="s">
        <v>85</v>
      </c>
      <c r="AN422" s="224" t="s">
        <v>85</v>
      </c>
      <c r="AO422" s="224" t="s">
        <v>85</v>
      </c>
      <c r="AP422" s="235" t="s">
        <v>85</v>
      </c>
      <c r="AQ422" s="234" t="s">
        <v>85</v>
      </c>
      <c r="AR422" s="234" t="s">
        <v>85</v>
      </c>
      <c r="AS422" s="234" t="s">
        <v>85</v>
      </c>
      <c r="AT422" s="227" t="s">
        <v>85</v>
      </c>
      <c r="AU422" s="343" t="s">
        <v>85</v>
      </c>
    </row>
    <row r="423" spans="1:47" ht="40.5" hidden="1">
      <c r="A423" s="222" t="str">
        <f t="shared" si="100"/>
        <v>1203-6</v>
      </c>
      <c r="B423" s="223">
        <v>1203</v>
      </c>
      <c r="C423" s="224" t="s">
        <v>205</v>
      </c>
      <c r="D423" s="222">
        <v>6</v>
      </c>
      <c r="E423" s="224" t="s">
        <v>85</v>
      </c>
      <c r="F423" s="222" t="s">
        <v>85</v>
      </c>
      <c r="G423" s="369" t="s">
        <v>85</v>
      </c>
      <c r="H423" s="282" t="s">
        <v>85</v>
      </c>
      <c r="I423" s="227" t="s">
        <v>85</v>
      </c>
      <c r="J423" s="224" t="s">
        <v>85</v>
      </c>
      <c r="K423" s="224" t="s">
        <v>85</v>
      </c>
      <c r="L423" s="224" t="s">
        <v>85</v>
      </c>
      <c r="M423" s="228" t="s">
        <v>85</v>
      </c>
      <c r="N423" s="225"/>
      <c r="O423" s="186"/>
      <c r="P423" s="186"/>
      <c r="Q423" s="186"/>
      <c r="R423" s="230"/>
      <c r="S423" s="235" t="s">
        <v>85</v>
      </c>
      <c r="T423" s="230" t="s">
        <v>85</v>
      </c>
      <c r="U423" s="228"/>
      <c r="V423" s="224" t="s">
        <v>85</v>
      </c>
      <c r="W423" s="369"/>
      <c r="X423" s="370" t="s">
        <v>85</v>
      </c>
      <c r="Y423" s="370" t="s">
        <v>85</v>
      </c>
      <c r="Z423" s="370" t="s">
        <v>85</v>
      </c>
      <c r="AA423" s="371" t="s">
        <v>85</v>
      </c>
      <c r="AB423" s="231" t="str">
        <f t="shared" si="90"/>
        <v>-</v>
      </c>
      <c r="AC423" s="232" t="str">
        <f t="shared" si="91"/>
        <v>-</v>
      </c>
      <c r="AD423" s="232" t="str">
        <f t="shared" si="92"/>
        <v>-</v>
      </c>
      <c r="AE423" s="232" t="str">
        <f t="shared" si="93"/>
        <v>-</v>
      </c>
      <c r="AF423" s="233" t="str">
        <f t="shared" si="94"/>
        <v>-</v>
      </c>
      <c r="AG423" s="231" t="str">
        <f t="shared" si="95"/>
        <v>-</v>
      </c>
      <c r="AH423" s="232" t="str">
        <f t="shared" si="96"/>
        <v>-</v>
      </c>
      <c r="AI423" s="232" t="str">
        <f t="shared" si="97"/>
        <v>-</v>
      </c>
      <c r="AJ423" s="232" t="str">
        <f t="shared" si="98"/>
        <v>-</v>
      </c>
      <c r="AK423" s="233" t="str">
        <f t="shared" si="99"/>
        <v>-</v>
      </c>
      <c r="AL423" s="222" t="s">
        <v>85</v>
      </c>
      <c r="AM423" s="224" t="s">
        <v>85</v>
      </c>
      <c r="AN423" s="224" t="s">
        <v>85</v>
      </c>
      <c r="AO423" s="224" t="s">
        <v>85</v>
      </c>
      <c r="AP423" s="235" t="s">
        <v>85</v>
      </c>
      <c r="AQ423" s="234" t="s">
        <v>85</v>
      </c>
      <c r="AR423" s="234" t="s">
        <v>85</v>
      </c>
      <c r="AS423" s="234" t="s">
        <v>85</v>
      </c>
      <c r="AT423" s="227" t="s">
        <v>85</v>
      </c>
      <c r="AU423" s="343" t="s">
        <v>85</v>
      </c>
    </row>
    <row r="424" spans="1:47" ht="40.5" hidden="1">
      <c r="A424" s="222" t="str">
        <f t="shared" si="100"/>
        <v>1203-7</v>
      </c>
      <c r="B424" s="223">
        <v>1203</v>
      </c>
      <c r="C424" s="224" t="s">
        <v>205</v>
      </c>
      <c r="D424" s="222">
        <v>7</v>
      </c>
      <c r="E424" s="224" t="s">
        <v>85</v>
      </c>
      <c r="F424" s="222" t="s">
        <v>85</v>
      </c>
      <c r="G424" s="369" t="s">
        <v>85</v>
      </c>
      <c r="H424" s="282" t="s">
        <v>85</v>
      </c>
      <c r="I424" s="227" t="s">
        <v>85</v>
      </c>
      <c r="J424" s="224" t="s">
        <v>85</v>
      </c>
      <c r="K424" s="224" t="s">
        <v>85</v>
      </c>
      <c r="L424" s="224" t="s">
        <v>85</v>
      </c>
      <c r="M424" s="228" t="s">
        <v>85</v>
      </c>
      <c r="N424" s="225"/>
      <c r="O424" s="186"/>
      <c r="P424" s="186"/>
      <c r="Q424" s="186"/>
      <c r="R424" s="230"/>
      <c r="S424" s="235" t="s">
        <v>85</v>
      </c>
      <c r="T424" s="230" t="s">
        <v>85</v>
      </c>
      <c r="U424" s="228"/>
      <c r="V424" s="224" t="s">
        <v>85</v>
      </c>
      <c r="W424" s="369"/>
      <c r="X424" s="370" t="s">
        <v>85</v>
      </c>
      <c r="Y424" s="370" t="s">
        <v>85</v>
      </c>
      <c r="Z424" s="370" t="s">
        <v>85</v>
      </c>
      <c r="AA424" s="371" t="s">
        <v>85</v>
      </c>
      <c r="AB424" s="231" t="str">
        <f t="shared" si="90"/>
        <v>-</v>
      </c>
      <c r="AC424" s="232" t="str">
        <f t="shared" si="91"/>
        <v>-</v>
      </c>
      <c r="AD424" s="232" t="str">
        <f t="shared" si="92"/>
        <v>-</v>
      </c>
      <c r="AE424" s="232" t="str">
        <f t="shared" si="93"/>
        <v>-</v>
      </c>
      <c r="AF424" s="233" t="str">
        <f t="shared" si="94"/>
        <v>-</v>
      </c>
      <c r="AG424" s="231" t="str">
        <f t="shared" si="95"/>
        <v>-</v>
      </c>
      <c r="AH424" s="232" t="str">
        <f t="shared" si="96"/>
        <v>-</v>
      </c>
      <c r="AI424" s="232" t="str">
        <f t="shared" si="97"/>
        <v>-</v>
      </c>
      <c r="AJ424" s="232" t="str">
        <f t="shared" si="98"/>
        <v>-</v>
      </c>
      <c r="AK424" s="233" t="str">
        <f t="shared" si="99"/>
        <v>-</v>
      </c>
      <c r="AL424" s="222" t="s">
        <v>85</v>
      </c>
      <c r="AM424" s="224" t="s">
        <v>85</v>
      </c>
      <c r="AN424" s="224" t="s">
        <v>85</v>
      </c>
      <c r="AO424" s="224" t="s">
        <v>85</v>
      </c>
      <c r="AP424" s="235" t="s">
        <v>85</v>
      </c>
      <c r="AQ424" s="234" t="s">
        <v>85</v>
      </c>
      <c r="AR424" s="234" t="s">
        <v>85</v>
      </c>
      <c r="AS424" s="234" t="s">
        <v>85</v>
      </c>
      <c r="AT424" s="227" t="s">
        <v>85</v>
      </c>
      <c r="AU424" s="343" t="s">
        <v>85</v>
      </c>
    </row>
    <row r="425" spans="1:47" ht="40.5" hidden="1">
      <c r="A425" s="222" t="str">
        <f t="shared" si="100"/>
        <v>1203-8</v>
      </c>
      <c r="B425" s="223">
        <v>1203</v>
      </c>
      <c r="C425" s="224" t="s">
        <v>205</v>
      </c>
      <c r="D425" s="222">
        <v>8</v>
      </c>
      <c r="E425" s="224" t="s">
        <v>85</v>
      </c>
      <c r="F425" s="222" t="s">
        <v>85</v>
      </c>
      <c r="G425" s="369" t="s">
        <v>85</v>
      </c>
      <c r="H425" s="282" t="s">
        <v>85</v>
      </c>
      <c r="I425" s="227" t="s">
        <v>85</v>
      </c>
      <c r="J425" s="224" t="s">
        <v>85</v>
      </c>
      <c r="K425" s="224" t="s">
        <v>85</v>
      </c>
      <c r="L425" s="224" t="s">
        <v>85</v>
      </c>
      <c r="M425" s="228" t="s">
        <v>85</v>
      </c>
      <c r="N425" s="225"/>
      <c r="O425" s="186"/>
      <c r="P425" s="186"/>
      <c r="Q425" s="186"/>
      <c r="R425" s="230"/>
      <c r="S425" s="235" t="s">
        <v>85</v>
      </c>
      <c r="T425" s="230" t="s">
        <v>85</v>
      </c>
      <c r="U425" s="228"/>
      <c r="V425" s="224" t="s">
        <v>85</v>
      </c>
      <c r="W425" s="369"/>
      <c r="X425" s="370" t="s">
        <v>85</v>
      </c>
      <c r="Y425" s="370" t="s">
        <v>85</v>
      </c>
      <c r="Z425" s="370" t="s">
        <v>85</v>
      </c>
      <c r="AA425" s="371" t="s">
        <v>85</v>
      </c>
      <c r="AB425" s="231" t="str">
        <f t="shared" si="90"/>
        <v>-</v>
      </c>
      <c r="AC425" s="232" t="str">
        <f t="shared" si="91"/>
        <v>-</v>
      </c>
      <c r="AD425" s="232" t="str">
        <f t="shared" si="92"/>
        <v>-</v>
      </c>
      <c r="AE425" s="232" t="str">
        <f t="shared" si="93"/>
        <v>-</v>
      </c>
      <c r="AF425" s="233" t="str">
        <f t="shared" si="94"/>
        <v>-</v>
      </c>
      <c r="AG425" s="231" t="str">
        <f t="shared" si="95"/>
        <v>-</v>
      </c>
      <c r="AH425" s="232" t="str">
        <f t="shared" si="96"/>
        <v>-</v>
      </c>
      <c r="AI425" s="232" t="str">
        <f t="shared" si="97"/>
        <v>-</v>
      </c>
      <c r="AJ425" s="232" t="str">
        <f t="shared" si="98"/>
        <v>-</v>
      </c>
      <c r="AK425" s="233" t="str">
        <f t="shared" si="99"/>
        <v>-</v>
      </c>
      <c r="AL425" s="222" t="s">
        <v>85</v>
      </c>
      <c r="AM425" s="224" t="s">
        <v>85</v>
      </c>
      <c r="AN425" s="224" t="s">
        <v>85</v>
      </c>
      <c r="AO425" s="224" t="s">
        <v>85</v>
      </c>
      <c r="AP425" s="235" t="s">
        <v>85</v>
      </c>
      <c r="AQ425" s="234" t="s">
        <v>85</v>
      </c>
      <c r="AR425" s="234" t="s">
        <v>85</v>
      </c>
      <c r="AS425" s="234" t="s">
        <v>85</v>
      </c>
      <c r="AT425" s="227" t="s">
        <v>85</v>
      </c>
      <c r="AU425" s="343" t="s">
        <v>85</v>
      </c>
    </row>
    <row r="426" spans="1:47" ht="40.5" hidden="1">
      <c r="A426" s="222" t="str">
        <f t="shared" si="100"/>
        <v>1203-9</v>
      </c>
      <c r="B426" s="223">
        <v>1203</v>
      </c>
      <c r="C426" s="224" t="s">
        <v>205</v>
      </c>
      <c r="D426" s="222">
        <v>9</v>
      </c>
      <c r="E426" s="224" t="s">
        <v>85</v>
      </c>
      <c r="F426" s="222" t="s">
        <v>85</v>
      </c>
      <c r="G426" s="369" t="s">
        <v>85</v>
      </c>
      <c r="H426" s="282" t="s">
        <v>85</v>
      </c>
      <c r="I426" s="227" t="s">
        <v>85</v>
      </c>
      <c r="J426" s="224" t="s">
        <v>85</v>
      </c>
      <c r="K426" s="224" t="s">
        <v>85</v>
      </c>
      <c r="L426" s="224" t="s">
        <v>85</v>
      </c>
      <c r="M426" s="228" t="s">
        <v>85</v>
      </c>
      <c r="N426" s="225"/>
      <c r="O426" s="186"/>
      <c r="P426" s="186"/>
      <c r="Q426" s="186"/>
      <c r="R426" s="230"/>
      <c r="S426" s="235" t="s">
        <v>85</v>
      </c>
      <c r="T426" s="230" t="s">
        <v>85</v>
      </c>
      <c r="U426" s="228"/>
      <c r="V426" s="224" t="s">
        <v>85</v>
      </c>
      <c r="W426" s="369"/>
      <c r="X426" s="370" t="s">
        <v>85</v>
      </c>
      <c r="Y426" s="370" t="s">
        <v>85</v>
      </c>
      <c r="Z426" s="370" t="s">
        <v>85</v>
      </c>
      <c r="AA426" s="371" t="s">
        <v>85</v>
      </c>
      <c r="AB426" s="231" t="str">
        <f t="shared" si="90"/>
        <v>-</v>
      </c>
      <c r="AC426" s="232" t="str">
        <f t="shared" si="91"/>
        <v>-</v>
      </c>
      <c r="AD426" s="232" t="str">
        <f t="shared" si="92"/>
        <v>-</v>
      </c>
      <c r="AE426" s="232" t="str">
        <f t="shared" si="93"/>
        <v>-</v>
      </c>
      <c r="AF426" s="233" t="str">
        <f t="shared" si="94"/>
        <v>-</v>
      </c>
      <c r="AG426" s="231" t="str">
        <f t="shared" si="95"/>
        <v>-</v>
      </c>
      <c r="AH426" s="232" t="str">
        <f t="shared" si="96"/>
        <v>-</v>
      </c>
      <c r="AI426" s="232" t="str">
        <f t="shared" si="97"/>
        <v>-</v>
      </c>
      <c r="AJ426" s="232" t="str">
        <f t="shared" si="98"/>
        <v>-</v>
      </c>
      <c r="AK426" s="233" t="str">
        <f t="shared" si="99"/>
        <v>-</v>
      </c>
      <c r="AL426" s="222" t="s">
        <v>85</v>
      </c>
      <c r="AM426" s="224" t="s">
        <v>85</v>
      </c>
      <c r="AN426" s="224" t="s">
        <v>85</v>
      </c>
      <c r="AO426" s="224" t="s">
        <v>85</v>
      </c>
      <c r="AP426" s="235" t="s">
        <v>85</v>
      </c>
      <c r="AQ426" s="234" t="s">
        <v>85</v>
      </c>
      <c r="AR426" s="234" t="s">
        <v>85</v>
      </c>
      <c r="AS426" s="234" t="s">
        <v>85</v>
      </c>
      <c r="AT426" s="227" t="s">
        <v>85</v>
      </c>
      <c r="AU426" s="343" t="s">
        <v>85</v>
      </c>
    </row>
    <row r="427" spans="1:47" ht="189" customHeight="1">
      <c r="A427" s="222" t="str">
        <f t="shared" si="100"/>
        <v>1301-1</v>
      </c>
      <c r="B427" s="223">
        <v>1301</v>
      </c>
      <c r="C427" s="224" t="s">
        <v>206</v>
      </c>
      <c r="D427" s="222">
        <v>1</v>
      </c>
      <c r="E427" s="224" t="s">
        <v>1915</v>
      </c>
      <c r="F427" s="222" t="s">
        <v>411</v>
      </c>
      <c r="G427" s="225" t="s">
        <v>512</v>
      </c>
      <c r="H427" s="282" t="s">
        <v>1213</v>
      </c>
      <c r="I427" s="227" t="s">
        <v>553</v>
      </c>
      <c r="J427" s="224" t="s">
        <v>1214</v>
      </c>
      <c r="K427" s="224" t="s">
        <v>1215</v>
      </c>
      <c r="L427" s="224" t="s">
        <v>1172</v>
      </c>
      <c r="M427" s="228" t="s">
        <v>403</v>
      </c>
      <c r="N427" s="225">
        <v>834</v>
      </c>
      <c r="O427" s="172" t="s">
        <v>12</v>
      </c>
      <c r="P427" s="172" t="s">
        <v>12</v>
      </c>
      <c r="Q427" s="172" t="s">
        <v>12</v>
      </c>
      <c r="R427" s="172" t="s">
        <v>12</v>
      </c>
      <c r="S427" s="235" t="s">
        <v>85</v>
      </c>
      <c r="T427" s="230" t="s">
        <v>85</v>
      </c>
      <c r="U427" s="228"/>
      <c r="V427" s="224" t="s">
        <v>449</v>
      </c>
      <c r="W427" s="225">
        <v>865</v>
      </c>
      <c r="X427" s="186" t="s">
        <v>85</v>
      </c>
      <c r="Y427" s="186" t="s">
        <v>85</v>
      </c>
      <c r="Z427" s="186" t="s">
        <v>85</v>
      </c>
      <c r="AA427" s="230" t="s">
        <v>85</v>
      </c>
      <c r="AB427" s="231">
        <f t="shared" si="90"/>
        <v>1.0371702637889688</v>
      </c>
      <c r="AC427" s="232" t="str">
        <f t="shared" si="90"/>
        <v>-</v>
      </c>
      <c r="AD427" s="232" t="str">
        <f t="shared" si="90"/>
        <v>-</v>
      </c>
      <c r="AE427" s="232" t="str">
        <f t="shared" si="90"/>
        <v>-</v>
      </c>
      <c r="AF427" s="233" t="str">
        <f t="shared" si="90"/>
        <v>-</v>
      </c>
      <c r="AG427" s="231" t="str">
        <f t="shared" si="95"/>
        <v>-</v>
      </c>
      <c r="AH427" s="232" t="str">
        <f t="shared" si="95"/>
        <v>-</v>
      </c>
      <c r="AI427" s="232" t="str">
        <f t="shared" si="95"/>
        <v>-</v>
      </c>
      <c r="AJ427" s="232" t="str">
        <f t="shared" si="95"/>
        <v>-</v>
      </c>
      <c r="AK427" s="233" t="str">
        <f t="shared" si="95"/>
        <v>-</v>
      </c>
      <c r="AL427" s="222" t="s">
        <v>85</v>
      </c>
      <c r="AM427" s="224" t="s">
        <v>1916</v>
      </c>
      <c r="AN427" s="224" t="s">
        <v>849</v>
      </c>
      <c r="AO427" s="224" t="s">
        <v>1917</v>
      </c>
      <c r="AP427" s="235" t="s">
        <v>15</v>
      </c>
      <c r="AQ427" s="234" t="s">
        <v>85</v>
      </c>
      <c r="AR427" s="234" t="s">
        <v>85</v>
      </c>
      <c r="AS427" s="234" t="s">
        <v>85</v>
      </c>
      <c r="AT427" s="227" t="s">
        <v>85</v>
      </c>
      <c r="AU427" s="343">
        <v>1</v>
      </c>
    </row>
    <row r="428" spans="1:47" ht="189" customHeight="1">
      <c r="A428" s="222" t="str">
        <f t="shared" si="100"/>
        <v>1301-2</v>
      </c>
      <c r="B428" s="223">
        <v>1301</v>
      </c>
      <c r="C428" s="224" t="s">
        <v>206</v>
      </c>
      <c r="D428" s="222">
        <v>2</v>
      </c>
      <c r="E428" s="224" t="s">
        <v>1216</v>
      </c>
      <c r="F428" s="222" t="s">
        <v>411</v>
      </c>
      <c r="G428" s="225" t="s">
        <v>512</v>
      </c>
      <c r="H428" s="282" t="s">
        <v>513</v>
      </c>
      <c r="I428" s="227" t="s">
        <v>514</v>
      </c>
      <c r="J428" s="224" t="s">
        <v>1217</v>
      </c>
      <c r="K428" s="224" t="s">
        <v>1218</v>
      </c>
      <c r="L428" s="224" t="s">
        <v>399</v>
      </c>
      <c r="M428" s="228" t="s">
        <v>403</v>
      </c>
      <c r="N428" s="191">
        <f>5508+7465</f>
        <v>12973</v>
      </c>
      <c r="O428" s="172" t="s">
        <v>12</v>
      </c>
      <c r="P428" s="172" t="s">
        <v>12</v>
      </c>
      <c r="Q428" s="172" t="s">
        <v>12</v>
      </c>
      <c r="R428" s="172" t="s">
        <v>12</v>
      </c>
      <c r="S428" s="235" t="s">
        <v>327</v>
      </c>
      <c r="T428" s="230">
        <v>12973</v>
      </c>
      <c r="U428" s="228"/>
      <c r="V428" s="224" t="s">
        <v>1904</v>
      </c>
      <c r="W428" s="171">
        <f>3588+6784</f>
        <v>10372</v>
      </c>
      <c r="X428" s="186" t="s">
        <v>85</v>
      </c>
      <c r="Y428" s="186" t="s">
        <v>85</v>
      </c>
      <c r="Z428" s="186" t="s">
        <v>85</v>
      </c>
      <c r="AA428" s="230" t="s">
        <v>85</v>
      </c>
      <c r="AB428" s="231">
        <f t="shared" si="90"/>
        <v>0.79950666769444234</v>
      </c>
      <c r="AC428" s="232" t="str">
        <f t="shared" si="90"/>
        <v>-</v>
      </c>
      <c r="AD428" s="232" t="str">
        <f t="shared" si="90"/>
        <v>-</v>
      </c>
      <c r="AE428" s="232" t="str">
        <f t="shared" si="90"/>
        <v>-</v>
      </c>
      <c r="AF428" s="233" t="str">
        <f t="shared" si="90"/>
        <v>-</v>
      </c>
      <c r="AG428" s="231">
        <f t="shared" si="95"/>
        <v>0.79950666769444234</v>
      </c>
      <c r="AH428" s="232" t="str">
        <f t="shared" si="95"/>
        <v>-</v>
      </c>
      <c r="AI428" s="232" t="str">
        <f t="shared" si="95"/>
        <v>-</v>
      </c>
      <c r="AJ428" s="232" t="str">
        <f t="shared" si="95"/>
        <v>-</v>
      </c>
      <c r="AK428" s="233" t="str">
        <f t="shared" si="95"/>
        <v>-</v>
      </c>
      <c r="AL428" s="222" t="s">
        <v>85</v>
      </c>
      <c r="AM428" s="224" t="s">
        <v>85</v>
      </c>
      <c r="AN428" s="224" t="s">
        <v>741</v>
      </c>
      <c r="AO428" s="224" t="s">
        <v>850</v>
      </c>
      <c r="AP428" s="235" t="s">
        <v>10</v>
      </c>
      <c r="AQ428" s="234" t="s">
        <v>85</v>
      </c>
      <c r="AR428" s="234" t="s">
        <v>85</v>
      </c>
      <c r="AS428" s="234" t="s">
        <v>85</v>
      </c>
      <c r="AT428" s="227" t="s">
        <v>85</v>
      </c>
      <c r="AU428" s="343">
        <v>1</v>
      </c>
    </row>
    <row r="429" spans="1:47" ht="189" hidden="1" customHeight="1">
      <c r="A429" s="222" t="str">
        <f t="shared" si="100"/>
        <v>1301-3</v>
      </c>
      <c r="B429" s="223">
        <v>1301</v>
      </c>
      <c r="C429" s="224" t="s">
        <v>206</v>
      </c>
      <c r="D429" s="222">
        <v>3</v>
      </c>
      <c r="E429" s="224" t="s">
        <v>85</v>
      </c>
      <c r="F429" s="222" t="s">
        <v>85</v>
      </c>
      <c r="G429" s="369" t="s">
        <v>85</v>
      </c>
      <c r="H429" s="282" t="s">
        <v>85</v>
      </c>
      <c r="I429" s="227" t="s">
        <v>85</v>
      </c>
      <c r="J429" s="224" t="s">
        <v>85</v>
      </c>
      <c r="K429" s="224" t="s">
        <v>85</v>
      </c>
      <c r="L429" s="224" t="s">
        <v>85</v>
      </c>
      <c r="M429" s="228" t="s">
        <v>85</v>
      </c>
      <c r="N429" s="225"/>
      <c r="O429" s="186"/>
      <c r="P429" s="186"/>
      <c r="Q429" s="186"/>
      <c r="R429" s="230"/>
      <c r="S429" s="235" t="s">
        <v>85</v>
      </c>
      <c r="T429" s="230" t="s">
        <v>85</v>
      </c>
      <c r="U429" s="228"/>
      <c r="V429" s="224" t="s">
        <v>85</v>
      </c>
      <c r="W429" s="369"/>
      <c r="X429" s="370" t="s">
        <v>85</v>
      </c>
      <c r="Y429" s="370" t="s">
        <v>85</v>
      </c>
      <c r="Z429" s="370" t="s">
        <v>85</v>
      </c>
      <c r="AA429" s="371" t="s">
        <v>85</v>
      </c>
      <c r="AB429" s="231" t="str">
        <f t="shared" si="90"/>
        <v>-</v>
      </c>
      <c r="AC429" s="232" t="str">
        <f t="shared" si="91"/>
        <v>-</v>
      </c>
      <c r="AD429" s="232" t="str">
        <f t="shared" si="92"/>
        <v>-</v>
      </c>
      <c r="AE429" s="232" t="str">
        <f t="shared" si="93"/>
        <v>-</v>
      </c>
      <c r="AF429" s="233" t="str">
        <f t="shared" si="94"/>
        <v>-</v>
      </c>
      <c r="AG429" s="231" t="str">
        <f t="shared" si="95"/>
        <v>-</v>
      </c>
      <c r="AH429" s="232" t="str">
        <f t="shared" si="96"/>
        <v>-</v>
      </c>
      <c r="AI429" s="232" t="str">
        <f t="shared" si="97"/>
        <v>-</v>
      </c>
      <c r="AJ429" s="232" t="str">
        <f t="shared" si="98"/>
        <v>-</v>
      </c>
      <c r="AK429" s="233" t="str">
        <f t="shared" si="99"/>
        <v>-</v>
      </c>
      <c r="AL429" s="222" t="s">
        <v>85</v>
      </c>
      <c r="AM429" s="224" t="s">
        <v>85</v>
      </c>
      <c r="AN429" s="224" t="s">
        <v>85</v>
      </c>
      <c r="AO429" s="224" t="s">
        <v>85</v>
      </c>
      <c r="AP429" s="235" t="s">
        <v>85</v>
      </c>
      <c r="AQ429" s="234" t="s">
        <v>85</v>
      </c>
      <c r="AR429" s="234" t="s">
        <v>85</v>
      </c>
      <c r="AS429" s="234" t="s">
        <v>85</v>
      </c>
      <c r="AT429" s="227" t="s">
        <v>85</v>
      </c>
      <c r="AU429" s="343" t="s">
        <v>85</v>
      </c>
    </row>
    <row r="430" spans="1:47" ht="189" hidden="1" customHeight="1">
      <c r="A430" s="222" t="str">
        <f t="shared" si="100"/>
        <v>1301-4</v>
      </c>
      <c r="B430" s="223">
        <v>1301</v>
      </c>
      <c r="C430" s="224" t="s">
        <v>206</v>
      </c>
      <c r="D430" s="222">
        <v>4</v>
      </c>
      <c r="E430" s="224" t="s">
        <v>85</v>
      </c>
      <c r="F430" s="222" t="s">
        <v>85</v>
      </c>
      <c r="G430" s="369" t="s">
        <v>85</v>
      </c>
      <c r="H430" s="282" t="s">
        <v>85</v>
      </c>
      <c r="I430" s="227" t="s">
        <v>85</v>
      </c>
      <c r="J430" s="224" t="s">
        <v>85</v>
      </c>
      <c r="K430" s="224" t="s">
        <v>85</v>
      </c>
      <c r="L430" s="224" t="s">
        <v>85</v>
      </c>
      <c r="M430" s="228" t="s">
        <v>85</v>
      </c>
      <c r="N430" s="225"/>
      <c r="O430" s="186"/>
      <c r="P430" s="186"/>
      <c r="Q430" s="186"/>
      <c r="R430" s="230"/>
      <c r="S430" s="235" t="s">
        <v>85</v>
      </c>
      <c r="T430" s="230" t="s">
        <v>85</v>
      </c>
      <c r="U430" s="228"/>
      <c r="V430" s="224" t="s">
        <v>85</v>
      </c>
      <c r="W430" s="369"/>
      <c r="X430" s="370" t="s">
        <v>85</v>
      </c>
      <c r="Y430" s="370" t="s">
        <v>85</v>
      </c>
      <c r="Z430" s="370" t="s">
        <v>85</v>
      </c>
      <c r="AA430" s="371" t="s">
        <v>85</v>
      </c>
      <c r="AB430" s="231" t="str">
        <f t="shared" si="90"/>
        <v>-</v>
      </c>
      <c r="AC430" s="232" t="str">
        <f t="shared" si="91"/>
        <v>-</v>
      </c>
      <c r="AD430" s="232" t="str">
        <f t="shared" si="92"/>
        <v>-</v>
      </c>
      <c r="AE430" s="232" t="str">
        <f t="shared" si="93"/>
        <v>-</v>
      </c>
      <c r="AF430" s="233" t="str">
        <f t="shared" si="94"/>
        <v>-</v>
      </c>
      <c r="AG430" s="231" t="str">
        <f t="shared" si="95"/>
        <v>-</v>
      </c>
      <c r="AH430" s="232" t="str">
        <f t="shared" si="96"/>
        <v>-</v>
      </c>
      <c r="AI430" s="232" t="str">
        <f t="shared" si="97"/>
        <v>-</v>
      </c>
      <c r="AJ430" s="232" t="str">
        <f t="shared" si="98"/>
        <v>-</v>
      </c>
      <c r="AK430" s="233" t="str">
        <f t="shared" si="99"/>
        <v>-</v>
      </c>
      <c r="AL430" s="222" t="s">
        <v>85</v>
      </c>
      <c r="AM430" s="224" t="s">
        <v>85</v>
      </c>
      <c r="AN430" s="224" t="s">
        <v>85</v>
      </c>
      <c r="AO430" s="224" t="s">
        <v>85</v>
      </c>
      <c r="AP430" s="235" t="s">
        <v>85</v>
      </c>
      <c r="AQ430" s="234" t="s">
        <v>85</v>
      </c>
      <c r="AR430" s="234" t="s">
        <v>85</v>
      </c>
      <c r="AS430" s="234" t="s">
        <v>85</v>
      </c>
      <c r="AT430" s="227" t="s">
        <v>85</v>
      </c>
      <c r="AU430" s="343" t="s">
        <v>85</v>
      </c>
    </row>
    <row r="431" spans="1:47" ht="189" hidden="1" customHeight="1">
      <c r="A431" s="222" t="str">
        <f t="shared" si="100"/>
        <v>1301-5</v>
      </c>
      <c r="B431" s="223">
        <v>1301</v>
      </c>
      <c r="C431" s="224" t="s">
        <v>206</v>
      </c>
      <c r="D431" s="222">
        <v>5</v>
      </c>
      <c r="E431" s="224" t="s">
        <v>85</v>
      </c>
      <c r="F431" s="222" t="s">
        <v>85</v>
      </c>
      <c r="G431" s="369" t="s">
        <v>85</v>
      </c>
      <c r="H431" s="282" t="s">
        <v>85</v>
      </c>
      <c r="I431" s="227" t="s">
        <v>85</v>
      </c>
      <c r="J431" s="224" t="s">
        <v>85</v>
      </c>
      <c r="K431" s="224" t="s">
        <v>85</v>
      </c>
      <c r="L431" s="224" t="s">
        <v>85</v>
      </c>
      <c r="M431" s="228" t="s">
        <v>85</v>
      </c>
      <c r="N431" s="225"/>
      <c r="O431" s="186"/>
      <c r="P431" s="186"/>
      <c r="Q431" s="186"/>
      <c r="R431" s="230"/>
      <c r="S431" s="235" t="s">
        <v>85</v>
      </c>
      <c r="T431" s="230" t="s">
        <v>85</v>
      </c>
      <c r="U431" s="228"/>
      <c r="V431" s="224" t="s">
        <v>85</v>
      </c>
      <c r="W431" s="369"/>
      <c r="X431" s="370" t="s">
        <v>85</v>
      </c>
      <c r="Y431" s="370" t="s">
        <v>85</v>
      </c>
      <c r="Z431" s="370" t="s">
        <v>85</v>
      </c>
      <c r="AA431" s="371" t="s">
        <v>85</v>
      </c>
      <c r="AB431" s="231" t="str">
        <f t="shared" si="90"/>
        <v>-</v>
      </c>
      <c r="AC431" s="232" t="str">
        <f t="shared" si="91"/>
        <v>-</v>
      </c>
      <c r="AD431" s="232" t="str">
        <f t="shared" si="92"/>
        <v>-</v>
      </c>
      <c r="AE431" s="232" t="str">
        <f t="shared" si="93"/>
        <v>-</v>
      </c>
      <c r="AF431" s="233" t="str">
        <f t="shared" si="94"/>
        <v>-</v>
      </c>
      <c r="AG431" s="231" t="str">
        <f t="shared" si="95"/>
        <v>-</v>
      </c>
      <c r="AH431" s="232" t="str">
        <f t="shared" si="96"/>
        <v>-</v>
      </c>
      <c r="AI431" s="232" t="str">
        <f t="shared" si="97"/>
        <v>-</v>
      </c>
      <c r="AJ431" s="232" t="str">
        <f t="shared" si="98"/>
        <v>-</v>
      </c>
      <c r="AK431" s="233" t="str">
        <f t="shared" si="99"/>
        <v>-</v>
      </c>
      <c r="AL431" s="222" t="s">
        <v>85</v>
      </c>
      <c r="AM431" s="224" t="s">
        <v>85</v>
      </c>
      <c r="AN431" s="224" t="s">
        <v>85</v>
      </c>
      <c r="AO431" s="224" t="s">
        <v>85</v>
      </c>
      <c r="AP431" s="235" t="s">
        <v>85</v>
      </c>
      <c r="AQ431" s="234" t="s">
        <v>85</v>
      </c>
      <c r="AR431" s="234" t="s">
        <v>85</v>
      </c>
      <c r="AS431" s="234" t="s">
        <v>85</v>
      </c>
      <c r="AT431" s="227" t="s">
        <v>85</v>
      </c>
      <c r="AU431" s="343" t="s">
        <v>85</v>
      </c>
    </row>
    <row r="432" spans="1:47" ht="189" hidden="1" customHeight="1">
      <c r="A432" s="222" t="str">
        <f t="shared" si="100"/>
        <v>1301-6</v>
      </c>
      <c r="B432" s="223">
        <v>1301</v>
      </c>
      <c r="C432" s="224" t="s">
        <v>206</v>
      </c>
      <c r="D432" s="222">
        <v>6</v>
      </c>
      <c r="E432" s="224" t="s">
        <v>85</v>
      </c>
      <c r="F432" s="222" t="s">
        <v>85</v>
      </c>
      <c r="G432" s="369" t="s">
        <v>85</v>
      </c>
      <c r="H432" s="282" t="s">
        <v>85</v>
      </c>
      <c r="I432" s="227" t="s">
        <v>85</v>
      </c>
      <c r="J432" s="224" t="s">
        <v>85</v>
      </c>
      <c r="K432" s="224" t="s">
        <v>85</v>
      </c>
      <c r="L432" s="224" t="s">
        <v>85</v>
      </c>
      <c r="M432" s="228" t="s">
        <v>85</v>
      </c>
      <c r="N432" s="225"/>
      <c r="O432" s="186"/>
      <c r="P432" s="186"/>
      <c r="Q432" s="186"/>
      <c r="R432" s="230"/>
      <c r="S432" s="235" t="s">
        <v>85</v>
      </c>
      <c r="T432" s="230" t="s">
        <v>85</v>
      </c>
      <c r="U432" s="228"/>
      <c r="V432" s="224" t="s">
        <v>85</v>
      </c>
      <c r="W432" s="369"/>
      <c r="X432" s="370" t="s">
        <v>85</v>
      </c>
      <c r="Y432" s="370" t="s">
        <v>85</v>
      </c>
      <c r="Z432" s="370" t="s">
        <v>85</v>
      </c>
      <c r="AA432" s="371" t="s">
        <v>85</v>
      </c>
      <c r="AB432" s="231" t="str">
        <f t="shared" si="90"/>
        <v>-</v>
      </c>
      <c r="AC432" s="232" t="str">
        <f t="shared" si="91"/>
        <v>-</v>
      </c>
      <c r="AD432" s="232" t="str">
        <f t="shared" si="92"/>
        <v>-</v>
      </c>
      <c r="AE432" s="232" t="str">
        <f t="shared" si="93"/>
        <v>-</v>
      </c>
      <c r="AF432" s="233" t="str">
        <f t="shared" si="94"/>
        <v>-</v>
      </c>
      <c r="AG432" s="231" t="str">
        <f t="shared" si="95"/>
        <v>-</v>
      </c>
      <c r="AH432" s="232" t="str">
        <f t="shared" si="96"/>
        <v>-</v>
      </c>
      <c r="AI432" s="232" t="str">
        <f t="shared" si="97"/>
        <v>-</v>
      </c>
      <c r="AJ432" s="232" t="str">
        <f t="shared" si="98"/>
        <v>-</v>
      </c>
      <c r="AK432" s="233" t="str">
        <f t="shared" si="99"/>
        <v>-</v>
      </c>
      <c r="AL432" s="222" t="s">
        <v>85</v>
      </c>
      <c r="AM432" s="224" t="s">
        <v>85</v>
      </c>
      <c r="AN432" s="224" t="s">
        <v>85</v>
      </c>
      <c r="AO432" s="224" t="s">
        <v>85</v>
      </c>
      <c r="AP432" s="235" t="s">
        <v>85</v>
      </c>
      <c r="AQ432" s="234" t="s">
        <v>85</v>
      </c>
      <c r="AR432" s="234" t="s">
        <v>85</v>
      </c>
      <c r="AS432" s="234" t="s">
        <v>85</v>
      </c>
      <c r="AT432" s="227" t="s">
        <v>85</v>
      </c>
      <c r="AU432" s="343" t="s">
        <v>85</v>
      </c>
    </row>
    <row r="433" spans="1:47" ht="189" hidden="1" customHeight="1">
      <c r="A433" s="222" t="str">
        <f t="shared" si="100"/>
        <v>1301-7</v>
      </c>
      <c r="B433" s="223">
        <v>1301</v>
      </c>
      <c r="C433" s="224" t="s">
        <v>206</v>
      </c>
      <c r="D433" s="222">
        <v>7</v>
      </c>
      <c r="E433" s="224" t="s">
        <v>85</v>
      </c>
      <c r="F433" s="222" t="s">
        <v>85</v>
      </c>
      <c r="G433" s="369" t="s">
        <v>85</v>
      </c>
      <c r="H433" s="282" t="s">
        <v>85</v>
      </c>
      <c r="I433" s="227" t="s">
        <v>85</v>
      </c>
      <c r="J433" s="224" t="s">
        <v>85</v>
      </c>
      <c r="K433" s="224" t="s">
        <v>85</v>
      </c>
      <c r="L433" s="224" t="s">
        <v>85</v>
      </c>
      <c r="M433" s="228" t="s">
        <v>85</v>
      </c>
      <c r="N433" s="225"/>
      <c r="O433" s="186"/>
      <c r="P433" s="186"/>
      <c r="Q433" s="186"/>
      <c r="R433" s="230"/>
      <c r="S433" s="235" t="s">
        <v>85</v>
      </c>
      <c r="T433" s="230" t="s">
        <v>85</v>
      </c>
      <c r="U433" s="228"/>
      <c r="V433" s="224" t="s">
        <v>85</v>
      </c>
      <c r="W433" s="369"/>
      <c r="X433" s="370" t="s">
        <v>85</v>
      </c>
      <c r="Y433" s="370" t="s">
        <v>85</v>
      </c>
      <c r="Z433" s="370" t="s">
        <v>85</v>
      </c>
      <c r="AA433" s="371" t="s">
        <v>85</v>
      </c>
      <c r="AB433" s="231" t="str">
        <f t="shared" si="90"/>
        <v>-</v>
      </c>
      <c r="AC433" s="232" t="str">
        <f t="shared" si="91"/>
        <v>-</v>
      </c>
      <c r="AD433" s="232" t="str">
        <f t="shared" si="92"/>
        <v>-</v>
      </c>
      <c r="AE433" s="232" t="str">
        <f t="shared" si="93"/>
        <v>-</v>
      </c>
      <c r="AF433" s="233" t="str">
        <f t="shared" si="94"/>
        <v>-</v>
      </c>
      <c r="AG433" s="231" t="str">
        <f t="shared" si="95"/>
        <v>-</v>
      </c>
      <c r="AH433" s="232" t="str">
        <f t="shared" si="96"/>
        <v>-</v>
      </c>
      <c r="AI433" s="232" t="str">
        <f t="shared" si="97"/>
        <v>-</v>
      </c>
      <c r="AJ433" s="232" t="str">
        <f t="shared" si="98"/>
        <v>-</v>
      </c>
      <c r="AK433" s="233" t="str">
        <f t="shared" si="99"/>
        <v>-</v>
      </c>
      <c r="AL433" s="222" t="s">
        <v>85</v>
      </c>
      <c r="AM433" s="224" t="s">
        <v>85</v>
      </c>
      <c r="AN433" s="224" t="s">
        <v>85</v>
      </c>
      <c r="AO433" s="224" t="s">
        <v>85</v>
      </c>
      <c r="AP433" s="235" t="s">
        <v>85</v>
      </c>
      <c r="AQ433" s="234" t="s">
        <v>85</v>
      </c>
      <c r="AR433" s="234" t="s">
        <v>85</v>
      </c>
      <c r="AS433" s="234" t="s">
        <v>85</v>
      </c>
      <c r="AT433" s="227" t="s">
        <v>85</v>
      </c>
      <c r="AU433" s="343" t="s">
        <v>85</v>
      </c>
    </row>
    <row r="434" spans="1:47" ht="189" hidden="1" customHeight="1">
      <c r="A434" s="222" t="str">
        <f t="shared" si="100"/>
        <v>1301-8</v>
      </c>
      <c r="B434" s="223">
        <v>1301</v>
      </c>
      <c r="C434" s="224" t="s">
        <v>206</v>
      </c>
      <c r="D434" s="222">
        <v>8</v>
      </c>
      <c r="E434" s="224" t="s">
        <v>85</v>
      </c>
      <c r="F434" s="222" t="s">
        <v>85</v>
      </c>
      <c r="G434" s="369" t="s">
        <v>85</v>
      </c>
      <c r="H434" s="282" t="s">
        <v>85</v>
      </c>
      <c r="I434" s="227" t="s">
        <v>85</v>
      </c>
      <c r="J434" s="224" t="s">
        <v>85</v>
      </c>
      <c r="K434" s="224" t="s">
        <v>85</v>
      </c>
      <c r="L434" s="224" t="s">
        <v>85</v>
      </c>
      <c r="M434" s="228" t="s">
        <v>85</v>
      </c>
      <c r="N434" s="225"/>
      <c r="O434" s="186"/>
      <c r="P434" s="186"/>
      <c r="Q434" s="186"/>
      <c r="R434" s="230"/>
      <c r="S434" s="235" t="s">
        <v>85</v>
      </c>
      <c r="T434" s="230" t="s">
        <v>85</v>
      </c>
      <c r="U434" s="228"/>
      <c r="V434" s="224" t="s">
        <v>85</v>
      </c>
      <c r="W434" s="369"/>
      <c r="X434" s="370" t="s">
        <v>85</v>
      </c>
      <c r="Y434" s="370" t="s">
        <v>85</v>
      </c>
      <c r="Z434" s="370" t="s">
        <v>85</v>
      </c>
      <c r="AA434" s="371" t="s">
        <v>85</v>
      </c>
      <c r="AB434" s="231" t="str">
        <f t="shared" si="90"/>
        <v>-</v>
      </c>
      <c r="AC434" s="232" t="str">
        <f t="shared" si="91"/>
        <v>-</v>
      </c>
      <c r="AD434" s="232" t="str">
        <f t="shared" si="92"/>
        <v>-</v>
      </c>
      <c r="AE434" s="232" t="str">
        <f t="shared" si="93"/>
        <v>-</v>
      </c>
      <c r="AF434" s="233" t="str">
        <f t="shared" si="94"/>
        <v>-</v>
      </c>
      <c r="AG434" s="231" t="str">
        <f t="shared" si="95"/>
        <v>-</v>
      </c>
      <c r="AH434" s="232" t="str">
        <f t="shared" si="96"/>
        <v>-</v>
      </c>
      <c r="AI434" s="232" t="str">
        <f t="shared" si="97"/>
        <v>-</v>
      </c>
      <c r="AJ434" s="232" t="str">
        <f t="shared" si="98"/>
        <v>-</v>
      </c>
      <c r="AK434" s="233" t="str">
        <f t="shared" si="99"/>
        <v>-</v>
      </c>
      <c r="AL434" s="222" t="s">
        <v>85</v>
      </c>
      <c r="AM434" s="224" t="s">
        <v>85</v>
      </c>
      <c r="AN434" s="224" t="s">
        <v>85</v>
      </c>
      <c r="AO434" s="224" t="s">
        <v>85</v>
      </c>
      <c r="AP434" s="235" t="s">
        <v>85</v>
      </c>
      <c r="AQ434" s="234" t="s">
        <v>85</v>
      </c>
      <c r="AR434" s="234" t="s">
        <v>85</v>
      </c>
      <c r="AS434" s="234" t="s">
        <v>85</v>
      </c>
      <c r="AT434" s="227" t="s">
        <v>85</v>
      </c>
      <c r="AU434" s="343" t="s">
        <v>85</v>
      </c>
    </row>
    <row r="435" spans="1:47" ht="189" hidden="1" customHeight="1">
      <c r="A435" s="222" t="str">
        <f t="shared" si="100"/>
        <v>1301-9</v>
      </c>
      <c r="B435" s="223">
        <v>1301</v>
      </c>
      <c r="C435" s="224" t="s">
        <v>206</v>
      </c>
      <c r="D435" s="222">
        <v>9</v>
      </c>
      <c r="E435" s="224" t="s">
        <v>85</v>
      </c>
      <c r="F435" s="222" t="s">
        <v>85</v>
      </c>
      <c r="G435" s="369" t="s">
        <v>85</v>
      </c>
      <c r="H435" s="282" t="s">
        <v>85</v>
      </c>
      <c r="I435" s="227" t="s">
        <v>85</v>
      </c>
      <c r="J435" s="224" t="s">
        <v>85</v>
      </c>
      <c r="K435" s="224" t="s">
        <v>85</v>
      </c>
      <c r="L435" s="224" t="s">
        <v>85</v>
      </c>
      <c r="M435" s="228" t="s">
        <v>85</v>
      </c>
      <c r="N435" s="225"/>
      <c r="O435" s="186"/>
      <c r="P435" s="186"/>
      <c r="Q435" s="186"/>
      <c r="R435" s="230"/>
      <c r="S435" s="235" t="s">
        <v>85</v>
      </c>
      <c r="T435" s="230" t="s">
        <v>85</v>
      </c>
      <c r="U435" s="228"/>
      <c r="V435" s="224" t="s">
        <v>85</v>
      </c>
      <c r="W435" s="369"/>
      <c r="X435" s="370" t="s">
        <v>85</v>
      </c>
      <c r="Y435" s="370" t="s">
        <v>85</v>
      </c>
      <c r="Z435" s="370" t="s">
        <v>85</v>
      </c>
      <c r="AA435" s="371" t="s">
        <v>85</v>
      </c>
      <c r="AB435" s="231" t="str">
        <f t="shared" si="90"/>
        <v>-</v>
      </c>
      <c r="AC435" s="232" t="str">
        <f t="shared" si="91"/>
        <v>-</v>
      </c>
      <c r="AD435" s="232" t="str">
        <f t="shared" si="92"/>
        <v>-</v>
      </c>
      <c r="AE435" s="232" t="str">
        <f t="shared" si="93"/>
        <v>-</v>
      </c>
      <c r="AF435" s="233" t="str">
        <f t="shared" si="94"/>
        <v>-</v>
      </c>
      <c r="AG435" s="231" t="str">
        <f t="shared" si="95"/>
        <v>-</v>
      </c>
      <c r="AH435" s="232" t="str">
        <f t="shared" si="96"/>
        <v>-</v>
      </c>
      <c r="AI435" s="232" t="str">
        <f t="shared" si="97"/>
        <v>-</v>
      </c>
      <c r="AJ435" s="232" t="str">
        <f t="shared" si="98"/>
        <v>-</v>
      </c>
      <c r="AK435" s="233" t="str">
        <f t="shared" si="99"/>
        <v>-</v>
      </c>
      <c r="AL435" s="222" t="s">
        <v>85</v>
      </c>
      <c r="AM435" s="224" t="s">
        <v>85</v>
      </c>
      <c r="AN435" s="224" t="s">
        <v>85</v>
      </c>
      <c r="AO435" s="224" t="s">
        <v>85</v>
      </c>
      <c r="AP435" s="235" t="s">
        <v>85</v>
      </c>
      <c r="AQ435" s="234" t="s">
        <v>85</v>
      </c>
      <c r="AR435" s="234" t="s">
        <v>85</v>
      </c>
      <c r="AS435" s="234" t="s">
        <v>85</v>
      </c>
      <c r="AT435" s="227" t="s">
        <v>85</v>
      </c>
      <c r="AU435" s="343" t="s">
        <v>85</v>
      </c>
    </row>
    <row r="436" spans="1:47" ht="189" customHeight="1">
      <c r="A436" s="222" t="str">
        <f t="shared" si="100"/>
        <v>1302-1</v>
      </c>
      <c r="B436" s="223">
        <v>1302</v>
      </c>
      <c r="C436" s="224" t="s">
        <v>207</v>
      </c>
      <c r="D436" s="222">
        <v>1</v>
      </c>
      <c r="E436" s="224" t="s">
        <v>1219</v>
      </c>
      <c r="F436" s="222" t="s">
        <v>1220</v>
      </c>
      <c r="G436" s="225" t="s">
        <v>512</v>
      </c>
      <c r="H436" s="282" t="s">
        <v>513</v>
      </c>
      <c r="I436" s="227" t="s">
        <v>514</v>
      </c>
      <c r="J436" s="224" t="s">
        <v>1221</v>
      </c>
      <c r="K436" s="224" t="s">
        <v>1222</v>
      </c>
      <c r="L436" s="224" t="s">
        <v>1223</v>
      </c>
      <c r="M436" s="228" t="s">
        <v>403</v>
      </c>
      <c r="N436" s="179">
        <v>239920</v>
      </c>
      <c r="O436" s="319" t="s">
        <v>85</v>
      </c>
      <c r="P436" s="319" t="s">
        <v>85</v>
      </c>
      <c r="Q436" s="319" t="s">
        <v>85</v>
      </c>
      <c r="R436" s="193" t="s">
        <v>12</v>
      </c>
      <c r="S436" s="235" t="s">
        <v>327</v>
      </c>
      <c r="T436" s="173">
        <v>239920</v>
      </c>
      <c r="U436" s="228"/>
      <c r="V436" s="224" t="s">
        <v>1904</v>
      </c>
      <c r="W436" s="179">
        <v>243769</v>
      </c>
      <c r="X436" s="186" t="s">
        <v>85</v>
      </c>
      <c r="Y436" s="186" t="s">
        <v>85</v>
      </c>
      <c r="Z436" s="186" t="s">
        <v>85</v>
      </c>
      <c r="AA436" s="230" t="s">
        <v>85</v>
      </c>
      <c r="AB436" s="231">
        <f t="shared" si="90"/>
        <v>1.016042847615872</v>
      </c>
      <c r="AC436" s="232" t="str">
        <f t="shared" si="90"/>
        <v>-</v>
      </c>
      <c r="AD436" s="232" t="str">
        <f t="shared" si="90"/>
        <v>-</v>
      </c>
      <c r="AE436" s="232" t="str">
        <f t="shared" si="90"/>
        <v>-</v>
      </c>
      <c r="AF436" s="233" t="str">
        <f t="shared" si="90"/>
        <v>-</v>
      </c>
      <c r="AG436" s="231">
        <f t="shared" si="95"/>
        <v>1.016042847615872</v>
      </c>
      <c r="AH436" s="232" t="str">
        <f t="shared" si="95"/>
        <v>-</v>
      </c>
      <c r="AI436" s="232" t="str">
        <f t="shared" si="95"/>
        <v>-</v>
      </c>
      <c r="AJ436" s="232" t="str">
        <f t="shared" si="95"/>
        <v>-</v>
      </c>
      <c r="AK436" s="233" t="str">
        <f t="shared" si="95"/>
        <v>-</v>
      </c>
      <c r="AL436" s="222" t="s">
        <v>85</v>
      </c>
      <c r="AM436" s="224" t="s">
        <v>85</v>
      </c>
      <c r="AN436" s="224" t="s">
        <v>741</v>
      </c>
      <c r="AO436" s="224" t="s">
        <v>850</v>
      </c>
      <c r="AP436" s="235" t="s">
        <v>15</v>
      </c>
      <c r="AQ436" s="234" t="s">
        <v>85</v>
      </c>
      <c r="AR436" s="234" t="s">
        <v>85</v>
      </c>
      <c r="AS436" s="234" t="s">
        <v>85</v>
      </c>
      <c r="AT436" s="227" t="s">
        <v>85</v>
      </c>
      <c r="AU436" s="343">
        <v>1</v>
      </c>
    </row>
    <row r="437" spans="1:47" ht="189" customHeight="1">
      <c r="A437" s="222" t="str">
        <f t="shared" si="100"/>
        <v>1302-2</v>
      </c>
      <c r="B437" s="223">
        <v>1302</v>
      </c>
      <c r="C437" s="224" t="s">
        <v>207</v>
      </c>
      <c r="D437" s="222">
        <v>2</v>
      </c>
      <c r="E437" s="224" t="s">
        <v>1224</v>
      </c>
      <c r="F437" s="222" t="s">
        <v>444</v>
      </c>
      <c r="G437" s="225" t="s">
        <v>512</v>
      </c>
      <c r="H437" s="282" t="s">
        <v>513</v>
      </c>
      <c r="I437" s="227" t="s">
        <v>514</v>
      </c>
      <c r="J437" s="224" t="s">
        <v>1225</v>
      </c>
      <c r="K437" s="224" t="s">
        <v>1226</v>
      </c>
      <c r="L437" s="224" t="s">
        <v>1227</v>
      </c>
      <c r="M437" s="228" t="s">
        <v>403</v>
      </c>
      <c r="N437" s="179">
        <v>765</v>
      </c>
      <c r="O437" s="319" t="s">
        <v>85</v>
      </c>
      <c r="P437" s="319" t="s">
        <v>85</v>
      </c>
      <c r="Q437" s="319" t="s">
        <v>85</v>
      </c>
      <c r="R437" s="193" t="s">
        <v>12</v>
      </c>
      <c r="S437" s="235" t="s">
        <v>327</v>
      </c>
      <c r="T437" s="173">
        <v>765</v>
      </c>
      <c r="U437" s="228"/>
      <c r="V437" s="224" t="s">
        <v>1904</v>
      </c>
      <c r="W437" s="225">
        <v>789</v>
      </c>
      <c r="X437" s="186" t="s">
        <v>85</v>
      </c>
      <c r="Y437" s="186" t="s">
        <v>85</v>
      </c>
      <c r="Z437" s="186" t="s">
        <v>85</v>
      </c>
      <c r="AA437" s="230" t="s">
        <v>85</v>
      </c>
      <c r="AB437" s="284">
        <f t="shared" si="90"/>
        <v>1.031372549019608</v>
      </c>
      <c r="AC437" s="232" t="str">
        <f t="shared" si="90"/>
        <v>-</v>
      </c>
      <c r="AD437" s="232" t="str">
        <f t="shared" si="90"/>
        <v>-</v>
      </c>
      <c r="AE437" s="232" t="str">
        <f t="shared" si="90"/>
        <v>-</v>
      </c>
      <c r="AF437" s="233" t="str">
        <f t="shared" si="90"/>
        <v>-</v>
      </c>
      <c r="AG437" s="231">
        <f t="shared" si="95"/>
        <v>1.031372549019608</v>
      </c>
      <c r="AH437" s="232" t="str">
        <f t="shared" si="95"/>
        <v>-</v>
      </c>
      <c r="AI437" s="232" t="str">
        <f t="shared" si="95"/>
        <v>-</v>
      </c>
      <c r="AJ437" s="232" t="str">
        <f t="shared" si="95"/>
        <v>-</v>
      </c>
      <c r="AK437" s="233" t="str">
        <f t="shared" si="95"/>
        <v>-</v>
      </c>
      <c r="AL437" s="222" t="s">
        <v>85</v>
      </c>
      <c r="AM437" s="224" t="s">
        <v>85</v>
      </c>
      <c r="AN437" s="224" t="s">
        <v>741</v>
      </c>
      <c r="AO437" s="224" t="s">
        <v>850</v>
      </c>
      <c r="AP437" s="235" t="s">
        <v>15</v>
      </c>
      <c r="AQ437" s="234" t="s">
        <v>85</v>
      </c>
      <c r="AR437" s="234" t="s">
        <v>85</v>
      </c>
      <c r="AS437" s="234" t="s">
        <v>85</v>
      </c>
      <c r="AT437" s="227" t="s">
        <v>85</v>
      </c>
      <c r="AU437" s="343">
        <v>1</v>
      </c>
    </row>
    <row r="438" spans="1:47" ht="27" hidden="1">
      <c r="A438" s="222" t="str">
        <f t="shared" si="100"/>
        <v>1302-3</v>
      </c>
      <c r="B438" s="223">
        <v>1302</v>
      </c>
      <c r="C438" s="224" t="s">
        <v>207</v>
      </c>
      <c r="D438" s="222">
        <v>3</v>
      </c>
      <c r="E438" s="224" t="s">
        <v>85</v>
      </c>
      <c r="F438" s="222" t="s">
        <v>85</v>
      </c>
      <c r="G438" s="369" t="s">
        <v>85</v>
      </c>
      <c r="H438" s="282" t="s">
        <v>85</v>
      </c>
      <c r="I438" s="227" t="s">
        <v>85</v>
      </c>
      <c r="J438" s="224" t="s">
        <v>85</v>
      </c>
      <c r="K438" s="224" t="s">
        <v>85</v>
      </c>
      <c r="L438" s="224" t="s">
        <v>85</v>
      </c>
      <c r="M438" s="228" t="s">
        <v>85</v>
      </c>
      <c r="N438" s="225"/>
      <c r="O438" s="186"/>
      <c r="P438" s="186"/>
      <c r="Q438" s="186"/>
      <c r="R438" s="230"/>
      <c r="S438" s="235" t="s">
        <v>85</v>
      </c>
      <c r="T438" s="230" t="s">
        <v>85</v>
      </c>
      <c r="U438" s="228"/>
      <c r="V438" s="224" t="s">
        <v>85</v>
      </c>
      <c r="W438" s="369"/>
      <c r="X438" s="370" t="s">
        <v>85</v>
      </c>
      <c r="Y438" s="370" t="s">
        <v>85</v>
      </c>
      <c r="Z438" s="370" t="s">
        <v>85</v>
      </c>
      <c r="AA438" s="371" t="s">
        <v>85</v>
      </c>
      <c r="AB438" s="231" t="str">
        <f t="shared" si="90"/>
        <v>-</v>
      </c>
      <c r="AC438" s="232" t="str">
        <f t="shared" si="91"/>
        <v>-</v>
      </c>
      <c r="AD438" s="232" t="str">
        <f t="shared" si="92"/>
        <v>-</v>
      </c>
      <c r="AE438" s="232" t="str">
        <f t="shared" si="93"/>
        <v>-</v>
      </c>
      <c r="AF438" s="233" t="str">
        <f t="shared" si="94"/>
        <v>-</v>
      </c>
      <c r="AG438" s="231" t="str">
        <f t="shared" si="95"/>
        <v>-</v>
      </c>
      <c r="AH438" s="232" t="str">
        <f t="shared" si="96"/>
        <v>-</v>
      </c>
      <c r="AI438" s="232" t="str">
        <f t="shared" si="97"/>
        <v>-</v>
      </c>
      <c r="AJ438" s="232" t="str">
        <f t="shared" si="98"/>
        <v>-</v>
      </c>
      <c r="AK438" s="233" t="str">
        <f t="shared" si="99"/>
        <v>-</v>
      </c>
      <c r="AL438" s="222" t="s">
        <v>85</v>
      </c>
      <c r="AM438" s="224" t="s">
        <v>85</v>
      </c>
      <c r="AN438" s="224" t="s">
        <v>85</v>
      </c>
      <c r="AO438" s="224" t="s">
        <v>85</v>
      </c>
      <c r="AP438" s="235" t="s">
        <v>85</v>
      </c>
      <c r="AQ438" s="234" t="s">
        <v>85</v>
      </c>
      <c r="AR438" s="234" t="s">
        <v>85</v>
      </c>
      <c r="AS438" s="234" t="s">
        <v>85</v>
      </c>
      <c r="AT438" s="227" t="s">
        <v>85</v>
      </c>
      <c r="AU438" s="343" t="s">
        <v>85</v>
      </c>
    </row>
    <row r="439" spans="1:47" ht="27" hidden="1">
      <c r="A439" s="222" t="str">
        <f t="shared" si="100"/>
        <v>1302-4</v>
      </c>
      <c r="B439" s="223">
        <v>1302</v>
      </c>
      <c r="C439" s="224" t="s">
        <v>207</v>
      </c>
      <c r="D439" s="222">
        <v>4</v>
      </c>
      <c r="E439" s="224" t="s">
        <v>85</v>
      </c>
      <c r="F439" s="222" t="s">
        <v>85</v>
      </c>
      <c r="G439" s="369" t="s">
        <v>85</v>
      </c>
      <c r="H439" s="282" t="s">
        <v>85</v>
      </c>
      <c r="I439" s="227" t="s">
        <v>85</v>
      </c>
      <c r="J439" s="224" t="s">
        <v>85</v>
      </c>
      <c r="K439" s="224" t="s">
        <v>85</v>
      </c>
      <c r="L439" s="224" t="s">
        <v>85</v>
      </c>
      <c r="M439" s="228" t="s">
        <v>85</v>
      </c>
      <c r="N439" s="225"/>
      <c r="O439" s="186"/>
      <c r="P439" s="186"/>
      <c r="Q439" s="186"/>
      <c r="R439" s="230"/>
      <c r="S439" s="235" t="s">
        <v>85</v>
      </c>
      <c r="T439" s="230" t="s">
        <v>85</v>
      </c>
      <c r="U439" s="228"/>
      <c r="V439" s="224" t="s">
        <v>85</v>
      </c>
      <c r="W439" s="369"/>
      <c r="X439" s="370" t="s">
        <v>85</v>
      </c>
      <c r="Y439" s="370" t="s">
        <v>85</v>
      </c>
      <c r="Z439" s="370" t="s">
        <v>85</v>
      </c>
      <c r="AA439" s="371" t="s">
        <v>85</v>
      </c>
      <c r="AB439" s="231" t="str">
        <f t="shared" si="90"/>
        <v>-</v>
      </c>
      <c r="AC439" s="232" t="str">
        <f t="shared" si="91"/>
        <v>-</v>
      </c>
      <c r="AD439" s="232" t="str">
        <f t="shared" si="92"/>
        <v>-</v>
      </c>
      <c r="AE439" s="232" t="str">
        <f t="shared" si="93"/>
        <v>-</v>
      </c>
      <c r="AF439" s="233" t="str">
        <f t="shared" si="94"/>
        <v>-</v>
      </c>
      <c r="AG439" s="231" t="str">
        <f t="shared" si="95"/>
        <v>-</v>
      </c>
      <c r="AH439" s="232" t="str">
        <f t="shared" si="96"/>
        <v>-</v>
      </c>
      <c r="AI439" s="232" t="str">
        <f t="shared" si="97"/>
        <v>-</v>
      </c>
      <c r="AJ439" s="232" t="str">
        <f t="shared" si="98"/>
        <v>-</v>
      </c>
      <c r="AK439" s="233" t="str">
        <f t="shared" si="99"/>
        <v>-</v>
      </c>
      <c r="AL439" s="222" t="s">
        <v>85</v>
      </c>
      <c r="AM439" s="224" t="s">
        <v>85</v>
      </c>
      <c r="AN439" s="224" t="s">
        <v>85</v>
      </c>
      <c r="AO439" s="224" t="s">
        <v>85</v>
      </c>
      <c r="AP439" s="235" t="s">
        <v>85</v>
      </c>
      <c r="AQ439" s="234" t="s">
        <v>85</v>
      </c>
      <c r="AR439" s="234" t="s">
        <v>85</v>
      </c>
      <c r="AS439" s="234" t="s">
        <v>85</v>
      </c>
      <c r="AT439" s="227" t="s">
        <v>85</v>
      </c>
      <c r="AU439" s="343" t="s">
        <v>85</v>
      </c>
    </row>
    <row r="440" spans="1:47" ht="27" hidden="1">
      <c r="A440" s="222" t="str">
        <f t="shared" si="100"/>
        <v>1302-5</v>
      </c>
      <c r="B440" s="223">
        <v>1302</v>
      </c>
      <c r="C440" s="224" t="s">
        <v>207</v>
      </c>
      <c r="D440" s="222">
        <v>5</v>
      </c>
      <c r="E440" s="224" t="s">
        <v>85</v>
      </c>
      <c r="F440" s="222" t="s">
        <v>85</v>
      </c>
      <c r="G440" s="369" t="s">
        <v>85</v>
      </c>
      <c r="H440" s="282" t="s">
        <v>85</v>
      </c>
      <c r="I440" s="227" t="s">
        <v>85</v>
      </c>
      <c r="J440" s="224" t="s">
        <v>85</v>
      </c>
      <c r="K440" s="224" t="s">
        <v>85</v>
      </c>
      <c r="L440" s="224" t="s">
        <v>85</v>
      </c>
      <c r="M440" s="228" t="s">
        <v>85</v>
      </c>
      <c r="N440" s="225"/>
      <c r="O440" s="186"/>
      <c r="P440" s="186"/>
      <c r="Q440" s="186"/>
      <c r="R440" s="230"/>
      <c r="S440" s="235" t="s">
        <v>85</v>
      </c>
      <c r="T440" s="230" t="s">
        <v>85</v>
      </c>
      <c r="U440" s="228"/>
      <c r="V440" s="224" t="s">
        <v>85</v>
      </c>
      <c r="W440" s="369"/>
      <c r="X440" s="370" t="s">
        <v>85</v>
      </c>
      <c r="Y440" s="370" t="s">
        <v>85</v>
      </c>
      <c r="Z440" s="370" t="s">
        <v>85</v>
      </c>
      <c r="AA440" s="371" t="s">
        <v>85</v>
      </c>
      <c r="AB440" s="231" t="str">
        <f t="shared" si="90"/>
        <v>-</v>
      </c>
      <c r="AC440" s="232" t="str">
        <f t="shared" si="91"/>
        <v>-</v>
      </c>
      <c r="AD440" s="232" t="str">
        <f t="shared" si="92"/>
        <v>-</v>
      </c>
      <c r="AE440" s="232" t="str">
        <f t="shared" si="93"/>
        <v>-</v>
      </c>
      <c r="AF440" s="233" t="str">
        <f t="shared" si="94"/>
        <v>-</v>
      </c>
      <c r="AG440" s="231" t="str">
        <f t="shared" si="95"/>
        <v>-</v>
      </c>
      <c r="AH440" s="232" t="str">
        <f t="shared" si="96"/>
        <v>-</v>
      </c>
      <c r="AI440" s="232" t="str">
        <f t="shared" si="97"/>
        <v>-</v>
      </c>
      <c r="AJ440" s="232" t="str">
        <f t="shared" si="98"/>
        <v>-</v>
      </c>
      <c r="AK440" s="233" t="str">
        <f t="shared" si="99"/>
        <v>-</v>
      </c>
      <c r="AL440" s="222" t="s">
        <v>85</v>
      </c>
      <c r="AM440" s="224" t="s">
        <v>85</v>
      </c>
      <c r="AN440" s="224" t="s">
        <v>85</v>
      </c>
      <c r="AO440" s="224" t="s">
        <v>85</v>
      </c>
      <c r="AP440" s="235" t="s">
        <v>85</v>
      </c>
      <c r="AQ440" s="234" t="s">
        <v>85</v>
      </c>
      <c r="AR440" s="234" t="s">
        <v>85</v>
      </c>
      <c r="AS440" s="234" t="s">
        <v>85</v>
      </c>
      <c r="AT440" s="227" t="s">
        <v>85</v>
      </c>
      <c r="AU440" s="343" t="s">
        <v>85</v>
      </c>
    </row>
    <row r="441" spans="1:47" ht="27" hidden="1">
      <c r="A441" s="222" t="str">
        <f t="shared" si="100"/>
        <v>1302-6</v>
      </c>
      <c r="B441" s="223">
        <v>1302</v>
      </c>
      <c r="C441" s="224" t="s">
        <v>207</v>
      </c>
      <c r="D441" s="222">
        <v>6</v>
      </c>
      <c r="E441" s="224" t="s">
        <v>85</v>
      </c>
      <c r="F441" s="222" t="s">
        <v>85</v>
      </c>
      <c r="G441" s="369" t="s">
        <v>85</v>
      </c>
      <c r="H441" s="282" t="s">
        <v>85</v>
      </c>
      <c r="I441" s="227" t="s">
        <v>85</v>
      </c>
      <c r="J441" s="224" t="s">
        <v>85</v>
      </c>
      <c r="K441" s="224" t="s">
        <v>85</v>
      </c>
      <c r="L441" s="224" t="s">
        <v>85</v>
      </c>
      <c r="M441" s="228" t="s">
        <v>85</v>
      </c>
      <c r="N441" s="225"/>
      <c r="O441" s="186"/>
      <c r="P441" s="186"/>
      <c r="Q441" s="186"/>
      <c r="R441" s="230"/>
      <c r="S441" s="235" t="s">
        <v>85</v>
      </c>
      <c r="T441" s="230" t="s">
        <v>85</v>
      </c>
      <c r="U441" s="228"/>
      <c r="V441" s="224" t="s">
        <v>85</v>
      </c>
      <c r="W441" s="369"/>
      <c r="X441" s="370" t="s">
        <v>85</v>
      </c>
      <c r="Y441" s="370" t="s">
        <v>85</v>
      </c>
      <c r="Z441" s="370" t="s">
        <v>85</v>
      </c>
      <c r="AA441" s="371" t="s">
        <v>85</v>
      </c>
      <c r="AB441" s="231" t="str">
        <f t="shared" si="90"/>
        <v>-</v>
      </c>
      <c r="AC441" s="232" t="str">
        <f t="shared" si="91"/>
        <v>-</v>
      </c>
      <c r="AD441" s="232" t="str">
        <f t="shared" si="92"/>
        <v>-</v>
      </c>
      <c r="AE441" s="232" t="str">
        <f t="shared" si="93"/>
        <v>-</v>
      </c>
      <c r="AF441" s="233" t="str">
        <f t="shared" si="94"/>
        <v>-</v>
      </c>
      <c r="AG441" s="231" t="str">
        <f t="shared" si="95"/>
        <v>-</v>
      </c>
      <c r="AH441" s="232" t="str">
        <f t="shared" si="96"/>
        <v>-</v>
      </c>
      <c r="AI441" s="232" t="str">
        <f t="shared" si="97"/>
        <v>-</v>
      </c>
      <c r="AJ441" s="232" t="str">
        <f t="shared" si="98"/>
        <v>-</v>
      </c>
      <c r="AK441" s="233" t="str">
        <f t="shared" si="99"/>
        <v>-</v>
      </c>
      <c r="AL441" s="222" t="s">
        <v>85</v>
      </c>
      <c r="AM441" s="224" t="s">
        <v>85</v>
      </c>
      <c r="AN441" s="224" t="s">
        <v>85</v>
      </c>
      <c r="AO441" s="224" t="s">
        <v>85</v>
      </c>
      <c r="AP441" s="235" t="s">
        <v>85</v>
      </c>
      <c r="AQ441" s="234" t="s">
        <v>85</v>
      </c>
      <c r="AR441" s="234" t="s">
        <v>85</v>
      </c>
      <c r="AS441" s="234" t="s">
        <v>85</v>
      </c>
      <c r="AT441" s="227" t="s">
        <v>85</v>
      </c>
      <c r="AU441" s="343" t="s">
        <v>85</v>
      </c>
    </row>
    <row r="442" spans="1:47" ht="27" hidden="1">
      <c r="A442" s="222" t="str">
        <f t="shared" si="100"/>
        <v>1302-7</v>
      </c>
      <c r="B442" s="223">
        <v>1302</v>
      </c>
      <c r="C442" s="224" t="s">
        <v>207</v>
      </c>
      <c r="D442" s="222">
        <v>7</v>
      </c>
      <c r="E442" s="224" t="s">
        <v>85</v>
      </c>
      <c r="F442" s="222" t="s">
        <v>85</v>
      </c>
      <c r="G442" s="369" t="s">
        <v>85</v>
      </c>
      <c r="H442" s="282" t="s">
        <v>85</v>
      </c>
      <c r="I442" s="227" t="s">
        <v>85</v>
      </c>
      <c r="J442" s="224" t="s">
        <v>85</v>
      </c>
      <c r="K442" s="224" t="s">
        <v>85</v>
      </c>
      <c r="L442" s="224" t="s">
        <v>85</v>
      </c>
      <c r="M442" s="228" t="s">
        <v>85</v>
      </c>
      <c r="N442" s="225"/>
      <c r="O442" s="186"/>
      <c r="P442" s="186"/>
      <c r="Q442" s="186"/>
      <c r="R442" s="230"/>
      <c r="S442" s="235" t="s">
        <v>85</v>
      </c>
      <c r="T442" s="230" t="s">
        <v>85</v>
      </c>
      <c r="U442" s="228"/>
      <c r="V442" s="224" t="s">
        <v>85</v>
      </c>
      <c r="W442" s="369"/>
      <c r="X442" s="370" t="s">
        <v>85</v>
      </c>
      <c r="Y442" s="370" t="s">
        <v>85</v>
      </c>
      <c r="Z442" s="370" t="s">
        <v>85</v>
      </c>
      <c r="AA442" s="371" t="s">
        <v>85</v>
      </c>
      <c r="AB442" s="231" t="str">
        <f t="shared" si="90"/>
        <v>-</v>
      </c>
      <c r="AC442" s="232" t="str">
        <f t="shared" si="91"/>
        <v>-</v>
      </c>
      <c r="AD442" s="232" t="str">
        <f t="shared" si="92"/>
        <v>-</v>
      </c>
      <c r="AE442" s="232" t="str">
        <f t="shared" si="93"/>
        <v>-</v>
      </c>
      <c r="AF442" s="233" t="str">
        <f t="shared" si="94"/>
        <v>-</v>
      </c>
      <c r="AG442" s="231" t="str">
        <f t="shared" si="95"/>
        <v>-</v>
      </c>
      <c r="AH442" s="232" t="str">
        <f t="shared" si="96"/>
        <v>-</v>
      </c>
      <c r="AI442" s="232" t="str">
        <f t="shared" si="97"/>
        <v>-</v>
      </c>
      <c r="AJ442" s="232" t="str">
        <f t="shared" si="98"/>
        <v>-</v>
      </c>
      <c r="AK442" s="233" t="str">
        <f t="shared" si="99"/>
        <v>-</v>
      </c>
      <c r="AL442" s="222" t="s">
        <v>85</v>
      </c>
      <c r="AM442" s="224" t="s">
        <v>85</v>
      </c>
      <c r="AN442" s="224" t="s">
        <v>85</v>
      </c>
      <c r="AO442" s="224" t="s">
        <v>85</v>
      </c>
      <c r="AP442" s="235" t="s">
        <v>85</v>
      </c>
      <c r="AQ442" s="234" t="s">
        <v>85</v>
      </c>
      <c r="AR442" s="234" t="s">
        <v>85</v>
      </c>
      <c r="AS442" s="234" t="s">
        <v>85</v>
      </c>
      <c r="AT442" s="227" t="s">
        <v>85</v>
      </c>
      <c r="AU442" s="343" t="s">
        <v>85</v>
      </c>
    </row>
    <row r="443" spans="1:47" ht="27" hidden="1">
      <c r="A443" s="222" t="str">
        <f t="shared" si="100"/>
        <v>1302-8</v>
      </c>
      <c r="B443" s="223">
        <v>1302</v>
      </c>
      <c r="C443" s="224" t="s">
        <v>207</v>
      </c>
      <c r="D443" s="222">
        <v>8</v>
      </c>
      <c r="E443" s="224" t="s">
        <v>85</v>
      </c>
      <c r="F443" s="222" t="s">
        <v>85</v>
      </c>
      <c r="G443" s="369" t="s">
        <v>85</v>
      </c>
      <c r="H443" s="282" t="s">
        <v>85</v>
      </c>
      <c r="I443" s="227" t="s">
        <v>85</v>
      </c>
      <c r="J443" s="224" t="s">
        <v>85</v>
      </c>
      <c r="K443" s="224" t="s">
        <v>85</v>
      </c>
      <c r="L443" s="224" t="s">
        <v>85</v>
      </c>
      <c r="M443" s="228" t="s">
        <v>85</v>
      </c>
      <c r="N443" s="225"/>
      <c r="O443" s="186"/>
      <c r="P443" s="186"/>
      <c r="Q443" s="186"/>
      <c r="R443" s="230"/>
      <c r="S443" s="235" t="s">
        <v>85</v>
      </c>
      <c r="T443" s="230" t="s">
        <v>85</v>
      </c>
      <c r="U443" s="228"/>
      <c r="V443" s="224" t="s">
        <v>85</v>
      </c>
      <c r="W443" s="369"/>
      <c r="X443" s="370" t="s">
        <v>85</v>
      </c>
      <c r="Y443" s="370" t="s">
        <v>85</v>
      </c>
      <c r="Z443" s="370" t="s">
        <v>85</v>
      </c>
      <c r="AA443" s="371" t="s">
        <v>85</v>
      </c>
      <c r="AB443" s="231" t="str">
        <f t="shared" si="90"/>
        <v>-</v>
      </c>
      <c r="AC443" s="232" t="str">
        <f t="shared" si="91"/>
        <v>-</v>
      </c>
      <c r="AD443" s="232" t="str">
        <f t="shared" si="92"/>
        <v>-</v>
      </c>
      <c r="AE443" s="232" t="str">
        <f t="shared" si="93"/>
        <v>-</v>
      </c>
      <c r="AF443" s="233" t="str">
        <f t="shared" si="94"/>
        <v>-</v>
      </c>
      <c r="AG443" s="231" t="str">
        <f t="shared" si="95"/>
        <v>-</v>
      </c>
      <c r="AH443" s="232" t="str">
        <f t="shared" si="96"/>
        <v>-</v>
      </c>
      <c r="AI443" s="232" t="str">
        <f t="shared" si="97"/>
        <v>-</v>
      </c>
      <c r="AJ443" s="232" t="str">
        <f t="shared" si="98"/>
        <v>-</v>
      </c>
      <c r="AK443" s="233" t="str">
        <f t="shared" si="99"/>
        <v>-</v>
      </c>
      <c r="AL443" s="222" t="s">
        <v>85</v>
      </c>
      <c r="AM443" s="224" t="s">
        <v>85</v>
      </c>
      <c r="AN443" s="224" t="s">
        <v>85</v>
      </c>
      <c r="AO443" s="224" t="s">
        <v>85</v>
      </c>
      <c r="AP443" s="235" t="s">
        <v>85</v>
      </c>
      <c r="AQ443" s="234" t="s">
        <v>85</v>
      </c>
      <c r="AR443" s="234" t="s">
        <v>85</v>
      </c>
      <c r="AS443" s="234" t="s">
        <v>85</v>
      </c>
      <c r="AT443" s="227" t="s">
        <v>85</v>
      </c>
      <c r="AU443" s="343" t="s">
        <v>85</v>
      </c>
    </row>
    <row r="444" spans="1:47" ht="27" hidden="1">
      <c r="A444" s="222" t="str">
        <f t="shared" si="100"/>
        <v>1302-9</v>
      </c>
      <c r="B444" s="223">
        <v>1302</v>
      </c>
      <c r="C444" s="224" t="s">
        <v>207</v>
      </c>
      <c r="D444" s="222">
        <v>9</v>
      </c>
      <c r="E444" s="224" t="s">
        <v>85</v>
      </c>
      <c r="F444" s="222" t="s">
        <v>85</v>
      </c>
      <c r="G444" s="369" t="s">
        <v>85</v>
      </c>
      <c r="H444" s="282" t="s">
        <v>85</v>
      </c>
      <c r="I444" s="227" t="s">
        <v>85</v>
      </c>
      <c r="J444" s="224" t="s">
        <v>85</v>
      </c>
      <c r="K444" s="224" t="s">
        <v>85</v>
      </c>
      <c r="L444" s="224" t="s">
        <v>85</v>
      </c>
      <c r="M444" s="228" t="s">
        <v>85</v>
      </c>
      <c r="N444" s="225"/>
      <c r="O444" s="186"/>
      <c r="P444" s="186"/>
      <c r="Q444" s="186"/>
      <c r="R444" s="230"/>
      <c r="S444" s="235" t="s">
        <v>85</v>
      </c>
      <c r="T444" s="230" t="s">
        <v>85</v>
      </c>
      <c r="U444" s="228"/>
      <c r="V444" s="224" t="s">
        <v>85</v>
      </c>
      <c r="W444" s="369"/>
      <c r="X444" s="370" t="s">
        <v>85</v>
      </c>
      <c r="Y444" s="370" t="s">
        <v>85</v>
      </c>
      <c r="Z444" s="370" t="s">
        <v>85</v>
      </c>
      <c r="AA444" s="371" t="s">
        <v>85</v>
      </c>
      <c r="AB444" s="231" t="str">
        <f t="shared" si="90"/>
        <v>-</v>
      </c>
      <c r="AC444" s="232" t="str">
        <f t="shared" si="91"/>
        <v>-</v>
      </c>
      <c r="AD444" s="232" t="str">
        <f t="shared" si="92"/>
        <v>-</v>
      </c>
      <c r="AE444" s="232" t="str">
        <f t="shared" si="93"/>
        <v>-</v>
      </c>
      <c r="AF444" s="233" t="str">
        <f t="shared" si="94"/>
        <v>-</v>
      </c>
      <c r="AG444" s="231" t="str">
        <f t="shared" si="95"/>
        <v>-</v>
      </c>
      <c r="AH444" s="232" t="str">
        <f t="shared" si="96"/>
        <v>-</v>
      </c>
      <c r="AI444" s="232" t="str">
        <f t="shared" si="97"/>
        <v>-</v>
      </c>
      <c r="AJ444" s="232" t="str">
        <f t="shared" si="98"/>
        <v>-</v>
      </c>
      <c r="AK444" s="233" t="str">
        <f t="shared" si="99"/>
        <v>-</v>
      </c>
      <c r="AL444" s="222" t="s">
        <v>85</v>
      </c>
      <c r="AM444" s="224" t="s">
        <v>85</v>
      </c>
      <c r="AN444" s="224" t="s">
        <v>85</v>
      </c>
      <c r="AO444" s="224" t="s">
        <v>85</v>
      </c>
      <c r="AP444" s="235" t="s">
        <v>85</v>
      </c>
      <c r="AQ444" s="234" t="s">
        <v>85</v>
      </c>
      <c r="AR444" s="234" t="s">
        <v>85</v>
      </c>
      <c r="AS444" s="234" t="s">
        <v>85</v>
      </c>
      <c r="AT444" s="227" t="s">
        <v>85</v>
      </c>
      <c r="AU444" s="343" t="s">
        <v>85</v>
      </c>
    </row>
    <row r="445" spans="1:47" ht="189" customHeight="1">
      <c r="A445" s="222" t="str">
        <f t="shared" si="100"/>
        <v>1303-1</v>
      </c>
      <c r="B445" s="223">
        <v>1303</v>
      </c>
      <c r="C445" s="224" t="s">
        <v>208</v>
      </c>
      <c r="D445" s="222">
        <v>1</v>
      </c>
      <c r="E445" s="224" t="s">
        <v>1228</v>
      </c>
      <c r="F445" s="222" t="s">
        <v>444</v>
      </c>
      <c r="G445" s="225" t="s">
        <v>512</v>
      </c>
      <c r="H445" s="282" t="s">
        <v>513</v>
      </c>
      <c r="I445" s="227" t="s">
        <v>514</v>
      </c>
      <c r="J445" s="224" t="s">
        <v>1229</v>
      </c>
      <c r="K445" s="224" t="s">
        <v>1230</v>
      </c>
      <c r="L445" s="224" t="s">
        <v>399</v>
      </c>
      <c r="M445" s="228" t="s">
        <v>403</v>
      </c>
      <c r="N445" s="225" t="s">
        <v>12</v>
      </c>
      <c r="O445" s="186" t="s">
        <v>85</v>
      </c>
      <c r="P445" s="186" t="s">
        <v>85</v>
      </c>
      <c r="Q445" s="186" t="s">
        <v>12</v>
      </c>
      <c r="R445" s="230" t="s">
        <v>12</v>
      </c>
      <c r="S445" s="235" t="s">
        <v>85</v>
      </c>
      <c r="T445" s="230" t="s">
        <v>85</v>
      </c>
      <c r="U445" s="228"/>
      <c r="V445" s="224" t="s">
        <v>1918</v>
      </c>
      <c r="W445" s="225">
        <v>578</v>
      </c>
      <c r="X445" s="186" t="s">
        <v>85</v>
      </c>
      <c r="Y445" s="186" t="s">
        <v>85</v>
      </c>
      <c r="Z445" s="186" t="s">
        <v>85</v>
      </c>
      <c r="AA445" s="230" t="s">
        <v>85</v>
      </c>
      <c r="AB445" s="231" t="str">
        <f t="shared" si="90"/>
        <v>-</v>
      </c>
      <c r="AC445" s="232" t="str">
        <f t="shared" si="90"/>
        <v>-</v>
      </c>
      <c r="AD445" s="232" t="str">
        <f t="shared" si="90"/>
        <v>-</v>
      </c>
      <c r="AE445" s="232" t="str">
        <f t="shared" si="90"/>
        <v>-</v>
      </c>
      <c r="AF445" s="233" t="str">
        <f t="shared" si="90"/>
        <v>-</v>
      </c>
      <c r="AG445" s="231" t="str">
        <f t="shared" si="95"/>
        <v>-</v>
      </c>
      <c r="AH445" s="232" t="str">
        <f t="shared" si="95"/>
        <v>-</v>
      </c>
      <c r="AI445" s="232" t="str">
        <f t="shared" si="95"/>
        <v>-</v>
      </c>
      <c r="AJ445" s="232" t="str">
        <f t="shared" si="95"/>
        <v>-</v>
      </c>
      <c r="AK445" s="233" t="str">
        <f t="shared" si="95"/>
        <v>-</v>
      </c>
      <c r="AL445" s="222" t="s">
        <v>85</v>
      </c>
      <c r="AM445" s="224" t="s">
        <v>2142</v>
      </c>
      <c r="AN445" s="224" t="s">
        <v>741</v>
      </c>
      <c r="AO445" s="224" t="s">
        <v>850</v>
      </c>
      <c r="AP445" s="235" t="s">
        <v>85</v>
      </c>
      <c r="AQ445" s="234" t="s">
        <v>85</v>
      </c>
      <c r="AR445" s="234" t="s">
        <v>85</v>
      </c>
      <c r="AS445" s="234" t="s">
        <v>85</v>
      </c>
      <c r="AT445" s="227" t="s">
        <v>85</v>
      </c>
      <c r="AU445" s="343" t="s">
        <v>2754</v>
      </c>
    </row>
    <row r="446" spans="1:47" ht="222" customHeight="1">
      <c r="A446" s="222" t="str">
        <f t="shared" si="100"/>
        <v>1303-2</v>
      </c>
      <c r="B446" s="223">
        <v>1303</v>
      </c>
      <c r="C446" s="224" t="s">
        <v>208</v>
      </c>
      <c r="D446" s="222">
        <v>2</v>
      </c>
      <c r="E446" s="224" t="s">
        <v>1231</v>
      </c>
      <c r="F446" s="222" t="s">
        <v>411</v>
      </c>
      <c r="G446" s="225" t="s">
        <v>512</v>
      </c>
      <c r="H446" s="282" t="s">
        <v>513</v>
      </c>
      <c r="I446" s="227" t="s">
        <v>514</v>
      </c>
      <c r="J446" s="224" t="s">
        <v>1232</v>
      </c>
      <c r="K446" s="224" t="s">
        <v>1233</v>
      </c>
      <c r="L446" s="224" t="s">
        <v>1172</v>
      </c>
      <c r="M446" s="228" t="s">
        <v>403</v>
      </c>
      <c r="N446" s="171">
        <v>14372</v>
      </c>
      <c r="O446" s="172">
        <v>14608</v>
      </c>
      <c r="P446" s="172">
        <v>14844</v>
      </c>
      <c r="Q446" s="172">
        <v>15080</v>
      </c>
      <c r="R446" s="173">
        <v>15316</v>
      </c>
      <c r="S446" s="235" t="s">
        <v>433</v>
      </c>
      <c r="T446" s="173">
        <v>15550</v>
      </c>
      <c r="U446" s="228"/>
      <c r="V446" s="224" t="s">
        <v>954</v>
      </c>
      <c r="W446" s="171">
        <v>12411</v>
      </c>
      <c r="X446" s="186" t="s">
        <v>85</v>
      </c>
      <c r="Y446" s="186" t="s">
        <v>85</v>
      </c>
      <c r="Z446" s="186" t="s">
        <v>85</v>
      </c>
      <c r="AA446" s="230" t="s">
        <v>85</v>
      </c>
      <c r="AB446" s="231">
        <f t="shared" si="90"/>
        <v>0.86355413303645978</v>
      </c>
      <c r="AC446" s="232" t="str">
        <f t="shared" si="90"/>
        <v>-</v>
      </c>
      <c r="AD446" s="232" t="str">
        <f t="shared" si="90"/>
        <v>-</v>
      </c>
      <c r="AE446" s="232" t="str">
        <f t="shared" si="90"/>
        <v>-</v>
      </c>
      <c r="AF446" s="233" t="str">
        <f t="shared" si="90"/>
        <v>-</v>
      </c>
      <c r="AG446" s="231">
        <f t="shared" si="95"/>
        <v>0.79813504823151127</v>
      </c>
      <c r="AH446" s="232" t="str">
        <f t="shared" si="95"/>
        <v>-</v>
      </c>
      <c r="AI446" s="232" t="str">
        <f t="shared" si="95"/>
        <v>-</v>
      </c>
      <c r="AJ446" s="232" t="str">
        <f t="shared" si="95"/>
        <v>-</v>
      </c>
      <c r="AK446" s="233" t="str">
        <f t="shared" si="95"/>
        <v>-</v>
      </c>
      <c r="AL446" s="222" t="s">
        <v>85</v>
      </c>
      <c r="AM446" s="224" t="s">
        <v>85</v>
      </c>
      <c r="AN446" s="224" t="s">
        <v>741</v>
      </c>
      <c r="AO446" s="224" t="s">
        <v>850</v>
      </c>
      <c r="AP446" s="235" t="s">
        <v>10</v>
      </c>
      <c r="AQ446" s="234" t="s">
        <v>85</v>
      </c>
      <c r="AR446" s="234" t="s">
        <v>85</v>
      </c>
      <c r="AS446" s="234" t="s">
        <v>85</v>
      </c>
      <c r="AT446" s="227" t="s">
        <v>85</v>
      </c>
      <c r="AU446" s="343">
        <v>1</v>
      </c>
    </row>
    <row r="447" spans="1:47" ht="27" hidden="1">
      <c r="A447" s="222" t="str">
        <f t="shared" si="100"/>
        <v>1303-3</v>
      </c>
      <c r="B447" s="223">
        <v>1303</v>
      </c>
      <c r="C447" s="224" t="s">
        <v>208</v>
      </c>
      <c r="D447" s="222">
        <v>3</v>
      </c>
      <c r="E447" s="224" t="s">
        <v>85</v>
      </c>
      <c r="F447" s="222" t="s">
        <v>85</v>
      </c>
      <c r="G447" s="369" t="s">
        <v>85</v>
      </c>
      <c r="H447" s="282" t="s">
        <v>85</v>
      </c>
      <c r="I447" s="227" t="s">
        <v>85</v>
      </c>
      <c r="J447" s="224" t="s">
        <v>85</v>
      </c>
      <c r="K447" s="224" t="s">
        <v>85</v>
      </c>
      <c r="L447" s="224" t="s">
        <v>85</v>
      </c>
      <c r="M447" s="228" t="s">
        <v>85</v>
      </c>
      <c r="N447" s="225"/>
      <c r="O447" s="186"/>
      <c r="P447" s="186"/>
      <c r="Q447" s="186"/>
      <c r="R447" s="230"/>
      <c r="S447" s="235" t="s">
        <v>85</v>
      </c>
      <c r="T447" s="230" t="s">
        <v>85</v>
      </c>
      <c r="U447" s="228"/>
      <c r="V447" s="224" t="s">
        <v>85</v>
      </c>
      <c r="W447" s="369"/>
      <c r="X447" s="370" t="s">
        <v>85</v>
      </c>
      <c r="Y447" s="370" t="s">
        <v>85</v>
      </c>
      <c r="Z447" s="370" t="s">
        <v>85</v>
      </c>
      <c r="AA447" s="371" t="s">
        <v>85</v>
      </c>
      <c r="AB447" s="231" t="str">
        <f t="shared" si="90"/>
        <v>-</v>
      </c>
      <c r="AC447" s="232" t="str">
        <f t="shared" si="91"/>
        <v>-</v>
      </c>
      <c r="AD447" s="232" t="str">
        <f t="shared" si="92"/>
        <v>-</v>
      </c>
      <c r="AE447" s="232" t="str">
        <f t="shared" si="93"/>
        <v>-</v>
      </c>
      <c r="AF447" s="233" t="str">
        <f t="shared" si="94"/>
        <v>-</v>
      </c>
      <c r="AG447" s="231" t="str">
        <f t="shared" si="95"/>
        <v>-</v>
      </c>
      <c r="AH447" s="232" t="str">
        <f t="shared" si="96"/>
        <v>-</v>
      </c>
      <c r="AI447" s="232" t="str">
        <f t="shared" si="97"/>
        <v>-</v>
      </c>
      <c r="AJ447" s="232" t="str">
        <f t="shared" si="98"/>
        <v>-</v>
      </c>
      <c r="AK447" s="233" t="str">
        <f t="shared" si="99"/>
        <v>-</v>
      </c>
      <c r="AL447" s="222" t="s">
        <v>85</v>
      </c>
      <c r="AM447" s="224" t="s">
        <v>85</v>
      </c>
      <c r="AN447" s="224" t="s">
        <v>85</v>
      </c>
      <c r="AO447" s="224" t="s">
        <v>85</v>
      </c>
      <c r="AP447" s="235" t="s">
        <v>85</v>
      </c>
      <c r="AQ447" s="234" t="s">
        <v>85</v>
      </c>
      <c r="AR447" s="234" t="s">
        <v>85</v>
      </c>
      <c r="AS447" s="234" t="s">
        <v>85</v>
      </c>
      <c r="AT447" s="227" t="s">
        <v>85</v>
      </c>
      <c r="AU447" s="343" t="s">
        <v>85</v>
      </c>
    </row>
    <row r="448" spans="1:47" ht="27" hidden="1">
      <c r="A448" s="222" t="str">
        <f t="shared" si="100"/>
        <v>1303-4</v>
      </c>
      <c r="B448" s="223">
        <v>1303</v>
      </c>
      <c r="C448" s="224" t="s">
        <v>208</v>
      </c>
      <c r="D448" s="222">
        <v>4</v>
      </c>
      <c r="E448" s="224" t="s">
        <v>85</v>
      </c>
      <c r="F448" s="222" t="s">
        <v>85</v>
      </c>
      <c r="G448" s="369" t="s">
        <v>85</v>
      </c>
      <c r="H448" s="282" t="s">
        <v>85</v>
      </c>
      <c r="I448" s="227" t="s">
        <v>85</v>
      </c>
      <c r="J448" s="224" t="s">
        <v>85</v>
      </c>
      <c r="K448" s="224" t="s">
        <v>85</v>
      </c>
      <c r="L448" s="224" t="s">
        <v>85</v>
      </c>
      <c r="M448" s="228" t="s">
        <v>85</v>
      </c>
      <c r="N448" s="225"/>
      <c r="O448" s="186"/>
      <c r="P448" s="186"/>
      <c r="Q448" s="186"/>
      <c r="R448" s="230"/>
      <c r="S448" s="235" t="s">
        <v>85</v>
      </c>
      <c r="T448" s="230" t="s">
        <v>85</v>
      </c>
      <c r="U448" s="228"/>
      <c r="V448" s="224" t="s">
        <v>85</v>
      </c>
      <c r="W448" s="369"/>
      <c r="X448" s="370" t="s">
        <v>85</v>
      </c>
      <c r="Y448" s="370" t="s">
        <v>85</v>
      </c>
      <c r="Z448" s="370" t="s">
        <v>85</v>
      </c>
      <c r="AA448" s="371" t="s">
        <v>85</v>
      </c>
      <c r="AB448" s="231" t="str">
        <f t="shared" si="90"/>
        <v>-</v>
      </c>
      <c r="AC448" s="232" t="str">
        <f t="shared" si="91"/>
        <v>-</v>
      </c>
      <c r="AD448" s="232" t="str">
        <f t="shared" si="92"/>
        <v>-</v>
      </c>
      <c r="AE448" s="232" t="str">
        <f t="shared" si="93"/>
        <v>-</v>
      </c>
      <c r="AF448" s="233" t="str">
        <f t="shared" si="94"/>
        <v>-</v>
      </c>
      <c r="AG448" s="231" t="str">
        <f t="shared" si="95"/>
        <v>-</v>
      </c>
      <c r="AH448" s="232" t="str">
        <f t="shared" si="96"/>
        <v>-</v>
      </c>
      <c r="AI448" s="232" t="str">
        <f t="shared" si="97"/>
        <v>-</v>
      </c>
      <c r="AJ448" s="232" t="str">
        <f t="shared" si="98"/>
        <v>-</v>
      </c>
      <c r="AK448" s="233" t="str">
        <f t="shared" si="99"/>
        <v>-</v>
      </c>
      <c r="AL448" s="222" t="s">
        <v>85</v>
      </c>
      <c r="AM448" s="224" t="s">
        <v>85</v>
      </c>
      <c r="AN448" s="224" t="s">
        <v>85</v>
      </c>
      <c r="AO448" s="224" t="s">
        <v>85</v>
      </c>
      <c r="AP448" s="235" t="s">
        <v>85</v>
      </c>
      <c r="AQ448" s="234" t="s">
        <v>85</v>
      </c>
      <c r="AR448" s="234" t="s">
        <v>85</v>
      </c>
      <c r="AS448" s="234" t="s">
        <v>85</v>
      </c>
      <c r="AT448" s="227" t="s">
        <v>85</v>
      </c>
      <c r="AU448" s="343" t="s">
        <v>85</v>
      </c>
    </row>
    <row r="449" spans="1:47" ht="27" hidden="1">
      <c r="A449" s="222" t="str">
        <f t="shared" si="100"/>
        <v>1303-5</v>
      </c>
      <c r="B449" s="223">
        <v>1303</v>
      </c>
      <c r="C449" s="224" t="s">
        <v>208</v>
      </c>
      <c r="D449" s="222">
        <v>5</v>
      </c>
      <c r="E449" s="224" t="s">
        <v>85</v>
      </c>
      <c r="F449" s="222" t="s">
        <v>85</v>
      </c>
      <c r="G449" s="369" t="s">
        <v>85</v>
      </c>
      <c r="H449" s="282" t="s">
        <v>85</v>
      </c>
      <c r="I449" s="227" t="s">
        <v>85</v>
      </c>
      <c r="J449" s="224" t="s">
        <v>85</v>
      </c>
      <c r="K449" s="224" t="s">
        <v>85</v>
      </c>
      <c r="L449" s="224" t="s">
        <v>85</v>
      </c>
      <c r="M449" s="228" t="s">
        <v>85</v>
      </c>
      <c r="N449" s="225"/>
      <c r="O449" s="186"/>
      <c r="P449" s="186"/>
      <c r="Q449" s="186"/>
      <c r="R449" s="230"/>
      <c r="S449" s="235" t="s">
        <v>85</v>
      </c>
      <c r="T449" s="230" t="s">
        <v>85</v>
      </c>
      <c r="U449" s="228"/>
      <c r="V449" s="224" t="s">
        <v>85</v>
      </c>
      <c r="W449" s="369"/>
      <c r="X449" s="370" t="s">
        <v>85</v>
      </c>
      <c r="Y449" s="370" t="s">
        <v>85</v>
      </c>
      <c r="Z449" s="370" t="s">
        <v>85</v>
      </c>
      <c r="AA449" s="371" t="s">
        <v>85</v>
      </c>
      <c r="AB449" s="231" t="str">
        <f t="shared" si="90"/>
        <v>-</v>
      </c>
      <c r="AC449" s="232" t="str">
        <f t="shared" si="91"/>
        <v>-</v>
      </c>
      <c r="AD449" s="232" t="str">
        <f t="shared" si="92"/>
        <v>-</v>
      </c>
      <c r="AE449" s="232" t="str">
        <f t="shared" si="93"/>
        <v>-</v>
      </c>
      <c r="AF449" s="233" t="str">
        <f t="shared" si="94"/>
        <v>-</v>
      </c>
      <c r="AG449" s="231" t="str">
        <f t="shared" si="95"/>
        <v>-</v>
      </c>
      <c r="AH449" s="232" t="str">
        <f t="shared" si="96"/>
        <v>-</v>
      </c>
      <c r="AI449" s="232" t="str">
        <f t="shared" si="97"/>
        <v>-</v>
      </c>
      <c r="AJ449" s="232" t="str">
        <f t="shared" si="98"/>
        <v>-</v>
      </c>
      <c r="AK449" s="233" t="str">
        <f t="shared" si="99"/>
        <v>-</v>
      </c>
      <c r="AL449" s="222" t="s">
        <v>85</v>
      </c>
      <c r="AM449" s="224" t="s">
        <v>85</v>
      </c>
      <c r="AN449" s="224" t="s">
        <v>85</v>
      </c>
      <c r="AO449" s="224" t="s">
        <v>85</v>
      </c>
      <c r="AP449" s="235" t="s">
        <v>85</v>
      </c>
      <c r="AQ449" s="234" t="s">
        <v>85</v>
      </c>
      <c r="AR449" s="234" t="s">
        <v>85</v>
      </c>
      <c r="AS449" s="234" t="s">
        <v>85</v>
      </c>
      <c r="AT449" s="227" t="s">
        <v>85</v>
      </c>
      <c r="AU449" s="343" t="s">
        <v>85</v>
      </c>
    </row>
    <row r="450" spans="1:47" ht="27" hidden="1">
      <c r="A450" s="222" t="str">
        <f t="shared" si="100"/>
        <v>1303-6</v>
      </c>
      <c r="B450" s="223">
        <v>1303</v>
      </c>
      <c r="C450" s="224" t="s">
        <v>208</v>
      </c>
      <c r="D450" s="222">
        <v>6</v>
      </c>
      <c r="E450" s="224" t="s">
        <v>85</v>
      </c>
      <c r="F450" s="222" t="s">
        <v>85</v>
      </c>
      <c r="G450" s="369" t="s">
        <v>85</v>
      </c>
      <c r="H450" s="282" t="s">
        <v>85</v>
      </c>
      <c r="I450" s="227" t="s">
        <v>85</v>
      </c>
      <c r="J450" s="224" t="s">
        <v>85</v>
      </c>
      <c r="K450" s="224" t="s">
        <v>85</v>
      </c>
      <c r="L450" s="224" t="s">
        <v>85</v>
      </c>
      <c r="M450" s="228" t="s">
        <v>85</v>
      </c>
      <c r="N450" s="225"/>
      <c r="O450" s="186"/>
      <c r="P450" s="186"/>
      <c r="Q450" s="186"/>
      <c r="R450" s="230"/>
      <c r="S450" s="235" t="s">
        <v>85</v>
      </c>
      <c r="T450" s="230" t="s">
        <v>85</v>
      </c>
      <c r="U450" s="228"/>
      <c r="V450" s="224" t="s">
        <v>85</v>
      </c>
      <c r="W450" s="369"/>
      <c r="X450" s="370" t="s">
        <v>85</v>
      </c>
      <c r="Y450" s="370" t="s">
        <v>85</v>
      </c>
      <c r="Z450" s="370" t="s">
        <v>85</v>
      </c>
      <c r="AA450" s="371" t="s">
        <v>85</v>
      </c>
      <c r="AB450" s="231" t="str">
        <f t="shared" si="90"/>
        <v>-</v>
      </c>
      <c r="AC450" s="232" t="str">
        <f t="shared" si="91"/>
        <v>-</v>
      </c>
      <c r="AD450" s="232" t="str">
        <f t="shared" si="92"/>
        <v>-</v>
      </c>
      <c r="AE450" s="232" t="str">
        <f t="shared" si="93"/>
        <v>-</v>
      </c>
      <c r="AF450" s="233" t="str">
        <f t="shared" si="94"/>
        <v>-</v>
      </c>
      <c r="AG450" s="231" t="str">
        <f t="shared" si="95"/>
        <v>-</v>
      </c>
      <c r="AH450" s="232" t="str">
        <f t="shared" si="96"/>
        <v>-</v>
      </c>
      <c r="AI450" s="232" t="str">
        <f t="shared" si="97"/>
        <v>-</v>
      </c>
      <c r="AJ450" s="232" t="str">
        <f t="shared" si="98"/>
        <v>-</v>
      </c>
      <c r="AK450" s="233" t="str">
        <f t="shared" si="99"/>
        <v>-</v>
      </c>
      <c r="AL450" s="222" t="s">
        <v>85</v>
      </c>
      <c r="AM450" s="224" t="s">
        <v>85</v>
      </c>
      <c r="AN450" s="224" t="s">
        <v>85</v>
      </c>
      <c r="AO450" s="224" t="s">
        <v>85</v>
      </c>
      <c r="AP450" s="235" t="s">
        <v>85</v>
      </c>
      <c r="AQ450" s="234" t="s">
        <v>85</v>
      </c>
      <c r="AR450" s="234" t="s">
        <v>85</v>
      </c>
      <c r="AS450" s="234" t="s">
        <v>85</v>
      </c>
      <c r="AT450" s="227" t="s">
        <v>85</v>
      </c>
      <c r="AU450" s="343" t="s">
        <v>85</v>
      </c>
    </row>
    <row r="451" spans="1:47" ht="27" hidden="1">
      <c r="A451" s="222" t="str">
        <f t="shared" si="100"/>
        <v>1303-7</v>
      </c>
      <c r="B451" s="223">
        <v>1303</v>
      </c>
      <c r="C451" s="224" t="s">
        <v>208</v>
      </c>
      <c r="D451" s="222">
        <v>7</v>
      </c>
      <c r="E451" s="224" t="s">
        <v>85</v>
      </c>
      <c r="F451" s="222" t="s">
        <v>85</v>
      </c>
      <c r="G451" s="369" t="s">
        <v>85</v>
      </c>
      <c r="H451" s="282" t="s">
        <v>85</v>
      </c>
      <c r="I451" s="227" t="s">
        <v>85</v>
      </c>
      <c r="J451" s="224" t="s">
        <v>85</v>
      </c>
      <c r="K451" s="224" t="s">
        <v>85</v>
      </c>
      <c r="L451" s="224" t="s">
        <v>85</v>
      </c>
      <c r="M451" s="228" t="s">
        <v>85</v>
      </c>
      <c r="N451" s="225"/>
      <c r="O451" s="186"/>
      <c r="P451" s="186"/>
      <c r="Q451" s="186"/>
      <c r="R451" s="230"/>
      <c r="S451" s="235" t="s">
        <v>85</v>
      </c>
      <c r="T451" s="230" t="s">
        <v>85</v>
      </c>
      <c r="U451" s="228"/>
      <c r="V451" s="224" t="s">
        <v>85</v>
      </c>
      <c r="W451" s="369"/>
      <c r="X451" s="370" t="s">
        <v>85</v>
      </c>
      <c r="Y451" s="370" t="s">
        <v>85</v>
      </c>
      <c r="Z451" s="370" t="s">
        <v>85</v>
      </c>
      <c r="AA451" s="371" t="s">
        <v>85</v>
      </c>
      <c r="AB451" s="231" t="str">
        <f t="shared" si="90"/>
        <v>-</v>
      </c>
      <c r="AC451" s="232" t="str">
        <f t="shared" si="91"/>
        <v>-</v>
      </c>
      <c r="AD451" s="232" t="str">
        <f t="shared" si="92"/>
        <v>-</v>
      </c>
      <c r="AE451" s="232" t="str">
        <f t="shared" si="93"/>
        <v>-</v>
      </c>
      <c r="AF451" s="233" t="str">
        <f t="shared" si="94"/>
        <v>-</v>
      </c>
      <c r="AG451" s="231" t="str">
        <f t="shared" si="95"/>
        <v>-</v>
      </c>
      <c r="AH451" s="232" t="str">
        <f t="shared" si="96"/>
        <v>-</v>
      </c>
      <c r="AI451" s="232" t="str">
        <f t="shared" si="97"/>
        <v>-</v>
      </c>
      <c r="AJ451" s="232" t="str">
        <f t="shared" si="98"/>
        <v>-</v>
      </c>
      <c r="AK451" s="233" t="str">
        <f t="shared" si="99"/>
        <v>-</v>
      </c>
      <c r="AL451" s="222" t="s">
        <v>85</v>
      </c>
      <c r="AM451" s="224" t="s">
        <v>85</v>
      </c>
      <c r="AN451" s="224" t="s">
        <v>85</v>
      </c>
      <c r="AO451" s="224" t="s">
        <v>85</v>
      </c>
      <c r="AP451" s="235" t="s">
        <v>85</v>
      </c>
      <c r="AQ451" s="234" t="s">
        <v>85</v>
      </c>
      <c r="AR451" s="234" t="s">
        <v>85</v>
      </c>
      <c r="AS451" s="234" t="s">
        <v>85</v>
      </c>
      <c r="AT451" s="227" t="s">
        <v>85</v>
      </c>
      <c r="AU451" s="343" t="s">
        <v>85</v>
      </c>
    </row>
    <row r="452" spans="1:47" ht="27" hidden="1">
      <c r="A452" s="222" t="str">
        <f t="shared" si="100"/>
        <v>1303-8</v>
      </c>
      <c r="B452" s="223">
        <v>1303</v>
      </c>
      <c r="C452" s="224" t="s">
        <v>208</v>
      </c>
      <c r="D452" s="222">
        <v>8</v>
      </c>
      <c r="E452" s="224" t="s">
        <v>85</v>
      </c>
      <c r="F452" s="222" t="s">
        <v>85</v>
      </c>
      <c r="G452" s="369" t="s">
        <v>85</v>
      </c>
      <c r="H452" s="282" t="s">
        <v>85</v>
      </c>
      <c r="I452" s="227" t="s">
        <v>85</v>
      </c>
      <c r="J452" s="224" t="s">
        <v>85</v>
      </c>
      <c r="K452" s="224" t="s">
        <v>85</v>
      </c>
      <c r="L452" s="224" t="s">
        <v>85</v>
      </c>
      <c r="M452" s="228" t="s">
        <v>85</v>
      </c>
      <c r="N452" s="225"/>
      <c r="O452" s="186"/>
      <c r="P452" s="186"/>
      <c r="Q452" s="186"/>
      <c r="R452" s="230"/>
      <c r="S452" s="235" t="s">
        <v>85</v>
      </c>
      <c r="T452" s="230" t="s">
        <v>85</v>
      </c>
      <c r="U452" s="228"/>
      <c r="V452" s="224" t="s">
        <v>85</v>
      </c>
      <c r="W452" s="369"/>
      <c r="X452" s="370" t="s">
        <v>85</v>
      </c>
      <c r="Y452" s="370" t="s">
        <v>85</v>
      </c>
      <c r="Z452" s="370" t="s">
        <v>85</v>
      </c>
      <c r="AA452" s="371" t="s">
        <v>85</v>
      </c>
      <c r="AB452" s="231" t="str">
        <f t="shared" si="90"/>
        <v>-</v>
      </c>
      <c r="AC452" s="232" t="str">
        <f t="shared" si="91"/>
        <v>-</v>
      </c>
      <c r="AD452" s="232" t="str">
        <f t="shared" si="92"/>
        <v>-</v>
      </c>
      <c r="AE452" s="232" t="str">
        <f t="shared" si="93"/>
        <v>-</v>
      </c>
      <c r="AF452" s="233" t="str">
        <f t="shared" si="94"/>
        <v>-</v>
      </c>
      <c r="AG452" s="231" t="str">
        <f t="shared" si="95"/>
        <v>-</v>
      </c>
      <c r="AH452" s="232" t="str">
        <f t="shared" si="96"/>
        <v>-</v>
      </c>
      <c r="AI452" s="232" t="str">
        <f t="shared" si="97"/>
        <v>-</v>
      </c>
      <c r="AJ452" s="232" t="str">
        <f t="shared" si="98"/>
        <v>-</v>
      </c>
      <c r="AK452" s="233" t="str">
        <f t="shared" si="99"/>
        <v>-</v>
      </c>
      <c r="AL452" s="222" t="s">
        <v>85</v>
      </c>
      <c r="AM452" s="224" t="s">
        <v>85</v>
      </c>
      <c r="AN452" s="224" t="s">
        <v>85</v>
      </c>
      <c r="AO452" s="224" t="s">
        <v>85</v>
      </c>
      <c r="AP452" s="235" t="s">
        <v>85</v>
      </c>
      <c r="AQ452" s="234" t="s">
        <v>85</v>
      </c>
      <c r="AR452" s="234" t="s">
        <v>85</v>
      </c>
      <c r="AS452" s="234" t="s">
        <v>85</v>
      </c>
      <c r="AT452" s="227" t="s">
        <v>85</v>
      </c>
      <c r="AU452" s="343" t="s">
        <v>85</v>
      </c>
    </row>
    <row r="453" spans="1:47" ht="27" hidden="1">
      <c r="A453" s="222" t="str">
        <f t="shared" si="100"/>
        <v>1303-9</v>
      </c>
      <c r="B453" s="223">
        <v>1303</v>
      </c>
      <c r="C453" s="224" t="s">
        <v>208</v>
      </c>
      <c r="D453" s="222">
        <v>9</v>
      </c>
      <c r="E453" s="224" t="s">
        <v>85</v>
      </c>
      <c r="F453" s="222" t="s">
        <v>85</v>
      </c>
      <c r="G453" s="369" t="s">
        <v>85</v>
      </c>
      <c r="H453" s="282" t="s">
        <v>85</v>
      </c>
      <c r="I453" s="227" t="s">
        <v>85</v>
      </c>
      <c r="J453" s="224" t="s">
        <v>85</v>
      </c>
      <c r="K453" s="224" t="s">
        <v>85</v>
      </c>
      <c r="L453" s="224" t="s">
        <v>85</v>
      </c>
      <c r="M453" s="228" t="s">
        <v>85</v>
      </c>
      <c r="N453" s="225"/>
      <c r="O453" s="186"/>
      <c r="P453" s="186"/>
      <c r="Q453" s="186"/>
      <c r="R453" s="230"/>
      <c r="S453" s="235" t="s">
        <v>85</v>
      </c>
      <c r="T453" s="230" t="s">
        <v>85</v>
      </c>
      <c r="U453" s="228"/>
      <c r="V453" s="224" t="s">
        <v>85</v>
      </c>
      <c r="W453" s="369"/>
      <c r="X453" s="370" t="s">
        <v>85</v>
      </c>
      <c r="Y453" s="370" t="s">
        <v>85</v>
      </c>
      <c r="Z453" s="370" t="s">
        <v>85</v>
      </c>
      <c r="AA453" s="371" t="s">
        <v>85</v>
      </c>
      <c r="AB453" s="231" t="str">
        <f t="shared" ref="AB453:AF516" si="101">IFERROR(IF($E453="-","-",W453/N453),"-")</f>
        <v>-</v>
      </c>
      <c r="AC453" s="232" t="str">
        <f t="shared" ref="AC453:AF516" si="102">IFERROR(IF($E453="-","-",X453/O453),"-")</f>
        <v>-</v>
      </c>
      <c r="AD453" s="232" t="str">
        <f t="shared" ref="AD453:AD516" si="103">IFERROR(IF($E453="-","-",Y453/P453),"-")</f>
        <v>-</v>
      </c>
      <c r="AE453" s="232" t="str">
        <f t="shared" ref="AE453:AE516" si="104">IFERROR(IF($E453="-","-",Z453/Q453),"-")</f>
        <v>-</v>
      </c>
      <c r="AF453" s="233" t="str">
        <f t="shared" ref="AF453:AF516" si="105">IFERROR(IF($E453="-","-",AA453/R453),"-")</f>
        <v>-</v>
      </c>
      <c r="AG453" s="231" t="str">
        <f t="shared" ref="AG453:AK516" si="106">IFERROR(IF($E453="-","-",IF($T453="-","-",W453/$T453)),"-")</f>
        <v>-</v>
      </c>
      <c r="AH453" s="232" t="str">
        <f t="shared" ref="AH453:AH516" si="107">IFERROR(IF($E453="-","-",IF($T453="-","-",X453/$T453)),"-")</f>
        <v>-</v>
      </c>
      <c r="AI453" s="232" t="str">
        <f t="shared" ref="AI453:AI516" si="108">IFERROR(IF($E453="-","-",IF($T453="-","-",Y453/$T453)),"-")</f>
        <v>-</v>
      </c>
      <c r="AJ453" s="232" t="str">
        <f t="shared" ref="AJ453:AJ516" si="109">IFERROR(IF($E453="-","-",IF($T453="-","-",Z453/$T453)),"-")</f>
        <v>-</v>
      </c>
      <c r="AK453" s="233" t="str">
        <f t="shared" ref="AK453:AK516" si="110">IFERROR(IF($E453="-","-",IF($T453="-","-",AA453/$T453)),"-")</f>
        <v>-</v>
      </c>
      <c r="AL453" s="222" t="s">
        <v>85</v>
      </c>
      <c r="AM453" s="224" t="s">
        <v>85</v>
      </c>
      <c r="AN453" s="224" t="s">
        <v>85</v>
      </c>
      <c r="AO453" s="224" t="s">
        <v>85</v>
      </c>
      <c r="AP453" s="235" t="s">
        <v>85</v>
      </c>
      <c r="AQ453" s="234" t="s">
        <v>85</v>
      </c>
      <c r="AR453" s="234" t="s">
        <v>85</v>
      </c>
      <c r="AS453" s="234" t="s">
        <v>85</v>
      </c>
      <c r="AT453" s="227" t="s">
        <v>85</v>
      </c>
      <c r="AU453" s="343" t="s">
        <v>85</v>
      </c>
    </row>
    <row r="454" spans="1:47" ht="222" customHeight="1">
      <c r="A454" s="222" t="str">
        <f t="shared" si="100"/>
        <v>1304-1</v>
      </c>
      <c r="B454" s="223">
        <v>1304</v>
      </c>
      <c r="C454" s="224" t="s">
        <v>209</v>
      </c>
      <c r="D454" s="222">
        <v>1</v>
      </c>
      <c r="E454" s="224" t="s">
        <v>1234</v>
      </c>
      <c r="F454" s="222" t="s">
        <v>393</v>
      </c>
      <c r="G454" s="225" t="s">
        <v>512</v>
      </c>
      <c r="H454" s="282" t="s">
        <v>513</v>
      </c>
      <c r="I454" s="227" t="s">
        <v>514</v>
      </c>
      <c r="J454" s="224" t="s">
        <v>1235</v>
      </c>
      <c r="K454" s="224" t="s">
        <v>1236</v>
      </c>
      <c r="L454" s="224" t="s">
        <v>1237</v>
      </c>
      <c r="M454" s="228" t="s">
        <v>403</v>
      </c>
      <c r="N454" s="225">
        <v>92.8</v>
      </c>
      <c r="O454" s="186">
        <f>N454+1.8</f>
        <v>94.6</v>
      </c>
      <c r="P454" s="186">
        <f t="shared" ref="P454:Q454" si="111">O454+1.8</f>
        <v>96.399999999999991</v>
      </c>
      <c r="Q454" s="186">
        <f t="shared" si="111"/>
        <v>98.199999999999989</v>
      </c>
      <c r="R454" s="230">
        <v>100</v>
      </c>
      <c r="S454" s="235" t="s">
        <v>433</v>
      </c>
      <c r="T454" s="230">
        <v>100</v>
      </c>
      <c r="U454" s="228"/>
      <c r="V454" s="224" t="s">
        <v>955</v>
      </c>
      <c r="W454" s="262">
        <v>84</v>
      </c>
      <c r="X454" s="186" t="s">
        <v>85</v>
      </c>
      <c r="Y454" s="186" t="s">
        <v>85</v>
      </c>
      <c r="Z454" s="186" t="s">
        <v>85</v>
      </c>
      <c r="AA454" s="230" t="s">
        <v>85</v>
      </c>
      <c r="AB454" s="231">
        <f t="shared" si="101"/>
        <v>0.90517241379310343</v>
      </c>
      <c r="AC454" s="232" t="str">
        <f t="shared" si="101"/>
        <v>-</v>
      </c>
      <c r="AD454" s="232" t="str">
        <f t="shared" si="101"/>
        <v>-</v>
      </c>
      <c r="AE454" s="232" t="str">
        <f t="shared" si="101"/>
        <v>-</v>
      </c>
      <c r="AF454" s="233" t="str">
        <f t="shared" si="101"/>
        <v>-</v>
      </c>
      <c r="AG454" s="231">
        <f t="shared" si="106"/>
        <v>0.84</v>
      </c>
      <c r="AH454" s="232" t="str">
        <f t="shared" si="106"/>
        <v>-</v>
      </c>
      <c r="AI454" s="232" t="str">
        <f t="shared" si="106"/>
        <v>-</v>
      </c>
      <c r="AJ454" s="232" t="str">
        <f t="shared" si="106"/>
        <v>-</v>
      </c>
      <c r="AK454" s="233" t="str">
        <f t="shared" si="106"/>
        <v>-</v>
      </c>
      <c r="AL454" s="222" t="s">
        <v>85</v>
      </c>
      <c r="AM454" s="224"/>
      <c r="AN454" s="224" t="s">
        <v>851</v>
      </c>
      <c r="AO454" s="224" t="s">
        <v>852</v>
      </c>
      <c r="AP454" s="235" t="s">
        <v>11</v>
      </c>
      <c r="AQ454" s="234" t="s">
        <v>85</v>
      </c>
      <c r="AR454" s="234" t="s">
        <v>85</v>
      </c>
      <c r="AS454" s="234" t="s">
        <v>85</v>
      </c>
      <c r="AT454" s="227" t="s">
        <v>85</v>
      </c>
      <c r="AU454" s="343">
        <v>1</v>
      </c>
    </row>
    <row r="455" spans="1:47" ht="198" customHeight="1">
      <c r="A455" s="222" t="str">
        <f t="shared" si="100"/>
        <v>1304-2</v>
      </c>
      <c r="B455" s="223">
        <v>1304</v>
      </c>
      <c r="C455" s="224" t="s">
        <v>209</v>
      </c>
      <c r="D455" s="222">
        <v>2</v>
      </c>
      <c r="E455" s="224" t="s">
        <v>1919</v>
      </c>
      <c r="F455" s="222" t="s">
        <v>444</v>
      </c>
      <c r="G455" s="225" t="s">
        <v>512</v>
      </c>
      <c r="H455" s="282" t="s">
        <v>513</v>
      </c>
      <c r="I455" s="227" t="s">
        <v>514</v>
      </c>
      <c r="J455" s="224" t="s">
        <v>1238</v>
      </c>
      <c r="K455" s="224" t="s">
        <v>1239</v>
      </c>
      <c r="L455" s="224" t="s">
        <v>1240</v>
      </c>
      <c r="M455" s="228" t="s">
        <v>403</v>
      </c>
      <c r="N455" s="171">
        <v>37251</v>
      </c>
      <c r="O455" s="172" t="s">
        <v>12</v>
      </c>
      <c r="P455" s="172" t="s">
        <v>12</v>
      </c>
      <c r="Q455" s="172" t="s">
        <v>12</v>
      </c>
      <c r="R455" s="173" t="s">
        <v>12</v>
      </c>
      <c r="S455" s="235" t="s">
        <v>85</v>
      </c>
      <c r="T455" s="230" t="s">
        <v>85</v>
      </c>
      <c r="U455" s="228"/>
      <c r="V455" s="224" t="s">
        <v>956</v>
      </c>
      <c r="W455" s="171">
        <f>7916+31596+356</f>
        <v>39868</v>
      </c>
      <c r="X455" s="186" t="s">
        <v>85</v>
      </c>
      <c r="Y455" s="186" t="s">
        <v>85</v>
      </c>
      <c r="Z455" s="186" t="s">
        <v>85</v>
      </c>
      <c r="AA455" s="230" t="s">
        <v>85</v>
      </c>
      <c r="AB455" s="231">
        <f t="shared" si="101"/>
        <v>1.0702531475665082</v>
      </c>
      <c r="AC455" s="232" t="str">
        <f t="shared" si="101"/>
        <v>-</v>
      </c>
      <c r="AD455" s="232" t="str">
        <f t="shared" si="101"/>
        <v>-</v>
      </c>
      <c r="AE455" s="232" t="str">
        <f t="shared" si="101"/>
        <v>-</v>
      </c>
      <c r="AF455" s="233" t="str">
        <f t="shared" si="101"/>
        <v>-</v>
      </c>
      <c r="AG455" s="231" t="str">
        <f t="shared" si="106"/>
        <v>-</v>
      </c>
      <c r="AH455" s="232" t="str">
        <f t="shared" si="106"/>
        <v>-</v>
      </c>
      <c r="AI455" s="232" t="str">
        <f t="shared" si="106"/>
        <v>-</v>
      </c>
      <c r="AJ455" s="232" t="str">
        <f t="shared" si="106"/>
        <v>-</v>
      </c>
      <c r="AK455" s="233" t="str">
        <f t="shared" si="106"/>
        <v>-</v>
      </c>
      <c r="AL455" s="222" t="s">
        <v>85</v>
      </c>
      <c r="AM455" s="224" t="s">
        <v>1920</v>
      </c>
      <c r="AN455" s="224" t="s">
        <v>849</v>
      </c>
      <c r="AO455" s="224" t="s">
        <v>853</v>
      </c>
      <c r="AP455" s="235" t="s">
        <v>15</v>
      </c>
      <c r="AQ455" s="234" t="s">
        <v>85</v>
      </c>
      <c r="AR455" s="234" t="s">
        <v>85</v>
      </c>
      <c r="AS455" s="234" t="s">
        <v>85</v>
      </c>
      <c r="AT455" s="227" t="s">
        <v>85</v>
      </c>
      <c r="AU455" s="343">
        <v>1</v>
      </c>
    </row>
    <row r="456" spans="1:47" ht="207" customHeight="1">
      <c r="A456" s="222" t="str">
        <f t="shared" si="100"/>
        <v>1304-3</v>
      </c>
      <c r="B456" s="223">
        <v>1304</v>
      </c>
      <c r="C456" s="224" t="s">
        <v>209</v>
      </c>
      <c r="D456" s="222">
        <v>3</v>
      </c>
      <c r="E456" s="224" t="s">
        <v>1241</v>
      </c>
      <c r="F456" s="222" t="s">
        <v>444</v>
      </c>
      <c r="G456" s="225" t="s">
        <v>512</v>
      </c>
      <c r="H456" s="282" t="s">
        <v>513</v>
      </c>
      <c r="I456" s="227" t="s">
        <v>514</v>
      </c>
      <c r="J456" s="224" t="s">
        <v>1242</v>
      </c>
      <c r="K456" s="224" t="s">
        <v>1239</v>
      </c>
      <c r="L456" s="224" t="s">
        <v>1243</v>
      </c>
      <c r="M456" s="228" t="s">
        <v>403</v>
      </c>
      <c r="N456" s="171">
        <v>11982</v>
      </c>
      <c r="O456" s="172" t="s">
        <v>12</v>
      </c>
      <c r="P456" s="172" t="s">
        <v>12</v>
      </c>
      <c r="Q456" s="172" t="s">
        <v>12</v>
      </c>
      <c r="R456" s="172" t="s">
        <v>12</v>
      </c>
      <c r="S456" s="235" t="s">
        <v>85</v>
      </c>
      <c r="T456" s="230" t="s">
        <v>85</v>
      </c>
      <c r="U456" s="228"/>
      <c r="V456" s="224" t="s">
        <v>956</v>
      </c>
      <c r="W456" s="171">
        <v>12799</v>
      </c>
      <c r="X456" s="186" t="s">
        <v>85</v>
      </c>
      <c r="Y456" s="186" t="s">
        <v>85</v>
      </c>
      <c r="Z456" s="186" t="s">
        <v>85</v>
      </c>
      <c r="AA456" s="230" t="s">
        <v>85</v>
      </c>
      <c r="AB456" s="231">
        <f t="shared" si="101"/>
        <v>1.0681856117509598</v>
      </c>
      <c r="AC456" s="232" t="str">
        <f t="shared" si="101"/>
        <v>-</v>
      </c>
      <c r="AD456" s="232" t="str">
        <f t="shared" si="101"/>
        <v>-</v>
      </c>
      <c r="AE456" s="232" t="str">
        <f t="shared" si="101"/>
        <v>-</v>
      </c>
      <c r="AF456" s="233" t="str">
        <f t="shared" si="101"/>
        <v>-</v>
      </c>
      <c r="AG456" s="231" t="str">
        <f t="shared" si="106"/>
        <v>-</v>
      </c>
      <c r="AH456" s="232" t="str">
        <f t="shared" si="106"/>
        <v>-</v>
      </c>
      <c r="AI456" s="232" t="str">
        <f t="shared" si="106"/>
        <v>-</v>
      </c>
      <c r="AJ456" s="232" t="str">
        <f t="shared" si="106"/>
        <v>-</v>
      </c>
      <c r="AK456" s="233" t="str">
        <f t="shared" si="106"/>
        <v>-</v>
      </c>
      <c r="AL456" s="222" t="s">
        <v>85</v>
      </c>
      <c r="AM456" s="224" t="s">
        <v>2497</v>
      </c>
      <c r="AN456" s="224" t="s">
        <v>849</v>
      </c>
      <c r="AO456" s="224" t="s">
        <v>854</v>
      </c>
      <c r="AP456" s="235" t="s">
        <v>15</v>
      </c>
      <c r="AQ456" s="234" t="s">
        <v>85</v>
      </c>
      <c r="AR456" s="234" t="s">
        <v>85</v>
      </c>
      <c r="AS456" s="234" t="s">
        <v>85</v>
      </c>
      <c r="AT456" s="227" t="s">
        <v>85</v>
      </c>
      <c r="AU456" s="343">
        <v>1</v>
      </c>
    </row>
    <row r="457" spans="1:47" ht="27" hidden="1">
      <c r="A457" s="222" t="str">
        <f t="shared" si="100"/>
        <v>1304-4</v>
      </c>
      <c r="B457" s="223">
        <v>1304</v>
      </c>
      <c r="C457" s="224" t="s">
        <v>209</v>
      </c>
      <c r="D457" s="222">
        <v>4</v>
      </c>
      <c r="E457" s="224" t="s">
        <v>85</v>
      </c>
      <c r="F457" s="222" t="s">
        <v>85</v>
      </c>
      <c r="G457" s="369" t="s">
        <v>85</v>
      </c>
      <c r="H457" s="282" t="s">
        <v>85</v>
      </c>
      <c r="I457" s="227" t="s">
        <v>85</v>
      </c>
      <c r="J457" s="224" t="s">
        <v>85</v>
      </c>
      <c r="K457" s="224" t="s">
        <v>85</v>
      </c>
      <c r="L457" s="224" t="s">
        <v>85</v>
      </c>
      <c r="M457" s="228" t="s">
        <v>85</v>
      </c>
      <c r="N457" s="225"/>
      <c r="O457" s="186"/>
      <c r="P457" s="186"/>
      <c r="Q457" s="186"/>
      <c r="R457" s="230"/>
      <c r="S457" s="235" t="s">
        <v>85</v>
      </c>
      <c r="T457" s="230" t="s">
        <v>85</v>
      </c>
      <c r="U457" s="228"/>
      <c r="V457" s="224" t="s">
        <v>85</v>
      </c>
      <c r="W457" s="369"/>
      <c r="X457" s="370" t="s">
        <v>85</v>
      </c>
      <c r="Y457" s="370" t="s">
        <v>85</v>
      </c>
      <c r="Z457" s="370" t="s">
        <v>85</v>
      </c>
      <c r="AA457" s="371" t="s">
        <v>85</v>
      </c>
      <c r="AB457" s="231" t="str">
        <f t="shared" si="101"/>
        <v>-</v>
      </c>
      <c r="AC457" s="232" t="str">
        <f t="shared" si="102"/>
        <v>-</v>
      </c>
      <c r="AD457" s="232" t="str">
        <f t="shared" si="103"/>
        <v>-</v>
      </c>
      <c r="AE457" s="232" t="str">
        <f t="shared" si="104"/>
        <v>-</v>
      </c>
      <c r="AF457" s="233" t="str">
        <f t="shared" si="105"/>
        <v>-</v>
      </c>
      <c r="AG457" s="231" t="str">
        <f t="shared" si="106"/>
        <v>-</v>
      </c>
      <c r="AH457" s="232" t="str">
        <f t="shared" si="107"/>
        <v>-</v>
      </c>
      <c r="AI457" s="232" t="str">
        <f t="shared" si="108"/>
        <v>-</v>
      </c>
      <c r="AJ457" s="232" t="str">
        <f t="shared" si="109"/>
        <v>-</v>
      </c>
      <c r="AK457" s="233" t="str">
        <f t="shared" si="110"/>
        <v>-</v>
      </c>
      <c r="AL457" s="222" t="s">
        <v>85</v>
      </c>
      <c r="AM457" s="224" t="s">
        <v>85</v>
      </c>
      <c r="AN457" s="224" t="s">
        <v>85</v>
      </c>
      <c r="AO457" s="224" t="s">
        <v>85</v>
      </c>
      <c r="AP457" s="235" t="s">
        <v>85</v>
      </c>
      <c r="AQ457" s="234" t="s">
        <v>85</v>
      </c>
      <c r="AR457" s="234" t="s">
        <v>85</v>
      </c>
      <c r="AS457" s="234" t="s">
        <v>85</v>
      </c>
      <c r="AT457" s="227" t="s">
        <v>85</v>
      </c>
      <c r="AU457" s="343" t="s">
        <v>85</v>
      </c>
    </row>
    <row r="458" spans="1:47" ht="27" hidden="1">
      <c r="A458" s="222" t="str">
        <f t="shared" si="100"/>
        <v>1304-5</v>
      </c>
      <c r="B458" s="223">
        <v>1304</v>
      </c>
      <c r="C458" s="224" t="s">
        <v>209</v>
      </c>
      <c r="D458" s="222">
        <v>5</v>
      </c>
      <c r="E458" s="224" t="s">
        <v>85</v>
      </c>
      <c r="F458" s="222" t="s">
        <v>85</v>
      </c>
      <c r="G458" s="369" t="s">
        <v>85</v>
      </c>
      <c r="H458" s="282" t="s">
        <v>85</v>
      </c>
      <c r="I458" s="227" t="s">
        <v>85</v>
      </c>
      <c r="J458" s="224" t="s">
        <v>85</v>
      </c>
      <c r="K458" s="224" t="s">
        <v>85</v>
      </c>
      <c r="L458" s="224" t="s">
        <v>85</v>
      </c>
      <c r="M458" s="228" t="s">
        <v>85</v>
      </c>
      <c r="N458" s="225"/>
      <c r="O458" s="186"/>
      <c r="P458" s="186"/>
      <c r="Q458" s="186"/>
      <c r="R458" s="230"/>
      <c r="S458" s="235" t="s">
        <v>85</v>
      </c>
      <c r="T458" s="230" t="s">
        <v>85</v>
      </c>
      <c r="U458" s="228"/>
      <c r="V458" s="224" t="s">
        <v>85</v>
      </c>
      <c r="W458" s="369"/>
      <c r="X458" s="370" t="s">
        <v>85</v>
      </c>
      <c r="Y458" s="370" t="s">
        <v>85</v>
      </c>
      <c r="Z458" s="370" t="s">
        <v>85</v>
      </c>
      <c r="AA458" s="371" t="s">
        <v>85</v>
      </c>
      <c r="AB458" s="231" t="str">
        <f t="shared" si="101"/>
        <v>-</v>
      </c>
      <c r="AC458" s="232" t="str">
        <f t="shared" si="102"/>
        <v>-</v>
      </c>
      <c r="AD458" s="232" t="str">
        <f t="shared" si="103"/>
        <v>-</v>
      </c>
      <c r="AE458" s="232" t="str">
        <f t="shared" si="104"/>
        <v>-</v>
      </c>
      <c r="AF458" s="233" t="str">
        <f t="shared" si="105"/>
        <v>-</v>
      </c>
      <c r="AG458" s="231" t="str">
        <f t="shared" si="106"/>
        <v>-</v>
      </c>
      <c r="AH458" s="232" t="str">
        <f t="shared" si="107"/>
        <v>-</v>
      </c>
      <c r="AI458" s="232" t="str">
        <f t="shared" si="108"/>
        <v>-</v>
      </c>
      <c r="AJ458" s="232" t="str">
        <f t="shared" si="109"/>
        <v>-</v>
      </c>
      <c r="AK458" s="233" t="str">
        <f t="shared" si="110"/>
        <v>-</v>
      </c>
      <c r="AL458" s="222" t="s">
        <v>85</v>
      </c>
      <c r="AM458" s="224" t="s">
        <v>85</v>
      </c>
      <c r="AN458" s="224" t="s">
        <v>85</v>
      </c>
      <c r="AO458" s="224" t="s">
        <v>85</v>
      </c>
      <c r="AP458" s="235" t="s">
        <v>85</v>
      </c>
      <c r="AQ458" s="234" t="s">
        <v>85</v>
      </c>
      <c r="AR458" s="234" t="s">
        <v>85</v>
      </c>
      <c r="AS458" s="234" t="s">
        <v>85</v>
      </c>
      <c r="AT458" s="227" t="s">
        <v>85</v>
      </c>
      <c r="AU458" s="343" t="s">
        <v>85</v>
      </c>
    </row>
    <row r="459" spans="1:47" ht="27" hidden="1">
      <c r="A459" s="222" t="str">
        <f t="shared" si="100"/>
        <v>1304-6</v>
      </c>
      <c r="B459" s="223">
        <v>1304</v>
      </c>
      <c r="C459" s="224" t="s">
        <v>209</v>
      </c>
      <c r="D459" s="222">
        <v>6</v>
      </c>
      <c r="E459" s="224" t="s">
        <v>85</v>
      </c>
      <c r="F459" s="222" t="s">
        <v>85</v>
      </c>
      <c r="G459" s="369" t="s">
        <v>85</v>
      </c>
      <c r="H459" s="282" t="s">
        <v>85</v>
      </c>
      <c r="I459" s="227" t="s">
        <v>85</v>
      </c>
      <c r="J459" s="224" t="s">
        <v>85</v>
      </c>
      <c r="K459" s="224" t="s">
        <v>85</v>
      </c>
      <c r="L459" s="224" t="s">
        <v>85</v>
      </c>
      <c r="M459" s="228" t="s">
        <v>85</v>
      </c>
      <c r="N459" s="225"/>
      <c r="O459" s="186"/>
      <c r="P459" s="186"/>
      <c r="Q459" s="186"/>
      <c r="R459" s="230"/>
      <c r="S459" s="235" t="s">
        <v>85</v>
      </c>
      <c r="T459" s="230" t="s">
        <v>85</v>
      </c>
      <c r="U459" s="228"/>
      <c r="V459" s="224" t="s">
        <v>85</v>
      </c>
      <c r="W459" s="369"/>
      <c r="X459" s="370" t="s">
        <v>85</v>
      </c>
      <c r="Y459" s="370" t="s">
        <v>85</v>
      </c>
      <c r="Z459" s="370" t="s">
        <v>85</v>
      </c>
      <c r="AA459" s="371" t="s">
        <v>85</v>
      </c>
      <c r="AB459" s="231" t="str">
        <f t="shared" si="101"/>
        <v>-</v>
      </c>
      <c r="AC459" s="232" t="str">
        <f t="shared" si="102"/>
        <v>-</v>
      </c>
      <c r="AD459" s="232" t="str">
        <f t="shared" si="103"/>
        <v>-</v>
      </c>
      <c r="AE459" s="232" t="str">
        <f t="shared" si="104"/>
        <v>-</v>
      </c>
      <c r="AF459" s="233" t="str">
        <f t="shared" si="105"/>
        <v>-</v>
      </c>
      <c r="AG459" s="231" t="str">
        <f t="shared" si="106"/>
        <v>-</v>
      </c>
      <c r="AH459" s="232" t="str">
        <f t="shared" si="107"/>
        <v>-</v>
      </c>
      <c r="AI459" s="232" t="str">
        <f t="shared" si="108"/>
        <v>-</v>
      </c>
      <c r="AJ459" s="232" t="str">
        <f t="shared" si="109"/>
        <v>-</v>
      </c>
      <c r="AK459" s="233" t="str">
        <f t="shared" si="110"/>
        <v>-</v>
      </c>
      <c r="AL459" s="222" t="s">
        <v>85</v>
      </c>
      <c r="AM459" s="224" t="s">
        <v>85</v>
      </c>
      <c r="AN459" s="224" t="s">
        <v>85</v>
      </c>
      <c r="AO459" s="224" t="s">
        <v>85</v>
      </c>
      <c r="AP459" s="235" t="s">
        <v>85</v>
      </c>
      <c r="AQ459" s="234" t="s">
        <v>85</v>
      </c>
      <c r="AR459" s="234" t="s">
        <v>85</v>
      </c>
      <c r="AS459" s="234" t="s">
        <v>85</v>
      </c>
      <c r="AT459" s="227" t="s">
        <v>85</v>
      </c>
      <c r="AU459" s="343" t="s">
        <v>85</v>
      </c>
    </row>
    <row r="460" spans="1:47" ht="27" hidden="1">
      <c r="A460" s="222" t="str">
        <f t="shared" si="100"/>
        <v>1304-7</v>
      </c>
      <c r="B460" s="223">
        <v>1304</v>
      </c>
      <c r="C460" s="224" t="s">
        <v>209</v>
      </c>
      <c r="D460" s="222">
        <v>7</v>
      </c>
      <c r="E460" s="224" t="s">
        <v>85</v>
      </c>
      <c r="F460" s="222" t="s">
        <v>85</v>
      </c>
      <c r="G460" s="369" t="s">
        <v>85</v>
      </c>
      <c r="H460" s="282" t="s">
        <v>85</v>
      </c>
      <c r="I460" s="227" t="s">
        <v>85</v>
      </c>
      <c r="J460" s="224" t="s">
        <v>85</v>
      </c>
      <c r="K460" s="224" t="s">
        <v>85</v>
      </c>
      <c r="L460" s="224" t="s">
        <v>85</v>
      </c>
      <c r="M460" s="228" t="s">
        <v>85</v>
      </c>
      <c r="N460" s="225"/>
      <c r="O460" s="186"/>
      <c r="P460" s="186"/>
      <c r="Q460" s="186"/>
      <c r="R460" s="230"/>
      <c r="S460" s="235" t="s">
        <v>85</v>
      </c>
      <c r="T460" s="230" t="s">
        <v>85</v>
      </c>
      <c r="U460" s="228"/>
      <c r="V460" s="224" t="s">
        <v>85</v>
      </c>
      <c r="W460" s="369"/>
      <c r="X460" s="370" t="s">
        <v>85</v>
      </c>
      <c r="Y460" s="370" t="s">
        <v>85</v>
      </c>
      <c r="Z460" s="370" t="s">
        <v>85</v>
      </c>
      <c r="AA460" s="371" t="s">
        <v>85</v>
      </c>
      <c r="AB460" s="231" t="str">
        <f t="shared" si="101"/>
        <v>-</v>
      </c>
      <c r="AC460" s="232" t="str">
        <f t="shared" si="102"/>
        <v>-</v>
      </c>
      <c r="AD460" s="232" t="str">
        <f t="shared" si="103"/>
        <v>-</v>
      </c>
      <c r="AE460" s="232" t="str">
        <f t="shared" si="104"/>
        <v>-</v>
      </c>
      <c r="AF460" s="233" t="str">
        <f t="shared" si="105"/>
        <v>-</v>
      </c>
      <c r="AG460" s="231" t="str">
        <f t="shared" si="106"/>
        <v>-</v>
      </c>
      <c r="AH460" s="232" t="str">
        <f t="shared" si="107"/>
        <v>-</v>
      </c>
      <c r="AI460" s="232" t="str">
        <f t="shared" si="108"/>
        <v>-</v>
      </c>
      <c r="AJ460" s="232" t="str">
        <f t="shared" si="109"/>
        <v>-</v>
      </c>
      <c r="AK460" s="233" t="str">
        <f t="shared" si="110"/>
        <v>-</v>
      </c>
      <c r="AL460" s="222" t="s">
        <v>85</v>
      </c>
      <c r="AM460" s="224" t="s">
        <v>85</v>
      </c>
      <c r="AN460" s="224" t="s">
        <v>85</v>
      </c>
      <c r="AO460" s="224" t="s">
        <v>85</v>
      </c>
      <c r="AP460" s="235" t="s">
        <v>85</v>
      </c>
      <c r="AQ460" s="234" t="s">
        <v>85</v>
      </c>
      <c r="AR460" s="234" t="s">
        <v>85</v>
      </c>
      <c r="AS460" s="234" t="s">
        <v>85</v>
      </c>
      <c r="AT460" s="227" t="s">
        <v>85</v>
      </c>
      <c r="AU460" s="343" t="s">
        <v>85</v>
      </c>
    </row>
    <row r="461" spans="1:47" ht="27" hidden="1">
      <c r="A461" s="222" t="str">
        <f t="shared" si="100"/>
        <v>1304-8</v>
      </c>
      <c r="B461" s="223">
        <v>1304</v>
      </c>
      <c r="C461" s="224" t="s">
        <v>209</v>
      </c>
      <c r="D461" s="222">
        <v>8</v>
      </c>
      <c r="E461" s="224" t="s">
        <v>85</v>
      </c>
      <c r="F461" s="222" t="s">
        <v>85</v>
      </c>
      <c r="G461" s="369" t="s">
        <v>85</v>
      </c>
      <c r="H461" s="282" t="s">
        <v>85</v>
      </c>
      <c r="I461" s="227" t="s">
        <v>85</v>
      </c>
      <c r="J461" s="224" t="s">
        <v>85</v>
      </c>
      <c r="K461" s="224" t="s">
        <v>85</v>
      </c>
      <c r="L461" s="224" t="s">
        <v>85</v>
      </c>
      <c r="M461" s="228" t="s">
        <v>85</v>
      </c>
      <c r="N461" s="225"/>
      <c r="O461" s="186"/>
      <c r="P461" s="186"/>
      <c r="Q461" s="186"/>
      <c r="R461" s="230"/>
      <c r="S461" s="235" t="s">
        <v>85</v>
      </c>
      <c r="T461" s="230" t="s">
        <v>85</v>
      </c>
      <c r="U461" s="228"/>
      <c r="V461" s="224" t="s">
        <v>85</v>
      </c>
      <c r="W461" s="369"/>
      <c r="X461" s="370" t="s">
        <v>85</v>
      </c>
      <c r="Y461" s="370" t="s">
        <v>85</v>
      </c>
      <c r="Z461" s="370" t="s">
        <v>85</v>
      </c>
      <c r="AA461" s="371" t="s">
        <v>85</v>
      </c>
      <c r="AB461" s="231" t="str">
        <f t="shared" si="101"/>
        <v>-</v>
      </c>
      <c r="AC461" s="232" t="str">
        <f t="shared" si="102"/>
        <v>-</v>
      </c>
      <c r="AD461" s="232" t="str">
        <f t="shared" si="103"/>
        <v>-</v>
      </c>
      <c r="AE461" s="232" t="str">
        <f t="shared" si="104"/>
        <v>-</v>
      </c>
      <c r="AF461" s="233" t="str">
        <f t="shared" si="105"/>
        <v>-</v>
      </c>
      <c r="AG461" s="231" t="str">
        <f t="shared" si="106"/>
        <v>-</v>
      </c>
      <c r="AH461" s="232" t="str">
        <f t="shared" si="107"/>
        <v>-</v>
      </c>
      <c r="AI461" s="232" t="str">
        <f t="shared" si="108"/>
        <v>-</v>
      </c>
      <c r="AJ461" s="232" t="str">
        <f t="shared" si="109"/>
        <v>-</v>
      </c>
      <c r="AK461" s="233" t="str">
        <f t="shared" si="110"/>
        <v>-</v>
      </c>
      <c r="AL461" s="222" t="s">
        <v>85</v>
      </c>
      <c r="AM461" s="224" t="s">
        <v>85</v>
      </c>
      <c r="AN461" s="224" t="s">
        <v>85</v>
      </c>
      <c r="AO461" s="224" t="s">
        <v>85</v>
      </c>
      <c r="AP461" s="235" t="s">
        <v>85</v>
      </c>
      <c r="AQ461" s="234" t="s">
        <v>85</v>
      </c>
      <c r="AR461" s="234" t="s">
        <v>85</v>
      </c>
      <c r="AS461" s="234" t="s">
        <v>85</v>
      </c>
      <c r="AT461" s="227" t="s">
        <v>85</v>
      </c>
      <c r="AU461" s="343" t="s">
        <v>85</v>
      </c>
    </row>
    <row r="462" spans="1:47" ht="27" hidden="1">
      <c r="A462" s="222" t="str">
        <f t="shared" si="100"/>
        <v>1304-9</v>
      </c>
      <c r="B462" s="223">
        <v>1304</v>
      </c>
      <c r="C462" s="224" t="s">
        <v>209</v>
      </c>
      <c r="D462" s="222">
        <v>9</v>
      </c>
      <c r="E462" s="224" t="s">
        <v>85</v>
      </c>
      <c r="F462" s="222" t="s">
        <v>85</v>
      </c>
      <c r="G462" s="369" t="s">
        <v>85</v>
      </c>
      <c r="H462" s="282" t="s">
        <v>85</v>
      </c>
      <c r="I462" s="227" t="s">
        <v>85</v>
      </c>
      <c r="J462" s="224" t="s">
        <v>85</v>
      </c>
      <c r="K462" s="224" t="s">
        <v>85</v>
      </c>
      <c r="L462" s="224" t="s">
        <v>85</v>
      </c>
      <c r="M462" s="228" t="s">
        <v>85</v>
      </c>
      <c r="N462" s="225"/>
      <c r="O462" s="186"/>
      <c r="P462" s="186"/>
      <c r="Q462" s="186"/>
      <c r="R462" s="230"/>
      <c r="S462" s="235" t="s">
        <v>85</v>
      </c>
      <c r="T462" s="230" t="s">
        <v>85</v>
      </c>
      <c r="U462" s="228"/>
      <c r="V462" s="224" t="s">
        <v>85</v>
      </c>
      <c r="W462" s="369"/>
      <c r="X462" s="370" t="s">
        <v>85</v>
      </c>
      <c r="Y462" s="370" t="s">
        <v>85</v>
      </c>
      <c r="Z462" s="370" t="s">
        <v>85</v>
      </c>
      <c r="AA462" s="371" t="s">
        <v>85</v>
      </c>
      <c r="AB462" s="231" t="str">
        <f t="shared" si="101"/>
        <v>-</v>
      </c>
      <c r="AC462" s="232" t="str">
        <f t="shared" si="102"/>
        <v>-</v>
      </c>
      <c r="AD462" s="232" t="str">
        <f t="shared" si="103"/>
        <v>-</v>
      </c>
      <c r="AE462" s="232" t="str">
        <f t="shared" si="104"/>
        <v>-</v>
      </c>
      <c r="AF462" s="233" t="str">
        <f t="shared" si="105"/>
        <v>-</v>
      </c>
      <c r="AG462" s="231" t="str">
        <f t="shared" si="106"/>
        <v>-</v>
      </c>
      <c r="AH462" s="232" t="str">
        <f t="shared" si="107"/>
        <v>-</v>
      </c>
      <c r="AI462" s="232" t="str">
        <f t="shared" si="108"/>
        <v>-</v>
      </c>
      <c r="AJ462" s="232" t="str">
        <f t="shared" si="109"/>
        <v>-</v>
      </c>
      <c r="AK462" s="233" t="str">
        <f t="shared" si="110"/>
        <v>-</v>
      </c>
      <c r="AL462" s="222" t="s">
        <v>85</v>
      </c>
      <c r="AM462" s="224" t="s">
        <v>85</v>
      </c>
      <c r="AN462" s="224" t="s">
        <v>85</v>
      </c>
      <c r="AO462" s="224" t="s">
        <v>85</v>
      </c>
      <c r="AP462" s="235" t="s">
        <v>85</v>
      </c>
      <c r="AQ462" s="234" t="s">
        <v>85</v>
      </c>
      <c r="AR462" s="234" t="s">
        <v>85</v>
      </c>
      <c r="AS462" s="234" t="s">
        <v>85</v>
      </c>
      <c r="AT462" s="227" t="s">
        <v>85</v>
      </c>
      <c r="AU462" s="343" t="s">
        <v>85</v>
      </c>
    </row>
    <row r="463" spans="1:47" ht="189" customHeight="1">
      <c r="A463" s="222" t="str">
        <f t="shared" si="100"/>
        <v>1401-1</v>
      </c>
      <c r="B463" s="223">
        <v>1401</v>
      </c>
      <c r="C463" s="224" t="s">
        <v>210</v>
      </c>
      <c r="D463" s="222">
        <v>1</v>
      </c>
      <c r="E463" s="224" t="s">
        <v>1244</v>
      </c>
      <c r="F463" s="222" t="s">
        <v>1245</v>
      </c>
      <c r="G463" s="225" t="s">
        <v>512</v>
      </c>
      <c r="H463" s="282" t="s">
        <v>1246</v>
      </c>
      <c r="I463" s="227" t="s">
        <v>527</v>
      </c>
      <c r="J463" s="224" t="s">
        <v>1247</v>
      </c>
      <c r="K463" s="224" t="s">
        <v>529</v>
      </c>
      <c r="L463" s="224" t="s">
        <v>1248</v>
      </c>
      <c r="M463" s="228" t="s">
        <v>403</v>
      </c>
      <c r="N463" s="309">
        <v>763</v>
      </c>
      <c r="O463" s="319" t="s">
        <v>85</v>
      </c>
      <c r="P463" s="319" t="s">
        <v>85</v>
      </c>
      <c r="Q463" s="319" t="s">
        <v>85</v>
      </c>
      <c r="R463" s="375" t="s">
        <v>85</v>
      </c>
      <c r="S463" s="235" t="s">
        <v>85</v>
      </c>
      <c r="T463" s="230" t="s">
        <v>85</v>
      </c>
      <c r="U463" s="228"/>
      <c r="V463" s="224" t="s">
        <v>531</v>
      </c>
      <c r="W463" s="309">
        <v>784</v>
      </c>
      <c r="X463" s="186" t="s">
        <v>85</v>
      </c>
      <c r="Y463" s="186" t="s">
        <v>85</v>
      </c>
      <c r="Z463" s="186" t="s">
        <v>85</v>
      </c>
      <c r="AA463" s="230" t="s">
        <v>85</v>
      </c>
      <c r="AB463" s="284">
        <f t="shared" si="101"/>
        <v>1.0275229357798166</v>
      </c>
      <c r="AC463" s="232" t="str">
        <f t="shared" si="101"/>
        <v>-</v>
      </c>
      <c r="AD463" s="232" t="str">
        <f t="shared" si="101"/>
        <v>-</v>
      </c>
      <c r="AE463" s="232" t="str">
        <f t="shared" si="101"/>
        <v>-</v>
      </c>
      <c r="AF463" s="233" t="str">
        <f t="shared" si="101"/>
        <v>-</v>
      </c>
      <c r="AG463" s="284" t="str">
        <f t="shared" si="106"/>
        <v>-</v>
      </c>
      <c r="AH463" s="232" t="str">
        <f t="shared" si="106"/>
        <v>-</v>
      </c>
      <c r="AI463" s="232" t="str">
        <f t="shared" si="106"/>
        <v>-</v>
      </c>
      <c r="AJ463" s="232" t="str">
        <f t="shared" si="106"/>
        <v>-</v>
      </c>
      <c r="AK463" s="233" t="str">
        <f t="shared" si="106"/>
        <v>-</v>
      </c>
      <c r="AL463" s="222" t="s">
        <v>85</v>
      </c>
      <c r="AM463" s="224" t="s">
        <v>855</v>
      </c>
      <c r="AN463" s="224" t="s">
        <v>741</v>
      </c>
      <c r="AO463" s="224" t="s">
        <v>756</v>
      </c>
      <c r="AP463" s="235" t="s">
        <v>15</v>
      </c>
      <c r="AQ463" s="234" t="s">
        <v>85</v>
      </c>
      <c r="AR463" s="234" t="s">
        <v>85</v>
      </c>
      <c r="AS463" s="234" t="s">
        <v>85</v>
      </c>
      <c r="AT463" s="227" t="s">
        <v>85</v>
      </c>
      <c r="AU463" s="343">
        <v>1</v>
      </c>
    </row>
    <row r="464" spans="1:47" ht="186" customHeight="1">
      <c r="A464" s="222" t="str">
        <f t="shared" si="100"/>
        <v>1401-2</v>
      </c>
      <c r="B464" s="223">
        <v>1401</v>
      </c>
      <c r="C464" s="224" t="s">
        <v>210</v>
      </c>
      <c r="D464" s="222">
        <v>2</v>
      </c>
      <c r="E464" s="224" t="s">
        <v>1249</v>
      </c>
      <c r="F464" s="222" t="s">
        <v>411</v>
      </c>
      <c r="G464" s="225" t="s">
        <v>512</v>
      </c>
      <c r="H464" s="282" t="s">
        <v>1246</v>
      </c>
      <c r="I464" s="227" t="s">
        <v>527</v>
      </c>
      <c r="J464" s="224" t="s">
        <v>1250</v>
      </c>
      <c r="K464" s="224" t="s">
        <v>1251</v>
      </c>
      <c r="L464" s="224" t="s">
        <v>1252</v>
      </c>
      <c r="M464" s="228" t="s">
        <v>403</v>
      </c>
      <c r="N464" s="376" t="s">
        <v>85</v>
      </c>
      <c r="O464" s="319" t="s">
        <v>85</v>
      </c>
      <c r="P464" s="319" t="s">
        <v>85</v>
      </c>
      <c r="Q464" s="319" t="s">
        <v>85</v>
      </c>
      <c r="R464" s="375" t="s">
        <v>85</v>
      </c>
      <c r="S464" s="235" t="s">
        <v>85</v>
      </c>
      <c r="T464" s="230" t="s">
        <v>85</v>
      </c>
      <c r="U464" s="228"/>
      <c r="V464" s="224" t="s">
        <v>1626</v>
      </c>
      <c r="W464" s="353">
        <v>168486</v>
      </c>
      <c r="X464" s="186" t="s">
        <v>85</v>
      </c>
      <c r="Y464" s="186" t="s">
        <v>85</v>
      </c>
      <c r="Z464" s="186" t="s">
        <v>85</v>
      </c>
      <c r="AA464" s="230" t="s">
        <v>85</v>
      </c>
      <c r="AB464" s="284" t="str">
        <f t="shared" si="101"/>
        <v>-</v>
      </c>
      <c r="AC464" s="232" t="str">
        <f t="shared" si="101"/>
        <v>-</v>
      </c>
      <c r="AD464" s="232" t="str">
        <f t="shared" si="101"/>
        <v>-</v>
      </c>
      <c r="AE464" s="232" t="str">
        <f t="shared" si="101"/>
        <v>-</v>
      </c>
      <c r="AF464" s="233" t="str">
        <f t="shared" si="101"/>
        <v>-</v>
      </c>
      <c r="AG464" s="284" t="str">
        <f t="shared" si="106"/>
        <v>-</v>
      </c>
      <c r="AH464" s="232" t="str">
        <f t="shared" si="106"/>
        <v>-</v>
      </c>
      <c r="AI464" s="232" t="str">
        <f t="shared" si="106"/>
        <v>-</v>
      </c>
      <c r="AJ464" s="232" t="str">
        <f t="shared" si="106"/>
        <v>-</v>
      </c>
      <c r="AK464" s="233" t="str">
        <f t="shared" si="106"/>
        <v>-</v>
      </c>
      <c r="AL464" s="222" t="s">
        <v>85</v>
      </c>
      <c r="AM464" s="224" t="s">
        <v>2142</v>
      </c>
      <c r="AN464" s="224" t="s">
        <v>823</v>
      </c>
      <c r="AO464" s="224" t="s">
        <v>856</v>
      </c>
      <c r="AP464" s="377" t="s">
        <v>85</v>
      </c>
      <c r="AQ464" s="234" t="s">
        <v>85</v>
      </c>
      <c r="AR464" s="234" t="s">
        <v>85</v>
      </c>
      <c r="AS464" s="234" t="s">
        <v>85</v>
      </c>
      <c r="AT464" s="227" t="s">
        <v>85</v>
      </c>
      <c r="AU464" s="343" t="s">
        <v>2754</v>
      </c>
    </row>
    <row r="465" spans="1:47" ht="198" customHeight="1">
      <c r="A465" s="222" t="str">
        <f t="shared" si="100"/>
        <v>1401-3</v>
      </c>
      <c r="B465" s="223">
        <v>1401</v>
      </c>
      <c r="C465" s="224" t="s">
        <v>210</v>
      </c>
      <c r="D465" s="222">
        <v>3</v>
      </c>
      <c r="E465" s="224" t="s">
        <v>1253</v>
      </c>
      <c r="F465" s="222" t="s">
        <v>444</v>
      </c>
      <c r="G465" s="225" t="s">
        <v>512</v>
      </c>
      <c r="H465" s="282" t="s">
        <v>1246</v>
      </c>
      <c r="I465" s="227" t="s">
        <v>527</v>
      </c>
      <c r="J465" s="224" t="s">
        <v>1253</v>
      </c>
      <c r="K465" s="224" t="s">
        <v>1254</v>
      </c>
      <c r="L465" s="224" t="s">
        <v>1255</v>
      </c>
      <c r="M465" s="228" t="s">
        <v>403</v>
      </c>
      <c r="N465" s="376" t="s">
        <v>85</v>
      </c>
      <c r="O465" s="319" t="s">
        <v>85</v>
      </c>
      <c r="P465" s="319" t="s">
        <v>85</v>
      </c>
      <c r="Q465" s="319" t="s">
        <v>85</v>
      </c>
      <c r="R465" s="375" t="s">
        <v>12</v>
      </c>
      <c r="S465" s="235" t="s">
        <v>85</v>
      </c>
      <c r="T465" s="230" t="s">
        <v>85</v>
      </c>
      <c r="U465" s="228"/>
      <c r="V465" s="224" t="s">
        <v>1905</v>
      </c>
      <c r="W465" s="353">
        <v>1190</v>
      </c>
      <c r="X465" s="186" t="s">
        <v>85</v>
      </c>
      <c r="Y465" s="186" t="s">
        <v>85</v>
      </c>
      <c r="Z465" s="186" t="s">
        <v>85</v>
      </c>
      <c r="AA465" s="230" t="s">
        <v>85</v>
      </c>
      <c r="AB465" s="284" t="str">
        <f t="shared" si="101"/>
        <v>-</v>
      </c>
      <c r="AC465" s="232" t="str">
        <f t="shared" si="101"/>
        <v>-</v>
      </c>
      <c r="AD465" s="232" t="str">
        <f t="shared" si="101"/>
        <v>-</v>
      </c>
      <c r="AE465" s="232" t="str">
        <f t="shared" si="101"/>
        <v>-</v>
      </c>
      <c r="AF465" s="233" t="str">
        <f t="shared" si="101"/>
        <v>-</v>
      </c>
      <c r="AG465" s="284" t="str">
        <f t="shared" si="106"/>
        <v>-</v>
      </c>
      <c r="AH465" s="232" t="str">
        <f t="shared" si="106"/>
        <v>-</v>
      </c>
      <c r="AI465" s="232" t="str">
        <f t="shared" si="106"/>
        <v>-</v>
      </c>
      <c r="AJ465" s="232" t="str">
        <f t="shared" si="106"/>
        <v>-</v>
      </c>
      <c r="AK465" s="233" t="str">
        <f t="shared" si="106"/>
        <v>-</v>
      </c>
      <c r="AL465" s="222" t="s">
        <v>85</v>
      </c>
      <c r="AM465" s="224" t="s">
        <v>2142</v>
      </c>
      <c r="AN465" s="224" t="s">
        <v>741</v>
      </c>
      <c r="AO465" s="224" t="s">
        <v>756</v>
      </c>
      <c r="AP465" s="377" t="s">
        <v>85</v>
      </c>
      <c r="AQ465" s="234" t="s">
        <v>85</v>
      </c>
      <c r="AR465" s="234" t="s">
        <v>85</v>
      </c>
      <c r="AS465" s="234" t="s">
        <v>85</v>
      </c>
      <c r="AT465" s="227" t="s">
        <v>85</v>
      </c>
      <c r="AU465" s="343" t="s">
        <v>2754</v>
      </c>
    </row>
    <row r="466" spans="1:47" ht="40.5" hidden="1">
      <c r="A466" s="222" t="str">
        <f t="shared" si="100"/>
        <v>1401-4</v>
      </c>
      <c r="B466" s="223">
        <v>1401</v>
      </c>
      <c r="C466" s="224" t="s">
        <v>210</v>
      </c>
      <c r="D466" s="222">
        <v>4</v>
      </c>
      <c r="E466" s="224" t="s">
        <v>85</v>
      </c>
      <c r="F466" s="222" t="s">
        <v>85</v>
      </c>
      <c r="G466" s="369" t="s">
        <v>85</v>
      </c>
      <c r="H466" s="282" t="s">
        <v>85</v>
      </c>
      <c r="I466" s="227" t="s">
        <v>85</v>
      </c>
      <c r="J466" s="224" t="s">
        <v>85</v>
      </c>
      <c r="K466" s="224" t="s">
        <v>85</v>
      </c>
      <c r="L466" s="224" t="s">
        <v>85</v>
      </c>
      <c r="M466" s="228" t="s">
        <v>85</v>
      </c>
      <c r="N466" s="225"/>
      <c r="O466" s="186"/>
      <c r="P466" s="186"/>
      <c r="Q466" s="186"/>
      <c r="R466" s="230"/>
      <c r="S466" s="235" t="s">
        <v>85</v>
      </c>
      <c r="T466" s="230" t="s">
        <v>85</v>
      </c>
      <c r="U466" s="228"/>
      <c r="V466" s="224" t="s">
        <v>85</v>
      </c>
      <c r="W466" s="369"/>
      <c r="X466" s="370" t="s">
        <v>85</v>
      </c>
      <c r="Y466" s="370" t="s">
        <v>85</v>
      </c>
      <c r="Z466" s="370" t="s">
        <v>85</v>
      </c>
      <c r="AA466" s="371" t="s">
        <v>85</v>
      </c>
      <c r="AB466" s="231" t="str">
        <f t="shared" si="101"/>
        <v>-</v>
      </c>
      <c r="AC466" s="232" t="str">
        <f t="shared" si="102"/>
        <v>-</v>
      </c>
      <c r="AD466" s="232" t="str">
        <f t="shared" si="103"/>
        <v>-</v>
      </c>
      <c r="AE466" s="232" t="str">
        <f t="shared" si="104"/>
        <v>-</v>
      </c>
      <c r="AF466" s="233" t="str">
        <f t="shared" si="105"/>
        <v>-</v>
      </c>
      <c r="AG466" s="231" t="str">
        <f t="shared" si="106"/>
        <v>-</v>
      </c>
      <c r="AH466" s="232" t="str">
        <f t="shared" si="107"/>
        <v>-</v>
      </c>
      <c r="AI466" s="232" t="str">
        <f t="shared" si="108"/>
        <v>-</v>
      </c>
      <c r="AJ466" s="232" t="str">
        <f t="shared" si="109"/>
        <v>-</v>
      </c>
      <c r="AK466" s="233" t="str">
        <f t="shared" si="110"/>
        <v>-</v>
      </c>
      <c r="AL466" s="222" t="s">
        <v>85</v>
      </c>
      <c r="AM466" s="224" t="s">
        <v>85</v>
      </c>
      <c r="AN466" s="224" t="s">
        <v>85</v>
      </c>
      <c r="AO466" s="224" t="s">
        <v>85</v>
      </c>
      <c r="AP466" s="235" t="s">
        <v>85</v>
      </c>
      <c r="AQ466" s="234" t="s">
        <v>85</v>
      </c>
      <c r="AR466" s="234" t="s">
        <v>85</v>
      </c>
      <c r="AS466" s="234" t="s">
        <v>85</v>
      </c>
      <c r="AT466" s="227" t="s">
        <v>85</v>
      </c>
      <c r="AU466" s="343" t="s">
        <v>85</v>
      </c>
    </row>
    <row r="467" spans="1:47" ht="40.5" hidden="1">
      <c r="A467" s="222" t="str">
        <f t="shared" si="100"/>
        <v>1401-5</v>
      </c>
      <c r="B467" s="223">
        <v>1401</v>
      </c>
      <c r="C467" s="224" t="s">
        <v>210</v>
      </c>
      <c r="D467" s="222">
        <v>5</v>
      </c>
      <c r="E467" s="224" t="s">
        <v>85</v>
      </c>
      <c r="F467" s="222" t="s">
        <v>85</v>
      </c>
      <c r="G467" s="369" t="s">
        <v>85</v>
      </c>
      <c r="H467" s="282" t="s">
        <v>85</v>
      </c>
      <c r="I467" s="227" t="s">
        <v>85</v>
      </c>
      <c r="J467" s="224" t="s">
        <v>85</v>
      </c>
      <c r="K467" s="224" t="s">
        <v>85</v>
      </c>
      <c r="L467" s="224" t="s">
        <v>85</v>
      </c>
      <c r="M467" s="228" t="s">
        <v>85</v>
      </c>
      <c r="N467" s="225"/>
      <c r="O467" s="186"/>
      <c r="P467" s="186"/>
      <c r="Q467" s="186"/>
      <c r="R467" s="230"/>
      <c r="S467" s="235" t="s">
        <v>85</v>
      </c>
      <c r="T467" s="230" t="s">
        <v>85</v>
      </c>
      <c r="U467" s="228"/>
      <c r="V467" s="224" t="s">
        <v>85</v>
      </c>
      <c r="W467" s="369"/>
      <c r="X467" s="370" t="s">
        <v>85</v>
      </c>
      <c r="Y467" s="370" t="s">
        <v>85</v>
      </c>
      <c r="Z467" s="370" t="s">
        <v>85</v>
      </c>
      <c r="AA467" s="371" t="s">
        <v>85</v>
      </c>
      <c r="AB467" s="231" t="str">
        <f t="shared" si="101"/>
        <v>-</v>
      </c>
      <c r="AC467" s="232" t="str">
        <f t="shared" si="102"/>
        <v>-</v>
      </c>
      <c r="AD467" s="232" t="str">
        <f t="shared" si="103"/>
        <v>-</v>
      </c>
      <c r="AE467" s="232" t="str">
        <f t="shared" si="104"/>
        <v>-</v>
      </c>
      <c r="AF467" s="233" t="str">
        <f t="shared" si="105"/>
        <v>-</v>
      </c>
      <c r="AG467" s="231" t="str">
        <f t="shared" si="106"/>
        <v>-</v>
      </c>
      <c r="AH467" s="232" t="str">
        <f t="shared" si="107"/>
        <v>-</v>
      </c>
      <c r="AI467" s="232" t="str">
        <f t="shared" si="108"/>
        <v>-</v>
      </c>
      <c r="AJ467" s="232" t="str">
        <f t="shared" si="109"/>
        <v>-</v>
      </c>
      <c r="AK467" s="233" t="str">
        <f t="shared" si="110"/>
        <v>-</v>
      </c>
      <c r="AL467" s="222" t="s">
        <v>85</v>
      </c>
      <c r="AM467" s="224" t="s">
        <v>85</v>
      </c>
      <c r="AN467" s="224" t="s">
        <v>85</v>
      </c>
      <c r="AO467" s="224" t="s">
        <v>85</v>
      </c>
      <c r="AP467" s="235" t="s">
        <v>85</v>
      </c>
      <c r="AQ467" s="234" t="s">
        <v>85</v>
      </c>
      <c r="AR467" s="234" t="s">
        <v>85</v>
      </c>
      <c r="AS467" s="234" t="s">
        <v>85</v>
      </c>
      <c r="AT467" s="227" t="s">
        <v>85</v>
      </c>
      <c r="AU467" s="343" t="s">
        <v>85</v>
      </c>
    </row>
    <row r="468" spans="1:47" ht="40.5" hidden="1">
      <c r="A468" s="222" t="str">
        <f t="shared" si="100"/>
        <v>1401-6</v>
      </c>
      <c r="B468" s="223">
        <v>1401</v>
      </c>
      <c r="C468" s="224" t="s">
        <v>210</v>
      </c>
      <c r="D468" s="222">
        <v>6</v>
      </c>
      <c r="E468" s="224" t="s">
        <v>85</v>
      </c>
      <c r="F468" s="222" t="s">
        <v>85</v>
      </c>
      <c r="G468" s="369" t="s">
        <v>85</v>
      </c>
      <c r="H468" s="282" t="s">
        <v>85</v>
      </c>
      <c r="I468" s="227" t="s">
        <v>85</v>
      </c>
      <c r="J468" s="224" t="s">
        <v>85</v>
      </c>
      <c r="K468" s="224" t="s">
        <v>85</v>
      </c>
      <c r="L468" s="224" t="s">
        <v>85</v>
      </c>
      <c r="M468" s="228" t="s">
        <v>85</v>
      </c>
      <c r="N468" s="225"/>
      <c r="O468" s="186"/>
      <c r="P468" s="186"/>
      <c r="Q468" s="186"/>
      <c r="R468" s="230"/>
      <c r="S468" s="235" t="s">
        <v>85</v>
      </c>
      <c r="T468" s="230" t="s">
        <v>85</v>
      </c>
      <c r="U468" s="228"/>
      <c r="V468" s="224" t="s">
        <v>85</v>
      </c>
      <c r="W468" s="369"/>
      <c r="X468" s="370" t="s">
        <v>85</v>
      </c>
      <c r="Y468" s="370" t="s">
        <v>85</v>
      </c>
      <c r="Z468" s="370" t="s">
        <v>85</v>
      </c>
      <c r="AA468" s="371" t="s">
        <v>85</v>
      </c>
      <c r="AB468" s="231" t="str">
        <f t="shared" si="101"/>
        <v>-</v>
      </c>
      <c r="AC468" s="232" t="str">
        <f t="shared" si="102"/>
        <v>-</v>
      </c>
      <c r="AD468" s="232" t="str">
        <f t="shared" si="103"/>
        <v>-</v>
      </c>
      <c r="AE468" s="232" t="str">
        <f t="shared" si="104"/>
        <v>-</v>
      </c>
      <c r="AF468" s="233" t="str">
        <f t="shared" si="105"/>
        <v>-</v>
      </c>
      <c r="AG468" s="231" t="str">
        <f t="shared" si="106"/>
        <v>-</v>
      </c>
      <c r="AH468" s="232" t="str">
        <f t="shared" si="107"/>
        <v>-</v>
      </c>
      <c r="AI468" s="232" t="str">
        <f t="shared" si="108"/>
        <v>-</v>
      </c>
      <c r="AJ468" s="232" t="str">
        <f t="shared" si="109"/>
        <v>-</v>
      </c>
      <c r="AK468" s="233" t="str">
        <f t="shared" si="110"/>
        <v>-</v>
      </c>
      <c r="AL468" s="222" t="s">
        <v>85</v>
      </c>
      <c r="AM468" s="224" t="s">
        <v>85</v>
      </c>
      <c r="AN468" s="224" t="s">
        <v>85</v>
      </c>
      <c r="AO468" s="224" t="s">
        <v>85</v>
      </c>
      <c r="AP468" s="235" t="s">
        <v>85</v>
      </c>
      <c r="AQ468" s="234" t="s">
        <v>85</v>
      </c>
      <c r="AR468" s="234" t="s">
        <v>85</v>
      </c>
      <c r="AS468" s="234" t="s">
        <v>85</v>
      </c>
      <c r="AT468" s="227" t="s">
        <v>85</v>
      </c>
      <c r="AU468" s="343" t="s">
        <v>85</v>
      </c>
    </row>
    <row r="469" spans="1:47" ht="40.5" hidden="1">
      <c r="A469" s="222" t="str">
        <f t="shared" si="100"/>
        <v>1401-7</v>
      </c>
      <c r="B469" s="223">
        <v>1401</v>
      </c>
      <c r="C469" s="224" t="s">
        <v>210</v>
      </c>
      <c r="D469" s="222">
        <v>7</v>
      </c>
      <c r="E469" s="224" t="s">
        <v>85</v>
      </c>
      <c r="F469" s="222" t="s">
        <v>85</v>
      </c>
      <c r="G469" s="369" t="s">
        <v>85</v>
      </c>
      <c r="H469" s="282" t="s">
        <v>85</v>
      </c>
      <c r="I469" s="227" t="s">
        <v>85</v>
      </c>
      <c r="J469" s="224" t="s">
        <v>85</v>
      </c>
      <c r="K469" s="224" t="s">
        <v>85</v>
      </c>
      <c r="L469" s="224" t="s">
        <v>85</v>
      </c>
      <c r="M469" s="228" t="s">
        <v>85</v>
      </c>
      <c r="N469" s="225"/>
      <c r="O469" s="186"/>
      <c r="P469" s="186"/>
      <c r="Q469" s="186"/>
      <c r="R469" s="230"/>
      <c r="S469" s="235" t="s">
        <v>85</v>
      </c>
      <c r="T469" s="230" t="s">
        <v>85</v>
      </c>
      <c r="U469" s="228"/>
      <c r="V469" s="224" t="s">
        <v>85</v>
      </c>
      <c r="W469" s="369"/>
      <c r="X469" s="370" t="s">
        <v>85</v>
      </c>
      <c r="Y469" s="370" t="s">
        <v>85</v>
      </c>
      <c r="Z469" s="370" t="s">
        <v>85</v>
      </c>
      <c r="AA469" s="371" t="s">
        <v>85</v>
      </c>
      <c r="AB469" s="231" t="str">
        <f t="shared" si="101"/>
        <v>-</v>
      </c>
      <c r="AC469" s="232" t="str">
        <f t="shared" si="102"/>
        <v>-</v>
      </c>
      <c r="AD469" s="232" t="str">
        <f t="shared" si="103"/>
        <v>-</v>
      </c>
      <c r="AE469" s="232" t="str">
        <f t="shared" si="104"/>
        <v>-</v>
      </c>
      <c r="AF469" s="233" t="str">
        <f t="shared" si="105"/>
        <v>-</v>
      </c>
      <c r="AG469" s="231" t="str">
        <f t="shared" si="106"/>
        <v>-</v>
      </c>
      <c r="AH469" s="232" t="str">
        <f t="shared" si="107"/>
        <v>-</v>
      </c>
      <c r="AI469" s="232" t="str">
        <f t="shared" si="108"/>
        <v>-</v>
      </c>
      <c r="AJ469" s="232" t="str">
        <f t="shared" si="109"/>
        <v>-</v>
      </c>
      <c r="AK469" s="233" t="str">
        <f t="shared" si="110"/>
        <v>-</v>
      </c>
      <c r="AL469" s="222" t="s">
        <v>85</v>
      </c>
      <c r="AM469" s="224" t="s">
        <v>85</v>
      </c>
      <c r="AN469" s="224" t="s">
        <v>85</v>
      </c>
      <c r="AO469" s="224" t="s">
        <v>85</v>
      </c>
      <c r="AP469" s="235" t="s">
        <v>85</v>
      </c>
      <c r="AQ469" s="234" t="s">
        <v>85</v>
      </c>
      <c r="AR469" s="234" t="s">
        <v>85</v>
      </c>
      <c r="AS469" s="234" t="s">
        <v>85</v>
      </c>
      <c r="AT469" s="227" t="s">
        <v>85</v>
      </c>
      <c r="AU469" s="343" t="s">
        <v>85</v>
      </c>
    </row>
    <row r="470" spans="1:47" ht="40.5" hidden="1">
      <c r="A470" s="222" t="str">
        <f t="shared" si="100"/>
        <v>1401-8</v>
      </c>
      <c r="B470" s="223">
        <v>1401</v>
      </c>
      <c r="C470" s="224" t="s">
        <v>210</v>
      </c>
      <c r="D470" s="222">
        <v>8</v>
      </c>
      <c r="E470" s="224" t="s">
        <v>85</v>
      </c>
      <c r="F470" s="222" t="s">
        <v>85</v>
      </c>
      <c r="G470" s="369" t="s">
        <v>85</v>
      </c>
      <c r="H470" s="282" t="s">
        <v>85</v>
      </c>
      <c r="I470" s="227" t="s">
        <v>85</v>
      </c>
      <c r="J470" s="224" t="s">
        <v>85</v>
      </c>
      <c r="K470" s="224" t="s">
        <v>85</v>
      </c>
      <c r="L470" s="224" t="s">
        <v>85</v>
      </c>
      <c r="M470" s="228" t="s">
        <v>85</v>
      </c>
      <c r="N470" s="225"/>
      <c r="O470" s="186"/>
      <c r="P470" s="186"/>
      <c r="Q470" s="186"/>
      <c r="R470" s="230"/>
      <c r="S470" s="235" t="s">
        <v>85</v>
      </c>
      <c r="T470" s="230" t="s">
        <v>85</v>
      </c>
      <c r="U470" s="228"/>
      <c r="V470" s="224" t="s">
        <v>85</v>
      </c>
      <c r="W470" s="369"/>
      <c r="X470" s="370" t="s">
        <v>85</v>
      </c>
      <c r="Y470" s="370" t="s">
        <v>85</v>
      </c>
      <c r="Z470" s="370" t="s">
        <v>85</v>
      </c>
      <c r="AA470" s="371" t="s">
        <v>85</v>
      </c>
      <c r="AB470" s="231" t="str">
        <f t="shared" si="101"/>
        <v>-</v>
      </c>
      <c r="AC470" s="232" t="str">
        <f t="shared" si="102"/>
        <v>-</v>
      </c>
      <c r="AD470" s="232" t="str">
        <f t="shared" si="103"/>
        <v>-</v>
      </c>
      <c r="AE470" s="232" t="str">
        <f t="shared" si="104"/>
        <v>-</v>
      </c>
      <c r="AF470" s="233" t="str">
        <f t="shared" si="105"/>
        <v>-</v>
      </c>
      <c r="AG470" s="231" t="str">
        <f t="shared" si="106"/>
        <v>-</v>
      </c>
      <c r="AH470" s="232" t="str">
        <f t="shared" si="107"/>
        <v>-</v>
      </c>
      <c r="AI470" s="232" t="str">
        <f t="shared" si="108"/>
        <v>-</v>
      </c>
      <c r="AJ470" s="232" t="str">
        <f t="shared" si="109"/>
        <v>-</v>
      </c>
      <c r="AK470" s="233" t="str">
        <f t="shared" si="110"/>
        <v>-</v>
      </c>
      <c r="AL470" s="222" t="s">
        <v>85</v>
      </c>
      <c r="AM470" s="224" t="s">
        <v>85</v>
      </c>
      <c r="AN470" s="224" t="s">
        <v>85</v>
      </c>
      <c r="AO470" s="224" t="s">
        <v>85</v>
      </c>
      <c r="AP470" s="235" t="s">
        <v>85</v>
      </c>
      <c r="AQ470" s="234" t="s">
        <v>85</v>
      </c>
      <c r="AR470" s="234" t="s">
        <v>85</v>
      </c>
      <c r="AS470" s="234" t="s">
        <v>85</v>
      </c>
      <c r="AT470" s="227" t="s">
        <v>85</v>
      </c>
      <c r="AU470" s="343" t="s">
        <v>85</v>
      </c>
    </row>
    <row r="471" spans="1:47" ht="40.5" hidden="1">
      <c r="A471" s="222" t="str">
        <f t="shared" si="100"/>
        <v>1401-9</v>
      </c>
      <c r="B471" s="223">
        <v>1401</v>
      </c>
      <c r="C471" s="224" t="s">
        <v>210</v>
      </c>
      <c r="D471" s="222">
        <v>9</v>
      </c>
      <c r="E471" s="224" t="s">
        <v>85</v>
      </c>
      <c r="F471" s="222" t="s">
        <v>85</v>
      </c>
      <c r="G471" s="369" t="s">
        <v>85</v>
      </c>
      <c r="H471" s="282" t="s">
        <v>85</v>
      </c>
      <c r="I471" s="227" t="s">
        <v>85</v>
      </c>
      <c r="J471" s="224" t="s">
        <v>85</v>
      </c>
      <c r="K471" s="224" t="s">
        <v>85</v>
      </c>
      <c r="L471" s="224" t="s">
        <v>85</v>
      </c>
      <c r="M471" s="228" t="s">
        <v>85</v>
      </c>
      <c r="N471" s="225"/>
      <c r="O471" s="186"/>
      <c r="P471" s="186"/>
      <c r="Q471" s="186"/>
      <c r="R471" s="230"/>
      <c r="S471" s="235" t="s">
        <v>85</v>
      </c>
      <c r="T471" s="230" t="s">
        <v>85</v>
      </c>
      <c r="U471" s="228"/>
      <c r="V471" s="224" t="s">
        <v>85</v>
      </c>
      <c r="W471" s="369"/>
      <c r="X471" s="370" t="s">
        <v>85</v>
      </c>
      <c r="Y471" s="370" t="s">
        <v>85</v>
      </c>
      <c r="Z471" s="370" t="s">
        <v>85</v>
      </c>
      <c r="AA471" s="371" t="s">
        <v>85</v>
      </c>
      <c r="AB471" s="231" t="str">
        <f t="shared" si="101"/>
        <v>-</v>
      </c>
      <c r="AC471" s="232" t="str">
        <f t="shared" si="102"/>
        <v>-</v>
      </c>
      <c r="AD471" s="232" t="str">
        <f t="shared" si="103"/>
        <v>-</v>
      </c>
      <c r="AE471" s="232" t="str">
        <f t="shared" si="104"/>
        <v>-</v>
      </c>
      <c r="AF471" s="233" t="str">
        <f t="shared" si="105"/>
        <v>-</v>
      </c>
      <c r="AG471" s="231" t="str">
        <f t="shared" si="106"/>
        <v>-</v>
      </c>
      <c r="AH471" s="232" t="str">
        <f t="shared" si="107"/>
        <v>-</v>
      </c>
      <c r="AI471" s="232" t="str">
        <f t="shared" si="108"/>
        <v>-</v>
      </c>
      <c r="AJ471" s="232" t="str">
        <f t="shared" si="109"/>
        <v>-</v>
      </c>
      <c r="AK471" s="233" t="str">
        <f t="shared" si="110"/>
        <v>-</v>
      </c>
      <c r="AL471" s="222" t="s">
        <v>85</v>
      </c>
      <c r="AM471" s="224" t="s">
        <v>85</v>
      </c>
      <c r="AN471" s="224" t="s">
        <v>85</v>
      </c>
      <c r="AO471" s="224" t="s">
        <v>85</v>
      </c>
      <c r="AP471" s="235" t="s">
        <v>85</v>
      </c>
      <c r="AQ471" s="234" t="s">
        <v>85</v>
      </c>
      <c r="AR471" s="234" t="s">
        <v>85</v>
      </c>
      <c r="AS471" s="234" t="s">
        <v>85</v>
      </c>
      <c r="AT471" s="227" t="s">
        <v>85</v>
      </c>
      <c r="AU471" s="343" t="s">
        <v>85</v>
      </c>
    </row>
    <row r="472" spans="1:47" ht="210" customHeight="1">
      <c r="A472" s="222" t="str">
        <f t="shared" si="100"/>
        <v>1402-1</v>
      </c>
      <c r="B472" s="223">
        <v>1402</v>
      </c>
      <c r="C472" s="224" t="s">
        <v>211</v>
      </c>
      <c r="D472" s="222">
        <v>1</v>
      </c>
      <c r="E472" s="224" t="s">
        <v>1256</v>
      </c>
      <c r="F472" s="222" t="s">
        <v>444</v>
      </c>
      <c r="G472" s="225" t="s">
        <v>512</v>
      </c>
      <c r="H472" s="282" t="s">
        <v>1257</v>
      </c>
      <c r="I472" s="227" t="s">
        <v>1258</v>
      </c>
      <c r="J472" s="224" t="s">
        <v>1259</v>
      </c>
      <c r="K472" s="224" t="s">
        <v>1260</v>
      </c>
      <c r="L472" s="224" t="s">
        <v>1172</v>
      </c>
      <c r="M472" s="228" t="s">
        <v>403</v>
      </c>
      <c r="N472" s="225">
        <v>3042</v>
      </c>
      <c r="O472" s="186" t="s">
        <v>12</v>
      </c>
      <c r="P472" s="186" t="s">
        <v>12</v>
      </c>
      <c r="Q472" s="186" t="s">
        <v>12</v>
      </c>
      <c r="R472" s="230" t="s">
        <v>12</v>
      </c>
      <c r="S472" s="235" t="s">
        <v>85</v>
      </c>
      <c r="T472" s="230" t="s">
        <v>85</v>
      </c>
      <c r="U472" s="228"/>
      <c r="V472" s="224" t="s">
        <v>957</v>
      </c>
      <c r="W472" s="225">
        <v>2571</v>
      </c>
      <c r="X472" s="186" t="s">
        <v>85</v>
      </c>
      <c r="Y472" s="186" t="s">
        <v>85</v>
      </c>
      <c r="Z472" s="186" t="s">
        <v>85</v>
      </c>
      <c r="AA472" s="230" t="s">
        <v>85</v>
      </c>
      <c r="AB472" s="231">
        <f t="shared" si="101"/>
        <v>0.84516765285996054</v>
      </c>
      <c r="AC472" s="232" t="str">
        <f t="shared" si="101"/>
        <v>-</v>
      </c>
      <c r="AD472" s="232" t="str">
        <f t="shared" si="101"/>
        <v>-</v>
      </c>
      <c r="AE472" s="232" t="str">
        <f t="shared" si="101"/>
        <v>-</v>
      </c>
      <c r="AF472" s="233" t="str">
        <f t="shared" si="101"/>
        <v>-</v>
      </c>
      <c r="AG472" s="231" t="str">
        <f t="shared" si="106"/>
        <v>-</v>
      </c>
      <c r="AH472" s="232" t="str">
        <f t="shared" si="106"/>
        <v>-</v>
      </c>
      <c r="AI472" s="232" t="str">
        <f t="shared" si="106"/>
        <v>-</v>
      </c>
      <c r="AJ472" s="232" t="str">
        <f t="shared" si="106"/>
        <v>-</v>
      </c>
      <c r="AK472" s="233" t="str">
        <f t="shared" si="106"/>
        <v>-</v>
      </c>
      <c r="AL472" s="222" t="s">
        <v>85</v>
      </c>
      <c r="AM472" s="224" t="s">
        <v>1921</v>
      </c>
      <c r="AN472" s="224" t="s">
        <v>857</v>
      </c>
      <c r="AO472" s="224" t="s">
        <v>1922</v>
      </c>
      <c r="AP472" s="235" t="s">
        <v>10</v>
      </c>
      <c r="AQ472" s="234" t="s">
        <v>85</v>
      </c>
      <c r="AR472" s="234" t="s">
        <v>85</v>
      </c>
      <c r="AS472" s="234" t="s">
        <v>85</v>
      </c>
      <c r="AT472" s="227" t="s">
        <v>85</v>
      </c>
      <c r="AU472" s="343">
        <v>1</v>
      </c>
    </row>
    <row r="473" spans="1:47" ht="40.5" hidden="1">
      <c r="A473" s="222" t="str">
        <f t="shared" si="100"/>
        <v>1402-2</v>
      </c>
      <c r="B473" s="223">
        <v>1402</v>
      </c>
      <c r="C473" s="224" t="s">
        <v>211</v>
      </c>
      <c r="D473" s="222">
        <v>2</v>
      </c>
      <c r="E473" s="224" t="s">
        <v>85</v>
      </c>
      <c r="F473" s="222" t="s">
        <v>85</v>
      </c>
      <c r="G473" s="369" t="s">
        <v>85</v>
      </c>
      <c r="H473" s="282" t="s">
        <v>85</v>
      </c>
      <c r="I473" s="227" t="s">
        <v>85</v>
      </c>
      <c r="J473" s="224" t="s">
        <v>85</v>
      </c>
      <c r="K473" s="224" t="s">
        <v>85</v>
      </c>
      <c r="L473" s="224" t="s">
        <v>85</v>
      </c>
      <c r="M473" s="228" t="s">
        <v>85</v>
      </c>
      <c r="N473" s="225"/>
      <c r="O473" s="186"/>
      <c r="P473" s="186"/>
      <c r="Q473" s="186"/>
      <c r="R473" s="230"/>
      <c r="S473" s="235" t="s">
        <v>85</v>
      </c>
      <c r="T473" s="230" t="s">
        <v>85</v>
      </c>
      <c r="U473" s="228"/>
      <c r="V473" s="224" t="s">
        <v>85</v>
      </c>
      <c r="W473" s="369"/>
      <c r="X473" s="370" t="s">
        <v>85</v>
      </c>
      <c r="Y473" s="370" t="s">
        <v>85</v>
      </c>
      <c r="Z473" s="370" t="s">
        <v>85</v>
      </c>
      <c r="AA473" s="371" t="s">
        <v>85</v>
      </c>
      <c r="AB473" s="231" t="str">
        <f t="shared" si="101"/>
        <v>-</v>
      </c>
      <c r="AC473" s="232" t="str">
        <f t="shared" si="102"/>
        <v>-</v>
      </c>
      <c r="AD473" s="232" t="str">
        <f t="shared" si="103"/>
        <v>-</v>
      </c>
      <c r="AE473" s="232" t="str">
        <f t="shared" si="104"/>
        <v>-</v>
      </c>
      <c r="AF473" s="233" t="str">
        <f t="shared" si="105"/>
        <v>-</v>
      </c>
      <c r="AG473" s="231" t="str">
        <f t="shared" si="106"/>
        <v>-</v>
      </c>
      <c r="AH473" s="232" t="str">
        <f t="shared" si="107"/>
        <v>-</v>
      </c>
      <c r="AI473" s="232" t="str">
        <f t="shared" si="108"/>
        <v>-</v>
      </c>
      <c r="AJ473" s="232" t="str">
        <f t="shared" si="109"/>
        <v>-</v>
      </c>
      <c r="AK473" s="233" t="str">
        <f t="shared" si="110"/>
        <v>-</v>
      </c>
      <c r="AL473" s="222" t="s">
        <v>85</v>
      </c>
      <c r="AM473" s="224" t="s">
        <v>85</v>
      </c>
      <c r="AN473" s="224" t="s">
        <v>85</v>
      </c>
      <c r="AO473" s="224" t="s">
        <v>85</v>
      </c>
      <c r="AP473" s="235" t="s">
        <v>85</v>
      </c>
      <c r="AQ473" s="234" t="s">
        <v>85</v>
      </c>
      <c r="AR473" s="234" t="s">
        <v>85</v>
      </c>
      <c r="AS473" s="234" t="s">
        <v>85</v>
      </c>
      <c r="AT473" s="227" t="s">
        <v>85</v>
      </c>
      <c r="AU473" s="343" t="s">
        <v>85</v>
      </c>
    </row>
    <row r="474" spans="1:47" ht="40.5" hidden="1">
      <c r="A474" s="222" t="str">
        <f t="shared" si="100"/>
        <v>1402-3</v>
      </c>
      <c r="B474" s="223">
        <v>1402</v>
      </c>
      <c r="C474" s="224" t="s">
        <v>211</v>
      </c>
      <c r="D474" s="222">
        <v>3</v>
      </c>
      <c r="E474" s="224" t="s">
        <v>85</v>
      </c>
      <c r="F474" s="222" t="s">
        <v>85</v>
      </c>
      <c r="G474" s="369" t="s">
        <v>85</v>
      </c>
      <c r="H474" s="282" t="s">
        <v>85</v>
      </c>
      <c r="I474" s="227" t="s">
        <v>85</v>
      </c>
      <c r="J474" s="224" t="s">
        <v>85</v>
      </c>
      <c r="K474" s="224" t="s">
        <v>85</v>
      </c>
      <c r="L474" s="224" t="s">
        <v>85</v>
      </c>
      <c r="M474" s="228" t="s">
        <v>85</v>
      </c>
      <c r="N474" s="225"/>
      <c r="O474" s="186"/>
      <c r="P474" s="186"/>
      <c r="Q474" s="186"/>
      <c r="R474" s="230"/>
      <c r="S474" s="235" t="s">
        <v>85</v>
      </c>
      <c r="T474" s="230" t="s">
        <v>85</v>
      </c>
      <c r="U474" s="228"/>
      <c r="V474" s="224" t="s">
        <v>85</v>
      </c>
      <c r="W474" s="369"/>
      <c r="X474" s="370" t="s">
        <v>85</v>
      </c>
      <c r="Y474" s="370" t="s">
        <v>85</v>
      </c>
      <c r="Z474" s="370" t="s">
        <v>85</v>
      </c>
      <c r="AA474" s="371" t="s">
        <v>85</v>
      </c>
      <c r="AB474" s="231" t="str">
        <f t="shared" si="101"/>
        <v>-</v>
      </c>
      <c r="AC474" s="232" t="str">
        <f t="shared" si="102"/>
        <v>-</v>
      </c>
      <c r="AD474" s="232" t="str">
        <f t="shared" si="103"/>
        <v>-</v>
      </c>
      <c r="AE474" s="232" t="str">
        <f t="shared" si="104"/>
        <v>-</v>
      </c>
      <c r="AF474" s="233" t="str">
        <f t="shared" si="105"/>
        <v>-</v>
      </c>
      <c r="AG474" s="231" t="str">
        <f t="shared" si="106"/>
        <v>-</v>
      </c>
      <c r="AH474" s="232" t="str">
        <f t="shared" si="107"/>
        <v>-</v>
      </c>
      <c r="AI474" s="232" t="str">
        <f t="shared" si="108"/>
        <v>-</v>
      </c>
      <c r="AJ474" s="232" t="str">
        <f t="shared" si="109"/>
        <v>-</v>
      </c>
      <c r="AK474" s="233" t="str">
        <f t="shared" si="110"/>
        <v>-</v>
      </c>
      <c r="AL474" s="222" t="s">
        <v>85</v>
      </c>
      <c r="AM474" s="224" t="s">
        <v>85</v>
      </c>
      <c r="AN474" s="224" t="s">
        <v>85</v>
      </c>
      <c r="AO474" s="224" t="s">
        <v>85</v>
      </c>
      <c r="AP474" s="235" t="s">
        <v>85</v>
      </c>
      <c r="AQ474" s="234" t="s">
        <v>85</v>
      </c>
      <c r="AR474" s="234" t="s">
        <v>85</v>
      </c>
      <c r="AS474" s="234" t="s">
        <v>85</v>
      </c>
      <c r="AT474" s="227" t="s">
        <v>85</v>
      </c>
      <c r="AU474" s="343" t="s">
        <v>85</v>
      </c>
    </row>
    <row r="475" spans="1:47" ht="40.5" hidden="1">
      <c r="A475" s="222" t="str">
        <f t="shared" si="100"/>
        <v>1402-4</v>
      </c>
      <c r="B475" s="223">
        <v>1402</v>
      </c>
      <c r="C475" s="224" t="s">
        <v>211</v>
      </c>
      <c r="D475" s="222">
        <v>4</v>
      </c>
      <c r="E475" s="224" t="s">
        <v>85</v>
      </c>
      <c r="F475" s="222" t="s">
        <v>85</v>
      </c>
      <c r="G475" s="369" t="s">
        <v>85</v>
      </c>
      <c r="H475" s="282" t="s">
        <v>85</v>
      </c>
      <c r="I475" s="227" t="s">
        <v>85</v>
      </c>
      <c r="J475" s="224" t="s">
        <v>85</v>
      </c>
      <c r="K475" s="224" t="s">
        <v>85</v>
      </c>
      <c r="L475" s="224" t="s">
        <v>85</v>
      </c>
      <c r="M475" s="228" t="s">
        <v>85</v>
      </c>
      <c r="N475" s="225"/>
      <c r="O475" s="186"/>
      <c r="P475" s="186"/>
      <c r="Q475" s="186"/>
      <c r="R475" s="230"/>
      <c r="S475" s="235" t="s">
        <v>85</v>
      </c>
      <c r="T475" s="230" t="s">
        <v>85</v>
      </c>
      <c r="U475" s="228"/>
      <c r="V475" s="224" t="s">
        <v>85</v>
      </c>
      <c r="W475" s="369"/>
      <c r="X475" s="370" t="s">
        <v>85</v>
      </c>
      <c r="Y475" s="370" t="s">
        <v>85</v>
      </c>
      <c r="Z475" s="370" t="s">
        <v>85</v>
      </c>
      <c r="AA475" s="371" t="s">
        <v>85</v>
      </c>
      <c r="AB475" s="231" t="str">
        <f t="shared" si="101"/>
        <v>-</v>
      </c>
      <c r="AC475" s="232" t="str">
        <f t="shared" si="102"/>
        <v>-</v>
      </c>
      <c r="AD475" s="232" t="str">
        <f t="shared" si="103"/>
        <v>-</v>
      </c>
      <c r="AE475" s="232" t="str">
        <f t="shared" si="104"/>
        <v>-</v>
      </c>
      <c r="AF475" s="233" t="str">
        <f t="shared" si="105"/>
        <v>-</v>
      </c>
      <c r="AG475" s="231" t="str">
        <f t="shared" si="106"/>
        <v>-</v>
      </c>
      <c r="AH475" s="232" t="str">
        <f t="shared" si="107"/>
        <v>-</v>
      </c>
      <c r="AI475" s="232" t="str">
        <f t="shared" si="108"/>
        <v>-</v>
      </c>
      <c r="AJ475" s="232" t="str">
        <f t="shared" si="109"/>
        <v>-</v>
      </c>
      <c r="AK475" s="233" t="str">
        <f t="shared" si="110"/>
        <v>-</v>
      </c>
      <c r="AL475" s="222" t="s">
        <v>85</v>
      </c>
      <c r="AM475" s="224" t="s">
        <v>85</v>
      </c>
      <c r="AN475" s="224" t="s">
        <v>85</v>
      </c>
      <c r="AO475" s="224" t="s">
        <v>85</v>
      </c>
      <c r="AP475" s="235" t="s">
        <v>85</v>
      </c>
      <c r="AQ475" s="234" t="s">
        <v>85</v>
      </c>
      <c r="AR475" s="234" t="s">
        <v>85</v>
      </c>
      <c r="AS475" s="234" t="s">
        <v>85</v>
      </c>
      <c r="AT475" s="227" t="s">
        <v>85</v>
      </c>
      <c r="AU475" s="343" t="s">
        <v>85</v>
      </c>
    </row>
    <row r="476" spans="1:47" ht="40.5" hidden="1">
      <c r="A476" s="222" t="str">
        <f t="shared" si="100"/>
        <v>1402-5</v>
      </c>
      <c r="B476" s="223">
        <v>1402</v>
      </c>
      <c r="C476" s="224" t="s">
        <v>211</v>
      </c>
      <c r="D476" s="222">
        <v>5</v>
      </c>
      <c r="E476" s="224" t="s">
        <v>85</v>
      </c>
      <c r="F476" s="222" t="s">
        <v>85</v>
      </c>
      <c r="G476" s="369" t="s">
        <v>85</v>
      </c>
      <c r="H476" s="282" t="s">
        <v>85</v>
      </c>
      <c r="I476" s="227" t="s">
        <v>85</v>
      </c>
      <c r="J476" s="224" t="s">
        <v>85</v>
      </c>
      <c r="K476" s="224" t="s">
        <v>85</v>
      </c>
      <c r="L476" s="224" t="s">
        <v>85</v>
      </c>
      <c r="M476" s="228" t="s">
        <v>85</v>
      </c>
      <c r="N476" s="225"/>
      <c r="O476" s="186"/>
      <c r="P476" s="186"/>
      <c r="Q476" s="186"/>
      <c r="R476" s="230"/>
      <c r="S476" s="235" t="s">
        <v>85</v>
      </c>
      <c r="T476" s="230" t="s">
        <v>85</v>
      </c>
      <c r="U476" s="228"/>
      <c r="V476" s="224" t="s">
        <v>85</v>
      </c>
      <c r="W476" s="369"/>
      <c r="X476" s="370" t="s">
        <v>85</v>
      </c>
      <c r="Y476" s="370" t="s">
        <v>85</v>
      </c>
      <c r="Z476" s="370" t="s">
        <v>85</v>
      </c>
      <c r="AA476" s="371" t="s">
        <v>85</v>
      </c>
      <c r="AB476" s="231" t="str">
        <f t="shared" si="101"/>
        <v>-</v>
      </c>
      <c r="AC476" s="232" t="str">
        <f t="shared" si="102"/>
        <v>-</v>
      </c>
      <c r="AD476" s="232" t="str">
        <f t="shared" si="103"/>
        <v>-</v>
      </c>
      <c r="AE476" s="232" t="str">
        <f t="shared" si="104"/>
        <v>-</v>
      </c>
      <c r="AF476" s="233" t="str">
        <f t="shared" si="105"/>
        <v>-</v>
      </c>
      <c r="AG476" s="231" t="str">
        <f t="shared" si="106"/>
        <v>-</v>
      </c>
      <c r="AH476" s="232" t="str">
        <f t="shared" si="107"/>
        <v>-</v>
      </c>
      <c r="AI476" s="232" t="str">
        <f t="shared" si="108"/>
        <v>-</v>
      </c>
      <c r="AJ476" s="232" t="str">
        <f t="shared" si="109"/>
        <v>-</v>
      </c>
      <c r="AK476" s="233" t="str">
        <f t="shared" si="110"/>
        <v>-</v>
      </c>
      <c r="AL476" s="222" t="s">
        <v>85</v>
      </c>
      <c r="AM476" s="224" t="s">
        <v>85</v>
      </c>
      <c r="AN476" s="224" t="s">
        <v>85</v>
      </c>
      <c r="AO476" s="224" t="s">
        <v>85</v>
      </c>
      <c r="AP476" s="235" t="s">
        <v>85</v>
      </c>
      <c r="AQ476" s="234" t="s">
        <v>85</v>
      </c>
      <c r="AR476" s="234" t="s">
        <v>85</v>
      </c>
      <c r="AS476" s="234" t="s">
        <v>85</v>
      </c>
      <c r="AT476" s="227" t="s">
        <v>85</v>
      </c>
      <c r="AU476" s="343" t="s">
        <v>85</v>
      </c>
    </row>
    <row r="477" spans="1:47" ht="40.5" hidden="1">
      <c r="A477" s="222" t="str">
        <f t="shared" si="100"/>
        <v>1402-6</v>
      </c>
      <c r="B477" s="223">
        <v>1402</v>
      </c>
      <c r="C477" s="224" t="s">
        <v>211</v>
      </c>
      <c r="D477" s="222">
        <v>6</v>
      </c>
      <c r="E477" s="224" t="s">
        <v>85</v>
      </c>
      <c r="F477" s="222" t="s">
        <v>85</v>
      </c>
      <c r="G477" s="369" t="s">
        <v>85</v>
      </c>
      <c r="H477" s="282" t="s">
        <v>85</v>
      </c>
      <c r="I477" s="227" t="s">
        <v>85</v>
      </c>
      <c r="J477" s="224" t="s">
        <v>85</v>
      </c>
      <c r="K477" s="224" t="s">
        <v>85</v>
      </c>
      <c r="L477" s="224" t="s">
        <v>85</v>
      </c>
      <c r="M477" s="228" t="s">
        <v>85</v>
      </c>
      <c r="N477" s="225"/>
      <c r="O477" s="186"/>
      <c r="P477" s="186"/>
      <c r="Q477" s="186"/>
      <c r="R477" s="230"/>
      <c r="S477" s="235" t="s">
        <v>85</v>
      </c>
      <c r="T477" s="230" t="s">
        <v>85</v>
      </c>
      <c r="U477" s="228"/>
      <c r="V477" s="224" t="s">
        <v>85</v>
      </c>
      <c r="W477" s="369"/>
      <c r="X477" s="370" t="s">
        <v>85</v>
      </c>
      <c r="Y477" s="370" t="s">
        <v>85</v>
      </c>
      <c r="Z477" s="370" t="s">
        <v>85</v>
      </c>
      <c r="AA477" s="371" t="s">
        <v>85</v>
      </c>
      <c r="AB477" s="231" t="str">
        <f t="shared" si="101"/>
        <v>-</v>
      </c>
      <c r="AC477" s="232" t="str">
        <f t="shared" si="102"/>
        <v>-</v>
      </c>
      <c r="AD477" s="232" t="str">
        <f t="shared" si="103"/>
        <v>-</v>
      </c>
      <c r="AE477" s="232" t="str">
        <f t="shared" si="104"/>
        <v>-</v>
      </c>
      <c r="AF477" s="233" t="str">
        <f t="shared" si="105"/>
        <v>-</v>
      </c>
      <c r="AG477" s="231" t="str">
        <f t="shared" si="106"/>
        <v>-</v>
      </c>
      <c r="AH477" s="232" t="str">
        <f t="shared" si="107"/>
        <v>-</v>
      </c>
      <c r="AI477" s="232" t="str">
        <f t="shared" si="108"/>
        <v>-</v>
      </c>
      <c r="AJ477" s="232" t="str">
        <f t="shared" si="109"/>
        <v>-</v>
      </c>
      <c r="AK477" s="233" t="str">
        <f t="shared" si="110"/>
        <v>-</v>
      </c>
      <c r="AL477" s="222" t="s">
        <v>85</v>
      </c>
      <c r="AM477" s="224" t="s">
        <v>85</v>
      </c>
      <c r="AN477" s="224" t="s">
        <v>85</v>
      </c>
      <c r="AO477" s="224" t="s">
        <v>85</v>
      </c>
      <c r="AP477" s="235" t="s">
        <v>85</v>
      </c>
      <c r="AQ477" s="234" t="s">
        <v>85</v>
      </c>
      <c r="AR477" s="234" t="s">
        <v>85</v>
      </c>
      <c r="AS477" s="234" t="s">
        <v>85</v>
      </c>
      <c r="AT477" s="227" t="s">
        <v>85</v>
      </c>
      <c r="AU477" s="343" t="s">
        <v>85</v>
      </c>
    </row>
    <row r="478" spans="1:47" ht="40.5" hidden="1">
      <c r="A478" s="222" t="str">
        <f t="shared" ref="A478:A541" si="112">B478&amp;"-"&amp;D478</f>
        <v>1402-7</v>
      </c>
      <c r="B478" s="223">
        <v>1402</v>
      </c>
      <c r="C478" s="224" t="s">
        <v>211</v>
      </c>
      <c r="D478" s="222">
        <v>7</v>
      </c>
      <c r="E478" s="224" t="s">
        <v>85</v>
      </c>
      <c r="F478" s="222" t="s">
        <v>85</v>
      </c>
      <c r="G478" s="369" t="s">
        <v>85</v>
      </c>
      <c r="H478" s="282" t="s">
        <v>85</v>
      </c>
      <c r="I478" s="227" t="s">
        <v>85</v>
      </c>
      <c r="J478" s="224" t="s">
        <v>85</v>
      </c>
      <c r="K478" s="224" t="s">
        <v>85</v>
      </c>
      <c r="L478" s="224" t="s">
        <v>85</v>
      </c>
      <c r="M478" s="228" t="s">
        <v>85</v>
      </c>
      <c r="N478" s="225"/>
      <c r="O478" s="186"/>
      <c r="P478" s="186"/>
      <c r="Q478" s="186"/>
      <c r="R478" s="230"/>
      <c r="S478" s="235" t="s">
        <v>85</v>
      </c>
      <c r="T478" s="230" t="s">
        <v>85</v>
      </c>
      <c r="U478" s="228"/>
      <c r="V478" s="224" t="s">
        <v>85</v>
      </c>
      <c r="W478" s="369"/>
      <c r="X478" s="370" t="s">
        <v>85</v>
      </c>
      <c r="Y478" s="370" t="s">
        <v>85</v>
      </c>
      <c r="Z478" s="370" t="s">
        <v>85</v>
      </c>
      <c r="AA478" s="371" t="s">
        <v>85</v>
      </c>
      <c r="AB478" s="231" t="str">
        <f t="shared" si="101"/>
        <v>-</v>
      </c>
      <c r="AC478" s="232" t="str">
        <f t="shared" si="102"/>
        <v>-</v>
      </c>
      <c r="AD478" s="232" t="str">
        <f t="shared" si="103"/>
        <v>-</v>
      </c>
      <c r="AE478" s="232" t="str">
        <f t="shared" si="104"/>
        <v>-</v>
      </c>
      <c r="AF478" s="233" t="str">
        <f t="shared" si="105"/>
        <v>-</v>
      </c>
      <c r="AG478" s="231" t="str">
        <f t="shared" si="106"/>
        <v>-</v>
      </c>
      <c r="AH478" s="232" t="str">
        <f t="shared" si="107"/>
        <v>-</v>
      </c>
      <c r="AI478" s="232" t="str">
        <f t="shared" si="108"/>
        <v>-</v>
      </c>
      <c r="AJ478" s="232" t="str">
        <f t="shared" si="109"/>
        <v>-</v>
      </c>
      <c r="AK478" s="233" t="str">
        <f t="shared" si="110"/>
        <v>-</v>
      </c>
      <c r="AL478" s="222" t="s">
        <v>85</v>
      </c>
      <c r="AM478" s="224" t="s">
        <v>85</v>
      </c>
      <c r="AN478" s="224" t="s">
        <v>85</v>
      </c>
      <c r="AO478" s="224" t="s">
        <v>85</v>
      </c>
      <c r="AP478" s="235" t="s">
        <v>85</v>
      </c>
      <c r="AQ478" s="234" t="s">
        <v>85</v>
      </c>
      <c r="AR478" s="234" t="s">
        <v>85</v>
      </c>
      <c r="AS478" s="234" t="s">
        <v>85</v>
      </c>
      <c r="AT478" s="227" t="s">
        <v>85</v>
      </c>
      <c r="AU478" s="343" t="s">
        <v>85</v>
      </c>
    </row>
    <row r="479" spans="1:47" ht="40.5" hidden="1">
      <c r="A479" s="222" t="str">
        <f t="shared" si="112"/>
        <v>1402-8</v>
      </c>
      <c r="B479" s="223">
        <v>1402</v>
      </c>
      <c r="C479" s="224" t="s">
        <v>211</v>
      </c>
      <c r="D479" s="222">
        <v>8</v>
      </c>
      <c r="E479" s="224" t="s">
        <v>85</v>
      </c>
      <c r="F479" s="222" t="s">
        <v>85</v>
      </c>
      <c r="G479" s="369" t="s">
        <v>85</v>
      </c>
      <c r="H479" s="282" t="s">
        <v>85</v>
      </c>
      <c r="I479" s="227" t="s">
        <v>85</v>
      </c>
      <c r="J479" s="224" t="s">
        <v>85</v>
      </c>
      <c r="K479" s="224" t="s">
        <v>85</v>
      </c>
      <c r="L479" s="224" t="s">
        <v>85</v>
      </c>
      <c r="M479" s="228" t="s">
        <v>85</v>
      </c>
      <c r="N479" s="225"/>
      <c r="O479" s="186"/>
      <c r="P479" s="186"/>
      <c r="Q479" s="186"/>
      <c r="R479" s="230"/>
      <c r="S479" s="235" t="s">
        <v>85</v>
      </c>
      <c r="T479" s="230" t="s">
        <v>85</v>
      </c>
      <c r="U479" s="228"/>
      <c r="V479" s="224" t="s">
        <v>85</v>
      </c>
      <c r="W479" s="369"/>
      <c r="X479" s="370" t="s">
        <v>85</v>
      </c>
      <c r="Y479" s="370" t="s">
        <v>85</v>
      </c>
      <c r="Z479" s="370" t="s">
        <v>85</v>
      </c>
      <c r="AA479" s="371" t="s">
        <v>85</v>
      </c>
      <c r="AB479" s="231" t="str">
        <f t="shared" si="101"/>
        <v>-</v>
      </c>
      <c r="AC479" s="232" t="str">
        <f t="shared" si="102"/>
        <v>-</v>
      </c>
      <c r="AD479" s="232" t="str">
        <f t="shared" si="103"/>
        <v>-</v>
      </c>
      <c r="AE479" s="232" t="str">
        <f t="shared" si="104"/>
        <v>-</v>
      </c>
      <c r="AF479" s="233" t="str">
        <f t="shared" si="105"/>
        <v>-</v>
      </c>
      <c r="AG479" s="231" t="str">
        <f t="shared" si="106"/>
        <v>-</v>
      </c>
      <c r="AH479" s="232" t="str">
        <f t="shared" si="107"/>
        <v>-</v>
      </c>
      <c r="AI479" s="232" t="str">
        <f t="shared" si="108"/>
        <v>-</v>
      </c>
      <c r="AJ479" s="232" t="str">
        <f t="shared" si="109"/>
        <v>-</v>
      </c>
      <c r="AK479" s="233" t="str">
        <f t="shared" si="110"/>
        <v>-</v>
      </c>
      <c r="AL479" s="222" t="s">
        <v>85</v>
      </c>
      <c r="AM479" s="224" t="s">
        <v>85</v>
      </c>
      <c r="AN479" s="224" t="s">
        <v>85</v>
      </c>
      <c r="AO479" s="224" t="s">
        <v>85</v>
      </c>
      <c r="AP479" s="235" t="s">
        <v>85</v>
      </c>
      <c r="AQ479" s="234" t="s">
        <v>85</v>
      </c>
      <c r="AR479" s="234" t="s">
        <v>85</v>
      </c>
      <c r="AS479" s="234" t="s">
        <v>85</v>
      </c>
      <c r="AT479" s="227" t="s">
        <v>85</v>
      </c>
      <c r="AU479" s="343" t="s">
        <v>85</v>
      </c>
    </row>
    <row r="480" spans="1:47" ht="40.5" hidden="1">
      <c r="A480" s="222" t="str">
        <f t="shared" si="112"/>
        <v>1402-9</v>
      </c>
      <c r="B480" s="223">
        <v>1402</v>
      </c>
      <c r="C480" s="224" t="s">
        <v>211</v>
      </c>
      <c r="D480" s="222">
        <v>9</v>
      </c>
      <c r="E480" s="224" t="s">
        <v>85</v>
      </c>
      <c r="F480" s="222" t="s">
        <v>85</v>
      </c>
      <c r="G480" s="369" t="s">
        <v>85</v>
      </c>
      <c r="H480" s="282" t="s">
        <v>85</v>
      </c>
      <c r="I480" s="227" t="s">
        <v>85</v>
      </c>
      <c r="J480" s="224" t="s">
        <v>85</v>
      </c>
      <c r="K480" s="224" t="s">
        <v>85</v>
      </c>
      <c r="L480" s="224" t="s">
        <v>85</v>
      </c>
      <c r="M480" s="228" t="s">
        <v>85</v>
      </c>
      <c r="N480" s="225"/>
      <c r="O480" s="186"/>
      <c r="P480" s="186"/>
      <c r="Q480" s="186"/>
      <c r="R480" s="230"/>
      <c r="S480" s="235" t="s">
        <v>85</v>
      </c>
      <c r="T480" s="230" t="s">
        <v>85</v>
      </c>
      <c r="U480" s="228"/>
      <c r="V480" s="224" t="s">
        <v>85</v>
      </c>
      <c r="W480" s="369"/>
      <c r="X480" s="370" t="s">
        <v>85</v>
      </c>
      <c r="Y480" s="370" t="s">
        <v>85</v>
      </c>
      <c r="Z480" s="370" t="s">
        <v>85</v>
      </c>
      <c r="AA480" s="371" t="s">
        <v>85</v>
      </c>
      <c r="AB480" s="231" t="str">
        <f t="shared" si="101"/>
        <v>-</v>
      </c>
      <c r="AC480" s="232" t="str">
        <f t="shared" si="102"/>
        <v>-</v>
      </c>
      <c r="AD480" s="232" t="str">
        <f t="shared" si="103"/>
        <v>-</v>
      </c>
      <c r="AE480" s="232" t="str">
        <f t="shared" si="104"/>
        <v>-</v>
      </c>
      <c r="AF480" s="233" t="str">
        <f t="shared" si="105"/>
        <v>-</v>
      </c>
      <c r="AG480" s="231" t="str">
        <f t="shared" si="106"/>
        <v>-</v>
      </c>
      <c r="AH480" s="232" t="str">
        <f t="shared" si="107"/>
        <v>-</v>
      </c>
      <c r="AI480" s="232" t="str">
        <f t="shared" si="108"/>
        <v>-</v>
      </c>
      <c r="AJ480" s="232" t="str">
        <f t="shared" si="109"/>
        <v>-</v>
      </c>
      <c r="AK480" s="233" t="str">
        <f t="shared" si="110"/>
        <v>-</v>
      </c>
      <c r="AL480" s="222" t="s">
        <v>85</v>
      </c>
      <c r="AM480" s="224" t="s">
        <v>85</v>
      </c>
      <c r="AN480" s="224" t="s">
        <v>85</v>
      </c>
      <c r="AO480" s="224" t="s">
        <v>85</v>
      </c>
      <c r="AP480" s="235" t="s">
        <v>85</v>
      </c>
      <c r="AQ480" s="234" t="s">
        <v>85</v>
      </c>
      <c r="AR480" s="234" t="s">
        <v>85</v>
      </c>
      <c r="AS480" s="234" t="s">
        <v>85</v>
      </c>
      <c r="AT480" s="227" t="s">
        <v>85</v>
      </c>
      <c r="AU480" s="343" t="s">
        <v>85</v>
      </c>
    </row>
    <row r="481" spans="1:47" ht="198" customHeight="1">
      <c r="A481" s="222" t="str">
        <f t="shared" si="112"/>
        <v>1501-1</v>
      </c>
      <c r="B481" s="223">
        <v>1501</v>
      </c>
      <c r="C481" s="224" t="s">
        <v>212</v>
      </c>
      <c r="D481" s="222">
        <v>1</v>
      </c>
      <c r="E481" s="224" t="s">
        <v>1261</v>
      </c>
      <c r="F481" s="222" t="s">
        <v>444</v>
      </c>
      <c r="G481" s="225" t="s">
        <v>512</v>
      </c>
      <c r="H481" s="282" t="s">
        <v>1246</v>
      </c>
      <c r="I481" s="227" t="s">
        <v>542</v>
      </c>
      <c r="J481" s="224" t="s">
        <v>1262</v>
      </c>
      <c r="K481" s="224" t="s">
        <v>544</v>
      </c>
      <c r="L481" s="224" t="s">
        <v>1263</v>
      </c>
      <c r="M481" s="228" t="s">
        <v>403</v>
      </c>
      <c r="N481" s="235" t="s">
        <v>85</v>
      </c>
      <c r="O481" s="234" t="s">
        <v>85</v>
      </c>
      <c r="P481" s="234" t="s">
        <v>85</v>
      </c>
      <c r="Q481" s="234" t="s">
        <v>85</v>
      </c>
      <c r="R481" s="227" t="s">
        <v>85</v>
      </c>
      <c r="S481" s="235" t="s">
        <v>85</v>
      </c>
      <c r="T481" s="230" t="s">
        <v>85</v>
      </c>
      <c r="U481" s="228"/>
      <c r="V481" s="224" t="s">
        <v>1905</v>
      </c>
      <c r="W481" s="297">
        <v>6876</v>
      </c>
      <c r="X481" s="186" t="s">
        <v>85</v>
      </c>
      <c r="Y481" s="186" t="s">
        <v>85</v>
      </c>
      <c r="Z481" s="186" t="s">
        <v>85</v>
      </c>
      <c r="AA481" s="230" t="s">
        <v>85</v>
      </c>
      <c r="AB481" s="231" t="str">
        <f>IFERROR(IF($E481="-","-",W481/N481),"-")</f>
        <v>-</v>
      </c>
      <c r="AC481" s="232" t="str">
        <f t="shared" si="102"/>
        <v>-</v>
      </c>
      <c r="AD481" s="232" t="str">
        <f t="shared" si="102"/>
        <v>-</v>
      </c>
      <c r="AE481" s="232" t="str">
        <f t="shared" si="102"/>
        <v>-</v>
      </c>
      <c r="AF481" s="233" t="str">
        <f t="shared" si="102"/>
        <v>-</v>
      </c>
      <c r="AG481" s="231" t="str">
        <f t="shared" si="106"/>
        <v>-</v>
      </c>
      <c r="AH481" s="232" t="str">
        <f t="shared" si="106"/>
        <v>-</v>
      </c>
      <c r="AI481" s="232" t="str">
        <f t="shared" si="106"/>
        <v>-</v>
      </c>
      <c r="AJ481" s="232" t="str">
        <f t="shared" si="106"/>
        <v>-</v>
      </c>
      <c r="AK481" s="233" t="str">
        <f t="shared" si="106"/>
        <v>-</v>
      </c>
      <c r="AL481" s="222" t="s">
        <v>85</v>
      </c>
      <c r="AM481" s="224" t="s">
        <v>2142</v>
      </c>
      <c r="AN481" s="224" t="s">
        <v>741</v>
      </c>
      <c r="AO481" s="224" t="s">
        <v>858</v>
      </c>
      <c r="AP481" s="235" t="s">
        <v>85</v>
      </c>
      <c r="AQ481" s="234" t="s">
        <v>85</v>
      </c>
      <c r="AR481" s="234" t="s">
        <v>85</v>
      </c>
      <c r="AS481" s="234" t="s">
        <v>85</v>
      </c>
      <c r="AT481" s="227" t="s">
        <v>85</v>
      </c>
      <c r="AU481" s="343" t="s">
        <v>2754</v>
      </c>
    </row>
    <row r="482" spans="1:47" ht="184.5" customHeight="1">
      <c r="A482" s="222" t="str">
        <f t="shared" si="112"/>
        <v>1501-2</v>
      </c>
      <c r="B482" s="223">
        <v>1501</v>
      </c>
      <c r="C482" s="224" t="s">
        <v>212</v>
      </c>
      <c r="D482" s="222">
        <v>2</v>
      </c>
      <c r="E482" s="224" t="s">
        <v>1923</v>
      </c>
      <c r="F482" s="222" t="s">
        <v>1584</v>
      </c>
      <c r="G482" s="225" t="s">
        <v>512</v>
      </c>
      <c r="H482" s="282" t="s">
        <v>513</v>
      </c>
      <c r="I482" s="227" t="s">
        <v>514</v>
      </c>
      <c r="J482" s="224" t="s">
        <v>1264</v>
      </c>
      <c r="K482" s="224" t="s">
        <v>1265</v>
      </c>
      <c r="L482" s="224" t="s">
        <v>1924</v>
      </c>
      <c r="M482" s="228" t="s">
        <v>418</v>
      </c>
      <c r="N482" s="225">
        <v>205</v>
      </c>
      <c r="O482" s="298">
        <v>200</v>
      </c>
      <c r="P482" s="234" t="s">
        <v>85</v>
      </c>
      <c r="Q482" s="234" t="s">
        <v>85</v>
      </c>
      <c r="R482" s="227" t="s">
        <v>85</v>
      </c>
      <c r="S482" s="235" t="s">
        <v>328</v>
      </c>
      <c r="T482" s="230">
        <v>200</v>
      </c>
      <c r="U482" s="228"/>
      <c r="V482" s="224" t="s">
        <v>1925</v>
      </c>
      <c r="W482" s="225">
        <v>179</v>
      </c>
      <c r="X482" s="186" t="s">
        <v>85</v>
      </c>
      <c r="Y482" s="186" t="s">
        <v>85</v>
      </c>
      <c r="Z482" s="186" t="s">
        <v>85</v>
      </c>
      <c r="AA482" s="230" t="s">
        <v>85</v>
      </c>
      <c r="AB482" s="231">
        <f>IFERROR(IF($E482="-","-",1+(N482-W482)/N482),"-")</f>
        <v>1.126829268292683</v>
      </c>
      <c r="AC482" s="232" t="str">
        <f t="shared" ref="AC482:AF482" si="113">IFERROR(IF($E482="-","-",1+(O482-X482)/O482),"-")</f>
        <v>-</v>
      </c>
      <c r="AD482" s="232" t="str">
        <f t="shared" si="113"/>
        <v>-</v>
      </c>
      <c r="AE482" s="232" t="str">
        <f t="shared" si="113"/>
        <v>-</v>
      </c>
      <c r="AF482" s="233" t="str">
        <f t="shared" si="113"/>
        <v>-</v>
      </c>
      <c r="AG482" s="231">
        <f>IFERROR(IF($E482="-","-",IF($T482="-","-",1+($T482-W482)/$T482)),"-")</f>
        <v>1.105</v>
      </c>
      <c r="AH482" s="232" t="str">
        <f t="shared" ref="AH482:AK482" si="114">IFERROR(IF($E482="-","-",IF($T482="-","-",1+($T482-X482)/$T482)),"-")</f>
        <v>-</v>
      </c>
      <c r="AI482" s="232" t="str">
        <f t="shared" si="114"/>
        <v>-</v>
      </c>
      <c r="AJ482" s="232" t="str">
        <f t="shared" si="114"/>
        <v>-</v>
      </c>
      <c r="AK482" s="233" t="str">
        <f t="shared" si="114"/>
        <v>-</v>
      </c>
      <c r="AL482" s="222" t="s">
        <v>85</v>
      </c>
      <c r="AM482" s="224" t="s">
        <v>1926</v>
      </c>
      <c r="AN482" s="224" t="s">
        <v>859</v>
      </c>
      <c r="AO482" s="224" t="s">
        <v>860</v>
      </c>
      <c r="AP482" s="235" t="s">
        <v>54</v>
      </c>
      <c r="AQ482" s="234" t="s">
        <v>85</v>
      </c>
      <c r="AR482" s="234" t="s">
        <v>85</v>
      </c>
      <c r="AS482" s="234" t="s">
        <v>85</v>
      </c>
      <c r="AT482" s="227" t="s">
        <v>85</v>
      </c>
      <c r="AU482" s="343">
        <v>1</v>
      </c>
    </row>
    <row r="483" spans="1:47" ht="67.5" hidden="1">
      <c r="A483" s="222" t="str">
        <f t="shared" si="112"/>
        <v>1501-3</v>
      </c>
      <c r="B483" s="223">
        <v>1501</v>
      </c>
      <c r="C483" s="224" t="s">
        <v>212</v>
      </c>
      <c r="D483" s="222">
        <v>3</v>
      </c>
      <c r="E483" s="224" t="s">
        <v>85</v>
      </c>
      <c r="F483" s="222" t="s">
        <v>85</v>
      </c>
      <c r="G483" s="369" t="s">
        <v>85</v>
      </c>
      <c r="H483" s="282" t="s">
        <v>85</v>
      </c>
      <c r="I483" s="227" t="s">
        <v>85</v>
      </c>
      <c r="J483" s="224" t="s">
        <v>85</v>
      </c>
      <c r="K483" s="224" t="s">
        <v>85</v>
      </c>
      <c r="L483" s="224" t="s">
        <v>85</v>
      </c>
      <c r="M483" s="228" t="s">
        <v>85</v>
      </c>
      <c r="N483" s="225"/>
      <c r="O483" s="186"/>
      <c r="P483" s="186"/>
      <c r="Q483" s="186"/>
      <c r="R483" s="230"/>
      <c r="S483" s="235" t="s">
        <v>85</v>
      </c>
      <c r="T483" s="230" t="s">
        <v>85</v>
      </c>
      <c r="U483" s="228"/>
      <c r="V483" s="224" t="s">
        <v>85</v>
      </c>
      <c r="W483" s="369"/>
      <c r="X483" s="370" t="s">
        <v>85</v>
      </c>
      <c r="Y483" s="370" t="s">
        <v>85</v>
      </c>
      <c r="Z483" s="370" t="s">
        <v>85</v>
      </c>
      <c r="AA483" s="371" t="s">
        <v>85</v>
      </c>
      <c r="AB483" s="231" t="str">
        <f t="shared" si="101"/>
        <v>-</v>
      </c>
      <c r="AC483" s="232" t="str">
        <f t="shared" si="102"/>
        <v>-</v>
      </c>
      <c r="AD483" s="232" t="str">
        <f t="shared" si="103"/>
        <v>-</v>
      </c>
      <c r="AE483" s="232" t="str">
        <f t="shared" si="104"/>
        <v>-</v>
      </c>
      <c r="AF483" s="233" t="str">
        <f t="shared" si="105"/>
        <v>-</v>
      </c>
      <c r="AG483" s="231" t="str">
        <f t="shared" si="106"/>
        <v>-</v>
      </c>
      <c r="AH483" s="232" t="str">
        <f t="shared" si="107"/>
        <v>-</v>
      </c>
      <c r="AI483" s="232" t="str">
        <f t="shared" si="108"/>
        <v>-</v>
      </c>
      <c r="AJ483" s="232" t="str">
        <f t="shared" si="109"/>
        <v>-</v>
      </c>
      <c r="AK483" s="233" t="str">
        <f t="shared" si="110"/>
        <v>-</v>
      </c>
      <c r="AL483" s="222" t="s">
        <v>85</v>
      </c>
      <c r="AM483" s="224" t="s">
        <v>85</v>
      </c>
      <c r="AN483" s="224" t="s">
        <v>85</v>
      </c>
      <c r="AO483" s="224" t="s">
        <v>85</v>
      </c>
      <c r="AP483" s="235" t="s">
        <v>85</v>
      </c>
      <c r="AQ483" s="234" t="s">
        <v>85</v>
      </c>
      <c r="AR483" s="234" t="s">
        <v>85</v>
      </c>
      <c r="AS483" s="234" t="s">
        <v>85</v>
      </c>
      <c r="AT483" s="227" t="s">
        <v>85</v>
      </c>
      <c r="AU483" s="343" t="s">
        <v>85</v>
      </c>
    </row>
    <row r="484" spans="1:47" ht="67.5" hidden="1">
      <c r="A484" s="222" t="str">
        <f t="shared" si="112"/>
        <v>1501-4</v>
      </c>
      <c r="B484" s="223">
        <v>1501</v>
      </c>
      <c r="C484" s="224" t="s">
        <v>212</v>
      </c>
      <c r="D484" s="222">
        <v>4</v>
      </c>
      <c r="E484" s="224" t="s">
        <v>85</v>
      </c>
      <c r="F484" s="222" t="s">
        <v>85</v>
      </c>
      <c r="G484" s="369" t="s">
        <v>85</v>
      </c>
      <c r="H484" s="282" t="s">
        <v>85</v>
      </c>
      <c r="I484" s="227" t="s">
        <v>85</v>
      </c>
      <c r="J484" s="224" t="s">
        <v>85</v>
      </c>
      <c r="K484" s="224" t="s">
        <v>85</v>
      </c>
      <c r="L484" s="224" t="s">
        <v>85</v>
      </c>
      <c r="M484" s="228" t="s">
        <v>85</v>
      </c>
      <c r="N484" s="225"/>
      <c r="O484" s="186"/>
      <c r="P484" s="186"/>
      <c r="Q484" s="186"/>
      <c r="R484" s="230"/>
      <c r="S484" s="235" t="s">
        <v>85</v>
      </c>
      <c r="T484" s="230" t="s">
        <v>85</v>
      </c>
      <c r="U484" s="228"/>
      <c r="V484" s="224" t="s">
        <v>85</v>
      </c>
      <c r="W484" s="369"/>
      <c r="X484" s="370" t="s">
        <v>85</v>
      </c>
      <c r="Y484" s="370" t="s">
        <v>85</v>
      </c>
      <c r="Z484" s="370" t="s">
        <v>85</v>
      </c>
      <c r="AA484" s="371" t="s">
        <v>85</v>
      </c>
      <c r="AB484" s="231" t="str">
        <f t="shared" si="101"/>
        <v>-</v>
      </c>
      <c r="AC484" s="232" t="str">
        <f t="shared" si="102"/>
        <v>-</v>
      </c>
      <c r="AD484" s="232" t="str">
        <f t="shared" si="103"/>
        <v>-</v>
      </c>
      <c r="AE484" s="232" t="str">
        <f t="shared" si="104"/>
        <v>-</v>
      </c>
      <c r="AF484" s="233" t="str">
        <f t="shared" si="105"/>
        <v>-</v>
      </c>
      <c r="AG484" s="231" t="str">
        <f t="shared" si="106"/>
        <v>-</v>
      </c>
      <c r="AH484" s="232" t="str">
        <f t="shared" si="107"/>
        <v>-</v>
      </c>
      <c r="AI484" s="232" t="str">
        <f t="shared" si="108"/>
        <v>-</v>
      </c>
      <c r="AJ484" s="232" t="str">
        <f t="shared" si="109"/>
        <v>-</v>
      </c>
      <c r="AK484" s="233" t="str">
        <f t="shared" si="110"/>
        <v>-</v>
      </c>
      <c r="AL484" s="222" t="s">
        <v>85</v>
      </c>
      <c r="AM484" s="224" t="s">
        <v>85</v>
      </c>
      <c r="AN484" s="224" t="s">
        <v>85</v>
      </c>
      <c r="AO484" s="224" t="s">
        <v>85</v>
      </c>
      <c r="AP484" s="235" t="s">
        <v>85</v>
      </c>
      <c r="AQ484" s="234" t="s">
        <v>85</v>
      </c>
      <c r="AR484" s="234" t="s">
        <v>85</v>
      </c>
      <c r="AS484" s="234" t="s">
        <v>85</v>
      </c>
      <c r="AT484" s="227" t="s">
        <v>85</v>
      </c>
      <c r="AU484" s="343" t="s">
        <v>85</v>
      </c>
    </row>
    <row r="485" spans="1:47" ht="67.5" hidden="1">
      <c r="A485" s="222" t="str">
        <f t="shared" si="112"/>
        <v>1501-5</v>
      </c>
      <c r="B485" s="223">
        <v>1501</v>
      </c>
      <c r="C485" s="224" t="s">
        <v>212</v>
      </c>
      <c r="D485" s="222">
        <v>5</v>
      </c>
      <c r="E485" s="224" t="s">
        <v>85</v>
      </c>
      <c r="F485" s="222" t="s">
        <v>85</v>
      </c>
      <c r="G485" s="369" t="s">
        <v>85</v>
      </c>
      <c r="H485" s="282" t="s">
        <v>85</v>
      </c>
      <c r="I485" s="227" t="s">
        <v>85</v>
      </c>
      <c r="J485" s="224" t="s">
        <v>85</v>
      </c>
      <c r="K485" s="224" t="s">
        <v>85</v>
      </c>
      <c r="L485" s="224" t="s">
        <v>85</v>
      </c>
      <c r="M485" s="228" t="s">
        <v>85</v>
      </c>
      <c r="N485" s="225"/>
      <c r="O485" s="186"/>
      <c r="P485" s="186"/>
      <c r="Q485" s="186"/>
      <c r="R485" s="230"/>
      <c r="S485" s="235" t="s">
        <v>85</v>
      </c>
      <c r="T485" s="230" t="s">
        <v>85</v>
      </c>
      <c r="U485" s="228"/>
      <c r="V485" s="224" t="s">
        <v>85</v>
      </c>
      <c r="W485" s="369"/>
      <c r="X485" s="370" t="s">
        <v>85</v>
      </c>
      <c r="Y485" s="370" t="s">
        <v>85</v>
      </c>
      <c r="Z485" s="370" t="s">
        <v>85</v>
      </c>
      <c r="AA485" s="371" t="s">
        <v>85</v>
      </c>
      <c r="AB485" s="231" t="str">
        <f t="shared" si="101"/>
        <v>-</v>
      </c>
      <c r="AC485" s="232" t="str">
        <f t="shared" si="102"/>
        <v>-</v>
      </c>
      <c r="AD485" s="232" t="str">
        <f t="shared" si="103"/>
        <v>-</v>
      </c>
      <c r="AE485" s="232" t="str">
        <f t="shared" si="104"/>
        <v>-</v>
      </c>
      <c r="AF485" s="233" t="str">
        <f t="shared" si="105"/>
        <v>-</v>
      </c>
      <c r="AG485" s="231" t="str">
        <f t="shared" si="106"/>
        <v>-</v>
      </c>
      <c r="AH485" s="232" t="str">
        <f t="shared" si="107"/>
        <v>-</v>
      </c>
      <c r="AI485" s="232" t="str">
        <f t="shared" si="108"/>
        <v>-</v>
      </c>
      <c r="AJ485" s="232" t="str">
        <f t="shared" si="109"/>
        <v>-</v>
      </c>
      <c r="AK485" s="233" t="str">
        <f t="shared" si="110"/>
        <v>-</v>
      </c>
      <c r="AL485" s="222" t="s">
        <v>85</v>
      </c>
      <c r="AM485" s="224" t="s">
        <v>85</v>
      </c>
      <c r="AN485" s="224" t="s">
        <v>85</v>
      </c>
      <c r="AO485" s="224" t="s">
        <v>85</v>
      </c>
      <c r="AP485" s="235" t="s">
        <v>85</v>
      </c>
      <c r="AQ485" s="234" t="s">
        <v>85</v>
      </c>
      <c r="AR485" s="234" t="s">
        <v>85</v>
      </c>
      <c r="AS485" s="234" t="s">
        <v>85</v>
      </c>
      <c r="AT485" s="227" t="s">
        <v>85</v>
      </c>
      <c r="AU485" s="343" t="s">
        <v>85</v>
      </c>
    </row>
    <row r="486" spans="1:47" ht="67.5" hidden="1">
      <c r="A486" s="222" t="str">
        <f t="shared" si="112"/>
        <v>1501-6</v>
      </c>
      <c r="B486" s="223">
        <v>1501</v>
      </c>
      <c r="C486" s="224" t="s">
        <v>212</v>
      </c>
      <c r="D486" s="222">
        <v>6</v>
      </c>
      <c r="E486" s="224" t="s">
        <v>85</v>
      </c>
      <c r="F486" s="222" t="s">
        <v>85</v>
      </c>
      <c r="G486" s="369" t="s">
        <v>85</v>
      </c>
      <c r="H486" s="282" t="s">
        <v>85</v>
      </c>
      <c r="I486" s="227" t="s">
        <v>85</v>
      </c>
      <c r="J486" s="224" t="s">
        <v>85</v>
      </c>
      <c r="K486" s="224" t="s">
        <v>85</v>
      </c>
      <c r="L486" s="224" t="s">
        <v>85</v>
      </c>
      <c r="M486" s="228" t="s">
        <v>85</v>
      </c>
      <c r="N486" s="225"/>
      <c r="O486" s="186"/>
      <c r="P486" s="186"/>
      <c r="Q486" s="186"/>
      <c r="R486" s="230"/>
      <c r="S486" s="235" t="s">
        <v>85</v>
      </c>
      <c r="T486" s="230" t="s">
        <v>85</v>
      </c>
      <c r="U486" s="228"/>
      <c r="V486" s="224" t="s">
        <v>85</v>
      </c>
      <c r="W486" s="369"/>
      <c r="X486" s="370" t="s">
        <v>85</v>
      </c>
      <c r="Y486" s="370" t="s">
        <v>85</v>
      </c>
      <c r="Z486" s="370" t="s">
        <v>85</v>
      </c>
      <c r="AA486" s="371" t="s">
        <v>85</v>
      </c>
      <c r="AB486" s="231" t="str">
        <f t="shared" si="101"/>
        <v>-</v>
      </c>
      <c r="AC486" s="232" t="str">
        <f t="shared" si="102"/>
        <v>-</v>
      </c>
      <c r="AD486" s="232" t="str">
        <f t="shared" si="103"/>
        <v>-</v>
      </c>
      <c r="AE486" s="232" t="str">
        <f t="shared" si="104"/>
        <v>-</v>
      </c>
      <c r="AF486" s="233" t="str">
        <f t="shared" si="105"/>
        <v>-</v>
      </c>
      <c r="AG486" s="231" t="str">
        <f t="shared" si="106"/>
        <v>-</v>
      </c>
      <c r="AH486" s="232" t="str">
        <f t="shared" si="107"/>
        <v>-</v>
      </c>
      <c r="AI486" s="232" t="str">
        <f t="shared" si="108"/>
        <v>-</v>
      </c>
      <c r="AJ486" s="232" t="str">
        <f t="shared" si="109"/>
        <v>-</v>
      </c>
      <c r="AK486" s="233" t="str">
        <f t="shared" si="110"/>
        <v>-</v>
      </c>
      <c r="AL486" s="222" t="s">
        <v>85</v>
      </c>
      <c r="AM486" s="224" t="s">
        <v>85</v>
      </c>
      <c r="AN486" s="224" t="s">
        <v>85</v>
      </c>
      <c r="AO486" s="224" t="s">
        <v>85</v>
      </c>
      <c r="AP486" s="235" t="s">
        <v>85</v>
      </c>
      <c r="AQ486" s="234" t="s">
        <v>85</v>
      </c>
      <c r="AR486" s="234" t="s">
        <v>85</v>
      </c>
      <c r="AS486" s="234" t="s">
        <v>85</v>
      </c>
      <c r="AT486" s="227" t="s">
        <v>85</v>
      </c>
      <c r="AU486" s="343" t="s">
        <v>85</v>
      </c>
    </row>
    <row r="487" spans="1:47" ht="67.5" hidden="1">
      <c r="A487" s="222" t="str">
        <f t="shared" si="112"/>
        <v>1501-7</v>
      </c>
      <c r="B487" s="223">
        <v>1501</v>
      </c>
      <c r="C487" s="224" t="s">
        <v>212</v>
      </c>
      <c r="D487" s="222">
        <v>7</v>
      </c>
      <c r="E487" s="224" t="s">
        <v>85</v>
      </c>
      <c r="F487" s="222" t="s">
        <v>85</v>
      </c>
      <c r="G487" s="369" t="s">
        <v>85</v>
      </c>
      <c r="H487" s="282" t="s">
        <v>85</v>
      </c>
      <c r="I487" s="227" t="s">
        <v>85</v>
      </c>
      <c r="J487" s="224" t="s">
        <v>85</v>
      </c>
      <c r="K487" s="224" t="s">
        <v>85</v>
      </c>
      <c r="L487" s="224" t="s">
        <v>85</v>
      </c>
      <c r="M487" s="228" t="s">
        <v>85</v>
      </c>
      <c r="N487" s="225"/>
      <c r="O487" s="186"/>
      <c r="P487" s="186"/>
      <c r="Q487" s="186"/>
      <c r="R487" s="230"/>
      <c r="S487" s="235" t="s">
        <v>85</v>
      </c>
      <c r="T487" s="230" t="s">
        <v>85</v>
      </c>
      <c r="U487" s="228"/>
      <c r="V487" s="224" t="s">
        <v>85</v>
      </c>
      <c r="W487" s="369"/>
      <c r="X487" s="370" t="s">
        <v>85</v>
      </c>
      <c r="Y487" s="370" t="s">
        <v>85</v>
      </c>
      <c r="Z487" s="370" t="s">
        <v>85</v>
      </c>
      <c r="AA487" s="371" t="s">
        <v>85</v>
      </c>
      <c r="AB487" s="231" t="str">
        <f t="shared" si="101"/>
        <v>-</v>
      </c>
      <c r="AC487" s="232" t="str">
        <f t="shared" si="102"/>
        <v>-</v>
      </c>
      <c r="AD487" s="232" t="str">
        <f t="shared" si="103"/>
        <v>-</v>
      </c>
      <c r="AE487" s="232" t="str">
        <f t="shared" si="104"/>
        <v>-</v>
      </c>
      <c r="AF487" s="233" t="str">
        <f t="shared" si="105"/>
        <v>-</v>
      </c>
      <c r="AG487" s="231" t="str">
        <f t="shared" si="106"/>
        <v>-</v>
      </c>
      <c r="AH487" s="232" t="str">
        <f t="shared" si="107"/>
        <v>-</v>
      </c>
      <c r="AI487" s="232" t="str">
        <f t="shared" si="108"/>
        <v>-</v>
      </c>
      <c r="AJ487" s="232" t="str">
        <f t="shared" si="109"/>
        <v>-</v>
      </c>
      <c r="AK487" s="233" t="str">
        <f t="shared" si="110"/>
        <v>-</v>
      </c>
      <c r="AL487" s="222" t="s">
        <v>85</v>
      </c>
      <c r="AM487" s="224" t="s">
        <v>85</v>
      </c>
      <c r="AN487" s="224" t="s">
        <v>85</v>
      </c>
      <c r="AO487" s="224" t="s">
        <v>85</v>
      </c>
      <c r="AP487" s="235" t="s">
        <v>85</v>
      </c>
      <c r="AQ487" s="234" t="s">
        <v>85</v>
      </c>
      <c r="AR487" s="234" t="s">
        <v>85</v>
      </c>
      <c r="AS487" s="234" t="s">
        <v>85</v>
      </c>
      <c r="AT487" s="227" t="s">
        <v>85</v>
      </c>
      <c r="AU487" s="343" t="s">
        <v>85</v>
      </c>
    </row>
    <row r="488" spans="1:47" ht="67.5" hidden="1">
      <c r="A488" s="222" t="str">
        <f t="shared" si="112"/>
        <v>1501-8</v>
      </c>
      <c r="B488" s="223">
        <v>1501</v>
      </c>
      <c r="C488" s="224" t="s">
        <v>212</v>
      </c>
      <c r="D488" s="222">
        <v>8</v>
      </c>
      <c r="E488" s="224" t="s">
        <v>85</v>
      </c>
      <c r="F488" s="222" t="s">
        <v>85</v>
      </c>
      <c r="G488" s="369" t="s">
        <v>85</v>
      </c>
      <c r="H488" s="282" t="s">
        <v>85</v>
      </c>
      <c r="I488" s="227" t="s">
        <v>85</v>
      </c>
      <c r="J488" s="224" t="s">
        <v>85</v>
      </c>
      <c r="K488" s="224" t="s">
        <v>85</v>
      </c>
      <c r="L488" s="224" t="s">
        <v>85</v>
      </c>
      <c r="M488" s="228" t="s">
        <v>85</v>
      </c>
      <c r="N488" s="225"/>
      <c r="O488" s="186"/>
      <c r="P488" s="186"/>
      <c r="Q488" s="186"/>
      <c r="R488" s="230"/>
      <c r="S488" s="235" t="s">
        <v>85</v>
      </c>
      <c r="T488" s="230" t="s">
        <v>85</v>
      </c>
      <c r="U488" s="228"/>
      <c r="V488" s="224" t="s">
        <v>85</v>
      </c>
      <c r="W488" s="369"/>
      <c r="X488" s="370" t="s">
        <v>85</v>
      </c>
      <c r="Y488" s="370" t="s">
        <v>85</v>
      </c>
      <c r="Z488" s="370" t="s">
        <v>85</v>
      </c>
      <c r="AA488" s="371" t="s">
        <v>85</v>
      </c>
      <c r="AB488" s="231" t="str">
        <f t="shared" si="101"/>
        <v>-</v>
      </c>
      <c r="AC488" s="232" t="str">
        <f t="shared" si="102"/>
        <v>-</v>
      </c>
      <c r="AD488" s="232" t="str">
        <f t="shared" si="103"/>
        <v>-</v>
      </c>
      <c r="AE488" s="232" t="str">
        <f t="shared" si="104"/>
        <v>-</v>
      </c>
      <c r="AF488" s="233" t="str">
        <f t="shared" si="105"/>
        <v>-</v>
      </c>
      <c r="AG488" s="231" t="str">
        <f t="shared" si="106"/>
        <v>-</v>
      </c>
      <c r="AH488" s="232" t="str">
        <f t="shared" si="107"/>
        <v>-</v>
      </c>
      <c r="AI488" s="232" t="str">
        <f t="shared" si="108"/>
        <v>-</v>
      </c>
      <c r="AJ488" s="232" t="str">
        <f t="shared" si="109"/>
        <v>-</v>
      </c>
      <c r="AK488" s="233" t="str">
        <f t="shared" si="110"/>
        <v>-</v>
      </c>
      <c r="AL488" s="222" t="s">
        <v>85</v>
      </c>
      <c r="AM488" s="224" t="s">
        <v>85</v>
      </c>
      <c r="AN488" s="224" t="s">
        <v>85</v>
      </c>
      <c r="AO488" s="224" t="s">
        <v>85</v>
      </c>
      <c r="AP488" s="235" t="s">
        <v>85</v>
      </c>
      <c r="AQ488" s="234" t="s">
        <v>85</v>
      </c>
      <c r="AR488" s="234" t="s">
        <v>85</v>
      </c>
      <c r="AS488" s="234" t="s">
        <v>85</v>
      </c>
      <c r="AT488" s="227" t="s">
        <v>85</v>
      </c>
      <c r="AU488" s="343" t="s">
        <v>85</v>
      </c>
    </row>
    <row r="489" spans="1:47" ht="67.5" hidden="1">
      <c r="A489" s="222" t="str">
        <f t="shared" si="112"/>
        <v>1501-9</v>
      </c>
      <c r="B489" s="223">
        <v>1501</v>
      </c>
      <c r="C489" s="224" t="s">
        <v>212</v>
      </c>
      <c r="D489" s="222">
        <v>9</v>
      </c>
      <c r="E489" s="224" t="s">
        <v>85</v>
      </c>
      <c r="F489" s="222" t="s">
        <v>85</v>
      </c>
      <c r="G489" s="369" t="s">
        <v>85</v>
      </c>
      <c r="H489" s="282" t="s">
        <v>85</v>
      </c>
      <c r="I489" s="227" t="s">
        <v>85</v>
      </c>
      <c r="J489" s="224" t="s">
        <v>85</v>
      </c>
      <c r="K489" s="224" t="s">
        <v>85</v>
      </c>
      <c r="L489" s="224" t="s">
        <v>85</v>
      </c>
      <c r="M489" s="228" t="s">
        <v>85</v>
      </c>
      <c r="N489" s="225"/>
      <c r="O489" s="186"/>
      <c r="P489" s="186"/>
      <c r="Q489" s="186"/>
      <c r="R489" s="230"/>
      <c r="S489" s="235" t="s">
        <v>85</v>
      </c>
      <c r="T489" s="230" t="s">
        <v>85</v>
      </c>
      <c r="U489" s="228"/>
      <c r="V489" s="224" t="s">
        <v>85</v>
      </c>
      <c r="W489" s="369"/>
      <c r="X489" s="370" t="s">
        <v>85</v>
      </c>
      <c r="Y489" s="370" t="s">
        <v>85</v>
      </c>
      <c r="Z489" s="370" t="s">
        <v>85</v>
      </c>
      <c r="AA489" s="371" t="s">
        <v>85</v>
      </c>
      <c r="AB489" s="231" t="str">
        <f t="shared" si="101"/>
        <v>-</v>
      </c>
      <c r="AC489" s="232" t="str">
        <f t="shared" si="102"/>
        <v>-</v>
      </c>
      <c r="AD489" s="232" t="str">
        <f t="shared" si="103"/>
        <v>-</v>
      </c>
      <c r="AE489" s="232" t="str">
        <f t="shared" si="104"/>
        <v>-</v>
      </c>
      <c r="AF489" s="233" t="str">
        <f t="shared" si="105"/>
        <v>-</v>
      </c>
      <c r="AG489" s="231" t="str">
        <f t="shared" si="106"/>
        <v>-</v>
      </c>
      <c r="AH489" s="232" t="str">
        <f t="shared" si="107"/>
        <v>-</v>
      </c>
      <c r="AI489" s="232" t="str">
        <f t="shared" si="108"/>
        <v>-</v>
      </c>
      <c r="AJ489" s="232" t="str">
        <f t="shared" si="109"/>
        <v>-</v>
      </c>
      <c r="AK489" s="233" t="str">
        <f t="shared" si="110"/>
        <v>-</v>
      </c>
      <c r="AL489" s="222" t="s">
        <v>85</v>
      </c>
      <c r="AM489" s="224" t="s">
        <v>85</v>
      </c>
      <c r="AN489" s="224" t="s">
        <v>85</v>
      </c>
      <c r="AO489" s="224" t="s">
        <v>85</v>
      </c>
      <c r="AP489" s="235" t="s">
        <v>85</v>
      </c>
      <c r="AQ489" s="234" t="s">
        <v>85</v>
      </c>
      <c r="AR489" s="234" t="s">
        <v>85</v>
      </c>
      <c r="AS489" s="234" t="s">
        <v>85</v>
      </c>
      <c r="AT489" s="227" t="s">
        <v>85</v>
      </c>
      <c r="AU489" s="343" t="s">
        <v>85</v>
      </c>
    </row>
    <row r="490" spans="1:47" ht="250.5" customHeight="1">
      <c r="A490" s="222" t="str">
        <f t="shared" si="112"/>
        <v>1502-1</v>
      </c>
      <c r="B490" s="223">
        <v>1502</v>
      </c>
      <c r="C490" s="224" t="s">
        <v>213</v>
      </c>
      <c r="D490" s="222">
        <v>1</v>
      </c>
      <c r="E490" s="224" t="s">
        <v>1266</v>
      </c>
      <c r="F490" s="222" t="s">
        <v>444</v>
      </c>
      <c r="G490" s="225" t="s">
        <v>512</v>
      </c>
      <c r="H490" s="282" t="s">
        <v>1246</v>
      </c>
      <c r="I490" s="227" t="s">
        <v>542</v>
      </c>
      <c r="J490" s="224" t="s">
        <v>1267</v>
      </c>
      <c r="K490" s="224" t="s">
        <v>1268</v>
      </c>
      <c r="L490" s="224" t="s">
        <v>1269</v>
      </c>
      <c r="M490" s="228" t="s">
        <v>403</v>
      </c>
      <c r="N490" s="235" t="s">
        <v>85</v>
      </c>
      <c r="O490" s="234" t="s">
        <v>85</v>
      </c>
      <c r="P490" s="234" t="s">
        <v>85</v>
      </c>
      <c r="Q490" s="234" t="s">
        <v>85</v>
      </c>
      <c r="R490" s="227" t="s">
        <v>85</v>
      </c>
      <c r="S490" s="235" t="s">
        <v>85</v>
      </c>
      <c r="T490" s="230" t="s">
        <v>85</v>
      </c>
      <c r="U490" s="228"/>
      <c r="V490" s="224" t="s">
        <v>1905</v>
      </c>
      <c r="W490" s="354">
        <v>283795</v>
      </c>
      <c r="X490" s="186" t="s">
        <v>85</v>
      </c>
      <c r="Y490" s="186" t="s">
        <v>85</v>
      </c>
      <c r="Z490" s="186" t="s">
        <v>85</v>
      </c>
      <c r="AA490" s="230" t="s">
        <v>85</v>
      </c>
      <c r="AB490" s="231" t="str">
        <f t="shared" si="101"/>
        <v>-</v>
      </c>
      <c r="AC490" s="232" t="str">
        <f t="shared" si="101"/>
        <v>-</v>
      </c>
      <c r="AD490" s="232" t="str">
        <f t="shared" si="101"/>
        <v>-</v>
      </c>
      <c r="AE490" s="232" t="str">
        <f t="shared" si="101"/>
        <v>-</v>
      </c>
      <c r="AF490" s="233" t="str">
        <f t="shared" si="101"/>
        <v>-</v>
      </c>
      <c r="AG490" s="231" t="str">
        <f t="shared" si="106"/>
        <v>-</v>
      </c>
      <c r="AH490" s="232" t="str">
        <f t="shared" si="106"/>
        <v>-</v>
      </c>
      <c r="AI490" s="232" t="str">
        <f t="shared" si="106"/>
        <v>-</v>
      </c>
      <c r="AJ490" s="232" t="str">
        <f t="shared" si="106"/>
        <v>-</v>
      </c>
      <c r="AK490" s="233" t="str">
        <f t="shared" si="106"/>
        <v>-</v>
      </c>
      <c r="AL490" s="222" t="s">
        <v>85</v>
      </c>
      <c r="AM490" s="224" t="s">
        <v>2142</v>
      </c>
      <c r="AN490" s="224" t="s">
        <v>861</v>
      </c>
      <c r="AO490" s="224" t="s">
        <v>862</v>
      </c>
      <c r="AP490" s="235" t="s">
        <v>85</v>
      </c>
      <c r="AQ490" s="234" t="s">
        <v>85</v>
      </c>
      <c r="AR490" s="234" t="s">
        <v>85</v>
      </c>
      <c r="AS490" s="234" t="s">
        <v>85</v>
      </c>
      <c r="AT490" s="227" t="s">
        <v>85</v>
      </c>
      <c r="AU490" s="343" t="s">
        <v>2754</v>
      </c>
    </row>
    <row r="491" spans="1:47" ht="189">
      <c r="A491" s="222" t="str">
        <f t="shared" si="112"/>
        <v>1502-2</v>
      </c>
      <c r="B491" s="223">
        <v>1502</v>
      </c>
      <c r="C491" s="224" t="s">
        <v>213</v>
      </c>
      <c r="D491" s="222">
        <v>2</v>
      </c>
      <c r="E491" s="224" t="s">
        <v>1270</v>
      </c>
      <c r="F491" s="222" t="s">
        <v>444</v>
      </c>
      <c r="G491" s="225" t="s">
        <v>512</v>
      </c>
      <c r="H491" s="282" t="s">
        <v>1246</v>
      </c>
      <c r="I491" s="227" t="s">
        <v>542</v>
      </c>
      <c r="J491" s="224" t="s">
        <v>1271</v>
      </c>
      <c r="K491" s="224" t="s">
        <v>1272</v>
      </c>
      <c r="L491" s="224" t="s">
        <v>1273</v>
      </c>
      <c r="M491" s="228" t="s">
        <v>403</v>
      </c>
      <c r="N491" s="234" t="s">
        <v>85</v>
      </c>
      <c r="O491" s="234" t="s">
        <v>85</v>
      </c>
      <c r="P491" s="234" t="s">
        <v>85</v>
      </c>
      <c r="Q491" s="234" t="s">
        <v>85</v>
      </c>
      <c r="R491" s="227" t="s">
        <v>85</v>
      </c>
      <c r="S491" s="235" t="s">
        <v>85</v>
      </c>
      <c r="T491" s="230" t="s">
        <v>85</v>
      </c>
      <c r="U491" s="228"/>
      <c r="V491" s="224" t="s">
        <v>1905</v>
      </c>
      <c r="W491" s="354">
        <v>5009</v>
      </c>
      <c r="X491" s="186" t="s">
        <v>85</v>
      </c>
      <c r="Y491" s="186" t="s">
        <v>85</v>
      </c>
      <c r="Z491" s="186" t="s">
        <v>85</v>
      </c>
      <c r="AA491" s="230" t="s">
        <v>85</v>
      </c>
      <c r="AB491" s="231" t="str">
        <f t="shared" si="101"/>
        <v>-</v>
      </c>
      <c r="AC491" s="232" t="str">
        <f t="shared" si="101"/>
        <v>-</v>
      </c>
      <c r="AD491" s="232" t="str">
        <f t="shared" si="101"/>
        <v>-</v>
      </c>
      <c r="AE491" s="232" t="str">
        <f t="shared" si="101"/>
        <v>-</v>
      </c>
      <c r="AF491" s="233" t="str">
        <f t="shared" si="101"/>
        <v>-</v>
      </c>
      <c r="AG491" s="231" t="str">
        <f t="shared" si="106"/>
        <v>-</v>
      </c>
      <c r="AH491" s="232" t="str">
        <f t="shared" si="106"/>
        <v>-</v>
      </c>
      <c r="AI491" s="232" t="str">
        <f t="shared" si="106"/>
        <v>-</v>
      </c>
      <c r="AJ491" s="232" t="str">
        <f t="shared" si="106"/>
        <v>-</v>
      </c>
      <c r="AK491" s="233" t="str">
        <f t="shared" si="106"/>
        <v>-</v>
      </c>
      <c r="AL491" s="222" t="s">
        <v>85</v>
      </c>
      <c r="AM491" s="224" t="s">
        <v>2498</v>
      </c>
      <c r="AN491" s="224" t="s">
        <v>823</v>
      </c>
      <c r="AO491" s="224" t="s">
        <v>2499</v>
      </c>
      <c r="AP491" s="355" t="s">
        <v>85</v>
      </c>
      <c r="AQ491" s="234" t="s">
        <v>85</v>
      </c>
      <c r="AR491" s="234" t="s">
        <v>85</v>
      </c>
      <c r="AS491" s="234" t="s">
        <v>85</v>
      </c>
      <c r="AT491" s="227" t="s">
        <v>85</v>
      </c>
      <c r="AU491" s="343" t="s">
        <v>2754</v>
      </c>
    </row>
    <row r="492" spans="1:47" ht="67.5" hidden="1">
      <c r="A492" s="222" t="str">
        <f t="shared" si="112"/>
        <v>1502-3</v>
      </c>
      <c r="B492" s="223">
        <v>1502</v>
      </c>
      <c r="C492" s="224" t="s">
        <v>213</v>
      </c>
      <c r="D492" s="222">
        <v>3</v>
      </c>
      <c r="E492" s="224" t="s">
        <v>85</v>
      </c>
      <c r="F492" s="222" t="s">
        <v>85</v>
      </c>
      <c r="G492" s="369" t="s">
        <v>85</v>
      </c>
      <c r="H492" s="282" t="s">
        <v>85</v>
      </c>
      <c r="I492" s="227" t="s">
        <v>85</v>
      </c>
      <c r="J492" s="224" t="s">
        <v>85</v>
      </c>
      <c r="K492" s="224" t="s">
        <v>85</v>
      </c>
      <c r="L492" s="224" t="s">
        <v>85</v>
      </c>
      <c r="M492" s="228" t="s">
        <v>85</v>
      </c>
      <c r="N492" s="225"/>
      <c r="O492" s="186"/>
      <c r="P492" s="186"/>
      <c r="Q492" s="186"/>
      <c r="R492" s="230"/>
      <c r="S492" s="235" t="s">
        <v>85</v>
      </c>
      <c r="T492" s="230" t="s">
        <v>85</v>
      </c>
      <c r="U492" s="228"/>
      <c r="V492" s="224" t="s">
        <v>85</v>
      </c>
      <c r="W492" s="369"/>
      <c r="X492" s="370" t="s">
        <v>85</v>
      </c>
      <c r="Y492" s="370" t="s">
        <v>85</v>
      </c>
      <c r="Z492" s="370" t="s">
        <v>85</v>
      </c>
      <c r="AA492" s="371" t="s">
        <v>85</v>
      </c>
      <c r="AB492" s="231" t="str">
        <f t="shared" si="101"/>
        <v>-</v>
      </c>
      <c r="AC492" s="232" t="str">
        <f t="shared" si="102"/>
        <v>-</v>
      </c>
      <c r="AD492" s="232" t="str">
        <f t="shared" si="103"/>
        <v>-</v>
      </c>
      <c r="AE492" s="232" t="str">
        <f t="shared" si="104"/>
        <v>-</v>
      </c>
      <c r="AF492" s="233" t="str">
        <f t="shared" si="105"/>
        <v>-</v>
      </c>
      <c r="AG492" s="231" t="str">
        <f t="shared" si="106"/>
        <v>-</v>
      </c>
      <c r="AH492" s="232" t="str">
        <f t="shared" si="107"/>
        <v>-</v>
      </c>
      <c r="AI492" s="232" t="str">
        <f t="shared" si="108"/>
        <v>-</v>
      </c>
      <c r="AJ492" s="232" t="str">
        <f t="shared" si="109"/>
        <v>-</v>
      </c>
      <c r="AK492" s="233" t="str">
        <f t="shared" si="110"/>
        <v>-</v>
      </c>
      <c r="AL492" s="222" t="s">
        <v>85</v>
      </c>
      <c r="AM492" s="224" t="s">
        <v>85</v>
      </c>
      <c r="AN492" s="224" t="s">
        <v>85</v>
      </c>
      <c r="AO492" s="224" t="s">
        <v>85</v>
      </c>
      <c r="AP492" s="235" t="s">
        <v>85</v>
      </c>
      <c r="AQ492" s="234" t="s">
        <v>85</v>
      </c>
      <c r="AR492" s="234" t="s">
        <v>85</v>
      </c>
      <c r="AS492" s="234" t="s">
        <v>85</v>
      </c>
      <c r="AT492" s="227" t="s">
        <v>85</v>
      </c>
      <c r="AU492" s="343" t="s">
        <v>85</v>
      </c>
    </row>
    <row r="493" spans="1:47" ht="67.5" hidden="1">
      <c r="A493" s="222" t="str">
        <f t="shared" si="112"/>
        <v>1502-4</v>
      </c>
      <c r="B493" s="223">
        <v>1502</v>
      </c>
      <c r="C493" s="224" t="s">
        <v>213</v>
      </c>
      <c r="D493" s="222">
        <v>4</v>
      </c>
      <c r="E493" s="224" t="s">
        <v>85</v>
      </c>
      <c r="F493" s="222" t="s">
        <v>85</v>
      </c>
      <c r="G493" s="369" t="s">
        <v>85</v>
      </c>
      <c r="H493" s="282" t="s">
        <v>85</v>
      </c>
      <c r="I493" s="227" t="s">
        <v>85</v>
      </c>
      <c r="J493" s="224" t="s">
        <v>85</v>
      </c>
      <c r="K493" s="224" t="s">
        <v>85</v>
      </c>
      <c r="L493" s="224" t="s">
        <v>85</v>
      </c>
      <c r="M493" s="228" t="s">
        <v>85</v>
      </c>
      <c r="N493" s="225"/>
      <c r="O493" s="186"/>
      <c r="P493" s="186"/>
      <c r="Q493" s="186"/>
      <c r="R493" s="230"/>
      <c r="S493" s="235" t="s">
        <v>85</v>
      </c>
      <c r="T493" s="230" t="s">
        <v>85</v>
      </c>
      <c r="U493" s="228"/>
      <c r="V493" s="224" t="s">
        <v>85</v>
      </c>
      <c r="W493" s="369"/>
      <c r="X493" s="370" t="s">
        <v>85</v>
      </c>
      <c r="Y493" s="370" t="s">
        <v>85</v>
      </c>
      <c r="Z493" s="370" t="s">
        <v>85</v>
      </c>
      <c r="AA493" s="371" t="s">
        <v>85</v>
      </c>
      <c r="AB493" s="231" t="str">
        <f t="shared" si="101"/>
        <v>-</v>
      </c>
      <c r="AC493" s="232" t="str">
        <f t="shared" si="102"/>
        <v>-</v>
      </c>
      <c r="AD493" s="232" t="str">
        <f t="shared" si="103"/>
        <v>-</v>
      </c>
      <c r="AE493" s="232" t="str">
        <f t="shared" si="104"/>
        <v>-</v>
      </c>
      <c r="AF493" s="233" t="str">
        <f t="shared" si="105"/>
        <v>-</v>
      </c>
      <c r="AG493" s="231" t="str">
        <f t="shared" si="106"/>
        <v>-</v>
      </c>
      <c r="AH493" s="232" t="str">
        <f t="shared" si="107"/>
        <v>-</v>
      </c>
      <c r="AI493" s="232" t="str">
        <f t="shared" si="108"/>
        <v>-</v>
      </c>
      <c r="AJ493" s="232" t="str">
        <f t="shared" si="109"/>
        <v>-</v>
      </c>
      <c r="AK493" s="233" t="str">
        <f t="shared" si="110"/>
        <v>-</v>
      </c>
      <c r="AL493" s="222" t="s">
        <v>85</v>
      </c>
      <c r="AM493" s="224" t="s">
        <v>85</v>
      </c>
      <c r="AN493" s="224" t="s">
        <v>85</v>
      </c>
      <c r="AO493" s="224" t="s">
        <v>85</v>
      </c>
      <c r="AP493" s="235" t="s">
        <v>85</v>
      </c>
      <c r="AQ493" s="234" t="s">
        <v>85</v>
      </c>
      <c r="AR493" s="234" t="s">
        <v>85</v>
      </c>
      <c r="AS493" s="234" t="s">
        <v>85</v>
      </c>
      <c r="AT493" s="227" t="s">
        <v>85</v>
      </c>
      <c r="AU493" s="343" t="s">
        <v>85</v>
      </c>
    </row>
    <row r="494" spans="1:47" ht="67.5" hidden="1">
      <c r="A494" s="222" t="str">
        <f t="shared" si="112"/>
        <v>1502-5</v>
      </c>
      <c r="B494" s="223">
        <v>1502</v>
      </c>
      <c r="C494" s="224" t="s">
        <v>213</v>
      </c>
      <c r="D494" s="222">
        <v>5</v>
      </c>
      <c r="E494" s="224" t="s">
        <v>85</v>
      </c>
      <c r="F494" s="222" t="s">
        <v>85</v>
      </c>
      <c r="G494" s="369" t="s">
        <v>85</v>
      </c>
      <c r="H494" s="282" t="s">
        <v>85</v>
      </c>
      <c r="I494" s="227" t="s">
        <v>85</v>
      </c>
      <c r="J494" s="224" t="s">
        <v>85</v>
      </c>
      <c r="K494" s="224" t="s">
        <v>85</v>
      </c>
      <c r="L494" s="224" t="s">
        <v>85</v>
      </c>
      <c r="M494" s="228" t="s">
        <v>85</v>
      </c>
      <c r="N494" s="225"/>
      <c r="O494" s="186"/>
      <c r="P494" s="186"/>
      <c r="Q494" s="186"/>
      <c r="R494" s="230"/>
      <c r="S494" s="235" t="s">
        <v>85</v>
      </c>
      <c r="T494" s="230" t="s">
        <v>85</v>
      </c>
      <c r="U494" s="228"/>
      <c r="V494" s="224" t="s">
        <v>85</v>
      </c>
      <c r="W494" s="369"/>
      <c r="X494" s="370" t="s">
        <v>85</v>
      </c>
      <c r="Y494" s="370" t="s">
        <v>85</v>
      </c>
      <c r="Z494" s="370" t="s">
        <v>85</v>
      </c>
      <c r="AA494" s="371" t="s">
        <v>85</v>
      </c>
      <c r="AB494" s="231" t="str">
        <f t="shared" si="101"/>
        <v>-</v>
      </c>
      <c r="AC494" s="232" t="str">
        <f t="shared" si="102"/>
        <v>-</v>
      </c>
      <c r="AD494" s="232" t="str">
        <f t="shared" si="103"/>
        <v>-</v>
      </c>
      <c r="AE494" s="232" t="str">
        <f t="shared" si="104"/>
        <v>-</v>
      </c>
      <c r="AF494" s="233" t="str">
        <f t="shared" si="105"/>
        <v>-</v>
      </c>
      <c r="AG494" s="231" t="str">
        <f t="shared" si="106"/>
        <v>-</v>
      </c>
      <c r="AH494" s="232" t="str">
        <f t="shared" si="107"/>
        <v>-</v>
      </c>
      <c r="AI494" s="232" t="str">
        <f t="shared" si="108"/>
        <v>-</v>
      </c>
      <c r="AJ494" s="232" t="str">
        <f t="shared" si="109"/>
        <v>-</v>
      </c>
      <c r="AK494" s="233" t="str">
        <f t="shared" si="110"/>
        <v>-</v>
      </c>
      <c r="AL494" s="222" t="s">
        <v>85</v>
      </c>
      <c r="AM494" s="224" t="s">
        <v>85</v>
      </c>
      <c r="AN494" s="224" t="s">
        <v>85</v>
      </c>
      <c r="AO494" s="224" t="s">
        <v>85</v>
      </c>
      <c r="AP494" s="235" t="s">
        <v>85</v>
      </c>
      <c r="AQ494" s="234" t="s">
        <v>85</v>
      </c>
      <c r="AR494" s="234" t="s">
        <v>85</v>
      </c>
      <c r="AS494" s="234" t="s">
        <v>85</v>
      </c>
      <c r="AT494" s="227" t="s">
        <v>85</v>
      </c>
      <c r="AU494" s="343" t="s">
        <v>85</v>
      </c>
    </row>
    <row r="495" spans="1:47" ht="67.5" hidden="1">
      <c r="A495" s="222" t="str">
        <f t="shared" si="112"/>
        <v>1502-6</v>
      </c>
      <c r="B495" s="223">
        <v>1502</v>
      </c>
      <c r="C495" s="224" t="s">
        <v>213</v>
      </c>
      <c r="D495" s="222">
        <v>6</v>
      </c>
      <c r="E495" s="224" t="s">
        <v>85</v>
      </c>
      <c r="F495" s="222" t="s">
        <v>85</v>
      </c>
      <c r="G495" s="369" t="s">
        <v>85</v>
      </c>
      <c r="H495" s="282" t="s">
        <v>85</v>
      </c>
      <c r="I495" s="227" t="s">
        <v>85</v>
      </c>
      <c r="J495" s="224" t="s">
        <v>85</v>
      </c>
      <c r="K495" s="224" t="s">
        <v>85</v>
      </c>
      <c r="L495" s="224" t="s">
        <v>85</v>
      </c>
      <c r="M495" s="228" t="s">
        <v>85</v>
      </c>
      <c r="N495" s="225"/>
      <c r="O495" s="186"/>
      <c r="P495" s="186"/>
      <c r="Q495" s="186"/>
      <c r="R495" s="230"/>
      <c r="S495" s="235" t="s">
        <v>85</v>
      </c>
      <c r="T495" s="230" t="s">
        <v>85</v>
      </c>
      <c r="U495" s="228"/>
      <c r="V495" s="224" t="s">
        <v>85</v>
      </c>
      <c r="W495" s="369"/>
      <c r="X495" s="370" t="s">
        <v>85</v>
      </c>
      <c r="Y495" s="370" t="s">
        <v>85</v>
      </c>
      <c r="Z495" s="370" t="s">
        <v>85</v>
      </c>
      <c r="AA495" s="371" t="s">
        <v>85</v>
      </c>
      <c r="AB495" s="231" t="str">
        <f t="shared" si="101"/>
        <v>-</v>
      </c>
      <c r="AC495" s="232" t="str">
        <f t="shared" si="102"/>
        <v>-</v>
      </c>
      <c r="AD495" s="232" t="str">
        <f t="shared" si="103"/>
        <v>-</v>
      </c>
      <c r="AE495" s="232" t="str">
        <f t="shared" si="104"/>
        <v>-</v>
      </c>
      <c r="AF495" s="233" t="str">
        <f t="shared" si="105"/>
        <v>-</v>
      </c>
      <c r="AG495" s="231" t="str">
        <f t="shared" si="106"/>
        <v>-</v>
      </c>
      <c r="AH495" s="232" t="str">
        <f t="shared" si="107"/>
        <v>-</v>
      </c>
      <c r="AI495" s="232" t="str">
        <f t="shared" si="108"/>
        <v>-</v>
      </c>
      <c r="AJ495" s="232" t="str">
        <f t="shared" si="109"/>
        <v>-</v>
      </c>
      <c r="AK495" s="233" t="str">
        <f t="shared" si="110"/>
        <v>-</v>
      </c>
      <c r="AL495" s="222" t="s">
        <v>85</v>
      </c>
      <c r="AM495" s="224" t="s">
        <v>85</v>
      </c>
      <c r="AN495" s="224" t="s">
        <v>85</v>
      </c>
      <c r="AO495" s="224" t="s">
        <v>85</v>
      </c>
      <c r="AP495" s="235" t="s">
        <v>85</v>
      </c>
      <c r="AQ495" s="234" t="s">
        <v>85</v>
      </c>
      <c r="AR495" s="234" t="s">
        <v>85</v>
      </c>
      <c r="AS495" s="234" t="s">
        <v>85</v>
      </c>
      <c r="AT495" s="227" t="s">
        <v>85</v>
      </c>
      <c r="AU495" s="343" t="s">
        <v>85</v>
      </c>
    </row>
    <row r="496" spans="1:47" ht="67.5" hidden="1">
      <c r="A496" s="222" t="str">
        <f t="shared" si="112"/>
        <v>1502-7</v>
      </c>
      <c r="B496" s="223">
        <v>1502</v>
      </c>
      <c r="C496" s="224" t="s">
        <v>213</v>
      </c>
      <c r="D496" s="222">
        <v>7</v>
      </c>
      <c r="E496" s="224" t="s">
        <v>85</v>
      </c>
      <c r="F496" s="222" t="s">
        <v>85</v>
      </c>
      <c r="G496" s="369" t="s">
        <v>85</v>
      </c>
      <c r="H496" s="282" t="s">
        <v>85</v>
      </c>
      <c r="I496" s="227" t="s">
        <v>85</v>
      </c>
      <c r="J496" s="224" t="s">
        <v>85</v>
      </c>
      <c r="K496" s="224" t="s">
        <v>85</v>
      </c>
      <c r="L496" s="224" t="s">
        <v>85</v>
      </c>
      <c r="M496" s="228" t="s">
        <v>85</v>
      </c>
      <c r="N496" s="225"/>
      <c r="O496" s="186"/>
      <c r="P496" s="186"/>
      <c r="Q496" s="186"/>
      <c r="R496" s="230"/>
      <c r="S496" s="235" t="s">
        <v>85</v>
      </c>
      <c r="T496" s="230" t="s">
        <v>85</v>
      </c>
      <c r="U496" s="228"/>
      <c r="V496" s="224" t="s">
        <v>85</v>
      </c>
      <c r="W496" s="369"/>
      <c r="X496" s="370" t="s">
        <v>85</v>
      </c>
      <c r="Y496" s="370" t="s">
        <v>85</v>
      </c>
      <c r="Z496" s="370" t="s">
        <v>85</v>
      </c>
      <c r="AA496" s="371" t="s">
        <v>85</v>
      </c>
      <c r="AB496" s="231" t="str">
        <f t="shared" si="101"/>
        <v>-</v>
      </c>
      <c r="AC496" s="232" t="str">
        <f t="shared" si="102"/>
        <v>-</v>
      </c>
      <c r="AD496" s="232" t="str">
        <f t="shared" si="103"/>
        <v>-</v>
      </c>
      <c r="AE496" s="232" t="str">
        <f t="shared" si="104"/>
        <v>-</v>
      </c>
      <c r="AF496" s="233" t="str">
        <f t="shared" si="105"/>
        <v>-</v>
      </c>
      <c r="AG496" s="231" t="str">
        <f t="shared" si="106"/>
        <v>-</v>
      </c>
      <c r="AH496" s="232" t="str">
        <f t="shared" si="107"/>
        <v>-</v>
      </c>
      <c r="AI496" s="232" t="str">
        <f t="shared" si="108"/>
        <v>-</v>
      </c>
      <c r="AJ496" s="232" t="str">
        <f t="shared" si="109"/>
        <v>-</v>
      </c>
      <c r="AK496" s="233" t="str">
        <f t="shared" si="110"/>
        <v>-</v>
      </c>
      <c r="AL496" s="222" t="s">
        <v>85</v>
      </c>
      <c r="AM496" s="224" t="s">
        <v>85</v>
      </c>
      <c r="AN496" s="224" t="s">
        <v>85</v>
      </c>
      <c r="AO496" s="224" t="s">
        <v>85</v>
      </c>
      <c r="AP496" s="235" t="s">
        <v>85</v>
      </c>
      <c r="AQ496" s="234" t="s">
        <v>85</v>
      </c>
      <c r="AR496" s="234" t="s">
        <v>85</v>
      </c>
      <c r="AS496" s="234" t="s">
        <v>85</v>
      </c>
      <c r="AT496" s="227" t="s">
        <v>85</v>
      </c>
      <c r="AU496" s="343" t="s">
        <v>85</v>
      </c>
    </row>
    <row r="497" spans="1:47" ht="67.5" hidden="1">
      <c r="A497" s="222" t="str">
        <f t="shared" si="112"/>
        <v>1502-8</v>
      </c>
      <c r="B497" s="223">
        <v>1502</v>
      </c>
      <c r="C497" s="224" t="s">
        <v>213</v>
      </c>
      <c r="D497" s="222">
        <v>8</v>
      </c>
      <c r="E497" s="224" t="s">
        <v>85</v>
      </c>
      <c r="F497" s="222" t="s">
        <v>85</v>
      </c>
      <c r="G497" s="369" t="s">
        <v>85</v>
      </c>
      <c r="H497" s="282" t="s">
        <v>85</v>
      </c>
      <c r="I497" s="227" t="s">
        <v>85</v>
      </c>
      <c r="J497" s="224" t="s">
        <v>85</v>
      </c>
      <c r="K497" s="224" t="s">
        <v>85</v>
      </c>
      <c r="L497" s="224" t="s">
        <v>85</v>
      </c>
      <c r="M497" s="228" t="s">
        <v>85</v>
      </c>
      <c r="N497" s="225"/>
      <c r="O497" s="186"/>
      <c r="P497" s="186"/>
      <c r="Q497" s="186"/>
      <c r="R497" s="230"/>
      <c r="S497" s="235" t="s">
        <v>85</v>
      </c>
      <c r="T497" s="230" t="s">
        <v>85</v>
      </c>
      <c r="U497" s="228"/>
      <c r="V497" s="224" t="s">
        <v>85</v>
      </c>
      <c r="W497" s="369"/>
      <c r="X497" s="370" t="s">
        <v>85</v>
      </c>
      <c r="Y497" s="370" t="s">
        <v>85</v>
      </c>
      <c r="Z497" s="370" t="s">
        <v>85</v>
      </c>
      <c r="AA497" s="371" t="s">
        <v>85</v>
      </c>
      <c r="AB497" s="231" t="str">
        <f t="shared" si="101"/>
        <v>-</v>
      </c>
      <c r="AC497" s="232" t="str">
        <f t="shared" si="102"/>
        <v>-</v>
      </c>
      <c r="AD497" s="232" t="str">
        <f t="shared" si="103"/>
        <v>-</v>
      </c>
      <c r="AE497" s="232" t="str">
        <f t="shared" si="104"/>
        <v>-</v>
      </c>
      <c r="AF497" s="233" t="str">
        <f t="shared" si="105"/>
        <v>-</v>
      </c>
      <c r="AG497" s="231" t="str">
        <f t="shared" si="106"/>
        <v>-</v>
      </c>
      <c r="AH497" s="232" t="str">
        <f t="shared" si="107"/>
        <v>-</v>
      </c>
      <c r="AI497" s="232" t="str">
        <f t="shared" si="108"/>
        <v>-</v>
      </c>
      <c r="AJ497" s="232" t="str">
        <f t="shared" si="109"/>
        <v>-</v>
      </c>
      <c r="AK497" s="233" t="str">
        <f t="shared" si="110"/>
        <v>-</v>
      </c>
      <c r="AL497" s="222" t="s">
        <v>85</v>
      </c>
      <c r="AM497" s="224" t="s">
        <v>85</v>
      </c>
      <c r="AN497" s="224" t="s">
        <v>85</v>
      </c>
      <c r="AO497" s="224" t="s">
        <v>85</v>
      </c>
      <c r="AP497" s="235" t="s">
        <v>85</v>
      </c>
      <c r="AQ497" s="234" t="s">
        <v>85</v>
      </c>
      <c r="AR497" s="234" t="s">
        <v>85</v>
      </c>
      <c r="AS497" s="234" t="s">
        <v>85</v>
      </c>
      <c r="AT497" s="227" t="s">
        <v>85</v>
      </c>
      <c r="AU497" s="343" t="s">
        <v>85</v>
      </c>
    </row>
    <row r="498" spans="1:47" ht="67.5" hidden="1">
      <c r="A498" s="222" t="str">
        <f t="shared" si="112"/>
        <v>1502-9</v>
      </c>
      <c r="B498" s="223">
        <v>1502</v>
      </c>
      <c r="C498" s="224" t="s">
        <v>213</v>
      </c>
      <c r="D498" s="222">
        <v>9</v>
      </c>
      <c r="E498" s="224" t="s">
        <v>85</v>
      </c>
      <c r="F498" s="222" t="s">
        <v>85</v>
      </c>
      <c r="G498" s="369" t="s">
        <v>85</v>
      </c>
      <c r="H498" s="282" t="s">
        <v>85</v>
      </c>
      <c r="I498" s="227" t="s">
        <v>85</v>
      </c>
      <c r="J498" s="224" t="s">
        <v>85</v>
      </c>
      <c r="K498" s="224" t="s">
        <v>85</v>
      </c>
      <c r="L498" s="224" t="s">
        <v>85</v>
      </c>
      <c r="M498" s="228" t="s">
        <v>85</v>
      </c>
      <c r="N498" s="225"/>
      <c r="O498" s="186"/>
      <c r="P498" s="186"/>
      <c r="Q498" s="186"/>
      <c r="R498" s="230"/>
      <c r="S498" s="235" t="s">
        <v>85</v>
      </c>
      <c r="T498" s="230" t="s">
        <v>85</v>
      </c>
      <c r="U498" s="228"/>
      <c r="V498" s="224" t="s">
        <v>85</v>
      </c>
      <c r="W498" s="369"/>
      <c r="X498" s="370" t="s">
        <v>85</v>
      </c>
      <c r="Y498" s="370" t="s">
        <v>85</v>
      </c>
      <c r="Z498" s="370" t="s">
        <v>85</v>
      </c>
      <c r="AA498" s="371" t="s">
        <v>85</v>
      </c>
      <c r="AB498" s="231" t="str">
        <f t="shared" si="101"/>
        <v>-</v>
      </c>
      <c r="AC498" s="232" t="str">
        <f t="shared" si="102"/>
        <v>-</v>
      </c>
      <c r="AD498" s="232" t="str">
        <f t="shared" si="103"/>
        <v>-</v>
      </c>
      <c r="AE498" s="232" t="str">
        <f t="shared" si="104"/>
        <v>-</v>
      </c>
      <c r="AF498" s="233" t="str">
        <f t="shared" si="105"/>
        <v>-</v>
      </c>
      <c r="AG498" s="231" t="str">
        <f t="shared" si="106"/>
        <v>-</v>
      </c>
      <c r="AH498" s="232" t="str">
        <f t="shared" si="107"/>
        <v>-</v>
      </c>
      <c r="AI498" s="232" t="str">
        <f t="shared" si="108"/>
        <v>-</v>
      </c>
      <c r="AJ498" s="232" t="str">
        <f t="shared" si="109"/>
        <v>-</v>
      </c>
      <c r="AK498" s="233" t="str">
        <f t="shared" si="110"/>
        <v>-</v>
      </c>
      <c r="AL498" s="222" t="s">
        <v>85</v>
      </c>
      <c r="AM498" s="224" t="s">
        <v>85</v>
      </c>
      <c r="AN498" s="224" t="s">
        <v>85</v>
      </c>
      <c r="AO498" s="224" t="s">
        <v>85</v>
      </c>
      <c r="AP498" s="235" t="s">
        <v>85</v>
      </c>
      <c r="AQ498" s="234" t="s">
        <v>85</v>
      </c>
      <c r="AR498" s="234" t="s">
        <v>85</v>
      </c>
      <c r="AS498" s="234" t="s">
        <v>85</v>
      </c>
      <c r="AT498" s="227" t="s">
        <v>85</v>
      </c>
      <c r="AU498" s="343" t="s">
        <v>85</v>
      </c>
    </row>
    <row r="499" spans="1:47" ht="192" customHeight="1">
      <c r="A499" s="222" t="str">
        <f t="shared" si="112"/>
        <v>1503-1</v>
      </c>
      <c r="B499" s="223">
        <v>1503</v>
      </c>
      <c r="C499" s="224" t="s">
        <v>214</v>
      </c>
      <c r="D499" s="222">
        <v>1</v>
      </c>
      <c r="E499" s="224" t="s">
        <v>1927</v>
      </c>
      <c r="F499" s="222" t="s">
        <v>411</v>
      </c>
      <c r="G499" s="225" t="s">
        <v>512</v>
      </c>
      <c r="H499" s="282" t="s">
        <v>1213</v>
      </c>
      <c r="I499" s="227" t="s">
        <v>553</v>
      </c>
      <c r="J499" s="224" t="s">
        <v>2860</v>
      </c>
      <c r="K499" s="224" t="s">
        <v>1274</v>
      </c>
      <c r="L499" s="224" t="s">
        <v>1275</v>
      </c>
      <c r="M499" s="228" t="s">
        <v>403</v>
      </c>
      <c r="N499" s="225">
        <v>7673</v>
      </c>
      <c r="O499" s="234" t="s">
        <v>85</v>
      </c>
      <c r="P499" s="234" t="s">
        <v>85</v>
      </c>
      <c r="Q499" s="234" t="s">
        <v>85</v>
      </c>
      <c r="R499" s="227" t="s">
        <v>85</v>
      </c>
      <c r="S499" s="235" t="s">
        <v>327</v>
      </c>
      <c r="T499" s="230">
        <v>7673</v>
      </c>
      <c r="U499" s="228"/>
      <c r="V499" s="224" t="s">
        <v>1928</v>
      </c>
      <c r="W499" s="225">
        <v>8410</v>
      </c>
      <c r="X499" s="186" t="s">
        <v>85</v>
      </c>
      <c r="Y499" s="186" t="s">
        <v>85</v>
      </c>
      <c r="Z499" s="186" t="s">
        <v>85</v>
      </c>
      <c r="AA499" s="230" t="s">
        <v>85</v>
      </c>
      <c r="AB499" s="231">
        <f t="shared" si="101"/>
        <v>1.0960510882314609</v>
      </c>
      <c r="AC499" s="232" t="str">
        <f t="shared" si="101"/>
        <v>-</v>
      </c>
      <c r="AD499" s="232" t="str">
        <f t="shared" si="101"/>
        <v>-</v>
      </c>
      <c r="AE499" s="232" t="str">
        <f t="shared" si="101"/>
        <v>-</v>
      </c>
      <c r="AF499" s="233" t="str">
        <f t="shared" si="101"/>
        <v>-</v>
      </c>
      <c r="AG499" s="231">
        <f t="shared" si="106"/>
        <v>1.0960510882314609</v>
      </c>
      <c r="AH499" s="232" t="str">
        <f t="shared" si="106"/>
        <v>-</v>
      </c>
      <c r="AI499" s="232" t="str">
        <f t="shared" si="106"/>
        <v>-</v>
      </c>
      <c r="AJ499" s="232" t="str">
        <f t="shared" si="106"/>
        <v>-</v>
      </c>
      <c r="AK499" s="233" t="str">
        <f t="shared" si="106"/>
        <v>-</v>
      </c>
      <c r="AL499" s="222" t="s">
        <v>85</v>
      </c>
      <c r="AM499" s="224" t="s">
        <v>85</v>
      </c>
      <c r="AN499" s="224" t="s">
        <v>863</v>
      </c>
      <c r="AO499" s="224" t="s">
        <v>2861</v>
      </c>
      <c r="AP499" s="235" t="s">
        <v>15</v>
      </c>
      <c r="AQ499" s="234" t="s">
        <v>85</v>
      </c>
      <c r="AR499" s="234" t="s">
        <v>85</v>
      </c>
      <c r="AS499" s="234" t="s">
        <v>85</v>
      </c>
      <c r="AT499" s="227" t="s">
        <v>85</v>
      </c>
      <c r="AU499" s="343">
        <v>1</v>
      </c>
    </row>
    <row r="500" spans="1:47" ht="168" customHeight="1">
      <c r="A500" s="222" t="str">
        <f t="shared" si="112"/>
        <v>1503-2</v>
      </c>
      <c r="B500" s="223">
        <v>1503</v>
      </c>
      <c r="C500" s="224" t="s">
        <v>214</v>
      </c>
      <c r="D500" s="222">
        <v>2</v>
      </c>
      <c r="E500" s="224" t="s">
        <v>1276</v>
      </c>
      <c r="F500" s="222" t="s">
        <v>411</v>
      </c>
      <c r="G500" s="225" t="s">
        <v>512</v>
      </c>
      <c r="H500" s="282" t="s">
        <v>1246</v>
      </c>
      <c r="I500" s="227" t="s">
        <v>1277</v>
      </c>
      <c r="J500" s="224" t="s">
        <v>1278</v>
      </c>
      <c r="K500" s="224" t="s">
        <v>1279</v>
      </c>
      <c r="L500" s="224" t="s">
        <v>1280</v>
      </c>
      <c r="M500" s="228" t="s">
        <v>403</v>
      </c>
      <c r="N500" s="179">
        <v>283113</v>
      </c>
      <c r="O500" s="234" t="s">
        <v>85</v>
      </c>
      <c r="P500" s="234" t="s">
        <v>85</v>
      </c>
      <c r="Q500" s="234" t="s">
        <v>85</v>
      </c>
      <c r="R500" s="227" t="s">
        <v>85</v>
      </c>
      <c r="S500" s="235" t="s">
        <v>85</v>
      </c>
      <c r="T500" s="230" t="s">
        <v>85</v>
      </c>
      <c r="U500" s="228"/>
      <c r="V500" s="224" t="s">
        <v>531</v>
      </c>
      <c r="W500" s="354">
        <v>289973</v>
      </c>
      <c r="X500" s="186" t="s">
        <v>85</v>
      </c>
      <c r="Y500" s="186" t="s">
        <v>85</v>
      </c>
      <c r="Z500" s="186" t="s">
        <v>85</v>
      </c>
      <c r="AA500" s="230" t="s">
        <v>85</v>
      </c>
      <c r="AB500" s="231">
        <f t="shared" si="101"/>
        <v>1.0242306075665901</v>
      </c>
      <c r="AC500" s="232" t="str">
        <f t="shared" si="101"/>
        <v>-</v>
      </c>
      <c r="AD500" s="232" t="str">
        <f t="shared" si="101"/>
        <v>-</v>
      </c>
      <c r="AE500" s="232" t="str">
        <f t="shared" si="101"/>
        <v>-</v>
      </c>
      <c r="AF500" s="233" t="str">
        <f t="shared" si="101"/>
        <v>-</v>
      </c>
      <c r="AG500" s="231" t="str">
        <f t="shared" si="106"/>
        <v>-</v>
      </c>
      <c r="AH500" s="232" t="str">
        <f t="shared" si="106"/>
        <v>-</v>
      </c>
      <c r="AI500" s="232" t="str">
        <f t="shared" si="106"/>
        <v>-</v>
      </c>
      <c r="AJ500" s="232" t="str">
        <f t="shared" si="106"/>
        <v>-</v>
      </c>
      <c r="AK500" s="233" t="str">
        <f t="shared" si="106"/>
        <v>-</v>
      </c>
      <c r="AL500" s="222" t="s">
        <v>85</v>
      </c>
      <c r="AM500" s="224" t="s">
        <v>865</v>
      </c>
      <c r="AN500" s="224" t="s">
        <v>866</v>
      </c>
      <c r="AO500" s="224" t="s">
        <v>867</v>
      </c>
      <c r="AP500" s="235" t="s">
        <v>15</v>
      </c>
      <c r="AQ500" s="234" t="s">
        <v>85</v>
      </c>
      <c r="AR500" s="234" t="s">
        <v>85</v>
      </c>
      <c r="AS500" s="234" t="s">
        <v>85</v>
      </c>
      <c r="AT500" s="227" t="s">
        <v>85</v>
      </c>
      <c r="AU500" s="343">
        <v>1</v>
      </c>
    </row>
    <row r="501" spans="1:47" ht="129" customHeight="1">
      <c r="A501" s="222" t="str">
        <f t="shared" si="112"/>
        <v>1503-3</v>
      </c>
      <c r="B501" s="223">
        <v>1503</v>
      </c>
      <c r="C501" s="224" t="s">
        <v>214</v>
      </c>
      <c r="D501" s="222">
        <v>3</v>
      </c>
      <c r="E501" s="224" t="s">
        <v>1281</v>
      </c>
      <c r="F501" s="222" t="s">
        <v>393</v>
      </c>
      <c r="G501" s="225" t="s">
        <v>512</v>
      </c>
      <c r="H501" s="282" t="s">
        <v>1246</v>
      </c>
      <c r="I501" s="227" t="s">
        <v>1277</v>
      </c>
      <c r="J501" s="224" t="s">
        <v>1282</v>
      </c>
      <c r="K501" s="224" t="s">
        <v>2752</v>
      </c>
      <c r="L501" s="224" t="s">
        <v>1283</v>
      </c>
      <c r="M501" s="228" t="s">
        <v>403</v>
      </c>
      <c r="N501" s="309">
        <v>90.5</v>
      </c>
      <c r="O501" s="350">
        <v>90.5</v>
      </c>
      <c r="P501" s="350">
        <v>90.5</v>
      </c>
      <c r="Q501" s="350">
        <v>90.5</v>
      </c>
      <c r="R501" s="351">
        <v>90.5</v>
      </c>
      <c r="S501" s="235" t="s">
        <v>330</v>
      </c>
      <c r="T501" s="230" t="s">
        <v>958</v>
      </c>
      <c r="U501" s="228"/>
      <c r="V501" s="224" t="s">
        <v>551</v>
      </c>
      <c r="W501" s="309">
        <v>96.3</v>
      </c>
      <c r="X501" s="186" t="s">
        <v>85</v>
      </c>
      <c r="Y501" s="186" t="s">
        <v>85</v>
      </c>
      <c r="Z501" s="186" t="s">
        <v>85</v>
      </c>
      <c r="AA501" s="230" t="s">
        <v>85</v>
      </c>
      <c r="AB501" s="284">
        <f t="shared" si="101"/>
        <v>1.0640883977900553</v>
      </c>
      <c r="AC501" s="232" t="str">
        <f t="shared" si="101"/>
        <v>-</v>
      </c>
      <c r="AD501" s="232" t="str">
        <f t="shared" si="101"/>
        <v>-</v>
      </c>
      <c r="AE501" s="232" t="str">
        <f t="shared" si="101"/>
        <v>-</v>
      </c>
      <c r="AF501" s="233" t="str">
        <f t="shared" si="101"/>
        <v>-</v>
      </c>
      <c r="AG501" s="284">
        <f t="shared" si="106"/>
        <v>1.0640883977900553</v>
      </c>
      <c r="AH501" s="232" t="str">
        <f t="shared" si="106"/>
        <v>-</v>
      </c>
      <c r="AI501" s="232" t="str">
        <f t="shared" si="106"/>
        <v>-</v>
      </c>
      <c r="AJ501" s="232" t="str">
        <f t="shared" si="106"/>
        <v>-</v>
      </c>
      <c r="AK501" s="233" t="str">
        <f t="shared" si="106"/>
        <v>-</v>
      </c>
      <c r="AL501" s="222" t="s">
        <v>85</v>
      </c>
      <c r="AM501" s="224" t="s">
        <v>85</v>
      </c>
      <c r="AN501" s="224" t="s">
        <v>823</v>
      </c>
      <c r="AO501" s="224" t="s">
        <v>868</v>
      </c>
      <c r="AP501" s="235" t="s">
        <v>54</v>
      </c>
      <c r="AQ501" s="234" t="s">
        <v>85</v>
      </c>
      <c r="AR501" s="234" t="s">
        <v>85</v>
      </c>
      <c r="AS501" s="234" t="s">
        <v>85</v>
      </c>
      <c r="AT501" s="227" t="s">
        <v>85</v>
      </c>
      <c r="AU501" s="343">
        <v>1</v>
      </c>
    </row>
    <row r="502" spans="1:47" ht="129" customHeight="1">
      <c r="A502" s="222" t="str">
        <f t="shared" si="112"/>
        <v>1503-4</v>
      </c>
      <c r="B502" s="223">
        <v>1503</v>
      </c>
      <c r="C502" s="224" t="s">
        <v>214</v>
      </c>
      <c r="D502" s="222">
        <v>4</v>
      </c>
      <c r="E502" s="224" t="s">
        <v>1929</v>
      </c>
      <c r="F502" s="222" t="s">
        <v>444</v>
      </c>
      <c r="G502" s="225" t="s">
        <v>512</v>
      </c>
      <c r="H502" s="282" t="s">
        <v>1213</v>
      </c>
      <c r="I502" s="227" t="s">
        <v>553</v>
      </c>
      <c r="J502" s="224" t="s">
        <v>1284</v>
      </c>
      <c r="K502" s="224" t="s">
        <v>1285</v>
      </c>
      <c r="L502" s="224" t="s">
        <v>1172</v>
      </c>
      <c r="M502" s="228" t="s">
        <v>403</v>
      </c>
      <c r="N502" s="225" t="s">
        <v>1930</v>
      </c>
      <c r="O502" s="186">
        <v>20</v>
      </c>
      <c r="P502" s="186">
        <v>35</v>
      </c>
      <c r="Q502" s="186">
        <v>50</v>
      </c>
      <c r="R502" s="230" t="s">
        <v>12</v>
      </c>
      <c r="S502" s="235" t="s">
        <v>330</v>
      </c>
      <c r="T502" s="230">
        <v>50</v>
      </c>
      <c r="U502" s="228"/>
      <c r="V502" s="224" t="s">
        <v>551</v>
      </c>
      <c r="W502" s="225" t="s">
        <v>12</v>
      </c>
      <c r="X502" s="186" t="s">
        <v>85</v>
      </c>
      <c r="Y502" s="186" t="s">
        <v>85</v>
      </c>
      <c r="Z502" s="186" t="s">
        <v>85</v>
      </c>
      <c r="AA502" s="230" t="s">
        <v>85</v>
      </c>
      <c r="AB502" s="231" t="str">
        <f t="shared" si="101"/>
        <v>-</v>
      </c>
      <c r="AC502" s="232" t="str">
        <f t="shared" si="101"/>
        <v>-</v>
      </c>
      <c r="AD502" s="232" t="str">
        <f t="shared" si="101"/>
        <v>-</v>
      </c>
      <c r="AE502" s="232" t="str">
        <f t="shared" si="101"/>
        <v>-</v>
      </c>
      <c r="AF502" s="233" t="str">
        <f t="shared" si="101"/>
        <v>-</v>
      </c>
      <c r="AG502" s="231" t="str">
        <f t="shared" si="106"/>
        <v>-</v>
      </c>
      <c r="AH502" s="232" t="str">
        <f t="shared" si="106"/>
        <v>-</v>
      </c>
      <c r="AI502" s="232" t="str">
        <f t="shared" si="106"/>
        <v>-</v>
      </c>
      <c r="AJ502" s="232" t="str">
        <f t="shared" si="106"/>
        <v>-</v>
      </c>
      <c r="AK502" s="233" t="str">
        <f t="shared" si="106"/>
        <v>-</v>
      </c>
      <c r="AL502" s="222" t="s">
        <v>85</v>
      </c>
      <c r="AM502" s="224" t="s">
        <v>1931</v>
      </c>
      <c r="AN502" s="224" t="s">
        <v>741</v>
      </c>
      <c r="AO502" s="224" t="s">
        <v>850</v>
      </c>
      <c r="AP502" s="235" t="s">
        <v>85</v>
      </c>
      <c r="AQ502" s="234" t="s">
        <v>85</v>
      </c>
      <c r="AR502" s="234" t="s">
        <v>85</v>
      </c>
      <c r="AS502" s="234" t="s">
        <v>85</v>
      </c>
      <c r="AT502" s="227" t="s">
        <v>85</v>
      </c>
      <c r="AU502" s="343" t="s">
        <v>2754</v>
      </c>
    </row>
    <row r="503" spans="1:47" ht="129" customHeight="1">
      <c r="A503" s="222" t="str">
        <f t="shared" si="112"/>
        <v>1503-5</v>
      </c>
      <c r="B503" s="223">
        <v>1503</v>
      </c>
      <c r="C503" s="224" t="s">
        <v>214</v>
      </c>
      <c r="D503" s="222">
        <v>5</v>
      </c>
      <c r="E503" s="224" t="s">
        <v>1932</v>
      </c>
      <c r="F503" s="222" t="s">
        <v>552</v>
      </c>
      <c r="G503" s="225" t="s">
        <v>512</v>
      </c>
      <c r="H503" s="282" t="s">
        <v>1213</v>
      </c>
      <c r="I503" s="227" t="s">
        <v>553</v>
      </c>
      <c r="J503" s="224" t="s">
        <v>1286</v>
      </c>
      <c r="K503" s="224" t="s">
        <v>1287</v>
      </c>
      <c r="L503" s="224" t="s">
        <v>1172</v>
      </c>
      <c r="M503" s="228" t="s">
        <v>403</v>
      </c>
      <c r="N503" s="225">
        <v>6717</v>
      </c>
      <c r="O503" s="234" t="s">
        <v>85</v>
      </c>
      <c r="P503" s="234" t="s">
        <v>85</v>
      </c>
      <c r="Q503" s="234" t="s">
        <v>85</v>
      </c>
      <c r="R503" s="227" t="s">
        <v>85</v>
      </c>
      <c r="S503" s="235" t="s">
        <v>327</v>
      </c>
      <c r="T503" s="230">
        <v>6717</v>
      </c>
      <c r="U503" s="228"/>
      <c r="V503" s="224" t="s">
        <v>1928</v>
      </c>
      <c r="W503" s="225">
        <v>6763</v>
      </c>
      <c r="X503" s="186" t="s">
        <v>85</v>
      </c>
      <c r="Y503" s="186" t="s">
        <v>85</v>
      </c>
      <c r="Z503" s="186" t="s">
        <v>85</v>
      </c>
      <c r="AA503" s="230" t="s">
        <v>85</v>
      </c>
      <c r="AB503" s="231">
        <f t="shared" si="101"/>
        <v>1.0068482953699569</v>
      </c>
      <c r="AC503" s="232" t="str">
        <f t="shared" si="101"/>
        <v>-</v>
      </c>
      <c r="AD503" s="232" t="str">
        <f t="shared" si="101"/>
        <v>-</v>
      </c>
      <c r="AE503" s="232" t="str">
        <f t="shared" si="101"/>
        <v>-</v>
      </c>
      <c r="AF503" s="233" t="str">
        <f t="shared" si="101"/>
        <v>-</v>
      </c>
      <c r="AG503" s="231">
        <f t="shared" si="106"/>
        <v>1.0068482953699569</v>
      </c>
      <c r="AH503" s="232" t="str">
        <f t="shared" si="106"/>
        <v>-</v>
      </c>
      <c r="AI503" s="232" t="str">
        <f t="shared" si="106"/>
        <v>-</v>
      </c>
      <c r="AJ503" s="232" t="str">
        <f t="shared" si="106"/>
        <v>-</v>
      </c>
      <c r="AK503" s="233" t="str">
        <f t="shared" si="106"/>
        <v>-</v>
      </c>
      <c r="AL503" s="222" t="s">
        <v>85</v>
      </c>
      <c r="AM503" s="224" t="s">
        <v>85</v>
      </c>
      <c r="AN503" s="224" t="s">
        <v>863</v>
      </c>
      <c r="AO503" s="224" t="s">
        <v>864</v>
      </c>
      <c r="AP503" s="235" t="s">
        <v>15</v>
      </c>
      <c r="AQ503" s="234" t="s">
        <v>85</v>
      </c>
      <c r="AR503" s="234" t="s">
        <v>85</v>
      </c>
      <c r="AS503" s="234" t="s">
        <v>85</v>
      </c>
      <c r="AT503" s="227" t="s">
        <v>85</v>
      </c>
      <c r="AU503" s="343">
        <v>1</v>
      </c>
    </row>
    <row r="504" spans="1:47" ht="27" hidden="1">
      <c r="A504" s="222" t="str">
        <f t="shared" si="112"/>
        <v>1503-6</v>
      </c>
      <c r="B504" s="223">
        <v>1503</v>
      </c>
      <c r="C504" s="224" t="s">
        <v>214</v>
      </c>
      <c r="D504" s="222">
        <v>6</v>
      </c>
      <c r="E504" s="224" t="s">
        <v>85</v>
      </c>
      <c r="F504" s="222" t="s">
        <v>85</v>
      </c>
      <c r="G504" s="369" t="s">
        <v>85</v>
      </c>
      <c r="H504" s="282" t="s">
        <v>85</v>
      </c>
      <c r="I504" s="227" t="s">
        <v>85</v>
      </c>
      <c r="J504" s="224" t="s">
        <v>85</v>
      </c>
      <c r="K504" s="224" t="s">
        <v>85</v>
      </c>
      <c r="L504" s="224" t="s">
        <v>85</v>
      </c>
      <c r="M504" s="228" t="s">
        <v>85</v>
      </c>
      <c r="N504" s="225"/>
      <c r="O504" s="186"/>
      <c r="P504" s="186"/>
      <c r="Q504" s="186"/>
      <c r="R504" s="230"/>
      <c r="S504" s="235" t="s">
        <v>85</v>
      </c>
      <c r="T504" s="230" t="s">
        <v>85</v>
      </c>
      <c r="U504" s="228"/>
      <c r="V504" s="224" t="s">
        <v>85</v>
      </c>
      <c r="W504" s="369"/>
      <c r="X504" s="370" t="s">
        <v>85</v>
      </c>
      <c r="Y504" s="370" t="s">
        <v>85</v>
      </c>
      <c r="Z504" s="370" t="s">
        <v>85</v>
      </c>
      <c r="AA504" s="371" t="s">
        <v>85</v>
      </c>
      <c r="AB504" s="231" t="str">
        <f t="shared" si="101"/>
        <v>-</v>
      </c>
      <c r="AC504" s="232" t="str">
        <f t="shared" si="102"/>
        <v>-</v>
      </c>
      <c r="AD504" s="232" t="str">
        <f t="shared" si="103"/>
        <v>-</v>
      </c>
      <c r="AE504" s="232" t="str">
        <f t="shared" si="104"/>
        <v>-</v>
      </c>
      <c r="AF504" s="233" t="str">
        <f t="shared" si="105"/>
        <v>-</v>
      </c>
      <c r="AG504" s="231" t="str">
        <f t="shared" si="106"/>
        <v>-</v>
      </c>
      <c r="AH504" s="232" t="str">
        <f t="shared" si="107"/>
        <v>-</v>
      </c>
      <c r="AI504" s="232" t="str">
        <f t="shared" si="108"/>
        <v>-</v>
      </c>
      <c r="AJ504" s="232" t="str">
        <f t="shared" si="109"/>
        <v>-</v>
      </c>
      <c r="AK504" s="233" t="str">
        <f t="shared" si="110"/>
        <v>-</v>
      </c>
      <c r="AL504" s="222" t="s">
        <v>85</v>
      </c>
      <c r="AM504" s="224" t="s">
        <v>85</v>
      </c>
      <c r="AN504" s="224" t="s">
        <v>85</v>
      </c>
      <c r="AO504" s="224" t="s">
        <v>85</v>
      </c>
      <c r="AP504" s="235" t="s">
        <v>85</v>
      </c>
      <c r="AQ504" s="234" t="s">
        <v>85</v>
      </c>
      <c r="AR504" s="234" t="s">
        <v>85</v>
      </c>
      <c r="AS504" s="234" t="s">
        <v>85</v>
      </c>
      <c r="AT504" s="227" t="s">
        <v>85</v>
      </c>
      <c r="AU504" s="343" t="s">
        <v>85</v>
      </c>
    </row>
    <row r="505" spans="1:47" ht="27" hidden="1">
      <c r="A505" s="222" t="str">
        <f t="shared" si="112"/>
        <v>1503-7</v>
      </c>
      <c r="B505" s="223">
        <v>1503</v>
      </c>
      <c r="C505" s="224" t="s">
        <v>214</v>
      </c>
      <c r="D505" s="222">
        <v>7</v>
      </c>
      <c r="E505" s="224" t="s">
        <v>85</v>
      </c>
      <c r="F505" s="222" t="s">
        <v>85</v>
      </c>
      <c r="G505" s="369" t="s">
        <v>85</v>
      </c>
      <c r="H505" s="282" t="s">
        <v>85</v>
      </c>
      <c r="I505" s="227" t="s">
        <v>85</v>
      </c>
      <c r="J505" s="224" t="s">
        <v>85</v>
      </c>
      <c r="K505" s="224" t="s">
        <v>85</v>
      </c>
      <c r="L505" s="224" t="s">
        <v>85</v>
      </c>
      <c r="M505" s="228" t="s">
        <v>85</v>
      </c>
      <c r="N505" s="225"/>
      <c r="O505" s="186"/>
      <c r="P505" s="186"/>
      <c r="Q505" s="186"/>
      <c r="R505" s="230"/>
      <c r="S505" s="235" t="s">
        <v>85</v>
      </c>
      <c r="T505" s="230" t="s">
        <v>85</v>
      </c>
      <c r="U505" s="228"/>
      <c r="V505" s="224" t="s">
        <v>85</v>
      </c>
      <c r="W505" s="369"/>
      <c r="X505" s="370" t="s">
        <v>85</v>
      </c>
      <c r="Y505" s="370" t="s">
        <v>85</v>
      </c>
      <c r="Z505" s="370" t="s">
        <v>85</v>
      </c>
      <c r="AA505" s="371" t="s">
        <v>85</v>
      </c>
      <c r="AB505" s="231" t="str">
        <f t="shared" si="101"/>
        <v>-</v>
      </c>
      <c r="AC505" s="232" t="str">
        <f t="shared" si="102"/>
        <v>-</v>
      </c>
      <c r="AD505" s="232" t="str">
        <f t="shared" si="103"/>
        <v>-</v>
      </c>
      <c r="AE505" s="232" t="str">
        <f t="shared" si="104"/>
        <v>-</v>
      </c>
      <c r="AF505" s="233" t="str">
        <f t="shared" si="105"/>
        <v>-</v>
      </c>
      <c r="AG505" s="231" t="str">
        <f t="shared" si="106"/>
        <v>-</v>
      </c>
      <c r="AH505" s="232" t="str">
        <f t="shared" si="107"/>
        <v>-</v>
      </c>
      <c r="AI505" s="232" t="str">
        <f t="shared" si="108"/>
        <v>-</v>
      </c>
      <c r="AJ505" s="232" t="str">
        <f t="shared" si="109"/>
        <v>-</v>
      </c>
      <c r="AK505" s="233" t="str">
        <f t="shared" si="110"/>
        <v>-</v>
      </c>
      <c r="AL505" s="222" t="s">
        <v>85</v>
      </c>
      <c r="AM505" s="224" t="s">
        <v>85</v>
      </c>
      <c r="AN505" s="224" t="s">
        <v>85</v>
      </c>
      <c r="AO505" s="224" t="s">
        <v>85</v>
      </c>
      <c r="AP505" s="235" t="s">
        <v>85</v>
      </c>
      <c r="AQ505" s="234" t="s">
        <v>85</v>
      </c>
      <c r="AR505" s="234" t="s">
        <v>85</v>
      </c>
      <c r="AS505" s="234" t="s">
        <v>85</v>
      </c>
      <c r="AT505" s="227" t="s">
        <v>85</v>
      </c>
      <c r="AU505" s="343" t="s">
        <v>85</v>
      </c>
    </row>
    <row r="506" spans="1:47" ht="27" hidden="1">
      <c r="A506" s="222" t="str">
        <f t="shared" si="112"/>
        <v>1503-8</v>
      </c>
      <c r="B506" s="223">
        <v>1503</v>
      </c>
      <c r="C506" s="224" t="s">
        <v>214</v>
      </c>
      <c r="D506" s="222">
        <v>8</v>
      </c>
      <c r="E506" s="224" t="s">
        <v>85</v>
      </c>
      <c r="F506" s="222" t="s">
        <v>85</v>
      </c>
      <c r="G506" s="369" t="s">
        <v>85</v>
      </c>
      <c r="H506" s="282" t="s">
        <v>85</v>
      </c>
      <c r="I506" s="227" t="s">
        <v>85</v>
      </c>
      <c r="J506" s="224" t="s">
        <v>85</v>
      </c>
      <c r="K506" s="224" t="s">
        <v>85</v>
      </c>
      <c r="L506" s="224" t="s">
        <v>85</v>
      </c>
      <c r="M506" s="228" t="s">
        <v>85</v>
      </c>
      <c r="N506" s="225"/>
      <c r="O506" s="186"/>
      <c r="P506" s="186"/>
      <c r="Q506" s="186"/>
      <c r="R506" s="230"/>
      <c r="S506" s="235" t="s">
        <v>85</v>
      </c>
      <c r="T506" s="230" t="s">
        <v>85</v>
      </c>
      <c r="U506" s="228"/>
      <c r="V506" s="224" t="s">
        <v>85</v>
      </c>
      <c r="W506" s="369"/>
      <c r="X506" s="370" t="s">
        <v>85</v>
      </c>
      <c r="Y506" s="370" t="s">
        <v>85</v>
      </c>
      <c r="Z506" s="370" t="s">
        <v>85</v>
      </c>
      <c r="AA506" s="371" t="s">
        <v>85</v>
      </c>
      <c r="AB506" s="231" t="str">
        <f t="shared" si="101"/>
        <v>-</v>
      </c>
      <c r="AC506" s="232" t="str">
        <f t="shared" si="102"/>
        <v>-</v>
      </c>
      <c r="AD506" s="232" t="str">
        <f t="shared" si="103"/>
        <v>-</v>
      </c>
      <c r="AE506" s="232" t="str">
        <f t="shared" si="104"/>
        <v>-</v>
      </c>
      <c r="AF506" s="233" t="str">
        <f t="shared" si="105"/>
        <v>-</v>
      </c>
      <c r="AG506" s="231" t="str">
        <f t="shared" si="106"/>
        <v>-</v>
      </c>
      <c r="AH506" s="232" t="str">
        <f t="shared" si="107"/>
        <v>-</v>
      </c>
      <c r="AI506" s="232" t="str">
        <f t="shared" si="108"/>
        <v>-</v>
      </c>
      <c r="AJ506" s="232" t="str">
        <f t="shared" si="109"/>
        <v>-</v>
      </c>
      <c r="AK506" s="233" t="str">
        <f t="shared" si="110"/>
        <v>-</v>
      </c>
      <c r="AL506" s="222" t="s">
        <v>85</v>
      </c>
      <c r="AM506" s="224" t="s">
        <v>85</v>
      </c>
      <c r="AN506" s="224" t="s">
        <v>85</v>
      </c>
      <c r="AO506" s="224" t="s">
        <v>85</v>
      </c>
      <c r="AP506" s="235" t="s">
        <v>85</v>
      </c>
      <c r="AQ506" s="234" t="s">
        <v>85</v>
      </c>
      <c r="AR506" s="234" t="s">
        <v>85</v>
      </c>
      <c r="AS506" s="234" t="s">
        <v>85</v>
      </c>
      <c r="AT506" s="227" t="s">
        <v>85</v>
      </c>
      <c r="AU506" s="343" t="s">
        <v>85</v>
      </c>
    </row>
    <row r="507" spans="1:47" ht="27" hidden="1">
      <c r="A507" s="222" t="str">
        <f t="shared" si="112"/>
        <v>1503-9</v>
      </c>
      <c r="B507" s="223">
        <v>1503</v>
      </c>
      <c r="C507" s="224" t="s">
        <v>214</v>
      </c>
      <c r="D507" s="222">
        <v>9</v>
      </c>
      <c r="E507" s="224" t="s">
        <v>85</v>
      </c>
      <c r="F507" s="222" t="s">
        <v>85</v>
      </c>
      <c r="G507" s="369" t="s">
        <v>85</v>
      </c>
      <c r="H507" s="282" t="s">
        <v>85</v>
      </c>
      <c r="I507" s="227" t="s">
        <v>85</v>
      </c>
      <c r="J507" s="224" t="s">
        <v>85</v>
      </c>
      <c r="K507" s="224" t="s">
        <v>85</v>
      </c>
      <c r="L507" s="224" t="s">
        <v>85</v>
      </c>
      <c r="M507" s="228" t="s">
        <v>85</v>
      </c>
      <c r="N507" s="225"/>
      <c r="O507" s="186"/>
      <c r="P507" s="186"/>
      <c r="Q507" s="186"/>
      <c r="R507" s="230"/>
      <c r="S507" s="235" t="s">
        <v>85</v>
      </c>
      <c r="T507" s="230" t="s">
        <v>85</v>
      </c>
      <c r="U507" s="228"/>
      <c r="V507" s="224" t="s">
        <v>85</v>
      </c>
      <c r="W507" s="369"/>
      <c r="X507" s="370" t="s">
        <v>85</v>
      </c>
      <c r="Y507" s="370" t="s">
        <v>85</v>
      </c>
      <c r="Z507" s="370" t="s">
        <v>85</v>
      </c>
      <c r="AA507" s="371" t="s">
        <v>85</v>
      </c>
      <c r="AB507" s="231" t="str">
        <f t="shared" si="101"/>
        <v>-</v>
      </c>
      <c r="AC507" s="232" t="str">
        <f t="shared" si="102"/>
        <v>-</v>
      </c>
      <c r="AD507" s="232" t="str">
        <f t="shared" si="103"/>
        <v>-</v>
      </c>
      <c r="AE507" s="232" t="str">
        <f t="shared" si="104"/>
        <v>-</v>
      </c>
      <c r="AF507" s="233" t="str">
        <f t="shared" si="105"/>
        <v>-</v>
      </c>
      <c r="AG507" s="231" t="str">
        <f t="shared" si="106"/>
        <v>-</v>
      </c>
      <c r="AH507" s="232" t="str">
        <f t="shared" si="107"/>
        <v>-</v>
      </c>
      <c r="AI507" s="232" t="str">
        <f t="shared" si="108"/>
        <v>-</v>
      </c>
      <c r="AJ507" s="232" t="str">
        <f t="shared" si="109"/>
        <v>-</v>
      </c>
      <c r="AK507" s="233" t="str">
        <f t="shared" si="110"/>
        <v>-</v>
      </c>
      <c r="AL507" s="222" t="s">
        <v>85</v>
      </c>
      <c r="AM507" s="224" t="s">
        <v>85</v>
      </c>
      <c r="AN507" s="224" t="s">
        <v>85</v>
      </c>
      <c r="AO507" s="224" t="s">
        <v>85</v>
      </c>
      <c r="AP507" s="235" t="s">
        <v>85</v>
      </c>
      <c r="AQ507" s="234" t="s">
        <v>85</v>
      </c>
      <c r="AR507" s="234" t="s">
        <v>85</v>
      </c>
      <c r="AS507" s="234" t="s">
        <v>85</v>
      </c>
      <c r="AT507" s="227" t="s">
        <v>85</v>
      </c>
      <c r="AU507" s="343" t="s">
        <v>85</v>
      </c>
    </row>
    <row r="508" spans="1:47" ht="222" customHeight="1">
      <c r="A508" s="222" t="str">
        <f t="shared" si="112"/>
        <v>1601-1</v>
      </c>
      <c r="B508" s="223">
        <v>1601</v>
      </c>
      <c r="C508" s="224" t="s">
        <v>215</v>
      </c>
      <c r="D508" s="222">
        <v>1</v>
      </c>
      <c r="E508" s="224" t="s">
        <v>1933</v>
      </c>
      <c r="F508" s="222" t="s">
        <v>393</v>
      </c>
      <c r="G508" s="225" t="s">
        <v>512</v>
      </c>
      <c r="H508" s="282" t="s">
        <v>1288</v>
      </c>
      <c r="I508" s="227" t="s">
        <v>1289</v>
      </c>
      <c r="J508" s="224" t="s">
        <v>1290</v>
      </c>
      <c r="K508" s="224" t="s">
        <v>1291</v>
      </c>
      <c r="L508" s="224" t="s">
        <v>1292</v>
      </c>
      <c r="M508" s="228" t="s">
        <v>403</v>
      </c>
      <c r="N508" s="225">
        <v>100</v>
      </c>
      <c r="O508" s="186">
        <v>100</v>
      </c>
      <c r="P508" s="360">
        <v>100</v>
      </c>
      <c r="Q508" s="360">
        <v>100</v>
      </c>
      <c r="R508" s="360">
        <v>100</v>
      </c>
      <c r="S508" s="235" t="s">
        <v>40</v>
      </c>
      <c r="T508" s="230">
        <v>100</v>
      </c>
      <c r="U508" s="228"/>
      <c r="V508" s="224" t="s">
        <v>959</v>
      </c>
      <c r="W508" s="298">
        <v>100</v>
      </c>
      <c r="X508" s="186" t="s">
        <v>85</v>
      </c>
      <c r="Y508" s="186" t="s">
        <v>85</v>
      </c>
      <c r="Z508" s="186" t="s">
        <v>85</v>
      </c>
      <c r="AA508" s="230" t="s">
        <v>85</v>
      </c>
      <c r="AB508" s="231">
        <f t="shared" si="101"/>
        <v>1</v>
      </c>
      <c r="AC508" s="232" t="str">
        <f t="shared" si="101"/>
        <v>-</v>
      </c>
      <c r="AD508" s="232" t="str">
        <f t="shared" si="101"/>
        <v>-</v>
      </c>
      <c r="AE508" s="232" t="str">
        <f t="shared" si="101"/>
        <v>-</v>
      </c>
      <c r="AF508" s="233" t="str">
        <f t="shared" si="101"/>
        <v>-</v>
      </c>
      <c r="AG508" s="231">
        <f t="shared" si="106"/>
        <v>1</v>
      </c>
      <c r="AH508" s="232" t="str">
        <f t="shared" si="106"/>
        <v>-</v>
      </c>
      <c r="AI508" s="232" t="str">
        <f t="shared" si="106"/>
        <v>-</v>
      </c>
      <c r="AJ508" s="232" t="str">
        <f t="shared" si="106"/>
        <v>-</v>
      </c>
      <c r="AK508" s="233" t="str">
        <f t="shared" si="106"/>
        <v>-</v>
      </c>
      <c r="AL508" s="222" t="s">
        <v>85</v>
      </c>
      <c r="AM508" s="224" t="s">
        <v>1934</v>
      </c>
      <c r="AN508" s="224" t="s">
        <v>819</v>
      </c>
      <c r="AO508" s="224" t="s">
        <v>2474</v>
      </c>
      <c r="AP508" s="235" t="s">
        <v>15</v>
      </c>
      <c r="AQ508" s="234" t="s">
        <v>85</v>
      </c>
      <c r="AR508" s="234" t="s">
        <v>85</v>
      </c>
      <c r="AS508" s="234" t="s">
        <v>85</v>
      </c>
      <c r="AT508" s="227" t="s">
        <v>85</v>
      </c>
      <c r="AU508" s="343">
        <v>1</v>
      </c>
    </row>
    <row r="509" spans="1:47" hidden="1">
      <c r="A509" s="222" t="str">
        <f t="shared" si="112"/>
        <v>1601-2</v>
      </c>
      <c r="B509" s="223">
        <v>1601</v>
      </c>
      <c r="C509" s="224" t="s">
        <v>215</v>
      </c>
      <c r="D509" s="222">
        <v>2</v>
      </c>
      <c r="E509" s="224" t="s">
        <v>85</v>
      </c>
      <c r="F509" s="222" t="s">
        <v>85</v>
      </c>
      <c r="G509" s="369" t="s">
        <v>85</v>
      </c>
      <c r="H509" s="282" t="s">
        <v>85</v>
      </c>
      <c r="I509" s="227" t="s">
        <v>85</v>
      </c>
      <c r="J509" s="224" t="s">
        <v>85</v>
      </c>
      <c r="K509" s="224" t="s">
        <v>85</v>
      </c>
      <c r="L509" s="224" t="s">
        <v>85</v>
      </c>
      <c r="M509" s="228" t="s">
        <v>85</v>
      </c>
      <c r="N509" s="225"/>
      <c r="O509" s="186"/>
      <c r="P509" s="186"/>
      <c r="Q509" s="186"/>
      <c r="R509" s="230"/>
      <c r="S509" s="235" t="s">
        <v>85</v>
      </c>
      <c r="T509" s="230" t="s">
        <v>85</v>
      </c>
      <c r="U509" s="228"/>
      <c r="V509" s="224" t="s">
        <v>85</v>
      </c>
      <c r="W509" s="369"/>
      <c r="X509" s="370" t="s">
        <v>85</v>
      </c>
      <c r="Y509" s="370" t="s">
        <v>85</v>
      </c>
      <c r="Z509" s="370" t="s">
        <v>85</v>
      </c>
      <c r="AA509" s="371" t="s">
        <v>85</v>
      </c>
      <c r="AB509" s="231" t="str">
        <f t="shared" si="101"/>
        <v>-</v>
      </c>
      <c r="AC509" s="232" t="str">
        <f t="shared" ref="AC509" si="115">IFERROR(IF($E509="-","-",X509/O509),"-")</f>
        <v>-</v>
      </c>
      <c r="AD509" s="232" t="str">
        <f t="shared" ref="AD509" si="116">IFERROR(IF($E509="-","-",Y509/P509),"-")</f>
        <v>-</v>
      </c>
      <c r="AE509" s="232" t="str">
        <f t="shared" ref="AE509" si="117">IFERROR(IF($E509="-","-",Z509/Q509),"-")</f>
        <v>-</v>
      </c>
      <c r="AF509" s="233" t="str">
        <f t="shared" ref="AF509" si="118">IFERROR(IF($E509="-","-",AA509/R509),"-")</f>
        <v>-</v>
      </c>
      <c r="AG509" s="231" t="str">
        <f t="shared" si="106"/>
        <v>-</v>
      </c>
      <c r="AH509" s="232" t="str">
        <f t="shared" ref="AH509" si="119">IFERROR(IF($E509="-","-",IF($T509="-","-",X509/$T509)),"-")</f>
        <v>-</v>
      </c>
      <c r="AI509" s="232" t="str">
        <f t="shared" ref="AI509" si="120">IFERROR(IF($E509="-","-",IF($T509="-","-",Y509/$T509)),"-")</f>
        <v>-</v>
      </c>
      <c r="AJ509" s="232" t="str">
        <f t="shared" ref="AJ509" si="121">IFERROR(IF($E509="-","-",IF($T509="-","-",Z509/$T509)),"-")</f>
        <v>-</v>
      </c>
      <c r="AK509" s="233" t="str">
        <f t="shared" ref="AK509" si="122">IFERROR(IF($E509="-","-",IF($T509="-","-",AA509/$T509)),"-")</f>
        <v>-</v>
      </c>
      <c r="AL509" s="222" t="s">
        <v>85</v>
      </c>
      <c r="AM509" s="224" t="s">
        <v>85</v>
      </c>
      <c r="AN509" s="224" t="s">
        <v>85</v>
      </c>
      <c r="AO509" s="224" t="s">
        <v>85</v>
      </c>
      <c r="AP509" s="235" t="s">
        <v>85</v>
      </c>
      <c r="AQ509" s="234" t="s">
        <v>85</v>
      </c>
      <c r="AR509" s="234" t="s">
        <v>85</v>
      </c>
      <c r="AS509" s="234" t="s">
        <v>85</v>
      </c>
      <c r="AT509" s="227" t="s">
        <v>85</v>
      </c>
      <c r="AU509" s="343" t="s">
        <v>85</v>
      </c>
    </row>
    <row r="510" spans="1:47" hidden="1">
      <c r="A510" s="222" t="str">
        <f t="shared" si="112"/>
        <v>1601-3</v>
      </c>
      <c r="B510" s="223">
        <v>1601</v>
      </c>
      <c r="C510" s="224" t="s">
        <v>215</v>
      </c>
      <c r="D510" s="222">
        <v>3</v>
      </c>
      <c r="E510" s="224" t="s">
        <v>85</v>
      </c>
      <c r="F510" s="222" t="s">
        <v>85</v>
      </c>
      <c r="G510" s="369" t="s">
        <v>85</v>
      </c>
      <c r="H510" s="282" t="s">
        <v>85</v>
      </c>
      <c r="I510" s="227" t="s">
        <v>85</v>
      </c>
      <c r="J510" s="224" t="s">
        <v>85</v>
      </c>
      <c r="K510" s="224" t="s">
        <v>85</v>
      </c>
      <c r="L510" s="224" t="s">
        <v>85</v>
      </c>
      <c r="M510" s="228" t="s">
        <v>85</v>
      </c>
      <c r="N510" s="225"/>
      <c r="O510" s="186"/>
      <c r="P510" s="186"/>
      <c r="Q510" s="186"/>
      <c r="R510" s="230"/>
      <c r="S510" s="235" t="s">
        <v>85</v>
      </c>
      <c r="T510" s="230" t="s">
        <v>85</v>
      </c>
      <c r="U510" s="228"/>
      <c r="V510" s="224" t="s">
        <v>85</v>
      </c>
      <c r="W510" s="369"/>
      <c r="X510" s="370" t="s">
        <v>85</v>
      </c>
      <c r="Y510" s="370" t="s">
        <v>85</v>
      </c>
      <c r="Z510" s="370" t="s">
        <v>85</v>
      </c>
      <c r="AA510" s="371" t="s">
        <v>85</v>
      </c>
      <c r="AB510" s="231" t="str">
        <f t="shared" ref="AB510" si="123">IFERROR(IF($E510="-","-",W510/N510),"-")</f>
        <v>-</v>
      </c>
      <c r="AC510" s="232" t="str">
        <f t="shared" si="101"/>
        <v>-</v>
      </c>
      <c r="AD510" s="232" t="str">
        <f t="shared" si="101"/>
        <v>-</v>
      </c>
      <c r="AE510" s="232" t="str">
        <f t="shared" si="101"/>
        <v>-</v>
      </c>
      <c r="AF510" s="233" t="str">
        <f t="shared" si="101"/>
        <v>-</v>
      </c>
      <c r="AG510" s="231" t="str">
        <f t="shared" ref="AG510" si="124">IFERROR(IF($E510="-","-",IF($T510="-","-",W510/$T510)),"-")</f>
        <v>-</v>
      </c>
      <c r="AH510" s="232" t="str">
        <f t="shared" si="106"/>
        <v>-</v>
      </c>
      <c r="AI510" s="232" t="str">
        <f t="shared" si="106"/>
        <v>-</v>
      </c>
      <c r="AJ510" s="232" t="str">
        <f t="shared" si="106"/>
        <v>-</v>
      </c>
      <c r="AK510" s="233" t="str">
        <f t="shared" si="106"/>
        <v>-</v>
      </c>
      <c r="AL510" s="222" t="s">
        <v>85</v>
      </c>
      <c r="AM510" s="224" t="s">
        <v>85</v>
      </c>
      <c r="AN510" s="224" t="s">
        <v>85</v>
      </c>
      <c r="AO510" s="224" t="s">
        <v>85</v>
      </c>
      <c r="AP510" s="235" t="s">
        <v>85</v>
      </c>
      <c r="AQ510" s="234" t="s">
        <v>85</v>
      </c>
      <c r="AR510" s="234" t="s">
        <v>85</v>
      </c>
      <c r="AS510" s="234" t="s">
        <v>85</v>
      </c>
      <c r="AT510" s="227" t="s">
        <v>85</v>
      </c>
      <c r="AU510" s="343" t="s">
        <v>85</v>
      </c>
    </row>
    <row r="511" spans="1:47" hidden="1">
      <c r="A511" s="222" t="str">
        <f t="shared" si="112"/>
        <v>1601-4</v>
      </c>
      <c r="B511" s="223">
        <v>1601</v>
      </c>
      <c r="C511" s="224" t="s">
        <v>215</v>
      </c>
      <c r="D511" s="222">
        <v>4</v>
      </c>
      <c r="E511" s="224" t="s">
        <v>85</v>
      </c>
      <c r="F511" s="222" t="s">
        <v>85</v>
      </c>
      <c r="G511" s="369" t="s">
        <v>85</v>
      </c>
      <c r="H511" s="282" t="s">
        <v>85</v>
      </c>
      <c r="I511" s="227" t="s">
        <v>85</v>
      </c>
      <c r="J511" s="224" t="s">
        <v>85</v>
      </c>
      <c r="K511" s="224" t="s">
        <v>85</v>
      </c>
      <c r="L511" s="224" t="s">
        <v>85</v>
      </c>
      <c r="M511" s="228" t="s">
        <v>85</v>
      </c>
      <c r="N511" s="225"/>
      <c r="O511" s="186"/>
      <c r="P511" s="186"/>
      <c r="Q511" s="186"/>
      <c r="R511" s="230"/>
      <c r="S511" s="235" t="s">
        <v>85</v>
      </c>
      <c r="T511" s="230" t="s">
        <v>85</v>
      </c>
      <c r="U511" s="228"/>
      <c r="V511" s="224" t="s">
        <v>85</v>
      </c>
      <c r="W511" s="369"/>
      <c r="X511" s="370" t="s">
        <v>85</v>
      </c>
      <c r="Y511" s="370" t="s">
        <v>85</v>
      </c>
      <c r="Z511" s="370" t="s">
        <v>85</v>
      </c>
      <c r="AA511" s="371" t="s">
        <v>85</v>
      </c>
      <c r="AB511" s="231" t="str">
        <f t="shared" si="101"/>
        <v>-</v>
      </c>
      <c r="AC511" s="232" t="str">
        <f t="shared" si="102"/>
        <v>-</v>
      </c>
      <c r="AD511" s="232" t="str">
        <f t="shared" si="103"/>
        <v>-</v>
      </c>
      <c r="AE511" s="232" t="str">
        <f t="shared" si="104"/>
        <v>-</v>
      </c>
      <c r="AF511" s="233" t="str">
        <f t="shared" si="105"/>
        <v>-</v>
      </c>
      <c r="AG511" s="231" t="str">
        <f t="shared" si="106"/>
        <v>-</v>
      </c>
      <c r="AH511" s="232" t="str">
        <f t="shared" si="107"/>
        <v>-</v>
      </c>
      <c r="AI511" s="232" t="str">
        <f t="shared" si="108"/>
        <v>-</v>
      </c>
      <c r="AJ511" s="232" t="str">
        <f t="shared" si="109"/>
        <v>-</v>
      </c>
      <c r="AK511" s="233" t="str">
        <f t="shared" si="110"/>
        <v>-</v>
      </c>
      <c r="AL511" s="222" t="s">
        <v>85</v>
      </c>
      <c r="AM511" s="224" t="s">
        <v>85</v>
      </c>
      <c r="AN511" s="224" t="s">
        <v>85</v>
      </c>
      <c r="AO511" s="224" t="s">
        <v>85</v>
      </c>
      <c r="AP511" s="235" t="s">
        <v>85</v>
      </c>
      <c r="AQ511" s="234" t="s">
        <v>85</v>
      </c>
      <c r="AR511" s="234" t="s">
        <v>85</v>
      </c>
      <c r="AS511" s="234" t="s">
        <v>85</v>
      </c>
      <c r="AT511" s="227" t="s">
        <v>85</v>
      </c>
      <c r="AU511" s="343" t="s">
        <v>85</v>
      </c>
    </row>
    <row r="512" spans="1:47" hidden="1">
      <c r="A512" s="222" t="str">
        <f t="shared" si="112"/>
        <v>1601-5</v>
      </c>
      <c r="B512" s="223">
        <v>1601</v>
      </c>
      <c r="C512" s="224" t="s">
        <v>215</v>
      </c>
      <c r="D512" s="222">
        <v>5</v>
      </c>
      <c r="E512" s="224" t="s">
        <v>85</v>
      </c>
      <c r="F512" s="222" t="s">
        <v>85</v>
      </c>
      <c r="G512" s="369" t="s">
        <v>85</v>
      </c>
      <c r="H512" s="282" t="s">
        <v>85</v>
      </c>
      <c r="I512" s="227" t="s">
        <v>85</v>
      </c>
      <c r="J512" s="224" t="s">
        <v>85</v>
      </c>
      <c r="K512" s="224" t="s">
        <v>85</v>
      </c>
      <c r="L512" s="224" t="s">
        <v>85</v>
      </c>
      <c r="M512" s="228" t="s">
        <v>85</v>
      </c>
      <c r="N512" s="225"/>
      <c r="O512" s="186"/>
      <c r="P512" s="186"/>
      <c r="Q512" s="186"/>
      <c r="R512" s="230"/>
      <c r="S512" s="235" t="s">
        <v>85</v>
      </c>
      <c r="T512" s="230" t="s">
        <v>85</v>
      </c>
      <c r="U512" s="228"/>
      <c r="V512" s="224" t="s">
        <v>85</v>
      </c>
      <c r="W512" s="369"/>
      <c r="X512" s="370" t="s">
        <v>85</v>
      </c>
      <c r="Y512" s="370" t="s">
        <v>85</v>
      </c>
      <c r="Z512" s="370" t="s">
        <v>85</v>
      </c>
      <c r="AA512" s="371" t="s">
        <v>85</v>
      </c>
      <c r="AB512" s="231" t="str">
        <f t="shared" si="101"/>
        <v>-</v>
      </c>
      <c r="AC512" s="232" t="str">
        <f t="shared" si="102"/>
        <v>-</v>
      </c>
      <c r="AD512" s="232" t="str">
        <f t="shared" si="103"/>
        <v>-</v>
      </c>
      <c r="AE512" s="232" t="str">
        <f t="shared" si="104"/>
        <v>-</v>
      </c>
      <c r="AF512" s="233" t="str">
        <f t="shared" si="105"/>
        <v>-</v>
      </c>
      <c r="AG512" s="231" t="str">
        <f t="shared" si="106"/>
        <v>-</v>
      </c>
      <c r="AH512" s="232" t="str">
        <f t="shared" si="107"/>
        <v>-</v>
      </c>
      <c r="AI512" s="232" t="str">
        <f t="shared" si="108"/>
        <v>-</v>
      </c>
      <c r="AJ512" s="232" t="str">
        <f t="shared" si="109"/>
        <v>-</v>
      </c>
      <c r="AK512" s="233" t="str">
        <f t="shared" si="110"/>
        <v>-</v>
      </c>
      <c r="AL512" s="222" t="s">
        <v>85</v>
      </c>
      <c r="AM512" s="224" t="s">
        <v>85</v>
      </c>
      <c r="AN512" s="224" t="s">
        <v>85</v>
      </c>
      <c r="AO512" s="224" t="s">
        <v>85</v>
      </c>
      <c r="AP512" s="235" t="s">
        <v>85</v>
      </c>
      <c r="AQ512" s="234" t="s">
        <v>85</v>
      </c>
      <c r="AR512" s="234" t="s">
        <v>85</v>
      </c>
      <c r="AS512" s="234" t="s">
        <v>85</v>
      </c>
      <c r="AT512" s="227" t="s">
        <v>85</v>
      </c>
      <c r="AU512" s="343" t="s">
        <v>85</v>
      </c>
    </row>
    <row r="513" spans="1:47" hidden="1">
      <c r="A513" s="222" t="str">
        <f t="shared" si="112"/>
        <v>1601-6</v>
      </c>
      <c r="B513" s="223">
        <v>1601</v>
      </c>
      <c r="C513" s="224" t="s">
        <v>215</v>
      </c>
      <c r="D513" s="222">
        <v>6</v>
      </c>
      <c r="E513" s="224" t="s">
        <v>85</v>
      </c>
      <c r="F513" s="222" t="s">
        <v>85</v>
      </c>
      <c r="G513" s="369" t="s">
        <v>85</v>
      </c>
      <c r="H513" s="282" t="s">
        <v>85</v>
      </c>
      <c r="I513" s="227" t="s">
        <v>85</v>
      </c>
      <c r="J513" s="224" t="s">
        <v>85</v>
      </c>
      <c r="K513" s="224" t="s">
        <v>85</v>
      </c>
      <c r="L513" s="224" t="s">
        <v>85</v>
      </c>
      <c r="M513" s="228" t="s">
        <v>85</v>
      </c>
      <c r="N513" s="225"/>
      <c r="O513" s="186"/>
      <c r="P513" s="186"/>
      <c r="Q513" s="186"/>
      <c r="R513" s="230"/>
      <c r="S513" s="235" t="s">
        <v>85</v>
      </c>
      <c r="T513" s="230" t="s">
        <v>85</v>
      </c>
      <c r="U513" s="228"/>
      <c r="V513" s="224" t="s">
        <v>85</v>
      </c>
      <c r="W513" s="369"/>
      <c r="X513" s="370" t="s">
        <v>85</v>
      </c>
      <c r="Y513" s="370" t="s">
        <v>85</v>
      </c>
      <c r="Z513" s="370" t="s">
        <v>85</v>
      </c>
      <c r="AA513" s="371" t="s">
        <v>85</v>
      </c>
      <c r="AB513" s="231" t="str">
        <f t="shared" si="101"/>
        <v>-</v>
      </c>
      <c r="AC513" s="232" t="str">
        <f t="shared" si="102"/>
        <v>-</v>
      </c>
      <c r="AD513" s="232" t="str">
        <f t="shared" si="103"/>
        <v>-</v>
      </c>
      <c r="AE513" s="232" t="str">
        <f t="shared" si="104"/>
        <v>-</v>
      </c>
      <c r="AF513" s="233" t="str">
        <f t="shared" si="105"/>
        <v>-</v>
      </c>
      <c r="AG513" s="231" t="str">
        <f t="shared" si="106"/>
        <v>-</v>
      </c>
      <c r="AH513" s="232" t="str">
        <f t="shared" si="107"/>
        <v>-</v>
      </c>
      <c r="AI513" s="232" t="str">
        <f t="shared" si="108"/>
        <v>-</v>
      </c>
      <c r="AJ513" s="232" t="str">
        <f t="shared" si="109"/>
        <v>-</v>
      </c>
      <c r="AK513" s="233" t="str">
        <f t="shared" si="110"/>
        <v>-</v>
      </c>
      <c r="AL513" s="222" t="s">
        <v>85</v>
      </c>
      <c r="AM513" s="224" t="s">
        <v>85</v>
      </c>
      <c r="AN513" s="224" t="s">
        <v>85</v>
      </c>
      <c r="AO513" s="224" t="s">
        <v>85</v>
      </c>
      <c r="AP513" s="235" t="s">
        <v>85</v>
      </c>
      <c r="AQ513" s="234" t="s">
        <v>85</v>
      </c>
      <c r="AR513" s="234" t="s">
        <v>85</v>
      </c>
      <c r="AS513" s="234" t="s">
        <v>85</v>
      </c>
      <c r="AT513" s="227" t="s">
        <v>85</v>
      </c>
      <c r="AU513" s="343" t="s">
        <v>85</v>
      </c>
    </row>
    <row r="514" spans="1:47" hidden="1">
      <c r="A514" s="222" t="str">
        <f t="shared" si="112"/>
        <v>1601-7</v>
      </c>
      <c r="B514" s="223">
        <v>1601</v>
      </c>
      <c r="C514" s="224" t="s">
        <v>215</v>
      </c>
      <c r="D514" s="222">
        <v>7</v>
      </c>
      <c r="E514" s="224" t="s">
        <v>85</v>
      </c>
      <c r="F514" s="222" t="s">
        <v>85</v>
      </c>
      <c r="G514" s="369" t="s">
        <v>85</v>
      </c>
      <c r="H514" s="282" t="s">
        <v>85</v>
      </c>
      <c r="I514" s="227" t="s">
        <v>85</v>
      </c>
      <c r="J514" s="224" t="s">
        <v>85</v>
      </c>
      <c r="K514" s="224" t="s">
        <v>85</v>
      </c>
      <c r="L514" s="224" t="s">
        <v>85</v>
      </c>
      <c r="M514" s="228" t="s">
        <v>85</v>
      </c>
      <c r="N514" s="225"/>
      <c r="O514" s="186"/>
      <c r="P514" s="186"/>
      <c r="Q514" s="186"/>
      <c r="R514" s="230"/>
      <c r="S514" s="235" t="s">
        <v>85</v>
      </c>
      <c r="T514" s="230" t="s">
        <v>85</v>
      </c>
      <c r="U514" s="228"/>
      <c r="V514" s="224" t="s">
        <v>85</v>
      </c>
      <c r="W514" s="369"/>
      <c r="X514" s="370" t="s">
        <v>85</v>
      </c>
      <c r="Y514" s="370" t="s">
        <v>85</v>
      </c>
      <c r="Z514" s="370" t="s">
        <v>85</v>
      </c>
      <c r="AA514" s="371" t="s">
        <v>85</v>
      </c>
      <c r="AB514" s="231" t="str">
        <f t="shared" si="101"/>
        <v>-</v>
      </c>
      <c r="AC514" s="232" t="str">
        <f t="shared" si="102"/>
        <v>-</v>
      </c>
      <c r="AD514" s="232" t="str">
        <f t="shared" si="103"/>
        <v>-</v>
      </c>
      <c r="AE514" s="232" t="str">
        <f t="shared" si="104"/>
        <v>-</v>
      </c>
      <c r="AF514" s="233" t="str">
        <f t="shared" si="105"/>
        <v>-</v>
      </c>
      <c r="AG514" s="231" t="str">
        <f t="shared" si="106"/>
        <v>-</v>
      </c>
      <c r="AH514" s="232" t="str">
        <f t="shared" si="107"/>
        <v>-</v>
      </c>
      <c r="AI514" s="232" t="str">
        <f t="shared" si="108"/>
        <v>-</v>
      </c>
      <c r="AJ514" s="232" t="str">
        <f t="shared" si="109"/>
        <v>-</v>
      </c>
      <c r="AK514" s="233" t="str">
        <f t="shared" si="110"/>
        <v>-</v>
      </c>
      <c r="AL514" s="222" t="s">
        <v>85</v>
      </c>
      <c r="AM514" s="224" t="s">
        <v>85</v>
      </c>
      <c r="AN514" s="224" t="s">
        <v>85</v>
      </c>
      <c r="AO514" s="224" t="s">
        <v>85</v>
      </c>
      <c r="AP514" s="235" t="s">
        <v>85</v>
      </c>
      <c r="AQ514" s="234" t="s">
        <v>85</v>
      </c>
      <c r="AR514" s="234" t="s">
        <v>85</v>
      </c>
      <c r="AS514" s="234" t="s">
        <v>85</v>
      </c>
      <c r="AT514" s="227" t="s">
        <v>85</v>
      </c>
      <c r="AU514" s="343" t="s">
        <v>85</v>
      </c>
    </row>
    <row r="515" spans="1:47" hidden="1">
      <c r="A515" s="222" t="str">
        <f t="shared" si="112"/>
        <v>1601-8</v>
      </c>
      <c r="B515" s="223">
        <v>1601</v>
      </c>
      <c r="C515" s="224" t="s">
        <v>215</v>
      </c>
      <c r="D515" s="222">
        <v>8</v>
      </c>
      <c r="E515" s="224" t="s">
        <v>85</v>
      </c>
      <c r="F515" s="222" t="s">
        <v>85</v>
      </c>
      <c r="G515" s="369" t="s">
        <v>85</v>
      </c>
      <c r="H515" s="282" t="s">
        <v>85</v>
      </c>
      <c r="I515" s="227" t="s">
        <v>85</v>
      </c>
      <c r="J515" s="224" t="s">
        <v>85</v>
      </c>
      <c r="K515" s="224" t="s">
        <v>85</v>
      </c>
      <c r="L515" s="224" t="s">
        <v>85</v>
      </c>
      <c r="M515" s="228" t="s">
        <v>85</v>
      </c>
      <c r="N515" s="225"/>
      <c r="O515" s="186"/>
      <c r="P515" s="186"/>
      <c r="Q515" s="186"/>
      <c r="R515" s="230"/>
      <c r="S515" s="235" t="s">
        <v>85</v>
      </c>
      <c r="T515" s="230" t="s">
        <v>85</v>
      </c>
      <c r="U515" s="228"/>
      <c r="V515" s="224" t="s">
        <v>85</v>
      </c>
      <c r="W515" s="369"/>
      <c r="X515" s="370" t="s">
        <v>85</v>
      </c>
      <c r="Y515" s="370" t="s">
        <v>85</v>
      </c>
      <c r="Z515" s="370" t="s">
        <v>85</v>
      </c>
      <c r="AA515" s="371" t="s">
        <v>85</v>
      </c>
      <c r="AB515" s="231" t="str">
        <f t="shared" si="101"/>
        <v>-</v>
      </c>
      <c r="AC515" s="232" t="str">
        <f t="shared" si="102"/>
        <v>-</v>
      </c>
      <c r="AD515" s="232" t="str">
        <f t="shared" si="103"/>
        <v>-</v>
      </c>
      <c r="AE515" s="232" t="str">
        <f t="shared" si="104"/>
        <v>-</v>
      </c>
      <c r="AF515" s="233" t="str">
        <f t="shared" si="105"/>
        <v>-</v>
      </c>
      <c r="AG515" s="231" t="str">
        <f t="shared" si="106"/>
        <v>-</v>
      </c>
      <c r="AH515" s="232" t="str">
        <f t="shared" si="107"/>
        <v>-</v>
      </c>
      <c r="AI515" s="232" t="str">
        <f t="shared" si="108"/>
        <v>-</v>
      </c>
      <c r="AJ515" s="232" t="str">
        <f t="shared" si="109"/>
        <v>-</v>
      </c>
      <c r="AK515" s="233" t="str">
        <f t="shared" si="110"/>
        <v>-</v>
      </c>
      <c r="AL515" s="222" t="s">
        <v>85</v>
      </c>
      <c r="AM515" s="224" t="s">
        <v>85</v>
      </c>
      <c r="AN515" s="224" t="s">
        <v>85</v>
      </c>
      <c r="AO515" s="224" t="s">
        <v>85</v>
      </c>
      <c r="AP515" s="235" t="s">
        <v>85</v>
      </c>
      <c r="AQ515" s="234" t="s">
        <v>85</v>
      </c>
      <c r="AR515" s="234" t="s">
        <v>85</v>
      </c>
      <c r="AS515" s="234" t="s">
        <v>85</v>
      </c>
      <c r="AT515" s="227" t="s">
        <v>85</v>
      </c>
      <c r="AU515" s="343" t="s">
        <v>85</v>
      </c>
    </row>
    <row r="516" spans="1:47" hidden="1">
      <c r="A516" s="222" t="str">
        <f t="shared" si="112"/>
        <v>1601-9</v>
      </c>
      <c r="B516" s="223">
        <v>1601</v>
      </c>
      <c r="C516" s="224" t="s">
        <v>215</v>
      </c>
      <c r="D516" s="222">
        <v>9</v>
      </c>
      <c r="E516" s="224" t="s">
        <v>85</v>
      </c>
      <c r="F516" s="222" t="s">
        <v>85</v>
      </c>
      <c r="G516" s="369" t="s">
        <v>85</v>
      </c>
      <c r="H516" s="282" t="s">
        <v>85</v>
      </c>
      <c r="I516" s="227" t="s">
        <v>85</v>
      </c>
      <c r="J516" s="224" t="s">
        <v>85</v>
      </c>
      <c r="K516" s="224" t="s">
        <v>85</v>
      </c>
      <c r="L516" s="224" t="s">
        <v>85</v>
      </c>
      <c r="M516" s="228" t="s">
        <v>85</v>
      </c>
      <c r="N516" s="225"/>
      <c r="O516" s="186"/>
      <c r="P516" s="186"/>
      <c r="Q516" s="186"/>
      <c r="R516" s="230"/>
      <c r="S516" s="235" t="s">
        <v>85</v>
      </c>
      <c r="T516" s="230" t="s">
        <v>85</v>
      </c>
      <c r="U516" s="228"/>
      <c r="V516" s="224" t="s">
        <v>85</v>
      </c>
      <c r="W516" s="369"/>
      <c r="X516" s="370" t="s">
        <v>85</v>
      </c>
      <c r="Y516" s="370" t="s">
        <v>85</v>
      </c>
      <c r="Z516" s="370" t="s">
        <v>85</v>
      </c>
      <c r="AA516" s="371" t="s">
        <v>85</v>
      </c>
      <c r="AB516" s="231" t="str">
        <f t="shared" si="101"/>
        <v>-</v>
      </c>
      <c r="AC516" s="232" t="str">
        <f t="shared" si="102"/>
        <v>-</v>
      </c>
      <c r="AD516" s="232" t="str">
        <f t="shared" si="103"/>
        <v>-</v>
      </c>
      <c r="AE516" s="232" t="str">
        <f t="shared" si="104"/>
        <v>-</v>
      </c>
      <c r="AF516" s="233" t="str">
        <f t="shared" si="105"/>
        <v>-</v>
      </c>
      <c r="AG516" s="231" t="str">
        <f t="shared" si="106"/>
        <v>-</v>
      </c>
      <c r="AH516" s="232" t="str">
        <f t="shared" si="107"/>
        <v>-</v>
      </c>
      <c r="AI516" s="232" t="str">
        <f t="shared" si="108"/>
        <v>-</v>
      </c>
      <c r="AJ516" s="232" t="str">
        <f t="shared" si="109"/>
        <v>-</v>
      </c>
      <c r="AK516" s="233" t="str">
        <f t="shared" si="110"/>
        <v>-</v>
      </c>
      <c r="AL516" s="222" t="s">
        <v>85</v>
      </c>
      <c r="AM516" s="224" t="s">
        <v>85</v>
      </c>
      <c r="AN516" s="224" t="s">
        <v>85</v>
      </c>
      <c r="AO516" s="224" t="s">
        <v>85</v>
      </c>
      <c r="AP516" s="235" t="s">
        <v>85</v>
      </c>
      <c r="AQ516" s="234" t="s">
        <v>85</v>
      </c>
      <c r="AR516" s="234" t="s">
        <v>85</v>
      </c>
      <c r="AS516" s="234" t="s">
        <v>85</v>
      </c>
      <c r="AT516" s="227" t="s">
        <v>85</v>
      </c>
      <c r="AU516" s="343" t="s">
        <v>85</v>
      </c>
    </row>
    <row r="517" spans="1:47" ht="226.5" customHeight="1">
      <c r="A517" s="222" t="str">
        <f t="shared" si="112"/>
        <v>1602-1</v>
      </c>
      <c r="B517" s="223">
        <v>1602</v>
      </c>
      <c r="C517" s="224" t="s">
        <v>216</v>
      </c>
      <c r="D517" s="222">
        <v>1</v>
      </c>
      <c r="E517" s="224" t="s">
        <v>1935</v>
      </c>
      <c r="F517" s="222" t="s">
        <v>411</v>
      </c>
      <c r="G517" s="225" t="s">
        <v>512</v>
      </c>
      <c r="H517" s="282" t="s">
        <v>1288</v>
      </c>
      <c r="I517" s="227" t="s">
        <v>1293</v>
      </c>
      <c r="J517" s="224" t="s">
        <v>1294</v>
      </c>
      <c r="K517" s="224" t="s">
        <v>1295</v>
      </c>
      <c r="L517" s="224" t="s">
        <v>1296</v>
      </c>
      <c r="M517" s="228" t="s">
        <v>418</v>
      </c>
      <c r="N517" s="225">
        <v>25</v>
      </c>
      <c r="O517" s="186" t="s">
        <v>12</v>
      </c>
      <c r="P517" s="186" t="s">
        <v>12</v>
      </c>
      <c r="Q517" s="186" t="s">
        <v>12</v>
      </c>
      <c r="R517" s="230" t="s">
        <v>12</v>
      </c>
      <c r="S517" s="235" t="s">
        <v>85</v>
      </c>
      <c r="T517" s="230" t="s">
        <v>85</v>
      </c>
      <c r="U517" s="228"/>
      <c r="V517" s="224" t="s">
        <v>960</v>
      </c>
      <c r="W517" s="225">
        <v>20</v>
      </c>
      <c r="X517" s="186" t="s">
        <v>85</v>
      </c>
      <c r="Y517" s="186" t="s">
        <v>85</v>
      </c>
      <c r="Z517" s="186" t="s">
        <v>85</v>
      </c>
      <c r="AA517" s="230" t="s">
        <v>85</v>
      </c>
      <c r="AB517" s="231">
        <f>IFERROR(IF($E517="-","-",1+(N517-W517)/N517),"-")</f>
        <v>1.2</v>
      </c>
      <c r="AC517" s="232" t="str">
        <f t="shared" ref="AC517:AF517" si="125">IFERROR(IF($E517="-","-",1+(O517-X517)/O517),"-")</f>
        <v>-</v>
      </c>
      <c r="AD517" s="232" t="str">
        <f t="shared" si="125"/>
        <v>-</v>
      </c>
      <c r="AE517" s="232" t="str">
        <f t="shared" si="125"/>
        <v>-</v>
      </c>
      <c r="AF517" s="233" t="str">
        <f t="shared" si="125"/>
        <v>-</v>
      </c>
      <c r="AG517" s="231" t="str">
        <f>IFERROR(IF($E517="-","-",IF($T517="-","-",1+($T517-W517)/$T517)),"-")</f>
        <v>-</v>
      </c>
      <c r="AH517" s="232" t="str">
        <f t="shared" ref="AH517:AK517" si="126">IFERROR(IF($E517="-","-",IF($T517="-","-",1+($T517-X517)/$T517)),"-")</f>
        <v>-</v>
      </c>
      <c r="AI517" s="232" t="str">
        <f t="shared" si="126"/>
        <v>-</v>
      </c>
      <c r="AJ517" s="232" t="str">
        <f t="shared" si="126"/>
        <v>-</v>
      </c>
      <c r="AK517" s="233" t="str">
        <f t="shared" si="126"/>
        <v>-</v>
      </c>
      <c r="AL517" s="222" t="s">
        <v>85</v>
      </c>
      <c r="AM517" s="224" t="s">
        <v>1936</v>
      </c>
      <c r="AN517" s="224" t="s">
        <v>1937</v>
      </c>
      <c r="AO517" s="224" t="s">
        <v>2742</v>
      </c>
      <c r="AP517" s="235" t="s">
        <v>15</v>
      </c>
      <c r="AQ517" s="234" t="s">
        <v>85</v>
      </c>
      <c r="AR517" s="234" t="s">
        <v>85</v>
      </c>
      <c r="AS517" s="234" t="s">
        <v>85</v>
      </c>
      <c r="AT517" s="227" t="s">
        <v>85</v>
      </c>
      <c r="AU517" s="343">
        <v>1</v>
      </c>
    </row>
    <row r="518" spans="1:47" hidden="1">
      <c r="A518" s="222" t="str">
        <f t="shared" si="112"/>
        <v>1602-2</v>
      </c>
      <c r="B518" s="223">
        <v>1602</v>
      </c>
      <c r="C518" s="224" t="s">
        <v>216</v>
      </c>
      <c r="D518" s="222">
        <v>2</v>
      </c>
      <c r="E518" s="224" t="s">
        <v>85</v>
      </c>
      <c r="F518" s="222" t="s">
        <v>85</v>
      </c>
      <c r="G518" s="369" t="s">
        <v>85</v>
      </c>
      <c r="H518" s="282" t="s">
        <v>85</v>
      </c>
      <c r="I518" s="227" t="s">
        <v>85</v>
      </c>
      <c r="J518" s="224" t="s">
        <v>85</v>
      </c>
      <c r="K518" s="224" t="s">
        <v>85</v>
      </c>
      <c r="L518" s="224" t="s">
        <v>85</v>
      </c>
      <c r="M518" s="228" t="s">
        <v>85</v>
      </c>
      <c r="N518" s="225"/>
      <c r="O518" s="186"/>
      <c r="P518" s="186"/>
      <c r="Q518" s="186"/>
      <c r="R518" s="230"/>
      <c r="S518" s="235" t="s">
        <v>85</v>
      </c>
      <c r="T518" s="230" t="s">
        <v>85</v>
      </c>
      <c r="U518" s="228"/>
      <c r="V518" s="224" t="s">
        <v>85</v>
      </c>
      <c r="W518" s="369"/>
      <c r="X518" s="370" t="s">
        <v>85</v>
      </c>
      <c r="Y518" s="370" t="s">
        <v>85</v>
      </c>
      <c r="Z518" s="370" t="s">
        <v>85</v>
      </c>
      <c r="AA518" s="371" t="s">
        <v>85</v>
      </c>
      <c r="AB518" s="231" t="str">
        <f t="shared" ref="AB518:AF579" si="127">IFERROR(IF($E518="-","-",W518/N518),"-")</f>
        <v>-</v>
      </c>
      <c r="AC518" s="232" t="str">
        <f t="shared" ref="AC518:AF579" si="128">IFERROR(IF($E518="-","-",X518/O518),"-")</f>
        <v>-</v>
      </c>
      <c r="AD518" s="232" t="str">
        <f t="shared" ref="AD518:AD580" si="129">IFERROR(IF($E518="-","-",Y518/P518),"-")</f>
        <v>-</v>
      </c>
      <c r="AE518" s="232" t="str">
        <f t="shared" ref="AE518:AE580" si="130">IFERROR(IF($E518="-","-",Z518/Q518),"-")</f>
        <v>-</v>
      </c>
      <c r="AF518" s="233" t="str">
        <f t="shared" ref="AF518:AF580" si="131">IFERROR(IF($E518="-","-",AA518/R518),"-")</f>
        <v>-</v>
      </c>
      <c r="AG518" s="231" t="str">
        <f t="shared" ref="AG518:AK579" si="132">IFERROR(IF($E518="-","-",IF($T518="-","-",W518/$T518)),"-")</f>
        <v>-</v>
      </c>
      <c r="AH518" s="232" t="str">
        <f t="shared" ref="AH518:AK579" si="133">IFERROR(IF($E518="-","-",IF($T518="-","-",X518/$T518)),"-")</f>
        <v>-</v>
      </c>
      <c r="AI518" s="232" t="str">
        <f t="shared" ref="AI518:AI579" si="134">IFERROR(IF($E518="-","-",IF($T518="-","-",Y518/$T518)),"-")</f>
        <v>-</v>
      </c>
      <c r="AJ518" s="232" t="str">
        <f t="shared" ref="AJ518:AJ579" si="135">IFERROR(IF($E518="-","-",IF($T518="-","-",Z518/$T518)),"-")</f>
        <v>-</v>
      </c>
      <c r="AK518" s="233" t="str">
        <f t="shared" ref="AK518:AK579" si="136">IFERROR(IF($E518="-","-",IF($T518="-","-",AA518/$T518)),"-")</f>
        <v>-</v>
      </c>
      <c r="AL518" s="222" t="s">
        <v>85</v>
      </c>
      <c r="AM518" s="224" t="s">
        <v>85</v>
      </c>
      <c r="AN518" s="224" t="s">
        <v>85</v>
      </c>
      <c r="AO518" s="224" t="s">
        <v>85</v>
      </c>
      <c r="AP518" s="235" t="s">
        <v>85</v>
      </c>
      <c r="AQ518" s="234" t="s">
        <v>85</v>
      </c>
      <c r="AR518" s="234" t="s">
        <v>85</v>
      </c>
      <c r="AS518" s="234" t="s">
        <v>85</v>
      </c>
      <c r="AT518" s="227" t="s">
        <v>85</v>
      </c>
      <c r="AU518" s="343" t="s">
        <v>85</v>
      </c>
    </row>
    <row r="519" spans="1:47" hidden="1">
      <c r="A519" s="222" t="str">
        <f t="shared" si="112"/>
        <v>1602-3</v>
      </c>
      <c r="B519" s="223">
        <v>1602</v>
      </c>
      <c r="C519" s="224" t="s">
        <v>216</v>
      </c>
      <c r="D519" s="222">
        <v>3</v>
      </c>
      <c r="E519" s="224" t="s">
        <v>85</v>
      </c>
      <c r="F519" s="222" t="s">
        <v>85</v>
      </c>
      <c r="G519" s="369" t="s">
        <v>85</v>
      </c>
      <c r="H519" s="282" t="s">
        <v>85</v>
      </c>
      <c r="I519" s="227" t="s">
        <v>85</v>
      </c>
      <c r="J519" s="224" t="s">
        <v>85</v>
      </c>
      <c r="K519" s="224" t="s">
        <v>85</v>
      </c>
      <c r="L519" s="224" t="s">
        <v>85</v>
      </c>
      <c r="M519" s="228" t="s">
        <v>85</v>
      </c>
      <c r="N519" s="225"/>
      <c r="O519" s="186"/>
      <c r="P519" s="186"/>
      <c r="Q519" s="186"/>
      <c r="R519" s="230"/>
      <c r="S519" s="235" t="s">
        <v>85</v>
      </c>
      <c r="T519" s="230" t="s">
        <v>85</v>
      </c>
      <c r="U519" s="228"/>
      <c r="V519" s="224" t="s">
        <v>85</v>
      </c>
      <c r="W519" s="369"/>
      <c r="X519" s="370" t="s">
        <v>85</v>
      </c>
      <c r="Y519" s="370" t="s">
        <v>85</v>
      </c>
      <c r="Z519" s="370" t="s">
        <v>85</v>
      </c>
      <c r="AA519" s="371" t="s">
        <v>85</v>
      </c>
      <c r="AB519" s="231" t="str">
        <f t="shared" si="127"/>
        <v>-</v>
      </c>
      <c r="AC519" s="232" t="str">
        <f t="shared" si="128"/>
        <v>-</v>
      </c>
      <c r="AD519" s="232" t="str">
        <f t="shared" si="129"/>
        <v>-</v>
      </c>
      <c r="AE519" s="232" t="str">
        <f t="shared" si="130"/>
        <v>-</v>
      </c>
      <c r="AF519" s="233" t="str">
        <f t="shared" si="131"/>
        <v>-</v>
      </c>
      <c r="AG519" s="231" t="str">
        <f t="shared" si="132"/>
        <v>-</v>
      </c>
      <c r="AH519" s="232" t="str">
        <f t="shared" si="133"/>
        <v>-</v>
      </c>
      <c r="AI519" s="232" t="str">
        <f t="shared" si="134"/>
        <v>-</v>
      </c>
      <c r="AJ519" s="232" t="str">
        <f t="shared" si="135"/>
        <v>-</v>
      </c>
      <c r="AK519" s="233" t="str">
        <f t="shared" si="136"/>
        <v>-</v>
      </c>
      <c r="AL519" s="222" t="s">
        <v>85</v>
      </c>
      <c r="AM519" s="224" t="s">
        <v>85</v>
      </c>
      <c r="AN519" s="224" t="s">
        <v>85</v>
      </c>
      <c r="AO519" s="224" t="s">
        <v>85</v>
      </c>
      <c r="AP519" s="235" t="s">
        <v>85</v>
      </c>
      <c r="AQ519" s="234" t="s">
        <v>85</v>
      </c>
      <c r="AR519" s="234" t="s">
        <v>85</v>
      </c>
      <c r="AS519" s="234" t="s">
        <v>85</v>
      </c>
      <c r="AT519" s="227" t="s">
        <v>85</v>
      </c>
      <c r="AU519" s="343" t="s">
        <v>85</v>
      </c>
    </row>
    <row r="520" spans="1:47" hidden="1">
      <c r="A520" s="222" t="str">
        <f t="shared" si="112"/>
        <v>1602-4</v>
      </c>
      <c r="B520" s="223">
        <v>1602</v>
      </c>
      <c r="C520" s="224" t="s">
        <v>216</v>
      </c>
      <c r="D520" s="222">
        <v>4</v>
      </c>
      <c r="E520" s="224" t="s">
        <v>85</v>
      </c>
      <c r="F520" s="222" t="s">
        <v>85</v>
      </c>
      <c r="G520" s="369" t="s">
        <v>85</v>
      </c>
      <c r="H520" s="282" t="s">
        <v>85</v>
      </c>
      <c r="I520" s="227" t="s">
        <v>85</v>
      </c>
      <c r="J520" s="224" t="s">
        <v>85</v>
      </c>
      <c r="K520" s="224" t="s">
        <v>85</v>
      </c>
      <c r="L520" s="224" t="s">
        <v>85</v>
      </c>
      <c r="M520" s="228" t="s">
        <v>85</v>
      </c>
      <c r="N520" s="225"/>
      <c r="O520" s="186"/>
      <c r="P520" s="186"/>
      <c r="Q520" s="186"/>
      <c r="R520" s="230"/>
      <c r="S520" s="235" t="s">
        <v>85</v>
      </c>
      <c r="T520" s="230" t="s">
        <v>85</v>
      </c>
      <c r="U520" s="228"/>
      <c r="V520" s="224" t="s">
        <v>85</v>
      </c>
      <c r="W520" s="369"/>
      <c r="X520" s="370" t="s">
        <v>85</v>
      </c>
      <c r="Y520" s="370" t="s">
        <v>85</v>
      </c>
      <c r="Z520" s="370" t="s">
        <v>85</v>
      </c>
      <c r="AA520" s="371" t="s">
        <v>85</v>
      </c>
      <c r="AB520" s="231" t="str">
        <f t="shared" si="127"/>
        <v>-</v>
      </c>
      <c r="AC520" s="232" t="str">
        <f t="shared" si="128"/>
        <v>-</v>
      </c>
      <c r="AD520" s="232" t="str">
        <f t="shared" si="129"/>
        <v>-</v>
      </c>
      <c r="AE520" s="232" t="str">
        <f t="shared" si="130"/>
        <v>-</v>
      </c>
      <c r="AF520" s="233" t="str">
        <f t="shared" si="131"/>
        <v>-</v>
      </c>
      <c r="AG520" s="231" t="str">
        <f t="shared" si="132"/>
        <v>-</v>
      </c>
      <c r="AH520" s="232" t="str">
        <f t="shared" si="133"/>
        <v>-</v>
      </c>
      <c r="AI520" s="232" t="str">
        <f t="shared" si="134"/>
        <v>-</v>
      </c>
      <c r="AJ520" s="232" t="str">
        <f t="shared" si="135"/>
        <v>-</v>
      </c>
      <c r="AK520" s="233" t="str">
        <f t="shared" si="136"/>
        <v>-</v>
      </c>
      <c r="AL520" s="222" t="s">
        <v>85</v>
      </c>
      <c r="AM520" s="224" t="s">
        <v>85</v>
      </c>
      <c r="AN520" s="224" t="s">
        <v>85</v>
      </c>
      <c r="AO520" s="224" t="s">
        <v>85</v>
      </c>
      <c r="AP520" s="235" t="s">
        <v>85</v>
      </c>
      <c r="AQ520" s="234" t="s">
        <v>85</v>
      </c>
      <c r="AR520" s="234" t="s">
        <v>85</v>
      </c>
      <c r="AS520" s="234" t="s">
        <v>85</v>
      </c>
      <c r="AT520" s="227" t="s">
        <v>85</v>
      </c>
      <c r="AU520" s="343" t="s">
        <v>85</v>
      </c>
    </row>
    <row r="521" spans="1:47" hidden="1">
      <c r="A521" s="222" t="str">
        <f t="shared" si="112"/>
        <v>1602-5</v>
      </c>
      <c r="B521" s="223">
        <v>1602</v>
      </c>
      <c r="C521" s="224" t="s">
        <v>216</v>
      </c>
      <c r="D521" s="222">
        <v>5</v>
      </c>
      <c r="E521" s="224" t="s">
        <v>85</v>
      </c>
      <c r="F521" s="222" t="s">
        <v>85</v>
      </c>
      <c r="G521" s="369" t="s">
        <v>85</v>
      </c>
      <c r="H521" s="282" t="s">
        <v>85</v>
      </c>
      <c r="I521" s="227" t="s">
        <v>85</v>
      </c>
      <c r="J521" s="224" t="s">
        <v>85</v>
      </c>
      <c r="K521" s="224" t="s">
        <v>85</v>
      </c>
      <c r="L521" s="224" t="s">
        <v>85</v>
      </c>
      <c r="M521" s="228" t="s">
        <v>85</v>
      </c>
      <c r="N521" s="225"/>
      <c r="O521" s="186"/>
      <c r="P521" s="186"/>
      <c r="Q521" s="186"/>
      <c r="R521" s="230"/>
      <c r="S521" s="235" t="s">
        <v>85</v>
      </c>
      <c r="T521" s="230" t="s">
        <v>85</v>
      </c>
      <c r="U521" s="228"/>
      <c r="V521" s="224" t="s">
        <v>85</v>
      </c>
      <c r="W521" s="369"/>
      <c r="X521" s="370" t="s">
        <v>85</v>
      </c>
      <c r="Y521" s="370" t="s">
        <v>85</v>
      </c>
      <c r="Z521" s="370" t="s">
        <v>85</v>
      </c>
      <c r="AA521" s="371" t="s">
        <v>85</v>
      </c>
      <c r="AB521" s="231" t="str">
        <f t="shared" si="127"/>
        <v>-</v>
      </c>
      <c r="AC521" s="232" t="str">
        <f t="shared" si="128"/>
        <v>-</v>
      </c>
      <c r="AD521" s="232" t="str">
        <f t="shared" si="129"/>
        <v>-</v>
      </c>
      <c r="AE521" s="232" t="str">
        <f t="shared" si="130"/>
        <v>-</v>
      </c>
      <c r="AF521" s="233" t="str">
        <f t="shared" si="131"/>
        <v>-</v>
      </c>
      <c r="AG521" s="231" t="str">
        <f t="shared" si="132"/>
        <v>-</v>
      </c>
      <c r="AH521" s="232" t="str">
        <f t="shared" si="133"/>
        <v>-</v>
      </c>
      <c r="AI521" s="232" t="str">
        <f t="shared" si="134"/>
        <v>-</v>
      </c>
      <c r="AJ521" s="232" t="str">
        <f t="shared" si="135"/>
        <v>-</v>
      </c>
      <c r="AK521" s="233" t="str">
        <f t="shared" si="136"/>
        <v>-</v>
      </c>
      <c r="AL521" s="222" t="s">
        <v>85</v>
      </c>
      <c r="AM521" s="224" t="s">
        <v>85</v>
      </c>
      <c r="AN521" s="224" t="s">
        <v>85</v>
      </c>
      <c r="AO521" s="224" t="s">
        <v>85</v>
      </c>
      <c r="AP521" s="235" t="s">
        <v>85</v>
      </c>
      <c r="AQ521" s="234" t="s">
        <v>85</v>
      </c>
      <c r="AR521" s="234" t="s">
        <v>85</v>
      </c>
      <c r="AS521" s="234" t="s">
        <v>85</v>
      </c>
      <c r="AT521" s="227" t="s">
        <v>85</v>
      </c>
      <c r="AU521" s="343" t="s">
        <v>85</v>
      </c>
    </row>
    <row r="522" spans="1:47" hidden="1">
      <c r="A522" s="222" t="str">
        <f t="shared" si="112"/>
        <v>1602-6</v>
      </c>
      <c r="B522" s="223">
        <v>1602</v>
      </c>
      <c r="C522" s="224" t="s">
        <v>216</v>
      </c>
      <c r="D522" s="222">
        <v>6</v>
      </c>
      <c r="E522" s="224" t="s">
        <v>85</v>
      </c>
      <c r="F522" s="222" t="s">
        <v>85</v>
      </c>
      <c r="G522" s="369" t="s">
        <v>85</v>
      </c>
      <c r="H522" s="282" t="s">
        <v>85</v>
      </c>
      <c r="I522" s="227" t="s">
        <v>85</v>
      </c>
      <c r="J522" s="224" t="s">
        <v>85</v>
      </c>
      <c r="K522" s="224" t="s">
        <v>85</v>
      </c>
      <c r="L522" s="224" t="s">
        <v>85</v>
      </c>
      <c r="M522" s="228" t="s">
        <v>85</v>
      </c>
      <c r="N522" s="225"/>
      <c r="O522" s="186"/>
      <c r="P522" s="186"/>
      <c r="Q522" s="186"/>
      <c r="R522" s="230"/>
      <c r="S522" s="235" t="s">
        <v>85</v>
      </c>
      <c r="T522" s="230" t="s">
        <v>85</v>
      </c>
      <c r="U522" s="228"/>
      <c r="V522" s="224" t="s">
        <v>85</v>
      </c>
      <c r="W522" s="369"/>
      <c r="X522" s="370" t="s">
        <v>85</v>
      </c>
      <c r="Y522" s="370" t="s">
        <v>85</v>
      </c>
      <c r="Z522" s="370" t="s">
        <v>85</v>
      </c>
      <c r="AA522" s="371" t="s">
        <v>85</v>
      </c>
      <c r="AB522" s="231" t="str">
        <f t="shared" si="127"/>
        <v>-</v>
      </c>
      <c r="AC522" s="232" t="str">
        <f t="shared" si="128"/>
        <v>-</v>
      </c>
      <c r="AD522" s="232" t="str">
        <f t="shared" si="129"/>
        <v>-</v>
      </c>
      <c r="AE522" s="232" t="str">
        <f t="shared" si="130"/>
        <v>-</v>
      </c>
      <c r="AF522" s="233" t="str">
        <f t="shared" si="131"/>
        <v>-</v>
      </c>
      <c r="AG522" s="231" t="str">
        <f t="shared" si="132"/>
        <v>-</v>
      </c>
      <c r="AH522" s="232" t="str">
        <f t="shared" si="133"/>
        <v>-</v>
      </c>
      <c r="AI522" s="232" t="str">
        <f t="shared" si="134"/>
        <v>-</v>
      </c>
      <c r="AJ522" s="232" t="str">
        <f t="shared" si="135"/>
        <v>-</v>
      </c>
      <c r="AK522" s="233" t="str">
        <f t="shared" si="136"/>
        <v>-</v>
      </c>
      <c r="AL522" s="222" t="s">
        <v>85</v>
      </c>
      <c r="AM522" s="224" t="s">
        <v>85</v>
      </c>
      <c r="AN522" s="224" t="s">
        <v>85</v>
      </c>
      <c r="AO522" s="224" t="s">
        <v>85</v>
      </c>
      <c r="AP522" s="235" t="s">
        <v>85</v>
      </c>
      <c r="AQ522" s="234" t="s">
        <v>85</v>
      </c>
      <c r="AR522" s="234" t="s">
        <v>85</v>
      </c>
      <c r="AS522" s="234" t="s">
        <v>85</v>
      </c>
      <c r="AT522" s="227" t="s">
        <v>85</v>
      </c>
      <c r="AU522" s="343" t="s">
        <v>85</v>
      </c>
    </row>
    <row r="523" spans="1:47" hidden="1">
      <c r="A523" s="222" t="str">
        <f t="shared" si="112"/>
        <v>1602-7</v>
      </c>
      <c r="B523" s="223">
        <v>1602</v>
      </c>
      <c r="C523" s="224" t="s">
        <v>216</v>
      </c>
      <c r="D523" s="222">
        <v>7</v>
      </c>
      <c r="E523" s="224" t="s">
        <v>85</v>
      </c>
      <c r="F523" s="222" t="s">
        <v>85</v>
      </c>
      <c r="G523" s="369" t="s">
        <v>85</v>
      </c>
      <c r="H523" s="282" t="s">
        <v>85</v>
      </c>
      <c r="I523" s="227" t="s">
        <v>85</v>
      </c>
      <c r="J523" s="224" t="s">
        <v>85</v>
      </c>
      <c r="K523" s="224" t="s">
        <v>85</v>
      </c>
      <c r="L523" s="224" t="s">
        <v>85</v>
      </c>
      <c r="M523" s="228" t="s">
        <v>85</v>
      </c>
      <c r="N523" s="225"/>
      <c r="O523" s="186"/>
      <c r="P523" s="186"/>
      <c r="Q523" s="186"/>
      <c r="R523" s="230"/>
      <c r="S523" s="235" t="s">
        <v>85</v>
      </c>
      <c r="T523" s="230" t="s">
        <v>85</v>
      </c>
      <c r="U523" s="228"/>
      <c r="V523" s="224" t="s">
        <v>85</v>
      </c>
      <c r="W523" s="369"/>
      <c r="X523" s="370" t="s">
        <v>85</v>
      </c>
      <c r="Y523" s="370" t="s">
        <v>85</v>
      </c>
      <c r="Z523" s="370" t="s">
        <v>85</v>
      </c>
      <c r="AA523" s="371" t="s">
        <v>85</v>
      </c>
      <c r="AB523" s="231" t="str">
        <f t="shared" si="127"/>
        <v>-</v>
      </c>
      <c r="AC523" s="232" t="str">
        <f t="shared" si="128"/>
        <v>-</v>
      </c>
      <c r="AD523" s="232" t="str">
        <f t="shared" si="129"/>
        <v>-</v>
      </c>
      <c r="AE523" s="232" t="str">
        <f t="shared" si="130"/>
        <v>-</v>
      </c>
      <c r="AF523" s="233" t="str">
        <f t="shared" si="131"/>
        <v>-</v>
      </c>
      <c r="AG523" s="231" t="str">
        <f t="shared" si="132"/>
        <v>-</v>
      </c>
      <c r="AH523" s="232" t="str">
        <f t="shared" si="133"/>
        <v>-</v>
      </c>
      <c r="AI523" s="232" t="str">
        <f t="shared" si="134"/>
        <v>-</v>
      </c>
      <c r="AJ523" s="232" t="str">
        <f t="shared" si="135"/>
        <v>-</v>
      </c>
      <c r="AK523" s="233" t="str">
        <f t="shared" si="136"/>
        <v>-</v>
      </c>
      <c r="AL523" s="222" t="s">
        <v>85</v>
      </c>
      <c r="AM523" s="224" t="s">
        <v>85</v>
      </c>
      <c r="AN523" s="224" t="s">
        <v>85</v>
      </c>
      <c r="AO523" s="224" t="s">
        <v>85</v>
      </c>
      <c r="AP523" s="235" t="s">
        <v>85</v>
      </c>
      <c r="AQ523" s="234" t="s">
        <v>85</v>
      </c>
      <c r="AR523" s="234" t="s">
        <v>85</v>
      </c>
      <c r="AS523" s="234" t="s">
        <v>85</v>
      </c>
      <c r="AT523" s="227" t="s">
        <v>85</v>
      </c>
      <c r="AU523" s="343" t="s">
        <v>85</v>
      </c>
    </row>
    <row r="524" spans="1:47" hidden="1">
      <c r="A524" s="222" t="str">
        <f t="shared" si="112"/>
        <v>1602-8</v>
      </c>
      <c r="B524" s="223">
        <v>1602</v>
      </c>
      <c r="C524" s="224" t="s">
        <v>216</v>
      </c>
      <c r="D524" s="222">
        <v>8</v>
      </c>
      <c r="E524" s="224" t="s">
        <v>85</v>
      </c>
      <c r="F524" s="222" t="s">
        <v>85</v>
      </c>
      <c r="G524" s="369" t="s">
        <v>85</v>
      </c>
      <c r="H524" s="282" t="s">
        <v>85</v>
      </c>
      <c r="I524" s="227" t="s">
        <v>85</v>
      </c>
      <c r="J524" s="224" t="s">
        <v>85</v>
      </c>
      <c r="K524" s="224" t="s">
        <v>85</v>
      </c>
      <c r="L524" s="224" t="s">
        <v>85</v>
      </c>
      <c r="M524" s="228" t="s">
        <v>85</v>
      </c>
      <c r="N524" s="225"/>
      <c r="O524" s="186"/>
      <c r="P524" s="186"/>
      <c r="Q524" s="186"/>
      <c r="R524" s="230"/>
      <c r="S524" s="235" t="s">
        <v>85</v>
      </c>
      <c r="T524" s="230" t="s">
        <v>85</v>
      </c>
      <c r="U524" s="228"/>
      <c r="V524" s="224" t="s">
        <v>85</v>
      </c>
      <c r="W524" s="369"/>
      <c r="X524" s="370" t="s">
        <v>85</v>
      </c>
      <c r="Y524" s="370" t="s">
        <v>85</v>
      </c>
      <c r="Z524" s="370" t="s">
        <v>85</v>
      </c>
      <c r="AA524" s="371" t="s">
        <v>85</v>
      </c>
      <c r="AB524" s="231" t="str">
        <f t="shared" si="127"/>
        <v>-</v>
      </c>
      <c r="AC524" s="232" t="str">
        <f t="shared" si="128"/>
        <v>-</v>
      </c>
      <c r="AD524" s="232" t="str">
        <f t="shared" si="129"/>
        <v>-</v>
      </c>
      <c r="AE524" s="232" t="str">
        <f t="shared" si="130"/>
        <v>-</v>
      </c>
      <c r="AF524" s="233" t="str">
        <f t="shared" si="131"/>
        <v>-</v>
      </c>
      <c r="AG524" s="231" t="str">
        <f t="shared" si="132"/>
        <v>-</v>
      </c>
      <c r="AH524" s="232" t="str">
        <f t="shared" si="133"/>
        <v>-</v>
      </c>
      <c r="AI524" s="232" t="str">
        <f t="shared" si="134"/>
        <v>-</v>
      </c>
      <c r="AJ524" s="232" t="str">
        <f t="shared" si="135"/>
        <v>-</v>
      </c>
      <c r="AK524" s="233" t="str">
        <f t="shared" si="136"/>
        <v>-</v>
      </c>
      <c r="AL524" s="222" t="s">
        <v>85</v>
      </c>
      <c r="AM524" s="224" t="s">
        <v>85</v>
      </c>
      <c r="AN524" s="224" t="s">
        <v>85</v>
      </c>
      <c r="AO524" s="224" t="s">
        <v>85</v>
      </c>
      <c r="AP524" s="235" t="s">
        <v>85</v>
      </c>
      <c r="AQ524" s="234" t="s">
        <v>85</v>
      </c>
      <c r="AR524" s="234" t="s">
        <v>85</v>
      </c>
      <c r="AS524" s="234" t="s">
        <v>85</v>
      </c>
      <c r="AT524" s="227" t="s">
        <v>85</v>
      </c>
      <c r="AU524" s="343" t="s">
        <v>85</v>
      </c>
    </row>
    <row r="525" spans="1:47" hidden="1">
      <c r="A525" s="222" t="str">
        <f t="shared" si="112"/>
        <v>1602-9</v>
      </c>
      <c r="B525" s="223">
        <v>1602</v>
      </c>
      <c r="C525" s="224" t="s">
        <v>216</v>
      </c>
      <c r="D525" s="222">
        <v>9</v>
      </c>
      <c r="E525" s="224" t="s">
        <v>85</v>
      </c>
      <c r="F525" s="222" t="s">
        <v>85</v>
      </c>
      <c r="G525" s="369" t="s">
        <v>85</v>
      </c>
      <c r="H525" s="282" t="s">
        <v>85</v>
      </c>
      <c r="I525" s="227" t="s">
        <v>85</v>
      </c>
      <c r="J525" s="224" t="s">
        <v>85</v>
      </c>
      <c r="K525" s="224" t="s">
        <v>85</v>
      </c>
      <c r="L525" s="224" t="s">
        <v>85</v>
      </c>
      <c r="M525" s="228" t="s">
        <v>85</v>
      </c>
      <c r="N525" s="225"/>
      <c r="O525" s="186"/>
      <c r="P525" s="186"/>
      <c r="Q525" s="186"/>
      <c r="R525" s="230"/>
      <c r="S525" s="235" t="s">
        <v>85</v>
      </c>
      <c r="T525" s="230" t="s">
        <v>85</v>
      </c>
      <c r="U525" s="228"/>
      <c r="V525" s="224" t="s">
        <v>85</v>
      </c>
      <c r="W525" s="369"/>
      <c r="X525" s="370" t="s">
        <v>85</v>
      </c>
      <c r="Y525" s="370" t="s">
        <v>85</v>
      </c>
      <c r="Z525" s="370" t="s">
        <v>85</v>
      </c>
      <c r="AA525" s="371" t="s">
        <v>85</v>
      </c>
      <c r="AB525" s="231" t="str">
        <f t="shared" si="127"/>
        <v>-</v>
      </c>
      <c r="AC525" s="232" t="str">
        <f t="shared" si="128"/>
        <v>-</v>
      </c>
      <c r="AD525" s="232" t="str">
        <f t="shared" si="129"/>
        <v>-</v>
      </c>
      <c r="AE525" s="232" t="str">
        <f t="shared" si="130"/>
        <v>-</v>
      </c>
      <c r="AF525" s="233" t="str">
        <f t="shared" si="131"/>
        <v>-</v>
      </c>
      <c r="AG525" s="231" t="str">
        <f t="shared" si="132"/>
        <v>-</v>
      </c>
      <c r="AH525" s="232" t="str">
        <f t="shared" si="133"/>
        <v>-</v>
      </c>
      <c r="AI525" s="232" t="str">
        <f t="shared" si="134"/>
        <v>-</v>
      </c>
      <c r="AJ525" s="232" t="str">
        <f t="shared" si="135"/>
        <v>-</v>
      </c>
      <c r="AK525" s="233" t="str">
        <f t="shared" si="136"/>
        <v>-</v>
      </c>
      <c r="AL525" s="222" t="s">
        <v>85</v>
      </c>
      <c r="AM525" s="224" t="s">
        <v>85</v>
      </c>
      <c r="AN525" s="224" t="s">
        <v>85</v>
      </c>
      <c r="AO525" s="224" t="s">
        <v>85</v>
      </c>
      <c r="AP525" s="235" t="s">
        <v>85</v>
      </c>
      <c r="AQ525" s="234" t="s">
        <v>85</v>
      </c>
      <c r="AR525" s="234" t="s">
        <v>85</v>
      </c>
      <c r="AS525" s="234" t="s">
        <v>85</v>
      </c>
      <c r="AT525" s="227" t="s">
        <v>85</v>
      </c>
      <c r="AU525" s="343" t="s">
        <v>85</v>
      </c>
    </row>
    <row r="526" spans="1:47" ht="181.5" customHeight="1">
      <c r="A526" s="222" t="str">
        <f t="shared" si="112"/>
        <v>1603-1</v>
      </c>
      <c r="B526" s="223">
        <v>1603</v>
      </c>
      <c r="C526" s="224" t="s">
        <v>217</v>
      </c>
      <c r="D526" s="222">
        <v>1</v>
      </c>
      <c r="E526" s="224" t="s">
        <v>1938</v>
      </c>
      <c r="F526" s="222" t="s">
        <v>393</v>
      </c>
      <c r="G526" s="225" t="s">
        <v>512</v>
      </c>
      <c r="H526" s="282" t="s">
        <v>1288</v>
      </c>
      <c r="I526" s="227" t="s">
        <v>558</v>
      </c>
      <c r="J526" s="224" t="s">
        <v>1297</v>
      </c>
      <c r="K526" s="224" t="s">
        <v>1298</v>
      </c>
      <c r="L526" s="224" t="s">
        <v>1299</v>
      </c>
      <c r="M526" s="228" t="s">
        <v>403</v>
      </c>
      <c r="N526" s="225" t="s">
        <v>12</v>
      </c>
      <c r="O526" s="186">
        <v>20</v>
      </c>
      <c r="P526" s="186">
        <v>40</v>
      </c>
      <c r="Q526" s="186">
        <v>60</v>
      </c>
      <c r="R526" s="230">
        <v>80</v>
      </c>
      <c r="S526" s="235" t="s">
        <v>433</v>
      </c>
      <c r="T526" s="230">
        <v>100</v>
      </c>
      <c r="U526" s="228"/>
      <c r="V526" s="224" t="s">
        <v>961</v>
      </c>
      <c r="W526" s="225">
        <v>11.1</v>
      </c>
      <c r="X526" s="186" t="s">
        <v>85</v>
      </c>
      <c r="Y526" s="186" t="s">
        <v>85</v>
      </c>
      <c r="Z526" s="186" t="s">
        <v>85</v>
      </c>
      <c r="AA526" s="230" t="s">
        <v>85</v>
      </c>
      <c r="AB526" s="231" t="str">
        <f>IFERROR(IF($E526="-","-",W526/N526),"-")</f>
        <v>-</v>
      </c>
      <c r="AC526" s="232" t="str">
        <f t="shared" si="128"/>
        <v>-</v>
      </c>
      <c r="AD526" s="232" t="str">
        <f t="shared" si="128"/>
        <v>-</v>
      </c>
      <c r="AE526" s="232" t="str">
        <f t="shared" si="128"/>
        <v>-</v>
      </c>
      <c r="AF526" s="233" t="str">
        <f t="shared" si="128"/>
        <v>-</v>
      </c>
      <c r="AG526" s="231">
        <f>IFERROR(IF($E526="-","-",IF($T526="-","-",W526/$T526)),"-")</f>
        <v>0.111</v>
      </c>
      <c r="AH526" s="232" t="str">
        <f t="shared" si="133"/>
        <v>-</v>
      </c>
      <c r="AI526" s="232" t="str">
        <f t="shared" si="133"/>
        <v>-</v>
      </c>
      <c r="AJ526" s="232" t="str">
        <f t="shared" si="133"/>
        <v>-</v>
      </c>
      <c r="AK526" s="233" t="str">
        <f t="shared" si="133"/>
        <v>-</v>
      </c>
      <c r="AL526" s="222" t="s">
        <v>85</v>
      </c>
      <c r="AM526" s="224" t="s">
        <v>1939</v>
      </c>
      <c r="AN526" s="224" t="s">
        <v>869</v>
      </c>
      <c r="AO526" s="224" t="s">
        <v>870</v>
      </c>
      <c r="AP526" s="235" t="s">
        <v>12</v>
      </c>
      <c r="AQ526" s="234" t="s">
        <v>85</v>
      </c>
      <c r="AR526" s="234" t="s">
        <v>85</v>
      </c>
      <c r="AS526" s="234" t="s">
        <v>85</v>
      </c>
      <c r="AT526" s="227" t="s">
        <v>85</v>
      </c>
      <c r="AU526" s="343" t="s">
        <v>2754</v>
      </c>
    </row>
    <row r="527" spans="1:47" ht="171" customHeight="1">
      <c r="A527" s="222" t="str">
        <f>B527&amp;"-"&amp;D527</f>
        <v>1603-2</v>
      </c>
      <c r="B527" s="223">
        <v>1603</v>
      </c>
      <c r="C527" s="224" t="s">
        <v>217</v>
      </c>
      <c r="D527" s="222">
        <v>2</v>
      </c>
      <c r="E527" s="224" t="s">
        <v>1940</v>
      </c>
      <c r="F527" s="222" t="s">
        <v>393</v>
      </c>
      <c r="G527" s="225" t="s">
        <v>512</v>
      </c>
      <c r="H527" s="282" t="s">
        <v>1288</v>
      </c>
      <c r="I527" s="227" t="s">
        <v>1300</v>
      </c>
      <c r="J527" s="224" t="s">
        <v>1301</v>
      </c>
      <c r="K527" s="224" t="s">
        <v>1302</v>
      </c>
      <c r="L527" s="224" t="s">
        <v>1172</v>
      </c>
      <c r="M527" s="228" t="s">
        <v>403</v>
      </c>
      <c r="N527" s="225">
        <v>100</v>
      </c>
      <c r="O527" s="186">
        <v>100</v>
      </c>
      <c r="P527" s="186">
        <v>100</v>
      </c>
      <c r="Q527" s="186">
        <v>100</v>
      </c>
      <c r="R527" s="230">
        <v>100</v>
      </c>
      <c r="S527" s="235" t="s">
        <v>40</v>
      </c>
      <c r="T527" s="230">
        <v>100</v>
      </c>
      <c r="U527" s="228"/>
      <c r="V527" s="224" t="s">
        <v>962</v>
      </c>
      <c r="W527" s="225">
        <v>100</v>
      </c>
      <c r="X527" s="186" t="s">
        <v>85</v>
      </c>
      <c r="Y527" s="186" t="s">
        <v>85</v>
      </c>
      <c r="Z527" s="186" t="s">
        <v>85</v>
      </c>
      <c r="AA527" s="230" t="s">
        <v>85</v>
      </c>
      <c r="AB527" s="231">
        <f>IFERROR(IF($E527="-","-",W527/N527),"-")</f>
        <v>1</v>
      </c>
      <c r="AC527" s="232" t="str">
        <f t="shared" si="128"/>
        <v>-</v>
      </c>
      <c r="AD527" s="232" t="str">
        <f t="shared" si="128"/>
        <v>-</v>
      </c>
      <c r="AE527" s="232" t="str">
        <f t="shared" si="128"/>
        <v>-</v>
      </c>
      <c r="AF527" s="233" t="str">
        <f t="shared" si="128"/>
        <v>-</v>
      </c>
      <c r="AG527" s="231">
        <f>IFERROR(IF($E527="-","-",IF($T527="-","-",W527/$T527)),"-")</f>
        <v>1</v>
      </c>
      <c r="AH527" s="232" t="str">
        <f t="shared" si="133"/>
        <v>-</v>
      </c>
      <c r="AI527" s="232" t="str">
        <f t="shared" si="133"/>
        <v>-</v>
      </c>
      <c r="AJ527" s="232" t="str">
        <f t="shared" si="133"/>
        <v>-</v>
      </c>
      <c r="AK527" s="233" t="str">
        <f t="shared" si="133"/>
        <v>-</v>
      </c>
      <c r="AL527" s="222" t="s">
        <v>85</v>
      </c>
      <c r="AM527" s="224" t="s">
        <v>85</v>
      </c>
      <c r="AN527" s="224" t="s">
        <v>871</v>
      </c>
      <c r="AO527" s="224" t="s">
        <v>872</v>
      </c>
      <c r="AP527" s="235" t="s">
        <v>15</v>
      </c>
      <c r="AQ527" s="234" t="s">
        <v>85</v>
      </c>
      <c r="AR527" s="234" t="s">
        <v>85</v>
      </c>
      <c r="AS527" s="234" t="s">
        <v>85</v>
      </c>
      <c r="AT527" s="227" t="s">
        <v>85</v>
      </c>
      <c r="AU527" s="343">
        <v>1</v>
      </c>
    </row>
    <row r="528" spans="1:47" ht="27" hidden="1">
      <c r="A528" s="222" t="str">
        <f t="shared" si="112"/>
        <v>1603-3</v>
      </c>
      <c r="B528" s="223">
        <v>1603</v>
      </c>
      <c r="C528" s="224" t="s">
        <v>217</v>
      </c>
      <c r="D528" s="222">
        <v>3</v>
      </c>
      <c r="E528" s="224" t="s">
        <v>85</v>
      </c>
      <c r="F528" s="222" t="s">
        <v>85</v>
      </c>
      <c r="G528" s="369" t="s">
        <v>85</v>
      </c>
      <c r="H528" s="282" t="s">
        <v>85</v>
      </c>
      <c r="I528" s="227" t="s">
        <v>85</v>
      </c>
      <c r="J528" s="224" t="s">
        <v>85</v>
      </c>
      <c r="K528" s="224" t="s">
        <v>85</v>
      </c>
      <c r="L528" s="224" t="s">
        <v>85</v>
      </c>
      <c r="M528" s="228" t="s">
        <v>85</v>
      </c>
      <c r="N528" s="225"/>
      <c r="O528" s="186"/>
      <c r="P528" s="186"/>
      <c r="Q528" s="186"/>
      <c r="R528" s="230"/>
      <c r="S528" s="235" t="s">
        <v>85</v>
      </c>
      <c r="T528" s="230" t="s">
        <v>85</v>
      </c>
      <c r="U528" s="228"/>
      <c r="V528" s="224" t="s">
        <v>85</v>
      </c>
      <c r="W528" s="369"/>
      <c r="X528" s="370" t="s">
        <v>85</v>
      </c>
      <c r="Y528" s="370" t="s">
        <v>85</v>
      </c>
      <c r="Z528" s="370" t="s">
        <v>85</v>
      </c>
      <c r="AA528" s="371" t="s">
        <v>85</v>
      </c>
      <c r="AB528" s="231" t="str">
        <f t="shared" si="127"/>
        <v>-</v>
      </c>
      <c r="AC528" s="232" t="str">
        <f t="shared" si="128"/>
        <v>-</v>
      </c>
      <c r="AD528" s="232" t="str">
        <f t="shared" si="129"/>
        <v>-</v>
      </c>
      <c r="AE528" s="232" t="str">
        <f t="shared" si="130"/>
        <v>-</v>
      </c>
      <c r="AF528" s="233" t="str">
        <f t="shared" si="131"/>
        <v>-</v>
      </c>
      <c r="AG528" s="231" t="str">
        <f t="shared" si="132"/>
        <v>-</v>
      </c>
      <c r="AH528" s="232" t="str">
        <f t="shared" si="133"/>
        <v>-</v>
      </c>
      <c r="AI528" s="232" t="str">
        <f t="shared" si="134"/>
        <v>-</v>
      </c>
      <c r="AJ528" s="232" t="str">
        <f t="shared" si="135"/>
        <v>-</v>
      </c>
      <c r="AK528" s="233" t="str">
        <f t="shared" si="136"/>
        <v>-</v>
      </c>
      <c r="AL528" s="222" t="s">
        <v>85</v>
      </c>
      <c r="AM528" s="224" t="s">
        <v>85</v>
      </c>
      <c r="AN528" s="224" t="s">
        <v>85</v>
      </c>
      <c r="AO528" s="224" t="s">
        <v>85</v>
      </c>
      <c r="AP528" s="235" t="s">
        <v>85</v>
      </c>
      <c r="AQ528" s="234" t="s">
        <v>85</v>
      </c>
      <c r="AR528" s="234" t="s">
        <v>85</v>
      </c>
      <c r="AS528" s="234" t="s">
        <v>85</v>
      </c>
      <c r="AT528" s="227" t="s">
        <v>85</v>
      </c>
      <c r="AU528" s="343" t="s">
        <v>85</v>
      </c>
    </row>
    <row r="529" spans="1:47" ht="27" hidden="1">
      <c r="A529" s="222" t="str">
        <f t="shared" si="112"/>
        <v>1603-4</v>
      </c>
      <c r="B529" s="223">
        <v>1603</v>
      </c>
      <c r="C529" s="224" t="s">
        <v>217</v>
      </c>
      <c r="D529" s="222">
        <v>4</v>
      </c>
      <c r="E529" s="224" t="s">
        <v>85</v>
      </c>
      <c r="F529" s="222" t="s">
        <v>85</v>
      </c>
      <c r="G529" s="369" t="s">
        <v>85</v>
      </c>
      <c r="H529" s="282" t="s">
        <v>85</v>
      </c>
      <c r="I529" s="227" t="s">
        <v>85</v>
      </c>
      <c r="J529" s="224" t="s">
        <v>85</v>
      </c>
      <c r="K529" s="224" t="s">
        <v>85</v>
      </c>
      <c r="L529" s="224" t="s">
        <v>85</v>
      </c>
      <c r="M529" s="228" t="s">
        <v>85</v>
      </c>
      <c r="N529" s="225"/>
      <c r="O529" s="186"/>
      <c r="P529" s="186"/>
      <c r="Q529" s="186"/>
      <c r="R529" s="230"/>
      <c r="S529" s="235" t="s">
        <v>85</v>
      </c>
      <c r="T529" s="230" t="s">
        <v>85</v>
      </c>
      <c r="U529" s="228"/>
      <c r="V529" s="224" t="s">
        <v>85</v>
      </c>
      <c r="W529" s="369"/>
      <c r="X529" s="370" t="s">
        <v>85</v>
      </c>
      <c r="Y529" s="370" t="s">
        <v>85</v>
      </c>
      <c r="Z529" s="370" t="s">
        <v>85</v>
      </c>
      <c r="AA529" s="371" t="s">
        <v>85</v>
      </c>
      <c r="AB529" s="231" t="str">
        <f t="shared" si="127"/>
        <v>-</v>
      </c>
      <c r="AC529" s="232" t="str">
        <f t="shared" si="128"/>
        <v>-</v>
      </c>
      <c r="AD529" s="232" t="str">
        <f t="shared" si="129"/>
        <v>-</v>
      </c>
      <c r="AE529" s="232" t="str">
        <f t="shared" si="130"/>
        <v>-</v>
      </c>
      <c r="AF529" s="233" t="str">
        <f t="shared" si="131"/>
        <v>-</v>
      </c>
      <c r="AG529" s="231" t="str">
        <f t="shared" si="132"/>
        <v>-</v>
      </c>
      <c r="AH529" s="232" t="str">
        <f t="shared" si="133"/>
        <v>-</v>
      </c>
      <c r="AI529" s="232" t="str">
        <f t="shared" si="134"/>
        <v>-</v>
      </c>
      <c r="AJ529" s="232" t="str">
        <f t="shared" si="135"/>
        <v>-</v>
      </c>
      <c r="AK529" s="233" t="str">
        <f t="shared" si="136"/>
        <v>-</v>
      </c>
      <c r="AL529" s="222" t="s">
        <v>85</v>
      </c>
      <c r="AM529" s="224" t="s">
        <v>85</v>
      </c>
      <c r="AN529" s="224" t="s">
        <v>85</v>
      </c>
      <c r="AO529" s="224" t="s">
        <v>85</v>
      </c>
      <c r="AP529" s="235" t="s">
        <v>85</v>
      </c>
      <c r="AQ529" s="234" t="s">
        <v>85</v>
      </c>
      <c r="AR529" s="234" t="s">
        <v>85</v>
      </c>
      <c r="AS529" s="234" t="s">
        <v>85</v>
      </c>
      <c r="AT529" s="227" t="s">
        <v>85</v>
      </c>
      <c r="AU529" s="343" t="s">
        <v>85</v>
      </c>
    </row>
    <row r="530" spans="1:47" ht="27" hidden="1">
      <c r="A530" s="222" t="str">
        <f t="shared" si="112"/>
        <v>1603-5</v>
      </c>
      <c r="B530" s="223">
        <v>1603</v>
      </c>
      <c r="C530" s="224" t="s">
        <v>217</v>
      </c>
      <c r="D530" s="222">
        <v>5</v>
      </c>
      <c r="E530" s="224" t="s">
        <v>85</v>
      </c>
      <c r="F530" s="222" t="s">
        <v>85</v>
      </c>
      <c r="G530" s="369" t="s">
        <v>85</v>
      </c>
      <c r="H530" s="282" t="s">
        <v>85</v>
      </c>
      <c r="I530" s="227" t="s">
        <v>85</v>
      </c>
      <c r="J530" s="224" t="s">
        <v>85</v>
      </c>
      <c r="K530" s="224" t="s">
        <v>85</v>
      </c>
      <c r="L530" s="224" t="s">
        <v>85</v>
      </c>
      <c r="M530" s="228" t="s">
        <v>85</v>
      </c>
      <c r="N530" s="225"/>
      <c r="O530" s="186"/>
      <c r="P530" s="186"/>
      <c r="Q530" s="186"/>
      <c r="R530" s="230"/>
      <c r="S530" s="235" t="s">
        <v>85</v>
      </c>
      <c r="T530" s="230" t="s">
        <v>85</v>
      </c>
      <c r="U530" s="228"/>
      <c r="V530" s="224" t="s">
        <v>85</v>
      </c>
      <c r="W530" s="369"/>
      <c r="X530" s="370" t="s">
        <v>85</v>
      </c>
      <c r="Y530" s="370" t="s">
        <v>85</v>
      </c>
      <c r="Z530" s="370" t="s">
        <v>85</v>
      </c>
      <c r="AA530" s="371" t="s">
        <v>85</v>
      </c>
      <c r="AB530" s="231" t="str">
        <f t="shared" si="127"/>
        <v>-</v>
      </c>
      <c r="AC530" s="232" t="str">
        <f t="shared" si="128"/>
        <v>-</v>
      </c>
      <c r="AD530" s="232" t="str">
        <f t="shared" si="129"/>
        <v>-</v>
      </c>
      <c r="AE530" s="232" t="str">
        <f t="shared" si="130"/>
        <v>-</v>
      </c>
      <c r="AF530" s="233" t="str">
        <f t="shared" si="131"/>
        <v>-</v>
      </c>
      <c r="AG530" s="231" t="str">
        <f t="shared" si="132"/>
        <v>-</v>
      </c>
      <c r="AH530" s="232" t="str">
        <f t="shared" si="133"/>
        <v>-</v>
      </c>
      <c r="AI530" s="232" t="str">
        <f t="shared" si="134"/>
        <v>-</v>
      </c>
      <c r="AJ530" s="232" t="str">
        <f t="shared" si="135"/>
        <v>-</v>
      </c>
      <c r="AK530" s="233" t="str">
        <f t="shared" si="136"/>
        <v>-</v>
      </c>
      <c r="AL530" s="222" t="s">
        <v>85</v>
      </c>
      <c r="AM530" s="224" t="s">
        <v>85</v>
      </c>
      <c r="AN530" s="224" t="s">
        <v>85</v>
      </c>
      <c r="AO530" s="224" t="s">
        <v>85</v>
      </c>
      <c r="AP530" s="235" t="s">
        <v>85</v>
      </c>
      <c r="AQ530" s="234" t="s">
        <v>85</v>
      </c>
      <c r="AR530" s="234" t="s">
        <v>85</v>
      </c>
      <c r="AS530" s="234" t="s">
        <v>85</v>
      </c>
      <c r="AT530" s="227" t="s">
        <v>85</v>
      </c>
      <c r="AU530" s="343" t="s">
        <v>85</v>
      </c>
    </row>
    <row r="531" spans="1:47" ht="27" hidden="1">
      <c r="A531" s="222" t="str">
        <f t="shared" si="112"/>
        <v>1603-6</v>
      </c>
      <c r="B531" s="223">
        <v>1603</v>
      </c>
      <c r="C531" s="224" t="s">
        <v>217</v>
      </c>
      <c r="D531" s="222">
        <v>6</v>
      </c>
      <c r="E531" s="224" t="s">
        <v>85</v>
      </c>
      <c r="F531" s="222" t="s">
        <v>85</v>
      </c>
      <c r="G531" s="369" t="s">
        <v>85</v>
      </c>
      <c r="H531" s="282" t="s">
        <v>85</v>
      </c>
      <c r="I531" s="227" t="s">
        <v>85</v>
      </c>
      <c r="J531" s="224" t="s">
        <v>85</v>
      </c>
      <c r="K531" s="224" t="s">
        <v>85</v>
      </c>
      <c r="L531" s="224" t="s">
        <v>85</v>
      </c>
      <c r="M531" s="228" t="s">
        <v>85</v>
      </c>
      <c r="N531" s="225"/>
      <c r="O531" s="186"/>
      <c r="P531" s="186"/>
      <c r="Q531" s="186"/>
      <c r="R531" s="230"/>
      <c r="S531" s="235" t="s">
        <v>85</v>
      </c>
      <c r="T531" s="230" t="s">
        <v>85</v>
      </c>
      <c r="U531" s="228"/>
      <c r="V531" s="224" t="s">
        <v>85</v>
      </c>
      <c r="W531" s="369"/>
      <c r="X531" s="370" t="s">
        <v>85</v>
      </c>
      <c r="Y531" s="370" t="s">
        <v>85</v>
      </c>
      <c r="Z531" s="370" t="s">
        <v>85</v>
      </c>
      <c r="AA531" s="371" t="s">
        <v>85</v>
      </c>
      <c r="AB531" s="231" t="str">
        <f t="shared" si="127"/>
        <v>-</v>
      </c>
      <c r="AC531" s="232" t="str">
        <f t="shared" si="128"/>
        <v>-</v>
      </c>
      <c r="AD531" s="232" t="str">
        <f t="shared" si="129"/>
        <v>-</v>
      </c>
      <c r="AE531" s="232" t="str">
        <f t="shared" si="130"/>
        <v>-</v>
      </c>
      <c r="AF531" s="233" t="str">
        <f t="shared" si="131"/>
        <v>-</v>
      </c>
      <c r="AG531" s="231" t="str">
        <f t="shared" si="132"/>
        <v>-</v>
      </c>
      <c r="AH531" s="232" t="str">
        <f t="shared" si="133"/>
        <v>-</v>
      </c>
      <c r="AI531" s="232" t="str">
        <f t="shared" si="134"/>
        <v>-</v>
      </c>
      <c r="AJ531" s="232" t="str">
        <f t="shared" si="135"/>
        <v>-</v>
      </c>
      <c r="AK531" s="233" t="str">
        <f t="shared" si="136"/>
        <v>-</v>
      </c>
      <c r="AL531" s="222" t="s">
        <v>85</v>
      </c>
      <c r="AM531" s="224" t="s">
        <v>85</v>
      </c>
      <c r="AN531" s="224" t="s">
        <v>85</v>
      </c>
      <c r="AO531" s="224" t="s">
        <v>85</v>
      </c>
      <c r="AP531" s="235" t="s">
        <v>85</v>
      </c>
      <c r="AQ531" s="234" t="s">
        <v>85</v>
      </c>
      <c r="AR531" s="234" t="s">
        <v>85</v>
      </c>
      <c r="AS531" s="234" t="s">
        <v>85</v>
      </c>
      <c r="AT531" s="227" t="s">
        <v>85</v>
      </c>
      <c r="AU531" s="343" t="s">
        <v>85</v>
      </c>
    </row>
    <row r="532" spans="1:47" ht="27" hidden="1">
      <c r="A532" s="222" t="str">
        <f t="shared" si="112"/>
        <v>1603-7</v>
      </c>
      <c r="B532" s="223">
        <v>1603</v>
      </c>
      <c r="C532" s="224" t="s">
        <v>217</v>
      </c>
      <c r="D532" s="222">
        <v>7</v>
      </c>
      <c r="E532" s="224" t="s">
        <v>85</v>
      </c>
      <c r="F532" s="222" t="s">
        <v>85</v>
      </c>
      <c r="G532" s="369" t="s">
        <v>85</v>
      </c>
      <c r="H532" s="282" t="s">
        <v>85</v>
      </c>
      <c r="I532" s="227" t="s">
        <v>85</v>
      </c>
      <c r="J532" s="224" t="s">
        <v>85</v>
      </c>
      <c r="K532" s="224" t="s">
        <v>85</v>
      </c>
      <c r="L532" s="224" t="s">
        <v>85</v>
      </c>
      <c r="M532" s="228" t="s">
        <v>85</v>
      </c>
      <c r="N532" s="225"/>
      <c r="O532" s="186"/>
      <c r="P532" s="186"/>
      <c r="Q532" s="186"/>
      <c r="R532" s="230"/>
      <c r="S532" s="235" t="s">
        <v>85</v>
      </c>
      <c r="T532" s="230" t="s">
        <v>85</v>
      </c>
      <c r="U532" s="228"/>
      <c r="V532" s="224" t="s">
        <v>85</v>
      </c>
      <c r="W532" s="369"/>
      <c r="X532" s="370" t="s">
        <v>85</v>
      </c>
      <c r="Y532" s="370" t="s">
        <v>85</v>
      </c>
      <c r="Z532" s="370" t="s">
        <v>85</v>
      </c>
      <c r="AA532" s="371" t="s">
        <v>85</v>
      </c>
      <c r="AB532" s="231" t="str">
        <f t="shared" si="127"/>
        <v>-</v>
      </c>
      <c r="AC532" s="232" t="str">
        <f t="shared" si="128"/>
        <v>-</v>
      </c>
      <c r="AD532" s="232" t="str">
        <f t="shared" si="129"/>
        <v>-</v>
      </c>
      <c r="AE532" s="232" t="str">
        <f t="shared" si="130"/>
        <v>-</v>
      </c>
      <c r="AF532" s="233" t="str">
        <f t="shared" si="131"/>
        <v>-</v>
      </c>
      <c r="AG532" s="231" t="str">
        <f t="shared" si="132"/>
        <v>-</v>
      </c>
      <c r="AH532" s="232" t="str">
        <f t="shared" si="133"/>
        <v>-</v>
      </c>
      <c r="AI532" s="232" t="str">
        <f t="shared" si="134"/>
        <v>-</v>
      </c>
      <c r="AJ532" s="232" t="str">
        <f t="shared" si="135"/>
        <v>-</v>
      </c>
      <c r="AK532" s="233" t="str">
        <f t="shared" si="136"/>
        <v>-</v>
      </c>
      <c r="AL532" s="222" t="s">
        <v>85</v>
      </c>
      <c r="AM532" s="224" t="s">
        <v>85</v>
      </c>
      <c r="AN532" s="224" t="s">
        <v>85</v>
      </c>
      <c r="AO532" s="224" t="s">
        <v>85</v>
      </c>
      <c r="AP532" s="235" t="s">
        <v>85</v>
      </c>
      <c r="AQ532" s="234" t="s">
        <v>85</v>
      </c>
      <c r="AR532" s="234" t="s">
        <v>85</v>
      </c>
      <c r="AS532" s="234" t="s">
        <v>85</v>
      </c>
      <c r="AT532" s="227" t="s">
        <v>85</v>
      </c>
      <c r="AU532" s="343" t="s">
        <v>85</v>
      </c>
    </row>
    <row r="533" spans="1:47" ht="27" hidden="1">
      <c r="A533" s="222" t="str">
        <f t="shared" si="112"/>
        <v>1603-8</v>
      </c>
      <c r="B533" s="223">
        <v>1603</v>
      </c>
      <c r="C533" s="224" t="s">
        <v>217</v>
      </c>
      <c r="D533" s="222">
        <v>8</v>
      </c>
      <c r="E533" s="224" t="s">
        <v>85</v>
      </c>
      <c r="F533" s="222" t="s">
        <v>85</v>
      </c>
      <c r="G533" s="369" t="s">
        <v>85</v>
      </c>
      <c r="H533" s="282" t="s">
        <v>85</v>
      </c>
      <c r="I533" s="227" t="s">
        <v>85</v>
      </c>
      <c r="J533" s="224" t="s">
        <v>85</v>
      </c>
      <c r="K533" s="224" t="s">
        <v>85</v>
      </c>
      <c r="L533" s="224" t="s">
        <v>85</v>
      </c>
      <c r="M533" s="228" t="s">
        <v>85</v>
      </c>
      <c r="N533" s="225"/>
      <c r="O533" s="186"/>
      <c r="P533" s="186"/>
      <c r="Q533" s="186"/>
      <c r="R533" s="230"/>
      <c r="S533" s="235" t="s">
        <v>85</v>
      </c>
      <c r="T533" s="230" t="s">
        <v>85</v>
      </c>
      <c r="U533" s="228"/>
      <c r="V533" s="224" t="s">
        <v>85</v>
      </c>
      <c r="W533" s="369"/>
      <c r="X533" s="370" t="s">
        <v>85</v>
      </c>
      <c r="Y533" s="370" t="s">
        <v>85</v>
      </c>
      <c r="Z533" s="370" t="s">
        <v>85</v>
      </c>
      <c r="AA533" s="371" t="s">
        <v>85</v>
      </c>
      <c r="AB533" s="231" t="str">
        <f t="shared" si="127"/>
        <v>-</v>
      </c>
      <c r="AC533" s="232" t="str">
        <f t="shared" si="128"/>
        <v>-</v>
      </c>
      <c r="AD533" s="232" t="str">
        <f t="shared" si="129"/>
        <v>-</v>
      </c>
      <c r="AE533" s="232" t="str">
        <f t="shared" si="130"/>
        <v>-</v>
      </c>
      <c r="AF533" s="233" t="str">
        <f t="shared" si="131"/>
        <v>-</v>
      </c>
      <c r="AG533" s="231" t="str">
        <f t="shared" si="132"/>
        <v>-</v>
      </c>
      <c r="AH533" s="232" t="str">
        <f t="shared" si="133"/>
        <v>-</v>
      </c>
      <c r="AI533" s="232" t="str">
        <f t="shared" si="134"/>
        <v>-</v>
      </c>
      <c r="AJ533" s="232" t="str">
        <f t="shared" si="135"/>
        <v>-</v>
      </c>
      <c r="AK533" s="233" t="str">
        <f t="shared" si="136"/>
        <v>-</v>
      </c>
      <c r="AL533" s="222" t="s">
        <v>85</v>
      </c>
      <c r="AM533" s="224" t="s">
        <v>85</v>
      </c>
      <c r="AN533" s="224" t="s">
        <v>85</v>
      </c>
      <c r="AO533" s="224" t="s">
        <v>85</v>
      </c>
      <c r="AP533" s="235" t="s">
        <v>85</v>
      </c>
      <c r="AQ533" s="234" t="s">
        <v>85</v>
      </c>
      <c r="AR533" s="234" t="s">
        <v>85</v>
      </c>
      <c r="AS533" s="234" t="s">
        <v>85</v>
      </c>
      <c r="AT533" s="227" t="s">
        <v>85</v>
      </c>
      <c r="AU533" s="343" t="s">
        <v>85</v>
      </c>
    </row>
    <row r="534" spans="1:47" ht="27" hidden="1">
      <c r="A534" s="222" t="str">
        <f t="shared" si="112"/>
        <v>1603-9</v>
      </c>
      <c r="B534" s="223">
        <v>1603</v>
      </c>
      <c r="C534" s="224" t="s">
        <v>217</v>
      </c>
      <c r="D534" s="222">
        <v>9</v>
      </c>
      <c r="E534" s="224" t="s">
        <v>85</v>
      </c>
      <c r="F534" s="222" t="s">
        <v>85</v>
      </c>
      <c r="G534" s="369" t="s">
        <v>85</v>
      </c>
      <c r="H534" s="282" t="s">
        <v>85</v>
      </c>
      <c r="I534" s="227" t="s">
        <v>85</v>
      </c>
      <c r="J534" s="224" t="s">
        <v>85</v>
      </c>
      <c r="K534" s="224" t="s">
        <v>85</v>
      </c>
      <c r="L534" s="224" t="s">
        <v>85</v>
      </c>
      <c r="M534" s="228" t="s">
        <v>85</v>
      </c>
      <c r="N534" s="225"/>
      <c r="O534" s="186"/>
      <c r="P534" s="186"/>
      <c r="Q534" s="186"/>
      <c r="R534" s="230"/>
      <c r="S534" s="235" t="s">
        <v>85</v>
      </c>
      <c r="T534" s="230" t="s">
        <v>85</v>
      </c>
      <c r="U534" s="228"/>
      <c r="V534" s="224" t="s">
        <v>85</v>
      </c>
      <c r="W534" s="369"/>
      <c r="X534" s="370" t="s">
        <v>85</v>
      </c>
      <c r="Y534" s="370" t="s">
        <v>85</v>
      </c>
      <c r="Z534" s="370" t="s">
        <v>85</v>
      </c>
      <c r="AA534" s="371" t="s">
        <v>85</v>
      </c>
      <c r="AB534" s="231" t="str">
        <f t="shared" si="127"/>
        <v>-</v>
      </c>
      <c r="AC534" s="232" t="str">
        <f t="shared" si="128"/>
        <v>-</v>
      </c>
      <c r="AD534" s="232" t="str">
        <f t="shared" si="129"/>
        <v>-</v>
      </c>
      <c r="AE534" s="232" t="str">
        <f t="shared" si="130"/>
        <v>-</v>
      </c>
      <c r="AF534" s="233" t="str">
        <f t="shared" si="131"/>
        <v>-</v>
      </c>
      <c r="AG534" s="231" t="str">
        <f t="shared" si="132"/>
        <v>-</v>
      </c>
      <c r="AH534" s="232" t="str">
        <f t="shared" si="133"/>
        <v>-</v>
      </c>
      <c r="AI534" s="232" t="str">
        <f t="shared" si="134"/>
        <v>-</v>
      </c>
      <c r="AJ534" s="232" t="str">
        <f t="shared" si="135"/>
        <v>-</v>
      </c>
      <c r="AK534" s="233" t="str">
        <f t="shared" si="136"/>
        <v>-</v>
      </c>
      <c r="AL534" s="222" t="s">
        <v>85</v>
      </c>
      <c r="AM534" s="224" t="s">
        <v>85</v>
      </c>
      <c r="AN534" s="224" t="s">
        <v>85</v>
      </c>
      <c r="AO534" s="224" t="s">
        <v>85</v>
      </c>
      <c r="AP534" s="235" t="s">
        <v>85</v>
      </c>
      <c r="AQ534" s="234" t="s">
        <v>85</v>
      </c>
      <c r="AR534" s="234" t="s">
        <v>85</v>
      </c>
      <c r="AS534" s="234" t="s">
        <v>85</v>
      </c>
      <c r="AT534" s="227" t="s">
        <v>85</v>
      </c>
      <c r="AU534" s="343" t="s">
        <v>85</v>
      </c>
    </row>
    <row r="535" spans="1:47" ht="165" customHeight="1">
      <c r="A535" s="222" t="str">
        <f t="shared" si="112"/>
        <v>1604-1</v>
      </c>
      <c r="B535" s="223">
        <v>1604</v>
      </c>
      <c r="C535" s="224" t="s">
        <v>218</v>
      </c>
      <c r="D535" s="222">
        <v>1</v>
      </c>
      <c r="E535" s="224" t="s">
        <v>1941</v>
      </c>
      <c r="F535" s="222" t="s">
        <v>411</v>
      </c>
      <c r="G535" s="225" t="s">
        <v>512</v>
      </c>
      <c r="H535" s="282" t="s">
        <v>1288</v>
      </c>
      <c r="I535" s="227" t="s">
        <v>564</v>
      </c>
      <c r="J535" s="224" t="s">
        <v>1303</v>
      </c>
      <c r="K535" s="224" t="s">
        <v>1304</v>
      </c>
      <c r="L535" s="224" t="s">
        <v>1305</v>
      </c>
      <c r="M535" s="228" t="s">
        <v>403</v>
      </c>
      <c r="N535" s="225">
        <v>111</v>
      </c>
      <c r="O535" s="186" t="s">
        <v>12</v>
      </c>
      <c r="P535" s="186" t="s">
        <v>12</v>
      </c>
      <c r="Q535" s="186" t="s">
        <v>12</v>
      </c>
      <c r="R535" s="230" t="s">
        <v>12</v>
      </c>
      <c r="S535" s="235" t="s">
        <v>85</v>
      </c>
      <c r="T535" s="230" t="s">
        <v>85</v>
      </c>
      <c r="U535" s="228"/>
      <c r="V535" s="224" t="s">
        <v>963</v>
      </c>
      <c r="W535" s="225">
        <v>181</v>
      </c>
      <c r="X535" s="186" t="s">
        <v>85</v>
      </c>
      <c r="Y535" s="186" t="s">
        <v>85</v>
      </c>
      <c r="Z535" s="186" t="s">
        <v>85</v>
      </c>
      <c r="AA535" s="230" t="s">
        <v>85</v>
      </c>
      <c r="AB535" s="231">
        <f>IFERROR(IF($E535="-","-",W535/N535),"-")</f>
        <v>1.6306306306306306</v>
      </c>
      <c r="AC535" s="232" t="str">
        <f t="shared" si="128"/>
        <v>-</v>
      </c>
      <c r="AD535" s="232" t="str">
        <f t="shared" si="128"/>
        <v>-</v>
      </c>
      <c r="AE535" s="232" t="str">
        <f t="shared" si="128"/>
        <v>-</v>
      </c>
      <c r="AF535" s="233" t="str">
        <f t="shared" si="128"/>
        <v>-</v>
      </c>
      <c r="AG535" s="231" t="str">
        <f>IFERROR(IF($E535="-","-",IF($T535="-","-",W535/$T535)),"-")</f>
        <v>-</v>
      </c>
      <c r="AH535" s="232" t="str">
        <f t="shared" si="133"/>
        <v>-</v>
      </c>
      <c r="AI535" s="232" t="str">
        <f t="shared" si="133"/>
        <v>-</v>
      </c>
      <c r="AJ535" s="232" t="str">
        <f t="shared" si="133"/>
        <v>-</v>
      </c>
      <c r="AK535" s="233" t="str">
        <f t="shared" si="133"/>
        <v>-</v>
      </c>
      <c r="AL535" s="222" t="s">
        <v>85</v>
      </c>
      <c r="AM535" s="224" t="s">
        <v>873</v>
      </c>
      <c r="AN535" s="224" t="s">
        <v>874</v>
      </c>
      <c r="AO535" s="224" t="s">
        <v>875</v>
      </c>
      <c r="AP535" s="235" t="s">
        <v>15</v>
      </c>
      <c r="AQ535" s="234" t="s">
        <v>85</v>
      </c>
      <c r="AR535" s="234" t="s">
        <v>85</v>
      </c>
      <c r="AS535" s="234" t="s">
        <v>85</v>
      </c>
      <c r="AT535" s="227" t="s">
        <v>85</v>
      </c>
      <c r="AU535" s="343">
        <v>1</v>
      </c>
    </row>
    <row r="536" spans="1:47" ht="180" customHeight="1">
      <c r="A536" s="222" t="str">
        <f t="shared" si="112"/>
        <v>1604-2</v>
      </c>
      <c r="B536" s="223">
        <v>1604</v>
      </c>
      <c r="C536" s="224" t="s">
        <v>218</v>
      </c>
      <c r="D536" s="222">
        <v>2</v>
      </c>
      <c r="E536" s="224" t="s">
        <v>1914</v>
      </c>
      <c r="F536" s="299" t="s">
        <v>563</v>
      </c>
      <c r="G536" s="225" t="s">
        <v>512</v>
      </c>
      <c r="H536" s="282" t="s">
        <v>1288</v>
      </c>
      <c r="I536" s="227" t="s">
        <v>564</v>
      </c>
      <c r="J536" s="224" t="s">
        <v>565</v>
      </c>
      <c r="K536" s="224" t="s">
        <v>566</v>
      </c>
      <c r="L536" s="224" t="s">
        <v>399</v>
      </c>
      <c r="M536" s="228" t="s">
        <v>418</v>
      </c>
      <c r="N536" s="225">
        <v>16</v>
      </c>
      <c r="O536" s="186">
        <v>15</v>
      </c>
      <c r="P536" s="186">
        <v>14</v>
      </c>
      <c r="Q536" s="186">
        <v>13</v>
      </c>
      <c r="R536" s="230">
        <v>12</v>
      </c>
      <c r="S536" s="235" t="s">
        <v>567</v>
      </c>
      <c r="T536" s="230">
        <v>6</v>
      </c>
      <c r="U536" s="228"/>
      <c r="V536" s="224" t="s">
        <v>568</v>
      </c>
      <c r="W536" s="225">
        <v>16</v>
      </c>
      <c r="X536" s="186" t="s">
        <v>12</v>
      </c>
      <c r="Y536" s="186" t="s">
        <v>12</v>
      </c>
      <c r="Z536" s="186" t="s">
        <v>12</v>
      </c>
      <c r="AA536" s="230" t="s">
        <v>12</v>
      </c>
      <c r="AB536" s="231">
        <f>IFERROR(IF($E536="-","-",1+(N536-W536)/N536),"-")</f>
        <v>1</v>
      </c>
      <c r="AC536" s="232" t="str">
        <f t="shared" ref="AC536:AF537" si="137">IFERROR(IF($E536="-","-",1+(O536-X536)/O536),"-")</f>
        <v>-</v>
      </c>
      <c r="AD536" s="232" t="str">
        <f t="shared" si="137"/>
        <v>-</v>
      </c>
      <c r="AE536" s="232" t="str">
        <f t="shared" si="137"/>
        <v>-</v>
      </c>
      <c r="AF536" s="233" t="str">
        <f t="shared" si="137"/>
        <v>-</v>
      </c>
      <c r="AG536" s="231">
        <f>IFERROR(IF($E536="-","-",IF($T536="-","-",1+($T536-W536)/$T536)),"-")</f>
        <v>-0.66666666666666674</v>
      </c>
      <c r="AH536" s="232" t="str">
        <f t="shared" ref="AH536:AK537" si="138">IFERROR(IF($E536="-","-",IF($T536="-","-",1+($T536-X536)/$T536)),"-")</f>
        <v>-</v>
      </c>
      <c r="AI536" s="232" t="str">
        <f t="shared" si="138"/>
        <v>-</v>
      </c>
      <c r="AJ536" s="232" t="str">
        <f t="shared" si="138"/>
        <v>-</v>
      </c>
      <c r="AK536" s="233" t="str">
        <f t="shared" si="138"/>
        <v>-</v>
      </c>
      <c r="AL536" s="222" t="s">
        <v>12</v>
      </c>
      <c r="AM536" s="224" t="s">
        <v>85</v>
      </c>
      <c r="AN536" s="224" t="s">
        <v>2862</v>
      </c>
      <c r="AO536" s="224" t="s">
        <v>2863</v>
      </c>
      <c r="AP536" s="235" t="s">
        <v>15</v>
      </c>
      <c r="AQ536" s="234" t="s">
        <v>85</v>
      </c>
      <c r="AR536" s="234" t="s">
        <v>85</v>
      </c>
      <c r="AS536" s="234" t="s">
        <v>85</v>
      </c>
      <c r="AT536" s="227" t="s">
        <v>85</v>
      </c>
      <c r="AU536" s="343">
        <v>1</v>
      </c>
    </row>
    <row r="537" spans="1:47" ht="183" customHeight="1">
      <c r="A537" s="222" t="str">
        <f t="shared" si="112"/>
        <v>1604-3</v>
      </c>
      <c r="B537" s="223">
        <v>1604</v>
      </c>
      <c r="C537" s="224" t="s">
        <v>218</v>
      </c>
      <c r="D537" s="222">
        <v>3</v>
      </c>
      <c r="E537" s="224" t="s">
        <v>569</v>
      </c>
      <c r="F537" s="299" t="s">
        <v>563</v>
      </c>
      <c r="G537" s="225" t="s">
        <v>512</v>
      </c>
      <c r="H537" s="282" t="s">
        <v>1288</v>
      </c>
      <c r="I537" s="227" t="s">
        <v>564</v>
      </c>
      <c r="J537" s="224" t="s">
        <v>570</v>
      </c>
      <c r="K537" s="224" t="s">
        <v>566</v>
      </c>
      <c r="L537" s="224" t="s">
        <v>399</v>
      </c>
      <c r="M537" s="228" t="s">
        <v>418</v>
      </c>
      <c r="N537" s="225">
        <v>42</v>
      </c>
      <c r="O537" s="186">
        <v>39</v>
      </c>
      <c r="P537" s="186">
        <v>37</v>
      </c>
      <c r="Q537" s="186">
        <v>34</v>
      </c>
      <c r="R537" s="230">
        <v>31</v>
      </c>
      <c r="S537" s="235" t="s">
        <v>567</v>
      </c>
      <c r="T537" s="230">
        <v>15</v>
      </c>
      <c r="U537" s="228"/>
      <c r="V537" s="224" t="s">
        <v>568</v>
      </c>
      <c r="W537" s="225">
        <v>52</v>
      </c>
      <c r="X537" s="186" t="s">
        <v>12</v>
      </c>
      <c r="Y537" s="186" t="s">
        <v>12</v>
      </c>
      <c r="Z537" s="186" t="s">
        <v>12</v>
      </c>
      <c r="AA537" s="230" t="s">
        <v>12</v>
      </c>
      <c r="AB537" s="231">
        <f>IFERROR(IF($E537="-","-",1+(N537-W537)/N537),"-")</f>
        <v>0.76190476190476186</v>
      </c>
      <c r="AC537" s="232" t="str">
        <f t="shared" si="137"/>
        <v>-</v>
      </c>
      <c r="AD537" s="232" t="str">
        <f t="shared" si="137"/>
        <v>-</v>
      </c>
      <c r="AE537" s="232" t="str">
        <f t="shared" si="137"/>
        <v>-</v>
      </c>
      <c r="AF537" s="233" t="str">
        <f t="shared" si="137"/>
        <v>-</v>
      </c>
      <c r="AG537" s="231">
        <f>IFERROR(IF($E537="-","-",IF($T537="-","-",1+($T537-W537)/$T537)),"-")</f>
        <v>-1.4666666666666668</v>
      </c>
      <c r="AH537" s="232" t="str">
        <f t="shared" si="138"/>
        <v>-</v>
      </c>
      <c r="AI537" s="232" t="str">
        <f t="shared" si="138"/>
        <v>-</v>
      </c>
      <c r="AJ537" s="232" t="str">
        <f t="shared" si="138"/>
        <v>-</v>
      </c>
      <c r="AK537" s="233" t="str">
        <f t="shared" si="138"/>
        <v>-</v>
      </c>
      <c r="AL537" s="222" t="s">
        <v>12</v>
      </c>
      <c r="AM537" s="224" t="s">
        <v>85</v>
      </c>
      <c r="AN537" s="224" t="s">
        <v>2864</v>
      </c>
      <c r="AO537" s="224" t="s">
        <v>2863</v>
      </c>
      <c r="AP537" s="235" t="s">
        <v>10</v>
      </c>
      <c r="AQ537" s="234" t="s">
        <v>85</v>
      </c>
      <c r="AR537" s="234" t="s">
        <v>85</v>
      </c>
      <c r="AS537" s="234" t="s">
        <v>85</v>
      </c>
      <c r="AT537" s="227" t="s">
        <v>85</v>
      </c>
      <c r="AU537" s="343">
        <v>1</v>
      </c>
    </row>
    <row r="538" spans="1:47" ht="27" hidden="1">
      <c r="A538" s="222" t="str">
        <f t="shared" si="112"/>
        <v>1604-4</v>
      </c>
      <c r="B538" s="223">
        <v>1604</v>
      </c>
      <c r="C538" s="224" t="s">
        <v>218</v>
      </c>
      <c r="D538" s="222">
        <v>4</v>
      </c>
      <c r="E538" s="224" t="s">
        <v>85</v>
      </c>
      <c r="F538" s="222" t="s">
        <v>85</v>
      </c>
      <c r="G538" s="369" t="s">
        <v>85</v>
      </c>
      <c r="H538" s="282" t="s">
        <v>85</v>
      </c>
      <c r="I538" s="227" t="s">
        <v>85</v>
      </c>
      <c r="J538" s="224" t="s">
        <v>85</v>
      </c>
      <c r="K538" s="224" t="s">
        <v>85</v>
      </c>
      <c r="L538" s="224" t="s">
        <v>85</v>
      </c>
      <c r="M538" s="228" t="s">
        <v>85</v>
      </c>
      <c r="N538" s="225"/>
      <c r="O538" s="186"/>
      <c r="P538" s="186"/>
      <c r="Q538" s="186"/>
      <c r="R538" s="230"/>
      <c r="S538" s="235" t="s">
        <v>85</v>
      </c>
      <c r="T538" s="230" t="s">
        <v>85</v>
      </c>
      <c r="U538" s="228"/>
      <c r="V538" s="224" t="s">
        <v>85</v>
      </c>
      <c r="W538" s="369"/>
      <c r="X538" s="370" t="s">
        <v>85</v>
      </c>
      <c r="Y538" s="370" t="s">
        <v>85</v>
      </c>
      <c r="Z538" s="370" t="s">
        <v>85</v>
      </c>
      <c r="AA538" s="371" t="s">
        <v>85</v>
      </c>
      <c r="AB538" s="231" t="str">
        <f t="shared" si="127"/>
        <v>-</v>
      </c>
      <c r="AC538" s="232" t="str">
        <f t="shared" si="128"/>
        <v>-</v>
      </c>
      <c r="AD538" s="232" t="str">
        <f t="shared" si="129"/>
        <v>-</v>
      </c>
      <c r="AE538" s="232" t="str">
        <f t="shared" si="130"/>
        <v>-</v>
      </c>
      <c r="AF538" s="233" t="str">
        <f t="shared" si="131"/>
        <v>-</v>
      </c>
      <c r="AG538" s="231" t="str">
        <f t="shared" si="132"/>
        <v>-</v>
      </c>
      <c r="AH538" s="232" t="str">
        <f t="shared" si="133"/>
        <v>-</v>
      </c>
      <c r="AI538" s="232" t="str">
        <f t="shared" si="134"/>
        <v>-</v>
      </c>
      <c r="AJ538" s="232" t="str">
        <f t="shared" si="135"/>
        <v>-</v>
      </c>
      <c r="AK538" s="233" t="str">
        <f t="shared" si="136"/>
        <v>-</v>
      </c>
      <c r="AL538" s="222" t="s">
        <v>85</v>
      </c>
      <c r="AM538" s="224" t="s">
        <v>85</v>
      </c>
      <c r="AN538" s="224" t="s">
        <v>85</v>
      </c>
      <c r="AO538" s="224" t="s">
        <v>85</v>
      </c>
      <c r="AP538" s="235" t="s">
        <v>85</v>
      </c>
      <c r="AQ538" s="234" t="s">
        <v>85</v>
      </c>
      <c r="AR538" s="234" t="s">
        <v>85</v>
      </c>
      <c r="AS538" s="234" t="s">
        <v>85</v>
      </c>
      <c r="AT538" s="227" t="s">
        <v>85</v>
      </c>
      <c r="AU538" s="343" t="s">
        <v>85</v>
      </c>
    </row>
    <row r="539" spans="1:47" ht="27" hidden="1">
      <c r="A539" s="222" t="str">
        <f t="shared" si="112"/>
        <v>1604-5</v>
      </c>
      <c r="B539" s="223">
        <v>1604</v>
      </c>
      <c r="C539" s="224" t="s">
        <v>218</v>
      </c>
      <c r="D539" s="222">
        <v>5</v>
      </c>
      <c r="E539" s="224" t="s">
        <v>85</v>
      </c>
      <c r="F539" s="222" t="s">
        <v>85</v>
      </c>
      <c r="G539" s="369" t="s">
        <v>85</v>
      </c>
      <c r="H539" s="282" t="s">
        <v>85</v>
      </c>
      <c r="I539" s="227" t="s">
        <v>85</v>
      </c>
      <c r="J539" s="224" t="s">
        <v>85</v>
      </c>
      <c r="K539" s="224" t="s">
        <v>85</v>
      </c>
      <c r="L539" s="224" t="s">
        <v>85</v>
      </c>
      <c r="M539" s="228" t="s">
        <v>85</v>
      </c>
      <c r="N539" s="225"/>
      <c r="O539" s="186"/>
      <c r="P539" s="186"/>
      <c r="Q539" s="186"/>
      <c r="R539" s="230"/>
      <c r="S539" s="235" t="s">
        <v>85</v>
      </c>
      <c r="T539" s="230" t="s">
        <v>85</v>
      </c>
      <c r="U539" s="228"/>
      <c r="V539" s="224" t="s">
        <v>85</v>
      </c>
      <c r="W539" s="369"/>
      <c r="X539" s="370" t="s">
        <v>85</v>
      </c>
      <c r="Y539" s="370" t="s">
        <v>85</v>
      </c>
      <c r="Z539" s="370" t="s">
        <v>85</v>
      </c>
      <c r="AA539" s="371" t="s">
        <v>85</v>
      </c>
      <c r="AB539" s="231" t="str">
        <f t="shared" si="127"/>
        <v>-</v>
      </c>
      <c r="AC539" s="232" t="str">
        <f t="shared" si="128"/>
        <v>-</v>
      </c>
      <c r="AD539" s="232" t="str">
        <f t="shared" si="129"/>
        <v>-</v>
      </c>
      <c r="AE539" s="232" t="str">
        <f t="shared" si="130"/>
        <v>-</v>
      </c>
      <c r="AF539" s="233" t="str">
        <f t="shared" si="131"/>
        <v>-</v>
      </c>
      <c r="AG539" s="231" t="str">
        <f t="shared" si="132"/>
        <v>-</v>
      </c>
      <c r="AH539" s="232" t="str">
        <f t="shared" si="133"/>
        <v>-</v>
      </c>
      <c r="AI539" s="232" t="str">
        <f t="shared" si="134"/>
        <v>-</v>
      </c>
      <c r="AJ539" s="232" t="str">
        <f t="shared" si="135"/>
        <v>-</v>
      </c>
      <c r="AK539" s="233" t="str">
        <f t="shared" si="136"/>
        <v>-</v>
      </c>
      <c r="AL539" s="222" t="s">
        <v>85</v>
      </c>
      <c r="AM539" s="224" t="s">
        <v>85</v>
      </c>
      <c r="AN539" s="224" t="s">
        <v>85</v>
      </c>
      <c r="AO539" s="224" t="s">
        <v>85</v>
      </c>
      <c r="AP539" s="235" t="s">
        <v>85</v>
      </c>
      <c r="AQ539" s="234" t="s">
        <v>85</v>
      </c>
      <c r="AR539" s="234" t="s">
        <v>85</v>
      </c>
      <c r="AS539" s="234" t="s">
        <v>85</v>
      </c>
      <c r="AT539" s="227" t="s">
        <v>85</v>
      </c>
      <c r="AU539" s="343" t="s">
        <v>85</v>
      </c>
    </row>
    <row r="540" spans="1:47" ht="27" hidden="1">
      <c r="A540" s="222" t="str">
        <f t="shared" si="112"/>
        <v>1604-6</v>
      </c>
      <c r="B540" s="223">
        <v>1604</v>
      </c>
      <c r="C540" s="224" t="s">
        <v>218</v>
      </c>
      <c r="D540" s="222">
        <v>6</v>
      </c>
      <c r="E540" s="224" t="s">
        <v>85</v>
      </c>
      <c r="F540" s="222" t="s">
        <v>85</v>
      </c>
      <c r="G540" s="369" t="s">
        <v>85</v>
      </c>
      <c r="H540" s="282" t="s">
        <v>85</v>
      </c>
      <c r="I540" s="227" t="s">
        <v>85</v>
      </c>
      <c r="J540" s="224" t="s">
        <v>85</v>
      </c>
      <c r="K540" s="224" t="s">
        <v>85</v>
      </c>
      <c r="L540" s="224" t="s">
        <v>85</v>
      </c>
      <c r="M540" s="228" t="s">
        <v>85</v>
      </c>
      <c r="N540" s="225"/>
      <c r="O540" s="186"/>
      <c r="P540" s="186"/>
      <c r="Q540" s="186"/>
      <c r="R540" s="230"/>
      <c r="S540" s="235" t="s">
        <v>85</v>
      </c>
      <c r="T540" s="230" t="s">
        <v>85</v>
      </c>
      <c r="U540" s="228"/>
      <c r="V540" s="224" t="s">
        <v>85</v>
      </c>
      <c r="W540" s="369"/>
      <c r="X540" s="370" t="s">
        <v>85</v>
      </c>
      <c r="Y540" s="370" t="s">
        <v>85</v>
      </c>
      <c r="Z540" s="370" t="s">
        <v>85</v>
      </c>
      <c r="AA540" s="371" t="s">
        <v>85</v>
      </c>
      <c r="AB540" s="231" t="str">
        <f t="shared" si="127"/>
        <v>-</v>
      </c>
      <c r="AC540" s="232" t="str">
        <f t="shared" si="128"/>
        <v>-</v>
      </c>
      <c r="AD540" s="232" t="str">
        <f t="shared" si="129"/>
        <v>-</v>
      </c>
      <c r="AE540" s="232" t="str">
        <f t="shared" si="130"/>
        <v>-</v>
      </c>
      <c r="AF540" s="233" t="str">
        <f t="shared" si="131"/>
        <v>-</v>
      </c>
      <c r="AG540" s="231" t="str">
        <f t="shared" si="132"/>
        <v>-</v>
      </c>
      <c r="AH540" s="232" t="str">
        <f t="shared" si="133"/>
        <v>-</v>
      </c>
      <c r="AI540" s="232" t="str">
        <f t="shared" si="134"/>
        <v>-</v>
      </c>
      <c r="AJ540" s="232" t="str">
        <f t="shared" si="135"/>
        <v>-</v>
      </c>
      <c r="AK540" s="233" t="str">
        <f t="shared" si="136"/>
        <v>-</v>
      </c>
      <c r="AL540" s="222" t="s">
        <v>85</v>
      </c>
      <c r="AM540" s="224" t="s">
        <v>85</v>
      </c>
      <c r="AN540" s="224" t="s">
        <v>85</v>
      </c>
      <c r="AO540" s="224" t="s">
        <v>85</v>
      </c>
      <c r="AP540" s="235" t="s">
        <v>85</v>
      </c>
      <c r="AQ540" s="234" t="s">
        <v>85</v>
      </c>
      <c r="AR540" s="234" t="s">
        <v>85</v>
      </c>
      <c r="AS540" s="234" t="s">
        <v>85</v>
      </c>
      <c r="AT540" s="227" t="s">
        <v>85</v>
      </c>
      <c r="AU540" s="343" t="s">
        <v>85</v>
      </c>
    </row>
    <row r="541" spans="1:47" ht="27" hidden="1">
      <c r="A541" s="222" t="str">
        <f t="shared" si="112"/>
        <v>1604-7</v>
      </c>
      <c r="B541" s="223">
        <v>1604</v>
      </c>
      <c r="C541" s="224" t="s">
        <v>218</v>
      </c>
      <c r="D541" s="222">
        <v>7</v>
      </c>
      <c r="E541" s="224" t="s">
        <v>85</v>
      </c>
      <c r="F541" s="222" t="s">
        <v>85</v>
      </c>
      <c r="G541" s="369" t="s">
        <v>85</v>
      </c>
      <c r="H541" s="282" t="s">
        <v>85</v>
      </c>
      <c r="I541" s="227" t="s">
        <v>85</v>
      </c>
      <c r="J541" s="224" t="s">
        <v>85</v>
      </c>
      <c r="K541" s="224" t="s">
        <v>85</v>
      </c>
      <c r="L541" s="224" t="s">
        <v>85</v>
      </c>
      <c r="M541" s="228" t="s">
        <v>85</v>
      </c>
      <c r="N541" s="225"/>
      <c r="O541" s="186"/>
      <c r="P541" s="186"/>
      <c r="Q541" s="186"/>
      <c r="R541" s="230"/>
      <c r="S541" s="235" t="s">
        <v>85</v>
      </c>
      <c r="T541" s="230" t="s">
        <v>85</v>
      </c>
      <c r="U541" s="228"/>
      <c r="V541" s="224" t="s">
        <v>85</v>
      </c>
      <c r="W541" s="369"/>
      <c r="X541" s="370" t="s">
        <v>85</v>
      </c>
      <c r="Y541" s="370" t="s">
        <v>85</v>
      </c>
      <c r="Z541" s="370" t="s">
        <v>85</v>
      </c>
      <c r="AA541" s="371" t="s">
        <v>85</v>
      </c>
      <c r="AB541" s="231" t="str">
        <f t="shared" si="127"/>
        <v>-</v>
      </c>
      <c r="AC541" s="232" t="str">
        <f t="shared" si="128"/>
        <v>-</v>
      </c>
      <c r="AD541" s="232" t="str">
        <f t="shared" si="129"/>
        <v>-</v>
      </c>
      <c r="AE541" s="232" t="str">
        <f t="shared" si="130"/>
        <v>-</v>
      </c>
      <c r="AF541" s="233" t="str">
        <f t="shared" si="131"/>
        <v>-</v>
      </c>
      <c r="AG541" s="231" t="str">
        <f t="shared" si="132"/>
        <v>-</v>
      </c>
      <c r="AH541" s="232" t="str">
        <f t="shared" si="133"/>
        <v>-</v>
      </c>
      <c r="AI541" s="232" t="str">
        <f t="shared" si="134"/>
        <v>-</v>
      </c>
      <c r="AJ541" s="232" t="str">
        <f t="shared" si="135"/>
        <v>-</v>
      </c>
      <c r="AK541" s="233" t="str">
        <f t="shared" si="136"/>
        <v>-</v>
      </c>
      <c r="AL541" s="222" t="s">
        <v>85</v>
      </c>
      <c r="AM541" s="224" t="s">
        <v>85</v>
      </c>
      <c r="AN541" s="224" t="s">
        <v>85</v>
      </c>
      <c r="AO541" s="224" t="s">
        <v>85</v>
      </c>
      <c r="AP541" s="235" t="s">
        <v>85</v>
      </c>
      <c r="AQ541" s="234" t="s">
        <v>85</v>
      </c>
      <c r="AR541" s="234" t="s">
        <v>85</v>
      </c>
      <c r="AS541" s="234" t="s">
        <v>85</v>
      </c>
      <c r="AT541" s="227" t="s">
        <v>85</v>
      </c>
      <c r="AU541" s="343" t="s">
        <v>85</v>
      </c>
    </row>
    <row r="542" spans="1:47" ht="27" hidden="1">
      <c r="A542" s="222" t="str">
        <f t="shared" ref="A542:A605" si="139">B542&amp;"-"&amp;D542</f>
        <v>1604-8</v>
      </c>
      <c r="B542" s="223">
        <v>1604</v>
      </c>
      <c r="C542" s="224" t="s">
        <v>218</v>
      </c>
      <c r="D542" s="222">
        <v>8</v>
      </c>
      <c r="E542" s="224" t="s">
        <v>85</v>
      </c>
      <c r="F542" s="222" t="s">
        <v>85</v>
      </c>
      <c r="G542" s="369" t="s">
        <v>85</v>
      </c>
      <c r="H542" s="282" t="s">
        <v>85</v>
      </c>
      <c r="I542" s="227" t="s">
        <v>85</v>
      </c>
      <c r="J542" s="224" t="s">
        <v>85</v>
      </c>
      <c r="K542" s="224" t="s">
        <v>85</v>
      </c>
      <c r="L542" s="224" t="s">
        <v>85</v>
      </c>
      <c r="M542" s="228" t="s">
        <v>85</v>
      </c>
      <c r="N542" s="225"/>
      <c r="O542" s="186"/>
      <c r="P542" s="186"/>
      <c r="Q542" s="186"/>
      <c r="R542" s="230"/>
      <c r="S542" s="235" t="s">
        <v>85</v>
      </c>
      <c r="T542" s="230" t="s">
        <v>85</v>
      </c>
      <c r="U542" s="228"/>
      <c r="V542" s="224" t="s">
        <v>85</v>
      </c>
      <c r="W542" s="369"/>
      <c r="X542" s="370" t="s">
        <v>85</v>
      </c>
      <c r="Y542" s="370" t="s">
        <v>85</v>
      </c>
      <c r="Z542" s="370" t="s">
        <v>85</v>
      </c>
      <c r="AA542" s="371" t="s">
        <v>85</v>
      </c>
      <c r="AB542" s="231" t="str">
        <f t="shared" si="127"/>
        <v>-</v>
      </c>
      <c r="AC542" s="232" t="str">
        <f t="shared" si="128"/>
        <v>-</v>
      </c>
      <c r="AD542" s="232" t="str">
        <f t="shared" si="129"/>
        <v>-</v>
      </c>
      <c r="AE542" s="232" t="str">
        <f t="shared" si="130"/>
        <v>-</v>
      </c>
      <c r="AF542" s="233" t="str">
        <f t="shared" si="131"/>
        <v>-</v>
      </c>
      <c r="AG542" s="231" t="str">
        <f t="shared" si="132"/>
        <v>-</v>
      </c>
      <c r="AH542" s="232" t="str">
        <f t="shared" si="133"/>
        <v>-</v>
      </c>
      <c r="AI542" s="232" t="str">
        <f t="shared" si="134"/>
        <v>-</v>
      </c>
      <c r="AJ542" s="232" t="str">
        <f t="shared" si="135"/>
        <v>-</v>
      </c>
      <c r="AK542" s="233" t="str">
        <f t="shared" si="136"/>
        <v>-</v>
      </c>
      <c r="AL542" s="222" t="s">
        <v>85</v>
      </c>
      <c r="AM542" s="224" t="s">
        <v>85</v>
      </c>
      <c r="AN542" s="224" t="s">
        <v>85</v>
      </c>
      <c r="AO542" s="224" t="s">
        <v>85</v>
      </c>
      <c r="AP542" s="235" t="s">
        <v>85</v>
      </c>
      <c r="AQ542" s="234" t="s">
        <v>85</v>
      </c>
      <c r="AR542" s="234" t="s">
        <v>85</v>
      </c>
      <c r="AS542" s="234" t="s">
        <v>85</v>
      </c>
      <c r="AT542" s="227" t="s">
        <v>85</v>
      </c>
      <c r="AU542" s="343" t="s">
        <v>85</v>
      </c>
    </row>
    <row r="543" spans="1:47" ht="27" hidden="1">
      <c r="A543" s="222" t="str">
        <f t="shared" si="139"/>
        <v>1604-9</v>
      </c>
      <c r="B543" s="223">
        <v>1604</v>
      </c>
      <c r="C543" s="224" t="s">
        <v>218</v>
      </c>
      <c r="D543" s="222">
        <v>9</v>
      </c>
      <c r="E543" s="224" t="s">
        <v>85</v>
      </c>
      <c r="F543" s="222" t="s">
        <v>85</v>
      </c>
      <c r="G543" s="369" t="s">
        <v>85</v>
      </c>
      <c r="H543" s="282" t="s">
        <v>85</v>
      </c>
      <c r="I543" s="227" t="s">
        <v>85</v>
      </c>
      <c r="J543" s="224" t="s">
        <v>85</v>
      </c>
      <c r="K543" s="224" t="s">
        <v>85</v>
      </c>
      <c r="L543" s="224" t="s">
        <v>85</v>
      </c>
      <c r="M543" s="228" t="s">
        <v>85</v>
      </c>
      <c r="N543" s="225"/>
      <c r="O543" s="186"/>
      <c r="P543" s="186"/>
      <c r="Q543" s="186"/>
      <c r="R543" s="230"/>
      <c r="S543" s="235" t="s">
        <v>85</v>
      </c>
      <c r="T543" s="230" t="s">
        <v>85</v>
      </c>
      <c r="U543" s="228"/>
      <c r="V543" s="224" t="s">
        <v>85</v>
      </c>
      <c r="W543" s="369"/>
      <c r="X543" s="370" t="s">
        <v>85</v>
      </c>
      <c r="Y543" s="370" t="s">
        <v>85</v>
      </c>
      <c r="Z543" s="370" t="s">
        <v>85</v>
      </c>
      <c r="AA543" s="371" t="s">
        <v>85</v>
      </c>
      <c r="AB543" s="231" t="str">
        <f t="shared" si="127"/>
        <v>-</v>
      </c>
      <c r="AC543" s="232" t="str">
        <f t="shared" si="128"/>
        <v>-</v>
      </c>
      <c r="AD543" s="232" t="str">
        <f t="shared" si="129"/>
        <v>-</v>
      </c>
      <c r="AE543" s="232" t="str">
        <f t="shared" si="130"/>
        <v>-</v>
      </c>
      <c r="AF543" s="233" t="str">
        <f t="shared" si="131"/>
        <v>-</v>
      </c>
      <c r="AG543" s="231" t="str">
        <f t="shared" si="132"/>
        <v>-</v>
      </c>
      <c r="AH543" s="232" t="str">
        <f t="shared" si="133"/>
        <v>-</v>
      </c>
      <c r="AI543" s="232" t="str">
        <f t="shared" si="134"/>
        <v>-</v>
      </c>
      <c r="AJ543" s="232" t="str">
        <f t="shared" si="135"/>
        <v>-</v>
      </c>
      <c r="AK543" s="233" t="str">
        <f t="shared" si="136"/>
        <v>-</v>
      </c>
      <c r="AL543" s="222" t="s">
        <v>85</v>
      </c>
      <c r="AM543" s="224" t="s">
        <v>85</v>
      </c>
      <c r="AN543" s="224" t="s">
        <v>85</v>
      </c>
      <c r="AO543" s="224" t="s">
        <v>85</v>
      </c>
      <c r="AP543" s="235" t="s">
        <v>85</v>
      </c>
      <c r="AQ543" s="234" t="s">
        <v>85</v>
      </c>
      <c r="AR543" s="234" t="s">
        <v>85</v>
      </c>
      <c r="AS543" s="234" t="s">
        <v>85</v>
      </c>
      <c r="AT543" s="227" t="s">
        <v>85</v>
      </c>
      <c r="AU543" s="343" t="s">
        <v>85</v>
      </c>
    </row>
    <row r="544" spans="1:47" ht="168" customHeight="1">
      <c r="A544" s="222" t="str">
        <f t="shared" si="139"/>
        <v>1701-1</v>
      </c>
      <c r="B544" s="223">
        <v>1701</v>
      </c>
      <c r="C544" s="224" t="s">
        <v>219</v>
      </c>
      <c r="D544" s="222">
        <v>1</v>
      </c>
      <c r="E544" s="224" t="s">
        <v>1306</v>
      </c>
      <c r="F544" s="222" t="s">
        <v>444</v>
      </c>
      <c r="G544" s="262" t="s">
        <v>572</v>
      </c>
      <c r="H544" s="282" t="s">
        <v>1307</v>
      </c>
      <c r="I544" s="227" t="s">
        <v>1769</v>
      </c>
      <c r="J544" s="224" t="s">
        <v>1308</v>
      </c>
      <c r="K544" s="224" t="s">
        <v>1309</v>
      </c>
      <c r="L544" s="224" t="s">
        <v>399</v>
      </c>
      <c r="M544" s="228" t="s">
        <v>403</v>
      </c>
      <c r="N544" s="225">
        <v>4250</v>
      </c>
      <c r="O544" s="186">
        <v>4400</v>
      </c>
      <c r="P544" s="186">
        <v>4550</v>
      </c>
      <c r="Q544" s="186">
        <v>4700</v>
      </c>
      <c r="R544" s="230">
        <v>4850</v>
      </c>
      <c r="S544" s="235" t="s">
        <v>433</v>
      </c>
      <c r="T544" s="230">
        <v>5000</v>
      </c>
      <c r="U544" s="228"/>
      <c r="V544" s="224" t="s">
        <v>1770</v>
      </c>
      <c r="W544" s="225">
        <v>4151</v>
      </c>
      <c r="X544" s="186" t="s">
        <v>85</v>
      </c>
      <c r="Y544" s="186" t="s">
        <v>85</v>
      </c>
      <c r="Z544" s="186" t="s">
        <v>85</v>
      </c>
      <c r="AA544" s="230" t="s">
        <v>85</v>
      </c>
      <c r="AB544" s="231">
        <f t="shared" si="127"/>
        <v>0.9767058823529412</v>
      </c>
      <c r="AC544" s="232" t="str">
        <f t="shared" si="127"/>
        <v>-</v>
      </c>
      <c r="AD544" s="232" t="str">
        <f t="shared" si="127"/>
        <v>-</v>
      </c>
      <c r="AE544" s="232" t="str">
        <f t="shared" si="127"/>
        <v>-</v>
      </c>
      <c r="AF544" s="233" t="str">
        <f t="shared" si="127"/>
        <v>-</v>
      </c>
      <c r="AG544" s="231">
        <f t="shared" si="132"/>
        <v>0.83020000000000005</v>
      </c>
      <c r="AH544" s="232" t="str">
        <f t="shared" si="132"/>
        <v>-</v>
      </c>
      <c r="AI544" s="232" t="str">
        <f t="shared" si="132"/>
        <v>-</v>
      </c>
      <c r="AJ544" s="232" t="str">
        <f t="shared" si="132"/>
        <v>-</v>
      </c>
      <c r="AK544" s="233" t="str">
        <f t="shared" si="132"/>
        <v>-</v>
      </c>
      <c r="AL544" s="222" t="s">
        <v>85</v>
      </c>
      <c r="AM544" s="224" t="s">
        <v>85</v>
      </c>
      <c r="AN544" s="224" t="s">
        <v>759</v>
      </c>
      <c r="AO544" s="224" t="s">
        <v>763</v>
      </c>
      <c r="AP544" s="235" t="s">
        <v>11</v>
      </c>
      <c r="AQ544" s="234" t="s">
        <v>85</v>
      </c>
      <c r="AR544" s="234" t="s">
        <v>85</v>
      </c>
      <c r="AS544" s="234" t="s">
        <v>85</v>
      </c>
      <c r="AT544" s="227" t="s">
        <v>85</v>
      </c>
      <c r="AU544" s="343">
        <v>1</v>
      </c>
    </row>
    <row r="545" spans="1:47" ht="138" customHeight="1">
      <c r="A545" s="222" t="str">
        <f t="shared" si="139"/>
        <v>1701-2</v>
      </c>
      <c r="B545" s="223">
        <v>1701</v>
      </c>
      <c r="C545" s="224" t="s">
        <v>219</v>
      </c>
      <c r="D545" s="222">
        <v>2</v>
      </c>
      <c r="E545" s="224" t="s">
        <v>1771</v>
      </c>
      <c r="F545" s="222" t="s">
        <v>429</v>
      </c>
      <c r="G545" s="262" t="s">
        <v>572</v>
      </c>
      <c r="H545" s="282" t="s">
        <v>1311</v>
      </c>
      <c r="I545" s="227" t="s">
        <v>1312</v>
      </c>
      <c r="J545" s="224" t="s">
        <v>1310</v>
      </c>
      <c r="K545" s="224" t="s">
        <v>1313</v>
      </c>
      <c r="L545" s="224" t="s">
        <v>399</v>
      </c>
      <c r="M545" s="228" t="s">
        <v>403</v>
      </c>
      <c r="N545" s="225">
        <v>300</v>
      </c>
      <c r="O545" s="186">
        <v>320</v>
      </c>
      <c r="P545" s="186">
        <v>340</v>
      </c>
      <c r="Q545" s="186">
        <v>360</v>
      </c>
      <c r="R545" s="230">
        <v>380</v>
      </c>
      <c r="S545" s="235" t="s">
        <v>433</v>
      </c>
      <c r="T545" s="230">
        <v>400</v>
      </c>
      <c r="U545" s="228"/>
      <c r="V545" s="224" t="s">
        <v>964</v>
      </c>
      <c r="W545" s="225">
        <v>244</v>
      </c>
      <c r="X545" s="186" t="s">
        <v>85</v>
      </c>
      <c r="Y545" s="186" t="s">
        <v>85</v>
      </c>
      <c r="Z545" s="186" t="s">
        <v>85</v>
      </c>
      <c r="AA545" s="230" t="s">
        <v>85</v>
      </c>
      <c r="AB545" s="231">
        <f t="shared" si="127"/>
        <v>0.81333333333333335</v>
      </c>
      <c r="AC545" s="232" t="str">
        <f t="shared" si="127"/>
        <v>-</v>
      </c>
      <c r="AD545" s="232" t="str">
        <f t="shared" si="127"/>
        <v>-</v>
      </c>
      <c r="AE545" s="232" t="str">
        <f t="shared" si="127"/>
        <v>-</v>
      </c>
      <c r="AF545" s="233" t="str">
        <f t="shared" si="127"/>
        <v>-</v>
      </c>
      <c r="AG545" s="231">
        <f t="shared" si="132"/>
        <v>0.61</v>
      </c>
      <c r="AH545" s="232" t="str">
        <f t="shared" si="132"/>
        <v>-</v>
      </c>
      <c r="AI545" s="232" t="str">
        <f t="shared" si="132"/>
        <v>-</v>
      </c>
      <c r="AJ545" s="232" t="str">
        <f t="shared" si="132"/>
        <v>-</v>
      </c>
      <c r="AK545" s="233" t="str">
        <f t="shared" si="132"/>
        <v>-</v>
      </c>
      <c r="AL545" s="222" t="s">
        <v>85</v>
      </c>
      <c r="AM545" s="224" t="s">
        <v>85</v>
      </c>
      <c r="AN545" s="224" t="s">
        <v>759</v>
      </c>
      <c r="AO545" s="224" t="s">
        <v>876</v>
      </c>
      <c r="AP545" s="235" t="s">
        <v>11</v>
      </c>
      <c r="AQ545" s="234" t="s">
        <v>85</v>
      </c>
      <c r="AR545" s="234" t="s">
        <v>85</v>
      </c>
      <c r="AS545" s="234" t="s">
        <v>85</v>
      </c>
      <c r="AT545" s="227" t="s">
        <v>85</v>
      </c>
      <c r="AU545" s="343">
        <v>1</v>
      </c>
    </row>
    <row r="546" spans="1:47" ht="27" hidden="1">
      <c r="A546" s="222" t="str">
        <f t="shared" si="139"/>
        <v>1701-3</v>
      </c>
      <c r="B546" s="223">
        <v>1701</v>
      </c>
      <c r="C546" s="224" t="s">
        <v>219</v>
      </c>
      <c r="D546" s="222">
        <v>3</v>
      </c>
      <c r="E546" s="224" t="s">
        <v>85</v>
      </c>
      <c r="F546" s="222" t="s">
        <v>85</v>
      </c>
      <c r="G546" s="369" t="s">
        <v>85</v>
      </c>
      <c r="H546" s="282" t="s">
        <v>85</v>
      </c>
      <c r="I546" s="227" t="s">
        <v>85</v>
      </c>
      <c r="J546" s="224" t="s">
        <v>85</v>
      </c>
      <c r="K546" s="224" t="s">
        <v>85</v>
      </c>
      <c r="L546" s="224" t="s">
        <v>85</v>
      </c>
      <c r="M546" s="228" t="s">
        <v>85</v>
      </c>
      <c r="N546" s="225"/>
      <c r="O546" s="186"/>
      <c r="P546" s="186"/>
      <c r="Q546" s="186"/>
      <c r="R546" s="230"/>
      <c r="S546" s="235" t="s">
        <v>85</v>
      </c>
      <c r="T546" s="230" t="s">
        <v>85</v>
      </c>
      <c r="U546" s="228"/>
      <c r="V546" s="224" t="s">
        <v>85</v>
      </c>
      <c r="W546" s="369"/>
      <c r="X546" s="370" t="s">
        <v>85</v>
      </c>
      <c r="Y546" s="370" t="s">
        <v>85</v>
      </c>
      <c r="Z546" s="370" t="s">
        <v>85</v>
      </c>
      <c r="AA546" s="371" t="s">
        <v>85</v>
      </c>
      <c r="AB546" s="231" t="str">
        <f t="shared" si="127"/>
        <v>-</v>
      </c>
      <c r="AC546" s="232" t="str">
        <f t="shared" si="128"/>
        <v>-</v>
      </c>
      <c r="AD546" s="232" t="str">
        <f t="shared" si="129"/>
        <v>-</v>
      </c>
      <c r="AE546" s="232" t="str">
        <f t="shared" si="130"/>
        <v>-</v>
      </c>
      <c r="AF546" s="233" t="str">
        <f t="shared" si="131"/>
        <v>-</v>
      </c>
      <c r="AG546" s="231" t="str">
        <f t="shared" si="132"/>
        <v>-</v>
      </c>
      <c r="AH546" s="232" t="str">
        <f t="shared" si="133"/>
        <v>-</v>
      </c>
      <c r="AI546" s="232" t="str">
        <f t="shared" si="134"/>
        <v>-</v>
      </c>
      <c r="AJ546" s="232" t="str">
        <f t="shared" si="135"/>
        <v>-</v>
      </c>
      <c r="AK546" s="233" t="str">
        <f t="shared" si="136"/>
        <v>-</v>
      </c>
      <c r="AL546" s="222" t="s">
        <v>85</v>
      </c>
      <c r="AM546" s="224" t="s">
        <v>85</v>
      </c>
      <c r="AN546" s="224" t="s">
        <v>85</v>
      </c>
      <c r="AO546" s="224" t="s">
        <v>85</v>
      </c>
      <c r="AP546" s="235" t="s">
        <v>85</v>
      </c>
      <c r="AQ546" s="234" t="s">
        <v>85</v>
      </c>
      <c r="AR546" s="234" t="s">
        <v>85</v>
      </c>
      <c r="AS546" s="234" t="s">
        <v>85</v>
      </c>
      <c r="AT546" s="227" t="s">
        <v>85</v>
      </c>
      <c r="AU546" s="343" t="s">
        <v>85</v>
      </c>
    </row>
    <row r="547" spans="1:47" ht="27" hidden="1">
      <c r="A547" s="222" t="str">
        <f t="shared" si="139"/>
        <v>1701-4</v>
      </c>
      <c r="B547" s="223">
        <v>1701</v>
      </c>
      <c r="C547" s="224" t="s">
        <v>219</v>
      </c>
      <c r="D547" s="222">
        <v>4</v>
      </c>
      <c r="E547" s="224" t="s">
        <v>85</v>
      </c>
      <c r="F547" s="222" t="s">
        <v>85</v>
      </c>
      <c r="G547" s="369" t="s">
        <v>85</v>
      </c>
      <c r="H547" s="282" t="s">
        <v>85</v>
      </c>
      <c r="I547" s="227" t="s">
        <v>85</v>
      </c>
      <c r="J547" s="224" t="s">
        <v>85</v>
      </c>
      <c r="K547" s="224" t="s">
        <v>85</v>
      </c>
      <c r="L547" s="224" t="s">
        <v>85</v>
      </c>
      <c r="M547" s="228" t="s">
        <v>85</v>
      </c>
      <c r="N547" s="225"/>
      <c r="O547" s="186"/>
      <c r="P547" s="186"/>
      <c r="Q547" s="186"/>
      <c r="R547" s="230"/>
      <c r="S547" s="235" t="s">
        <v>85</v>
      </c>
      <c r="T547" s="230" t="s">
        <v>85</v>
      </c>
      <c r="U547" s="228"/>
      <c r="V547" s="224" t="s">
        <v>85</v>
      </c>
      <c r="W547" s="369"/>
      <c r="X547" s="370" t="s">
        <v>85</v>
      </c>
      <c r="Y547" s="370" t="s">
        <v>85</v>
      </c>
      <c r="Z547" s="370" t="s">
        <v>85</v>
      </c>
      <c r="AA547" s="371" t="s">
        <v>85</v>
      </c>
      <c r="AB547" s="231" t="str">
        <f t="shared" si="127"/>
        <v>-</v>
      </c>
      <c r="AC547" s="232" t="str">
        <f t="shared" si="128"/>
        <v>-</v>
      </c>
      <c r="AD547" s="232" t="str">
        <f t="shared" si="129"/>
        <v>-</v>
      </c>
      <c r="AE547" s="232" t="str">
        <f t="shared" si="130"/>
        <v>-</v>
      </c>
      <c r="AF547" s="233" t="str">
        <f t="shared" si="131"/>
        <v>-</v>
      </c>
      <c r="AG547" s="231" t="str">
        <f t="shared" si="132"/>
        <v>-</v>
      </c>
      <c r="AH547" s="232" t="str">
        <f t="shared" si="133"/>
        <v>-</v>
      </c>
      <c r="AI547" s="232" t="str">
        <f t="shared" si="134"/>
        <v>-</v>
      </c>
      <c r="AJ547" s="232" t="str">
        <f t="shared" si="135"/>
        <v>-</v>
      </c>
      <c r="AK547" s="233" t="str">
        <f t="shared" si="136"/>
        <v>-</v>
      </c>
      <c r="AL547" s="222" t="s">
        <v>85</v>
      </c>
      <c r="AM547" s="224" t="s">
        <v>85</v>
      </c>
      <c r="AN547" s="224" t="s">
        <v>85</v>
      </c>
      <c r="AO547" s="224" t="s">
        <v>85</v>
      </c>
      <c r="AP547" s="235" t="s">
        <v>85</v>
      </c>
      <c r="AQ547" s="234" t="s">
        <v>85</v>
      </c>
      <c r="AR547" s="234" t="s">
        <v>85</v>
      </c>
      <c r="AS547" s="234" t="s">
        <v>85</v>
      </c>
      <c r="AT547" s="227" t="s">
        <v>85</v>
      </c>
      <c r="AU547" s="343" t="s">
        <v>85</v>
      </c>
    </row>
    <row r="548" spans="1:47" ht="27" hidden="1">
      <c r="A548" s="222" t="str">
        <f t="shared" si="139"/>
        <v>1701-5</v>
      </c>
      <c r="B548" s="223">
        <v>1701</v>
      </c>
      <c r="C548" s="224" t="s">
        <v>219</v>
      </c>
      <c r="D548" s="222">
        <v>5</v>
      </c>
      <c r="E548" s="224" t="s">
        <v>85</v>
      </c>
      <c r="F548" s="222" t="s">
        <v>85</v>
      </c>
      <c r="G548" s="369" t="s">
        <v>85</v>
      </c>
      <c r="H548" s="282" t="s">
        <v>85</v>
      </c>
      <c r="I548" s="227" t="s">
        <v>85</v>
      </c>
      <c r="J548" s="224" t="s">
        <v>85</v>
      </c>
      <c r="K548" s="224" t="s">
        <v>85</v>
      </c>
      <c r="L548" s="224" t="s">
        <v>85</v>
      </c>
      <c r="M548" s="228" t="s">
        <v>85</v>
      </c>
      <c r="N548" s="225"/>
      <c r="O548" s="186"/>
      <c r="P548" s="186"/>
      <c r="Q548" s="186"/>
      <c r="R548" s="230"/>
      <c r="S548" s="235" t="s">
        <v>85</v>
      </c>
      <c r="T548" s="230" t="s">
        <v>85</v>
      </c>
      <c r="U548" s="228"/>
      <c r="V548" s="224" t="s">
        <v>85</v>
      </c>
      <c r="W548" s="369"/>
      <c r="X548" s="370" t="s">
        <v>85</v>
      </c>
      <c r="Y548" s="370" t="s">
        <v>85</v>
      </c>
      <c r="Z548" s="370" t="s">
        <v>85</v>
      </c>
      <c r="AA548" s="371" t="s">
        <v>85</v>
      </c>
      <c r="AB548" s="231" t="str">
        <f t="shared" si="127"/>
        <v>-</v>
      </c>
      <c r="AC548" s="232" t="str">
        <f t="shared" si="128"/>
        <v>-</v>
      </c>
      <c r="AD548" s="232" t="str">
        <f t="shared" si="129"/>
        <v>-</v>
      </c>
      <c r="AE548" s="232" t="str">
        <f t="shared" si="130"/>
        <v>-</v>
      </c>
      <c r="AF548" s="233" t="str">
        <f t="shared" si="131"/>
        <v>-</v>
      </c>
      <c r="AG548" s="231" t="str">
        <f t="shared" si="132"/>
        <v>-</v>
      </c>
      <c r="AH548" s="232" t="str">
        <f t="shared" si="133"/>
        <v>-</v>
      </c>
      <c r="AI548" s="232" t="str">
        <f t="shared" si="134"/>
        <v>-</v>
      </c>
      <c r="AJ548" s="232" t="str">
        <f t="shared" si="135"/>
        <v>-</v>
      </c>
      <c r="AK548" s="233" t="str">
        <f t="shared" si="136"/>
        <v>-</v>
      </c>
      <c r="AL548" s="222" t="s">
        <v>85</v>
      </c>
      <c r="AM548" s="224" t="s">
        <v>85</v>
      </c>
      <c r="AN548" s="224" t="s">
        <v>85</v>
      </c>
      <c r="AO548" s="224" t="s">
        <v>85</v>
      </c>
      <c r="AP548" s="235" t="s">
        <v>85</v>
      </c>
      <c r="AQ548" s="234" t="s">
        <v>85</v>
      </c>
      <c r="AR548" s="234" t="s">
        <v>85</v>
      </c>
      <c r="AS548" s="234" t="s">
        <v>85</v>
      </c>
      <c r="AT548" s="227" t="s">
        <v>85</v>
      </c>
      <c r="AU548" s="343" t="s">
        <v>85</v>
      </c>
    </row>
    <row r="549" spans="1:47" ht="27" hidden="1">
      <c r="A549" s="222" t="str">
        <f t="shared" si="139"/>
        <v>1701-6</v>
      </c>
      <c r="B549" s="223">
        <v>1701</v>
      </c>
      <c r="C549" s="224" t="s">
        <v>219</v>
      </c>
      <c r="D549" s="222">
        <v>6</v>
      </c>
      <c r="E549" s="224" t="s">
        <v>85</v>
      </c>
      <c r="F549" s="222" t="s">
        <v>85</v>
      </c>
      <c r="G549" s="369" t="s">
        <v>85</v>
      </c>
      <c r="H549" s="282" t="s">
        <v>85</v>
      </c>
      <c r="I549" s="227" t="s">
        <v>85</v>
      </c>
      <c r="J549" s="224" t="s">
        <v>85</v>
      </c>
      <c r="K549" s="224" t="s">
        <v>85</v>
      </c>
      <c r="L549" s="224" t="s">
        <v>85</v>
      </c>
      <c r="M549" s="228" t="s">
        <v>85</v>
      </c>
      <c r="N549" s="225"/>
      <c r="O549" s="186"/>
      <c r="P549" s="186"/>
      <c r="Q549" s="186"/>
      <c r="R549" s="230"/>
      <c r="S549" s="235" t="s">
        <v>85</v>
      </c>
      <c r="T549" s="230" t="s">
        <v>85</v>
      </c>
      <c r="U549" s="228"/>
      <c r="V549" s="224" t="s">
        <v>85</v>
      </c>
      <c r="W549" s="369"/>
      <c r="X549" s="370" t="s">
        <v>85</v>
      </c>
      <c r="Y549" s="370" t="s">
        <v>85</v>
      </c>
      <c r="Z549" s="370" t="s">
        <v>85</v>
      </c>
      <c r="AA549" s="371" t="s">
        <v>85</v>
      </c>
      <c r="AB549" s="231" t="str">
        <f t="shared" si="127"/>
        <v>-</v>
      </c>
      <c r="AC549" s="232" t="str">
        <f t="shared" si="128"/>
        <v>-</v>
      </c>
      <c r="AD549" s="232" t="str">
        <f t="shared" si="129"/>
        <v>-</v>
      </c>
      <c r="AE549" s="232" t="str">
        <f t="shared" si="130"/>
        <v>-</v>
      </c>
      <c r="AF549" s="233" t="str">
        <f t="shared" si="131"/>
        <v>-</v>
      </c>
      <c r="AG549" s="231" t="str">
        <f t="shared" si="132"/>
        <v>-</v>
      </c>
      <c r="AH549" s="232" t="str">
        <f t="shared" si="133"/>
        <v>-</v>
      </c>
      <c r="AI549" s="232" t="str">
        <f t="shared" si="134"/>
        <v>-</v>
      </c>
      <c r="AJ549" s="232" t="str">
        <f t="shared" si="135"/>
        <v>-</v>
      </c>
      <c r="AK549" s="233" t="str">
        <f t="shared" si="136"/>
        <v>-</v>
      </c>
      <c r="AL549" s="222" t="s">
        <v>85</v>
      </c>
      <c r="AM549" s="224" t="s">
        <v>85</v>
      </c>
      <c r="AN549" s="224" t="s">
        <v>85</v>
      </c>
      <c r="AO549" s="224" t="s">
        <v>85</v>
      </c>
      <c r="AP549" s="235" t="s">
        <v>85</v>
      </c>
      <c r="AQ549" s="234" t="s">
        <v>85</v>
      </c>
      <c r="AR549" s="234" t="s">
        <v>85</v>
      </c>
      <c r="AS549" s="234" t="s">
        <v>85</v>
      </c>
      <c r="AT549" s="227" t="s">
        <v>85</v>
      </c>
      <c r="AU549" s="343" t="s">
        <v>85</v>
      </c>
    </row>
    <row r="550" spans="1:47" ht="27" hidden="1">
      <c r="A550" s="222" t="str">
        <f t="shared" si="139"/>
        <v>1701-7</v>
      </c>
      <c r="B550" s="223">
        <v>1701</v>
      </c>
      <c r="C550" s="224" t="s">
        <v>219</v>
      </c>
      <c r="D550" s="222">
        <v>7</v>
      </c>
      <c r="E550" s="224" t="s">
        <v>85</v>
      </c>
      <c r="F550" s="222" t="s">
        <v>85</v>
      </c>
      <c r="G550" s="369" t="s">
        <v>85</v>
      </c>
      <c r="H550" s="282" t="s">
        <v>85</v>
      </c>
      <c r="I550" s="227" t="s">
        <v>85</v>
      </c>
      <c r="J550" s="224" t="s">
        <v>85</v>
      </c>
      <c r="K550" s="224" t="s">
        <v>85</v>
      </c>
      <c r="L550" s="224" t="s">
        <v>85</v>
      </c>
      <c r="M550" s="228" t="s">
        <v>85</v>
      </c>
      <c r="N550" s="225"/>
      <c r="O550" s="186"/>
      <c r="P550" s="186"/>
      <c r="Q550" s="186"/>
      <c r="R550" s="230"/>
      <c r="S550" s="235" t="s">
        <v>85</v>
      </c>
      <c r="T550" s="230" t="s">
        <v>85</v>
      </c>
      <c r="U550" s="228"/>
      <c r="V550" s="224" t="s">
        <v>85</v>
      </c>
      <c r="W550" s="369"/>
      <c r="X550" s="370" t="s">
        <v>85</v>
      </c>
      <c r="Y550" s="370" t="s">
        <v>85</v>
      </c>
      <c r="Z550" s="370" t="s">
        <v>85</v>
      </c>
      <c r="AA550" s="371" t="s">
        <v>85</v>
      </c>
      <c r="AB550" s="231" t="str">
        <f t="shared" si="127"/>
        <v>-</v>
      </c>
      <c r="AC550" s="232" t="str">
        <f t="shared" si="128"/>
        <v>-</v>
      </c>
      <c r="AD550" s="232" t="str">
        <f t="shared" si="129"/>
        <v>-</v>
      </c>
      <c r="AE550" s="232" t="str">
        <f t="shared" si="130"/>
        <v>-</v>
      </c>
      <c r="AF550" s="233" t="str">
        <f t="shared" si="131"/>
        <v>-</v>
      </c>
      <c r="AG550" s="231" t="str">
        <f t="shared" si="132"/>
        <v>-</v>
      </c>
      <c r="AH550" s="232" t="str">
        <f t="shared" si="133"/>
        <v>-</v>
      </c>
      <c r="AI550" s="232" t="str">
        <f t="shared" si="134"/>
        <v>-</v>
      </c>
      <c r="AJ550" s="232" t="str">
        <f t="shared" si="135"/>
        <v>-</v>
      </c>
      <c r="AK550" s="233" t="str">
        <f t="shared" si="136"/>
        <v>-</v>
      </c>
      <c r="AL550" s="222" t="s">
        <v>85</v>
      </c>
      <c r="AM550" s="224" t="s">
        <v>85</v>
      </c>
      <c r="AN550" s="224" t="s">
        <v>85</v>
      </c>
      <c r="AO550" s="224" t="s">
        <v>85</v>
      </c>
      <c r="AP550" s="235" t="s">
        <v>85</v>
      </c>
      <c r="AQ550" s="234" t="s">
        <v>85</v>
      </c>
      <c r="AR550" s="234" t="s">
        <v>85</v>
      </c>
      <c r="AS550" s="234" t="s">
        <v>85</v>
      </c>
      <c r="AT550" s="227" t="s">
        <v>85</v>
      </c>
      <c r="AU550" s="343" t="s">
        <v>85</v>
      </c>
    </row>
    <row r="551" spans="1:47" ht="27" hidden="1">
      <c r="A551" s="222" t="str">
        <f t="shared" si="139"/>
        <v>1701-8</v>
      </c>
      <c r="B551" s="223">
        <v>1701</v>
      </c>
      <c r="C551" s="224" t="s">
        <v>219</v>
      </c>
      <c r="D551" s="222">
        <v>8</v>
      </c>
      <c r="E551" s="224" t="s">
        <v>85</v>
      </c>
      <c r="F551" s="222" t="s">
        <v>85</v>
      </c>
      <c r="G551" s="369" t="s">
        <v>85</v>
      </c>
      <c r="H551" s="282" t="s">
        <v>85</v>
      </c>
      <c r="I551" s="227" t="s">
        <v>85</v>
      </c>
      <c r="J551" s="224" t="s">
        <v>85</v>
      </c>
      <c r="K551" s="224" t="s">
        <v>85</v>
      </c>
      <c r="L551" s="224" t="s">
        <v>85</v>
      </c>
      <c r="M551" s="228" t="s">
        <v>85</v>
      </c>
      <c r="N551" s="225"/>
      <c r="O551" s="186"/>
      <c r="P551" s="186"/>
      <c r="Q551" s="186"/>
      <c r="R551" s="230"/>
      <c r="S551" s="235" t="s">
        <v>85</v>
      </c>
      <c r="T551" s="230" t="s">
        <v>85</v>
      </c>
      <c r="U551" s="228"/>
      <c r="V551" s="224" t="s">
        <v>85</v>
      </c>
      <c r="W551" s="369"/>
      <c r="X551" s="370" t="s">
        <v>85</v>
      </c>
      <c r="Y551" s="370" t="s">
        <v>85</v>
      </c>
      <c r="Z551" s="370" t="s">
        <v>85</v>
      </c>
      <c r="AA551" s="371" t="s">
        <v>85</v>
      </c>
      <c r="AB551" s="231" t="str">
        <f t="shared" si="127"/>
        <v>-</v>
      </c>
      <c r="AC551" s="232" t="str">
        <f t="shared" si="128"/>
        <v>-</v>
      </c>
      <c r="AD551" s="232" t="str">
        <f t="shared" si="129"/>
        <v>-</v>
      </c>
      <c r="AE551" s="232" t="str">
        <f t="shared" si="130"/>
        <v>-</v>
      </c>
      <c r="AF551" s="233" t="str">
        <f t="shared" si="131"/>
        <v>-</v>
      </c>
      <c r="AG551" s="231" t="str">
        <f t="shared" si="132"/>
        <v>-</v>
      </c>
      <c r="AH551" s="232" t="str">
        <f t="shared" si="133"/>
        <v>-</v>
      </c>
      <c r="AI551" s="232" t="str">
        <f t="shared" si="134"/>
        <v>-</v>
      </c>
      <c r="AJ551" s="232" t="str">
        <f t="shared" si="135"/>
        <v>-</v>
      </c>
      <c r="AK551" s="233" t="str">
        <f t="shared" si="136"/>
        <v>-</v>
      </c>
      <c r="AL551" s="222" t="s">
        <v>85</v>
      </c>
      <c r="AM551" s="224" t="s">
        <v>85</v>
      </c>
      <c r="AN551" s="224" t="s">
        <v>85</v>
      </c>
      <c r="AO551" s="224" t="s">
        <v>85</v>
      </c>
      <c r="AP551" s="235" t="s">
        <v>85</v>
      </c>
      <c r="AQ551" s="234" t="s">
        <v>85</v>
      </c>
      <c r="AR551" s="234" t="s">
        <v>85</v>
      </c>
      <c r="AS551" s="234" t="s">
        <v>85</v>
      </c>
      <c r="AT551" s="227" t="s">
        <v>85</v>
      </c>
      <c r="AU551" s="343" t="s">
        <v>85</v>
      </c>
    </row>
    <row r="552" spans="1:47" ht="27" hidden="1">
      <c r="A552" s="222" t="str">
        <f t="shared" si="139"/>
        <v>1701-9</v>
      </c>
      <c r="B552" s="223">
        <v>1701</v>
      </c>
      <c r="C552" s="224" t="s">
        <v>219</v>
      </c>
      <c r="D552" s="222">
        <v>9</v>
      </c>
      <c r="E552" s="224" t="s">
        <v>85</v>
      </c>
      <c r="F552" s="222" t="s">
        <v>85</v>
      </c>
      <c r="G552" s="369" t="s">
        <v>85</v>
      </c>
      <c r="H552" s="282" t="s">
        <v>85</v>
      </c>
      <c r="I552" s="227" t="s">
        <v>85</v>
      </c>
      <c r="J552" s="224" t="s">
        <v>85</v>
      </c>
      <c r="K552" s="224" t="s">
        <v>85</v>
      </c>
      <c r="L552" s="224" t="s">
        <v>85</v>
      </c>
      <c r="M552" s="228" t="s">
        <v>85</v>
      </c>
      <c r="N552" s="225"/>
      <c r="O552" s="186"/>
      <c r="P552" s="186"/>
      <c r="Q552" s="186"/>
      <c r="R552" s="230"/>
      <c r="S552" s="235" t="s">
        <v>85</v>
      </c>
      <c r="T552" s="230" t="s">
        <v>85</v>
      </c>
      <c r="U552" s="228"/>
      <c r="V552" s="224" t="s">
        <v>85</v>
      </c>
      <c r="W552" s="369"/>
      <c r="X552" s="370" t="s">
        <v>85</v>
      </c>
      <c r="Y552" s="370" t="s">
        <v>85</v>
      </c>
      <c r="Z552" s="370" t="s">
        <v>85</v>
      </c>
      <c r="AA552" s="371" t="s">
        <v>85</v>
      </c>
      <c r="AB552" s="231" t="str">
        <f t="shared" si="127"/>
        <v>-</v>
      </c>
      <c r="AC552" s="232" t="str">
        <f t="shared" si="128"/>
        <v>-</v>
      </c>
      <c r="AD552" s="232" t="str">
        <f t="shared" si="129"/>
        <v>-</v>
      </c>
      <c r="AE552" s="232" t="str">
        <f t="shared" si="130"/>
        <v>-</v>
      </c>
      <c r="AF552" s="233" t="str">
        <f t="shared" si="131"/>
        <v>-</v>
      </c>
      <c r="AG552" s="231" t="str">
        <f t="shared" si="132"/>
        <v>-</v>
      </c>
      <c r="AH552" s="232" t="str">
        <f t="shared" si="133"/>
        <v>-</v>
      </c>
      <c r="AI552" s="232" t="str">
        <f t="shared" si="134"/>
        <v>-</v>
      </c>
      <c r="AJ552" s="232" t="str">
        <f t="shared" si="135"/>
        <v>-</v>
      </c>
      <c r="AK552" s="233" t="str">
        <f t="shared" si="136"/>
        <v>-</v>
      </c>
      <c r="AL552" s="222" t="s">
        <v>85</v>
      </c>
      <c r="AM552" s="224" t="s">
        <v>85</v>
      </c>
      <c r="AN552" s="224" t="s">
        <v>85</v>
      </c>
      <c r="AO552" s="224" t="s">
        <v>85</v>
      </c>
      <c r="AP552" s="235" t="s">
        <v>85</v>
      </c>
      <c r="AQ552" s="234" t="s">
        <v>85</v>
      </c>
      <c r="AR552" s="234" t="s">
        <v>85</v>
      </c>
      <c r="AS552" s="234" t="s">
        <v>85</v>
      </c>
      <c r="AT552" s="227" t="s">
        <v>85</v>
      </c>
      <c r="AU552" s="343" t="s">
        <v>85</v>
      </c>
    </row>
    <row r="553" spans="1:47" ht="264" customHeight="1">
      <c r="A553" s="222" t="str">
        <f t="shared" si="139"/>
        <v>1702-1</v>
      </c>
      <c r="B553" s="223">
        <v>1702</v>
      </c>
      <c r="C553" s="224" t="s">
        <v>220</v>
      </c>
      <c r="D553" s="222">
        <v>1</v>
      </c>
      <c r="E553" s="224" t="s">
        <v>1314</v>
      </c>
      <c r="F553" s="222" t="s">
        <v>393</v>
      </c>
      <c r="G553" s="262" t="s">
        <v>572</v>
      </c>
      <c r="H553" s="282" t="s">
        <v>1315</v>
      </c>
      <c r="I553" s="227" t="s">
        <v>1316</v>
      </c>
      <c r="J553" s="224" t="s">
        <v>1317</v>
      </c>
      <c r="K553" s="224" t="s">
        <v>1318</v>
      </c>
      <c r="L553" s="224" t="s">
        <v>1774</v>
      </c>
      <c r="M553" s="228" t="s">
        <v>403</v>
      </c>
      <c r="N553" s="324">
        <v>1</v>
      </c>
      <c r="O553" s="340">
        <v>1</v>
      </c>
      <c r="P553" s="340">
        <v>1</v>
      </c>
      <c r="Q553" s="340">
        <v>1</v>
      </c>
      <c r="R553" s="315">
        <v>1</v>
      </c>
      <c r="S553" s="235" t="s">
        <v>433</v>
      </c>
      <c r="T553" s="315">
        <v>1</v>
      </c>
      <c r="U553" s="228"/>
      <c r="V553" s="224" t="s">
        <v>965</v>
      </c>
      <c r="W553" s="231">
        <v>0.83799999999999997</v>
      </c>
      <c r="X553" s="186" t="s">
        <v>85</v>
      </c>
      <c r="Y553" s="186" t="s">
        <v>85</v>
      </c>
      <c r="Z553" s="186" t="s">
        <v>85</v>
      </c>
      <c r="AA553" s="230" t="s">
        <v>85</v>
      </c>
      <c r="AB553" s="231">
        <f t="shared" si="127"/>
        <v>0.83799999999999997</v>
      </c>
      <c r="AC553" s="232" t="str">
        <f t="shared" si="127"/>
        <v>-</v>
      </c>
      <c r="AD553" s="232" t="str">
        <f t="shared" si="127"/>
        <v>-</v>
      </c>
      <c r="AE553" s="232" t="str">
        <f t="shared" si="127"/>
        <v>-</v>
      </c>
      <c r="AF553" s="233" t="str">
        <f t="shared" si="127"/>
        <v>-</v>
      </c>
      <c r="AG553" s="231">
        <f t="shared" si="132"/>
        <v>0.83799999999999997</v>
      </c>
      <c r="AH553" s="232" t="str">
        <f t="shared" si="132"/>
        <v>-</v>
      </c>
      <c r="AI553" s="232" t="str">
        <f t="shared" si="132"/>
        <v>-</v>
      </c>
      <c r="AJ553" s="232" t="str">
        <f t="shared" si="132"/>
        <v>-</v>
      </c>
      <c r="AK553" s="233" t="str">
        <f t="shared" si="132"/>
        <v>-</v>
      </c>
      <c r="AL553" s="222" t="s">
        <v>85</v>
      </c>
      <c r="AM553" s="224" t="s">
        <v>85</v>
      </c>
      <c r="AN553" s="224" t="s">
        <v>753</v>
      </c>
      <c r="AO553" s="224" t="s">
        <v>877</v>
      </c>
      <c r="AP553" s="235" t="s">
        <v>15</v>
      </c>
      <c r="AQ553" s="234" t="s">
        <v>85</v>
      </c>
      <c r="AR553" s="234" t="s">
        <v>85</v>
      </c>
      <c r="AS553" s="234" t="s">
        <v>85</v>
      </c>
      <c r="AT553" s="227" t="s">
        <v>85</v>
      </c>
      <c r="AU553" s="343">
        <v>1</v>
      </c>
    </row>
    <row r="554" spans="1:47" ht="247.5" customHeight="1">
      <c r="A554" s="222" t="str">
        <f t="shared" si="139"/>
        <v>1702-2</v>
      </c>
      <c r="B554" s="223">
        <v>1702</v>
      </c>
      <c r="C554" s="224" t="s">
        <v>220</v>
      </c>
      <c r="D554" s="222">
        <v>2</v>
      </c>
      <c r="E554" s="224" t="s">
        <v>1319</v>
      </c>
      <c r="F554" s="222" t="s">
        <v>1320</v>
      </c>
      <c r="G554" s="225" t="s">
        <v>572</v>
      </c>
      <c r="H554" s="282" t="s">
        <v>1321</v>
      </c>
      <c r="I554" s="227" t="s">
        <v>1322</v>
      </c>
      <c r="J554" s="224" t="s">
        <v>1323</v>
      </c>
      <c r="K554" s="224" t="s">
        <v>1324</v>
      </c>
      <c r="L554" s="224" t="s">
        <v>1325</v>
      </c>
      <c r="M554" s="228" t="s">
        <v>403</v>
      </c>
      <c r="N554" s="225">
        <v>18</v>
      </c>
      <c r="O554" s="186">
        <v>22</v>
      </c>
      <c r="P554" s="186">
        <v>22</v>
      </c>
      <c r="Q554" s="186">
        <v>22</v>
      </c>
      <c r="R554" s="230">
        <v>22</v>
      </c>
      <c r="S554" s="235" t="s">
        <v>433</v>
      </c>
      <c r="T554" s="230">
        <v>22</v>
      </c>
      <c r="U554" s="228"/>
      <c r="V554" s="224" t="s">
        <v>2430</v>
      </c>
      <c r="W554" s="225">
        <v>12</v>
      </c>
      <c r="X554" s="186" t="s">
        <v>85</v>
      </c>
      <c r="Y554" s="186" t="s">
        <v>85</v>
      </c>
      <c r="Z554" s="186" t="s">
        <v>85</v>
      </c>
      <c r="AA554" s="230" t="s">
        <v>85</v>
      </c>
      <c r="AB554" s="231">
        <f t="shared" si="127"/>
        <v>0.66666666666666663</v>
      </c>
      <c r="AC554" s="232" t="str">
        <f t="shared" si="127"/>
        <v>-</v>
      </c>
      <c r="AD554" s="232" t="str">
        <f t="shared" si="127"/>
        <v>-</v>
      </c>
      <c r="AE554" s="232" t="str">
        <f t="shared" si="127"/>
        <v>-</v>
      </c>
      <c r="AF554" s="233" t="str">
        <f t="shared" si="127"/>
        <v>-</v>
      </c>
      <c r="AG554" s="231">
        <f t="shared" si="132"/>
        <v>0.54545454545454541</v>
      </c>
      <c r="AH554" s="232" t="str">
        <f t="shared" si="132"/>
        <v>-</v>
      </c>
      <c r="AI554" s="232" t="str">
        <f t="shared" si="132"/>
        <v>-</v>
      </c>
      <c r="AJ554" s="232" t="str">
        <f t="shared" si="132"/>
        <v>-</v>
      </c>
      <c r="AK554" s="233" t="str">
        <f t="shared" si="132"/>
        <v>-</v>
      </c>
      <c r="AL554" s="222" t="s">
        <v>85</v>
      </c>
      <c r="AM554" s="224" t="s">
        <v>2431</v>
      </c>
      <c r="AN554" s="224" t="s">
        <v>2432</v>
      </c>
      <c r="AO554" s="224" t="s">
        <v>2433</v>
      </c>
      <c r="AP554" s="235" t="s">
        <v>55</v>
      </c>
      <c r="AQ554" s="234" t="s">
        <v>85</v>
      </c>
      <c r="AR554" s="234" t="s">
        <v>85</v>
      </c>
      <c r="AS554" s="234" t="s">
        <v>85</v>
      </c>
      <c r="AT554" s="227" t="s">
        <v>85</v>
      </c>
      <c r="AU554" s="343">
        <v>1</v>
      </c>
    </row>
    <row r="555" spans="1:47" ht="220.5" customHeight="1">
      <c r="A555" s="222" t="str">
        <f t="shared" si="139"/>
        <v>1702-3</v>
      </c>
      <c r="B555" s="223">
        <v>1702</v>
      </c>
      <c r="C555" s="224" t="s">
        <v>220</v>
      </c>
      <c r="D555" s="222">
        <v>3</v>
      </c>
      <c r="E555" s="224" t="s">
        <v>1772</v>
      </c>
      <c r="F555" s="222" t="s">
        <v>444</v>
      </c>
      <c r="G555" s="262" t="s">
        <v>572</v>
      </c>
      <c r="H555" s="282" t="s">
        <v>1311</v>
      </c>
      <c r="I555" s="227" t="s">
        <v>1312</v>
      </c>
      <c r="J555" s="224" t="s">
        <v>1326</v>
      </c>
      <c r="K555" s="224" t="s">
        <v>1327</v>
      </c>
      <c r="L555" s="224" t="s">
        <v>399</v>
      </c>
      <c r="M555" s="228" t="s">
        <v>403</v>
      </c>
      <c r="N555" s="225">
        <v>900</v>
      </c>
      <c r="O555" s="186">
        <v>1300</v>
      </c>
      <c r="P555" s="186">
        <v>1400</v>
      </c>
      <c r="Q555" s="186">
        <v>1500</v>
      </c>
      <c r="R555" s="230">
        <v>1600</v>
      </c>
      <c r="S555" s="235" t="s">
        <v>433</v>
      </c>
      <c r="T555" s="230">
        <v>1700</v>
      </c>
      <c r="U555" s="228"/>
      <c r="V555" s="224" t="s">
        <v>1773</v>
      </c>
      <c r="W555" s="225">
        <v>1204</v>
      </c>
      <c r="X555" s="186" t="s">
        <v>85</v>
      </c>
      <c r="Y555" s="186" t="s">
        <v>85</v>
      </c>
      <c r="Z555" s="186" t="s">
        <v>85</v>
      </c>
      <c r="AA555" s="230" t="s">
        <v>85</v>
      </c>
      <c r="AB555" s="231">
        <f t="shared" si="127"/>
        <v>1.3377777777777777</v>
      </c>
      <c r="AC555" s="232" t="str">
        <f t="shared" si="127"/>
        <v>-</v>
      </c>
      <c r="AD555" s="232" t="str">
        <f t="shared" si="127"/>
        <v>-</v>
      </c>
      <c r="AE555" s="232" t="str">
        <f t="shared" si="127"/>
        <v>-</v>
      </c>
      <c r="AF555" s="233" t="str">
        <f t="shared" si="127"/>
        <v>-</v>
      </c>
      <c r="AG555" s="231">
        <f t="shared" si="132"/>
        <v>0.70823529411764707</v>
      </c>
      <c r="AH555" s="232" t="str">
        <f t="shared" si="132"/>
        <v>-</v>
      </c>
      <c r="AI555" s="232" t="str">
        <f t="shared" si="132"/>
        <v>-</v>
      </c>
      <c r="AJ555" s="232" t="str">
        <f t="shared" si="132"/>
        <v>-</v>
      </c>
      <c r="AK555" s="233" t="str">
        <f t="shared" si="132"/>
        <v>-</v>
      </c>
      <c r="AL555" s="222" t="s">
        <v>85</v>
      </c>
      <c r="AM555" s="224" t="s">
        <v>85</v>
      </c>
      <c r="AN555" s="224" t="s">
        <v>878</v>
      </c>
      <c r="AO555" s="224" t="s">
        <v>879</v>
      </c>
      <c r="AP555" s="235" t="s">
        <v>15</v>
      </c>
      <c r="AQ555" s="234" t="s">
        <v>85</v>
      </c>
      <c r="AR555" s="234" t="s">
        <v>85</v>
      </c>
      <c r="AS555" s="234" t="s">
        <v>85</v>
      </c>
      <c r="AT555" s="227" t="s">
        <v>85</v>
      </c>
      <c r="AU555" s="343">
        <v>1</v>
      </c>
    </row>
    <row r="556" spans="1:47" ht="178.5" customHeight="1">
      <c r="A556" s="222" t="str">
        <f t="shared" si="139"/>
        <v>1702-4</v>
      </c>
      <c r="B556" s="223">
        <v>1702</v>
      </c>
      <c r="C556" s="224" t="s">
        <v>220</v>
      </c>
      <c r="D556" s="222">
        <v>4</v>
      </c>
      <c r="E556" s="224" t="s">
        <v>1328</v>
      </c>
      <c r="F556" s="222" t="s">
        <v>393</v>
      </c>
      <c r="G556" s="262" t="s">
        <v>572</v>
      </c>
      <c r="H556" s="282" t="s">
        <v>1315</v>
      </c>
      <c r="I556" s="227" t="s">
        <v>1316</v>
      </c>
      <c r="J556" s="224" t="s">
        <v>1329</v>
      </c>
      <c r="K556" s="224" t="s">
        <v>1330</v>
      </c>
      <c r="L556" s="224" t="s">
        <v>1331</v>
      </c>
      <c r="M556" s="228" t="s">
        <v>403</v>
      </c>
      <c r="N556" s="225">
        <v>100</v>
      </c>
      <c r="O556" s="186">
        <v>100</v>
      </c>
      <c r="P556" s="186">
        <v>100</v>
      </c>
      <c r="Q556" s="186">
        <v>100</v>
      </c>
      <c r="R556" s="230">
        <v>100</v>
      </c>
      <c r="S556" s="235" t="s">
        <v>433</v>
      </c>
      <c r="T556" s="230">
        <v>100</v>
      </c>
      <c r="U556" s="228"/>
      <c r="V556" s="224" t="s">
        <v>966</v>
      </c>
      <c r="W556" s="262">
        <v>79.7</v>
      </c>
      <c r="X556" s="186" t="s">
        <v>85</v>
      </c>
      <c r="Y556" s="186" t="s">
        <v>85</v>
      </c>
      <c r="Z556" s="186" t="s">
        <v>85</v>
      </c>
      <c r="AA556" s="230" t="s">
        <v>85</v>
      </c>
      <c r="AB556" s="231">
        <f t="shared" si="127"/>
        <v>0.79700000000000004</v>
      </c>
      <c r="AC556" s="232" t="str">
        <f t="shared" si="127"/>
        <v>-</v>
      </c>
      <c r="AD556" s="232" t="str">
        <f t="shared" si="127"/>
        <v>-</v>
      </c>
      <c r="AE556" s="232" t="str">
        <f t="shared" si="127"/>
        <v>-</v>
      </c>
      <c r="AF556" s="233" t="str">
        <f t="shared" si="127"/>
        <v>-</v>
      </c>
      <c r="AG556" s="231">
        <f t="shared" si="132"/>
        <v>0.79700000000000004</v>
      </c>
      <c r="AH556" s="232" t="str">
        <f t="shared" si="132"/>
        <v>-</v>
      </c>
      <c r="AI556" s="232" t="str">
        <f t="shared" si="132"/>
        <v>-</v>
      </c>
      <c r="AJ556" s="232" t="str">
        <f t="shared" si="132"/>
        <v>-</v>
      </c>
      <c r="AK556" s="233" t="str">
        <f t="shared" si="132"/>
        <v>-</v>
      </c>
      <c r="AL556" s="222" t="s">
        <v>85</v>
      </c>
      <c r="AM556" s="224" t="s">
        <v>85</v>
      </c>
      <c r="AN556" s="224" t="s">
        <v>819</v>
      </c>
      <c r="AO556" s="224" t="s">
        <v>880</v>
      </c>
      <c r="AP556" s="235" t="s">
        <v>93</v>
      </c>
      <c r="AQ556" s="234" t="s">
        <v>85</v>
      </c>
      <c r="AR556" s="234" t="s">
        <v>85</v>
      </c>
      <c r="AS556" s="234" t="s">
        <v>85</v>
      </c>
      <c r="AT556" s="227" t="s">
        <v>85</v>
      </c>
      <c r="AU556" s="343">
        <v>1</v>
      </c>
    </row>
    <row r="557" spans="1:47" ht="54" hidden="1">
      <c r="A557" s="222" t="str">
        <f t="shared" si="139"/>
        <v>1702-5</v>
      </c>
      <c r="B557" s="223">
        <v>1702</v>
      </c>
      <c r="C557" s="224" t="s">
        <v>220</v>
      </c>
      <c r="D557" s="222">
        <v>5</v>
      </c>
      <c r="E557" s="224" t="s">
        <v>85</v>
      </c>
      <c r="F557" s="222" t="s">
        <v>85</v>
      </c>
      <c r="G557" s="369" t="s">
        <v>85</v>
      </c>
      <c r="H557" s="282" t="s">
        <v>85</v>
      </c>
      <c r="I557" s="227" t="s">
        <v>85</v>
      </c>
      <c r="J557" s="224" t="s">
        <v>85</v>
      </c>
      <c r="K557" s="224" t="s">
        <v>85</v>
      </c>
      <c r="L557" s="224" t="s">
        <v>85</v>
      </c>
      <c r="M557" s="228" t="s">
        <v>85</v>
      </c>
      <c r="N557" s="225"/>
      <c r="O557" s="186"/>
      <c r="P557" s="186"/>
      <c r="Q557" s="186"/>
      <c r="R557" s="230"/>
      <c r="S557" s="235" t="s">
        <v>85</v>
      </c>
      <c r="T557" s="230" t="s">
        <v>85</v>
      </c>
      <c r="U557" s="228"/>
      <c r="V557" s="224" t="s">
        <v>85</v>
      </c>
      <c r="W557" s="369"/>
      <c r="X557" s="370" t="s">
        <v>85</v>
      </c>
      <c r="Y557" s="370" t="s">
        <v>85</v>
      </c>
      <c r="Z557" s="370" t="s">
        <v>85</v>
      </c>
      <c r="AA557" s="371" t="s">
        <v>85</v>
      </c>
      <c r="AB557" s="231" t="str">
        <f t="shared" si="127"/>
        <v>-</v>
      </c>
      <c r="AC557" s="232" t="str">
        <f t="shared" si="128"/>
        <v>-</v>
      </c>
      <c r="AD557" s="232" t="str">
        <f t="shared" si="129"/>
        <v>-</v>
      </c>
      <c r="AE557" s="232" t="str">
        <f t="shared" si="130"/>
        <v>-</v>
      </c>
      <c r="AF557" s="233" t="str">
        <f t="shared" si="131"/>
        <v>-</v>
      </c>
      <c r="AG557" s="231" t="str">
        <f t="shared" si="132"/>
        <v>-</v>
      </c>
      <c r="AH557" s="232" t="str">
        <f t="shared" si="133"/>
        <v>-</v>
      </c>
      <c r="AI557" s="232" t="str">
        <f t="shared" si="134"/>
        <v>-</v>
      </c>
      <c r="AJ557" s="232" t="str">
        <f t="shared" si="135"/>
        <v>-</v>
      </c>
      <c r="AK557" s="233" t="str">
        <f t="shared" si="136"/>
        <v>-</v>
      </c>
      <c r="AL557" s="222" t="s">
        <v>85</v>
      </c>
      <c r="AM557" s="224" t="s">
        <v>85</v>
      </c>
      <c r="AN557" s="224" t="s">
        <v>85</v>
      </c>
      <c r="AO557" s="224" t="s">
        <v>85</v>
      </c>
      <c r="AP557" s="235" t="s">
        <v>85</v>
      </c>
      <c r="AQ557" s="234" t="s">
        <v>85</v>
      </c>
      <c r="AR557" s="234" t="s">
        <v>85</v>
      </c>
      <c r="AS557" s="234" t="s">
        <v>85</v>
      </c>
      <c r="AT557" s="227" t="s">
        <v>85</v>
      </c>
      <c r="AU557" s="343" t="s">
        <v>85</v>
      </c>
    </row>
    <row r="558" spans="1:47" ht="54" hidden="1">
      <c r="A558" s="222" t="str">
        <f t="shared" si="139"/>
        <v>1702-6</v>
      </c>
      <c r="B558" s="223">
        <v>1702</v>
      </c>
      <c r="C558" s="224" t="s">
        <v>220</v>
      </c>
      <c r="D558" s="222">
        <v>6</v>
      </c>
      <c r="E558" s="224" t="s">
        <v>85</v>
      </c>
      <c r="F558" s="222" t="s">
        <v>85</v>
      </c>
      <c r="G558" s="369" t="s">
        <v>85</v>
      </c>
      <c r="H558" s="282" t="s">
        <v>85</v>
      </c>
      <c r="I558" s="227" t="s">
        <v>85</v>
      </c>
      <c r="J558" s="224" t="s">
        <v>85</v>
      </c>
      <c r="K558" s="224" t="s">
        <v>85</v>
      </c>
      <c r="L558" s="224" t="s">
        <v>85</v>
      </c>
      <c r="M558" s="228" t="s">
        <v>85</v>
      </c>
      <c r="N558" s="225"/>
      <c r="O558" s="186"/>
      <c r="P558" s="186"/>
      <c r="Q558" s="186"/>
      <c r="R558" s="230"/>
      <c r="S558" s="235" t="s">
        <v>85</v>
      </c>
      <c r="T558" s="230" t="s">
        <v>85</v>
      </c>
      <c r="U558" s="228"/>
      <c r="V558" s="224" t="s">
        <v>85</v>
      </c>
      <c r="W558" s="369"/>
      <c r="X558" s="370" t="s">
        <v>85</v>
      </c>
      <c r="Y558" s="370" t="s">
        <v>85</v>
      </c>
      <c r="Z558" s="370" t="s">
        <v>85</v>
      </c>
      <c r="AA558" s="371" t="s">
        <v>85</v>
      </c>
      <c r="AB558" s="231" t="str">
        <f t="shared" si="127"/>
        <v>-</v>
      </c>
      <c r="AC558" s="232" t="str">
        <f t="shared" si="128"/>
        <v>-</v>
      </c>
      <c r="AD558" s="232" t="str">
        <f t="shared" si="129"/>
        <v>-</v>
      </c>
      <c r="AE558" s="232" t="str">
        <f t="shared" si="130"/>
        <v>-</v>
      </c>
      <c r="AF558" s="233" t="str">
        <f t="shared" si="131"/>
        <v>-</v>
      </c>
      <c r="AG558" s="231" t="str">
        <f t="shared" si="132"/>
        <v>-</v>
      </c>
      <c r="AH558" s="232" t="str">
        <f t="shared" si="133"/>
        <v>-</v>
      </c>
      <c r="AI558" s="232" t="str">
        <f t="shared" si="134"/>
        <v>-</v>
      </c>
      <c r="AJ558" s="232" t="str">
        <f t="shared" si="135"/>
        <v>-</v>
      </c>
      <c r="AK558" s="233" t="str">
        <f t="shared" si="136"/>
        <v>-</v>
      </c>
      <c r="AL558" s="222" t="s">
        <v>85</v>
      </c>
      <c r="AM558" s="224" t="s">
        <v>85</v>
      </c>
      <c r="AN558" s="224" t="s">
        <v>85</v>
      </c>
      <c r="AO558" s="224" t="s">
        <v>85</v>
      </c>
      <c r="AP558" s="235" t="s">
        <v>85</v>
      </c>
      <c r="AQ558" s="234" t="s">
        <v>85</v>
      </c>
      <c r="AR558" s="234" t="s">
        <v>85</v>
      </c>
      <c r="AS558" s="234" t="s">
        <v>85</v>
      </c>
      <c r="AT558" s="227" t="s">
        <v>85</v>
      </c>
      <c r="AU558" s="343" t="s">
        <v>85</v>
      </c>
    </row>
    <row r="559" spans="1:47" ht="54" hidden="1">
      <c r="A559" s="222" t="str">
        <f t="shared" si="139"/>
        <v>1702-7</v>
      </c>
      <c r="B559" s="223">
        <v>1702</v>
      </c>
      <c r="C559" s="224" t="s">
        <v>220</v>
      </c>
      <c r="D559" s="222">
        <v>7</v>
      </c>
      <c r="E559" s="224" t="s">
        <v>85</v>
      </c>
      <c r="F559" s="222" t="s">
        <v>85</v>
      </c>
      <c r="G559" s="369" t="s">
        <v>85</v>
      </c>
      <c r="H559" s="282" t="s">
        <v>85</v>
      </c>
      <c r="I559" s="227" t="s">
        <v>85</v>
      </c>
      <c r="J559" s="224" t="s">
        <v>85</v>
      </c>
      <c r="K559" s="224" t="s">
        <v>85</v>
      </c>
      <c r="L559" s="224" t="s">
        <v>85</v>
      </c>
      <c r="M559" s="228" t="s">
        <v>85</v>
      </c>
      <c r="N559" s="225"/>
      <c r="O559" s="186"/>
      <c r="P559" s="186"/>
      <c r="Q559" s="186"/>
      <c r="R559" s="230"/>
      <c r="S559" s="235" t="s">
        <v>85</v>
      </c>
      <c r="T559" s="230" t="s">
        <v>85</v>
      </c>
      <c r="U559" s="228"/>
      <c r="V559" s="224" t="s">
        <v>85</v>
      </c>
      <c r="W559" s="369"/>
      <c r="X559" s="370" t="s">
        <v>85</v>
      </c>
      <c r="Y559" s="370" t="s">
        <v>85</v>
      </c>
      <c r="Z559" s="370" t="s">
        <v>85</v>
      </c>
      <c r="AA559" s="371" t="s">
        <v>85</v>
      </c>
      <c r="AB559" s="231" t="str">
        <f t="shared" si="127"/>
        <v>-</v>
      </c>
      <c r="AC559" s="232" t="str">
        <f t="shared" si="128"/>
        <v>-</v>
      </c>
      <c r="AD559" s="232" t="str">
        <f t="shared" si="129"/>
        <v>-</v>
      </c>
      <c r="AE559" s="232" t="str">
        <f t="shared" si="130"/>
        <v>-</v>
      </c>
      <c r="AF559" s="233" t="str">
        <f t="shared" si="131"/>
        <v>-</v>
      </c>
      <c r="AG559" s="231" t="str">
        <f t="shared" si="132"/>
        <v>-</v>
      </c>
      <c r="AH559" s="232" t="str">
        <f t="shared" si="133"/>
        <v>-</v>
      </c>
      <c r="AI559" s="232" t="str">
        <f t="shared" si="134"/>
        <v>-</v>
      </c>
      <c r="AJ559" s="232" t="str">
        <f t="shared" si="135"/>
        <v>-</v>
      </c>
      <c r="AK559" s="233" t="str">
        <f t="shared" si="136"/>
        <v>-</v>
      </c>
      <c r="AL559" s="222" t="s">
        <v>85</v>
      </c>
      <c r="AM559" s="224" t="s">
        <v>85</v>
      </c>
      <c r="AN559" s="224" t="s">
        <v>85</v>
      </c>
      <c r="AO559" s="224" t="s">
        <v>85</v>
      </c>
      <c r="AP559" s="235" t="s">
        <v>85</v>
      </c>
      <c r="AQ559" s="234" t="s">
        <v>85</v>
      </c>
      <c r="AR559" s="234" t="s">
        <v>85</v>
      </c>
      <c r="AS559" s="234" t="s">
        <v>85</v>
      </c>
      <c r="AT559" s="227" t="s">
        <v>85</v>
      </c>
      <c r="AU559" s="343" t="s">
        <v>85</v>
      </c>
    </row>
    <row r="560" spans="1:47" ht="54" hidden="1">
      <c r="A560" s="222" t="str">
        <f t="shared" si="139"/>
        <v>1702-8</v>
      </c>
      <c r="B560" s="223">
        <v>1702</v>
      </c>
      <c r="C560" s="224" t="s">
        <v>220</v>
      </c>
      <c r="D560" s="222">
        <v>8</v>
      </c>
      <c r="E560" s="224" t="s">
        <v>85</v>
      </c>
      <c r="F560" s="222" t="s">
        <v>85</v>
      </c>
      <c r="G560" s="369" t="s">
        <v>85</v>
      </c>
      <c r="H560" s="282" t="s">
        <v>85</v>
      </c>
      <c r="I560" s="227" t="s">
        <v>85</v>
      </c>
      <c r="J560" s="224" t="s">
        <v>85</v>
      </c>
      <c r="K560" s="224" t="s">
        <v>85</v>
      </c>
      <c r="L560" s="224" t="s">
        <v>85</v>
      </c>
      <c r="M560" s="228" t="s">
        <v>85</v>
      </c>
      <c r="N560" s="225"/>
      <c r="O560" s="186"/>
      <c r="P560" s="186"/>
      <c r="Q560" s="186"/>
      <c r="R560" s="230"/>
      <c r="S560" s="235" t="s">
        <v>85</v>
      </c>
      <c r="T560" s="230" t="s">
        <v>85</v>
      </c>
      <c r="U560" s="228"/>
      <c r="V560" s="224" t="s">
        <v>85</v>
      </c>
      <c r="W560" s="369"/>
      <c r="X560" s="370" t="s">
        <v>85</v>
      </c>
      <c r="Y560" s="370" t="s">
        <v>85</v>
      </c>
      <c r="Z560" s="370" t="s">
        <v>85</v>
      </c>
      <c r="AA560" s="371" t="s">
        <v>85</v>
      </c>
      <c r="AB560" s="231" t="str">
        <f t="shared" si="127"/>
        <v>-</v>
      </c>
      <c r="AC560" s="232" t="str">
        <f t="shared" si="128"/>
        <v>-</v>
      </c>
      <c r="AD560" s="232" t="str">
        <f t="shared" si="129"/>
        <v>-</v>
      </c>
      <c r="AE560" s="232" t="str">
        <f t="shared" si="130"/>
        <v>-</v>
      </c>
      <c r="AF560" s="233" t="str">
        <f t="shared" si="131"/>
        <v>-</v>
      </c>
      <c r="AG560" s="231" t="str">
        <f t="shared" si="132"/>
        <v>-</v>
      </c>
      <c r="AH560" s="232" t="str">
        <f t="shared" si="133"/>
        <v>-</v>
      </c>
      <c r="AI560" s="232" t="str">
        <f t="shared" si="134"/>
        <v>-</v>
      </c>
      <c r="AJ560" s="232" t="str">
        <f t="shared" si="135"/>
        <v>-</v>
      </c>
      <c r="AK560" s="233" t="str">
        <f t="shared" si="136"/>
        <v>-</v>
      </c>
      <c r="AL560" s="222" t="s">
        <v>85</v>
      </c>
      <c r="AM560" s="224" t="s">
        <v>85</v>
      </c>
      <c r="AN560" s="224" t="s">
        <v>85</v>
      </c>
      <c r="AO560" s="224" t="s">
        <v>85</v>
      </c>
      <c r="AP560" s="235" t="s">
        <v>85</v>
      </c>
      <c r="AQ560" s="234" t="s">
        <v>85</v>
      </c>
      <c r="AR560" s="234" t="s">
        <v>85</v>
      </c>
      <c r="AS560" s="234" t="s">
        <v>85</v>
      </c>
      <c r="AT560" s="227" t="s">
        <v>85</v>
      </c>
      <c r="AU560" s="343" t="s">
        <v>85</v>
      </c>
    </row>
    <row r="561" spans="1:47" ht="54" hidden="1">
      <c r="A561" s="222" t="str">
        <f t="shared" si="139"/>
        <v>1702-9</v>
      </c>
      <c r="B561" s="223">
        <v>1702</v>
      </c>
      <c r="C561" s="224" t="s">
        <v>220</v>
      </c>
      <c r="D561" s="222">
        <v>9</v>
      </c>
      <c r="E561" s="224" t="s">
        <v>85</v>
      </c>
      <c r="F561" s="222" t="s">
        <v>85</v>
      </c>
      <c r="G561" s="369" t="s">
        <v>85</v>
      </c>
      <c r="H561" s="282" t="s">
        <v>85</v>
      </c>
      <c r="I561" s="227" t="s">
        <v>85</v>
      </c>
      <c r="J561" s="224" t="s">
        <v>85</v>
      </c>
      <c r="K561" s="224" t="s">
        <v>85</v>
      </c>
      <c r="L561" s="224" t="s">
        <v>85</v>
      </c>
      <c r="M561" s="228" t="s">
        <v>85</v>
      </c>
      <c r="N561" s="225"/>
      <c r="O561" s="186"/>
      <c r="P561" s="186"/>
      <c r="Q561" s="186"/>
      <c r="R561" s="230"/>
      <c r="S561" s="235" t="s">
        <v>85</v>
      </c>
      <c r="T561" s="230" t="s">
        <v>85</v>
      </c>
      <c r="U561" s="228"/>
      <c r="V561" s="224" t="s">
        <v>85</v>
      </c>
      <c r="W561" s="369"/>
      <c r="X561" s="370" t="s">
        <v>85</v>
      </c>
      <c r="Y561" s="370" t="s">
        <v>85</v>
      </c>
      <c r="Z561" s="370" t="s">
        <v>85</v>
      </c>
      <c r="AA561" s="371" t="s">
        <v>85</v>
      </c>
      <c r="AB561" s="231" t="str">
        <f t="shared" si="127"/>
        <v>-</v>
      </c>
      <c r="AC561" s="232" t="str">
        <f t="shared" si="128"/>
        <v>-</v>
      </c>
      <c r="AD561" s="232" t="str">
        <f t="shared" si="129"/>
        <v>-</v>
      </c>
      <c r="AE561" s="232" t="str">
        <f t="shared" si="130"/>
        <v>-</v>
      </c>
      <c r="AF561" s="233" t="str">
        <f t="shared" si="131"/>
        <v>-</v>
      </c>
      <c r="AG561" s="231" t="str">
        <f t="shared" si="132"/>
        <v>-</v>
      </c>
      <c r="AH561" s="232" t="str">
        <f t="shared" si="133"/>
        <v>-</v>
      </c>
      <c r="AI561" s="232" t="str">
        <f t="shared" si="134"/>
        <v>-</v>
      </c>
      <c r="AJ561" s="232" t="str">
        <f t="shared" si="135"/>
        <v>-</v>
      </c>
      <c r="AK561" s="233" t="str">
        <f t="shared" si="136"/>
        <v>-</v>
      </c>
      <c r="AL561" s="222" t="s">
        <v>85</v>
      </c>
      <c r="AM561" s="224" t="s">
        <v>85</v>
      </c>
      <c r="AN561" s="224" t="s">
        <v>85</v>
      </c>
      <c r="AO561" s="224" t="s">
        <v>85</v>
      </c>
      <c r="AP561" s="235" t="s">
        <v>85</v>
      </c>
      <c r="AQ561" s="234" t="s">
        <v>85</v>
      </c>
      <c r="AR561" s="234" t="s">
        <v>85</v>
      </c>
      <c r="AS561" s="234" t="s">
        <v>85</v>
      </c>
      <c r="AT561" s="227" t="s">
        <v>85</v>
      </c>
      <c r="AU561" s="343" t="s">
        <v>85</v>
      </c>
    </row>
    <row r="562" spans="1:47" ht="204" customHeight="1">
      <c r="A562" s="222" t="str">
        <f t="shared" si="139"/>
        <v>1703-1</v>
      </c>
      <c r="B562" s="223">
        <v>1703</v>
      </c>
      <c r="C562" s="224" t="s">
        <v>221</v>
      </c>
      <c r="D562" s="222">
        <v>1</v>
      </c>
      <c r="E562" s="224" t="s">
        <v>1332</v>
      </c>
      <c r="F562" s="222" t="s">
        <v>444</v>
      </c>
      <c r="G562" s="262" t="s">
        <v>572</v>
      </c>
      <c r="H562" s="282" t="s">
        <v>1333</v>
      </c>
      <c r="I562" s="227" t="s">
        <v>1334</v>
      </c>
      <c r="J562" s="224" t="s">
        <v>1335</v>
      </c>
      <c r="K562" s="224" t="s">
        <v>1336</v>
      </c>
      <c r="L562" s="224" t="s">
        <v>1337</v>
      </c>
      <c r="M562" s="228" t="s">
        <v>403</v>
      </c>
      <c r="N562" s="309">
        <v>188490</v>
      </c>
      <c r="O562" s="350">
        <v>191592</v>
      </c>
      <c r="P562" s="350">
        <v>194694</v>
      </c>
      <c r="Q562" s="350">
        <v>197796</v>
      </c>
      <c r="R562" s="351">
        <v>200898</v>
      </c>
      <c r="S562" s="235" t="s">
        <v>433</v>
      </c>
      <c r="T562" s="351">
        <v>204000</v>
      </c>
      <c r="U562" s="228"/>
      <c r="V562" s="224" t="s">
        <v>967</v>
      </c>
      <c r="W562" s="309">
        <v>230382</v>
      </c>
      <c r="X562" s="186" t="s">
        <v>85</v>
      </c>
      <c r="Y562" s="186" t="s">
        <v>85</v>
      </c>
      <c r="Z562" s="186" t="s">
        <v>85</v>
      </c>
      <c r="AA562" s="230" t="s">
        <v>85</v>
      </c>
      <c r="AB562" s="284">
        <f t="shared" si="127"/>
        <v>1.2222505172688207</v>
      </c>
      <c r="AC562" s="232" t="str">
        <f t="shared" si="127"/>
        <v>-</v>
      </c>
      <c r="AD562" s="232" t="str">
        <f t="shared" si="127"/>
        <v>-</v>
      </c>
      <c r="AE562" s="232" t="str">
        <f t="shared" si="127"/>
        <v>-</v>
      </c>
      <c r="AF562" s="233" t="str">
        <f t="shared" si="127"/>
        <v>-</v>
      </c>
      <c r="AG562" s="284">
        <f t="shared" si="132"/>
        <v>1.1293235294117647</v>
      </c>
      <c r="AH562" s="232" t="str">
        <f t="shared" si="132"/>
        <v>-</v>
      </c>
      <c r="AI562" s="232" t="str">
        <f t="shared" si="132"/>
        <v>-</v>
      </c>
      <c r="AJ562" s="232" t="str">
        <f t="shared" si="132"/>
        <v>-</v>
      </c>
      <c r="AK562" s="233" t="str">
        <f t="shared" si="132"/>
        <v>-</v>
      </c>
      <c r="AL562" s="222" t="s">
        <v>85</v>
      </c>
      <c r="AM562" s="224" t="s">
        <v>85</v>
      </c>
      <c r="AN562" s="224" t="s">
        <v>849</v>
      </c>
      <c r="AO562" s="224" t="s">
        <v>881</v>
      </c>
      <c r="AP562" s="235" t="s">
        <v>15</v>
      </c>
      <c r="AQ562" s="234" t="s">
        <v>85</v>
      </c>
      <c r="AR562" s="234" t="s">
        <v>85</v>
      </c>
      <c r="AS562" s="234" t="s">
        <v>85</v>
      </c>
      <c r="AT562" s="227" t="s">
        <v>85</v>
      </c>
      <c r="AU562" s="343">
        <v>1</v>
      </c>
    </row>
    <row r="563" spans="1:47" ht="319.5" customHeight="1">
      <c r="A563" s="222" t="str">
        <f t="shared" si="139"/>
        <v>1703-2</v>
      </c>
      <c r="B563" s="223">
        <v>1703</v>
      </c>
      <c r="C563" s="224" t="s">
        <v>221</v>
      </c>
      <c r="D563" s="222">
        <v>2</v>
      </c>
      <c r="E563" s="224" t="s">
        <v>1338</v>
      </c>
      <c r="F563" s="222" t="s">
        <v>444</v>
      </c>
      <c r="G563" s="262" t="s">
        <v>572</v>
      </c>
      <c r="H563" s="282" t="s">
        <v>1339</v>
      </c>
      <c r="I563" s="227" t="s">
        <v>1340</v>
      </c>
      <c r="J563" s="224" t="s">
        <v>1341</v>
      </c>
      <c r="K563" s="224" t="s">
        <v>1342</v>
      </c>
      <c r="L563" s="224" t="s">
        <v>399</v>
      </c>
      <c r="M563" s="228" t="s">
        <v>1702</v>
      </c>
      <c r="N563" s="225">
        <v>2000</v>
      </c>
      <c r="O563" s="186">
        <v>1500</v>
      </c>
      <c r="P563" s="186">
        <v>1000</v>
      </c>
      <c r="Q563" s="186">
        <v>500</v>
      </c>
      <c r="R563" s="230">
        <v>0</v>
      </c>
      <c r="S563" s="235" t="s">
        <v>39</v>
      </c>
      <c r="T563" s="230">
        <v>0</v>
      </c>
      <c r="U563" s="228"/>
      <c r="V563" s="224" t="s">
        <v>968</v>
      </c>
      <c r="W563" s="225">
        <v>2282</v>
      </c>
      <c r="X563" s="186" t="s">
        <v>85</v>
      </c>
      <c r="Y563" s="186" t="s">
        <v>85</v>
      </c>
      <c r="Z563" s="186" t="s">
        <v>85</v>
      </c>
      <c r="AA563" s="230" t="s">
        <v>85</v>
      </c>
      <c r="AB563" s="231">
        <f>IFERROR(IF($E563="-","-",1+(N563-W563)/N563),"-")</f>
        <v>0.85899999999999999</v>
      </c>
      <c r="AC563" s="232" t="str">
        <f t="shared" ref="AC563:AF564" si="140">IFERROR(IF($E563="-","-",1+(O563-X563)/O563),"-")</f>
        <v>-</v>
      </c>
      <c r="AD563" s="232" t="str">
        <f t="shared" si="140"/>
        <v>-</v>
      </c>
      <c r="AE563" s="232" t="str">
        <f t="shared" si="140"/>
        <v>-</v>
      </c>
      <c r="AF563" s="233" t="str">
        <f t="shared" si="140"/>
        <v>-</v>
      </c>
      <c r="AG563" s="231" t="str">
        <f>IFERROR(IF($E563="-","-",IF($T563="-","-",1+($T563-W563)/$T563)),"-")</f>
        <v>-</v>
      </c>
      <c r="AH563" s="232" t="str">
        <f t="shared" ref="AH563:AK564" si="141">IFERROR(IF($E563="-","-",IF($T563="-","-",1+($T563-X563)/$T563)),"-")</f>
        <v>-</v>
      </c>
      <c r="AI563" s="232" t="str">
        <f t="shared" si="141"/>
        <v>-</v>
      </c>
      <c r="AJ563" s="232" t="str">
        <f t="shared" si="141"/>
        <v>-</v>
      </c>
      <c r="AK563" s="233" t="str">
        <f t="shared" si="141"/>
        <v>-</v>
      </c>
      <c r="AL563" s="222" t="s">
        <v>85</v>
      </c>
      <c r="AM563" s="224" t="s">
        <v>85</v>
      </c>
      <c r="AN563" s="224" t="s">
        <v>1775</v>
      </c>
      <c r="AO563" s="224" t="s">
        <v>882</v>
      </c>
      <c r="AP563" s="235" t="s">
        <v>11</v>
      </c>
      <c r="AQ563" s="234" t="s">
        <v>85</v>
      </c>
      <c r="AR563" s="234" t="s">
        <v>85</v>
      </c>
      <c r="AS563" s="234" t="s">
        <v>85</v>
      </c>
      <c r="AT563" s="227" t="s">
        <v>85</v>
      </c>
      <c r="AU563" s="343">
        <v>1</v>
      </c>
    </row>
    <row r="564" spans="1:47" ht="288" customHeight="1">
      <c r="A564" s="222" t="str">
        <f t="shared" si="139"/>
        <v>1703-3</v>
      </c>
      <c r="B564" s="223">
        <v>1703</v>
      </c>
      <c r="C564" s="224" t="s">
        <v>221</v>
      </c>
      <c r="D564" s="222">
        <v>3</v>
      </c>
      <c r="E564" s="224" t="s">
        <v>1343</v>
      </c>
      <c r="F564" s="222">
        <v>0</v>
      </c>
      <c r="G564" s="262" t="s">
        <v>572</v>
      </c>
      <c r="H564" s="282" t="s">
        <v>1321</v>
      </c>
      <c r="I564" s="227" t="s">
        <v>1344</v>
      </c>
      <c r="J564" s="224" t="s">
        <v>1343</v>
      </c>
      <c r="K564" s="224" t="s">
        <v>1776</v>
      </c>
      <c r="L564" s="224" t="s">
        <v>1777</v>
      </c>
      <c r="M564" s="228" t="s">
        <v>418</v>
      </c>
      <c r="N564" s="225">
        <v>85</v>
      </c>
      <c r="O564" s="186"/>
      <c r="P564" s="186"/>
      <c r="Q564" s="186"/>
      <c r="R564" s="230"/>
      <c r="S564" s="235" t="s">
        <v>85</v>
      </c>
      <c r="T564" s="230" t="s">
        <v>85</v>
      </c>
      <c r="U564" s="228"/>
      <c r="V564" s="224" t="s">
        <v>969</v>
      </c>
      <c r="W564" s="225">
        <v>83</v>
      </c>
      <c r="X564" s="186" t="s">
        <v>85</v>
      </c>
      <c r="Y564" s="186" t="s">
        <v>85</v>
      </c>
      <c r="Z564" s="186" t="s">
        <v>85</v>
      </c>
      <c r="AA564" s="230" t="s">
        <v>85</v>
      </c>
      <c r="AB564" s="231">
        <f>IFERROR(IF($E564="-","-",1+(N564-W564)/N564),"-")</f>
        <v>1.0235294117647058</v>
      </c>
      <c r="AC564" s="232" t="str">
        <f t="shared" si="140"/>
        <v>-</v>
      </c>
      <c r="AD564" s="232" t="str">
        <f t="shared" si="140"/>
        <v>-</v>
      </c>
      <c r="AE564" s="232" t="str">
        <f t="shared" si="140"/>
        <v>-</v>
      </c>
      <c r="AF564" s="233" t="str">
        <f t="shared" si="140"/>
        <v>-</v>
      </c>
      <c r="AG564" s="231" t="str">
        <f>IFERROR(IF($E564="-","-",IF($T564="-","-",1+($T564-W564)/$T564)),"-")</f>
        <v>-</v>
      </c>
      <c r="AH564" s="232" t="str">
        <f t="shared" si="141"/>
        <v>-</v>
      </c>
      <c r="AI564" s="232" t="str">
        <f t="shared" si="141"/>
        <v>-</v>
      </c>
      <c r="AJ564" s="232" t="str">
        <f t="shared" si="141"/>
        <v>-</v>
      </c>
      <c r="AK564" s="233" t="str">
        <f t="shared" si="141"/>
        <v>-</v>
      </c>
      <c r="AL564" s="222" t="s">
        <v>85</v>
      </c>
      <c r="AM564" s="224" t="s">
        <v>85</v>
      </c>
      <c r="AN564" s="224" t="s">
        <v>883</v>
      </c>
      <c r="AO564" s="224" t="s">
        <v>884</v>
      </c>
      <c r="AP564" s="235" t="s">
        <v>15</v>
      </c>
      <c r="AQ564" s="234" t="s">
        <v>85</v>
      </c>
      <c r="AR564" s="234" t="s">
        <v>85</v>
      </c>
      <c r="AS564" s="234" t="s">
        <v>85</v>
      </c>
      <c r="AT564" s="227" t="s">
        <v>85</v>
      </c>
      <c r="AU564" s="343">
        <v>1</v>
      </c>
    </row>
    <row r="565" spans="1:47" ht="40.5" hidden="1">
      <c r="A565" s="222" t="str">
        <f t="shared" si="139"/>
        <v>1703-4</v>
      </c>
      <c r="B565" s="223">
        <v>1703</v>
      </c>
      <c r="C565" s="224" t="s">
        <v>221</v>
      </c>
      <c r="D565" s="222">
        <v>4</v>
      </c>
      <c r="E565" s="224" t="s">
        <v>85</v>
      </c>
      <c r="F565" s="222" t="s">
        <v>85</v>
      </c>
      <c r="G565" s="369" t="s">
        <v>85</v>
      </c>
      <c r="H565" s="282" t="s">
        <v>85</v>
      </c>
      <c r="I565" s="227" t="s">
        <v>85</v>
      </c>
      <c r="J565" s="224" t="s">
        <v>85</v>
      </c>
      <c r="K565" s="224" t="s">
        <v>85</v>
      </c>
      <c r="L565" s="224" t="s">
        <v>85</v>
      </c>
      <c r="M565" s="228" t="s">
        <v>85</v>
      </c>
      <c r="N565" s="225"/>
      <c r="O565" s="186"/>
      <c r="P565" s="186"/>
      <c r="Q565" s="186"/>
      <c r="R565" s="230"/>
      <c r="S565" s="235" t="s">
        <v>85</v>
      </c>
      <c r="T565" s="230" t="s">
        <v>85</v>
      </c>
      <c r="U565" s="228"/>
      <c r="V565" s="224" t="s">
        <v>85</v>
      </c>
      <c r="W565" s="369"/>
      <c r="X565" s="370" t="s">
        <v>85</v>
      </c>
      <c r="Y565" s="370" t="s">
        <v>85</v>
      </c>
      <c r="Z565" s="370" t="s">
        <v>85</v>
      </c>
      <c r="AA565" s="371" t="s">
        <v>85</v>
      </c>
      <c r="AB565" s="231" t="str">
        <f t="shared" si="127"/>
        <v>-</v>
      </c>
      <c r="AC565" s="232" t="str">
        <f t="shared" si="128"/>
        <v>-</v>
      </c>
      <c r="AD565" s="232" t="str">
        <f t="shared" si="129"/>
        <v>-</v>
      </c>
      <c r="AE565" s="232" t="str">
        <f t="shared" si="130"/>
        <v>-</v>
      </c>
      <c r="AF565" s="233" t="str">
        <f t="shared" si="131"/>
        <v>-</v>
      </c>
      <c r="AG565" s="231" t="str">
        <f t="shared" si="132"/>
        <v>-</v>
      </c>
      <c r="AH565" s="232" t="str">
        <f t="shared" si="133"/>
        <v>-</v>
      </c>
      <c r="AI565" s="232" t="str">
        <f t="shared" si="134"/>
        <v>-</v>
      </c>
      <c r="AJ565" s="232" t="str">
        <f t="shared" si="135"/>
        <v>-</v>
      </c>
      <c r="AK565" s="233" t="str">
        <f t="shared" si="136"/>
        <v>-</v>
      </c>
      <c r="AL565" s="222" t="s">
        <v>85</v>
      </c>
      <c r="AM565" s="224" t="s">
        <v>85</v>
      </c>
      <c r="AN565" s="224" t="s">
        <v>85</v>
      </c>
      <c r="AO565" s="224" t="s">
        <v>85</v>
      </c>
      <c r="AP565" s="235" t="s">
        <v>85</v>
      </c>
      <c r="AQ565" s="234" t="s">
        <v>85</v>
      </c>
      <c r="AR565" s="234" t="s">
        <v>85</v>
      </c>
      <c r="AS565" s="234" t="s">
        <v>85</v>
      </c>
      <c r="AT565" s="227" t="s">
        <v>85</v>
      </c>
      <c r="AU565" s="343" t="s">
        <v>85</v>
      </c>
    </row>
    <row r="566" spans="1:47" ht="40.5" hidden="1">
      <c r="A566" s="222" t="str">
        <f t="shared" si="139"/>
        <v>1703-5</v>
      </c>
      <c r="B566" s="223">
        <v>1703</v>
      </c>
      <c r="C566" s="224" t="s">
        <v>221</v>
      </c>
      <c r="D566" s="222">
        <v>5</v>
      </c>
      <c r="E566" s="224" t="s">
        <v>85</v>
      </c>
      <c r="F566" s="222" t="s">
        <v>85</v>
      </c>
      <c r="G566" s="369" t="s">
        <v>85</v>
      </c>
      <c r="H566" s="282" t="s">
        <v>85</v>
      </c>
      <c r="I566" s="227" t="s">
        <v>85</v>
      </c>
      <c r="J566" s="224" t="s">
        <v>85</v>
      </c>
      <c r="K566" s="224" t="s">
        <v>85</v>
      </c>
      <c r="L566" s="224" t="s">
        <v>85</v>
      </c>
      <c r="M566" s="228" t="s">
        <v>85</v>
      </c>
      <c r="N566" s="225"/>
      <c r="O566" s="186"/>
      <c r="P566" s="186"/>
      <c r="Q566" s="186"/>
      <c r="R566" s="230"/>
      <c r="S566" s="235" t="s">
        <v>85</v>
      </c>
      <c r="T566" s="230" t="s">
        <v>85</v>
      </c>
      <c r="U566" s="228"/>
      <c r="V566" s="224" t="s">
        <v>85</v>
      </c>
      <c r="W566" s="369"/>
      <c r="X566" s="370" t="s">
        <v>85</v>
      </c>
      <c r="Y566" s="370" t="s">
        <v>85</v>
      </c>
      <c r="Z566" s="370" t="s">
        <v>85</v>
      </c>
      <c r="AA566" s="371" t="s">
        <v>85</v>
      </c>
      <c r="AB566" s="231" t="str">
        <f t="shared" si="127"/>
        <v>-</v>
      </c>
      <c r="AC566" s="232" t="str">
        <f t="shared" si="128"/>
        <v>-</v>
      </c>
      <c r="AD566" s="232" t="str">
        <f t="shared" si="129"/>
        <v>-</v>
      </c>
      <c r="AE566" s="232" t="str">
        <f t="shared" si="130"/>
        <v>-</v>
      </c>
      <c r="AF566" s="233" t="str">
        <f t="shared" si="131"/>
        <v>-</v>
      </c>
      <c r="AG566" s="231" t="str">
        <f t="shared" si="132"/>
        <v>-</v>
      </c>
      <c r="AH566" s="232" t="str">
        <f t="shared" si="133"/>
        <v>-</v>
      </c>
      <c r="AI566" s="232" t="str">
        <f t="shared" si="134"/>
        <v>-</v>
      </c>
      <c r="AJ566" s="232" t="str">
        <f t="shared" si="135"/>
        <v>-</v>
      </c>
      <c r="AK566" s="233" t="str">
        <f t="shared" si="136"/>
        <v>-</v>
      </c>
      <c r="AL566" s="222" t="s">
        <v>85</v>
      </c>
      <c r="AM566" s="224" t="s">
        <v>85</v>
      </c>
      <c r="AN566" s="224" t="s">
        <v>85</v>
      </c>
      <c r="AO566" s="224" t="s">
        <v>85</v>
      </c>
      <c r="AP566" s="235" t="s">
        <v>85</v>
      </c>
      <c r="AQ566" s="234" t="s">
        <v>85</v>
      </c>
      <c r="AR566" s="234" t="s">
        <v>85</v>
      </c>
      <c r="AS566" s="234" t="s">
        <v>85</v>
      </c>
      <c r="AT566" s="227" t="s">
        <v>85</v>
      </c>
      <c r="AU566" s="343" t="s">
        <v>85</v>
      </c>
    </row>
    <row r="567" spans="1:47" ht="40.5" hidden="1">
      <c r="A567" s="222" t="str">
        <f t="shared" si="139"/>
        <v>1703-6</v>
      </c>
      <c r="B567" s="223">
        <v>1703</v>
      </c>
      <c r="C567" s="224" t="s">
        <v>221</v>
      </c>
      <c r="D567" s="222">
        <v>6</v>
      </c>
      <c r="E567" s="224" t="s">
        <v>85</v>
      </c>
      <c r="F567" s="222" t="s">
        <v>85</v>
      </c>
      <c r="G567" s="369" t="s">
        <v>85</v>
      </c>
      <c r="H567" s="282" t="s">
        <v>85</v>
      </c>
      <c r="I567" s="227" t="s">
        <v>85</v>
      </c>
      <c r="J567" s="224" t="s">
        <v>85</v>
      </c>
      <c r="K567" s="224" t="s">
        <v>85</v>
      </c>
      <c r="L567" s="224" t="s">
        <v>85</v>
      </c>
      <c r="M567" s="228" t="s">
        <v>85</v>
      </c>
      <c r="N567" s="225"/>
      <c r="O567" s="186"/>
      <c r="P567" s="186"/>
      <c r="Q567" s="186"/>
      <c r="R567" s="230"/>
      <c r="S567" s="235" t="s">
        <v>85</v>
      </c>
      <c r="T567" s="230" t="s">
        <v>85</v>
      </c>
      <c r="U567" s="228"/>
      <c r="V567" s="224" t="s">
        <v>85</v>
      </c>
      <c r="W567" s="369"/>
      <c r="X567" s="370" t="s">
        <v>85</v>
      </c>
      <c r="Y567" s="370" t="s">
        <v>85</v>
      </c>
      <c r="Z567" s="370" t="s">
        <v>85</v>
      </c>
      <c r="AA567" s="371" t="s">
        <v>85</v>
      </c>
      <c r="AB567" s="231" t="str">
        <f t="shared" si="127"/>
        <v>-</v>
      </c>
      <c r="AC567" s="232" t="str">
        <f t="shared" si="128"/>
        <v>-</v>
      </c>
      <c r="AD567" s="232" t="str">
        <f t="shared" si="129"/>
        <v>-</v>
      </c>
      <c r="AE567" s="232" t="str">
        <f t="shared" si="130"/>
        <v>-</v>
      </c>
      <c r="AF567" s="233" t="str">
        <f t="shared" si="131"/>
        <v>-</v>
      </c>
      <c r="AG567" s="231" t="str">
        <f t="shared" si="132"/>
        <v>-</v>
      </c>
      <c r="AH567" s="232" t="str">
        <f t="shared" si="133"/>
        <v>-</v>
      </c>
      <c r="AI567" s="232" t="str">
        <f t="shared" si="134"/>
        <v>-</v>
      </c>
      <c r="AJ567" s="232" t="str">
        <f t="shared" si="135"/>
        <v>-</v>
      </c>
      <c r="AK567" s="233" t="str">
        <f t="shared" si="136"/>
        <v>-</v>
      </c>
      <c r="AL567" s="222" t="s">
        <v>85</v>
      </c>
      <c r="AM567" s="224" t="s">
        <v>85</v>
      </c>
      <c r="AN567" s="224" t="s">
        <v>85</v>
      </c>
      <c r="AO567" s="224" t="s">
        <v>85</v>
      </c>
      <c r="AP567" s="235" t="s">
        <v>85</v>
      </c>
      <c r="AQ567" s="234" t="s">
        <v>85</v>
      </c>
      <c r="AR567" s="234" t="s">
        <v>85</v>
      </c>
      <c r="AS567" s="234" t="s">
        <v>85</v>
      </c>
      <c r="AT567" s="227" t="s">
        <v>85</v>
      </c>
      <c r="AU567" s="343" t="s">
        <v>85</v>
      </c>
    </row>
    <row r="568" spans="1:47" ht="40.5" hidden="1">
      <c r="A568" s="222" t="str">
        <f t="shared" si="139"/>
        <v>1703-7</v>
      </c>
      <c r="B568" s="223">
        <v>1703</v>
      </c>
      <c r="C568" s="224" t="s">
        <v>221</v>
      </c>
      <c r="D568" s="222">
        <v>7</v>
      </c>
      <c r="E568" s="224" t="s">
        <v>85</v>
      </c>
      <c r="F568" s="222" t="s">
        <v>85</v>
      </c>
      <c r="G568" s="369" t="s">
        <v>85</v>
      </c>
      <c r="H568" s="282" t="s">
        <v>85</v>
      </c>
      <c r="I568" s="227" t="s">
        <v>85</v>
      </c>
      <c r="J568" s="224" t="s">
        <v>85</v>
      </c>
      <c r="K568" s="224" t="s">
        <v>85</v>
      </c>
      <c r="L568" s="224" t="s">
        <v>85</v>
      </c>
      <c r="M568" s="228" t="s">
        <v>85</v>
      </c>
      <c r="N568" s="225"/>
      <c r="O568" s="186"/>
      <c r="P568" s="186"/>
      <c r="Q568" s="186"/>
      <c r="R568" s="230"/>
      <c r="S568" s="235" t="s">
        <v>85</v>
      </c>
      <c r="T568" s="230" t="s">
        <v>85</v>
      </c>
      <c r="U568" s="228"/>
      <c r="V568" s="224" t="s">
        <v>85</v>
      </c>
      <c r="W568" s="369"/>
      <c r="X568" s="370" t="s">
        <v>85</v>
      </c>
      <c r="Y568" s="370" t="s">
        <v>85</v>
      </c>
      <c r="Z568" s="370" t="s">
        <v>85</v>
      </c>
      <c r="AA568" s="371" t="s">
        <v>85</v>
      </c>
      <c r="AB568" s="231" t="str">
        <f t="shared" si="127"/>
        <v>-</v>
      </c>
      <c r="AC568" s="232" t="str">
        <f t="shared" si="128"/>
        <v>-</v>
      </c>
      <c r="AD568" s="232" t="str">
        <f t="shared" si="129"/>
        <v>-</v>
      </c>
      <c r="AE568" s="232" t="str">
        <f t="shared" si="130"/>
        <v>-</v>
      </c>
      <c r="AF568" s="233" t="str">
        <f t="shared" si="131"/>
        <v>-</v>
      </c>
      <c r="AG568" s="231" t="str">
        <f t="shared" si="132"/>
        <v>-</v>
      </c>
      <c r="AH568" s="232" t="str">
        <f t="shared" si="133"/>
        <v>-</v>
      </c>
      <c r="AI568" s="232" t="str">
        <f t="shared" si="134"/>
        <v>-</v>
      </c>
      <c r="AJ568" s="232" t="str">
        <f t="shared" si="135"/>
        <v>-</v>
      </c>
      <c r="AK568" s="233" t="str">
        <f t="shared" si="136"/>
        <v>-</v>
      </c>
      <c r="AL568" s="222" t="s">
        <v>85</v>
      </c>
      <c r="AM568" s="224" t="s">
        <v>85</v>
      </c>
      <c r="AN568" s="224" t="s">
        <v>85</v>
      </c>
      <c r="AO568" s="224" t="s">
        <v>85</v>
      </c>
      <c r="AP568" s="235" t="s">
        <v>85</v>
      </c>
      <c r="AQ568" s="234" t="s">
        <v>85</v>
      </c>
      <c r="AR568" s="234" t="s">
        <v>85</v>
      </c>
      <c r="AS568" s="234" t="s">
        <v>85</v>
      </c>
      <c r="AT568" s="227" t="s">
        <v>85</v>
      </c>
      <c r="AU568" s="343" t="s">
        <v>85</v>
      </c>
    </row>
    <row r="569" spans="1:47" ht="40.5" hidden="1">
      <c r="A569" s="222" t="str">
        <f t="shared" si="139"/>
        <v>1703-8</v>
      </c>
      <c r="B569" s="223">
        <v>1703</v>
      </c>
      <c r="C569" s="224" t="s">
        <v>221</v>
      </c>
      <c r="D569" s="222">
        <v>8</v>
      </c>
      <c r="E569" s="224" t="s">
        <v>85</v>
      </c>
      <c r="F569" s="222" t="s">
        <v>85</v>
      </c>
      <c r="G569" s="369" t="s">
        <v>85</v>
      </c>
      <c r="H569" s="282" t="s">
        <v>85</v>
      </c>
      <c r="I569" s="227" t="s">
        <v>85</v>
      </c>
      <c r="J569" s="224" t="s">
        <v>85</v>
      </c>
      <c r="K569" s="224" t="s">
        <v>85</v>
      </c>
      <c r="L569" s="224" t="s">
        <v>85</v>
      </c>
      <c r="M569" s="228" t="s">
        <v>85</v>
      </c>
      <c r="N569" s="225"/>
      <c r="O569" s="186"/>
      <c r="P569" s="186"/>
      <c r="Q569" s="186"/>
      <c r="R569" s="230"/>
      <c r="S569" s="235" t="s">
        <v>85</v>
      </c>
      <c r="T569" s="230" t="s">
        <v>85</v>
      </c>
      <c r="U569" s="228"/>
      <c r="V569" s="224" t="s">
        <v>85</v>
      </c>
      <c r="W569" s="369"/>
      <c r="X569" s="370" t="s">
        <v>85</v>
      </c>
      <c r="Y569" s="370" t="s">
        <v>85</v>
      </c>
      <c r="Z569" s="370" t="s">
        <v>85</v>
      </c>
      <c r="AA569" s="371" t="s">
        <v>85</v>
      </c>
      <c r="AB569" s="231" t="str">
        <f t="shared" si="127"/>
        <v>-</v>
      </c>
      <c r="AC569" s="232" t="str">
        <f t="shared" si="128"/>
        <v>-</v>
      </c>
      <c r="AD569" s="232" t="str">
        <f t="shared" si="129"/>
        <v>-</v>
      </c>
      <c r="AE569" s="232" t="str">
        <f t="shared" si="130"/>
        <v>-</v>
      </c>
      <c r="AF569" s="233" t="str">
        <f t="shared" si="131"/>
        <v>-</v>
      </c>
      <c r="AG569" s="231" t="str">
        <f t="shared" si="132"/>
        <v>-</v>
      </c>
      <c r="AH569" s="232" t="str">
        <f t="shared" si="133"/>
        <v>-</v>
      </c>
      <c r="AI569" s="232" t="str">
        <f t="shared" si="134"/>
        <v>-</v>
      </c>
      <c r="AJ569" s="232" t="str">
        <f t="shared" si="135"/>
        <v>-</v>
      </c>
      <c r="AK569" s="233" t="str">
        <f t="shared" si="136"/>
        <v>-</v>
      </c>
      <c r="AL569" s="222" t="s">
        <v>85</v>
      </c>
      <c r="AM569" s="224" t="s">
        <v>85</v>
      </c>
      <c r="AN569" s="224" t="s">
        <v>85</v>
      </c>
      <c r="AO569" s="224" t="s">
        <v>85</v>
      </c>
      <c r="AP569" s="235" t="s">
        <v>85</v>
      </c>
      <c r="AQ569" s="234" t="s">
        <v>85</v>
      </c>
      <c r="AR569" s="234" t="s">
        <v>85</v>
      </c>
      <c r="AS569" s="234" t="s">
        <v>85</v>
      </c>
      <c r="AT569" s="227" t="s">
        <v>85</v>
      </c>
      <c r="AU569" s="343" t="s">
        <v>85</v>
      </c>
    </row>
    <row r="570" spans="1:47" ht="40.5" hidden="1">
      <c r="A570" s="222" t="str">
        <f t="shared" si="139"/>
        <v>1703-9</v>
      </c>
      <c r="B570" s="223">
        <v>1703</v>
      </c>
      <c r="C570" s="224" t="s">
        <v>221</v>
      </c>
      <c r="D570" s="222">
        <v>9</v>
      </c>
      <c r="E570" s="224" t="s">
        <v>85</v>
      </c>
      <c r="F570" s="222" t="s">
        <v>85</v>
      </c>
      <c r="G570" s="369" t="s">
        <v>85</v>
      </c>
      <c r="H570" s="282" t="s">
        <v>85</v>
      </c>
      <c r="I570" s="227" t="s">
        <v>85</v>
      </c>
      <c r="J570" s="224" t="s">
        <v>85</v>
      </c>
      <c r="K570" s="224" t="s">
        <v>85</v>
      </c>
      <c r="L570" s="224" t="s">
        <v>85</v>
      </c>
      <c r="M570" s="228" t="s">
        <v>85</v>
      </c>
      <c r="N570" s="225"/>
      <c r="O570" s="186"/>
      <c r="P570" s="186"/>
      <c r="Q570" s="186"/>
      <c r="R570" s="230"/>
      <c r="S570" s="235" t="s">
        <v>85</v>
      </c>
      <c r="T570" s="230" t="s">
        <v>85</v>
      </c>
      <c r="U570" s="228"/>
      <c r="V570" s="224" t="s">
        <v>85</v>
      </c>
      <c r="W570" s="369"/>
      <c r="X570" s="370" t="s">
        <v>85</v>
      </c>
      <c r="Y570" s="370" t="s">
        <v>85</v>
      </c>
      <c r="Z570" s="370" t="s">
        <v>85</v>
      </c>
      <c r="AA570" s="371" t="s">
        <v>85</v>
      </c>
      <c r="AB570" s="231" t="str">
        <f t="shared" si="127"/>
        <v>-</v>
      </c>
      <c r="AC570" s="232" t="str">
        <f t="shared" si="128"/>
        <v>-</v>
      </c>
      <c r="AD570" s="232" t="str">
        <f t="shared" si="129"/>
        <v>-</v>
      </c>
      <c r="AE570" s="232" t="str">
        <f t="shared" si="130"/>
        <v>-</v>
      </c>
      <c r="AF570" s="233" t="str">
        <f t="shared" si="131"/>
        <v>-</v>
      </c>
      <c r="AG570" s="231" t="str">
        <f t="shared" si="132"/>
        <v>-</v>
      </c>
      <c r="AH570" s="232" t="str">
        <f t="shared" si="133"/>
        <v>-</v>
      </c>
      <c r="AI570" s="232" t="str">
        <f t="shared" si="134"/>
        <v>-</v>
      </c>
      <c r="AJ570" s="232" t="str">
        <f t="shared" si="135"/>
        <v>-</v>
      </c>
      <c r="AK570" s="233" t="str">
        <f t="shared" si="136"/>
        <v>-</v>
      </c>
      <c r="AL570" s="222" t="s">
        <v>85</v>
      </c>
      <c r="AM570" s="224" t="s">
        <v>85</v>
      </c>
      <c r="AN570" s="224" t="s">
        <v>85</v>
      </c>
      <c r="AO570" s="224" t="s">
        <v>85</v>
      </c>
      <c r="AP570" s="235" t="s">
        <v>85</v>
      </c>
      <c r="AQ570" s="234" t="s">
        <v>85</v>
      </c>
      <c r="AR570" s="234" t="s">
        <v>85</v>
      </c>
      <c r="AS570" s="234" t="s">
        <v>85</v>
      </c>
      <c r="AT570" s="227" t="s">
        <v>85</v>
      </c>
      <c r="AU570" s="343" t="s">
        <v>85</v>
      </c>
    </row>
    <row r="571" spans="1:47" ht="270" customHeight="1">
      <c r="A571" s="222" t="str">
        <f t="shared" si="139"/>
        <v>1704-1</v>
      </c>
      <c r="B571" s="223">
        <v>1704</v>
      </c>
      <c r="C571" s="224" t="s">
        <v>222</v>
      </c>
      <c r="D571" s="222">
        <v>1</v>
      </c>
      <c r="E571" s="224" t="s">
        <v>1345</v>
      </c>
      <c r="F571" s="222" t="s">
        <v>1346</v>
      </c>
      <c r="G571" s="262" t="s">
        <v>572</v>
      </c>
      <c r="H571" s="282" t="s">
        <v>1347</v>
      </c>
      <c r="I571" s="227" t="s">
        <v>1348</v>
      </c>
      <c r="J571" s="224" t="s">
        <v>1349</v>
      </c>
      <c r="K571" s="224" t="s">
        <v>1350</v>
      </c>
      <c r="L571" s="224" t="s">
        <v>1351</v>
      </c>
      <c r="M571" s="228" t="s">
        <v>403</v>
      </c>
      <c r="N571" s="225">
        <v>53</v>
      </c>
      <c r="O571" s="186">
        <v>60</v>
      </c>
      <c r="P571" s="186">
        <v>67</v>
      </c>
      <c r="Q571" s="186">
        <v>74</v>
      </c>
      <c r="R571" s="230">
        <v>81</v>
      </c>
      <c r="S571" s="235" t="s">
        <v>433</v>
      </c>
      <c r="T571" s="230">
        <v>88</v>
      </c>
      <c r="U571" s="228"/>
      <c r="V571" s="224" t="s">
        <v>970</v>
      </c>
      <c r="W571" s="225">
        <v>53</v>
      </c>
      <c r="X571" s="186" t="s">
        <v>85</v>
      </c>
      <c r="Y571" s="186" t="s">
        <v>85</v>
      </c>
      <c r="Z571" s="186" t="s">
        <v>85</v>
      </c>
      <c r="AA571" s="230" t="s">
        <v>85</v>
      </c>
      <c r="AB571" s="231">
        <f t="shared" si="127"/>
        <v>1</v>
      </c>
      <c r="AC571" s="232" t="str">
        <f t="shared" si="127"/>
        <v>-</v>
      </c>
      <c r="AD571" s="232" t="str">
        <f t="shared" si="127"/>
        <v>-</v>
      </c>
      <c r="AE571" s="232" t="str">
        <f t="shared" si="127"/>
        <v>-</v>
      </c>
      <c r="AF571" s="233" t="str">
        <f t="shared" si="127"/>
        <v>-</v>
      </c>
      <c r="AG571" s="231">
        <f t="shared" si="132"/>
        <v>0.60227272727272729</v>
      </c>
      <c r="AH571" s="232" t="str">
        <f t="shared" si="132"/>
        <v>-</v>
      </c>
      <c r="AI571" s="232" t="str">
        <f t="shared" si="132"/>
        <v>-</v>
      </c>
      <c r="AJ571" s="232" t="str">
        <f t="shared" si="132"/>
        <v>-</v>
      </c>
      <c r="AK571" s="233" t="str">
        <f t="shared" si="132"/>
        <v>-</v>
      </c>
      <c r="AL571" s="222" t="s">
        <v>85</v>
      </c>
      <c r="AM571" s="224" t="s">
        <v>1778</v>
      </c>
      <c r="AN571" s="224" t="s">
        <v>753</v>
      </c>
      <c r="AO571" s="224" t="s">
        <v>1779</v>
      </c>
      <c r="AP571" s="235" t="s">
        <v>15</v>
      </c>
      <c r="AQ571" s="234" t="s">
        <v>85</v>
      </c>
      <c r="AR571" s="234" t="s">
        <v>85</v>
      </c>
      <c r="AS571" s="234" t="s">
        <v>85</v>
      </c>
      <c r="AT571" s="227" t="s">
        <v>85</v>
      </c>
      <c r="AU571" s="343">
        <v>1</v>
      </c>
    </row>
    <row r="572" spans="1:47" ht="247.5" customHeight="1">
      <c r="A572" s="222" t="str">
        <f t="shared" si="139"/>
        <v>1704-2</v>
      </c>
      <c r="B572" s="223">
        <v>1704</v>
      </c>
      <c r="C572" s="224" t="s">
        <v>222</v>
      </c>
      <c r="D572" s="222">
        <v>2</v>
      </c>
      <c r="E572" s="224" t="s">
        <v>1352</v>
      </c>
      <c r="F572" s="222" t="s">
        <v>411</v>
      </c>
      <c r="G572" s="262" t="s">
        <v>572</v>
      </c>
      <c r="H572" s="282" t="s">
        <v>1321</v>
      </c>
      <c r="I572" s="227" t="s">
        <v>1780</v>
      </c>
      <c r="J572" s="224" t="s">
        <v>1353</v>
      </c>
      <c r="K572" s="224" t="s">
        <v>1354</v>
      </c>
      <c r="L572" s="224" t="s">
        <v>1751</v>
      </c>
      <c r="M572" s="228" t="s">
        <v>403</v>
      </c>
      <c r="N572" s="225">
        <v>138</v>
      </c>
      <c r="O572" s="186"/>
      <c r="P572" s="186"/>
      <c r="Q572" s="186"/>
      <c r="R572" s="230"/>
      <c r="S572" s="235" t="s">
        <v>85</v>
      </c>
      <c r="T572" s="230" t="s">
        <v>85</v>
      </c>
      <c r="U572" s="228"/>
      <c r="V572" s="224" t="s">
        <v>531</v>
      </c>
      <c r="W572" s="225">
        <v>104</v>
      </c>
      <c r="X572" s="186" t="s">
        <v>85</v>
      </c>
      <c r="Y572" s="186" t="s">
        <v>85</v>
      </c>
      <c r="Z572" s="186" t="s">
        <v>85</v>
      </c>
      <c r="AA572" s="230" t="s">
        <v>85</v>
      </c>
      <c r="AB572" s="231">
        <f t="shared" si="127"/>
        <v>0.75362318840579712</v>
      </c>
      <c r="AC572" s="232" t="str">
        <f t="shared" si="127"/>
        <v>-</v>
      </c>
      <c r="AD572" s="232" t="str">
        <f t="shared" si="127"/>
        <v>-</v>
      </c>
      <c r="AE572" s="232" t="str">
        <f t="shared" si="127"/>
        <v>-</v>
      </c>
      <c r="AF572" s="233" t="str">
        <f t="shared" si="127"/>
        <v>-</v>
      </c>
      <c r="AG572" s="231" t="str">
        <f t="shared" si="132"/>
        <v>-</v>
      </c>
      <c r="AH572" s="232" t="str">
        <f t="shared" si="132"/>
        <v>-</v>
      </c>
      <c r="AI572" s="232" t="str">
        <f t="shared" si="132"/>
        <v>-</v>
      </c>
      <c r="AJ572" s="232" t="str">
        <f t="shared" si="132"/>
        <v>-</v>
      </c>
      <c r="AK572" s="233" t="str">
        <f t="shared" si="132"/>
        <v>-</v>
      </c>
      <c r="AL572" s="222" t="s">
        <v>85</v>
      </c>
      <c r="AM572" s="224" t="s">
        <v>1781</v>
      </c>
      <c r="AN572" s="224" t="s">
        <v>885</v>
      </c>
      <c r="AO572" s="224" t="s">
        <v>1782</v>
      </c>
      <c r="AP572" s="235" t="s">
        <v>11</v>
      </c>
      <c r="AQ572" s="234" t="s">
        <v>85</v>
      </c>
      <c r="AR572" s="234" t="s">
        <v>85</v>
      </c>
      <c r="AS572" s="234" t="s">
        <v>85</v>
      </c>
      <c r="AT572" s="227" t="s">
        <v>85</v>
      </c>
      <c r="AU572" s="343">
        <v>1</v>
      </c>
    </row>
    <row r="573" spans="1:47" ht="180" customHeight="1">
      <c r="A573" s="222" t="str">
        <f t="shared" si="139"/>
        <v>1704-3</v>
      </c>
      <c r="B573" s="223">
        <v>1704</v>
      </c>
      <c r="C573" s="224" t="s">
        <v>222</v>
      </c>
      <c r="D573" s="222">
        <v>3</v>
      </c>
      <c r="E573" s="224" t="s">
        <v>1355</v>
      </c>
      <c r="F573" s="222" t="s">
        <v>1356</v>
      </c>
      <c r="G573" s="262" t="s">
        <v>572</v>
      </c>
      <c r="H573" s="282" t="s">
        <v>1333</v>
      </c>
      <c r="I573" s="227" t="s">
        <v>1334</v>
      </c>
      <c r="J573" s="224" t="s">
        <v>1357</v>
      </c>
      <c r="K573" s="224" t="s">
        <v>1783</v>
      </c>
      <c r="L573" s="224" t="s">
        <v>1358</v>
      </c>
      <c r="M573" s="228" t="s">
        <v>403</v>
      </c>
      <c r="N573" s="225" t="s">
        <v>12</v>
      </c>
      <c r="O573" s="186">
        <v>271</v>
      </c>
      <c r="P573" s="186">
        <v>296</v>
      </c>
      <c r="Q573" s="186">
        <v>321</v>
      </c>
      <c r="R573" s="230">
        <v>345</v>
      </c>
      <c r="S573" s="235" t="s">
        <v>433</v>
      </c>
      <c r="T573" s="230">
        <v>369</v>
      </c>
      <c r="U573" s="228"/>
      <c r="V573" s="224" t="s">
        <v>2434</v>
      </c>
      <c r="W573" s="225" t="s">
        <v>12</v>
      </c>
      <c r="X573" s="186" t="s">
        <v>85</v>
      </c>
      <c r="Y573" s="186" t="s">
        <v>85</v>
      </c>
      <c r="Z573" s="186" t="s">
        <v>85</v>
      </c>
      <c r="AA573" s="230" t="s">
        <v>85</v>
      </c>
      <c r="AB573" s="231" t="str">
        <f t="shared" si="127"/>
        <v>-</v>
      </c>
      <c r="AC573" s="232" t="str">
        <f t="shared" si="127"/>
        <v>-</v>
      </c>
      <c r="AD573" s="232" t="str">
        <f t="shared" si="127"/>
        <v>-</v>
      </c>
      <c r="AE573" s="232" t="str">
        <f t="shared" si="127"/>
        <v>-</v>
      </c>
      <c r="AF573" s="233" t="str">
        <f t="shared" si="127"/>
        <v>-</v>
      </c>
      <c r="AG573" s="231" t="str">
        <f t="shared" si="132"/>
        <v>-</v>
      </c>
      <c r="AH573" s="232" t="str">
        <f t="shared" si="132"/>
        <v>-</v>
      </c>
      <c r="AI573" s="232" t="str">
        <f t="shared" si="132"/>
        <v>-</v>
      </c>
      <c r="AJ573" s="232" t="str">
        <f t="shared" si="132"/>
        <v>-</v>
      </c>
      <c r="AK573" s="233" t="str">
        <f t="shared" si="132"/>
        <v>-</v>
      </c>
      <c r="AL573" s="222" t="s">
        <v>85</v>
      </c>
      <c r="AM573" s="224" t="s">
        <v>85</v>
      </c>
      <c r="AN573" s="224" t="s">
        <v>759</v>
      </c>
      <c r="AO573" s="224" t="s">
        <v>763</v>
      </c>
      <c r="AP573" s="235" t="s">
        <v>12</v>
      </c>
      <c r="AQ573" s="234" t="s">
        <v>85</v>
      </c>
      <c r="AR573" s="234" t="s">
        <v>85</v>
      </c>
      <c r="AS573" s="234" t="s">
        <v>85</v>
      </c>
      <c r="AT573" s="227" t="s">
        <v>85</v>
      </c>
      <c r="AU573" s="343" t="s">
        <v>2754</v>
      </c>
    </row>
    <row r="574" spans="1:47" ht="54" hidden="1">
      <c r="A574" s="222" t="str">
        <f t="shared" si="139"/>
        <v>1704-4</v>
      </c>
      <c r="B574" s="223">
        <v>1704</v>
      </c>
      <c r="C574" s="224" t="s">
        <v>222</v>
      </c>
      <c r="D574" s="222">
        <v>4</v>
      </c>
      <c r="E574" s="224" t="s">
        <v>85</v>
      </c>
      <c r="F574" s="222" t="s">
        <v>85</v>
      </c>
      <c r="G574" s="369" t="s">
        <v>85</v>
      </c>
      <c r="H574" s="282" t="s">
        <v>85</v>
      </c>
      <c r="I574" s="227" t="s">
        <v>85</v>
      </c>
      <c r="J574" s="224" t="s">
        <v>85</v>
      </c>
      <c r="K574" s="224" t="s">
        <v>85</v>
      </c>
      <c r="L574" s="224" t="s">
        <v>85</v>
      </c>
      <c r="M574" s="228" t="s">
        <v>85</v>
      </c>
      <c r="N574" s="225"/>
      <c r="O574" s="186"/>
      <c r="P574" s="186"/>
      <c r="Q574" s="186"/>
      <c r="R574" s="230"/>
      <c r="S574" s="235" t="s">
        <v>85</v>
      </c>
      <c r="T574" s="230" t="s">
        <v>85</v>
      </c>
      <c r="U574" s="228"/>
      <c r="V574" s="224" t="s">
        <v>85</v>
      </c>
      <c r="W574" s="369"/>
      <c r="X574" s="370" t="s">
        <v>85</v>
      </c>
      <c r="Y574" s="370" t="s">
        <v>85</v>
      </c>
      <c r="Z574" s="370" t="s">
        <v>85</v>
      </c>
      <c r="AA574" s="371" t="s">
        <v>85</v>
      </c>
      <c r="AB574" s="231" t="str">
        <f t="shared" si="127"/>
        <v>-</v>
      </c>
      <c r="AC574" s="232" t="str">
        <f t="shared" si="128"/>
        <v>-</v>
      </c>
      <c r="AD574" s="232" t="str">
        <f t="shared" si="129"/>
        <v>-</v>
      </c>
      <c r="AE574" s="232" t="str">
        <f t="shared" si="130"/>
        <v>-</v>
      </c>
      <c r="AF574" s="233" t="str">
        <f t="shared" si="131"/>
        <v>-</v>
      </c>
      <c r="AG574" s="231" t="str">
        <f t="shared" si="132"/>
        <v>-</v>
      </c>
      <c r="AH574" s="232" t="str">
        <f t="shared" si="133"/>
        <v>-</v>
      </c>
      <c r="AI574" s="232" t="str">
        <f t="shared" si="134"/>
        <v>-</v>
      </c>
      <c r="AJ574" s="232" t="str">
        <f t="shared" si="135"/>
        <v>-</v>
      </c>
      <c r="AK574" s="233" t="str">
        <f t="shared" si="136"/>
        <v>-</v>
      </c>
      <c r="AL574" s="222" t="s">
        <v>85</v>
      </c>
      <c r="AM574" s="224" t="s">
        <v>85</v>
      </c>
      <c r="AN574" s="224" t="s">
        <v>85</v>
      </c>
      <c r="AO574" s="224" t="s">
        <v>85</v>
      </c>
      <c r="AP574" s="235" t="s">
        <v>85</v>
      </c>
      <c r="AQ574" s="234" t="s">
        <v>85</v>
      </c>
      <c r="AR574" s="234" t="s">
        <v>85</v>
      </c>
      <c r="AS574" s="234" t="s">
        <v>85</v>
      </c>
      <c r="AT574" s="227" t="s">
        <v>85</v>
      </c>
      <c r="AU574" s="343" t="s">
        <v>85</v>
      </c>
    </row>
    <row r="575" spans="1:47" ht="54" hidden="1">
      <c r="A575" s="222" t="str">
        <f t="shared" si="139"/>
        <v>1704-5</v>
      </c>
      <c r="B575" s="223">
        <v>1704</v>
      </c>
      <c r="C575" s="224" t="s">
        <v>222</v>
      </c>
      <c r="D575" s="222">
        <v>5</v>
      </c>
      <c r="E575" s="224" t="s">
        <v>85</v>
      </c>
      <c r="F575" s="222" t="s">
        <v>85</v>
      </c>
      <c r="G575" s="369" t="s">
        <v>85</v>
      </c>
      <c r="H575" s="282" t="s">
        <v>85</v>
      </c>
      <c r="I575" s="227" t="s">
        <v>85</v>
      </c>
      <c r="J575" s="224" t="s">
        <v>85</v>
      </c>
      <c r="K575" s="224" t="s">
        <v>85</v>
      </c>
      <c r="L575" s="224" t="s">
        <v>85</v>
      </c>
      <c r="M575" s="228" t="s">
        <v>85</v>
      </c>
      <c r="N575" s="225"/>
      <c r="O575" s="186"/>
      <c r="P575" s="186"/>
      <c r="Q575" s="186"/>
      <c r="R575" s="230"/>
      <c r="S575" s="235" t="s">
        <v>85</v>
      </c>
      <c r="T575" s="230" t="s">
        <v>85</v>
      </c>
      <c r="U575" s="228"/>
      <c r="V575" s="224" t="s">
        <v>85</v>
      </c>
      <c r="W575" s="369"/>
      <c r="X575" s="370" t="s">
        <v>85</v>
      </c>
      <c r="Y575" s="370" t="s">
        <v>85</v>
      </c>
      <c r="Z575" s="370" t="s">
        <v>85</v>
      </c>
      <c r="AA575" s="371" t="s">
        <v>85</v>
      </c>
      <c r="AB575" s="231" t="str">
        <f t="shared" si="127"/>
        <v>-</v>
      </c>
      <c r="AC575" s="232" t="str">
        <f t="shared" si="128"/>
        <v>-</v>
      </c>
      <c r="AD575" s="232" t="str">
        <f t="shared" si="129"/>
        <v>-</v>
      </c>
      <c r="AE575" s="232" t="str">
        <f t="shared" si="130"/>
        <v>-</v>
      </c>
      <c r="AF575" s="233" t="str">
        <f t="shared" si="131"/>
        <v>-</v>
      </c>
      <c r="AG575" s="231" t="str">
        <f t="shared" si="132"/>
        <v>-</v>
      </c>
      <c r="AH575" s="232" t="str">
        <f t="shared" si="133"/>
        <v>-</v>
      </c>
      <c r="AI575" s="232" t="str">
        <f t="shared" si="134"/>
        <v>-</v>
      </c>
      <c r="AJ575" s="232" t="str">
        <f t="shared" si="135"/>
        <v>-</v>
      </c>
      <c r="AK575" s="233" t="str">
        <f t="shared" si="136"/>
        <v>-</v>
      </c>
      <c r="AL575" s="222" t="s">
        <v>85</v>
      </c>
      <c r="AM575" s="224" t="s">
        <v>85</v>
      </c>
      <c r="AN575" s="224" t="s">
        <v>85</v>
      </c>
      <c r="AO575" s="224" t="s">
        <v>85</v>
      </c>
      <c r="AP575" s="235" t="s">
        <v>85</v>
      </c>
      <c r="AQ575" s="234" t="s">
        <v>85</v>
      </c>
      <c r="AR575" s="234" t="s">
        <v>85</v>
      </c>
      <c r="AS575" s="234" t="s">
        <v>85</v>
      </c>
      <c r="AT575" s="227" t="s">
        <v>85</v>
      </c>
      <c r="AU575" s="343" t="s">
        <v>85</v>
      </c>
    </row>
    <row r="576" spans="1:47" ht="54" hidden="1">
      <c r="A576" s="222" t="str">
        <f t="shared" si="139"/>
        <v>1704-6</v>
      </c>
      <c r="B576" s="223">
        <v>1704</v>
      </c>
      <c r="C576" s="224" t="s">
        <v>222</v>
      </c>
      <c r="D576" s="222">
        <v>6</v>
      </c>
      <c r="E576" s="224" t="s">
        <v>85</v>
      </c>
      <c r="F576" s="222" t="s">
        <v>85</v>
      </c>
      <c r="G576" s="369" t="s">
        <v>85</v>
      </c>
      <c r="H576" s="282" t="s">
        <v>85</v>
      </c>
      <c r="I576" s="227" t="s">
        <v>85</v>
      </c>
      <c r="J576" s="224" t="s">
        <v>85</v>
      </c>
      <c r="K576" s="224" t="s">
        <v>85</v>
      </c>
      <c r="L576" s="224" t="s">
        <v>85</v>
      </c>
      <c r="M576" s="228" t="s">
        <v>85</v>
      </c>
      <c r="N576" s="225"/>
      <c r="O576" s="186"/>
      <c r="P576" s="186"/>
      <c r="Q576" s="186"/>
      <c r="R576" s="230"/>
      <c r="S576" s="235" t="s">
        <v>85</v>
      </c>
      <c r="T576" s="230" t="s">
        <v>85</v>
      </c>
      <c r="U576" s="228"/>
      <c r="V576" s="224" t="s">
        <v>85</v>
      </c>
      <c r="W576" s="369"/>
      <c r="X576" s="370" t="s">
        <v>85</v>
      </c>
      <c r="Y576" s="370" t="s">
        <v>85</v>
      </c>
      <c r="Z576" s="370" t="s">
        <v>85</v>
      </c>
      <c r="AA576" s="371" t="s">
        <v>85</v>
      </c>
      <c r="AB576" s="231" t="str">
        <f t="shared" si="127"/>
        <v>-</v>
      </c>
      <c r="AC576" s="232" t="str">
        <f t="shared" si="128"/>
        <v>-</v>
      </c>
      <c r="AD576" s="232" t="str">
        <f t="shared" si="129"/>
        <v>-</v>
      </c>
      <c r="AE576" s="232" t="str">
        <f t="shared" si="130"/>
        <v>-</v>
      </c>
      <c r="AF576" s="233" t="str">
        <f t="shared" si="131"/>
        <v>-</v>
      </c>
      <c r="AG576" s="231" t="str">
        <f t="shared" si="132"/>
        <v>-</v>
      </c>
      <c r="AH576" s="232" t="str">
        <f t="shared" si="133"/>
        <v>-</v>
      </c>
      <c r="AI576" s="232" t="str">
        <f t="shared" si="134"/>
        <v>-</v>
      </c>
      <c r="AJ576" s="232" t="str">
        <f t="shared" si="135"/>
        <v>-</v>
      </c>
      <c r="AK576" s="233" t="str">
        <f t="shared" si="136"/>
        <v>-</v>
      </c>
      <c r="AL576" s="222" t="s">
        <v>85</v>
      </c>
      <c r="AM576" s="224" t="s">
        <v>85</v>
      </c>
      <c r="AN576" s="224" t="s">
        <v>85</v>
      </c>
      <c r="AO576" s="224" t="s">
        <v>85</v>
      </c>
      <c r="AP576" s="235" t="s">
        <v>85</v>
      </c>
      <c r="AQ576" s="234" t="s">
        <v>85</v>
      </c>
      <c r="AR576" s="234" t="s">
        <v>85</v>
      </c>
      <c r="AS576" s="234" t="s">
        <v>85</v>
      </c>
      <c r="AT576" s="227" t="s">
        <v>85</v>
      </c>
      <c r="AU576" s="343" t="s">
        <v>85</v>
      </c>
    </row>
    <row r="577" spans="1:47" ht="54" hidden="1">
      <c r="A577" s="222" t="str">
        <f t="shared" si="139"/>
        <v>1704-7</v>
      </c>
      <c r="B577" s="223">
        <v>1704</v>
      </c>
      <c r="C577" s="224" t="s">
        <v>222</v>
      </c>
      <c r="D577" s="222">
        <v>7</v>
      </c>
      <c r="E577" s="224" t="s">
        <v>85</v>
      </c>
      <c r="F577" s="222" t="s">
        <v>85</v>
      </c>
      <c r="G577" s="369" t="s">
        <v>85</v>
      </c>
      <c r="H577" s="282" t="s">
        <v>85</v>
      </c>
      <c r="I577" s="227" t="s">
        <v>85</v>
      </c>
      <c r="J577" s="224" t="s">
        <v>85</v>
      </c>
      <c r="K577" s="224" t="s">
        <v>85</v>
      </c>
      <c r="L577" s="224" t="s">
        <v>85</v>
      </c>
      <c r="M577" s="228" t="s">
        <v>85</v>
      </c>
      <c r="N577" s="225"/>
      <c r="O577" s="186"/>
      <c r="P577" s="186"/>
      <c r="Q577" s="186"/>
      <c r="R577" s="230"/>
      <c r="S577" s="235" t="s">
        <v>85</v>
      </c>
      <c r="T577" s="230" t="s">
        <v>85</v>
      </c>
      <c r="U577" s="228"/>
      <c r="V577" s="224" t="s">
        <v>85</v>
      </c>
      <c r="W577" s="369"/>
      <c r="X577" s="370" t="s">
        <v>85</v>
      </c>
      <c r="Y577" s="370" t="s">
        <v>85</v>
      </c>
      <c r="Z577" s="370" t="s">
        <v>85</v>
      </c>
      <c r="AA577" s="371" t="s">
        <v>85</v>
      </c>
      <c r="AB577" s="231" t="str">
        <f t="shared" si="127"/>
        <v>-</v>
      </c>
      <c r="AC577" s="232" t="str">
        <f t="shared" si="128"/>
        <v>-</v>
      </c>
      <c r="AD577" s="232" t="str">
        <f t="shared" si="129"/>
        <v>-</v>
      </c>
      <c r="AE577" s="232" t="str">
        <f t="shared" si="130"/>
        <v>-</v>
      </c>
      <c r="AF577" s="233" t="str">
        <f t="shared" si="131"/>
        <v>-</v>
      </c>
      <c r="AG577" s="231" t="str">
        <f t="shared" si="132"/>
        <v>-</v>
      </c>
      <c r="AH577" s="232" t="str">
        <f t="shared" si="133"/>
        <v>-</v>
      </c>
      <c r="AI577" s="232" t="str">
        <f t="shared" si="134"/>
        <v>-</v>
      </c>
      <c r="AJ577" s="232" t="str">
        <f t="shared" si="135"/>
        <v>-</v>
      </c>
      <c r="AK577" s="233" t="str">
        <f t="shared" si="136"/>
        <v>-</v>
      </c>
      <c r="AL577" s="222" t="s">
        <v>85</v>
      </c>
      <c r="AM577" s="224" t="s">
        <v>85</v>
      </c>
      <c r="AN577" s="224" t="s">
        <v>85</v>
      </c>
      <c r="AO577" s="224" t="s">
        <v>85</v>
      </c>
      <c r="AP577" s="235" t="s">
        <v>85</v>
      </c>
      <c r="AQ577" s="234" t="s">
        <v>85</v>
      </c>
      <c r="AR577" s="234" t="s">
        <v>85</v>
      </c>
      <c r="AS577" s="234" t="s">
        <v>85</v>
      </c>
      <c r="AT577" s="227" t="s">
        <v>85</v>
      </c>
      <c r="AU577" s="343" t="s">
        <v>85</v>
      </c>
    </row>
    <row r="578" spans="1:47" ht="54" hidden="1">
      <c r="A578" s="222" t="str">
        <f t="shared" si="139"/>
        <v>1704-8</v>
      </c>
      <c r="B578" s="223">
        <v>1704</v>
      </c>
      <c r="C578" s="224" t="s">
        <v>222</v>
      </c>
      <c r="D578" s="222">
        <v>8</v>
      </c>
      <c r="E578" s="224" t="s">
        <v>85</v>
      </c>
      <c r="F578" s="222" t="s">
        <v>85</v>
      </c>
      <c r="G578" s="369" t="s">
        <v>85</v>
      </c>
      <c r="H578" s="282" t="s">
        <v>85</v>
      </c>
      <c r="I578" s="227" t="s">
        <v>85</v>
      </c>
      <c r="J578" s="224" t="s">
        <v>85</v>
      </c>
      <c r="K578" s="224" t="s">
        <v>85</v>
      </c>
      <c r="L578" s="224" t="s">
        <v>85</v>
      </c>
      <c r="M578" s="228" t="s">
        <v>85</v>
      </c>
      <c r="N578" s="225"/>
      <c r="O578" s="186"/>
      <c r="P578" s="186"/>
      <c r="Q578" s="186"/>
      <c r="R578" s="230"/>
      <c r="S578" s="235" t="s">
        <v>85</v>
      </c>
      <c r="T578" s="230" t="s">
        <v>85</v>
      </c>
      <c r="U578" s="228"/>
      <c r="V578" s="224" t="s">
        <v>85</v>
      </c>
      <c r="W578" s="369"/>
      <c r="X578" s="370" t="s">
        <v>85</v>
      </c>
      <c r="Y578" s="370" t="s">
        <v>85</v>
      </c>
      <c r="Z578" s="370" t="s">
        <v>85</v>
      </c>
      <c r="AA578" s="371" t="s">
        <v>85</v>
      </c>
      <c r="AB578" s="231" t="str">
        <f t="shared" si="127"/>
        <v>-</v>
      </c>
      <c r="AC578" s="232" t="str">
        <f t="shared" si="128"/>
        <v>-</v>
      </c>
      <c r="AD578" s="232" t="str">
        <f t="shared" si="129"/>
        <v>-</v>
      </c>
      <c r="AE578" s="232" t="str">
        <f t="shared" si="130"/>
        <v>-</v>
      </c>
      <c r="AF578" s="233" t="str">
        <f t="shared" si="131"/>
        <v>-</v>
      </c>
      <c r="AG578" s="231" t="str">
        <f t="shared" si="132"/>
        <v>-</v>
      </c>
      <c r="AH578" s="232" t="str">
        <f t="shared" si="133"/>
        <v>-</v>
      </c>
      <c r="AI578" s="232" t="str">
        <f t="shared" si="134"/>
        <v>-</v>
      </c>
      <c r="AJ578" s="232" t="str">
        <f t="shared" si="135"/>
        <v>-</v>
      </c>
      <c r="AK578" s="233" t="str">
        <f t="shared" si="136"/>
        <v>-</v>
      </c>
      <c r="AL578" s="222" t="s">
        <v>85</v>
      </c>
      <c r="AM578" s="224" t="s">
        <v>85</v>
      </c>
      <c r="AN578" s="224" t="s">
        <v>85</v>
      </c>
      <c r="AO578" s="224" t="s">
        <v>85</v>
      </c>
      <c r="AP578" s="235" t="s">
        <v>85</v>
      </c>
      <c r="AQ578" s="234" t="s">
        <v>85</v>
      </c>
      <c r="AR578" s="234" t="s">
        <v>85</v>
      </c>
      <c r="AS578" s="234" t="s">
        <v>85</v>
      </c>
      <c r="AT578" s="227" t="s">
        <v>85</v>
      </c>
      <c r="AU578" s="343" t="s">
        <v>85</v>
      </c>
    </row>
    <row r="579" spans="1:47" ht="54" hidden="1">
      <c r="A579" s="222" t="str">
        <f t="shared" si="139"/>
        <v>1704-9</v>
      </c>
      <c r="B579" s="223">
        <v>1704</v>
      </c>
      <c r="C579" s="224" t="s">
        <v>222</v>
      </c>
      <c r="D579" s="222">
        <v>9</v>
      </c>
      <c r="E579" s="224" t="s">
        <v>85</v>
      </c>
      <c r="F579" s="222" t="s">
        <v>85</v>
      </c>
      <c r="G579" s="369" t="s">
        <v>85</v>
      </c>
      <c r="H579" s="282" t="s">
        <v>85</v>
      </c>
      <c r="I579" s="227" t="s">
        <v>85</v>
      </c>
      <c r="J579" s="224" t="s">
        <v>85</v>
      </c>
      <c r="K579" s="224" t="s">
        <v>85</v>
      </c>
      <c r="L579" s="224" t="s">
        <v>85</v>
      </c>
      <c r="M579" s="228" t="s">
        <v>85</v>
      </c>
      <c r="N579" s="225"/>
      <c r="O579" s="186"/>
      <c r="P579" s="186"/>
      <c r="Q579" s="186"/>
      <c r="R579" s="230"/>
      <c r="S579" s="235" t="s">
        <v>85</v>
      </c>
      <c r="T579" s="230" t="s">
        <v>85</v>
      </c>
      <c r="U579" s="228"/>
      <c r="V579" s="224" t="s">
        <v>85</v>
      </c>
      <c r="W579" s="369"/>
      <c r="X579" s="370" t="s">
        <v>85</v>
      </c>
      <c r="Y579" s="370" t="s">
        <v>85</v>
      </c>
      <c r="Z579" s="370" t="s">
        <v>85</v>
      </c>
      <c r="AA579" s="371" t="s">
        <v>85</v>
      </c>
      <c r="AB579" s="231" t="str">
        <f t="shared" si="127"/>
        <v>-</v>
      </c>
      <c r="AC579" s="232" t="str">
        <f t="shared" si="128"/>
        <v>-</v>
      </c>
      <c r="AD579" s="232" t="str">
        <f t="shared" si="129"/>
        <v>-</v>
      </c>
      <c r="AE579" s="232" t="str">
        <f t="shared" si="130"/>
        <v>-</v>
      </c>
      <c r="AF579" s="233" t="str">
        <f t="shared" si="131"/>
        <v>-</v>
      </c>
      <c r="AG579" s="231" t="str">
        <f t="shared" si="132"/>
        <v>-</v>
      </c>
      <c r="AH579" s="232" t="str">
        <f t="shared" si="133"/>
        <v>-</v>
      </c>
      <c r="AI579" s="232" t="str">
        <f t="shared" si="134"/>
        <v>-</v>
      </c>
      <c r="AJ579" s="232" t="str">
        <f t="shared" si="135"/>
        <v>-</v>
      </c>
      <c r="AK579" s="233" t="str">
        <f t="shared" si="136"/>
        <v>-</v>
      </c>
      <c r="AL579" s="222" t="s">
        <v>85</v>
      </c>
      <c r="AM579" s="224" t="s">
        <v>85</v>
      </c>
      <c r="AN579" s="224" t="s">
        <v>85</v>
      </c>
      <c r="AO579" s="224" t="s">
        <v>85</v>
      </c>
      <c r="AP579" s="235" t="s">
        <v>85</v>
      </c>
      <c r="AQ579" s="234" t="s">
        <v>85</v>
      </c>
      <c r="AR579" s="234" t="s">
        <v>85</v>
      </c>
      <c r="AS579" s="234" t="s">
        <v>85</v>
      </c>
      <c r="AT579" s="227" t="s">
        <v>85</v>
      </c>
      <c r="AU579" s="343" t="s">
        <v>85</v>
      </c>
    </row>
    <row r="580" spans="1:47" ht="228" customHeight="1">
      <c r="A580" s="222" t="s">
        <v>1784</v>
      </c>
      <c r="B580" s="223">
        <v>1801</v>
      </c>
      <c r="C580" s="224" t="s">
        <v>223</v>
      </c>
      <c r="D580" s="222">
        <v>1</v>
      </c>
      <c r="E580" s="224" t="s">
        <v>1359</v>
      </c>
      <c r="F580" s="222" t="s">
        <v>541</v>
      </c>
      <c r="G580" s="262" t="s">
        <v>572</v>
      </c>
      <c r="H580" s="282" t="s">
        <v>1360</v>
      </c>
      <c r="I580" s="227" t="s">
        <v>582</v>
      </c>
      <c r="J580" s="224" t="s">
        <v>1361</v>
      </c>
      <c r="K580" s="224" t="s">
        <v>584</v>
      </c>
      <c r="L580" s="224" t="s">
        <v>399</v>
      </c>
      <c r="M580" s="228" t="s">
        <v>403</v>
      </c>
      <c r="N580" s="225" t="s">
        <v>12</v>
      </c>
      <c r="O580" s="186">
        <v>159000</v>
      </c>
      <c r="P580" s="186">
        <v>174900</v>
      </c>
      <c r="Q580" s="186">
        <v>190800</v>
      </c>
      <c r="R580" s="230">
        <v>206700</v>
      </c>
      <c r="S580" s="235" t="s">
        <v>433</v>
      </c>
      <c r="T580" s="230">
        <v>222600</v>
      </c>
      <c r="U580" s="228"/>
      <c r="V580" s="224" t="s">
        <v>2865</v>
      </c>
      <c r="W580" s="225">
        <v>132440</v>
      </c>
      <c r="X580" s="186" t="s">
        <v>85</v>
      </c>
      <c r="Y580" s="186" t="s">
        <v>85</v>
      </c>
      <c r="Z580" s="186" t="s">
        <v>85</v>
      </c>
      <c r="AA580" s="230" t="s">
        <v>85</v>
      </c>
      <c r="AB580" s="231" t="str">
        <f t="shared" ref="AB580:AC580" si="142">IFERROR(IF($E580="-","-",W580/N580),"-")</f>
        <v>-</v>
      </c>
      <c r="AC580" s="232" t="str">
        <f t="shared" si="142"/>
        <v>-</v>
      </c>
      <c r="AD580" s="232" t="str">
        <f t="shared" si="129"/>
        <v>-</v>
      </c>
      <c r="AE580" s="232" t="str">
        <f t="shared" si="130"/>
        <v>-</v>
      </c>
      <c r="AF580" s="233" t="str">
        <f t="shared" si="131"/>
        <v>-</v>
      </c>
      <c r="AG580" s="231">
        <v>0.64073536526366714</v>
      </c>
      <c r="AH580" s="232" t="s">
        <v>85</v>
      </c>
      <c r="AI580" s="232" t="s">
        <v>85</v>
      </c>
      <c r="AJ580" s="232" t="s">
        <v>85</v>
      </c>
      <c r="AK580" s="233" t="s">
        <v>85</v>
      </c>
      <c r="AL580" s="222" t="s">
        <v>85</v>
      </c>
      <c r="AM580" s="224" t="s">
        <v>2142</v>
      </c>
      <c r="AN580" s="224" t="s">
        <v>759</v>
      </c>
      <c r="AO580" s="224" t="s">
        <v>763</v>
      </c>
      <c r="AP580" s="235" t="s">
        <v>12</v>
      </c>
      <c r="AQ580" s="234" t="s">
        <v>85</v>
      </c>
      <c r="AR580" s="234" t="s">
        <v>85</v>
      </c>
      <c r="AS580" s="234" t="s">
        <v>85</v>
      </c>
      <c r="AT580" s="227" t="s">
        <v>85</v>
      </c>
      <c r="AU580" s="343" t="s">
        <v>2754</v>
      </c>
    </row>
    <row r="581" spans="1:47" ht="141" customHeight="1">
      <c r="A581" s="222" t="s">
        <v>1785</v>
      </c>
      <c r="B581" s="223">
        <v>1801</v>
      </c>
      <c r="C581" s="224" t="s">
        <v>223</v>
      </c>
      <c r="D581" s="222">
        <v>2</v>
      </c>
      <c r="E581" s="224" t="s">
        <v>1362</v>
      </c>
      <c r="F581" s="222" t="s">
        <v>1363</v>
      </c>
      <c r="G581" s="262" t="s">
        <v>572</v>
      </c>
      <c r="H581" s="282" t="s">
        <v>1364</v>
      </c>
      <c r="I581" s="227" t="s">
        <v>586</v>
      </c>
      <c r="J581" s="224" t="s">
        <v>1362</v>
      </c>
      <c r="K581" s="224" t="s">
        <v>588</v>
      </c>
      <c r="L581" s="224" t="s">
        <v>1365</v>
      </c>
      <c r="M581" s="228" t="s">
        <v>403</v>
      </c>
      <c r="N581" s="225">
        <v>2477</v>
      </c>
      <c r="O581" s="186">
        <v>2517</v>
      </c>
      <c r="P581" s="186">
        <v>2557</v>
      </c>
      <c r="Q581" s="186">
        <v>2597</v>
      </c>
      <c r="R581" s="230">
        <v>2637</v>
      </c>
      <c r="S581" s="235" t="s">
        <v>433</v>
      </c>
      <c r="T581" s="230">
        <v>2680</v>
      </c>
      <c r="U581" s="228"/>
      <c r="V581" s="224" t="s">
        <v>971</v>
      </c>
      <c r="W581" s="225">
        <v>2087</v>
      </c>
      <c r="X581" s="186" t="s">
        <v>85</v>
      </c>
      <c r="Y581" s="186" t="s">
        <v>85</v>
      </c>
      <c r="Z581" s="186" t="s">
        <v>85</v>
      </c>
      <c r="AA581" s="230" t="s">
        <v>85</v>
      </c>
      <c r="AB581" s="231">
        <v>0.84255147355672189</v>
      </c>
      <c r="AC581" s="232" t="s">
        <v>85</v>
      </c>
      <c r="AD581" s="232" t="s">
        <v>85</v>
      </c>
      <c r="AE581" s="232" t="s">
        <v>85</v>
      </c>
      <c r="AF581" s="233" t="s">
        <v>85</v>
      </c>
      <c r="AG581" s="231">
        <v>0.77873134328358207</v>
      </c>
      <c r="AH581" s="232" t="s">
        <v>85</v>
      </c>
      <c r="AI581" s="232" t="s">
        <v>85</v>
      </c>
      <c r="AJ581" s="232" t="s">
        <v>85</v>
      </c>
      <c r="AK581" s="233" t="s">
        <v>85</v>
      </c>
      <c r="AL581" s="222" t="s">
        <v>85</v>
      </c>
      <c r="AM581" s="224" t="s">
        <v>85</v>
      </c>
      <c r="AN581" s="224" t="s">
        <v>759</v>
      </c>
      <c r="AO581" s="224" t="s">
        <v>763</v>
      </c>
      <c r="AP581" s="235" t="s">
        <v>11</v>
      </c>
      <c r="AQ581" s="234" t="s">
        <v>85</v>
      </c>
      <c r="AR581" s="234" t="s">
        <v>85</v>
      </c>
      <c r="AS581" s="234" t="s">
        <v>85</v>
      </c>
      <c r="AT581" s="227" t="s">
        <v>85</v>
      </c>
      <c r="AU581" s="343">
        <v>1</v>
      </c>
    </row>
    <row r="582" spans="1:47" ht="67.5" hidden="1">
      <c r="A582" s="222" t="str">
        <f t="shared" ref="A582" si="143">B582&amp;"-"&amp;D582</f>
        <v>1801-3</v>
      </c>
      <c r="B582" s="223">
        <v>1801</v>
      </c>
      <c r="C582" s="224" t="s">
        <v>223</v>
      </c>
      <c r="D582" s="222">
        <v>3</v>
      </c>
      <c r="E582" s="224" t="s">
        <v>85</v>
      </c>
      <c r="F582" s="222" t="s">
        <v>85</v>
      </c>
      <c r="G582" s="369" t="s">
        <v>85</v>
      </c>
      <c r="H582" s="282" t="s">
        <v>85</v>
      </c>
      <c r="I582" s="227" t="s">
        <v>85</v>
      </c>
      <c r="J582" s="224" t="s">
        <v>85</v>
      </c>
      <c r="K582" s="224" t="s">
        <v>85</v>
      </c>
      <c r="L582" s="224" t="s">
        <v>85</v>
      </c>
      <c r="M582" s="228" t="s">
        <v>85</v>
      </c>
      <c r="N582" s="225"/>
      <c r="O582" s="186"/>
      <c r="P582" s="186"/>
      <c r="Q582" s="186"/>
      <c r="R582" s="230"/>
      <c r="S582" s="235" t="s">
        <v>85</v>
      </c>
      <c r="T582" s="230" t="s">
        <v>85</v>
      </c>
      <c r="U582" s="228"/>
      <c r="V582" s="224" t="s">
        <v>85</v>
      </c>
      <c r="W582" s="369"/>
      <c r="X582" s="370" t="s">
        <v>85</v>
      </c>
      <c r="Y582" s="370" t="s">
        <v>85</v>
      </c>
      <c r="Z582" s="370" t="s">
        <v>85</v>
      </c>
      <c r="AA582" s="371" t="s">
        <v>85</v>
      </c>
      <c r="AB582" s="231" t="str">
        <f t="shared" ref="AB582" si="144">IFERROR(IF($E582="-","-",W582/N582),"-")</f>
        <v>-</v>
      </c>
      <c r="AC582" s="232" t="str">
        <f t="shared" ref="AC582" si="145">IFERROR(IF($E582="-","-",X582/O582),"-")</f>
        <v>-</v>
      </c>
      <c r="AD582" s="232" t="str">
        <f t="shared" ref="AD582" si="146">IFERROR(IF($E582="-","-",Y582/P582),"-")</f>
        <v>-</v>
      </c>
      <c r="AE582" s="232" t="str">
        <f t="shared" ref="AE582" si="147">IFERROR(IF($E582="-","-",Z582/Q582),"-")</f>
        <v>-</v>
      </c>
      <c r="AF582" s="233" t="str">
        <f t="shared" ref="AF582" si="148">IFERROR(IF($E582="-","-",AA582/R582),"-")</f>
        <v>-</v>
      </c>
      <c r="AG582" s="231" t="str">
        <f t="shared" ref="AG582" si="149">IFERROR(IF($E582="-","-",IF($T582="-","-",W582/$T582)),"-")</f>
        <v>-</v>
      </c>
      <c r="AH582" s="232" t="str">
        <f t="shared" ref="AH582" si="150">IFERROR(IF($E582="-","-",IF($T582="-","-",X582/$T582)),"-")</f>
        <v>-</v>
      </c>
      <c r="AI582" s="232" t="str">
        <f t="shared" ref="AI582" si="151">IFERROR(IF($E582="-","-",IF($T582="-","-",Y582/$T582)),"-")</f>
        <v>-</v>
      </c>
      <c r="AJ582" s="232" t="str">
        <f t="shared" ref="AJ582" si="152">IFERROR(IF($E582="-","-",IF($T582="-","-",Z582/$T582)),"-")</f>
        <v>-</v>
      </c>
      <c r="AK582" s="233" t="str">
        <f t="shared" ref="AK582" si="153">IFERROR(IF($E582="-","-",IF($T582="-","-",AA582/$T582)),"-")</f>
        <v>-</v>
      </c>
      <c r="AL582" s="222" t="s">
        <v>85</v>
      </c>
      <c r="AM582" s="224" t="s">
        <v>85</v>
      </c>
      <c r="AN582" s="224" t="s">
        <v>85</v>
      </c>
      <c r="AO582" s="224" t="s">
        <v>85</v>
      </c>
      <c r="AP582" s="235" t="s">
        <v>85</v>
      </c>
      <c r="AQ582" s="234" t="s">
        <v>85</v>
      </c>
      <c r="AR582" s="234" t="s">
        <v>85</v>
      </c>
      <c r="AS582" s="234" t="s">
        <v>85</v>
      </c>
      <c r="AT582" s="227" t="s">
        <v>85</v>
      </c>
      <c r="AU582" s="343" t="s">
        <v>85</v>
      </c>
    </row>
    <row r="583" spans="1:47" ht="67.5" hidden="1">
      <c r="A583" s="222" t="str">
        <f t="shared" si="139"/>
        <v>1801-4</v>
      </c>
      <c r="B583" s="223">
        <v>1801</v>
      </c>
      <c r="C583" s="224" t="s">
        <v>223</v>
      </c>
      <c r="D583" s="222">
        <v>4</v>
      </c>
      <c r="E583" s="224" t="s">
        <v>85</v>
      </c>
      <c r="F583" s="222" t="s">
        <v>85</v>
      </c>
      <c r="G583" s="369" t="s">
        <v>85</v>
      </c>
      <c r="H583" s="282" t="s">
        <v>85</v>
      </c>
      <c r="I583" s="227" t="s">
        <v>85</v>
      </c>
      <c r="J583" s="224" t="s">
        <v>85</v>
      </c>
      <c r="K583" s="224" t="s">
        <v>85</v>
      </c>
      <c r="L583" s="224" t="s">
        <v>85</v>
      </c>
      <c r="M583" s="228" t="s">
        <v>85</v>
      </c>
      <c r="N583" s="225"/>
      <c r="O583" s="186"/>
      <c r="P583" s="186"/>
      <c r="Q583" s="186"/>
      <c r="R583" s="230"/>
      <c r="S583" s="235" t="s">
        <v>85</v>
      </c>
      <c r="T583" s="230" t="s">
        <v>85</v>
      </c>
      <c r="U583" s="228"/>
      <c r="V583" s="224" t="s">
        <v>85</v>
      </c>
      <c r="W583" s="369"/>
      <c r="X583" s="370" t="s">
        <v>85</v>
      </c>
      <c r="Y583" s="370" t="s">
        <v>85</v>
      </c>
      <c r="Z583" s="370" t="s">
        <v>85</v>
      </c>
      <c r="AA583" s="371" t="s">
        <v>85</v>
      </c>
      <c r="AB583" s="231" t="str">
        <f t="shared" ref="AB583:AF644" si="154">IFERROR(IF($E583="-","-",W583/N583),"-")</f>
        <v>-</v>
      </c>
      <c r="AC583" s="232" t="str">
        <f t="shared" ref="AC583:AC644" si="155">IFERROR(IF($E583="-","-",X583/O583),"-")</f>
        <v>-</v>
      </c>
      <c r="AD583" s="232" t="str">
        <f t="shared" ref="AD583:AD644" si="156">IFERROR(IF($E583="-","-",Y583/P583),"-")</f>
        <v>-</v>
      </c>
      <c r="AE583" s="232" t="str">
        <f t="shared" ref="AE583:AE644" si="157">IFERROR(IF($E583="-","-",Z583/Q583),"-")</f>
        <v>-</v>
      </c>
      <c r="AF583" s="233" t="str">
        <f t="shared" ref="AF583:AF644" si="158">IFERROR(IF($E583="-","-",AA583/R583),"-")</f>
        <v>-</v>
      </c>
      <c r="AG583" s="231" t="str">
        <f t="shared" ref="AG583:AK644" si="159">IFERROR(IF($E583="-","-",IF($T583="-","-",W583/$T583)),"-")</f>
        <v>-</v>
      </c>
      <c r="AH583" s="232" t="str">
        <f t="shared" ref="AH583:AH644" si="160">IFERROR(IF($E583="-","-",IF($T583="-","-",X583/$T583)),"-")</f>
        <v>-</v>
      </c>
      <c r="AI583" s="232" t="str">
        <f t="shared" ref="AI583:AI644" si="161">IFERROR(IF($E583="-","-",IF($T583="-","-",Y583/$T583)),"-")</f>
        <v>-</v>
      </c>
      <c r="AJ583" s="232" t="str">
        <f t="shared" ref="AJ583:AJ644" si="162">IFERROR(IF($E583="-","-",IF($T583="-","-",Z583/$T583)),"-")</f>
        <v>-</v>
      </c>
      <c r="AK583" s="233" t="str">
        <f t="shared" ref="AK583:AK644" si="163">IFERROR(IF($E583="-","-",IF($T583="-","-",AA583/$T583)),"-")</f>
        <v>-</v>
      </c>
      <c r="AL583" s="222" t="s">
        <v>85</v>
      </c>
      <c r="AM583" s="224" t="s">
        <v>85</v>
      </c>
      <c r="AN583" s="224" t="s">
        <v>85</v>
      </c>
      <c r="AO583" s="224" t="s">
        <v>85</v>
      </c>
      <c r="AP583" s="235" t="s">
        <v>85</v>
      </c>
      <c r="AQ583" s="234" t="s">
        <v>85</v>
      </c>
      <c r="AR583" s="234" t="s">
        <v>85</v>
      </c>
      <c r="AS583" s="234" t="s">
        <v>85</v>
      </c>
      <c r="AT583" s="227" t="s">
        <v>85</v>
      </c>
      <c r="AU583" s="343" t="s">
        <v>85</v>
      </c>
    </row>
    <row r="584" spans="1:47" ht="67.5" hidden="1">
      <c r="A584" s="222" t="str">
        <f t="shared" si="139"/>
        <v>1801-5</v>
      </c>
      <c r="B584" s="223">
        <v>1801</v>
      </c>
      <c r="C584" s="224" t="s">
        <v>223</v>
      </c>
      <c r="D584" s="222">
        <v>5</v>
      </c>
      <c r="E584" s="224" t="s">
        <v>85</v>
      </c>
      <c r="F584" s="222" t="s">
        <v>85</v>
      </c>
      <c r="G584" s="369" t="s">
        <v>85</v>
      </c>
      <c r="H584" s="282" t="s">
        <v>85</v>
      </c>
      <c r="I584" s="227" t="s">
        <v>85</v>
      </c>
      <c r="J584" s="224" t="s">
        <v>85</v>
      </c>
      <c r="K584" s="224" t="s">
        <v>85</v>
      </c>
      <c r="L584" s="224" t="s">
        <v>85</v>
      </c>
      <c r="M584" s="228" t="s">
        <v>85</v>
      </c>
      <c r="N584" s="225"/>
      <c r="O584" s="186"/>
      <c r="P584" s="186"/>
      <c r="Q584" s="186"/>
      <c r="R584" s="230"/>
      <c r="S584" s="235" t="s">
        <v>85</v>
      </c>
      <c r="T584" s="230" t="s">
        <v>85</v>
      </c>
      <c r="U584" s="228"/>
      <c r="V584" s="224" t="s">
        <v>85</v>
      </c>
      <c r="W584" s="369"/>
      <c r="X584" s="370" t="s">
        <v>85</v>
      </c>
      <c r="Y584" s="370" t="s">
        <v>85</v>
      </c>
      <c r="Z584" s="370" t="s">
        <v>85</v>
      </c>
      <c r="AA584" s="371" t="s">
        <v>85</v>
      </c>
      <c r="AB584" s="231" t="str">
        <f t="shared" si="154"/>
        <v>-</v>
      </c>
      <c r="AC584" s="232" t="str">
        <f t="shared" si="155"/>
        <v>-</v>
      </c>
      <c r="AD584" s="232" t="str">
        <f t="shared" si="156"/>
        <v>-</v>
      </c>
      <c r="AE584" s="232" t="str">
        <f t="shared" si="157"/>
        <v>-</v>
      </c>
      <c r="AF584" s="233" t="str">
        <f t="shared" si="158"/>
        <v>-</v>
      </c>
      <c r="AG584" s="231" t="str">
        <f t="shared" si="159"/>
        <v>-</v>
      </c>
      <c r="AH584" s="232" t="str">
        <f t="shared" si="160"/>
        <v>-</v>
      </c>
      <c r="AI584" s="232" t="str">
        <f t="shared" si="161"/>
        <v>-</v>
      </c>
      <c r="AJ584" s="232" t="str">
        <f t="shared" si="162"/>
        <v>-</v>
      </c>
      <c r="AK584" s="233" t="str">
        <f t="shared" si="163"/>
        <v>-</v>
      </c>
      <c r="AL584" s="222" t="s">
        <v>85</v>
      </c>
      <c r="AM584" s="224" t="s">
        <v>85</v>
      </c>
      <c r="AN584" s="224" t="s">
        <v>85</v>
      </c>
      <c r="AO584" s="224" t="s">
        <v>85</v>
      </c>
      <c r="AP584" s="235" t="s">
        <v>85</v>
      </c>
      <c r="AQ584" s="234" t="s">
        <v>85</v>
      </c>
      <c r="AR584" s="234" t="s">
        <v>85</v>
      </c>
      <c r="AS584" s="234" t="s">
        <v>85</v>
      </c>
      <c r="AT584" s="227" t="s">
        <v>85</v>
      </c>
      <c r="AU584" s="343" t="s">
        <v>85</v>
      </c>
    </row>
    <row r="585" spans="1:47" ht="67.5" hidden="1">
      <c r="A585" s="222" t="str">
        <f t="shared" si="139"/>
        <v>1801-6</v>
      </c>
      <c r="B585" s="223">
        <v>1801</v>
      </c>
      <c r="C585" s="224" t="s">
        <v>223</v>
      </c>
      <c r="D585" s="222">
        <v>6</v>
      </c>
      <c r="E585" s="224" t="s">
        <v>85</v>
      </c>
      <c r="F585" s="222" t="s">
        <v>85</v>
      </c>
      <c r="G585" s="369" t="s">
        <v>85</v>
      </c>
      <c r="H585" s="282" t="s">
        <v>85</v>
      </c>
      <c r="I585" s="227" t="s">
        <v>85</v>
      </c>
      <c r="J585" s="224" t="s">
        <v>85</v>
      </c>
      <c r="K585" s="224" t="s">
        <v>85</v>
      </c>
      <c r="L585" s="224" t="s">
        <v>85</v>
      </c>
      <c r="M585" s="228" t="s">
        <v>85</v>
      </c>
      <c r="N585" s="225"/>
      <c r="O585" s="186"/>
      <c r="P585" s="186"/>
      <c r="Q585" s="186"/>
      <c r="R585" s="230"/>
      <c r="S585" s="235" t="s">
        <v>85</v>
      </c>
      <c r="T585" s="230" t="s">
        <v>85</v>
      </c>
      <c r="U585" s="228"/>
      <c r="V585" s="224" t="s">
        <v>85</v>
      </c>
      <c r="W585" s="369"/>
      <c r="X585" s="370" t="s">
        <v>85</v>
      </c>
      <c r="Y585" s="370" t="s">
        <v>85</v>
      </c>
      <c r="Z585" s="370" t="s">
        <v>85</v>
      </c>
      <c r="AA585" s="371" t="s">
        <v>85</v>
      </c>
      <c r="AB585" s="231" t="str">
        <f t="shared" si="154"/>
        <v>-</v>
      </c>
      <c r="AC585" s="232" t="str">
        <f t="shared" si="155"/>
        <v>-</v>
      </c>
      <c r="AD585" s="232" t="str">
        <f t="shared" si="156"/>
        <v>-</v>
      </c>
      <c r="AE585" s="232" t="str">
        <f t="shared" si="157"/>
        <v>-</v>
      </c>
      <c r="AF585" s="233" t="str">
        <f t="shared" si="158"/>
        <v>-</v>
      </c>
      <c r="AG585" s="231" t="str">
        <f t="shared" si="159"/>
        <v>-</v>
      </c>
      <c r="AH585" s="232" t="str">
        <f t="shared" si="160"/>
        <v>-</v>
      </c>
      <c r="AI585" s="232" t="str">
        <f t="shared" si="161"/>
        <v>-</v>
      </c>
      <c r="AJ585" s="232" t="str">
        <f t="shared" si="162"/>
        <v>-</v>
      </c>
      <c r="AK585" s="233" t="str">
        <f t="shared" si="163"/>
        <v>-</v>
      </c>
      <c r="AL585" s="222" t="s">
        <v>85</v>
      </c>
      <c r="AM585" s="224" t="s">
        <v>85</v>
      </c>
      <c r="AN585" s="224" t="s">
        <v>85</v>
      </c>
      <c r="AO585" s="224" t="s">
        <v>85</v>
      </c>
      <c r="AP585" s="235" t="s">
        <v>85</v>
      </c>
      <c r="AQ585" s="234" t="s">
        <v>85</v>
      </c>
      <c r="AR585" s="234" t="s">
        <v>85</v>
      </c>
      <c r="AS585" s="234" t="s">
        <v>85</v>
      </c>
      <c r="AT585" s="227" t="s">
        <v>85</v>
      </c>
      <c r="AU585" s="343" t="s">
        <v>85</v>
      </c>
    </row>
    <row r="586" spans="1:47" ht="67.5" hidden="1">
      <c r="A586" s="222" t="str">
        <f t="shared" si="139"/>
        <v>1801-7</v>
      </c>
      <c r="B586" s="223">
        <v>1801</v>
      </c>
      <c r="C586" s="224" t="s">
        <v>223</v>
      </c>
      <c r="D586" s="222">
        <v>7</v>
      </c>
      <c r="E586" s="224" t="s">
        <v>85</v>
      </c>
      <c r="F586" s="222" t="s">
        <v>85</v>
      </c>
      <c r="G586" s="369" t="s">
        <v>85</v>
      </c>
      <c r="H586" s="282" t="s">
        <v>85</v>
      </c>
      <c r="I586" s="227" t="s">
        <v>85</v>
      </c>
      <c r="J586" s="224" t="s">
        <v>85</v>
      </c>
      <c r="K586" s="224" t="s">
        <v>85</v>
      </c>
      <c r="L586" s="224" t="s">
        <v>85</v>
      </c>
      <c r="M586" s="228" t="s">
        <v>85</v>
      </c>
      <c r="N586" s="225"/>
      <c r="O586" s="186"/>
      <c r="P586" s="186"/>
      <c r="Q586" s="186"/>
      <c r="R586" s="230"/>
      <c r="S586" s="235" t="s">
        <v>85</v>
      </c>
      <c r="T586" s="230" t="s">
        <v>85</v>
      </c>
      <c r="U586" s="228"/>
      <c r="V586" s="224" t="s">
        <v>85</v>
      </c>
      <c r="W586" s="369"/>
      <c r="X586" s="370" t="s">
        <v>85</v>
      </c>
      <c r="Y586" s="370" t="s">
        <v>85</v>
      </c>
      <c r="Z586" s="370" t="s">
        <v>85</v>
      </c>
      <c r="AA586" s="371" t="s">
        <v>85</v>
      </c>
      <c r="AB586" s="231" t="str">
        <f t="shared" si="154"/>
        <v>-</v>
      </c>
      <c r="AC586" s="232" t="str">
        <f t="shared" si="155"/>
        <v>-</v>
      </c>
      <c r="AD586" s="232" t="str">
        <f t="shared" si="156"/>
        <v>-</v>
      </c>
      <c r="AE586" s="232" t="str">
        <f t="shared" si="157"/>
        <v>-</v>
      </c>
      <c r="AF586" s="233" t="str">
        <f t="shared" si="158"/>
        <v>-</v>
      </c>
      <c r="AG586" s="231" t="str">
        <f t="shared" si="159"/>
        <v>-</v>
      </c>
      <c r="AH586" s="232" t="str">
        <f t="shared" si="160"/>
        <v>-</v>
      </c>
      <c r="AI586" s="232" t="str">
        <f t="shared" si="161"/>
        <v>-</v>
      </c>
      <c r="AJ586" s="232" t="str">
        <f t="shared" si="162"/>
        <v>-</v>
      </c>
      <c r="AK586" s="233" t="str">
        <f t="shared" si="163"/>
        <v>-</v>
      </c>
      <c r="AL586" s="222" t="s">
        <v>85</v>
      </c>
      <c r="AM586" s="224" t="s">
        <v>85</v>
      </c>
      <c r="AN586" s="224" t="s">
        <v>85</v>
      </c>
      <c r="AO586" s="224" t="s">
        <v>85</v>
      </c>
      <c r="AP586" s="235" t="s">
        <v>85</v>
      </c>
      <c r="AQ586" s="234" t="s">
        <v>85</v>
      </c>
      <c r="AR586" s="234" t="s">
        <v>85</v>
      </c>
      <c r="AS586" s="234" t="s">
        <v>85</v>
      </c>
      <c r="AT586" s="227" t="s">
        <v>85</v>
      </c>
      <c r="AU586" s="343" t="s">
        <v>85</v>
      </c>
    </row>
    <row r="587" spans="1:47" ht="67.5" hidden="1">
      <c r="A587" s="222" t="str">
        <f t="shared" si="139"/>
        <v>1801-8</v>
      </c>
      <c r="B587" s="223">
        <v>1801</v>
      </c>
      <c r="C587" s="224" t="s">
        <v>223</v>
      </c>
      <c r="D587" s="222">
        <v>8</v>
      </c>
      <c r="E587" s="224" t="s">
        <v>85</v>
      </c>
      <c r="F587" s="222" t="s">
        <v>85</v>
      </c>
      <c r="G587" s="369" t="s">
        <v>85</v>
      </c>
      <c r="H587" s="282" t="s">
        <v>85</v>
      </c>
      <c r="I587" s="227" t="s">
        <v>85</v>
      </c>
      <c r="J587" s="224" t="s">
        <v>85</v>
      </c>
      <c r="K587" s="224" t="s">
        <v>85</v>
      </c>
      <c r="L587" s="224" t="s">
        <v>85</v>
      </c>
      <c r="M587" s="228" t="s">
        <v>85</v>
      </c>
      <c r="N587" s="225"/>
      <c r="O587" s="186"/>
      <c r="P587" s="186"/>
      <c r="Q587" s="186"/>
      <c r="R587" s="230"/>
      <c r="S587" s="235" t="s">
        <v>85</v>
      </c>
      <c r="T587" s="230" t="s">
        <v>85</v>
      </c>
      <c r="U587" s="228"/>
      <c r="V587" s="224" t="s">
        <v>85</v>
      </c>
      <c r="W587" s="369"/>
      <c r="X587" s="370" t="s">
        <v>85</v>
      </c>
      <c r="Y587" s="370" t="s">
        <v>85</v>
      </c>
      <c r="Z587" s="370" t="s">
        <v>85</v>
      </c>
      <c r="AA587" s="371" t="s">
        <v>85</v>
      </c>
      <c r="AB587" s="231" t="str">
        <f t="shared" si="154"/>
        <v>-</v>
      </c>
      <c r="AC587" s="232" t="str">
        <f t="shared" si="155"/>
        <v>-</v>
      </c>
      <c r="AD587" s="232" t="str">
        <f t="shared" si="156"/>
        <v>-</v>
      </c>
      <c r="AE587" s="232" t="str">
        <f t="shared" si="157"/>
        <v>-</v>
      </c>
      <c r="AF587" s="233" t="str">
        <f t="shared" si="158"/>
        <v>-</v>
      </c>
      <c r="AG587" s="231" t="str">
        <f t="shared" si="159"/>
        <v>-</v>
      </c>
      <c r="AH587" s="232" t="str">
        <f t="shared" si="160"/>
        <v>-</v>
      </c>
      <c r="AI587" s="232" t="str">
        <f t="shared" si="161"/>
        <v>-</v>
      </c>
      <c r="AJ587" s="232" t="str">
        <f t="shared" si="162"/>
        <v>-</v>
      </c>
      <c r="AK587" s="233" t="str">
        <f t="shared" si="163"/>
        <v>-</v>
      </c>
      <c r="AL587" s="222" t="s">
        <v>85</v>
      </c>
      <c r="AM587" s="224" t="s">
        <v>85</v>
      </c>
      <c r="AN587" s="224" t="s">
        <v>85</v>
      </c>
      <c r="AO587" s="224" t="s">
        <v>85</v>
      </c>
      <c r="AP587" s="235" t="s">
        <v>85</v>
      </c>
      <c r="AQ587" s="234" t="s">
        <v>85</v>
      </c>
      <c r="AR587" s="234" t="s">
        <v>85</v>
      </c>
      <c r="AS587" s="234" t="s">
        <v>85</v>
      </c>
      <c r="AT587" s="227" t="s">
        <v>85</v>
      </c>
      <c r="AU587" s="343" t="s">
        <v>85</v>
      </c>
    </row>
    <row r="588" spans="1:47" ht="67.5" hidden="1">
      <c r="A588" s="222" t="str">
        <f t="shared" si="139"/>
        <v>1801-9</v>
      </c>
      <c r="B588" s="223">
        <v>1801</v>
      </c>
      <c r="C588" s="224" t="s">
        <v>223</v>
      </c>
      <c r="D588" s="222">
        <v>9</v>
      </c>
      <c r="E588" s="224" t="s">
        <v>85</v>
      </c>
      <c r="F588" s="222" t="s">
        <v>85</v>
      </c>
      <c r="G588" s="369" t="s">
        <v>85</v>
      </c>
      <c r="H588" s="282" t="s">
        <v>85</v>
      </c>
      <c r="I588" s="227" t="s">
        <v>85</v>
      </c>
      <c r="J588" s="224" t="s">
        <v>85</v>
      </c>
      <c r="K588" s="224" t="s">
        <v>85</v>
      </c>
      <c r="L588" s="224" t="s">
        <v>85</v>
      </c>
      <c r="M588" s="228" t="s">
        <v>85</v>
      </c>
      <c r="N588" s="225"/>
      <c r="O588" s="186"/>
      <c r="P588" s="186"/>
      <c r="Q588" s="186"/>
      <c r="R588" s="230"/>
      <c r="S588" s="235" t="s">
        <v>85</v>
      </c>
      <c r="T588" s="230" t="s">
        <v>85</v>
      </c>
      <c r="U588" s="228"/>
      <c r="V588" s="224" t="s">
        <v>85</v>
      </c>
      <c r="W588" s="369"/>
      <c r="X588" s="370" t="s">
        <v>85</v>
      </c>
      <c r="Y588" s="370" t="s">
        <v>85</v>
      </c>
      <c r="Z588" s="370" t="s">
        <v>85</v>
      </c>
      <c r="AA588" s="371" t="s">
        <v>85</v>
      </c>
      <c r="AB588" s="231" t="str">
        <f t="shared" si="154"/>
        <v>-</v>
      </c>
      <c r="AC588" s="232" t="str">
        <f t="shared" si="155"/>
        <v>-</v>
      </c>
      <c r="AD588" s="232" t="str">
        <f t="shared" si="156"/>
        <v>-</v>
      </c>
      <c r="AE588" s="232" t="str">
        <f t="shared" si="157"/>
        <v>-</v>
      </c>
      <c r="AF588" s="233" t="str">
        <f t="shared" si="158"/>
        <v>-</v>
      </c>
      <c r="AG588" s="231" t="str">
        <f t="shared" si="159"/>
        <v>-</v>
      </c>
      <c r="AH588" s="232" t="str">
        <f t="shared" si="160"/>
        <v>-</v>
      </c>
      <c r="AI588" s="232" t="str">
        <f t="shared" si="161"/>
        <v>-</v>
      </c>
      <c r="AJ588" s="232" t="str">
        <f t="shared" si="162"/>
        <v>-</v>
      </c>
      <c r="AK588" s="233" t="str">
        <f t="shared" si="163"/>
        <v>-</v>
      </c>
      <c r="AL588" s="222" t="s">
        <v>85</v>
      </c>
      <c r="AM588" s="224" t="s">
        <v>85</v>
      </c>
      <c r="AN588" s="224" t="s">
        <v>85</v>
      </c>
      <c r="AO588" s="224" t="s">
        <v>85</v>
      </c>
      <c r="AP588" s="235" t="s">
        <v>85</v>
      </c>
      <c r="AQ588" s="234" t="s">
        <v>85</v>
      </c>
      <c r="AR588" s="234" t="s">
        <v>85</v>
      </c>
      <c r="AS588" s="234" t="s">
        <v>85</v>
      </c>
      <c r="AT588" s="227" t="s">
        <v>85</v>
      </c>
      <c r="AU588" s="343" t="s">
        <v>85</v>
      </c>
    </row>
    <row r="589" spans="1:47" ht="159" customHeight="1">
      <c r="A589" s="222" t="s">
        <v>1786</v>
      </c>
      <c r="B589" s="223">
        <v>1802</v>
      </c>
      <c r="C589" s="224" t="s">
        <v>224</v>
      </c>
      <c r="D589" s="222">
        <v>1</v>
      </c>
      <c r="E589" s="224" t="s">
        <v>1366</v>
      </c>
      <c r="F589" s="222" t="s">
        <v>541</v>
      </c>
      <c r="G589" s="262" t="s">
        <v>572</v>
      </c>
      <c r="H589" s="282" t="s">
        <v>1367</v>
      </c>
      <c r="I589" s="227" t="s">
        <v>1368</v>
      </c>
      <c r="J589" s="224" t="s">
        <v>1369</v>
      </c>
      <c r="K589" s="224" t="s">
        <v>1370</v>
      </c>
      <c r="L589" s="224" t="s">
        <v>399</v>
      </c>
      <c r="M589" s="228" t="s">
        <v>403</v>
      </c>
      <c r="N589" s="225" t="s">
        <v>12</v>
      </c>
      <c r="O589" s="186">
        <v>3300</v>
      </c>
      <c r="P589" s="186">
        <v>3800</v>
      </c>
      <c r="Q589" s="186">
        <v>4300</v>
      </c>
      <c r="R589" s="230">
        <v>4800</v>
      </c>
      <c r="S589" s="235" t="s">
        <v>433</v>
      </c>
      <c r="T589" s="230">
        <v>5300</v>
      </c>
      <c r="U589" s="228"/>
      <c r="V589" s="224" t="s">
        <v>1787</v>
      </c>
      <c r="W589" s="171">
        <v>2871</v>
      </c>
      <c r="X589" s="186" t="s">
        <v>85</v>
      </c>
      <c r="Y589" s="186" t="s">
        <v>85</v>
      </c>
      <c r="Z589" s="186" t="s">
        <v>85</v>
      </c>
      <c r="AA589" s="230" t="s">
        <v>85</v>
      </c>
      <c r="AB589" s="231" t="s">
        <v>85</v>
      </c>
      <c r="AC589" s="232" t="s">
        <v>85</v>
      </c>
      <c r="AD589" s="232" t="s">
        <v>85</v>
      </c>
      <c r="AE589" s="232" t="s">
        <v>85</v>
      </c>
      <c r="AF589" s="233" t="s">
        <v>85</v>
      </c>
      <c r="AG589" s="231">
        <v>0.54169811320754713</v>
      </c>
      <c r="AH589" s="232" t="s">
        <v>85</v>
      </c>
      <c r="AI589" s="232" t="s">
        <v>85</v>
      </c>
      <c r="AJ589" s="232" t="s">
        <v>85</v>
      </c>
      <c r="AK589" s="233" t="s">
        <v>85</v>
      </c>
      <c r="AL589" s="222" t="s">
        <v>85</v>
      </c>
      <c r="AM589" s="224" t="s">
        <v>2142</v>
      </c>
      <c r="AN589" s="224" t="s">
        <v>759</v>
      </c>
      <c r="AO589" s="224" t="s">
        <v>1788</v>
      </c>
      <c r="AP589" s="235" t="s">
        <v>12</v>
      </c>
      <c r="AQ589" s="234" t="s">
        <v>85</v>
      </c>
      <c r="AR589" s="234" t="s">
        <v>85</v>
      </c>
      <c r="AS589" s="234" t="s">
        <v>85</v>
      </c>
      <c r="AT589" s="227" t="s">
        <v>85</v>
      </c>
      <c r="AU589" s="343" t="s">
        <v>2754</v>
      </c>
    </row>
    <row r="590" spans="1:47" ht="54" hidden="1">
      <c r="A590" s="222" t="str">
        <f t="shared" si="139"/>
        <v>1802-2</v>
      </c>
      <c r="B590" s="223">
        <v>1802</v>
      </c>
      <c r="C590" s="224" t="s">
        <v>224</v>
      </c>
      <c r="D590" s="222">
        <v>2</v>
      </c>
      <c r="E590" s="224" t="s">
        <v>85</v>
      </c>
      <c r="F590" s="222" t="s">
        <v>85</v>
      </c>
      <c r="G590" s="369" t="s">
        <v>85</v>
      </c>
      <c r="H590" s="282" t="s">
        <v>85</v>
      </c>
      <c r="I590" s="227" t="s">
        <v>85</v>
      </c>
      <c r="J590" s="224" t="s">
        <v>85</v>
      </c>
      <c r="K590" s="224" t="s">
        <v>85</v>
      </c>
      <c r="L590" s="224" t="s">
        <v>85</v>
      </c>
      <c r="M590" s="228" t="s">
        <v>85</v>
      </c>
      <c r="N590" s="225"/>
      <c r="O590" s="186"/>
      <c r="P590" s="186"/>
      <c r="Q590" s="186"/>
      <c r="R590" s="230"/>
      <c r="S590" s="235" t="s">
        <v>85</v>
      </c>
      <c r="T590" s="230" t="s">
        <v>85</v>
      </c>
      <c r="U590" s="228"/>
      <c r="V590" s="224" t="s">
        <v>85</v>
      </c>
      <c r="W590" s="369"/>
      <c r="X590" s="370" t="s">
        <v>85</v>
      </c>
      <c r="Y590" s="370" t="s">
        <v>85</v>
      </c>
      <c r="Z590" s="370" t="s">
        <v>85</v>
      </c>
      <c r="AA590" s="371" t="s">
        <v>85</v>
      </c>
      <c r="AB590" s="231" t="str">
        <f t="shared" si="154"/>
        <v>-</v>
      </c>
      <c r="AC590" s="232" t="str">
        <f t="shared" si="155"/>
        <v>-</v>
      </c>
      <c r="AD590" s="232" t="str">
        <f t="shared" si="156"/>
        <v>-</v>
      </c>
      <c r="AE590" s="232" t="str">
        <f t="shared" si="157"/>
        <v>-</v>
      </c>
      <c r="AF590" s="233" t="str">
        <f t="shared" si="158"/>
        <v>-</v>
      </c>
      <c r="AG590" s="231" t="str">
        <f t="shared" si="159"/>
        <v>-</v>
      </c>
      <c r="AH590" s="232" t="str">
        <f t="shared" si="160"/>
        <v>-</v>
      </c>
      <c r="AI590" s="232" t="str">
        <f t="shared" si="161"/>
        <v>-</v>
      </c>
      <c r="AJ590" s="232" t="str">
        <f t="shared" si="162"/>
        <v>-</v>
      </c>
      <c r="AK590" s="233" t="str">
        <f t="shared" si="163"/>
        <v>-</v>
      </c>
      <c r="AL590" s="222" t="s">
        <v>85</v>
      </c>
      <c r="AM590" s="224" t="s">
        <v>85</v>
      </c>
      <c r="AN590" s="224" t="s">
        <v>85</v>
      </c>
      <c r="AO590" s="224" t="s">
        <v>85</v>
      </c>
      <c r="AP590" s="235" t="s">
        <v>85</v>
      </c>
      <c r="AQ590" s="234" t="s">
        <v>85</v>
      </c>
      <c r="AR590" s="234" t="s">
        <v>85</v>
      </c>
      <c r="AS590" s="234" t="s">
        <v>85</v>
      </c>
      <c r="AT590" s="227" t="s">
        <v>85</v>
      </c>
      <c r="AU590" s="343" t="s">
        <v>85</v>
      </c>
    </row>
    <row r="591" spans="1:47" ht="54" hidden="1">
      <c r="A591" s="222" t="str">
        <f t="shared" si="139"/>
        <v>1802-3</v>
      </c>
      <c r="B591" s="223">
        <v>1802</v>
      </c>
      <c r="C591" s="224" t="s">
        <v>224</v>
      </c>
      <c r="D591" s="222">
        <v>3</v>
      </c>
      <c r="E591" s="224" t="s">
        <v>85</v>
      </c>
      <c r="F591" s="222" t="s">
        <v>85</v>
      </c>
      <c r="G591" s="369" t="s">
        <v>85</v>
      </c>
      <c r="H591" s="282" t="s">
        <v>85</v>
      </c>
      <c r="I591" s="227" t="s">
        <v>85</v>
      </c>
      <c r="J591" s="224" t="s">
        <v>85</v>
      </c>
      <c r="K591" s="224" t="s">
        <v>85</v>
      </c>
      <c r="L591" s="224" t="s">
        <v>85</v>
      </c>
      <c r="M591" s="228" t="s">
        <v>85</v>
      </c>
      <c r="N591" s="225"/>
      <c r="O591" s="186"/>
      <c r="P591" s="186"/>
      <c r="Q591" s="186"/>
      <c r="R591" s="230"/>
      <c r="S591" s="235" t="s">
        <v>85</v>
      </c>
      <c r="T591" s="230" t="s">
        <v>85</v>
      </c>
      <c r="U591" s="228"/>
      <c r="V591" s="224" t="s">
        <v>85</v>
      </c>
      <c r="W591" s="369"/>
      <c r="X591" s="370" t="s">
        <v>85</v>
      </c>
      <c r="Y591" s="370" t="s">
        <v>85</v>
      </c>
      <c r="Z591" s="370" t="s">
        <v>85</v>
      </c>
      <c r="AA591" s="371" t="s">
        <v>85</v>
      </c>
      <c r="AB591" s="231" t="str">
        <f t="shared" si="154"/>
        <v>-</v>
      </c>
      <c r="AC591" s="232" t="str">
        <f t="shared" si="155"/>
        <v>-</v>
      </c>
      <c r="AD591" s="232" t="str">
        <f t="shared" si="156"/>
        <v>-</v>
      </c>
      <c r="AE591" s="232" t="str">
        <f t="shared" si="157"/>
        <v>-</v>
      </c>
      <c r="AF591" s="233" t="str">
        <f t="shared" si="158"/>
        <v>-</v>
      </c>
      <c r="AG591" s="231" t="str">
        <f t="shared" si="159"/>
        <v>-</v>
      </c>
      <c r="AH591" s="232" t="str">
        <f t="shared" si="160"/>
        <v>-</v>
      </c>
      <c r="AI591" s="232" t="str">
        <f t="shared" si="161"/>
        <v>-</v>
      </c>
      <c r="AJ591" s="232" t="str">
        <f t="shared" si="162"/>
        <v>-</v>
      </c>
      <c r="AK591" s="233" t="str">
        <f t="shared" si="163"/>
        <v>-</v>
      </c>
      <c r="AL591" s="222" t="s">
        <v>85</v>
      </c>
      <c r="AM591" s="224" t="s">
        <v>85</v>
      </c>
      <c r="AN591" s="224" t="s">
        <v>85</v>
      </c>
      <c r="AO591" s="224" t="s">
        <v>85</v>
      </c>
      <c r="AP591" s="235" t="s">
        <v>85</v>
      </c>
      <c r="AQ591" s="234" t="s">
        <v>85</v>
      </c>
      <c r="AR591" s="234" t="s">
        <v>85</v>
      </c>
      <c r="AS591" s="234" t="s">
        <v>85</v>
      </c>
      <c r="AT591" s="227" t="s">
        <v>85</v>
      </c>
      <c r="AU591" s="343" t="s">
        <v>85</v>
      </c>
    </row>
    <row r="592" spans="1:47" ht="54" hidden="1">
      <c r="A592" s="222" t="str">
        <f t="shared" si="139"/>
        <v>1802-4</v>
      </c>
      <c r="B592" s="223">
        <v>1802</v>
      </c>
      <c r="C592" s="224" t="s">
        <v>224</v>
      </c>
      <c r="D592" s="222">
        <v>4</v>
      </c>
      <c r="E592" s="224" t="s">
        <v>85</v>
      </c>
      <c r="F592" s="222" t="s">
        <v>85</v>
      </c>
      <c r="G592" s="369" t="s">
        <v>85</v>
      </c>
      <c r="H592" s="282" t="s">
        <v>85</v>
      </c>
      <c r="I592" s="227" t="s">
        <v>85</v>
      </c>
      <c r="J592" s="224" t="s">
        <v>85</v>
      </c>
      <c r="K592" s="224" t="s">
        <v>85</v>
      </c>
      <c r="L592" s="224" t="s">
        <v>85</v>
      </c>
      <c r="M592" s="228" t="s">
        <v>85</v>
      </c>
      <c r="N592" s="225"/>
      <c r="O592" s="186"/>
      <c r="P592" s="186"/>
      <c r="Q592" s="186"/>
      <c r="R592" s="230"/>
      <c r="S592" s="235" t="s">
        <v>85</v>
      </c>
      <c r="T592" s="230" t="s">
        <v>85</v>
      </c>
      <c r="U592" s="228"/>
      <c r="V592" s="224" t="s">
        <v>85</v>
      </c>
      <c r="W592" s="369"/>
      <c r="X592" s="370" t="s">
        <v>85</v>
      </c>
      <c r="Y592" s="370" t="s">
        <v>85</v>
      </c>
      <c r="Z592" s="370" t="s">
        <v>85</v>
      </c>
      <c r="AA592" s="371" t="s">
        <v>85</v>
      </c>
      <c r="AB592" s="231" t="str">
        <f t="shared" si="154"/>
        <v>-</v>
      </c>
      <c r="AC592" s="232" t="str">
        <f t="shared" si="155"/>
        <v>-</v>
      </c>
      <c r="AD592" s="232" t="str">
        <f t="shared" si="156"/>
        <v>-</v>
      </c>
      <c r="AE592" s="232" t="str">
        <f t="shared" si="157"/>
        <v>-</v>
      </c>
      <c r="AF592" s="233" t="str">
        <f t="shared" si="158"/>
        <v>-</v>
      </c>
      <c r="AG592" s="231" t="str">
        <f t="shared" si="159"/>
        <v>-</v>
      </c>
      <c r="AH592" s="232" t="str">
        <f t="shared" si="160"/>
        <v>-</v>
      </c>
      <c r="AI592" s="232" t="str">
        <f t="shared" si="161"/>
        <v>-</v>
      </c>
      <c r="AJ592" s="232" t="str">
        <f t="shared" si="162"/>
        <v>-</v>
      </c>
      <c r="AK592" s="233" t="str">
        <f t="shared" si="163"/>
        <v>-</v>
      </c>
      <c r="AL592" s="222" t="s">
        <v>85</v>
      </c>
      <c r="AM592" s="224" t="s">
        <v>85</v>
      </c>
      <c r="AN592" s="224" t="s">
        <v>85</v>
      </c>
      <c r="AO592" s="224" t="s">
        <v>85</v>
      </c>
      <c r="AP592" s="235" t="s">
        <v>85</v>
      </c>
      <c r="AQ592" s="234" t="s">
        <v>85</v>
      </c>
      <c r="AR592" s="234" t="s">
        <v>85</v>
      </c>
      <c r="AS592" s="234" t="s">
        <v>85</v>
      </c>
      <c r="AT592" s="227" t="s">
        <v>85</v>
      </c>
      <c r="AU592" s="343" t="s">
        <v>85</v>
      </c>
    </row>
    <row r="593" spans="1:47" ht="54" hidden="1">
      <c r="A593" s="222" t="str">
        <f t="shared" si="139"/>
        <v>1802-5</v>
      </c>
      <c r="B593" s="223">
        <v>1802</v>
      </c>
      <c r="C593" s="224" t="s">
        <v>224</v>
      </c>
      <c r="D593" s="222">
        <v>5</v>
      </c>
      <c r="E593" s="224" t="s">
        <v>85</v>
      </c>
      <c r="F593" s="222" t="s">
        <v>85</v>
      </c>
      <c r="G593" s="369" t="s">
        <v>85</v>
      </c>
      <c r="H593" s="282" t="s">
        <v>85</v>
      </c>
      <c r="I593" s="227" t="s">
        <v>85</v>
      </c>
      <c r="J593" s="224" t="s">
        <v>85</v>
      </c>
      <c r="K593" s="224" t="s">
        <v>85</v>
      </c>
      <c r="L593" s="224" t="s">
        <v>85</v>
      </c>
      <c r="M593" s="228" t="s">
        <v>85</v>
      </c>
      <c r="N593" s="225"/>
      <c r="O593" s="186"/>
      <c r="P593" s="186"/>
      <c r="Q593" s="186"/>
      <c r="R593" s="230"/>
      <c r="S593" s="235" t="s">
        <v>85</v>
      </c>
      <c r="T593" s="230" t="s">
        <v>85</v>
      </c>
      <c r="U593" s="228"/>
      <c r="V593" s="224" t="s">
        <v>85</v>
      </c>
      <c r="W593" s="369"/>
      <c r="X593" s="370" t="s">
        <v>85</v>
      </c>
      <c r="Y593" s="370" t="s">
        <v>85</v>
      </c>
      <c r="Z593" s="370" t="s">
        <v>85</v>
      </c>
      <c r="AA593" s="371" t="s">
        <v>85</v>
      </c>
      <c r="AB593" s="231" t="str">
        <f t="shared" si="154"/>
        <v>-</v>
      </c>
      <c r="AC593" s="232" t="str">
        <f t="shared" si="155"/>
        <v>-</v>
      </c>
      <c r="AD593" s="232" t="str">
        <f t="shared" si="156"/>
        <v>-</v>
      </c>
      <c r="AE593" s="232" t="str">
        <f t="shared" si="157"/>
        <v>-</v>
      </c>
      <c r="AF593" s="233" t="str">
        <f t="shared" si="158"/>
        <v>-</v>
      </c>
      <c r="AG593" s="231" t="str">
        <f t="shared" si="159"/>
        <v>-</v>
      </c>
      <c r="AH593" s="232" t="str">
        <f t="shared" si="160"/>
        <v>-</v>
      </c>
      <c r="AI593" s="232" t="str">
        <f t="shared" si="161"/>
        <v>-</v>
      </c>
      <c r="AJ593" s="232" t="str">
        <f t="shared" si="162"/>
        <v>-</v>
      </c>
      <c r="AK593" s="233" t="str">
        <f t="shared" si="163"/>
        <v>-</v>
      </c>
      <c r="AL593" s="222" t="s">
        <v>85</v>
      </c>
      <c r="AM593" s="224" t="s">
        <v>85</v>
      </c>
      <c r="AN593" s="224" t="s">
        <v>85</v>
      </c>
      <c r="AO593" s="224" t="s">
        <v>85</v>
      </c>
      <c r="AP593" s="235" t="s">
        <v>85</v>
      </c>
      <c r="AQ593" s="234" t="s">
        <v>85</v>
      </c>
      <c r="AR593" s="234" t="s">
        <v>85</v>
      </c>
      <c r="AS593" s="234" t="s">
        <v>85</v>
      </c>
      <c r="AT593" s="227" t="s">
        <v>85</v>
      </c>
      <c r="AU593" s="343" t="s">
        <v>85</v>
      </c>
    </row>
    <row r="594" spans="1:47" ht="54" hidden="1">
      <c r="A594" s="222" t="str">
        <f t="shared" si="139"/>
        <v>1802-6</v>
      </c>
      <c r="B594" s="223">
        <v>1802</v>
      </c>
      <c r="C594" s="224" t="s">
        <v>224</v>
      </c>
      <c r="D594" s="222">
        <v>6</v>
      </c>
      <c r="E594" s="224" t="s">
        <v>85</v>
      </c>
      <c r="F594" s="222" t="s">
        <v>85</v>
      </c>
      <c r="G594" s="369" t="s">
        <v>85</v>
      </c>
      <c r="H594" s="282" t="s">
        <v>85</v>
      </c>
      <c r="I594" s="227" t="s">
        <v>85</v>
      </c>
      <c r="J594" s="224" t="s">
        <v>85</v>
      </c>
      <c r="K594" s="224" t="s">
        <v>85</v>
      </c>
      <c r="L594" s="224" t="s">
        <v>85</v>
      </c>
      <c r="M594" s="228" t="s">
        <v>85</v>
      </c>
      <c r="N594" s="225"/>
      <c r="O594" s="186"/>
      <c r="P594" s="186"/>
      <c r="Q594" s="186"/>
      <c r="R594" s="230"/>
      <c r="S594" s="235" t="s">
        <v>85</v>
      </c>
      <c r="T594" s="230" t="s">
        <v>85</v>
      </c>
      <c r="U594" s="228"/>
      <c r="V594" s="224" t="s">
        <v>85</v>
      </c>
      <c r="W594" s="369"/>
      <c r="X594" s="370" t="s">
        <v>85</v>
      </c>
      <c r="Y594" s="370" t="s">
        <v>85</v>
      </c>
      <c r="Z594" s="370" t="s">
        <v>85</v>
      </c>
      <c r="AA594" s="371" t="s">
        <v>85</v>
      </c>
      <c r="AB594" s="231" t="str">
        <f t="shared" si="154"/>
        <v>-</v>
      </c>
      <c r="AC594" s="232" t="str">
        <f t="shared" si="155"/>
        <v>-</v>
      </c>
      <c r="AD594" s="232" t="str">
        <f t="shared" si="156"/>
        <v>-</v>
      </c>
      <c r="AE594" s="232" t="str">
        <f t="shared" si="157"/>
        <v>-</v>
      </c>
      <c r="AF594" s="233" t="str">
        <f t="shared" si="158"/>
        <v>-</v>
      </c>
      <c r="AG594" s="231" t="str">
        <f t="shared" si="159"/>
        <v>-</v>
      </c>
      <c r="AH594" s="232" t="str">
        <f t="shared" si="160"/>
        <v>-</v>
      </c>
      <c r="AI594" s="232" t="str">
        <f t="shared" si="161"/>
        <v>-</v>
      </c>
      <c r="AJ594" s="232" t="str">
        <f t="shared" si="162"/>
        <v>-</v>
      </c>
      <c r="AK594" s="233" t="str">
        <f t="shared" si="163"/>
        <v>-</v>
      </c>
      <c r="AL594" s="222" t="s">
        <v>85</v>
      </c>
      <c r="AM594" s="224" t="s">
        <v>85</v>
      </c>
      <c r="AN594" s="224" t="s">
        <v>85</v>
      </c>
      <c r="AO594" s="224" t="s">
        <v>85</v>
      </c>
      <c r="AP594" s="235" t="s">
        <v>85</v>
      </c>
      <c r="AQ594" s="234" t="s">
        <v>85</v>
      </c>
      <c r="AR594" s="234" t="s">
        <v>85</v>
      </c>
      <c r="AS594" s="234" t="s">
        <v>85</v>
      </c>
      <c r="AT594" s="227" t="s">
        <v>85</v>
      </c>
      <c r="AU594" s="343" t="s">
        <v>85</v>
      </c>
    </row>
    <row r="595" spans="1:47" ht="54" hidden="1">
      <c r="A595" s="222" t="str">
        <f t="shared" si="139"/>
        <v>1802-7</v>
      </c>
      <c r="B595" s="223">
        <v>1802</v>
      </c>
      <c r="C595" s="224" t="s">
        <v>224</v>
      </c>
      <c r="D595" s="222">
        <v>7</v>
      </c>
      <c r="E595" s="224" t="s">
        <v>85</v>
      </c>
      <c r="F595" s="222" t="s">
        <v>85</v>
      </c>
      <c r="G595" s="369" t="s">
        <v>85</v>
      </c>
      <c r="H595" s="282" t="s">
        <v>85</v>
      </c>
      <c r="I595" s="227" t="s">
        <v>85</v>
      </c>
      <c r="J595" s="224" t="s">
        <v>85</v>
      </c>
      <c r="K595" s="224" t="s">
        <v>85</v>
      </c>
      <c r="L595" s="224" t="s">
        <v>85</v>
      </c>
      <c r="M595" s="228" t="s">
        <v>85</v>
      </c>
      <c r="N595" s="225"/>
      <c r="O595" s="186"/>
      <c r="P595" s="186"/>
      <c r="Q595" s="186"/>
      <c r="R595" s="230"/>
      <c r="S595" s="235" t="s">
        <v>85</v>
      </c>
      <c r="T595" s="230" t="s">
        <v>85</v>
      </c>
      <c r="U595" s="228"/>
      <c r="V595" s="224" t="s">
        <v>85</v>
      </c>
      <c r="W595" s="369"/>
      <c r="X595" s="370" t="s">
        <v>85</v>
      </c>
      <c r="Y595" s="370" t="s">
        <v>85</v>
      </c>
      <c r="Z595" s="370" t="s">
        <v>85</v>
      </c>
      <c r="AA595" s="371" t="s">
        <v>85</v>
      </c>
      <c r="AB595" s="231" t="str">
        <f t="shared" si="154"/>
        <v>-</v>
      </c>
      <c r="AC595" s="232" t="str">
        <f t="shared" si="155"/>
        <v>-</v>
      </c>
      <c r="AD595" s="232" t="str">
        <f t="shared" si="156"/>
        <v>-</v>
      </c>
      <c r="AE595" s="232" t="str">
        <f t="shared" si="157"/>
        <v>-</v>
      </c>
      <c r="AF595" s="233" t="str">
        <f t="shared" si="158"/>
        <v>-</v>
      </c>
      <c r="AG595" s="231" t="str">
        <f t="shared" si="159"/>
        <v>-</v>
      </c>
      <c r="AH595" s="232" t="str">
        <f t="shared" si="160"/>
        <v>-</v>
      </c>
      <c r="AI595" s="232" t="str">
        <f t="shared" si="161"/>
        <v>-</v>
      </c>
      <c r="AJ595" s="232" t="str">
        <f t="shared" si="162"/>
        <v>-</v>
      </c>
      <c r="AK595" s="233" t="str">
        <f t="shared" si="163"/>
        <v>-</v>
      </c>
      <c r="AL595" s="222" t="s">
        <v>85</v>
      </c>
      <c r="AM595" s="224" t="s">
        <v>85</v>
      </c>
      <c r="AN595" s="224" t="s">
        <v>85</v>
      </c>
      <c r="AO595" s="224" t="s">
        <v>85</v>
      </c>
      <c r="AP595" s="235" t="s">
        <v>85</v>
      </c>
      <c r="AQ595" s="234" t="s">
        <v>85</v>
      </c>
      <c r="AR595" s="234" t="s">
        <v>85</v>
      </c>
      <c r="AS595" s="234" t="s">
        <v>85</v>
      </c>
      <c r="AT595" s="227" t="s">
        <v>85</v>
      </c>
      <c r="AU595" s="343" t="s">
        <v>85</v>
      </c>
    </row>
    <row r="596" spans="1:47" ht="54" hidden="1">
      <c r="A596" s="222" t="str">
        <f t="shared" si="139"/>
        <v>1802-8</v>
      </c>
      <c r="B596" s="223">
        <v>1802</v>
      </c>
      <c r="C596" s="224" t="s">
        <v>224</v>
      </c>
      <c r="D596" s="222">
        <v>8</v>
      </c>
      <c r="E596" s="224" t="s">
        <v>85</v>
      </c>
      <c r="F596" s="222" t="s">
        <v>85</v>
      </c>
      <c r="G596" s="369" t="s">
        <v>85</v>
      </c>
      <c r="H596" s="282" t="s">
        <v>85</v>
      </c>
      <c r="I596" s="227" t="s">
        <v>85</v>
      </c>
      <c r="J596" s="224" t="s">
        <v>85</v>
      </c>
      <c r="K596" s="224" t="s">
        <v>85</v>
      </c>
      <c r="L596" s="224" t="s">
        <v>85</v>
      </c>
      <c r="M596" s="228" t="s">
        <v>85</v>
      </c>
      <c r="N596" s="225"/>
      <c r="O596" s="186"/>
      <c r="P596" s="186"/>
      <c r="Q596" s="186"/>
      <c r="R596" s="230"/>
      <c r="S596" s="235" t="s">
        <v>85</v>
      </c>
      <c r="T596" s="230" t="s">
        <v>85</v>
      </c>
      <c r="U596" s="228"/>
      <c r="V596" s="224" t="s">
        <v>85</v>
      </c>
      <c r="W596" s="369"/>
      <c r="X596" s="370" t="s">
        <v>85</v>
      </c>
      <c r="Y596" s="370" t="s">
        <v>85</v>
      </c>
      <c r="Z596" s="370" t="s">
        <v>85</v>
      </c>
      <c r="AA596" s="371" t="s">
        <v>85</v>
      </c>
      <c r="AB596" s="231" t="str">
        <f t="shared" si="154"/>
        <v>-</v>
      </c>
      <c r="AC596" s="232" t="str">
        <f t="shared" si="155"/>
        <v>-</v>
      </c>
      <c r="AD596" s="232" t="str">
        <f t="shared" si="156"/>
        <v>-</v>
      </c>
      <c r="AE596" s="232" t="str">
        <f t="shared" si="157"/>
        <v>-</v>
      </c>
      <c r="AF596" s="233" t="str">
        <f t="shared" si="158"/>
        <v>-</v>
      </c>
      <c r="AG596" s="231" t="str">
        <f t="shared" si="159"/>
        <v>-</v>
      </c>
      <c r="AH596" s="232" t="str">
        <f t="shared" si="160"/>
        <v>-</v>
      </c>
      <c r="AI596" s="232" t="str">
        <f t="shared" si="161"/>
        <v>-</v>
      </c>
      <c r="AJ596" s="232" t="str">
        <f t="shared" si="162"/>
        <v>-</v>
      </c>
      <c r="AK596" s="233" t="str">
        <f t="shared" si="163"/>
        <v>-</v>
      </c>
      <c r="AL596" s="222" t="s">
        <v>85</v>
      </c>
      <c r="AM596" s="224" t="s">
        <v>85</v>
      </c>
      <c r="AN596" s="224" t="s">
        <v>85</v>
      </c>
      <c r="AO596" s="224" t="s">
        <v>85</v>
      </c>
      <c r="AP596" s="235" t="s">
        <v>85</v>
      </c>
      <c r="AQ596" s="234" t="s">
        <v>85</v>
      </c>
      <c r="AR596" s="234" t="s">
        <v>85</v>
      </c>
      <c r="AS596" s="234" t="s">
        <v>85</v>
      </c>
      <c r="AT596" s="227" t="s">
        <v>85</v>
      </c>
      <c r="AU596" s="343" t="s">
        <v>85</v>
      </c>
    </row>
    <row r="597" spans="1:47" ht="54" hidden="1">
      <c r="A597" s="222" t="str">
        <f t="shared" si="139"/>
        <v>1802-9</v>
      </c>
      <c r="B597" s="223">
        <v>1802</v>
      </c>
      <c r="C597" s="224" t="s">
        <v>224</v>
      </c>
      <c r="D597" s="222">
        <v>9</v>
      </c>
      <c r="E597" s="224" t="s">
        <v>85</v>
      </c>
      <c r="F597" s="222" t="s">
        <v>85</v>
      </c>
      <c r="G597" s="369" t="s">
        <v>85</v>
      </c>
      <c r="H597" s="282" t="s">
        <v>85</v>
      </c>
      <c r="I597" s="227" t="s">
        <v>85</v>
      </c>
      <c r="J597" s="224" t="s">
        <v>85</v>
      </c>
      <c r="K597" s="224" t="s">
        <v>85</v>
      </c>
      <c r="L597" s="224" t="s">
        <v>85</v>
      </c>
      <c r="M597" s="228" t="s">
        <v>85</v>
      </c>
      <c r="N597" s="225"/>
      <c r="O597" s="186"/>
      <c r="P597" s="186"/>
      <c r="Q597" s="186"/>
      <c r="R597" s="230"/>
      <c r="S597" s="235" t="s">
        <v>85</v>
      </c>
      <c r="T597" s="230" t="s">
        <v>85</v>
      </c>
      <c r="U597" s="228"/>
      <c r="V597" s="224" t="s">
        <v>85</v>
      </c>
      <c r="W597" s="369"/>
      <c r="X597" s="370" t="s">
        <v>85</v>
      </c>
      <c r="Y597" s="370" t="s">
        <v>85</v>
      </c>
      <c r="Z597" s="370" t="s">
        <v>85</v>
      </c>
      <c r="AA597" s="371" t="s">
        <v>85</v>
      </c>
      <c r="AB597" s="231" t="str">
        <f t="shared" si="154"/>
        <v>-</v>
      </c>
      <c r="AC597" s="232" t="str">
        <f t="shared" si="155"/>
        <v>-</v>
      </c>
      <c r="AD597" s="232" t="str">
        <f t="shared" si="156"/>
        <v>-</v>
      </c>
      <c r="AE597" s="232" t="str">
        <f t="shared" si="157"/>
        <v>-</v>
      </c>
      <c r="AF597" s="233" t="str">
        <f t="shared" si="158"/>
        <v>-</v>
      </c>
      <c r="AG597" s="231" t="str">
        <f t="shared" si="159"/>
        <v>-</v>
      </c>
      <c r="AH597" s="232" t="str">
        <f t="shared" si="160"/>
        <v>-</v>
      </c>
      <c r="AI597" s="232" t="str">
        <f t="shared" si="161"/>
        <v>-</v>
      </c>
      <c r="AJ597" s="232" t="str">
        <f t="shared" si="162"/>
        <v>-</v>
      </c>
      <c r="AK597" s="233" t="str">
        <f t="shared" si="163"/>
        <v>-</v>
      </c>
      <c r="AL597" s="222" t="s">
        <v>85</v>
      </c>
      <c r="AM597" s="224" t="s">
        <v>85</v>
      </c>
      <c r="AN597" s="224" t="s">
        <v>85</v>
      </c>
      <c r="AO597" s="224" t="s">
        <v>85</v>
      </c>
      <c r="AP597" s="235" t="s">
        <v>85</v>
      </c>
      <c r="AQ597" s="234" t="s">
        <v>85</v>
      </c>
      <c r="AR597" s="234" t="s">
        <v>85</v>
      </c>
      <c r="AS597" s="234" t="s">
        <v>85</v>
      </c>
      <c r="AT597" s="227" t="s">
        <v>85</v>
      </c>
      <c r="AU597" s="343" t="s">
        <v>85</v>
      </c>
    </row>
    <row r="598" spans="1:47" ht="166.5" customHeight="1">
      <c r="A598" s="222" t="str">
        <f t="shared" si="139"/>
        <v>1803-1</v>
      </c>
      <c r="B598" s="223">
        <v>1803</v>
      </c>
      <c r="C598" s="224" t="s">
        <v>225</v>
      </c>
      <c r="D598" s="222">
        <v>1</v>
      </c>
      <c r="E598" s="224" t="s">
        <v>1371</v>
      </c>
      <c r="F598" s="222" t="s">
        <v>411</v>
      </c>
      <c r="G598" s="225" t="s">
        <v>490</v>
      </c>
      <c r="H598" s="282" t="s">
        <v>1372</v>
      </c>
      <c r="I598" s="227" t="s">
        <v>1373</v>
      </c>
      <c r="J598" s="224" t="s">
        <v>1374</v>
      </c>
      <c r="K598" s="224" t="s">
        <v>1375</v>
      </c>
      <c r="L598" s="224" t="s">
        <v>1376</v>
      </c>
      <c r="M598" s="228" t="s">
        <v>403</v>
      </c>
      <c r="N598" s="225">
        <v>36</v>
      </c>
      <c r="O598" s="186"/>
      <c r="P598" s="186"/>
      <c r="Q598" s="186"/>
      <c r="R598" s="230"/>
      <c r="S598" s="235" t="s">
        <v>85</v>
      </c>
      <c r="T598" s="230" t="s">
        <v>85</v>
      </c>
      <c r="U598" s="228"/>
      <c r="V598" s="224" t="s">
        <v>531</v>
      </c>
      <c r="W598" s="225">
        <v>27</v>
      </c>
      <c r="X598" s="186" t="s">
        <v>85</v>
      </c>
      <c r="Y598" s="186" t="s">
        <v>85</v>
      </c>
      <c r="Z598" s="186" t="s">
        <v>85</v>
      </c>
      <c r="AA598" s="230" t="s">
        <v>85</v>
      </c>
      <c r="AB598" s="231">
        <f t="shared" si="154"/>
        <v>0.75</v>
      </c>
      <c r="AC598" s="232" t="str">
        <f t="shared" si="154"/>
        <v>-</v>
      </c>
      <c r="AD598" s="232" t="str">
        <f t="shared" si="154"/>
        <v>-</v>
      </c>
      <c r="AE598" s="232" t="str">
        <f t="shared" si="154"/>
        <v>-</v>
      </c>
      <c r="AF598" s="233" t="str">
        <f t="shared" si="154"/>
        <v>-</v>
      </c>
      <c r="AG598" s="231" t="str">
        <f t="shared" si="159"/>
        <v>-</v>
      </c>
      <c r="AH598" s="232" t="str">
        <f t="shared" si="159"/>
        <v>-</v>
      </c>
      <c r="AI598" s="232" t="str">
        <f t="shared" si="159"/>
        <v>-</v>
      </c>
      <c r="AJ598" s="232" t="str">
        <f t="shared" si="159"/>
        <v>-</v>
      </c>
      <c r="AK598" s="233" t="str">
        <f t="shared" si="159"/>
        <v>-</v>
      </c>
      <c r="AL598" s="222" t="s">
        <v>85</v>
      </c>
      <c r="AM598" s="224" t="s">
        <v>886</v>
      </c>
      <c r="AN598" s="224" t="s">
        <v>759</v>
      </c>
      <c r="AO598" s="224" t="s">
        <v>887</v>
      </c>
      <c r="AP598" s="235" t="s">
        <v>56</v>
      </c>
      <c r="AQ598" s="234" t="s">
        <v>85</v>
      </c>
      <c r="AR598" s="234" t="s">
        <v>85</v>
      </c>
      <c r="AS598" s="234" t="s">
        <v>85</v>
      </c>
      <c r="AT598" s="227" t="s">
        <v>85</v>
      </c>
      <c r="AU598" s="343">
        <v>1</v>
      </c>
    </row>
    <row r="599" spans="1:47" ht="279" customHeight="1">
      <c r="A599" s="222" t="str">
        <f t="shared" si="139"/>
        <v>1803-2</v>
      </c>
      <c r="B599" s="223">
        <v>1803</v>
      </c>
      <c r="C599" s="224" t="s">
        <v>225</v>
      </c>
      <c r="D599" s="222">
        <v>2</v>
      </c>
      <c r="E599" s="224" t="s">
        <v>1377</v>
      </c>
      <c r="F599" s="222" t="s">
        <v>411</v>
      </c>
      <c r="G599" s="225" t="s">
        <v>490</v>
      </c>
      <c r="H599" s="282" t="s">
        <v>1372</v>
      </c>
      <c r="I599" s="227" t="s">
        <v>1373</v>
      </c>
      <c r="J599" s="224" t="s">
        <v>1378</v>
      </c>
      <c r="K599" s="224" t="s">
        <v>1379</v>
      </c>
      <c r="L599" s="224" t="s">
        <v>1380</v>
      </c>
      <c r="M599" s="228" t="s">
        <v>403</v>
      </c>
      <c r="N599" s="285">
        <v>1120</v>
      </c>
      <c r="O599" s="286">
        <v>1170</v>
      </c>
      <c r="P599" s="286">
        <v>1220</v>
      </c>
      <c r="Q599" s="286">
        <v>1270</v>
      </c>
      <c r="R599" s="287">
        <v>1320</v>
      </c>
      <c r="S599" s="235" t="s">
        <v>433</v>
      </c>
      <c r="T599" s="230">
        <v>1370</v>
      </c>
      <c r="U599" s="228"/>
      <c r="V599" s="224" t="s">
        <v>2449</v>
      </c>
      <c r="W599" s="285">
        <v>1092</v>
      </c>
      <c r="X599" s="186" t="s">
        <v>85</v>
      </c>
      <c r="Y599" s="186" t="s">
        <v>85</v>
      </c>
      <c r="Z599" s="186" t="s">
        <v>85</v>
      </c>
      <c r="AA599" s="230" t="s">
        <v>85</v>
      </c>
      <c r="AB599" s="231">
        <f t="shared" si="154"/>
        <v>0.97499999999999998</v>
      </c>
      <c r="AC599" s="232" t="str">
        <f t="shared" si="154"/>
        <v>-</v>
      </c>
      <c r="AD599" s="232" t="str">
        <f t="shared" si="154"/>
        <v>-</v>
      </c>
      <c r="AE599" s="232" t="str">
        <f t="shared" si="154"/>
        <v>-</v>
      </c>
      <c r="AF599" s="233" t="str">
        <f t="shared" si="154"/>
        <v>-</v>
      </c>
      <c r="AG599" s="231">
        <f t="shared" si="159"/>
        <v>0.79708029197080288</v>
      </c>
      <c r="AH599" s="232" t="str">
        <f t="shared" si="159"/>
        <v>-</v>
      </c>
      <c r="AI599" s="232" t="str">
        <f t="shared" si="159"/>
        <v>-</v>
      </c>
      <c r="AJ599" s="232" t="str">
        <f t="shared" si="159"/>
        <v>-</v>
      </c>
      <c r="AK599" s="233" t="str">
        <f t="shared" si="159"/>
        <v>-</v>
      </c>
      <c r="AL599" s="222" t="s">
        <v>85</v>
      </c>
      <c r="AM599" s="224" t="s">
        <v>888</v>
      </c>
      <c r="AN599" s="224" t="s">
        <v>889</v>
      </c>
      <c r="AO599" s="224" t="s">
        <v>890</v>
      </c>
      <c r="AP599" s="235" t="s">
        <v>54</v>
      </c>
      <c r="AQ599" s="234" t="s">
        <v>85</v>
      </c>
      <c r="AR599" s="234" t="s">
        <v>85</v>
      </c>
      <c r="AS599" s="234" t="s">
        <v>85</v>
      </c>
      <c r="AT599" s="227" t="s">
        <v>85</v>
      </c>
      <c r="AU599" s="343">
        <v>1</v>
      </c>
    </row>
    <row r="600" spans="1:47" ht="199.5" customHeight="1">
      <c r="A600" s="222" t="str">
        <f t="shared" si="139"/>
        <v>1803-3</v>
      </c>
      <c r="B600" s="223">
        <v>1803</v>
      </c>
      <c r="C600" s="224" t="s">
        <v>225</v>
      </c>
      <c r="D600" s="222">
        <v>3</v>
      </c>
      <c r="E600" s="224" t="s">
        <v>1381</v>
      </c>
      <c r="F600" s="222" t="s">
        <v>393</v>
      </c>
      <c r="G600" s="225" t="s">
        <v>490</v>
      </c>
      <c r="H600" s="282" t="s">
        <v>1176</v>
      </c>
      <c r="I600" s="227" t="s">
        <v>507</v>
      </c>
      <c r="J600" s="224" t="s">
        <v>1382</v>
      </c>
      <c r="K600" s="224" t="s">
        <v>1383</v>
      </c>
      <c r="L600" s="224" t="s">
        <v>1384</v>
      </c>
      <c r="M600" s="228" t="s">
        <v>403</v>
      </c>
      <c r="N600" s="262">
        <v>100</v>
      </c>
      <c r="O600" s="298">
        <v>100</v>
      </c>
      <c r="P600" s="298">
        <v>100</v>
      </c>
      <c r="Q600" s="298">
        <v>100</v>
      </c>
      <c r="R600" s="298">
        <v>100</v>
      </c>
      <c r="S600" s="235" t="s">
        <v>85</v>
      </c>
      <c r="T600" s="230" t="s">
        <v>85</v>
      </c>
      <c r="U600" s="228"/>
      <c r="V600" s="224" t="s">
        <v>972</v>
      </c>
      <c r="W600" s="225">
        <v>99</v>
      </c>
      <c r="X600" s="186" t="s">
        <v>85</v>
      </c>
      <c r="Y600" s="186" t="s">
        <v>85</v>
      </c>
      <c r="Z600" s="186" t="s">
        <v>85</v>
      </c>
      <c r="AA600" s="230" t="s">
        <v>85</v>
      </c>
      <c r="AB600" s="231">
        <f t="shared" si="154"/>
        <v>0.99</v>
      </c>
      <c r="AC600" s="232" t="str">
        <f t="shared" si="154"/>
        <v>-</v>
      </c>
      <c r="AD600" s="232" t="str">
        <f t="shared" si="154"/>
        <v>-</v>
      </c>
      <c r="AE600" s="232" t="str">
        <f t="shared" si="154"/>
        <v>-</v>
      </c>
      <c r="AF600" s="233" t="str">
        <f t="shared" si="154"/>
        <v>-</v>
      </c>
      <c r="AG600" s="231" t="str">
        <f t="shared" si="159"/>
        <v>-</v>
      </c>
      <c r="AH600" s="232" t="str">
        <f t="shared" si="159"/>
        <v>-</v>
      </c>
      <c r="AI600" s="232" t="str">
        <f t="shared" si="159"/>
        <v>-</v>
      </c>
      <c r="AJ600" s="232" t="str">
        <f t="shared" si="159"/>
        <v>-</v>
      </c>
      <c r="AK600" s="233" t="str">
        <f t="shared" si="159"/>
        <v>-</v>
      </c>
      <c r="AL600" s="222" t="s">
        <v>85</v>
      </c>
      <c r="AM600" s="224" t="s">
        <v>1903</v>
      </c>
      <c r="AN600" s="224" t="s">
        <v>891</v>
      </c>
      <c r="AO600" s="224" t="s">
        <v>892</v>
      </c>
      <c r="AP600" s="235" t="s">
        <v>15</v>
      </c>
      <c r="AQ600" s="234" t="s">
        <v>85</v>
      </c>
      <c r="AR600" s="234" t="s">
        <v>85</v>
      </c>
      <c r="AS600" s="234" t="s">
        <v>85</v>
      </c>
      <c r="AT600" s="227" t="s">
        <v>85</v>
      </c>
      <c r="AU600" s="343">
        <v>1</v>
      </c>
    </row>
    <row r="601" spans="1:47" ht="27" hidden="1">
      <c r="A601" s="222" t="str">
        <f t="shared" si="139"/>
        <v>1803-4</v>
      </c>
      <c r="B601" s="223">
        <v>1803</v>
      </c>
      <c r="C601" s="224" t="s">
        <v>225</v>
      </c>
      <c r="D601" s="222">
        <v>4</v>
      </c>
      <c r="E601" s="224" t="s">
        <v>85</v>
      </c>
      <c r="F601" s="222" t="s">
        <v>85</v>
      </c>
      <c r="G601" s="369" t="s">
        <v>85</v>
      </c>
      <c r="H601" s="282" t="s">
        <v>85</v>
      </c>
      <c r="I601" s="227" t="s">
        <v>85</v>
      </c>
      <c r="J601" s="224" t="s">
        <v>85</v>
      </c>
      <c r="K601" s="224" t="s">
        <v>85</v>
      </c>
      <c r="L601" s="224" t="s">
        <v>85</v>
      </c>
      <c r="M601" s="228" t="s">
        <v>85</v>
      </c>
      <c r="N601" s="225"/>
      <c r="O601" s="186"/>
      <c r="P601" s="186"/>
      <c r="Q601" s="186"/>
      <c r="R601" s="230"/>
      <c r="S601" s="235" t="s">
        <v>85</v>
      </c>
      <c r="T601" s="230" t="s">
        <v>85</v>
      </c>
      <c r="U601" s="228"/>
      <c r="V601" s="224" t="s">
        <v>85</v>
      </c>
      <c r="W601" s="369"/>
      <c r="X601" s="370" t="s">
        <v>85</v>
      </c>
      <c r="Y601" s="370" t="s">
        <v>85</v>
      </c>
      <c r="Z601" s="370" t="s">
        <v>85</v>
      </c>
      <c r="AA601" s="371" t="s">
        <v>85</v>
      </c>
      <c r="AB601" s="231" t="str">
        <f t="shared" si="154"/>
        <v>-</v>
      </c>
      <c r="AC601" s="232" t="str">
        <f t="shared" si="155"/>
        <v>-</v>
      </c>
      <c r="AD601" s="232" t="str">
        <f t="shared" si="156"/>
        <v>-</v>
      </c>
      <c r="AE601" s="232" t="str">
        <f t="shared" si="157"/>
        <v>-</v>
      </c>
      <c r="AF601" s="233" t="str">
        <f t="shared" si="158"/>
        <v>-</v>
      </c>
      <c r="AG601" s="231" t="str">
        <f t="shared" si="159"/>
        <v>-</v>
      </c>
      <c r="AH601" s="232" t="str">
        <f t="shared" si="160"/>
        <v>-</v>
      </c>
      <c r="AI601" s="232" t="str">
        <f t="shared" si="161"/>
        <v>-</v>
      </c>
      <c r="AJ601" s="232" t="str">
        <f t="shared" si="162"/>
        <v>-</v>
      </c>
      <c r="AK601" s="233" t="str">
        <f t="shared" si="163"/>
        <v>-</v>
      </c>
      <c r="AL601" s="222" t="s">
        <v>85</v>
      </c>
      <c r="AM601" s="224" t="s">
        <v>85</v>
      </c>
      <c r="AN601" s="224" t="s">
        <v>85</v>
      </c>
      <c r="AO601" s="224" t="s">
        <v>85</v>
      </c>
      <c r="AP601" s="235" t="s">
        <v>85</v>
      </c>
      <c r="AQ601" s="234" t="s">
        <v>85</v>
      </c>
      <c r="AR601" s="234" t="s">
        <v>85</v>
      </c>
      <c r="AS601" s="234" t="s">
        <v>85</v>
      </c>
      <c r="AT601" s="227" t="s">
        <v>85</v>
      </c>
      <c r="AU601" s="343" t="s">
        <v>85</v>
      </c>
    </row>
    <row r="602" spans="1:47" ht="27" hidden="1">
      <c r="A602" s="222" t="str">
        <f t="shared" si="139"/>
        <v>1803-5</v>
      </c>
      <c r="B602" s="223">
        <v>1803</v>
      </c>
      <c r="C602" s="224" t="s">
        <v>225</v>
      </c>
      <c r="D602" s="222">
        <v>5</v>
      </c>
      <c r="E602" s="224" t="s">
        <v>85</v>
      </c>
      <c r="F602" s="222" t="s">
        <v>85</v>
      </c>
      <c r="G602" s="369" t="s">
        <v>85</v>
      </c>
      <c r="H602" s="282" t="s">
        <v>85</v>
      </c>
      <c r="I602" s="227" t="s">
        <v>85</v>
      </c>
      <c r="J602" s="224" t="s">
        <v>85</v>
      </c>
      <c r="K602" s="224" t="s">
        <v>85</v>
      </c>
      <c r="L602" s="224" t="s">
        <v>85</v>
      </c>
      <c r="M602" s="228" t="s">
        <v>85</v>
      </c>
      <c r="N602" s="225"/>
      <c r="O602" s="186"/>
      <c r="P602" s="186"/>
      <c r="Q602" s="186"/>
      <c r="R602" s="230"/>
      <c r="S602" s="235" t="s">
        <v>85</v>
      </c>
      <c r="T602" s="230" t="s">
        <v>85</v>
      </c>
      <c r="U602" s="228"/>
      <c r="V602" s="224" t="s">
        <v>85</v>
      </c>
      <c r="W602" s="369"/>
      <c r="X602" s="370" t="s">
        <v>85</v>
      </c>
      <c r="Y602" s="370" t="s">
        <v>85</v>
      </c>
      <c r="Z602" s="370" t="s">
        <v>85</v>
      </c>
      <c r="AA602" s="371" t="s">
        <v>85</v>
      </c>
      <c r="AB602" s="231" t="str">
        <f t="shared" si="154"/>
        <v>-</v>
      </c>
      <c r="AC602" s="232" t="str">
        <f t="shared" si="155"/>
        <v>-</v>
      </c>
      <c r="AD602" s="232" t="str">
        <f t="shared" si="156"/>
        <v>-</v>
      </c>
      <c r="AE602" s="232" t="str">
        <f t="shared" si="157"/>
        <v>-</v>
      </c>
      <c r="AF602" s="233" t="str">
        <f t="shared" si="158"/>
        <v>-</v>
      </c>
      <c r="AG602" s="231" t="str">
        <f t="shared" si="159"/>
        <v>-</v>
      </c>
      <c r="AH602" s="232" t="str">
        <f t="shared" si="160"/>
        <v>-</v>
      </c>
      <c r="AI602" s="232" t="str">
        <f t="shared" si="161"/>
        <v>-</v>
      </c>
      <c r="AJ602" s="232" t="str">
        <f t="shared" si="162"/>
        <v>-</v>
      </c>
      <c r="AK602" s="233" t="str">
        <f t="shared" si="163"/>
        <v>-</v>
      </c>
      <c r="AL602" s="222" t="s">
        <v>85</v>
      </c>
      <c r="AM602" s="224" t="s">
        <v>85</v>
      </c>
      <c r="AN602" s="224" t="s">
        <v>85</v>
      </c>
      <c r="AO602" s="224" t="s">
        <v>85</v>
      </c>
      <c r="AP602" s="235" t="s">
        <v>85</v>
      </c>
      <c r="AQ602" s="234" t="s">
        <v>85</v>
      </c>
      <c r="AR602" s="234" t="s">
        <v>85</v>
      </c>
      <c r="AS602" s="234" t="s">
        <v>85</v>
      </c>
      <c r="AT602" s="227" t="s">
        <v>85</v>
      </c>
      <c r="AU602" s="343" t="s">
        <v>85</v>
      </c>
    </row>
    <row r="603" spans="1:47" ht="27" hidden="1">
      <c r="A603" s="222" t="str">
        <f t="shared" si="139"/>
        <v>1803-6</v>
      </c>
      <c r="B603" s="223">
        <v>1803</v>
      </c>
      <c r="C603" s="224" t="s">
        <v>225</v>
      </c>
      <c r="D603" s="222">
        <v>6</v>
      </c>
      <c r="E603" s="224" t="s">
        <v>85</v>
      </c>
      <c r="F603" s="222" t="s">
        <v>85</v>
      </c>
      <c r="G603" s="369" t="s">
        <v>85</v>
      </c>
      <c r="H603" s="282" t="s">
        <v>85</v>
      </c>
      <c r="I603" s="227" t="s">
        <v>85</v>
      </c>
      <c r="J603" s="224" t="s">
        <v>85</v>
      </c>
      <c r="K603" s="224" t="s">
        <v>85</v>
      </c>
      <c r="L603" s="224" t="s">
        <v>85</v>
      </c>
      <c r="M603" s="228" t="s">
        <v>85</v>
      </c>
      <c r="N603" s="225"/>
      <c r="O603" s="186"/>
      <c r="P603" s="186"/>
      <c r="Q603" s="186"/>
      <c r="R603" s="230"/>
      <c r="S603" s="235" t="s">
        <v>85</v>
      </c>
      <c r="T603" s="230" t="s">
        <v>85</v>
      </c>
      <c r="U603" s="228"/>
      <c r="V603" s="224" t="s">
        <v>85</v>
      </c>
      <c r="W603" s="369"/>
      <c r="X603" s="370" t="s">
        <v>85</v>
      </c>
      <c r="Y603" s="370" t="s">
        <v>85</v>
      </c>
      <c r="Z603" s="370" t="s">
        <v>85</v>
      </c>
      <c r="AA603" s="371" t="s">
        <v>85</v>
      </c>
      <c r="AB603" s="231" t="str">
        <f t="shared" si="154"/>
        <v>-</v>
      </c>
      <c r="AC603" s="232" t="str">
        <f t="shared" si="155"/>
        <v>-</v>
      </c>
      <c r="AD603" s="232" t="str">
        <f t="shared" si="156"/>
        <v>-</v>
      </c>
      <c r="AE603" s="232" t="str">
        <f t="shared" si="157"/>
        <v>-</v>
      </c>
      <c r="AF603" s="233" t="str">
        <f t="shared" si="158"/>
        <v>-</v>
      </c>
      <c r="AG603" s="231" t="str">
        <f t="shared" si="159"/>
        <v>-</v>
      </c>
      <c r="AH603" s="232" t="str">
        <f t="shared" si="160"/>
        <v>-</v>
      </c>
      <c r="AI603" s="232" t="str">
        <f t="shared" si="161"/>
        <v>-</v>
      </c>
      <c r="AJ603" s="232" t="str">
        <f t="shared" si="162"/>
        <v>-</v>
      </c>
      <c r="AK603" s="233" t="str">
        <f t="shared" si="163"/>
        <v>-</v>
      </c>
      <c r="AL603" s="222" t="s">
        <v>85</v>
      </c>
      <c r="AM603" s="224" t="s">
        <v>85</v>
      </c>
      <c r="AN603" s="224" t="s">
        <v>85</v>
      </c>
      <c r="AO603" s="224" t="s">
        <v>85</v>
      </c>
      <c r="AP603" s="235" t="s">
        <v>85</v>
      </c>
      <c r="AQ603" s="234" t="s">
        <v>85</v>
      </c>
      <c r="AR603" s="234" t="s">
        <v>85</v>
      </c>
      <c r="AS603" s="234" t="s">
        <v>85</v>
      </c>
      <c r="AT603" s="227" t="s">
        <v>85</v>
      </c>
      <c r="AU603" s="343" t="s">
        <v>85</v>
      </c>
    </row>
    <row r="604" spans="1:47" ht="27" hidden="1">
      <c r="A604" s="222" t="str">
        <f t="shared" si="139"/>
        <v>1803-7</v>
      </c>
      <c r="B604" s="223">
        <v>1803</v>
      </c>
      <c r="C604" s="224" t="s">
        <v>225</v>
      </c>
      <c r="D604" s="222">
        <v>7</v>
      </c>
      <c r="E604" s="224" t="s">
        <v>85</v>
      </c>
      <c r="F604" s="222" t="s">
        <v>85</v>
      </c>
      <c r="G604" s="369" t="s">
        <v>85</v>
      </c>
      <c r="H604" s="282" t="s">
        <v>85</v>
      </c>
      <c r="I604" s="227" t="s">
        <v>85</v>
      </c>
      <c r="J604" s="224" t="s">
        <v>85</v>
      </c>
      <c r="K604" s="224" t="s">
        <v>85</v>
      </c>
      <c r="L604" s="224" t="s">
        <v>85</v>
      </c>
      <c r="M604" s="228" t="s">
        <v>85</v>
      </c>
      <c r="N604" s="225"/>
      <c r="O604" s="186"/>
      <c r="P604" s="186"/>
      <c r="Q604" s="186"/>
      <c r="R604" s="230"/>
      <c r="S604" s="235" t="s">
        <v>85</v>
      </c>
      <c r="T604" s="230" t="s">
        <v>85</v>
      </c>
      <c r="U604" s="228"/>
      <c r="V604" s="224" t="s">
        <v>85</v>
      </c>
      <c r="W604" s="369"/>
      <c r="X604" s="370" t="s">
        <v>85</v>
      </c>
      <c r="Y604" s="370" t="s">
        <v>85</v>
      </c>
      <c r="Z604" s="370" t="s">
        <v>85</v>
      </c>
      <c r="AA604" s="371" t="s">
        <v>85</v>
      </c>
      <c r="AB604" s="231" t="str">
        <f t="shared" si="154"/>
        <v>-</v>
      </c>
      <c r="AC604" s="232" t="str">
        <f t="shared" si="155"/>
        <v>-</v>
      </c>
      <c r="AD604" s="232" t="str">
        <f t="shared" si="156"/>
        <v>-</v>
      </c>
      <c r="AE604" s="232" t="str">
        <f t="shared" si="157"/>
        <v>-</v>
      </c>
      <c r="AF604" s="233" t="str">
        <f t="shared" si="158"/>
        <v>-</v>
      </c>
      <c r="AG604" s="231" t="str">
        <f t="shared" si="159"/>
        <v>-</v>
      </c>
      <c r="AH604" s="232" t="str">
        <f t="shared" si="160"/>
        <v>-</v>
      </c>
      <c r="AI604" s="232" t="str">
        <f t="shared" si="161"/>
        <v>-</v>
      </c>
      <c r="AJ604" s="232" t="str">
        <f t="shared" si="162"/>
        <v>-</v>
      </c>
      <c r="AK604" s="233" t="str">
        <f t="shared" si="163"/>
        <v>-</v>
      </c>
      <c r="AL604" s="222" t="s">
        <v>85</v>
      </c>
      <c r="AM604" s="224" t="s">
        <v>85</v>
      </c>
      <c r="AN604" s="224" t="s">
        <v>85</v>
      </c>
      <c r="AO604" s="224" t="s">
        <v>85</v>
      </c>
      <c r="AP604" s="235" t="s">
        <v>85</v>
      </c>
      <c r="AQ604" s="234" t="s">
        <v>85</v>
      </c>
      <c r="AR604" s="234" t="s">
        <v>85</v>
      </c>
      <c r="AS604" s="234" t="s">
        <v>85</v>
      </c>
      <c r="AT604" s="227" t="s">
        <v>85</v>
      </c>
      <c r="AU604" s="343" t="s">
        <v>85</v>
      </c>
    </row>
    <row r="605" spans="1:47" ht="27" hidden="1">
      <c r="A605" s="222" t="str">
        <f t="shared" si="139"/>
        <v>1803-8</v>
      </c>
      <c r="B605" s="223">
        <v>1803</v>
      </c>
      <c r="C605" s="224" t="s">
        <v>225</v>
      </c>
      <c r="D605" s="222">
        <v>8</v>
      </c>
      <c r="E605" s="224" t="s">
        <v>85</v>
      </c>
      <c r="F605" s="222" t="s">
        <v>85</v>
      </c>
      <c r="G605" s="369" t="s">
        <v>85</v>
      </c>
      <c r="H605" s="282" t="s">
        <v>85</v>
      </c>
      <c r="I605" s="227" t="s">
        <v>85</v>
      </c>
      <c r="J605" s="224" t="s">
        <v>85</v>
      </c>
      <c r="K605" s="224" t="s">
        <v>85</v>
      </c>
      <c r="L605" s="224" t="s">
        <v>85</v>
      </c>
      <c r="M605" s="228" t="s">
        <v>85</v>
      </c>
      <c r="N605" s="225"/>
      <c r="O605" s="186"/>
      <c r="P605" s="186"/>
      <c r="Q605" s="186"/>
      <c r="R605" s="230"/>
      <c r="S605" s="235" t="s">
        <v>85</v>
      </c>
      <c r="T605" s="230" t="s">
        <v>85</v>
      </c>
      <c r="U605" s="228"/>
      <c r="V605" s="224" t="s">
        <v>85</v>
      </c>
      <c r="W605" s="369"/>
      <c r="X605" s="370" t="s">
        <v>85</v>
      </c>
      <c r="Y605" s="370" t="s">
        <v>85</v>
      </c>
      <c r="Z605" s="370" t="s">
        <v>85</v>
      </c>
      <c r="AA605" s="371" t="s">
        <v>85</v>
      </c>
      <c r="AB605" s="231" t="str">
        <f t="shared" si="154"/>
        <v>-</v>
      </c>
      <c r="AC605" s="232" t="str">
        <f t="shared" si="155"/>
        <v>-</v>
      </c>
      <c r="AD605" s="232" t="str">
        <f t="shared" si="156"/>
        <v>-</v>
      </c>
      <c r="AE605" s="232" t="str">
        <f t="shared" si="157"/>
        <v>-</v>
      </c>
      <c r="AF605" s="233" t="str">
        <f t="shared" si="158"/>
        <v>-</v>
      </c>
      <c r="AG605" s="231" t="str">
        <f t="shared" si="159"/>
        <v>-</v>
      </c>
      <c r="AH605" s="232" t="str">
        <f t="shared" si="160"/>
        <v>-</v>
      </c>
      <c r="AI605" s="232" t="str">
        <f t="shared" si="161"/>
        <v>-</v>
      </c>
      <c r="AJ605" s="232" t="str">
        <f t="shared" si="162"/>
        <v>-</v>
      </c>
      <c r="AK605" s="233" t="str">
        <f t="shared" si="163"/>
        <v>-</v>
      </c>
      <c r="AL605" s="222" t="s">
        <v>85</v>
      </c>
      <c r="AM605" s="224" t="s">
        <v>85</v>
      </c>
      <c r="AN605" s="224" t="s">
        <v>85</v>
      </c>
      <c r="AO605" s="224" t="s">
        <v>85</v>
      </c>
      <c r="AP605" s="235" t="s">
        <v>85</v>
      </c>
      <c r="AQ605" s="234" t="s">
        <v>85</v>
      </c>
      <c r="AR605" s="234" t="s">
        <v>85</v>
      </c>
      <c r="AS605" s="234" t="s">
        <v>85</v>
      </c>
      <c r="AT605" s="227" t="s">
        <v>85</v>
      </c>
      <c r="AU605" s="343" t="s">
        <v>85</v>
      </c>
    </row>
    <row r="606" spans="1:47" ht="27" hidden="1">
      <c r="A606" s="222" t="str">
        <f t="shared" ref="A606:A669" si="164">B606&amp;"-"&amp;D606</f>
        <v>1803-9</v>
      </c>
      <c r="B606" s="223">
        <v>1803</v>
      </c>
      <c r="C606" s="224" t="s">
        <v>225</v>
      </c>
      <c r="D606" s="222">
        <v>9</v>
      </c>
      <c r="E606" s="224" t="s">
        <v>85</v>
      </c>
      <c r="F606" s="222" t="s">
        <v>85</v>
      </c>
      <c r="G606" s="369" t="s">
        <v>85</v>
      </c>
      <c r="H606" s="282" t="s">
        <v>85</v>
      </c>
      <c r="I606" s="227" t="s">
        <v>85</v>
      </c>
      <c r="J606" s="224" t="s">
        <v>85</v>
      </c>
      <c r="K606" s="224" t="s">
        <v>85</v>
      </c>
      <c r="L606" s="224" t="s">
        <v>85</v>
      </c>
      <c r="M606" s="228" t="s">
        <v>85</v>
      </c>
      <c r="N606" s="225"/>
      <c r="O606" s="186"/>
      <c r="P606" s="186"/>
      <c r="Q606" s="186"/>
      <c r="R606" s="230"/>
      <c r="S606" s="235" t="s">
        <v>85</v>
      </c>
      <c r="T606" s="230" t="s">
        <v>85</v>
      </c>
      <c r="U606" s="228"/>
      <c r="V606" s="224" t="s">
        <v>85</v>
      </c>
      <c r="W606" s="369"/>
      <c r="X606" s="370" t="s">
        <v>85</v>
      </c>
      <c r="Y606" s="370" t="s">
        <v>85</v>
      </c>
      <c r="Z606" s="370" t="s">
        <v>85</v>
      </c>
      <c r="AA606" s="371" t="s">
        <v>85</v>
      </c>
      <c r="AB606" s="231" t="str">
        <f t="shared" si="154"/>
        <v>-</v>
      </c>
      <c r="AC606" s="232" t="str">
        <f t="shared" si="155"/>
        <v>-</v>
      </c>
      <c r="AD606" s="232" t="str">
        <f t="shared" si="156"/>
        <v>-</v>
      </c>
      <c r="AE606" s="232" t="str">
        <f t="shared" si="157"/>
        <v>-</v>
      </c>
      <c r="AF606" s="233" t="str">
        <f t="shared" si="158"/>
        <v>-</v>
      </c>
      <c r="AG606" s="231" t="str">
        <f t="shared" si="159"/>
        <v>-</v>
      </c>
      <c r="AH606" s="232" t="str">
        <f t="shared" si="160"/>
        <v>-</v>
      </c>
      <c r="AI606" s="232" t="str">
        <f t="shared" si="161"/>
        <v>-</v>
      </c>
      <c r="AJ606" s="232" t="str">
        <f t="shared" si="162"/>
        <v>-</v>
      </c>
      <c r="AK606" s="233" t="str">
        <f t="shared" si="163"/>
        <v>-</v>
      </c>
      <c r="AL606" s="222" t="s">
        <v>85</v>
      </c>
      <c r="AM606" s="224" t="s">
        <v>85</v>
      </c>
      <c r="AN606" s="224" t="s">
        <v>85</v>
      </c>
      <c r="AO606" s="224" t="s">
        <v>85</v>
      </c>
      <c r="AP606" s="235" t="s">
        <v>85</v>
      </c>
      <c r="AQ606" s="234" t="s">
        <v>85</v>
      </c>
      <c r="AR606" s="234" t="s">
        <v>85</v>
      </c>
      <c r="AS606" s="234" t="s">
        <v>85</v>
      </c>
      <c r="AT606" s="227" t="s">
        <v>85</v>
      </c>
      <c r="AU606" s="343" t="s">
        <v>85</v>
      </c>
    </row>
    <row r="607" spans="1:47" ht="197.25" customHeight="1">
      <c r="A607" s="222" t="s">
        <v>1618</v>
      </c>
      <c r="B607" s="223">
        <v>1901</v>
      </c>
      <c r="C607" s="224" t="s">
        <v>226</v>
      </c>
      <c r="D607" s="222">
        <v>1</v>
      </c>
      <c r="E607" s="224" t="s">
        <v>1385</v>
      </c>
      <c r="F607" s="222" t="s">
        <v>444</v>
      </c>
      <c r="G607" s="225" t="s">
        <v>592</v>
      </c>
      <c r="H607" s="282" t="s">
        <v>593</v>
      </c>
      <c r="I607" s="227" t="s">
        <v>594</v>
      </c>
      <c r="J607" s="224" t="s">
        <v>1385</v>
      </c>
      <c r="K607" s="224" t="s">
        <v>1386</v>
      </c>
      <c r="L607" s="224" t="s">
        <v>399</v>
      </c>
      <c r="M607" s="228" t="s">
        <v>403</v>
      </c>
      <c r="N607" s="225">
        <v>7697</v>
      </c>
      <c r="O607" s="234" t="s">
        <v>12</v>
      </c>
      <c r="P607" s="234" t="s">
        <v>12</v>
      </c>
      <c r="Q607" s="234" t="s">
        <v>12</v>
      </c>
      <c r="R607" s="227" t="s">
        <v>12</v>
      </c>
      <c r="S607" s="235" t="s">
        <v>85</v>
      </c>
      <c r="T607" s="230" t="s">
        <v>85</v>
      </c>
      <c r="U607" s="228"/>
      <c r="V607" s="224" t="s">
        <v>973</v>
      </c>
      <c r="W607" s="225">
        <v>313</v>
      </c>
      <c r="X607" s="186" t="s">
        <v>85</v>
      </c>
      <c r="Y607" s="186" t="s">
        <v>85</v>
      </c>
      <c r="Z607" s="186" t="s">
        <v>85</v>
      </c>
      <c r="AA607" s="230" t="s">
        <v>85</v>
      </c>
      <c r="AB607" s="231">
        <v>4.0665194231518771E-2</v>
      </c>
      <c r="AC607" s="232" t="s">
        <v>85</v>
      </c>
      <c r="AD607" s="232" t="s">
        <v>85</v>
      </c>
      <c r="AE607" s="232" t="s">
        <v>85</v>
      </c>
      <c r="AF607" s="233" t="s">
        <v>85</v>
      </c>
      <c r="AG607" s="231" t="s">
        <v>85</v>
      </c>
      <c r="AH607" s="232" t="s">
        <v>85</v>
      </c>
      <c r="AI607" s="232" t="s">
        <v>85</v>
      </c>
      <c r="AJ607" s="232" t="s">
        <v>85</v>
      </c>
      <c r="AK607" s="233" t="s">
        <v>85</v>
      </c>
      <c r="AL607" s="222" t="s">
        <v>85</v>
      </c>
      <c r="AM607" s="224" t="s">
        <v>1619</v>
      </c>
      <c r="AN607" s="224" t="s">
        <v>893</v>
      </c>
      <c r="AO607" s="224" t="s">
        <v>772</v>
      </c>
      <c r="AP607" s="235" t="s">
        <v>58</v>
      </c>
      <c r="AQ607" s="234" t="s">
        <v>85</v>
      </c>
      <c r="AR607" s="234" t="s">
        <v>85</v>
      </c>
      <c r="AS607" s="234" t="s">
        <v>85</v>
      </c>
      <c r="AT607" s="227" t="s">
        <v>85</v>
      </c>
      <c r="AU607" s="343">
        <v>1</v>
      </c>
    </row>
    <row r="608" spans="1:47" ht="103.5" hidden="1" customHeight="1">
      <c r="A608" s="222" t="str">
        <f t="shared" ref="A608:A609" si="165">B608&amp;"-"&amp;D608</f>
        <v>1901-2</v>
      </c>
      <c r="B608" s="223">
        <v>1901</v>
      </c>
      <c r="C608" s="224" t="s">
        <v>226</v>
      </c>
      <c r="D608" s="222">
        <v>2</v>
      </c>
      <c r="E608" s="224" t="s">
        <v>85</v>
      </c>
      <c r="F608" s="222" t="s">
        <v>85</v>
      </c>
      <c r="G608" s="369" t="s">
        <v>85</v>
      </c>
      <c r="H608" s="282" t="s">
        <v>85</v>
      </c>
      <c r="I608" s="227" t="s">
        <v>85</v>
      </c>
      <c r="J608" s="224" t="s">
        <v>85</v>
      </c>
      <c r="K608" s="224" t="s">
        <v>85</v>
      </c>
      <c r="L608" s="224" t="s">
        <v>85</v>
      </c>
      <c r="M608" s="228" t="s">
        <v>85</v>
      </c>
      <c r="N608" s="225"/>
      <c r="O608" s="186"/>
      <c r="P608" s="186"/>
      <c r="Q608" s="186"/>
      <c r="R608" s="230"/>
      <c r="S608" s="235" t="s">
        <v>85</v>
      </c>
      <c r="T608" s="230" t="s">
        <v>85</v>
      </c>
      <c r="U608" s="228"/>
      <c r="V608" s="224" t="s">
        <v>85</v>
      </c>
      <c r="W608" s="369"/>
      <c r="X608" s="370" t="s">
        <v>85</v>
      </c>
      <c r="Y608" s="370" t="s">
        <v>85</v>
      </c>
      <c r="Z608" s="370" t="s">
        <v>85</v>
      </c>
      <c r="AA608" s="371" t="s">
        <v>85</v>
      </c>
      <c r="AB608" s="231" t="str">
        <f t="shared" ref="AB608:AB609" si="166">IFERROR(IF($E608="-","-",W608/N608),"-")</f>
        <v>-</v>
      </c>
      <c r="AC608" s="232" t="str">
        <f t="shared" ref="AC608:AC609" si="167">IFERROR(IF($E608="-","-",X608/O608),"-")</f>
        <v>-</v>
      </c>
      <c r="AD608" s="232" t="str">
        <f t="shared" ref="AD608:AD609" si="168">IFERROR(IF($E608="-","-",Y608/P608),"-")</f>
        <v>-</v>
      </c>
      <c r="AE608" s="232" t="str">
        <f t="shared" ref="AE608:AE609" si="169">IFERROR(IF($E608="-","-",Z608/Q608),"-")</f>
        <v>-</v>
      </c>
      <c r="AF608" s="233" t="str">
        <f t="shared" ref="AF608:AF609" si="170">IFERROR(IF($E608="-","-",AA608/R608),"-")</f>
        <v>-</v>
      </c>
      <c r="AG608" s="231" t="str">
        <f t="shared" ref="AG608:AG609" si="171">IFERROR(IF($E608="-","-",IF($T608="-","-",W608/$T608)),"-")</f>
        <v>-</v>
      </c>
      <c r="AH608" s="232" t="str">
        <f t="shared" ref="AH608:AH609" si="172">IFERROR(IF($E608="-","-",IF($T608="-","-",X608/$T608)),"-")</f>
        <v>-</v>
      </c>
      <c r="AI608" s="232" t="str">
        <f t="shared" ref="AI608:AI609" si="173">IFERROR(IF($E608="-","-",IF($T608="-","-",Y608/$T608)),"-")</f>
        <v>-</v>
      </c>
      <c r="AJ608" s="232" t="str">
        <f t="shared" ref="AJ608:AJ609" si="174">IFERROR(IF($E608="-","-",IF($T608="-","-",Z608/$T608)),"-")</f>
        <v>-</v>
      </c>
      <c r="AK608" s="233" t="str">
        <f t="shared" ref="AK608:AK609" si="175">IFERROR(IF($E608="-","-",IF($T608="-","-",AA608/$T608)),"-")</f>
        <v>-</v>
      </c>
      <c r="AL608" s="222" t="s">
        <v>85</v>
      </c>
      <c r="AM608" s="224" t="s">
        <v>85</v>
      </c>
      <c r="AN608" s="224" t="s">
        <v>85</v>
      </c>
      <c r="AO608" s="224" t="s">
        <v>85</v>
      </c>
      <c r="AP608" s="235" t="s">
        <v>85</v>
      </c>
      <c r="AQ608" s="234" t="s">
        <v>85</v>
      </c>
      <c r="AR608" s="234" t="s">
        <v>85</v>
      </c>
      <c r="AS608" s="234" t="s">
        <v>85</v>
      </c>
      <c r="AT608" s="227" t="s">
        <v>85</v>
      </c>
      <c r="AU608" s="343" t="s">
        <v>85</v>
      </c>
    </row>
    <row r="609" spans="1:47" ht="115.5" hidden="1" customHeight="1">
      <c r="A609" s="222" t="str">
        <f t="shared" si="165"/>
        <v>1901-3</v>
      </c>
      <c r="B609" s="223">
        <v>1901</v>
      </c>
      <c r="C609" s="224" t="s">
        <v>226</v>
      </c>
      <c r="D609" s="222">
        <v>3</v>
      </c>
      <c r="E609" s="224" t="s">
        <v>85</v>
      </c>
      <c r="F609" s="222" t="s">
        <v>85</v>
      </c>
      <c r="G609" s="369" t="s">
        <v>85</v>
      </c>
      <c r="H609" s="282" t="s">
        <v>85</v>
      </c>
      <c r="I609" s="227" t="s">
        <v>85</v>
      </c>
      <c r="J609" s="224" t="s">
        <v>85</v>
      </c>
      <c r="K609" s="224" t="s">
        <v>85</v>
      </c>
      <c r="L609" s="224" t="s">
        <v>85</v>
      </c>
      <c r="M609" s="228" t="s">
        <v>85</v>
      </c>
      <c r="N609" s="225"/>
      <c r="O609" s="186"/>
      <c r="P609" s="186"/>
      <c r="Q609" s="186"/>
      <c r="R609" s="230"/>
      <c r="S609" s="235" t="s">
        <v>85</v>
      </c>
      <c r="T609" s="230" t="s">
        <v>85</v>
      </c>
      <c r="U609" s="228"/>
      <c r="V609" s="224" t="s">
        <v>85</v>
      </c>
      <c r="W609" s="369"/>
      <c r="X609" s="370" t="s">
        <v>85</v>
      </c>
      <c r="Y609" s="370" t="s">
        <v>85</v>
      </c>
      <c r="Z609" s="370" t="s">
        <v>85</v>
      </c>
      <c r="AA609" s="371" t="s">
        <v>85</v>
      </c>
      <c r="AB609" s="231" t="str">
        <f t="shared" si="166"/>
        <v>-</v>
      </c>
      <c r="AC609" s="232" t="str">
        <f t="shared" si="167"/>
        <v>-</v>
      </c>
      <c r="AD609" s="232" t="str">
        <f t="shared" si="168"/>
        <v>-</v>
      </c>
      <c r="AE609" s="232" t="str">
        <f t="shared" si="169"/>
        <v>-</v>
      </c>
      <c r="AF609" s="233" t="str">
        <f t="shared" si="170"/>
        <v>-</v>
      </c>
      <c r="AG609" s="231" t="str">
        <f t="shared" si="171"/>
        <v>-</v>
      </c>
      <c r="AH609" s="232" t="str">
        <f t="shared" si="172"/>
        <v>-</v>
      </c>
      <c r="AI609" s="232" t="str">
        <f t="shared" si="173"/>
        <v>-</v>
      </c>
      <c r="AJ609" s="232" t="str">
        <f t="shared" si="174"/>
        <v>-</v>
      </c>
      <c r="AK609" s="233" t="str">
        <f t="shared" si="175"/>
        <v>-</v>
      </c>
      <c r="AL609" s="222" t="s">
        <v>85</v>
      </c>
      <c r="AM609" s="224" t="s">
        <v>85</v>
      </c>
      <c r="AN609" s="224" t="s">
        <v>85</v>
      </c>
      <c r="AO609" s="224" t="s">
        <v>85</v>
      </c>
      <c r="AP609" s="235" t="s">
        <v>85</v>
      </c>
      <c r="AQ609" s="234" t="s">
        <v>85</v>
      </c>
      <c r="AR609" s="234" t="s">
        <v>85</v>
      </c>
      <c r="AS609" s="234" t="s">
        <v>85</v>
      </c>
      <c r="AT609" s="227" t="s">
        <v>85</v>
      </c>
      <c r="AU609" s="343" t="s">
        <v>85</v>
      </c>
    </row>
    <row r="610" spans="1:47" ht="115.5" hidden="1" customHeight="1">
      <c r="A610" s="222" t="str">
        <f t="shared" ref="A610" si="176">B610&amp;"-"&amp;D610</f>
        <v>1901-4</v>
      </c>
      <c r="B610" s="223">
        <v>1901</v>
      </c>
      <c r="C610" s="224" t="s">
        <v>226</v>
      </c>
      <c r="D610" s="222">
        <v>4</v>
      </c>
      <c r="E610" s="224" t="s">
        <v>85</v>
      </c>
      <c r="F610" s="222" t="s">
        <v>85</v>
      </c>
      <c r="G610" s="369" t="s">
        <v>85</v>
      </c>
      <c r="H610" s="282" t="s">
        <v>85</v>
      </c>
      <c r="I610" s="227" t="s">
        <v>85</v>
      </c>
      <c r="J610" s="224" t="s">
        <v>85</v>
      </c>
      <c r="K610" s="224" t="s">
        <v>85</v>
      </c>
      <c r="L610" s="224" t="s">
        <v>85</v>
      </c>
      <c r="M610" s="228" t="s">
        <v>85</v>
      </c>
      <c r="N610" s="225"/>
      <c r="O610" s="186"/>
      <c r="P610" s="186"/>
      <c r="Q610" s="186"/>
      <c r="R610" s="230"/>
      <c r="S610" s="235" t="s">
        <v>85</v>
      </c>
      <c r="T610" s="230" t="s">
        <v>85</v>
      </c>
      <c r="U610" s="228"/>
      <c r="V610" s="224" t="s">
        <v>85</v>
      </c>
      <c r="W610" s="369"/>
      <c r="X610" s="370" t="s">
        <v>85</v>
      </c>
      <c r="Y610" s="370" t="s">
        <v>85</v>
      </c>
      <c r="Z610" s="370" t="s">
        <v>85</v>
      </c>
      <c r="AA610" s="371" t="s">
        <v>85</v>
      </c>
      <c r="AB610" s="231" t="str">
        <f t="shared" ref="AB610" si="177">IFERROR(IF($E610="-","-",W610/N610),"-")</f>
        <v>-</v>
      </c>
      <c r="AC610" s="232" t="str">
        <f t="shared" ref="AC610" si="178">IFERROR(IF($E610="-","-",X610/O610),"-")</f>
        <v>-</v>
      </c>
      <c r="AD610" s="232" t="str">
        <f t="shared" ref="AD610" si="179">IFERROR(IF($E610="-","-",Y610/P610),"-")</f>
        <v>-</v>
      </c>
      <c r="AE610" s="232" t="str">
        <f t="shared" ref="AE610" si="180">IFERROR(IF($E610="-","-",Z610/Q610),"-")</f>
        <v>-</v>
      </c>
      <c r="AF610" s="233" t="str">
        <f t="shared" ref="AF610" si="181">IFERROR(IF($E610="-","-",AA610/R610),"-")</f>
        <v>-</v>
      </c>
      <c r="AG610" s="231" t="str">
        <f t="shared" ref="AG610" si="182">IFERROR(IF($E610="-","-",IF($T610="-","-",W610/$T610)),"-")</f>
        <v>-</v>
      </c>
      <c r="AH610" s="232" t="str">
        <f t="shared" ref="AH610" si="183">IFERROR(IF($E610="-","-",IF($T610="-","-",X610/$T610)),"-")</f>
        <v>-</v>
      </c>
      <c r="AI610" s="232" t="str">
        <f t="shared" ref="AI610" si="184">IFERROR(IF($E610="-","-",IF($T610="-","-",Y610/$T610)),"-")</f>
        <v>-</v>
      </c>
      <c r="AJ610" s="232" t="str">
        <f t="shared" ref="AJ610" si="185">IFERROR(IF($E610="-","-",IF($T610="-","-",Z610/$T610)),"-")</f>
        <v>-</v>
      </c>
      <c r="AK610" s="233" t="str">
        <f t="shared" ref="AK610" si="186">IFERROR(IF($E610="-","-",IF($T610="-","-",AA610/$T610)),"-")</f>
        <v>-</v>
      </c>
      <c r="AL610" s="222" t="s">
        <v>85</v>
      </c>
      <c r="AM610" s="224" t="s">
        <v>85</v>
      </c>
      <c r="AN610" s="224" t="s">
        <v>85</v>
      </c>
      <c r="AO610" s="224" t="s">
        <v>85</v>
      </c>
      <c r="AP610" s="235" t="s">
        <v>85</v>
      </c>
      <c r="AQ610" s="234" t="s">
        <v>85</v>
      </c>
      <c r="AR610" s="234" t="s">
        <v>85</v>
      </c>
      <c r="AS610" s="234" t="s">
        <v>85</v>
      </c>
      <c r="AT610" s="227" t="s">
        <v>85</v>
      </c>
      <c r="AU610" s="343" t="s">
        <v>85</v>
      </c>
    </row>
    <row r="611" spans="1:47" ht="40.5" hidden="1">
      <c r="A611" s="222" t="str">
        <f t="shared" si="164"/>
        <v>1901-5</v>
      </c>
      <c r="B611" s="223">
        <v>1901</v>
      </c>
      <c r="C611" s="224" t="s">
        <v>226</v>
      </c>
      <c r="D611" s="222">
        <v>5</v>
      </c>
      <c r="E611" s="224" t="s">
        <v>85</v>
      </c>
      <c r="F611" s="222" t="s">
        <v>85</v>
      </c>
      <c r="G611" s="369" t="s">
        <v>85</v>
      </c>
      <c r="H611" s="282" t="s">
        <v>85</v>
      </c>
      <c r="I611" s="227" t="s">
        <v>85</v>
      </c>
      <c r="J611" s="224" t="s">
        <v>85</v>
      </c>
      <c r="K611" s="224" t="s">
        <v>85</v>
      </c>
      <c r="L611" s="224" t="s">
        <v>85</v>
      </c>
      <c r="M611" s="228" t="s">
        <v>85</v>
      </c>
      <c r="N611" s="225"/>
      <c r="O611" s="186"/>
      <c r="P611" s="186"/>
      <c r="Q611" s="186"/>
      <c r="R611" s="230"/>
      <c r="S611" s="235" t="s">
        <v>85</v>
      </c>
      <c r="T611" s="230" t="s">
        <v>85</v>
      </c>
      <c r="U611" s="228"/>
      <c r="V611" s="224" t="s">
        <v>85</v>
      </c>
      <c r="W611" s="369"/>
      <c r="X611" s="370" t="s">
        <v>85</v>
      </c>
      <c r="Y611" s="370" t="s">
        <v>85</v>
      </c>
      <c r="Z611" s="370" t="s">
        <v>85</v>
      </c>
      <c r="AA611" s="371" t="s">
        <v>85</v>
      </c>
      <c r="AB611" s="231" t="str">
        <f t="shared" si="154"/>
        <v>-</v>
      </c>
      <c r="AC611" s="232" t="str">
        <f t="shared" si="155"/>
        <v>-</v>
      </c>
      <c r="AD611" s="232" t="str">
        <f t="shared" si="156"/>
        <v>-</v>
      </c>
      <c r="AE611" s="232" t="str">
        <f t="shared" si="157"/>
        <v>-</v>
      </c>
      <c r="AF611" s="233" t="str">
        <f t="shared" si="158"/>
        <v>-</v>
      </c>
      <c r="AG611" s="231" t="str">
        <f t="shared" si="159"/>
        <v>-</v>
      </c>
      <c r="AH611" s="232" t="str">
        <f t="shared" si="160"/>
        <v>-</v>
      </c>
      <c r="AI611" s="232" t="str">
        <f t="shared" si="161"/>
        <v>-</v>
      </c>
      <c r="AJ611" s="232" t="str">
        <f t="shared" si="162"/>
        <v>-</v>
      </c>
      <c r="AK611" s="233" t="str">
        <f t="shared" si="163"/>
        <v>-</v>
      </c>
      <c r="AL611" s="222" t="s">
        <v>85</v>
      </c>
      <c r="AM611" s="224" t="s">
        <v>85</v>
      </c>
      <c r="AN611" s="224" t="s">
        <v>85</v>
      </c>
      <c r="AO611" s="224" t="s">
        <v>85</v>
      </c>
      <c r="AP611" s="235" t="s">
        <v>85</v>
      </c>
      <c r="AQ611" s="234" t="s">
        <v>85</v>
      </c>
      <c r="AR611" s="234" t="s">
        <v>85</v>
      </c>
      <c r="AS611" s="234" t="s">
        <v>85</v>
      </c>
      <c r="AT611" s="227" t="s">
        <v>85</v>
      </c>
      <c r="AU611" s="343" t="s">
        <v>85</v>
      </c>
    </row>
    <row r="612" spans="1:47" ht="40.5" hidden="1">
      <c r="A612" s="222" t="str">
        <f t="shared" si="164"/>
        <v>1901-6</v>
      </c>
      <c r="B612" s="223">
        <v>1901</v>
      </c>
      <c r="C612" s="224" t="s">
        <v>226</v>
      </c>
      <c r="D612" s="222">
        <v>6</v>
      </c>
      <c r="E612" s="224" t="s">
        <v>85</v>
      </c>
      <c r="F612" s="222" t="s">
        <v>85</v>
      </c>
      <c r="G612" s="369" t="s">
        <v>85</v>
      </c>
      <c r="H612" s="282" t="s">
        <v>85</v>
      </c>
      <c r="I612" s="227" t="s">
        <v>85</v>
      </c>
      <c r="J612" s="224" t="s">
        <v>85</v>
      </c>
      <c r="K612" s="224" t="s">
        <v>85</v>
      </c>
      <c r="L612" s="224" t="s">
        <v>85</v>
      </c>
      <c r="M612" s="228" t="s">
        <v>85</v>
      </c>
      <c r="N612" s="225"/>
      <c r="O612" s="186"/>
      <c r="P612" s="186"/>
      <c r="Q612" s="186"/>
      <c r="R612" s="230"/>
      <c r="S612" s="235" t="s">
        <v>85</v>
      </c>
      <c r="T612" s="230" t="s">
        <v>85</v>
      </c>
      <c r="U612" s="228"/>
      <c r="V612" s="224" t="s">
        <v>85</v>
      </c>
      <c r="W612" s="369"/>
      <c r="X612" s="370" t="s">
        <v>85</v>
      </c>
      <c r="Y612" s="370" t="s">
        <v>85</v>
      </c>
      <c r="Z612" s="370" t="s">
        <v>85</v>
      </c>
      <c r="AA612" s="371" t="s">
        <v>85</v>
      </c>
      <c r="AB612" s="231" t="str">
        <f t="shared" si="154"/>
        <v>-</v>
      </c>
      <c r="AC612" s="232" t="str">
        <f t="shared" si="155"/>
        <v>-</v>
      </c>
      <c r="AD612" s="232" t="str">
        <f t="shared" si="156"/>
        <v>-</v>
      </c>
      <c r="AE612" s="232" t="str">
        <f t="shared" si="157"/>
        <v>-</v>
      </c>
      <c r="AF612" s="233" t="str">
        <f t="shared" si="158"/>
        <v>-</v>
      </c>
      <c r="AG612" s="231" t="str">
        <f t="shared" si="159"/>
        <v>-</v>
      </c>
      <c r="AH612" s="232" t="str">
        <f t="shared" si="160"/>
        <v>-</v>
      </c>
      <c r="AI612" s="232" t="str">
        <f t="shared" si="161"/>
        <v>-</v>
      </c>
      <c r="AJ612" s="232" t="str">
        <f t="shared" si="162"/>
        <v>-</v>
      </c>
      <c r="AK612" s="233" t="str">
        <f t="shared" si="163"/>
        <v>-</v>
      </c>
      <c r="AL612" s="222" t="s">
        <v>85</v>
      </c>
      <c r="AM612" s="224" t="s">
        <v>85</v>
      </c>
      <c r="AN612" s="224" t="s">
        <v>85</v>
      </c>
      <c r="AO612" s="224" t="s">
        <v>85</v>
      </c>
      <c r="AP612" s="235" t="s">
        <v>85</v>
      </c>
      <c r="AQ612" s="234" t="s">
        <v>85</v>
      </c>
      <c r="AR612" s="234" t="s">
        <v>85</v>
      </c>
      <c r="AS612" s="234" t="s">
        <v>85</v>
      </c>
      <c r="AT612" s="227" t="s">
        <v>85</v>
      </c>
      <c r="AU612" s="343" t="s">
        <v>85</v>
      </c>
    </row>
    <row r="613" spans="1:47" ht="40.5" hidden="1">
      <c r="A613" s="222" t="str">
        <f t="shared" si="164"/>
        <v>1901-7</v>
      </c>
      <c r="B613" s="223">
        <v>1901</v>
      </c>
      <c r="C613" s="224" t="s">
        <v>226</v>
      </c>
      <c r="D613" s="222">
        <v>7</v>
      </c>
      <c r="E613" s="224" t="s">
        <v>85</v>
      </c>
      <c r="F613" s="222" t="s">
        <v>85</v>
      </c>
      <c r="G613" s="369" t="s">
        <v>85</v>
      </c>
      <c r="H613" s="282" t="s">
        <v>85</v>
      </c>
      <c r="I613" s="227" t="s">
        <v>85</v>
      </c>
      <c r="J613" s="224" t="s">
        <v>85</v>
      </c>
      <c r="K613" s="224" t="s">
        <v>85</v>
      </c>
      <c r="L613" s="224" t="s">
        <v>85</v>
      </c>
      <c r="M613" s="228" t="s">
        <v>85</v>
      </c>
      <c r="N613" s="225"/>
      <c r="O613" s="186"/>
      <c r="P613" s="186"/>
      <c r="Q613" s="186"/>
      <c r="R613" s="230"/>
      <c r="S613" s="235" t="s">
        <v>85</v>
      </c>
      <c r="T613" s="230" t="s">
        <v>85</v>
      </c>
      <c r="U613" s="228"/>
      <c r="V613" s="224" t="s">
        <v>85</v>
      </c>
      <c r="W613" s="369"/>
      <c r="X613" s="370" t="s">
        <v>85</v>
      </c>
      <c r="Y613" s="370" t="s">
        <v>85</v>
      </c>
      <c r="Z613" s="370" t="s">
        <v>85</v>
      </c>
      <c r="AA613" s="371" t="s">
        <v>85</v>
      </c>
      <c r="AB613" s="231" t="str">
        <f t="shared" si="154"/>
        <v>-</v>
      </c>
      <c r="AC613" s="232" t="str">
        <f t="shared" si="155"/>
        <v>-</v>
      </c>
      <c r="AD613" s="232" t="str">
        <f t="shared" si="156"/>
        <v>-</v>
      </c>
      <c r="AE613" s="232" t="str">
        <f t="shared" si="157"/>
        <v>-</v>
      </c>
      <c r="AF613" s="233" t="str">
        <f t="shared" si="158"/>
        <v>-</v>
      </c>
      <c r="AG613" s="231" t="str">
        <f t="shared" si="159"/>
        <v>-</v>
      </c>
      <c r="AH613" s="232" t="str">
        <f t="shared" si="160"/>
        <v>-</v>
      </c>
      <c r="AI613" s="232" t="str">
        <f t="shared" si="161"/>
        <v>-</v>
      </c>
      <c r="AJ613" s="232" t="str">
        <f t="shared" si="162"/>
        <v>-</v>
      </c>
      <c r="AK613" s="233" t="str">
        <f t="shared" si="163"/>
        <v>-</v>
      </c>
      <c r="AL613" s="222" t="s">
        <v>85</v>
      </c>
      <c r="AM613" s="224" t="s">
        <v>85</v>
      </c>
      <c r="AN613" s="224" t="s">
        <v>85</v>
      </c>
      <c r="AO613" s="224" t="s">
        <v>85</v>
      </c>
      <c r="AP613" s="235" t="s">
        <v>85</v>
      </c>
      <c r="AQ613" s="234" t="s">
        <v>85</v>
      </c>
      <c r="AR613" s="234" t="s">
        <v>85</v>
      </c>
      <c r="AS613" s="234" t="s">
        <v>85</v>
      </c>
      <c r="AT613" s="227" t="s">
        <v>85</v>
      </c>
      <c r="AU613" s="343" t="s">
        <v>85</v>
      </c>
    </row>
    <row r="614" spans="1:47" ht="40.5" hidden="1">
      <c r="A614" s="222" t="str">
        <f t="shared" si="164"/>
        <v>1901-8</v>
      </c>
      <c r="B614" s="223">
        <v>1901</v>
      </c>
      <c r="C614" s="224" t="s">
        <v>226</v>
      </c>
      <c r="D614" s="222">
        <v>8</v>
      </c>
      <c r="E614" s="224" t="s">
        <v>85</v>
      </c>
      <c r="F614" s="222" t="s">
        <v>85</v>
      </c>
      <c r="G614" s="369" t="s">
        <v>85</v>
      </c>
      <c r="H614" s="282" t="s">
        <v>85</v>
      </c>
      <c r="I614" s="227" t="s">
        <v>85</v>
      </c>
      <c r="J614" s="224" t="s">
        <v>85</v>
      </c>
      <c r="K614" s="224" t="s">
        <v>85</v>
      </c>
      <c r="L614" s="224" t="s">
        <v>85</v>
      </c>
      <c r="M614" s="228" t="s">
        <v>85</v>
      </c>
      <c r="N614" s="225"/>
      <c r="O614" s="186"/>
      <c r="P614" s="186"/>
      <c r="Q614" s="186"/>
      <c r="R614" s="230"/>
      <c r="S614" s="235" t="s">
        <v>85</v>
      </c>
      <c r="T614" s="230" t="s">
        <v>85</v>
      </c>
      <c r="U614" s="228"/>
      <c r="V614" s="224" t="s">
        <v>85</v>
      </c>
      <c r="W614" s="369"/>
      <c r="X614" s="370" t="s">
        <v>85</v>
      </c>
      <c r="Y614" s="370" t="s">
        <v>85</v>
      </c>
      <c r="Z614" s="370" t="s">
        <v>85</v>
      </c>
      <c r="AA614" s="371" t="s">
        <v>85</v>
      </c>
      <c r="AB614" s="231" t="str">
        <f t="shared" si="154"/>
        <v>-</v>
      </c>
      <c r="AC614" s="232" t="str">
        <f t="shared" si="155"/>
        <v>-</v>
      </c>
      <c r="AD614" s="232" t="str">
        <f t="shared" si="156"/>
        <v>-</v>
      </c>
      <c r="AE614" s="232" t="str">
        <f t="shared" si="157"/>
        <v>-</v>
      </c>
      <c r="AF614" s="233" t="str">
        <f t="shared" si="158"/>
        <v>-</v>
      </c>
      <c r="AG614" s="231" t="str">
        <f t="shared" si="159"/>
        <v>-</v>
      </c>
      <c r="AH614" s="232" t="str">
        <f t="shared" si="160"/>
        <v>-</v>
      </c>
      <c r="AI614" s="232" t="str">
        <f t="shared" si="161"/>
        <v>-</v>
      </c>
      <c r="AJ614" s="232" t="str">
        <f t="shared" si="162"/>
        <v>-</v>
      </c>
      <c r="AK614" s="233" t="str">
        <f t="shared" si="163"/>
        <v>-</v>
      </c>
      <c r="AL614" s="222" t="s">
        <v>85</v>
      </c>
      <c r="AM614" s="224" t="s">
        <v>85</v>
      </c>
      <c r="AN614" s="224" t="s">
        <v>85</v>
      </c>
      <c r="AO614" s="224" t="s">
        <v>85</v>
      </c>
      <c r="AP614" s="235" t="s">
        <v>85</v>
      </c>
      <c r="AQ614" s="234" t="s">
        <v>85</v>
      </c>
      <c r="AR614" s="234" t="s">
        <v>85</v>
      </c>
      <c r="AS614" s="234" t="s">
        <v>85</v>
      </c>
      <c r="AT614" s="227" t="s">
        <v>85</v>
      </c>
      <c r="AU614" s="343" t="s">
        <v>85</v>
      </c>
    </row>
    <row r="615" spans="1:47" ht="40.5" hidden="1">
      <c r="A615" s="222" t="str">
        <f t="shared" si="164"/>
        <v>1901-9</v>
      </c>
      <c r="B615" s="223">
        <v>1901</v>
      </c>
      <c r="C615" s="224" t="s">
        <v>226</v>
      </c>
      <c r="D615" s="222">
        <v>9</v>
      </c>
      <c r="E615" s="224" t="s">
        <v>85</v>
      </c>
      <c r="F615" s="222" t="s">
        <v>85</v>
      </c>
      <c r="G615" s="369" t="s">
        <v>85</v>
      </c>
      <c r="H615" s="282" t="s">
        <v>85</v>
      </c>
      <c r="I615" s="227" t="s">
        <v>85</v>
      </c>
      <c r="J615" s="224" t="s">
        <v>85</v>
      </c>
      <c r="K615" s="224" t="s">
        <v>85</v>
      </c>
      <c r="L615" s="224" t="s">
        <v>85</v>
      </c>
      <c r="M615" s="228" t="s">
        <v>85</v>
      </c>
      <c r="N615" s="225"/>
      <c r="O615" s="186"/>
      <c r="P615" s="186"/>
      <c r="Q615" s="186"/>
      <c r="R615" s="230"/>
      <c r="S615" s="235" t="s">
        <v>85</v>
      </c>
      <c r="T615" s="230" t="s">
        <v>85</v>
      </c>
      <c r="U615" s="228"/>
      <c r="V615" s="224" t="s">
        <v>85</v>
      </c>
      <c r="W615" s="369"/>
      <c r="X615" s="370" t="s">
        <v>85</v>
      </c>
      <c r="Y615" s="370" t="s">
        <v>85</v>
      </c>
      <c r="Z615" s="370" t="s">
        <v>85</v>
      </c>
      <c r="AA615" s="371" t="s">
        <v>85</v>
      </c>
      <c r="AB615" s="231" t="str">
        <f t="shared" si="154"/>
        <v>-</v>
      </c>
      <c r="AC615" s="232" t="str">
        <f t="shared" si="155"/>
        <v>-</v>
      </c>
      <c r="AD615" s="232" t="str">
        <f t="shared" si="156"/>
        <v>-</v>
      </c>
      <c r="AE615" s="232" t="str">
        <f t="shared" si="157"/>
        <v>-</v>
      </c>
      <c r="AF615" s="233" t="str">
        <f t="shared" si="158"/>
        <v>-</v>
      </c>
      <c r="AG615" s="231" t="str">
        <f t="shared" si="159"/>
        <v>-</v>
      </c>
      <c r="AH615" s="232" t="str">
        <f t="shared" si="160"/>
        <v>-</v>
      </c>
      <c r="AI615" s="232" t="str">
        <f t="shared" si="161"/>
        <v>-</v>
      </c>
      <c r="AJ615" s="232" t="str">
        <f t="shared" si="162"/>
        <v>-</v>
      </c>
      <c r="AK615" s="233" t="str">
        <f t="shared" si="163"/>
        <v>-</v>
      </c>
      <c r="AL615" s="222" t="s">
        <v>85</v>
      </c>
      <c r="AM615" s="224" t="s">
        <v>85</v>
      </c>
      <c r="AN615" s="224" t="s">
        <v>85</v>
      </c>
      <c r="AO615" s="224" t="s">
        <v>85</v>
      </c>
      <c r="AP615" s="235" t="s">
        <v>85</v>
      </c>
      <c r="AQ615" s="234" t="s">
        <v>85</v>
      </c>
      <c r="AR615" s="234" t="s">
        <v>85</v>
      </c>
      <c r="AS615" s="234" t="s">
        <v>85</v>
      </c>
      <c r="AT615" s="227" t="s">
        <v>85</v>
      </c>
      <c r="AU615" s="343" t="s">
        <v>85</v>
      </c>
    </row>
    <row r="616" spans="1:47" ht="123" customHeight="1">
      <c r="A616" s="222" t="str">
        <f t="shared" si="164"/>
        <v>1902-1</v>
      </c>
      <c r="B616" s="223">
        <v>1902</v>
      </c>
      <c r="C616" s="224" t="s">
        <v>227</v>
      </c>
      <c r="D616" s="222">
        <v>1</v>
      </c>
      <c r="E616" s="224" t="s">
        <v>1387</v>
      </c>
      <c r="F616" s="222" t="s">
        <v>411</v>
      </c>
      <c r="G616" s="225" t="s">
        <v>592</v>
      </c>
      <c r="H616" s="282" t="s">
        <v>593</v>
      </c>
      <c r="I616" s="227" t="s">
        <v>594</v>
      </c>
      <c r="J616" s="224" t="s">
        <v>1387</v>
      </c>
      <c r="K616" s="224" t="s">
        <v>1388</v>
      </c>
      <c r="L616" s="224" t="s">
        <v>399</v>
      </c>
      <c r="M616" s="228" t="s">
        <v>403</v>
      </c>
      <c r="N616" s="235" t="s">
        <v>12</v>
      </c>
      <c r="O616" s="186">
        <v>30000</v>
      </c>
      <c r="P616" s="234">
        <v>35000</v>
      </c>
      <c r="Q616" s="234">
        <v>40000</v>
      </c>
      <c r="R616" s="227">
        <v>45000</v>
      </c>
      <c r="S616" s="235" t="s">
        <v>40</v>
      </c>
      <c r="T616" s="230">
        <v>50000</v>
      </c>
      <c r="U616" s="228"/>
      <c r="V616" s="224" t="s">
        <v>1620</v>
      </c>
      <c r="W616" s="225" t="s">
        <v>12</v>
      </c>
      <c r="X616" s="186" t="s">
        <v>85</v>
      </c>
      <c r="Y616" s="186" t="s">
        <v>85</v>
      </c>
      <c r="Z616" s="186" t="s">
        <v>85</v>
      </c>
      <c r="AA616" s="230" t="s">
        <v>85</v>
      </c>
      <c r="AB616" s="231" t="str">
        <f t="shared" si="154"/>
        <v>-</v>
      </c>
      <c r="AC616" s="232" t="str">
        <f t="shared" si="154"/>
        <v>-</v>
      </c>
      <c r="AD616" s="232" t="str">
        <f t="shared" si="154"/>
        <v>-</v>
      </c>
      <c r="AE616" s="232" t="str">
        <f t="shared" si="154"/>
        <v>-</v>
      </c>
      <c r="AF616" s="233" t="str">
        <f t="shared" si="154"/>
        <v>-</v>
      </c>
      <c r="AG616" s="231" t="str">
        <f t="shared" si="159"/>
        <v>-</v>
      </c>
      <c r="AH616" s="232" t="str">
        <f t="shared" si="159"/>
        <v>-</v>
      </c>
      <c r="AI616" s="232" t="str">
        <f t="shared" si="159"/>
        <v>-</v>
      </c>
      <c r="AJ616" s="232" t="str">
        <f t="shared" si="159"/>
        <v>-</v>
      </c>
      <c r="AK616" s="233" t="str">
        <f t="shared" si="159"/>
        <v>-</v>
      </c>
      <c r="AL616" s="222" t="s">
        <v>85</v>
      </c>
      <c r="AM616" s="224" t="s">
        <v>894</v>
      </c>
      <c r="AN616" s="224" t="s">
        <v>895</v>
      </c>
      <c r="AO616" s="224" t="s">
        <v>896</v>
      </c>
      <c r="AP616" s="235" t="s">
        <v>85</v>
      </c>
      <c r="AQ616" s="234" t="s">
        <v>85</v>
      </c>
      <c r="AR616" s="234" t="s">
        <v>85</v>
      </c>
      <c r="AS616" s="234" t="s">
        <v>85</v>
      </c>
      <c r="AT616" s="227" t="s">
        <v>85</v>
      </c>
      <c r="AU616" s="343" t="s">
        <v>2754</v>
      </c>
    </row>
    <row r="617" spans="1:47" ht="54" hidden="1">
      <c r="A617" s="222" t="str">
        <f t="shared" si="164"/>
        <v>1902-2</v>
      </c>
      <c r="B617" s="223">
        <v>1902</v>
      </c>
      <c r="C617" s="224" t="s">
        <v>227</v>
      </c>
      <c r="D617" s="222">
        <v>2</v>
      </c>
      <c r="E617" s="224" t="s">
        <v>85</v>
      </c>
      <c r="F617" s="222" t="s">
        <v>85</v>
      </c>
      <c r="G617" s="369" t="s">
        <v>85</v>
      </c>
      <c r="H617" s="282" t="s">
        <v>85</v>
      </c>
      <c r="I617" s="227" t="s">
        <v>85</v>
      </c>
      <c r="J617" s="224" t="s">
        <v>85</v>
      </c>
      <c r="K617" s="224" t="s">
        <v>85</v>
      </c>
      <c r="L617" s="224" t="s">
        <v>85</v>
      </c>
      <c r="M617" s="228" t="s">
        <v>85</v>
      </c>
      <c r="N617" s="225"/>
      <c r="O617" s="186"/>
      <c r="P617" s="186"/>
      <c r="Q617" s="186"/>
      <c r="R617" s="230"/>
      <c r="S617" s="235" t="s">
        <v>85</v>
      </c>
      <c r="T617" s="230" t="s">
        <v>85</v>
      </c>
      <c r="U617" s="228"/>
      <c r="V617" s="224" t="s">
        <v>85</v>
      </c>
      <c r="W617" s="369"/>
      <c r="X617" s="370" t="s">
        <v>85</v>
      </c>
      <c r="Y617" s="370" t="s">
        <v>85</v>
      </c>
      <c r="Z617" s="370" t="s">
        <v>85</v>
      </c>
      <c r="AA617" s="371" t="s">
        <v>85</v>
      </c>
      <c r="AB617" s="231" t="str">
        <f t="shared" si="154"/>
        <v>-</v>
      </c>
      <c r="AC617" s="232" t="str">
        <f t="shared" si="155"/>
        <v>-</v>
      </c>
      <c r="AD617" s="232" t="str">
        <f t="shared" si="156"/>
        <v>-</v>
      </c>
      <c r="AE617" s="232" t="str">
        <f t="shared" si="157"/>
        <v>-</v>
      </c>
      <c r="AF617" s="233" t="str">
        <f t="shared" si="158"/>
        <v>-</v>
      </c>
      <c r="AG617" s="231" t="str">
        <f t="shared" si="159"/>
        <v>-</v>
      </c>
      <c r="AH617" s="232" t="str">
        <f t="shared" si="160"/>
        <v>-</v>
      </c>
      <c r="AI617" s="232" t="str">
        <f t="shared" si="161"/>
        <v>-</v>
      </c>
      <c r="AJ617" s="232" t="str">
        <f t="shared" si="162"/>
        <v>-</v>
      </c>
      <c r="AK617" s="233" t="str">
        <f t="shared" si="163"/>
        <v>-</v>
      </c>
      <c r="AL617" s="222" t="s">
        <v>85</v>
      </c>
      <c r="AM617" s="224" t="s">
        <v>85</v>
      </c>
      <c r="AN617" s="224" t="s">
        <v>85</v>
      </c>
      <c r="AO617" s="224" t="s">
        <v>85</v>
      </c>
      <c r="AP617" s="235" t="s">
        <v>85</v>
      </c>
      <c r="AQ617" s="234" t="s">
        <v>85</v>
      </c>
      <c r="AR617" s="234" t="s">
        <v>85</v>
      </c>
      <c r="AS617" s="234" t="s">
        <v>85</v>
      </c>
      <c r="AT617" s="227" t="s">
        <v>85</v>
      </c>
      <c r="AU617" s="343" t="s">
        <v>85</v>
      </c>
    </row>
    <row r="618" spans="1:47" ht="54" hidden="1">
      <c r="A618" s="222" t="str">
        <f t="shared" si="164"/>
        <v>1902-3</v>
      </c>
      <c r="B618" s="223">
        <v>1902</v>
      </c>
      <c r="C618" s="224" t="s">
        <v>227</v>
      </c>
      <c r="D618" s="222">
        <v>3</v>
      </c>
      <c r="E618" s="224" t="s">
        <v>85</v>
      </c>
      <c r="F618" s="222" t="s">
        <v>85</v>
      </c>
      <c r="G618" s="369" t="s">
        <v>85</v>
      </c>
      <c r="H618" s="282" t="s">
        <v>85</v>
      </c>
      <c r="I618" s="227" t="s">
        <v>85</v>
      </c>
      <c r="J618" s="224" t="s">
        <v>85</v>
      </c>
      <c r="K618" s="224" t="s">
        <v>85</v>
      </c>
      <c r="L618" s="224" t="s">
        <v>85</v>
      </c>
      <c r="M618" s="228" t="s">
        <v>85</v>
      </c>
      <c r="N618" s="225"/>
      <c r="O618" s="186"/>
      <c r="P618" s="186"/>
      <c r="Q618" s="186"/>
      <c r="R618" s="230"/>
      <c r="S618" s="235" t="s">
        <v>85</v>
      </c>
      <c r="T618" s="230" t="s">
        <v>85</v>
      </c>
      <c r="U618" s="228"/>
      <c r="V618" s="224" t="s">
        <v>85</v>
      </c>
      <c r="W618" s="369"/>
      <c r="X618" s="370" t="s">
        <v>85</v>
      </c>
      <c r="Y618" s="370" t="s">
        <v>85</v>
      </c>
      <c r="Z618" s="370" t="s">
        <v>85</v>
      </c>
      <c r="AA618" s="371" t="s">
        <v>85</v>
      </c>
      <c r="AB618" s="231" t="str">
        <f t="shared" si="154"/>
        <v>-</v>
      </c>
      <c r="AC618" s="232" t="str">
        <f t="shared" si="155"/>
        <v>-</v>
      </c>
      <c r="AD618" s="232" t="str">
        <f t="shared" si="156"/>
        <v>-</v>
      </c>
      <c r="AE618" s="232" t="str">
        <f t="shared" si="157"/>
        <v>-</v>
      </c>
      <c r="AF618" s="233" t="str">
        <f t="shared" si="158"/>
        <v>-</v>
      </c>
      <c r="AG618" s="231" t="str">
        <f t="shared" si="159"/>
        <v>-</v>
      </c>
      <c r="AH618" s="232" t="str">
        <f t="shared" si="160"/>
        <v>-</v>
      </c>
      <c r="AI618" s="232" t="str">
        <f t="shared" si="161"/>
        <v>-</v>
      </c>
      <c r="AJ618" s="232" t="str">
        <f t="shared" si="162"/>
        <v>-</v>
      </c>
      <c r="AK618" s="233" t="str">
        <f t="shared" si="163"/>
        <v>-</v>
      </c>
      <c r="AL618" s="222" t="s">
        <v>85</v>
      </c>
      <c r="AM618" s="224" t="s">
        <v>85</v>
      </c>
      <c r="AN618" s="224" t="s">
        <v>85</v>
      </c>
      <c r="AO618" s="224" t="s">
        <v>85</v>
      </c>
      <c r="AP618" s="235" t="s">
        <v>85</v>
      </c>
      <c r="AQ618" s="234" t="s">
        <v>85</v>
      </c>
      <c r="AR618" s="234" t="s">
        <v>85</v>
      </c>
      <c r="AS618" s="234" t="s">
        <v>85</v>
      </c>
      <c r="AT618" s="227" t="s">
        <v>85</v>
      </c>
      <c r="AU618" s="343" t="s">
        <v>85</v>
      </c>
    </row>
    <row r="619" spans="1:47" ht="54" hidden="1">
      <c r="A619" s="222" t="str">
        <f t="shared" si="164"/>
        <v>1902-4</v>
      </c>
      <c r="B619" s="223">
        <v>1902</v>
      </c>
      <c r="C619" s="224" t="s">
        <v>227</v>
      </c>
      <c r="D619" s="222">
        <v>4</v>
      </c>
      <c r="E619" s="224" t="s">
        <v>85</v>
      </c>
      <c r="F619" s="222" t="s">
        <v>85</v>
      </c>
      <c r="G619" s="369" t="s">
        <v>85</v>
      </c>
      <c r="H619" s="282" t="s">
        <v>85</v>
      </c>
      <c r="I619" s="227" t="s">
        <v>85</v>
      </c>
      <c r="J619" s="224" t="s">
        <v>85</v>
      </c>
      <c r="K619" s="224" t="s">
        <v>85</v>
      </c>
      <c r="L619" s="224" t="s">
        <v>85</v>
      </c>
      <c r="M619" s="228" t="s">
        <v>85</v>
      </c>
      <c r="N619" s="225"/>
      <c r="O619" s="186"/>
      <c r="P619" s="186"/>
      <c r="Q619" s="186"/>
      <c r="R619" s="230"/>
      <c r="S619" s="235" t="s">
        <v>85</v>
      </c>
      <c r="T619" s="230" t="s">
        <v>85</v>
      </c>
      <c r="U619" s="228"/>
      <c r="V619" s="224" t="s">
        <v>85</v>
      </c>
      <c r="W619" s="369"/>
      <c r="X619" s="370" t="s">
        <v>85</v>
      </c>
      <c r="Y619" s="370" t="s">
        <v>85</v>
      </c>
      <c r="Z619" s="370" t="s">
        <v>85</v>
      </c>
      <c r="AA619" s="371" t="s">
        <v>85</v>
      </c>
      <c r="AB619" s="231" t="str">
        <f t="shared" si="154"/>
        <v>-</v>
      </c>
      <c r="AC619" s="232" t="str">
        <f t="shared" si="155"/>
        <v>-</v>
      </c>
      <c r="AD619" s="232" t="str">
        <f t="shared" si="156"/>
        <v>-</v>
      </c>
      <c r="AE619" s="232" t="str">
        <f t="shared" si="157"/>
        <v>-</v>
      </c>
      <c r="AF619" s="233" t="str">
        <f t="shared" si="158"/>
        <v>-</v>
      </c>
      <c r="AG619" s="231" t="str">
        <f t="shared" si="159"/>
        <v>-</v>
      </c>
      <c r="AH619" s="232" t="str">
        <f t="shared" si="160"/>
        <v>-</v>
      </c>
      <c r="AI619" s="232" t="str">
        <f t="shared" si="161"/>
        <v>-</v>
      </c>
      <c r="AJ619" s="232" t="str">
        <f t="shared" si="162"/>
        <v>-</v>
      </c>
      <c r="AK619" s="233" t="str">
        <f t="shared" si="163"/>
        <v>-</v>
      </c>
      <c r="AL619" s="222" t="s">
        <v>85</v>
      </c>
      <c r="AM619" s="224" t="s">
        <v>85</v>
      </c>
      <c r="AN619" s="224" t="s">
        <v>85</v>
      </c>
      <c r="AO619" s="224" t="s">
        <v>85</v>
      </c>
      <c r="AP619" s="235" t="s">
        <v>85</v>
      </c>
      <c r="AQ619" s="234" t="s">
        <v>85</v>
      </c>
      <c r="AR619" s="234" t="s">
        <v>85</v>
      </c>
      <c r="AS619" s="234" t="s">
        <v>85</v>
      </c>
      <c r="AT619" s="227" t="s">
        <v>85</v>
      </c>
      <c r="AU619" s="343" t="s">
        <v>85</v>
      </c>
    </row>
    <row r="620" spans="1:47" ht="54" hidden="1">
      <c r="A620" s="222" t="str">
        <f t="shared" si="164"/>
        <v>1902-5</v>
      </c>
      <c r="B620" s="223">
        <v>1902</v>
      </c>
      <c r="C620" s="224" t="s">
        <v>227</v>
      </c>
      <c r="D620" s="222">
        <v>5</v>
      </c>
      <c r="E620" s="224" t="s">
        <v>85</v>
      </c>
      <c r="F620" s="222" t="s">
        <v>85</v>
      </c>
      <c r="G620" s="369" t="s">
        <v>85</v>
      </c>
      <c r="H620" s="282" t="s">
        <v>85</v>
      </c>
      <c r="I620" s="227" t="s">
        <v>85</v>
      </c>
      <c r="J620" s="224" t="s">
        <v>85</v>
      </c>
      <c r="K620" s="224" t="s">
        <v>85</v>
      </c>
      <c r="L620" s="224" t="s">
        <v>85</v>
      </c>
      <c r="M620" s="228" t="s">
        <v>85</v>
      </c>
      <c r="N620" s="225"/>
      <c r="O620" s="186"/>
      <c r="P620" s="186"/>
      <c r="Q620" s="186"/>
      <c r="R620" s="230"/>
      <c r="S620" s="235" t="s">
        <v>85</v>
      </c>
      <c r="T620" s="230" t="s">
        <v>85</v>
      </c>
      <c r="U620" s="228"/>
      <c r="V620" s="224" t="s">
        <v>85</v>
      </c>
      <c r="W620" s="369"/>
      <c r="X620" s="370" t="s">
        <v>85</v>
      </c>
      <c r="Y620" s="370" t="s">
        <v>85</v>
      </c>
      <c r="Z620" s="370" t="s">
        <v>85</v>
      </c>
      <c r="AA620" s="371" t="s">
        <v>85</v>
      </c>
      <c r="AB620" s="231" t="str">
        <f t="shared" si="154"/>
        <v>-</v>
      </c>
      <c r="AC620" s="232" t="str">
        <f t="shared" si="155"/>
        <v>-</v>
      </c>
      <c r="AD620" s="232" t="str">
        <f t="shared" si="156"/>
        <v>-</v>
      </c>
      <c r="AE620" s="232" t="str">
        <f t="shared" si="157"/>
        <v>-</v>
      </c>
      <c r="AF620" s="233" t="str">
        <f t="shared" si="158"/>
        <v>-</v>
      </c>
      <c r="AG620" s="231" t="str">
        <f t="shared" si="159"/>
        <v>-</v>
      </c>
      <c r="AH620" s="232" t="str">
        <f t="shared" si="160"/>
        <v>-</v>
      </c>
      <c r="AI620" s="232" t="str">
        <f t="shared" si="161"/>
        <v>-</v>
      </c>
      <c r="AJ620" s="232" t="str">
        <f t="shared" si="162"/>
        <v>-</v>
      </c>
      <c r="AK620" s="233" t="str">
        <f t="shared" si="163"/>
        <v>-</v>
      </c>
      <c r="AL620" s="222" t="s">
        <v>85</v>
      </c>
      <c r="AM620" s="224" t="s">
        <v>85</v>
      </c>
      <c r="AN620" s="224" t="s">
        <v>85</v>
      </c>
      <c r="AO620" s="224" t="s">
        <v>85</v>
      </c>
      <c r="AP620" s="235" t="s">
        <v>85</v>
      </c>
      <c r="AQ620" s="234" t="s">
        <v>85</v>
      </c>
      <c r="AR620" s="234" t="s">
        <v>85</v>
      </c>
      <c r="AS620" s="234" t="s">
        <v>85</v>
      </c>
      <c r="AT620" s="227" t="s">
        <v>85</v>
      </c>
      <c r="AU620" s="343" t="s">
        <v>85</v>
      </c>
    </row>
    <row r="621" spans="1:47" ht="54" hidden="1">
      <c r="A621" s="222" t="str">
        <f t="shared" si="164"/>
        <v>1902-6</v>
      </c>
      <c r="B621" s="223">
        <v>1902</v>
      </c>
      <c r="C621" s="224" t="s">
        <v>227</v>
      </c>
      <c r="D621" s="222">
        <v>6</v>
      </c>
      <c r="E621" s="224" t="s">
        <v>85</v>
      </c>
      <c r="F621" s="222" t="s">
        <v>85</v>
      </c>
      <c r="G621" s="369" t="s">
        <v>85</v>
      </c>
      <c r="H621" s="282" t="s">
        <v>85</v>
      </c>
      <c r="I621" s="227" t="s">
        <v>85</v>
      </c>
      <c r="J621" s="224" t="s">
        <v>85</v>
      </c>
      <c r="K621" s="224" t="s">
        <v>85</v>
      </c>
      <c r="L621" s="224" t="s">
        <v>85</v>
      </c>
      <c r="M621" s="228" t="s">
        <v>85</v>
      </c>
      <c r="N621" s="225"/>
      <c r="O621" s="186"/>
      <c r="P621" s="186"/>
      <c r="Q621" s="186"/>
      <c r="R621" s="230"/>
      <c r="S621" s="235" t="s">
        <v>85</v>
      </c>
      <c r="T621" s="230" t="s">
        <v>85</v>
      </c>
      <c r="U621" s="228"/>
      <c r="V621" s="224" t="s">
        <v>85</v>
      </c>
      <c r="W621" s="369"/>
      <c r="X621" s="370" t="s">
        <v>85</v>
      </c>
      <c r="Y621" s="370" t="s">
        <v>85</v>
      </c>
      <c r="Z621" s="370" t="s">
        <v>85</v>
      </c>
      <c r="AA621" s="371" t="s">
        <v>85</v>
      </c>
      <c r="AB621" s="231" t="str">
        <f t="shared" si="154"/>
        <v>-</v>
      </c>
      <c r="AC621" s="232" t="str">
        <f t="shared" si="155"/>
        <v>-</v>
      </c>
      <c r="AD621" s="232" t="str">
        <f t="shared" si="156"/>
        <v>-</v>
      </c>
      <c r="AE621" s="232" t="str">
        <f t="shared" si="157"/>
        <v>-</v>
      </c>
      <c r="AF621" s="233" t="str">
        <f t="shared" si="158"/>
        <v>-</v>
      </c>
      <c r="AG621" s="231" t="str">
        <f t="shared" si="159"/>
        <v>-</v>
      </c>
      <c r="AH621" s="232" t="str">
        <f t="shared" si="160"/>
        <v>-</v>
      </c>
      <c r="AI621" s="232" t="str">
        <f t="shared" si="161"/>
        <v>-</v>
      </c>
      <c r="AJ621" s="232" t="str">
        <f t="shared" si="162"/>
        <v>-</v>
      </c>
      <c r="AK621" s="233" t="str">
        <f t="shared" si="163"/>
        <v>-</v>
      </c>
      <c r="AL621" s="222" t="s">
        <v>85</v>
      </c>
      <c r="AM621" s="224" t="s">
        <v>85</v>
      </c>
      <c r="AN621" s="224" t="s">
        <v>85</v>
      </c>
      <c r="AO621" s="224" t="s">
        <v>85</v>
      </c>
      <c r="AP621" s="235" t="s">
        <v>85</v>
      </c>
      <c r="AQ621" s="234" t="s">
        <v>85</v>
      </c>
      <c r="AR621" s="234" t="s">
        <v>85</v>
      </c>
      <c r="AS621" s="234" t="s">
        <v>85</v>
      </c>
      <c r="AT621" s="227" t="s">
        <v>85</v>
      </c>
      <c r="AU621" s="343" t="s">
        <v>85</v>
      </c>
    </row>
    <row r="622" spans="1:47" ht="54" hidden="1">
      <c r="A622" s="222" t="str">
        <f t="shared" si="164"/>
        <v>1902-7</v>
      </c>
      <c r="B622" s="223">
        <v>1902</v>
      </c>
      <c r="C622" s="224" t="s">
        <v>227</v>
      </c>
      <c r="D622" s="222">
        <v>7</v>
      </c>
      <c r="E622" s="224" t="s">
        <v>85</v>
      </c>
      <c r="F622" s="222" t="s">
        <v>85</v>
      </c>
      <c r="G622" s="369" t="s">
        <v>85</v>
      </c>
      <c r="H622" s="282" t="s">
        <v>85</v>
      </c>
      <c r="I622" s="227" t="s">
        <v>85</v>
      </c>
      <c r="J622" s="224" t="s">
        <v>85</v>
      </c>
      <c r="K622" s="224" t="s">
        <v>85</v>
      </c>
      <c r="L622" s="224" t="s">
        <v>85</v>
      </c>
      <c r="M622" s="228" t="s">
        <v>85</v>
      </c>
      <c r="N622" s="225"/>
      <c r="O622" s="186"/>
      <c r="P622" s="186"/>
      <c r="Q622" s="186"/>
      <c r="R622" s="230"/>
      <c r="S622" s="235" t="s">
        <v>85</v>
      </c>
      <c r="T622" s="230" t="s">
        <v>85</v>
      </c>
      <c r="U622" s="228"/>
      <c r="V622" s="224" t="s">
        <v>85</v>
      </c>
      <c r="W622" s="369"/>
      <c r="X622" s="370" t="s">
        <v>85</v>
      </c>
      <c r="Y622" s="370" t="s">
        <v>85</v>
      </c>
      <c r="Z622" s="370" t="s">
        <v>85</v>
      </c>
      <c r="AA622" s="371" t="s">
        <v>85</v>
      </c>
      <c r="AB622" s="231" t="str">
        <f t="shared" si="154"/>
        <v>-</v>
      </c>
      <c r="AC622" s="232" t="str">
        <f t="shared" si="155"/>
        <v>-</v>
      </c>
      <c r="AD622" s="232" t="str">
        <f t="shared" si="156"/>
        <v>-</v>
      </c>
      <c r="AE622" s="232" t="str">
        <f t="shared" si="157"/>
        <v>-</v>
      </c>
      <c r="AF622" s="233" t="str">
        <f t="shared" si="158"/>
        <v>-</v>
      </c>
      <c r="AG622" s="231" t="str">
        <f t="shared" si="159"/>
        <v>-</v>
      </c>
      <c r="AH622" s="232" t="str">
        <f t="shared" si="160"/>
        <v>-</v>
      </c>
      <c r="AI622" s="232" t="str">
        <f t="shared" si="161"/>
        <v>-</v>
      </c>
      <c r="AJ622" s="232" t="str">
        <f t="shared" si="162"/>
        <v>-</v>
      </c>
      <c r="AK622" s="233" t="str">
        <f t="shared" si="163"/>
        <v>-</v>
      </c>
      <c r="AL622" s="222" t="s">
        <v>85</v>
      </c>
      <c r="AM622" s="224" t="s">
        <v>85</v>
      </c>
      <c r="AN622" s="224" t="s">
        <v>85</v>
      </c>
      <c r="AO622" s="224" t="s">
        <v>85</v>
      </c>
      <c r="AP622" s="235" t="s">
        <v>85</v>
      </c>
      <c r="AQ622" s="234" t="s">
        <v>85</v>
      </c>
      <c r="AR622" s="234" t="s">
        <v>85</v>
      </c>
      <c r="AS622" s="234" t="s">
        <v>85</v>
      </c>
      <c r="AT622" s="227" t="s">
        <v>85</v>
      </c>
      <c r="AU622" s="343" t="s">
        <v>85</v>
      </c>
    </row>
    <row r="623" spans="1:47" ht="54" hidden="1">
      <c r="A623" s="222" t="str">
        <f t="shared" si="164"/>
        <v>1902-8</v>
      </c>
      <c r="B623" s="223">
        <v>1902</v>
      </c>
      <c r="C623" s="224" t="s">
        <v>227</v>
      </c>
      <c r="D623" s="222">
        <v>8</v>
      </c>
      <c r="E623" s="224" t="s">
        <v>85</v>
      </c>
      <c r="F623" s="222" t="s">
        <v>85</v>
      </c>
      <c r="G623" s="369" t="s">
        <v>85</v>
      </c>
      <c r="H623" s="282" t="s">
        <v>85</v>
      </c>
      <c r="I623" s="227" t="s">
        <v>85</v>
      </c>
      <c r="J623" s="224" t="s">
        <v>85</v>
      </c>
      <c r="K623" s="224" t="s">
        <v>85</v>
      </c>
      <c r="L623" s="224" t="s">
        <v>85</v>
      </c>
      <c r="M623" s="228" t="s">
        <v>85</v>
      </c>
      <c r="N623" s="225"/>
      <c r="O623" s="186"/>
      <c r="P623" s="186"/>
      <c r="Q623" s="186"/>
      <c r="R623" s="230"/>
      <c r="S623" s="235" t="s">
        <v>85</v>
      </c>
      <c r="T623" s="230" t="s">
        <v>85</v>
      </c>
      <c r="U623" s="228"/>
      <c r="V623" s="224" t="s">
        <v>85</v>
      </c>
      <c r="W623" s="369"/>
      <c r="X623" s="370" t="s">
        <v>85</v>
      </c>
      <c r="Y623" s="370" t="s">
        <v>85</v>
      </c>
      <c r="Z623" s="370" t="s">
        <v>85</v>
      </c>
      <c r="AA623" s="371" t="s">
        <v>85</v>
      </c>
      <c r="AB623" s="231" t="str">
        <f t="shared" si="154"/>
        <v>-</v>
      </c>
      <c r="AC623" s="232" t="str">
        <f t="shared" si="155"/>
        <v>-</v>
      </c>
      <c r="AD623" s="232" t="str">
        <f t="shared" si="156"/>
        <v>-</v>
      </c>
      <c r="AE623" s="232" t="str">
        <f t="shared" si="157"/>
        <v>-</v>
      </c>
      <c r="AF623" s="233" t="str">
        <f t="shared" si="158"/>
        <v>-</v>
      </c>
      <c r="AG623" s="231" t="str">
        <f t="shared" si="159"/>
        <v>-</v>
      </c>
      <c r="AH623" s="232" t="str">
        <f t="shared" si="160"/>
        <v>-</v>
      </c>
      <c r="AI623" s="232" t="str">
        <f t="shared" si="161"/>
        <v>-</v>
      </c>
      <c r="AJ623" s="232" t="str">
        <f t="shared" si="162"/>
        <v>-</v>
      </c>
      <c r="AK623" s="233" t="str">
        <f t="shared" si="163"/>
        <v>-</v>
      </c>
      <c r="AL623" s="222" t="s">
        <v>85</v>
      </c>
      <c r="AM623" s="224" t="s">
        <v>85</v>
      </c>
      <c r="AN623" s="224" t="s">
        <v>85</v>
      </c>
      <c r="AO623" s="224" t="s">
        <v>85</v>
      </c>
      <c r="AP623" s="235" t="s">
        <v>85</v>
      </c>
      <c r="AQ623" s="234" t="s">
        <v>85</v>
      </c>
      <c r="AR623" s="234" t="s">
        <v>85</v>
      </c>
      <c r="AS623" s="234" t="s">
        <v>85</v>
      </c>
      <c r="AT623" s="227" t="s">
        <v>85</v>
      </c>
      <c r="AU623" s="343" t="s">
        <v>85</v>
      </c>
    </row>
    <row r="624" spans="1:47" ht="54" hidden="1">
      <c r="A624" s="222" t="str">
        <f t="shared" si="164"/>
        <v>1902-9</v>
      </c>
      <c r="B624" s="223">
        <v>1902</v>
      </c>
      <c r="C624" s="224" t="s">
        <v>227</v>
      </c>
      <c r="D624" s="222">
        <v>9</v>
      </c>
      <c r="E624" s="224" t="s">
        <v>85</v>
      </c>
      <c r="F624" s="222" t="s">
        <v>85</v>
      </c>
      <c r="G624" s="369" t="s">
        <v>85</v>
      </c>
      <c r="H624" s="282" t="s">
        <v>85</v>
      </c>
      <c r="I624" s="227" t="s">
        <v>85</v>
      </c>
      <c r="J624" s="224" t="s">
        <v>85</v>
      </c>
      <c r="K624" s="224" t="s">
        <v>85</v>
      </c>
      <c r="L624" s="224" t="s">
        <v>85</v>
      </c>
      <c r="M624" s="228" t="s">
        <v>85</v>
      </c>
      <c r="N624" s="225"/>
      <c r="O624" s="186"/>
      <c r="P624" s="186"/>
      <c r="Q624" s="186"/>
      <c r="R624" s="230"/>
      <c r="S624" s="235" t="s">
        <v>85</v>
      </c>
      <c r="T624" s="230" t="s">
        <v>85</v>
      </c>
      <c r="U624" s="228"/>
      <c r="V624" s="224" t="s">
        <v>85</v>
      </c>
      <c r="W624" s="369"/>
      <c r="X624" s="370" t="s">
        <v>85</v>
      </c>
      <c r="Y624" s="370" t="s">
        <v>85</v>
      </c>
      <c r="Z624" s="370" t="s">
        <v>85</v>
      </c>
      <c r="AA624" s="371" t="s">
        <v>85</v>
      </c>
      <c r="AB624" s="231" t="str">
        <f t="shared" si="154"/>
        <v>-</v>
      </c>
      <c r="AC624" s="232" t="str">
        <f t="shared" si="155"/>
        <v>-</v>
      </c>
      <c r="AD624" s="232" t="str">
        <f t="shared" si="156"/>
        <v>-</v>
      </c>
      <c r="AE624" s="232" t="str">
        <f t="shared" si="157"/>
        <v>-</v>
      </c>
      <c r="AF624" s="233" t="str">
        <f t="shared" si="158"/>
        <v>-</v>
      </c>
      <c r="AG624" s="231" t="str">
        <f t="shared" si="159"/>
        <v>-</v>
      </c>
      <c r="AH624" s="232" t="str">
        <f t="shared" si="160"/>
        <v>-</v>
      </c>
      <c r="AI624" s="232" t="str">
        <f t="shared" si="161"/>
        <v>-</v>
      </c>
      <c r="AJ624" s="232" t="str">
        <f t="shared" si="162"/>
        <v>-</v>
      </c>
      <c r="AK624" s="233" t="str">
        <f t="shared" si="163"/>
        <v>-</v>
      </c>
      <c r="AL624" s="222" t="s">
        <v>85</v>
      </c>
      <c r="AM624" s="224" t="s">
        <v>85</v>
      </c>
      <c r="AN624" s="224" t="s">
        <v>85</v>
      </c>
      <c r="AO624" s="224" t="s">
        <v>85</v>
      </c>
      <c r="AP624" s="235" t="s">
        <v>85</v>
      </c>
      <c r="AQ624" s="234" t="s">
        <v>85</v>
      </c>
      <c r="AR624" s="234" t="s">
        <v>85</v>
      </c>
      <c r="AS624" s="234" t="s">
        <v>85</v>
      </c>
      <c r="AT624" s="227" t="s">
        <v>85</v>
      </c>
      <c r="AU624" s="343" t="s">
        <v>85</v>
      </c>
    </row>
    <row r="625" spans="1:47" ht="116.25" customHeight="1">
      <c r="A625" s="222" t="str">
        <f t="shared" si="164"/>
        <v>1903-1</v>
      </c>
      <c r="B625" s="223">
        <v>1903</v>
      </c>
      <c r="C625" s="224" t="s">
        <v>2284</v>
      </c>
      <c r="D625" s="222">
        <v>1</v>
      </c>
      <c r="E625" s="224" t="s">
        <v>1621</v>
      </c>
      <c r="F625" s="222" t="s">
        <v>393</v>
      </c>
      <c r="G625" s="225" t="s">
        <v>592</v>
      </c>
      <c r="H625" s="282" t="s">
        <v>593</v>
      </c>
      <c r="I625" s="227" t="s">
        <v>594</v>
      </c>
      <c r="J625" s="224" t="s">
        <v>1621</v>
      </c>
      <c r="K625" s="224" t="s">
        <v>2295</v>
      </c>
      <c r="L625" s="224" t="s">
        <v>399</v>
      </c>
      <c r="M625" s="228" t="s">
        <v>403</v>
      </c>
      <c r="N625" s="225">
        <v>40</v>
      </c>
      <c r="O625" s="186">
        <v>50</v>
      </c>
      <c r="P625" s="186">
        <v>60</v>
      </c>
      <c r="Q625" s="186">
        <v>70</v>
      </c>
      <c r="R625" s="230">
        <v>80</v>
      </c>
      <c r="S625" s="235" t="s">
        <v>40</v>
      </c>
      <c r="T625" s="230">
        <v>90</v>
      </c>
      <c r="U625" s="228"/>
      <c r="V625" s="224" t="s">
        <v>974</v>
      </c>
      <c r="W625" s="225">
        <v>30.2</v>
      </c>
      <c r="X625" s="186" t="s">
        <v>85</v>
      </c>
      <c r="Y625" s="186" t="s">
        <v>85</v>
      </c>
      <c r="Z625" s="186" t="s">
        <v>85</v>
      </c>
      <c r="AA625" s="230" t="s">
        <v>85</v>
      </c>
      <c r="AB625" s="231">
        <f t="shared" si="154"/>
        <v>0.755</v>
      </c>
      <c r="AC625" s="232" t="str">
        <f t="shared" si="154"/>
        <v>-</v>
      </c>
      <c r="AD625" s="232" t="str">
        <f t="shared" si="154"/>
        <v>-</v>
      </c>
      <c r="AE625" s="232" t="str">
        <f t="shared" si="154"/>
        <v>-</v>
      </c>
      <c r="AF625" s="233" t="str">
        <f t="shared" si="154"/>
        <v>-</v>
      </c>
      <c r="AG625" s="231">
        <f t="shared" si="159"/>
        <v>0.33555555555555555</v>
      </c>
      <c r="AH625" s="232" t="str">
        <f t="shared" si="159"/>
        <v>-</v>
      </c>
      <c r="AI625" s="232" t="str">
        <f t="shared" si="159"/>
        <v>-</v>
      </c>
      <c r="AJ625" s="232" t="str">
        <f t="shared" si="159"/>
        <v>-</v>
      </c>
      <c r="AK625" s="233" t="str">
        <f t="shared" si="159"/>
        <v>-</v>
      </c>
      <c r="AL625" s="222" t="s">
        <v>85</v>
      </c>
      <c r="AM625" s="224" t="s">
        <v>85</v>
      </c>
      <c r="AN625" s="224" t="s">
        <v>897</v>
      </c>
      <c r="AO625" s="224" t="s">
        <v>898</v>
      </c>
      <c r="AP625" s="235" t="s">
        <v>56</v>
      </c>
      <c r="AQ625" s="234" t="s">
        <v>85</v>
      </c>
      <c r="AR625" s="234" t="s">
        <v>85</v>
      </c>
      <c r="AS625" s="234" t="s">
        <v>85</v>
      </c>
      <c r="AT625" s="227" t="s">
        <v>85</v>
      </c>
      <c r="AU625" s="343">
        <v>1</v>
      </c>
    </row>
    <row r="626" spans="1:47" ht="54" hidden="1">
      <c r="A626" s="222" t="str">
        <f t="shared" si="164"/>
        <v>1903-2</v>
      </c>
      <c r="B626" s="223">
        <v>1903</v>
      </c>
      <c r="C626" s="224" t="s">
        <v>228</v>
      </c>
      <c r="D626" s="222">
        <v>2</v>
      </c>
      <c r="E626" s="224" t="s">
        <v>85</v>
      </c>
      <c r="F626" s="222" t="s">
        <v>85</v>
      </c>
      <c r="G626" s="369" t="s">
        <v>85</v>
      </c>
      <c r="H626" s="282" t="s">
        <v>85</v>
      </c>
      <c r="I626" s="227" t="s">
        <v>85</v>
      </c>
      <c r="J626" s="224" t="s">
        <v>85</v>
      </c>
      <c r="K626" s="224" t="s">
        <v>85</v>
      </c>
      <c r="L626" s="224" t="s">
        <v>85</v>
      </c>
      <c r="M626" s="228" t="s">
        <v>85</v>
      </c>
      <c r="N626" s="225"/>
      <c r="O626" s="186"/>
      <c r="P626" s="186"/>
      <c r="Q626" s="186"/>
      <c r="R626" s="230"/>
      <c r="S626" s="235" t="s">
        <v>85</v>
      </c>
      <c r="T626" s="230" t="s">
        <v>85</v>
      </c>
      <c r="U626" s="228"/>
      <c r="V626" s="224" t="s">
        <v>85</v>
      </c>
      <c r="W626" s="369"/>
      <c r="X626" s="370" t="s">
        <v>85</v>
      </c>
      <c r="Y626" s="370" t="s">
        <v>85</v>
      </c>
      <c r="Z626" s="370" t="s">
        <v>85</v>
      </c>
      <c r="AA626" s="371" t="s">
        <v>85</v>
      </c>
      <c r="AB626" s="231" t="str">
        <f t="shared" si="154"/>
        <v>-</v>
      </c>
      <c r="AC626" s="232" t="str">
        <f t="shared" si="155"/>
        <v>-</v>
      </c>
      <c r="AD626" s="232" t="str">
        <f t="shared" si="156"/>
        <v>-</v>
      </c>
      <c r="AE626" s="232" t="str">
        <f t="shared" si="157"/>
        <v>-</v>
      </c>
      <c r="AF626" s="233" t="str">
        <f t="shared" si="158"/>
        <v>-</v>
      </c>
      <c r="AG626" s="231" t="str">
        <f t="shared" si="159"/>
        <v>-</v>
      </c>
      <c r="AH626" s="232" t="str">
        <f t="shared" si="160"/>
        <v>-</v>
      </c>
      <c r="AI626" s="232" t="str">
        <f t="shared" si="161"/>
        <v>-</v>
      </c>
      <c r="AJ626" s="232" t="str">
        <f t="shared" si="162"/>
        <v>-</v>
      </c>
      <c r="AK626" s="233" t="str">
        <f t="shared" si="163"/>
        <v>-</v>
      </c>
      <c r="AL626" s="222" t="s">
        <v>85</v>
      </c>
      <c r="AM626" s="224" t="s">
        <v>85</v>
      </c>
      <c r="AN626" s="224" t="s">
        <v>85</v>
      </c>
      <c r="AO626" s="224" t="s">
        <v>85</v>
      </c>
      <c r="AP626" s="235" t="s">
        <v>85</v>
      </c>
      <c r="AQ626" s="234" t="s">
        <v>85</v>
      </c>
      <c r="AR626" s="234" t="s">
        <v>85</v>
      </c>
      <c r="AS626" s="234" t="s">
        <v>85</v>
      </c>
      <c r="AT626" s="227" t="s">
        <v>85</v>
      </c>
      <c r="AU626" s="343" t="s">
        <v>85</v>
      </c>
    </row>
    <row r="627" spans="1:47" ht="54" hidden="1">
      <c r="A627" s="222" t="str">
        <f t="shared" si="164"/>
        <v>1903-3</v>
      </c>
      <c r="B627" s="223">
        <v>1903</v>
      </c>
      <c r="C627" s="224" t="s">
        <v>228</v>
      </c>
      <c r="D627" s="222">
        <v>3</v>
      </c>
      <c r="E627" s="224" t="s">
        <v>85</v>
      </c>
      <c r="F627" s="222" t="s">
        <v>85</v>
      </c>
      <c r="G627" s="369" t="s">
        <v>85</v>
      </c>
      <c r="H627" s="282" t="s">
        <v>85</v>
      </c>
      <c r="I627" s="227" t="s">
        <v>85</v>
      </c>
      <c r="J627" s="224" t="s">
        <v>85</v>
      </c>
      <c r="K627" s="224" t="s">
        <v>85</v>
      </c>
      <c r="L627" s="224" t="s">
        <v>85</v>
      </c>
      <c r="M627" s="228" t="s">
        <v>85</v>
      </c>
      <c r="N627" s="225"/>
      <c r="O627" s="186"/>
      <c r="P627" s="186"/>
      <c r="Q627" s="186"/>
      <c r="R627" s="230"/>
      <c r="S627" s="235" t="s">
        <v>85</v>
      </c>
      <c r="T627" s="230" t="s">
        <v>85</v>
      </c>
      <c r="U627" s="228"/>
      <c r="V627" s="224" t="s">
        <v>85</v>
      </c>
      <c r="W627" s="369"/>
      <c r="X627" s="370" t="s">
        <v>85</v>
      </c>
      <c r="Y627" s="370" t="s">
        <v>85</v>
      </c>
      <c r="Z627" s="370" t="s">
        <v>85</v>
      </c>
      <c r="AA627" s="371" t="s">
        <v>85</v>
      </c>
      <c r="AB627" s="231" t="str">
        <f t="shared" si="154"/>
        <v>-</v>
      </c>
      <c r="AC627" s="232" t="str">
        <f t="shared" si="155"/>
        <v>-</v>
      </c>
      <c r="AD627" s="232" t="str">
        <f t="shared" si="156"/>
        <v>-</v>
      </c>
      <c r="AE627" s="232" t="str">
        <f t="shared" si="157"/>
        <v>-</v>
      </c>
      <c r="AF627" s="233" t="str">
        <f t="shared" si="158"/>
        <v>-</v>
      </c>
      <c r="AG627" s="231" t="str">
        <f t="shared" si="159"/>
        <v>-</v>
      </c>
      <c r="AH627" s="232" t="str">
        <f t="shared" si="160"/>
        <v>-</v>
      </c>
      <c r="AI627" s="232" t="str">
        <f t="shared" si="161"/>
        <v>-</v>
      </c>
      <c r="AJ627" s="232" t="str">
        <f t="shared" si="162"/>
        <v>-</v>
      </c>
      <c r="AK627" s="233" t="str">
        <f t="shared" si="163"/>
        <v>-</v>
      </c>
      <c r="AL627" s="222" t="s">
        <v>85</v>
      </c>
      <c r="AM627" s="224" t="s">
        <v>85</v>
      </c>
      <c r="AN627" s="224" t="s">
        <v>85</v>
      </c>
      <c r="AO627" s="224" t="s">
        <v>85</v>
      </c>
      <c r="AP627" s="235" t="s">
        <v>85</v>
      </c>
      <c r="AQ627" s="234" t="s">
        <v>85</v>
      </c>
      <c r="AR627" s="234" t="s">
        <v>85</v>
      </c>
      <c r="AS627" s="234" t="s">
        <v>85</v>
      </c>
      <c r="AT627" s="227" t="s">
        <v>85</v>
      </c>
      <c r="AU627" s="343" t="s">
        <v>85</v>
      </c>
    </row>
    <row r="628" spans="1:47" ht="54" hidden="1">
      <c r="A628" s="222" t="str">
        <f t="shared" si="164"/>
        <v>1903-4</v>
      </c>
      <c r="B628" s="223">
        <v>1903</v>
      </c>
      <c r="C628" s="224" t="s">
        <v>228</v>
      </c>
      <c r="D628" s="222">
        <v>4</v>
      </c>
      <c r="E628" s="224" t="s">
        <v>85</v>
      </c>
      <c r="F628" s="222" t="s">
        <v>85</v>
      </c>
      <c r="G628" s="369" t="s">
        <v>85</v>
      </c>
      <c r="H628" s="282" t="s">
        <v>85</v>
      </c>
      <c r="I628" s="227" t="s">
        <v>85</v>
      </c>
      <c r="J628" s="224" t="s">
        <v>85</v>
      </c>
      <c r="K628" s="224" t="s">
        <v>85</v>
      </c>
      <c r="L628" s="224" t="s">
        <v>85</v>
      </c>
      <c r="M628" s="228" t="s">
        <v>85</v>
      </c>
      <c r="N628" s="225"/>
      <c r="O628" s="186"/>
      <c r="P628" s="186"/>
      <c r="Q628" s="186"/>
      <c r="R628" s="230"/>
      <c r="S628" s="235" t="s">
        <v>85</v>
      </c>
      <c r="T628" s="230" t="s">
        <v>85</v>
      </c>
      <c r="U628" s="228"/>
      <c r="V628" s="224" t="s">
        <v>85</v>
      </c>
      <c r="W628" s="369"/>
      <c r="X628" s="370" t="s">
        <v>85</v>
      </c>
      <c r="Y628" s="370" t="s">
        <v>85</v>
      </c>
      <c r="Z628" s="370" t="s">
        <v>85</v>
      </c>
      <c r="AA628" s="371" t="s">
        <v>85</v>
      </c>
      <c r="AB628" s="231" t="str">
        <f t="shared" si="154"/>
        <v>-</v>
      </c>
      <c r="AC628" s="232" t="str">
        <f t="shared" si="155"/>
        <v>-</v>
      </c>
      <c r="AD628" s="232" t="str">
        <f t="shared" si="156"/>
        <v>-</v>
      </c>
      <c r="AE628" s="232" t="str">
        <f t="shared" si="157"/>
        <v>-</v>
      </c>
      <c r="AF628" s="233" t="str">
        <f t="shared" si="158"/>
        <v>-</v>
      </c>
      <c r="AG628" s="231" t="str">
        <f t="shared" si="159"/>
        <v>-</v>
      </c>
      <c r="AH628" s="232" t="str">
        <f t="shared" si="160"/>
        <v>-</v>
      </c>
      <c r="AI628" s="232" t="str">
        <f t="shared" si="161"/>
        <v>-</v>
      </c>
      <c r="AJ628" s="232" t="str">
        <f t="shared" si="162"/>
        <v>-</v>
      </c>
      <c r="AK628" s="233" t="str">
        <f t="shared" si="163"/>
        <v>-</v>
      </c>
      <c r="AL628" s="222" t="s">
        <v>85</v>
      </c>
      <c r="AM628" s="224" t="s">
        <v>85</v>
      </c>
      <c r="AN628" s="224" t="s">
        <v>85</v>
      </c>
      <c r="AO628" s="224" t="s">
        <v>85</v>
      </c>
      <c r="AP628" s="235" t="s">
        <v>85</v>
      </c>
      <c r="AQ628" s="234" t="s">
        <v>85</v>
      </c>
      <c r="AR628" s="234" t="s">
        <v>85</v>
      </c>
      <c r="AS628" s="234" t="s">
        <v>85</v>
      </c>
      <c r="AT628" s="227" t="s">
        <v>85</v>
      </c>
      <c r="AU628" s="343" t="s">
        <v>85</v>
      </c>
    </row>
    <row r="629" spans="1:47" ht="54" hidden="1">
      <c r="A629" s="222" t="str">
        <f t="shared" si="164"/>
        <v>1903-5</v>
      </c>
      <c r="B629" s="223">
        <v>1903</v>
      </c>
      <c r="C629" s="224" t="s">
        <v>228</v>
      </c>
      <c r="D629" s="222">
        <v>5</v>
      </c>
      <c r="E629" s="224" t="s">
        <v>85</v>
      </c>
      <c r="F629" s="222" t="s">
        <v>85</v>
      </c>
      <c r="G629" s="369" t="s">
        <v>85</v>
      </c>
      <c r="H629" s="282" t="s">
        <v>85</v>
      </c>
      <c r="I629" s="227" t="s">
        <v>85</v>
      </c>
      <c r="J629" s="224" t="s">
        <v>85</v>
      </c>
      <c r="K629" s="224" t="s">
        <v>85</v>
      </c>
      <c r="L629" s="224" t="s">
        <v>85</v>
      </c>
      <c r="M629" s="228" t="s">
        <v>85</v>
      </c>
      <c r="N629" s="225"/>
      <c r="O629" s="186"/>
      <c r="P629" s="186"/>
      <c r="Q629" s="186"/>
      <c r="R629" s="230"/>
      <c r="S629" s="235" t="s">
        <v>85</v>
      </c>
      <c r="T629" s="230" t="s">
        <v>85</v>
      </c>
      <c r="U629" s="228"/>
      <c r="V629" s="224" t="s">
        <v>85</v>
      </c>
      <c r="W629" s="369"/>
      <c r="X629" s="370" t="s">
        <v>85</v>
      </c>
      <c r="Y629" s="370" t="s">
        <v>85</v>
      </c>
      <c r="Z629" s="370" t="s">
        <v>85</v>
      </c>
      <c r="AA629" s="371" t="s">
        <v>85</v>
      </c>
      <c r="AB629" s="231" t="str">
        <f t="shared" si="154"/>
        <v>-</v>
      </c>
      <c r="AC629" s="232" t="str">
        <f t="shared" si="155"/>
        <v>-</v>
      </c>
      <c r="AD629" s="232" t="str">
        <f t="shared" si="156"/>
        <v>-</v>
      </c>
      <c r="AE629" s="232" t="str">
        <f t="shared" si="157"/>
        <v>-</v>
      </c>
      <c r="AF629" s="233" t="str">
        <f t="shared" si="158"/>
        <v>-</v>
      </c>
      <c r="AG629" s="231" t="str">
        <f t="shared" si="159"/>
        <v>-</v>
      </c>
      <c r="AH629" s="232" t="str">
        <f t="shared" si="160"/>
        <v>-</v>
      </c>
      <c r="AI629" s="232" t="str">
        <f t="shared" si="161"/>
        <v>-</v>
      </c>
      <c r="AJ629" s="232" t="str">
        <f t="shared" si="162"/>
        <v>-</v>
      </c>
      <c r="AK629" s="233" t="str">
        <f t="shared" si="163"/>
        <v>-</v>
      </c>
      <c r="AL629" s="222" t="s">
        <v>85</v>
      </c>
      <c r="AM629" s="224" t="s">
        <v>85</v>
      </c>
      <c r="AN629" s="224" t="s">
        <v>85</v>
      </c>
      <c r="AO629" s="224" t="s">
        <v>85</v>
      </c>
      <c r="AP629" s="235" t="s">
        <v>85</v>
      </c>
      <c r="AQ629" s="234" t="s">
        <v>85</v>
      </c>
      <c r="AR629" s="234" t="s">
        <v>85</v>
      </c>
      <c r="AS629" s="234" t="s">
        <v>85</v>
      </c>
      <c r="AT629" s="227" t="s">
        <v>85</v>
      </c>
      <c r="AU629" s="343" t="s">
        <v>85</v>
      </c>
    </row>
    <row r="630" spans="1:47" ht="54" hidden="1">
      <c r="A630" s="222" t="str">
        <f t="shared" si="164"/>
        <v>1903-6</v>
      </c>
      <c r="B630" s="223">
        <v>1903</v>
      </c>
      <c r="C630" s="224" t="s">
        <v>228</v>
      </c>
      <c r="D630" s="222">
        <v>6</v>
      </c>
      <c r="E630" s="224" t="s">
        <v>85</v>
      </c>
      <c r="F630" s="222" t="s">
        <v>85</v>
      </c>
      <c r="G630" s="369" t="s">
        <v>85</v>
      </c>
      <c r="H630" s="282" t="s">
        <v>85</v>
      </c>
      <c r="I630" s="227" t="s">
        <v>85</v>
      </c>
      <c r="J630" s="224" t="s">
        <v>85</v>
      </c>
      <c r="K630" s="224" t="s">
        <v>85</v>
      </c>
      <c r="L630" s="224" t="s">
        <v>85</v>
      </c>
      <c r="M630" s="228" t="s">
        <v>85</v>
      </c>
      <c r="N630" s="225"/>
      <c r="O630" s="186"/>
      <c r="P630" s="186"/>
      <c r="Q630" s="186"/>
      <c r="R630" s="230"/>
      <c r="S630" s="235" t="s">
        <v>85</v>
      </c>
      <c r="T630" s="230" t="s">
        <v>85</v>
      </c>
      <c r="U630" s="228"/>
      <c r="V630" s="224" t="s">
        <v>85</v>
      </c>
      <c r="W630" s="369"/>
      <c r="X630" s="370" t="s">
        <v>85</v>
      </c>
      <c r="Y630" s="370" t="s">
        <v>85</v>
      </c>
      <c r="Z630" s="370" t="s">
        <v>85</v>
      </c>
      <c r="AA630" s="371" t="s">
        <v>85</v>
      </c>
      <c r="AB630" s="231" t="str">
        <f t="shared" si="154"/>
        <v>-</v>
      </c>
      <c r="AC630" s="232" t="str">
        <f t="shared" si="155"/>
        <v>-</v>
      </c>
      <c r="AD630" s="232" t="str">
        <f t="shared" si="156"/>
        <v>-</v>
      </c>
      <c r="AE630" s="232" t="str">
        <f t="shared" si="157"/>
        <v>-</v>
      </c>
      <c r="AF630" s="233" t="str">
        <f t="shared" si="158"/>
        <v>-</v>
      </c>
      <c r="AG630" s="231" t="str">
        <f t="shared" si="159"/>
        <v>-</v>
      </c>
      <c r="AH630" s="232" t="str">
        <f t="shared" si="160"/>
        <v>-</v>
      </c>
      <c r="AI630" s="232" t="str">
        <f t="shared" si="161"/>
        <v>-</v>
      </c>
      <c r="AJ630" s="232" t="str">
        <f t="shared" si="162"/>
        <v>-</v>
      </c>
      <c r="AK630" s="233" t="str">
        <f t="shared" si="163"/>
        <v>-</v>
      </c>
      <c r="AL630" s="222" t="s">
        <v>85</v>
      </c>
      <c r="AM630" s="224" t="s">
        <v>85</v>
      </c>
      <c r="AN630" s="224" t="s">
        <v>85</v>
      </c>
      <c r="AO630" s="224" t="s">
        <v>85</v>
      </c>
      <c r="AP630" s="235" t="s">
        <v>85</v>
      </c>
      <c r="AQ630" s="234" t="s">
        <v>85</v>
      </c>
      <c r="AR630" s="234" t="s">
        <v>85</v>
      </c>
      <c r="AS630" s="234" t="s">
        <v>85</v>
      </c>
      <c r="AT630" s="227" t="s">
        <v>85</v>
      </c>
      <c r="AU630" s="343" t="s">
        <v>85</v>
      </c>
    </row>
    <row r="631" spans="1:47" ht="54" hidden="1">
      <c r="A631" s="222" t="str">
        <f t="shared" si="164"/>
        <v>1903-7</v>
      </c>
      <c r="B631" s="223">
        <v>1903</v>
      </c>
      <c r="C631" s="224" t="s">
        <v>228</v>
      </c>
      <c r="D631" s="222">
        <v>7</v>
      </c>
      <c r="E631" s="224" t="s">
        <v>85</v>
      </c>
      <c r="F631" s="222" t="s">
        <v>85</v>
      </c>
      <c r="G631" s="369" t="s">
        <v>85</v>
      </c>
      <c r="H631" s="282" t="s">
        <v>85</v>
      </c>
      <c r="I631" s="227" t="s">
        <v>85</v>
      </c>
      <c r="J631" s="224" t="s">
        <v>85</v>
      </c>
      <c r="K631" s="224" t="s">
        <v>85</v>
      </c>
      <c r="L631" s="224" t="s">
        <v>85</v>
      </c>
      <c r="M631" s="228" t="s">
        <v>85</v>
      </c>
      <c r="N631" s="225"/>
      <c r="O631" s="186"/>
      <c r="P631" s="186"/>
      <c r="Q631" s="186"/>
      <c r="R631" s="230"/>
      <c r="S631" s="235" t="s">
        <v>85</v>
      </c>
      <c r="T631" s="230" t="s">
        <v>85</v>
      </c>
      <c r="U631" s="228"/>
      <c r="V631" s="224" t="s">
        <v>85</v>
      </c>
      <c r="W631" s="369"/>
      <c r="X631" s="370" t="s">
        <v>85</v>
      </c>
      <c r="Y631" s="370" t="s">
        <v>85</v>
      </c>
      <c r="Z631" s="370" t="s">
        <v>85</v>
      </c>
      <c r="AA631" s="371" t="s">
        <v>85</v>
      </c>
      <c r="AB631" s="231" t="str">
        <f t="shared" si="154"/>
        <v>-</v>
      </c>
      <c r="AC631" s="232" t="str">
        <f t="shared" si="155"/>
        <v>-</v>
      </c>
      <c r="AD631" s="232" t="str">
        <f t="shared" si="156"/>
        <v>-</v>
      </c>
      <c r="AE631" s="232" t="str">
        <f t="shared" si="157"/>
        <v>-</v>
      </c>
      <c r="AF631" s="233" t="str">
        <f t="shared" si="158"/>
        <v>-</v>
      </c>
      <c r="AG631" s="231" t="str">
        <f t="shared" si="159"/>
        <v>-</v>
      </c>
      <c r="AH631" s="232" t="str">
        <f t="shared" si="160"/>
        <v>-</v>
      </c>
      <c r="AI631" s="232" t="str">
        <f t="shared" si="161"/>
        <v>-</v>
      </c>
      <c r="AJ631" s="232" t="str">
        <f t="shared" si="162"/>
        <v>-</v>
      </c>
      <c r="AK631" s="233" t="str">
        <f t="shared" si="163"/>
        <v>-</v>
      </c>
      <c r="AL631" s="222" t="s">
        <v>85</v>
      </c>
      <c r="AM631" s="224" t="s">
        <v>85</v>
      </c>
      <c r="AN631" s="224" t="s">
        <v>85</v>
      </c>
      <c r="AO631" s="224" t="s">
        <v>85</v>
      </c>
      <c r="AP631" s="235" t="s">
        <v>85</v>
      </c>
      <c r="AQ631" s="234" t="s">
        <v>85</v>
      </c>
      <c r="AR631" s="234" t="s">
        <v>85</v>
      </c>
      <c r="AS631" s="234" t="s">
        <v>85</v>
      </c>
      <c r="AT631" s="227" t="s">
        <v>85</v>
      </c>
      <c r="AU631" s="343" t="s">
        <v>85</v>
      </c>
    </row>
    <row r="632" spans="1:47" ht="54" hidden="1">
      <c r="A632" s="222" t="str">
        <f t="shared" si="164"/>
        <v>1903-8</v>
      </c>
      <c r="B632" s="223">
        <v>1903</v>
      </c>
      <c r="C632" s="224" t="s">
        <v>228</v>
      </c>
      <c r="D632" s="222">
        <v>8</v>
      </c>
      <c r="E632" s="224" t="s">
        <v>85</v>
      </c>
      <c r="F632" s="222" t="s">
        <v>85</v>
      </c>
      <c r="G632" s="369" t="s">
        <v>85</v>
      </c>
      <c r="H632" s="282" t="s">
        <v>85</v>
      </c>
      <c r="I632" s="227" t="s">
        <v>85</v>
      </c>
      <c r="J632" s="224" t="s">
        <v>85</v>
      </c>
      <c r="K632" s="224" t="s">
        <v>85</v>
      </c>
      <c r="L632" s="224" t="s">
        <v>85</v>
      </c>
      <c r="M632" s="228" t="s">
        <v>85</v>
      </c>
      <c r="N632" s="225"/>
      <c r="O632" s="186"/>
      <c r="P632" s="186"/>
      <c r="Q632" s="186"/>
      <c r="R632" s="230"/>
      <c r="S632" s="235" t="s">
        <v>85</v>
      </c>
      <c r="T632" s="230" t="s">
        <v>85</v>
      </c>
      <c r="U632" s="228"/>
      <c r="V632" s="224" t="s">
        <v>85</v>
      </c>
      <c r="W632" s="369"/>
      <c r="X632" s="370" t="s">
        <v>85</v>
      </c>
      <c r="Y632" s="370" t="s">
        <v>85</v>
      </c>
      <c r="Z632" s="370" t="s">
        <v>85</v>
      </c>
      <c r="AA632" s="371" t="s">
        <v>85</v>
      </c>
      <c r="AB632" s="231" t="str">
        <f t="shared" si="154"/>
        <v>-</v>
      </c>
      <c r="AC632" s="232" t="str">
        <f t="shared" si="155"/>
        <v>-</v>
      </c>
      <c r="AD632" s="232" t="str">
        <f t="shared" si="156"/>
        <v>-</v>
      </c>
      <c r="AE632" s="232" t="str">
        <f t="shared" si="157"/>
        <v>-</v>
      </c>
      <c r="AF632" s="233" t="str">
        <f t="shared" si="158"/>
        <v>-</v>
      </c>
      <c r="AG632" s="231" t="str">
        <f t="shared" si="159"/>
        <v>-</v>
      </c>
      <c r="AH632" s="232" t="str">
        <f t="shared" si="160"/>
        <v>-</v>
      </c>
      <c r="AI632" s="232" t="str">
        <f t="shared" si="161"/>
        <v>-</v>
      </c>
      <c r="AJ632" s="232" t="str">
        <f t="shared" si="162"/>
        <v>-</v>
      </c>
      <c r="AK632" s="233" t="str">
        <f t="shared" si="163"/>
        <v>-</v>
      </c>
      <c r="AL632" s="222" t="s">
        <v>85</v>
      </c>
      <c r="AM632" s="224" t="s">
        <v>85</v>
      </c>
      <c r="AN632" s="224" t="s">
        <v>85</v>
      </c>
      <c r="AO632" s="224" t="s">
        <v>85</v>
      </c>
      <c r="AP632" s="235" t="s">
        <v>85</v>
      </c>
      <c r="AQ632" s="234" t="s">
        <v>85</v>
      </c>
      <c r="AR632" s="234" t="s">
        <v>85</v>
      </c>
      <c r="AS632" s="234" t="s">
        <v>85</v>
      </c>
      <c r="AT632" s="227" t="s">
        <v>85</v>
      </c>
      <c r="AU632" s="343" t="s">
        <v>85</v>
      </c>
    </row>
    <row r="633" spans="1:47" ht="54" hidden="1">
      <c r="A633" s="222" t="str">
        <f t="shared" si="164"/>
        <v>1903-9</v>
      </c>
      <c r="B633" s="223">
        <v>1903</v>
      </c>
      <c r="C633" s="224" t="s">
        <v>228</v>
      </c>
      <c r="D633" s="222">
        <v>9</v>
      </c>
      <c r="E633" s="224" t="s">
        <v>85</v>
      </c>
      <c r="F633" s="222" t="s">
        <v>85</v>
      </c>
      <c r="G633" s="369" t="s">
        <v>85</v>
      </c>
      <c r="H633" s="282" t="s">
        <v>85</v>
      </c>
      <c r="I633" s="227" t="s">
        <v>85</v>
      </c>
      <c r="J633" s="224" t="s">
        <v>85</v>
      </c>
      <c r="K633" s="224" t="s">
        <v>85</v>
      </c>
      <c r="L633" s="224" t="s">
        <v>85</v>
      </c>
      <c r="M633" s="228" t="s">
        <v>85</v>
      </c>
      <c r="N633" s="225"/>
      <c r="O633" s="186"/>
      <c r="P633" s="186"/>
      <c r="Q633" s="186"/>
      <c r="R633" s="230"/>
      <c r="S633" s="235" t="s">
        <v>85</v>
      </c>
      <c r="T633" s="230" t="s">
        <v>85</v>
      </c>
      <c r="U633" s="228"/>
      <c r="V633" s="224" t="s">
        <v>85</v>
      </c>
      <c r="W633" s="369"/>
      <c r="X633" s="370" t="s">
        <v>85</v>
      </c>
      <c r="Y633" s="370" t="s">
        <v>85</v>
      </c>
      <c r="Z633" s="370" t="s">
        <v>85</v>
      </c>
      <c r="AA633" s="371" t="s">
        <v>85</v>
      </c>
      <c r="AB633" s="231" t="str">
        <f t="shared" si="154"/>
        <v>-</v>
      </c>
      <c r="AC633" s="232" t="str">
        <f t="shared" si="155"/>
        <v>-</v>
      </c>
      <c r="AD633" s="232" t="str">
        <f t="shared" si="156"/>
        <v>-</v>
      </c>
      <c r="AE633" s="232" t="str">
        <f t="shared" si="157"/>
        <v>-</v>
      </c>
      <c r="AF633" s="233" t="str">
        <f t="shared" si="158"/>
        <v>-</v>
      </c>
      <c r="AG633" s="231" t="str">
        <f t="shared" si="159"/>
        <v>-</v>
      </c>
      <c r="AH633" s="232" t="str">
        <f t="shared" si="160"/>
        <v>-</v>
      </c>
      <c r="AI633" s="232" t="str">
        <f t="shared" si="161"/>
        <v>-</v>
      </c>
      <c r="AJ633" s="232" t="str">
        <f t="shared" si="162"/>
        <v>-</v>
      </c>
      <c r="AK633" s="233" t="str">
        <f t="shared" si="163"/>
        <v>-</v>
      </c>
      <c r="AL633" s="222" t="s">
        <v>85</v>
      </c>
      <c r="AM633" s="224" t="s">
        <v>85</v>
      </c>
      <c r="AN633" s="224" t="s">
        <v>85</v>
      </c>
      <c r="AO633" s="224" t="s">
        <v>85</v>
      </c>
      <c r="AP633" s="235" t="s">
        <v>85</v>
      </c>
      <c r="AQ633" s="234" t="s">
        <v>85</v>
      </c>
      <c r="AR633" s="234" t="s">
        <v>85</v>
      </c>
      <c r="AS633" s="234" t="s">
        <v>85</v>
      </c>
      <c r="AT633" s="227" t="s">
        <v>85</v>
      </c>
      <c r="AU633" s="343" t="s">
        <v>85</v>
      </c>
    </row>
    <row r="634" spans="1:47" ht="118.5" customHeight="1">
      <c r="A634" s="222" t="str">
        <f t="shared" si="164"/>
        <v>1904-1</v>
      </c>
      <c r="B634" s="223">
        <v>1904</v>
      </c>
      <c r="C634" s="224" t="s">
        <v>229</v>
      </c>
      <c r="D634" s="222">
        <v>1</v>
      </c>
      <c r="E634" s="224" t="s">
        <v>1389</v>
      </c>
      <c r="F634" s="222" t="s">
        <v>393</v>
      </c>
      <c r="G634" s="225" t="s">
        <v>592</v>
      </c>
      <c r="H634" s="282" t="s">
        <v>593</v>
      </c>
      <c r="I634" s="227" t="s">
        <v>594</v>
      </c>
      <c r="J634" s="224" t="s">
        <v>1622</v>
      </c>
      <c r="K634" s="224" t="s">
        <v>1390</v>
      </c>
      <c r="L634" s="224" t="s">
        <v>399</v>
      </c>
      <c r="M634" s="228" t="s">
        <v>403</v>
      </c>
      <c r="N634" s="225">
        <v>75</v>
      </c>
      <c r="O634" s="186">
        <v>80</v>
      </c>
      <c r="P634" s="186">
        <v>85</v>
      </c>
      <c r="Q634" s="186">
        <v>90</v>
      </c>
      <c r="R634" s="230">
        <v>95</v>
      </c>
      <c r="S634" s="235" t="s">
        <v>40</v>
      </c>
      <c r="T634" s="230">
        <v>100</v>
      </c>
      <c r="U634" s="228"/>
      <c r="V634" s="224" t="s">
        <v>975</v>
      </c>
      <c r="W634" s="225">
        <v>67.099999999999994</v>
      </c>
      <c r="X634" s="186" t="s">
        <v>85</v>
      </c>
      <c r="Y634" s="186" t="s">
        <v>85</v>
      </c>
      <c r="Z634" s="186" t="s">
        <v>85</v>
      </c>
      <c r="AA634" s="230" t="s">
        <v>85</v>
      </c>
      <c r="AB634" s="231">
        <f t="shared" si="154"/>
        <v>0.89466666666666661</v>
      </c>
      <c r="AC634" s="232" t="str">
        <f t="shared" si="154"/>
        <v>-</v>
      </c>
      <c r="AD634" s="232" t="str">
        <f t="shared" si="154"/>
        <v>-</v>
      </c>
      <c r="AE634" s="232" t="str">
        <f t="shared" si="154"/>
        <v>-</v>
      </c>
      <c r="AF634" s="233" t="str">
        <f t="shared" si="154"/>
        <v>-</v>
      </c>
      <c r="AG634" s="231">
        <f t="shared" si="159"/>
        <v>0.67099999999999993</v>
      </c>
      <c r="AH634" s="232" t="str">
        <f t="shared" si="159"/>
        <v>-</v>
      </c>
      <c r="AI634" s="232" t="str">
        <f t="shared" si="159"/>
        <v>-</v>
      </c>
      <c r="AJ634" s="232" t="str">
        <f t="shared" si="159"/>
        <v>-</v>
      </c>
      <c r="AK634" s="233" t="str">
        <f t="shared" si="159"/>
        <v>-</v>
      </c>
      <c r="AL634" s="222" t="s">
        <v>85</v>
      </c>
      <c r="AM634" s="224" t="s">
        <v>85</v>
      </c>
      <c r="AN634" s="224" t="s">
        <v>899</v>
      </c>
      <c r="AO634" s="224" t="s">
        <v>900</v>
      </c>
      <c r="AP634" s="235" t="s">
        <v>56</v>
      </c>
      <c r="AQ634" s="234" t="s">
        <v>85</v>
      </c>
      <c r="AR634" s="234" t="s">
        <v>85</v>
      </c>
      <c r="AS634" s="234" t="s">
        <v>85</v>
      </c>
      <c r="AT634" s="227" t="s">
        <v>85</v>
      </c>
      <c r="AU634" s="343">
        <v>1</v>
      </c>
    </row>
    <row r="635" spans="1:47" ht="40.5" hidden="1">
      <c r="A635" s="222" t="str">
        <f t="shared" si="164"/>
        <v>1904-2</v>
      </c>
      <c r="B635" s="223">
        <v>1904</v>
      </c>
      <c r="C635" s="224" t="s">
        <v>229</v>
      </c>
      <c r="D635" s="222">
        <v>2</v>
      </c>
      <c r="E635" s="224" t="s">
        <v>85</v>
      </c>
      <c r="F635" s="222" t="s">
        <v>85</v>
      </c>
      <c r="G635" s="369" t="s">
        <v>85</v>
      </c>
      <c r="H635" s="282" t="s">
        <v>85</v>
      </c>
      <c r="I635" s="227" t="s">
        <v>85</v>
      </c>
      <c r="J635" s="224" t="s">
        <v>85</v>
      </c>
      <c r="K635" s="224" t="s">
        <v>85</v>
      </c>
      <c r="L635" s="224" t="s">
        <v>85</v>
      </c>
      <c r="M635" s="228" t="s">
        <v>85</v>
      </c>
      <c r="N635" s="225"/>
      <c r="O635" s="186"/>
      <c r="P635" s="186"/>
      <c r="Q635" s="186"/>
      <c r="R635" s="230"/>
      <c r="S635" s="235" t="s">
        <v>85</v>
      </c>
      <c r="T635" s="230" t="s">
        <v>85</v>
      </c>
      <c r="U635" s="228"/>
      <c r="V635" s="224" t="s">
        <v>85</v>
      </c>
      <c r="W635" s="369"/>
      <c r="X635" s="370" t="s">
        <v>85</v>
      </c>
      <c r="Y635" s="370" t="s">
        <v>85</v>
      </c>
      <c r="Z635" s="370" t="s">
        <v>85</v>
      </c>
      <c r="AA635" s="371" t="s">
        <v>85</v>
      </c>
      <c r="AB635" s="231" t="str">
        <f t="shared" si="154"/>
        <v>-</v>
      </c>
      <c r="AC635" s="232" t="str">
        <f t="shared" si="155"/>
        <v>-</v>
      </c>
      <c r="AD635" s="232" t="str">
        <f t="shared" si="156"/>
        <v>-</v>
      </c>
      <c r="AE635" s="232" t="str">
        <f t="shared" si="157"/>
        <v>-</v>
      </c>
      <c r="AF635" s="233" t="str">
        <f t="shared" si="158"/>
        <v>-</v>
      </c>
      <c r="AG635" s="231" t="str">
        <f t="shared" si="159"/>
        <v>-</v>
      </c>
      <c r="AH635" s="232" t="str">
        <f t="shared" si="160"/>
        <v>-</v>
      </c>
      <c r="AI635" s="232" t="str">
        <f t="shared" si="161"/>
        <v>-</v>
      </c>
      <c r="AJ635" s="232" t="str">
        <f t="shared" si="162"/>
        <v>-</v>
      </c>
      <c r="AK635" s="233" t="str">
        <f t="shared" si="163"/>
        <v>-</v>
      </c>
      <c r="AL635" s="222" t="s">
        <v>85</v>
      </c>
      <c r="AM635" s="224" t="s">
        <v>85</v>
      </c>
      <c r="AN635" s="224" t="s">
        <v>85</v>
      </c>
      <c r="AO635" s="224" t="s">
        <v>85</v>
      </c>
      <c r="AP635" s="235" t="s">
        <v>85</v>
      </c>
      <c r="AQ635" s="234" t="s">
        <v>85</v>
      </c>
      <c r="AR635" s="234" t="s">
        <v>85</v>
      </c>
      <c r="AS635" s="234" t="s">
        <v>85</v>
      </c>
      <c r="AT635" s="227" t="s">
        <v>85</v>
      </c>
      <c r="AU635" s="343" t="s">
        <v>85</v>
      </c>
    </row>
    <row r="636" spans="1:47" ht="40.5" hidden="1">
      <c r="A636" s="222" t="str">
        <f t="shared" si="164"/>
        <v>1904-3</v>
      </c>
      <c r="B636" s="223">
        <v>1904</v>
      </c>
      <c r="C636" s="224" t="s">
        <v>229</v>
      </c>
      <c r="D636" s="222">
        <v>3</v>
      </c>
      <c r="E636" s="224" t="s">
        <v>85</v>
      </c>
      <c r="F636" s="222" t="s">
        <v>85</v>
      </c>
      <c r="G636" s="369" t="s">
        <v>85</v>
      </c>
      <c r="H636" s="282" t="s">
        <v>85</v>
      </c>
      <c r="I636" s="227" t="s">
        <v>85</v>
      </c>
      <c r="J636" s="224" t="s">
        <v>85</v>
      </c>
      <c r="K636" s="224" t="s">
        <v>85</v>
      </c>
      <c r="L636" s="224" t="s">
        <v>85</v>
      </c>
      <c r="M636" s="228" t="s">
        <v>85</v>
      </c>
      <c r="N636" s="225"/>
      <c r="O636" s="186"/>
      <c r="P636" s="186"/>
      <c r="Q636" s="186"/>
      <c r="R636" s="230"/>
      <c r="S636" s="235" t="s">
        <v>85</v>
      </c>
      <c r="T636" s="230" t="s">
        <v>85</v>
      </c>
      <c r="U636" s="228"/>
      <c r="V636" s="224" t="s">
        <v>85</v>
      </c>
      <c r="W636" s="369"/>
      <c r="X636" s="370" t="s">
        <v>85</v>
      </c>
      <c r="Y636" s="370" t="s">
        <v>85</v>
      </c>
      <c r="Z636" s="370" t="s">
        <v>85</v>
      </c>
      <c r="AA636" s="371" t="s">
        <v>85</v>
      </c>
      <c r="AB636" s="231" t="str">
        <f t="shared" si="154"/>
        <v>-</v>
      </c>
      <c r="AC636" s="232" t="str">
        <f t="shared" si="155"/>
        <v>-</v>
      </c>
      <c r="AD636" s="232" t="str">
        <f t="shared" si="156"/>
        <v>-</v>
      </c>
      <c r="AE636" s="232" t="str">
        <f t="shared" si="157"/>
        <v>-</v>
      </c>
      <c r="AF636" s="233" t="str">
        <f t="shared" si="158"/>
        <v>-</v>
      </c>
      <c r="AG636" s="231" t="str">
        <f t="shared" si="159"/>
        <v>-</v>
      </c>
      <c r="AH636" s="232" t="str">
        <f t="shared" si="160"/>
        <v>-</v>
      </c>
      <c r="AI636" s="232" t="str">
        <f t="shared" si="161"/>
        <v>-</v>
      </c>
      <c r="AJ636" s="232" t="str">
        <f t="shared" si="162"/>
        <v>-</v>
      </c>
      <c r="AK636" s="233" t="str">
        <f t="shared" si="163"/>
        <v>-</v>
      </c>
      <c r="AL636" s="222" t="s">
        <v>85</v>
      </c>
      <c r="AM636" s="224" t="s">
        <v>85</v>
      </c>
      <c r="AN636" s="224" t="s">
        <v>85</v>
      </c>
      <c r="AO636" s="224" t="s">
        <v>85</v>
      </c>
      <c r="AP636" s="235" t="s">
        <v>85</v>
      </c>
      <c r="AQ636" s="234" t="s">
        <v>85</v>
      </c>
      <c r="AR636" s="234" t="s">
        <v>85</v>
      </c>
      <c r="AS636" s="234" t="s">
        <v>85</v>
      </c>
      <c r="AT636" s="227" t="s">
        <v>85</v>
      </c>
      <c r="AU636" s="343" t="s">
        <v>85</v>
      </c>
    </row>
    <row r="637" spans="1:47" ht="40.5" hidden="1">
      <c r="A637" s="222" t="str">
        <f t="shared" si="164"/>
        <v>1904-4</v>
      </c>
      <c r="B637" s="223">
        <v>1904</v>
      </c>
      <c r="C637" s="224" t="s">
        <v>229</v>
      </c>
      <c r="D637" s="222">
        <v>4</v>
      </c>
      <c r="E637" s="224" t="s">
        <v>85</v>
      </c>
      <c r="F637" s="222" t="s">
        <v>85</v>
      </c>
      <c r="G637" s="369" t="s">
        <v>85</v>
      </c>
      <c r="H637" s="282" t="s">
        <v>85</v>
      </c>
      <c r="I637" s="227" t="s">
        <v>85</v>
      </c>
      <c r="J637" s="224" t="s">
        <v>85</v>
      </c>
      <c r="K637" s="224" t="s">
        <v>85</v>
      </c>
      <c r="L637" s="224" t="s">
        <v>85</v>
      </c>
      <c r="M637" s="228" t="s">
        <v>85</v>
      </c>
      <c r="N637" s="225"/>
      <c r="O637" s="186"/>
      <c r="P637" s="186"/>
      <c r="Q637" s="186"/>
      <c r="R637" s="230"/>
      <c r="S637" s="235" t="s">
        <v>85</v>
      </c>
      <c r="T637" s="230" t="s">
        <v>85</v>
      </c>
      <c r="U637" s="228"/>
      <c r="V637" s="224" t="s">
        <v>85</v>
      </c>
      <c r="W637" s="369"/>
      <c r="X637" s="370" t="s">
        <v>85</v>
      </c>
      <c r="Y637" s="370" t="s">
        <v>85</v>
      </c>
      <c r="Z637" s="370" t="s">
        <v>85</v>
      </c>
      <c r="AA637" s="371" t="s">
        <v>85</v>
      </c>
      <c r="AB637" s="231" t="str">
        <f t="shared" si="154"/>
        <v>-</v>
      </c>
      <c r="AC637" s="232" t="str">
        <f t="shared" si="155"/>
        <v>-</v>
      </c>
      <c r="AD637" s="232" t="str">
        <f t="shared" si="156"/>
        <v>-</v>
      </c>
      <c r="AE637" s="232" t="str">
        <f t="shared" si="157"/>
        <v>-</v>
      </c>
      <c r="AF637" s="233" t="str">
        <f t="shared" si="158"/>
        <v>-</v>
      </c>
      <c r="AG637" s="231" t="str">
        <f t="shared" si="159"/>
        <v>-</v>
      </c>
      <c r="AH637" s="232" t="str">
        <f t="shared" si="160"/>
        <v>-</v>
      </c>
      <c r="AI637" s="232" t="str">
        <f t="shared" si="161"/>
        <v>-</v>
      </c>
      <c r="AJ637" s="232" t="str">
        <f t="shared" si="162"/>
        <v>-</v>
      </c>
      <c r="AK637" s="233" t="str">
        <f t="shared" si="163"/>
        <v>-</v>
      </c>
      <c r="AL637" s="222" t="s">
        <v>85</v>
      </c>
      <c r="AM637" s="224" t="s">
        <v>85</v>
      </c>
      <c r="AN637" s="224" t="s">
        <v>85</v>
      </c>
      <c r="AO637" s="224" t="s">
        <v>85</v>
      </c>
      <c r="AP637" s="235" t="s">
        <v>85</v>
      </c>
      <c r="AQ637" s="234" t="s">
        <v>85</v>
      </c>
      <c r="AR637" s="234" t="s">
        <v>85</v>
      </c>
      <c r="AS637" s="234" t="s">
        <v>85</v>
      </c>
      <c r="AT637" s="227" t="s">
        <v>85</v>
      </c>
      <c r="AU637" s="343" t="s">
        <v>85</v>
      </c>
    </row>
    <row r="638" spans="1:47" ht="40.5" hidden="1">
      <c r="A638" s="222" t="str">
        <f t="shared" si="164"/>
        <v>1904-5</v>
      </c>
      <c r="B638" s="223">
        <v>1904</v>
      </c>
      <c r="C638" s="224" t="s">
        <v>229</v>
      </c>
      <c r="D638" s="222">
        <v>5</v>
      </c>
      <c r="E638" s="224" t="s">
        <v>85</v>
      </c>
      <c r="F638" s="222" t="s">
        <v>85</v>
      </c>
      <c r="G638" s="369" t="s">
        <v>85</v>
      </c>
      <c r="H638" s="282" t="s">
        <v>85</v>
      </c>
      <c r="I638" s="227" t="s">
        <v>85</v>
      </c>
      <c r="J638" s="224" t="s">
        <v>85</v>
      </c>
      <c r="K638" s="224" t="s">
        <v>85</v>
      </c>
      <c r="L638" s="224" t="s">
        <v>85</v>
      </c>
      <c r="M638" s="228" t="s">
        <v>85</v>
      </c>
      <c r="N638" s="225"/>
      <c r="O638" s="186"/>
      <c r="P638" s="186"/>
      <c r="Q638" s="186"/>
      <c r="R638" s="230"/>
      <c r="S638" s="235" t="s">
        <v>85</v>
      </c>
      <c r="T638" s="230" t="s">
        <v>85</v>
      </c>
      <c r="U638" s="228"/>
      <c r="V638" s="224" t="s">
        <v>85</v>
      </c>
      <c r="W638" s="369"/>
      <c r="X638" s="370" t="s">
        <v>85</v>
      </c>
      <c r="Y638" s="370" t="s">
        <v>85</v>
      </c>
      <c r="Z638" s="370" t="s">
        <v>85</v>
      </c>
      <c r="AA638" s="371" t="s">
        <v>85</v>
      </c>
      <c r="AB638" s="231" t="str">
        <f t="shared" si="154"/>
        <v>-</v>
      </c>
      <c r="AC638" s="232" t="str">
        <f t="shared" si="155"/>
        <v>-</v>
      </c>
      <c r="AD638" s="232" t="str">
        <f t="shared" si="156"/>
        <v>-</v>
      </c>
      <c r="AE638" s="232" t="str">
        <f t="shared" si="157"/>
        <v>-</v>
      </c>
      <c r="AF638" s="233" t="str">
        <f t="shared" si="158"/>
        <v>-</v>
      </c>
      <c r="AG638" s="231" t="str">
        <f t="shared" si="159"/>
        <v>-</v>
      </c>
      <c r="AH638" s="232" t="str">
        <f t="shared" si="160"/>
        <v>-</v>
      </c>
      <c r="AI638" s="232" t="str">
        <f t="shared" si="161"/>
        <v>-</v>
      </c>
      <c r="AJ638" s="232" t="str">
        <f t="shared" si="162"/>
        <v>-</v>
      </c>
      <c r="AK638" s="233" t="str">
        <f t="shared" si="163"/>
        <v>-</v>
      </c>
      <c r="AL638" s="222" t="s">
        <v>85</v>
      </c>
      <c r="AM638" s="224" t="s">
        <v>85</v>
      </c>
      <c r="AN638" s="224" t="s">
        <v>85</v>
      </c>
      <c r="AO638" s="224" t="s">
        <v>85</v>
      </c>
      <c r="AP638" s="235" t="s">
        <v>85</v>
      </c>
      <c r="AQ638" s="234" t="s">
        <v>85</v>
      </c>
      <c r="AR638" s="234" t="s">
        <v>85</v>
      </c>
      <c r="AS638" s="234" t="s">
        <v>85</v>
      </c>
      <c r="AT638" s="227" t="s">
        <v>85</v>
      </c>
      <c r="AU638" s="343" t="s">
        <v>85</v>
      </c>
    </row>
    <row r="639" spans="1:47" ht="40.5" hidden="1">
      <c r="A639" s="222" t="str">
        <f t="shared" si="164"/>
        <v>1904-6</v>
      </c>
      <c r="B639" s="223">
        <v>1904</v>
      </c>
      <c r="C639" s="224" t="s">
        <v>229</v>
      </c>
      <c r="D639" s="222">
        <v>6</v>
      </c>
      <c r="E639" s="224" t="s">
        <v>85</v>
      </c>
      <c r="F639" s="222" t="s">
        <v>85</v>
      </c>
      <c r="G639" s="369" t="s">
        <v>85</v>
      </c>
      <c r="H639" s="282" t="s">
        <v>85</v>
      </c>
      <c r="I639" s="227" t="s">
        <v>85</v>
      </c>
      <c r="J639" s="224" t="s">
        <v>85</v>
      </c>
      <c r="K639" s="224" t="s">
        <v>85</v>
      </c>
      <c r="L639" s="224" t="s">
        <v>85</v>
      </c>
      <c r="M639" s="228" t="s">
        <v>85</v>
      </c>
      <c r="N639" s="225"/>
      <c r="O639" s="186"/>
      <c r="P639" s="186"/>
      <c r="Q639" s="186"/>
      <c r="R639" s="230"/>
      <c r="S639" s="235" t="s">
        <v>85</v>
      </c>
      <c r="T639" s="230" t="s">
        <v>85</v>
      </c>
      <c r="U639" s="228"/>
      <c r="V639" s="224" t="s">
        <v>85</v>
      </c>
      <c r="W639" s="369"/>
      <c r="X639" s="370" t="s">
        <v>85</v>
      </c>
      <c r="Y639" s="370" t="s">
        <v>85</v>
      </c>
      <c r="Z639" s="370" t="s">
        <v>85</v>
      </c>
      <c r="AA639" s="371" t="s">
        <v>85</v>
      </c>
      <c r="AB639" s="231" t="str">
        <f t="shared" si="154"/>
        <v>-</v>
      </c>
      <c r="AC639" s="232" t="str">
        <f t="shared" si="155"/>
        <v>-</v>
      </c>
      <c r="AD639" s="232" t="str">
        <f t="shared" si="156"/>
        <v>-</v>
      </c>
      <c r="AE639" s="232" t="str">
        <f t="shared" si="157"/>
        <v>-</v>
      </c>
      <c r="AF639" s="233" t="str">
        <f t="shared" si="158"/>
        <v>-</v>
      </c>
      <c r="AG639" s="231" t="str">
        <f t="shared" si="159"/>
        <v>-</v>
      </c>
      <c r="AH639" s="232" t="str">
        <f t="shared" si="160"/>
        <v>-</v>
      </c>
      <c r="AI639" s="232" t="str">
        <f t="shared" si="161"/>
        <v>-</v>
      </c>
      <c r="AJ639" s="232" t="str">
        <f t="shared" si="162"/>
        <v>-</v>
      </c>
      <c r="AK639" s="233" t="str">
        <f t="shared" si="163"/>
        <v>-</v>
      </c>
      <c r="AL639" s="222" t="s">
        <v>85</v>
      </c>
      <c r="AM639" s="224" t="s">
        <v>85</v>
      </c>
      <c r="AN639" s="224" t="s">
        <v>85</v>
      </c>
      <c r="AO639" s="224" t="s">
        <v>85</v>
      </c>
      <c r="AP639" s="235" t="s">
        <v>85</v>
      </c>
      <c r="AQ639" s="234" t="s">
        <v>85</v>
      </c>
      <c r="AR639" s="234" t="s">
        <v>85</v>
      </c>
      <c r="AS639" s="234" t="s">
        <v>85</v>
      </c>
      <c r="AT639" s="227" t="s">
        <v>85</v>
      </c>
      <c r="AU639" s="343" t="s">
        <v>85</v>
      </c>
    </row>
    <row r="640" spans="1:47" ht="40.5" hidden="1">
      <c r="A640" s="222" t="str">
        <f t="shared" si="164"/>
        <v>1904-7</v>
      </c>
      <c r="B640" s="223">
        <v>1904</v>
      </c>
      <c r="C640" s="224" t="s">
        <v>229</v>
      </c>
      <c r="D640" s="222">
        <v>7</v>
      </c>
      <c r="E640" s="224" t="s">
        <v>85</v>
      </c>
      <c r="F640" s="222" t="s">
        <v>85</v>
      </c>
      <c r="G640" s="369" t="s">
        <v>85</v>
      </c>
      <c r="H640" s="282" t="s">
        <v>85</v>
      </c>
      <c r="I640" s="227" t="s">
        <v>85</v>
      </c>
      <c r="J640" s="224" t="s">
        <v>85</v>
      </c>
      <c r="K640" s="224" t="s">
        <v>85</v>
      </c>
      <c r="L640" s="224" t="s">
        <v>85</v>
      </c>
      <c r="M640" s="228" t="s">
        <v>85</v>
      </c>
      <c r="N640" s="225"/>
      <c r="O640" s="186"/>
      <c r="P640" s="186"/>
      <c r="Q640" s="186"/>
      <c r="R640" s="230"/>
      <c r="S640" s="235" t="s">
        <v>85</v>
      </c>
      <c r="T640" s="230" t="s">
        <v>85</v>
      </c>
      <c r="U640" s="228"/>
      <c r="V640" s="224" t="s">
        <v>85</v>
      </c>
      <c r="W640" s="369"/>
      <c r="X640" s="370" t="s">
        <v>85</v>
      </c>
      <c r="Y640" s="370" t="s">
        <v>85</v>
      </c>
      <c r="Z640" s="370" t="s">
        <v>85</v>
      </c>
      <c r="AA640" s="371" t="s">
        <v>85</v>
      </c>
      <c r="AB640" s="231" t="str">
        <f t="shared" si="154"/>
        <v>-</v>
      </c>
      <c r="AC640" s="232" t="str">
        <f t="shared" si="155"/>
        <v>-</v>
      </c>
      <c r="AD640" s="232" t="str">
        <f t="shared" si="156"/>
        <v>-</v>
      </c>
      <c r="AE640" s="232" t="str">
        <f t="shared" si="157"/>
        <v>-</v>
      </c>
      <c r="AF640" s="233" t="str">
        <f t="shared" si="158"/>
        <v>-</v>
      </c>
      <c r="AG640" s="231" t="str">
        <f t="shared" si="159"/>
        <v>-</v>
      </c>
      <c r="AH640" s="232" t="str">
        <f t="shared" si="160"/>
        <v>-</v>
      </c>
      <c r="AI640" s="232" t="str">
        <f t="shared" si="161"/>
        <v>-</v>
      </c>
      <c r="AJ640" s="232" t="str">
        <f t="shared" si="162"/>
        <v>-</v>
      </c>
      <c r="AK640" s="233" t="str">
        <f t="shared" si="163"/>
        <v>-</v>
      </c>
      <c r="AL640" s="222" t="s">
        <v>85</v>
      </c>
      <c r="AM640" s="224" t="s">
        <v>85</v>
      </c>
      <c r="AN640" s="224" t="s">
        <v>85</v>
      </c>
      <c r="AO640" s="224" t="s">
        <v>85</v>
      </c>
      <c r="AP640" s="235" t="s">
        <v>85</v>
      </c>
      <c r="AQ640" s="234" t="s">
        <v>85</v>
      </c>
      <c r="AR640" s="234" t="s">
        <v>85</v>
      </c>
      <c r="AS640" s="234" t="s">
        <v>85</v>
      </c>
      <c r="AT640" s="227" t="s">
        <v>85</v>
      </c>
      <c r="AU640" s="343" t="s">
        <v>85</v>
      </c>
    </row>
    <row r="641" spans="1:47" ht="40.5" hidden="1">
      <c r="A641" s="222" t="str">
        <f t="shared" si="164"/>
        <v>1904-8</v>
      </c>
      <c r="B641" s="223">
        <v>1904</v>
      </c>
      <c r="C641" s="224" t="s">
        <v>229</v>
      </c>
      <c r="D641" s="222">
        <v>8</v>
      </c>
      <c r="E641" s="224" t="s">
        <v>85</v>
      </c>
      <c r="F641" s="222" t="s">
        <v>85</v>
      </c>
      <c r="G641" s="369" t="s">
        <v>85</v>
      </c>
      <c r="H641" s="282" t="s">
        <v>85</v>
      </c>
      <c r="I641" s="227" t="s">
        <v>85</v>
      </c>
      <c r="J641" s="224" t="s">
        <v>85</v>
      </c>
      <c r="K641" s="224" t="s">
        <v>85</v>
      </c>
      <c r="L641" s="224" t="s">
        <v>85</v>
      </c>
      <c r="M641" s="228" t="s">
        <v>85</v>
      </c>
      <c r="N641" s="225"/>
      <c r="O641" s="186"/>
      <c r="P641" s="186"/>
      <c r="Q641" s="186"/>
      <c r="R641" s="230"/>
      <c r="S641" s="235" t="s">
        <v>85</v>
      </c>
      <c r="T641" s="230" t="s">
        <v>85</v>
      </c>
      <c r="U641" s="228"/>
      <c r="V641" s="224" t="s">
        <v>85</v>
      </c>
      <c r="W641" s="369"/>
      <c r="X641" s="370" t="s">
        <v>85</v>
      </c>
      <c r="Y641" s="370" t="s">
        <v>85</v>
      </c>
      <c r="Z641" s="370" t="s">
        <v>85</v>
      </c>
      <c r="AA641" s="371" t="s">
        <v>85</v>
      </c>
      <c r="AB641" s="231" t="str">
        <f t="shared" si="154"/>
        <v>-</v>
      </c>
      <c r="AC641" s="232" t="str">
        <f t="shared" si="155"/>
        <v>-</v>
      </c>
      <c r="AD641" s="232" t="str">
        <f t="shared" si="156"/>
        <v>-</v>
      </c>
      <c r="AE641" s="232" t="str">
        <f t="shared" si="157"/>
        <v>-</v>
      </c>
      <c r="AF641" s="233" t="str">
        <f t="shared" si="158"/>
        <v>-</v>
      </c>
      <c r="AG641" s="231" t="str">
        <f t="shared" si="159"/>
        <v>-</v>
      </c>
      <c r="AH641" s="232" t="str">
        <f t="shared" si="160"/>
        <v>-</v>
      </c>
      <c r="AI641" s="232" t="str">
        <f t="shared" si="161"/>
        <v>-</v>
      </c>
      <c r="AJ641" s="232" t="str">
        <f t="shared" si="162"/>
        <v>-</v>
      </c>
      <c r="AK641" s="233" t="str">
        <f t="shared" si="163"/>
        <v>-</v>
      </c>
      <c r="AL641" s="222" t="s">
        <v>85</v>
      </c>
      <c r="AM641" s="224" t="s">
        <v>85</v>
      </c>
      <c r="AN641" s="224" t="s">
        <v>85</v>
      </c>
      <c r="AO641" s="224" t="s">
        <v>85</v>
      </c>
      <c r="AP641" s="235" t="s">
        <v>85</v>
      </c>
      <c r="AQ641" s="234" t="s">
        <v>85</v>
      </c>
      <c r="AR641" s="234" t="s">
        <v>85</v>
      </c>
      <c r="AS641" s="234" t="s">
        <v>85</v>
      </c>
      <c r="AT641" s="227" t="s">
        <v>85</v>
      </c>
      <c r="AU641" s="343" t="s">
        <v>85</v>
      </c>
    </row>
    <row r="642" spans="1:47" ht="40.5" hidden="1">
      <c r="A642" s="222" t="str">
        <f t="shared" si="164"/>
        <v>1904-9</v>
      </c>
      <c r="B642" s="223">
        <v>1904</v>
      </c>
      <c r="C642" s="224" t="s">
        <v>229</v>
      </c>
      <c r="D642" s="222">
        <v>9</v>
      </c>
      <c r="E642" s="224" t="s">
        <v>85</v>
      </c>
      <c r="F642" s="222" t="s">
        <v>85</v>
      </c>
      <c r="G642" s="369" t="s">
        <v>85</v>
      </c>
      <c r="H642" s="282" t="s">
        <v>85</v>
      </c>
      <c r="I642" s="227" t="s">
        <v>85</v>
      </c>
      <c r="J642" s="224" t="s">
        <v>85</v>
      </c>
      <c r="K642" s="224" t="s">
        <v>85</v>
      </c>
      <c r="L642" s="224" t="s">
        <v>85</v>
      </c>
      <c r="M642" s="228" t="s">
        <v>85</v>
      </c>
      <c r="N642" s="225"/>
      <c r="O642" s="186"/>
      <c r="P642" s="186"/>
      <c r="Q642" s="186"/>
      <c r="R642" s="230"/>
      <c r="S642" s="235" t="s">
        <v>85</v>
      </c>
      <c r="T642" s="230" t="s">
        <v>85</v>
      </c>
      <c r="U642" s="228"/>
      <c r="V642" s="224" t="s">
        <v>85</v>
      </c>
      <c r="W642" s="369"/>
      <c r="X642" s="370" t="s">
        <v>85</v>
      </c>
      <c r="Y642" s="370" t="s">
        <v>85</v>
      </c>
      <c r="Z642" s="370" t="s">
        <v>85</v>
      </c>
      <c r="AA642" s="371" t="s">
        <v>85</v>
      </c>
      <c r="AB642" s="231" t="str">
        <f t="shared" si="154"/>
        <v>-</v>
      </c>
      <c r="AC642" s="232" t="str">
        <f t="shared" si="155"/>
        <v>-</v>
      </c>
      <c r="AD642" s="232" t="str">
        <f t="shared" si="156"/>
        <v>-</v>
      </c>
      <c r="AE642" s="232" t="str">
        <f t="shared" si="157"/>
        <v>-</v>
      </c>
      <c r="AF642" s="233" t="str">
        <f t="shared" si="158"/>
        <v>-</v>
      </c>
      <c r="AG642" s="231" t="str">
        <f t="shared" si="159"/>
        <v>-</v>
      </c>
      <c r="AH642" s="232" t="str">
        <f t="shared" si="160"/>
        <v>-</v>
      </c>
      <c r="AI642" s="232" t="str">
        <f t="shared" si="161"/>
        <v>-</v>
      </c>
      <c r="AJ642" s="232" t="str">
        <f t="shared" si="162"/>
        <v>-</v>
      </c>
      <c r="AK642" s="233" t="str">
        <f t="shared" si="163"/>
        <v>-</v>
      </c>
      <c r="AL642" s="222" t="s">
        <v>85</v>
      </c>
      <c r="AM642" s="224" t="s">
        <v>85</v>
      </c>
      <c r="AN642" s="224" t="s">
        <v>85</v>
      </c>
      <c r="AO642" s="224" t="s">
        <v>85</v>
      </c>
      <c r="AP642" s="235" t="s">
        <v>85</v>
      </c>
      <c r="AQ642" s="234" t="s">
        <v>85</v>
      </c>
      <c r="AR642" s="234" t="s">
        <v>85</v>
      </c>
      <c r="AS642" s="234" t="s">
        <v>85</v>
      </c>
      <c r="AT642" s="227" t="s">
        <v>85</v>
      </c>
      <c r="AU642" s="343" t="s">
        <v>85</v>
      </c>
    </row>
    <row r="643" spans="1:47" ht="201" customHeight="1">
      <c r="A643" s="222" t="str">
        <f t="shared" si="164"/>
        <v>2001-1</v>
      </c>
      <c r="B643" s="223">
        <v>2001</v>
      </c>
      <c r="C643" s="224" t="s">
        <v>230</v>
      </c>
      <c r="D643" s="222">
        <v>1</v>
      </c>
      <c r="E643" s="224" t="s">
        <v>2649</v>
      </c>
      <c r="F643" s="222" t="s">
        <v>1878</v>
      </c>
      <c r="G643" s="225" t="s">
        <v>598</v>
      </c>
      <c r="H643" s="282" t="s">
        <v>1865</v>
      </c>
      <c r="I643" s="227" t="s">
        <v>1879</v>
      </c>
      <c r="J643" s="224" t="s">
        <v>2650</v>
      </c>
      <c r="K643" s="224" t="s">
        <v>2651</v>
      </c>
      <c r="L643" s="224" t="s">
        <v>399</v>
      </c>
      <c r="M643" s="228" t="s">
        <v>403</v>
      </c>
      <c r="N643" s="235">
        <v>28</v>
      </c>
      <c r="O643" s="234" t="s">
        <v>85</v>
      </c>
      <c r="P643" s="234" t="s">
        <v>85</v>
      </c>
      <c r="Q643" s="384" t="s">
        <v>85</v>
      </c>
      <c r="R643" s="383" t="s">
        <v>85</v>
      </c>
      <c r="S643" s="235" t="s">
        <v>12</v>
      </c>
      <c r="T643" s="227">
        <v>30</v>
      </c>
      <c r="U643" s="228"/>
      <c r="V643" s="224" t="s">
        <v>2652</v>
      </c>
      <c r="W643" s="225" t="s">
        <v>12</v>
      </c>
      <c r="X643" s="186" t="s">
        <v>85</v>
      </c>
      <c r="Y643" s="186" t="s">
        <v>85</v>
      </c>
      <c r="Z643" s="186" t="s">
        <v>85</v>
      </c>
      <c r="AA643" s="230" t="s">
        <v>85</v>
      </c>
      <c r="AB643" s="231" t="s">
        <v>85</v>
      </c>
      <c r="AC643" s="232" t="s">
        <v>85</v>
      </c>
      <c r="AD643" s="232" t="s">
        <v>85</v>
      </c>
      <c r="AE643" s="232" t="s">
        <v>85</v>
      </c>
      <c r="AF643" s="233" t="s">
        <v>85</v>
      </c>
      <c r="AG643" s="231" t="s">
        <v>85</v>
      </c>
      <c r="AH643" s="232" t="s">
        <v>85</v>
      </c>
      <c r="AI643" s="232" t="s">
        <v>85</v>
      </c>
      <c r="AJ643" s="232" t="s">
        <v>85</v>
      </c>
      <c r="AK643" s="233" t="s">
        <v>85</v>
      </c>
      <c r="AL643" s="222" t="s">
        <v>85</v>
      </c>
      <c r="AM643" s="224" t="s">
        <v>2646</v>
      </c>
      <c r="AN643" s="224" t="s">
        <v>777</v>
      </c>
      <c r="AO643" s="260" t="s">
        <v>2653</v>
      </c>
      <c r="AP643" s="235" t="s">
        <v>85</v>
      </c>
      <c r="AQ643" s="234" t="s">
        <v>85</v>
      </c>
      <c r="AR643" s="234" t="s">
        <v>85</v>
      </c>
      <c r="AS643" s="234" t="s">
        <v>85</v>
      </c>
      <c r="AT643" s="227" t="s">
        <v>85</v>
      </c>
      <c r="AU643" s="343" t="s">
        <v>2754</v>
      </c>
    </row>
    <row r="644" spans="1:47" ht="54" hidden="1">
      <c r="A644" s="222" t="str">
        <f t="shared" si="164"/>
        <v>2001-2</v>
      </c>
      <c r="B644" s="223">
        <v>2001</v>
      </c>
      <c r="C644" s="224" t="s">
        <v>230</v>
      </c>
      <c r="D644" s="222">
        <v>2</v>
      </c>
      <c r="E644" s="224" t="s">
        <v>85</v>
      </c>
      <c r="F644" s="222" t="s">
        <v>85</v>
      </c>
      <c r="G644" s="369" t="s">
        <v>85</v>
      </c>
      <c r="H644" s="282" t="s">
        <v>85</v>
      </c>
      <c r="I644" s="227" t="s">
        <v>85</v>
      </c>
      <c r="J644" s="224" t="s">
        <v>85</v>
      </c>
      <c r="K644" s="224" t="s">
        <v>85</v>
      </c>
      <c r="L644" s="224" t="s">
        <v>85</v>
      </c>
      <c r="M644" s="228" t="s">
        <v>85</v>
      </c>
      <c r="N644" s="225"/>
      <c r="O644" s="186"/>
      <c r="P644" s="186"/>
      <c r="Q644" s="186"/>
      <c r="R644" s="230"/>
      <c r="S644" s="235" t="s">
        <v>85</v>
      </c>
      <c r="T644" s="230" t="s">
        <v>85</v>
      </c>
      <c r="U644" s="228"/>
      <c r="V644" s="224" t="s">
        <v>85</v>
      </c>
      <c r="W644" s="369"/>
      <c r="X644" s="370" t="s">
        <v>85</v>
      </c>
      <c r="Y644" s="370" t="s">
        <v>85</v>
      </c>
      <c r="Z644" s="370" t="s">
        <v>85</v>
      </c>
      <c r="AA644" s="371" t="s">
        <v>85</v>
      </c>
      <c r="AB644" s="231" t="str">
        <f t="shared" si="154"/>
        <v>-</v>
      </c>
      <c r="AC644" s="232" t="str">
        <f t="shared" si="155"/>
        <v>-</v>
      </c>
      <c r="AD644" s="232" t="str">
        <f t="shared" si="156"/>
        <v>-</v>
      </c>
      <c r="AE644" s="232" t="str">
        <f t="shared" si="157"/>
        <v>-</v>
      </c>
      <c r="AF644" s="233" t="str">
        <f t="shared" si="158"/>
        <v>-</v>
      </c>
      <c r="AG644" s="231" t="str">
        <f t="shared" si="159"/>
        <v>-</v>
      </c>
      <c r="AH644" s="232" t="str">
        <f t="shared" si="160"/>
        <v>-</v>
      </c>
      <c r="AI644" s="232" t="str">
        <f t="shared" si="161"/>
        <v>-</v>
      </c>
      <c r="AJ644" s="232" t="str">
        <f t="shared" si="162"/>
        <v>-</v>
      </c>
      <c r="AK644" s="233" t="str">
        <f t="shared" si="163"/>
        <v>-</v>
      </c>
      <c r="AL644" s="222" t="s">
        <v>85</v>
      </c>
      <c r="AM644" s="224" t="s">
        <v>85</v>
      </c>
      <c r="AN644" s="224" t="s">
        <v>85</v>
      </c>
      <c r="AO644" s="224" t="s">
        <v>85</v>
      </c>
      <c r="AP644" s="235" t="s">
        <v>85</v>
      </c>
      <c r="AQ644" s="234" t="s">
        <v>85</v>
      </c>
      <c r="AR644" s="234" t="s">
        <v>85</v>
      </c>
      <c r="AS644" s="234" t="s">
        <v>85</v>
      </c>
      <c r="AT644" s="227" t="s">
        <v>85</v>
      </c>
      <c r="AU644" s="343" t="s">
        <v>85</v>
      </c>
    </row>
    <row r="645" spans="1:47" ht="54" hidden="1">
      <c r="A645" s="222" t="str">
        <f t="shared" si="164"/>
        <v>2001-3</v>
      </c>
      <c r="B645" s="223">
        <v>2001</v>
      </c>
      <c r="C645" s="224" t="s">
        <v>230</v>
      </c>
      <c r="D645" s="222">
        <v>3</v>
      </c>
      <c r="E645" s="224" t="s">
        <v>85</v>
      </c>
      <c r="F645" s="222" t="s">
        <v>85</v>
      </c>
      <c r="G645" s="369" t="s">
        <v>85</v>
      </c>
      <c r="H645" s="282" t="s">
        <v>85</v>
      </c>
      <c r="I645" s="227" t="s">
        <v>85</v>
      </c>
      <c r="J645" s="224" t="s">
        <v>85</v>
      </c>
      <c r="K645" s="224" t="s">
        <v>85</v>
      </c>
      <c r="L645" s="224" t="s">
        <v>85</v>
      </c>
      <c r="M645" s="228" t="s">
        <v>85</v>
      </c>
      <c r="N645" s="225"/>
      <c r="O645" s="186"/>
      <c r="P645" s="186"/>
      <c r="Q645" s="186"/>
      <c r="R645" s="230"/>
      <c r="S645" s="235" t="s">
        <v>85</v>
      </c>
      <c r="T645" s="230" t="s">
        <v>85</v>
      </c>
      <c r="U645" s="228"/>
      <c r="V645" s="224" t="s">
        <v>85</v>
      </c>
      <c r="W645" s="369"/>
      <c r="X645" s="370" t="s">
        <v>85</v>
      </c>
      <c r="Y645" s="370" t="s">
        <v>85</v>
      </c>
      <c r="Z645" s="370" t="s">
        <v>85</v>
      </c>
      <c r="AA645" s="371" t="s">
        <v>85</v>
      </c>
      <c r="AB645" s="231" t="str">
        <f t="shared" ref="AB645:AF708" si="187">IFERROR(IF($E645="-","-",W645/N645),"-")</f>
        <v>-</v>
      </c>
      <c r="AC645" s="232" t="str">
        <f t="shared" ref="AC645:AF708" si="188">IFERROR(IF($E645="-","-",X645/O645),"-")</f>
        <v>-</v>
      </c>
      <c r="AD645" s="232" t="str">
        <f t="shared" ref="AD645:AD708" si="189">IFERROR(IF($E645="-","-",Y645/P645),"-")</f>
        <v>-</v>
      </c>
      <c r="AE645" s="232" t="str">
        <f t="shared" ref="AE645:AE708" si="190">IFERROR(IF($E645="-","-",Z645/Q645),"-")</f>
        <v>-</v>
      </c>
      <c r="AF645" s="233" t="str">
        <f t="shared" ref="AF645:AF708" si="191">IFERROR(IF($E645="-","-",AA645/R645),"-")</f>
        <v>-</v>
      </c>
      <c r="AG645" s="231" t="str">
        <f t="shared" ref="AG645:AK708" si="192">IFERROR(IF($E645="-","-",IF($T645="-","-",W645/$T645)),"-")</f>
        <v>-</v>
      </c>
      <c r="AH645" s="232" t="str">
        <f t="shared" ref="AH645:AK708" si="193">IFERROR(IF($E645="-","-",IF($T645="-","-",X645/$T645)),"-")</f>
        <v>-</v>
      </c>
      <c r="AI645" s="232" t="str">
        <f t="shared" ref="AI645:AK708" si="194">IFERROR(IF($E645="-","-",IF($T645="-","-",Y645/$T645)),"-")</f>
        <v>-</v>
      </c>
      <c r="AJ645" s="232" t="str">
        <f t="shared" ref="AJ645:AJ708" si="195">IFERROR(IF($E645="-","-",IF($T645="-","-",Z645/$T645)),"-")</f>
        <v>-</v>
      </c>
      <c r="AK645" s="233" t="str">
        <f t="shared" ref="AK645:AK708" si="196">IFERROR(IF($E645="-","-",IF($T645="-","-",AA645/$T645)),"-")</f>
        <v>-</v>
      </c>
      <c r="AL645" s="222" t="s">
        <v>85</v>
      </c>
      <c r="AM645" s="224" t="s">
        <v>85</v>
      </c>
      <c r="AN645" s="224" t="s">
        <v>85</v>
      </c>
      <c r="AO645" s="224" t="s">
        <v>85</v>
      </c>
      <c r="AP645" s="235" t="s">
        <v>85</v>
      </c>
      <c r="AQ645" s="234" t="s">
        <v>85</v>
      </c>
      <c r="AR645" s="234" t="s">
        <v>85</v>
      </c>
      <c r="AS645" s="234" t="s">
        <v>85</v>
      </c>
      <c r="AT645" s="227" t="s">
        <v>85</v>
      </c>
      <c r="AU645" s="343" t="s">
        <v>85</v>
      </c>
    </row>
    <row r="646" spans="1:47" ht="54" hidden="1">
      <c r="A646" s="222" t="str">
        <f t="shared" si="164"/>
        <v>2001-4</v>
      </c>
      <c r="B646" s="223">
        <v>2001</v>
      </c>
      <c r="C646" s="224" t="s">
        <v>230</v>
      </c>
      <c r="D646" s="222">
        <v>4</v>
      </c>
      <c r="E646" s="224" t="s">
        <v>85</v>
      </c>
      <c r="F646" s="222" t="s">
        <v>85</v>
      </c>
      <c r="G646" s="369" t="s">
        <v>85</v>
      </c>
      <c r="H646" s="282" t="s">
        <v>85</v>
      </c>
      <c r="I646" s="227" t="s">
        <v>85</v>
      </c>
      <c r="J646" s="224" t="s">
        <v>85</v>
      </c>
      <c r="K646" s="224" t="s">
        <v>85</v>
      </c>
      <c r="L646" s="224" t="s">
        <v>85</v>
      </c>
      <c r="M646" s="228" t="s">
        <v>85</v>
      </c>
      <c r="N646" s="225"/>
      <c r="O646" s="186"/>
      <c r="P646" s="186"/>
      <c r="Q646" s="186"/>
      <c r="R646" s="230"/>
      <c r="S646" s="235" t="s">
        <v>85</v>
      </c>
      <c r="T646" s="230" t="s">
        <v>85</v>
      </c>
      <c r="U646" s="228"/>
      <c r="V646" s="224" t="s">
        <v>85</v>
      </c>
      <c r="W646" s="369"/>
      <c r="X646" s="370" t="s">
        <v>85</v>
      </c>
      <c r="Y646" s="370" t="s">
        <v>85</v>
      </c>
      <c r="Z646" s="370" t="s">
        <v>85</v>
      </c>
      <c r="AA646" s="371" t="s">
        <v>85</v>
      </c>
      <c r="AB646" s="231" t="str">
        <f t="shared" si="187"/>
        <v>-</v>
      </c>
      <c r="AC646" s="232" t="str">
        <f t="shared" si="188"/>
        <v>-</v>
      </c>
      <c r="AD646" s="232" t="str">
        <f t="shared" si="189"/>
        <v>-</v>
      </c>
      <c r="AE646" s="232" t="str">
        <f t="shared" si="190"/>
        <v>-</v>
      </c>
      <c r="AF646" s="233" t="str">
        <f t="shared" si="191"/>
        <v>-</v>
      </c>
      <c r="AG646" s="231" t="str">
        <f t="shared" si="192"/>
        <v>-</v>
      </c>
      <c r="AH646" s="232" t="str">
        <f t="shared" si="193"/>
        <v>-</v>
      </c>
      <c r="AI646" s="232" t="str">
        <f t="shared" si="194"/>
        <v>-</v>
      </c>
      <c r="AJ646" s="232" t="str">
        <f t="shared" si="195"/>
        <v>-</v>
      </c>
      <c r="AK646" s="233" t="str">
        <f t="shared" si="196"/>
        <v>-</v>
      </c>
      <c r="AL646" s="222" t="s">
        <v>85</v>
      </c>
      <c r="AM646" s="224" t="s">
        <v>85</v>
      </c>
      <c r="AN646" s="224" t="s">
        <v>85</v>
      </c>
      <c r="AO646" s="224" t="s">
        <v>85</v>
      </c>
      <c r="AP646" s="235" t="s">
        <v>85</v>
      </c>
      <c r="AQ646" s="234" t="s">
        <v>85</v>
      </c>
      <c r="AR646" s="234" t="s">
        <v>85</v>
      </c>
      <c r="AS646" s="234" t="s">
        <v>85</v>
      </c>
      <c r="AT646" s="227" t="s">
        <v>85</v>
      </c>
      <c r="AU646" s="343" t="s">
        <v>85</v>
      </c>
    </row>
    <row r="647" spans="1:47" ht="54" hidden="1">
      <c r="A647" s="222" t="str">
        <f t="shared" si="164"/>
        <v>2001-5</v>
      </c>
      <c r="B647" s="223">
        <v>2001</v>
      </c>
      <c r="C647" s="224" t="s">
        <v>230</v>
      </c>
      <c r="D647" s="222">
        <v>5</v>
      </c>
      <c r="E647" s="224" t="s">
        <v>85</v>
      </c>
      <c r="F647" s="222" t="s">
        <v>85</v>
      </c>
      <c r="G647" s="369" t="s">
        <v>85</v>
      </c>
      <c r="H647" s="282" t="s">
        <v>85</v>
      </c>
      <c r="I647" s="227" t="s">
        <v>85</v>
      </c>
      <c r="J647" s="224" t="s">
        <v>85</v>
      </c>
      <c r="K647" s="224" t="s">
        <v>85</v>
      </c>
      <c r="L647" s="224" t="s">
        <v>85</v>
      </c>
      <c r="M647" s="228" t="s">
        <v>85</v>
      </c>
      <c r="N647" s="225"/>
      <c r="O647" s="186"/>
      <c r="P647" s="186"/>
      <c r="Q647" s="186"/>
      <c r="R647" s="230"/>
      <c r="S647" s="235" t="s">
        <v>85</v>
      </c>
      <c r="T647" s="230" t="s">
        <v>85</v>
      </c>
      <c r="U647" s="228"/>
      <c r="V647" s="224" t="s">
        <v>85</v>
      </c>
      <c r="W647" s="369"/>
      <c r="X647" s="370" t="s">
        <v>85</v>
      </c>
      <c r="Y647" s="370" t="s">
        <v>85</v>
      </c>
      <c r="Z647" s="370" t="s">
        <v>85</v>
      </c>
      <c r="AA647" s="371" t="s">
        <v>85</v>
      </c>
      <c r="AB647" s="231" t="str">
        <f t="shared" si="187"/>
        <v>-</v>
      </c>
      <c r="AC647" s="232" t="str">
        <f t="shared" si="188"/>
        <v>-</v>
      </c>
      <c r="AD647" s="232" t="str">
        <f t="shared" si="189"/>
        <v>-</v>
      </c>
      <c r="AE647" s="232" t="str">
        <f t="shared" si="190"/>
        <v>-</v>
      </c>
      <c r="AF647" s="233" t="str">
        <f t="shared" si="191"/>
        <v>-</v>
      </c>
      <c r="AG647" s="231" t="str">
        <f t="shared" si="192"/>
        <v>-</v>
      </c>
      <c r="AH647" s="232" t="str">
        <f t="shared" si="193"/>
        <v>-</v>
      </c>
      <c r="AI647" s="232" t="str">
        <f t="shared" si="194"/>
        <v>-</v>
      </c>
      <c r="AJ647" s="232" t="str">
        <f t="shared" si="195"/>
        <v>-</v>
      </c>
      <c r="AK647" s="233" t="str">
        <f t="shared" si="196"/>
        <v>-</v>
      </c>
      <c r="AL647" s="222" t="s">
        <v>85</v>
      </c>
      <c r="AM647" s="224" t="s">
        <v>85</v>
      </c>
      <c r="AN647" s="224" t="s">
        <v>85</v>
      </c>
      <c r="AO647" s="224" t="s">
        <v>85</v>
      </c>
      <c r="AP647" s="235" t="s">
        <v>85</v>
      </c>
      <c r="AQ647" s="234" t="s">
        <v>85</v>
      </c>
      <c r="AR647" s="234" t="s">
        <v>85</v>
      </c>
      <c r="AS647" s="234" t="s">
        <v>85</v>
      </c>
      <c r="AT647" s="227" t="s">
        <v>85</v>
      </c>
      <c r="AU647" s="343" t="s">
        <v>85</v>
      </c>
    </row>
    <row r="648" spans="1:47" ht="54" hidden="1">
      <c r="A648" s="222" t="str">
        <f t="shared" si="164"/>
        <v>2001-6</v>
      </c>
      <c r="B648" s="223">
        <v>2001</v>
      </c>
      <c r="C648" s="224" t="s">
        <v>230</v>
      </c>
      <c r="D648" s="222">
        <v>6</v>
      </c>
      <c r="E648" s="224" t="s">
        <v>85</v>
      </c>
      <c r="F648" s="222" t="s">
        <v>85</v>
      </c>
      <c r="G648" s="369" t="s">
        <v>85</v>
      </c>
      <c r="H648" s="282" t="s">
        <v>85</v>
      </c>
      <c r="I648" s="227" t="s">
        <v>85</v>
      </c>
      <c r="J648" s="224" t="s">
        <v>85</v>
      </c>
      <c r="K648" s="224" t="s">
        <v>85</v>
      </c>
      <c r="L648" s="224" t="s">
        <v>85</v>
      </c>
      <c r="M648" s="228" t="s">
        <v>85</v>
      </c>
      <c r="N648" s="225"/>
      <c r="O648" s="186"/>
      <c r="P648" s="186"/>
      <c r="Q648" s="186"/>
      <c r="R648" s="230"/>
      <c r="S648" s="235" t="s">
        <v>85</v>
      </c>
      <c r="T648" s="230" t="s">
        <v>85</v>
      </c>
      <c r="U648" s="228"/>
      <c r="V648" s="224" t="s">
        <v>85</v>
      </c>
      <c r="W648" s="369"/>
      <c r="X648" s="370" t="s">
        <v>85</v>
      </c>
      <c r="Y648" s="370" t="s">
        <v>85</v>
      </c>
      <c r="Z648" s="370" t="s">
        <v>85</v>
      </c>
      <c r="AA648" s="371" t="s">
        <v>85</v>
      </c>
      <c r="AB648" s="231" t="str">
        <f t="shared" si="187"/>
        <v>-</v>
      </c>
      <c r="AC648" s="232" t="str">
        <f t="shared" si="188"/>
        <v>-</v>
      </c>
      <c r="AD648" s="232" t="str">
        <f t="shared" si="189"/>
        <v>-</v>
      </c>
      <c r="AE648" s="232" t="str">
        <f t="shared" si="190"/>
        <v>-</v>
      </c>
      <c r="AF648" s="233" t="str">
        <f t="shared" si="191"/>
        <v>-</v>
      </c>
      <c r="AG648" s="231" t="str">
        <f t="shared" si="192"/>
        <v>-</v>
      </c>
      <c r="AH648" s="232" t="str">
        <f t="shared" si="193"/>
        <v>-</v>
      </c>
      <c r="AI648" s="232" t="str">
        <f t="shared" si="194"/>
        <v>-</v>
      </c>
      <c r="AJ648" s="232" t="str">
        <f t="shared" si="195"/>
        <v>-</v>
      </c>
      <c r="AK648" s="233" t="str">
        <f t="shared" si="196"/>
        <v>-</v>
      </c>
      <c r="AL648" s="222" t="s">
        <v>85</v>
      </c>
      <c r="AM648" s="224" t="s">
        <v>85</v>
      </c>
      <c r="AN648" s="224" t="s">
        <v>85</v>
      </c>
      <c r="AO648" s="224" t="s">
        <v>85</v>
      </c>
      <c r="AP648" s="235" t="s">
        <v>85</v>
      </c>
      <c r="AQ648" s="234" t="s">
        <v>85</v>
      </c>
      <c r="AR648" s="234" t="s">
        <v>85</v>
      </c>
      <c r="AS648" s="234" t="s">
        <v>85</v>
      </c>
      <c r="AT648" s="227" t="s">
        <v>85</v>
      </c>
      <c r="AU648" s="343" t="s">
        <v>85</v>
      </c>
    </row>
    <row r="649" spans="1:47" ht="54" hidden="1">
      <c r="A649" s="222" t="str">
        <f t="shared" si="164"/>
        <v>2001-7</v>
      </c>
      <c r="B649" s="223">
        <v>2001</v>
      </c>
      <c r="C649" s="224" t="s">
        <v>230</v>
      </c>
      <c r="D649" s="222">
        <v>7</v>
      </c>
      <c r="E649" s="224" t="s">
        <v>85</v>
      </c>
      <c r="F649" s="222" t="s">
        <v>85</v>
      </c>
      <c r="G649" s="369" t="s">
        <v>85</v>
      </c>
      <c r="H649" s="282" t="s">
        <v>85</v>
      </c>
      <c r="I649" s="227" t="s">
        <v>85</v>
      </c>
      <c r="J649" s="224" t="s">
        <v>85</v>
      </c>
      <c r="K649" s="224" t="s">
        <v>85</v>
      </c>
      <c r="L649" s="224" t="s">
        <v>85</v>
      </c>
      <c r="M649" s="228" t="s">
        <v>85</v>
      </c>
      <c r="N649" s="225"/>
      <c r="O649" s="186"/>
      <c r="P649" s="186"/>
      <c r="Q649" s="186"/>
      <c r="R649" s="230"/>
      <c r="S649" s="235" t="s">
        <v>85</v>
      </c>
      <c r="T649" s="230" t="s">
        <v>85</v>
      </c>
      <c r="U649" s="228"/>
      <c r="V649" s="224" t="s">
        <v>85</v>
      </c>
      <c r="W649" s="369"/>
      <c r="X649" s="370" t="s">
        <v>85</v>
      </c>
      <c r="Y649" s="370" t="s">
        <v>85</v>
      </c>
      <c r="Z649" s="370" t="s">
        <v>85</v>
      </c>
      <c r="AA649" s="371" t="s">
        <v>85</v>
      </c>
      <c r="AB649" s="231" t="str">
        <f t="shared" si="187"/>
        <v>-</v>
      </c>
      <c r="AC649" s="232" t="str">
        <f t="shared" si="188"/>
        <v>-</v>
      </c>
      <c r="AD649" s="232" t="str">
        <f t="shared" si="189"/>
        <v>-</v>
      </c>
      <c r="AE649" s="232" t="str">
        <f t="shared" si="190"/>
        <v>-</v>
      </c>
      <c r="AF649" s="233" t="str">
        <f t="shared" si="191"/>
        <v>-</v>
      </c>
      <c r="AG649" s="231" t="str">
        <f t="shared" si="192"/>
        <v>-</v>
      </c>
      <c r="AH649" s="232" t="str">
        <f t="shared" si="193"/>
        <v>-</v>
      </c>
      <c r="AI649" s="232" t="str">
        <f t="shared" si="194"/>
        <v>-</v>
      </c>
      <c r="AJ649" s="232" t="str">
        <f t="shared" si="195"/>
        <v>-</v>
      </c>
      <c r="AK649" s="233" t="str">
        <f t="shared" si="196"/>
        <v>-</v>
      </c>
      <c r="AL649" s="222" t="s">
        <v>85</v>
      </c>
      <c r="AM649" s="224" t="s">
        <v>85</v>
      </c>
      <c r="AN649" s="224" t="s">
        <v>85</v>
      </c>
      <c r="AO649" s="224" t="s">
        <v>85</v>
      </c>
      <c r="AP649" s="235" t="s">
        <v>85</v>
      </c>
      <c r="AQ649" s="234" t="s">
        <v>85</v>
      </c>
      <c r="AR649" s="234" t="s">
        <v>85</v>
      </c>
      <c r="AS649" s="234" t="s">
        <v>85</v>
      </c>
      <c r="AT649" s="227" t="s">
        <v>85</v>
      </c>
      <c r="AU649" s="343" t="s">
        <v>85</v>
      </c>
    </row>
    <row r="650" spans="1:47" ht="54" hidden="1">
      <c r="A650" s="222" t="str">
        <f t="shared" si="164"/>
        <v>2001-8</v>
      </c>
      <c r="B650" s="223">
        <v>2001</v>
      </c>
      <c r="C650" s="224" t="s">
        <v>230</v>
      </c>
      <c r="D650" s="222">
        <v>8</v>
      </c>
      <c r="E650" s="224" t="s">
        <v>85</v>
      </c>
      <c r="F650" s="222" t="s">
        <v>85</v>
      </c>
      <c r="G650" s="369" t="s">
        <v>85</v>
      </c>
      <c r="H650" s="282" t="s">
        <v>85</v>
      </c>
      <c r="I650" s="227" t="s">
        <v>85</v>
      </c>
      <c r="J650" s="224" t="s">
        <v>85</v>
      </c>
      <c r="K650" s="224" t="s">
        <v>85</v>
      </c>
      <c r="L650" s="224" t="s">
        <v>85</v>
      </c>
      <c r="M650" s="228" t="s">
        <v>85</v>
      </c>
      <c r="N650" s="225"/>
      <c r="O650" s="186"/>
      <c r="P650" s="186"/>
      <c r="Q650" s="186"/>
      <c r="R650" s="230"/>
      <c r="S650" s="235" t="s">
        <v>85</v>
      </c>
      <c r="T650" s="230" t="s">
        <v>85</v>
      </c>
      <c r="U650" s="228"/>
      <c r="V650" s="224" t="s">
        <v>85</v>
      </c>
      <c r="W650" s="369"/>
      <c r="X650" s="370" t="s">
        <v>85</v>
      </c>
      <c r="Y650" s="370" t="s">
        <v>85</v>
      </c>
      <c r="Z650" s="370" t="s">
        <v>85</v>
      </c>
      <c r="AA650" s="371" t="s">
        <v>85</v>
      </c>
      <c r="AB650" s="231" t="str">
        <f t="shared" si="187"/>
        <v>-</v>
      </c>
      <c r="AC650" s="232" t="str">
        <f t="shared" si="188"/>
        <v>-</v>
      </c>
      <c r="AD650" s="232" t="str">
        <f t="shared" si="189"/>
        <v>-</v>
      </c>
      <c r="AE650" s="232" t="str">
        <f t="shared" si="190"/>
        <v>-</v>
      </c>
      <c r="AF650" s="233" t="str">
        <f t="shared" si="191"/>
        <v>-</v>
      </c>
      <c r="AG650" s="231" t="str">
        <f t="shared" si="192"/>
        <v>-</v>
      </c>
      <c r="AH650" s="232" t="str">
        <f t="shared" si="193"/>
        <v>-</v>
      </c>
      <c r="AI650" s="232" t="str">
        <f t="shared" si="194"/>
        <v>-</v>
      </c>
      <c r="AJ650" s="232" t="str">
        <f t="shared" si="195"/>
        <v>-</v>
      </c>
      <c r="AK650" s="233" t="str">
        <f t="shared" si="196"/>
        <v>-</v>
      </c>
      <c r="AL650" s="222" t="s">
        <v>85</v>
      </c>
      <c r="AM650" s="224" t="s">
        <v>85</v>
      </c>
      <c r="AN650" s="224" t="s">
        <v>85</v>
      </c>
      <c r="AO650" s="224" t="s">
        <v>85</v>
      </c>
      <c r="AP650" s="235" t="s">
        <v>85</v>
      </c>
      <c r="AQ650" s="234" t="s">
        <v>85</v>
      </c>
      <c r="AR650" s="234" t="s">
        <v>85</v>
      </c>
      <c r="AS650" s="234" t="s">
        <v>85</v>
      </c>
      <c r="AT650" s="227" t="s">
        <v>85</v>
      </c>
      <c r="AU650" s="343" t="s">
        <v>85</v>
      </c>
    </row>
    <row r="651" spans="1:47" ht="54" hidden="1">
      <c r="A651" s="222" t="str">
        <f t="shared" si="164"/>
        <v>2001-9</v>
      </c>
      <c r="B651" s="223">
        <v>2001</v>
      </c>
      <c r="C651" s="224" t="s">
        <v>230</v>
      </c>
      <c r="D651" s="222">
        <v>9</v>
      </c>
      <c r="E651" s="224" t="s">
        <v>85</v>
      </c>
      <c r="F651" s="222" t="s">
        <v>85</v>
      </c>
      <c r="G651" s="369" t="s">
        <v>85</v>
      </c>
      <c r="H651" s="282" t="s">
        <v>85</v>
      </c>
      <c r="I651" s="227" t="s">
        <v>85</v>
      </c>
      <c r="J651" s="224" t="s">
        <v>85</v>
      </c>
      <c r="K651" s="224" t="s">
        <v>85</v>
      </c>
      <c r="L651" s="224" t="s">
        <v>85</v>
      </c>
      <c r="M651" s="228" t="s">
        <v>85</v>
      </c>
      <c r="N651" s="225"/>
      <c r="O651" s="186"/>
      <c r="P651" s="186"/>
      <c r="Q651" s="186"/>
      <c r="R651" s="230"/>
      <c r="S651" s="235" t="s">
        <v>85</v>
      </c>
      <c r="T651" s="230" t="s">
        <v>85</v>
      </c>
      <c r="U651" s="228"/>
      <c r="V651" s="224" t="s">
        <v>85</v>
      </c>
      <c r="W651" s="369"/>
      <c r="X651" s="370" t="s">
        <v>85</v>
      </c>
      <c r="Y651" s="370" t="s">
        <v>85</v>
      </c>
      <c r="Z651" s="370" t="s">
        <v>85</v>
      </c>
      <c r="AA651" s="371" t="s">
        <v>85</v>
      </c>
      <c r="AB651" s="231" t="str">
        <f t="shared" si="187"/>
        <v>-</v>
      </c>
      <c r="AC651" s="232" t="str">
        <f t="shared" si="188"/>
        <v>-</v>
      </c>
      <c r="AD651" s="232" t="str">
        <f t="shared" si="189"/>
        <v>-</v>
      </c>
      <c r="AE651" s="232" t="str">
        <f t="shared" si="190"/>
        <v>-</v>
      </c>
      <c r="AF651" s="233" t="str">
        <f t="shared" si="191"/>
        <v>-</v>
      </c>
      <c r="AG651" s="231" t="str">
        <f t="shared" si="192"/>
        <v>-</v>
      </c>
      <c r="AH651" s="232" t="str">
        <f t="shared" si="193"/>
        <v>-</v>
      </c>
      <c r="AI651" s="232" t="str">
        <f t="shared" si="194"/>
        <v>-</v>
      </c>
      <c r="AJ651" s="232" t="str">
        <f t="shared" si="195"/>
        <v>-</v>
      </c>
      <c r="AK651" s="233" t="str">
        <f t="shared" si="196"/>
        <v>-</v>
      </c>
      <c r="AL651" s="222" t="s">
        <v>85</v>
      </c>
      <c r="AM651" s="224" t="s">
        <v>85</v>
      </c>
      <c r="AN651" s="224" t="s">
        <v>85</v>
      </c>
      <c r="AO651" s="224" t="s">
        <v>85</v>
      </c>
      <c r="AP651" s="235" t="s">
        <v>85</v>
      </c>
      <c r="AQ651" s="234" t="s">
        <v>85</v>
      </c>
      <c r="AR651" s="234" t="s">
        <v>85</v>
      </c>
      <c r="AS651" s="234" t="s">
        <v>85</v>
      </c>
      <c r="AT651" s="227" t="s">
        <v>85</v>
      </c>
      <c r="AU651" s="343" t="s">
        <v>85</v>
      </c>
    </row>
    <row r="652" spans="1:47" ht="165" customHeight="1">
      <c r="A652" s="222" t="str">
        <f t="shared" si="164"/>
        <v>2002-1</v>
      </c>
      <c r="B652" s="223">
        <v>2002</v>
      </c>
      <c r="C652" s="224" t="s">
        <v>2654</v>
      </c>
      <c r="D652" s="222">
        <v>1</v>
      </c>
      <c r="E652" s="224" t="s">
        <v>2655</v>
      </c>
      <c r="F652" s="222" t="s">
        <v>1878</v>
      </c>
      <c r="G652" s="225" t="s">
        <v>598</v>
      </c>
      <c r="H652" s="282" t="s">
        <v>1865</v>
      </c>
      <c r="I652" s="227" t="s">
        <v>1879</v>
      </c>
      <c r="J652" s="224" t="s">
        <v>2656</v>
      </c>
      <c r="K652" s="224" t="s">
        <v>2657</v>
      </c>
      <c r="L652" s="224" t="s">
        <v>399</v>
      </c>
      <c r="M652" s="228" t="s">
        <v>403</v>
      </c>
      <c r="N652" s="235">
        <v>51.4</v>
      </c>
      <c r="O652" s="385" t="s">
        <v>85</v>
      </c>
      <c r="P652" s="234" t="s">
        <v>85</v>
      </c>
      <c r="Q652" s="384" t="s">
        <v>85</v>
      </c>
      <c r="R652" s="383" t="s">
        <v>85</v>
      </c>
      <c r="S652" s="235" t="s">
        <v>12</v>
      </c>
      <c r="T652" s="227">
        <v>54</v>
      </c>
      <c r="U652" s="228"/>
      <c r="V652" s="224" t="s">
        <v>2658</v>
      </c>
      <c r="W652" s="225" t="s">
        <v>12</v>
      </c>
      <c r="X652" s="186" t="s">
        <v>85</v>
      </c>
      <c r="Y652" s="186" t="s">
        <v>85</v>
      </c>
      <c r="Z652" s="186" t="s">
        <v>85</v>
      </c>
      <c r="AA652" s="230" t="s">
        <v>85</v>
      </c>
      <c r="AB652" s="231" t="s">
        <v>85</v>
      </c>
      <c r="AC652" s="232" t="s">
        <v>85</v>
      </c>
      <c r="AD652" s="232" t="s">
        <v>85</v>
      </c>
      <c r="AE652" s="232" t="s">
        <v>85</v>
      </c>
      <c r="AF652" s="233" t="s">
        <v>85</v>
      </c>
      <c r="AG652" s="231" t="s">
        <v>85</v>
      </c>
      <c r="AH652" s="232" t="s">
        <v>85</v>
      </c>
      <c r="AI652" s="232" t="s">
        <v>85</v>
      </c>
      <c r="AJ652" s="232" t="s">
        <v>85</v>
      </c>
      <c r="AK652" s="233" t="s">
        <v>85</v>
      </c>
      <c r="AL652" s="222" t="s">
        <v>85</v>
      </c>
      <c r="AM652" s="224" t="s">
        <v>2646</v>
      </c>
      <c r="AN652" s="224" t="s">
        <v>777</v>
      </c>
      <c r="AO652" s="260" t="s">
        <v>2653</v>
      </c>
      <c r="AP652" s="235" t="s">
        <v>85</v>
      </c>
      <c r="AQ652" s="234" t="s">
        <v>85</v>
      </c>
      <c r="AR652" s="234" t="s">
        <v>85</v>
      </c>
      <c r="AS652" s="234" t="s">
        <v>85</v>
      </c>
      <c r="AT652" s="227" t="s">
        <v>85</v>
      </c>
      <c r="AU652" s="343" t="s">
        <v>2754</v>
      </c>
    </row>
    <row r="653" spans="1:47" ht="54" hidden="1">
      <c r="A653" s="222" t="str">
        <f t="shared" si="164"/>
        <v>2002-2</v>
      </c>
      <c r="B653" s="223">
        <v>2002</v>
      </c>
      <c r="C653" s="224" t="s">
        <v>231</v>
      </c>
      <c r="D653" s="222">
        <v>2</v>
      </c>
      <c r="E653" s="224" t="s">
        <v>85</v>
      </c>
      <c r="F653" s="222" t="s">
        <v>85</v>
      </c>
      <c r="G653" s="369" t="s">
        <v>85</v>
      </c>
      <c r="H653" s="282" t="s">
        <v>85</v>
      </c>
      <c r="I653" s="227" t="s">
        <v>85</v>
      </c>
      <c r="J653" s="224" t="s">
        <v>85</v>
      </c>
      <c r="K653" s="224" t="s">
        <v>85</v>
      </c>
      <c r="L653" s="224" t="s">
        <v>85</v>
      </c>
      <c r="M653" s="228" t="s">
        <v>85</v>
      </c>
      <c r="N653" s="225"/>
      <c r="O653" s="186"/>
      <c r="P653" s="186"/>
      <c r="Q653" s="186"/>
      <c r="R653" s="230"/>
      <c r="S653" s="235" t="s">
        <v>85</v>
      </c>
      <c r="T653" s="230" t="s">
        <v>85</v>
      </c>
      <c r="U653" s="228"/>
      <c r="V653" s="224" t="s">
        <v>85</v>
      </c>
      <c r="W653" s="369"/>
      <c r="X653" s="370" t="s">
        <v>85</v>
      </c>
      <c r="Y653" s="370" t="s">
        <v>85</v>
      </c>
      <c r="Z653" s="370" t="s">
        <v>85</v>
      </c>
      <c r="AA653" s="371" t="s">
        <v>85</v>
      </c>
      <c r="AB653" s="231" t="str">
        <f t="shared" si="187"/>
        <v>-</v>
      </c>
      <c r="AC653" s="232" t="str">
        <f t="shared" si="188"/>
        <v>-</v>
      </c>
      <c r="AD653" s="232" t="str">
        <f t="shared" si="189"/>
        <v>-</v>
      </c>
      <c r="AE653" s="232" t="str">
        <f t="shared" si="190"/>
        <v>-</v>
      </c>
      <c r="AF653" s="233" t="str">
        <f t="shared" si="191"/>
        <v>-</v>
      </c>
      <c r="AG653" s="231" t="str">
        <f t="shared" si="192"/>
        <v>-</v>
      </c>
      <c r="AH653" s="232" t="str">
        <f t="shared" si="193"/>
        <v>-</v>
      </c>
      <c r="AI653" s="232" t="str">
        <f t="shared" si="194"/>
        <v>-</v>
      </c>
      <c r="AJ653" s="232" t="str">
        <f t="shared" si="195"/>
        <v>-</v>
      </c>
      <c r="AK653" s="233" t="str">
        <f t="shared" si="196"/>
        <v>-</v>
      </c>
      <c r="AL653" s="222" t="s">
        <v>85</v>
      </c>
      <c r="AM653" s="224" t="s">
        <v>85</v>
      </c>
      <c r="AN653" s="224" t="s">
        <v>85</v>
      </c>
      <c r="AO653" s="224" t="s">
        <v>85</v>
      </c>
      <c r="AP653" s="235" t="s">
        <v>85</v>
      </c>
      <c r="AQ653" s="234" t="s">
        <v>85</v>
      </c>
      <c r="AR653" s="234" t="s">
        <v>85</v>
      </c>
      <c r="AS653" s="234" t="s">
        <v>85</v>
      </c>
      <c r="AT653" s="227" t="s">
        <v>85</v>
      </c>
      <c r="AU653" s="343" t="s">
        <v>85</v>
      </c>
    </row>
    <row r="654" spans="1:47" ht="54" hidden="1">
      <c r="A654" s="222" t="str">
        <f t="shared" si="164"/>
        <v>2002-3</v>
      </c>
      <c r="B654" s="223">
        <v>2002</v>
      </c>
      <c r="C654" s="224" t="s">
        <v>231</v>
      </c>
      <c r="D654" s="222">
        <v>3</v>
      </c>
      <c r="E654" s="224" t="s">
        <v>85</v>
      </c>
      <c r="F654" s="222" t="s">
        <v>85</v>
      </c>
      <c r="G654" s="369" t="s">
        <v>85</v>
      </c>
      <c r="H654" s="282" t="s">
        <v>85</v>
      </c>
      <c r="I654" s="227" t="s">
        <v>85</v>
      </c>
      <c r="J654" s="224" t="s">
        <v>85</v>
      </c>
      <c r="K654" s="224" t="s">
        <v>85</v>
      </c>
      <c r="L654" s="224" t="s">
        <v>85</v>
      </c>
      <c r="M654" s="228" t="s">
        <v>85</v>
      </c>
      <c r="N654" s="225"/>
      <c r="O654" s="186"/>
      <c r="P654" s="186"/>
      <c r="Q654" s="186"/>
      <c r="R654" s="230"/>
      <c r="S654" s="235" t="s">
        <v>85</v>
      </c>
      <c r="T654" s="230" t="s">
        <v>85</v>
      </c>
      <c r="U654" s="228"/>
      <c r="V654" s="224" t="s">
        <v>85</v>
      </c>
      <c r="W654" s="369"/>
      <c r="X654" s="370" t="s">
        <v>85</v>
      </c>
      <c r="Y654" s="370" t="s">
        <v>85</v>
      </c>
      <c r="Z654" s="370" t="s">
        <v>85</v>
      </c>
      <c r="AA654" s="371" t="s">
        <v>85</v>
      </c>
      <c r="AB654" s="231" t="str">
        <f t="shared" si="187"/>
        <v>-</v>
      </c>
      <c r="AC654" s="232" t="str">
        <f t="shared" si="188"/>
        <v>-</v>
      </c>
      <c r="AD654" s="232" t="str">
        <f t="shared" si="189"/>
        <v>-</v>
      </c>
      <c r="AE654" s="232" t="str">
        <f t="shared" si="190"/>
        <v>-</v>
      </c>
      <c r="AF654" s="233" t="str">
        <f t="shared" si="191"/>
        <v>-</v>
      </c>
      <c r="AG654" s="231" t="str">
        <f t="shared" si="192"/>
        <v>-</v>
      </c>
      <c r="AH654" s="232" t="str">
        <f t="shared" si="193"/>
        <v>-</v>
      </c>
      <c r="AI654" s="232" t="str">
        <f t="shared" si="194"/>
        <v>-</v>
      </c>
      <c r="AJ654" s="232" t="str">
        <f t="shared" si="195"/>
        <v>-</v>
      </c>
      <c r="AK654" s="233" t="str">
        <f t="shared" si="196"/>
        <v>-</v>
      </c>
      <c r="AL654" s="222" t="s">
        <v>85</v>
      </c>
      <c r="AM654" s="224" t="s">
        <v>85</v>
      </c>
      <c r="AN654" s="224" t="s">
        <v>85</v>
      </c>
      <c r="AO654" s="224" t="s">
        <v>85</v>
      </c>
      <c r="AP654" s="235" t="s">
        <v>85</v>
      </c>
      <c r="AQ654" s="234" t="s">
        <v>85</v>
      </c>
      <c r="AR654" s="234" t="s">
        <v>85</v>
      </c>
      <c r="AS654" s="234" t="s">
        <v>85</v>
      </c>
      <c r="AT654" s="227" t="s">
        <v>85</v>
      </c>
      <c r="AU654" s="343" t="s">
        <v>85</v>
      </c>
    </row>
    <row r="655" spans="1:47" ht="54" hidden="1">
      <c r="A655" s="222" t="str">
        <f t="shared" si="164"/>
        <v>2002-4</v>
      </c>
      <c r="B655" s="223">
        <v>2002</v>
      </c>
      <c r="C655" s="224" t="s">
        <v>231</v>
      </c>
      <c r="D655" s="222">
        <v>4</v>
      </c>
      <c r="E655" s="224" t="s">
        <v>85</v>
      </c>
      <c r="F655" s="222" t="s">
        <v>85</v>
      </c>
      <c r="G655" s="369" t="s">
        <v>85</v>
      </c>
      <c r="H655" s="282" t="s">
        <v>85</v>
      </c>
      <c r="I655" s="227" t="s">
        <v>85</v>
      </c>
      <c r="J655" s="224" t="s">
        <v>85</v>
      </c>
      <c r="K655" s="224" t="s">
        <v>85</v>
      </c>
      <c r="L655" s="224" t="s">
        <v>85</v>
      </c>
      <c r="M655" s="228" t="s">
        <v>85</v>
      </c>
      <c r="N655" s="225"/>
      <c r="O655" s="186"/>
      <c r="P655" s="186"/>
      <c r="Q655" s="186"/>
      <c r="R655" s="230"/>
      <c r="S655" s="235" t="s">
        <v>85</v>
      </c>
      <c r="T655" s="230" t="s">
        <v>85</v>
      </c>
      <c r="U655" s="228"/>
      <c r="V655" s="224" t="s">
        <v>85</v>
      </c>
      <c r="W655" s="369"/>
      <c r="X655" s="370" t="s">
        <v>85</v>
      </c>
      <c r="Y655" s="370" t="s">
        <v>85</v>
      </c>
      <c r="Z655" s="370" t="s">
        <v>85</v>
      </c>
      <c r="AA655" s="371" t="s">
        <v>85</v>
      </c>
      <c r="AB655" s="231" t="str">
        <f t="shared" si="187"/>
        <v>-</v>
      </c>
      <c r="AC655" s="232" t="str">
        <f t="shared" si="188"/>
        <v>-</v>
      </c>
      <c r="AD655" s="232" t="str">
        <f t="shared" si="189"/>
        <v>-</v>
      </c>
      <c r="AE655" s="232" t="str">
        <f t="shared" si="190"/>
        <v>-</v>
      </c>
      <c r="AF655" s="233" t="str">
        <f t="shared" si="191"/>
        <v>-</v>
      </c>
      <c r="AG655" s="231" t="str">
        <f t="shared" si="192"/>
        <v>-</v>
      </c>
      <c r="AH655" s="232" t="str">
        <f t="shared" si="193"/>
        <v>-</v>
      </c>
      <c r="AI655" s="232" t="str">
        <f t="shared" si="194"/>
        <v>-</v>
      </c>
      <c r="AJ655" s="232" t="str">
        <f t="shared" si="195"/>
        <v>-</v>
      </c>
      <c r="AK655" s="233" t="str">
        <f t="shared" si="196"/>
        <v>-</v>
      </c>
      <c r="AL655" s="222" t="s">
        <v>85</v>
      </c>
      <c r="AM655" s="224" t="s">
        <v>85</v>
      </c>
      <c r="AN655" s="224" t="s">
        <v>85</v>
      </c>
      <c r="AO655" s="224" t="s">
        <v>85</v>
      </c>
      <c r="AP655" s="235" t="s">
        <v>85</v>
      </c>
      <c r="AQ655" s="234" t="s">
        <v>85</v>
      </c>
      <c r="AR655" s="234" t="s">
        <v>85</v>
      </c>
      <c r="AS655" s="234" t="s">
        <v>85</v>
      </c>
      <c r="AT655" s="227" t="s">
        <v>85</v>
      </c>
      <c r="AU655" s="343" t="s">
        <v>85</v>
      </c>
    </row>
    <row r="656" spans="1:47" ht="54" hidden="1">
      <c r="A656" s="222" t="str">
        <f t="shared" si="164"/>
        <v>2002-5</v>
      </c>
      <c r="B656" s="223">
        <v>2002</v>
      </c>
      <c r="C656" s="224" t="s">
        <v>231</v>
      </c>
      <c r="D656" s="222">
        <v>5</v>
      </c>
      <c r="E656" s="224" t="s">
        <v>85</v>
      </c>
      <c r="F656" s="222" t="s">
        <v>85</v>
      </c>
      <c r="G656" s="369" t="s">
        <v>85</v>
      </c>
      <c r="H656" s="282" t="s">
        <v>85</v>
      </c>
      <c r="I656" s="227" t="s">
        <v>85</v>
      </c>
      <c r="J656" s="224" t="s">
        <v>85</v>
      </c>
      <c r="K656" s="224" t="s">
        <v>85</v>
      </c>
      <c r="L656" s="224" t="s">
        <v>85</v>
      </c>
      <c r="M656" s="228" t="s">
        <v>85</v>
      </c>
      <c r="N656" s="225"/>
      <c r="O656" s="186"/>
      <c r="P656" s="186"/>
      <c r="Q656" s="186"/>
      <c r="R656" s="230"/>
      <c r="S656" s="235" t="s">
        <v>85</v>
      </c>
      <c r="T656" s="230" t="s">
        <v>85</v>
      </c>
      <c r="U656" s="228"/>
      <c r="V656" s="224" t="s">
        <v>85</v>
      </c>
      <c r="W656" s="369"/>
      <c r="X656" s="370" t="s">
        <v>85</v>
      </c>
      <c r="Y656" s="370" t="s">
        <v>85</v>
      </c>
      <c r="Z656" s="370" t="s">
        <v>85</v>
      </c>
      <c r="AA656" s="371" t="s">
        <v>85</v>
      </c>
      <c r="AB656" s="231" t="str">
        <f t="shared" si="187"/>
        <v>-</v>
      </c>
      <c r="AC656" s="232" t="str">
        <f t="shared" si="188"/>
        <v>-</v>
      </c>
      <c r="AD656" s="232" t="str">
        <f t="shared" si="189"/>
        <v>-</v>
      </c>
      <c r="AE656" s="232" t="str">
        <f t="shared" si="190"/>
        <v>-</v>
      </c>
      <c r="AF656" s="233" t="str">
        <f t="shared" si="191"/>
        <v>-</v>
      </c>
      <c r="AG656" s="231" t="str">
        <f t="shared" si="192"/>
        <v>-</v>
      </c>
      <c r="AH656" s="232" t="str">
        <f t="shared" si="193"/>
        <v>-</v>
      </c>
      <c r="AI656" s="232" t="str">
        <f t="shared" si="194"/>
        <v>-</v>
      </c>
      <c r="AJ656" s="232" t="str">
        <f t="shared" si="195"/>
        <v>-</v>
      </c>
      <c r="AK656" s="233" t="str">
        <f t="shared" si="196"/>
        <v>-</v>
      </c>
      <c r="AL656" s="222" t="s">
        <v>85</v>
      </c>
      <c r="AM656" s="224" t="s">
        <v>85</v>
      </c>
      <c r="AN656" s="224" t="s">
        <v>85</v>
      </c>
      <c r="AO656" s="224" t="s">
        <v>85</v>
      </c>
      <c r="AP656" s="235" t="s">
        <v>85</v>
      </c>
      <c r="AQ656" s="234" t="s">
        <v>85</v>
      </c>
      <c r="AR656" s="234" t="s">
        <v>85</v>
      </c>
      <c r="AS656" s="234" t="s">
        <v>85</v>
      </c>
      <c r="AT656" s="227" t="s">
        <v>85</v>
      </c>
      <c r="AU656" s="343" t="s">
        <v>85</v>
      </c>
    </row>
    <row r="657" spans="1:47" ht="54" hidden="1">
      <c r="A657" s="222" t="str">
        <f t="shared" si="164"/>
        <v>2002-6</v>
      </c>
      <c r="B657" s="223">
        <v>2002</v>
      </c>
      <c r="C657" s="224" t="s">
        <v>231</v>
      </c>
      <c r="D657" s="222">
        <v>6</v>
      </c>
      <c r="E657" s="224" t="s">
        <v>85</v>
      </c>
      <c r="F657" s="222" t="s">
        <v>85</v>
      </c>
      <c r="G657" s="369" t="s">
        <v>85</v>
      </c>
      <c r="H657" s="282" t="s">
        <v>85</v>
      </c>
      <c r="I657" s="227" t="s">
        <v>85</v>
      </c>
      <c r="J657" s="224" t="s">
        <v>85</v>
      </c>
      <c r="K657" s="224" t="s">
        <v>85</v>
      </c>
      <c r="L657" s="224" t="s">
        <v>85</v>
      </c>
      <c r="M657" s="228" t="s">
        <v>85</v>
      </c>
      <c r="N657" s="225"/>
      <c r="O657" s="186"/>
      <c r="P657" s="186"/>
      <c r="Q657" s="186"/>
      <c r="R657" s="230"/>
      <c r="S657" s="235" t="s">
        <v>85</v>
      </c>
      <c r="T657" s="230" t="s">
        <v>85</v>
      </c>
      <c r="U657" s="228"/>
      <c r="V657" s="224" t="s">
        <v>85</v>
      </c>
      <c r="W657" s="369"/>
      <c r="X657" s="370" t="s">
        <v>85</v>
      </c>
      <c r="Y657" s="370" t="s">
        <v>85</v>
      </c>
      <c r="Z657" s="370" t="s">
        <v>85</v>
      </c>
      <c r="AA657" s="371" t="s">
        <v>85</v>
      </c>
      <c r="AB657" s="231" t="str">
        <f t="shared" si="187"/>
        <v>-</v>
      </c>
      <c r="AC657" s="232" t="str">
        <f t="shared" si="188"/>
        <v>-</v>
      </c>
      <c r="AD657" s="232" t="str">
        <f t="shared" si="189"/>
        <v>-</v>
      </c>
      <c r="AE657" s="232" t="str">
        <f t="shared" si="190"/>
        <v>-</v>
      </c>
      <c r="AF657" s="233" t="str">
        <f t="shared" si="191"/>
        <v>-</v>
      </c>
      <c r="AG657" s="231" t="str">
        <f t="shared" si="192"/>
        <v>-</v>
      </c>
      <c r="AH657" s="232" t="str">
        <f t="shared" si="193"/>
        <v>-</v>
      </c>
      <c r="AI657" s="232" t="str">
        <f t="shared" si="194"/>
        <v>-</v>
      </c>
      <c r="AJ657" s="232" t="str">
        <f t="shared" si="195"/>
        <v>-</v>
      </c>
      <c r="AK657" s="233" t="str">
        <f t="shared" si="196"/>
        <v>-</v>
      </c>
      <c r="AL657" s="222" t="s">
        <v>85</v>
      </c>
      <c r="AM657" s="224" t="s">
        <v>85</v>
      </c>
      <c r="AN657" s="224" t="s">
        <v>85</v>
      </c>
      <c r="AO657" s="224" t="s">
        <v>85</v>
      </c>
      <c r="AP657" s="235" t="s">
        <v>85</v>
      </c>
      <c r="AQ657" s="234" t="s">
        <v>85</v>
      </c>
      <c r="AR657" s="234" t="s">
        <v>85</v>
      </c>
      <c r="AS657" s="234" t="s">
        <v>85</v>
      </c>
      <c r="AT657" s="227" t="s">
        <v>85</v>
      </c>
      <c r="AU657" s="343" t="s">
        <v>85</v>
      </c>
    </row>
    <row r="658" spans="1:47" ht="54" hidden="1">
      <c r="A658" s="222" t="str">
        <f t="shared" si="164"/>
        <v>2002-7</v>
      </c>
      <c r="B658" s="223">
        <v>2002</v>
      </c>
      <c r="C658" s="224" t="s">
        <v>231</v>
      </c>
      <c r="D658" s="222">
        <v>7</v>
      </c>
      <c r="E658" s="224" t="s">
        <v>85</v>
      </c>
      <c r="F658" s="222" t="s">
        <v>85</v>
      </c>
      <c r="G658" s="369" t="s">
        <v>85</v>
      </c>
      <c r="H658" s="282" t="s">
        <v>85</v>
      </c>
      <c r="I658" s="227" t="s">
        <v>85</v>
      </c>
      <c r="J658" s="224" t="s">
        <v>85</v>
      </c>
      <c r="K658" s="224" t="s">
        <v>85</v>
      </c>
      <c r="L658" s="224" t="s">
        <v>85</v>
      </c>
      <c r="M658" s="228" t="s">
        <v>85</v>
      </c>
      <c r="N658" s="225"/>
      <c r="O658" s="186"/>
      <c r="P658" s="186"/>
      <c r="Q658" s="186"/>
      <c r="R658" s="230"/>
      <c r="S658" s="235" t="s">
        <v>85</v>
      </c>
      <c r="T658" s="230" t="s">
        <v>85</v>
      </c>
      <c r="U658" s="228"/>
      <c r="V658" s="224" t="s">
        <v>85</v>
      </c>
      <c r="W658" s="369"/>
      <c r="X658" s="370" t="s">
        <v>85</v>
      </c>
      <c r="Y658" s="370" t="s">
        <v>85</v>
      </c>
      <c r="Z658" s="370" t="s">
        <v>85</v>
      </c>
      <c r="AA658" s="371" t="s">
        <v>85</v>
      </c>
      <c r="AB658" s="231" t="str">
        <f t="shared" si="187"/>
        <v>-</v>
      </c>
      <c r="AC658" s="232" t="str">
        <f t="shared" si="188"/>
        <v>-</v>
      </c>
      <c r="AD658" s="232" t="str">
        <f t="shared" si="189"/>
        <v>-</v>
      </c>
      <c r="AE658" s="232" t="str">
        <f t="shared" si="190"/>
        <v>-</v>
      </c>
      <c r="AF658" s="233" t="str">
        <f t="shared" si="191"/>
        <v>-</v>
      </c>
      <c r="AG658" s="231" t="str">
        <f t="shared" si="192"/>
        <v>-</v>
      </c>
      <c r="AH658" s="232" t="str">
        <f t="shared" si="193"/>
        <v>-</v>
      </c>
      <c r="AI658" s="232" t="str">
        <f t="shared" si="194"/>
        <v>-</v>
      </c>
      <c r="AJ658" s="232" t="str">
        <f t="shared" si="195"/>
        <v>-</v>
      </c>
      <c r="AK658" s="233" t="str">
        <f t="shared" si="196"/>
        <v>-</v>
      </c>
      <c r="AL658" s="222" t="s">
        <v>85</v>
      </c>
      <c r="AM658" s="224" t="s">
        <v>85</v>
      </c>
      <c r="AN658" s="224" t="s">
        <v>85</v>
      </c>
      <c r="AO658" s="224" t="s">
        <v>85</v>
      </c>
      <c r="AP658" s="235" t="s">
        <v>85</v>
      </c>
      <c r="AQ658" s="234" t="s">
        <v>85</v>
      </c>
      <c r="AR658" s="234" t="s">
        <v>85</v>
      </c>
      <c r="AS658" s="234" t="s">
        <v>85</v>
      </c>
      <c r="AT658" s="227" t="s">
        <v>85</v>
      </c>
      <c r="AU658" s="343" t="s">
        <v>85</v>
      </c>
    </row>
    <row r="659" spans="1:47" ht="54" hidden="1">
      <c r="A659" s="222" t="str">
        <f t="shared" si="164"/>
        <v>2002-8</v>
      </c>
      <c r="B659" s="223">
        <v>2002</v>
      </c>
      <c r="C659" s="224" t="s">
        <v>231</v>
      </c>
      <c r="D659" s="222">
        <v>8</v>
      </c>
      <c r="E659" s="224" t="s">
        <v>85</v>
      </c>
      <c r="F659" s="222" t="s">
        <v>85</v>
      </c>
      <c r="G659" s="369" t="s">
        <v>85</v>
      </c>
      <c r="H659" s="282" t="s">
        <v>85</v>
      </c>
      <c r="I659" s="227" t="s">
        <v>85</v>
      </c>
      <c r="J659" s="224" t="s">
        <v>85</v>
      </c>
      <c r="K659" s="224" t="s">
        <v>85</v>
      </c>
      <c r="L659" s="224" t="s">
        <v>85</v>
      </c>
      <c r="M659" s="228" t="s">
        <v>85</v>
      </c>
      <c r="N659" s="225"/>
      <c r="O659" s="186"/>
      <c r="P659" s="186"/>
      <c r="Q659" s="186"/>
      <c r="R659" s="230"/>
      <c r="S659" s="235" t="s">
        <v>85</v>
      </c>
      <c r="T659" s="230" t="s">
        <v>85</v>
      </c>
      <c r="U659" s="228"/>
      <c r="V659" s="224" t="s">
        <v>85</v>
      </c>
      <c r="W659" s="369"/>
      <c r="X659" s="370" t="s">
        <v>85</v>
      </c>
      <c r="Y659" s="370" t="s">
        <v>85</v>
      </c>
      <c r="Z659" s="370" t="s">
        <v>85</v>
      </c>
      <c r="AA659" s="371" t="s">
        <v>85</v>
      </c>
      <c r="AB659" s="231" t="str">
        <f t="shared" si="187"/>
        <v>-</v>
      </c>
      <c r="AC659" s="232" t="str">
        <f t="shared" si="188"/>
        <v>-</v>
      </c>
      <c r="AD659" s="232" t="str">
        <f t="shared" si="189"/>
        <v>-</v>
      </c>
      <c r="AE659" s="232" t="str">
        <f t="shared" si="190"/>
        <v>-</v>
      </c>
      <c r="AF659" s="233" t="str">
        <f t="shared" si="191"/>
        <v>-</v>
      </c>
      <c r="AG659" s="231" t="str">
        <f t="shared" si="192"/>
        <v>-</v>
      </c>
      <c r="AH659" s="232" t="str">
        <f t="shared" si="193"/>
        <v>-</v>
      </c>
      <c r="AI659" s="232" t="str">
        <f t="shared" si="194"/>
        <v>-</v>
      </c>
      <c r="AJ659" s="232" t="str">
        <f t="shared" si="195"/>
        <v>-</v>
      </c>
      <c r="AK659" s="233" t="str">
        <f t="shared" si="196"/>
        <v>-</v>
      </c>
      <c r="AL659" s="222" t="s">
        <v>85</v>
      </c>
      <c r="AM659" s="224" t="s">
        <v>85</v>
      </c>
      <c r="AN659" s="224" t="s">
        <v>85</v>
      </c>
      <c r="AO659" s="224" t="s">
        <v>85</v>
      </c>
      <c r="AP659" s="235" t="s">
        <v>85</v>
      </c>
      <c r="AQ659" s="234" t="s">
        <v>85</v>
      </c>
      <c r="AR659" s="234" t="s">
        <v>85</v>
      </c>
      <c r="AS659" s="234" t="s">
        <v>85</v>
      </c>
      <c r="AT659" s="227" t="s">
        <v>85</v>
      </c>
      <c r="AU659" s="343" t="s">
        <v>85</v>
      </c>
    </row>
    <row r="660" spans="1:47" ht="54" hidden="1">
      <c r="A660" s="222" t="str">
        <f t="shared" si="164"/>
        <v>2002-9</v>
      </c>
      <c r="B660" s="223">
        <v>2002</v>
      </c>
      <c r="C660" s="224" t="s">
        <v>231</v>
      </c>
      <c r="D660" s="222">
        <v>9</v>
      </c>
      <c r="E660" s="224" t="s">
        <v>85</v>
      </c>
      <c r="F660" s="222" t="s">
        <v>85</v>
      </c>
      <c r="G660" s="369" t="s">
        <v>85</v>
      </c>
      <c r="H660" s="282" t="s">
        <v>85</v>
      </c>
      <c r="I660" s="227" t="s">
        <v>85</v>
      </c>
      <c r="J660" s="224" t="s">
        <v>85</v>
      </c>
      <c r="K660" s="224" t="s">
        <v>85</v>
      </c>
      <c r="L660" s="224" t="s">
        <v>85</v>
      </c>
      <c r="M660" s="228" t="s">
        <v>85</v>
      </c>
      <c r="N660" s="225"/>
      <c r="O660" s="186"/>
      <c r="P660" s="186"/>
      <c r="Q660" s="186"/>
      <c r="R660" s="230"/>
      <c r="S660" s="235" t="s">
        <v>85</v>
      </c>
      <c r="T660" s="230" t="s">
        <v>85</v>
      </c>
      <c r="U660" s="228"/>
      <c r="V660" s="224" t="s">
        <v>85</v>
      </c>
      <c r="W660" s="369"/>
      <c r="X660" s="370" t="s">
        <v>85</v>
      </c>
      <c r="Y660" s="370" t="s">
        <v>85</v>
      </c>
      <c r="Z660" s="370" t="s">
        <v>85</v>
      </c>
      <c r="AA660" s="371" t="s">
        <v>85</v>
      </c>
      <c r="AB660" s="231" t="str">
        <f t="shared" si="187"/>
        <v>-</v>
      </c>
      <c r="AC660" s="232" t="str">
        <f t="shared" si="188"/>
        <v>-</v>
      </c>
      <c r="AD660" s="232" t="str">
        <f t="shared" si="189"/>
        <v>-</v>
      </c>
      <c r="AE660" s="232" t="str">
        <f t="shared" si="190"/>
        <v>-</v>
      </c>
      <c r="AF660" s="233" t="str">
        <f t="shared" si="191"/>
        <v>-</v>
      </c>
      <c r="AG660" s="231" t="str">
        <f t="shared" si="192"/>
        <v>-</v>
      </c>
      <c r="AH660" s="232" t="str">
        <f t="shared" si="193"/>
        <v>-</v>
      </c>
      <c r="AI660" s="232" t="str">
        <f t="shared" si="194"/>
        <v>-</v>
      </c>
      <c r="AJ660" s="232" t="str">
        <f t="shared" si="195"/>
        <v>-</v>
      </c>
      <c r="AK660" s="233" t="str">
        <f t="shared" si="196"/>
        <v>-</v>
      </c>
      <c r="AL660" s="222" t="s">
        <v>85</v>
      </c>
      <c r="AM660" s="224" t="s">
        <v>85</v>
      </c>
      <c r="AN660" s="224" t="s">
        <v>85</v>
      </c>
      <c r="AO660" s="224" t="s">
        <v>85</v>
      </c>
      <c r="AP660" s="235" t="s">
        <v>85</v>
      </c>
      <c r="AQ660" s="234" t="s">
        <v>85</v>
      </c>
      <c r="AR660" s="234" t="s">
        <v>85</v>
      </c>
      <c r="AS660" s="234" t="s">
        <v>85</v>
      </c>
      <c r="AT660" s="227" t="s">
        <v>85</v>
      </c>
      <c r="AU660" s="343" t="s">
        <v>85</v>
      </c>
    </row>
    <row r="661" spans="1:47" ht="208.5" customHeight="1">
      <c r="A661" s="222" t="str">
        <f t="shared" si="164"/>
        <v>2003-1</v>
      </c>
      <c r="B661" s="223">
        <v>2003</v>
      </c>
      <c r="C661" s="224" t="s">
        <v>2659</v>
      </c>
      <c r="D661" s="222">
        <v>1</v>
      </c>
      <c r="E661" s="224" t="s">
        <v>2660</v>
      </c>
      <c r="F661" s="222" t="s">
        <v>1878</v>
      </c>
      <c r="G661" s="225" t="s">
        <v>598</v>
      </c>
      <c r="H661" s="282" t="s">
        <v>1865</v>
      </c>
      <c r="I661" s="227" t="s">
        <v>1879</v>
      </c>
      <c r="J661" s="224" t="s">
        <v>2661</v>
      </c>
      <c r="K661" s="224" t="s">
        <v>2662</v>
      </c>
      <c r="L661" s="224" t="s">
        <v>399</v>
      </c>
      <c r="M661" s="228" t="s">
        <v>403</v>
      </c>
      <c r="N661" s="235">
        <v>72.900000000000006</v>
      </c>
      <c r="O661" s="385" t="s">
        <v>85</v>
      </c>
      <c r="P661" s="385" t="s">
        <v>85</v>
      </c>
      <c r="Q661" s="385" t="s">
        <v>85</v>
      </c>
      <c r="R661" s="227" t="s">
        <v>85</v>
      </c>
      <c r="S661" s="235" t="s">
        <v>12</v>
      </c>
      <c r="T661" s="227">
        <v>73</v>
      </c>
      <c r="U661" s="228"/>
      <c r="V661" s="224" t="s">
        <v>2663</v>
      </c>
      <c r="W661" s="225" t="s">
        <v>12</v>
      </c>
      <c r="X661" s="186" t="s">
        <v>85</v>
      </c>
      <c r="Y661" s="186" t="s">
        <v>85</v>
      </c>
      <c r="Z661" s="186" t="s">
        <v>85</v>
      </c>
      <c r="AA661" s="230" t="s">
        <v>85</v>
      </c>
      <c r="AB661" s="231" t="s">
        <v>85</v>
      </c>
      <c r="AC661" s="232" t="s">
        <v>85</v>
      </c>
      <c r="AD661" s="232" t="s">
        <v>85</v>
      </c>
      <c r="AE661" s="232" t="s">
        <v>85</v>
      </c>
      <c r="AF661" s="233" t="s">
        <v>85</v>
      </c>
      <c r="AG661" s="231" t="s">
        <v>85</v>
      </c>
      <c r="AH661" s="232" t="s">
        <v>85</v>
      </c>
      <c r="AI661" s="232" t="s">
        <v>85</v>
      </c>
      <c r="AJ661" s="232" t="s">
        <v>85</v>
      </c>
      <c r="AK661" s="233" t="s">
        <v>85</v>
      </c>
      <c r="AL661" s="222" t="s">
        <v>85</v>
      </c>
      <c r="AM661" s="224" t="s">
        <v>2646</v>
      </c>
      <c r="AN661" s="224" t="s">
        <v>777</v>
      </c>
      <c r="AO661" s="260" t="s">
        <v>2653</v>
      </c>
      <c r="AP661" s="235" t="s">
        <v>85</v>
      </c>
      <c r="AQ661" s="234" t="s">
        <v>85</v>
      </c>
      <c r="AR661" s="234" t="s">
        <v>85</v>
      </c>
      <c r="AS661" s="234" t="s">
        <v>85</v>
      </c>
      <c r="AT661" s="227" t="s">
        <v>85</v>
      </c>
      <c r="AU661" s="343" t="s">
        <v>2754</v>
      </c>
    </row>
    <row r="662" spans="1:47" ht="54" hidden="1">
      <c r="A662" s="222" t="str">
        <f t="shared" si="164"/>
        <v>2003-2</v>
      </c>
      <c r="B662" s="223">
        <v>2003</v>
      </c>
      <c r="C662" s="224" t="s">
        <v>232</v>
      </c>
      <c r="D662" s="222">
        <v>2</v>
      </c>
      <c r="E662" s="224" t="s">
        <v>85</v>
      </c>
      <c r="F662" s="222" t="s">
        <v>85</v>
      </c>
      <c r="G662" s="369" t="s">
        <v>85</v>
      </c>
      <c r="H662" s="282" t="s">
        <v>85</v>
      </c>
      <c r="I662" s="227" t="s">
        <v>85</v>
      </c>
      <c r="J662" s="224" t="s">
        <v>85</v>
      </c>
      <c r="K662" s="224" t="s">
        <v>85</v>
      </c>
      <c r="L662" s="224" t="s">
        <v>85</v>
      </c>
      <c r="M662" s="228" t="s">
        <v>85</v>
      </c>
      <c r="N662" s="225"/>
      <c r="O662" s="186"/>
      <c r="P662" s="186"/>
      <c r="Q662" s="186"/>
      <c r="R662" s="230"/>
      <c r="S662" s="235" t="s">
        <v>85</v>
      </c>
      <c r="T662" s="230" t="s">
        <v>85</v>
      </c>
      <c r="U662" s="228"/>
      <c r="V662" s="224" t="s">
        <v>85</v>
      </c>
      <c r="W662" s="369"/>
      <c r="X662" s="370" t="s">
        <v>85</v>
      </c>
      <c r="Y662" s="370" t="s">
        <v>85</v>
      </c>
      <c r="Z662" s="370" t="s">
        <v>85</v>
      </c>
      <c r="AA662" s="371" t="s">
        <v>85</v>
      </c>
      <c r="AB662" s="231" t="str">
        <f t="shared" si="187"/>
        <v>-</v>
      </c>
      <c r="AC662" s="232" t="str">
        <f t="shared" si="188"/>
        <v>-</v>
      </c>
      <c r="AD662" s="232" t="str">
        <f t="shared" si="189"/>
        <v>-</v>
      </c>
      <c r="AE662" s="232" t="str">
        <f t="shared" si="190"/>
        <v>-</v>
      </c>
      <c r="AF662" s="233" t="str">
        <f t="shared" si="191"/>
        <v>-</v>
      </c>
      <c r="AG662" s="231" t="str">
        <f t="shared" si="192"/>
        <v>-</v>
      </c>
      <c r="AH662" s="232" t="str">
        <f t="shared" si="193"/>
        <v>-</v>
      </c>
      <c r="AI662" s="232" t="str">
        <f t="shared" si="194"/>
        <v>-</v>
      </c>
      <c r="AJ662" s="232" t="str">
        <f t="shared" si="195"/>
        <v>-</v>
      </c>
      <c r="AK662" s="233" t="str">
        <f t="shared" si="196"/>
        <v>-</v>
      </c>
      <c r="AL662" s="222" t="s">
        <v>85</v>
      </c>
      <c r="AM662" s="224" t="s">
        <v>85</v>
      </c>
      <c r="AN662" s="224" t="s">
        <v>85</v>
      </c>
      <c r="AO662" s="224" t="s">
        <v>85</v>
      </c>
      <c r="AP662" s="235" t="s">
        <v>85</v>
      </c>
      <c r="AQ662" s="234" t="s">
        <v>85</v>
      </c>
      <c r="AR662" s="234" t="s">
        <v>85</v>
      </c>
      <c r="AS662" s="234" t="s">
        <v>85</v>
      </c>
      <c r="AT662" s="227" t="s">
        <v>85</v>
      </c>
      <c r="AU662" s="343" t="s">
        <v>85</v>
      </c>
    </row>
    <row r="663" spans="1:47" ht="54" hidden="1">
      <c r="A663" s="222" t="str">
        <f t="shared" si="164"/>
        <v>2003-3</v>
      </c>
      <c r="B663" s="223">
        <v>2003</v>
      </c>
      <c r="C663" s="224" t="s">
        <v>232</v>
      </c>
      <c r="D663" s="222">
        <v>3</v>
      </c>
      <c r="E663" s="224" t="s">
        <v>85</v>
      </c>
      <c r="F663" s="222" t="s">
        <v>85</v>
      </c>
      <c r="G663" s="369" t="s">
        <v>85</v>
      </c>
      <c r="H663" s="282" t="s">
        <v>85</v>
      </c>
      <c r="I663" s="227" t="s">
        <v>85</v>
      </c>
      <c r="J663" s="224" t="s">
        <v>85</v>
      </c>
      <c r="K663" s="224" t="s">
        <v>85</v>
      </c>
      <c r="L663" s="224" t="s">
        <v>85</v>
      </c>
      <c r="M663" s="228" t="s">
        <v>85</v>
      </c>
      <c r="N663" s="225"/>
      <c r="O663" s="186"/>
      <c r="P663" s="186"/>
      <c r="Q663" s="186"/>
      <c r="R663" s="230"/>
      <c r="S663" s="235" t="s">
        <v>85</v>
      </c>
      <c r="T663" s="230" t="s">
        <v>85</v>
      </c>
      <c r="U663" s="228"/>
      <c r="V663" s="224" t="s">
        <v>85</v>
      </c>
      <c r="W663" s="369"/>
      <c r="X663" s="370" t="s">
        <v>85</v>
      </c>
      <c r="Y663" s="370" t="s">
        <v>85</v>
      </c>
      <c r="Z663" s="370" t="s">
        <v>85</v>
      </c>
      <c r="AA663" s="371" t="s">
        <v>85</v>
      </c>
      <c r="AB663" s="231" t="str">
        <f t="shared" si="187"/>
        <v>-</v>
      </c>
      <c r="AC663" s="232" t="str">
        <f t="shared" si="188"/>
        <v>-</v>
      </c>
      <c r="AD663" s="232" t="str">
        <f t="shared" si="189"/>
        <v>-</v>
      </c>
      <c r="AE663" s="232" t="str">
        <f t="shared" si="190"/>
        <v>-</v>
      </c>
      <c r="AF663" s="233" t="str">
        <f t="shared" si="191"/>
        <v>-</v>
      </c>
      <c r="AG663" s="231" t="str">
        <f t="shared" si="192"/>
        <v>-</v>
      </c>
      <c r="AH663" s="232" t="str">
        <f t="shared" si="193"/>
        <v>-</v>
      </c>
      <c r="AI663" s="232" t="str">
        <f t="shared" si="194"/>
        <v>-</v>
      </c>
      <c r="AJ663" s="232" t="str">
        <f t="shared" si="195"/>
        <v>-</v>
      </c>
      <c r="AK663" s="233" t="str">
        <f t="shared" si="196"/>
        <v>-</v>
      </c>
      <c r="AL663" s="222" t="s">
        <v>85</v>
      </c>
      <c r="AM663" s="224" t="s">
        <v>85</v>
      </c>
      <c r="AN663" s="224" t="s">
        <v>85</v>
      </c>
      <c r="AO663" s="224" t="s">
        <v>85</v>
      </c>
      <c r="AP663" s="235" t="s">
        <v>85</v>
      </c>
      <c r="AQ663" s="234" t="s">
        <v>85</v>
      </c>
      <c r="AR663" s="234" t="s">
        <v>85</v>
      </c>
      <c r="AS663" s="234" t="s">
        <v>85</v>
      </c>
      <c r="AT663" s="227" t="s">
        <v>85</v>
      </c>
      <c r="AU663" s="343" t="s">
        <v>85</v>
      </c>
    </row>
    <row r="664" spans="1:47" ht="54" hidden="1">
      <c r="A664" s="222" t="str">
        <f t="shared" si="164"/>
        <v>2003-4</v>
      </c>
      <c r="B664" s="223">
        <v>2003</v>
      </c>
      <c r="C664" s="224" t="s">
        <v>232</v>
      </c>
      <c r="D664" s="222">
        <v>4</v>
      </c>
      <c r="E664" s="224" t="s">
        <v>85</v>
      </c>
      <c r="F664" s="222" t="s">
        <v>85</v>
      </c>
      <c r="G664" s="369" t="s">
        <v>85</v>
      </c>
      <c r="H664" s="282" t="s">
        <v>85</v>
      </c>
      <c r="I664" s="227" t="s">
        <v>85</v>
      </c>
      <c r="J664" s="224" t="s">
        <v>85</v>
      </c>
      <c r="K664" s="224" t="s">
        <v>85</v>
      </c>
      <c r="L664" s="224" t="s">
        <v>85</v>
      </c>
      <c r="M664" s="228" t="s">
        <v>85</v>
      </c>
      <c r="N664" s="225"/>
      <c r="O664" s="186"/>
      <c r="P664" s="186"/>
      <c r="Q664" s="186"/>
      <c r="R664" s="230"/>
      <c r="S664" s="235" t="s">
        <v>85</v>
      </c>
      <c r="T664" s="230" t="s">
        <v>85</v>
      </c>
      <c r="U664" s="228"/>
      <c r="V664" s="224" t="s">
        <v>85</v>
      </c>
      <c r="W664" s="369"/>
      <c r="X664" s="370" t="s">
        <v>85</v>
      </c>
      <c r="Y664" s="370" t="s">
        <v>85</v>
      </c>
      <c r="Z664" s="370" t="s">
        <v>85</v>
      </c>
      <c r="AA664" s="371" t="s">
        <v>85</v>
      </c>
      <c r="AB664" s="231" t="str">
        <f t="shared" si="187"/>
        <v>-</v>
      </c>
      <c r="AC664" s="232" t="str">
        <f t="shared" si="188"/>
        <v>-</v>
      </c>
      <c r="AD664" s="232" t="str">
        <f t="shared" si="189"/>
        <v>-</v>
      </c>
      <c r="AE664" s="232" t="str">
        <f t="shared" si="190"/>
        <v>-</v>
      </c>
      <c r="AF664" s="233" t="str">
        <f t="shared" si="191"/>
        <v>-</v>
      </c>
      <c r="AG664" s="231" t="str">
        <f t="shared" si="192"/>
        <v>-</v>
      </c>
      <c r="AH664" s="232" t="str">
        <f t="shared" si="193"/>
        <v>-</v>
      </c>
      <c r="AI664" s="232" t="str">
        <f t="shared" si="194"/>
        <v>-</v>
      </c>
      <c r="AJ664" s="232" t="str">
        <f t="shared" si="195"/>
        <v>-</v>
      </c>
      <c r="AK664" s="233" t="str">
        <f t="shared" si="196"/>
        <v>-</v>
      </c>
      <c r="AL664" s="222" t="s">
        <v>85</v>
      </c>
      <c r="AM664" s="224" t="s">
        <v>85</v>
      </c>
      <c r="AN664" s="224" t="s">
        <v>85</v>
      </c>
      <c r="AO664" s="224" t="s">
        <v>85</v>
      </c>
      <c r="AP664" s="235" t="s">
        <v>85</v>
      </c>
      <c r="AQ664" s="234" t="s">
        <v>85</v>
      </c>
      <c r="AR664" s="234" t="s">
        <v>85</v>
      </c>
      <c r="AS664" s="234" t="s">
        <v>85</v>
      </c>
      <c r="AT664" s="227" t="s">
        <v>85</v>
      </c>
      <c r="AU664" s="343" t="s">
        <v>85</v>
      </c>
    </row>
    <row r="665" spans="1:47" ht="54" hidden="1">
      <c r="A665" s="222" t="str">
        <f t="shared" si="164"/>
        <v>2003-5</v>
      </c>
      <c r="B665" s="223">
        <v>2003</v>
      </c>
      <c r="C665" s="224" t="s">
        <v>232</v>
      </c>
      <c r="D665" s="222">
        <v>5</v>
      </c>
      <c r="E665" s="224" t="s">
        <v>85</v>
      </c>
      <c r="F665" s="222" t="s">
        <v>85</v>
      </c>
      <c r="G665" s="369" t="s">
        <v>85</v>
      </c>
      <c r="H665" s="282" t="s">
        <v>85</v>
      </c>
      <c r="I665" s="227" t="s">
        <v>85</v>
      </c>
      <c r="J665" s="224" t="s">
        <v>85</v>
      </c>
      <c r="K665" s="224" t="s">
        <v>85</v>
      </c>
      <c r="L665" s="224" t="s">
        <v>85</v>
      </c>
      <c r="M665" s="228" t="s">
        <v>85</v>
      </c>
      <c r="N665" s="225"/>
      <c r="O665" s="186"/>
      <c r="P665" s="186"/>
      <c r="Q665" s="186"/>
      <c r="R665" s="230"/>
      <c r="S665" s="235" t="s">
        <v>85</v>
      </c>
      <c r="T665" s="230" t="s">
        <v>85</v>
      </c>
      <c r="U665" s="228"/>
      <c r="V665" s="224" t="s">
        <v>85</v>
      </c>
      <c r="W665" s="369"/>
      <c r="X665" s="370" t="s">
        <v>85</v>
      </c>
      <c r="Y665" s="370" t="s">
        <v>85</v>
      </c>
      <c r="Z665" s="370" t="s">
        <v>85</v>
      </c>
      <c r="AA665" s="371" t="s">
        <v>85</v>
      </c>
      <c r="AB665" s="231" t="str">
        <f t="shared" si="187"/>
        <v>-</v>
      </c>
      <c r="AC665" s="232" t="str">
        <f t="shared" si="188"/>
        <v>-</v>
      </c>
      <c r="AD665" s="232" t="str">
        <f t="shared" si="189"/>
        <v>-</v>
      </c>
      <c r="AE665" s="232" t="str">
        <f t="shared" si="190"/>
        <v>-</v>
      </c>
      <c r="AF665" s="233" t="str">
        <f t="shared" si="191"/>
        <v>-</v>
      </c>
      <c r="AG665" s="231" t="str">
        <f t="shared" si="192"/>
        <v>-</v>
      </c>
      <c r="AH665" s="232" t="str">
        <f t="shared" si="193"/>
        <v>-</v>
      </c>
      <c r="AI665" s="232" t="str">
        <f t="shared" si="194"/>
        <v>-</v>
      </c>
      <c r="AJ665" s="232" t="str">
        <f t="shared" si="195"/>
        <v>-</v>
      </c>
      <c r="AK665" s="233" t="str">
        <f t="shared" si="196"/>
        <v>-</v>
      </c>
      <c r="AL665" s="222" t="s">
        <v>85</v>
      </c>
      <c r="AM665" s="224" t="s">
        <v>85</v>
      </c>
      <c r="AN665" s="224" t="s">
        <v>85</v>
      </c>
      <c r="AO665" s="224" t="s">
        <v>85</v>
      </c>
      <c r="AP665" s="235" t="s">
        <v>85</v>
      </c>
      <c r="AQ665" s="234" t="s">
        <v>85</v>
      </c>
      <c r="AR665" s="234" t="s">
        <v>85</v>
      </c>
      <c r="AS665" s="234" t="s">
        <v>85</v>
      </c>
      <c r="AT665" s="227" t="s">
        <v>85</v>
      </c>
      <c r="AU665" s="343" t="s">
        <v>85</v>
      </c>
    </row>
    <row r="666" spans="1:47" ht="54" hidden="1">
      <c r="A666" s="222" t="str">
        <f t="shared" si="164"/>
        <v>2003-6</v>
      </c>
      <c r="B666" s="223">
        <v>2003</v>
      </c>
      <c r="C666" s="224" t="s">
        <v>232</v>
      </c>
      <c r="D666" s="222">
        <v>6</v>
      </c>
      <c r="E666" s="224" t="s">
        <v>85</v>
      </c>
      <c r="F666" s="222" t="s">
        <v>85</v>
      </c>
      <c r="G666" s="369" t="s">
        <v>85</v>
      </c>
      <c r="H666" s="282" t="s">
        <v>85</v>
      </c>
      <c r="I666" s="227" t="s">
        <v>85</v>
      </c>
      <c r="J666" s="224" t="s">
        <v>85</v>
      </c>
      <c r="K666" s="224" t="s">
        <v>85</v>
      </c>
      <c r="L666" s="224" t="s">
        <v>85</v>
      </c>
      <c r="M666" s="228" t="s">
        <v>85</v>
      </c>
      <c r="N666" s="225"/>
      <c r="O666" s="186"/>
      <c r="P666" s="186"/>
      <c r="Q666" s="186"/>
      <c r="R666" s="230"/>
      <c r="S666" s="235" t="s">
        <v>85</v>
      </c>
      <c r="T666" s="230" t="s">
        <v>85</v>
      </c>
      <c r="U666" s="228"/>
      <c r="V666" s="224" t="s">
        <v>85</v>
      </c>
      <c r="W666" s="369"/>
      <c r="X666" s="370" t="s">
        <v>85</v>
      </c>
      <c r="Y666" s="370" t="s">
        <v>85</v>
      </c>
      <c r="Z666" s="370" t="s">
        <v>85</v>
      </c>
      <c r="AA666" s="371" t="s">
        <v>85</v>
      </c>
      <c r="AB666" s="231" t="str">
        <f t="shared" si="187"/>
        <v>-</v>
      </c>
      <c r="AC666" s="232" t="str">
        <f t="shared" si="188"/>
        <v>-</v>
      </c>
      <c r="AD666" s="232" t="str">
        <f t="shared" si="189"/>
        <v>-</v>
      </c>
      <c r="AE666" s="232" t="str">
        <f t="shared" si="190"/>
        <v>-</v>
      </c>
      <c r="AF666" s="233" t="str">
        <f t="shared" si="191"/>
        <v>-</v>
      </c>
      <c r="AG666" s="231" t="str">
        <f t="shared" si="192"/>
        <v>-</v>
      </c>
      <c r="AH666" s="232" t="str">
        <f t="shared" si="193"/>
        <v>-</v>
      </c>
      <c r="AI666" s="232" t="str">
        <f t="shared" si="194"/>
        <v>-</v>
      </c>
      <c r="AJ666" s="232" t="str">
        <f t="shared" si="195"/>
        <v>-</v>
      </c>
      <c r="AK666" s="233" t="str">
        <f t="shared" si="196"/>
        <v>-</v>
      </c>
      <c r="AL666" s="222" t="s">
        <v>85</v>
      </c>
      <c r="AM666" s="224" t="s">
        <v>85</v>
      </c>
      <c r="AN666" s="224" t="s">
        <v>85</v>
      </c>
      <c r="AO666" s="224" t="s">
        <v>85</v>
      </c>
      <c r="AP666" s="235" t="s">
        <v>85</v>
      </c>
      <c r="AQ666" s="234" t="s">
        <v>85</v>
      </c>
      <c r="AR666" s="234" t="s">
        <v>85</v>
      </c>
      <c r="AS666" s="234" t="s">
        <v>85</v>
      </c>
      <c r="AT666" s="227" t="s">
        <v>85</v>
      </c>
      <c r="AU666" s="343" t="s">
        <v>85</v>
      </c>
    </row>
    <row r="667" spans="1:47" ht="54" hidden="1">
      <c r="A667" s="222" t="str">
        <f t="shared" si="164"/>
        <v>2003-7</v>
      </c>
      <c r="B667" s="223">
        <v>2003</v>
      </c>
      <c r="C667" s="224" t="s">
        <v>232</v>
      </c>
      <c r="D667" s="222">
        <v>7</v>
      </c>
      <c r="E667" s="224" t="s">
        <v>85</v>
      </c>
      <c r="F667" s="222" t="s">
        <v>85</v>
      </c>
      <c r="G667" s="369" t="s">
        <v>85</v>
      </c>
      <c r="H667" s="282" t="s">
        <v>85</v>
      </c>
      <c r="I667" s="227" t="s">
        <v>85</v>
      </c>
      <c r="J667" s="224" t="s">
        <v>85</v>
      </c>
      <c r="K667" s="224" t="s">
        <v>85</v>
      </c>
      <c r="L667" s="224" t="s">
        <v>85</v>
      </c>
      <c r="M667" s="228" t="s">
        <v>85</v>
      </c>
      <c r="N667" s="225"/>
      <c r="O667" s="186"/>
      <c r="P667" s="186"/>
      <c r="Q667" s="186"/>
      <c r="R667" s="230"/>
      <c r="S667" s="235" t="s">
        <v>85</v>
      </c>
      <c r="T667" s="230" t="s">
        <v>85</v>
      </c>
      <c r="U667" s="228"/>
      <c r="V667" s="224" t="s">
        <v>85</v>
      </c>
      <c r="W667" s="369"/>
      <c r="X667" s="370" t="s">
        <v>85</v>
      </c>
      <c r="Y667" s="370" t="s">
        <v>85</v>
      </c>
      <c r="Z667" s="370" t="s">
        <v>85</v>
      </c>
      <c r="AA667" s="371" t="s">
        <v>85</v>
      </c>
      <c r="AB667" s="231" t="str">
        <f t="shared" si="187"/>
        <v>-</v>
      </c>
      <c r="AC667" s="232" t="str">
        <f t="shared" si="188"/>
        <v>-</v>
      </c>
      <c r="AD667" s="232" t="str">
        <f t="shared" si="189"/>
        <v>-</v>
      </c>
      <c r="AE667" s="232" t="str">
        <f t="shared" si="190"/>
        <v>-</v>
      </c>
      <c r="AF667" s="233" t="str">
        <f t="shared" si="191"/>
        <v>-</v>
      </c>
      <c r="AG667" s="231" t="str">
        <f t="shared" si="192"/>
        <v>-</v>
      </c>
      <c r="AH667" s="232" t="str">
        <f t="shared" si="193"/>
        <v>-</v>
      </c>
      <c r="AI667" s="232" t="str">
        <f t="shared" si="194"/>
        <v>-</v>
      </c>
      <c r="AJ667" s="232" t="str">
        <f t="shared" si="195"/>
        <v>-</v>
      </c>
      <c r="AK667" s="233" t="str">
        <f t="shared" si="196"/>
        <v>-</v>
      </c>
      <c r="AL667" s="222" t="s">
        <v>85</v>
      </c>
      <c r="AM667" s="224" t="s">
        <v>85</v>
      </c>
      <c r="AN667" s="224" t="s">
        <v>85</v>
      </c>
      <c r="AO667" s="224" t="s">
        <v>85</v>
      </c>
      <c r="AP667" s="235" t="s">
        <v>85</v>
      </c>
      <c r="AQ667" s="234" t="s">
        <v>85</v>
      </c>
      <c r="AR667" s="234" t="s">
        <v>85</v>
      </c>
      <c r="AS667" s="234" t="s">
        <v>85</v>
      </c>
      <c r="AT667" s="227" t="s">
        <v>85</v>
      </c>
      <c r="AU667" s="343" t="s">
        <v>85</v>
      </c>
    </row>
    <row r="668" spans="1:47" ht="54" hidden="1">
      <c r="A668" s="222" t="str">
        <f t="shared" si="164"/>
        <v>2003-8</v>
      </c>
      <c r="B668" s="223">
        <v>2003</v>
      </c>
      <c r="C668" s="224" t="s">
        <v>232</v>
      </c>
      <c r="D668" s="222">
        <v>8</v>
      </c>
      <c r="E668" s="224" t="s">
        <v>85</v>
      </c>
      <c r="F668" s="222" t="s">
        <v>85</v>
      </c>
      <c r="G668" s="369" t="s">
        <v>85</v>
      </c>
      <c r="H668" s="282" t="s">
        <v>85</v>
      </c>
      <c r="I668" s="227" t="s">
        <v>85</v>
      </c>
      <c r="J668" s="224" t="s">
        <v>85</v>
      </c>
      <c r="K668" s="224" t="s">
        <v>85</v>
      </c>
      <c r="L668" s="224" t="s">
        <v>85</v>
      </c>
      <c r="M668" s="228" t="s">
        <v>85</v>
      </c>
      <c r="N668" s="225"/>
      <c r="O668" s="186"/>
      <c r="P668" s="186"/>
      <c r="Q668" s="186"/>
      <c r="R668" s="230"/>
      <c r="S668" s="235" t="s">
        <v>85</v>
      </c>
      <c r="T668" s="230" t="s">
        <v>85</v>
      </c>
      <c r="U668" s="228"/>
      <c r="V668" s="224" t="s">
        <v>85</v>
      </c>
      <c r="W668" s="369"/>
      <c r="X668" s="370" t="s">
        <v>85</v>
      </c>
      <c r="Y668" s="370" t="s">
        <v>85</v>
      </c>
      <c r="Z668" s="370" t="s">
        <v>85</v>
      </c>
      <c r="AA668" s="371" t="s">
        <v>85</v>
      </c>
      <c r="AB668" s="231" t="str">
        <f t="shared" si="187"/>
        <v>-</v>
      </c>
      <c r="AC668" s="232" t="str">
        <f t="shared" si="188"/>
        <v>-</v>
      </c>
      <c r="AD668" s="232" t="str">
        <f t="shared" si="189"/>
        <v>-</v>
      </c>
      <c r="AE668" s="232" t="str">
        <f t="shared" si="190"/>
        <v>-</v>
      </c>
      <c r="AF668" s="233" t="str">
        <f t="shared" si="191"/>
        <v>-</v>
      </c>
      <c r="AG668" s="231" t="str">
        <f t="shared" si="192"/>
        <v>-</v>
      </c>
      <c r="AH668" s="232" t="str">
        <f t="shared" si="193"/>
        <v>-</v>
      </c>
      <c r="AI668" s="232" t="str">
        <f t="shared" si="194"/>
        <v>-</v>
      </c>
      <c r="AJ668" s="232" t="str">
        <f t="shared" si="195"/>
        <v>-</v>
      </c>
      <c r="AK668" s="233" t="str">
        <f t="shared" si="196"/>
        <v>-</v>
      </c>
      <c r="AL668" s="222" t="s">
        <v>85</v>
      </c>
      <c r="AM668" s="224" t="s">
        <v>85</v>
      </c>
      <c r="AN668" s="224" t="s">
        <v>85</v>
      </c>
      <c r="AO668" s="224" t="s">
        <v>85</v>
      </c>
      <c r="AP668" s="235" t="s">
        <v>85</v>
      </c>
      <c r="AQ668" s="234" t="s">
        <v>85</v>
      </c>
      <c r="AR668" s="234" t="s">
        <v>85</v>
      </c>
      <c r="AS668" s="234" t="s">
        <v>85</v>
      </c>
      <c r="AT668" s="227" t="s">
        <v>85</v>
      </c>
      <c r="AU668" s="343" t="s">
        <v>85</v>
      </c>
    </row>
    <row r="669" spans="1:47" ht="54" hidden="1">
      <c r="A669" s="222" t="str">
        <f t="shared" si="164"/>
        <v>2003-9</v>
      </c>
      <c r="B669" s="223">
        <v>2003</v>
      </c>
      <c r="C669" s="224" t="s">
        <v>232</v>
      </c>
      <c r="D669" s="222">
        <v>9</v>
      </c>
      <c r="E669" s="224" t="s">
        <v>85</v>
      </c>
      <c r="F669" s="222" t="s">
        <v>85</v>
      </c>
      <c r="G669" s="369" t="s">
        <v>85</v>
      </c>
      <c r="H669" s="282" t="s">
        <v>85</v>
      </c>
      <c r="I669" s="227" t="s">
        <v>85</v>
      </c>
      <c r="J669" s="224" t="s">
        <v>85</v>
      </c>
      <c r="K669" s="224" t="s">
        <v>85</v>
      </c>
      <c r="L669" s="224" t="s">
        <v>85</v>
      </c>
      <c r="M669" s="228" t="s">
        <v>85</v>
      </c>
      <c r="N669" s="225"/>
      <c r="O669" s="186"/>
      <c r="P669" s="186"/>
      <c r="Q669" s="186"/>
      <c r="R669" s="230"/>
      <c r="S669" s="235" t="s">
        <v>85</v>
      </c>
      <c r="T669" s="230" t="s">
        <v>85</v>
      </c>
      <c r="U669" s="228"/>
      <c r="V669" s="224" t="s">
        <v>85</v>
      </c>
      <c r="W669" s="369"/>
      <c r="X669" s="370" t="s">
        <v>85</v>
      </c>
      <c r="Y669" s="370" t="s">
        <v>85</v>
      </c>
      <c r="Z669" s="370" t="s">
        <v>85</v>
      </c>
      <c r="AA669" s="371" t="s">
        <v>85</v>
      </c>
      <c r="AB669" s="231" t="str">
        <f t="shared" si="187"/>
        <v>-</v>
      </c>
      <c r="AC669" s="232" t="str">
        <f t="shared" si="188"/>
        <v>-</v>
      </c>
      <c r="AD669" s="232" t="str">
        <f t="shared" si="189"/>
        <v>-</v>
      </c>
      <c r="AE669" s="232" t="str">
        <f t="shared" si="190"/>
        <v>-</v>
      </c>
      <c r="AF669" s="233" t="str">
        <f t="shared" si="191"/>
        <v>-</v>
      </c>
      <c r="AG669" s="231" t="str">
        <f t="shared" si="192"/>
        <v>-</v>
      </c>
      <c r="AH669" s="232" t="str">
        <f t="shared" si="193"/>
        <v>-</v>
      </c>
      <c r="AI669" s="232" t="str">
        <f t="shared" si="194"/>
        <v>-</v>
      </c>
      <c r="AJ669" s="232" t="str">
        <f t="shared" si="195"/>
        <v>-</v>
      </c>
      <c r="AK669" s="233" t="str">
        <f t="shared" si="196"/>
        <v>-</v>
      </c>
      <c r="AL669" s="222" t="s">
        <v>85</v>
      </c>
      <c r="AM669" s="224" t="s">
        <v>85</v>
      </c>
      <c r="AN669" s="224" t="s">
        <v>85</v>
      </c>
      <c r="AO669" s="224" t="s">
        <v>85</v>
      </c>
      <c r="AP669" s="235" t="s">
        <v>85</v>
      </c>
      <c r="AQ669" s="234" t="s">
        <v>85</v>
      </c>
      <c r="AR669" s="234" t="s">
        <v>85</v>
      </c>
      <c r="AS669" s="234" t="s">
        <v>85</v>
      </c>
      <c r="AT669" s="227" t="s">
        <v>85</v>
      </c>
      <c r="AU669" s="343" t="s">
        <v>85</v>
      </c>
    </row>
    <row r="670" spans="1:47" ht="222" customHeight="1">
      <c r="A670" s="222" t="str">
        <f t="shared" ref="A670:A671" si="197">B670&amp;"-"&amp;D670</f>
        <v>2004-1</v>
      </c>
      <c r="B670" s="223">
        <v>2004</v>
      </c>
      <c r="C670" s="224" t="s">
        <v>233</v>
      </c>
      <c r="D670" s="222">
        <v>1</v>
      </c>
      <c r="E670" s="224" t="s">
        <v>1391</v>
      </c>
      <c r="F670" s="222" t="s">
        <v>1363</v>
      </c>
      <c r="G670" s="225" t="s">
        <v>1392</v>
      </c>
      <c r="H670" s="282" t="s">
        <v>1809</v>
      </c>
      <c r="I670" s="227" t="s">
        <v>1393</v>
      </c>
      <c r="J670" s="224" t="s">
        <v>1394</v>
      </c>
      <c r="K670" s="224" t="s">
        <v>1395</v>
      </c>
      <c r="L670" s="224" t="s">
        <v>1396</v>
      </c>
      <c r="M670" s="228" t="s">
        <v>403</v>
      </c>
      <c r="N670" s="225">
        <v>372</v>
      </c>
      <c r="O670" s="186">
        <v>268</v>
      </c>
      <c r="P670" s="356">
        <v>371</v>
      </c>
      <c r="Q670" s="356">
        <v>372</v>
      </c>
      <c r="R670" s="357">
        <v>373</v>
      </c>
      <c r="S670" s="235" t="s">
        <v>637</v>
      </c>
      <c r="T670" s="230">
        <v>378</v>
      </c>
      <c r="U670" s="228"/>
      <c r="V670" s="224" t="s">
        <v>1810</v>
      </c>
      <c r="W670" s="225">
        <v>248</v>
      </c>
      <c r="X670" s="186" t="s">
        <v>85</v>
      </c>
      <c r="Y670" s="186" t="s">
        <v>85</v>
      </c>
      <c r="Z670" s="186" t="s">
        <v>85</v>
      </c>
      <c r="AA670" s="230" t="s">
        <v>85</v>
      </c>
      <c r="AB670" s="231">
        <f t="shared" si="187"/>
        <v>0.66666666666666663</v>
      </c>
      <c r="AC670" s="232" t="str">
        <f t="shared" si="188"/>
        <v>-</v>
      </c>
      <c r="AD670" s="232" t="str">
        <f t="shared" si="188"/>
        <v>-</v>
      </c>
      <c r="AE670" s="232" t="str">
        <f t="shared" si="188"/>
        <v>-</v>
      </c>
      <c r="AF670" s="233" t="str">
        <f t="shared" si="188"/>
        <v>-</v>
      </c>
      <c r="AG670" s="231">
        <f t="shared" si="192"/>
        <v>0.65608465608465605</v>
      </c>
      <c r="AH670" s="232" t="str">
        <f t="shared" si="193"/>
        <v>-</v>
      </c>
      <c r="AI670" s="232" t="str">
        <f t="shared" si="194"/>
        <v>-</v>
      </c>
      <c r="AJ670" s="232" t="str">
        <f>IFERROR(IF($E670="-","-",IF($T670="-","-",Z670/$T670)),"-")</f>
        <v>-</v>
      </c>
      <c r="AK670" s="233" t="str">
        <f>IFERROR(IF($E670="-","-",IF($T670="-","-",AA670/$T670)),"-")</f>
        <v>-</v>
      </c>
      <c r="AL670" s="222" t="s">
        <v>85</v>
      </c>
      <c r="AM670" s="224" t="s">
        <v>1811</v>
      </c>
      <c r="AN670" s="224" t="s">
        <v>901</v>
      </c>
      <c r="AO670" s="224" t="s">
        <v>2664</v>
      </c>
      <c r="AP670" s="235" t="s">
        <v>49</v>
      </c>
      <c r="AQ670" s="234" t="s">
        <v>85</v>
      </c>
      <c r="AR670" s="234" t="s">
        <v>85</v>
      </c>
      <c r="AS670" s="234" t="s">
        <v>85</v>
      </c>
      <c r="AT670" s="227" t="s">
        <v>85</v>
      </c>
      <c r="AU670" s="343">
        <v>1</v>
      </c>
    </row>
    <row r="671" spans="1:47" ht="237" customHeight="1">
      <c r="A671" s="222" t="str">
        <f t="shared" si="197"/>
        <v>2004-2</v>
      </c>
      <c r="B671" s="223">
        <v>2004</v>
      </c>
      <c r="C671" s="224" t="s">
        <v>233</v>
      </c>
      <c r="D671" s="222">
        <v>2</v>
      </c>
      <c r="E671" s="224" t="s">
        <v>1397</v>
      </c>
      <c r="F671" s="222" t="s">
        <v>1363</v>
      </c>
      <c r="G671" s="225" t="s">
        <v>1392</v>
      </c>
      <c r="H671" s="282" t="s">
        <v>1809</v>
      </c>
      <c r="I671" s="227" t="s">
        <v>1393</v>
      </c>
      <c r="J671" s="224" t="s">
        <v>1398</v>
      </c>
      <c r="K671" s="224" t="s">
        <v>1395</v>
      </c>
      <c r="L671" s="224" t="s">
        <v>1396</v>
      </c>
      <c r="M671" s="228" t="s">
        <v>403</v>
      </c>
      <c r="N671" s="225">
        <v>409</v>
      </c>
      <c r="O671" s="186">
        <v>301</v>
      </c>
      <c r="P671" s="356">
        <v>405</v>
      </c>
      <c r="Q671" s="356">
        <v>407</v>
      </c>
      <c r="R671" s="357">
        <v>408</v>
      </c>
      <c r="S671" s="235" t="s">
        <v>637</v>
      </c>
      <c r="T671" s="230">
        <v>412</v>
      </c>
      <c r="U671" s="228"/>
      <c r="V671" s="224" t="s">
        <v>976</v>
      </c>
      <c r="W671" s="225">
        <v>267</v>
      </c>
      <c r="X671" s="186" t="s">
        <v>85</v>
      </c>
      <c r="Y671" s="186" t="s">
        <v>85</v>
      </c>
      <c r="Z671" s="186" t="s">
        <v>85</v>
      </c>
      <c r="AA671" s="230" t="s">
        <v>85</v>
      </c>
      <c r="AB671" s="231">
        <f t="shared" si="187"/>
        <v>0.65281173594132025</v>
      </c>
      <c r="AC671" s="232" t="str">
        <f t="shared" si="188"/>
        <v>-</v>
      </c>
      <c r="AD671" s="232" t="str">
        <f t="shared" si="188"/>
        <v>-</v>
      </c>
      <c r="AE671" s="232" t="str">
        <f t="shared" si="188"/>
        <v>-</v>
      </c>
      <c r="AF671" s="233" t="str">
        <f t="shared" si="188"/>
        <v>-</v>
      </c>
      <c r="AG671" s="231">
        <f t="shared" si="192"/>
        <v>0.64805825242718451</v>
      </c>
      <c r="AH671" s="232" t="str">
        <f t="shared" si="193"/>
        <v>-</v>
      </c>
      <c r="AI671" s="232" t="str">
        <f t="shared" si="194"/>
        <v>-</v>
      </c>
      <c r="AJ671" s="232" t="str">
        <f>IFERROR(IF($E671="-","-",IF($T671="-","-",Z671/$T671)),"-")</f>
        <v>-</v>
      </c>
      <c r="AK671" s="233" t="str">
        <f>IFERROR(IF($E671="-","-",IF($T671="-","-",AA671/$T671)),"-")</f>
        <v>-</v>
      </c>
      <c r="AL671" s="222" t="s">
        <v>85</v>
      </c>
      <c r="AM671" s="224" t="s">
        <v>1811</v>
      </c>
      <c r="AN671" s="224" t="s">
        <v>901</v>
      </c>
      <c r="AO671" s="224" t="s">
        <v>902</v>
      </c>
      <c r="AP671" s="235" t="s">
        <v>49</v>
      </c>
      <c r="AQ671" s="234" t="s">
        <v>85</v>
      </c>
      <c r="AR671" s="234" t="s">
        <v>85</v>
      </c>
      <c r="AS671" s="234" t="s">
        <v>85</v>
      </c>
      <c r="AT671" s="227" t="s">
        <v>85</v>
      </c>
      <c r="AU671" s="343">
        <v>1</v>
      </c>
    </row>
    <row r="672" spans="1:47" ht="40.5" hidden="1">
      <c r="A672" s="222" t="str">
        <f t="shared" ref="A672:A734" si="198">B672&amp;"-"&amp;D672</f>
        <v>2004-3</v>
      </c>
      <c r="B672" s="223">
        <v>2004</v>
      </c>
      <c r="C672" s="224" t="s">
        <v>233</v>
      </c>
      <c r="D672" s="222">
        <v>3</v>
      </c>
      <c r="E672" s="224" t="s">
        <v>85</v>
      </c>
      <c r="F672" s="222" t="s">
        <v>85</v>
      </c>
      <c r="G672" s="369" t="s">
        <v>85</v>
      </c>
      <c r="H672" s="282" t="s">
        <v>85</v>
      </c>
      <c r="I672" s="227" t="s">
        <v>85</v>
      </c>
      <c r="J672" s="224" t="s">
        <v>85</v>
      </c>
      <c r="K672" s="224" t="s">
        <v>85</v>
      </c>
      <c r="L672" s="224" t="s">
        <v>85</v>
      </c>
      <c r="M672" s="228" t="s">
        <v>85</v>
      </c>
      <c r="N672" s="225"/>
      <c r="O672" s="186"/>
      <c r="P672" s="186"/>
      <c r="Q672" s="186"/>
      <c r="R672" s="230"/>
      <c r="S672" s="235" t="s">
        <v>85</v>
      </c>
      <c r="T672" s="230" t="s">
        <v>85</v>
      </c>
      <c r="U672" s="228"/>
      <c r="V672" s="224" t="s">
        <v>85</v>
      </c>
      <c r="W672" s="369"/>
      <c r="X672" s="370" t="s">
        <v>85</v>
      </c>
      <c r="Y672" s="370" t="s">
        <v>85</v>
      </c>
      <c r="Z672" s="370" t="s">
        <v>85</v>
      </c>
      <c r="AA672" s="371" t="s">
        <v>85</v>
      </c>
      <c r="AB672" s="231" t="str">
        <f t="shared" si="187"/>
        <v>-</v>
      </c>
      <c r="AC672" s="232" t="str">
        <f t="shared" si="188"/>
        <v>-</v>
      </c>
      <c r="AD672" s="232" t="str">
        <f t="shared" si="189"/>
        <v>-</v>
      </c>
      <c r="AE672" s="232" t="str">
        <f t="shared" si="190"/>
        <v>-</v>
      </c>
      <c r="AF672" s="233" t="str">
        <f t="shared" si="191"/>
        <v>-</v>
      </c>
      <c r="AG672" s="231" t="str">
        <f t="shared" si="192"/>
        <v>-</v>
      </c>
      <c r="AH672" s="232" t="str">
        <f t="shared" si="193"/>
        <v>-</v>
      </c>
      <c r="AI672" s="232" t="str">
        <f t="shared" si="194"/>
        <v>-</v>
      </c>
      <c r="AJ672" s="232" t="str">
        <f t="shared" si="195"/>
        <v>-</v>
      </c>
      <c r="AK672" s="233" t="str">
        <f t="shared" si="196"/>
        <v>-</v>
      </c>
      <c r="AL672" s="222" t="s">
        <v>85</v>
      </c>
      <c r="AM672" s="224" t="s">
        <v>85</v>
      </c>
      <c r="AN672" s="224" t="s">
        <v>85</v>
      </c>
      <c r="AO672" s="224" t="s">
        <v>85</v>
      </c>
      <c r="AP672" s="235" t="s">
        <v>85</v>
      </c>
      <c r="AQ672" s="234" t="s">
        <v>85</v>
      </c>
      <c r="AR672" s="234" t="s">
        <v>85</v>
      </c>
      <c r="AS672" s="234" t="s">
        <v>85</v>
      </c>
      <c r="AT672" s="227" t="s">
        <v>85</v>
      </c>
      <c r="AU672" s="343" t="s">
        <v>85</v>
      </c>
    </row>
    <row r="673" spans="1:47" ht="40.5" hidden="1">
      <c r="A673" s="222" t="str">
        <f t="shared" si="198"/>
        <v>2004-4</v>
      </c>
      <c r="B673" s="223">
        <v>2004</v>
      </c>
      <c r="C673" s="224" t="s">
        <v>233</v>
      </c>
      <c r="D673" s="222">
        <v>4</v>
      </c>
      <c r="E673" s="224" t="s">
        <v>85</v>
      </c>
      <c r="F673" s="222" t="s">
        <v>85</v>
      </c>
      <c r="G673" s="369" t="s">
        <v>85</v>
      </c>
      <c r="H673" s="282" t="s">
        <v>85</v>
      </c>
      <c r="I673" s="227" t="s">
        <v>85</v>
      </c>
      <c r="J673" s="224" t="s">
        <v>85</v>
      </c>
      <c r="K673" s="224" t="s">
        <v>85</v>
      </c>
      <c r="L673" s="224" t="s">
        <v>85</v>
      </c>
      <c r="M673" s="228" t="s">
        <v>85</v>
      </c>
      <c r="N673" s="225"/>
      <c r="O673" s="186"/>
      <c r="P673" s="186"/>
      <c r="Q673" s="186"/>
      <c r="R673" s="230"/>
      <c r="S673" s="235" t="s">
        <v>85</v>
      </c>
      <c r="T673" s="230" t="s">
        <v>85</v>
      </c>
      <c r="U673" s="228"/>
      <c r="V673" s="224" t="s">
        <v>85</v>
      </c>
      <c r="W673" s="369"/>
      <c r="X673" s="370" t="s">
        <v>85</v>
      </c>
      <c r="Y673" s="370" t="s">
        <v>85</v>
      </c>
      <c r="Z673" s="370" t="s">
        <v>85</v>
      </c>
      <c r="AA673" s="371" t="s">
        <v>85</v>
      </c>
      <c r="AB673" s="231" t="str">
        <f t="shared" si="187"/>
        <v>-</v>
      </c>
      <c r="AC673" s="232" t="str">
        <f t="shared" si="188"/>
        <v>-</v>
      </c>
      <c r="AD673" s="232" t="str">
        <f t="shared" si="189"/>
        <v>-</v>
      </c>
      <c r="AE673" s="232" t="str">
        <f t="shared" si="190"/>
        <v>-</v>
      </c>
      <c r="AF673" s="233" t="str">
        <f t="shared" si="191"/>
        <v>-</v>
      </c>
      <c r="AG673" s="231" t="str">
        <f t="shared" si="192"/>
        <v>-</v>
      </c>
      <c r="AH673" s="232" t="str">
        <f t="shared" si="193"/>
        <v>-</v>
      </c>
      <c r="AI673" s="232" t="str">
        <f t="shared" si="194"/>
        <v>-</v>
      </c>
      <c r="AJ673" s="232" t="str">
        <f t="shared" si="195"/>
        <v>-</v>
      </c>
      <c r="AK673" s="233" t="str">
        <f t="shared" si="196"/>
        <v>-</v>
      </c>
      <c r="AL673" s="222" t="s">
        <v>85</v>
      </c>
      <c r="AM673" s="224" t="s">
        <v>85</v>
      </c>
      <c r="AN673" s="224" t="s">
        <v>85</v>
      </c>
      <c r="AO673" s="224" t="s">
        <v>85</v>
      </c>
      <c r="AP673" s="235" t="s">
        <v>85</v>
      </c>
      <c r="AQ673" s="234" t="s">
        <v>85</v>
      </c>
      <c r="AR673" s="234" t="s">
        <v>85</v>
      </c>
      <c r="AS673" s="234" t="s">
        <v>85</v>
      </c>
      <c r="AT673" s="227" t="s">
        <v>85</v>
      </c>
      <c r="AU673" s="343" t="s">
        <v>85</v>
      </c>
    </row>
    <row r="674" spans="1:47" ht="40.5" hidden="1">
      <c r="A674" s="222" t="str">
        <f t="shared" si="198"/>
        <v>2004-5</v>
      </c>
      <c r="B674" s="223">
        <v>2004</v>
      </c>
      <c r="C674" s="224" t="s">
        <v>233</v>
      </c>
      <c r="D674" s="222">
        <v>5</v>
      </c>
      <c r="E674" s="224" t="s">
        <v>85</v>
      </c>
      <c r="F674" s="222" t="s">
        <v>85</v>
      </c>
      <c r="G674" s="369" t="s">
        <v>85</v>
      </c>
      <c r="H674" s="282" t="s">
        <v>85</v>
      </c>
      <c r="I674" s="227" t="s">
        <v>85</v>
      </c>
      <c r="J674" s="224" t="s">
        <v>85</v>
      </c>
      <c r="K674" s="224" t="s">
        <v>85</v>
      </c>
      <c r="L674" s="224" t="s">
        <v>85</v>
      </c>
      <c r="M674" s="228" t="s">
        <v>85</v>
      </c>
      <c r="N674" s="225"/>
      <c r="O674" s="186"/>
      <c r="P674" s="186"/>
      <c r="Q674" s="186"/>
      <c r="R674" s="230"/>
      <c r="S674" s="235" t="s">
        <v>85</v>
      </c>
      <c r="T674" s="230" t="s">
        <v>85</v>
      </c>
      <c r="U674" s="228"/>
      <c r="V674" s="224" t="s">
        <v>85</v>
      </c>
      <c r="W674" s="369"/>
      <c r="X674" s="370" t="s">
        <v>85</v>
      </c>
      <c r="Y674" s="370" t="s">
        <v>85</v>
      </c>
      <c r="Z674" s="370" t="s">
        <v>85</v>
      </c>
      <c r="AA674" s="371" t="s">
        <v>85</v>
      </c>
      <c r="AB674" s="231" t="str">
        <f t="shared" si="187"/>
        <v>-</v>
      </c>
      <c r="AC674" s="232" t="str">
        <f t="shared" si="188"/>
        <v>-</v>
      </c>
      <c r="AD674" s="232" t="str">
        <f t="shared" si="189"/>
        <v>-</v>
      </c>
      <c r="AE674" s="232" t="str">
        <f t="shared" si="190"/>
        <v>-</v>
      </c>
      <c r="AF674" s="233" t="str">
        <f t="shared" si="191"/>
        <v>-</v>
      </c>
      <c r="AG674" s="231" t="str">
        <f t="shared" si="192"/>
        <v>-</v>
      </c>
      <c r="AH674" s="232" t="str">
        <f t="shared" si="193"/>
        <v>-</v>
      </c>
      <c r="AI674" s="232" t="str">
        <f t="shared" si="194"/>
        <v>-</v>
      </c>
      <c r="AJ674" s="232" t="str">
        <f t="shared" si="195"/>
        <v>-</v>
      </c>
      <c r="AK674" s="233" t="str">
        <f t="shared" si="196"/>
        <v>-</v>
      </c>
      <c r="AL674" s="222" t="s">
        <v>85</v>
      </c>
      <c r="AM674" s="224" t="s">
        <v>85</v>
      </c>
      <c r="AN674" s="224" t="s">
        <v>85</v>
      </c>
      <c r="AO674" s="224" t="s">
        <v>85</v>
      </c>
      <c r="AP674" s="235" t="s">
        <v>85</v>
      </c>
      <c r="AQ674" s="234" t="s">
        <v>85</v>
      </c>
      <c r="AR674" s="234" t="s">
        <v>85</v>
      </c>
      <c r="AS674" s="234" t="s">
        <v>85</v>
      </c>
      <c r="AT674" s="227" t="s">
        <v>85</v>
      </c>
      <c r="AU674" s="343" t="s">
        <v>85</v>
      </c>
    </row>
    <row r="675" spans="1:47" ht="40.5" hidden="1">
      <c r="A675" s="222" t="str">
        <f t="shared" si="198"/>
        <v>2004-6</v>
      </c>
      <c r="B675" s="223">
        <v>2004</v>
      </c>
      <c r="C675" s="224" t="s">
        <v>233</v>
      </c>
      <c r="D675" s="222">
        <v>6</v>
      </c>
      <c r="E675" s="224" t="s">
        <v>85</v>
      </c>
      <c r="F675" s="222" t="s">
        <v>85</v>
      </c>
      <c r="G675" s="369" t="s">
        <v>85</v>
      </c>
      <c r="H675" s="282" t="s">
        <v>85</v>
      </c>
      <c r="I675" s="227" t="s">
        <v>85</v>
      </c>
      <c r="J675" s="224" t="s">
        <v>85</v>
      </c>
      <c r="K675" s="224" t="s">
        <v>85</v>
      </c>
      <c r="L675" s="224" t="s">
        <v>85</v>
      </c>
      <c r="M675" s="228" t="s">
        <v>85</v>
      </c>
      <c r="N675" s="225"/>
      <c r="O675" s="186"/>
      <c r="P675" s="186"/>
      <c r="Q675" s="186"/>
      <c r="R675" s="230"/>
      <c r="S675" s="235" t="s">
        <v>85</v>
      </c>
      <c r="T675" s="230" t="s">
        <v>85</v>
      </c>
      <c r="U675" s="228"/>
      <c r="V675" s="224" t="s">
        <v>85</v>
      </c>
      <c r="W675" s="369"/>
      <c r="X675" s="370" t="s">
        <v>85</v>
      </c>
      <c r="Y675" s="370" t="s">
        <v>85</v>
      </c>
      <c r="Z675" s="370" t="s">
        <v>85</v>
      </c>
      <c r="AA675" s="371" t="s">
        <v>85</v>
      </c>
      <c r="AB675" s="231" t="str">
        <f t="shared" si="187"/>
        <v>-</v>
      </c>
      <c r="AC675" s="232" t="str">
        <f t="shared" si="188"/>
        <v>-</v>
      </c>
      <c r="AD675" s="232" t="str">
        <f t="shared" si="189"/>
        <v>-</v>
      </c>
      <c r="AE675" s="232" t="str">
        <f t="shared" si="190"/>
        <v>-</v>
      </c>
      <c r="AF675" s="233" t="str">
        <f t="shared" si="191"/>
        <v>-</v>
      </c>
      <c r="AG675" s="231" t="str">
        <f t="shared" si="192"/>
        <v>-</v>
      </c>
      <c r="AH675" s="232" t="str">
        <f t="shared" si="193"/>
        <v>-</v>
      </c>
      <c r="AI675" s="232" t="str">
        <f t="shared" si="194"/>
        <v>-</v>
      </c>
      <c r="AJ675" s="232" t="str">
        <f t="shared" si="195"/>
        <v>-</v>
      </c>
      <c r="AK675" s="233" t="str">
        <f t="shared" si="196"/>
        <v>-</v>
      </c>
      <c r="AL675" s="222" t="s">
        <v>85</v>
      </c>
      <c r="AM675" s="224" t="s">
        <v>85</v>
      </c>
      <c r="AN675" s="224" t="s">
        <v>85</v>
      </c>
      <c r="AO675" s="224" t="s">
        <v>85</v>
      </c>
      <c r="AP675" s="235" t="s">
        <v>85</v>
      </c>
      <c r="AQ675" s="234" t="s">
        <v>85</v>
      </c>
      <c r="AR675" s="234" t="s">
        <v>85</v>
      </c>
      <c r="AS675" s="234" t="s">
        <v>85</v>
      </c>
      <c r="AT675" s="227" t="s">
        <v>85</v>
      </c>
      <c r="AU675" s="343" t="s">
        <v>85</v>
      </c>
    </row>
    <row r="676" spans="1:47" ht="40.5" hidden="1">
      <c r="A676" s="222" t="str">
        <f t="shared" si="198"/>
        <v>2004-7</v>
      </c>
      <c r="B676" s="223">
        <v>2004</v>
      </c>
      <c r="C676" s="224" t="s">
        <v>233</v>
      </c>
      <c r="D676" s="222">
        <v>7</v>
      </c>
      <c r="E676" s="224" t="s">
        <v>85</v>
      </c>
      <c r="F676" s="222" t="s">
        <v>85</v>
      </c>
      <c r="G676" s="369" t="s">
        <v>85</v>
      </c>
      <c r="H676" s="282" t="s">
        <v>85</v>
      </c>
      <c r="I676" s="227" t="s">
        <v>85</v>
      </c>
      <c r="J676" s="224" t="s">
        <v>85</v>
      </c>
      <c r="K676" s="224" t="s">
        <v>85</v>
      </c>
      <c r="L676" s="224" t="s">
        <v>85</v>
      </c>
      <c r="M676" s="228" t="s">
        <v>85</v>
      </c>
      <c r="N676" s="225"/>
      <c r="O676" s="186"/>
      <c r="P676" s="186"/>
      <c r="Q676" s="186"/>
      <c r="R676" s="230"/>
      <c r="S676" s="235" t="s">
        <v>85</v>
      </c>
      <c r="T676" s="230" t="s">
        <v>85</v>
      </c>
      <c r="U676" s="228"/>
      <c r="V676" s="224" t="s">
        <v>85</v>
      </c>
      <c r="W676" s="369"/>
      <c r="X676" s="370" t="s">
        <v>85</v>
      </c>
      <c r="Y676" s="370" t="s">
        <v>85</v>
      </c>
      <c r="Z676" s="370" t="s">
        <v>85</v>
      </c>
      <c r="AA676" s="371" t="s">
        <v>85</v>
      </c>
      <c r="AB676" s="231" t="str">
        <f t="shared" si="187"/>
        <v>-</v>
      </c>
      <c r="AC676" s="232" t="str">
        <f t="shared" si="188"/>
        <v>-</v>
      </c>
      <c r="AD676" s="232" t="str">
        <f t="shared" si="189"/>
        <v>-</v>
      </c>
      <c r="AE676" s="232" t="str">
        <f t="shared" si="190"/>
        <v>-</v>
      </c>
      <c r="AF676" s="233" t="str">
        <f t="shared" si="191"/>
        <v>-</v>
      </c>
      <c r="AG676" s="231" t="str">
        <f t="shared" si="192"/>
        <v>-</v>
      </c>
      <c r="AH676" s="232" t="str">
        <f t="shared" si="193"/>
        <v>-</v>
      </c>
      <c r="AI676" s="232" t="str">
        <f t="shared" si="194"/>
        <v>-</v>
      </c>
      <c r="AJ676" s="232" t="str">
        <f t="shared" si="195"/>
        <v>-</v>
      </c>
      <c r="AK676" s="233" t="str">
        <f t="shared" si="196"/>
        <v>-</v>
      </c>
      <c r="AL676" s="222" t="s">
        <v>85</v>
      </c>
      <c r="AM676" s="224" t="s">
        <v>85</v>
      </c>
      <c r="AN676" s="224" t="s">
        <v>85</v>
      </c>
      <c r="AO676" s="224" t="s">
        <v>85</v>
      </c>
      <c r="AP676" s="235" t="s">
        <v>85</v>
      </c>
      <c r="AQ676" s="234" t="s">
        <v>85</v>
      </c>
      <c r="AR676" s="234" t="s">
        <v>85</v>
      </c>
      <c r="AS676" s="234" t="s">
        <v>85</v>
      </c>
      <c r="AT676" s="227" t="s">
        <v>85</v>
      </c>
      <c r="AU676" s="343" t="s">
        <v>85</v>
      </c>
    </row>
    <row r="677" spans="1:47" ht="40.5" hidden="1">
      <c r="A677" s="222" t="str">
        <f t="shared" si="198"/>
        <v>2004-8</v>
      </c>
      <c r="B677" s="223">
        <v>2004</v>
      </c>
      <c r="C677" s="224" t="s">
        <v>233</v>
      </c>
      <c r="D677" s="222">
        <v>8</v>
      </c>
      <c r="E677" s="224" t="s">
        <v>85</v>
      </c>
      <c r="F677" s="222" t="s">
        <v>85</v>
      </c>
      <c r="G677" s="369" t="s">
        <v>85</v>
      </c>
      <c r="H677" s="282" t="s">
        <v>85</v>
      </c>
      <c r="I677" s="227" t="s">
        <v>85</v>
      </c>
      <c r="J677" s="224" t="s">
        <v>85</v>
      </c>
      <c r="K677" s="224" t="s">
        <v>85</v>
      </c>
      <c r="L677" s="224" t="s">
        <v>85</v>
      </c>
      <c r="M677" s="228" t="s">
        <v>85</v>
      </c>
      <c r="N677" s="225"/>
      <c r="O677" s="186"/>
      <c r="P677" s="186"/>
      <c r="Q677" s="186"/>
      <c r="R677" s="230"/>
      <c r="S677" s="235" t="s">
        <v>85</v>
      </c>
      <c r="T677" s="230" t="s">
        <v>85</v>
      </c>
      <c r="U677" s="228"/>
      <c r="V677" s="224" t="s">
        <v>85</v>
      </c>
      <c r="W677" s="369"/>
      <c r="X677" s="370" t="s">
        <v>85</v>
      </c>
      <c r="Y677" s="370" t="s">
        <v>85</v>
      </c>
      <c r="Z677" s="370" t="s">
        <v>85</v>
      </c>
      <c r="AA677" s="371" t="s">
        <v>85</v>
      </c>
      <c r="AB677" s="231" t="str">
        <f t="shared" si="187"/>
        <v>-</v>
      </c>
      <c r="AC677" s="232" t="str">
        <f t="shared" si="188"/>
        <v>-</v>
      </c>
      <c r="AD677" s="232" t="str">
        <f t="shared" si="189"/>
        <v>-</v>
      </c>
      <c r="AE677" s="232" t="str">
        <f t="shared" si="190"/>
        <v>-</v>
      </c>
      <c r="AF677" s="233" t="str">
        <f t="shared" si="191"/>
        <v>-</v>
      </c>
      <c r="AG677" s="231" t="str">
        <f t="shared" si="192"/>
        <v>-</v>
      </c>
      <c r="AH677" s="232" t="str">
        <f t="shared" si="193"/>
        <v>-</v>
      </c>
      <c r="AI677" s="232" t="str">
        <f t="shared" si="194"/>
        <v>-</v>
      </c>
      <c r="AJ677" s="232" t="str">
        <f t="shared" si="195"/>
        <v>-</v>
      </c>
      <c r="AK677" s="233" t="str">
        <f t="shared" si="196"/>
        <v>-</v>
      </c>
      <c r="AL677" s="222" t="s">
        <v>85</v>
      </c>
      <c r="AM677" s="224" t="s">
        <v>85</v>
      </c>
      <c r="AN677" s="224" t="s">
        <v>85</v>
      </c>
      <c r="AO677" s="224" t="s">
        <v>85</v>
      </c>
      <c r="AP677" s="235" t="s">
        <v>85</v>
      </c>
      <c r="AQ677" s="234" t="s">
        <v>85</v>
      </c>
      <c r="AR677" s="234" t="s">
        <v>85</v>
      </c>
      <c r="AS677" s="234" t="s">
        <v>85</v>
      </c>
      <c r="AT677" s="227" t="s">
        <v>85</v>
      </c>
      <c r="AU677" s="343" t="s">
        <v>85</v>
      </c>
    </row>
    <row r="678" spans="1:47" ht="40.5" hidden="1">
      <c r="A678" s="222" t="str">
        <f t="shared" si="198"/>
        <v>2004-9</v>
      </c>
      <c r="B678" s="223">
        <v>2004</v>
      </c>
      <c r="C678" s="224" t="s">
        <v>233</v>
      </c>
      <c r="D678" s="222">
        <v>9</v>
      </c>
      <c r="E678" s="224" t="s">
        <v>85</v>
      </c>
      <c r="F678" s="222" t="s">
        <v>85</v>
      </c>
      <c r="G678" s="369" t="s">
        <v>85</v>
      </c>
      <c r="H678" s="282" t="s">
        <v>85</v>
      </c>
      <c r="I678" s="227" t="s">
        <v>85</v>
      </c>
      <c r="J678" s="224" t="s">
        <v>85</v>
      </c>
      <c r="K678" s="224" t="s">
        <v>85</v>
      </c>
      <c r="L678" s="224" t="s">
        <v>85</v>
      </c>
      <c r="M678" s="228" t="s">
        <v>85</v>
      </c>
      <c r="N678" s="225"/>
      <c r="O678" s="186"/>
      <c r="P678" s="186"/>
      <c r="Q678" s="186"/>
      <c r="R678" s="230"/>
      <c r="S678" s="235" t="s">
        <v>85</v>
      </c>
      <c r="T678" s="230" t="s">
        <v>85</v>
      </c>
      <c r="U678" s="228"/>
      <c r="V678" s="224" t="s">
        <v>85</v>
      </c>
      <c r="W678" s="369"/>
      <c r="X678" s="370" t="s">
        <v>85</v>
      </c>
      <c r="Y678" s="370" t="s">
        <v>85</v>
      </c>
      <c r="Z678" s="370" t="s">
        <v>85</v>
      </c>
      <c r="AA678" s="371" t="s">
        <v>85</v>
      </c>
      <c r="AB678" s="231" t="str">
        <f t="shared" si="187"/>
        <v>-</v>
      </c>
      <c r="AC678" s="232" t="str">
        <f t="shared" si="188"/>
        <v>-</v>
      </c>
      <c r="AD678" s="232" t="str">
        <f t="shared" si="189"/>
        <v>-</v>
      </c>
      <c r="AE678" s="232" t="str">
        <f t="shared" si="190"/>
        <v>-</v>
      </c>
      <c r="AF678" s="233" t="str">
        <f t="shared" si="191"/>
        <v>-</v>
      </c>
      <c r="AG678" s="231" t="str">
        <f t="shared" si="192"/>
        <v>-</v>
      </c>
      <c r="AH678" s="232" t="str">
        <f t="shared" si="193"/>
        <v>-</v>
      </c>
      <c r="AI678" s="232" t="str">
        <f t="shared" si="194"/>
        <v>-</v>
      </c>
      <c r="AJ678" s="232" t="str">
        <f t="shared" si="195"/>
        <v>-</v>
      </c>
      <c r="AK678" s="233" t="str">
        <f t="shared" si="196"/>
        <v>-</v>
      </c>
      <c r="AL678" s="222" t="s">
        <v>85</v>
      </c>
      <c r="AM678" s="224" t="s">
        <v>85</v>
      </c>
      <c r="AN678" s="224" t="s">
        <v>85</v>
      </c>
      <c r="AO678" s="224" t="s">
        <v>85</v>
      </c>
      <c r="AP678" s="235" t="s">
        <v>85</v>
      </c>
      <c r="AQ678" s="234" t="s">
        <v>85</v>
      </c>
      <c r="AR678" s="234" t="s">
        <v>85</v>
      </c>
      <c r="AS678" s="234" t="s">
        <v>85</v>
      </c>
      <c r="AT678" s="227" t="s">
        <v>85</v>
      </c>
      <c r="AU678" s="343" t="s">
        <v>85</v>
      </c>
    </row>
    <row r="679" spans="1:47" ht="177" customHeight="1">
      <c r="A679" s="211" t="str">
        <f t="shared" si="198"/>
        <v>2005-1</v>
      </c>
      <c r="B679" s="493">
        <v>2005</v>
      </c>
      <c r="C679" s="212" t="s">
        <v>234</v>
      </c>
      <c r="D679" s="211">
        <v>1</v>
      </c>
      <c r="E679" s="212" t="s">
        <v>1837</v>
      </c>
      <c r="F679" s="211" t="s">
        <v>19</v>
      </c>
      <c r="G679" s="213" t="s">
        <v>1838</v>
      </c>
      <c r="H679" s="494" t="s">
        <v>1839</v>
      </c>
      <c r="I679" s="214" t="s">
        <v>1840</v>
      </c>
      <c r="J679" s="212" t="s">
        <v>1841</v>
      </c>
      <c r="K679" s="212" t="s">
        <v>1842</v>
      </c>
      <c r="L679" s="224" t="s">
        <v>1843</v>
      </c>
      <c r="M679" s="228" t="s">
        <v>403</v>
      </c>
      <c r="N679" s="225">
        <v>45</v>
      </c>
      <c r="O679" s="186">
        <v>46</v>
      </c>
      <c r="P679" s="186">
        <v>47</v>
      </c>
      <c r="Q679" s="186">
        <v>48</v>
      </c>
      <c r="R679" s="230">
        <v>49</v>
      </c>
      <c r="S679" s="235" t="s">
        <v>1844</v>
      </c>
      <c r="T679" s="230">
        <v>50</v>
      </c>
      <c r="U679" s="228"/>
      <c r="V679" s="224" t="s">
        <v>1845</v>
      </c>
      <c r="W679" s="225">
        <v>45.2</v>
      </c>
      <c r="X679" s="186" t="s">
        <v>85</v>
      </c>
      <c r="Y679" s="186" t="s">
        <v>85</v>
      </c>
      <c r="Z679" s="186" t="s">
        <v>85</v>
      </c>
      <c r="AA679" s="230" t="s">
        <v>85</v>
      </c>
      <c r="AB679" s="231">
        <f t="shared" si="187"/>
        <v>1.0044444444444445</v>
      </c>
      <c r="AC679" s="232" t="str">
        <f t="shared" si="187"/>
        <v>-</v>
      </c>
      <c r="AD679" s="232" t="str">
        <f t="shared" si="187"/>
        <v>-</v>
      </c>
      <c r="AE679" s="232" t="str">
        <f t="shared" si="187"/>
        <v>-</v>
      </c>
      <c r="AF679" s="233" t="str">
        <f t="shared" si="187"/>
        <v>-</v>
      </c>
      <c r="AG679" s="231">
        <f t="shared" si="192"/>
        <v>0.90400000000000003</v>
      </c>
      <c r="AH679" s="232" t="str">
        <f t="shared" si="192"/>
        <v>-</v>
      </c>
      <c r="AI679" s="232" t="str">
        <f t="shared" si="192"/>
        <v>-</v>
      </c>
      <c r="AJ679" s="232" t="str">
        <f t="shared" si="192"/>
        <v>-</v>
      </c>
      <c r="AK679" s="233" t="str">
        <f t="shared" si="192"/>
        <v>-</v>
      </c>
      <c r="AL679" s="222" t="s">
        <v>85</v>
      </c>
      <c r="AM679" s="224" t="s">
        <v>1846</v>
      </c>
      <c r="AN679" s="212" t="s">
        <v>1847</v>
      </c>
      <c r="AO679" s="212" t="s">
        <v>1848</v>
      </c>
      <c r="AP679" s="218" t="s">
        <v>15</v>
      </c>
      <c r="AQ679" s="238" t="s">
        <v>85</v>
      </c>
      <c r="AR679" s="238" t="s">
        <v>85</v>
      </c>
      <c r="AS679" s="238" t="s">
        <v>85</v>
      </c>
      <c r="AT679" s="214" t="s">
        <v>85</v>
      </c>
      <c r="AU679" s="495">
        <v>1</v>
      </c>
    </row>
    <row r="680" spans="1:47" ht="40.5" hidden="1">
      <c r="A680" s="222" t="str">
        <f t="shared" si="198"/>
        <v>2005-2</v>
      </c>
      <c r="B680" s="223">
        <v>2005</v>
      </c>
      <c r="C680" s="224" t="s">
        <v>234</v>
      </c>
      <c r="D680" s="222">
        <v>2</v>
      </c>
      <c r="E680" s="224" t="s">
        <v>85</v>
      </c>
      <c r="F680" s="222" t="s">
        <v>85</v>
      </c>
      <c r="G680" s="369" t="s">
        <v>85</v>
      </c>
      <c r="H680" s="282" t="s">
        <v>85</v>
      </c>
      <c r="I680" s="227" t="s">
        <v>85</v>
      </c>
      <c r="J680" s="224" t="s">
        <v>85</v>
      </c>
      <c r="K680" s="224" t="s">
        <v>85</v>
      </c>
      <c r="L680" s="224" t="s">
        <v>85</v>
      </c>
      <c r="M680" s="228" t="s">
        <v>85</v>
      </c>
      <c r="N680" s="225"/>
      <c r="O680" s="186"/>
      <c r="P680" s="186"/>
      <c r="Q680" s="186"/>
      <c r="R680" s="230"/>
      <c r="S680" s="235" t="s">
        <v>85</v>
      </c>
      <c r="T680" s="230" t="s">
        <v>85</v>
      </c>
      <c r="U680" s="228"/>
      <c r="V680" s="224" t="s">
        <v>85</v>
      </c>
      <c r="W680" s="369"/>
      <c r="X680" s="370" t="s">
        <v>85</v>
      </c>
      <c r="Y680" s="370" t="s">
        <v>85</v>
      </c>
      <c r="Z680" s="370" t="s">
        <v>85</v>
      </c>
      <c r="AA680" s="371" t="s">
        <v>85</v>
      </c>
      <c r="AB680" s="231" t="str">
        <f t="shared" si="187"/>
        <v>-</v>
      </c>
      <c r="AC680" s="232" t="str">
        <f t="shared" si="188"/>
        <v>-</v>
      </c>
      <c r="AD680" s="232" t="str">
        <f t="shared" si="189"/>
        <v>-</v>
      </c>
      <c r="AE680" s="232" t="str">
        <f t="shared" si="190"/>
        <v>-</v>
      </c>
      <c r="AF680" s="233" t="str">
        <f t="shared" si="191"/>
        <v>-</v>
      </c>
      <c r="AG680" s="231" t="str">
        <f t="shared" si="192"/>
        <v>-</v>
      </c>
      <c r="AH680" s="232" t="str">
        <f t="shared" si="193"/>
        <v>-</v>
      </c>
      <c r="AI680" s="232" t="str">
        <f t="shared" si="194"/>
        <v>-</v>
      </c>
      <c r="AJ680" s="232" t="str">
        <f t="shared" si="195"/>
        <v>-</v>
      </c>
      <c r="AK680" s="233" t="str">
        <f t="shared" si="196"/>
        <v>-</v>
      </c>
      <c r="AL680" s="222" t="s">
        <v>85</v>
      </c>
      <c r="AM680" s="224" t="s">
        <v>85</v>
      </c>
      <c r="AN680" s="224" t="s">
        <v>85</v>
      </c>
      <c r="AO680" s="224" t="s">
        <v>85</v>
      </c>
      <c r="AP680" s="235" t="s">
        <v>85</v>
      </c>
      <c r="AQ680" s="234" t="s">
        <v>85</v>
      </c>
      <c r="AR680" s="234" t="s">
        <v>85</v>
      </c>
      <c r="AS680" s="234" t="s">
        <v>85</v>
      </c>
      <c r="AT680" s="227" t="s">
        <v>85</v>
      </c>
      <c r="AU680" s="343" t="s">
        <v>85</v>
      </c>
    </row>
    <row r="681" spans="1:47" ht="40.5" hidden="1">
      <c r="A681" s="222" t="str">
        <f t="shared" si="198"/>
        <v>2005-3</v>
      </c>
      <c r="B681" s="223">
        <v>2005</v>
      </c>
      <c r="C681" s="224" t="s">
        <v>234</v>
      </c>
      <c r="D681" s="222">
        <v>3</v>
      </c>
      <c r="E681" s="224" t="s">
        <v>85</v>
      </c>
      <c r="F681" s="222" t="s">
        <v>85</v>
      </c>
      <c r="G681" s="369" t="s">
        <v>85</v>
      </c>
      <c r="H681" s="282" t="s">
        <v>85</v>
      </c>
      <c r="I681" s="227" t="s">
        <v>85</v>
      </c>
      <c r="J681" s="224" t="s">
        <v>85</v>
      </c>
      <c r="K681" s="224" t="s">
        <v>85</v>
      </c>
      <c r="L681" s="224" t="s">
        <v>85</v>
      </c>
      <c r="M681" s="228" t="s">
        <v>85</v>
      </c>
      <c r="N681" s="225"/>
      <c r="O681" s="186"/>
      <c r="P681" s="186"/>
      <c r="Q681" s="186"/>
      <c r="R681" s="230"/>
      <c r="S681" s="235" t="s">
        <v>85</v>
      </c>
      <c r="T681" s="230" t="s">
        <v>85</v>
      </c>
      <c r="U681" s="228"/>
      <c r="V681" s="224" t="s">
        <v>85</v>
      </c>
      <c r="W681" s="369"/>
      <c r="X681" s="370" t="s">
        <v>85</v>
      </c>
      <c r="Y681" s="370" t="s">
        <v>85</v>
      </c>
      <c r="Z681" s="370" t="s">
        <v>85</v>
      </c>
      <c r="AA681" s="371" t="s">
        <v>85</v>
      </c>
      <c r="AB681" s="231" t="str">
        <f t="shared" si="187"/>
        <v>-</v>
      </c>
      <c r="AC681" s="232" t="str">
        <f t="shared" si="188"/>
        <v>-</v>
      </c>
      <c r="AD681" s="232" t="str">
        <f t="shared" si="189"/>
        <v>-</v>
      </c>
      <c r="AE681" s="232" t="str">
        <f t="shared" si="190"/>
        <v>-</v>
      </c>
      <c r="AF681" s="233" t="str">
        <f t="shared" si="191"/>
        <v>-</v>
      </c>
      <c r="AG681" s="231" t="str">
        <f t="shared" si="192"/>
        <v>-</v>
      </c>
      <c r="AH681" s="232" t="str">
        <f t="shared" si="193"/>
        <v>-</v>
      </c>
      <c r="AI681" s="232" t="str">
        <f t="shared" si="194"/>
        <v>-</v>
      </c>
      <c r="AJ681" s="232" t="str">
        <f t="shared" si="195"/>
        <v>-</v>
      </c>
      <c r="AK681" s="233" t="str">
        <f t="shared" si="196"/>
        <v>-</v>
      </c>
      <c r="AL681" s="222" t="s">
        <v>85</v>
      </c>
      <c r="AM681" s="224" t="s">
        <v>85</v>
      </c>
      <c r="AN681" s="224" t="s">
        <v>85</v>
      </c>
      <c r="AO681" s="224" t="s">
        <v>85</v>
      </c>
      <c r="AP681" s="235" t="s">
        <v>85</v>
      </c>
      <c r="AQ681" s="234" t="s">
        <v>85</v>
      </c>
      <c r="AR681" s="234" t="s">
        <v>85</v>
      </c>
      <c r="AS681" s="234" t="s">
        <v>85</v>
      </c>
      <c r="AT681" s="227" t="s">
        <v>85</v>
      </c>
      <c r="AU681" s="343" t="s">
        <v>85</v>
      </c>
    </row>
    <row r="682" spans="1:47" ht="40.5" hidden="1">
      <c r="A682" s="222" t="str">
        <f t="shared" si="198"/>
        <v>2005-4</v>
      </c>
      <c r="B682" s="223">
        <v>2005</v>
      </c>
      <c r="C682" s="224" t="s">
        <v>234</v>
      </c>
      <c r="D682" s="222">
        <v>4</v>
      </c>
      <c r="E682" s="224" t="s">
        <v>85</v>
      </c>
      <c r="F682" s="222" t="s">
        <v>85</v>
      </c>
      <c r="G682" s="369" t="s">
        <v>85</v>
      </c>
      <c r="H682" s="282" t="s">
        <v>85</v>
      </c>
      <c r="I682" s="227" t="s">
        <v>85</v>
      </c>
      <c r="J682" s="224" t="s">
        <v>85</v>
      </c>
      <c r="K682" s="224" t="s">
        <v>85</v>
      </c>
      <c r="L682" s="224" t="s">
        <v>85</v>
      </c>
      <c r="M682" s="228" t="s">
        <v>85</v>
      </c>
      <c r="N682" s="225"/>
      <c r="O682" s="186"/>
      <c r="P682" s="186"/>
      <c r="Q682" s="186"/>
      <c r="R682" s="230"/>
      <c r="S682" s="235" t="s">
        <v>85</v>
      </c>
      <c r="T682" s="230" t="s">
        <v>85</v>
      </c>
      <c r="U682" s="228"/>
      <c r="V682" s="224" t="s">
        <v>85</v>
      </c>
      <c r="W682" s="369"/>
      <c r="X682" s="370" t="s">
        <v>85</v>
      </c>
      <c r="Y682" s="370" t="s">
        <v>85</v>
      </c>
      <c r="Z682" s="370" t="s">
        <v>85</v>
      </c>
      <c r="AA682" s="371" t="s">
        <v>85</v>
      </c>
      <c r="AB682" s="231" t="str">
        <f t="shared" si="187"/>
        <v>-</v>
      </c>
      <c r="AC682" s="232" t="str">
        <f t="shared" si="188"/>
        <v>-</v>
      </c>
      <c r="AD682" s="232" t="str">
        <f t="shared" si="189"/>
        <v>-</v>
      </c>
      <c r="AE682" s="232" t="str">
        <f t="shared" si="190"/>
        <v>-</v>
      </c>
      <c r="AF682" s="233" t="str">
        <f t="shared" si="191"/>
        <v>-</v>
      </c>
      <c r="AG682" s="231" t="str">
        <f t="shared" si="192"/>
        <v>-</v>
      </c>
      <c r="AH682" s="232" t="str">
        <f t="shared" si="193"/>
        <v>-</v>
      </c>
      <c r="AI682" s="232" t="str">
        <f t="shared" si="194"/>
        <v>-</v>
      </c>
      <c r="AJ682" s="232" t="str">
        <f t="shared" si="195"/>
        <v>-</v>
      </c>
      <c r="AK682" s="233" t="str">
        <f t="shared" si="196"/>
        <v>-</v>
      </c>
      <c r="AL682" s="222" t="s">
        <v>85</v>
      </c>
      <c r="AM682" s="224" t="s">
        <v>85</v>
      </c>
      <c r="AN682" s="224" t="s">
        <v>85</v>
      </c>
      <c r="AO682" s="224" t="s">
        <v>85</v>
      </c>
      <c r="AP682" s="235" t="s">
        <v>85</v>
      </c>
      <c r="AQ682" s="234" t="s">
        <v>85</v>
      </c>
      <c r="AR682" s="234" t="s">
        <v>85</v>
      </c>
      <c r="AS682" s="234" t="s">
        <v>85</v>
      </c>
      <c r="AT682" s="227" t="s">
        <v>85</v>
      </c>
      <c r="AU682" s="343" t="s">
        <v>85</v>
      </c>
    </row>
    <row r="683" spans="1:47" ht="40.5" hidden="1">
      <c r="A683" s="222" t="str">
        <f t="shared" si="198"/>
        <v>2005-5</v>
      </c>
      <c r="B683" s="223">
        <v>2005</v>
      </c>
      <c r="C683" s="224" t="s">
        <v>234</v>
      </c>
      <c r="D683" s="222">
        <v>5</v>
      </c>
      <c r="E683" s="224" t="s">
        <v>85</v>
      </c>
      <c r="F683" s="222" t="s">
        <v>85</v>
      </c>
      <c r="G683" s="369" t="s">
        <v>85</v>
      </c>
      <c r="H683" s="282" t="s">
        <v>85</v>
      </c>
      <c r="I683" s="227" t="s">
        <v>85</v>
      </c>
      <c r="J683" s="224" t="s">
        <v>85</v>
      </c>
      <c r="K683" s="224" t="s">
        <v>85</v>
      </c>
      <c r="L683" s="224" t="s">
        <v>85</v>
      </c>
      <c r="M683" s="228" t="s">
        <v>85</v>
      </c>
      <c r="N683" s="225"/>
      <c r="O683" s="186"/>
      <c r="P683" s="186"/>
      <c r="Q683" s="186"/>
      <c r="R683" s="230"/>
      <c r="S683" s="235" t="s">
        <v>85</v>
      </c>
      <c r="T683" s="230" t="s">
        <v>85</v>
      </c>
      <c r="U683" s="228"/>
      <c r="V683" s="224" t="s">
        <v>85</v>
      </c>
      <c r="W683" s="369"/>
      <c r="X683" s="370" t="s">
        <v>85</v>
      </c>
      <c r="Y683" s="370" t="s">
        <v>85</v>
      </c>
      <c r="Z683" s="370" t="s">
        <v>85</v>
      </c>
      <c r="AA683" s="371" t="s">
        <v>85</v>
      </c>
      <c r="AB683" s="231" t="str">
        <f t="shared" si="187"/>
        <v>-</v>
      </c>
      <c r="AC683" s="232" t="str">
        <f t="shared" si="188"/>
        <v>-</v>
      </c>
      <c r="AD683" s="232" t="str">
        <f t="shared" si="189"/>
        <v>-</v>
      </c>
      <c r="AE683" s="232" t="str">
        <f t="shared" si="190"/>
        <v>-</v>
      </c>
      <c r="AF683" s="233" t="str">
        <f t="shared" si="191"/>
        <v>-</v>
      </c>
      <c r="AG683" s="231" t="str">
        <f t="shared" si="192"/>
        <v>-</v>
      </c>
      <c r="AH683" s="232" t="str">
        <f t="shared" si="193"/>
        <v>-</v>
      </c>
      <c r="AI683" s="232" t="str">
        <f t="shared" si="194"/>
        <v>-</v>
      </c>
      <c r="AJ683" s="232" t="str">
        <f t="shared" si="195"/>
        <v>-</v>
      </c>
      <c r="AK683" s="233" t="str">
        <f t="shared" si="196"/>
        <v>-</v>
      </c>
      <c r="AL683" s="222" t="s">
        <v>85</v>
      </c>
      <c r="AM683" s="224" t="s">
        <v>85</v>
      </c>
      <c r="AN683" s="224" t="s">
        <v>85</v>
      </c>
      <c r="AO683" s="224" t="s">
        <v>85</v>
      </c>
      <c r="AP683" s="235" t="s">
        <v>85</v>
      </c>
      <c r="AQ683" s="234" t="s">
        <v>85</v>
      </c>
      <c r="AR683" s="234" t="s">
        <v>85</v>
      </c>
      <c r="AS683" s="234" t="s">
        <v>85</v>
      </c>
      <c r="AT683" s="227" t="s">
        <v>85</v>
      </c>
      <c r="AU683" s="343" t="s">
        <v>85</v>
      </c>
    </row>
    <row r="684" spans="1:47" ht="40.5" hidden="1">
      <c r="A684" s="222" t="str">
        <f t="shared" si="198"/>
        <v>2005-6</v>
      </c>
      <c r="B684" s="223">
        <v>2005</v>
      </c>
      <c r="C684" s="224" t="s">
        <v>234</v>
      </c>
      <c r="D684" s="222">
        <v>6</v>
      </c>
      <c r="E684" s="224" t="s">
        <v>85</v>
      </c>
      <c r="F684" s="222" t="s">
        <v>85</v>
      </c>
      <c r="G684" s="369" t="s">
        <v>85</v>
      </c>
      <c r="H684" s="282" t="s">
        <v>85</v>
      </c>
      <c r="I684" s="227" t="s">
        <v>85</v>
      </c>
      <c r="J684" s="224" t="s">
        <v>85</v>
      </c>
      <c r="K684" s="224" t="s">
        <v>85</v>
      </c>
      <c r="L684" s="224" t="s">
        <v>85</v>
      </c>
      <c r="M684" s="228" t="s">
        <v>85</v>
      </c>
      <c r="N684" s="225"/>
      <c r="O684" s="186"/>
      <c r="P684" s="186"/>
      <c r="Q684" s="186"/>
      <c r="R684" s="230"/>
      <c r="S684" s="235" t="s">
        <v>85</v>
      </c>
      <c r="T684" s="230" t="s">
        <v>85</v>
      </c>
      <c r="U684" s="228"/>
      <c r="V684" s="224" t="s">
        <v>85</v>
      </c>
      <c r="W684" s="369"/>
      <c r="X684" s="370" t="s">
        <v>85</v>
      </c>
      <c r="Y684" s="370" t="s">
        <v>85</v>
      </c>
      <c r="Z684" s="370" t="s">
        <v>85</v>
      </c>
      <c r="AA684" s="371" t="s">
        <v>85</v>
      </c>
      <c r="AB684" s="231" t="str">
        <f t="shared" si="187"/>
        <v>-</v>
      </c>
      <c r="AC684" s="232" t="str">
        <f t="shared" si="188"/>
        <v>-</v>
      </c>
      <c r="AD684" s="232" t="str">
        <f t="shared" si="189"/>
        <v>-</v>
      </c>
      <c r="AE684" s="232" t="str">
        <f t="shared" si="190"/>
        <v>-</v>
      </c>
      <c r="AF684" s="233" t="str">
        <f t="shared" si="191"/>
        <v>-</v>
      </c>
      <c r="AG684" s="231" t="str">
        <f t="shared" si="192"/>
        <v>-</v>
      </c>
      <c r="AH684" s="232" t="str">
        <f t="shared" si="193"/>
        <v>-</v>
      </c>
      <c r="AI684" s="232" t="str">
        <f t="shared" si="194"/>
        <v>-</v>
      </c>
      <c r="AJ684" s="232" t="str">
        <f t="shared" si="195"/>
        <v>-</v>
      </c>
      <c r="AK684" s="233" t="str">
        <f t="shared" si="196"/>
        <v>-</v>
      </c>
      <c r="AL684" s="222" t="s">
        <v>85</v>
      </c>
      <c r="AM684" s="224" t="s">
        <v>85</v>
      </c>
      <c r="AN684" s="224" t="s">
        <v>85</v>
      </c>
      <c r="AO684" s="224" t="s">
        <v>85</v>
      </c>
      <c r="AP684" s="235" t="s">
        <v>85</v>
      </c>
      <c r="AQ684" s="234" t="s">
        <v>85</v>
      </c>
      <c r="AR684" s="234" t="s">
        <v>85</v>
      </c>
      <c r="AS684" s="234" t="s">
        <v>85</v>
      </c>
      <c r="AT684" s="227" t="s">
        <v>85</v>
      </c>
      <c r="AU684" s="343" t="s">
        <v>85</v>
      </c>
    </row>
    <row r="685" spans="1:47" ht="40.5" hidden="1">
      <c r="A685" s="222" t="str">
        <f t="shared" si="198"/>
        <v>2005-7</v>
      </c>
      <c r="B685" s="223">
        <v>2005</v>
      </c>
      <c r="C685" s="224" t="s">
        <v>234</v>
      </c>
      <c r="D685" s="222">
        <v>7</v>
      </c>
      <c r="E685" s="224" t="s">
        <v>85</v>
      </c>
      <c r="F685" s="222" t="s">
        <v>85</v>
      </c>
      <c r="G685" s="369" t="s">
        <v>85</v>
      </c>
      <c r="H685" s="282" t="s">
        <v>85</v>
      </c>
      <c r="I685" s="227" t="s">
        <v>85</v>
      </c>
      <c r="J685" s="224" t="s">
        <v>85</v>
      </c>
      <c r="K685" s="224" t="s">
        <v>85</v>
      </c>
      <c r="L685" s="224" t="s">
        <v>85</v>
      </c>
      <c r="M685" s="228" t="s">
        <v>85</v>
      </c>
      <c r="N685" s="225"/>
      <c r="O685" s="186"/>
      <c r="P685" s="186"/>
      <c r="Q685" s="186"/>
      <c r="R685" s="230"/>
      <c r="S685" s="235" t="s">
        <v>85</v>
      </c>
      <c r="T685" s="230" t="s">
        <v>85</v>
      </c>
      <c r="U685" s="228"/>
      <c r="V685" s="224" t="s">
        <v>85</v>
      </c>
      <c r="W685" s="369"/>
      <c r="X685" s="370" t="s">
        <v>85</v>
      </c>
      <c r="Y685" s="370" t="s">
        <v>85</v>
      </c>
      <c r="Z685" s="370" t="s">
        <v>85</v>
      </c>
      <c r="AA685" s="371" t="s">
        <v>85</v>
      </c>
      <c r="AB685" s="231" t="str">
        <f t="shared" si="187"/>
        <v>-</v>
      </c>
      <c r="AC685" s="232" t="str">
        <f t="shared" si="188"/>
        <v>-</v>
      </c>
      <c r="AD685" s="232" t="str">
        <f t="shared" si="189"/>
        <v>-</v>
      </c>
      <c r="AE685" s="232" t="str">
        <f t="shared" si="190"/>
        <v>-</v>
      </c>
      <c r="AF685" s="233" t="str">
        <f t="shared" si="191"/>
        <v>-</v>
      </c>
      <c r="AG685" s="231" t="str">
        <f t="shared" si="192"/>
        <v>-</v>
      </c>
      <c r="AH685" s="232" t="str">
        <f t="shared" si="193"/>
        <v>-</v>
      </c>
      <c r="AI685" s="232" t="str">
        <f t="shared" si="194"/>
        <v>-</v>
      </c>
      <c r="AJ685" s="232" t="str">
        <f t="shared" si="195"/>
        <v>-</v>
      </c>
      <c r="AK685" s="233" t="str">
        <f t="shared" si="196"/>
        <v>-</v>
      </c>
      <c r="AL685" s="222" t="s">
        <v>85</v>
      </c>
      <c r="AM685" s="224" t="s">
        <v>85</v>
      </c>
      <c r="AN685" s="224" t="s">
        <v>85</v>
      </c>
      <c r="AO685" s="224" t="s">
        <v>85</v>
      </c>
      <c r="AP685" s="235" t="s">
        <v>85</v>
      </c>
      <c r="AQ685" s="234" t="s">
        <v>85</v>
      </c>
      <c r="AR685" s="234" t="s">
        <v>85</v>
      </c>
      <c r="AS685" s="234" t="s">
        <v>85</v>
      </c>
      <c r="AT685" s="227" t="s">
        <v>85</v>
      </c>
      <c r="AU685" s="343" t="s">
        <v>85</v>
      </c>
    </row>
    <row r="686" spans="1:47" ht="40.5" hidden="1">
      <c r="A686" s="222" t="str">
        <f t="shared" si="198"/>
        <v>2005-8</v>
      </c>
      <c r="B686" s="223">
        <v>2005</v>
      </c>
      <c r="C686" s="224" t="s">
        <v>234</v>
      </c>
      <c r="D686" s="222">
        <v>8</v>
      </c>
      <c r="E686" s="224" t="s">
        <v>85</v>
      </c>
      <c r="F686" s="222" t="s">
        <v>85</v>
      </c>
      <c r="G686" s="369" t="s">
        <v>85</v>
      </c>
      <c r="H686" s="282" t="s">
        <v>85</v>
      </c>
      <c r="I686" s="227" t="s">
        <v>85</v>
      </c>
      <c r="J686" s="224" t="s">
        <v>85</v>
      </c>
      <c r="K686" s="224" t="s">
        <v>85</v>
      </c>
      <c r="L686" s="224" t="s">
        <v>85</v>
      </c>
      <c r="M686" s="228" t="s">
        <v>85</v>
      </c>
      <c r="N686" s="225"/>
      <c r="O686" s="186"/>
      <c r="P686" s="186"/>
      <c r="Q686" s="186"/>
      <c r="R686" s="230"/>
      <c r="S686" s="235" t="s">
        <v>85</v>
      </c>
      <c r="T686" s="230" t="s">
        <v>85</v>
      </c>
      <c r="U686" s="228"/>
      <c r="V686" s="224" t="s">
        <v>85</v>
      </c>
      <c r="W686" s="369"/>
      <c r="X686" s="370" t="s">
        <v>85</v>
      </c>
      <c r="Y686" s="370" t="s">
        <v>85</v>
      </c>
      <c r="Z686" s="370" t="s">
        <v>85</v>
      </c>
      <c r="AA686" s="371" t="s">
        <v>85</v>
      </c>
      <c r="AB686" s="231" t="str">
        <f t="shared" si="187"/>
        <v>-</v>
      </c>
      <c r="AC686" s="232" t="str">
        <f t="shared" si="188"/>
        <v>-</v>
      </c>
      <c r="AD686" s="232" t="str">
        <f t="shared" si="189"/>
        <v>-</v>
      </c>
      <c r="AE686" s="232" t="str">
        <f t="shared" si="190"/>
        <v>-</v>
      </c>
      <c r="AF686" s="233" t="str">
        <f t="shared" si="191"/>
        <v>-</v>
      </c>
      <c r="AG686" s="231" t="str">
        <f t="shared" si="192"/>
        <v>-</v>
      </c>
      <c r="AH686" s="232" t="str">
        <f t="shared" si="193"/>
        <v>-</v>
      </c>
      <c r="AI686" s="232" t="str">
        <f t="shared" si="194"/>
        <v>-</v>
      </c>
      <c r="AJ686" s="232" t="str">
        <f t="shared" si="195"/>
        <v>-</v>
      </c>
      <c r="AK686" s="233" t="str">
        <f t="shared" si="196"/>
        <v>-</v>
      </c>
      <c r="AL686" s="222" t="s">
        <v>85</v>
      </c>
      <c r="AM686" s="224" t="s">
        <v>85</v>
      </c>
      <c r="AN686" s="224" t="s">
        <v>85</v>
      </c>
      <c r="AO686" s="224" t="s">
        <v>85</v>
      </c>
      <c r="AP686" s="235" t="s">
        <v>85</v>
      </c>
      <c r="AQ686" s="234" t="s">
        <v>85</v>
      </c>
      <c r="AR686" s="234" t="s">
        <v>85</v>
      </c>
      <c r="AS686" s="234" t="s">
        <v>85</v>
      </c>
      <c r="AT686" s="227" t="s">
        <v>85</v>
      </c>
      <c r="AU686" s="343" t="s">
        <v>85</v>
      </c>
    </row>
    <row r="687" spans="1:47" ht="40.5" hidden="1">
      <c r="A687" s="222" t="str">
        <f t="shared" si="198"/>
        <v>2005-9</v>
      </c>
      <c r="B687" s="223">
        <v>2005</v>
      </c>
      <c r="C687" s="224" t="s">
        <v>234</v>
      </c>
      <c r="D687" s="222">
        <v>9</v>
      </c>
      <c r="E687" s="224" t="s">
        <v>85</v>
      </c>
      <c r="F687" s="222" t="s">
        <v>85</v>
      </c>
      <c r="G687" s="369" t="s">
        <v>85</v>
      </c>
      <c r="H687" s="282" t="s">
        <v>85</v>
      </c>
      <c r="I687" s="227" t="s">
        <v>85</v>
      </c>
      <c r="J687" s="224" t="s">
        <v>85</v>
      </c>
      <c r="K687" s="224" t="s">
        <v>85</v>
      </c>
      <c r="L687" s="224" t="s">
        <v>85</v>
      </c>
      <c r="M687" s="228" t="s">
        <v>85</v>
      </c>
      <c r="N687" s="225"/>
      <c r="O687" s="186"/>
      <c r="P687" s="186"/>
      <c r="Q687" s="186"/>
      <c r="R687" s="230"/>
      <c r="S687" s="235" t="s">
        <v>85</v>
      </c>
      <c r="T687" s="230" t="s">
        <v>85</v>
      </c>
      <c r="U687" s="228"/>
      <c r="V687" s="224" t="s">
        <v>85</v>
      </c>
      <c r="W687" s="369"/>
      <c r="X687" s="370" t="s">
        <v>85</v>
      </c>
      <c r="Y687" s="370" t="s">
        <v>85</v>
      </c>
      <c r="Z687" s="370" t="s">
        <v>85</v>
      </c>
      <c r="AA687" s="371" t="s">
        <v>85</v>
      </c>
      <c r="AB687" s="231" t="str">
        <f t="shared" si="187"/>
        <v>-</v>
      </c>
      <c r="AC687" s="232" t="str">
        <f t="shared" si="188"/>
        <v>-</v>
      </c>
      <c r="AD687" s="232" t="str">
        <f t="shared" si="189"/>
        <v>-</v>
      </c>
      <c r="AE687" s="232" t="str">
        <f t="shared" si="190"/>
        <v>-</v>
      </c>
      <c r="AF687" s="233" t="str">
        <f t="shared" si="191"/>
        <v>-</v>
      </c>
      <c r="AG687" s="231" t="str">
        <f t="shared" si="192"/>
        <v>-</v>
      </c>
      <c r="AH687" s="232" t="str">
        <f t="shared" si="193"/>
        <v>-</v>
      </c>
      <c r="AI687" s="232" t="str">
        <f t="shared" si="194"/>
        <v>-</v>
      </c>
      <c r="AJ687" s="232" t="str">
        <f t="shared" si="195"/>
        <v>-</v>
      </c>
      <c r="AK687" s="233" t="str">
        <f t="shared" si="196"/>
        <v>-</v>
      </c>
      <c r="AL687" s="222" t="s">
        <v>85</v>
      </c>
      <c r="AM687" s="224" t="s">
        <v>85</v>
      </c>
      <c r="AN687" s="224" t="s">
        <v>85</v>
      </c>
      <c r="AO687" s="224" t="s">
        <v>85</v>
      </c>
      <c r="AP687" s="235" t="s">
        <v>85</v>
      </c>
      <c r="AQ687" s="234" t="s">
        <v>85</v>
      </c>
      <c r="AR687" s="234" t="s">
        <v>85</v>
      </c>
      <c r="AS687" s="234" t="s">
        <v>85</v>
      </c>
      <c r="AT687" s="227" t="s">
        <v>85</v>
      </c>
      <c r="AU687" s="343" t="s">
        <v>85</v>
      </c>
    </row>
    <row r="688" spans="1:47" ht="168" customHeight="1">
      <c r="A688" s="222" t="str">
        <f t="shared" si="198"/>
        <v>2101-1</v>
      </c>
      <c r="B688" s="223">
        <v>2101</v>
      </c>
      <c r="C688" s="224" t="s">
        <v>235</v>
      </c>
      <c r="D688" s="222">
        <v>1</v>
      </c>
      <c r="E688" s="224" t="s">
        <v>596</v>
      </c>
      <c r="F688" s="222" t="s">
        <v>597</v>
      </c>
      <c r="G688" s="225" t="s">
        <v>598</v>
      </c>
      <c r="H688" s="282" t="s">
        <v>1399</v>
      </c>
      <c r="I688" s="227" t="s">
        <v>600</v>
      </c>
      <c r="J688" s="224" t="s">
        <v>2628</v>
      </c>
      <c r="K688" s="224" t="s">
        <v>602</v>
      </c>
      <c r="L688" s="224" t="s">
        <v>399</v>
      </c>
      <c r="M688" s="228" t="s">
        <v>403</v>
      </c>
      <c r="N688" s="171">
        <v>51577</v>
      </c>
      <c r="O688" s="186"/>
      <c r="P688" s="186"/>
      <c r="Q688" s="186"/>
      <c r="R688" s="230"/>
      <c r="S688" s="229" t="s">
        <v>12</v>
      </c>
      <c r="T688" s="230" t="s">
        <v>12</v>
      </c>
      <c r="U688" s="228"/>
      <c r="V688" s="224" t="s">
        <v>2158</v>
      </c>
      <c r="W688" s="171">
        <v>52622</v>
      </c>
      <c r="X688" s="186" t="s">
        <v>85</v>
      </c>
      <c r="Y688" s="186" t="s">
        <v>85</v>
      </c>
      <c r="Z688" s="186" t="s">
        <v>85</v>
      </c>
      <c r="AA688" s="230" t="s">
        <v>85</v>
      </c>
      <c r="AB688" s="231">
        <f t="shared" si="187"/>
        <v>1.020260969036586</v>
      </c>
      <c r="AC688" s="232" t="str">
        <f t="shared" si="187"/>
        <v>-</v>
      </c>
      <c r="AD688" s="232" t="str">
        <f t="shared" si="187"/>
        <v>-</v>
      </c>
      <c r="AE688" s="232" t="str">
        <f t="shared" si="187"/>
        <v>-</v>
      </c>
      <c r="AF688" s="233" t="str">
        <f t="shared" si="187"/>
        <v>-</v>
      </c>
      <c r="AG688" s="231" t="str">
        <f t="shared" si="192"/>
        <v>-</v>
      </c>
      <c r="AH688" s="232" t="str">
        <f t="shared" si="193"/>
        <v>-</v>
      </c>
      <c r="AI688" s="232" t="str">
        <f t="shared" si="193"/>
        <v>-</v>
      </c>
      <c r="AJ688" s="232" t="str">
        <f t="shared" si="193"/>
        <v>-</v>
      </c>
      <c r="AK688" s="233" t="str">
        <f t="shared" si="193"/>
        <v>-</v>
      </c>
      <c r="AL688" s="222" t="s">
        <v>85</v>
      </c>
      <c r="AM688" s="224" t="s">
        <v>2159</v>
      </c>
      <c r="AN688" s="224" t="s">
        <v>767</v>
      </c>
      <c r="AO688" s="224" t="s">
        <v>2160</v>
      </c>
      <c r="AP688" s="235" t="s">
        <v>15</v>
      </c>
      <c r="AQ688" s="234" t="s">
        <v>85</v>
      </c>
      <c r="AR688" s="234" t="s">
        <v>85</v>
      </c>
      <c r="AS688" s="234" t="s">
        <v>85</v>
      </c>
      <c r="AT688" s="227" t="s">
        <v>85</v>
      </c>
      <c r="AU688" s="343">
        <v>1</v>
      </c>
    </row>
    <row r="689" spans="1:47" ht="40.5" hidden="1">
      <c r="A689" s="222" t="str">
        <f t="shared" si="198"/>
        <v>2101-2</v>
      </c>
      <c r="B689" s="223">
        <v>2101</v>
      </c>
      <c r="C689" s="224" t="s">
        <v>235</v>
      </c>
      <c r="D689" s="222">
        <v>2</v>
      </c>
      <c r="E689" s="224" t="s">
        <v>85</v>
      </c>
      <c r="F689" s="222" t="s">
        <v>85</v>
      </c>
      <c r="G689" s="369" t="s">
        <v>85</v>
      </c>
      <c r="H689" s="282" t="s">
        <v>85</v>
      </c>
      <c r="I689" s="227" t="s">
        <v>85</v>
      </c>
      <c r="J689" s="224" t="s">
        <v>85</v>
      </c>
      <c r="K689" s="224" t="s">
        <v>85</v>
      </c>
      <c r="L689" s="224" t="s">
        <v>85</v>
      </c>
      <c r="M689" s="228" t="s">
        <v>85</v>
      </c>
      <c r="N689" s="225"/>
      <c r="O689" s="186"/>
      <c r="P689" s="186"/>
      <c r="Q689" s="186"/>
      <c r="R689" s="230"/>
      <c r="S689" s="235" t="s">
        <v>85</v>
      </c>
      <c r="T689" s="230" t="s">
        <v>85</v>
      </c>
      <c r="U689" s="228"/>
      <c r="V689" s="224" t="s">
        <v>85</v>
      </c>
      <c r="W689" s="369"/>
      <c r="X689" s="370" t="s">
        <v>85</v>
      </c>
      <c r="Y689" s="370" t="s">
        <v>85</v>
      </c>
      <c r="Z689" s="370" t="s">
        <v>85</v>
      </c>
      <c r="AA689" s="371" t="s">
        <v>85</v>
      </c>
      <c r="AB689" s="231" t="str">
        <f t="shared" si="187"/>
        <v>-</v>
      </c>
      <c r="AC689" s="232" t="str">
        <f t="shared" si="188"/>
        <v>-</v>
      </c>
      <c r="AD689" s="232" t="str">
        <f t="shared" si="189"/>
        <v>-</v>
      </c>
      <c r="AE689" s="232" t="str">
        <f t="shared" si="190"/>
        <v>-</v>
      </c>
      <c r="AF689" s="233" t="str">
        <f t="shared" si="191"/>
        <v>-</v>
      </c>
      <c r="AG689" s="231" t="str">
        <f t="shared" si="192"/>
        <v>-</v>
      </c>
      <c r="AH689" s="232" t="str">
        <f t="shared" si="193"/>
        <v>-</v>
      </c>
      <c r="AI689" s="232" t="str">
        <f t="shared" si="194"/>
        <v>-</v>
      </c>
      <c r="AJ689" s="232" t="str">
        <f t="shared" si="195"/>
        <v>-</v>
      </c>
      <c r="AK689" s="233" t="str">
        <f t="shared" si="196"/>
        <v>-</v>
      </c>
      <c r="AL689" s="222" t="s">
        <v>85</v>
      </c>
      <c r="AM689" s="224" t="s">
        <v>85</v>
      </c>
      <c r="AN689" s="224" t="s">
        <v>85</v>
      </c>
      <c r="AO689" s="224" t="s">
        <v>85</v>
      </c>
      <c r="AP689" s="235" t="s">
        <v>85</v>
      </c>
      <c r="AQ689" s="234" t="s">
        <v>85</v>
      </c>
      <c r="AR689" s="234" t="s">
        <v>85</v>
      </c>
      <c r="AS689" s="234" t="s">
        <v>85</v>
      </c>
      <c r="AT689" s="227" t="s">
        <v>85</v>
      </c>
      <c r="AU689" s="343" t="s">
        <v>85</v>
      </c>
    </row>
    <row r="690" spans="1:47" ht="40.5" hidden="1">
      <c r="A690" s="222" t="str">
        <f t="shared" si="198"/>
        <v>2101-3</v>
      </c>
      <c r="B690" s="223">
        <v>2101</v>
      </c>
      <c r="C690" s="224" t="s">
        <v>235</v>
      </c>
      <c r="D690" s="222">
        <v>3</v>
      </c>
      <c r="E690" s="224" t="s">
        <v>85</v>
      </c>
      <c r="F690" s="222" t="s">
        <v>85</v>
      </c>
      <c r="G690" s="369" t="s">
        <v>85</v>
      </c>
      <c r="H690" s="282" t="s">
        <v>85</v>
      </c>
      <c r="I690" s="227" t="s">
        <v>85</v>
      </c>
      <c r="J690" s="224" t="s">
        <v>85</v>
      </c>
      <c r="K690" s="224" t="s">
        <v>85</v>
      </c>
      <c r="L690" s="224" t="s">
        <v>85</v>
      </c>
      <c r="M690" s="228" t="s">
        <v>85</v>
      </c>
      <c r="N690" s="225"/>
      <c r="O690" s="186"/>
      <c r="P690" s="186"/>
      <c r="Q690" s="186"/>
      <c r="R690" s="230"/>
      <c r="S690" s="235" t="s">
        <v>85</v>
      </c>
      <c r="T690" s="230" t="s">
        <v>85</v>
      </c>
      <c r="U690" s="228"/>
      <c r="V690" s="224" t="s">
        <v>85</v>
      </c>
      <c r="W690" s="369"/>
      <c r="X690" s="370" t="s">
        <v>85</v>
      </c>
      <c r="Y690" s="370" t="s">
        <v>85</v>
      </c>
      <c r="Z690" s="370" t="s">
        <v>85</v>
      </c>
      <c r="AA690" s="371" t="s">
        <v>85</v>
      </c>
      <c r="AB690" s="231" t="str">
        <f t="shared" si="187"/>
        <v>-</v>
      </c>
      <c r="AC690" s="232" t="str">
        <f t="shared" si="188"/>
        <v>-</v>
      </c>
      <c r="AD690" s="232" t="str">
        <f t="shared" si="189"/>
        <v>-</v>
      </c>
      <c r="AE690" s="232" t="str">
        <f t="shared" si="190"/>
        <v>-</v>
      </c>
      <c r="AF690" s="233" t="str">
        <f t="shared" si="191"/>
        <v>-</v>
      </c>
      <c r="AG690" s="231" t="str">
        <f t="shared" si="192"/>
        <v>-</v>
      </c>
      <c r="AH690" s="232" t="str">
        <f t="shared" si="193"/>
        <v>-</v>
      </c>
      <c r="AI690" s="232" t="str">
        <f t="shared" si="194"/>
        <v>-</v>
      </c>
      <c r="AJ690" s="232" t="str">
        <f t="shared" si="195"/>
        <v>-</v>
      </c>
      <c r="AK690" s="233" t="str">
        <f t="shared" si="196"/>
        <v>-</v>
      </c>
      <c r="AL690" s="222" t="s">
        <v>85</v>
      </c>
      <c r="AM690" s="224" t="s">
        <v>85</v>
      </c>
      <c r="AN690" s="224" t="s">
        <v>85</v>
      </c>
      <c r="AO690" s="224" t="s">
        <v>85</v>
      </c>
      <c r="AP690" s="235" t="s">
        <v>85</v>
      </c>
      <c r="AQ690" s="234" t="s">
        <v>85</v>
      </c>
      <c r="AR690" s="234" t="s">
        <v>85</v>
      </c>
      <c r="AS690" s="234" t="s">
        <v>85</v>
      </c>
      <c r="AT690" s="227" t="s">
        <v>85</v>
      </c>
      <c r="AU690" s="343" t="s">
        <v>85</v>
      </c>
    </row>
    <row r="691" spans="1:47" ht="40.5" hidden="1">
      <c r="A691" s="222" t="str">
        <f t="shared" si="198"/>
        <v>2101-4</v>
      </c>
      <c r="B691" s="223">
        <v>2101</v>
      </c>
      <c r="C691" s="224" t="s">
        <v>235</v>
      </c>
      <c r="D691" s="222">
        <v>4</v>
      </c>
      <c r="E691" s="224" t="s">
        <v>85</v>
      </c>
      <c r="F691" s="222" t="s">
        <v>85</v>
      </c>
      <c r="G691" s="369" t="s">
        <v>85</v>
      </c>
      <c r="H691" s="282" t="s">
        <v>85</v>
      </c>
      <c r="I691" s="227" t="s">
        <v>85</v>
      </c>
      <c r="J691" s="224" t="s">
        <v>85</v>
      </c>
      <c r="K691" s="224" t="s">
        <v>85</v>
      </c>
      <c r="L691" s="224" t="s">
        <v>85</v>
      </c>
      <c r="M691" s="228" t="s">
        <v>85</v>
      </c>
      <c r="N691" s="225"/>
      <c r="O691" s="186"/>
      <c r="P691" s="186"/>
      <c r="Q691" s="186"/>
      <c r="R691" s="230"/>
      <c r="S691" s="235" t="s">
        <v>85</v>
      </c>
      <c r="T691" s="230" t="s">
        <v>85</v>
      </c>
      <c r="U691" s="228"/>
      <c r="V691" s="224" t="s">
        <v>85</v>
      </c>
      <c r="W691" s="369"/>
      <c r="X691" s="370" t="s">
        <v>85</v>
      </c>
      <c r="Y691" s="370" t="s">
        <v>85</v>
      </c>
      <c r="Z691" s="370" t="s">
        <v>85</v>
      </c>
      <c r="AA691" s="371" t="s">
        <v>85</v>
      </c>
      <c r="AB691" s="231" t="str">
        <f t="shared" si="187"/>
        <v>-</v>
      </c>
      <c r="AC691" s="232" t="str">
        <f t="shared" si="188"/>
        <v>-</v>
      </c>
      <c r="AD691" s="232" t="str">
        <f t="shared" si="189"/>
        <v>-</v>
      </c>
      <c r="AE691" s="232" t="str">
        <f t="shared" si="190"/>
        <v>-</v>
      </c>
      <c r="AF691" s="233" t="str">
        <f t="shared" si="191"/>
        <v>-</v>
      </c>
      <c r="AG691" s="231" t="str">
        <f t="shared" si="192"/>
        <v>-</v>
      </c>
      <c r="AH691" s="232" t="str">
        <f t="shared" si="193"/>
        <v>-</v>
      </c>
      <c r="AI691" s="232" t="str">
        <f t="shared" si="194"/>
        <v>-</v>
      </c>
      <c r="AJ691" s="232" t="str">
        <f t="shared" si="195"/>
        <v>-</v>
      </c>
      <c r="AK691" s="233" t="str">
        <f t="shared" si="196"/>
        <v>-</v>
      </c>
      <c r="AL691" s="222" t="s">
        <v>85</v>
      </c>
      <c r="AM691" s="224" t="s">
        <v>85</v>
      </c>
      <c r="AN691" s="224" t="s">
        <v>85</v>
      </c>
      <c r="AO691" s="224" t="s">
        <v>85</v>
      </c>
      <c r="AP691" s="235" t="s">
        <v>85</v>
      </c>
      <c r="AQ691" s="234" t="s">
        <v>85</v>
      </c>
      <c r="AR691" s="234" t="s">
        <v>85</v>
      </c>
      <c r="AS691" s="234" t="s">
        <v>85</v>
      </c>
      <c r="AT691" s="227" t="s">
        <v>85</v>
      </c>
      <c r="AU691" s="343" t="s">
        <v>85</v>
      </c>
    </row>
    <row r="692" spans="1:47" ht="40.5" hidden="1">
      <c r="A692" s="222" t="str">
        <f t="shared" si="198"/>
        <v>2101-5</v>
      </c>
      <c r="B692" s="223">
        <v>2101</v>
      </c>
      <c r="C692" s="224" t="s">
        <v>235</v>
      </c>
      <c r="D692" s="222">
        <v>5</v>
      </c>
      <c r="E692" s="224" t="s">
        <v>85</v>
      </c>
      <c r="F692" s="222" t="s">
        <v>85</v>
      </c>
      <c r="G692" s="369" t="s">
        <v>85</v>
      </c>
      <c r="H692" s="282" t="s">
        <v>85</v>
      </c>
      <c r="I692" s="227" t="s">
        <v>85</v>
      </c>
      <c r="J692" s="224" t="s">
        <v>85</v>
      </c>
      <c r="K692" s="224" t="s">
        <v>85</v>
      </c>
      <c r="L692" s="224" t="s">
        <v>85</v>
      </c>
      <c r="M692" s="228" t="s">
        <v>85</v>
      </c>
      <c r="N692" s="225"/>
      <c r="O692" s="186"/>
      <c r="P692" s="186"/>
      <c r="Q692" s="186"/>
      <c r="R692" s="230"/>
      <c r="S692" s="235" t="s">
        <v>85</v>
      </c>
      <c r="T692" s="230" t="s">
        <v>85</v>
      </c>
      <c r="U692" s="228"/>
      <c r="V692" s="224" t="s">
        <v>85</v>
      </c>
      <c r="W692" s="369"/>
      <c r="X692" s="370" t="s">
        <v>85</v>
      </c>
      <c r="Y692" s="370" t="s">
        <v>85</v>
      </c>
      <c r="Z692" s="370" t="s">
        <v>85</v>
      </c>
      <c r="AA692" s="371" t="s">
        <v>85</v>
      </c>
      <c r="AB692" s="231" t="str">
        <f t="shared" si="187"/>
        <v>-</v>
      </c>
      <c r="AC692" s="232" t="str">
        <f t="shared" si="188"/>
        <v>-</v>
      </c>
      <c r="AD692" s="232" t="str">
        <f t="shared" si="189"/>
        <v>-</v>
      </c>
      <c r="AE692" s="232" t="str">
        <f t="shared" si="190"/>
        <v>-</v>
      </c>
      <c r="AF692" s="233" t="str">
        <f t="shared" si="191"/>
        <v>-</v>
      </c>
      <c r="AG692" s="231" t="str">
        <f t="shared" si="192"/>
        <v>-</v>
      </c>
      <c r="AH692" s="232" t="str">
        <f t="shared" si="193"/>
        <v>-</v>
      </c>
      <c r="AI692" s="232" t="str">
        <f t="shared" si="194"/>
        <v>-</v>
      </c>
      <c r="AJ692" s="232" t="str">
        <f t="shared" si="195"/>
        <v>-</v>
      </c>
      <c r="AK692" s="233" t="str">
        <f t="shared" si="196"/>
        <v>-</v>
      </c>
      <c r="AL692" s="222" t="s">
        <v>85</v>
      </c>
      <c r="AM692" s="224" t="s">
        <v>85</v>
      </c>
      <c r="AN692" s="224" t="s">
        <v>85</v>
      </c>
      <c r="AO692" s="224" t="s">
        <v>85</v>
      </c>
      <c r="AP692" s="235" t="s">
        <v>85</v>
      </c>
      <c r="AQ692" s="234" t="s">
        <v>85</v>
      </c>
      <c r="AR692" s="234" t="s">
        <v>85</v>
      </c>
      <c r="AS692" s="234" t="s">
        <v>85</v>
      </c>
      <c r="AT692" s="227" t="s">
        <v>85</v>
      </c>
      <c r="AU692" s="343" t="s">
        <v>85</v>
      </c>
    </row>
    <row r="693" spans="1:47" ht="40.5" hidden="1">
      <c r="A693" s="222" t="str">
        <f t="shared" si="198"/>
        <v>2101-6</v>
      </c>
      <c r="B693" s="223">
        <v>2101</v>
      </c>
      <c r="C693" s="224" t="s">
        <v>235</v>
      </c>
      <c r="D693" s="222">
        <v>6</v>
      </c>
      <c r="E693" s="224" t="s">
        <v>85</v>
      </c>
      <c r="F693" s="222" t="s">
        <v>85</v>
      </c>
      <c r="G693" s="369" t="s">
        <v>85</v>
      </c>
      <c r="H693" s="282" t="s">
        <v>85</v>
      </c>
      <c r="I693" s="227" t="s">
        <v>85</v>
      </c>
      <c r="J693" s="224" t="s">
        <v>85</v>
      </c>
      <c r="K693" s="224" t="s">
        <v>85</v>
      </c>
      <c r="L693" s="224" t="s">
        <v>85</v>
      </c>
      <c r="M693" s="228" t="s">
        <v>85</v>
      </c>
      <c r="N693" s="225"/>
      <c r="O693" s="186"/>
      <c r="P693" s="186"/>
      <c r="Q693" s="186"/>
      <c r="R693" s="230"/>
      <c r="S693" s="235" t="s">
        <v>85</v>
      </c>
      <c r="T693" s="230" t="s">
        <v>85</v>
      </c>
      <c r="U693" s="228"/>
      <c r="V693" s="224" t="s">
        <v>85</v>
      </c>
      <c r="W693" s="369"/>
      <c r="X693" s="370" t="s">
        <v>85</v>
      </c>
      <c r="Y693" s="370" t="s">
        <v>85</v>
      </c>
      <c r="Z693" s="370" t="s">
        <v>85</v>
      </c>
      <c r="AA693" s="371" t="s">
        <v>85</v>
      </c>
      <c r="AB693" s="231" t="str">
        <f t="shared" si="187"/>
        <v>-</v>
      </c>
      <c r="AC693" s="232" t="str">
        <f t="shared" si="188"/>
        <v>-</v>
      </c>
      <c r="AD693" s="232" t="str">
        <f t="shared" si="189"/>
        <v>-</v>
      </c>
      <c r="AE693" s="232" t="str">
        <f t="shared" si="190"/>
        <v>-</v>
      </c>
      <c r="AF693" s="233" t="str">
        <f t="shared" si="191"/>
        <v>-</v>
      </c>
      <c r="AG693" s="231" t="str">
        <f t="shared" si="192"/>
        <v>-</v>
      </c>
      <c r="AH693" s="232" t="str">
        <f t="shared" si="193"/>
        <v>-</v>
      </c>
      <c r="AI693" s="232" t="str">
        <f t="shared" si="194"/>
        <v>-</v>
      </c>
      <c r="AJ693" s="232" t="str">
        <f t="shared" si="195"/>
        <v>-</v>
      </c>
      <c r="AK693" s="233" t="str">
        <f t="shared" si="196"/>
        <v>-</v>
      </c>
      <c r="AL693" s="222" t="s">
        <v>85</v>
      </c>
      <c r="AM693" s="224" t="s">
        <v>85</v>
      </c>
      <c r="AN693" s="224" t="s">
        <v>85</v>
      </c>
      <c r="AO693" s="224" t="s">
        <v>85</v>
      </c>
      <c r="AP693" s="235" t="s">
        <v>85</v>
      </c>
      <c r="AQ693" s="234" t="s">
        <v>85</v>
      </c>
      <c r="AR693" s="234" t="s">
        <v>85</v>
      </c>
      <c r="AS693" s="234" t="s">
        <v>85</v>
      </c>
      <c r="AT693" s="227" t="s">
        <v>85</v>
      </c>
      <c r="AU693" s="343" t="s">
        <v>85</v>
      </c>
    </row>
    <row r="694" spans="1:47" ht="40.5" hidden="1">
      <c r="A694" s="222" t="str">
        <f t="shared" si="198"/>
        <v>2101-7</v>
      </c>
      <c r="B694" s="223">
        <v>2101</v>
      </c>
      <c r="C694" s="224" t="s">
        <v>235</v>
      </c>
      <c r="D694" s="222">
        <v>7</v>
      </c>
      <c r="E694" s="224" t="s">
        <v>85</v>
      </c>
      <c r="F694" s="222" t="s">
        <v>85</v>
      </c>
      <c r="G694" s="369" t="s">
        <v>85</v>
      </c>
      <c r="H694" s="282" t="s">
        <v>85</v>
      </c>
      <c r="I694" s="227" t="s">
        <v>85</v>
      </c>
      <c r="J694" s="224" t="s">
        <v>85</v>
      </c>
      <c r="K694" s="224" t="s">
        <v>85</v>
      </c>
      <c r="L694" s="224" t="s">
        <v>85</v>
      </c>
      <c r="M694" s="228" t="s">
        <v>85</v>
      </c>
      <c r="N694" s="225"/>
      <c r="O694" s="186"/>
      <c r="P694" s="186"/>
      <c r="Q694" s="186"/>
      <c r="R694" s="230"/>
      <c r="S694" s="235" t="s">
        <v>85</v>
      </c>
      <c r="T694" s="230" t="s">
        <v>85</v>
      </c>
      <c r="U694" s="228"/>
      <c r="V694" s="224" t="s">
        <v>85</v>
      </c>
      <c r="W694" s="369"/>
      <c r="X694" s="370" t="s">
        <v>85</v>
      </c>
      <c r="Y694" s="370" t="s">
        <v>85</v>
      </c>
      <c r="Z694" s="370" t="s">
        <v>85</v>
      </c>
      <c r="AA694" s="371" t="s">
        <v>85</v>
      </c>
      <c r="AB694" s="231" t="str">
        <f t="shared" si="187"/>
        <v>-</v>
      </c>
      <c r="AC694" s="232" t="str">
        <f t="shared" si="188"/>
        <v>-</v>
      </c>
      <c r="AD694" s="232" t="str">
        <f t="shared" si="189"/>
        <v>-</v>
      </c>
      <c r="AE694" s="232" t="str">
        <f t="shared" si="190"/>
        <v>-</v>
      </c>
      <c r="AF694" s="233" t="str">
        <f t="shared" si="191"/>
        <v>-</v>
      </c>
      <c r="AG694" s="231" t="str">
        <f t="shared" si="192"/>
        <v>-</v>
      </c>
      <c r="AH694" s="232" t="str">
        <f t="shared" si="193"/>
        <v>-</v>
      </c>
      <c r="AI694" s="232" t="str">
        <f t="shared" si="194"/>
        <v>-</v>
      </c>
      <c r="AJ694" s="232" t="str">
        <f t="shared" si="195"/>
        <v>-</v>
      </c>
      <c r="AK694" s="233" t="str">
        <f t="shared" si="196"/>
        <v>-</v>
      </c>
      <c r="AL694" s="222" t="s">
        <v>85</v>
      </c>
      <c r="AM694" s="224" t="s">
        <v>85</v>
      </c>
      <c r="AN694" s="224" t="s">
        <v>85</v>
      </c>
      <c r="AO694" s="224" t="s">
        <v>85</v>
      </c>
      <c r="AP694" s="235" t="s">
        <v>85</v>
      </c>
      <c r="AQ694" s="234" t="s">
        <v>85</v>
      </c>
      <c r="AR694" s="234" t="s">
        <v>85</v>
      </c>
      <c r="AS694" s="234" t="s">
        <v>85</v>
      </c>
      <c r="AT694" s="227" t="s">
        <v>85</v>
      </c>
      <c r="AU694" s="343" t="s">
        <v>85</v>
      </c>
    </row>
    <row r="695" spans="1:47" ht="40.5" hidden="1">
      <c r="A695" s="222" t="str">
        <f t="shared" si="198"/>
        <v>2101-8</v>
      </c>
      <c r="B695" s="223">
        <v>2101</v>
      </c>
      <c r="C695" s="224" t="s">
        <v>235</v>
      </c>
      <c r="D695" s="222">
        <v>8</v>
      </c>
      <c r="E695" s="224" t="s">
        <v>85</v>
      </c>
      <c r="F695" s="222" t="s">
        <v>85</v>
      </c>
      <c r="G695" s="369" t="s">
        <v>85</v>
      </c>
      <c r="H695" s="282" t="s">
        <v>85</v>
      </c>
      <c r="I695" s="227" t="s">
        <v>85</v>
      </c>
      <c r="J695" s="224" t="s">
        <v>85</v>
      </c>
      <c r="K695" s="224" t="s">
        <v>85</v>
      </c>
      <c r="L695" s="224" t="s">
        <v>85</v>
      </c>
      <c r="M695" s="228" t="s">
        <v>85</v>
      </c>
      <c r="N695" s="225"/>
      <c r="O695" s="186"/>
      <c r="P695" s="186"/>
      <c r="Q695" s="186"/>
      <c r="R695" s="230"/>
      <c r="S695" s="235" t="s">
        <v>85</v>
      </c>
      <c r="T695" s="230" t="s">
        <v>85</v>
      </c>
      <c r="U695" s="228"/>
      <c r="V695" s="224" t="s">
        <v>85</v>
      </c>
      <c r="W695" s="369"/>
      <c r="X695" s="370" t="s">
        <v>85</v>
      </c>
      <c r="Y695" s="370" t="s">
        <v>85</v>
      </c>
      <c r="Z695" s="370" t="s">
        <v>85</v>
      </c>
      <c r="AA695" s="371" t="s">
        <v>85</v>
      </c>
      <c r="AB695" s="231" t="str">
        <f t="shared" si="187"/>
        <v>-</v>
      </c>
      <c r="AC695" s="232" t="str">
        <f t="shared" si="188"/>
        <v>-</v>
      </c>
      <c r="AD695" s="232" t="str">
        <f t="shared" si="189"/>
        <v>-</v>
      </c>
      <c r="AE695" s="232" t="str">
        <f t="shared" si="190"/>
        <v>-</v>
      </c>
      <c r="AF695" s="233" t="str">
        <f t="shared" si="191"/>
        <v>-</v>
      </c>
      <c r="AG695" s="231" t="str">
        <f t="shared" si="192"/>
        <v>-</v>
      </c>
      <c r="AH695" s="232" t="str">
        <f t="shared" si="193"/>
        <v>-</v>
      </c>
      <c r="AI695" s="232" t="str">
        <f t="shared" si="194"/>
        <v>-</v>
      </c>
      <c r="AJ695" s="232" t="str">
        <f t="shared" si="195"/>
        <v>-</v>
      </c>
      <c r="AK695" s="233" t="str">
        <f t="shared" si="196"/>
        <v>-</v>
      </c>
      <c r="AL695" s="222" t="s">
        <v>85</v>
      </c>
      <c r="AM695" s="224" t="s">
        <v>85</v>
      </c>
      <c r="AN695" s="224" t="s">
        <v>85</v>
      </c>
      <c r="AO695" s="224" t="s">
        <v>85</v>
      </c>
      <c r="AP695" s="235" t="s">
        <v>85</v>
      </c>
      <c r="AQ695" s="234" t="s">
        <v>85</v>
      </c>
      <c r="AR695" s="234" t="s">
        <v>85</v>
      </c>
      <c r="AS695" s="234" t="s">
        <v>85</v>
      </c>
      <c r="AT695" s="227" t="s">
        <v>85</v>
      </c>
      <c r="AU695" s="343" t="s">
        <v>85</v>
      </c>
    </row>
    <row r="696" spans="1:47" ht="40.5" hidden="1">
      <c r="A696" s="222" t="str">
        <f t="shared" si="198"/>
        <v>2101-9</v>
      </c>
      <c r="B696" s="223">
        <v>2101</v>
      </c>
      <c r="C696" s="224" t="s">
        <v>235</v>
      </c>
      <c r="D696" s="222">
        <v>9</v>
      </c>
      <c r="E696" s="224" t="s">
        <v>85</v>
      </c>
      <c r="F696" s="222" t="s">
        <v>85</v>
      </c>
      <c r="G696" s="369" t="s">
        <v>85</v>
      </c>
      <c r="H696" s="282" t="s">
        <v>85</v>
      </c>
      <c r="I696" s="227" t="s">
        <v>85</v>
      </c>
      <c r="J696" s="224" t="s">
        <v>85</v>
      </c>
      <c r="K696" s="224" t="s">
        <v>85</v>
      </c>
      <c r="L696" s="224" t="s">
        <v>85</v>
      </c>
      <c r="M696" s="228" t="s">
        <v>85</v>
      </c>
      <c r="N696" s="225"/>
      <c r="O696" s="186"/>
      <c r="P696" s="186"/>
      <c r="Q696" s="186"/>
      <c r="R696" s="230"/>
      <c r="S696" s="235" t="s">
        <v>85</v>
      </c>
      <c r="T696" s="230" t="s">
        <v>85</v>
      </c>
      <c r="U696" s="228"/>
      <c r="V696" s="224" t="s">
        <v>85</v>
      </c>
      <c r="W696" s="369"/>
      <c r="X696" s="370" t="s">
        <v>85</v>
      </c>
      <c r="Y696" s="370" t="s">
        <v>85</v>
      </c>
      <c r="Z696" s="370" t="s">
        <v>85</v>
      </c>
      <c r="AA696" s="371" t="s">
        <v>85</v>
      </c>
      <c r="AB696" s="231" t="str">
        <f t="shared" si="187"/>
        <v>-</v>
      </c>
      <c r="AC696" s="232" t="str">
        <f t="shared" si="188"/>
        <v>-</v>
      </c>
      <c r="AD696" s="232" t="str">
        <f t="shared" si="189"/>
        <v>-</v>
      </c>
      <c r="AE696" s="232" t="str">
        <f t="shared" si="190"/>
        <v>-</v>
      </c>
      <c r="AF696" s="233" t="str">
        <f t="shared" si="191"/>
        <v>-</v>
      </c>
      <c r="AG696" s="231" t="str">
        <f t="shared" si="192"/>
        <v>-</v>
      </c>
      <c r="AH696" s="232" t="str">
        <f t="shared" si="193"/>
        <v>-</v>
      </c>
      <c r="AI696" s="232" t="str">
        <f t="shared" si="194"/>
        <v>-</v>
      </c>
      <c r="AJ696" s="232" t="str">
        <f t="shared" si="195"/>
        <v>-</v>
      </c>
      <c r="AK696" s="233" t="str">
        <f t="shared" si="196"/>
        <v>-</v>
      </c>
      <c r="AL696" s="222" t="s">
        <v>85</v>
      </c>
      <c r="AM696" s="224" t="s">
        <v>85</v>
      </c>
      <c r="AN696" s="224" t="s">
        <v>85</v>
      </c>
      <c r="AO696" s="224" t="s">
        <v>85</v>
      </c>
      <c r="AP696" s="235" t="s">
        <v>85</v>
      </c>
      <c r="AQ696" s="234" t="s">
        <v>85</v>
      </c>
      <c r="AR696" s="234" t="s">
        <v>85</v>
      </c>
      <c r="AS696" s="234" t="s">
        <v>85</v>
      </c>
      <c r="AT696" s="227" t="s">
        <v>85</v>
      </c>
      <c r="AU696" s="343" t="s">
        <v>85</v>
      </c>
    </row>
    <row r="697" spans="1:47" ht="177" customHeight="1">
      <c r="A697" s="222" t="str">
        <f t="shared" si="198"/>
        <v>2102-1</v>
      </c>
      <c r="B697" s="223">
        <v>2102</v>
      </c>
      <c r="C697" s="224" t="s">
        <v>236</v>
      </c>
      <c r="D697" s="222">
        <v>1</v>
      </c>
      <c r="E697" s="224" t="s">
        <v>603</v>
      </c>
      <c r="F697" s="222" t="s">
        <v>597</v>
      </c>
      <c r="G697" s="225" t="s">
        <v>598</v>
      </c>
      <c r="H697" s="282" t="s">
        <v>1399</v>
      </c>
      <c r="I697" s="227" t="s">
        <v>604</v>
      </c>
      <c r="J697" s="224" t="s">
        <v>2629</v>
      </c>
      <c r="K697" s="224" t="s">
        <v>606</v>
      </c>
      <c r="L697" s="224" t="s">
        <v>399</v>
      </c>
      <c r="M697" s="228" t="s">
        <v>403</v>
      </c>
      <c r="N697" s="171">
        <v>68255</v>
      </c>
      <c r="O697" s="186"/>
      <c r="P697" s="186"/>
      <c r="Q697" s="186"/>
      <c r="R697" s="230"/>
      <c r="S697" s="229" t="s">
        <v>12</v>
      </c>
      <c r="T697" s="230" t="s">
        <v>12</v>
      </c>
      <c r="U697" s="228"/>
      <c r="V697" s="224" t="s">
        <v>2158</v>
      </c>
      <c r="W697" s="171">
        <v>70183</v>
      </c>
      <c r="X697" s="186" t="s">
        <v>85</v>
      </c>
      <c r="Y697" s="186" t="s">
        <v>85</v>
      </c>
      <c r="Z697" s="186" t="s">
        <v>85</v>
      </c>
      <c r="AA697" s="230" t="s">
        <v>85</v>
      </c>
      <c r="AB697" s="231">
        <f t="shared" si="187"/>
        <v>1.0282470148707055</v>
      </c>
      <c r="AC697" s="232" t="str">
        <f t="shared" si="187"/>
        <v>-</v>
      </c>
      <c r="AD697" s="232" t="str">
        <f t="shared" si="187"/>
        <v>-</v>
      </c>
      <c r="AE697" s="232" t="str">
        <f t="shared" si="187"/>
        <v>-</v>
      </c>
      <c r="AF697" s="233" t="str">
        <f t="shared" si="187"/>
        <v>-</v>
      </c>
      <c r="AG697" s="231" t="str">
        <f t="shared" si="192"/>
        <v>-</v>
      </c>
      <c r="AH697" s="232" t="str">
        <f t="shared" si="193"/>
        <v>-</v>
      </c>
      <c r="AI697" s="232" t="str">
        <f t="shared" si="193"/>
        <v>-</v>
      </c>
      <c r="AJ697" s="232" t="str">
        <f t="shared" si="193"/>
        <v>-</v>
      </c>
      <c r="AK697" s="233" t="str">
        <f t="shared" si="193"/>
        <v>-</v>
      </c>
      <c r="AL697" s="222" t="s">
        <v>85</v>
      </c>
      <c r="AM697" s="224" t="s">
        <v>2168</v>
      </c>
      <c r="AN697" s="224" t="s">
        <v>767</v>
      </c>
      <c r="AO697" s="224" t="s">
        <v>2160</v>
      </c>
      <c r="AP697" s="235" t="s">
        <v>15</v>
      </c>
      <c r="AQ697" s="234" t="s">
        <v>85</v>
      </c>
      <c r="AR697" s="234" t="s">
        <v>85</v>
      </c>
      <c r="AS697" s="234" t="s">
        <v>85</v>
      </c>
      <c r="AT697" s="227" t="s">
        <v>85</v>
      </c>
      <c r="AU697" s="343">
        <v>1</v>
      </c>
    </row>
    <row r="698" spans="1:47" ht="40.5" hidden="1">
      <c r="A698" s="222" t="str">
        <f t="shared" si="198"/>
        <v>2102-2</v>
      </c>
      <c r="B698" s="223">
        <v>2102</v>
      </c>
      <c r="C698" s="224" t="s">
        <v>236</v>
      </c>
      <c r="D698" s="222">
        <v>2</v>
      </c>
      <c r="E698" s="224" t="s">
        <v>85</v>
      </c>
      <c r="F698" s="222" t="s">
        <v>85</v>
      </c>
      <c r="G698" s="369" t="s">
        <v>85</v>
      </c>
      <c r="H698" s="282" t="s">
        <v>85</v>
      </c>
      <c r="I698" s="227" t="s">
        <v>85</v>
      </c>
      <c r="J698" s="224" t="s">
        <v>85</v>
      </c>
      <c r="K698" s="224" t="s">
        <v>85</v>
      </c>
      <c r="L698" s="224" t="s">
        <v>85</v>
      </c>
      <c r="M698" s="228" t="s">
        <v>85</v>
      </c>
      <c r="N698" s="225"/>
      <c r="O698" s="186"/>
      <c r="P698" s="186"/>
      <c r="Q698" s="186"/>
      <c r="R698" s="230"/>
      <c r="S698" s="235" t="s">
        <v>85</v>
      </c>
      <c r="T698" s="230" t="s">
        <v>85</v>
      </c>
      <c r="U698" s="228"/>
      <c r="V698" s="224" t="s">
        <v>85</v>
      </c>
      <c r="W698" s="369"/>
      <c r="X698" s="370" t="s">
        <v>85</v>
      </c>
      <c r="Y698" s="370" t="s">
        <v>85</v>
      </c>
      <c r="Z698" s="370" t="s">
        <v>85</v>
      </c>
      <c r="AA698" s="371" t="s">
        <v>85</v>
      </c>
      <c r="AB698" s="231" t="str">
        <f t="shared" si="187"/>
        <v>-</v>
      </c>
      <c r="AC698" s="232" t="str">
        <f t="shared" si="188"/>
        <v>-</v>
      </c>
      <c r="AD698" s="232" t="str">
        <f t="shared" si="189"/>
        <v>-</v>
      </c>
      <c r="AE698" s="232" t="str">
        <f t="shared" si="190"/>
        <v>-</v>
      </c>
      <c r="AF698" s="233" t="str">
        <f t="shared" si="191"/>
        <v>-</v>
      </c>
      <c r="AG698" s="231" t="str">
        <f t="shared" si="192"/>
        <v>-</v>
      </c>
      <c r="AH698" s="232" t="str">
        <f t="shared" si="193"/>
        <v>-</v>
      </c>
      <c r="AI698" s="232" t="str">
        <f t="shared" si="194"/>
        <v>-</v>
      </c>
      <c r="AJ698" s="232" t="str">
        <f t="shared" si="195"/>
        <v>-</v>
      </c>
      <c r="AK698" s="233" t="str">
        <f t="shared" si="196"/>
        <v>-</v>
      </c>
      <c r="AL698" s="222" t="s">
        <v>85</v>
      </c>
      <c r="AM698" s="224" t="s">
        <v>85</v>
      </c>
      <c r="AN698" s="224" t="s">
        <v>85</v>
      </c>
      <c r="AO698" s="224" t="s">
        <v>85</v>
      </c>
      <c r="AP698" s="235" t="s">
        <v>85</v>
      </c>
      <c r="AQ698" s="234" t="s">
        <v>85</v>
      </c>
      <c r="AR698" s="234" t="s">
        <v>85</v>
      </c>
      <c r="AS698" s="234" t="s">
        <v>85</v>
      </c>
      <c r="AT698" s="227" t="s">
        <v>85</v>
      </c>
      <c r="AU698" s="343" t="s">
        <v>85</v>
      </c>
    </row>
    <row r="699" spans="1:47" ht="40.5" hidden="1">
      <c r="A699" s="222" t="str">
        <f t="shared" si="198"/>
        <v>2102-3</v>
      </c>
      <c r="B699" s="223">
        <v>2102</v>
      </c>
      <c r="C699" s="224" t="s">
        <v>236</v>
      </c>
      <c r="D699" s="222">
        <v>3</v>
      </c>
      <c r="E699" s="224" t="s">
        <v>85</v>
      </c>
      <c r="F699" s="222" t="s">
        <v>85</v>
      </c>
      <c r="G699" s="369" t="s">
        <v>85</v>
      </c>
      <c r="H699" s="282" t="s">
        <v>85</v>
      </c>
      <c r="I699" s="227" t="s">
        <v>85</v>
      </c>
      <c r="J699" s="224" t="s">
        <v>85</v>
      </c>
      <c r="K699" s="224" t="s">
        <v>85</v>
      </c>
      <c r="L699" s="224" t="s">
        <v>85</v>
      </c>
      <c r="M699" s="228" t="s">
        <v>85</v>
      </c>
      <c r="N699" s="225"/>
      <c r="O699" s="186"/>
      <c r="P699" s="186"/>
      <c r="Q699" s="186"/>
      <c r="R699" s="230"/>
      <c r="S699" s="235" t="s">
        <v>85</v>
      </c>
      <c r="T699" s="230" t="s">
        <v>85</v>
      </c>
      <c r="U699" s="228"/>
      <c r="V699" s="224" t="s">
        <v>85</v>
      </c>
      <c r="W699" s="369"/>
      <c r="X699" s="370" t="s">
        <v>85</v>
      </c>
      <c r="Y699" s="370" t="s">
        <v>85</v>
      </c>
      <c r="Z699" s="370" t="s">
        <v>85</v>
      </c>
      <c r="AA699" s="371" t="s">
        <v>85</v>
      </c>
      <c r="AB699" s="231" t="str">
        <f t="shared" si="187"/>
        <v>-</v>
      </c>
      <c r="AC699" s="232" t="str">
        <f t="shared" si="188"/>
        <v>-</v>
      </c>
      <c r="AD699" s="232" t="str">
        <f t="shared" si="189"/>
        <v>-</v>
      </c>
      <c r="AE699" s="232" t="str">
        <f t="shared" si="190"/>
        <v>-</v>
      </c>
      <c r="AF699" s="233" t="str">
        <f t="shared" si="191"/>
        <v>-</v>
      </c>
      <c r="AG699" s="231" t="str">
        <f t="shared" si="192"/>
        <v>-</v>
      </c>
      <c r="AH699" s="232" t="str">
        <f t="shared" si="193"/>
        <v>-</v>
      </c>
      <c r="AI699" s="232" t="str">
        <f t="shared" si="194"/>
        <v>-</v>
      </c>
      <c r="AJ699" s="232" t="str">
        <f t="shared" si="195"/>
        <v>-</v>
      </c>
      <c r="AK699" s="233" t="str">
        <f t="shared" si="196"/>
        <v>-</v>
      </c>
      <c r="AL699" s="222" t="s">
        <v>85</v>
      </c>
      <c r="AM699" s="224" t="s">
        <v>85</v>
      </c>
      <c r="AN699" s="224" t="s">
        <v>85</v>
      </c>
      <c r="AO699" s="224" t="s">
        <v>85</v>
      </c>
      <c r="AP699" s="235" t="s">
        <v>85</v>
      </c>
      <c r="AQ699" s="234" t="s">
        <v>85</v>
      </c>
      <c r="AR699" s="234" t="s">
        <v>85</v>
      </c>
      <c r="AS699" s="234" t="s">
        <v>85</v>
      </c>
      <c r="AT699" s="227" t="s">
        <v>85</v>
      </c>
      <c r="AU699" s="343" t="s">
        <v>85</v>
      </c>
    </row>
    <row r="700" spans="1:47" ht="40.5" hidden="1">
      <c r="A700" s="222" t="str">
        <f t="shared" si="198"/>
        <v>2102-4</v>
      </c>
      <c r="B700" s="223">
        <v>2102</v>
      </c>
      <c r="C700" s="224" t="s">
        <v>236</v>
      </c>
      <c r="D700" s="222">
        <v>4</v>
      </c>
      <c r="E700" s="224" t="s">
        <v>85</v>
      </c>
      <c r="F700" s="222" t="s">
        <v>85</v>
      </c>
      <c r="G700" s="369" t="s">
        <v>85</v>
      </c>
      <c r="H700" s="282" t="s">
        <v>85</v>
      </c>
      <c r="I700" s="227" t="s">
        <v>85</v>
      </c>
      <c r="J700" s="224" t="s">
        <v>85</v>
      </c>
      <c r="K700" s="224" t="s">
        <v>85</v>
      </c>
      <c r="L700" s="224" t="s">
        <v>85</v>
      </c>
      <c r="M700" s="228" t="s">
        <v>85</v>
      </c>
      <c r="N700" s="225"/>
      <c r="O700" s="186"/>
      <c r="P700" s="186"/>
      <c r="Q700" s="186"/>
      <c r="R700" s="230"/>
      <c r="S700" s="235" t="s">
        <v>85</v>
      </c>
      <c r="T700" s="230" t="s">
        <v>85</v>
      </c>
      <c r="U700" s="228"/>
      <c r="V700" s="224" t="s">
        <v>85</v>
      </c>
      <c r="W700" s="369"/>
      <c r="X700" s="370" t="s">
        <v>85</v>
      </c>
      <c r="Y700" s="370" t="s">
        <v>85</v>
      </c>
      <c r="Z700" s="370" t="s">
        <v>85</v>
      </c>
      <c r="AA700" s="371" t="s">
        <v>85</v>
      </c>
      <c r="AB700" s="231" t="str">
        <f t="shared" si="187"/>
        <v>-</v>
      </c>
      <c r="AC700" s="232" t="str">
        <f t="shared" si="188"/>
        <v>-</v>
      </c>
      <c r="AD700" s="232" t="str">
        <f t="shared" si="189"/>
        <v>-</v>
      </c>
      <c r="AE700" s="232" t="str">
        <f t="shared" si="190"/>
        <v>-</v>
      </c>
      <c r="AF700" s="233" t="str">
        <f t="shared" si="191"/>
        <v>-</v>
      </c>
      <c r="AG700" s="231" t="str">
        <f t="shared" si="192"/>
        <v>-</v>
      </c>
      <c r="AH700" s="232" t="str">
        <f t="shared" si="193"/>
        <v>-</v>
      </c>
      <c r="AI700" s="232" t="str">
        <f t="shared" si="194"/>
        <v>-</v>
      </c>
      <c r="AJ700" s="232" t="str">
        <f t="shared" si="195"/>
        <v>-</v>
      </c>
      <c r="AK700" s="233" t="str">
        <f t="shared" si="196"/>
        <v>-</v>
      </c>
      <c r="AL700" s="222" t="s">
        <v>85</v>
      </c>
      <c r="AM700" s="224" t="s">
        <v>85</v>
      </c>
      <c r="AN700" s="224" t="s">
        <v>85</v>
      </c>
      <c r="AO700" s="224" t="s">
        <v>85</v>
      </c>
      <c r="AP700" s="235" t="s">
        <v>85</v>
      </c>
      <c r="AQ700" s="234" t="s">
        <v>85</v>
      </c>
      <c r="AR700" s="234" t="s">
        <v>85</v>
      </c>
      <c r="AS700" s="234" t="s">
        <v>85</v>
      </c>
      <c r="AT700" s="227" t="s">
        <v>85</v>
      </c>
      <c r="AU700" s="343" t="s">
        <v>85</v>
      </c>
    </row>
    <row r="701" spans="1:47" ht="40.5" hidden="1">
      <c r="A701" s="222" t="str">
        <f t="shared" si="198"/>
        <v>2102-5</v>
      </c>
      <c r="B701" s="223">
        <v>2102</v>
      </c>
      <c r="C701" s="224" t="s">
        <v>236</v>
      </c>
      <c r="D701" s="222">
        <v>5</v>
      </c>
      <c r="E701" s="224" t="s">
        <v>85</v>
      </c>
      <c r="F701" s="222" t="s">
        <v>85</v>
      </c>
      <c r="G701" s="369" t="s">
        <v>85</v>
      </c>
      <c r="H701" s="282" t="s">
        <v>85</v>
      </c>
      <c r="I701" s="227" t="s">
        <v>85</v>
      </c>
      <c r="J701" s="224" t="s">
        <v>85</v>
      </c>
      <c r="K701" s="224" t="s">
        <v>85</v>
      </c>
      <c r="L701" s="224" t="s">
        <v>85</v>
      </c>
      <c r="M701" s="228" t="s">
        <v>85</v>
      </c>
      <c r="N701" s="225"/>
      <c r="O701" s="186"/>
      <c r="P701" s="186"/>
      <c r="Q701" s="186"/>
      <c r="R701" s="230"/>
      <c r="S701" s="235" t="s">
        <v>85</v>
      </c>
      <c r="T701" s="230" t="s">
        <v>85</v>
      </c>
      <c r="U701" s="228"/>
      <c r="V701" s="224" t="s">
        <v>85</v>
      </c>
      <c r="W701" s="369"/>
      <c r="X701" s="370" t="s">
        <v>85</v>
      </c>
      <c r="Y701" s="370" t="s">
        <v>85</v>
      </c>
      <c r="Z701" s="370" t="s">
        <v>85</v>
      </c>
      <c r="AA701" s="371" t="s">
        <v>85</v>
      </c>
      <c r="AB701" s="231" t="str">
        <f t="shared" si="187"/>
        <v>-</v>
      </c>
      <c r="AC701" s="232" t="str">
        <f t="shared" si="188"/>
        <v>-</v>
      </c>
      <c r="AD701" s="232" t="str">
        <f t="shared" si="189"/>
        <v>-</v>
      </c>
      <c r="AE701" s="232" t="str">
        <f t="shared" si="190"/>
        <v>-</v>
      </c>
      <c r="AF701" s="233" t="str">
        <f t="shared" si="191"/>
        <v>-</v>
      </c>
      <c r="AG701" s="231" t="str">
        <f t="shared" si="192"/>
        <v>-</v>
      </c>
      <c r="AH701" s="232" t="str">
        <f t="shared" si="193"/>
        <v>-</v>
      </c>
      <c r="AI701" s="232" t="str">
        <f t="shared" si="194"/>
        <v>-</v>
      </c>
      <c r="AJ701" s="232" t="str">
        <f t="shared" si="195"/>
        <v>-</v>
      </c>
      <c r="AK701" s="233" t="str">
        <f t="shared" si="196"/>
        <v>-</v>
      </c>
      <c r="AL701" s="222" t="s">
        <v>85</v>
      </c>
      <c r="AM701" s="224" t="s">
        <v>85</v>
      </c>
      <c r="AN701" s="224" t="s">
        <v>85</v>
      </c>
      <c r="AO701" s="224" t="s">
        <v>85</v>
      </c>
      <c r="AP701" s="235" t="s">
        <v>85</v>
      </c>
      <c r="AQ701" s="234" t="s">
        <v>85</v>
      </c>
      <c r="AR701" s="234" t="s">
        <v>85</v>
      </c>
      <c r="AS701" s="234" t="s">
        <v>85</v>
      </c>
      <c r="AT701" s="227" t="s">
        <v>85</v>
      </c>
      <c r="AU701" s="343" t="s">
        <v>85</v>
      </c>
    </row>
    <row r="702" spans="1:47" ht="40.5" hidden="1">
      <c r="A702" s="222" t="str">
        <f t="shared" si="198"/>
        <v>2102-6</v>
      </c>
      <c r="B702" s="223">
        <v>2102</v>
      </c>
      <c r="C702" s="224" t="s">
        <v>236</v>
      </c>
      <c r="D702" s="222">
        <v>6</v>
      </c>
      <c r="E702" s="224" t="s">
        <v>85</v>
      </c>
      <c r="F702" s="222" t="s">
        <v>85</v>
      </c>
      <c r="G702" s="369" t="s">
        <v>85</v>
      </c>
      <c r="H702" s="282" t="s">
        <v>85</v>
      </c>
      <c r="I702" s="227" t="s">
        <v>85</v>
      </c>
      <c r="J702" s="224" t="s">
        <v>85</v>
      </c>
      <c r="K702" s="224" t="s">
        <v>85</v>
      </c>
      <c r="L702" s="224" t="s">
        <v>85</v>
      </c>
      <c r="M702" s="228" t="s">
        <v>85</v>
      </c>
      <c r="N702" s="225"/>
      <c r="O702" s="186"/>
      <c r="P702" s="186"/>
      <c r="Q702" s="186"/>
      <c r="R702" s="230"/>
      <c r="S702" s="235" t="s">
        <v>85</v>
      </c>
      <c r="T702" s="230" t="s">
        <v>85</v>
      </c>
      <c r="U702" s="228"/>
      <c r="V702" s="224" t="s">
        <v>85</v>
      </c>
      <c r="W702" s="369"/>
      <c r="X702" s="370" t="s">
        <v>85</v>
      </c>
      <c r="Y702" s="370" t="s">
        <v>85</v>
      </c>
      <c r="Z702" s="370" t="s">
        <v>85</v>
      </c>
      <c r="AA702" s="371" t="s">
        <v>85</v>
      </c>
      <c r="AB702" s="231" t="str">
        <f t="shared" si="187"/>
        <v>-</v>
      </c>
      <c r="AC702" s="232" t="str">
        <f t="shared" si="188"/>
        <v>-</v>
      </c>
      <c r="AD702" s="232" t="str">
        <f t="shared" si="189"/>
        <v>-</v>
      </c>
      <c r="AE702" s="232" t="str">
        <f t="shared" si="190"/>
        <v>-</v>
      </c>
      <c r="AF702" s="233" t="str">
        <f t="shared" si="191"/>
        <v>-</v>
      </c>
      <c r="AG702" s="231" t="str">
        <f t="shared" si="192"/>
        <v>-</v>
      </c>
      <c r="AH702" s="232" t="str">
        <f t="shared" si="193"/>
        <v>-</v>
      </c>
      <c r="AI702" s="232" t="str">
        <f t="shared" si="194"/>
        <v>-</v>
      </c>
      <c r="AJ702" s="232" t="str">
        <f t="shared" si="195"/>
        <v>-</v>
      </c>
      <c r="AK702" s="233" t="str">
        <f t="shared" si="196"/>
        <v>-</v>
      </c>
      <c r="AL702" s="222" t="s">
        <v>85</v>
      </c>
      <c r="AM702" s="224" t="s">
        <v>85</v>
      </c>
      <c r="AN702" s="224" t="s">
        <v>85</v>
      </c>
      <c r="AO702" s="224" t="s">
        <v>85</v>
      </c>
      <c r="AP702" s="235" t="s">
        <v>85</v>
      </c>
      <c r="AQ702" s="234" t="s">
        <v>85</v>
      </c>
      <c r="AR702" s="234" t="s">
        <v>85</v>
      </c>
      <c r="AS702" s="234" t="s">
        <v>85</v>
      </c>
      <c r="AT702" s="227" t="s">
        <v>85</v>
      </c>
      <c r="AU702" s="343" t="s">
        <v>85</v>
      </c>
    </row>
    <row r="703" spans="1:47" ht="40.5" hidden="1">
      <c r="A703" s="222" t="str">
        <f t="shared" si="198"/>
        <v>2102-7</v>
      </c>
      <c r="B703" s="223">
        <v>2102</v>
      </c>
      <c r="C703" s="224" t="s">
        <v>236</v>
      </c>
      <c r="D703" s="222">
        <v>7</v>
      </c>
      <c r="E703" s="224" t="s">
        <v>85</v>
      </c>
      <c r="F703" s="222" t="s">
        <v>85</v>
      </c>
      <c r="G703" s="369" t="s">
        <v>85</v>
      </c>
      <c r="H703" s="282" t="s">
        <v>85</v>
      </c>
      <c r="I703" s="227" t="s">
        <v>85</v>
      </c>
      <c r="J703" s="224" t="s">
        <v>85</v>
      </c>
      <c r="K703" s="224" t="s">
        <v>85</v>
      </c>
      <c r="L703" s="224" t="s">
        <v>85</v>
      </c>
      <c r="M703" s="228" t="s">
        <v>85</v>
      </c>
      <c r="N703" s="225"/>
      <c r="O703" s="186"/>
      <c r="P703" s="186"/>
      <c r="Q703" s="186"/>
      <c r="R703" s="230"/>
      <c r="S703" s="235" t="s">
        <v>85</v>
      </c>
      <c r="T703" s="230" t="s">
        <v>85</v>
      </c>
      <c r="U703" s="228"/>
      <c r="V703" s="224" t="s">
        <v>85</v>
      </c>
      <c r="W703" s="369"/>
      <c r="X703" s="370" t="s">
        <v>85</v>
      </c>
      <c r="Y703" s="370" t="s">
        <v>85</v>
      </c>
      <c r="Z703" s="370" t="s">
        <v>85</v>
      </c>
      <c r="AA703" s="371" t="s">
        <v>85</v>
      </c>
      <c r="AB703" s="231" t="str">
        <f t="shared" si="187"/>
        <v>-</v>
      </c>
      <c r="AC703" s="232" t="str">
        <f t="shared" si="188"/>
        <v>-</v>
      </c>
      <c r="AD703" s="232" t="str">
        <f t="shared" si="189"/>
        <v>-</v>
      </c>
      <c r="AE703" s="232" t="str">
        <f t="shared" si="190"/>
        <v>-</v>
      </c>
      <c r="AF703" s="233" t="str">
        <f t="shared" si="191"/>
        <v>-</v>
      </c>
      <c r="AG703" s="231" t="str">
        <f t="shared" si="192"/>
        <v>-</v>
      </c>
      <c r="AH703" s="232" t="str">
        <f t="shared" si="193"/>
        <v>-</v>
      </c>
      <c r="AI703" s="232" t="str">
        <f t="shared" si="194"/>
        <v>-</v>
      </c>
      <c r="AJ703" s="232" t="str">
        <f t="shared" si="195"/>
        <v>-</v>
      </c>
      <c r="AK703" s="233" t="str">
        <f t="shared" si="196"/>
        <v>-</v>
      </c>
      <c r="AL703" s="222" t="s">
        <v>85</v>
      </c>
      <c r="AM703" s="224" t="s">
        <v>85</v>
      </c>
      <c r="AN703" s="224" t="s">
        <v>85</v>
      </c>
      <c r="AO703" s="224" t="s">
        <v>85</v>
      </c>
      <c r="AP703" s="235" t="s">
        <v>85</v>
      </c>
      <c r="AQ703" s="234" t="s">
        <v>85</v>
      </c>
      <c r="AR703" s="234" t="s">
        <v>85</v>
      </c>
      <c r="AS703" s="234" t="s">
        <v>85</v>
      </c>
      <c r="AT703" s="227" t="s">
        <v>85</v>
      </c>
      <c r="AU703" s="343" t="s">
        <v>85</v>
      </c>
    </row>
    <row r="704" spans="1:47" ht="40.5" hidden="1">
      <c r="A704" s="222" t="str">
        <f t="shared" si="198"/>
        <v>2102-8</v>
      </c>
      <c r="B704" s="223">
        <v>2102</v>
      </c>
      <c r="C704" s="224" t="s">
        <v>236</v>
      </c>
      <c r="D704" s="222">
        <v>8</v>
      </c>
      <c r="E704" s="224" t="s">
        <v>85</v>
      </c>
      <c r="F704" s="222" t="s">
        <v>85</v>
      </c>
      <c r="G704" s="369" t="s">
        <v>85</v>
      </c>
      <c r="H704" s="282" t="s">
        <v>85</v>
      </c>
      <c r="I704" s="227" t="s">
        <v>85</v>
      </c>
      <c r="J704" s="224" t="s">
        <v>85</v>
      </c>
      <c r="K704" s="224" t="s">
        <v>85</v>
      </c>
      <c r="L704" s="224" t="s">
        <v>85</v>
      </c>
      <c r="M704" s="228" t="s">
        <v>85</v>
      </c>
      <c r="N704" s="225"/>
      <c r="O704" s="186"/>
      <c r="P704" s="186"/>
      <c r="Q704" s="186"/>
      <c r="R704" s="230"/>
      <c r="S704" s="235" t="s">
        <v>85</v>
      </c>
      <c r="T704" s="230" t="s">
        <v>85</v>
      </c>
      <c r="U704" s="228"/>
      <c r="V704" s="224" t="s">
        <v>85</v>
      </c>
      <c r="W704" s="369"/>
      <c r="X704" s="370" t="s">
        <v>85</v>
      </c>
      <c r="Y704" s="370" t="s">
        <v>85</v>
      </c>
      <c r="Z704" s="370" t="s">
        <v>85</v>
      </c>
      <c r="AA704" s="371" t="s">
        <v>85</v>
      </c>
      <c r="AB704" s="231" t="str">
        <f t="shared" si="187"/>
        <v>-</v>
      </c>
      <c r="AC704" s="232" t="str">
        <f t="shared" si="188"/>
        <v>-</v>
      </c>
      <c r="AD704" s="232" t="str">
        <f t="shared" si="189"/>
        <v>-</v>
      </c>
      <c r="AE704" s="232" t="str">
        <f t="shared" si="190"/>
        <v>-</v>
      </c>
      <c r="AF704" s="233" t="str">
        <f t="shared" si="191"/>
        <v>-</v>
      </c>
      <c r="AG704" s="231" t="str">
        <f t="shared" si="192"/>
        <v>-</v>
      </c>
      <c r="AH704" s="232" t="str">
        <f t="shared" si="193"/>
        <v>-</v>
      </c>
      <c r="AI704" s="232" t="str">
        <f t="shared" si="194"/>
        <v>-</v>
      </c>
      <c r="AJ704" s="232" t="str">
        <f t="shared" si="195"/>
        <v>-</v>
      </c>
      <c r="AK704" s="233" t="str">
        <f t="shared" si="196"/>
        <v>-</v>
      </c>
      <c r="AL704" s="222" t="s">
        <v>85</v>
      </c>
      <c r="AM704" s="224" t="s">
        <v>85</v>
      </c>
      <c r="AN704" s="224" t="s">
        <v>85</v>
      </c>
      <c r="AO704" s="224" t="s">
        <v>85</v>
      </c>
      <c r="AP704" s="235" t="s">
        <v>85</v>
      </c>
      <c r="AQ704" s="234" t="s">
        <v>85</v>
      </c>
      <c r="AR704" s="234" t="s">
        <v>85</v>
      </c>
      <c r="AS704" s="234" t="s">
        <v>85</v>
      </c>
      <c r="AT704" s="227" t="s">
        <v>85</v>
      </c>
      <c r="AU704" s="343" t="s">
        <v>85</v>
      </c>
    </row>
    <row r="705" spans="1:47" ht="40.5" hidden="1">
      <c r="A705" s="222" t="str">
        <f t="shared" si="198"/>
        <v>2102-9</v>
      </c>
      <c r="B705" s="223">
        <v>2102</v>
      </c>
      <c r="C705" s="224" t="s">
        <v>236</v>
      </c>
      <c r="D705" s="222">
        <v>9</v>
      </c>
      <c r="E705" s="224" t="s">
        <v>85</v>
      </c>
      <c r="F705" s="222" t="s">
        <v>85</v>
      </c>
      <c r="G705" s="369" t="s">
        <v>85</v>
      </c>
      <c r="H705" s="282" t="s">
        <v>85</v>
      </c>
      <c r="I705" s="227" t="s">
        <v>85</v>
      </c>
      <c r="J705" s="224" t="s">
        <v>85</v>
      </c>
      <c r="K705" s="224" t="s">
        <v>85</v>
      </c>
      <c r="L705" s="224" t="s">
        <v>85</v>
      </c>
      <c r="M705" s="228" t="s">
        <v>85</v>
      </c>
      <c r="N705" s="225"/>
      <c r="O705" s="186"/>
      <c r="P705" s="186"/>
      <c r="Q705" s="186"/>
      <c r="R705" s="230"/>
      <c r="S705" s="235" t="s">
        <v>85</v>
      </c>
      <c r="T705" s="230" t="s">
        <v>85</v>
      </c>
      <c r="U705" s="228"/>
      <c r="V705" s="224" t="s">
        <v>85</v>
      </c>
      <c r="W705" s="369"/>
      <c r="X705" s="370" t="s">
        <v>85</v>
      </c>
      <c r="Y705" s="370" t="s">
        <v>85</v>
      </c>
      <c r="Z705" s="370" t="s">
        <v>85</v>
      </c>
      <c r="AA705" s="371" t="s">
        <v>85</v>
      </c>
      <c r="AB705" s="231" t="str">
        <f t="shared" si="187"/>
        <v>-</v>
      </c>
      <c r="AC705" s="232" t="str">
        <f t="shared" si="188"/>
        <v>-</v>
      </c>
      <c r="AD705" s="232" t="str">
        <f t="shared" si="189"/>
        <v>-</v>
      </c>
      <c r="AE705" s="232" t="str">
        <f t="shared" si="190"/>
        <v>-</v>
      </c>
      <c r="AF705" s="233" t="str">
        <f t="shared" si="191"/>
        <v>-</v>
      </c>
      <c r="AG705" s="231" t="str">
        <f t="shared" si="192"/>
        <v>-</v>
      </c>
      <c r="AH705" s="232" t="str">
        <f t="shared" si="193"/>
        <v>-</v>
      </c>
      <c r="AI705" s="232" t="str">
        <f t="shared" si="194"/>
        <v>-</v>
      </c>
      <c r="AJ705" s="232" t="str">
        <f t="shared" si="195"/>
        <v>-</v>
      </c>
      <c r="AK705" s="233" t="str">
        <f t="shared" si="196"/>
        <v>-</v>
      </c>
      <c r="AL705" s="222" t="s">
        <v>85</v>
      </c>
      <c r="AM705" s="224" t="s">
        <v>85</v>
      </c>
      <c r="AN705" s="224" t="s">
        <v>85</v>
      </c>
      <c r="AO705" s="224" t="s">
        <v>85</v>
      </c>
      <c r="AP705" s="235" t="s">
        <v>85</v>
      </c>
      <c r="AQ705" s="234" t="s">
        <v>85</v>
      </c>
      <c r="AR705" s="234" t="s">
        <v>85</v>
      </c>
      <c r="AS705" s="234" t="s">
        <v>85</v>
      </c>
      <c r="AT705" s="227" t="s">
        <v>85</v>
      </c>
      <c r="AU705" s="343" t="s">
        <v>85</v>
      </c>
    </row>
    <row r="706" spans="1:47" ht="211.5" customHeight="1">
      <c r="A706" s="222" t="str">
        <f t="shared" si="198"/>
        <v>2103-1</v>
      </c>
      <c r="B706" s="223">
        <v>2103</v>
      </c>
      <c r="C706" s="224" t="s">
        <v>237</v>
      </c>
      <c r="D706" s="222">
        <v>1</v>
      </c>
      <c r="E706" s="224" t="s">
        <v>607</v>
      </c>
      <c r="F706" s="222" t="s">
        <v>393</v>
      </c>
      <c r="G706" s="225" t="s">
        <v>598</v>
      </c>
      <c r="H706" s="282" t="s">
        <v>608</v>
      </c>
      <c r="I706" s="227" t="s">
        <v>604</v>
      </c>
      <c r="J706" s="224" t="s">
        <v>609</v>
      </c>
      <c r="K706" s="224" t="s">
        <v>610</v>
      </c>
      <c r="L706" s="224" t="s">
        <v>611</v>
      </c>
      <c r="M706" s="228" t="s">
        <v>403</v>
      </c>
      <c r="N706" s="225">
        <v>70.599999999999994</v>
      </c>
      <c r="O706" s="186" t="s">
        <v>85</v>
      </c>
      <c r="P706" s="186" t="s">
        <v>85</v>
      </c>
      <c r="Q706" s="186" t="s">
        <v>85</v>
      </c>
      <c r="R706" s="230" t="s">
        <v>85</v>
      </c>
      <c r="S706" s="229" t="s">
        <v>12</v>
      </c>
      <c r="T706" s="230" t="s">
        <v>12</v>
      </c>
      <c r="U706" s="228"/>
      <c r="V706" s="224" t="s">
        <v>2608</v>
      </c>
      <c r="W706" s="225">
        <v>67.8</v>
      </c>
      <c r="X706" s="186" t="s">
        <v>85</v>
      </c>
      <c r="Y706" s="186" t="s">
        <v>85</v>
      </c>
      <c r="Z706" s="186" t="s">
        <v>85</v>
      </c>
      <c r="AA706" s="230" t="s">
        <v>85</v>
      </c>
      <c r="AB706" s="231">
        <f t="shared" si="187"/>
        <v>0.96033994334277628</v>
      </c>
      <c r="AC706" s="232" t="str">
        <f t="shared" si="187"/>
        <v>-</v>
      </c>
      <c r="AD706" s="232" t="str">
        <f t="shared" si="187"/>
        <v>-</v>
      </c>
      <c r="AE706" s="232" t="str">
        <f t="shared" si="187"/>
        <v>-</v>
      </c>
      <c r="AF706" s="233" t="str">
        <f t="shared" si="187"/>
        <v>-</v>
      </c>
      <c r="AG706" s="231" t="str">
        <f t="shared" si="192"/>
        <v>-</v>
      </c>
      <c r="AH706" s="232" t="str">
        <f t="shared" si="192"/>
        <v>-</v>
      </c>
      <c r="AI706" s="232" t="str">
        <f t="shared" si="194"/>
        <v>-</v>
      </c>
      <c r="AJ706" s="232" t="str">
        <f t="shared" si="194"/>
        <v>-</v>
      </c>
      <c r="AK706" s="233" t="str">
        <f t="shared" si="194"/>
        <v>-</v>
      </c>
      <c r="AL706" s="222" t="s">
        <v>85</v>
      </c>
      <c r="AM706" s="224" t="s">
        <v>2609</v>
      </c>
      <c r="AN706" s="224" t="s">
        <v>903</v>
      </c>
      <c r="AO706" s="224" t="s">
        <v>2765</v>
      </c>
      <c r="AP706" s="235" t="s">
        <v>11</v>
      </c>
      <c r="AQ706" s="234" t="s">
        <v>85</v>
      </c>
      <c r="AR706" s="234" t="s">
        <v>85</v>
      </c>
      <c r="AS706" s="234" t="s">
        <v>85</v>
      </c>
      <c r="AT706" s="227" t="s">
        <v>85</v>
      </c>
      <c r="AU706" s="343">
        <v>1</v>
      </c>
    </row>
    <row r="707" spans="1:47" ht="40.5" hidden="1">
      <c r="A707" s="222" t="str">
        <f t="shared" si="198"/>
        <v>2103-2</v>
      </c>
      <c r="B707" s="223">
        <v>2103</v>
      </c>
      <c r="C707" s="224" t="s">
        <v>237</v>
      </c>
      <c r="D707" s="222">
        <v>2</v>
      </c>
      <c r="E707" s="224" t="s">
        <v>85</v>
      </c>
      <c r="F707" s="222" t="s">
        <v>85</v>
      </c>
      <c r="G707" s="369" t="s">
        <v>85</v>
      </c>
      <c r="H707" s="282" t="s">
        <v>85</v>
      </c>
      <c r="I707" s="227" t="s">
        <v>85</v>
      </c>
      <c r="J707" s="224" t="s">
        <v>85</v>
      </c>
      <c r="K707" s="224" t="s">
        <v>85</v>
      </c>
      <c r="L707" s="224" t="s">
        <v>85</v>
      </c>
      <c r="M707" s="228" t="s">
        <v>85</v>
      </c>
      <c r="N707" s="225"/>
      <c r="O707" s="186"/>
      <c r="P707" s="186"/>
      <c r="Q707" s="186"/>
      <c r="R707" s="230"/>
      <c r="S707" s="235" t="s">
        <v>85</v>
      </c>
      <c r="T707" s="230" t="s">
        <v>85</v>
      </c>
      <c r="U707" s="228"/>
      <c r="V707" s="224" t="s">
        <v>85</v>
      </c>
      <c r="W707" s="369"/>
      <c r="X707" s="370" t="s">
        <v>85</v>
      </c>
      <c r="Y707" s="370" t="s">
        <v>85</v>
      </c>
      <c r="Z707" s="370" t="s">
        <v>85</v>
      </c>
      <c r="AA707" s="371" t="s">
        <v>85</v>
      </c>
      <c r="AB707" s="231" t="str">
        <f t="shared" si="187"/>
        <v>-</v>
      </c>
      <c r="AC707" s="232" t="str">
        <f t="shared" si="188"/>
        <v>-</v>
      </c>
      <c r="AD707" s="232" t="str">
        <f t="shared" si="189"/>
        <v>-</v>
      </c>
      <c r="AE707" s="232" t="str">
        <f t="shared" si="190"/>
        <v>-</v>
      </c>
      <c r="AF707" s="233" t="str">
        <f t="shared" si="191"/>
        <v>-</v>
      </c>
      <c r="AG707" s="231" t="str">
        <f t="shared" si="192"/>
        <v>-</v>
      </c>
      <c r="AH707" s="232" t="str">
        <f t="shared" si="193"/>
        <v>-</v>
      </c>
      <c r="AI707" s="232" t="str">
        <f t="shared" si="194"/>
        <v>-</v>
      </c>
      <c r="AJ707" s="232" t="str">
        <f t="shared" si="195"/>
        <v>-</v>
      </c>
      <c r="AK707" s="233" t="str">
        <f t="shared" si="196"/>
        <v>-</v>
      </c>
      <c r="AL707" s="222" t="s">
        <v>85</v>
      </c>
      <c r="AM707" s="224" t="s">
        <v>85</v>
      </c>
      <c r="AN707" s="224" t="s">
        <v>85</v>
      </c>
      <c r="AO707" s="224" t="s">
        <v>85</v>
      </c>
      <c r="AP707" s="235" t="s">
        <v>85</v>
      </c>
      <c r="AQ707" s="234" t="s">
        <v>85</v>
      </c>
      <c r="AR707" s="234" t="s">
        <v>85</v>
      </c>
      <c r="AS707" s="234" t="s">
        <v>85</v>
      </c>
      <c r="AT707" s="227" t="s">
        <v>85</v>
      </c>
      <c r="AU707" s="343" t="s">
        <v>85</v>
      </c>
    </row>
    <row r="708" spans="1:47" ht="40.5" hidden="1">
      <c r="A708" s="222" t="str">
        <f t="shared" si="198"/>
        <v>2103-3</v>
      </c>
      <c r="B708" s="223">
        <v>2103</v>
      </c>
      <c r="C708" s="224" t="s">
        <v>237</v>
      </c>
      <c r="D708" s="222">
        <v>3</v>
      </c>
      <c r="E708" s="224" t="s">
        <v>85</v>
      </c>
      <c r="F708" s="222" t="s">
        <v>85</v>
      </c>
      <c r="G708" s="369" t="s">
        <v>85</v>
      </c>
      <c r="H708" s="282" t="s">
        <v>85</v>
      </c>
      <c r="I708" s="227" t="s">
        <v>85</v>
      </c>
      <c r="J708" s="224" t="s">
        <v>85</v>
      </c>
      <c r="K708" s="224" t="s">
        <v>85</v>
      </c>
      <c r="L708" s="224" t="s">
        <v>85</v>
      </c>
      <c r="M708" s="228" t="s">
        <v>85</v>
      </c>
      <c r="N708" s="225"/>
      <c r="O708" s="186"/>
      <c r="P708" s="186"/>
      <c r="Q708" s="186"/>
      <c r="R708" s="230"/>
      <c r="S708" s="235" t="s">
        <v>85</v>
      </c>
      <c r="T708" s="230" t="s">
        <v>85</v>
      </c>
      <c r="U708" s="228"/>
      <c r="V708" s="224" t="s">
        <v>85</v>
      </c>
      <c r="W708" s="369"/>
      <c r="X708" s="370" t="s">
        <v>85</v>
      </c>
      <c r="Y708" s="370" t="s">
        <v>85</v>
      </c>
      <c r="Z708" s="370" t="s">
        <v>85</v>
      </c>
      <c r="AA708" s="371" t="s">
        <v>85</v>
      </c>
      <c r="AB708" s="231" t="str">
        <f t="shared" si="187"/>
        <v>-</v>
      </c>
      <c r="AC708" s="232" t="str">
        <f t="shared" si="188"/>
        <v>-</v>
      </c>
      <c r="AD708" s="232" t="str">
        <f t="shared" si="189"/>
        <v>-</v>
      </c>
      <c r="AE708" s="232" t="str">
        <f t="shared" si="190"/>
        <v>-</v>
      </c>
      <c r="AF708" s="233" t="str">
        <f t="shared" si="191"/>
        <v>-</v>
      </c>
      <c r="AG708" s="231" t="str">
        <f t="shared" si="192"/>
        <v>-</v>
      </c>
      <c r="AH708" s="232" t="str">
        <f t="shared" si="193"/>
        <v>-</v>
      </c>
      <c r="AI708" s="232" t="str">
        <f t="shared" si="194"/>
        <v>-</v>
      </c>
      <c r="AJ708" s="232" t="str">
        <f t="shared" si="195"/>
        <v>-</v>
      </c>
      <c r="AK708" s="233" t="str">
        <f t="shared" si="196"/>
        <v>-</v>
      </c>
      <c r="AL708" s="222" t="s">
        <v>85</v>
      </c>
      <c r="AM708" s="224" t="s">
        <v>85</v>
      </c>
      <c r="AN708" s="224" t="s">
        <v>85</v>
      </c>
      <c r="AO708" s="224" t="s">
        <v>85</v>
      </c>
      <c r="AP708" s="235" t="s">
        <v>85</v>
      </c>
      <c r="AQ708" s="234" t="s">
        <v>85</v>
      </c>
      <c r="AR708" s="234" t="s">
        <v>85</v>
      </c>
      <c r="AS708" s="234" t="s">
        <v>85</v>
      </c>
      <c r="AT708" s="227" t="s">
        <v>85</v>
      </c>
      <c r="AU708" s="343" t="s">
        <v>85</v>
      </c>
    </row>
    <row r="709" spans="1:47" ht="40.5" hidden="1">
      <c r="A709" s="222" t="str">
        <f t="shared" si="198"/>
        <v>2103-4</v>
      </c>
      <c r="B709" s="223">
        <v>2103</v>
      </c>
      <c r="C709" s="224" t="s">
        <v>237</v>
      </c>
      <c r="D709" s="222">
        <v>4</v>
      </c>
      <c r="E709" s="224" t="s">
        <v>85</v>
      </c>
      <c r="F709" s="222" t="s">
        <v>85</v>
      </c>
      <c r="G709" s="369" t="s">
        <v>85</v>
      </c>
      <c r="H709" s="282" t="s">
        <v>85</v>
      </c>
      <c r="I709" s="227" t="s">
        <v>85</v>
      </c>
      <c r="J709" s="224" t="s">
        <v>85</v>
      </c>
      <c r="K709" s="224" t="s">
        <v>85</v>
      </c>
      <c r="L709" s="224" t="s">
        <v>85</v>
      </c>
      <c r="M709" s="228" t="s">
        <v>85</v>
      </c>
      <c r="N709" s="225"/>
      <c r="O709" s="186"/>
      <c r="P709" s="186"/>
      <c r="Q709" s="186"/>
      <c r="R709" s="230"/>
      <c r="S709" s="235" t="s">
        <v>85</v>
      </c>
      <c r="T709" s="230" t="s">
        <v>85</v>
      </c>
      <c r="U709" s="228"/>
      <c r="V709" s="224" t="s">
        <v>85</v>
      </c>
      <c r="W709" s="369"/>
      <c r="X709" s="370" t="s">
        <v>85</v>
      </c>
      <c r="Y709" s="370" t="s">
        <v>85</v>
      </c>
      <c r="Z709" s="370" t="s">
        <v>85</v>
      </c>
      <c r="AA709" s="371" t="s">
        <v>85</v>
      </c>
      <c r="AB709" s="231" t="str">
        <f t="shared" ref="AB709:AF772" si="199">IFERROR(IF($E709="-","-",W709/N709),"-")</f>
        <v>-</v>
      </c>
      <c r="AC709" s="232" t="str">
        <f t="shared" ref="AC709:AC772" si="200">IFERROR(IF($E709="-","-",X709/O709),"-")</f>
        <v>-</v>
      </c>
      <c r="AD709" s="232" t="str">
        <f t="shared" ref="AD709:AD772" si="201">IFERROR(IF($E709="-","-",Y709/P709),"-")</f>
        <v>-</v>
      </c>
      <c r="AE709" s="232" t="str">
        <f t="shared" ref="AE709:AE772" si="202">IFERROR(IF($E709="-","-",Z709/Q709),"-")</f>
        <v>-</v>
      </c>
      <c r="AF709" s="233" t="str">
        <f t="shared" ref="AF709:AF772" si="203">IFERROR(IF($E709="-","-",AA709/R709),"-")</f>
        <v>-</v>
      </c>
      <c r="AG709" s="231" t="str">
        <f t="shared" ref="AG709:AK772" si="204">IFERROR(IF($E709="-","-",IF($T709="-","-",W709/$T709)),"-")</f>
        <v>-</v>
      </c>
      <c r="AH709" s="232" t="str">
        <f t="shared" ref="AH709:AH772" si="205">IFERROR(IF($E709="-","-",IF($T709="-","-",X709/$T709)),"-")</f>
        <v>-</v>
      </c>
      <c r="AI709" s="232" t="str">
        <f t="shared" ref="AI709:AI772" si="206">IFERROR(IF($E709="-","-",IF($T709="-","-",Y709/$T709)),"-")</f>
        <v>-</v>
      </c>
      <c r="AJ709" s="232" t="str">
        <f t="shared" ref="AJ709:AJ772" si="207">IFERROR(IF($E709="-","-",IF($T709="-","-",Z709/$T709)),"-")</f>
        <v>-</v>
      </c>
      <c r="AK709" s="233" t="str">
        <f t="shared" ref="AK709:AK772" si="208">IFERROR(IF($E709="-","-",IF($T709="-","-",AA709/$T709)),"-")</f>
        <v>-</v>
      </c>
      <c r="AL709" s="222" t="s">
        <v>85</v>
      </c>
      <c r="AM709" s="224" t="s">
        <v>85</v>
      </c>
      <c r="AN709" s="224" t="s">
        <v>85</v>
      </c>
      <c r="AO709" s="224" t="s">
        <v>85</v>
      </c>
      <c r="AP709" s="235" t="s">
        <v>85</v>
      </c>
      <c r="AQ709" s="234" t="s">
        <v>85</v>
      </c>
      <c r="AR709" s="234" t="s">
        <v>85</v>
      </c>
      <c r="AS709" s="234" t="s">
        <v>85</v>
      </c>
      <c r="AT709" s="227" t="s">
        <v>85</v>
      </c>
      <c r="AU709" s="343" t="s">
        <v>85</v>
      </c>
    </row>
    <row r="710" spans="1:47" ht="40.5" hidden="1">
      <c r="A710" s="222" t="str">
        <f t="shared" si="198"/>
        <v>2103-5</v>
      </c>
      <c r="B710" s="223">
        <v>2103</v>
      </c>
      <c r="C710" s="224" t="s">
        <v>237</v>
      </c>
      <c r="D710" s="222">
        <v>5</v>
      </c>
      <c r="E710" s="224" t="s">
        <v>85</v>
      </c>
      <c r="F710" s="222" t="s">
        <v>85</v>
      </c>
      <c r="G710" s="369" t="s">
        <v>85</v>
      </c>
      <c r="H710" s="282" t="s">
        <v>85</v>
      </c>
      <c r="I710" s="227" t="s">
        <v>85</v>
      </c>
      <c r="J710" s="224" t="s">
        <v>85</v>
      </c>
      <c r="K710" s="224" t="s">
        <v>85</v>
      </c>
      <c r="L710" s="224" t="s">
        <v>85</v>
      </c>
      <c r="M710" s="228" t="s">
        <v>85</v>
      </c>
      <c r="N710" s="225"/>
      <c r="O710" s="186"/>
      <c r="P710" s="186"/>
      <c r="Q710" s="186"/>
      <c r="R710" s="230"/>
      <c r="S710" s="235" t="s">
        <v>85</v>
      </c>
      <c r="T710" s="230" t="s">
        <v>85</v>
      </c>
      <c r="U710" s="228"/>
      <c r="V710" s="224" t="s">
        <v>85</v>
      </c>
      <c r="W710" s="369"/>
      <c r="X710" s="370" t="s">
        <v>85</v>
      </c>
      <c r="Y710" s="370" t="s">
        <v>85</v>
      </c>
      <c r="Z710" s="370" t="s">
        <v>85</v>
      </c>
      <c r="AA710" s="371" t="s">
        <v>85</v>
      </c>
      <c r="AB710" s="231" t="str">
        <f t="shared" si="199"/>
        <v>-</v>
      </c>
      <c r="AC710" s="232" t="str">
        <f t="shared" si="200"/>
        <v>-</v>
      </c>
      <c r="AD710" s="232" t="str">
        <f t="shared" si="201"/>
        <v>-</v>
      </c>
      <c r="AE710" s="232" t="str">
        <f t="shared" si="202"/>
        <v>-</v>
      </c>
      <c r="AF710" s="233" t="str">
        <f t="shared" si="203"/>
        <v>-</v>
      </c>
      <c r="AG710" s="231" t="str">
        <f t="shared" si="204"/>
        <v>-</v>
      </c>
      <c r="AH710" s="232" t="str">
        <f t="shared" si="205"/>
        <v>-</v>
      </c>
      <c r="AI710" s="232" t="str">
        <f t="shared" si="206"/>
        <v>-</v>
      </c>
      <c r="AJ710" s="232" t="str">
        <f t="shared" si="207"/>
        <v>-</v>
      </c>
      <c r="AK710" s="233" t="str">
        <f t="shared" si="208"/>
        <v>-</v>
      </c>
      <c r="AL710" s="222" t="s">
        <v>85</v>
      </c>
      <c r="AM710" s="224" t="s">
        <v>85</v>
      </c>
      <c r="AN710" s="224" t="s">
        <v>85</v>
      </c>
      <c r="AO710" s="224" t="s">
        <v>85</v>
      </c>
      <c r="AP710" s="235" t="s">
        <v>85</v>
      </c>
      <c r="AQ710" s="234" t="s">
        <v>85</v>
      </c>
      <c r="AR710" s="234" t="s">
        <v>85</v>
      </c>
      <c r="AS710" s="234" t="s">
        <v>85</v>
      </c>
      <c r="AT710" s="227" t="s">
        <v>85</v>
      </c>
      <c r="AU710" s="343" t="s">
        <v>85</v>
      </c>
    </row>
    <row r="711" spans="1:47" ht="40.5" hidden="1">
      <c r="A711" s="222" t="str">
        <f t="shared" si="198"/>
        <v>2103-6</v>
      </c>
      <c r="B711" s="223">
        <v>2103</v>
      </c>
      <c r="C711" s="224" t="s">
        <v>237</v>
      </c>
      <c r="D711" s="222">
        <v>6</v>
      </c>
      <c r="E711" s="224" t="s">
        <v>85</v>
      </c>
      <c r="F711" s="222" t="s">
        <v>85</v>
      </c>
      <c r="G711" s="369" t="s">
        <v>85</v>
      </c>
      <c r="H711" s="282" t="s">
        <v>85</v>
      </c>
      <c r="I711" s="227" t="s">
        <v>85</v>
      </c>
      <c r="J711" s="224" t="s">
        <v>85</v>
      </c>
      <c r="K711" s="224" t="s">
        <v>85</v>
      </c>
      <c r="L711" s="224" t="s">
        <v>85</v>
      </c>
      <c r="M711" s="228" t="s">
        <v>85</v>
      </c>
      <c r="N711" s="225"/>
      <c r="O711" s="186"/>
      <c r="P711" s="186"/>
      <c r="Q711" s="186"/>
      <c r="R711" s="230"/>
      <c r="S711" s="235" t="s">
        <v>85</v>
      </c>
      <c r="T711" s="230" t="s">
        <v>85</v>
      </c>
      <c r="U711" s="228"/>
      <c r="V711" s="224" t="s">
        <v>85</v>
      </c>
      <c r="W711" s="369"/>
      <c r="X711" s="370" t="s">
        <v>85</v>
      </c>
      <c r="Y711" s="370" t="s">
        <v>85</v>
      </c>
      <c r="Z711" s="370" t="s">
        <v>85</v>
      </c>
      <c r="AA711" s="371" t="s">
        <v>85</v>
      </c>
      <c r="AB711" s="231" t="str">
        <f t="shared" si="199"/>
        <v>-</v>
      </c>
      <c r="AC711" s="232" t="str">
        <f t="shared" si="200"/>
        <v>-</v>
      </c>
      <c r="AD711" s="232" t="str">
        <f t="shared" si="201"/>
        <v>-</v>
      </c>
      <c r="AE711" s="232" t="str">
        <f t="shared" si="202"/>
        <v>-</v>
      </c>
      <c r="AF711" s="233" t="str">
        <f t="shared" si="203"/>
        <v>-</v>
      </c>
      <c r="AG711" s="231" t="str">
        <f t="shared" si="204"/>
        <v>-</v>
      </c>
      <c r="AH711" s="232" t="str">
        <f t="shared" si="205"/>
        <v>-</v>
      </c>
      <c r="AI711" s="232" t="str">
        <f t="shared" si="206"/>
        <v>-</v>
      </c>
      <c r="AJ711" s="232" t="str">
        <f t="shared" si="207"/>
        <v>-</v>
      </c>
      <c r="AK711" s="233" t="str">
        <f t="shared" si="208"/>
        <v>-</v>
      </c>
      <c r="AL711" s="222" t="s">
        <v>85</v>
      </c>
      <c r="AM711" s="224" t="s">
        <v>85</v>
      </c>
      <c r="AN711" s="224" t="s">
        <v>85</v>
      </c>
      <c r="AO711" s="224" t="s">
        <v>85</v>
      </c>
      <c r="AP711" s="235" t="s">
        <v>85</v>
      </c>
      <c r="AQ711" s="234" t="s">
        <v>85</v>
      </c>
      <c r="AR711" s="234" t="s">
        <v>85</v>
      </c>
      <c r="AS711" s="234" t="s">
        <v>85</v>
      </c>
      <c r="AT711" s="227" t="s">
        <v>85</v>
      </c>
      <c r="AU711" s="343" t="s">
        <v>85</v>
      </c>
    </row>
    <row r="712" spans="1:47" ht="40.5" hidden="1">
      <c r="A712" s="222" t="str">
        <f t="shared" si="198"/>
        <v>2103-7</v>
      </c>
      <c r="B712" s="223">
        <v>2103</v>
      </c>
      <c r="C712" s="224" t="s">
        <v>237</v>
      </c>
      <c r="D712" s="222">
        <v>7</v>
      </c>
      <c r="E712" s="224" t="s">
        <v>85</v>
      </c>
      <c r="F712" s="222" t="s">
        <v>85</v>
      </c>
      <c r="G712" s="369" t="s">
        <v>85</v>
      </c>
      <c r="H712" s="282" t="s">
        <v>85</v>
      </c>
      <c r="I712" s="227" t="s">
        <v>85</v>
      </c>
      <c r="J712" s="224" t="s">
        <v>85</v>
      </c>
      <c r="K712" s="224" t="s">
        <v>85</v>
      </c>
      <c r="L712" s="224" t="s">
        <v>85</v>
      </c>
      <c r="M712" s="228" t="s">
        <v>85</v>
      </c>
      <c r="N712" s="225"/>
      <c r="O712" s="186"/>
      <c r="P712" s="186"/>
      <c r="Q712" s="186"/>
      <c r="R712" s="230"/>
      <c r="S712" s="235" t="s">
        <v>85</v>
      </c>
      <c r="T712" s="230" t="s">
        <v>85</v>
      </c>
      <c r="U712" s="228"/>
      <c r="V712" s="224" t="s">
        <v>85</v>
      </c>
      <c r="W712" s="369"/>
      <c r="X712" s="370" t="s">
        <v>85</v>
      </c>
      <c r="Y712" s="370" t="s">
        <v>85</v>
      </c>
      <c r="Z712" s="370" t="s">
        <v>85</v>
      </c>
      <c r="AA712" s="371" t="s">
        <v>85</v>
      </c>
      <c r="AB712" s="231" t="str">
        <f t="shared" si="199"/>
        <v>-</v>
      </c>
      <c r="AC712" s="232" t="str">
        <f t="shared" si="200"/>
        <v>-</v>
      </c>
      <c r="AD712" s="232" t="str">
        <f t="shared" si="201"/>
        <v>-</v>
      </c>
      <c r="AE712" s="232" t="str">
        <f t="shared" si="202"/>
        <v>-</v>
      </c>
      <c r="AF712" s="233" t="str">
        <f t="shared" si="203"/>
        <v>-</v>
      </c>
      <c r="AG712" s="231" t="str">
        <f t="shared" si="204"/>
        <v>-</v>
      </c>
      <c r="AH712" s="232" t="str">
        <f t="shared" si="205"/>
        <v>-</v>
      </c>
      <c r="AI712" s="232" t="str">
        <f t="shared" si="206"/>
        <v>-</v>
      </c>
      <c r="AJ712" s="232" t="str">
        <f t="shared" si="207"/>
        <v>-</v>
      </c>
      <c r="AK712" s="233" t="str">
        <f t="shared" si="208"/>
        <v>-</v>
      </c>
      <c r="AL712" s="222" t="s">
        <v>85</v>
      </c>
      <c r="AM712" s="224" t="s">
        <v>85</v>
      </c>
      <c r="AN712" s="224" t="s">
        <v>85</v>
      </c>
      <c r="AO712" s="224" t="s">
        <v>85</v>
      </c>
      <c r="AP712" s="235" t="s">
        <v>85</v>
      </c>
      <c r="AQ712" s="234" t="s">
        <v>85</v>
      </c>
      <c r="AR712" s="234" t="s">
        <v>85</v>
      </c>
      <c r="AS712" s="234" t="s">
        <v>85</v>
      </c>
      <c r="AT712" s="227" t="s">
        <v>85</v>
      </c>
      <c r="AU712" s="343" t="s">
        <v>85</v>
      </c>
    </row>
    <row r="713" spans="1:47" ht="40.5" hidden="1">
      <c r="A713" s="222" t="str">
        <f t="shared" si="198"/>
        <v>2103-8</v>
      </c>
      <c r="B713" s="223">
        <v>2103</v>
      </c>
      <c r="C713" s="224" t="s">
        <v>237</v>
      </c>
      <c r="D713" s="222">
        <v>8</v>
      </c>
      <c r="E713" s="224" t="s">
        <v>85</v>
      </c>
      <c r="F713" s="222" t="s">
        <v>85</v>
      </c>
      <c r="G713" s="369" t="s">
        <v>85</v>
      </c>
      <c r="H713" s="282" t="s">
        <v>85</v>
      </c>
      <c r="I713" s="227" t="s">
        <v>85</v>
      </c>
      <c r="J713" s="224" t="s">
        <v>85</v>
      </c>
      <c r="K713" s="224" t="s">
        <v>85</v>
      </c>
      <c r="L713" s="224" t="s">
        <v>85</v>
      </c>
      <c r="M713" s="228" t="s">
        <v>85</v>
      </c>
      <c r="N713" s="225"/>
      <c r="O713" s="186"/>
      <c r="P713" s="186"/>
      <c r="Q713" s="186"/>
      <c r="R713" s="230"/>
      <c r="S713" s="235" t="s">
        <v>85</v>
      </c>
      <c r="T713" s="230" t="s">
        <v>85</v>
      </c>
      <c r="U713" s="228"/>
      <c r="V713" s="224" t="s">
        <v>85</v>
      </c>
      <c r="W713" s="369"/>
      <c r="X713" s="370" t="s">
        <v>85</v>
      </c>
      <c r="Y713" s="370" t="s">
        <v>85</v>
      </c>
      <c r="Z713" s="370" t="s">
        <v>85</v>
      </c>
      <c r="AA713" s="371" t="s">
        <v>85</v>
      </c>
      <c r="AB713" s="231" t="str">
        <f t="shared" si="199"/>
        <v>-</v>
      </c>
      <c r="AC713" s="232" t="str">
        <f t="shared" si="200"/>
        <v>-</v>
      </c>
      <c r="AD713" s="232" t="str">
        <f t="shared" si="201"/>
        <v>-</v>
      </c>
      <c r="AE713" s="232" t="str">
        <f t="shared" si="202"/>
        <v>-</v>
      </c>
      <c r="AF713" s="233" t="str">
        <f t="shared" si="203"/>
        <v>-</v>
      </c>
      <c r="AG713" s="231" t="str">
        <f t="shared" si="204"/>
        <v>-</v>
      </c>
      <c r="AH713" s="232" t="str">
        <f t="shared" si="205"/>
        <v>-</v>
      </c>
      <c r="AI713" s="232" t="str">
        <f t="shared" si="206"/>
        <v>-</v>
      </c>
      <c r="AJ713" s="232" t="str">
        <f t="shared" si="207"/>
        <v>-</v>
      </c>
      <c r="AK713" s="233" t="str">
        <f t="shared" si="208"/>
        <v>-</v>
      </c>
      <c r="AL713" s="222" t="s">
        <v>85</v>
      </c>
      <c r="AM713" s="224" t="s">
        <v>85</v>
      </c>
      <c r="AN713" s="224" t="s">
        <v>85</v>
      </c>
      <c r="AO713" s="224" t="s">
        <v>85</v>
      </c>
      <c r="AP713" s="235" t="s">
        <v>85</v>
      </c>
      <c r="AQ713" s="234" t="s">
        <v>85</v>
      </c>
      <c r="AR713" s="234" t="s">
        <v>85</v>
      </c>
      <c r="AS713" s="234" t="s">
        <v>85</v>
      </c>
      <c r="AT713" s="227" t="s">
        <v>85</v>
      </c>
      <c r="AU713" s="343" t="s">
        <v>85</v>
      </c>
    </row>
    <row r="714" spans="1:47" ht="40.5" hidden="1">
      <c r="A714" s="222" t="str">
        <f t="shared" si="198"/>
        <v>2103-9</v>
      </c>
      <c r="B714" s="223">
        <v>2103</v>
      </c>
      <c r="C714" s="224" t="s">
        <v>237</v>
      </c>
      <c r="D714" s="222">
        <v>9</v>
      </c>
      <c r="E714" s="224" t="s">
        <v>85</v>
      </c>
      <c r="F714" s="222" t="s">
        <v>85</v>
      </c>
      <c r="G714" s="369" t="s">
        <v>85</v>
      </c>
      <c r="H714" s="282" t="s">
        <v>85</v>
      </c>
      <c r="I714" s="227" t="s">
        <v>85</v>
      </c>
      <c r="J714" s="224" t="s">
        <v>85</v>
      </c>
      <c r="K714" s="224" t="s">
        <v>85</v>
      </c>
      <c r="L714" s="224" t="s">
        <v>85</v>
      </c>
      <c r="M714" s="228" t="s">
        <v>85</v>
      </c>
      <c r="N714" s="225"/>
      <c r="O714" s="186"/>
      <c r="P714" s="186"/>
      <c r="Q714" s="186"/>
      <c r="R714" s="230"/>
      <c r="S714" s="235" t="s">
        <v>85</v>
      </c>
      <c r="T714" s="230" t="s">
        <v>85</v>
      </c>
      <c r="U714" s="228"/>
      <c r="V714" s="224" t="s">
        <v>85</v>
      </c>
      <c r="W714" s="369"/>
      <c r="X714" s="370" t="s">
        <v>85</v>
      </c>
      <c r="Y714" s="370" t="s">
        <v>85</v>
      </c>
      <c r="Z714" s="370" t="s">
        <v>85</v>
      </c>
      <c r="AA714" s="371" t="s">
        <v>85</v>
      </c>
      <c r="AB714" s="231" t="str">
        <f t="shared" si="199"/>
        <v>-</v>
      </c>
      <c r="AC714" s="232" t="str">
        <f t="shared" si="200"/>
        <v>-</v>
      </c>
      <c r="AD714" s="232" t="str">
        <f t="shared" si="201"/>
        <v>-</v>
      </c>
      <c r="AE714" s="232" t="str">
        <f t="shared" si="202"/>
        <v>-</v>
      </c>
      <c r="AF714" s="233" t="str">
        <f t="shared" si="203"/>
        <v>-</v>
      </c>
      <c r="AG714" s="231" t="str">
        <f t="shared" si="204"/>
        <v>-</v>
      </c>
      <c r="AH714" s="232" t="str">
        <f t="shared" si="205"/>
        <v>-</v>
      </c>
      <c r="AI714" s="232" t="str">
        <f t="shared" si="206"/>
        <v>-</v>
      </c>
      <c r="AJ714" s="232" t="str">
        <f t="shared" si="207"/>
        <v>-</v>
      </c>
      <c r="AK714" s="233" t="str">
        <f t="shared" si="208"/>
        <v>-</v>
      </c>
      <c r="AL714" s="222" t="s">
        <v>85</v>
      </c>
      <c r="AM714" s="224" t="s">
        <v>85</v>
      </c>
      <c r="AN714" s="224" t="s">
        <v>85</v>
      </c>
      <c r="AO714" s="224" t="s">
        <v>85</v>
      </c>
      <c r="AP714" s="235" t="s">
        <v>85</v>
      </c>
      <c r="AQ714" s="234" t="s">
        <v>85</v>
      </c>
      <c r="AR714" s="234" t="s">
        <v>85</v>
      </c>
      <c r="AS714" s="234" t="s">
        <v>85</v>
      </c>
      <c r="AT714" s="227" t="s">
        <v>85</v>
      </c>
      <c r="AU714" s="343" t="s">
        <v>85</v>
      </c>
    </row>
    <row r="715" spans="1:47" s="245" customFormat="1" ht="236.25" customHeight="1">
      <c r="A715" s="222" t="str">
        <f t="shared" si="198"/>
        <v>2104-1</v>
      </c>
      <c r="B715" s="223">
        <v>2104</v>
      </c>
      <c r="C715" s="224" t="s">
        <v>238</v>
      </c>
      <c r="D715" s="222">
        <v>1</v>
      </c>
      <c r="E715" s="224" t="s">
        <v>612</v>
      </c>
      <c r="F715" s="222" t="s">
        <v>411</v>
      </c>
      <c r="G715" s="225" t="s">
        <v>598</v>
      </c>
      <c r="H715" s="282" t="s">
        <v>1399</v>
      </c>
      <c r="I715" s="227" t="s">
        <v>604</v>
      </c>
      <c r="J715" s="224" t="s">
        <v>2630</v>
      </c>
      <c r="K715" s="224" t="s">
        <v>614</v>
      </c>
      <c r="L715" s="224" t="s">
        <v>399</v>
      </c>
      <c r="M715" s="228" t="s">
        <v>403</v>
      </c>
      <c r="N715" s="225">
        <v>151</v>
      </c>
      <c r="O715" s="186">
        <v>155</v>
      </c>
      <c r="P715" s="186">
        <v>159</v>
      </c>
      <c r="Q715" s="186">
        <v>163</v>
      </c>
      <c r="R715" s="230">
        <v>167</v>
      </c>
      <c r="S715" s="235" t="s">
        <v>433</v>
      </c>
      <c r="T715" s="230">
        <v>170</v>
      </c>
      <c r="U715" s="228"/>
      <c r="V715" s="224" t="s">
        <v>615</v>
      </c>
      <c r="W715" s="225">
        <v>147</v>
      </c>
      <c r="X715" s="186" t="s">
        <v>85</v>
      </c>
      <c r="Y715" s="186" t="s">
        <v>85</v>
      </c>
      <c r="Z715" s="186" t="s">
        <v>85</v>
      </c>
      <c r="AA715" s="230" t="s">
        <v>85</v>
      </c>
      <c r="AB715" s="231">
        <f t="shared" si="199"/>
        <v>0.97350993377483441</v>
      </c>
      <c r="AC715" s="232" t="str">
        <f t="shared" si="199"/>
        <v>-</v>
      </c>
      <c r="AD715" s="232" t="str">
        <f t="shared" si="199"/>
        <v>-</v>
      </c>
      <c r="AE715" s="232" t="str">
        <f t="shared" si="199"/>
        <v>-</v>
      </c>
      <c r="AF715" s="233" t="str">
        <f t="shared" si="199"/>
        <v>-</v>
      </c>
      <c r="AG715" s="231">
        <f t="shared" si="204"/>
        <v>0.86470588235294121</v>
      </c>
      <c r="AH715" s="232" t="str">
        <f t="shared" si="204"/>
        <v>-</v>
      </c>
      <c r="AI715" s="232" t="str">
        <f t="shared" si="204"/>
        <v>-</v>
      </c>
      <c r="AJ715" s="232" t="str">
        <f t="shared" si="204"/>
        <v>-</v>
      </c>
      <c r="AK715" s="233" t="str">
        <f t="shared" si="204"/>
        <v>-</v>
      </c>
      <c r="AL715" s="222" t="s">
        <v>85</v>
      </c>
      <c r="AM715" s="224" t="s">
        <v>2610</v>
      </c>
      <c r="AN715" s="224" t="s">
        <v>769</v>
      </c>
      <c r="AO715" s="224" t="s">
        <v>770</v>
      </c>
      <c r="AP715" s="235" t="s">
        <v>49</v>
      </c>
      <c r="AQ715" s="234" t="s">
        <v>85</v>
      </c>
      <c r="AR715" s="234" t="s">
        <v>85</v>
      </c>
      <c r="AS715" s="234" t="s">
        <v>85</v>
      </c>
      <c r="AT715" s="227" t="s">
        <v>85</v>
      </c>
      <c r="AU715" s="343">
        <v>1</v>
      </c>
    </row>
    <row r="716" spans="1:47" ht="67.5" hidden="1">
      <c r="A716" s="222" t="str">
        <f t="shared" si="198"/>
        <v>2104-2</v>
      </c>
      <c r="B716" s="223">
        <v>2104</v>
      </c>
      <c r="C716" s="224" t="s">
        <v>238</v>
      </c>
      <c r="D716" s="222">
        <v>2</v>
      </c>
      <c r="E716" s="224" t="s">
        <v>85</v>
      </c>
      <c r="F716" s="222" t="s">
        <v>85</v>
      </c>
      <c r="G716" s="369" t="s">
        <v>85</v>
      </c>
      <c r="H716" s="282" t="s">
        <v>85</v>
      </c>
      <c r="I716" s="227" t="s">
        <v>85</v>
      </c>
      <c r="J716" s="224" t="s">
        <v>85</v>
      </c>
      <c r="K716" s="224" t="s">
        <v>85</v>
      </c>
      <c r="L716" s="224" t="s">
        <v>85</v>
      </c>
      <c r="M716" s="228" t="s">
        <v>85</v>
      </c>
      <c r="N716" s="225"/>
      <c r="O716" s="186"/>
      <c r="P716" s="186"/>
      <c r="Q716" s="186"/>
      <c r="R716" s="230"/>
      <c r="S716" s="235" t="s">
        <v>85</v>
      </c>
      <c r="T716" s="230" t="s">
        <v>85</v>
      </c>
      <c r="U716" s="228"/>
      <c r="V716" s="224" t="s">
        <v>85</v>
      </c>
      <c r="W716" s="369"/>
      <c r="X716" s="370" t="s">
        <v>85</v>
      </c>
      <c r="Y716" s="370" t="s">
        <v>85</v>
      </c>
      <c r="Z716" s="370" t="s">
        <v>85</v>
      </c>
      <c r="AA716" s="371" t="s">
        <v>85</v>
      </c>
      <c r="AB716" s="231" t="str">
        <f t="shared" si="199"/>
        <v>-</v>
      </c>
      <c r="AC716" s="232" t="str">
        <f t="shared" si="200"/>
        <v>-</v>
      </c>
      <c r="AD716" s="232" t="str">
        <f t="shared" si="201"/>
        <v>-</v>
      </c>
      <c r="AE716" s="232" t="str">
        <f t="shared" si="202"/>
        <v>-</v>
      </c>
      <c r="AF716" s="233" t="str">
        <f t="shared" si="203"/>
        <v>-</v>
      </c>
      <c r="AG716" s="231" t="str">
        <f t="shared" si="204"/>
        <v>-</v>
      </c>
      <c r="AH716" s="232" t="str">
        <f t="shared" si="205"/>
        <v>-</v>
      </c>
      <c r="AI716" s="232" t="str">
        <f t="shared" si="206"/>
        <v>-</v>
      </c>
      <c r="AJ716" s="232" t="str">
        <f t="shared" si="207"/>
        <v>-</v>
      </c>
      <c r="AK716" s="233" t="str">
        <f t="shared" si="208"/>
        <v>-</v>
      </c>
      <c r="AL716" s="222" t="s">
        <v>85</v>
      </c>
      <c r="AM716" s="224" t="s">
        <v>85</v>
      </c>
      <c r="AN716" s="224" t="s">
        <v>85</v>
      </c>
      <c r="AO716" s="224" t="s">
        <v>85</v>
      </c>
      <c r="AP716" s="235" t="s">
        <v>85</v>
      </c>
      <c r="AQ716" s="234" t="s">
        <v>85</v>
      </c>
      <c r="AR716" s="234" t="s">
        <v>85</v>
      </c>
      <c r="AS716" s="234" t="s">
        <v>85</v>
      </c>
      <c r="AT716" s="227" t="s">
        <v>85</v>
      </c>
      <c r="AU716" s="343" t="s">
        <v>85</v>
      </c>
    </row>
    <row r="717" spans="1:47" ht="67.5" hidden="1">
      <c r="A717" s="222" t="str">
        <f t="shared" si="198"/>
        <v>2104-3</v>
      </c>
      <c r="B717" s="223">
        <v>2104</v>
      </c>
      <c r="C717" s="224" t="s">
        <v>238</v>
      </c>
      <c r="D717" s="222">
        <v>3</v>
      </c>
      <c r="E717" s="224" t="s">
        <v>85</v>
      </c>
      <c r="F717" s="222" t="s">
        <v>85</v>
      </c>
      <c r="G717" s="369" t="s">
        <v>85</v>
      </c>
      <c r="H717" s="282" t="s">
        <v>85</v>
      </c>
      <c r="I717" s="227" t="s">
        <v>85</v>
      </c>
      <c r="J717" s="224" t="s">
        <v>85</v>
      </c>
      <c r="K717" s="224" t="s">
        <v>85</v>
      </c>
      <c r="L717" s="224" t="s">
        <v>85</v>
      </c>
      <c r="M717" s="228" t="s">
        <v>85</v>
      </c>
      <c r="N717" s="225"/>
      <c r="O717" s="186"/>
      <c r="P717" s="186"/>
      <c r="Q717" s="186"/>
      <c r="R717" s="230"/>
      <c r="S717" s="235" t="s">
        <v>85</v>
      </c>
      <c r="T717" s="230" t="s">
        <v>85</v>
      </c>
      <c r="U717" s="228"/>
      <c r="V717" s="224" t="s">
        <v>85</v>
      </c>
      <c r="W717" s="369"/>
      <c r="X717" s="370" t="s">
        <v>85</v>
      </c>
      <c r="Y717" s="370" t="s">
        <v>85</v>
      </c>
      <c r="Z717" s="370" t="s">
        <v>85</v>
      </c>
      <c r="AA717" s="371" t="s">
        <v>85</v>
      </c>
      <c r="AB717" s="231" t="str">
        <f t="shared" si="199"/>
        <v>-</v>
      </c>
      <c r="AC717" s="232" t="str">
        <f t="shared" si="200"/>
        <v>-</v>
      </c>
      <c r="AD717" s="232" t="str">
        <f t="shared" si="201"/>
        <v>-</v>
      </c>
      <c r="AE717" s="232" t="str">
        <f t="shared" si="202"/>
        <v>-</v>
      </c>
      <c r="AF717" s="233" t="str">
        <f t="shared" si="203"/>
        <v>-</v>
      </c>
      <c r="AG717" s="231" t="str">
        <f t="shared" si="204"/>
        <v>-</v>
      </c>
      <c r="AH717" s="232" t="str">
        <f t="shared" si="205"/>
        <v>-</v>
      </c>
      <c r="AI717" s="232" t="str">
        <f t="shared" si="206"/>
        <v>-</v>
      </c>
      <c r="AJ717" s="232" t="str">
        <f t="shared" si="207"/>
        <v>-</v>
      </c>
      <c r="AK717" s="233" t="str">
        <f t="shared" si="208"/>
        <v>-</v>
      </c>
      <c r="AL717" s="222" t="s">
        <v>85</v>
      </c>
      <c r="AM717" s="224" t="s">
        <v>85</v>
      </c>
      <c r="AN717" s="224" t="s">
        <v>85</v>
      </c>
      <c r="AO717" s="224" t="s">
        <v>85</v>
      </c>
      <c r="AP717" s="235" t="s">
        <v>85</v>
      </c>
      <c r="AQ717" s="234" t="s">
        <v>85</v>
      </c>
      <c r="AR717" s="234" t="s">
        <v>85</v>
      </c>
      <c r="AS717" s="234" t="s">
        <v>85</v>
      </c>
      <c r="AT717" s="227" t="s">
        <v>85</v>
      </c>
      <c r="AU717" s="343" t="s">
        <v>85</v>
      </c>
    </row>
    <row r="718" spans="1:47" ht="67.5" hidden="1">
      <c r="A718" s="222" t="str">
        <f t="shared" si="198"/>
        <v>2104-4</v>
      </c>
      <c r="B718" s="223">
        <v>2104</v>
      </c>
      <c r="C718" s="224" t="s">
        <v>238</v>
      </c>
      <c r="D718" s="222">
        <v>4</v>
      </c>
      <c r="E718" s="224" t="s">
        <v>85</v>
      </c>
      <c r="F718" s="222" t="s">
        <v>85</v>
      </c>
      <c r="G718" s="369" t="s">
        <v>85</v>
      </c>
      <c r="H718" s="282" t="s">
        <v>85</v>
      </c>
      <c r="I718" s="227" t="s">
        <v>85</v>
      </c>
      <c r="J718" s="224" t="s">
        <v>85</v>
      </c>
      <c r="K718" s="224" t="s">
        <v>85</v>
      </c>
      <c r="L718" s="224" t="s">
        <v>85</v>
      </c>
      <c r="M718" s="228" t="s">
        <v>85</v>
      </c>
      <c r="N718" s="225"/>
      <c r="O718" s="186"/>
      <c r="P718" s="186"/>
      <c r="Q718" s="186"/>
      <c r="R718" s="230"/>
      <c r="S718" s="235" t="s">
        <v>85</v>
      </c>
      <c r="T718" s="230" t="s">
        <v>85</v>
      </c>
      <c r="U718" s="228"/>
      <c r="V718" s="224" t="s">
        <v>85</v>
      </c>
      <c r="W718" s="369"/>
      <c r="X718" s="370" t="s">
        <v>85</v>
      </c>
      <c r="Y718" s="370" t="s">
        <v>85</v>
      </c>
      <c r="Z718" s="370" t="s">
        <v>85</v>
      </c>
      <c r="AA718" s="371" t="s">
        <v>85</v>
      </c>
      <c r="AB718" s="231" t="str">
        <f t="shared" si="199"/>
        <v>-</v>
      </c>
      <c r="AC718" s="232" t="str">
        <f t="shared" si="200"/>
        <v>-</v>
      </c>
      <c r="AD718" s="232" t="str">
        <f t="shared" si="201"/>
        <v>-</v>
      </c>
      <c r="AE718" s="232" t="str">
        <f t="shared" si="202"/>
        <v>-</v>
      </c>
      <c r="AF718" s="233" t="str">
        <f t="shared" si="203"/>
        <v>-</v>
      </c>
      <c r="AG718" s="231" t="str">
        <f t="shared" si="204"/>
        <v>-</v>
      </c>
      <c r="AH718" s="232" t="str">
        <f t="shared" si="205"/>
        <v>-</v>
      </c>
      <c r="AI718" s="232" t="str">
        <f t="shared" si="206"/>
        <v>-</v>
      </c>
      <c r="AJ718" s="232" t="str">
        <f t="shared" si="207"/>
        <v>-</v>
      </c>
      <c r="AK718" s="233" t="str">
        <f t="shared" si="208"/>
        <v>-</v>
      </c>
      <c r="AL718" s="222" t="s">
        <v>85</v>
      </c>
      <c r="AM718" s="224" t="s">
        <v>85</v>
      </c>
      <c r="AN718" s="224" t="s">
        <v>85</v>
      </c>
      <c r="AO718" s="224" t="s">
        <v>85</v>
      </c>
      <c r="AP718" s="235" t="s">
        <v>85</v>
      </c>
      <c r="AQ718" s="234" t="s">
        <v>85</v>
      </c>
      <c r="AR718" s="234" t="s">
        <v>85</v>
      </c>
      <c r="AS718" s="234" t="s">
        <v>85</v>
      </c>
      <c r="AT718" s="227" t="s">
        <v>85</v>
      </c>
      <c r="AU718" s="343" t="s">
        <v>85</v>
      </c>
    </row>
    <row r="719" spans="1:47" ht="67.5" hidden="1">
      <c r="A719" s="222" t="str">
        <f t="shared" si="198"/>
        <v>2104-5</v>
      </c>
      <c r="B719" s="223">
        <v>2104</v>
      </c>
      <c r="C719" s="224" t="s">
        <v>238</v>
      </c>
      <c r="D719" s="222">
        <v>5</v>
      </c>
      <c r="E719" s="224" t="s">
        <v>85</v>
      </c>
      <c r="F719" s="222" t="s">
        <v>85</v>
      </c>
      <c r="G719" s="369" t="s">
        <v>85</v>
      </c>
      <c r="H719" s="282" t="s">
        <v>85</v>
      </c>
      <c r="I719" s="227" t="s">
        <v>85</v>
      </c>
      <c r="J719" s="224" t="s">
        <v>85</v>
      </c>
      <c r="K719" s="224" t="s">
        <v>85</v>
      </c>
      <c r="L719" s="224" t="s">
        <v>85</v>
      </c>
      <c r="M719" s="228" t="s">
        <v>85</v>
      </c>
      <c r="N719" s="225"/>
      <c r="O719" s="186"/>
      <c r="P719" s="186"/>
      <c r="Q719" s="186"/>
      <c r="R719" s="230"/>
      <c r="S719" s="235" t="s">
        <v>85</v>
      </c>
      <c r="T719" s="230" t="s">
        <v>85</v>
      </c>
      <c r="U719" s="228"/>
      <c r="V719" s="224" t="s">
        <v>85</v>
      </c>
      <c r="W719" s="369"/>
      <c r="X719" s="370" t="s">
        <v>85</v>
      </c>
      <c r="Y719" s="370" t="s">
        <v>85</v>
      </c>
      <c r="Z719" s="370" t="s">
        <v>85</v>
      </c>
      <c r="AA719" s="371" t="s">
        <v>85</v>
      </c>
      <c r="AB719" s="231" t="str">
        <f t="shared" si="199"/>
        <v>-</v>
      </c>
      <c r="AC719" s="232" t="str">
        <f t="shared" si="200"/>
        <v>-</v>
      </c>
      <c r="AD719" s="232" t="str">
        <f t="shared" si="201"/>
        <v>-</v>
      </c>
      <c r="AE719" s="232" t="str">
        <f t="shared" si="202"/>
        <v>-</v>
      </c>
      <c r="AF719" s="233" t="str">
        <f t="shared" si="203"/>
        <v>-</v>
      </c>
      <c r="AG719" s="231" t="str">
        <f t="shared" si="204"/>
        <v>-</v>
      </c>
      <c r="AH719" s="232" t="str">
        <f t="shared" si="205"/>
        <v>-</v>
      </c>
      <c r="AI719" s="232" t="str">
        <f t="shared" si="206"/>
        <v>-</v>
      </c>
      <c r="AJ719" s="232" t="str">
        <f t="shared" si="207"/>
        <v>-</v>
      </c>
      <c r="AK719" s="233" t="str">
        <f t="shared" si="208"/>
        <v>-</v>
      </c>
      <c r="AL719" s="222" t="s">
        <v>85</v>
      </c>
      <c r="AM719" s="224" t="s">
        <v>85</v>
      </c>
      <c r="AN719" s="224" t="s">
        <v>85</v>
      </c>
      <c r="AO719" s="224" t="s">
        <v>85</v>
      </c>
      <c r="AP719" s="235" t="s">
        <v>85</v>
      </c>
      <c r="AQ719" s="234" t="s">
        <v>85</v>
      </c>
      <c r="AR719" s="234" t="s">
        <v>85</v>
      </c>
      <c r="AS719" s="234" t="s">
        <v>85</v>
      </c>
      <c r="AT719" s="227" t="s">
        <v>85</v>
      </c>
      <c r="AU719" s="343" t="s">
        <v>85</v>
      </c>
    </row>
    <row r="720" spans="1:47" ht="67.5" hidden="1">
      <c r="A720" s="222" t="str">
        <f t="shared" si="198"/>
        <v>2104-6</v>
      </c>
      <c r="B720" s="223">
        <v>2104</v>
      </c>
      <c r="C720" s="224" t="s">
        <v>238</v>
      </c>
      <c r="D720" s="222">
        <v>6</v>
      </c>
      <c r="E720" s="224" t="s">
        <v>85</v>
      </c>
      <c r="F720" s="222" t="s">
        <v>85</v>
      </c>
      <c r="G720" s="369" t="s">
        <v>85</v>
      </c>
      <c r="H720" s="282" t="s">
        <v>85</v>
      </c>
      <c r="I720" s="227" t="s">
        <v>85</v>
      </c>
      <c r="J720" s="224" t="s">
        <v>85</v>
      </c>
      <c r="K720" s="224" t="s">
        <v>85</v>
      </c>
      <c r="L720" s="224" t="s">
        <v>85</v>
      </c>
      <c r="M720" s="228" t="s">
        <v>85</v>
      </c>
      <c r="N720" s="225"/>
      <c r="O720" s="186"/>
      <c r="P720" s="186"/>
      <c r="Q720" s="186"/>
      <c r="R720" s="230"/>
      <c r="S720" s="235" t="s">
        <v>85</v>
      </c>
      <c r="T720" s="230" t="s">
        <v>85</v>
      </c>
      <c r="U720" s="228"/>
      <c r="V720" s="224" t="s">
        <v>85</v>
      </c>
      <c r="W720" s="369"/>
      <c r="X720" s="370" t="s">
        <v>85</v>
      </c>
      <c r="Y720" s="370" t="s">
        <v>85</v>
      </c>
      <c r="Z720" s="370" t="s">
        <v>85</v>
      </c>
      <c r="AA720" s="371" t="s">
        <v>85</v>
      </c>
      <c r="AB720" s="231" t="str">
        <f t="shared" si="199"/>
        <v>-</v>
      </c>
      <c r="AC720" s="232" t="str">
        <f t="shared" si="200"/>
        <v>-</v>
      </c>
      <c r="AD720" s="232" t="str">
        <f t="shared" si="201"/>
        <v>-</v>
      </c>
      <c r="AE720" s="232" t="str">
        <f t="shared" si="202"/>
        <v>-</v>
      </c>
      <c r="AF720" s="233" t="str">
        <f t="shared" si="203"/>
        <v>-</v>
      </c>
      <c r="AG720" s="231" t="str">
        <f t="shared" si="204"/>
        <v>-</v>
      </c>
      <c r="AH720" s="232" t="str">
        <f t="shared" si="205"/>
        <v>-</v>
      </c>
      <c r="AI720" s="232" t="str">
        <f t="shared" si="206"/>
        <v>-</v>
      </c>
      <c r="AJ720" s="232" t="str">
        <f t="shared" si="207"/>
        <v>-</v>
      </c>
      <c r="AK720" s="233" t="str">
        <f t="shared" si="208"/>
        <v>-</v>
      </c>
      <c r="AL720" s="222" t="s">
        <v>85</v>
      </c>
      <c r="AM720" s="224" t="s">
        <v>85</v>
      </c>
      <c r="AN720" s="224" t="s">
        <v>85</v>
      </c>
      <c r="AO720" s="224" t="s">
        <v>85</v>
      </c>
      <c r="AP720" s="235" t="s">
        <v>85</v>
      </c>
      <c r="AQ720" s="234" t="s">
        <v>85</v>
      </c>
      <c r="AR720" s="234" t="s">
        <v>85</v>
      </c>
      <c r="AS720" s="234" t="s">
        <v>85</v>
      </c>
      <c r="AT720" s="227" t="s">
        <v>85</v>
      </c>
      <c r="AU720" s="343" t="s">
        <v>85</v>
      </c>
    </row>
    <row r="721" spans="1:47" ht="67.5" hidden="1">
      <c r="A721" s="222" t="str">
        <f t="shared" si="198"/>
        <v>2104-7</v>
      </c>
      <c r="B721" s="223">
        <v>2104</v>
      </c>
      <c r="C721" s="224" t="s">
        <v>238</v>
      </c>
      <c r="D721" s="222">
        <v>7</v>
      </c>
      <c r="E721" s="224" t="s">
        <v>85</v>
      </c>
      <c r="F721" s="222" t="s">
        <v>85</v>
      </c>
      <c r="G721" s="369" t="s">
        <v>85</v>
      </c>
      <c r="H721" s="282" t="s">
        <v>85</v>
      </c>
      <c r="I721" s="227" t="s">
        <v>85</v>
      </c>
      <c r="J721" s="224" t="s">
        <v>85</v>
      </c>
      <c r="K721" s="224" t="s">
        <v>85</v>
      </c>
      <c r="L721" s="224" t="s">
        <v>85</v>
      </c>
      <c r="M721" s="228" t="s">
        <v>85</v>
      </c>
      <c r="N721" s="225"/>
      <c r="O721" s="186"/>
      <c r="P721" s="186"/>
      <c r="Q721" s="186"/>
      <c r="R721" s="230"/>
      <c r="S721" s="235" t="s">
        <v>85</v>
      </c>
      <c r="T721" s="230" t="s">
        <v>85</v>
      </c>
      <c r="U721" s="228"/>
      <c r="V721" s="224" t="s">
        <v>85</v>
      </c>
      <c r="W721" s="369"/>
      <c r="X721" s="370" t="s">
        <v>85</v>
      </c>
      <c r="Y721" s="370" t="s">
        <v>85</v>
      </c>
      <c r="Z721" s="370" t="s">
        <v>85</v>
      </c>
      <c r="AA721" s="371" t="s">
        <v>85</v>
      </c>
      <c r="AB721" s="231" t="str">
        <f t="shared" si="199"/>
        <v>-</v>
      </c>
      <c r="AC721" s="232" t="str">
        <f t="shared" si="200"/>
        <v>-</v>
      </c>
      <c r="AD721" s="232" t="str">
        <f t="shared" si="201"/>
        <v>-</v>
      </c>
      <c r="AE721" s="232" t="str">
        <f t="shared" si="202"/>
        <v>-</v>
      </c>
      <c r="AF721" s="233" t="str">
        <f t="shared" si="203"/>
        <v>-</v>
      </c>
      <c r="AG721" s="231" t="str">
        <f t="shared" si="204"/>
        <v>-</v>
      </c>
      <c r="AH721" s="232" t="str">
        <f t="shared" si="205"/>
        <v>-</v>
      </c>
      <c r="AI721" s="232" t="str">
        <f t="shared" si="206"/>
        <v>-</v>
      </c>
      <c r="AJ721" s="232" t="str">
        <f t="shared" si="207"/>
        <v>-</v>
      </c>
      <c r="AK721" s="233" t="str">
        <f t="shared" si="208"/>
        <v>-</v>
      </c>
      <c r="AL721" s="222" t="s">
        <v>85</v>
      </c>
      <c r="AM721" s="224" t="s">
        <v>85</v>
      </c>
      <c r="AN721" s="224" t="s">
        <v>85</v>
      </c>
      <c r="AO721" s="224" t="s">
        <v>85</v>
      </c>
      <c r="AP721" s="235" t="s">
        <v>85</v>
      </c>
      <c r="AQ721" s="234" t="s">
        <v>85</v>
      </c>
      <c r="AR721" s="234" t="s">
        <v>85</v>
      </c>
      <c r="AS721" s="234" t="s">
        <v>85</v>
      </c>
      <c r="AT721" s="227" t="s">
        <v>85</v>
      </c>
      <c r="AU721" s="343" t="s">
        <v>85</v>
      </c>
    </row>
    <row r="722" spans="1:47" ht="67.5" hidden="1">
      <c r="A722" s="222" t="str">
        <f t="shared" si="198"/>
        <v>2104-8</v>
      </c>
      <c r="B722" s="223">
        <v>2104</v>
      </c>
      <c r="C722" s="224" t="s">
        <v>238</v>
      </c>
      <c r="D722" s="222">
        <v>8</v>
      </c>
      <c r="E722" s="224" t="s">
        <v>85</v>
      </c>
      <c r="F722" s="222" t="s">
        <v>85</v>
      </c>
      <c r="G722" s="369" t="s">
        <v>85</v>
      </c>
      <c r="H722" s="282" t="s">
        <v>85</v>
      </c>
      <c r="I722" s="227" t="s">
        <v>85</v>
      </c>
      <c r="J722" s="224" t="s">
        <v>85</v>
      </c>
      <c r="K722" s="224" t="s">
        <v>85</v>
      </c>
      <c r="L722" s="224" t="s">
        <v>85</v>
      </c>
      <c r="M722" s="228" t="s">
        <v>85</v>
      </c>
      <c r="N722" s="225"/>
      <c r="O722" s="186"/>
      <c r="P722" s="186"/>
      <c r="Q722" s="186"/>
      <c r="R722" s="230"/>
      <c r="S722" s="235" t="s">
        <v>85</v>
      </c>
      <c r="T722" s="230" t="s">
        <v>85</v>
      </c>
      <c r="U722" s="228"/>
      <c r="V722" s="224" t="s">
        <v>85</v>
      </c>
      <c r="W722" s="369"/>
      <c r="X722" s="370" t="s">
        <v>85</v>
      </c>
      <c r="Y722" s="370" t="s">
        <v>85</v>
      </c>
      <c r="Z722" s="370" t="s">
        <v>85</v>
      </c>
      <c r="AA722" s="371" t="s">
        <v>85</v>
      </c>
      <c r="AB722" s="231" t="str">
        <f t="shared" si="199"/>
        <v>-</v>
      </c>
      <c r="AC722" s="232" t="str">
        <f t="shared" si="200"/>
        <v>-</v>
      </c>
      <c r="AD722" s="232" t="str">
        <f t="shared" si="201"/>
        <v>-</v>
      </c>
      <c r="AE722" s="232" t="str">
        <f t="shared" si="202"/>
        <v>-</v>
      </c>
      <c r="AF722" s="233" t="str">
        <f t="shared" si="203"/>
        <v>-</v>
      </c>
      <c r="AG722" s="231" t="str">
        <f t="shared" si="204"/>
        <v>-</v>
      </c>
      <c r="AH722" s="232" t="str">
        <f t="shared" si="205"/>
        <v>-</v>
      </c>
      <c r="AI722" s="232" t="str">
        <f t="shared" si="206"/>
        <v>-</v>
      </c>
      <c r="AJ722" s="232" t="str">
        <f t="shared" si="207"/>
        <v>-</v>
      </c>
      <c r="AK722" s="233" t="str">
        <f t="shared" si="208"/>
        <v>-</v>
      </c>
      <c r="AL722" s="222" t="s">
        <v>85</v>
      </c>
      <c r="AM722" s="224" t="s">
        <v>85</v>
      </c>
      <c r="AN722" s="224" t="s">
        <v>85</v>
      </c>
      <c r="AO722" s="224" t="s">
        <v>85</v>
      </c>
      <c r="AP722" s="235" t="s">
        <v>85</v>
      </c>
      <c r="AQ722" s="234" t="s">
        <v>85</v>
      </c>
      <c r="AR722" s="234" t="s">
        <v>85</v>
      </c>
      <c r="AS722" s="234" t="s">
        <v>85</v>
      </c>
      <c r="AT722" s="227" t="s">
        <v>85</v>
      </c>
      <c r="AU722" s="343" t="s">
        <v>85</v>
      </c>
    </row>
    <row r="723" spans="1:47" ht="67.5" hidden="1">
      <c r="A723" s="222" t="str">
        <f t="shared" si="198"/>
        <v>2104-9</v>
      </c>
      <c r="B723" s="223">
        <v>2104</v>
      </c>
      <c r="C723" s="224" t="s">
        <v>238</v>
      </c>
      <c r="D723" s="222">
        <v>9</v>
      </c>
      <c r="E723" s="224" t="s">
        <v>85</v>
      </c>
      <c r="F723" s="222" t="s">
        <v>85</v>
      </c>
      <c r="G723" s="369" t="s">
        <v>85</v>
      </c>
      <c r="H723" s="282" t="s">
        <v>85</v>
      </c>
      <c r="I723" s="227" t="s">
        <v>85</v>
      </c>
      <c r="J723" s="224" t="s">
        <v>85</v>
      </c>
      <c r="K723" s="224" t="s">
        <v>85</v>
      </c>
      <c r="L723" s="224" t="s">
        <v>85</v>
      </c>
      <c r="M723" s="228" t="s">
        <v>85</v>
      </c>
      <c r="N723" s="225"/>
      <c r="O723" s="186"/>
      <c r="P723" s="186"/>
      <c r="Q723" s="186"/>
      <c r="R723" s="230"/>
      <c r="S723" s="235" t="s">
        <v>85</v>
      </c>
      <c r="T723" s="230" t="s">
        <v>85</v>
      </c>
      <c r="U723" s="228"/>
      <c r="V723" s="224" t="s">
        <v>85</v>
      </c>
      <c r="W723" s="369"/>
      <c r="X723" s="370" t="s">
        <v>85</v>
      </c>
      <c r="Y723" s="370" t="s">
        <v>85</v>
      </c>
      <c r="Z723" s="370" t="s">
        <v>85</v>
      </c>
      <c r="AA723" s="371" t="s">
        <v>85</v>
      </c>
      <c r="AB723" s="231" t="str">
        <f t="shared" si="199"/>
        <v>-</v>
      </c>
      <c r="AC723" s="232" t="str">
        <f t="shared" si="200"/>
        <v>-</v>
      </c>
      <c r="AD723" s="232" t="str">
        <f t="shared" si="201"/>
        <v>-</v>
      </c>
      <c r="AE723" s="232" t="str">
        <f t="shared" si="202"/>
        <v>-</v>
      </c>
      <c r="AF723" s="233" t="str">
        <f t="shared" si="203"/>
        <v>-</v>
      </c>
      <c r="AG723" s="231" t="str">
        <f t="shared" si="204"/>
        <v>-</v>
      </c>
      <c r="AH723" s="232" t="str">
        <f t="shared" si="205"/>
        <v>-</v>
      </c>
      <c r="AI723" s="232" t="str">
        <f t="shared" si="206"/>
        <v>-</v>
      </c>
      <c r="AJ723" s="232" t="str">
        <f t="shared" si="207"/>
        <v>-</v>
      </c>
      <c r="AK723" s="233" t="str">
        <f t="shared" si="208"/>
        <v>-</v>
      </c>
      <c r="AL723" s="222" t="s">
        <v>85</v>
      </c>
      <c r="AM723" s="224" t="s">
        <v>85</v>
      </c>
      <c r="AN723" s="224" t="s">
        <v>85</v>
      </c>
      <c r="AO723" s="224" t="s">
        <v>85</v>
      </c>
      <c r="AP723" s="235" t="s">
        <v>85</v>
      </c>
      <c r="AQ723" s="234" t="s">
        <v>85</v>
      </c>
      <c r="AR723" s="234" t="s">
        <v>85</v>
      </c>
      <c r="AS723" s="234" t="s">
        <v>85</v>
      </c>
      <c r="AT723" s="227" t="s">
        <v>85</v>
      </c>
      <c r="AU723" s="343" t="s">
        <v>85</v>
      </c>
    </row>
    <row r="724" spans="1:47" ht="165" customHeight="1">
      <c r="A724" s="222" t="str">
        <f t="shared" si="198"/>
        <v>2105-1</v>
      </c>
      <c r="B724" s="223">
        <v>2105</v>
      </c>
      <c r="C724" s="224" t="s">
        <v>239</v>
      </c>
      <c r="D724" s="222">
        <v>1</v>
      </c>
      <c r="E724" s="224" t="s">
        <v>2631</v>
      </c>
      <c r="F724" s="222" t="s">
        <v>1759</v>
      </c>
      <c r="G724" s="225" t="s">
        <v>598</v>
      </c>
      <c r="H724" s="282" t="s">
        <v>2169</v>
      </c>
      <c r="I724" s="227" t="s">
        <v>1882</v>
      </c>
      <c r="J724" s="224" t="s">
        <v>2632</v>
      </c>
      <c r="K724" s="224" t="s">
        <v>2633</v>
      </c>
      <c r="L724" s="224" t="s">
        <v>1883</v>
      </c>
      <c r="M724" s="228" t="s">
        <v>403</v>
      </c>
      <c r="N724" s="225">
        <v>5</v>
      </c>
      <c r="O724" s="186">
        <v>5</v>
      </c>
      <c r="P724" s="186">
        <v>5</v>
      </c>
      <c r="Q724" s="186">
        <v>5</v>
      </c>
      <c r="R724" s="230">
        <v>5</v>
      </c>
      <c r="S724" s="235" t="s">
        <v>433</v>
      </c>
      <c r="T724" s="230">
        <v>5</v>
      </c>
      <c r="U724" s="228"/>
      <c r="V724" s="224" t="s">
        <v>2634</v>
      </c>
      <c r="W724" s="225">
        <v>5</v>
      </c>
      <c r="X724" s="186" t="s">
        <v>85</v>
      </c>
      <c r="Y724" s="186" t="s">
        <v>85</v>
      </c>
      <c r="Z724" s="186" t="s">
        <v>85</v>
      </c>
      <c r="AA724" s="230" t="s">
        <v>85</v>
      </c>
      <c r="AB724" s="231">
        <f t="shared" si="199"/>
        <v>1</v>
      </c>
      <c r="AC724" s="232" t="str">
        <f t="shared" si="199"/>
        <v>-</v>
      </c>
      <c r="AD724" s="232" t="str">
        <f t="shared" si="199"/>
        <v>-</v>
      </c>
      <c r="AE724" s="232" t="str">
        <f t="shared" si="199"/>
        <v>-</v>
      </c>
      <c r="AF724" s="233" t="str">
        <f t="shared" si="199"/>
        <v>-</v>
      </c>
      <c r="AG724" s="231">
        <f t="shared" si="204"/>
        <v>1</v>
      </c>
      <c r="AH724" s="232" t="str">
        <f t="shared" si="204"/>
        <v>-</v>
      </c>
      <c r="AI724" s="232" t="str">
        <f t="shared" si="204"/>
        <v>-</v>
      </c>
      <c r="AJ724" s="232" t="str">
        <f t="shared" si="204"/>
        <v>-</v>
      </c>
      <c r="AK724" s="233" t="str">
        <f t="shared" si="204"/>
        <v>-</v>
      </c>
      <c r="AL724" s="222" t="s">
        <v>85</v>
      </c>
      <c r="AM724" s="224" t="s">
        <v>12</v>
      </c>
      <c r="AN724" s="224" t="s">
        <v>2615</v>
      </c>
      <c r="AO724" s="224" t="s">
        <v>2616</v>
      </c>
      <c r="AP724" s="235" t="s">
        <v>15</v>
      </c>
      <c r="AQ724" s="234" t="s">
        <v>85</v>
      </c>
      <c r="AR724" s="234" t="s">
        <v>85</v>
      </c>
      <c r="AS724" s="234" t="s">
        <v>85</v>
      </c>
      <c r="AT724" s="227" t="s">
        <v>85</v>
      </c>
      <c r="AU724" s="343">
        <v>1</v>
      </c>
    </row>
    <row r="725" spans="1:47" ht="159" customHeight="1">
      <c r="A725" s="222" t="str">
        <f t="shared" si="198"/>
        <v>2105-2</v>
      </c>
      <c r="B725" s="223">
        <v>2105</v>
      </c>
      <c r="C725" s="224" t="s">
        <v>239</v>
      </c>
      <c r="D725" s="222">
        <v>2</v>
      </c>
      <c r="E725" s="224" t="s">
        <v>2635</v>
      </c>
      <c r="F725" s="222" t="s">
        <v>1759</v>
      </c>
      <c r="G725" s="225" t="s">
        <v>598</v>
      </c>
      <c r="H725" s="282" t="s">
        <v>2169</v>
      </c>
      <c r="I725" s="227" t="s">
        <v>1882</v>
      </c>
      <c r="J725" s="224" t="s">
        <v>2636</v>
      </c>
      <c r="K725" s="224" t="s">
        <v>2637</v>
      </c>
      <c r="L725" s="224" t="s">
        <v>1883</v>
      </c>
      <c r="M725" s="228" t="s">
        <v>403</v>
      </c>
      <c r="N725" s="225">
        <v>5</v>
      </c>
      <c r="O725" s="186">
        <v>5</v>
      </c>
      <c r="P725" s="186">
        <v>5</v>
      </c>
      <c r="Q725" s="186">
        <v>5</v>
      </c>
      <c r="R725" s="230">
        <v>5</v>
      </c>
      <c r="S725" s="235" t="s">
        <v>433</v>
      </c>
      <c r="T725" s="230">
        <v>5</v>
      </c>
      <c r="U725" s="228"/>
      <c r="V725" s="224" t="s">
        <v>2638</v>
      </c>
      <c r="W725" s="225">
        <v>5</v>
      </c>
      <c r="X725" s="186" t="s">
        <v>85</v>
      </c>
      <c r="Y725" s="186" t="s">
        <v>85</v>
      </c>
      <c r="Z725" s="186" t="s">
        <v>85</v>
      </c>
      <c r="AA725" s="230" t="s">
        <v>85</v>
      </c>
      <c r="AB725" s="231">
        <f t="shared" si="199"/>
        <v>1</v>
      </c>
      <c r="AC725" s="232" t="str">
        <f t="shared" si="199"/>
        <v>-</v>
      </c>
      <c r="AD725" s="232" t="str">
        <f t="shared" si="199"/>
        <v>-</v>
      </c>
      <c r="AE725" s="232" t="str">
        <f t="shared" si="199"/>
        <v>-</v>
      </c>
      <c r="AF725" s="233" t="str">
        <f t="shared" si="199"/>
        <v>-</v>
      </c>
      <c r="AG725" s="231">
        <f t="shared" si="204"/>
        <v>1</v>
      </c>
      <c r="AH725" s="232" t="str">
        <f t="shared" si="204"/>
        <v>-</v>
      </c>
      <c r="AI725" s="232" t="str">
        <f t="shared" si="204"/>
        <v>-</v>
      </c>
      <c r="AJ725" s="232" t="str">
        <f t="shared" si="204"/>
        <v>-</v>
      </c>
      <c r="AK725" s="233" t="str">
        <f t="shared" si="204"/>
        <v>-</v>
      </c>
      <c r="AL725" s="222" t="s">
        <v>85</v>
      </c>
      <c r="AM725" s="224" t="s">
        <v>12</v>
      </c>
      <c r="AN725" s="224" t="s">
        <v>2615</v>
      </c>
      <c r="AO725" s="224" t="s">
        <v>2616</v>
      </c>
      <c r="AP725" s="235" t="s">
        <v>15</v>
      </c>
      <c r="AQ725" s="234" t="s">
        <v>85</v>
      </c>
      <c r="AR725" s="234" t="s">
        <v>85</v>
      </c>
      <c r="AS725" s="234" t="s">
        <v>85</v>
      </c>
      <c r="AT725" s="227" t="s">
        <v>85</v>
      </c>
      <c r="AU725" s="343">
        <v>1</v>
      </c>
    </row>
    <row r="726" spans="1:47" ht="40.5" hidden="1">
      <c r="A726" s="222" t="str">
        <f t="shared" si="198"/>
        <v>2105-3</v>
      </c>
      <c r="B726" s="223">
        <v>2105</v>
      </c>
      <c r="C726" s="224" t="s">
        <v>239</v>
      </c>
      <c r="D726" s="222">
        <v>3</v>
      </c>
      <c r="E726" s="224" t="s">
        <v>85</v>
      </c>
      <c r="F726" s="222" t="s">
        <v>85</v>
      </c>
      <c r="G726" s="369" t="s">
        <v>85</v>
      </c>
      <c r="H726" s="282" t="s">
        <v>85</v>
      </c>
      <c r="I726" s="227" t="s">
        <v>85</v>
      </c>
      <c r="J726" s="224" t="s">
        <v>85</v>
      </c>
      <c r="K726" s="224" t="s">
        <v>85</v>
      </c>
      <c r="L726" s="224" t="s">
        <v>85</v>
      </c>
      <c r="M726" s="228" t="s">
        <v>85</v>
      </c>
      <c r="N726" s="225"/>
      <c r="O726" s="186"/>
      <c r="P726" s="186"/>
      <c r="Q726" s="186"/>
      <c r="R726" s="230"/>
      <c r="S726" s="235" t="s">
        <v>85</v>
      </c>
      <c r="T726" s="230" t="s">
        <v>85</v>
      </c>
      <c r="U726" s="228"/>
      <c r="V726" s="224" t="s">
        <v>85</v>
      </c>
      <c r="W726" s="369"/>
      <c r="X726" s="370" t="s">
        <v>85</v>
      </c>
      <c r="Y726" s="370" t="s">
        <v>85</v>
      </c>
      <c r="Z726" s="370" t="s">
        <v>85</v>
      </c>
      <c r="AA726" s="371" t="s">
        <v>85</v>
      </c>
      <c r="AB726" s="231" t="str">
        <f t="shared" si="199"/>
        <v>-</v>
      </c>
      <c r="AC726" s="232" t="str">
        <f t="shared" si="200"/>
        <v>-</v>
      </c>
      <c r="AD726" s="232" t="str">
        <f t="shared" si="201"/>
        <v>-</v>
      </c>
      <c r="AE726" s="232" t="str">
        <f t="shared" si="202"/>
        <v>-</v>
      </c>
      <c r="AF726" s="233" t="str">
        <f t="shared" si="203"/>
        <v>-</v>
      </c>
      <c r="AG726" s="231" t="str">
        <f t="shared" si="204"/>
        <v>-</v>
      </c>
      <c r="AH726" s="232" t="str">
        <f t="shared" si="205"/>
        <v>-</v>
      </c>
      <c r="AI726" s="232" t="str">
        <f t="shared" si="206"/>
        <v>-</v>
      </c>
      <c r="AJ726" s="232" t="str">
        <f t="shared" si="207"/>
        <v>-</v>
      </c>
      <c r="AK726" s="233" t="str">
        <f t="shared" si="208"/>
        <v>-</v>
      </c>
      <c r="AL726" s="222" t="s">
        <v>85</v>
      </c>
      <c r="AM726" s="224" t="s">
        <v>85</v>
      </c>
      <c r="AN726" s="224" t="s">
        <v>85</v>
      </c>
      <c r="AO726" s="224" t="s">
        <v>85</v>
      </c>
      <c r="AP726" s="235" t="s">
        <v>85</v>
      </c>
      <c r="AQ726" s="234" t="s">
        <v>85</v>
      </c>
      <c r="AR726" s="234" t="s">
        <v>85</v>
      </c>
      <c r="AS726" s="234" t="s">
        <v>85</v>
      </c>
      <c r="AT726" s="227" t="s">
        <v>85</v>
      </c>
      <c r="AU726" s="343" t="s">
        <v>85</v>
      </c>
    </row>
    <row r="727" spans="1:47" ht="40.5" hidden="1">
      <c r="A727" s="222" t="str">
        <f t="shared" si="198"/>
        <v>2105-4</v>
      </c>
      <c r="B727" s="223">
        <v>2105</v>
      </c>
      <c r="C727" s="224" t="s">
        <v>239</v>
      </c>
      <c r="D727" s="222">
        <v>4</v>
      </c>
      <c r="E727" s="224" t="s">
        <v>85</v>
      </c>
      <c r="F727" s="222" t="s">
        <v>85</v>
      </c>
      <c r="G727" s="369" t="s">
        <v>85</v>
      </c>
      <c r="H727" s="282" t="s">
        <v>85</v>
      </c>
      <c r="I727" s="227" t="s">
        <v>85</v>
      </c>
      <c r="J727" s="224" t="s">
        <v>85</v>
      </c>
      <c r="K727" s="224" t="s">
        <v>85</v>
      </c>
      <c r="L727" s="224" t="s">
        <v>85</v>
      </c>
      <c r="M727" s="228" t="s">
        <v>85</v>
      </c>
      <c r="N727" s="225"/>
      <c r="O727" s="186"/>
      <c r="P727" s="186"/>
      <c r="Q727" s="186"/>
      <c r="R727" s="230"/>
      <c r="S727" s="235" t="s">
        <v>85</v>
      </c>
      <c r="T727" s="230" t="s">
        <v>85</v>
      </c>
      <c r="U727" s="228"/>
      <c r="V727" s="224" t="s">
        <v>85</v>
      </c>
      <c r="W727" s="369"/>
      <c r="X727" s="370" t="s">
        <v>85</v>
      </c>
      <c r="Y727" s="370" t="s">
        <v>85</v>
      </c>
      <c r="Z727" s="370" t="s">
        <v>85</v>
      </c>
      <c r="AA727" s="371" t="s">
        <v>85</v>
      </c>
      <c r="AB727" s="231" t="str">
        <f t="shared" si="199"/>
        <v>-</v>
      </c>
      <c r="AC727" s="232" t="str">
        <f t="shared" si="200"/>
        <v>-</v>
      </c>
      <c r="AD727" s="232" t="str">
        <f t="shared" si="201"/>
        <v>-</v>
      </c>
      <c r="AE727" s="232" t="str">
        <f t="shared" si="202"/>
        <v>-</v>
      </c>
      <c r="AF727" s="233" t="str">
        <f t="shared" si="203"/>
        <v>-</v>
      </c>
      <c r="AG727" s="231" t="str">
        <f t="shared" si="204"/>
        <v>-</v>
      </c>
      <c r="AH727" s="232" t="str">
        <f t="shared" si="205"/>
        <v>-</v>
      </c>
      <c r="AI727" s="232" t="str">
        <f t="shared" si="206"/>
        <v>-</v>
      </c>
      <c r="AJ727" s="232" t="str">
        <f t="shared" si="207"/>
        <v>-</v>
      </c>
      <c r="AK727" s="233" t="str">
        <f t="shared" si="208"/>
        <v>-</v>
      </c>
      <c r="AL727" s="222" t="s">
        <v>85</v>
      </c>
      <c r="AM727" s="224" t="s">
        <v>85</v>
      </c>
      <c r="AN727" s="224" t="s">
        <v>85</v>
      </c>
      <c r="AO727" s="224" t="s">
        <v>85</v>
      </c>
      <c r="AP727" s="235" t="s">
        <v>85</v>
      </c>
      <c r="AQ727" s="234" t="s">
        <v>85</v>
      </c>
      <c r="AR727" s="234" t="s">
        <v>85</v>
      </c>
      <c r="AS727" s="234" t="s">
        <v>85</v>
      </c>
      <c r="AT727" s="227" t="s">
        <v>85</v>
      </c>
      <c r="AU727" s="343" t="s">
        <v>85</v>
      </c>
    </row>
    <row r="728" spans="1:47" ht="40.5" hidden="1">
      <c r="A728" s="222" t="str">
        <f t="shared" si="198"/>
        <v>2105-5</v>
      </c>
      <c r="B728" s="223">
        <v>2105</v>
      </c>
      <c r="C728" s="224" t="s">
        <v>239</v>
      </c>
      <c r="D728" s="222">
        <v>5</v>
      </c>
      <c r="E728" s="224" t="s">
        <v>85</v>
      </c>
      <c r="F728" s="222" t="s">
        <v>85</v>
      </c>
      <c r="G728" s="369" t="s">
        <v>85</v>
      </c>
      <c r="H728" s="282" t="s">
        <v>85</v>
      </c>
      <c r="I728" s="227" t="s">
        <v>85</v>
      </c>
      <c r="J728" s="224" t="s">
        <v>85</v>
      </c>
      <c r="K728" s="224" t="s">
        <v>85</v>
      </c>
      <c r="L728" s="224" t="s">
        <v>85</v>
      </c>
      <c r="M728" s="228" t="s">
        <v>85</v>
      </c>
      <c r="N728" s="225"/>
      <c r="O728" s="186"/>
      <c r="P728" s="186"/>
      <c r="Q728" s="186"/>
      <c r="R728" s="230"/>
      <c r="S728" s="235" t="s">
        <v>85</v>
      </c>
      <c r="T728" s="230" t="s">
        <v>85</v>
      </c>
      <c r="U728" s="228"/>
      <c r="V728" s="224" t="s">
        <v>85</v>
      </c>
      <c r="W728" s="369"/>
      <c r="X728" s="370" t="s">
        <v>85</v>
      </c>
      <c r="Y728" s="370" t="s">
        <v>85</v>
      </c>
      <c r="Z728" s="370" t="s">
        <v>85</v>
      </c>
      <c r="AA728" s="371" t="s">
        <v>85</v>
      </c>
      <c r="AB728" s="231" t="str">
        <f t="shared" si="199"/>
        <v>-</v>
      </c>
      <c r="AC728" s="232" t="str">
        <f t="shared" si="200"/>
        <v>-</v>
      </c>
      <c r="AD728" s="232" t="str">
        <f t="shared" si="201"/>
        <v>-</v>
      </c>
      <c r="AE728" s="232" t="str">
        <f t="shared" si="202"/>
        <v>-</v>
      </c>
      <c r="AF728" s="233" t="str">
        <f t="shared" si="203"/>
        <v>-</v>
      </c>
      <c r="AG728" s="231" t="str">
        <f t="shared" si="204"/>
        <v>-</v>
      </c>
      <c r="AH728" s="232" t="str">
        <f t="shared" si="205"/>
        <v>-</v>
      </c>
      <c r="AI728" s="232" t="str">
        <f t="shared" si="206"/>
        <v>-</v>
      </c>
      <c r="AJ728" s="232" t="str">
        <f t="shared" si="207"/>
        <v>-</v>
      </c>
      <c r="AK728" s="233" t="str">
        <f t="shared" si="208"/>
        <v>-</v>
      </c>
      <c r="AL728" s="222" t="s">
        <v>85</v>
      </c>
      <c r="AM728" s="224" t="s">
        <v>85</v>
      </c>
      <c r="AN728" s="224" t="s">
        <v>85</v>
      </c>
      <c r="AO728" s="224" t="s">
        <v>85</v>
      </c>
      <c r="AP728" s="235" t="s">
        <v>85</v>
      </c>
      <c r="AQ728" s="234" t="s">
        <v>85</v>
      </c>
      <c r="AR728" s="234" t="s">
        <v>85</v>
      </c>
      <c r="AS728" s="234" t="s">
        <v>85</v>
      </c>
      <c r="AT728" s="227" t="s">
        <v>85</v>
      </c>
      <c r="AU728" s="343" t="s">
        <v>85</v>
      </c>
    </row>
    <row r="729" spans="1:47" ht="40.5" hidden="1">
      <c r="A729" s="222" t="str">
        <f t="shared" si="198"/>
        <v>2105-6</v>
      </c>
      <c r="B729" s="223">
        <v>2105</v>
      </c>
      <c r="C729" s="224" t="s">
        <v>239</v>
      </c>
      <c r="D729" s="222">
        <v>6</v>
      </c>
      <c r="E729" s="224" t="s">
        <v>85</v>
      </c>
      <c r="F729" s="222" t="s">
        <v>85</v>
      </c>
      <c r="G729" s="369" t="s">
        <v>85</v>
      </c>
      <c r="H729" s="282" t="s">
        <v>85</v>
      </c>
      <c r="I729" s="227" t="s">
        <v>85</v>
      </c>
      <c r="J729" s="224" t="s">
        <v>85</v>
      </c>
      <c r="K729" s="224" t="s">
        <v>85</v>
      </c>
      <c r="L729" s="224" t="s">
        <v>85</v>
      </c>
      <c r="M729" s="228" t="s">
        <v>85</v>
      </c>
      <c r="N729" s="225"/>
      <c r="O729" s="186"/>
      <c r="P729" s="186"/>
      <c r="Q729" s="186"/>
      <c r="R729" s="230"/>
      <c r="S729" s="235" t="s">
        <v>85</v>
      </c>
      <c r="T729" s="230" t="s">
        <v>85</v>
      </c>
      <c r="U729" s="228"/>
      <c r="V729" s="224" t="s">
        <v>85</v>
      </c>
      <c r="W729" s="369"/>
      <c r="X729" s="370" t="s">
        <v>85</v>
      </c>
      <c r="Y729" s="370" t="s">
        <v>85</v>
      </c>
      <c r="Z729" s="370" t="s">
        <v>85</v>
      </c>
      <c r="AA729" s="371" t="s">
        <v>85</v>
      </c>
      <c r="AB729" s="231" t="str">
        <f t="shared" si="199"/>
        <v>-</v>
      </c>
      <c r="AC729" s="232" t="str">
        <f t="shared" si="200"/>
        <v>-</v>
      </c>
      <c r="AD729" s="232" t="str">
        <f t="shared" si="201"/>
        <v>-</v>
      </c>
      <c r="AE729" s="232" t="str">
        <f t="shared" si="202"/>
        <v>-</v>
      </c>
      <c r="AF729" s="233" t="str">
        <f t="shared" si="203"/>
        <v>-</v>
      </c>
      <c r="AG729" s="231" t="str">
        <f t="shared" si="204"/>
        <v>-</v>
      </c>
      <c r="AH729" s="232" t="str">
        <f t="shared" si="205"/>
        <v>-</v>
      </c>
      <c r="AI729" s="232" t="str">
        <f t="shared" si="206"/>
        <v>-</v>
      </c>
      <c r="AJ729" s="232" t="str">
        <f t="shared" si="207"/>
        <v>-</v>
      </c>
      <c r="AK729" s="233" t="str">
        <f t="shared" si="208"/>
        <v>-</v>
      </c>
      <c r="AL729" s="222" t="s">
        <v>85</v>
      </c>
      <c r="AM729" s="224" t="s">
        <v>85</v>
      </c>
      <c r="AN729" s="224" t="s">
        <v>85</v>
      </c>
      <c r="AO729" s="224" t="s">
        <v>85</v>
      </c>
      <c r="AP729" s="235" t="s">
        <v>85</v>
      </c>
      <c r="AQ729" s="234" t="s">
        <v>85</v>
      </c>
      <c r="AR729" s="234" t="s">
        <v>85</v>
      </c>
      <c r="AS729" s="234" t="s">
        <v>85</v>
      </c>
      <c r="AT729" s="227" t="s">
        <v>85</v>
      </c>
      <c r="AU729" s="343" t="s">
        <v>85</v>
      </c>
    </row>
    <row r="730" spans="1:47" ht="40.5" hidden="1">
      <c r="A730" s="222" t="str">
        <f t="shared" si="198"/>
        <v>2105-7</v>
      </c>
      <c r="B730" s="223">
        <v>2105</v>
      </c>
      <c r="C730" s="224" t="s">
        <v>239</v>
      </c>
      <c r="D730" s="222">
        <v>7</v>
      </c>
      <c r="E730" s="224" t="s">
        <v>85</v>
      </c>
      <c r="F730" s="222" t="s">
        <v>85</v>
      </c>
      <c r="G730" s="369" t="s">
        <v>85</v>
      </c>
      <c r="H730" s="282" t="s">
        <v>85</v>
      </c>
      <c r="I730" s="227" t="s">
        <v>85</v>
      </c>
      <c r="J730" s="224" t="s">
        <v>85</v>
      </c>
      <c r="K730" s="224" t="s">
        <v>85</v>
      </c>
      <c r="L730" s="224" t="s">
        <v>85</v>
      </c>
      <c r="M730" s="228" t="s">
        <v>85</v>
      </c>
      <c r="N730" s="225"/>
      <c r="O730" s="186"/>
      <c r="P730" s="186"/>
      <c r="Q730" s="186"/>
      <c r="R730" s="230"/>
      <c r="S730" s="235" t="s">
        <v>85</v>
      </c>
      <c r="T730" s="230" t="s">
        <v>85</v>
      </c>
      <c r="U730" s="228"/>
      <c r="V730" s="224" t="s">
        <v>85</v>
      </c>
      <c r="W730" s="369"/>
      <c r="X730" s="370" t="s">
        <v>85</v>
      </c>
      <c r="Y730" s="370" t="s">
        <v>85</v>
      </c>
      <c r="Z730" s="370" t="s">
        <v>85</v>
      </c>
      <c r="AA730" s="371" t="s">
        <v>85</v>
      </c>
      <c r="AB730" s="231" t="str">
        <f t="shared" si="199"/>
        <v>-</v>
      </c>
      <c r="AC730" s="232" t="str">
        <f t="shared" si="200"/>
        <v>-</v>
      </c>
      <c r="AD730" s="232" t="str">
        <f t="shared" si="201"/>
        <v>-</v>
      </c>
      <c r="AE730" s="232" t="str">
        <f t="shared" si="202"/>
        <v>-</v>
      </c>
      <c r="AF730" s="233" t="str">
        <f t="shared" si="203"/>
        <v>-</v>
      </c>
      <c r="AG730" s="231" t="str">
        <f t="shared" si="204"/>
        <v>-</v>
      </c>
      <c r="AH730" s="232" t="str">
        <f t="shared" si="205"/>
        <v>-</v>
      </c>
      <c r="AI730" s="232" t="str">
        <f t="shared" si="206"/>
        <v>-</v>
      </c>
      <c r="AJ730" s="232" t="str">
        <f t="shared" si="207"/>
        <v>-</v>
      </c>
      <c r="AK730" s="233" t="str">
        <f t="shared" si="208"/>
        <v>-</v>
      </c>
      <c r="AL730" s="222" t="s">
        <v>85</v>
      </c>
      <c r="AM730" s="224" t="s">
        <v>85</v>
      </c>
      <c r="AN730" s="224" t="s">
        <v>85</v>
      </c>
      <c r="AO730" s="224" t="s">
        <v>85</v>
      </c>
      <c r="AP730" s="235" t="s">
        <v>85</v>
      </c>
      <c r="AQ730" s="234" t="s">
        <v>85</v>
      </c>
      <c r="AR730" s="234" t="s">
        <v>85</v>
      </c>
      <c r="AS730" s="234" t="s">
        <v>85</v>
      </c>
      <c r="AT730" s="227" t="s">
        <v>85</v>
      </c>
      <c r="AU730" s="343" t="s">
        <v>85</v>
      </c>
    </row>
    <row r="731" spans="1:47" ht="40.5" hidden="1">
      <c r="A731" s="222" t="str">
        <f t="shared" si="198"/>
        <v>2105-8</v>
      </c>
      <c r="B731" s="223">
        <v>2105</v>
      </c>
      <c r="C731" s="224" t="s">
        <v>239</v>
      </c>
      <c r="D731" s="222">
        <v>8</v>
      </c>
      <c r="E731" s="224" t="s">
        <v>85</v>
      </c>
      <c r="F731" s="222" t="s">
        <v>85</v>
      </c>
      <c r="G731" s="369" t="s">
        <v>85</v>
      </c>
      <c r="H731" s="282" t="s">
        <v>85</v>
      </c>
      <c r="I731" s="227" t="s">
        <v>85</v>
      </c>
      <c r="J731" s="224" t="s">
        <v>85</v>
      </c>
      <c r="K731" s="224" t="s">
        <v>85</v>
      </c>
      <c r="L731" s="224" t="s">
        <v>85</v>
      </c>
      <c r="M731" s="228" t="s">
        <v>85</v>
      </c>
      <c r="N731" s="225"/>
      <c r="O731" s="186"/>
      <c r="P731" s="186"/>
      <c r="Q731" s="186"/>
      <c r="R731" s="230"/>
      <c r="S731" s="235" t="s">
        <v>85</v>
      </c>
      <c r="T731" s="230" t="s">
        <v>85</v>
      </c>
      <c r="U731" s="228"/>
      <c r="V731" s="224" t="s">
        <v>85</v>
      </c>
      <c r="W731" s="369"/>
      <c r="X731" s="370" t="s">
        <v>85</v>
      </c>
      <c r="Y731" s="370" t="s">
        <v>85</v>
      </c>
      <c r="Z731" s="370" t="s">
        <v>85</v>
      </c>
      <c r="AA731" s="371" t="s">
        <v>85</v>
      </c>
      <c r="AB731" s="231" t="str">
        <f t="shared" si="199"/>
        <v>-</v>
      </c>
      <c r="AC731" s="232" t="str">
        <f t="shared" si="200"/>
        <v>-</v>
      </c>
      <c r="AD731" s="232" t="str">
        <f t="shared" si="201"/>
        <v>-</v>
      </c>
      <c r="AE731" s="232" t="str">
        <f t="shared" si="202"/>
        <v>-</v>
      </c>
      <c r="AF731" s="233" t="str">
        <f t="shared" si="203"/>
        <v>-</v>
      </c>
      <c r="AG731" s="231" t="str">
        <f t="shared" si="204"/>
        <v>-</v>
      </c>
      <c r="AH731" s="232" t="str">
        <f t="shared" si="205"/>
        <v>-</v>
      </c>
      <c r="AI731" s="232" t="str">
        <f t="shared" si="206"/>
        <v>-</v>
      </c>
      <c r="AJ731" s="232" t="str">
        <f t="shared" si="207"/>
        <v>-</v>
      </c>
      <c r="AK731" s="233" t="str">
        <f t="shared" si="208"/>
        <v>-</v>
      </c>
      <c r="AL731" s="222" t="s">
        <v>85</v>
      </c>
      <c r="AM731" s="224" t="s">
        <v>85</v>
      </c>
      <c r="AN731" s="224" t="s">
        <v>85</v>
      </c>
      <c r="AO731" s="224" t="s">
        <v>85</v>
      </c>
      <c r="AP731" s="235" t="s">
        <v>85</v>
      </c>
      <c r="AQ731" s="234" t="s">
        <v>85</v>
      </c>
      <c r="AR731" s="234" t="s">
        <v>85</v>
      </c>
      <c r="AS731" s="234" t="s">
        <v>85</v>
      </c>
      <c r="AT731" s="227" t="s">
        <v>85</v>
      </c>
      <c r="AU731" s="343" t="s">
        <v>85</v>
      </c>
    </row>
    <row r="732" spans="1:47" ht="40.5" hidden="1">
      <c r="A732" s="222" t="str">
        <f t="shared" si="198"/>
        <v>2105-9</v>
      </c>
      <c r="B732" s="223">
        <v>2105</v>
      </c>
      <c r="C732" s="224" t="s">
        <v>239</v>
      </c>
      <c r="D732" s="222">
        <v>9</v>
      </c>
      <c r="E732" s="224" t="s">
        <v>85</v>
      </c>
      <c r="F732" s="222" t="s">
        <v>85</v>
      </c>
      <c r="G732" s="369" t="s">
        <v>85</v>
      </c>
      <c r="H732" s="282" t="s">
        <v>85</v>
      </c>
      <c r="I732" s="227" t="s">
        <v>85</v>
      </c>
      <c r="J732" s="224" t="s">
        <v>85</v>
      </c>
      <c r="K732" s="224" t="s">
        <v>85</v>
      </c>
      <c r="L732" s="224" t="s">
        <v>85</v>
      </c>
      <c r="M732" s="228" t="s">
        <v>85</v>
      </c>
      <c r="N732" s="225"/>
      <c r="O732" s="186"/>
      <c r="P732" s="186"/>
      <c r="Q732" s="186"/>
      <c r="R732" s="230"/>
      <c r="S732" s="235" t="s">
        <v>85</v>
      </c>
      <c r="T732" s="230" t="s">
        <v>85</v>
      </c>
      <c r="U732" s="228"/>
      <c r="V732" s="224" t="s">
        <v>85</v>
      </c>
      <c r="W732" s="369"/>
      <c r="X732" s="370" t="s">
        <v>85</v>
      </c>
      <c r="Y732" s="370" t="s">
        <v>85</v>
      </c>
      <c r="Z732" s="370" t="s">
        <v>85</v>
      </c>
      <c r="AA732" s="371" t="s">
        <v>85</v>
      </c>
      <c r="AB732" s="231" t="str">
        <f t="shared" si="199"/>
        <v>-</v>
      </c>
      <c r="AC732" s="232" t="str">
        <f t="shared" si="200"/>
        <v>-</v>
      </c>
      <c r="AD732" s="232" t="str">
        <f t="shared" si="201"/>
        <v>-</v>
      </c>
      <c r="AE732" s="232" t="str">
        <f t="shared" si="202"/>
        <v>-</v>
      </c>
      <c r="AF732" s="233" t="str">
        <f t="shared" si="203"/>
        <v>-</v>
      </c>
      <c r="AG732" s="231" t="str">
        <f t="shared" si="204"/>
        <v>-</v>
      </c>
      <c r="AH732" s="232" t="str">
        <f t="shared" si="205"/>
        <v>-</v>
      </c>
      <c r="AI732" s="232" t="str">
        <f t="shared" si="206"/>
        <v>-</v>
      </c>
      <c r="AJ732" s="232" t="str">
        <f t="shared" si="207"/>
        <v>-</v>
      </c>
      <c r="AK732" s="233" t="str">
        <f t="shared" si="208"/>
        <v>-</v>
      </c>
      <c r="AL732" s="222" t="s">
        <v>85</v>
      </c>
      <c r="AM732" s="224" t="s">
        <v>85</v>
      </c>
      <c r="AN732" s="224" t="s">
        <v>85</v>
      </c>
      <c r="AO732" s="224" t="s">
        <v>85</v>
      </c>
      <c r="AP732" s="235" t="s">
        <v>85</v>
      </c>
      <c r="AQ732" s="234" t="s">
        <v>85</v>
      </c>
      <c r="AR732" s="234" t="s">
        <v>85</v>
      </c>
      <c r="AS732" s="234" t="s">
        <v>85</v>
      </c>
      <c r="AT732" s="227" t="s">
        <v>85</v>
      </c>
      <c r="AU732" s="343" t="s">
        <v>85</v>
      </c>
    </row>
    <row r="733" spans="1:47" ht="196.5" customHeight="1">
      <c r="A733" s="222" t="str">
        <f t="shared" si="198"/>
        <v>2106-1</v>
      </c>
      <c r="B733" s="223">
        <v>2106</v>
      </c>
      <c r="C733" s="224" t="s">
        <v>240</v>
      </c>
      <c r="D733" s="222">
        <v>1</v>
      </c>
      <c r="E733" s="224" t="s">
        <v>2639</v>
      </c>
      <c r="F733" s="222" t="s">
        <v>411</v>
      </c>
      <c r="G733" s="225" t="s">
        <v>598</v>
      </c>
      <c r="H733" s="282" t="s">
        <v>1399</v>
      </c>
      <c r="I733" s="227" t="s">
        <v>604</v>
      </c>
      <c r="J733" s="224" t="s">
        <v>613</v>
      </c>
      <c r="K733" s="224" t="s">
        <v>614</v>
      </c>
      <c r="L733" s="224" t="s">
        <v>399</v>
      </c>
      <c r="M733" s="228" t="s">
        <v>403</v>
      </c>
      <c r="N733" s="225">
        <v>151</v>
      </c>
      <c r="O733" s="186">
        <v>155</v>
      </c>
      <c r="P733" s="186">
        <v>159</v>
      </c>
      <c r="Q733" s="186">
        <v>163</v>
      </c>
      <c r="R733" s="230">
        <v>167</v>
      </c>
      <c r="S733" s="235" t="s">
        <v>433</v>
      </c>
      <c r="T733" s="230">
        <v>170</v>
      </c>
      <c r="U733" s="228"/>
      <c r="V733" s="224" t="s">
        <v>615</v>
      </c>
      <c r="W733" s="225">
        <v>147</v>
      </c>
      <c r="X733" s="186" t="s">
        <v>85</v>
      </c>
      <c r="Y733" s="186" t="s">
        <v>85</v>
      </c>
      <c r="Z733" s="186" t="s">
        <v>85</v>
      </c>
      <c r="AA733" s="230" t="s">
        <v>85</v>
      </c>
      <c r="AB733" s="231">
        <f t="shared" si="199"/>
        <v>0.97350993377483441</v>
      </c>
      <c r="AC733" s="232" t="str">
        <f t="shared" si="200"/>
        <v>-</v>
      </c>
      <c r="AD733" s="232" t="str">
        <f t="shared" si="201"/>
        <v>-</v>
      </c>
      <c r="AE733" s="232" t="str">
        <f t="shared" si="202"/>
        <v>-</v>
      </c>
      <c r="AF733" s="233" t="str">
        <f t="shared" si="203"/>
        <v>-</v>
      </c>
      <c r="AG733" s="231">
        <f t="shared" si="204"/>
        <v>0.86470588235294121</v>
      </c>
      <c r="AH733" s="232" t="str">
        <f t="shared" si="205"/>
        <v>-</v>
      </c>
      <c r="AI733" s="232" t="str">
        <f t="shared" si="206"/>
        <v>-</v>
      </c>
      <c r="AJ733" s="232" t="str">
        <f t="shared" si="207"/>
        <v>-</v>
      </c>
      <c r="AK733" s="233" t="str">
        <f t="shared" si="208"/>
        <v>-</v>
      </c>
      <c r="AL733" s="222" t="s">
        <v>85</v>
      </c>
      <c r="AM733" s="224" t="s">
        <v>2610</v>
      </c>
      <c r="AN733" s="224" t="s">
        <v>769</v>
      </c>
      <c r="AO733" s="224" t="s">
        <v>770</v>
      </c>
      <c r="AP733" s="235" t="s">
        <v>49</v>
      </c>
      <c r="AQ733" s="234" t="s">
        <v>85</v>
      </c>
      <c r="AR733" s="234" t="s">
        <v>85</v>
      </c>
      <c r="AS733" s="234" t="s">
        <v>85</v>
      </c>
      <c r="AT733" s="227" t="s">
        <v>85</v>
      </c>
      <c r="AU733" s="343">
        <v>1</v>
      </c>
    </row>
    <row r="734" spans="1:47" ht="192" customHeight="1">
      <c r="A734" s="222" t="str">
        <f t="shared" si="198"/>
        <v>2106-2</v>
      </c>
      <c r="B734" s="223">
        <v>2106</v>
      </c>
      <c r="C734" s="224" t="s">
        <v>240</v>
      </c>
      <c r="D734" s="222">
        <v>2</v>
      </c>
      <c r="E734" s="224" t="s">
        <v>616</v>
      </c>
      <c r="F734" s="222" t="s">
        <v>411</v>
      </c>
      <c r="G734" s="225" t="s">
        <v>598</v>
      </c>
      <c r="H734" s="282" t="s">
        <v>608</v>
      </c>
      <c r="I734" s="227" t="s">
        <v>604</v>
      </c>
      <c r="J734" s="224" t="s">
        <v>617</v>
      </c>
      <c r="K734" s="224" t="s">
        <v>618</v>
      </c>
      <c r="L734" s="224" t="s">
        <v>399</v>
      </c>
      <c r="M734" s="228" t="s">
        <v>403</v>
      </c>
      <c r="N734" s="225">
        <v>930</v>
      </c>
      <c r="O734" s="186" t="s">
        <v>85</v>
      </c>
      <c r="P734" s="186" t="s">
        <v>85</v>
      </c>
      <c r="Q734" s="186" t="s">
        <v>85</v>
      </c>
      <c r="R734" s="230" t="s">
        <v>85</v>
      </c>
      <c r="S734" s="229" t="s">
        <v>12</v>
      </c>
      <c r="T734" s="230" t="s">
        <v>12</v>
      </c>
      <c r="U734" s="228"/>
      <c r="V734" s="224" t="s">
        <v>2170</v>
      </c>
      <c r="W734" s="225">
        <v>909</v>
      </c>
      <c r="X734" s="186" t="s">
        <v>85</v>
      </c>
      <c r="Y734" s="186" t="s">
        <v>85</v>
      </c>
      <c r="Z734" s="186" t="s">
        <v>85</v>
      </c>
      <c r="AA734" s="230" t="s">
        <v>85</v>
      </c>
      <c r="AB734" s="231">
        <f t="shared" si="199"/>
        <v>0.97741935483870968</v>
      </c>
      <c r="AC734" s="232" t="str">
        <f t="shared" si="199"/>
        <v>-</v>
      </c>
      <c r="AD734" s="232" t="str">
        <f t="shared" si="199"/>
        <v>-</v>
      </c>
      <c r="AE734" s="232" t="str">
        <f t="shared" si="199"/>
        <v>-</v>
      </c>
      <c r="AF734" s="233" t="str">
        <f t="shared" si="199"/>
        <v>-</v>
      </c>
      <c r="AG734" s="231" t="str">
        <f t="shared" si="204"/>
        <v>-</v>
      </c>
      <c r="AH734" s="232" t="str">
        <f t="shared" si="204"/>
        <v>-</v>
      </c>
      <c r="AI734" s="232" t="str">
        <f t="shared" si="204"/>
        <v>-</v>
      </c>
      <c r="AJ734" s="232" t="str">
        <f t="shared" si="204"/>
        <v>-</v>
      </c>
      <c r="AK734" s="233" t="str">
        <f t="shared" si="204"/>
        <v>-</v>
      </c>
      <c r="AL734" s="222" t="s">
        <v>85</v>
      </c>
      <c r="AM734" s="224" t="s">
        <v>85</v>
      </c>
      <c r="AN734" s="224" t="s">
        <v>771</v>
      </c>
      <c r="AO734" s="224" t="s">
        <v>2640</v>
      </c>
      <c r="AP734" s="235" t="s">
        <v>10</v>
      </c>
      <c r="AQ734" s="234" t="s">
        <v>85</v>
      </c>
      <c r="AR734" s="234" t="s">
        <v>85</v>
      </c>
      <c r="AS734" s="234" t="s">
        <v>85</v>
      </c>
      <c r="AT734" s="227" t="s">
        <v>85</v>
      </c>
      <c r="AU734" s="343">
        <v>1</v>
      </c>
    </row>
    <row r="735" spans="1:47" ht="27" hidden="1">
      <c r="A735" s="222" t="str">
        <f t="shared" ref="A735:A797" si="209">B735&amp;"-"&amp;D735</f>
        <v>2106-3</v>
      </c>
      <c r="B735" s="223">
        <v>2106</v>
      </c>
      <c r="C735" s="224" t="s">
        <v>240</v>
      </c>
      <c r="D735" s="222">
        <v>3</v>
      </c>
      <c r="E735" s="224" t="s">
        <v>85</v>
      </c>
      <c r="F735" s="222" t="s">
        <v>85</v>
      </c>
      <c r="G735" s="369" t="s">
        <v>85</v>
      </c>
      <c r="H735" s="282" t="s">
        <v>85</v>
      </c>
      <c r="I735" s="227" t="s">
        <v>85</v>
      </c>
      <c r="J735" s="224" t="s">
        <v>85</v>
      </c>
      <c r="K735" s="224" t="s">
        <v>85</v>
      </c>
      <c r="L735" s="224" t="s">
        <v>85</v>
      </c>
      <c r="M735" s="228" t="s">
        <v>85</v>
      </c>
      <c r="N735" s="225"/>
      <c r="O735" s="186"/>
      <c r="P735" s="186"/>
      <c r="Q735" s="186"/>
      <c r="R735" s="230"/>
      <c r="S735" s="235" t="s">
        <v>85</v>
      </c>
      <c r="T735" s="230" t="s">
        <v>85</v>
      </c>
      <c r="U735" s="228"/>
      <c r="V735" s="224" t="s">
        <v>85</v>
      </c>
      <c r="W735" s="369"/>
      <c r="X735" s="370" t="s">
        <v>85</v>
      </c>
      <c r="Y735" s="370" t="s">
        <v>85</v>
      </c>
      <c r="Z735" s="370" t="s">
        <v>85</v>
      </c>
      <c r="AA735" s="371" t="s">
        <v>85</v>
      </c>
      <c r="AB735" s="231" t="str">
        <f t="shared" si="199"/>
        <v>-</v>
      </c>
      <c r="AC735" s="232" t="str">
        <f t="shared" si="200"/>
        <v>-</v>
      </c>
      <c r="AD735" s="232" t="str">
        <f t="shared" si="201"/>
        <v>-</v>
      </c>
      <c r="AE735" s="232" t="str">
        <f t="shared" si="202"/>
        <v>-</v>
      </c>
      <c r="AF735" s="233" t="str">
        <f t="shared" si="203"/>
        <v>-</v>
      </c>
      <c r="AG735" s="231" t="str">
        <f t="shared" si="204"/>
        <v>-</v>
      </c>
      <c r="AH735" s="232" t="str">
        <f t="shared" si="205"/>
        <v>-</v>
      </c>
      <c r="AI735" s="232" t="str">
        <f t="shared" si="206"/>
        <v>-</v>
      </c>
      <c r="AJ735" s="232" t="str">
        <f t="shared" si="207"/>
        <v>-</v>
      </c>
      <c r="AK735" s="233" t="str">
        <f t="shared" si="208"/>
        <v>-</v>
      </c>
      <c r="AL735" s="222" t="s">
        <v>85</v>
      </c>
      <c r="AM735" s="224" t="s">
        <v>85</v>
      </c>
      <c r="AN735" s="224" t="s">
        <v>85</v>
      </c>
      <c r="AO735" s="224" t="s">
        <v>85</v>
      </c>
      <c r="AP735" s="235" t="s">
        <v>85</v>
      </c>
      <c r="AQ735" s="234" t="s">
        <v>85</v>
      </c>
      <c r="AR735" s="234" t="s">
        <v>85</v>
      </c>
      <c r="AS735" s="234" t="s">
        <v>85</v>
      </c>
      <c r="AT735" s="227" t="s">
        <v>85</v>
      </c>
      <c r="AU735" s="343" t="s">
        <v>85</v>
      </c>
    </row>
    <row r="736" spans="1:47" ht="27" hidden="1">
      <c r="A736" s="222" t="str">
        <f t="shared" si="209"/>
        <v>2106-4</v>
      </c>
      <c r="B736" s="223">
        <v>2106</v>
      </c>
      <c r="C736" s="224" t="s">
        <v>240</v>
      </c>
      <c r="D736" s="222">
        <v>4</v>
      </c>
      <c r="E736" s="224" t="s">
        <v>85</v>
      </c>
      <c r="F736" s="222" t="s">
        <v>85</v>
      </c>
      <c r="G736" s="369" t="s">
        <v>85</v>
      </c>
      <c r="H736" s="282" t="s">
        <v>85</v>
      </c>
      <c r="I736" s="227" t="s">
        <v>85</v>
      </c>
      <c r="J736" s="224" t="s">
        <v>85</v>
      </c>
      <c r="K736" s="224" t="s">
        <v>85</v>
      </c>
      <c r="L736" s="224" t="s">
        <v>85</v>
      </c>
      <c r="M736" s="228" t="s">
        <v>85</v>
      </c>
      <c r="N736" s="225"/>
      <c r="O736" s="186"/>
      <c r="P736" s="186"/>
      <c r="Q736" s="186"/>
      <c r="R736" s="230"/>
      <c r="S736" s="235" t="s">
        <v>85</v>
      </c>
      <c r="T736" s="230" t="s">
        <v>85</v>
      </c>
      <c r="U736" s="228"/>
      <c r="V736" s="224" t="s">
        <v>85</v>
      </c>
      <c r="W736" s="369"/>
      <c r="X736" s="370" t="s">
        <v>85</v>
      </c>
      <c r="Y736" s="370" t="s">
        <v>85</v>
      </c>
      <c r="Z736" s="370" t="s">
        <v>85</v>
      </c>
      <c r="AA736" s="371" t="s">
        <v>85</v>
      </c>
      <c r="AB736" s="231" t="str">
        <f t="shared" si="199"/>
        <v>-</v>
      </c>
      <c r="AC736" s="232" t="str">
        <f t="shared" si="200"/>
        <v>-</v>
      </c>
      <c r="AD736" s="232" t="str">
        <f t="shared" si="201"/>
        <v>-</v>
      </c>
      <c r="AE736" s="232" t="str">
        <f t="shared" si="202"/>
        <v>-</v>
      </c>
      <c r="AF736" s="233" t="str">
        <f t="shared" si="203"/>
        <v>-</v>
      </c>
      <c r="AG736" s="231" t="str">
        <f t="shared" si="204"/>
        <v>-</v>
      </c>
      <c r="AH736" s="232" t="str">
        <f t="shared" si="205"/>
        <v>-</v>
      </c>
      <c r="AI736" s="232" t="str">
        <f t="shared" si="206"/>
        <v>-</v>
      </c>
      <c r="AJ736" s="232" t="str">
        <f t="shared" si="207"/>
        <v>-</v>
      </c>
      <c r="AK736" s="233" t="str">
        <f t="shared" si="208"/>
        <v>-</v>
      </c>
      <c r="AL736" s="222" t="s">
        <v>85</v>
      </c>
      <c r="AM736" s="224" t="s">
        <v>85</v>
      </c>
      <c r="AN736" s="224" t="s">
        <v>85</v>
      </c>
      <c r="AO736" s="224" t="s">
        <v>85</v>
      </c>
      <c r="AP736" s="235" t="s">
        <v>85</v>
      </c>
      <c r="AQ736" s="234" t="s">
        <v>85</v>
      </c>
      <c r="AR736" s="234" t="s">
        <v>85</v>
      </c>
      <c r="AS736" s="234" t="s">
        <v>85</v>
      </c>
      <c r="AT736" s="227" t="s">
        <v>85</v>
      </c>
      <c r="AU736" s="343" t="s">
        <v>85</v>
      </c>
    </row>
    <row r="737" spans="1:47" ht="27" hidden="1">
      <c r="A737" s="222" t="str">
        <f t="shared" si="209"/>
        <v>2106-5</v>
      </c>
      <c r="B737" s="223">
        <v>2106</v>
      </c>
      <c r="C737" s="224" t="s">
        <v>240</v>
      </c>
      <c r="D737" s="222">
        <v>5</v>
      </c>
      <c r="E737" s="224" t="s">
        <v>85</v>
      </c>
      <c r="F737" s="222" t="s">
        <v>85</v>
      </c>
      <c r="G737" s="369" t="s">
        <v>85</v>
      </c>
      <c r="H737" s="282" t="s">
        <v>85</v>
      </c>
      <c r="I737" s="227" t="s">
        <v>85</v>
      </c>
      <c r="J737" s="224" t="s">
        <v>85</v>
      </c>
      <c r="K737" s="224" t="s">
        <v>85</v>
      </c>
      <c r="L737" s="224" t="s">
        <v>85</v>
      </c>
      <c r="M737" s="228" t="s">
        <v>85</v>
      </c>
      <c r="N737" s="225"/>
      <c r="O737" s="186"/>
      <c r="P737" s="186"/>
      <c r="Q737" s="186"/>
      <c r="R737" s="230"/>
      <c r="S737" s="235" t="s">
        <v>85</v>
      </c>
      <c r="T737" s="230" t="s">
        <v>85</v>
      </c>
      <c r="U737" s="228"/>
      <c r="V737" s="224" t="s">
        <v>85</v>
      </c>
      <c r="W737" s="369"/>
      <c r="X737" s="370" t="s">
        <v>85</v>
      </c>
      <c r="Y737" s="370" t="s">
        <v>85</v>
      </c>
      <c r="Z737" s="370" t="s">
        <v>85</v>
      </c>
      <c r="AA737" s="371" t="s">
        <v>85</v>
      </c>
      <c r="AB737" s="231" t="str">
        <f t="shared" si="199"/>
        <v>-</v>
      </c>
      <c r="AC737" s="232" t="str">
        <f t="shared" si="200"/>
        <v>-</v>
      </c>
      <c r="AD737" s="232" t="str">
        <f t="shared" si="201"/>
        <v>-</v>
      </c>
      <c r="AE737" s="232" t="str">
        <f t="shared" si="202"/>
        <v>-</v>
      </c>
      <c r="AF737" s="233" t="str">
        <f t="shared" si="203"/>
        <v>-</v>
      </c>
      <c r="AG737" s="231" t="str">
        <f t="shared" si="204"/>
        <v>-</v>
      </c>
      <c r="AH737" s="232" t="str">
        <f t="shared" si="205"/>
        <v>-</v>
      </c>
      <c r="AI737" s="232" t="str">
        <f t="shared" si="206"/>
        <v>-</v>
      </c>
      <c r="AJ737" s="232" t="str">
        <f t="shared" si="207"/>
        <v>-</v>
      </c>
      <c r="AK737" s="233" t="str">
        <f t="shared" si="208"/>
        <v>-</v>
      </c>
      <c r="AL737" s="222" t="s">
        <v>85</v>
      </c>
      <c r="AM737" s="224" t="s">
        <v>85</v>
      </c>
      <c r="AN737" s="224" t="s">
        <v>85</v>
      </c>
      <c r="AO737" s="224" t="s">
        <v>85</v>
      </c>
      <c r="AP737" s="235" t="s">
        <v>85</v>
      </c>
      <c r="AQ737" s="234" t="s">
        <v>85</v>
      </c>
      <c r="AR737" s="234" t="s">
        <v>85</v>
      </c>
      <c r="AS737" s="234" t="s">
        <v>85</v>
      </c>
      <c r="AT737" s="227" t="s">
        <v>85</v>
      </c>
      <c r="AU737" s="343" t="s">
        <v>85</v>
      </c>
    </row>
    <row r="738" spans="1:47" ht="27" hidden="1">
      <c r="A738" s="222" t="str">
        <f t="shared" si="209"/>
        <v>2106-6</v>
      </c>
      <c r="B738" s="223">
        <v>2106</v>
      </c>
      <c r="C738" s="224" t="s">
        <v>240</v>
      </c>
      <c r="D738" s="222">
        <v>6</v>
      </c>
      <c r="E738" s="224" t="s">
        <v>85</v>
      </c>
      <c r="F738" s="222" t="s">
        <v>85</v>
      </c>
      <c r="G738" s="369" t="s">
        <v>85</v>
      </c>
      <c r="H738" s="282" t="s">
        <v>85</v>
      </c>
      <c r="I738" s="227" t="s">
        <v>85</v>
      </c>
      <c r="J738" s="224" t="s">
        <v>85</v>
      </c>
      <c r="K738" s="224" t="s">
        <v>85</v>
      </c>
      <c r="L738" s="224" t="s">
        <v>85</v>
      </c>
      <c r="M738" s="228" t="s">
        <v>85</v>
      </c>
      <c r="N738" s="225"/>
      <c r="O738" s="186"/>
      <c r="P738" s="186"/>
      <c r="Q738" s="186"/>
      <c r="R738" s="230"/>
      <c r="S738" s="235" t="s">
        <v>85</v>
      </c>
      <c r="T738" s="230" t="s">
        <v>85</v>
      </c>
      <c r="U738" s="228"/>
      <c r="V738" s="224" t="s">
        <v>85</v>
      </c>
      <c r="W738" s="369"/>
      <c r="X738" s="370" t="s">
        <v>85</v>
      </c>
      <c r="Y738" s="370" t="s">
        <v>85</v>
      </c>
      <c r="Z738" s="370" t="s">
        <v>85</v>
      </c>
      <c r="AA738" s="371" t="s">
        <v>85</v>
      </c>
      <c r="AB738" s="231" t="str">
        <f t="shared" si="199"/>
        <v>-</v>
      </c>
      <c r="AC738" s="232" t="str">
        <f t="shared" si="200"/>
        <v>-</v>
      </c>
      <c r="AD738" s="232" t="str">
        <f t="shared" si="201"/>
        <v>-</v>
      </c>
      <c r="AE738" s="232" t="str">
        <f t="shared" si="202"/>
        <v>-</v>
      </c>
      <c r="AF738" s="233" t="str">
        <f t="shared" si="203"/>
        <v>-</v>
      </c>
      <c r="AG738" s="231" t="str">
        <f t="shared" si="204"/>
        <v>-</v>
      </c>
      <c r="AH738" s="232" t="str">
        <f t="shared" si="205"/>
        <v>-</v>
      </c>
      <c r="AI738" s="232" t="str">
        <f t="shared" si="206"/>
        <v>-</v>
      </c>
      <c r="AJ738" s="232" t="str">
        <f t="shared" si="207"/>
        <v>-</v>
      </c>
      <c r="AK738" s="233" t="str">
        <f t="shared" si="208"/>
        <v>-</v>
      </c>
      <c r="AL738" s="222" t="s">
        <v>85</v>
      </c>
      <c r="AM738" s="224" t="s">
        <v>85</v>
      </c>
      <c r="AN738" s="224" t="s">
        <v>85</v>
      </c>
      <c r="AO738" s="224" t="s">
        <v>85</v>
      </c>
      <c r="AP738" s="235" t="s">
        <v>85</v>
      </c>
      <c r="AQ738" s="234" t="s">
        <v>85</v>
      </c>
      <c r="AR738" s="234" t="s">
        <v>85</v>
      </c>
      <c r="AS738" s="234" t="s">
        <v>85</v>
      </c>
      <c r="AT738" s="227" t="s">
        <v>85</v>
      </c>
      <c r="AU738" s="343" t="s">
        <v>85</v>
      </c>
    </row>
    <row r="739" spans="1:47" ht="27" hidden="1">
      <c r="A739" s="222" t="str">
        <f t="shared" si="209"/>
        <v>2106-7</v>
      </c>
      <c r="B739" s="223">
        <v>2106</v>
      </c>
      <c r="C739" s="224" t="s">
        <v>240</v>
      </c>
      <c r="D739" s="222">
        <v>7</v>
      </c>
      <c r="E739" s="224" t="s">
        <v>85</v>
      </c>
      <c r="F739" s="222" t="s">
        <v>85</v>
      </c>
      <c r="G739" s="369" t="s">
        <v>85</v>
      </c>
      <c r="H739" s="282" t="s">
        <v>85</v>
      </c>
      <c r="I739" s="227" t="s">
        <v>85</v>
      </c>
      <c r="J739" s="224" t="s">
        <v>85</v>
      </c>
      <c r="K739" s="224" t="s">
        <v>85</v>
      </c>
      <c r="L739" s="224" t="s">
        <v>85</v>
      </c>
      <c r="M739" s="228" t="s">
        <v>85</v>
      </c>
      <c r="N739" s="225"/>
      <c r="O739" s="186"/>
      <c r="P739" s="186"/>
      <c r="Q739" s="186"/>
      <c r="R739" s="230"/>
      <c r="S739" s="235" t="s">
        <v>85</v>
      </c>
      <c r="T739" s="230" t="s">
        <v>85</v>
      </c>
      <c r="U739" s="228"/>
      <c r="V739" s="224" t="s">
        <v>85</v>
      </c>
      <c r="W739" s="369"/>
      <c r="X739" s="370" t="s">
        <v>85</v>
      </c>
      <c r="Y739" s="370" t="s">
        <v>85</v>
      </c>
      <c r="Z739" s="370" t="s">
        <v>85</v>
      </c>
      <c r="AA739" s="371" t="s">
        <v>85</v>
      </c>
      <c r="AB739" s="231" t="str">
        <f t="shared" si="199"/>
        <v>-</v>
      </c>
      <c r="AC739" s="232" t="str">
        <f t="shared" si="200"/>
        <v>-</v>
      </c>
      <c r="AD739" s="232" t="str">
        <f t="shared" si="201"/>
        <v>-</v>
      </c>
      <c r="AE739" s="232" t="str">
        <f t="shared" si="202"/>
        <v>-</v>
      </c>
      <c r="AF739" s="233" t="str">
        <f t="shared" si="203"/>
        <v>-</v>
      </c>
      <c r="AG739" s="231" t="str">
        <f t="shared" si="204"/>
        <v>-</v>
      </c>
      <c r="AH739" s="232" t="str">
        <f t="shared" si="205"/>
        <v>-</v>
      </c>
      <c r="AI739" s="232" t="str">
        <f t="shared" si="206"/>
        <v>-</v>
      </c>
      <c r="AJ739" s="232" t="str">
        <f t="shared" si="207"/>
        <v>-</v>
      </c>
      <c r="AK739" s="233" t="str">
        <f t="shared" si="208"/>
        <v>-</v>
      </c>
      <c r="AL739" s="222" t="s">
        <v>85</v>
      </c>
      <c r="AM739" s="224" t="s">
        <v>85</v>
      </c>
      <c r="AN739" s="224" t="s">
        <v>85</v>
      </c>
      <c r="AO739" s="224" t="s">
        <v>85</v>
      </c>
      <c r="AP739" s="235" t="s">
        <v>85</v>
      </c>
      <c r="AQ739" s="234" t="s">
        <v>85</v>
      </c>
      <c r="AR739" s="234" t="s">
        <v>85</v>
      </c>
      <c r="AS739" s="234" t="s">
        <v>85</v>
      </c>
      <c r="AT739" s="227" t="s">
        <v>85</v>
      </c>
      <c r="AU739" s="343" t="s">
        <v>85</v>
      </c>
    </row>
    <row r="740" spans="1:47" ht="27" hidden="1">
      <c r="A740" s="222" t="str">
        <f t="shared" si="209"/>
        <v>2106-8</v>
      </c>
      <c r="B740" s="223">
        <v>2106</v>
      </c>
      <c r="C740" s="224" t="s">
        <v>240</v>
      </c>
      <c r="D740" s="222">
        <v>8</v>
      </c>
      <c r="E740" s="224" t="s">
        <v>85</v>
      </c>
      <c r="F740" s="222" t="s">
        <v>85</v>
      </c>
      <c r="G740" s="369" t="s">
        <v>85</v>
      </c>
      <c r="H740" s="282" t="s">
        <v>85</v>
      </c>
      <c r="I740" s="227" t="s">
        <v>85</v>
      </c>
      <c r="J740" s="224" t="s">
        <v>85</v>
      </c>
      <c r="K740" s="224" t="s">
        <v>85</v>
      </c>
      <c r="L740" s="224" t="s">
        <v>85</v>
      </c>
      <c r="M740" s="228" t="s">
        <v>85</v>
      </c>
      <c r="N740" s="225"/>
      <c r="O740" s="186"/>
      <c r="P740" s="186"/>
      <c r="Q740" s="186"/>
      <c r="R740" s="230"/>
      <c r="S740" s="235" t="s">
        <v>85</v>
      </c>
      <c r="T740" s="230" t="s">
        <v>85</v>
      </c>
      <c r="U740" s="228"/>
      <c r="V740" s="224" t="s">
        <v>85</v>
      </c>
      <c r="W740" s="369"/>
      <c r="X740" s="370" t="s">
        <v>85</v>
      </c>
      <c r="Y740" s="370" t="s">
        <v>85</v>
      </c>
      <c r="Z740" s="370" t="s">
        <v>85</v>
      </c>
      <c r="AA740" s="371" t="s">
        <v>85</v>
      </c>
      <c r="AB740" s="231" t="str">
        <f t="shared" si="199"/>
        <v>-</v>
      </c>
      <c r="AC740" s="232" t="str">
        <f t="shared" si="200"/>
        <v>-</v>
      </c>
      <c r="AD740" s="232" t="str">
        <f t="shared" si="201"/>
        <v>-</v>
      </c>
      <c r="AE740" s="232" t="str">
        <f t="shared" si="202"/>
        <v>-</v>
      </c>
      <c r="AF740" s="233" t="str">
        <f t="shared" si="203"/>
        <v>-</v>
      </c>
      <c r="AG740" s="231" t="str">
        <f t="shared" si="204"/>
        <v>-</v>
      </c>
      <c r="AH740" s="232" t="str">
        <f t="shared" si="205"/>
        <v>-</v>
      </c>
      <c r="AI740" s="232" t="str">
        <f t="shared" si="206"/>
        <v>-</v>
      </c>
      <c r="AJ740" s="232" t="str">
        <f t="shared" si="207"/>
        <v>-</v>
      </c>
      <c r="AK740" s="233" t="str">
        <f t="shared" si="208"/>
        <v>-</v>
      </c>
      <c r="AL740" s="222" t="s">
        <v>85</v>
      </c>
      <c r="AM740" s="224" t="s">
        <v>85</v>
      </c>
      <c r="AN740" s="224" t="s">
        <v>85</v>
      </c>
      <c r="AO740" s="224" t="s">
        <v>85</v>
      </c>
      <c r="AP740" s="235" t="s">
        <v>85</v>
      </c>
      <c r="AQ740" s="234" t="s">
        <v>85</v>
      </c>
      <c r="AR740" s="234" t="s">
        <v>85</v>
      </c>
      <c r="AS740" s="234" t="s">
        <v>85</v>
      </c>
      <c r="AT740" s="227" t="s">
        <v>85</v>
      </c>
      <c r="AU740" s="343" t="s">
        <v>85</v>
      </c>
    </row>
    <row r="741" spans="1:47" ht="27" hidden="1">
      <c r="A741" s="222" t="str">
        <f t="shared" si="209"/>
        <v>2106-9</v>
      </c>
      <c r="B741" s="223">
        <v>2106</v>
      </c>
      <c r="C741" s="224" t="s">
        <v>240</v>
      </c>
      <c r="D741" s="222">
        <v>9</v>
      </c>
      <c r="E741" s="224" t="s">
        <v>85</v>
      </c>
      <c r="F741" s="222" t="s">
        <v>85</v>
      </c>
      <c r="G741" s="369" t="s">
        <v>85</v>
      </c>
      <c r="H741" s="282" t="s">
        <v>85</v>
      </c>
      <c r="I741" s="227" t="s">
        <v>85</v>
      </c>
      <c r="J741" s="224" t="s">
        <v>85</v>
      </c>
      <c r="K741" s="224" t="s">
        <v>85</v>
      </c>
      <c r="L741" s="224" t="s">
        <v>85</v>
      </c>
      <c r="M741" s="228" t="s">
        <v>85</v>
      </c>
      <c r="N741" s="225"/>
      <c r="O741" s="186"/>
      <c r="P741" s="186"/>
      <c r="Q741" s="186"/>
      <c r="R741" s="230"/>
      <c r="S741" s="235" t="s">
        <v>85</v>
      </c>
      <c r="T741" s="230" t="s">
        <v>85</v>
      </c>
      <c r="U741" s="228"/>
      <c r="V741" s="224" t="s">
        <v>85</v>
      </c>
      <c r="W741" s="369"/>
      <c r="X741" s="370" t="s">
        <v>85</v>
      </c>
      <c r="Y741" s="370" t="s">
        <v>85</v>
      </c>
      <c r="Z741" s="370" t="s">
        <v>85</v>
      </c>
      <c r="AA741" s="371" t="s">
        <v>85</v>
      </c>
      <c r="AB741" s="231" t="str">
        <f t="shared" si="199"/>
        <v>-</v>
      </c>
      <c r="AC741" s="232" t="str">
        <f t="shared" si="200"/>
        <v>-</v>
      </c>
      <c r="AD741" s="232" t="str">
        <f t="shared" si="201"/>
        <v>-</v>
      </c>
      <c r="AE741" s="232" t="str">
        <f t="shared" si="202"/>
        <v>-</v>
      </c>
      <c r="AF741" s="233" t="str">
        <f t="shared" si="203"/>
        <v>-</v>
      </c>
      <c r="AG741" s="231" t="str">
        <f t="shared" si="204"/>
        <v>-</v>
      </c>
      <c r="AH741" s="232" t="str">
        <f t="shared" si="205"/>
        <v>-</v>
      </c>
      <c r="AI741" s="232" t="str">
        <f t="shared" si="206"/>
        <v>-</v>
      </c>
      <c r="AJ741" s="232" t="str">
        <f t="shared" si="207"/>
        <v>-</v>
      </c>
      <c r="AK741" s="233" t="str">
        <f t="shared" si="208"/>
        <v>-</v>
      </c>
      <c r="AL741" s="222" t="s">
        <v>85</v>
      </c>
      <c r="AM741" s="224" t="s">
        <v>85</v>
      </c>
      <c r="AN741" s="224" t="s">
        <v>85</v>
      </c>
      <c r="AO741" s="224" t="s">
        <v>85</v>
      </c>
      <c r="AP741" s="235" t="s">
        <v>85</v>
      </c>
      <c r="AQ741" s="234" t="s">
        <v>85</v>
      </c>
      <c r="AR741" s="234" t="s">
        <v>85</v>
      </c>
      <c r="AS741" s="234" t="s">
        <v>85</v>
      </c>
      <c r="AT741" s="227" t="s">
        <v>85</v>
      </c>
      <c r="AU741" s="343" t="s">
        <v>85</v>
      </c>
    </row>
    <row r="742" spans="1:47" ht="207.75" customHeight="1">
      <c r="A742" s="222" t="str">
        <f t="shared" si="209"/>
        <v>2201-1</v>
      </c>
      <c r="B742" s="223">
        <v>2201</v>
      </c>
      <c r="C742" s="224" t="s">
        <v>241</v>
      </c>
      <c r="D742" s="222">
        <v>1</v>
      </c>
      <c r="E742" s="224" t="s">
        <v>2522</v>
      </c>
      <c r="F742" s="222" t="s">
        <v>2539</v>
      </c>
      <c r="G742" s="225" t="s">
        <v>598</v>
      </c>
      <c r="H742" s="282" t="s">
        <v>1400</v>
      </c>
      <c r="I742" s="227" t="s">
        <v>2540</v>
      </c>
      <c r="J742" s="224" t="s">
        <v>2524</v>
      </c>
      <c r="K742" s="224" t="s">
        <v>2525</v>
      </c>
      <c r="L742" s="224" t="s">
        <v>399</v>
      </c>
      <c r="M742" s="228" t="s">
        <v>403</v>
      </c>
      <c r="N742" s="225">
        <v>6</v>
      </c>
      <c r="O742" s="186">
        <v>12</v>
      </c>
      <c r="P742" s="186">
        <v>18</v>
      </c>
      <c r="Q742" s="186">
        <v>24</v>
      </c>
      <c r="R742" s="230">
        <v>30</v>
      </c>
      <c r="S742" s="235" t="s">
        <v>433</v>
      </c>
      <c r="T742" s="230">
        <v>36</v>
      </c>
      <c r="U742" s="228"/>
      <c r="V742" s="224" t="s">
        <v>2526</v>
      </c>
      <c r="W742" s="225">
        <v>10</v>
      </c>
      <c r="X742" s="186" t="s">
        <v>85</v>
      </c>
      <c r="Y742" s="186" t="s">
        <v>85</v>
      </c>
      <c r="Z742" s="186" t="s">
        <v>85</v>
      </c>
      <c r="AA742" s="230" t="s">
        <v>85</v>
      </c>
      <c r="AB742" s="231">
        <f t="shared" si="199"/>
        <v>1.6666666666666667</v>
      </c>
      <c r="AC742" s="232" t="str">
        <f t="shared" si="199"/>
        <v>-</v>
      </c>
      <c r="AD742" s="232" t="str">
        <f t="shared" si="199"/>
        <v>-</v>
      </c>
      <c r="AE742" s="232" t="str">
        <f t="shared" si="199"/>
        <v>-</v>
      </c>
      <c r="AF742" s="233" t="str">
        <f t="shared" si="199"/>
        <v>-</v>
      </c>
      <c r="AG742" s="231">
        <f t="shared" si="204"/>
        <v>0.27777777777777779</v>
      </c>
      <c r="AH742" s="232" t="str">
        <f t="shared" si="204"/>
        <v>-</v>
      </c>
      <c r="AI742" s="232" t="str">
        <f t="shared" si="204"/>
        <v>-</v>
      </c>
      <c r="AJ742" s="232" t="str">
        <f t="shared" si="204"/>
        <v>-</v>
      </c>
      <c r="AK742" s="233" t="str">
        <f t="shared" si="204"/>
        <v>-</v>
      </c>
      <c r="AL742" s="222" t="s">
        <v>85</v>
      </c>
      <c r="AM742" s="224" t="s">
        <v>85</v>
      </c>
      <c r="AN742" s="224" t="s">
        <v>2527</v>
      </c>
      <c r="AO742" s="224" t="s">
        <v>2528</v>
      </c>
      <c r="AP742" s="235" t="s">
        <v>54</v>
      </c>
      <c r="AQ742" s="234" t="s">
        <v>85</v>
      </c>
      <c r="AR742" s="234" t="s">
        <v>85</v>
      </c>
      <c r="AS742" s="234" t="s">
        <v>85</v>
      </c>
      <c r="AT742" s="227" t="s">
        <v>85</v>
      </c>
      <c r="AU742" s="343">
        <v>1</v>
      </c>
    </row>
    <row r="743" spans="1:47" ht="27" hidden="1">
      <c r="A743" s="222" t="str">
        <f t="shared" si="209"/>
        <v>2201-2</v>
      </c>
      <c r="B743" s="223">
        <v>2201</v>
      </c>
      <c r="C743" s="224" t="s">
        <v>241</v>
      </c>
      <c r="D743" s="222">
        <v>2</v>
      </c>
      <c r="E743" s="224" t="s">
        <v>85</v>
      </c>
      <c r="F743" s="222" t="s">
        <v>85</v>
      </c>
      <c r="G743" s="369" t="s">
        <v>85</v>
      </c>
      <c r="H743" s="282" t="s">
        <v>85</v>
      </c>
      <c r="I743" s="227" t="s">
        <v>85</v>
      </c>
      <c r="J743" s="224" t="s">
        <v>85</v>
      </c>
      <c r="K743" s="224" t="s">
        <v>85</v>
      </c>
      <c r="L743" s="224" t="s">
        <v>85</v>
      </c>
      <c r="M743" s="228" t="s">
        <v>85</v>
      </c>
      <c r="N743" s="225"/>
      <c r="O743" s="186"/>
      <c r="P743" s="186"/>
      <c r="Q743" s="186"/>
      <c r="R743" s="230"/>
      <c r="S743" s="235" t="s">
        <v>85</v>
      </c>
      <c r="T743" s="230" t="s">
        <v>85</v>
      </c>
      <c r="U743" s="228"/>
      <c r="V743" s="224" t="s">
        <v>85</v>
      </c>
      <c r="W743" s="369"/>
      <c r="X743" s="370" t="s">
        <v>85</v>
      </c>
      <c r="Y743" s="370" t="s">
        <v>85</v>
      </c>
      <c r="Z743" s="370" t="s">
        <v>85</v>
      </c>
      <c r="AA743" s="371" t="s">
        <v>85</v>
      </c>
      <c r="AB743" s="231" t="str">
        <f t="shared" si="199"/>
        <v>-</v>
      </c>
      <c r="AC743" s="232" t="str">
        <f t="shared" si="200"/>
        <v>-</v>
      </c>
      <c r="AD743" s="232" t="str">
        <f t="shared" si="201"/>
        <v>-</v>
      </c>
      <c r="AE743" s="232" t="str">
        <f t="shared" si="202"/>
        <v>-</v>
      </c>
      <c r="AF743" s="233" t="str">
        <f t="shared" si="203"/>
        <v>-</v>
      </c>
      <c r="AG743" s="231" t="str">
        <f t="shared" si="204"/>
        <v>-</v>
      </c>
      <c r="AH743" s="232" t="str">
        <f t="shared" si="205"/>
        <v>-</v>
      </c>
      <c r="AI743" s="232" t="str">
        <f t="shared" si="206"/>
        <v>-</v>
      </c>
      <c r="AJ743" s="232" t="str">
        <f t="shared" si="207"/>
        <v>-</v>
      </c>
      <c r="AK743" s="233" t="str">
        <f t="shared" si="208"/>
        <v>-</v>
      </c>
      <c r="AL743" s="222" t="s">
        <v>85</v>
      </c>
      <c r="AM743" s="224" t="s">
        <v>85</v>
      </c>
      <c r="AN743" s="224" t="s">
        <v>85</v>
      </c>
      <c r="AO743" s="224" t="s">
        <v>85</v>
      </c>
      <c r="AP743" s="235" t="s">
        <v>85</v>
      </c>
      <c r="AQ743" s="234" t="s">
        <v>85</v>
      </c>
      <c r="AR743" s="234" t="s">
        <v>85</v>
      </c>
      <c r="AS743" s="234" t="s">
        <v>85</v>
      </c>
      <c r="AT743" s="227" t="s">
        <v>85</v>
      </c>
      <c r="AU743" s="343" t="s">
        <v>85</v>
      </c>
    </row>
    <row r="744" spans="1:47" ht="27" hidden="1">
      <c r="A744" s="222" t="str">
        <f t="shared" si="209"/>
        <v>2201-3</v>
      </c>
      <c r="B744" s="223">
        <v>2201</v>
      </c>
      <c r="C744" s="224" t="s">
        <v>241</v>
      </c>
      <c r="D744" s="222">
        <v>3</v>
      </c>
      <c r="E744" s="224" t="s">
        <v>85</v>
      </c>
      <c r="F744" s="222" t="s">
        <v>85</v>
      </c>
      <c r="G744" s="369" t="s">
        <v>85</v>
      </c>
      <c r="H744" s="282" t="s">
        <v>85</v>
      </c>
      <c r="I744" s="227" t="s">
        <v>85</v>
      </c>
      <c r="J744" s="224" t="s">
        <v>85</v>
      </c>
      <c r="K744" s="224" t="s">
        <v>85</v>
      </c>
      <c r="L744" s="224" t="s">
        <v>85</v>
      </c>
      <c r="M744" s="228" t="s">
        <v>85</v>
      </c>
      <c r="N744" s="225"/>
      <c r="O744" s="186"/>
      <c r="P744" s="186"/>
      <c r="Q744" s="186"/>
      <c r="R744" s="230"/>
      <c r="S744" s="235" t="s">
        <v>85</v>
      </c>
      <c r="T744" s="230" t="s">
        <v>85</v>
      </c>
      <c r="U744" s="228"/>
      <c r="V744" s="224" t="s">
        <v>85</v>
      </c>
      <c r="W744" s="369"/>
      <c r="X744" s="370" t="s">
        <v>85</v>
      </c>
      <c r="Y744" s="370" t="s">
        <v>85</v>
      </c>
      <c r="Z744" s="370" t="s">
        <v>85</v>
      </c>
      <c r="AA744" s="371" t="s">
        <v>85</v>
      </c>
      <c r="AB744" s="231" t="str">
        <f t="shared" si="199"/>
        <v>-</v>
      </c>
      <c r="AC744" s="232" t="str">
        <f t="shared" si="200"/>
        <v>-</v>
      </c>
      <c r="AD744" s="232" t="str">
        <f t="shared" si="201"/>
        <v>-</v>
      </c>
      <c r="AE744" s="232" t="str">
        <f t="shared" si="202"/>
        <v>-</v>
      </c>
      <c r="AF744" s="233" t="str">
        <f t="shared" si="203"/>
        <v>-</v>
      </c>
      <c r="AG744" s="231" t="str">
        <f t="shared" si="204"/>
        <v>-</v>
      </c>
      <c r="AH744" s="232" t="str">
        <f t="shared" si="205"/>
        <v>-</v>
      </c>
      <c r="AI744" s="232" t="str">
        <f t="shared" si="206"/>
        <v>-</v>
      </c>
      <c r="AJ744" s="232" t="str">
        <f t="shared" si="207"/>
        <v>-</v>
      </c>
      <c r="AK744" s="233" t="str">
        <f t="shared" si="208"/>
        <v>-</v>
      </c>
      <c r="AL744" s="222" t="s">
        <v>85</v>
      </c>
      <c r="AM744" s="224" t="s">
        <v>85</v>
      </c>
      <c r="AN744" s="224" t="s">
        <v>85</v>
      </c>
      <c r="AO744" s="224" t="s">
        <v>85</v>
      </c>
      <c r="AP744" s="235" t="s">
        <v>85</v>
      </c>
      <c r="AQ744" s="234" t="s">
        <v>85</v>
      </c>
      <c r="AR744" s="234" t="s">
        <v>85</v>
      </c>
      <c r="AS744" s="234" t="s">
        <v>85</v>
      </c>
      <c r="AT744" s="227" t="s">
        <v>85</v>
      </c>
      <c r="AU744" s="343" t="s">
        <v>85</v>
      </c>
    </row>
    <row r="745" spans="1:47" ht="27" hidden="1">
      <c r="A745" s="222" t="str">
        <f t="shared" si="209"/>
        <v>2201-4</v>
      </c>
      <c r="B745" s="223">
        <v>2201</v>
      </c>
      <c r="C745" s="224" t="s">
        <v>241</v>
      </c>
      <c r="D745" s="222">
        <v>4</v>
      </c>
      <c r="E745" s="224" t="s">
        <v>85</v>
      </c>
      <c r="F745" s="222" t="s">
        <v>85</v>
      </c>
      <c r="G745" s="369" t="s">
        <v>85</v>
      </c>
      <c r="H745" s="282" t="s">
        <v>85</v>
      </c>
      <c r="I745" s="227" t="s">
        <v>85</v>
      </c>
      <c r="J745" s="224" t="s">
        <v>85</v>
      </c>
      <c r="K745" s="224" t="s">
        <v>85</v>
      </c>
      <c r="L745" s="224" t="s">
        <v>85</v>
      </c>
      <c r="M745" s="228" t="s">
        <v>85</v>
      </c>
      <c r="N745" s="225"/>
      <c r="O745" s="186"/>
      <c r="P745" s="186"/>
      <c r="Q745" s="186"/>
      <c r="R745" s="230"/>
      <c r="S745" s="235" t="s">
        <v>85</v>
      </c>
      <c r="T745" s="230" t="s">
        <v>85</v>
      </c>
      <c r="U745" s="228"/>
      <c r="V745" s="224" t="s">
        <v>85</v>
      </c>
      <c r="W745" s="369"/>
      <c r="X745" s="370" t="s">
        <v>85</v>
      </c>
      <c r="Y745" s="370" t="s">
        <v>85</v>
      </c>
      <c r="Z745" s="370" t="s">
        <v>85</v>
      </c>
      <c r="AA745" s="371" t="s">
        <v>85</v>
      </c>
      <c r="AB745" s="231" t="str">
        <f t="shared" si="199"/>
        <v>-</v>
      </c>
      <c r="AC745" s="232" t="str">
        <f t="shared" si="200"/>
        <v>-</v>
      </c>
      <c r="AD745" s="232" t="str">
        <f t="shared" si="201"/>
        <v>-</v>
      </c>
      <c r="AE745" s="232" t="str">
        <f t="shared" si="202"/>
        <v>-</v>
      </c>
      <c r="AF745" s="233" t="str">
        <f t="shared" si="203"/>
        <v>-</v>
      </c>
      <c r="AG745" s="231" t="str">
        <f t="shared" si="204"/>
        <v>-</v>
      </c>
      <c r="AH745" s="232" t="str">
        <f t="shared" si="205"/>
        <v>-</v>
      </c>
      <c r="AI745" s="232" t="str">
        <f t="shared" si="206"/>
        <v>-</v>
      </c>
      <c r="AJ745" s="232" t="str">
        <f t="shared" si="207"/>
        <v>-</v>
      </c>
      <c r="AK745" s="233" t="str">
        <f t="shared" si="208"/>
        <v>-</v>
      </c>
      <c r="AL745" s="222" t="s">
        <v>85</v>
      </c>
      <c r="AM745" s="224" t="s">
        <v>85</v>
      </c>
      <c r="AN745" s="224" t="s">
        <v>85</v>
      </c>
      <c r="AO745" s="224" t="s">
        <v>85</v>
      </c>
      <c r="AP745" s="235" t="s">
        <v>85</v>
      </c>
      <c r="AQ745" s="234" t="s">
        <v>85</v>
      </c>
      <c r="AR745" s="234" t="s">
        <v>85</v>
      </c>
      <c r="AS745" s="234" t="s">
        <v>85</v>
      </c>
      <c r="AT745" s="227" t="s">
        <v>85</v>
      </c>
      <c r="AU745" s="343" t="s">
        <v>85</v>
      </c>
    </row>
    <row r="746" spans="1:47" ht="27" hidden="1">
      <c r="A746" s="222" t="str">
        <f t="shared" si="209"/>
        <v>2201-5</v>
      </c>
      <c r="B746" s="223">
        <v>2201</v>
      </c>
      <c r="C746" s="224" t="s">
        <v>241</v>
      </c>
      <c r="D746" s="222">
        <v>5</v>
      </c>
      <c r="E746" s="224" t="s">
        <v>85</v>
      </c>
      <c r="F746" s="222" t="s">
        <v>85</v>
      </c>
      <c r="G746" s="369" t="s">
        <v>85</v>
      </c>
      <c r="H746" s="282" t="s">
        <v>85</v>
      </c>
      <c r="I746" s="227" t="s">
        <v>85</v>
      </c>
      <c r="J746" s="224" t="s">
        <v>85</v>
      </c>
      <c r="K746" s="224" t="s">
        <v>85</v>
      </c>
      <c r="L746" s="224" t="s">
        <v>85</v>
      </c>
      <c r="M746" s="228" t="s">
        <v>85</v>
      </c>
      <c r="N746" s="225"/>
      <c r="O746" s="186"/>
      <c r="P746" s="186"/>
      <c r="Q746" s="186"/>
      <c r="R746" s="230"/>
      <c r="S746" s="235" t="s">
        <v>85</v>
      </c>
      <c r="T746" s="230" t="s">
        <v>85</v>
      </c>
      <c r="U746" s="228"/>
      <c r="V746" s="224" t="s">
        <v>85</v>
      </c>
      <c r="W746" s="369"/>
      <c r="X746" s="370" t="s">
        <v>85</v>
      </c>
      <c r="Y746" s="370" t="s">
        <v>85</v>
      </c>
      <c r="Z746" s="370" t="s">
        <v>85</v>
      </c>
      <c r="AA746" s="371" t="s">
        <v>85</v>
      </c>
      <c r="AB746" s="231" t="str">
        <f t="shared" si="199"/>
        <v>-</v>
      </c>
      <c r="AC746" s="232" t="str">
        <f t="shared" si="200"/>
        <v>-</v>
      </c>
      <c r="AD746" s="232" t="str">
        <f t="shared" si="201"/>
        <v>-</v>
      </c>
      <c r="AE746" s="232" t="str">
        <f t="shared" si="202"/>
        <v>-</v>
      </c>
      <c r="AF746" s="233" t="str">
        <f t="shared" si="203"/>
        <v>-</v>
      </c>
      <c r="AG746" s="231" t="str">
        <f t="shared" si="204"/>
        <v>-</v>
      </c>
      <c r="AH746" s="232" t="str">
        <f t="shared" si="205"/>
        <v>-</v>
      </c>
      <c r="AI746" s="232" t="str">
        <f t="shared" si="206"/>
        <v>-</v>
      </c>
      <c r="AJ746" s="232" t="str">
        <f t="shared" si="207"/>
        <v>-</v>
      </c>
      <c r="AK746" s="233" t="str">
        <f t="shared" si="208"/>
        <v>-</v>
      </c>
      <c r="AL746" s="222" t="s">
        <v>85</v>
      </c>
      <c r="AM746" s="224" t="s">
        <v>85</v>
      </c>
      <c r="AN746" s="224" t="s">
        <v>85</v>
      </c>
      <c r="AO746" s="224" t="s">
        <v>85</v>
      </c>
      <c r="AP746" s="235" t="s">
        <v>85</v>
      </c>
      <c r="AQ746" s="234" t="s">
        <v>85</v>
      </c>
      <c r="AR746" s="234" t="s">
        <v>85</v>
      </c>
      <c r="AS746" s="234" t="s">
        <v>85</v>
      </c>
      <c r="AT746" s="227" t="s">
        <v>85</v>
      </c>
      <c r="AU746" s="343" t="s">
        <v>85</v>
      </c>
    </row>
    <row r="747" spans="1:47" ht="27" hidden="1">
      <c r="A747" s="222" t="str">
        <f t="shared" si="209"/>
        <v>2201-6</v>
      </c>
      <c r="B747" s="223">
        <v>2201</v>
      </c>
      <c r="C747" s="224" t="s">
        <v>241</v>
      </c>
      <c r="D747" s="222">
        <v>6</v>
      </c>
      <c r="E747" s="224" t="s">
        <v>85</v>
      </c>
      <c r="F747" s="222" t="s">
        <v>85</v>
      </c>
      <c r="G747" s="369" t="s">
        <v>85</v>
      </c>
      <c r="H747" s="282" t="s">
        <v>85</v>
      </c>
      <c r="I747" s="227" t="s">
        <v>85</v>
      </c>
      <c r="J747" s="224" t="s">
        <v>85</v>
      </c>
      <c r="K747" s="224" t="s">
        <v>85</v>
      </c>
      <c r="L747" s="224" t="s">
        <v>85</v>
      </c>
      <c r="M747" s="228" t="s">
        <v>85</v>
      </c>
      <c r="N747" s="225"/>
      <c r="O747" s="186"/>
      <c r="P747" s="186"/>
      <c r="Q747" s="186"/>
      <c r="R747" s="230"/>
      <c r="S747" s="235" t="s">
        <v>85</v>
      </c>
      <c r="T747" s="230" t="s">
        <v>85</v>
      </c>
      <c r="U747" s="228"/>
      <c r="V747" s="224" t="s">
        <v>85</v>
      </c>
      <c r="W747" s="369"/>
      <c r="X747" s="370" t="s">
        <v>85</v>
      </c>
      <c r="Y747" s="370" t="s">
        <v>85</v>
      </c>
      <c r="Z747" s="370" t="s">
        <v>85</v>
      </c>
      <c r="AA747" s="371" t="s">
        <v>85</v>
      </c>
      <c r="AB747" s="231" t="str">
        <f t="shared" si="199"/>
        <v>-</v>
      </c>
      <c r="AC747" s="232" t="str">
        <f t="shared" si="200"/>
        <v>-</v>
      </c>
      <c r="AD747" s="232" t="str">
        <f t="shared" si="201"/>
        <v>-</v>
      </c>
      <c r="AE747" s="232" t="str">
        <f t="shared" si="202"/>
        <v>-</v>
      </c>
      <c r="AF747" s="233" t="str">
        <f t="shared" si="203"/>
        <v>-</v>
      </c>
      <c r="AG747" s="231" t="str">
        <f t="shared" si="204"/>
        <v>-</v>
      </c>
      <c r="AH747" s="232" t="str">
        <f t="shared" si="205"/>
        <v>-</v>
      </c>
      <c r="AI747" s="232" t="str">
        <f t="shared" si="206"/>
        <v>-</v>
      </c>
      <c r="AJ747" s="232" t="str">
        <f t="shared" si="207"/>
        <v>-</v>
      </c>
      <c r="AK747" s="233" t="str">
        <f t="shared" si="208"/>
        <v>-</v>
      </c>
      <c r="AL747" s="222" t="s">
        <v>85</v>
      </c>
      <c r="AM747" s="224" t="s">
        <v>85</v>
      </c>
      <c r="AN747" s="224" t="s">
        <v>85</v>
      </c>
      <c r="AO747" s="224" t="s">
        <v>85</v>
      </c>
      <c r="AP747" s="235" t="s">
        <v>85</v>
      </c>
      <c r="AQ747" s="234" t="s">
        <v>85</v>
      </c>
      <c r="AR747" s="234" t="s">
        <v>85</v>
      </c>
      <c r="AS747" s="234" t="s">
        <v>85</v>
      </c>
      <c r="AT747" s="227" t="s">
        <v>85</v>
      </c>
      <c r="AU747" s="343" t="s">
        <v>85</v>
      </c>
    </row>
    <row r="748" spans="1:47" ht="27" hidden="1">
      <c r="A748" s="222" t="str">
        <f t="shared" si="209"/>
        <v>2201-7</v>
      </c>
      <c r="B748" s="223">
        <v>2201</v>
      </c>
      <c r="C748" s="224" t="s">
        <v>241</v>
      </c>
      <c r="D748" s="222">
        <v>7</v>
      </c>
      <c r="E748" s="224" t="s">
        <v>85</v>
      </c>
      <c r="F748" s="222" t="s">
        <v>85</v>
      </c>
      <c r="G748" s="369" t="s">
        <v>85</v>
      </c>
      <c r="H748" s="282" t="s">
        <v>85</v>
      </c>
      <c r="I748" s="227" t="s">
        <v>85</v>
      </c>
      <c r="J748" s="224" t="s">
        <v>85</v>
      </c>
      <c r="K748" s="224" t="s">
        <v>85</v>
      </c>
      <c r="L748" s="224" t="s">
        <v>85</v>
      </c>
      <c r="M748" s="228" t="s">
        <v>85</v>
      </c>
      <c r="N748" s="225"/>
      <c r="O748" s="186"/>
      <c r="P748" s="186"/>
      <c r="Q748" s="186"/>
      <c r="R748" s="230"/>
      <c r="S748" s="235" t="s">
        <v>85</v>
      </c>
      <c r="T748" s="230" t="s">
        <v>85</v>
      </c>
      <c r="U748" s="228"/>
      <c r="V748" s="224" t="s">
        <v>85</v>
      </c>
      <c r="W748" s="369"/>
      <c r="X748" s="370" t="s">
        <v>85</v>
      </c>
      <c r="Y748" s="370" t="s">
        <v>85</v>
      </c>
      <c r="Z748" s="370" t="s">
        <v>85</v>
      </c>
      <c r="AA748" s="371" t="s">
        <v>85</v>
      </c>
      <c r="AB748" s="231" t="str">
        <f t="shared" si="199"/>
        <v>-</v>
      </c>
      <c r="AC748" s="232" t="str">
        <f t="shared" si="200"/>
        <v>-</v>
      </c>
      <c r="AD748" s="232" t="str">
        <f t="shared" si="201"/>
        <v>-</v>
      </c>
      <c r="AE748" s="232" t="str">
        <f t="shared" si="202"/>
        <v>-</v>
      </c>
      <c r="AF748" s="233" t="str">
        <f t="shared" si="203"/>
        <v>-</v>
      </c>
      <c r="AG748" s="231" t="str">
        <f t="shared" si="204"/>
        <v>-</v>
      </c>
      <c r="AH748" s="232" t="str">
        <f t="shared" si="205"/>
        <v>-</v>
      </c>
      <c r="AI748" s="232" t="str">
        <f t="shared" si="206"/>
        <v>-</v>
      </c>
      <c r="AJ748" s="232" t="str">
        <f t="shared" si="207"/>
        <v>-</v>
      </c>
      <c r="AK748" s="233" t="str">
        <f t="shared" si="208"/>
        <v>-</v>
      </c>
      <c r="AL748" s="222" t="s">
        <v>85</v>
      </c>
      <c r="AM748" s="224" t="s">
        <v>85</v>
      </c>
      <c r="AN748" s="224" t="s">
        <v>85</v>
      </c>
      <c r="AO748" s="224" t="s">
        <v>85</v>
      </c>
      <c r="AP748" s="235" t="s">
        <v>85</v>
      </c>
      <c r="AQ748" s="234" t="s">
        <v>85</v>
      </c>
      <c r="AR748" s="234" t="s">
        <v>85</v>
      </c>
      <c r="AS748" s="234" t="s">
        <v>85</v>
      </c>
      <c r="AT748" s="227" t="s">
        <v>85</v>
      </c>
      <c r="AU748" s="343" t="s">
        <v>85</v>
      </c>
    </row>
    <row r="749" spans="1:47" ht="27" hidden="1">
      <c r="A749" s="222" t="str">
        <f t="shared" si="209"/>
        <v>2201-8</v>
      </c>
      <c r="B749" s="223">
        <v>2201</v>
      </c>
      <c r="C749" s="224" t="s">
        <v>241</v>
      </c>
      <c r="D749" s="222">
        <v>8</v>
      </c>
      <c r="E749" s="224" t="s">
        <v>85</v>
      </c>
      <c r="F749" s="222" t="s">
        <v>85</v>
      </c>
      <c r="G749" s="369" t="s">
        <v>85</v>
      </c>
      <c r="H749" s="282" t="s">
        <v>85</v>
      </c>
      <c r="I749" s="227" t="s">
        <v>85</v>
      </c>
      <c r="J749" s="224" t="s">
        <v>85</v>
      </c>
      <c r="K749" s="224" t="s">
        <v>85</v>
      </c>
      <c r="L749" s="224" t="s">
        <v>85</v>
      </c>
      <c r="M749" s="228" t="s">
        <v>85</v>
      </c>
      <c r="N749" s="225"/>
      <c r="O749" s="186"/>
      <c r="P749" s="186"/>
      <c r="Q749" s="186"/>
      <c r="R749" s="230"/>
      <c r="S749" s="235" t="s">
        <v>85</v>
      </c>
      <c r="T749" s="230" t="s">
        <v>85</v>
      </c>
      <c r="U749" s="228"/>
      <c r="V749" s="224" t="s">
        <v>85</v>
      </c>
      <c r="W749" s="369"/>
      <c r="X749" s="370" t="s">
        <v>85</v>
      </c>
      <c r="Y749" s="370" t="s">
        <v>85</v>
      </c>
      <c r="Z749" s="370" t="s">
        <v>85</v>
      </c>
      <c r="AA749" s="371" t="s">
        <v>85</v>
      </c>
      <c r="AB749" s="231" t="str">
        <f t="shared" si="199"/>
        <v>-</v>
      </c>
      <c r="AC749" s="232" t="str">
        <f t="shared" si="200"/>
        <v>-</v>
      </c>
      <c r="AD749" s="232" t="str">
        <f t="shared" si="201"/>
        <v>-</v>
      </c>
      <c r="AE749" s="232" t="str">
        <f t="shared" si="202"/>
        <v>-</v>
      </c>
      <c r="AF749" s="233" t="str">
        <f t="shared" si="203"/>
        <v>-</v>
      </c>
      <c r="AG749" s="231" t="str">
        <f t="shared" si="204"/>
        <v>-</v>
      </c>
      <c r="AH749" s="232" t="str">
        <f t="shared" si="205"/>
        <v>-</v>
      </c>
      <c r="AI749" s="232" t="str">
        <f t="shared" si="206"/>
        <v>-</v>
      </c>
      <c r="AJ749" s="232" t="str">
        <f t="shared" si="207"/>
        <v>-</v>
      </c>
      <c r="AK749" s="233" t="str">
        <f t="shared" si="208"/>
        <v>-</v>
      </c>
      <c r="AL749" s="222" t="s">
        <v>85</v>
      </c>
      <c r="AM749" s="224" t="s">
        <v>85</v>
      </c>
      <c r="AN749" s="224" t="s">
        <v>85</v>
      </c>
      <c r="AO749" s="224" t="s">
        <v>85</v>
      </c>
      <c r="AP749" s="235" t="s">
        <v>85</v>
      </c>
      <c r="AQ749" s="234" t="s">
        <v>85</v>
      </c>
      <c r="AR749" s="234" t="s">
        <v>85</v>
      </c>
      <c r="AS749" s="234" t="s">
        <v>85</v>
      </c>
      <c r="AT749" s="227" t="s">
        <v>85</v>
      </c>
      <c r="AU749" s="343" t="s">
        <v>85</v>
      </c>
    </row>
    <row r="750" spans="1:47" ht="27" hidden="1">
      <c r="A750" s="222" t="str">
        <f t="shared" si="209"/>
        <v>2201-9</v>
      </c>
      <c r="B750" s="223">
        <v>2201</v>
      </c>
      <c r="C750" s="224" t="s">
        <v>241</v>
      </c>
      <c r="D750" s="222">
        <v>9</v>
      </c>
      <c r="E750" s="224" t="s">
        <v>85</v>
      </c>
      <c r="F750" s="222" t="s">
        <v>85</v>
      </c>
      <c r="G750" s="369" t="s">
        <v>85</v>
      </c>
      <c r="H750" s="282" t="s">
        <v>85</v>
      </c>
      <c r="I750" s="227" t="s">
        <v>85</v>
      </c>
      <c r="J750" s="224" t="s">
        <v>85</v>
      </c>
      <c r="K750" s="224" t="s">
        <v>85</v>
      </c>
      <c r="L750" s="224" t="s">
        <v>85</v>
      </c>
      <c r="M750" s="228" t="s">
        <v>85</v>
      </c>
      <c r="N750" s="225"/>
      <c r="O750" s="186"/>
      <c r="P750" s="186"/>
      <c r="Q750" s="186"/>
      <c r="R750" s="230"/>
      <c r="S750" s="235" t="s">
        <v>85</v>
      </c>
      <c r="T750" s="230" t="s">
        <v>85</v>
      </c>
      <c r="U750" s="228"/>
      <c r="V750" s="224" t="s">
        <v>85</v>
      </c>
      <c r="W750" s="369"/>
      <c r="X750" s="370" t="s">
        <v>85</v>
      </c>
      <c r="Y750" s="370" t="s">
        <v>85</v>
      </c>
      <c r="Z750" s="370" t="s">
        <v>85</v>
      </c>
      <c r="AA750" s="371" t="s">
        <v>85</v>
      </c>
      <c r="AB750" s="231" t="str">
        <f t="shared" si="199"/>
        <v>-</v>
      </c>
      <c r="AC750" s="232" t="str">
        <f t="shared" si="200"/>
        <v>-</v>
      </c>
      <c r="AD750" s="232" t="str">
        <f t="shared" si="201"/>
        <v>-</v>
      </c>
      <c r="AE750" s="232" t="str">
        <f t="shared" si="202"/>
        <v>-</v>
      </c>
      <c r="AF750" s="233" t="str">
        <f t="shared" si="203"/>
        <v>-</v>
      </c>
      <c r="AG750" s="231" t="str">
        <f t="shared" si="204"/>
        <v>-</v>
      </c>
      <c r="AH750" s="232" t="str">
        <f t="shared" si="205"/>
        <v>-</v>
      </c>
      <c r="AI750" s="232" t="str">
        <f t="shared" si="206"/>
        <v>-</v>
      </c>
      <c r="AJ750" s="232" t="str">
        <f t="shared" si="207"/>
        <v>-</v>
      </c>
      <c r="AK750" s="233" t="str">
        <f t="shared" si="208"/>
        <v>-</v>
      </c>
      <c r="AL750" s="222" t="s">
        <v>85</v>
      </c>
      <c r="AM750" s="224" t="s">
        <v>85</v>
      </c>
      <c r="AN750" s="224" t="s">
        <v>85</v>
      </c>
      <c r="AO750" s="224" t="s">
        <v>85</v>
      </c>
      <c r="AP750" s="235" t="s">
        <v>85</v>
      </c>
      <c r="AQ750" s="234" t="s">
        <v>85</v>
      </c>
      <c r="AR750" s="234" t="s">
        <v>85</v>
      </c>
      <c r="AS750" s="234" t="s">
        <v>85</v>
      </c>
      <c r="AT750" s="227" t="s">
        <v>85</v>
      </c>
      <c r="AU750" s="343" t="s">
        <v>85</v>
      </c>
    </row>
    <row r="751" spans="1:47" ht="160.5" customHeight="1">
      <c r="A751" s="222" t="str">
        <f t="shared" si="209"/>
        <v>2202-1</v>
      </c>
      <c r="B751" s="223">
        <v>2202</v>
      </c>
      <c r="C751" s="224" t="s">
        <v>242</v>
      </c>
      <c r="D751" s="222">
        <v>1</v>
      </c>
      <c r="E751" s="224" t="s">
        <v>2529</v>
      </c>
      <c r="F751" s="222" t="s">
        <v>393</v>
      </c>
      <c r="G751" s="225" t="s">
        <v>598</v>
      </c>
      <c r="H751" s="282" t="s">
        <v>1401</v>
      </c>
      <c r="I751" s="227" t="s">
        <v>620</v>
      </c>
      <c r="J751" s="224" t="s">
        <v>621</v>
      </c>
      <c r="K751" s="224" t="s">
        <v>622</v>
      </c>
      <c r="L751" s="224" t="s">
        <v>623</v>
      </c>
      <c r="M751" s="228" t="s">
        <v>403</v>
      </c>
      <c r="N751" s="225">
        <v>80</v>
      </c>
      <c r="O751" s="186">
        <v>82</v>
      </c>
      <c r="P751" s="186">
        <v>84</v>
      </c>
      <c r="Q751" s="186">
        <v>86</v>
      </c>
      <c r="R751" s="230">
        <v>88</v>
      </c>
      <c r="S751" s="235" t="s">
        <v>433</v>
      </c>
      <c r="T751" s="230">
        <v>90</v>
      </c>
      <c r="U751" s="228"/>
      <c r="V751" s="224" t="s">
        <v>2541</v>
      </c>
      <c r="W751" s="225">
        <v>83.3</v>
      </c>
      <c r="X751" s="186" t="s">
        <v>85</v>
      </c>
      <c r="Y751" s="186" t="s">
        <v>85</v>
      </c>
      <c r="Z751" s="186" t="s">
        <v>85</v>
      </c>
      <c r="AA751" s="230" t="s">
        <v>85</v>
      </c>
      <c r="AB751" s="231">
        <f t="shared" si="199"/>
        <v>1.04125</v>
      </c>
      <c r="AC751" s="232" t="str">
        <f t="shared" si="199"/>
        <v>-</v>
      </c>
      <c r="AD751" s="232" t="str">
        <f t="shared" si="199"/>
        <v>-</v>
      </c>
      <c r="AE751" s="232" t="str">
        <f t="shared" si="199"/>
        <v>-</v>
      </c>
      <c r="AF751" s="233" t="str">
        <f t="shared" si="199"/>
        <v>-</v>
      </c>
      <c r="AG751" s="231">
        <f t="shared" si="204"/>
        <v>0.92555555555555558</v>
      </c>
      <c r="AH751" s="232" t="str">
        <f t="shared" si="204"/>
        <v>-</v>
      </c>
      <c r="AI751" s="232" t="str">
        <f t="shared" si="204"/>
        <v>-</v>
      </c>
      <c r="AJ751" s="232" t="str">
        <f t="shared" si="204"/>
        <v>-</v>
      </c>
      <c r="AK751" s="233" t="str">
        <f t="shared" si="204"/>
        <v>-</v>
      </c>
      <c r="AL751" s="222" t="s">
        <v>85</v>
      </c>
      <c r="AM751" s="224" t="s">
        <v>85</v>
      </c>
      <c r="AN751" s="224" t="s">
        <v>1869</v>
      </c>
      <c r="AO751" s="224" t="s">
        <v>1870</v>
      </c>
      <c r="AP751" s="235" t="s">
        <v>54</v>
      </c>
      <c r="AQ751" s="234" t="s">
        <v>85</v>
      </c>
      <c r="AR751" s="234" t="s">
        <v>85</v>
      </c>
      <c r="AS751" s="234" t="s">
        <v>85</v>
      </c>
      <c r="AT751" s="227" t="s">
        <v>85</v>
      </c>
      <c r="AU751" s="343">
        <v>1</v>
      </c>
    </row>
    <row r="752" spans="1:47" ht="192.75" customHeight="1">
      <c r="A752" s="222" t="str">
        <f t="shared" si="209"/>
        <v>2202-2</v>
      </c>
      <c r="B752" s="223">
        <v>2202</v>
      </c>
      <c r="C752" s="224" t="s">
        <v>2143</v>
      </c>
      <c r="D752" s="222">
        <v>2</v>
      </c>
      <c r="E752" s="224" t="s">
        <v>1871</v>
      </c>
      <c r="F752" s="222" t="s">
        <v>411</v>
      </c>
      <c r="G752" s="225" t="s">
        <v>598</v>
      </c>
      <c r="H752" s="282" t="s">
        <v>1402</v>
      </c>
      <c r="I752" s="227" t="s">
        <v>624</v>
      </c>
      <c r="J752" s="224" t="s">
        <v>625</v>
      </c>
      <c r="K752" s="224" t="s">
        <v>2762</v>
      </c>
      <c r="L752" s="224" t="s">
        <v>399</v>
      </c>
      <c r="M752" s="228" t="s">
        <v>403</v>
      </c>
      <c r="N752" s="225">
        <v>4952</v>
      </c>
      <c r="O752" s="186" t="s">
        <v>85</v>
      </c>
      <c r="P752" s="186" t="s">
        <v>85</v>
      </c>
      <c r="Q752" s="186" t="s">
        <v>85</v>
      </c>
      <c r="R752" s="230" t="s">
        <v>85</v>
      </c>
      <c r="S752" s="235" t="s">
        <v>433</v>
      </c>
      <c r="T752" s="230" t="s">
        <v>85</v>
      </c>
      <c r="U752" s="228"/>
      <c r="V752" s="224" t="s">
        <v>2172</v>
      </c>
      <c r="W752" s="225">
        <v>4921</v>
      </c>
      <c r="X752" s="186" t="s">
        <v>85</v>
      </c>
      <c r="Y752" s="186" t="s">
        <v>85</v>
      </c>
      <c r="Z752" s="186" t="s">
        <v>85</v>
      </c>
      <c r="AA752" s="230" t="s">
        <v>85</v>
      </c>
      <c r="AB752" s="231">
        <v>0.99373990306946691</v>
      </c>
      <c r="AC752" s="232" t="s">
        <v>85</v>
      </c>
      <c r="AD752" s="232" t="s">
        <v>85</v>
      </c>
      <c r="AE752" s="232" t="s">
        <v>85</v>
      </c>
      <c r="AF752" s="233" t="s">
        <v>85</v>
      </c>
      <c r="AG752" s="231" t="s">
        <v>85</v>
      </c>
      <c r="AH752" s="232" t="s">
        <v>85</v>
      </c>
      <c r="AI752" s="232" t="s">
        <v>85</v>
      </c>
      <c r="AJ752" s="232" t="s">
        <v>85</v>
      </c>
      <c r="AK752" s="233" t="s">
        <v>85</v>
      </c>
      <c r="AL752" s="222" t="s">
        <v>85</v>
      </c>
      <c r="AM752" s="224" t="s">
        <v>2171</v>
      </c>
      <c r="AN752" s="224" t="s">
        <v>2531</v>
      </c>
      <c r="AO752" s="224" t="s">
        <v>2532</v>
      </c>
      <c r="AP752" s="235" t="s">
        <v>11</v>
      </c>
      <c r="AQ752" s="234" t="s">
        <v>85</v>
      </c>
      <c r="AR752" s="234" t="s">
        <v>85</v>
      </c>
      <c r="AS752" s="234" t="s">
        <v>85</v>
      </c>
      <c r="AT752" s="227" t="s">
        <v>85</v>
      </c>
      <c r="AU752" s="343">
        <v>1</v>
      </c>
    </row>
    <row r="753" spans="1:47" ht="27" hidden="1">
      <c r="A753" s="222" t="str">
        <f t="shared" si="209"/>
        <v>2202-3</v>
      </c>
      <c r="B753" s="223">
        <v>2202</v>
      </c>
      <c r="C753" s="224" t="s">
        <v>242</v>
      </c>
      <c r="D753" s="222">
        <v>3</v>
      </c>
      <c r="E753" s="224" t="s">
        <v>85</v>
      </c>
      <c r="F753" s="222" t="s">
        <v>85</v>
      </c>
      <c r="G753" s="369" t="s">
        <v>85</v>
      </c>
      <c r="H753" s="282" t="s">
        <v>85</v>
      </c>
      <c r="I753" s="227" t="s">
        <v>85</v>
      </c>
      <c r="J753" s="224" t="s">
        <v>85</v>
      </c>
      <c r="K753" s="224" t="s">
        <v>85</v>
      </c>
      <c r="L753" s="224" t="s">
        <v>85</v>
      </c>
      <c r="M753" s="228" t="s">
        <v>85</v>
      </c>
      <c r="N753" s="225"/>
      <c r="O753" s="186"/>
      <c r="P753" s="186"/>
      <c r="Q753" s="186"/>
      <c r="R753" s="230"/>
      <c r="S753" s="235" t="s">
        <v>85</v>
      </c>
      <c r="T753" s="230" t="s">
        <v>85</v>
      </c>
      <c r="U753" s="228"/>
      <c r="V753" s="224" t="s">
        <v>85</v>
      </c>
      <c r="W753" s="369"/>
      <c r="X753" s="370" t="s">
        <v>85</v>
      </c>
      <c r="Y753" s="370" t="s">
        <v>85</v>
      </c>
      <c r="Z753" s="370" t="s">
        <v>85</v>
      </c>
      <c r="AA753" s="371" t="s">
        <v>85</v>
      </c>
      <c r="AB753" s="231" t="str">
        <f t="shared" si="199"/>
        <v>-</v>
      </c>
      <c r="AC753" s="232" t="str">
        <f t="shared" si="200"/>
        <v>-</v>
      </c>
      <c r="AD753" s="232" t="str">
        <f t="shared" si="201"/>
        <v>-</v>
      </c>
      <c r="AE753" s="232" t="str">
        <f t="shared" si="202"/>
        <v>-</v>
      </c>
      <c r="AF753" s="233" t="str">
        <f t="shared" si="203"/>
        <v>-</v>
      </c>
      <c r="AG753" s="231" t="str">
        <f t="shared" si="204"/>
        <v>-</v>
      </c>
      <c r="AH753" s="232" t="str">
        <f t="shared" si="205"/>
        <v>-</v>
      </c>
      <c r="AI753" s="232" t="str">
        <f t="shared" si="206"/>
        <v>-</v>
      </c>
      <c r="AJ753" s="232" t="str">
        <f t="shared" si="207"/>
        <v>-</v>
      </c>
      <c r="AK753" s="233" t="str">
        <f t="shared" si="208"/>
        <v>-</v>
      </c>
      <c r="AL753" s="222" t="s">
        <v>85</v>
      </c>
      <c r="AM753" s="224" t="s">
        <v>85</v>
      </c>
      <c r="AN753" s="224" t="s">
        <v>85</v>
      </c>
      <c r="AO753" s="224" t="s">
        <v>85</v>
      </c>
      <c r="AP753" s="235" t="s">
        <v>85</v>
      </c>
      <c r="AQ753" s="234" t="s">
        <v>85</v>
      </c>
      <c r="AR753" s="234" t="s">
        <v>85</v>
      </c>
      <c r="AS753" s="234" t="s">
        <v>85</v>
      </c>
      <c r="AT753" s="227" t="s">
        <v>85</v>
      </c>
      <c r="AU753" s="343" t="s">
        <v>85</v>
      </c>
    </row>
    <row r="754" spans="1:47" ht="27" hidden="1">
      <c r="A754" s="222" t="str">
        <f t="shared" si="209"/>
        <v>2202-4</v>
      </c>
      <c r="B754" s="223">
        <v>2202</v>
      </c>
      <c r="C754" s="224" t="s">
        <v>242</v>
      </c>
      <c r="D754" s="222">
        <v>4</v>
      </c>
      <c r="E754" s="224" t="s">
        <v>85</v>
      </c>
      <c r="F754" s="222" t="s">
        <v>85</v>
      </c>
      <c r="G754" s="369" t="s">
        <v>85</v>
      </c>
      <c r="H754" s="282" t="s">
        <v>85</v>
      </c>
      <c r="I754" s="227" t="s">
        <v>85</v>
      </c>
      <c r="J754" s="224" t="s">
        <v>85</v>
      </c>
      <c r="K754" s="224" t="s">
        <v>85</v>
      </c>
      <c r="L754" s="224" t="s">
        <v>85</v>
      </c>
      <c r="M754" s="228" t="s">
        <v>85</v>
      </c>
      <c r="N754" s="225"/>
      <c r="O754" s="186"/>
      <c r="P754" s="186"/>
      <c r="Q754" s="186"/>
      <c r="R754" s="230"/>
      <c r="S754" s="235" t="s">
        <v>85</v>
      </c>
      <c r="T754" s="230" t="s">
        <v>85</v>
      </c>
      <c r="U754" s="228"/>
      <c r="V754" s="224" t="s">
        <v>85</v>
      </c>
      <c r="W754" s="369"/>
      <c r="X754" s="370" t="s">
        <v>85</v>
      </c>
      <c r="Y754" s="370" t="s">
        <v>85</v>
      </c>
      <c r="Z754" s="370" t="s">
        <v>85</v>
      </c>
      <c r="AA754" s="371" t="s">
        <v>85</v>
      </c>
      <c r="AB754" s="231" t="str">
        <f t="shared" si="199"/>
        <v>-</v>
      </c>
      <c r="AC754" s="232" t="str">
        <f t="shared" si="200"/>
        <v>-</v>
      </c>
      <c r="AD754" s="232" t="str">
        <f t="shared" si="201"/>
        <v>-</v>
      </c>
      <c r="AE754" s="232" t="str">
        <f t="shared" si="202"/>
        <v>-</v>
      </c>
      <c r="AF754" s="233" t="str">
        <f t="shared" si="203"/>
        <v>-</v>
      </c>
      <c r="AG754" s="231" t="str">
        <f t="shared" si="204"/>
        <v>-</v>
      </c>
      <c r="AH754" s="232" t="str">
        <f t="shared" si="205"/>
        <v>-</v>
      </c>
      <c r="AI754" s="232" t="str">
        <f t="shared" si="206"/>
        <v>-</v>
      </c>
      <c r="AJ754" s="232" t="str">
        <f t="shared" si="207"/>
        <v>-</v>
      </c>
      <c r="AK754" s="233" t="str">
        <f t="shared" si="208"/>
        <v>-</v>
      </c>
      <c r="AL754" s="222" t="s">
        <v>85</v>
      </c>
      <c r="AM754" s="224" t="s">
        <v>85</v>
      </c>
      <c r="AN754" s="224" t="s">
        <v>85</v>
      </c>
      <c r="AO754" s="224" t="s">
        <v>85</v>
      </c>
      <c r="AP754" s="235" t="s">
        <v>85</v>
      </c>
      <c r="AQ754" s="234" t="s">
        <v>85</v>
      </c>
      <c r="AR754" s="234" t="s">
        <v>85</v>
      </c>
      <c r="AS754" s="234" t="s">
        <v>85</v>
      </c>
      <c r="AT754" s="227" t="s">
        <v>85</v>
      </c>
      <c r="AU754" s="343" t="s">
        <v>85</v>
      </c>
    </row>
    <row r="755" spans="1:47" ht="27" hidden="1">
      <c r="A755" s="222" t="str">
        <f t="shared" si="209"/>
        <v>2202-5</v>
      </c>
      <c r="B755" s="223">
        <v>2202</v>
      </c>
      <c r="C755" s="224" t="s">
        <v>242</v>
      </c>
      <c r="D755" s="222">
        <v>5</v>
      </c>
      <c r="E755" s="224" t="s">
        <v>85</v>
      </c>
      <c r="F755" s="222" t="s">
        <v>85</v>
      </c>
      <c r="G755" s="369" t="s">
        <v>85</v>
      </c>
      <c r="H755" s="282" t="s">
        <v>85</v>
      </c>
      <c r="I755" s="227" t="s">
        <v>85</v>
      </c>
      <c r="J755" s="224" t="s">
        <v>85</v>
      </c>
      <c r="K755" s="224" t="s">
        <v>85</v>
      </c>
      <c r="L755" s="224" t="s">
        <v>85</v>
      </c>
      <c r="M755" s="228" t="s">
        <v>85</v>
      </c>
      <c r="N755" s="225"/>
      <c r="O755" s="186"/>
      <c r="P755" s="186"/>
      <c r="Q755" s="186"/>
      <c r="R755" s="230"/>
      <c r="S755" s="235" t="s">
        <v>85</v>
      </c>
      <c r="T755" s="230" t="s">
        <v>85</v>
      </c>
      <c r="U755" s="228"/>
      <c r="V755" s="224" t="s">
        <v>85</v>
      </c>
      <c r="W755" s="369"/>
      <c r="X755" s="370" t="s">
        <v>85</v>
      </c>
      <c r="Y755" s="370" t="s">
        <v>85</v>
      </c>
      <c r="Z755" s="370" t="s">
        <v>85</v>
      </c>
      <c r="AA755" s="371" t="s">
        <v>85</v>
      </c>
      <c r="AB755" s="231" t="str">
        <f t="shared" si="199"/>
        <v>-</v>
      </c>
      <c r="AC755" s="232" t="str">
        <f t="shared" si="200"/>
        <v>-</v>
      </c>
      <c r="AD755" s="232" t="str">
        <f t="shared" si="201"/>
        <v>-</v>
      </c>
      <c r="AE755" s="232" t="str">
        <f t="shared" si="202"/>
        <v>-</v>
      </c>
      <c r="AF755" s="233" t="str">
        <f t="shared" si="203"/>
        <v>-</v>
      </c>
      <c r="AG755" s="231" t="str">
        <f t="shared" si="204"/>
        <v>-</v>
      </c>
      <c r="AH755" s="232" t="str">
        <f t="shared" si="205"/>
        <v>-</v>
      </c>
      <c r="AI755" s="232" t="str">
        <f t="shared" si="206"/>
        <v>-</v>
      </c>
      <c r="AJ755" s="232" t="str">
        <f t="shared" si="207"/>
        <v>-</v>
      </c>
      <c r="AK755" s="233" t="str">
        <f t="shared" si="208"/>
        <v>-</v>
      </c>
      <c r="AL755" s="222" t="s">
        <v>85</v>
      </c>
      <c r="AM755" s="224" t="s">
        <v>85</v>
      </c>
      <c r="AN755" s="224" t="s">
        <v>85</v>
      </c>
      <c r="AO755" s="224" t="s">
        <v>85</v>
      </c>
      <c r="AP755" s="235" t="s">
        <v>85</v>
      </c>
      <c r="AQ755" s="234" t="s">
        <v>85</v>
      </c>
      <c r="AR755" s="234" t="s">
        <v>85</v>
      </c>
      <c r="AS755" s="234" t="s">
        <v>85</v>
      </c>
      <c r="AT755" s="227" t="s">
        <v>85</v>
      </c>
      <c r="AU755" s="343" t="s">
        <v>85</v>
      </c>
    </row>
    <row r="756" spans="1:47" ht="27" hidden="1">
      <c r="A756" s="222" t="str">
        <f t="shared" si="209"/>
        <v>2202-6</v>
      </c>
      <c r="B756" s="223">
        <v>2202</v>
      </c>
      <c r="C756" s="224" t="s">
        <v>242</v>
      </c>
      <c r="D756" s="222">
        <v>6</v>
      </c>
      <c r="E756" s="224" t="s">
        <v>85</v>
      </c>
      <c r="F756" s="222" t="s">
        <v>85</v>
      </c>
      <c r="G756" s="369" t="s">
        <v>85</v>
      </c>
      <c r="H756" s="282" t="s">
        <v>85</v>
      </c>
      <c r="I756" s="227" t="s">
        <v>85</v>
      </c>
      <c r="J756" s="224" t="s">
        <v>85</v>
      </c>
      <c r="K756" s="224" t="s">
        <v>85</v>
      </c>
      <c r="L756" s="224" t="s">
        <v>85</v>
      </c>
      <c r="M756" s="228" t="s">
        <v>85</v>
      </c>
      <c r="N756" s="225"/>
      <c r="O756" s="186"/>
      <c r="P756" s="186"/>
      <c r="Q756" s="186"/>
      <c r="R756" s="230"/>
      <c r="S756" s="235" t="s">
        <v>85</v>
      </c>
      <c r="T756" s="230" t="s">
        <v>85</v>
      </c>
      <c r="U756" s="228"/>
      <c r="V756" s="224" t="s">
        <v>85</v>
      </c>
      <c r="W756" s="369"/>
      <c r="X756" s="370" t="s">
        <v>85</v>
      </c>
      <c r="Y756" s="370" t="s">
        <v>85</v>
      </c>
      <c r="Z756" s="370" t="s">
        <v>85</v>
      </c>
      <c r="AA756" s="371" t="s">
        <v>85</v>
      </c>
      <c r="AB756" s="231" t="str">
        <f t="shared" si="199"/>
        <v>-</v>
      </c>
      <c r="AC756" s="232" t="str">
        <f t="shared" si="200"/>
        <v>-</v>
      </c>
      <c r="AD756" s="232" t="str">
        <f t="shared" si="201"/>
        <v>-</v>
      </c>
      <c r="AE756" s="232" t="str">
        <f t="shared" si="202"/>
        <v>-</v>
      </c>
      <c r="AF756" s="233" t="str">
        <f t="shared" si="203"/>
        <v>-</v>
      </c>
      <c r="AG756" s="231" t="str">
        <f t="shared" si="204"/>
        <v>-</v>
      </c>
      <c r="AH756" s="232" t="str">
        <f t="shared" si="205"/>
        <v>-</v>
      </c>
      <c r="AI756" s="232" t="str">
        <f t="shared" si="206"/>
        <v>-</v>
      </c>
      <c r="AJ756" s="232" t="str">
        <f t="shared" si="207"/>
        <v>-</v>
      </c>
      <c r="AK756" s="233" t="str">
        <f t="shared" si="208"/>
        <v>-</v>
      </c>
      <c r="AL756" s="222" t="s">
        <v>85</v>
      </c>
      <c r="AM756" s="224" t="s">
        <v>85</v>
      </c>
      <c r="AN756" s="224" t="s">
        <v>85</v>
      </c>
      <c r="AO756" s="224" t="s">
        <v>85</v>
      </c>
      <c r="AP756" s="235" t="s">
        <v>85</v>
      </c>
      <c r="AQ756" s="234" t="s">
        <v>85</v>
      </c>
      <c r="AR756" s="234" t="s">
        <v>85</v>
      </c>
      <c r="AS756" s="234" t="s">
        <v>85</v>
      </c>
      <c r="AT756" s="227" t="s">
        <v>85</v>
      </c>
      <c r="AU756" s="343" t="s">
        <v>85</v>
      </c>
    </row>
    <row r="757" spans="1:47" ht="27" hidden="1">
      <c r="A757" s="222" t="str">
        <f t="shared" si="209"/>
        <v>2202-7</v>
      </c>
      <c r="B757" s="223">
        <v>2202</v>
      </c>
      <c r="C757" s="224" t="s">
        <v>242</v>
      </c>
      <c r="D757" s="222">
        <v>7</v>
      </c>
      <c r="E757" s="224" t="s">
        <v>85</v>
      </c>
      <c r="F757" s="222" t="s">
        <v>85</v>
      </c>
      <c r="G757" s="369" t="s">
        <v>85</v>
      </c>
      <c r="H757" s="282" t="s">
        <v>85</v>
      </c>
      <c r="I757" s="227" t="s">
        <v>85</v>
      </c>
      <c r="J757" s="224" t="s">
        <v>85</v>
      </c>
      <c r="K757" s="224" t="s">
        <v>85</v>
      </c>
      <c r="L757" s="224" t="s">
        <v>85</v>
      </c>
      <c r="M757" s="228" t="s">
        <v>85</v>
      </c>
      <c r="N757" s="225"/>
      <c r="O757" s="186"/>
      <c r="P757" s="186"/>
      <c r="Q757" s="186"/>
      <c r="R757" s="230"/>
      <c r="S757" s="235" t="s">
        <v>85</v>
      </c>
      <c r="T757" s="230" t="s">
        <v>85</v>
      </c>
      <c r="U757" s="228"/>
      <c r="V757" s="224" t="s">
        <v>85</v>
      </c>
      <c r="W757" s="369"/>
      <c r="X757" s="370" t="s">
        <v>85</v>
      </c>
      <c r="Y757" s="370" t="s">
        <v>85</v>
      </c>
      <c r="Z757" s="370" t="s">
        <v>85</v>
      </c>
      <c r="AA757" s="371" t="s">
        <v>85</v>
      </c>
      <c r="AB757" s="231" t="str">
        <f t="shared" si="199"/>
        <v>-</v>
      </c>
      <c r="AC757" s="232" t="str">
        <f t="shared" si="200"/>
        <v>-</v>
      </c>
      <c r="AD757" s="232" t="str">
        <f t="shared" si="201"/>
        <v>-</v>
      </c>
      <c r="AE757" s="232" t="str">
        <f t="shared" si="202"/>
        <v>-</v>
      </c>
      <c r="AF757" s="233" t="str">
        <f t="shared" si="203"/>
        <v>-</v>
      </c>
      <c r="AG757" s="231" t="str">
        <f t="shared" si="204"/>
        <v>-</v>
      </c>
      <c r="AH757" s="232" t="str">
        <f t="shared" si="205"/>
        <v>-</v>
      </c>
      <c r="AI757" s="232" t="str">
        <f t="shared" si="206"/>
        <v>-</v>
      </c>
      <c r="AJ757" s="232" t="str">
        <f t="shared" si="207"/>
        <v>-</v>
      </c>
      <c r="AK757" s="233" t="str">
        <f t="shared" si="208"/>
        <v>-</v>
      </c>
      <c r="AL757" s="222" t="s">
        <v>85</v>
      </c>
      <c r="AM757" s="224" t="s">
        <v>85</v>
      </c>
      <c r="AN757" s="224" t="s">
        <v>85</v>
      </c>
      <c r="AO757" s="224" t="s">
        <v>85</v>
      </c>
      <c r="AP757" s="235" t="s">
        <v>85</v>
      </c>
      <c r="AQ757" s="234" t="s">
        <v>85</v>
      </c>
      <c r="AR757" s="234" t="s">
        <v>85</v>
      </c>
      <c r="AS757" s="234" t="s">
        <v>85</v>
      </c>
      <c r="AT757" s="227" t="s">
        <v>85</v>
      </c>
      <c r="AU757" s="343" t="s">
        <v>85</v>
      </c>
    </row>
    <row r="758" spans="1:47" ht="27" hidden="1">
      <c r="A758" s="222" t="str">
        <f t="shared" si="209"/>
        <v>2202-8</v>
      </c>
      <c r="B758" s="223">
        <v>2202</v>
      </c>
      <c r="C758" s="224" t="s">
        <v>242</v>
      </c>
      <c r="D758" s="222">
        <v>8</v>
      </c>
      <c r="E758" s="224" t="s">
        <v>85</v>
      </c>
      <c r="F758" s="222" t="s">
        <v>85</v>
      </c>
      <c r="G758" s="369" t="s">
        <v>85</v>
      </c>
      <c r="H758" s="282" t="s">
        <v>85</v>
      </c>
      <c r="I758" s="227" t="s">
        <v>85</v>
      </c>
      <c r="J758" s="224" t="s">
        <v>85</v>
      </c>
      <c r="K758" s="224" t="s">
        <v>85</v>
      </c>
      <c r="L758" s="224" t="s">
        <v>85</v>
      </c>
      <c r="M758" s="228" t="s">
        <v>85</v>
      </c>
      <c r="N758" s="225"/>
      <c r="O758" s="186"/>
      <c r="P758" s="186"/>
      <c r="Q758" s="186"/>
      <c r="R758" s="230"/>
      <c r="S758" s="235" t="s">
        <v>85</v>
      </c>
      <c r="T758" s="230" t="s">
        <v>85</v>
      </c>
      <c r="U758" s="228"/>
      <c r="V758" s="224" t="s">
        <v>85</v>
      </c>
      <c r="W758" s="369"/>
      <c r="X758" s="370" t="s">
        <v>85</v>
      </c>
      <c r="Y758" s="370" t="s">
        <v>85</v>
      </c>
      <c r="Z758" s="370" t="s">
        <v>85</v>
      </c>
      <c r="AA758" s="371" t="s">
        <v>85</v>
      </c>
      <c r="AB758" s="231" t="str">
        <f t="shared" si="199"/>
        <v>-</v>
      </c>
      <c r="AC758" s="232" t="str">
        <f t="shared" si="200"/>
        <v>-</v>
      </c>
      <c r="AD758" s="232" t="str">
        <f t="shared" si="201"/>
        <v>-</v>
      </c>
      <c r="AE758" s="232" t="str">
        <f t="shared" si="202"/>
        <v>-</v>
      </c>
      <c r="AF758" s="233" t="str">
        <f t="shared" si="203"/>
        <v>-</v>
      </c>
      <c r="AG758" s="231" t="str">
        <f t="shared" si="204"/>
        <v>-</v>
      </c>
      <c r="AH758" s="232" t="str">
        <f t="shared" si="205"/>
        <v>-</v>
      </c>
      <c r="AI758" s="232" t="str">
        <f t="shared" si="206"/>
        <v>-</v>
      </c>
      <c r="AJ758" s="232" t="str">
        <f t="shared" si="207"/>
        <v>-</v>
      </c>
      <c r="AK758" s="233" t="str">
        <f t="shared" si="208"/>
        <v>-</v>
      </c>
      <c r="AL758" s="222" t="s">
        <v>85</v>
      </c>
      <c r="AM758" s="224" t="s">
        <v>85</v>
      </c>
      <c r="AN758" s="224" t="s">
        <v>85</v>
      </c>
      <c r="AO758" s="224" t="s">
        <v>85</v>
      </c>
      <c r="AP758" s="235" t="s">
        <v>85</v>
      </c>
      <c r="AQ758" s="234" t="s">
        <v>85</v>
      </c>
      <c r="AR758" s="234" t="s">
        <v>85</v>
      </c>
      <c r="AS758" s="234" t="s">
        <v>85</v>
      </c>
      <c r="AT758" s="227" t="s">
        <v>85</v>
      </c>
      <c r="AU758" s="343" t="s">
        <v>85</v>
      </c>
    </row>
    <row r="759" spans="1:47" ht="27" hidden="1">
      <c r="A759" s="222" t="str">
        <f t="shared" si="209"/>
        <v>2202-9</v>
      </c>
      <c r="B759" s="223">
        <v>2202</v>
      </c>
      <c r="C759" s="224" t="s">
        <v>242</v>
      </c>
      <c r="D759" s="222">
        <v>9</v>
      </c>
      <c r="E759" s="224" t="s">
        <v>85</v>
      </c>
      <c r="F759" s="222" t="s">
        <v>85</v>
      </c>
      <c r="G759" s="369" t="s">
        <v>85</v>
      </c>
      <c r="H759" s="282" t="s">
        <v>85</v>
      </c>
      <c r="I759" s="227" t="s">
        <v>85</v>
      </c>
      <c r="J759" s="224" t="s">
        <v>85</v>
      </c>
      <c r="K759" s="224" t="s">
        <v>85</v>
      </c>
      <c r="L759" s="224" t="s">
        <v>85</v>
      </c>
      <c r="M759" s="228" t="s">
        <v>85</v>
      </c>
      <c r="N759" s="225"/>
      <c r="O759" s="186"/>
      <c r="P759" s="186"/>
      <c r="Q759" s="186"/>
      <c r="R759" s="230"/>
      <c r="S759" s="235" t="s">
        <v>85</v>
      </c>
      <c r="T759" s="230" t="s">
        <v>85</v>
      </c>
      <c r="U759" s="228"/>
      <c r="V759" s="224" t="s">
        <v>85</v>
      </c>
      <c r="W759" s="369"/>
      <c r="X759" s="370" t="s">
        <v>85</v>
      </c>
      <c r="Y759" s="370" t="s">
        <v>85</v>
      </c>
      <c r="Z759" s="370" t="s">
        <v>85</v>
      </c>
      <c r="AA759" s="371" t="s">
        <v>85</v>
      </c>
      <c r="AB759" s="231" t="str">
        <f t="shared" si="199"/>
        <v>-</v>
      </c>
      <c r="AC759" s="232" t="str">
        <f t="shared" si="200"/>
        <v>-</v>
      </c>
      <c r="AD759" s="232" t="str">
        <f t="shared" si="201"/>
        <v>-</v>
      </c>
      <c r="AE759" s="232" t="str">
        <f t="shared" si="202"/>
        <v>-</v>
      </c>
      <c r="AF759" s="233" t="str">
        <f t="shared" si="203"/>
        <v>-</v>
      </c>
      <c r="AG759" s="231" t="str">
        <f t="shared" si="204"/>
        <v>-</v>
      </c>
      <c r="AH759" s="232" t="str">
        <f t="shared" si="205"/>
        <v>-</v>
      </c>
      <c r="AI759" s="232" t="str">
        <f t="shared" si="206"/>
        <v>-</v>
      </c>
      <c r="AJ759" s="232" t="str">
        <f t="shared" si="207"/>
        <v>-</v>
      </c>
      <c r="AK759" s="233" t="str">
        <f t="shared" si="208"/>
        <v>-</v>
      </c>
      <c r="AL759" s="222" t="s">
        <v>85</v>
      </c>
      <c r="AM759" s="224" t="s">
        <v>85</v>
      </c>
      <c r="AN759" s="224" t="s">
        <v>85</v>
      </c>
      <c r="AO759" s="224" t="s">
        <v>85</v>
      </c>
      <c r="AP759" s="235" t="s">
        <v>85</v>
      </c>
      <c r="AQ759" s="234" t="s">
        <v>85</v>
      </c>
      <c r="AR759" s="234" t="s">
        <v>85</v>
      </c>
      <c r="AS759" s="234" t="s">
        <v>85</v>
      </c>
      <c r="AT759" s="227" t="s">
        <v>85</v>
      </c>
      <c r="AU759" s="343" t="s">
        <v>85</v>
      </c>
    </row>
    <row r="760" spans="1:47" ht="151.5" customHeight="1">
      <c r="A760" s="222" t="str">
        <f t="shared" si="209"/>
        <v>2203-1</v>
      </c>
      <c r="B760" s="223">
        <v>2203</v>
      </c>
      <c r="C760" s="224" t="s">
        <v>2144</v>
      </c>
      <c r="D760" s="222">
        <v>1</v>
      </c>
      <c r="E760" s="224" t="s">
        <v>626</v>
      </c>
      <c r="F760" s="222" t="s">
        <v>411</v>
      </c>
      <c r="G760" s="225" t="s">
        <v>598</v>
      </c>
      <c r="H760" s="282" t="s">
        <v>1401</v>
      </c>
      <c r="I760" s="227" t="s">
        <v>627</v>
      </c>
      <c r="J760" s="224" t="s">
        <v>1403</v>
      </c>
      <c r="K760" s="224" t="s">
        <v>629</v>
      </c>
      <c r="L760" s="224" t="s">
        <v>399</v>
      </c>
      <c r="M760" s="228" t="s">
        <v>403</v>
      </c>
      <c r="N760" s="225">
        <v>15</v>
      </c>
      <c r="O760" s="186">
        <v>30</v>
      </c>
      <c r="P760" s="186">
        <v>45</v>
      </c>
      <c r="Q760" s="186">
        <v>60</v>
      </c>
      <c r="R760" s="230">
        <v>75</v>
      </c>
      <c r="S760" s="235" t="s">
        <v>433</v>
      </c>
      <c r="T760" s="230">
        <v>90</v>
      </c>
      <c r="U760" s="228"/>
      <c r="V760" s="224" t="s">
        <v>977</v>
      </c>
      <c r="W760" s="225">
        <v>29</v>
      </c>
      <c r="X760" s="186" t="s">
        <v>85</v>
      </c>
      <c r="Y760" s="186" t="s">
        <v>85</v>
      </c>
      <c r="Z760" s="186" t="s">
        <v>85</v>
      </c>
      <c r="AA760" s="230" t="s">
        <v>85</v>
      </c>
      <c r="AB760" s="231">
        <f t="shared" si="199"/>
        <v>1.9333333333333333</v>
      </c>
      <c r="AC760" s="232" t="str">
        <f t="shared" si="199"/>
        <v>-</v>
      </c>
      <c r="AD760" s="232" t="str">
        <f t="shared" si="199"/>
        <v>-</v>
      </c>
      <c r="AE760" s="232" t="str">
        <f t="shared" si="199"/>
        <v>-</v>
      </c>
      <c r="AF760" s="233" t="str">
        <f t="shared" si="199"/>
        <v>-</v>
      </c>
      <c r="AG760" s="231">
        <f t="shared" si="204"/>
        <v>0.32222222222222224</v>
      </c>
      <c r="AH760" s="232" t="str">
        <f t="shared" si="204"/>
        <v>-</v>
      </c>
      <c r="AI760" s="232" t="str">
        <f t="shared" si="204"/>
        <v>-</v>
      </c>
      <c r="AJ760" s="232" t="str">
        <f t="shared" si="204"/>
        <v>-</v>
      </c>
      <c r="AK760" s="233" t="str">
        <f t="shared" si="204"/>
        <v>-</v>
      </c>
      <c r="AL760" s="222" t="s">
        <v>85</v>
      </c>
      <c r="AM760" s="224"/>
      <c r="AN760" s="224" t="s">
        <v>751</v>
      </c>
      <c r="AO760" s="224" t="s">
        <v>774</v>
      </c>
      <c r="AP760" s="235" t="s">
        <v>15</v>
      </c>
      <c r="AQ760" s="234" t="s">
        <v>85</v>
      </c>
      <c r="AR760" s="234" t="s">
        <v>85</v>
      </c>
      <c r="AS760" s="234" t="s">
        <v>85</v>
      </c>
      <c r="AT760" s="227" t="s">
        <v>85</v>
      </c>
      <c r="AU760" s="343">
        <v>1</v>
      </c>
    </row>
    <row r="761" spans="1:47" ht="27" hidden="1">
      <c r="A761" s="222" t="str">
        <f t="shared" si="209"/>
        <v>2203-2</v>
      </c>
      <c r="B761" s="223">
        <v>2203</v>
      </c>
      <c r="C761" s="224" t="s">
        <v>243</v>
      </c>
      <c r="D761" s="222">
        <v>2</v>
      </c>
      <c r="E761" s="224" t="s">
        <v>85</v>
      </c>
      <c r="F761" s="222" t="s">
        <v>85</v>
      </c>
      <c r="G761" s="369" t="s">
        <v>85</v>
      </c>
      <c r="H761" s="282" t="s">
        <v>85</v>
      </c>
      <c r="I761" s="227" t="s">
        <v>85</v>
      </c>
      <c r="J761" s="224" t="s">
        <v>85</v>
      </c>
      <c r="K761" s="224" t="s">
        <v>85</v>
      </c>
      <c r="L761" s="224" t="s">
        <v>85</v>
      </c>
      <c r="M761" s="228" t="s">
        <v>85</v>
      </c>
      <c r="N761" s="225"/>
      <c r="O761" s="186"/>
      <c r="P761" s="186"/>
      <c r="Q761" s="186"/>
      <c r="R761" s="230"/>
      <c r="S761" s="235" t="s">
        <v>85</v>
      </c>
      <c r="T761" s="230" t="s">
        <v>85</v>
      </c>
      <c r="U761" s="228"/>
      <c r="V761" s="224" t="s">
        <v>85</v>
      </c>
      <c r="W761" s="369"/>
      <c r="X761" s="370" t="s">
        <v>85</v>
      </c>
      <c r="Y761" s="370" t="s">
        <v>85</v>
      </c>
      <c r="Z761" s="370" t="s">
        <v>85</v>
      </c>
      <c r="AA761" s="371" t="s">
        <v>85</v>
      </c>
      <c r="AB761" s="231" t="str">
        <f t="shared" si="199"/>
        <v>-</v>
      </c>
      <c r="AC761" s="232" t="str">
        <f t="shared" si="200"/>
        <v>-</v>
      </c>
      <c r="AD761" s="232" t="str">
        <f t="shared" si="201"/>
        <v>-</v>
      </c>
      <c r="AE761" s="232" t="str">
        <f t="shared" si="202"/>
        <v>-</v>
      </c>
      <c r="AF761" s="233" t="str">
        <f t="shared" si="203"/>
        <v>-</v>
      </c>
      <c r="AG761" s="231" t="str">
        <f t="shared" si="204"/>
        <v>-</v>
      </c>
      <c r="AH761" s="232" t="str">
        <f t="shared" si="205"/>
        <v>-</v>
      </c>
      <c r="AI761" s="232" t="str">
        <f t="shared" si="206"/>
        <v>-</v>
      </c>
      <c r="AJ761" s="232" t="str">
        <f t="shared" si="207"/>
        <v>-</v>
      </c>
      <c r="AK761" s="233" t="str">
        <f t="shared" si="208"/>
        <v>-</v>
      </c>
      <c r="AL761" s="222" t="s">
        <v>85</v>
      </c>
      <c r="AM761" s="224" t="s">
        <v>85</v>
      </c>
      <c r="AN761" s="224" t="s">
        <v>85</v>
      </c>
      <c r="AO761" s="224" t="s">
        <v>85</v>
      </c>
      <c r="AP761" s="235" t="s">
        <v>85</v>
      </c>
      <c r="AQ761" s="234" t="s">
        <v>85</v>
      </c>
      <c r="AR761" s="234" t="s">
        <v>85</v>
      </c>
      <c r="AS761" s="234" t="s">
        <v>85</v>
      </c>
      <c r="AT761" s="227" t="s">
        <v>85</v>
      </c>
      <c r="AU761" s="343" t="s">
        <v>85</v>
      </c>
    </row>
    <row r="762" spans="1:47" ht="27" hidden="1">
      <c r="A762" s="222" t="str">
        <f t="shared" si="209"/>
        <v>2203-3</v>
      </c>
      <c r="B762" s="223">
        <v>2203</v>
      </c>
      <c r="C762" s="224" t="s">
        <v>243</v>
      </c>
      <c r="D762" s="222">
        <v>3</v>
      </c>
      <c r="E762" s="224" t="s">
        <v>85</v>
      </c>
      <c r="F762" s="222" t="s">
        <v>85</v>
      </c>
      <c r="G762" s="369" t="s">
        <v>85</v>
      </c>
      <c r="H762" s="282" t="s">
        <v>85</v>
      </c>
      <c r="I762" s="227" t="s">
        <v>85</v>
      </c>
      <c r="J762" s="224" t="s">
        <v>85</v>
      </c>
      <c r="K762" s="224" t="s">
        <v>85</v>
      </c>
      <c r="L762" s="224" t="s">
        <v>85</v>
      </c>
      <c r="M762" s="228" t="s">
        <v>85</v>
      </c>
      <c r="N762" s="225"/>
      <c r="O762" s="186"/>
      <c r="P762" s="186"/>
      <c r="Q762" s="186"/>
      <c r="R762" s="230"/>
      <c r="S762" s="235" t="s">
        <v>85</v>
      </c>
      <c r="T762" s="230" t="s">
        <v>85</v>
      </c>
      <c r="U762" s="228"/>
      <c r="V762" s="224" t="s">
        <v>85</v>
      </c>
      <c r="W762" s="369"/>
      <c r="X762" s="370" t="s">
        <v>85</v>
      </c>
      <c r="Y762" s="370" t="s">
        <v>85</v>
      </c>
      <c r="Z762" s="370" t="s">
        <v>85</v>
      </c>
      <c r="AA762" s="371" t="s">
        <v>85</v>
      </c>
      <c r="AB762" s="231" t="str">
        <f t="shared" si="199"/>
        <v>-</v>
      </c>
      <c r="AC762" s="232" t="str">
        <f t="shared" si="200"/>
        <v>-</v>
      </c>
      <c r="AD762" s="232" t="str">
        <f t="shared" si="201"/>
        <v>-</v>
      </c>
      <c r="AE762" s="232" t="str">
        <f t="shared" si="202"/>
        <v>-</v>
      </c>
      <c r="AF762" s="233" t="str">
        <f t="shared" si="203"/>
        <v>-</v>
      </c>
      <c r="AG762" s="231" t="str">
        <f t="shared" si="204"/>
        <v>-</v>
      </c>
      <c r="AH762" s="232" t="str">
        <f t="shared" si="205"/>
        <v>-</v>
      </c>
      <c r="AI762" s="232" t="str">
        <f t="shared" si="206"/>
        <v>-</v>
      </c>
      <c r="AJ762" s="232" t="str">
        <f t="shared" si="207"/>
        <v>-</v>
      </c>
      <c r="AK762" s="233" t="str">
        <f t="shared" si="208"/>
        <v>-</v>
      </c>
      <c r="AL762" s="222" t="s">
        <v>85</v>
      </c>
      <c r="AM762" s="224" t="s">
        <v>85</v>
      </c>
      <c r="AN762" s="224" t="s">
        <v>85</v>
      </c>
      <c r="AO762" s="224" t="s">
        <v>85</v>
      </c>
      <c r="AP762" s="235" t="s">
        <v>85</v>
      </c>
      <c r="AQ762" s="234" t="s">
        <v>85</v>
      </c>
      <c r="AR762" s="234" t="s">
        <v>85</v>
      </c>
      <c r="AS762" s="234" t="s">
        <v>85</v>
      </c>
      <c r="AT762" s="227" t="s">
        <v>85</v>
      </c>
      <c r="AU762" s="343" t="s">
        <v>85</v>
      </c>
    </row>
    <row r="763" spans="1:47" ht="27" hidden="1">
      <c r="A763" s="222" t="str">
        <f t="shared" si="209"/>
        <v>2203-4</v>
      </c>
      <c r="B763" s="223">
        <v>2203</v>
      </c>
      <c r="C763" s="224" t="s">
        <v>243</v>
      </c>
      <c r="D763" s="222">
        <v>4</v>
      </c>
      <c r="E763" s="224" t="s">
        <v>85</v>
      </c>
      <c r="F763" s="222" t="s">
        <v>85</v>
      </c>
      <c r="G763" s="369" t="s">
        <v>85</v>
      </c>
      <c r="H763" s="282" t="s">
        <v>85</v>
      </c>
      <c r="I763" s="227" t="s">
        <v>85</v>
      </c>
      <c r="J763" s="224" t="s">
        <v>85</v>
      </c>
      <c r="K763" s="224" t="s">
        <v>85</v>
      </c>
      <c r="L763" s="224" t="s">
        <v>85</v>
      </c>
      <c r="M763" s="228" t="s">
        <v>85</v>
      </c>
      <c r="N763" s="225"/>
      <c r="O763" s="186"/>
      <c r="P763" s="186"/>
      <c r="Q763" s="186"/>
      <c r="R763" s="230"/>
      <c r="S763" s="235" t="s">
        <v>85</v>
      </c>
      <c r="T763" s="230" t="s">
        <v>85</v>
      </c>
      <c r="U763" s="228"/>
      <c r="V763" s="224" t="s">
        <v>85</v>
      </c>
      <c r="W763" s="369"/>
      <c r="X763" s="370" t="s">
        <v>85</v>
      </c>
      <c r="Y763" s="370" t="s">
        <v>85</v>
      </c>
      <c r="Z763" s="370" t="s">
        <v>85</v>
      </c>
      <c r="AA763" s="371" t="s">
        <v>85</v>
      </c>
      <c r="AB763" s="231" t="str">
        <f t="shared" si="199"/>
        <v>-</v>
      </c>
      <c r="AC763" s="232" t="str">
        <f t="shared" si="200"/>
        <v>-</v>
      </c>
      <c r="AD763" s="232" t="str">
        <f t="shared" si="201"/>
        <v>-</v>
      </c>
      <c r="AE763" s="232" t="str">
        <f t="shared" si="202"/>
        <v>-</v>
      </c>
      <c r="AF763" s="233" t="str">
        <f t="shared" si="203"/>
        <v>-</v>
      </c>
      <c r="AG763" s="231" t="str">
        <f t="shared" si="204"/>
        <v>-</v>
      </c>
      <c r="AH763" s="232" t="str">
        <f t="shared" si="205"/>
        <v>-</v>
      </c>
      <c r="AI763" s="232" t="str">
        <f t="shared" si="206"/>
        <v>-</v>
      </c>
      <c r="AJ763" s="232" t="str">
        <f t="shared" si="207"/>
        <v>-</v>
      </c>
      <c r="AK763" s="233" t="str">
        <f t="shared" si="208"/>
        <v>-</v>
      </c>
      <c r="AL763" s="222" t="s">
        <v>85</v>
      </c>
      <c r="AM763" s="224" t="s">
        <v>85</v>
      </c>
      <c r="AN763" s="224" t="s">
        <v>85</v>
      </c>
      <c r="AO763" s="224" t="s">
        <v>85</v>
      </c>
      <c r="AP763" s="235" t="s">
        <v>85</v>
      </c>
      <c r="AQ763" s="234" t="s">
        <v>85</v>
      </c>
      <c r="AR763" s="234" t="s">
        <v>85</v>
      </c>
      <c r="AS763" s="234" t="s">
        <v>85</v>
      </c>
      <c r="AT763" s="227" t="s">
        <v>85</v>
      </c>
      <c r="AU763" s="343" t="s">
        <v>85</v>
      </c>
    </row>
    <row r="764" spans="1:47" ht="27" hidden="1">
      <c r="A764" s="222" t="str">
        <f t="shared" si="209"/>
        <v>2203-5</v>
      </c>
      <c r="B764" s="223">
        <v>2203</v>
      </c>
      <c r="C764" s="224" t="s">
        <v>243</v>
      </c>
      <c r="D764" s="222">
        <v>5</v>
      </c>
      <c r="E764" s="224" t="s">
        <v>85</v>
      </c>
      <c r="F764" s="222" t="s">
        <v>85</v>
      </c>
      <c r="G764" s="369" t="s">
        <v>85</v>
      </c>
      <c r="H764" s="282" t="s">
        <v>85</v>
      </c>
      <c r="I764" s="227" t="s">
        <v>85</v>
      </c>
      <c r="J764" s="224" t="s">
        <v>85</v>
      </c>
      <c r="K764" s="224" t="s">
        <v>85</v>
      </c>
      <c r="L764" s="224" t="s">
        <v>85</v>
      </c>
      <c r="M764" s="228" t="s">
        <v>85</v>
      </c>
      <c r="N764" s="225"/>
      <c r="O764" s="186"/>
      <c r="P764" s="186"/>
      <c r="Q764" s="186"/>
      <c r="R764" s="230"/>
      <c r="S764" s="235" t="s">
        <v>85</v>
      </c>
      <c r="T764" s="230" t="s">
        <v>85</v>
      </c>
      <c r="U764" s="228"/>
      <c r="V764" s="224" t="s">
        <v>85</v>
      </c>
      <c r="W764" s="369"/>
      <c r="X764" s="370" t="s">
        <v>85</v>
      </c>
      <c r="Y764" s="370" t="s">
        <v>85</v>
      </c>
      <c r="Z764" s="370" t="s">
        <v>85</v>
      </c>
      <c r="AA764" s="371" t="s">
        <v>85</v>
      </c>
      <c r="AB764" s="231" t="str">
        <f t="shared" si="199"/>
        <v>-</v>
      </c>
      <c r="AC764" s="232" t="str">
        <f t="shared" si="200"/>
        <v>-</v>
      </c>
      <c r="AD764" s="232" t="str">
        <f t="shared" si="201"/>
        <v>-</v>
      </c>
      <c r="AE764" s="232" t="str">
        <f t="shared" si="202"/>
        <v>-</v>
      </c>
      <c r="AF764" s="233" t="str">
        <f t="shared" si="203"/>
        <v>-</v>
      </c>
      <c r="AG764" s="231" t="str">
        <f t="shared" si="204"/>
        <v>-</v>
      </c>
      <c r="AH764" s="232" t="str">
        <f t="shared" si="205"/>
        <v>-</v>
      </c>
      <c r="AI764" s="232" t="str">
        <f t="shared" si="206"/>
        <v>-</v>
      </c>
      <c r="AJ764" s="232" t="str">
        <f t="shared" si="207"/>
        <v>-</v>
      </c>
      <c r="AK764" s="233" t="str">
        <f t="shared" si="208"/>
        <v>-</v>
      </c>
      <c r="AL764" s="222" t="s">
        <v>85</v>
      </c>
      <c r="AM764" s="224" t="s">
        <v>85</v>
      </c>
      <c r="AN764" s="224" t="s">
        <v>85</v>
      </c>
      <c r="AO764" s="224" t="s">
        <v>85</v>
      </c>
      <c r="AP764" s="235" t="s">
        <v>85</v>
      </c>
      <c r="AQ764" s="234" t="s">
        <v>85</v>
      </c>
      <c r="AR764" s="234" t="s">
        <v>85</v>
      </c>
      <c r="AS764" s="234" t="s">
        <v>85</v>
      </c>
      <c r="AT764" s="227" t="s">
        <v>85</v>
      </c>
      <c r="AU764" s="343" t="s">
        <v>85</v>
      </c>
    </row>
    <row r="765" spans="1:47" ht="27" hidden="1">
      <c r="A765" s="222" t="str">
        <f t="shared" si="209"/>
        <v>2203-6</v>
      </c>
      <c r="B765" s="223">
        <v>2203</v>
      </c>
      <c r="C765" s="224" t="s">
        <v>243</v>
      </c>
      <c r="D765" s="222">
        <v>6</v>
      </c>
      <c r="E765" s="224" t="s">
        <v>85</v>
      </c>
      <c r="F765" s="222" t="s">
        <v>85</v>
      </c>
      <c r="G765" s="369" t="s">
        <v>85</v>
      </c>
      <c r="H765" s="282" t="s">
        <v>85</v>
      </c>
      <c r="I765" s="227" t="s">
        <v>85</v>
      </c>
      <c r="J765" s="224" t="s">
        <v>85</v>
      </c>
      <c r="K765" s="224" t="s">
        <v>85</v>
      </c>
      <c r="L765" s="224" t="s">
        <v>85</v>
      </c>
      <c r="M765" s="228" t="s">
        <v>85</v>
      </c>
      <c r="N765" s="225"/>
      <c r="O765" s="186"/>
      <c r="P765" s="186"/>
      <c r="Q765" s="186"/>
      <c r="R765" s="230"/>
      <c r="S765" s="235" t="s">
        <v>85</v>
      </c>
      <c r="T765" s="230" t="s">
        <v>85</v>
      </c>
      <c r="U765" s="228"/>
      <c r="V765" s="224" t="s">
        <v>85</v>
      </c>
      <c r="W765" s="369"/>
      <c r="X765" s="370" t="s">
        <v>85</v>
      </c>
      <c r="Y765" s="370" t="s">
        <v>85</v>
      </c>
      <c r="Z765" s="370" t="s">
        <v>85</v>
      </c>
      <c r="AA765" s="371" t="s">
        <v>85</v>
      </c>
      <c r="AB765" s="231" t="str">
        <f t="shared" si="199"/>
        <v>-</v>
      </c>
      <c r="AC765" s="232" t="str">
        <f t="shared" si="200"/>
        <v>-</v>
      </c>
      <c r="AD765" s="232" t="str">
        <f t="shared" si="201"/>
        <v>-</v>
      </c>
      <c r="AE765" s="232" t="str">
        <f t="shared" si="202"/>
        <v>-</v>
      </c>
      <c r="AF765" s="233" t="str">
        <f t="shared" si="203"/>
        <v>-</v>
      </c>
      <c r="AG765" s="231" t="str">
        <f t="shared" si="204"/>
        <v>-</v>
      </c>
      <c r="AH765" s="232" t="str">
        <f t="shared" si="205"/>
        <v>-</v>
      </c>
      <c r="AI765" s="232" t="str">
        <f t="shared" si="206"/>
        <v>-</v>
      </c>
      <c r="AJ765" s="232" t="str">
        <f t="shared" si="207"/>
        <v>-</v>
      </c>
      <c r="AK765" s="233" t="str">
        <f t="shared" si="208"/>
        <v>-</v>
      </c>
      <c r="AL765" s="222" t="s">
        <v>85</v>
      </c>
      <c r="AM765" s="224" t="s">
        <v>85</v>
      </c>
      <c r="AN765" s="224" t="s">
        <v>85</v>
      </c>
      <c r="AO765" s="224" t="s">
        <v>85</v>
      </c>
      <c r="AP765" s="235" t="s">
        <v>85</v>
      </c>
      <c r="AQ765" s="234" t="s">
        <v>85</v>
      </c>
      <c r="AR765" s="234" t="s">
        <v>85</v>
      </c>
      <c r="AS765" s="234" t="s">
        <v>85</v>
      </c>
      <c r="AT765" s="227" t="s">
        <v>85</v>
      </c>
      <c r="AU765" s="343" t="s">
        <v>85</v>
      </c>
    </row>
    <row r="766" spans="1:47" ht="27" hidden="1">
      <c r="A766" s="222" t="str">
        <f t="shared" si="209"/>
        <v>2203-7</v>
      </c>
      <c r="B766" s="223">
        <v>2203</v>
      </c>
      <c r="C766" s="224" t="s">
        <v>243</v>
      </c>
      <c r="D766" s="222">
        <v>7</v>
      </c>
      <c r="E766" s="224" t="s">
        <v>85</v>
      </c>
      <c r="F766" s="222" t="s">
        <v>85</v>
      </c>
      <c r="G766" s="369" t="s">
        <v>85</v>
      </c>
      <c r="H766" s="282" t="s">
        <v>85</v>
      </c>
      <c r="I766" s="227" t="s">
        <v>85</v>
      </c>
      <c r="J766" s="224" t="s">
        <v>85</v>
      </c>
      <c r="K766" s="224" t="s">
        <v>85</v>
      </c>
      <c r="L766" s="224" t="s">
        <v>85</v>
      </c>
      <c r="M766" s="228" t="s">
        <v>85</v>
      </c>
      <c r="N766" s="225"/>
      <c r="O766" s="186"/>
      <c r="P766" s="186"/>
      <c r="Q766" s="186"/>
      <c r="R766" s="230"/>
      <c r="S766" s="235" t="s">
        <v>85</v>
      </c>
      <c r="T766" s="230" t="s">
        <v>85</v>
      </c>
      <c r="U766" s="228"/>
      <c r="V766" s="224" t="s">
        <v>85</v>
      </c>
      <c r="W766" s="369"/>
      <c r="X766" s="370" t="s">
        <v>85</v>
      </c>
      <c r="Y766" s="370" t="s">
        <v>85</v>
      </c>
      <c r="Z766" s="370" t="s">
        <v>85</v>
      </c>
      <c r="AA766" s="371" t="s">
        <v>85</v>
      </c>
      <c r="AB766" s="231" t="str">
        <f t="shared" si="199"/>
        <v>-</v>
      </c>
      <c r="AC766" s="232" t="str">
        <f t="shared" si="200"/>
        <v>-</v>
      </c>
      <c r="AD766" s="232" t="str">
        <f t="shared" si="201"/>
        <v>-</v>
      </c>
      <c r="AE766" s="232" t="str">
        <f t="shared" si="202"/>
        <v>-</v>
      </c>
      <c r="AF766" s="233" t="str">
        <f t="shared" si="203"/>
        <v>-</v>
      </c>
      <c r="AG766" s="231" t="str">
        <f t="shared" si="204"/>
        <v>-</v>
      </c>
      <c r="AH766" s="232" t="str">
        <f t="shared" si="205"/>
        <v>-</v>
      </c>
      <c r="AI766" s="232" t="str">
        <f t="shared" si="206"/>
        <v>-</v>
      </c>
      <c r="AJ766" s="232" t="str">
        <f t="shared" si="207"/>
        <v>-</v>
      </c>
      <c r="AK766" s="233" t="str">
        <f t="shared" si="208"/>
        <v>-</v>
      </c>
      <c r="AL766" s="222" t="s">
        <v>85</v>
      </c>
      <c r="AM766" s="224" t="s">
        <v>85</v>
      </c>
      <c r="AN766" s="224" t="s">
        <v>85</v>
      </c>
      <c r="AO766" s="224" t="s">
        <v>85</v>
      </c>
      <c r="AP766" s="235" t="s">
        <v>85</v>
      </c>
      <c r="AQ766" s="234" t="s">
        <v>85</v>
      </c>
      <c r="AR766" s="234" t="s">
        <v>85</v>
      </c>
      <c r="AS766" s="234" t="s">
        <v>85</v>
      </c>
      <c r="AT766" s="227" t="s">
        <v>85</v>
      </c>
      <c r="AU766" s="343" t="s">
        <v>85</v>
      </c>
    </row>
    <row r="767" spans="1:47" ht="27" hidden="1">
      <c r="A767" s="222" t="str">
        <f t="shared" si="209"/>
        <v>2203-8</v>
      </c>
      <c r="B767" s="223">
        <v>2203</v>
      </c>
      <c r="C767" s="224" t="s">
        <v>243</v>
      </c>
      <c r="D767" s="222">
        <v>8</v>
      </c>
      <c r="E767" s="224" t="s">
        <v>85</v>
      </c>
      <c r="F767" s="222" t="s">
        <v>85</v>
      </c>
      <c r="G767" s="369" t="s">
        <v>85</v>
      </c>
      <c r="H767" s="282" t="s">
        <v>85</v>
      </c>
      <c r="I767" s="227" t="s">
        <v>85</v>
      </c>
      <c r="J767" s="224" t="s">
        <v>85</v>
      </c>
      <c r="K767" s="224" t="s">
        <v>85</v>
      </c>
      <c r="L767" s="224" t="s">
        <v>85</v>
      </c>
      <c r="M767" s="228" t="s">
        <v>85</v>
      </c>
      <c r="N767" s="225"/>
      <c r="O767" s="186"/>
      <c r="P767" s="186"/>
      <c r="Q767" s="186"/>
      <c r="R767" s="230"/>
      <c r="S767" s="235" t="s">
        <v>85</v>
      </c>
      <c r="T767" s="230" t="s">
        <v>85</v>
      </c>
      <c r="U767" s="228"/>
      <c r="V767" s="224" t="s">
        <v>85</v>
      </c>
      <c r="W767" s="369"/>
      <c r="X767" s="370" t="s">
        <v>85</v>
      </c>
      <c r="Y767" s="370" t="s">
        <v>85</v>
      </c>
      <c r="Z767" s="370" t="s">
        <v>85</v>
      </c>
      <c r="AA767" s="371" t="s">
        <v>85</v>
      </c>
      <c r="AB767" s="231" t="str">
        <f t="shared" si="199"/>
        <v>-</v>
      </c>
      <c r="AC767" s="232" t="str">
        <f t="shared" si="200"/>
        <v>-</v>
      </c>
      <c r="AD767" s="232" t="str">
        <f t="shared" si="201"/>
        <v>-</v>
      </c>
      <c r="AE767" s="232" t="str">
        <f t="shared" si="202"/>
        <v>-</v>
      </c>
      <c r="AF767" s="233" t="str">
        <f t="shared" si="203"/>
        <v>-</v>
      </c>
      <c r="AG767" s="231" t="str">
        <f t="shared" si="204"/>
        <v>-</v>
      </c>
      <c r="AH767" s="232" t="str">
        <f t="shared" si="205"/>
        <v>-</v>
      </c>
      <c r="AI767" s="232" t="str">
        <f t="shared" si="206"/>
        <v>-</v>
      </c>
      <c r="AJ767" s="232" t="str">
        <f t="shared" si="207"/>
        <v>-</v>
      </c>
      <c r="AK767" s="233" t="str">
        <f t="shared" si="208"/>
        <v>-</v>
      </c>
      <c r="AL767" s="222" t="s">
        <v>85</v>
      </c>
      <c r="AM767" s="224" t="s">
        <v>85</v>
      </c>
      <c r="AN767" s="224" t="s">
        <v>85</v>
      </c>
      <c r="AO767" s="224" t="s">
        <v>85</v>
      </c>
      <c r="AP767" s="235" t="s">
        <v>85</v>
      </c>
      <c r="AQ767" s="234" t="s">
        <v>85</v>
      </c>
      <c r="AR767" s="234" t="s">
        <v>85</v>
      </c>
      <c r="AS767" s="234" t="s">
        <v>85</v>
      </c>
      <c r="AT767" s="227" t="s">
        <v>85</v>
      </c>
      <c r="AU767" s="343" t="s">
        <v>85</v>
      </c>
    </row>
    <row r="768" spans="1:47" ht="27" hidden="1">
      <c r="A768" s="222" t="str">
        <f t="shared" si="209"/>
        <v>2203-9</v>
      </c>
      <c r="B768" s="223">
        <v>2203</v>
      </c>
      <c r="C768" s="224" t="s">
        <v>243</v>
      </c>
      <c r="D768" s="222">
        <v>9</v>
      </c>
      <c r="E768" s="224" t="s">
        <v>85</v>
      </c>
      <c r="F768" s="222" t="s">
        <v>85</v>
      </c>
      <c r="G768" s="369" t="s">
        <v>85</v>
      </c>
      <c r="H768" s="282" t="s">
        <v>85</v>
      </c>
      <c r="I768" s="227" t="s">
        <v>85</v>
      </c>
      <c r="J768" s="224" t="s">
        <v>85</v>
      </c>
      <c r="K768" s="224" t="s">
        <v>85</v>
      </c>
      <c r="L768" s="224" t="s">
        <v>85</v>
      </c>
      <c r="M768" s="228" t="s">
        <v>85</v>
      </c>
      <c r="N768" s="225"/>
      <c r="O768" s="186"/>
      <c r="P768" s="186"/>
      <c r="Q768" s="186"/>
      <c r="R768" s="230"/>
      <c r="S768" s="235" t="s">
        <v>85</v>
      </c>
      <c r="T768" s="230" t="s">
        <v>85</v>
      </c>
      <c r="U768" s="228"/>
      <c r="V768" s="224" t="s">
        <v>85</v>
      </c>
      <c r="W768" s="369"/>
      <c r="X768" s="370" t="s">
        <v>85</v>
      </c>
      <c r="Y768" s="370" t="s">
        <v>85</v>
      </c>
      <c r="Z768" s="370" t="s">
        <v>85</v>
      </c>
      <c r="AA768" s="371" t="s">
        <v>85</v>
      </c>
      <c r="AB768" s="231" t="str">
        <f t="shared" si="199"/>
        <v>-</v>
      </c>
      <c r="AC768" s="232" t="str">
        <f t="shared" si="200"/>
        <v>-</v>
      </c>
      <c r="AD768" s="232" t="str">
        <f t="shared" si="201"/>
        <v>-</v>
      </c>
      <c r="AE768" s="232" t="str">
        <f t="shared" si="202"/>
        <v>-</v>
      </c>
      <c r="AF768" s="233" t="str">
        <f t="shared" si="203"/>
        <v>-</v>
      </c>
      <c r="AG768" s="231" t="str">
        <f t="shared" si="204"/>
        <v>-</v>
      </c>
      <c r="AH768" s="232" t="str">
        <f t="shared" si="205"/>
        <v>-</v>
      </c>
      <c r="AI768" s="232" t="str">
        <f t="shared" si="206"/>
        <v>-</v>
      </c>
      <c r="AJ768" s="232" t="str">
        <f t="shared" si="207"/>
        <v>-</v>
      </c>
      <c r="AK768" s="233" t="str">
        <f t="shared" si="208"/>
        <v>-</v>
      </c>
      <c r="AL768" s="222" t="s">
        <v>85</v>
      </c>
      <c r="AM768" s="224" t="s">
        <v>85</v>
      </c>
      <c r="AN768" s="224" t="s">
        <v>85</v>
      </c>
      <c r="AO768" s="224" t="s">
        <v>85</v>
      </c>
      <c r="AP768" s="235" t="s">
        <v>85</v>
      </c>
      <c r="AQ768" s="234" t="s">
        <v>85</v>
      </c>
      <c r="AR768" s="234" t="s">
        <v>85</v>
      </c>
      <c r="AS768" s="234" t="s">
        <v>85</v>
      </c>
      <c r="AT768" s="227" t="s">
        <v>85</v>
      </c>
      <c r="AU768" s="343" t="s">
        <v>85</v>
      </c>
    </row>
    <row r="769" spans="1:47" ht="187.5" customHeight="1">
      <c r="A769" s="222" t="str">
        <f t="shared" si="209"/>
        <v>2204-1</v>
      </c>
      <c r="B769" s="223">
        <v>2204</v>
      </c>
      <c r="C769" s="224" t="s">
        <v>244</v>
      </c>
      <c r="D769" s="222">
        <v>1</v>
      </c>
      <c r="E769" s="224" t="s">
        <v>2145</v>
      </c>
      <c r="F769" s="222" t="s">
        <v>541</v>
      </c>
      <c r="G769" s="225" t="s">
        <v>598</v>
      </c>
      <c r="H769" s="282" t="s">
        <v>1401</v>
      </c>
      <c r="I769" s="227" t="s">
        <v>627</v>
      </c>
      <c r="J769" s="224" t="s">
        <v>1404</v>
      </c>
      <c r="K769" s="224" t="s">
        <v>1405</v>
      </c>
      <c r="L769" s="224" t="s">
        <v>399</v>
      </c>
      <c r="M769" s="228" t="s">
        <v>403</v>
      </c>
      <c r="N769" s="225">
        <v>20</v>
      </c>
      <c r="O769" s="186">
        <v>20</v>
      </c>
      <c r="P769" s="186">
        <v>20</v>
      </c>
      <c r="Q769" s="186">
        <v>20</v>
      </c>
      <c r="R769" s="230">
        <v>20</v>
      </c>
      <c r="S769" s="235" t="s">
        <v>85</v>
      </c>
      <c r="T769" s="230" t="s">
        <v>85</v>
      </c>
      <c r="U769" s="228"/>
      <c r="V769" s="224" t="s">
        <v>978</v>
      </c>
      <c r="W769" s="225">
        <v>8</v>
      </c>
      <c r="X769" s="186" t="s">
        <v>85</v>
      </c>
      <c r="Y769" s="186" t="s">
        <v>85</v>
      </c>
      <c r="Z769" s="186" t="s">
        <v>85</v>
      </c>
      <c r="AA769" s="230" t="s">
        <v>85</v>
      </c>
      <c r="AB769" s="231">
        <f t="shared" si="199"/>
        <v>0.4</v>
      </c>
      <c r="AC769" s="232" t="str">
        <f t="shared" si="199"/>
        <v>-</v>
      </c>
      <c r="AD769" s="232" t="str">
        <f t="shared" si="199"/>
        <v>-</v>
      </c>
      <c r="AE769" s="232" t="str">
        <f t="shared" si="199"/>
        <v>-</v>
      </c>
      <c r="AF769" s="233" t="str">
        <f t="shared" si="199"/>
        <v>-</v>
      </c>
      <c r="AG769" s="231" t="str">
        <f t="shared" si="204"/>
        <v>-</v>
      </c>
      <c r="AH769" s="232" t="str">
        <f t="shared" si="204"/>
        <v>-</v>
      </c>
      <c r="AI769" s="232" t="str">
        <f t="shared" si="204"/>
        <v>-</v>
      </c>
      <c r="AJ769" s="232" t="str">
        <f t="shared" si="204"/>
        <v>-</v>
      </c>
      <c r="AK769" s="233" t="str">
        <f t="shared" si="204"/>
        <v>-</v>
      </c>
      <c r="AL769" s="222" t="s">
        <v>85</v>
      </c>
      <c r="AM769" s="224" t="s">
        <v>85</v>
      </c>
      <c r="AN769" s="224" t="s">
        <v>773</v>
      </c>
      <c r="AO769" s="224" t="s">
        <v>904</v>
      </c>
      <c r="AP769" s="235" t="s">
        <v>10</v>
      </c>
      <c r="AQ769" s="234" t="s">
        <v>85</v>
      </c>
      <c r="AR769" s="234" t="s">
        <v>85</v>
      </c>
      <c r="AS769" s="234" t="s">
        <v>85</v>
      </c>
      <c r="AT769" s="227" t="s">
        <v>85</v>
      </c>
      <c r="AU769" s="343">
        <v>1</v>
      </c>
    </row>
    <row r="770" spans="1:47" ht="40.5" hidden="1">
      <c r="A770" s="222" t="str">
        <f t="shared" si="209"/>
        <v>2204-2</v>
      </c>
      <c r="B770" s="223">
        <v>2204</v>
      </c>
      <c r="C770" s="224" t="s">
        <v>244</v>
      </c>
      <c r="D770" s="222">
        <v>2</v>
      </c>
      <c r="E770" s="224" t="s">
        <v>85</v>
      </c>
      <c r="F770" s="222" t="s">
        <v>85</v>
      </c>
      <c r="G770" s="369" t="s">
        <v>85</v>
      </c>
      <c r="H770" s="282" t="s">
        <v>85</v>
      </c>
      <c r="I770" s="227" t="s">
        <v>85</v>
      </c>
      <c r="J770" s="224" t="s">
        <v>85</v>
      </c>
      <c r="K770" s="224" t="s">
        <v>85</v>
      </c>
      <c r="L770" s="224" t="s">
        <v>85</v>
      </c>
      <c r="M770" s="228" t="s">
        <v>85</v>
      </c>
      <c r="N770" s="225"/>
      <c r="O770" s="186"/>
      <c r="P770" s="186"/>
      <c r="Q770" s="186"/>
      <c r="R770" s="230"/>
      <c r="S770" s="235" t="s">
        <v>85</v>
      </c>
      <c r="T770" s="230" t="s">
        <v>85</v>
      </c>
      <c r="U770" s="228"/>
      <c r="V770" s="224" t="s">
        <v>85</v>
      </c>
      <c r="W770" s="369"/>
      <c r="X770" s="370" t="s">
        <v>85</v>
      </c>
      <c r="Y770" s="370" t="s">
        <v>85</v>
      </c>
      <c r="Z770" s="370" t="s">
        <v>85</v>
      </c>
      <c r="AA770" s="371" t="s">
        <v>85</v>
      </c>
      <c r="AB770" s="231" t="str">
        <f t="shared" si="199"/>
        <v>-</v>
      </c>
      <c r="AC770" s="232" t="str">
        <f t="shared" si="200"/>
        <v>-</v>
      </c>
      <c r="AD770" s="232" t="str">
        <f t="shared" si="201"/>
        <v>-</v>
      </c>
      <c r="AE770" s="232" t="str">
        <f t="shared" si="202"/>
        <v>-</v>
      </c>
      <c r="AF770" s="233" t="str">
        <f t="shared" si="203"/>
        <v>-</v>
      </c>
      <c r="AG770" s="231" t="str">
        <f t="shared" si="204"/>
        <v>-</v>
      </c>
      <c r="AH770" s="232" t="str">
        <f t="shared" si="205"/>
        <v>-</v>
      </c>
      <c r="AI770" s="232" t="str">
        <f t="shared" si="206"/>
        <v>-</v>
      </c>
      <c r="AJ770" s="232" t="str">
        <f t="shared" si="207"/>
        <v>-</v>
      </c>
      <c r="AK770" s="233" t="str">
        <f t="shared" si="208"/>
        <v>-</v>
      </c>
      <c r="AL770" s="222" t="s">
        <v>85</v>
      </c>
      <c r="AM770" s="224" t="s">
        <v>85</v>
      </c>
      <c r="AN770" s="224" t="s">
        <v>85</v>
      </c>
      <c r="AO770" s="224" t="s">
        <v>85</v>
      </c>
      <c r="AP770" s="235" t="s">
        <v>85</v>
      </c>
      <c r="AQ770" s="234" t="s">
        <v>85</v>
      </c>
      <c r="AR770" s="234" t="s">
        <v>85</v>
      </c>
      <c r="AS770" s="234" t="s">
        <v>85</v>
      </c>
      <c r="AT770" s="227" t="s">
        <v>85</v>
      </c>
      <c r="AU770" s="343" t="s">
        <v>85</v>
      </c>
    </row>
    <row r="771" spans="1:47" ht="40.5" hidden="1">
      <c r="A771" s="222" t="str">
        <f t="shared" si="209"/>
        <v>2204-3</v>
      </c>
      <c r="B771" s="223">
        <v>2204</v>
      </c>
      <c r="C771" s="224" t="s">
        <v>244</v>
      </c>
      <c r="D771" s="222">
        <v>3</v>
      </c>
      <c r="E771" s="224" t="s">
        <v>85</v>
      </c>
      <c r="F771" s="222" t="s">
        <v>85</v>
      </c>
      <c r="G771" s="369" t="s">
        <v>85</v>
      </c>
      <c r="H771" s="282" t="s">
        <v>85</v>
      </c>
      <c r="I771" s="227" t="s">
        <v>85</v>
      </c>
      <c r="J771" s="224" t="s">
        <v>85</v>
      </c>
      <c r="K771" s="224" t="s">
        <v>85</v>
      </c>
      <c r="L771" s="224" t="s">
        <v>85</v>
      </c>
      <c r="M771" s="228" t="s">
        <v>85</v>
      </c>
      <c r="N771" s="225"/>
      <c r="O771" s="186"/>
      <c r="P771" s="186"/>
      <c r="Q771" s="186"/>
      <c r="R771" s="230"/>
      <c r="S771" s="235" t="s">
        <v>85</v>
      </c>
      <c r="T771" s="230" t="s">
        <v>85</v>
      </c>
      <c r="U771" s="228"/>
      <c r="V771" s="224" t="s">
        <v>85</v>
      </c>
      <c r="W771" s="369"/>
      <c r="X771" s="370" t="s">
        <v>85</v>
      </c>
      <c r="Y771" s="370" t="s">
        <v>85</v>
      </c>
      <c r="Z771" s="370" t="s">
        <v>85</v>
      </c>
      <c r="AA771" s="371" t="s">
        <v>85</v>
      </c>
      <c r="AB771" s="231" t="str">
        <f t="shared" si="199"/>
        <v>-</v>
      </c>
      <c r="AC771" s="232" t="str">
        <f t="shared" si="200"/>
        <v>-</v>
      </c>
      <c r="AD771" s="232" t="str">
        <f t="shared" si="201"/>
        <v>-</v>
      </c>
      <c r="AE771" s="232" t="str">
        <f t="shared" si="202"/>
        <v>-</v>
      </c>
      <c r="AF771" s="233" t="str">
        <f t="shared" si="203"/>
        <v>-</v>
      </c>
      <c r="AG771" s="231" t="str">
        <f t="shared" si="204"/>
        <v>-</v>
      </c>
      <c r="AH771" s="232" t="str">
        <f t="shared" si="205"/>
        <v>-</v>
      </c>
      <c r="AI771" s="232" t="str">
        <f t="shared" si="206"/>
        <v>-</v>
      </c>
      <c r="AJ771" s="232" t="str">
        <f t="shared" si="207"/>
        <v>-</v>
      </c>
      <c r="AK771" s="233" t="str">
        <f t="shared" si="208"/>
        <v>-</v>
      </c>
      <c r="AL771" s="222" t="s">
        <v>85</v>
      </c>
      <c r="AM771" s="224" t="s">
        <v>85</v>
      </c>
      <c r="AN771" s="224" t="s">
        <v>85</v>
      </c>
      <c r="AO771" s="224" t="s">
        <v>85</v>
      </c>
      <c r="AP771" s="235" t="s">
        <v>85</v>
      </c>
      <c r="AQ771" s="234" t="s">
        <v>85</v>
      </c>
      <c r="AR771" s="234" t="s">
        <v>85</v>
      </c>
      <c r="AS771" s="234" t="s">
        <v>85</v>
      </c>
      <c r="AT771" s="227" t="s">
        <v>85</v>
      </c>
      <c r="AU771" s="343" t="s">
        <v>85</v>
      </c>
    </row>
    <row r="772" spans="1:47" ht="40.5" hidden="1">
      <c r="A772" s="222" t="str">
        <f t="shared" si="209"/>
        <v>2204-4</v>
      </c>
      <c r="B772" s="223">
        <v>2204</v>
      </c>
      <c r="C772" s="224" t="s">
        <v>244</v>
      </c>
      <c r="D772" s="222">
        <v>4</v>
      </c>
      <c r="E772" s="224" t="s">
        <v>85</v>
      </c>
      <c r="F772" s="222" t="s">
        <v>85</v>
      </c>
      <c r="G772" s="369" t="s">
        <v>85</v>
      </c>
      <c r="H772" s="282" t="s">
        <v>85</v>
      </c>
      <c r="I772" s="227" t="s">
        <v>85</v>
      </c>
      <c r="J772" s="224" t="s">
        <v>85</v>
      </c>
      <c r="K772" s="224" t="s">
        <v>85</v>
      </c>
      <c r="L772" s="224" t="s">
        <v>85</v>
      </c>
      <c r="M772" s="228" t="s">
        <v>85</v>
      </c>
      <c r="N772" s="225"/>
      <c r="O772" s="186"/>
      <c r="P772" s="186"/>
      <c r="Q772" s="186"/>
      <c r="R772" s="230"/>
      <c r="S772" s="235" t="s">
        <v>85</v>
      </c>
      <c r="T772" s="230" t="s">
        <v>85</v>
      </c>
      <c r="U772" s="228"/>
      <c r="V772" s="224" t="s">
        <v>85</v>
      </c>
      <c r="W772" s="369"/>
      <c r="X772" s="370" t="s">
        <v>85</v>
      </c>
      <c r="Y772" s="370" t="s">
        <v>85</v>
      </c>
      <c r="Z772" s="370" t="s">
        <v>85</v>
      </c>
      <c r="AA772" s="371" t="s">
        <v>85</v>
      </c>
      <c r="AB772" s="231" t="str">
        <f t="shared" si="199"/>
        <v>-</v>
      </c>
      <c r="AC772" s="232" t="str">
        <f t="shared" si="200"/>
        <v>-</v>
      </c>
      <c r="AD772" s="232" t="str">
        <f t="shared" si="201"/>
        <v>-</v>
      </c>
      <c r="AE772" s="232" t="str">
        <f t="shared" si="202"/>
        <v>-</v>
      </c>
      <c r="AF772" s="233" t="str">
        <f t="shared" si="203"/>
        <v>-</v>
      </c>
      <c r="AG772" s="231" t="str">
        <f t="shared" si="204"/>
        <v>-</v>
      </c>
      <c r="AH772" s="232" t="str">
        <f t="shared" si="205"/>
        <v>-</v>
      </c>
      <c r="AI772" s="232" t="str">
        <f t="shared" si="206"/>
        <v>-</v>
      </c>
      <c r="AJ772" s="232" t="str">
        <f t="shared" si="207"/>
        <v>-</v>
      </c>
      <c r="AK772" s="233" t="str">
        <f t="shared" si="208"/>
        <v>-</v>
      </c>
      <c r="AL772" s="222" t="s">
        <v>85</v>
      </c>
      <c r="AM772" s="224" t="s">
        <v>85</v>
      </c>
      <c r="AN772" s="224" t="s">
        <v>85</v>
      </c>
      <c r="AO772" s="224" t="s">
        <v>85</v>
      </c>
      <c r="AP772" s="235" t="s">
        <v>85</v>
      </c>
      <c r="AQ772" s="234" t="s">
        <v>85</v>
      </c>
      <c r="AR772" s="234" t="s">
        <v>85</v>
      </c>
      <c r="AS772" s="234" t="s">
        <v>85</v>
      </c>
      <c r="AT772" s="227" t="s">
        <v>85</v>
      </c>
      <c r="AU772" s="343" t="s">
        <v>85</v>
      </c>
    </row>
    <row r="773" spans="1:47" ht="40.5" hidden="1">
      <c r="A773" s="222" t="str">
        <f t="shared" si="209"/>
        <v>2204-5</v>
      </c>
      <c r="B773" s="223">
        <v>2204</v>
      </c>
      <c r="C773" s="224" t="s">
        <v>244</v>
      </c>
      <c r="D773" s="222">
        <v>5</v>
      </c>
      <c r="E773" s="224" t="s">
        <v>85</v>
      </c>
      <c r="F773" s="222" t="s">
        <v>85</v>
      </c>
      <c r="G773" s="369" t="s">
        <v>85</v>
      </c>
      <c r="H773" s="282" t="s">
        <v>85</v>
      </c>
      <c r="I773" s="227" t="s">
        <v>85</v>
      </c>
      <c r="J773" s="224" t="s">
        <v>85</v>
      </c>
      <c r="K773" s="224" t="s">
        <v>85</v>
      </c>
      <c r="L773" s="224" t="s">
        <v>85</v>
      </c>
      <c r="M773" s="228" t="s">
        <v>85</v>
      </c>
      <c r="N773" s="225"/>
      <c r="O773" s="186"/>
      <c r="P773" s="186"/>
      <c r="Q773" s="186"/>
      <c r="R773" s="230"/>
      <c r="S773" s="235" t="s">
        <v>85</v>
      </c>
      <c r="T773" s="230" t="s">
        <v>85</v>
      </c>
      <c r="U773" s="228"/>
      <c r="V773" s="224" t="s">
        <v>85</v>
      </c>
      <c r="W773" s="369"/>
      <c r="X773" s="370" t="s">
        <v>85</v>
      </c>
      <c r="Y773" s="370" t="s">
        <v>85</v>
      </c>
      <c r="Z773" s="370" t="s">
        <v>85</v>
      </c>
      <c r="AA773" s="371" t="s">
        <v>85</v>
      </c>
      <c r="AB773" s="231" t="str">
        <f t="shared" ref="AB773:AF836" si="210">IFERROR(IF($E773="-","-",W773/N773),"-")</f>
        <v>-</v>
      </c>
      <c r="AC773" s="232" t="str">
        <f t="shared" ref="AC773:AF836" si="211">IFERROR(IF($E773="-","-",X773/O773),"-")</f>
        <v>-</v>
      </c>
      <c r="AD773" s="232" t="str">
        <f t="shared" ref="AD773:AF836" si="212">IFERROR(IF($E773="-","-",Y773/P773),"-")</f>
        <v>-</v>
      </c>
      <c r="AE773" s="232" t="str">
        <f t="shared" ref="AE773:AE836" si="213">IFERROR(IF($E773="-","-",Z773/Q773),"-")</f>
        <v>-</v>
      </c>
      <c r="AF773" s="233" t="str">
        <f t="shared" ref="AF773:AF836" si="214">IFERROR(IF($E773="-","-",AA773/R773),"-")</f>
        <v>-</v>
      </c>
      <c r="AG773" s="231" t="str">
        <f t="shared" ref="AG773:AK836" si="215">IFERROR(IF($E773="-","-",IF($T773="-","-",W773/$T773)),"-")</f>
        <v>-</v>
      </c>
      <c r="AH773" s="232" t="str">
        <f t="shared" ref="AH773:AK836" si="216">IFERROR(IF($E773="-","-",IF($T773="-","-",X773/$T773)),"-")</f>
        <v>-</v>
      </c>
      <c r="AI773" s="232" t="str">
        <f t="shared" ref="AI773:AK836" si="217">IFERROR(IF($E773="-","-",IF($T773="-","-",Y773/$T773)),"-")</f>
        <v>-</v>
      </c>
      <c r="AJ773" s="232" t="str">
        <f t="shared" ref="AJ773:AJ836" si="218">IFERROR(IF($E773="-","-",IF($T773="-","-",Z773/$T773)),"-")</f>
        <v>-</v>
      </c>
      <c r="AK773" s="233" t="str">
        <f t="shared" ref="AK773:AK836" si="219">IFERROR(IF($E773="-","-",IF($T773="-","-",AA773/$T773)),"-")</f>
        <v>-</v>
      </c>
      <c r="AL773" s="222" t="s">
        <v>85</v>
      </c>
      <c r="AM773" s="224" t="s">
        <v>85</v>
      </c>
      <c r="AN773" s="224" t="s">
        <v>85</v>
      </c>
      <c r="AO773" s="224" t="s">
        <v>85</v>
      </c>
      <c r="AP773" s="235" t="s">
        <v>85</v>
      </c>
      <c r="AQ773" s="234" t="s">
        <v>85</v>
      </c>
      <c r="AR773" s="234" t="s">
        <v>85</v>
      </c>
      <c r="AS773" s="234" t="s">
        <v>85</v>
      </c>
      <c r="AT773" s="227" t="s">
        <v>85</v>
      </c>
      <c r="AU773" s="343" t="s">
        <v>85</v>
      </c>
    </row>
    <row r="774" spans="1:47" ht="40.5" hidden="1">
      <c r="A774" s="222" t="str">
        <f t="shared" si="209"/>
        <v>2204-6</v>
      </c>
      <c r="B774" s="223">
        <v>2204</v>
      </c>
      <c r="C774" s="224" t="s">
        <v>244</v>
      </c>
      <c r="D774" s="222">
        <v>6</v>
      </c>
      <c r="E774" s="224" t="s">
        <v>85</v>
      </c>
      <c r="F774" s="222" t="s">
        <v>85</v>
      </c>
      <c r="G774" s="369" t="s">
        <v>85</v>
      </c>
      <c r="H774" s="282" t="s">
        <v>85</v>
      </c>
      <c r="I774" s="227" t="s">
        <v>85</v>
      </c>
      <c r="J774" s="224" t="s">
        <v>85</v>
      </c>
      <c r="K774" s="224" t="s">
        <v>85</v>
      </c>
      <c r="L774" s="224" t="s">
        <v>85</v>
      </c>
      <c r="M774" s="228" t="s">
        <v>85</v>
      </c>
      <c r="N774" s="225"/>
      <c r="O774" s="186"/>
      <c r="P774" s="186"/>
      <c r="Q774" s="186"/>
      <c r="R774" s="230"/>
      <c r="S774" s="235" t="s">
        <v>85</v>
      </c>
      <c r="T774" s="230" t="s">
        <v>85</v>
      </c>
      <c r="U774" s="228"/>
      <c r="V774" s="224" t="s">
        <v>85</v>
      </c>
      <c r="W774" s="369"/>
      <c r="X774" s="370" t="s">
        <v>85</v>
      </c>
      <c r="Y774" s="370" t="s">
        <v>85</v>
      </c>
      <c r="Z774" s="370" t="s">
        <v>85</v>
      </c>
      <c r="AA774" s="371" t="s">
        <v>85</v>
      </c>
      <c r="AB774" s="231" t="str">
        <f t="shared" si="210"/>
        <v>-</v>
      </c>
      <c r="AC774" s="232" t="str">
        <f t="shared" si="211"/>
        <v>-</v>
      </c>
      <c r="AD774" s="232" t="str">
        <f t="shared" si="212"/>
        <v>-</v>
      </c>
      <c r="AE774" s="232" t="str">
        <f t="shared" si="213"/>
        <v>-</v>
      </c>
      <c r="AF774" s="233" t="str">
        <f t="shared" si="214"/>
        <v>-</v>
      </c>
      <c r="AG774" s="231" t="str">
        <f t="shared" si="215"/>
        <v>-</v>
      </c>
      <c r="AH774" s="232" t="str">
        <f t="shared" si="216"/>
        <v>-</v>
      </c>
      <c r="AI774" s="232" t="str">
        <f t="shared" si="217"/>
        <v>-</v>
      </c>
      <c r="AJ774" s="232" t="str">
        <f t="shared" si="218"/>
        <v>-</v>
      </c>
      <c r="AK774" s="233" t="str">
        <f t="shared" si="219"/>
        <v>-</v>
      </c>
      <c r="AL774" s="222" t="s">
        <v>85</v>
      </c>
      <c r="AM774" s="224" t="s">
        <v>85</v>
      </c>
      <c r="AN774" s="224" t="s">
        <v>85</v>
      </c>
      <c r="AO774" s="224" t="s">
        <v>85</v>
      </c>
      <c r="AP774" s="235" t="s">
        <v>85</v>
      </c>
      <c r="AQ774" s="234" t="s">
        <v>85</v>
      </c>
      <c r="AR774" s="234" t="s">
        <v>85</v>
      </c>
      <c r="AS774" s="234" t="s">
        <v>85</v>
      </c>
      <c r="AT774" s="227" t="s">
        <v>85</v>
      </c>
      <c r="AU774" s="343" t="s">
        <v>85</v>
      </c>
    </row>
    <row r="775" spans="1:47" ht="40.5" hidden="1">
      <c r="A775" s="222" t="str">
        <f t="shared" si="209"/>
        <v>2204-7</v>
      </c>
      <c r="B775" s="223">
        <v>2204</v>
      </c>
      <c r="C775" s="224" t="s">
        <v>244</v>
      </c>
      <c r="D775" s="222">
        <v>7</v>
      </c>
      <c r="E775" s="224" t="s">
        <v>85</v>
      </c>
      <c r="F775" s="222" t="s">
        <v>85</v>
      </c>
      <c r="G775" s="369" t="s">
        <v>85</v>
      </c>
      <c r="H775" s="282" t="s">
        <v>85</v>
      </c>
      <c r="I775" s="227" t="s">
        <v>85</v>
      </c>
      <c r="J775" s="224" t="s">
        <v>85</v>
      </c>
      <c r="K775" s="224" t="s">
        <v>85</v>
      </c>
      <c r="L775" s="224" t="s">
        <v>85</v>
      </c>
      <c r="M775" s="228" t="s">
        <v>85</v>
      </c>
      <c r="N775" s="225"/>
      <c r="O775" s="186"/>
      <c r="P775" s="186"/>
      <c r="Q775" s="186"/>
      <c r="R775" s="230"/>
      <c r="S775" s="235" t="s">
        <v>85</v>
      </c>
      <c r="T775" s="230" t="s">
        <v>85</v>
      </c>
      <c r="U775" s="228"/>
      <c r="V775" s="224" t="s">
        <v>85</v>
      </c>
      <c r="W775" s="369"/>
      <c r="X775" s="370" t="s">
        <v>85</v>
      </c>
      <c r="Y775" s="370" t="s">
        <v>85</v>
      </c>
      <c r="Z775" s="370" t="s">
        <v>85</v>
      </c>
      <c r="AA775" s="371" t="s">
        <v>85</v>
      </c>
      <c r="AB775" s="231" t="str">
        <f t="shared" si="210"/>
        <v>-</v>
      </c>
      <c r="AC775" s="232" t="str">
        <f t="shared" si="211"/>
        <v>-</v>
      </c>
      <c r="AD775" s="232" t="str">
        <f t="shared" si="212"/>
        <v>-</v>
      </c>
      <c r="AE775" s="232" t="str">
        <f t="shared" si="213"/>
        <v>-</v>
      </c>
      <c r="AF775" s="233" t="str">
        <f t="shared" si="214"/>
        <v>-</v>
      </c>
      <c r="AG775" s="231" t="str">
        <f t="shared" si="215"/>
        <v>-</v>
      </c>
      <c r="AH775" s="232" t="str">
        <f t="shared" si="216"/>
        <v>-</v>
      </c>
      <c r="AI775" s="232" t="str">
        <f t="shared" si="217"/>
        <v>-</v>
      </c>
      <c r="AJ775" s="232" t="str">
        <f t="shared" si="218"/>
        <v>-</v>
      </c>
      <c r="AK775" s="233" t="str">
        <f t="shared" si="219"/>
        <v>-</v>
      </c>
      <c r="AL775" s="222" t="s">
        <v>85</v>
      </c>
      <c r="AM775" s="224" t="s">
        <v>85</v>
      </c>
      <c r="AN775" s="224" t="s">
        <v>85</v>
      </c>
      <c r="AO775" s="224" t="s">
        <v>85</v>
      </c>
      <c r="AP775" s="235" t="s">
        <v>85</v>
      </c>
      <c r="AQ775" s="234" t="s">
        <v>85</v>
      </c>
      <c r="AR775" s="234" t="s">
        <v>85</v>
      </c>
      <c r="AS775" s="234" t="s">
        <v>85</v>
      </c>
      <c r="AT775" s="227" t="s">
        <v>85</v>
      </c>
      <c r="AU775" s="343" t="s">
        <v>85</v>
      </c>
    </row>
    <row r="776" spans="1:47" ht="40.5" hidden="1">
      <c r="A776" s="222" t="str">
        <f t="shared" si="209"/>
        <v>2204-8</v>
      </c>
      <c r="B776" s="223">
        <v>2204</v>
      </c>
      <c r="C776" s="224" t="s">
        <v>244</v>
      </c>
      <c r="D776" s="222">
        <v>8</v>
      </c>
      <c r="E776" s="224" t="s">
        <v>85</v>
      </c>
      <c r="F776" s="222" t="s">
        <v>85</v>
      </c>
      <c r="G776" s="369" t="s">
        <v>85</v>
      </c>
      <c r="H776" s="282" t="s">
        <v>85</v>
      </c>
      <c r="I776" s="227" t="s">
        <v>85</v>
      </c>
      <c r="J776" s="224" t="s">
        <v>85</v>
      </c>
      <c r="K776" s="224" t="s">
        <v>85</v>
      </c>
      <c r="L776" s="224" t="s">
        <v>85</v>
      </c>
      <c r="M776" s="228" t="s">
        <v>85</v>
      </c>
      <c r="N776" s="225"/>
      <c r="O776" s="186"/>
      <c r="P776" s="186"/>
      <c r="Q776" s="186"/>
      <c r="R776" s="230"/>
      <c r="S776" s="235" t="s">
        <v>85</v>
      </c>
      <c r="T776" s="230" t="s">
        <v>85</v>
      </c>
      <c r="U776" s="228"/>
      <c r="V776" s="224" t="s">
        <v>85</v>
      </c>
      <c r="W776" s="369"/>
      <c r="X776" s="370" t="s">
        <v>85</v>
      </c>
      <c r="Y776" s="370" t="s">
        <v>85</v>
      </c>
      <c r="Z776" s="370" t="s">
        <v>85</v>
      </c>
      <c r="AA776" s="371" t="s">
        <v>85</v>
      </c>
      <c r="AB776" s="231" t="str">
        <f t="shared" si="210"/>
        <v>-</v>
      </c>
      <c r="AC776" s="232" t="str">
        <f t="shared" si="211"/>
        <v>-</v>
      </c>
      <c r="AD776" s="232" t="str">
        <f t="shared" si="212"/>
        <v>-</v>
      </c>
      <c r="AE776" s="232" t="str">
        <f t="shared" si="213"/>
        <v>-</v>
      </c>
      <c r="AF776" s="233" t="str">
        <f t="shared" si="214"/>
        <v>-</v>
      </c>
      <c r="AG776" s="231" t="str">
        <f t="shared" si="215"/>
        <v>-</v>
      </c>
      <c r="AH776" s="232" t="str">
        <f t="shared" si="216"/>
        <v>-</v>
      </c>
      <c r="AI776" s="232" t="str">
        <f t="shared" si="217"/>
        <v>-</v>
      </c>
      <c r="AJ776" s="232" t="str">
        <f t="shared" si="218"/>
        <v>-</v>
      </c>
      <c r="AK776" s="233" t="str">
        <f t="shared" si="219"/>
        <v>-</v>
      </c>
      <c r="AL776" s="222" t="s">
        <v>85</v>
      </c>
      <c r="AM776" s="224" t="s">
        <v>85</v>
      </c>
      <c r="AN776" s="224" t="s">
        <v>85</v>
      </c>
      <c r="AO776" s="224" t="s">
        <v>85</v>
      </c>
      <c r="AP776" s="235" t="s">
        <v>85</v>
      </c>
      <c r="AQ776" s="234" t="s">
        <v>85</v>
      </c>
      <c r="AR776" s="234" t="s">
        <v>85</v>
      </c>
      <c r="AS776" s="234" t="s">
        <v>85</v>
      </c>
      <c r="AT776" s="227" t="s">
        <v>85</v>
      </c>
      <c r="AU776" s="343" t="s">
        <v>85</v>
      </c>
    </row>
    <row r="777" spans="1:47" ht="40.5" hidden="1">
      <c r="A777" s="222" t="str">
        <f t="shared" si="209"/>
        <v>2204-9</v>
      </c>
      <c r="B777" s="223">
        <v>2204</v>
      </c>
      <c r="C777" s="224" t="s">
        <v>244</v>
      </c>
      <c r="D777" s="222">
        <v>9</v>
      </c>
      <c r="E777" s="224" t="s">
        <v>85</v>
      </c>
      <c r="F777" s="222" t="s">
        <v>85</v>
      </c>
      <c r="G777" s="369" t="s">
        <v>85</v>
      </c>
      <c r="H777" s="282" t="s">
        <v>85</v>
      </c>
      <c r="I777" s="227" t="s">
        <v>85</v>
      </c>
      <c r="J777" s="224" t="s">
        <v>85</v>
      </c>
      <c r="K777" s="224" t="s">
        <v>85</v>
      </c>
      <c r="L777" s="224" t="s">
        <v>85</v>
      </c>
      <c r="M777" s="228" t="s">
        <v>85</v>
      </c>
      <c r="N777" s="225"/>
      <c r="O777" s="186"/>
      <c r="P777" s="186"/>
      <c r="Q777" s="186"/>
      <c r="R777" s="230"/>
      <c r="S777" s="235" t="s">
        <v>85</v>
      </c>
      <c r="T777" s="230" t="s">
        <v>85</v>
      </c>
      <c r="U777" s="228"/>
      <c r="V777" s="224" t="s">
        <v>85</v>
      </c>
      <c r="W777" s="369"/>
      <c r="X777" s="370" t="s">
        <v>85</v>
      </c>
      <c r="Y777" s="370" t="s">
        <v>85</v>
      </c>
      <c r="Z777" s="370" t="s">
        <v>85</v>
      </c>
      <c r="AA777" s="371" t="s">
        <v>85</v>
      </c>
      <c r="AB777" s="231" t="str">
        <f t="shared" si="210"/>
        <v>-</v>
      </c>
      <c r="AC777" s="232" t="str">
        <f t="shared" si="211"/>
        <v>-</v>
      </c>
      <c r="AD777" s="232" t="str">
        <f t="shared" si="212"/>
        <v>-</v>
      </c>
      <c r="AE777" s="232" t="str">
        <f t="shared" si="213"/>
        <v>-</v>
      </c>
      <c r="AF777" s="233" t="str">
        <f t="shared" si="214"/>
        <v>-</v>
      </c>
      <c r="AG777" s="231" t="str">
        <f t="shared" si="215"/>
        <v>-</v>
      </c>
      <c r="AH777" s="232" t="str">
        <f t="shared" si="216"/>
        <v>-</v>
      </c>
      <c r="AI777" s="232" t="str">
        <f t="shared" si="217"/>
        <v>-</v>
      </c>
      <c r="AJ777" s="232" t="str">
        <f t="shared" si="218"/>
        <v>-</v>
      </c>
      <c r="AK777" s="233" t="str">
        <f t="shared" si="219"/>
        <v>-</v>
      </c>
      <c r="AL777" s="222" t="s">
        <v>85</v>
      </c>
      <c r="AM777" s="224" t="s">
        <v>85</v>
      </c>
      <c r="AN777" s="224" t="s">
        <v>85</v>
      </c>
      <c r="AO777" s="224" t="s">
        <v>85</v>
      </c>
      <c r="AP777" s="235" t="s">
        <v>85</v>
      </c>
      <c r="AQ777" s="234" t="s">
        <v>85</v>
      </c>
      <c r="AR777" s="234" t="s">
        <v>85</v>
      </c>
      <c r="AS777" s="234" t="s">
        <v>85</v>
      </c>
      <c r="AT777" s="227" t="s">
        <v>85</v>
      </c>
      <c r="AU777" s="343" t="s">
        <v>85</v>
      </c>
    </row>
    <row r="778" spans="1:47" ht="231" customHeight="1">
      <c r="A778" s="211" t="str">
        <f t="shared" si="209"/>
        <v>2205-1</v>
      </c>
      <c r="B778" s="493">
        <v>2205</v>
      </c>
      <c r="C778" s="212" t="s">
        <v>245</v>
      </c>
      <c r="D778" s="211">
        <v>1</v>
      </c>
      <c r="E778" s="212" t="s">
        <v>630</v>
      </c>
      <c r="F778" s="211" t="s">
        <v>393</v>
      </c>
      <c r="G778" s="213" t="s">
        <v>631</v>
      </c>
      <c r="H778" s="494" t="s">
        <v>1406</v>
      </c>
      <c r="I778" s="214" t="s">
        <v>633</v>
      </c>
      <c r="J778" s="212" t="s">
        <v>634</v>
      </c>
      <c r="K778" s="212" t="s">
        <v>635</v>
      </c>
      <c r="L778" s="224" t="s">
        <v>1407</v>
      </c>
      <c r="M778" s="228" t="s">
        <v>403</v>
      </c>
      <c r="N778" s="225">
        <v>17.399999999999999</v>
      </c>
      <c r="O778" s="186">
        <v>17.399999999999999</v>
      </c>
      <c r="P778" s="186">
        <v>17.399999999999999</v>
      </c>
      <c r="Q778" s="186">
        <v>17.399999999999999</v>
      </c>
      <c r="R778" s="230">
        <v>33.9</v>
      </c>
      <c r="S778" s="235" t="s">
        <v>637</v>
      </c>
      <c r="T778" s="230">
        <v>100</v>
      </c>
      <c r="U778" s="228"/>
      <c r="V778" s="224" t="s">
        <v>638</v>
      </c>
      <c r="W778" s="225">
        <v>17.399999999999999</v>
      </c>
      <c r="X778" s="186" t="s">
        <v>85</v>
      </c>
      <c r="Y778" s="186" t="s">
        <v>85</v>
      </c>
      <c r="Z778" s="186" t="s">
        <v>85</v>
      </c>
      <c r="AA778" s="230" t="s">
        <v>85</v>
      </c>
      <c r="AB778" s="231">
        <f t="shared" si="210"/>
        <v>1</v>
      </c>
      <c r="AC778" s="232" t="str">
        <f t="shared" si="210"/>
        <v>-</v>
      </c>
      <c r="AD778" s="232" t="str">
        <f t="shared" si="210"/>
        <v>-</v>
      </c>
      <c r="AE778" s="232" t="str">
        <f t="shared" si="210"/>
        <v>-</v>
      </c>
      <c r="AF778" s="233" t="str">
        <f t="shared" si="210"/>
        <v>-</v>
      </c>
      <c r="AG778" s="231">
        <f t="shared" si="215"/>
        <v>0.17399999999999999</v>
      </c>
      <c r="AH778" s="232" t="str">
        <f t="shared" si="215"/>
        <v>-</v>
      </c>
      <c r="AI778" s="232" t="str">
        <f t="shared" si="215"/>
        <v>-</v>
      </c>
      <c r="AJ778" s="232" t="str">
        <f t="shared" si="215"/>
        <v>-</v>
      </c>
      <c r="AK778" s="233" t="str">
        <f t="shared" si="215"/>
        <v>-</v>
      </c>
      <c r="AL778" s="222" t="s">
        <v>85</v>
      </c>
      <c r="AM778" s="224" t="s">
        <v>2505</v>
      </c>
      <c r="AN778" s="212" t="s">
        <v>775</v>
      </c>
      <c r="AO778" s="212" t="s">
        <v>905</v>
      </c>
      <c r="AP778" s="218" t="s">
        <v>15</v>
      </c>
      <c r="AQ778" s="238" t="s">
        <v>85</v>
      </c>
      <c r="AR778" s="238" t="s">
        <v>85</v>
      </c>
      <c r="AS778" s="238" t="s">
        <v>85</v>
      </c>
      <c r="AT778" s="214" t="s">
        <v>85</v>
      </c>
      <c r="AU778" s="496">
        <v>1</v>
      </c>
    </row>
    <row r="779" spans="1:47" ht="40.5" hidden="1">
      <c r="A779" s="222" t="str">
        <f t="shared" si="209"/>
        <v>2205-2</v>
      </c>
      <c r="B779" s="223">
        <v>2205</v>
      </c>
      <c r="C779" s="224" t="s">
        <v>245</v>
      </c>
      <c r="D779" s="222">
        <v>2</v>
      </c>
      <c r="E779" s="224" t="s">
        <v>85</v>
      </c>
      <c r="F779" s="222" t="s">
        <v>85</v>
      </c>
      <c r="G779" s="369" t="s">
        <v>85</v>
      </c>
      <c r="H779" s="282" t="s">
        <v>85</v>
      </c>
      <c r="I779" s="227" t="s">
        <v>85</v>
      </c>
      <c r="J779" s="224" t="s">
        <v>85</v>
      </c>
      <c r="K779" s="224" t="s">
        <v>85</v>
      </c>
      <c r="L779" s="224" t="s">
        <v>85</v>
      </c>
      <c r="M779" s="228" t="s">
        <v>85</v>
      </c>
      <c r="N779" s="225"/>
      <c r="O779" s="186"/>
      <c r="P779" s="186"/>
      <c r="Q779" s="186"/>
      <c r="R779" s="230"/>
      <c r="S779" s="235" t="s">
        <v>85</v>
      </c>
      <c r="T779" s="230" t="s">
        <v>85</v>
      </c>
      <c r="U779" s="228"/>
      <c r="V779" s="224" t="s">
        <v>85</v>
      </c>
      <c r="W779" s="369"/>
      <c r="X779" s="370" t="s">
        <v>85</v>
      </c>
      <c r="Y779" s="370" t="s">
        <v>85</v>
      </c>
      <c r="Z779" s="370" t="s">
        <v>85</v>
      </c>
      <c r="AA779" s="371" t="s">
        <v>85</v>
      </c>
      <c r="AB779" s="231" t="str">
        <f t="shared" si="210"/>
        <v>-</v>
      </c>
      <c r="AC779" s="232" t="str">
        <f t="shared" si="211"/>
        <v>-</v>
      </c>
      <c r="AD779" s="232" t="str">
        <f t="shared" si="212"/>
        <v>-</v>
      </c>
      <c r="AE779" s="232" t="str">
        <f t="shared" si="213"/>
        <v>-</v>
      </c>
      <c r="AF779" s="233" t="str">
        <f t="shared" si="214"/>
        <v>-</v>
      </c>
      <c r="AG779" s="231" t="str">
        <f t="shared" si="215"/>
        <v>-</v>
      </c>
      <c r="AH779" s="232" t="str">
        <f t="shared" si="216"/>
        <v>-</v>
      </c>
      <c r="AI779" s="232" t="str">
        <f t="shared" si="217"/>
        <v>-</v>
      </c>
      <c r="AJ779" s="232" t="str">
        <f t="shared" si="218"/>
        <v>-</v>
      </c>
      <c r="AK779" s="233" t="str">
        <f t="shared" si="219"/>
        <v>-</v>
      </c>
      <c r="AL779" s="222" t="s">
        <v>85</v>
      </c>
      <c r="AM779" s="224" t="s">
        <v>85</v>
      </c>
      <c r="AN779" s="224" t="s">
        <v>85</v>
      </c>
      <c r="AO779" s="224" t="s">
        <v>85</v>
      </c>
      <c r="AP779" s="235" t="s">
        <v>85</v>
      </c>
      <c r="AQ779" s="234" t="s">
        <v>85</v>
      </c>
      <c r="AR779" s="234" t="s">
        <v>85</v>
      </c>
      <c r="AS779" s="234" t="s">
        <v>85</v>
      </c>
      <c r="AT779" s="227" t="s">
        <v>85</v>
      </c>
      <c r="AU779" s="343" t="s">
        <v>85</v>
      </c>
    </row>
    <row r="780" spans="1:47" ht="40.5" hidden="1">
      <c r="A780" s="222" t="str">
        <f t="shared" si="209"/>
        <v>2205-3</v>
      </c>
      <c r="B780" s="223">
        <v>2205</v>
      </c>
      <c r="C780" s="224" t="s">
        <v>245</v>
      </c>
      <c r="D780" s="222">
        <v>3</v>
      </c>
      <c r="E780" s="224" t="s">
        <v>85</v>
      </c>
      <c r="F780" s="222" t="s">
        <v>85</v>
      </c>
      <c r="G780" s="369" t="s">
        <v>85</v>
      </c>
      <c r="H780" s="282" t="s">
        <v>85</v>
      </c>
      <c r="I780" s="227" t="s">
        <v>85</v>
      </c>
      <c r="J780" s="224" t="s">
        <v>85</v>
      </c>
      <c r="K780" s="224" t="s">
        <v>85</v>
      </c>
      <c r="L780" s="224" t="s">
        <v>85</v>
      </c>
      <c r="M780" s="228" t="s">
        <v>85</v>
      </c>
      <c r="N780" s="225"/>
      <c r="O780" s="186"/>
      <c r="P780" s="186"/>
      <c r="Q780" s="186"/>
      <c r="R780" s="230"/>
      <c r="S780" s="235" t="s">
        <v>85</v>
      </c>
      <c r="T780" s="230" t="s">
        <v>85</v>
      </c>
      <c r="U780" s="228"/>
      <c r="V780" s="224" t="s">
        <v>85</v>
      </c>
      <c r="W780" s="369"/>
      <c r="X780" s="370" t="s">
        <v>85</v>
      </c>
      <c r="Y780" s="370" t="s">
        <v>85</v>
      </c>
      <c r="Z780" s="370" t="s">
        <v>85</v>
      </c>
      <c r="AA780" s="371" t="s">
        <v>85</v>
      </c>
      <c r="AB780" s="231" t="str">
        <f t="shared" si="210"/>
        <v>-</v>
      </c>
      <c r="AC780" s="232" t="str">
        <f t="shared" si="211"/>
        <v>-</v>
      </c>
      <c r="AD780" s="232" t="str">
        <f t="shared" si="212"/>
        <v>-</v>
      </c>
      <c r="AE780" s="232" t="str">
        <f t="shared" si="213"/>
        <v>-</v>
      </c>
      <c r="AF780" s="233" t="str">
        <f t="shared" si="214"/>
        <v>-</v>
      </c>
      <c r="AG780" s="231" t="str">
        <f t="shared" si="215"/>
        <v>-</v>
      </c>
      <c r="AH780" s="232" t="str">
        <f t="shared" si="216"/>
        <v>-</v>
      </c>
      <c r="AI780" s="232" t="str">
        <f t="shared" si="217"/>
        <v>-</v>
      </c>
      <c r="AJ780" s="232" t="str">
        <f t="shared" si="218"/>
        <v>-</v>
      </c>
      <c r="AK780" s="233" t="str">
        <f t="shared" si="219"/>
        <v>-</v>
      </c>
      <c r="AL780" s="222" t="s">
        <v>85</v>
      </c>
      <c r="AM780" s="224" t="s">
        <v>85</v>
      </c>
      <c r="AN780" s="224" t="s">
        <v>85</v>
      </c>
      <c r="AO780" s="224" t="s">
        <v>85</v>
      </c>
      <c r="AP780" s="235" t="s">
        <v>85</v>
      </c>
      <c r="AQ780" s="234" t="s">
        <v>85</v>
      </c>
      <c r="AR780" s="234" t="s">
        <v>85</v>
      </c>
      <c r="AS780" s="234" t="s">
        <v>85</v>
      </c>
      <c r="AT780" s="227" t="s">
        <v>85</v>
      </c>
      <c r="AU780" s="343" t="s">
        <v>85</v>
      </c>
    </row>
    <row r="781" spans="1:47" ht="40.5" hidden="1">
      <c r="A781" s="222" t="str">
        <f t="shared" si="209"/>
        <v>2205-4</v>
      </c>
      <c r="B781" s="223">
        <v>2205</v>
      </c>
      <c r="C781" s="224" t="s">
        <v>245</v>
      </c>
      <c r="D781" s="222">
        <v>4</v>
      </c>
      <c r="E781" s="224" t="s">
        <v>85</v>
      </c>
      <c r="F781" s="222" t="s">
        <v>85</v>
      </c>
      <c r="G781" s="369" t="s">
        <v>85</v>
      </c>
      <c r="H781" s="282" t="s">
        <v>85</v>
      </c>
      <c r="I781" s="227" t="s">
        <v>85</v>
      </c>
      <c r="J781" s="224" t="s">
        <v>85</v>
      </c>
      <c r="K781" s="224" t="s">
        <v>85</v>
      </c>
      <c r="L781" s="224" t="s">
        <v>85</v>
      </c>
      <c r="M781" s="228" t="s">
        <v>85</v>
      </c>
      <c r="N781" s="225"/>
      <c r="O781" s="186"/>
      <c r="P781" s="186"/>
      <c r="Q781" s="186"/>
      <c r="R781" s="230"/>
      <c r="S781" s="235" t="s">
        <v>85</v>
      </c>
      <c r="T781" s="230" t="s">
        <v>85</v>
      </c>
      <c r="U781" s="228"/>
      <c r="V781" s="224" t="s">
        <v>85</v>
      </c>
      <c r="W781" s="369"/>
      <c r="X781" s="370" t="s">
        <v>85</v>
      </c>
      <c r="Y781" s="370" t="s">
        <v>85</v>
      </c>
      <c r="Z781" s="370" t="s">
        <v>85</v>
      </c>
      <c r="AA781" s="371" t="s">
        <v>85</v>
      </c>
      <c r="AB781" s="231" t="str">
        <f t="shared" si="210"/>
        <v>-</v>
      </c>
      <c r="AC781" s="232" t="str">
        <f t="shared" si="211"/>
        <v>-</v>
      </c>
      <c r="AD781" s="232" t="str">
        <f t="shared" si="212"/>
        <v>-</v>
      </c>
      <c r="AE781" s="232" t="str">
        <f t="shared" si="213"/>
        <v>-</v>
      </c>
      <c r="AF781" s="233" t="str">
        <f t="shared" si="214"/>
        <v>-</v>
      </c>
      <c r="AG781" s="231" t="str">
        <f t="shared" si="215"/>
        <v>-</v>
      </c>
      <c r="AH781" s="232" t="str">
        <f t="shared" si="216"/>
        <v>-</v>
      </c>
      <c r="AI781" s="232" t="str">
        <f t="shared" si="217"/>
        <v>-</v>
      </c>
      <c r="AJ781" s="232" t="str">
        <f t="shared" si="218"/>
        <v>-</v>
      </c>
      <c r="AK781" s="233" t="str">
        <f t="shared" si="219"/>
        <v>-</v>
      </c>
      <c r="AL781" s="222" t="s">
        <v>85</v>
      </c>
      <c r="AM781" s="224" t="s">
        <v>85</v>
      </c>
      <c r="AN781" s="224" t="s">
        <v>85</v>
      </c>
      <c r="AO781" s="224" t="s">
        <v>85</v>
      </c>
      <c r="AP781" s="235" t="s">
        <v>85</v>
      </c>
      <c r="AQ781" s="234" t="s">
        <v>85</v>
      </c>
      <c r="AR781" s="234" t="s">
        <v>85</v>
      </c>
      <c r="AS781" s="234" t="s">
        <v>85</v>
      </c>
      <c r="AT781" s="227" t="s">
        <v>85</v>
      </c>
      <c r="AU781" s="343" t="s">
        <v>85</v>
      </c>
    </row>
    <row r="782" spans="1:47" ht="40.5" hidden="1">
      <c r="A782" s="222" t="str">
        <f t="shared" si="209"/>
        <v>2205-5</v>
      </c>
      <c r="B782" s="223">
        <v>2205</v>
      </c>
      <c r="C782" s="224" t="s">
        <v>245</v>
      </c>
      <c r="D782" s="222">
        <v>5</v>
      </c>
      <c r="E782" s="224" t="s">
        <v>85</v>
      </c>
      <c r="F782" s="222" t="s">
        <v>85</v>
      </c>
      <c r="G782" s="369" t="s">
        <v>85</v>
      </c>
      <c r="H782" s="282" t="s">
        <v>85</v>
      </c>
      <c r="I782" s="227" t="s">
        <v>85</v>
      </c>
      <c r="J782" s="224" t="s">
        <v>85</v>
      </c>
      <c r="K782" s="224" t="s">
        <v>85</v>
      </c>
      <c r="L782" s="224" t="s">
        <v>85</v>
      </c>
      <c r="M782" s="228" t="s">
        <v>85</v>
      </c>
      <c r="N782" s="225"/>
      <c r="O782" s="186"/>
      <c r="P782" s="186"/>
      <c r="Q782" s="186"/>
      <c r="R782" s="230"/>
      <c r="S782" s="235" t="s">
        <v>85</v>
      </c>
      <c r="T782" s="230" t="s">
        <v>85</v>
      </c>
      <c r="U782" s="228"/>
      <c r="V782" s="224" t="s">
        <v>85</v>
      </c>
      <c r="W782" s="369"/>
      <c r="X782" s="370" t="s">
        <v>85</v>
      </c>
      <c r="Y782" s="370" t="s">
        <v>85</v>
      </c>
      <c r="Z782" s="370" t="s">
        <v>85</v>
      </c>
      <c r="AA782" s="371" t="s">
        <v>85</v>
      </c>
      <c r="AB782" s="231" t="str">
        <f t="shared" si="210"/>
        <v>-</v>
      </c>
      <c r="AC782" s="232" t="str">
        <f t="shared" si="211"/>
        <v>-</v>
      </c>
      <c r="AD782" s="232" t="str">
        <f t="shared" si="212"/>
        <v>-</v>
      </c>
      <c r="AE782" s="232" t="str">
        <f t="shared" si="213"/>
        <v>-</v>
      </c>
      <c r="AF782" s="233" t="str">
        <f t="shared" si="214"/>
        <v>-</v>
      </c>
      <c r="AG782" s="231" t="str">
        <f t="shared" si="215"/>
        <v>-</v>
      </c>
      <c r="AH782" s="232" t="str">
        <f t="shared" si="216"/>
        <v>-</v>
      </c>
      <c r="AI782" s="232" t="str">
        <f t="shared" si="217"/>
        <v>-</v>
      </c>
      <c r="AJ782" s="232" t="str">
        <f t="shared" si="218"/>
        <v>-</v>
      </c>
      <c r="AK782" s="233" t="str">
        <f t="shared" si="219"/>
        <v>-</v>
      </c>
      <c r="AL782" s="222" t="s">
        <v>85</v>
      </c>
      <c r="AM782" s="224" t="s">
        <v>85</v>
      </c>
      <c r="AN782" s="224" t="s">
        <v>85</v>
      </c>
      <c r="AO782" s="224" t="s">
        <v>85</v>
      </c>
      <c r="AP782" s="235" t="s">
        <v>85</v>
      </c>
      <c r="AQ782" s="234" t="s">
        <v>85</v>
      </c>
      <c r="AR782" s="234" t="s">
        <v>85</v>
      </c>
      <c r="AS782" s="234" t="s">
        <v>85</v>
      </c>
      <c r="AT782" s="227" t="s">
        <v>85</v>
      </c>
      <c r="AU782" s="343" t="s">
        <v>85</v>
      </c>
    </row>
    <row r="783" spans="1:47" ht="40.5" hidden="1">
      <c r="A783" s="222" t="str">
        <f t="shared" si="209"/>
        <v>2205-6</v>
      </c>
      <c r="B783" s="223">
        <v>2205</v>
      </c>
      <c r="C783" s="224" t="s">
        <v>245</v>
      </c>
      <c r="D783" s="222">
        <v>6</v>
      </c>
      <c r="E783" s="224" t="s">
        <v>85</v>
      </c>
      <c r="F783" s="222" t="s">
        <v>85</v>
      </c>
      <c r="G783" s="369" t="s">
        <v>85</v>
      </c>
      <c r="H783" s="282" t="s">
        <v>85</v>
      </c>
      <c r="I783" s="227" t="s">
        <v>85</v>
      </c>
      <c r="J783" s="224" t="s">
        <v>85</v>
      </c>
      <c r="K783" s="224" t="s">
        <v>85</v>
      </c>
      <c r="L783" s="224" t="s">
        <v>85</v>
      </c>
      <c r="M783" s="228" t="s">
        <v>85</v>
      </c>
      <c r="N783" s="225"/>
      <c r="O783" s="186"/>
      <c r="P783" s="186"/>
      <c r="Q783" s="186"/>
      <c r="R783" s="230"/>
      <c r="S783" s="235" t="s">
        <v>85</v>
      </c>
      <c r="T783" s="230" t="s">
        <v>85</v>
      </c>
      <c r="U783" s="228"/>
      <c r="V783" s="224" t="s">
        <v>85</v>
      </c>
      <c r="W783" s="369"/>
      <c r="X783" s="370" t="s">
        <v>85</v>
      </c>
      <c r="Y783" s="370" t="s">
        <v>85</v>
      </c>
      <c r="Z783" s="370" t="s">
        <v>85</v>
      </c>
      <c r="AA783" s="371" t="s">
        <v>85</v>
      </c>
      <c r="AB783" s="231" t="str">
        <f t="shared" si="210"/>
        <v>-</v>
      </c>
      <c r="AC783" s="232" t="str">
        <f t="shared" si="211"/>
        <v>-</v>
      </c>
      <c r="AD783" s="232" t="str">
        <f t="shared" si="212"/>
        <v>-</v>
      </c>
      <c r="AE783" s="232" t="str">
        <f t="shared" si="213"/>
        <v>-</v>
      </c>
      <c r="AF783" s="233" t="str">
        <f t="shared" si="214"/>
        <v>-</v>
      </c>
      <c r="AG783" s="231" t="str">
        <f t="shared" si="215"/>
        <v>-</v>
      </c>
      <c r="AH783" s="232" t="str">
        <f t="shared" si="216"/>
        <v>-</v>
      </c>
      <c r="AI783" s="232" t="str">
        <f t="shared" si="217"/>
        <v>-</v>
      </c>
      <c r="AJ783" s="232" t="str">
        <f t="shared" si="218"/>
        <v>-</v>
      </c>
      <c r="AK783" s="233" t="str">
        <f t="shared" si="219"/>
        <v>-</v>
      </c>
      <c r="AL783" s="222" t="s">
        <v>85</v>
      </c>
      <c r="AM783" s="224" t="s">
        <v>85</v>
      </c>
      <c r="AN783" s="224" t="s">
        <v>85</v>
      </c>
      <c r="AO783" s="224" t="s">
        <v>85</v>
      </c>
      <c r="AP783" s="235" t="s">
        <v>85</v>
      </c>
      <c r="AQ783" s="234" t="s">
        <v>85</v>
      </c>
      <c r="AR783" s="234" t="s">
        <v>85</v>
      </c>
      <c r="AS783" s="234" t="s">
        <v>85</v>
      </c>
      <c r="AT783" s="227" t="s">
        <v>85</v>
      </c>
      <c r="AU783" s="343" t="s">
        <v>85</v>
      </c>
    </row>
    <row r="784" spans="1:47" ht="40.5" hidden="1">
      <c r="A784" s="222" t="str">
        <f t="shared" si="209"/>
        <v>2205-7</v>
      </c>
      <c r="B784" s="223">
        <v>2205</v>
      </c>
      <c r="C784" s="224" t="s">
        <v>245</v>
      </c>
      <c r="D784" s="222">
        <v>7</v>
      </c>
      <c r="E784" s="224" t="s">
        <v>85</v>
      </c>
      <c r="F784" s="222" t="s">
        <v>85</v>
      </c>
      <c r="G784" s="369" t="s">
        <v>85</v>
      </c>
      <c r="H784" s="282" t="s">
        <v>85</v>
      </c>
      <c r="I784" s="227" t="s">
        <v>85</v>
      </c>
      <c r="J784" s="224" t="s">
        <v>85</v>
      </c>
      <c r="K784" s="224" t="s">
        <v>85</v>
      </c>
      <c r="L784" s="224" t="s">
        <v>85</v>
      </c>
      <c r="M784" s="228" t="s">
        <v>85</v>
      </c>
      <c r="N784" s="225"/>
      <c r="O784" s="186"/>
      <c r="P784" s="186"/>
      <c r="Q784" s="186"/>
      <c r="R784" s="230"/>
      <c r="S784" s="235" t="s">
        <v>85</v>
      </c>
      <c r="T784" s="230" t="s">
        <v>85</v>
      </c>
      <c r="U784" s="228"/>
      <c r="V784" s="224" t="s">
        <v>85</v>
      </c>
      <c r="W784" s="369"/>
      <c r="X784" s="370" t="s">
        <v>85</v>
      </c>
      <c r="Y784" s="370" t="s">
        <v>85</v>
      </c>
      <c r="Z784" s="370" t="s">
        <v>85</v>
      </c>
      <c r="AA784" s="371" t="s">
        <v>85</v>
      </c>
      <c r="AB784" s="231" t="str">
        <f t="shared" si="210"/>
        <v>-</v>
      </c>
      <c r="AC784" s="232" t="str">
        <f t="shared" si="211"/>
        <v>-</v>
      </c>
      <c r="AD784" s="232" t="str">
        <f t="shared" si="212"/>
        <v>-</v>
      </c>
      <c r="AE784" s="232" t="str">
        <f t="shared" si="213"/>
        <v>-</v>
      </c>
      <c r="AF784" s="233" t="str">
        <f t="shared" si="214"/>
        <v>-</v>
      </c>
      <c r="AG784" s="231" t="str">
        <f t="shared" si="215"/>
        <v>-</v>
      </c>
      <c r="AH784" s="232" t="str">
        <f t="shared" si="216"/>
        <v>-</v>
      </c>
      <c r="AI784" s="232" t="str">
        <f t="shared" si="217"/>
        <v>-</v>
      </c>
      <c r="AJ784" s="232" t="str">
        <f t="shared" si="218"/>
        <v>-</v>
      </c>
      <c r="AK784" s="233" t="str">
        <f t="shared" si="219"/>
        <v>-</v>
      </c>
      <c r="AL784" s="222" t="s">
        <v>85</v>
      </c>
      <c r="AM784" s="224" t="s">
        <v>85</v>
      </c>
      <c r="AN784" s="224" t="s">
        <v>85</v>
      </c>
      <c r="AO784" s="224" t="s">
        <v>85</v>
      </c>
      <c r="AP784" s="235" t="s">
        <v>85</v>
      </c>
      <c r="AQ784" s="234" t="s">
        <v>85</v>
      </c>
      <c r="AR784" s="234" t="s">
        <v>85</v>
      </c>
      <c r="AS784" s="234" t="s">
        <v>85</v>
      </c>
      <c r="AT784" s="227" t="s">
        <v>85</v>
      </c>
      <c r="AU784" s="343" t="s">
        <v>85</v>
      </c>
    </row>
    <row r="785" spans="1:47" ht="40.5" hidden="1">
      <c r="A785" s="222" t="str">
        <f t="shared" si="209"/>
        <v>2205-8</v>
      </c>
      <c r="B785" s="223">
        <v>2205</v>
      </c>
      <c r="C785" s="224" t="s">
        <v>245</v>
      </c>
      <c r="D785" s="222">
        <v>8</v>
      </c>
      <c r="E785" s="224" t="s">
        <v>85</v>
      </c>
      <c r="F785" s="222" t="s">
        <v>85</v>
      </c>
      <c r="G785" s="369" t="s">
        <v>85</v>
      </c>
      <c r="H785" s="282" t="s">
        <v>85</v>
      </c>
      <c r="I785" s="227" t="s">
        <v>85</v>
      </c>
      <c r="J785" s="224" t="s">
        <v>85</v>
      </c>
      <c r="K785" s="224" t="s">
        <v>85</v>
      </c>
      <c r="L785" s="224" t="s">
        <v>85</v>
      </c>
      <c r="M785" s="228" t="s">
        <v>85</v>
      </c>
      <c r="N785" s="225"/>
      <c r="O785" s="186"/>
      <c r="P785" s="186"/>
      <c r="Q785" s="186"/>
      <c r="R785" s="230"/>
      <c r="S785" s="235" t="s">
        <v>85</v>
      </c>
      <c r="T785" s="230" t="s">
        <v>85</v>
      </c>
      <c r="U785" s="228"/>
      <c r="V785" s="224" t="s">
        <v>85</v>
      </c>
      <c r="W785" s="369"/>
      <c r="X785" s="370" t="s">
        <v>85</v>
      </c>
      <c r="Y785" s="370" t="s">
        <v>85</v>
      </c>
      <c r="Z785" s="370" t="s">
        <v>85</v>
      </c>
      <c r="AA785" s="371" t="s">
        <v>85</v>
      </c>
      <c r="AB785" s="231" t="str">
        <f t="shared" si="210"/>
        <v>-</v>
      </c>
      <c r="AC785" s="232" t="str">
        <f t="shared" si="211"/>
        <v>-</v>
      </c>
      <c r="AD785" s="232" t="str">
        <f t="shared" si="212"/>
        <v>-</v>
      </c>
      <c r="AE785" s="232" t="str">
        <f t="shared" si="213"/>
        <v>-</v>
      </c>
      <c r="AF785" s="233" t="str">
        <f t="shared" si="214"/>
        <v>-</v>
      </c>
      <c r="AG785" s="231" t="str">
        <f t="shared" si="215"/>
        <v>-</v>
      </c>
      <c r="AH785" s="232" t="str">
        <f t="shared" si="216"/>
        <v>-</v>
      </c>
      <c r="AI785" s="232" t="str">
        <f t="shared" si="217"/>
        <v>-</v>
      </c>
      <c r="AJ785" s="232" t="str">
        <f t="shared" si="218"/>
        <v>-</v>
      </c>
      <c r="AK785" s="233" t="str">
        <f t="shared" si="219"/>
        <v>-</v>
      </c>
      <c r="AL785" s="222" t="s">
        <v>85</v>
      </c>
      <c r="AM785" s="224" t="s">
        <v>85</v>
      </c>
      <c r="AN785" s="224" t="s">
        <v>85</v>
      </c>
      <c r="AO785" s="224" t="s">
        <v>85</v>
      </c>
      <c r="AP785" s="235" t="s">
        <v>85</v>
      </c>
      <c r="AQ785" s="234" t="s">
        <v>85</v>
      </c>
      <c r="AR785" s="234" t="s">
        <v>85</v>
      </c>
      <c r="AS785" s="234" t="s">
        <v>85</v>
      </c>
      <c r="AT785" s="227" t="s">
        <v>85</v>
      </c>
      <c r="AU785" s="343" t="s">
        <v>85</v>
      </c>
    </row>
    <row r="786" spans="1:47" ht="40.5" hidden="1">
      <c r="A786" s="222" t="str">
        <f t="shared" si="209"/>
        <v>2205-9</v>
      </c>
      <c r="B786" s="223">
        <v>2205</v>
      </c>
      <c r="C786" s="224" t="s">
        <v>245</v>
      </c>
      <c r="D786" s="222">
        <v>9</v>
      </c>
      <c r="E786" s="224" t="s">
        <v>85</v>
      </c>
      <c r="F786" s="222" t="s">
        <v>85</v>
      </c>
      <c r="G786" s="369" t="s">
        <v>85</v>
      </c>
      <c r="H786" s="282" t="s">
        <v>85</v>
      </c>
      <c r="I786" s="227" t="s">
        <v>85</v>
      </c>
      <c r="J786" s="224" t="s">
        <v>85</v>
      </c>
      <c r="K786" s="224" t="s">
        <v>85</v>
      </c>
      <c r="L786" s="224" t="s">
        <v>85</v>
      </c>
      <c r="M786" s="228" t="s">
        <v>85</v>
      </c>
      <c r="N786" s="225"/>
      <c r="O786" s="186"/>
      <c r="P786" s="186"/>
      <c r="Q786" s="186"/>
      <c r="R786" s="230"/>
      <c r="S786" s="235" t="s">
        <v>85</v>
      </c>
      <c r="T786" s="230" t="s">
        <v>85</v>
      </c>
      <c r="U786" s="228"/>
      <c r="V786" s="224" t="s">
        <v>85</v>
      </c>
      <c r="W786" s="369"/>
      <c r="X786" s="370" t="s">
        <v>85</v>
      </c>
      <c r="Y786" s="370" t="s">
        <v>85</v>
      </c>
      <c r="Z786" s="370" t="s">
        <v>85</v>
      </c>
      <c r="AA786" s="371" t="s">
        <v>85</v>
      </c>
      <c r="AB786" s="231" t="str">
        <f t="shared" si="210"/>
        <v>-</v>
      </c>
      <c r="AC786" s="232" t="str">
        <f t="shared" si="211"/>
        <v>-</v>
      </c>
      <c r="AD786" s="232" t="str">
        <f t="shared" si="212"/>
        <v>-</v>
      </c>
      <c r="AE786" s="232" t="str">
        <f t="shared" si="213"/>
        <v>-</v>
      </c>
      <c r="AF786" s="233" t="str">
        <f t="shared" si="214"/>
        <v>-</v>
      </c>
      <c r="AG786" s="231" t="str">
        <f t="shared" si="215"/>
        <v>-</v>
      </c>
      <c r="AH786" s="232" t="str">
        <f t="shared" si="216"/>
        <v>-</v>
      </c>
      <c r="AI786" s="232" t="str">
        <f t="shared" si="217"/>
        <v>-</v>
      </c>
      <c r="AJ786" s="232" t="str">
        <f t="shared" si="218"/>
        <v>-</v>
      </c>
      <c r="AK786" s="233" t="str">
        <f t="shared" si="219"/>
        <v>-</v>
      </c>
      <c r="AL786" s="222" t="s">
        <v>85</v>
      </c>
      <c r="AM786" s="224" t="s">
        <v>85</v>
      </c>
      <c r="AN786" s="224" t="s">
        <v>85</v>
      </c>
      <c r="AO786" s="224" t="s">
        <v>85</v>
      </c>
      <c r="AP786" s="235" t="s">
        <v>85</v>
      </c>
      <c r="AQ786" s="234" t="s">
        <v>85</v>
      </c>
      <c r="AR786" s="234" t="s">
        <v>85</v>
      </c>
      <c r="AS786" s="234" t="s">
        <v>85</v>
      </c>
      <c r="AT786" s="227" t="s">
        <v>85</v>
      </c>
      <c r="AU786" s="343" t="s">
        <v>85</v>
      </c>
    </row>
    <row r="787" spans="1:47" ht="165" customHeight="1">
      <c r="A787" s="222" t="str">
        <f t="shared" si="209"/>
        <v>2206-1</v>
      </c>
      <c r="B787" s="223">
        <v>2206</v>
      </c>
      <c r="C787" s="224" t="s">
        <v>246</v>
      </c>
      <c r="D787" s="222">
        <v>1</v>
      </c>
      <c r="E787" s="224" t="s">
        <v>639</v>
      </c>
      <c r="F787" s="222" t="s">
        <v>1408</v>
      </c>
      <c r="G787" s="225" t="s">
        <v>598</v>
      </c>
      <c r="H787" s="282" t="s">
        <v>1401</v>
      </c>
      <c r="I787" s="227" t="s">
        <v>627</v>
      </c>
      <c r="J787" s="224" t="s">
        <v>640</v>
      </c>
      <c r="K787" s="224" t="s">
        <v>641</v>
      </c>
      <c r="L787" s="224" t="s">
        <v>399</v>
      </c>
      <c r="M787" s="228" t="s">
        <v>403</v>
      </c>
      <c r="N787" s="225" t="s">
        <v>12</v>
      </c>
      <c r="O787" s="186">
        <v>13</v>
      </c>
      <c r="P787" s="186">
        <v>14</v>
      </c>
      <c r="Q787" s="186">
        <v>15</v>
      </c>
      <c r="R787" s="230">
        <v>16</v>
      </c>
      <c r="S787" s="235" t="s">
        <v>433</v>
      </c>
      <c r="T787" s="230">
        <v>17</v>
      </c>
      <c r="U787" s="228"/>
      <c r="V787" s="224" t="s">
        <v>642</v>
      </c>
      <c r="W787" s="225">
        <v>12</v>
      </c>
      <c r="X787" s="186" t="s">
        <v>85</v>
      </c>
      <c r="Y787" s="186" t="s">
        <v>85</v>
      </c>
      <c r="Z787" s="186" t="s">
        <v>85</v>
      </c>
      <c r="AA787" s="230" t="s">
        <v>85</v>
      </c>
      <c r="AB787" s="231" t="str">
        <f t="shared" si="210"/>
        <v>-</v>
      </c>
      <c r="AC787" s="232" t="str">
        <f t="shared" si="210"/>
        <v>-</v>
      </c>
      <c r="AD787" s="232" t="str">
        <f t="shared" si="210"/>
        <v>-</v>
      </c>
      <c r="AE787" s="232" t="str">
        <f t="shared" si="210"/>
        <v>-</v>
      </c>
      <c r="AF787" s="233" t="str">
        <f t="shared" si="210"/>
        <v>-</v>
      </c>
      <c r="AG787" s="231">
        <f t="shared" si="215"/>
        <v>0.70588235294117652</v>
      </c>
      <c r="AH787" s="232" t="str">
        <f t="shared" si="215"/>
        <v>-</v>
      </c>
      <c r="AI787" s="232" t="str">
        <f t="shared" si="215"/>
        <v>-</v>
      </c>
      <c r="AJ787" s="232" t="str">
        <f t="shared" si="215"/>
        <v>-</v>
      </c>
      <c r="AK787" s="233" t="str">
        <f t="shared" si="215"/>
        <v>-</v>
      </c>
      <c r="AL787" s="222" t="s">
        <v>85</v>
      </c>
      <c r="AM787" s="224" t="s">
        <v>2142</v>
      </c>
      <c r="AN787" s="224" t="s">
        <v>777</v>
      </c>
      <c r="AO787" s="224" t="s">
        <v>778</v>
      </c>
      <c r="AP787" s="235" t="s">
        <v>12</v>
      </c>
      <c r="AQ787" s="234" t="s">
        <v>85</v>
      </c>
      <c r="AR787" s="234" t="s">
        <v>85</v>
      </c>
      <c r="AS787" s="234" t="s">
        <v>85</v>
      </c>
      <c r="AT787" s="227" t="s">
        <v>85</v>
      </c>
      <c r="AU787" s="343" t="s">
        <v>2754</v>
      </c>
    </row>
    <row r="788" spans="1:47" ht="27" hidden="1">
      <c r="A788" s="222" t="str">
        <f t="shared" si="209"/>
        <v>2206-2</v>
      </c>
      <c r="B788" s="223">
        <v>2206</v>
      </c>
      <c r="C788" s="224" t="s">
        <v>246</v>
      </c>
      <c r="D788" s="222">
        <v>2</v>
      </c>
      <c r="E788" s="224" t="s">
        <v>85</v>
      </c>
      <c r="F788" s="222" t="s">
        <v>85</v>
      </c>
      <c r="G788" s="369" t="s">
        <v>85</v>
      </c>
      <c r="H788" s="282" t="s">
        <v>85</v>
      </c>
      <c r="I788" s="227" t="s">
        <v>85</v>
      </c>
      <c r="J788" s="224" t="s">
        <v>85</v>
      </c>
      <c r="K788" s="224" t="s">
        <v>85</v>
      </c>
      <c r="L788" s="224" t="s">
        <v>85</v>
      </c>
      <c r="M788" s="228" t="s">
        <v>85</v>
      </c>
      <c r="N788" s="225"/>
      <c r="O788" s="186"/>
      <c r="P788" s="186"/>
      <c r="Q788" s="186"/>
      <c r="R788" s="230"/>
      <c r="S788" s="235" t="s">
        <v>85</v>
      </c>
      <c r="T788" s="230" t="s">
        <v>85</v>
      </c>
      <c r="U788" s="228"/>
      <c r="V788" s="224" t="s">
        <v>85</v>
      </c>
      <c r="W788" s="369"/>
      <c r="X788" s="370" t="s">
        <v>85</v>
      </c>
      <c r="Y788" s="370" t="s">
        <v>85</v>
      </c>
      <c r="Z788" s="370" t="s">
        <v>85</v>
      </c>
      <c r="AA788" s="371" t="s">
        <v>85</v>
      </c>
      <c r="AB788" s="231" t="str">
        <f t="shared" si="210"/>
        <v>-</v>
      </c>
      <c r="AC788" s="232" t="str">
        <f t="shared" si="211"/>
        <v>-</v>
      </c>
      <c r="AD788" s="232" t="str">
        <f t="shared" si="212"/>
        <v>-</v>
      </c>
      <c r="AE788" s="232" t="str">
        <f t="shared" si="213"/>
        <v>-</v>
      </c>
      <c r="AF788" s="233" t="str">
        <f t="shared" si="214"/>
        <v>-</v>
      </c>
      <c r="AG788" s="231" t="str">
        <f t="shared" si="215"/>
        <v>-</v>
      </c>
      <c r="AH788" s="232" t="str">
        <f t="shared" si="216"/>
        <v>-</v>
      </c>
      <c r="AI788" s="232" t="str">
        <f t="shared" si="217"/>
        <v>-</v>
      </c>
      <c r="AJ788" s="232" t="str">
        <f t="shared" si="218"/>
        <v>-</v>
      </c>
      <c r="AK788" s="233" t="str">
        <f t="shared" si="219"/>
        <v>-</v>
      </c>
      <c r="AL788" s="222" t="s">
        <v>85</v>
      </c>
      <c r="AM788" s="224" t="s">
        <v>85</v>
      </c>
      <c r="AN788" s="224" t="s">
        <v>85</v>
      </c>
      <c r="AO788" s="224" t="s">
        <v>85</v>
      </c>
      <c r="AP788" s="235" t="s">
        <v>85</v>
      </c>
      <c r="AQ788" s="234" t="s">
        <v>85</v>
      </c>
      <c r="AR788" s="234" t="s">
        <v>85</v>
      </c>
      <c r="AS788" s="234" t="s">
        <v>85</v>
      </c>
      <c r="AT788" s="227" t="s">
        <v>85</v>
      </c>
      <c r="AU788" s="343" t="s">
        <v>85</v>
      </c>
    </row>
    <row r="789" spans="1:47" ht="27" hidden="1">
      <c r="A789" s="222" t="str">
        <f t="shared" si="209"/>
        <v>2206-3</v>
      </c>
      <c r="B789" s="223">
        <v>2206</v>
      </c>
      <c r="C789" s="224" t="s">
        <v>246</v>
      </c>
      <c r="D789" s="222">
        <v>3</v>
      </c>
      <c r="E789" s="224" t="s">
        <v>85</v>
      </c>
      <c r="F789" s="222" t="s">
        <v>85</v>
      </c>
      <c r="G789" s="369" t="s">
        <v>85</v>
      </c>
      <c r="H789" s="282" t="s">
        <v>85</v>
      </c>
      <c r="I789" s="227" t="s">
        <v>85</v>
      </c>
      <c r="J789" s="224" t="s">
        <v>85</v>
      </c>
      <c r="K789" s="224" t="s">
        <v>85</v>
      </c>
      <c r="L789" s="224" t="s">
        <v>85</v>
      </c>
      <c r="M789" s="228" t="s">
        <v>85</v>
      </c>
      <c r="N789" s="225"/>
      <c r="O789" s="186"/>
      <c r="P789" s="186"/>
      <c r="Q789" s="186"/>
      <c r="R789" s="230"/>
      <c r="S789" s="235" t="s">
        <v>85</v>
      </c>
      <c r="T789" s="230" t="s">
        <v>85</v>
      </c>
      <c r="U789" s="228"/>
      <c r="V789" s="224" t="s">
        <v>85</v>
      </c>
      <c r="W789" s="369"/>
      <c r="X789" s="370" t="s">
        <v>85</v>
      </c>
      <c r="Y789" s="370" t="s">
        <v>85</v>
      </c>
      <c r="Z789" s="370" t="s">
        <v>85</v>
      </c>
      <c r="AA789" s="371" t="s">
        <v>85</v>
      </c>
      <c r="AB789" s="231" t="str">
        <f t="shared" si="210"/>
        <v>-</v>
      </c>
      <c r="AC789" s="232" t="str">
        <f t="shared" si="211"/>
        <v>-</v>
      </c>
      <c r="AD789" s="232" t="str">
        <f t="shared" si="212"/>
        <v>-</v>
      </c>
      <c r="AE789" s="232" t="str">
        <f t="shared" si="213"/>
        <v>-</v>
      </c>
      <c r="AF789" s="233" t="str">
        <f t="shared" si="214"/>
        <v>-</v>
      </c>
      <c r="AG789" s="231" t="str">
        <f t="shared" si="215"/>
        <v>-</v>
      </c>
      <c r="AH789" s="232" t="str">
        <f t="shared" si="216"/>
        <v>-</v>
      </c>
      <c r="AI789" s="232" t="str">
        <f t="shared" si="217"/>
        <v>-</v>
      </c>
      <c r="AJ789" s="232" t="str">
        <f t="shared" si="218"/>
        <v>-</v>
      </c>
      <c r="AK789" s="233" t="str">
        <f t="shared" si="219"/>
        <v>-</v>
      </c>
      <c r="AL789" s="222" t="s">
        <v>85</v>
      </c>
      <c r="AM789" s="224" t="s">
        <v>85</v>
      </c>
      <c r="AN789" s="224" t="s">
        <v>85</v>
      </c>
      <c r="AO789" s="224" t="s">
        <v>85</v>
      </c>
      <c r="AP789" s="235" t="s">
        <v>85</v>
      </c>
      <c r="AQ789" s="234" t="s">
        <v>85</v>
      </c>
      <c r="AR789" s="234" t="s">
        <v>85</v>
      </c>
      <c r="AS789" s="234" t="s">
        <v>85</v>
      </c>
      <c r="AT789" s="227" t="s">
        <v>85</v>
      </c>
      <c r="AU789" s="343" t="s">
        <v>85</v>
      </c>
    </row>
    <row r="790" spans="1:47" ht="27" hidden="1">
      <c r="A790" s="222" t="str">
        <f t="shared" si="209"/>
        <v>2206-4</v>
      </c>
      <c r="B790" s="223">
        <v>2206</v>
      </c>
      <c r="C790" s="224" t="s">
        <v>246</v>
      </c>
      <c r="D790" s="222">
        <v>4</v>
      </c>
      <c r="E790" s="224" t="s">
        <v>85</v>
      </c>
      <c r="F790" s="222" t="s">
        <v>85</v>
      </c>
      <c r="G790" s="369" t="s">
        <v>85</v>
      </c>
      <c r="H790" s="282" t="s">
        <v>85</v>
      </c>
      <c r="I790" s="227" t="s">
        <v>85</v>
      </c>
      <c r="J790" s="224" t="s">
        <v>85</v>
      </c>
      <c r="K790" s="224" t="s">
        <v>85</v>
      </c>
      <c r="L790" s="224" t="s">
        <v>85</v>
      </c>
      <c r="M790" s="228" t="s">
        <v>85</v>
      </c>
      <c r="N790" s="225"/>
      <c r="O790" s="186"/>
      <c r="P790" s="186"/>
      <c r="Q790" s="186"/>
      <c r="R790" s="230"/>
      <c r="S790" s="235" t="s">
        <v>85</v>
      </c>
      <c r="T790" s="230" t="s">
        <v>85</v>
      </c>
      <c r="U790" s="228"/>
      <c r="V790" s="224" t="s">
        <v>85</v>
      </c>
      <c r="W790" s="369"/>
      <c r="X790" s="370" t="s">
        <v>85</v>
      </c>
      <c r="Y790" s="370" t="s">
        <v>85</v>
      </c>
      <c r="Z790" s="370" t="s">
        <v>85</v>
      </c>
      <c r="AA790" s="371" t="s">
        <v>85</v>
      </c>
      <c r="AB790" s="231" t="str">
        <f t="shared" si="210"/>
        <v>-</v>
      </c>
      <c r="AC790" s="232" t="str">
        <f t="shared" si="211"/>
        <v>-</v>
      </c>
      <c r="AD790" s="232" t="str">
        <f t="shared" si="212"/>
        <v>-</v>
      </c>
      <c r="AE790" s="232" t="str">
        <f t="shared" si="213"/>
        <v>-</v>
      </c>
      <c r="AF790" s="233" t="str">
        <f t="shared" si="214"/>
        <v>-</v>
      </c>
      <c r="AG790" s="231" t="str">
        <f t="shared" si="215"/>
        <v>-</v>
      </c>
      <c r="AH790" s="232" t="str">
        <f t="shared" si="216"/>
        <v>-</v>
      </c>
      <c r="AI790" s="232" t="str">
        <f t="shared" si="217"/>
        <v>-</v>
      </c>
      <c r="AJ790" s="232" t="str">
        <f t="shared" si="218"/>
        <v>-</v>
      </c>
      <c r="AK790" s="233" t="str">
        <f t="shared" si="219"/>
        <v>-</v>
      </c>
      <c r="AL790" s="222" t="s">
        <v>85</v>
      </c>
      <c r="AM790" s="224" t="s">
        <v>85</v>
      </c>
      <c r="AN790" s="224" t="s">
        <v>85</v>
      </c>
      <c r="AO790" s="224" t="s">
        <v>85</v>
      </c>
      <c r="AP790" s="235" t="s">
        <v>85</v>
      </c>
      <c r="AQ790" s="234" t="s">
        <v>85</v>
      </c>
      <c r="AR790" s="234" t="s">
        <v>85</v>
      </c>
      <c r="AS790" s="234" t="s">
        <v>85</v>
      </c>
      <c r="AT790" s="227" t="s">
        <v>85</v>
      </c>
      <c r="AU790" s="343" t="s">
        <v>85</v>
      </c>
    </row>
    <row r="791" spans="1:47" ht="27" hidden="1">
      <c r="A791" s="222" t="str">
        <f t="shared" si="209"/>
        <v>2206-5</v>
      </c>
      <c r="B791" s="223">
        <v>2206</v>
      </c>
      <c r="C791" s="224" t="s">
        <v>246</v>
      </c>
      <c r="D791" s="222">
        <v>5</v>
      </c>
      <c r="E791" s="224" t="s">
        <v>85</v>
      </c>
      <c r="F791" s="222" t="s">
        <v>85</v>
      </c>
      <c r="G791" s="369" t="s">
        <v>85</v>
      </c>
      <c r="H791" s="282" t="s">
        <v>85</v>
      </c>
      <c r="I791" s="227" t="s">
        <v>85</v>
      </c>
      <c r="J791" s="224" t="s">
        <v>85</v>
      </c>
      <c r="K791" s="224" t="s">
        <v>85</v>
      </c>
      <c r="L791" s="224" t="s">
        <v>85</v>
      </c>
      <c r="M791" s="228" t="s">
        <v>85</v>
      </c>
      <c r="N791" s="225"/>
      <c r="O791" s="186"/>
      <c r="P791" s="186"/>
      <c r="Q791" s="186"/>
      <c r="R791" s="230"/>
      <c r="S791" s="235" t="s">
        <v>85</v>
      </c>
      <c r="T791" s="230" t="s">
        <v>85</v>
      </c>
      <c r="U791" s="228"/>
      <c r="V791" s="224" t="s">
        <v>85</v>
      </c>
      <c r="W791" s="369"/>
      <c r="X791" s="370" t="s">
        <v>85</v>
      </c>
      <c r="Y791" s="370" t="s">
        <v>85</v>
      </c>
      <c r="Z791" s="370" t="s">
        <v>85</v>
      </c>
      <c r="AA791" s="371" t="s">
        <v>85</v>
      </c>
      <c r="AB791" s="231" t="str">
        <f t="shared" si="210"/>
        <v>-</v>
      </c>
      <c r="AC791" s="232" t="str">
        <f t="shared" si="211"/>
        <v>-</v>
      </c>
      <c r="AD791" s="232" t="str">
        <f t="shared" si="212"/>
        <v>-</v>
      </c>
      <c r="AE791" s="232" t="str">
        <f t="shared" si="213"/>
        <v>-</v>
      </c>
      <c r="AF791" s="233" t="str">
        <f t="shared" si="214"/>
        <v>-</v>
      </c>
      <c r="AG791" s="231" t="str">
        <f t="shared" si="215"/>
        <v>-</v>
      </c>
      <c r="AH791" s="232" t="str">
        <f t="shared" si="216"/>
        <v>-</v>
      </c>
      <c r="AI791" s="232" t="str">
        <f t="shared" si="217"/>
        <v>-</v>
      </c>
      <c r="AJ791" s="232" t="str">
        <f t="shared" si="218"/>
        <v>-</v>
      </c>
      <c r="AK791" s="233" t="str">
        <f t="shared" si="219"/>
        <v>-</v>
      </c>
      <c r="AL791" s="222" t="s">
        <v>85</v>
      </c>
      <c r="AM791" s="224" t="s">
        <v>85</v>
      </c>
      <c r="AN791" s="224" t="s">
        <v>85</v>
      </c>
      <c r="AO791" s="224" t="s">
        <v>85</v>
      </c>
      <c r="AP791" s="235" t="s">
        <v>85</v>
      </c>
      <c r="AQ791" s="234" t="s">
        <v>85</v>
      </c>
      <c r="AR791" s="234" t="s">
        <v>85</v>
      </c>
      <c r="AS791" s="234" t="s">
        <v>85</v>
      </c>
      <c r="AT791" s="227" t="s">
        <v>85</v>
      </c>
      <c r="AU791" s="343" t="s">
        <v>85</v>
      </c>
    </row>
    <row r="792" spans="1:47" ht="27" hidden="1">
      <c r="A792" s="222" t="str">
        <f t="shared" si="209"/>
        <v>2206-6</v>
      </c>
      <c r="B792" s="223">
        <v>2206</v>
      </c>
      <c r="C792" s="224" t="s">
        <v>246</v>
      </c>
      <c r="D792" s="222">
        <v>6</v>
      </c>
      <c r="E792" s="224" t="s">
        <v>85</v>
      </c>
      <c r="F792" s="222" t="s">
        <v>85</v>
      </c>
      <c r="G792" s="369" t="s">
        <v>85</v>
      </c>
      <c r="H792" s="282" t="s">
        <v>85</v>
      </c>
      <c r="I792" s="227" t="s">
        <v>85</v>
      </c>
      <c r="J792" s="224" t="s">
        <v>85</v>
      </c>
      <c r="K792" s="224" t="s">
        <v>85</v>
      </c>
      <c r="L792" s="224" t="s">
        <v>85</v>
      </c>
      <c r="M792" s="228" t="s">
        <v>85</v>
      </c>
      <c r="N792" s="225"/>
      <c r="O792" s="186"/>
      <c r="P792" s="186"/>
      <c r="Q792" s="186"/>
      <c r="R792" s="230"/>
      <c r="S792" s="235" t="s">
        <v>85</v>
      </c>
      <c r="T792" s="230" t="s">
        <v>85</v>
      </c>
      <c r="U792" s="228"/>
      <c r="V792" s="224" t="s">
        <v>85</v>
      </c>
      <c r="W792" s="369"/>
      <c r="X792" s="370" t="s">
        <v>85</v>
      </c>
      <c r="Y792" s="370" t="s">
        <v>85</v>
      </c>
      <c r="Z792" s="370" t="s">
        <v>85</v>
      </c>
      <c r="AA792" s="371" t="s">
        <v>85</v>
      </c>
      <c r="AB792" s="231" t="str">
        <f t="shared" si="210"/>
        <v>-</v>
      </c>
      <c r="AC792" s="232" t="str">
        <f t="shared" si="211"/>
        <v>-</v>
      </c>
      <c r="AD792" s="232" t="str">
        <f t="shared" si="212"/>
        <v>-</v>
      </c>
      <c r="AE792" s="232" t="str">
        <f t="shared" si="213"/>
        <v>-</v>
      </c>
      <c r="AF792" s="233" t="str">
        <f t="shared" si="214"/>
        <v>-</v>
      </c>
      <c r="AG792" s="231" t="str">
        <f t="shared" si="215"/>
        <v>-</v>
      </c>
      <c r="AH792" s="232" t="str">
        <f t="shared" si="216"/>
        <v>-</v>
      </c>
      <c r="AI792" s="232" t="str">
        <f t="shared" si="217"/>
        <v>-</v>
      </c>
      <c r="AJ792" s="232" t="str">
        <f t="shared" si="218"/>
        <v>-</v>
      </c>
      <c r="AK792" s="233" t="str">
        <f t="shared" si="219"/>
        <v>-</v>
      </c>
      <c r="AL792" s="222" t="s">
        <v>85</v>
      </c>
      <c r="AM792" s="224" t="s">
        <v>85</v>
      </c>
      <c r="AN792" s="224" t="s">
        <v>85</v>
      </c>
      <c r="AO792" s="224" t="s">
        <v>85</v>
      </c>
      <c r="AP792" s="235" t="s">
        <v>85</v>
      </c>
      <c r="AQ792" s="234" t="s">
        <v>85</v>
      </c>
      <c r="AR792" s="234" t="s">
        <v>85</v>
      </c>
      <c r="AS792" s="234" t="s">
        <v>85</v>
      </c>
      <c r="AT792" s="227" t="s">
        <v>85</v>
      </c>
      <c r="AU792" s="343" t="s">
        <v>85</v>
      </c>
    </row>
    <row r="793" spans="1:47" ht="27" hidden="1">
      <c r="A793" s="222" t="str">
        <f t="shared" si="209"/>
        <v>2206-7</v>
      </c>
      <c r="B793" s="223">
        <v>2206</v>
      </c>
      <c r="C793" s="224" t="s">
        <v>246</v>
      </c>
      <c r="D793" s="222">
        <v>7</v>
      </c>
      <c r="E793" s="224" t="s">
        <v>85</v>
      </c>
      <c r="F793" s="222" t="s">
        <v>85</v>
      </c>
      <c r="G793" s="369" t="s">
        <v>85</v>
      </c>
      <c r="H793" s="282" t="s">
        <v>85</v>
      </c>
      <c r="I793" s="227" t="s">
        <v>85</v>
      </c>
      <c r="J793" s="224" t="s">
        <v>85</v>
      </c>
      <c r="K793" s="224" t="s">
        <v>85</v>
      </c>
      <c r="L793" s="224" t="s">
        <v>85</v>
      </c>
      <c r="M793" s="228" t="s">
        <v>85</v>
      </c>
      <c r="N793" s="225"/>
      <c r="O793" s="186"/>
      <c r="P793" s="186"/>
      <c r="Q793" s="186"/>
      <c r="R793" s="230"/>
      <c r="S793" s="235" t="s">
        <v>85</v>
      </c>
      <c r="T793" s="230" t="s">
        <v>85</v>
      </c>
      <c r="U793" s="228"/>
      <c r="V793" s="224" t="s">
        <v>85</v>
      </c>
      <c r="W793" s="369"/>
      <c r="X793" s="370" t="s">
        <v>85</v>
      </c>
      <c r="Y793" s="370" t="s">
        <v>85</v>
      </c>
      <c r="Z793" s="370" t="s">
        <v>85</v>
      </c>
      <c r="AA793" s="371" t="s">
        <v>85</v>
      </c>
      <c r="AB793" s="231" t="str">
        <f t="shared" si="210"/>
        <v>-</v>
      </c>
      <c r="AC793" s="232" t="str">
        <f t="shared" si="211"/>
        <v>-</v>
      </c>
      <c r="AD793" s="232" t="str">
        <f t="shared" si="212"/>
        <v>-</v>
      </c>
      <c r="AE793" s="232" t="str">
        <f t="shared" si="213"/>
        <v>-</v>
      </c>
      <c r="AF793" s="233" t="str">
        <f t="shared" si="214"/>
        <v>-</v>
      </c>
      <c r="AG793" s="231" t="str">
        <f t="shared" si="215"/>
        <v>-</v>
      </c>
      <c r="AH793" s="232" t="str">
        <f t="shared" si="216"/>
        <v>-</v>
      </c>
      <c r="AI793" s="232" t="str">
        <f t="shared" si="217"/>
        <v>-</v>
      </c>
      <c r="AJ793" s="232" t="str">
        <f t="shared" si="218"/>
        <v>-</v>
      </c>
      <c r="AK793" s="233" t="str">
        <f t="shared" si="219"/>
        <v>-</v>
      </c>
      <c r="AL793" s="222" t="s">
        <v>85</v>
      </c>
      <c r="AM793" s="224" t="s">
        <v>85</v>
      </c>
      <c r="AN793" s="224" t="s">
        <v>85</v>
      </c>
      <c r="AO793" s="224" t="s">
        <v>85</v>
      </c>
      <c r="AP793" s="235" t="s">
        <v>85</v>
      </c>
      <c r="AQ793" s="234" t="s">
        <v>85</v>
      </c>
      <c r="AR793" s="234" t="s">
        <v>85</v>
      </c>
      <c r="AS793" s="234" t="s">
        <v>85</v>
      </c>
      <c r="AT793" s="227" t="s">
        <v>85</v>
      </c>
      <c r="AU793" s="343" t="s">
        <v>85</v>
      </c>
    </row>
    <row r="794" spans="1:47" ht="27" hidden="1">
      <c r="A794" s="222" t="str">
        <f t="shared" si="209"/>
        <v>2206-8</v>
      </c>
      <c r="B794" s="223">
        <v>2206</v>
      </c>
      <c r="C794" s="224" t="s">
        <v>246</v>
      </c>
      <c r="D794" s="222">
        <v>8</v>
      </c>
      <c r="E794" s="224" t="s">
        <v>85</v>
      </c>
      <c r="F794" s="222" t="s">
        <v>85</v>
      </c>
      <c r="G794" s="369" t="s">
        <v>85</v>
      </c>
      <c r="H794" s="282" t="s">
        <v>85</v>
      </c>
      <c r="I794" s="227" t="s">
        <v>85</v>
      </c>
      <c r="J794" s="224" t="s">
        <v>85</v>
      </c>
      <c r="K794" s="224" t="s">
        <v>85</v>
      </c>
      <c r="L794" s="224" t="s">
        <v>85</v>
      </c>
      <c r="M794" s="228" t="s">
        <v>85</v>
      </c>
      <c r="N794" s="225"/>
      <c r="O794" s="186"/>
      <c r="P794" s="186"/>
      <c r="Q794" s="186"/>
      <c r="R794" s="230"/>
      <c r="S794" s="235" t="s">
        <v>85</v>
      </c>
      <c r="T794" s="230" t="s">
        <v>85</v>
      </c>
      <c r="U794" s="228"/>
      <c r="V794" s="224" t="s">
        <v>85</v>
      </c>
      <c r="W794" s="369"/>
      <c r="X794" s="370" t="s">
        <v>85</v>
      </c>
      <c r="Y794" s="370" t="s">
        <v>85</v>
      </c>
      <c r="Z794" s="370" t="s">
        <v>85</v>
      </c>
      <c r="AA794" s="371" t="s">
        <v>85</v>
      </c>
      <c r="AB794" s="231" t="str">
        <f t="shared" si="210"/>
        <v>-</v>
      </c>
      <c r="AC794" s="232" t="str">
        <f t="shared" si="211"/>
        <v>-</v>
      </c>
      <c r="AD794" s="232" t="str">
        <f t="shared" si="212"/>
        <v>-</v>
      </c>
      <c r="AE794" s="232" t="str">
        <f t="shared" si="213"/>
        <v>-</v>
      </c>
      <c r="AF794" s="233" t="str">
        <f t="shared" si="214"/>
        <v>-</v>
      </c>
      <c r="AG794" s="231" t="str">
        <f t="shared" si="215"/>
        <v>-</v>
      </c>
      <c r="AH794" s="232" t="str">
        <f t="shared" si="216"/>
        <v>-</v>
      </c>
      <c r="AI794" s="232" t="str">
        <f t="shared" si="217"/>
        <v>-</v>
      </c>
      <c r="AJ794" s="232" t="str">
        <f t="shared" si="218"/>
        <v>-</v>
      </c>
      <c r="AK794" s="233" t="str">
        <f t="shared" si="219"/>
        <v>-</v>
      </c>
      <c r="AL794" s="222" t="s">
        <v>85</v>
      </c>
      <c r="AM794" s="224" t="s">
        <v>85</v>
      </c>
      <c r="AN794" s="224" t="s">
        <v>85</v>
      </c>
      <c r="AO794" s="224" t="s">
        <v>85</v>
      </c>
      <c r="AP794" s="235" t="s">
        <v>85</v>
      </c>
      <c r="AQ794" s="234" t="s">
        <v>85</v>
      </c>
      <c r="AR794" s="234" t="s">
        <v>85</v>
      </c>
      <c r="AS794" s="234" t="s">
        <v>85</v>
      </c>
      <c r="AT794" s="227" t="s">
        <v>85</v>
      </c>
      <c r="AU794" s="343" t="s">
        <v>85</v>
      </c>
    </row>
    <row r="795" spans="1:47" ht="27" hidden="1">
      <c r="A795" s="222" t="str">
        <f t="shared" si="209"/>
        <v>2206-9</v>
      </c>
      <c r="B795" s="223">
        <v>2206</v>
      </c>
      <c r="C795" s="224" t="s">
        <v>246</v>
      </c>
      <c r="D795" s="222">
        <v>9</v>
      </c>
      <c r="E795" s="224" t="s">
        <v>85</v>
      </c>
      <c r="F795" s="222" t="s">
        <v>85</v>
      </c>
      <c r="G795" s="369" t="s">
        <v>85</v>
      </c>
      <c r="H795" s="282" t="s">
        <v>85</v>
      </c>
      <c r="I795" s="227" t="s">
        <v>85</v>
      </c>
      <c r="J795" s="224" t="s">
        <v>85</v>
      </c>
      <c r="K795" s="224" t="s">
        <v>85</v>
      </c>
      <c r="L795" s="224" t="s">
        <v>85</v>
      </c>
      <c r="M795" s="228" t="s">
        <v>85</v>
      </c>
      <c r="N795" s="225"/>
      <c r="O795" s="186"/>
      <c r="P795" s="186"/>
      <c r="Q795" s="186"/>
      <c r="R795" s="230"/>
      <c r="S795" s="235" t="s">
        <v>85</v>
      </c>
      <c r="T795" s="230" t="s">
        <v>85</v>
      </c>
      <c r="U795" s="228"/>
      <c r="V795" s="224" t="s">
        <v>85</v>
      </c>
      <c r="W795" s="369"/>
      <c r="X795" s="370" t="s">
        <v>85</v>
      </c>
      <c r="Y795" s="370" t="s">
        <v>85</v>
      </c>
      <c r="Z795" s="370" t="s">
        <v>85</v>
      </c>
      <c r="AA795" s="371" t="s">
        <v>85</v>
      </c>
      <c r="AB795" s="231" t="str">
        <f t="shared" si="210"/>
        <v>-</v>
      </c>
      <c r="AC795" s="232" t="str">
        <f t="shared" si="211"/>
        <v>-</v>
      </c>
      <c r="AD795" s="232" t="str">
        <f t="shared" si="212"/>
        <v>-</v>
      </c>
      <c r="AE795" s="232" t="str">
        <f t="shared" si="213"/>
        <v>-</v>
      </c>
      <c r="AF795" s="233" t="str">
        <f t="shared" si="214"/>
        <v>-</v>
      </c>
      <c r="AG795" s="231" t="str">
        <f t="shared" si="215"/>
        <v>-</v>
      </c>
      <c r="AH795" s="232" t="str">
        <f t="shared" si="216"/>
        <v>-</v>
      </c>
      <c r="AI795" s="232" t="str">
        <f t="shared" si="217"/>
        <v>-</v>
      </c>
      <c r="AJ795" s="232" t="str">
        <f t="shared" si="218"/>
        <v>-</v>
      </c>
      <c r="AK795" s="233" t="str">
        <f t="shared" si="219"/>
        <v>-</v>
      </c>
      <c r="AL795" s="222" t="s">
        <v>85</v>
      </c>
      <c r="AM795" s="224" t="s">
        <v>85</v>
      </c>
      <c r="AN795" s="224" t="s">
        <v>85</v>
      </c>
      <c r="AO795" s="224" t="s">
        <v>85</v>
      </c>
      <c r="AP795" s="235" t="s">
        <v>85</v>
      </c>
      <c r="AQ795" s="234" t="s">
        <v>85</v>
      </c>
      <c r="AR795" s="234" t="s">
        <v>85</v>
      </c>
      <c r="AS795" s="234" t="s">
        <v>85</v>
      </c>
      <c r="AT795" s="227" t="s">
        <v>85</v>
      </c>
      <c r="AU795" s="343" t="s">
        <v>85</v>
      </c>
    </row>
    <row r="796" spans="1:47" ht="196.5" customHeight="1">
      <c r="A796" s="222" t="str">
        <f t="shared" si="209"/>
        <v>2301-1</v>
      </c>
      <c r="B796" s="223">
        <v>2301</v>
      </c>
      <c r="C796" s="224" t="s">
        <v>247</v>
      </c>
      <c r="D796" s="222">
        <v>1</v>
      </c>
      <c r="E796" s="224" t="s">
        <v>1409</v>
      </c>
      <c r="F796" s="222" t="s">
        <v>393</v>
      </c>
      <c r="G796" s="225" t="s">
        <v>598</v>
      </c>
      <c r="H796" s="282" t="s">
        <v>1410</v>
      </c>
      <c r="I796" s="227" t="s">
        <v>650</v>
      </c>
      <c r="J796" s="224" t="s">
        <v>1411</v>
      </c>
      <c r="K796" s="224" t="s">
        <v>1412</v>
      </c>
      <c r="L796" s="224" t="s">
        <v>1413</v>
      </c>
      <c r="M796" s="228" t="s">
        <v>403</v>
      </c>
      <c r="N796" s="225">
        <v>40</v>
      </c>
      <c r="O796" s="186">
        <v>40</v>
      </c>
      <c r="P796" s="186">
        <v>40</v>
      </c>
      <c r="Q796" s="186">
        <v>40</v>
      </c>
      <c r="R796" s="230">
        <v>40</v>
      </c>
      <c r="S796" s="235" t="s">
        <v>433</v>
      </c>
      <c r="T796" s="230">
        <v>40</v>
      </c>
      <c r="U796" s="228"/>
      <c r="V796" s="224" t="s">
        <v>1874</v>
      </c>
      <c r="W796" s="225">
        <v>45.5</v>
      </c>
      <c r="X796" s="186" t="s">
        <v>85</v>
      </c>
      <c r="Y796" s="186" t="s">
        <v>85</v>
      </c>
      <c r="Z796" s="186" t="s">
        <v>85</v>
      </c>
      <c r="AA796" s="230" t="s">
        <v>85</v>
      </c>
      <c r="AB796" s="231">
        <f t="shared" si="210"/>
        <v>1.1375</v>
      </c>
      <c r="AC796" s="232" t="str">
        <f t="shared" si="210"/>
        <v>-</v>
      </c>
      <c r="AD796" s="232" t="str">
        <f t="shared" si="210"/>
        <v>-</v>
      </c>
      <c r="AE796" s="232" t="str">
        <f t="shared" si="210"/>
        <v>-</v>
      </c>
      <c r="AF796" s="233" t="str">
        <f t="shared" si="210"/>
        <v>-</v>
      </c>
      <c r="AG796" s="231">
        <f t="shared" si="215"/>
        <v>1.1375</v>
      </c>
      <c r="AH796" s="232" t="str">
        <f t="shared" si="215"/>
        <v>-</v>
      </c>
      <c r="AI796" s="232" t="str">
        <f t="shared" si="215"/>
        <v>-</v>
      </c>
      <c r="AJ796" s="232" t="str">
        <f t="shared" si="215"/>
        <v>-</v>
      </c>
      <c r="AK796" s="233" t="str">
        <f t="shared" si="215"/>
        <v>-</v>
      </c>
      <c r="AL796" s="222" t="s">
        <v>85</v>
      </c>
      <c r="AM796" s="224" t="s">
        <v>906</v>
      </c>
      <c r="AN796" s="224" t="s">
        <v>907</v>
      </c>
      <c r="AO796" s="224" t="s">
        <v>908</v>
      </c>
      <c r="AP796" s="235" t="s">
        <v>15</v>
      </c>
      <c r="AQ796" s="234" t="s">
        <v>85</v>
      </c>
      <c r="AR796" s="234" t="s">
        <v>85</v>
      </c>
      <c r="AS796" s="234" t="s">
        <v>85</v>
      </c>
      <c r="AT796" s="227" t="s">
        <v>85</v>
      </c>
      <c r="AU796" s="343">
        <v>1</v>
      </c>
    </row>
    <row r="797" spans="1:47" ht="179.25" customHeight="1">
      <c r="A797" s="222" t="str">
        <f t="shared" si="209"/>
        <v>2301-2</v>
      </c>
      <c r="B797" s="223">
        <v>2301</v>
      </c>
      <c r="C797" s="224" t="s">
        <v>247</v>
      </c>
      <c r="D797" s="222">
        <v>2</v>
      </c>
      <c r="E797" s="224" t="s">
        <v>1880</v>
      </c>
      <c r="F797" s="222" t="s">
        <v>393</v>
      </c>
      <c r="G797" s="225" t="s">
        <v>598</v>
      </c>
      <c r="H797" s="282" t="s">
        <v>1410</v>
      </c>
      <c r="I797" s="227" t="s">
        <v>650</v>
      </c>
      <c r="J797" s="224" t="s">
        <v>1414</v>
      </c>
      <c r="K797" s="224" t="s">
        <v>1415</v>
      </c>
      <c r="L797" s="224" t="s">
        <v>1416</v>
      </c>
      <c r="M797" s="228" t="s">
        <v>403</v>
      </c>
      <c r="N797" s="225">
        <v>15</v>
      </c>
      <c r="O797" s="186">
        <v>15</v>
      </c>
      <c r="P797" s="186">
        <v>15</v>
      </c>
      <c r="Q797" s="186">
        <v>15</v>
      </c>
      <c r="R797" s="186">
        <v>15</v>
      </c>
      <c r="S797" s="235" t="s">
        <v>433</v>
      </c>
      <c r="T797" s="230">
        <v>15</v>
      </c>
      <c r="U797" s="228"/>
      <c r="V797" s="224" t="s">
        <v>1874</v>
      </c>
      <c r="W797" s="358">
        <v>4.7</v>
      </c>
      <c r="X797" s="186" t="s">
        <v>85</v>
      </c>
      <c r="Y797" s="186" t="s">
        <v>85</v>
      </c>
      <c r="Z797" s="186" t="s">
        <v>85</v>
      </c>
      <c r="AA797" s="230" t="s">
        <v>85</v>
      </c>
      <c r="AB797" s="231">
        <f t="shared" si="210"/>
        <v>0.31333333333333335</v>
      </c>
      <c r="AC797" s="232" t="str">
        <f t="shared" si="210"/>
        <v>-</v>
      </c>
      <c r="AD797" s="232" t="str">
        <f t="shared" si="210"/>
        <v>-</v>
      </c>
      <c r="AE797" s="232" t="str">
        <f t="shared" si="210"/>
        <v>-</v>
      </c>
      <c r="AF797" s="233" t="str">
        <f t="shared" si="210"/>
        <v>-</v>
      </c>
      <c r="AG797" s="231">
        <f t="shared" si="215"/>
        <v>0.31333333333333335</v>
      </c>
      <c r="AH797" s="232" t="str">
        <f t="shared" si="215"/>
        <v>-</v>
      </c>
      <c r="AI797" s="232" t="str">
        <f t="shared" si="215"/>
        <v>-</v>
      </c>
      <c r="AJ797" s="232" t="str">
        <f t="shared" si="215"/>
        <v>-</v>
      </c>
      <c r="AK797" s="233" t="str">
        <f t="shared" si="215"/>
        <v>-</v>
      </c>
      <c r="AL797" s="222" t="s">
        <v>85</v>
      </c>
      <c r="AM797" s="224" t="s">
        <v>782</v>
      </c>
      <c r="AN797" s="224" t="s">
        <v>783</v>
      </c>
      <c r="AO797" s="224" t="s">
        <v>784</v>
      </c>
      <c r="AP797" s="235" t="s">
        <v>57</v>
      </c>
      <c r="AQ797" s="234" t="s">
        <v>85</v>
      </c>
      <c r="AR797" s="234" t="s">
        <v>85</v>
      </c>
      <c r="AS797" s="234" t="s">
        <v>85</v>
      </c>
      <c r="AT797" s="227" t="s">
        <v>85</v>
      </c>
      <c r="AU797" s="343">
        <v>1</v>
      </c>
    </row>
    <row r="798" spans="1:47" ht="27" hidden="1">
      <c r="A798" s="222" t="str">
        <f t="shared" ref="A798:A861" si="220">B798&amp;"-"&amp;D798</f>
        <v>2301-3</v>
      </c>
      <c r="B798" s="223">
        <v>2301</v>
      </c>
      <c r="C798" s="224" t="s">
        <v>247</v>
      </c>
      <c r="D798" s="222">
        <v>3</v>
      </c>
      <c r="E798" s="224" t="s">
        <v>85</v>
      </c>
      <c r="F798" s="222" t="s">
        <v>85</v>
      </c>
      <c r="G798" s="369" t="s">
        <v>85</v>
      </c>
      <c r="H798" s="282" t="s">
        <v>85</v>
      </c>
      <c r="I798" s="227" t="s">
        <v>85</v>
      </c>
      <c r="J798" s="224" t="s">
        <v>85</v>
      </c>
      <c r="K798" s="224" t="s">
        <v>85</v>
      </c>
      <c r="L798" s="224" t="s">
        <v>85</v>
      </c>
      <c r="M798" s="228" t="s">
        <v>85</v>
      </c>
      <c r="N798" s="225"/>
      <c r="O798" s="186"/>
      <c r="P798" s="186"/>
      <c r="Q798" s="186"/>
      <c r="R798" s="230"/>
      <c r="S798" s="235" t="s">
        <v>85</v>
      </c>
      <c r="T798" s="230" t="s">
        <v>85</v>
      </c>
      <c r="U798" s="228"/>
      <c r="V798" s="224" t="s">
        <v>85</v>
      </c>
      <c r="W798" s="369"/>
      <c r="X798" s="370" t="s">
        <v>85</v>
      </c>
      <c r="Y798" s="370" t="s">
        <v>85</v>
      </c>
      <c r="Z798" s="370" t="s">
        <v>85</v>
      </c>
      <c r="AA798" s="371" t="s">
        <v>85</v>
      </c>
      <c r="AB798" s="231" t="str">
        <f t="shared" si="210"/>
        <v>-</v>
      </c>
      <c r="AC798" s="232" t="str">
        <f t="shared" si="211"/>
        <v>-</v>
      </c>
      <c r="AD798" s="232" t="str">
        <f t="shared" si="212"/>
        <v>-</v>
      </c>
      <c r="AE798" s="232" t="str">
        <f t="shared" si="213"/>
        <v>-</v>
      </c>
      <c r="AF798" s="233" t="str">
        <f t="shared" si="214"/>
        <v>-</v>
      </c>
      <c r="AG798" s="231" t="str">
        <f t="shared" si="215"/>
        <v>-</v>
      </c>
      <c r="AH798" s="232" t="str">
        <f t="shared" si="216"/>
        <v>-</v>
      </c>
      <c r="AI798" s="232" t="str">
        <f t="shared" si="217"/>
        <v>-</v>
      </c>
      <c r="AJ798" s="232" t="str">
        <f t="shared" si="218"/>
        <v>-</v>
      </c>
      <c r="AK798" s="233" t="str">
        <f t="shared" si="219"/>
        <v>-</v>
      </c>
      <c r="AL798" s="222" t="s">
        <v>85</v>
      </c>
      <c r="AM798" s="224" t="s">
        <v>85</v>
      </c>
      <c r="AN798" s="224" t="s">
        <v>85</v>
      </c>
      <c r="AO798" s="224" t="s">
        <v>85</v>
      </c>
      <c r="AP798" s="235" t="s">
        <v>85</v>
      </c>
      <c r="AQ798" s="234" t="s">
        <v>85</v>
      </c>
      <c r="AR798" s="234" t="s">
        <v>85</v>
      </c>
      <c r="AS798" s="234" t="s">
        <v>85</v>
      </c>
      <c r="AT798" s="227" t="s">
        <v>85</v>
      </c>
      <c r="AU798" s="343" t="s">
        <v>85</v>
      </c>
    </row>
    <row r="799" spans="1:47" ht="27" hidden="1">
      <c r="A799" s="222" t="str">
        <f t="shared" si="220"/>
        <v>2301-4</v>
      </c>
      <c r="B799" s="223">
        <v>2301</v>
      </c>
      <c r="C799" s="224" t="s">
        <v>247</v>
      </c>
      <c r="D799" s="222">
        <v>4</v>
      </c>
      <c r="E799" s="224" t="s">
        <v>85</v>
      </c>
      <c r="F799" s="222" t="s">
        <v>85</v>
      </c>
      <c r="G799" s="369" t="s">
        <v>85</v>
      </c>
      <c r="H799" s="282" t="s">
        <v>85</v>
      </c>
      <c r="I799" s="227" t="s">
        <v>85</v>
      </c>
      <c r="J799" s="224" t="s">
        <v>85</v>
      </c>
      <c r="K799" s="224" t="s">
        <v>85</v>
      </c>
      <c r="L799" s="224" t="s">
        <v>85</v>
      </c>
      <c r="M799" s="228" t="s">
        <v>85</v>
      </c>
      <c r="N799" s="225"/>
      <c r="O799" s="186"/>
      <c r="P799" s="186"/>
      <c r="Q799" s="186"/>
      <c r="R799" s="230"/>
      <c r="S799" s="235" t="s">
        <v>85</v>
      </c>
      <c r="T799" s="230" t="s">
        <v>85</v>
      </c>
      <c r="U799" s="228"/>
      <c r="V799" s="224" t="s">
        <v>85</v>
      </c>
      <c r="W799" s="369"/>
      <c r="X799" s="370" t="s">
        <v>85</v>
      </c>
      <c r="Y799" s="370" t="s">
        <v>85</v>
      </c>
      <c r="Z799" s="370" t="s">
        <v>85</v>
      </c>
      <c r="AA799" s="371" t="s">
        <v>85</v>
      </c>
      <c r="AB799" s="231" t="str">
        <f t="shared" si="210"/>
        <v>-</v>
      </c>
      <c r="AC799" s="232" t="str">
        <f t="shared" si="211"/>
        <v>-</v>
      </c>
      <c r="AD799" s="232" t="str">
        <f t="shared" si="212"/>
        <v>-</v>
      </c>
      <c r="AE799" s="232" t="str">
        <f t="shared" si="213"/>
        <v>-</v>
      </c>
      <c r="AF799" s="233" t="str">
        <f t="shared" si="214"/>
        <v>-</v>
      </c>
      <c r="AG799" s="231" t="str">
        <f t="shared" si="215"/>
        <v>-</v>
      </c>
      <c r="AH799" s="232" t="str">
        <f t="shared" si="216"/>
        <v>-</v>
      </c>
      <c r="AI799" s="232" t="str">
        <f t="shared" si="217"/>
        <v>-</v>
      </c>
      <c r="AJ799" s="232" t="str">
        <f t="shared" si="218"/>
        <v>-</v>
      </c>
      <c r="AK799" s="233" t="str">
        <f t="shared" si="219"/>
        <v>-</v>
      </c>
      <c r="AL799" s="222" t="s">
        <v>85</v>
      </c>
      <c r="AM799" s="224" t="s">
        <v>85</v>
      </c>
      <c r="AN799" s="224" t="s">
        <v>85</v>
      </c>
      <c r="AO799" s="224" t="s">
        <v>85</v>
      </c>
      <c r="AP799" s="235" t="s">
        <v>85</v>
      </c>
      <c r="AQ799" s="234" t="s">
        <v>85</v>
      </c>
      <c r="AR799" s="234" t="s">
        <v>85</v>
      </c>
      <c r="AS799" s="234" t="s">
        <v>85</v>
      </c>
      <c r="AT799" s="227" t="s">
        <v>85</v>
      </c>
      <c r="AU799" s="343" t="s">
        <v>85</v>
      </c>
    </row>
    <row r="800" spans="1:47" ht="27" hidden="1">
      <c r="A800" s="222" t="str">
        <f t="shared" si="220"/>
        <v>2301-5</v>
      </c>
      <c r="B800" s="223">
        <v>2301</v>
      </c>
      <c r="C800" s="224" t="s">
        <v>247</v>
      </c>
      <c r="D800" s="222">
        <v>5</v>
      </c>
      <c r="E800" s="224" t="s">
        <v>85</v>
      </c>
      <c r="F800" s="222" t="s">
        <v>85</v>
      </c>
      <c r="G800" s="369" t="s">
        <v>85</v>
      </c>
      <c r="H800" s="282" t="s">
        <v>85</v>
      </c>
      <c r="I800" s="227" t="s">
        <v>85</v>
      </c>
      <c r="J800" s="224" t="s">
        <v>85</v>
      </c>
      <c r="K800" s="224" t="s">
        <v>85</v>
      </c>
      <c r="L800" s="224" t="s">
        <v>85</v>
      </c>
      <c r="M800" s="228" t="s">
        <v>85</v>
      </c>
      <c r="N800" s="225"/>
      <c r="O800" s="186"/>
      <c r="P800" s="186"/>
      <c r="Q800" s="186"/>
      <c r="R800" s="230"/>
      <c r="S800" s="235" t="s">
        <v>85</v>
      </c>
      <c r="T800" s="230" t="s">
        <v>85</v>
      </c>
      <c r="U800" s="228"/>
      <c r="V800" s="224" t="s">
        <v>85</v>
      </c>
      <c r="W800" s="369"/>
      <c r="X800" s="370" t="s">
        <v>85</v>
      </c>
      <c r="Y800" s="370" t="s">
        <v>85</v>
      </c>
      <c r="Z800" s="370" t="s">
        <v>85</v>
      </c>
      <c r="AA800" s="371" t="s">
        <v>85</v>
      </c>
      <c r="AB800" s="231" t="str">
        <f t="shared" si="210"/>
        <v>-</v>
      </c>
      <c r="AC800" s="232" t="str">
        <f t="shared" si="211"/>
        <v>-</v>
      </c>
      <c r="AD800" s="232" t="str">
        <f t="shared" si="212"/>
        <v>-</v>
      </c>
      <c r="AE800" s="232" t="str">
        <f t="shared" si="213"/>
        <v>-</v>
      </c>
      <c r="AF800" s="233" t="str">
        <f t="shared" si="214"/>
        <v>-</v>
      </c>
      <c r="AG800" s="231" t="str">
        <f t="shared" si="215"/>
        <v>-</v>
      </c>
      <c r="AH800" s="232" t="str">
        <f t="shared" si="216"/>
        <v>-</v>
      </c>
      <c r="AI800" s="232" t="str">
        <f t="shared" si="217"/>
        <v>-</v>
      </c>
      <c r="AJ800" s="232" t="str">
        <f t="shared" si="218"/>
        <v>-</v>
      </c>
      <c r="AK800" s="233" t="str">
        <f t="shared" si="219"/>
        <v>-</v>
      </c>
      <c r="AL800" s="222" t="s">
        <v>85</v>
      </c>
      <c r="AM800" s="224" t="s">
        <v>85</v>
      </c>
      <c r="AN800" s="224" t="s">
        <v>85</v>
      </c>
      <c r="AO800" s="224" t="s">
        <v>85</v>
      </c>
      <c r="AP800" s="235" t="s">
        <v>85</v>
      </c>
      <c r="AQ800" s="234" t="s">
        <v>85</v>
      </c>
      <c r="AR800" s="234" t="s">
        <v>85</v>
      </c>
      <c r="AS800" s="234" t="s">
        <v>85</v>
      </c>
      <c r="AT800" s="227" t="s">
        <v>85</v>
      </c>
      <c r="AU800" s="343" t="s">
        <v>85</v>
      </c>
    </row>
    <row r="801" spans="1:47" ht="27" hidden="1">
      <c r="A801" s="222" t="str">
        <f t="shared" si="220"/>
        <v>2301-6</v>
      </c>
      <c r="B801" s="223">
        <v>2301</v>
      </c>
      <c r="C801" s="224" t="s">
        <v>247</v>
      </c>
      <c r="D801" s="222">
        <v>6</v>
      </c>
      <c r="E801" s="224" t="s">
        <v>85</v>
      </c>
      <c r="F801" s="222" t="s">
        <v>85</v>
      </c>
      <c r="G801" s="369" t="s">
        <v>85</v>
      </c>
      <c r="H801" s="282" t="s">
        <v>85</v>
      </c>
      <c r="I801" s="227" t="s">
        <v>85</v>
      </c>
      <c r="J801" s="224" t="s">
        <v>85</v>
      </c>
      <c r="K801" s="224" t="s">
        <v>85</v>
      </c>
      <c r="L801" s="224" t="s">
        <v>85</v>
      </c>
      <c r="M801" s="228" t="s">
        <v>85</v>
      </c>
      <c r="N801" s="225"/>
      <c r="O801" s="186"/>
      <c r="P801" s="186"/>
      <c r="Q801" s="186"/>
      <c r="R801" s="230"/>
      <c r="S801" s="235" t="s">
        <v>85</v>
      </c>
      <c r="T801" s="230" t="s">
        <v>85</v>
      </c>
      <c r="U801" s="228"/>
      <c r="V801" s="224" t="s">
        <v>85</v>
      </c>
      <c r="W801" s="369"/>
      <c r="X801" s="370" t="s">
        <v>85</v>
      </c>
      <c r="Y801" s="370" t="s">
        <v>85</v>
      </c>
      <c r="Z801" s="370" t="s">
        <v>85</v>
      </c>
      <c r="AA801" s="371" t="s">
        <v>85</v>
      </c>
      <c r="AB801" s="231" t="str">
        <f t="shared" si="210"/>
        <v>-</v>
      </c>
      <c r="AC801" s="232" t="str">
        <f t="shared" si="211"/>
        <v>-</v>
      </c>
      <c r="AD801" s="232" t="str">
        <f t="shared" si="212"/>
        <v>-</v>
      </c>
      <c r="AE801" s="232" t="str">
        <f t="shared" si="213"/>
        <v>-</v>
      </c>
      <c r="AF801" s="233" t="str">
        <f t="shared" si="214"/>
        <v>-</v>
      </c>
      <c r="AG801" s="231" t="str">
        <f t="shared" si="215"/>
        <v>-</v>
      </c>
      <c r="AH801" s="232" t="str">
        <f t="shared" si="216"/>
        <v>-</v>
      </c>
      <c r="AI801" s="232" t="str">
        <f t="shared" si="217"/>
        <v>-</v>
      </c>
      <c r="AJ801" s="232" t="str">
        <f t="shared" si="218"/>
        <v>-</v>
      </c>
      <c r="AK801" s="233" t="str">
        <f t="shared" si="219"/>
        <v>-</v>
      </c>
      <c r="AL801" s="222" t="s">
        <v>85</v>
      </c>
      <c r="AM801" s="224" t="s">
        <v>85</v>
      </c>
      <c r="AN801" s="224" t="s">
        <v>85</v>
      </c>
      <c r="AO801" s="224" t="s">
        <v>85</v>
      </c>
      <c r="AP801" s="235" t="s">
        <v>85</v>
      </c>
      <c r="AQ801" s="234" t="s">
        <v>85</v>
      </c>
      <c r="AR801" s="234" t="s">
        <v>85</v>
      </c>
      <c r="AS801" s="234" t="s">
        <v>85</v>
      </c>
      <c r="AT801" s="227" t="s">
        <v>85</v>
      </c>
      <c r="AU801" s="343" t="s">
        <v>85</v>
      </c>
    </row>
    <row r="802" spans="1:47" ht="27" hidden="1">
      <c r="A802" s="222" t="str">
        <f t="shared" si="220"/>
        <v>2301-7</v>
      </c>
      <c r="B802" s="223">
        <v>2301</v>
      </c>
      <c r="C802" s="224" t="s">
        <v>247</v>
      </c>
      <c r="D802" s="222">
        <v>7</v>
      </c>
      <c r="E802" s="224" t="s">
        <v>85</v>
      </c>
      <c r="F802" s="222" t="s">
        <v>85</v>
      </c>
      <c r="G802" s="369" t="s">
        <v>85</v>
      </c>
      <c r="H802" s="282" t="s">
        <v>85</v>
      </c>
      <c r="I802" s="227" t="s">
        <v>85</v>
      </c>
      <c r="J802" s="224" t="s">
        <v>85</v>
      </c>
      <c r="K802" s="224" t="s">
        <v>85</v>
      </c>
      <c r="L802" s="224" t="s">
        <v>85</v>
      </c>
      <c r="M802" s="228" t="s">
        <v>85</v>
      </c>
      <c r="N802" s="225"/>
      <c r="O802" s="186"/>
      <c r="P802" s="186"/>
      <c r="Q802" s="186"/>
      <c r="R802" s="230"/>
      <c r="S802" s="235" t="s">
        <v>85</v>
      </c>
      <c r="T802" s="230" t="s">
        <v>85</v>
      </c>
      <c r="U802" s="228"/>
      <c r="V802" s="224" t="s">
        <v>85</v>
      </c>
      <c r="W802" s="369"/>
      <c r="X802" s="370" t="s">
        <v>85</v>
      </c>
      <c r="Y802" s="370" t="s">
        <v>85</v>
      </c>
      <c r="Z802" s="370" t="s">
        <v>85</v>
      </c>
      <c r="AA802" s="371" t="s">
        <v>85</v>
      </c>
      <c r="AB802" s="231" t="str">
        <f t="shared" si="210"/>
        <v>-</v>
      </c>
      <c r="AC802" s="232" t="str">
        <f t="shared" si="211"/>
        <v>-</v>
      </c>
      <c r="AD802" s="232" t="str">
        <f t="shared" si="212"/>
        <v>-</v>
      </c>
      <c r="AE802" s="232" t="str">
        <f t="shared" si="213"/>
        <v>-</v>
      </c>
      <c r="AF802" s="233" t="str">
        <f t="shared" si="214"/>
        <v>-</v>
      </c>
      <c r="AG802" s="231" t="str">
        <f t="shared" si="215"/>
        <v>-</v>
      </c>
      <c r="AH802" s="232" t="str">
        <f t="shared" si="216"/>
        <v>-</v>
      </c>
      <c r="AI802" s="232" t="str">
        <f t="shared" si="217"/>
        <v>-</v>
      </c>
      <c r="AJ802" s="232" t="str">
        <f t="shared" si="218"/>
        <v>-</v>
      </c>
      <c r="AK802" s="233" t="str">
        <f t="shared" si="219"/>
        <v>-</v>
      </c>
      <c r="AL802" s="222" t="s">
        <v>85</v>
      </c>
      <c r="AM802" s="224" t="s">
        <v>85</v>
      </c>
      <c r="AN802" s="224" t="s">
        <v>85</v>
      </c>
      <c r="AO802" s="224" t="s">
        <v>85</v>
      </c>
      <c r="AP802" s="235" t="s">
        <v>85</v>
      </c>
      <c r="AQ802" s="234" t="s">
        <v>85</v>
      </c>
      <c r="AR802" s="234" t="s">
        <v>85</v>
      </c>
      <c r="AS802" s="234" t="s">
        <v>85</v>
      </c>
      <c r="AT802" s="227" t="s">
        <v>85</v>
      </c>
      <c r="AU802" s="343" t="s">
        <v>85</v>
      </c>
    </row>
    <row r="803" spans="1:47" ht="27" hidden="1">
      <c r="A803" s="222" t="str">
        <f t="shared" si="220"/>
        <v>2301-8</v>
      </c>
      <c r="B803" s="223">
        <v>2301</v>
      </c>
      <c r="C803" s="224" t="s">
        <v>247</v>
      </c>
      <c r="D803" s="222">
        <v>8</v>
      </c>
      <c r="E803" s="224" t="s">
        <v>85</v>
      </c>
      <c r="F803" s="222" t="s">
        <v>85</v>
      </c>
      <c r="G803" s="369" t="s">
        <v>85</v>
      </c>
      <c r="H803" s="282" t="s">
        <v>85</v>
      </c>
      <c r="I803" s="227" t="s">
        <v>85</v>
      </c>
      <c r="J803" s="224" t="s">
        <v>85</v>
      </c>
      <c r="K803" s="224" t="s">
        <v>85</v>
      </c>
      <c r="L803" s="224" t="s">
        <v>85</v>
      </c>
      <c r="M803" s="228" t="s">
        <v>85</v>
      </c>
      <c r="N803" s="225"/>
      <c r="O803" s="186"/>
      <c r="P803" s="186"/>
      <c r="Q803" s="186"/>
      <c r="R803" s="230"/>
      <c r="S803" s="235" t="s">
        <v>85</v>
      </c>
      <c r="T803" s="230" t="s">
        <v>85</v>
      </c>
      <c r="U803" s="228"/>
      <c r="V803" s="224" t="s">
        <v>85</v>
      </c>
      <c r="W803" s="369"/>
      <c r="X803" s="370" t="s">
        <v>85</v>
      </c>
      <c r="Y803" s="370" t="s">
        <v>85</v>
      </c>
      <c r="Z803" s="370" t="s">
        <v>85</v>
      </c>
      <c r="AA803" s="371" t="s">
        <v>85</v>
      </c>
      <c r="AB803" s="231" t="str">
        <f t="shared" si="210"/>
        <v>-</v>
      </c>
      <c r="AC803" s="232" t="str">
        <f t="shared" si="211"/>
        <v>-</v>
      </c>
      <c r="AD803" s="232" t="str">
        <f t="shared" si="212"/>
        <v>-</v>
      </c>
      <c r="AE803" s="232" t="str">
        <f t="shared" si="213"/>
        <v>-</v>
      </c>
      <c r="AF803" s="233" t="str">
        <f t="shared" si="214"/>
        <v>-</v>
      </c>
      <c r="AG803" s="231" t="str">
        <f t="shared" si="215"/>
        <v>-</v>
      </c>
      <c r="AH803" s="232" t="str">
        <f t="shared" si="216"/>
        <v>-</v>
      </c>
      <c r="AI803" s="232" t="str">
        <f t="shared" si="217"/>
        <v>-</v>
      </c>
      <c r="AJ803" s="232" t="str">
        <f t="shared" si="218"/>
        <v>-</v>
      </c>
      <c r="AK803" s="233" t="str">
        <f t="shared" si="219"/>
        <v>-</v>
      </c>
      <c r="AL803" s="222" t="s">
        <v>85</v>
      </c>
      <c r="AM803" s="224" t="s">
        <v>85</v>
      </c>
      <c r="AN803" s="224" t="s">
        <v>85</v>
      </c>
      <c r="AO803" s="224" t="s">
        <v>85</v>
      </c>
      <c r="AP803" s="235" t="s">
        <v>85</v>
      </c>
      <c r="AQ803" s="234" t="s">
        <v>85</v>
      </c>
      <c r="AR803" s="234" t="s">
        <v>85</v>
      </c>
      <c r="AS803" s="234" t="s">
        <v>85</v>
      </c>
      <c r="AT803" s="227" t="s">
        <v>85</v>
      </c>
      <c r="AU803" s="343" t="s">
        <v>85</v>
      </c>
    </row>
    <row r="804" spans="1:47" ht="27" hidden="1">
      <c r="A804" s="222" t="str">
        <f t="shared" si="220"/>
        <v>2301-9</v>
      </c>
      <c r="B804" s="223">
        <v>2301</v>
      </c>
      <c r="C804" s="224" t="s">
        <v>247</v>
      </c>
      <c r="D804" s="222">
        <v>9</v>
      </c>
      <c r="E804" s="224" t="s">
        <v>85</v>
      </c>
      <c r="F804" s="222" t="s">
        <v>85</v>
      </c>
      <c r="G804" s="369" t="s">
        <v>85</v>
      </c>
      <c r="H804" s="282" t="s">
        <v>85</v>
      </c>
      <c r="I804" s="227" t="s">
        <v>85</v>
      </c>
      <c r="J804" s="224" t="s">
        <v>85</v>
      </c>
      <c r="K804" s="224" t="s">
        <v>85</v>
      </c>
      <c r="L804" s="224" t="s">
        <v>85</v>
      </c>
      <c r="M804" s="228" t="s">
        <v>85</v>
      </c>
      <c r="N804" s="225"/>
      <c r="O804" s="186"/>
      <c r="P804" s="186"/>
      <c r="Q804" s="186"/>
      <c r="R804" s="230"/>
      <c r="S804" s="235" t="s">
        <v>85</v>
      </c>
      <c r="T804" s="230" t="s">
        <v>85</v>
      </c>
      <c r="U804" s="228"/>
      <c r="V804" s="224" t="s">
        <v>85</v>
      </c>
      <c r="W804" s="369"/>
      <c r="X804" s="370" t="s">
        <v>85</v>
      </c>
      <c r="Y804" s="370" t="s">
        <v>85</v>
      </c>
      <c r="Z804" s="370" t="s">
        <v>85</v>
      </c>
      <c r="AA804" s="371" t="s">
        <v>85</v>
      </c>
      <c r="AB804" s="231" t="str">
        <f t="shared" si="210"/>
        <v>-</v>
      </c>
      <c r="AC804" s="232" t="str">
        <f t="shared" si="211"/>
        <v>-</v>
      </c>
      <c r="AD804" s="232" t="str">
        <f t="shared" si="212"/>
        <v>-</v>
      </c>
      <c r="AE804" s="232" t="str">
        <f t="shared" si="213"/>
        <v>-</v>
      </c>
      <c r="AF804" s="233" t="str">
        <f t="shared" si="214"/>
        <v>-</v>
      </c>
      <c r="AG804" s="231" t="str">
        <f t="shared" si="215"/>
        <v>-</v>
      </c>
      <c r="AH804" s="232" t="str">
        <f t="shared" si="216"/>
        <v>-</v>
      </c>
      <c r="AI804" s="232" t="str">
        <f t="shared" si="217"/>
        <v>-</v>
      </c>
      <c r="AJ804" s="232" t="str">
        <f t="shared" si="218"/>
        <v>-</v>
      </c>
      <c r="AK804" s="233" t="str">
        <f t="shared" si="219"/>
        <v>-</v>
      </c>
      <c r="AL804" s="222" t="s">
        <v>85</v>
      </c>
      <c r="AM804" s="224" t="s">
        <v>85</v>
      </c>
      <c r="AN804" s="224" t="s">
        <v>85</v>
      </c>
      <c r="AO804" s="224" t="s">
        <v>85</v>
      </c>
      <c r="AP804" s="235" t="s">
        <v>85</v>
      </c>
      <c r="AQ804" s="234" t="s">
        <v>85</v>
      </c>
      <c r="AR804" s="234" t="s">
        <v>85</v>
      </c>
      <c r="AS804" s="234" t="s">
        <v>85</v>
      </c>
      <c r="AT804" s="227" t="s">
        <v>85</v>
      </c>
      <c r="AU804" s="343" t="s">
        <v>85</v>
      </c>
    </row>
    <row r="805" spans="1:47" s="119" customFormat="1" ht="188.25" customHeight="1">
      <c r="A805" s="222" t="s">
        <v>2173</v>
      </c>
      <c r="B805" s="223">
        <v>2302</v>
      </c>
      <c r="C805" s="224" t="s">
        <v>248</v>
      </c>
      <c r="D805" s="222">
        <v>1</v>
      </c>
      <c r="E805" s="224" t="s">
        <v>654</v>
      </c>
      <c r="F805" s="222" t="s">
        <v>393</v>
      </c>
      <c r="G805" s="225" t="s">
        <v>598</v>
      </c>
      <c r="H805" s="282" t="s">
        <v>1417</v>
      </c>
      <c r="I805" s="227" t="s">
        <v>645</v>
      </c>
      <c r="J805" s="224" t="s">
        <v>655</v>
      </c>
      <c r="K805" s="224" t="s">
        <v>656</v>
      </c>
      <c r="L805" s="224" t="s">
        <v>657</v>
      </c>
      <c r="M805" s="228" t="s">
        <v>403</v>
      </c>
      <c r="N805" s="225">
        <v>90</v>
      </c>
      <c r="O805" s="248" t="s">
        <v>85</v>
      </c>
      <c r="P805" s="248" t="s">
        <v>85</v>
      </c>
      <c r="Q805" s="248" t="s">
        <v>85</v>
      </c>
      <c r="R805" s="249" t="s">
        <v>85</v>
      </c>
      <c r="S805" s="235" t="s">
        <v>433</v>
      </c>
      <c r="T805" s="230">
        <v>95</v>
      </c>
      <c r="U805" s="228"/>
      <c r="V805" s="224" t="s">
        <v>658</v>
      </c>
      <c r="W805" s="225">
        <v>90.8</v>
      </c>
      <c r="X805" s="186" t="s">
        <v>85</v>
      </c>
      <c r="Y805" s="186" t="s">
        <v>85</v>
      </c>
      <c r="Z805" s="186" t="s">
        <v>85</v>
      </c>
      <c r="AA805" s="230" t="s">
        <v>85</v>
      </c>
      <c r="AB805" s="231">
        <v>1.0088888888888889</v>
      </c>
      <c r="AC805" s="232" t="s">
        <v>85</v>
      </c>
      <c r="AD805" s="232" t="s">
        <v>85</v>
      </c>
      <c r="AE805" s="232" t="s">
        <v>85</v>
      </c>
      <c r="AF805" s="233" t="s">
        <v>85</v>
      </c>
      <c r="AG805" s="231">
        <v>0.95578947368421052</v>
      </c>
      <c r="AH805" s="232" t="s">
        <v>85</v>
      </c>
      <c r="AI805" s="232" t="s">
        <v>85</v>
      </c>
      <c r="AJ805" s="232" t="s">
        <v>85</v>
      </c>
      <c r="AK805" s="233" t="s">
        <v>85</v>
      </c>
      <c r="AL805" s="222" t="s">
        <v>85</v>
      </c>
      <c r="AM805" s="224" t="s">
        <v>2167</v>
      </c>
      <c r="AN805" s="224" t="s">
        <v>786</v>
      </c>
      <c r="AO805" s="224" t="s">
        <v>909</v>
      </c>
      <c r="AP805" s="235" t="s">
        <v>54</v>
      </c>
      <c r="AQ805" s="234" t="s">
        <v>85</v>
      </c>
      <c r="AR805" s="234" t="s">
        <v>85</v>
      </c>
      <c r="AS805" s="234" t="s">
        <v>85</v>
      </c>
      <c r="AT805" s="227" t="s">
        <v>85</v>
      </c>
      <c r="AU805" s="343">
        <v>1</v>
      </c>
    </row>
    <row r="806" spans="1:47" s="119" customFormat="1" ht="140.25" customHeight="1">
      <c r="A806" s="222" t="s">
        <v>2174</v>
      </c>
      <c r="B806" s="223">
        <v>2302</v>
      </c>
      <c r="C806" s="224" t="s">
        <v>248</v>
      </c>
      <c r="D806" s="222">
        <v>2</v>
      </c>
      <c r="E806" s="224" t="s">
        <v>659</v>
      </c>
      <c r="F806" s="222" t="s">
        <v>393</v>
      </c>
      <c r="G806" s="225" t="s">
        <v>598</v>
      </c>
      <c r="H806" s="282" t="s">
        <v>1417</v>
      </c>
      <c r="I806" s="227" t="s">
        <v>645</v>
      </c>
      <c r="J806" s="224" t="s">
        <v>660</v>
      </c>
      <c r="K806" s="224" t="s">
        <v>1418</v>
      </c>
      <c r="L806" s="224" t="s">
        <v>661</v>
      </c>
      <c r="M806" s="228" t="s">
        <v>403</v>
      </c>
      <c r="N806" s="225">
        <v>90</v>
      </c>
      <c r="O806" s="248" t="s">
        <v>85</v>
      </c>
      <c r="P806" s="248" t="s">
        <v>85</v>
      </c>
      <c r="Q806" s="248" t="s">
        <v>85</v>
      </c>
      <c r="R806" s="249" t="s">
        <v>85</v>
      </c>
      <c r="S806" s="235" t="s">
        <v>433</v>
      </c>
      <c r="T806" s="230">
        <v>95</v>
      </c>
      <c r="U806" s="228"/>
      <c r="V806" s="224" t="s">
        <v>658</v>
      </c>
      <c r="W806" s="225">
        <v>90</v>
      </c>
      <c r="X806" s="186" t="s">
        <v>85</v>
      </c>
      <c r="Y806" s="186" t="s">
        <v>85</v>
      </c>
      <c r="Z806" s="186" t="s">
        <v>85</v>
      </c>
      <c r="AA806" s="230" t="s">
        <v>85</v>
      </c>
      <c r="AB806" s="231">
        <v>1</v>
      </c>
      <c r="AC806" s="232" t="s">
        <v>85</v>
      </c>
      <c r="AD806" s="232" t="s">
        <v>85</v>
      </c>
      <c r="AE806" s="232" t="s">
        <v>85</v>
      </c>
      <c r="AF806" s="233" t="s">
        <v>85</v>
      </c>
      <c r="AG806" s="231">
        <v>0.94736842105263153</v>
      </c>
      <c r="AH806" s="232" t="s">
        <v>85</v>
      </c>
      <c r="AI806" s="232" t="s">
        <v>85</v>
      </c>
      <c r="AJ806" s="232" t="s">
        <v>85</v>
      </c>
      <c r="AK806" s="233" t="s">
        <v>85</v>
      </c>
      <c r="AL806" s="222" t="s">
        <v>85</v>
      </c>
      <c r="AM806" s="224" t="s">
        <v>2167</v>
      </c>
      <c r="AN806" s="224" t="s">
        <v>786</v>
      </c>
      <c r="AO806" s="224" t="s">
        <v>909</v>
      </c>
      <c r="AP806" s="235" t="s">
        <v>54</v>
      </c>
      <c r="AQ806" s="234" t="s">
        <v>85</v>
      </c>
      <c r="AR806" s="234" t="s">
        <v>85</v>
      </c>
      <c r="AS806" s="234" t="s">
        <v>85</v>
      </c>
      <c r="AT806" s="227" t="s">
        <v>85</v>
      </c>
      <c r="AU806" s="343">
        <v>1</v>
      </c>
    </row>
    <row r="807" spans="1:47" ht="205.5" customHeight="1">
      <c r="A807" s="222" t="str">
        <f t="shared" ref="A807:A810" si="221">B807&amp;"-"&amp;D807</f>
        <v>2302-3</v>
      </c>
      <c r="B807" s="223">
        <v>2302</v>
      </c>
      <c r="C807" s="224" t="s">
        <v>248</v>
      </c>
      <c r="D807" s="222">
        <v>3</v>
      </c>
      <c r="E807" s="224" t="s">
        <v>1419</v>
      </c>
      <c r="F807" s="222" t="s">
        <v>411</v>
      </c>
      <c r="G807" s="225" t="s">
        <v>598</v>
      </c>
      <c r="H807" s="282" t="s">
        <v>1417</v>
      </c>
      <c r="I807" s="227" t="s">
        <v>645</v>
      </c>
      <c r="J807" s="224" t="s">
        <v>1420</v>
      </c>
      <c r="K807" s="224" t="s">
        <v>1421</v>
      </c>
      <c r="L807" s="224" t="s">
        <v>1422</v>
      </c>
      <c r="M807" s="228" t="s">
        <v>403</v>
      </c>
      <c r="N807" s="247" t="s">
        <v>12</v>
      </c>
      <c r="O807" s="248" t="s">
        <v>12</v>
      </c>
      <c r="P807" s="248" t="s">
        <v>85</v>
      </c>
      <c r="Q807" s="248" t="s">
        <v>85</v>
      </c>
      <c r="R807" s="249" t="s">
        <v>85</v>
      </c>
      <c r="S807" s="235" t="s">
        <v>85</v>
      </c>
      <c r="T807" s="230" t="s">
        <v>85</v>
      </c>
      <c r="U807" s="228"/>
      <c r="V807" s="224" t="s">
        <v>2175</v>
      </c>
      <c r="W807" s="225">
        <v>17945</v>
      </c>
      <c r="X807" s="186" t="s">
        <v>85</v>
      </c>
      <c r="Y807" s="186" t="s">
        <v>85</v>
      </c>
      <c r="Z807" s="186" t="s">
        <v>85</v>
      </c>
      <c r="AA807" s="230" t="s">
        <v>85</v>
      </c>
      <c r="AB807" s="231" t="str">
        <f t="shared" ref="AB807:AF810" si="222">IFERROR(IF($E807="-","-",W807/N807),"-")</f>
        <v>-</v>
      </c>
      <c r="AC807" s="232" t="str">
        <f t="shared" si="222"/>
        <v>-</v>
      </c>
      <c r="AD807" s="232" t="str">
        <f t="shared" si="222"/>
        <v>-</v>
      </c>
      <c r="AE807" s="232" t="str">
        <f t="shared" si="222"/>
        <v>-</v>
      </c>
      <c r="AF807" s="233" t="str">
        <f t="shared" si="222"/>
        <v>-</v>
      </c>
      <c r="AG807" s="231" t="str">
        <f t="shared" ref="AG807:AK810" si="223">IFERROR(IF($E807="-","-",IF($T807="-","-",W807/$T807)),"-")</f>
        <v>-</v>
      </c>
      <c r="AH807" s="232" t="str">
        <f t="shared" si="223"/>
        <v>-</v>
      </c>
      <c r="AI807" s="232" t="str">
        <f t="shared" si="223"/>
        <v>-</v>
      </c>
      <c r="AJ807" s="232" t="str">
        <f t="shared" si="223"/>
        <v>-</v>
      </c>
      <c r="AK807" s="233" t="str">
        <f t="shared" si="223"/>
        <v>-</v>
      </c>
      <c r="AL807" s="222" t="s">
        <v>85</v>
      </c>
      <c r="AM807" s="224" t="s">
        <v>2176</v>
      </c>
      <c r="AN807" s="224" t="s">
        <v>910</v>
      </c>
      <c r="AO807" s="224" t="s">
        <v>911</v>
      </c>
      <c r="AP807" s="235" t="s">
        <v>12</v>
      </c>
      <c r="AQ807" s="234" t="s">
        <v>85</v>
      </c>
      <c r="AR807" s="234" t="s">
        <v>85</v>
      </c>
      <c r="AS807" s="234" t="s">
        <v>85</v>
      </c>
      <c r="AT807" s="227" t="s">
        <v>85</v>
      </c>
      <c r="AU807" s="343" t="s">
        <v>2754</v>
      </c>
    </row>
    <row r="808" spans="1:47" ht="226.5" customHeight="1">
      <c r="A808" s="222" t="str">
        <f t="shared" si="221"/>
        <v>2302-4</v>
      </c>
      <c r="B808" s="223">
        <v>2302</v>
      </c>
      <c r="C808" s="224" t="s">
        <v>248</v>
      </c>
      <c r="D808" s="222">
        <v>4</v>
      </c>
      <c r="E808" s="224" t="s">
        <v>1423</v>
      </c>
      <c r="F808" s="222" t="s">
        <v>411</v>
      </c>
      <c r="G808" s="225" t="s">
        <v>598</v>
      </c>
      <c r="H808" s="282" t="s">
        <v>1417</v>
      </c>
      <c r="I808" s="227" t="s">
        <v>645</v>
      </c>
      <c r="J808" s="224" t="s">
        <v>1424</v>
      </c>
      <c r="K808" s="224" t="s">
        <v>1425</v>
      </c>
      <c r="L808" s="224" t="s">
        <v>1426</v>
      </c>
      <c r="M808" s="228" t="s">
        <v>403</v>
      </c>
      <c r="N808" s="225">
        <v>1600</v>
      </c>
      <c r="O808" s="186">
        <v>2320</v>
      </c>
      <c r="P808" s="186">
        <v>3600</v>
      </c>
      <c r="Q808" s="186">
        <v>4000</v>
      </c>
      <c r="R808" s="230">
        <v>4180</v>
      </c>
      <c r="S808" s="235" t="s">
        <v>433</v>
      </c>
      <c r="T808" s="230">
        <v>4500</v>
      </c>
      <c r="U808" s="228"/>
      <c r="V808" s="224" t="s">
        <v>1874</v>
      </c>
      <c r="W808" s="225">
        <v>1469</v>
      </c>
      <c r="X808" s="186" t="s">
        <v>85</v>
      </c>
      <c r="Y808" s="186" t="s">
        <v>85</v>
      </c>
      <c r="Z808" s="186" t="s">
        <v>85</v>
      </c>
      <c r="AA808" s="230" t="s">
        <v>85</v>
      </c>
      <c r="AB808" s="231">
        <f t="shared" si="222"/>
        <v>0.91812499999999997</v>
      </c>
      <c r="AC808" s="232" t="str">
        <f t="shared" si="222"/>
        <v>-</v>
      </c>
      <c r="AD808" s="232" t="str">
        <f t="shared" si="222"/>
        <v>-</v>
      </c>
      <c r="AE808" s="232" t="str">
        <f t="shared" si="222"/>
        <v>-</v>
      </c>
      <c r="AF808" s="233" t="str">
        <f t="shared" si="222"/>
        <v>-</v>
      </c>
      <c r="AG808" s="231">
        <f t="shared" si="223"/>
        <v>0.32644444444444443</v>
      </c>
      <c r="AH808" s="232" t="str">
        <f t="shared" si="223"/>
        <v>-</v>
      </c>
      <c r="AI808" s="232" t="str">
        <f t="shared" si="223"/>
        <v>-</v>
      </c>
      <c r="AJ808" s="232" t="str">
        <f t="shared" si="223"/>
        <v>-</v>
      </c>
      <c r="AK808" s="233" t="str">
        <f t="shared" si="223"/>
        <v>-</v>
      </c>
      <c r="AL808" s="222" t="s">
        <v>85</v>
      </c>
      <c r="AM808" s="224" t="s">
        <v>912</v>
      </c>
      <c r="AN808" s="224" t="s">
        <v>913</v>
      </c>
      <c r="AO808" s="224" t="s">
        <v>914</v>
      </c>
      <c r="AP808" s="235" t="s">
        <v>54</v>
      </c>
      <c r="AQ808" s="234" t="s">
        <v>85</v>
      </c>
      <c r="AR808" s="234" t="s">
        <v>85</v>
      </c>
      <c r="AS808" s="234" t="s">
        <v>85</v>
      </c>
      <c r="AT808" s="227" t="s">
        <v>85</v>
      </c>
      <c r="AU808" s="343">
        <v>1</v>
      </c>
    </row>
    <row r="809" spans="1:47" ht="172.5" customHeight="1">
      <c r="A809" s="222" t="str">
        <f t="shared" si="221"/>
        <v>2302-5</v>
      </c>
      <c r="B809" s="223">
        <v>2302</v>
      </c>
      <c r="C809" s="224" t="s">
        <v>248</v>
      </c>
      <c r="D809" s="222">
        <v>5</v>
      </c>
      <c r="E809" s="224" t="s">
        <v>1427</v>
      </c>
      <c r="F809" s="222" t="s">
        <v>411</v>
      </c>
      <c r="G809" s="225" t="s">
        <v>598</v>
      </c>
      <c r="H809" s="282" t="s">
        <v>1417</v>
      </c>
      <c r="I809" s="227" t="s">
        <v>645</v>
      </c>
      <c r="J809" s="224" t="s">
        <v>1428</v>
      </c>
      <c r="K809" s="224" t="s">
        <v>1429</v>
      </c>
      <c r="L809" s="224" t="s">
        <v>1430</v>
      </c>
      <c r="M809" s="228" t="s">
        <v>403</v>
      </c>
      <c r="N809" s="247" t="s">
        <v>12</v>
      </c>
      <c r="O809" s="186">
        <v>100</v>
      </c>
      <c r="P809" s="186">
        <v>200</v>
      </c>
      <c r="Q809" s="186">
        <v>300</v>
      </c>
      <c r="R809" s="230">
        <v>400</v>
      </c>
      <c r="S809" s="235" t="s">
        <v>433</v>
      </c>
      <c r="T809" s="230">
        <v>500</v>
      </c>
      <c r="U809" s="228"/>
      <c r="V809" s="224" t="s">
        <v>1874</v>
      </c>
      <c r="W809" s="225" t="s">
        <v>12</v>
      </c>
      <c r="X809" s="186" t="s">
        <v>85</v>
      </c>
      <c r="Y809" s="186" t="s">
        <v>85</v>
      </c>
      <c r="Z809" s="186" t="s">
        <v>85</v>
      </c>
      <c r="AA809" s="230" t="s">
        <v>85</v>
      </c>
      <c r="AB809" s="231" t="str">
        <f t="shared" si="222"/>
        <v>-</v>
      </c>
      <c r="AC809" s="232" t="str">
        <f t="shared" si="222"/>
        <v>-</v>
      </c>
      <c r="AD809" s="232" t="str">
        <f t="shared" si="222"/>
        <v>-</v>
      </c>
      <c r="AE809" s="232" t="str">
        <f t="shared" si="222"/>
        <v>-</v>
      </c>
      <c r="AF809" s="233" t="str">
        <f t="shared" si="222"/>
        <v>-</v>
      </c>
      <c r="AG809" s="231" t="str">
        <f t="shared" si="223"/>
        <v>-</v>
      </c>
      <c r="AH809" s="232" t="str">
        <f t="shared" si="223"/>
        <v>-</v>
      </c>
      <c r="AI809" s="232" t="str">
        <f t="shared" si="223"/>
        <v>-</v>
      </c>
      <c r="AJ809" s="232" t="str">
        <f t="shared" si="223"/>
        <v>-</v>
      </c>
      <c r="AK809" s="233" t="str">
        <f t="shared" si="223"/>
        <v>-</v>
      </c>
      <c r="AL809" s="222" t="s">
        <v>85</v>
      </c>
      <c r="AM809" s="224" t="s">
        <v>1881</v>
      </c>
      <c r="AN809" s="224" t="s">
        <v>737</v>
      </c>
      <c r="AO809" s="224" t="s">
        <v>915</v>
      </c>
      <c r="AP809" s="235" t="s">
        <v>12</v>
      </c>
      <c r="AQ809" s="234" t="s">
        <v>85</v>
      </c>
      <c r="AR809" s="234" t="s">
        <v>85</v>
      </c>
      <c r="AS809" s="234" t="s">
        <v>85</v>
      </c>
      <c r="AT809" s="227" t="s">
        <v>85</v>
      </c>
      <c r="AU809" s="343" t="s">
        <v>2754</v>
      </c>
    </row>
    <row r="810" spans="1:47" ht="165" customHeight="1">
      <c r="A810" s="222" t="str">
        <f t="shared" si="221"/>
        <v>2302-6</v>
      </c>
      <c r="B810" s="223">
        <v>2302</v>
      </c>
      <c r="C810" s="224" t="s">
        <v>248</v>
      </c>
      <c r="D810" s="222">
        <v>6</v>
      </c>
      <c r="E810" s="224" t="s">
        <v>1431</v>
      </c>
      <c r="F810" s="222" t="s">
        <v>541</v>
      </c>
      <c r="G810" s="225" t="s">
        <v>598</v>
      </c>
      <c r="H810" s="282" t="s">
        <v>1432</v>
      </c>
      <c r="I810" s="227" t="s">
        <v>1433</v>
      </c>
      <c r="J810" s="224" t="s">
        <v>1434</v>
      </c>
      <c r="K810" s="224" t="s">
        <v>1435</v>
      </c>
      <c r="L810" s="224" t="s">
        <v>399</v>
      </c>
      <c r="M810" s="228" t="s">
        <v>403</v>
      </c>
      <c r="N810" s="225">
        <v>10</v>
      </c>
      <c r="O810" s="186">
        <v>20</v>
      </c>
      <c r="P810" s="186">
        <v>30</v>
      </c>
      <c r="Q810" s="186">
        <v>40</v>
      </c>
      <c r="R810" s="230">
        <v>50</v>
      </c>
      <c r="S810" s="235" t="s">
        <v>433</v>
      </c>
      <c r="T810" s="230">
        <v>60</v>
      </c>
      <c r="U810" s="228"/>
      <c r="V810" s="224" t="s">
        <v>1874</v>
      </c>
      <c r="W810" s="225">
        <v>7</v>
      </c>
      <c r="X810" s="186" t="s">
        <v>85</v>
      </c>
      <c r="Y810" s="186" t="s">
        <v>85</v>
      </c>
      <c r="Z810" s="186" t="s">
        <v>85</v>
      </c>
      <c r="AA810" s="230" t="s">
        <v>85</v>
      </c>
      <c r="AB810" s="231">
        <f t="shared" si="222"/>
        <v>0.7</v>
      </c>
      <c r="AC810" s="232" t="str">
        <f t="shared" si="222"/>
        <v>-</v>
      </c>
      <c r="AD810" s="232" t="str">
        <f t="shared" si="222"/>
        <v>-</v>
      </c>
      <c r="AE810" s="232" t="str">
        <f t="shared" si="222"/>
        <v>-</v>
      </c>
      <c r="AF810" s="233" t="str">
        <f t="shared" si="222"/>
        <v>-</v>
      </c>
      <c r="AG810" s="231">
        <f t="shared" si="223"/>
        <v>0.11666666666666667</v>
      </c>
      <c r="AH810" s="232" t="str">
        <f t="shared" si="223"/>
        <v>-</v>
      </c>
      <c r="AI810" s="232" t="str">
        <f t="shared" si="223"/>
        <v>-</v>
      </c>
      <c r="AJ810" s="232" t="str">
        <f t="shared" si="223"/>
        <v>-</v>
      </c>
      <c r="AK810" s="233" t="str">
        <f t="shared" si="223"/>
        <v>-</v>
      </c>
      <c r="AL810" s="222" t="s">
        <v>85</v>
      </c>
      <c r="AM810" s="224" t="s">
        <v>85</v>
      </c>
      <c r="AN810" s="224" t="s">
        <v>815</v>
      </c>
      <c r="AO810" s="224" t="s">
        <v>916</v>
      </c>
      <c r="AP810" s="235" t="s">
        <v>56</v>
      </c>
      <c r="AQ810" s="234" t="s">
        <v>85</v>
      </c>
      <c r="AR810" s="234" t="s">
        <v>85</v>
      </c>
      <c r="AS810" s="234" t="s">
        <v>85</v>
      </c>
      <c r="AT810" s="227" t="s">
        <v>85</v>
      </c>
      <c r="AU810" s="343">
        <v>1</v>
      </c>
    </row>
    <row r="811" spans="1:47" ht="27" hidden="1">
      <c r="A811" s="222" t="str">
        <f t="shared" si="220"/>
        <v>2302-7</v>
      </c>
      <c r="B811" s="223">
        <v>2302</v>
      </c>
      <c r="C811" s="224" t="s">
        <v>248</v>
      </c>
      <c r="D811" s="222">
        <v>7</v>
      </c>
      <c r="E811" s="224" t="s">
        <v>85</v>
      </c>
      <c r="F811" s="222" t="s">
        <v>85</v>
      </c>
      <c r="G811" s="369" t="s">
        <v>85</v>
      </c>
      <c r="H811" s="282" t="s">
        <v>85</v>
      </c>
      <c r="I811" s="227" t="s">
        <v>85</v>
      </c>
      <c r="J811" s="224" t="s">
        <v>85</v>
      </c>
      <c r="K811" s="224" t="s">
        <v>85</v>
      </c>
      <c r="L811" s="224" t="s">
        <v>85</v>
      </c>
      <c r="M811" s="228" t="s">
        <v>85</v>
      </c>
      <c r="N811" s="225"/>
      <c r="O811" s="186"/>
      <c r="P811" s="186"/>
      <c r="Q811" s="186"/>
      <c r="R811" s="230"/>
      <c r="S811" s="235" t="s">
        <v>85</v>
      </c>
      <c r="T811" s="230" t="s">
        <v>85</v>
      </c>
      <c r="U811" s="228"/>
      <c r="V811" s="224" t="s">
        <v>85</v>
      </c>
      <c r="W811" s="369"/>
      <c r="X811" s="370" t="s">
        <v>85</v>
      </c>
      <c r="Y811" s="370" t="s">
        <v>85</v>
      </c>
      <c r="Z811" s="370" t="s">
        <v>85</v>
      </c>
      <c r="AA811" s="371" t="s">
        <v>85</v>
      </c>
      <c r="AB811" s="231" t="str">
        <f t="shared" si="210"/>
        <v>-</v>
      </c>
      <c r="AC811" s="232" t="str">
        <f t="shared" si="211"/>
        <v>-</v>
      </c>
      <c r="AD811" s="232" t="str">
        <f t="shared" si="212"/>
        <v>-</v>
      </c>
      <c r="AE811" s="232" t="str">
        <f t="shared" si="213"/>
        <v>-</v>
      </c>
      <c r="AF811" s="233" t="str">
        <f t="shared" si="214"/>
        <v>-</v>
      </c>
      <c r="AG811" s="231" t="str">
        <f t="shared" si="215"/>
        <v>-</v>
      </c>
      <c r="AH811" s="232" t="str">
        <f t="shared" si="216"/>
        <v>-</v>
      </c>
      <c r="AI811" s="232" t="str">
        <f t="shared" si="217"/>
        <v>-</v>
      </c>
      <c r="AJ811" s="232" t="str">
        <f t="shared" si="218"/>
        <v>-</v>
      </c>
      <c r="AK811" s="233" t="str">
        <f t="shared" si="219"/>
        <v>-</v>
      </c>
      <c r="AL811" s="222" t="s">
        <v>85</v>
      </c>
      <c r="AM811" s="224" t="s">
        <v>85</v>
      </c>
      <c r="AN811" s="224" t="s">
        <v>85</v>
      </c>
      <c r="AO811" s="224" t="s">
        <v>85</v>
      </c>
      <c r="AP811" s="235" t="s">
        <v>85</v>
      </c>
      <c r="AQ811" s="234" t="s">
        <v>85</v>
      </c>
      <c r="AR811" s="234" t="s">
        <v>85</v>
      </c>
      <c r="AS811" s="234" t="s">
        <v>85</v>
      </c>
      <c r="AT811" s="227" t="s">
        <v>85</v>
      </c>
      <c r="AU811" s="343" t="s">
        <v>85</v>
      </c>
    </row>
    <row r="812" spans="1:47" ht="27" hidden="1">
      <c r="A812" s="222" t="str">
        <f t="shared" si="220"/>
        <v>2302-8</v>
      </c>
      <c r="B812" s="223">
        <v>2302</v>
      </c>
      <c r="C812" s="224" t="s">
        <v>248</v>
      </c>
      <c r="D812" s="222">
        <v>8</v>
      </c>
      <c r="E812" s="224" t="s">
        <v>85</v>
      </c>
      <c r="F812" s="222" t="s">
        <v>85</v>
      </c>
      <c r="G812" s="369" t="s">
        <v>85</v>
      </c>
      <c r="H812" s="282" t="s">
        <v>85</v>
      </c>
      <c r="I812" s="227" t="s">
        <v>85</v>
      </c>
      <c r="J812" s="224" t="s">
        <v>85</v>
      </c>
      <c r="K812" s="224" t="s">
        <v>85</v>
      </c>
      <c r="L812" s="224" t="s">
        <v>85</v>
      </c>
      <c r="M812" s="228" t="s">
        <v>85</v>
      </c>
      <c r="N812" s="225"/>
      <c r="O812" s="186"/>
      <c r="P812" s="186"/>
      <c r="Q812" s="186"/>
      <c r="R812" s="230"/>
      <c r="S812" s="235" t="s">
        <v>85</v>
      </c>
      <c r="T812" s="230" t="s">
        <v>85</v>
      </c>
      <c r="U812" s="228"/>
      <c r="V812" s="224" t="s">
        <v>85</v>
      </c>
      <c r="W812" s="369"/>
      <c r="X812" s="370" t="s">
        <v>85</v>
      </c>
      <c r="Y812" s="370" t="s">
        <v>85</v>
      </c>
      <c r="Z812" s="370" t="s">
        <v>85</v>
      </c>
      <c r="AA812" s="371" t="s">
        <v>85</v>
      </c>
      <c r="AB812" s="231" t="str">
        <f t="shared" si="210"/>
        <v>-</v>
      </c>
      <c r="AC812" s="232" t="str">
        <f t="shared" si="211"/>
        <v>-</v>
      </c>
      <c r="AD812" s="232" t="str">
        <f t="shared" si="212"/>
        <v>-</v>
      </c>
      <c r="AE812" s="232" t="str">
        <f t="shared" si="213"/>
        <v>-</v>
      </c>
      <c r="AF812" s="233" t="str">
        <f t="shared" si="214"/>
        <v>-</v>
      </c>
      <c r="AG812" s="231" t="str">
        <f t="shared" si="215"/>
        <v>-</v>
      </c>
      <c r="AH812" s="232" t="str">
        <f t="shared" si="216"/>
        <v>-</v>
      </c>
      <c r="AI812" s="232" t="str">
        <f t="shared" si="217"/>
        <v>-</v>
      </c>
      <c r="AJ812" s="232" t="str">
        <f t="shared" si="218"/>
        <v>-</v>
      </c>
      <c r="AK812" s="233" t="str">
        <f t="shared" si="219"/>
        <v>-</v>
      </c>
      <c r="AL812" s="222" t="s">
        <v>85</v>
      </c>
      <c r="AM812" s="224" t="s">
        <v>85</v>
      </c>
      <c r="AN812" s="224" t="s">
        <v>85</v>
      </c>
      <c r="AO812" s="224" t="s">
        <v>85</v>
      </c>
      <c r="AP812" s="235" t="s">
        <v>85</v>
      </c>
      <c r="AQ812" s="234" t="s">
        <v>85</v>
      </c>
      <c r="AR812" s="234" t="s">
        <v>85</v>
      </c>
      <c r="AS812" s="234" t="s">
        <v>85</v>
      </c>
      <c r="AT812" s="227" t="s">
        <v>85</v>
      </c>
      <c r="AU812" s="343" t="s">
        <v>85</v>
      </c>
    </row>
    <row r="813" spans="1:47" ht="27" hidden="1">
      <c r="A813" s="222" t="str">
        <f t="shared" si="220"/>
        <v>2302-9</v>
      </c>
      <c r="B813" s="223">
        <v>2302</v>
      </c>
      <c r="C813" s="224" t="s">
        <v>248</v>
      </c>
      <c r="D813" s="222">
        <v>9</v>
      </c>
      <c r="E813" s="224" t="s">
        <v>85</v>
      </c>
      <c r="F813" s="222" t="s">
        <v>85</v>
      </c>
      <c r="G813" s="369" t="s">
        <v>85</v>
      </c>
      <c r="H813" s="282" t="s">
        <v>85</v>
      </c>
      <c r="I813" s="227" t="s">
        <v>85</v>
      </c>
      <c r="J813" s="224" t="s">
        <v>85</v>
      </c>
      <c r="K813" s="224" t="s">
        <v>85</v>
      </c>
      <c r="L813" s="224" t="s">
        <v>85</v>
      </c>
      <c r="M813" s="228" t="s">
        <v>85</v>
      </c>
      <c r="N813" s="225"/>
      <c r="O813" s="186"/>
      <c r="P813" s="186"/>
      <c r="Q813" s="186"/>
      <c r="R813" s="230"/>
      <c r="S813" s="235" t="s">
        <v>85</v>
      </c>
      <c r="T813" s="230" t="s">
        <v>85</v>
      </c>
      <c r="U813" s="228"/>
      <c r="V813" s="224" t="s">
        <v>85</v>
      </c>
      <c r="W813" s="369"/>
      <c r="X813" s="370" t="s">
        <v>85</v>
      </c>
      <c r="Y813" s="370" t="s">
        <v>85</v>
      </c>
      <c r="Z813" s="370" t="s">
        <v>85</v>
      </c>
      <c r="AA813" s="371" t="s">
        <v>85</v>
      </c>
      <c r="AB813" s="231" t="str">
        <f t="shared" si="210"/>
        <v>-</v>
      </c>
      <c r="AC813" s="232" t="str">
        <f t="shared" si="211"/>
        <v>-</v>
      </c>
      <c r="AD813" s="232" t="str">
        <f t="shared" si="212"/>
        <v>-</v>
      </c>
      <c r="AE813" s="232" t="str">
        <f t="shared" si="213"/>
        <v>-</v>
      </c>
      <c r="AF813" s="233" t="str">
        <f t="shared" si="214"/>
        <v>-</v>
      </c>
      <c r="AG813" s="231" t="str">
        <f t="shared" si="215"/>
        <v>-</v>
      </c>
      <c r="AH813" s="232" t="str">
        <f t="shared" si="216"/>
        <v>-</v>
      </c>
      <c r="AI813" s="232" t="str">
        <f t="shared" si="217"/>
        <v>-</v>
      </c>
      <c r="AJ813" s="232" t="str">
        <f t="shared" si="218"/>
        <v>-</v>
      </c>
      <c r="AK813" s="233" t="str">
        <f t="shared" si="219"/>
        <v>-</v>
      </c>
      <c r="AL813" s="222" t="s">
        <v>85</v>
      </c>
      <c r="AM813" s="224" t="s">
        <v>85</v>
      </c>
      <c r="AN813" s="224" t="s">
        <v>85</v>
      </c>
      <c r="AO813" s="224" t="s">
        <v>85</v>
      </c>
      <c r="AP813" s="235" t="s">
        <v>85</v>
      </c>
      <c r="AQ813" s="234" t="s">
        <v>85</v>
      </c>
      <c r="AR813" s="234" t="s">
        <v>85</v>
      </c>
      <c r="AS813" s="234" t="s">
        <v>85</v>
      </c>
      <c r="AT813" s="227" t="s">
        <v>85</v>
      </c>
      <c r="AU813" s="343" t="s">
        <v>85</v>
      </c>
    </row>
    <row r="814" spans="1:47" ht="174" customHeight="1">
      <c r="A814" s="222" t="str">
        <f t="shared" si="220"/>
        <v>2303-1</v>
      </c>
      <c r="B814" s="223">
        <v>2303</v>
      </c>
      <c r="C814" s="224" t="s">
        <v>249</v>
      </c>
      <c r="D814" s="222">
        <v>1</v>
      </c>
      <c r="E814" s="224" t="s">
        <v>1436</v>
      </c>
      <c r="F814" s="222" t="s">
        <v>411</v>
      </c>
      <c r="G814" s="225" t="s">
        <v>598</v>
      </c>
      <c r="H814" s="282" t="s">
        <v>2253</v>
      </c>
      <c r="I814" s="227" t="s">
        <v>604</v>
      </c>
      <c r="J814" s="224" t="s">
        <v>1437</v>
      </c>
      <c r="K814" s="224" t="s">
        <v>1438</v>
      </c>
      <c r="L814" s="224" t="s">
        <v>1439</v>
      </c>
      <c r="M814" s="228" t="s">
        <v>403</v>
      </c>
      <c r="N814" s="225">
        <v>17</v>
      </c>
      <c r="O814" s="186">
        <v>34</v>
      </c>
      <c r="P814" s="186">
        <v>51</v>
      </c>
      <c r="Q814" s="186">
        <v>68</v>
      </c>
      <c r="R814" s="230">
        <v>85</v>
      </c>
      <c r="S814" s="235" t="s">
        <v>433</v>
      </c>
      <c r="T814" s="230">
        <v>102</v>
      </c>
      <c r="U814" s="228"/>
      <c r="V814" s="224" t="s">
        <v>979</v>
      </c>
      <c r="W814" s="225">
        <v>18</v>
      </c>
      <c r="X814" s="186" t="s">
        <v>85</v>
      </c>
      <c r="Y814" s="186" t="s">
        <v>85</v>
      </c>
      <c r="Z814" s="186" t="s">
        <v>85</v>
      </c>
      <c r="AA814" s="230" t="s">
        <v>85</v>
      </c>
      <c r="AB814" s="231">
        <f t="shared" si="210"/>
        <v>1.0588235294117647</v>
      </c>
      <c r="AC814" s="232" t="str">
        <f t="shared" si="211"/>
        <v>-</v>
      </c>
      <c r="AD814" s="232" t="str">
        <f t="shared" si="211"/>
        <v>-</v>
      </c>
      <c r="AE814" s="232" t="str">
        <f t="shared" si="211"/>
        <v>-</v>
      </c>
      <c r="AF814" s="233" t="str">
        <f t="shared" si="211"/>
        <v>-</v>
      </c>
      <c r="AG814" s="231">
        <f t="shared" si="215"/>
        <v>0.17647058823529413</v>
      </c>
      <c r="AH814" s="232" t="str">
        <f t="shared" si="216"/>
        <v>-</v>
      </c>
      <c r="AI814" s="232" t="str">
        <f t="shared" si="216"/>
        <v>-</v>
      </c>
      <c r="AJ814" s="232" t="str">
        <f t="shared" si="216"/>
        <v>-</v>
      </c>
      <c r="AK814" s="233" t="str">
        <f t="shared" si="216"/>
        <v>-</v>
      </c>
      <c r="AL814" s="222" t="s">
        <v>85</v>
      </c>
      <c r="AM814" s="224" t="s">
        <v>85</v>
      </c>
      <c r="AN814" s="224" t="s">
        <v>917</v>
      </c>
      <c r="AO814" s="224" t="s">
        <v>918</v>
      </c>
      <c r="AP814" s="235" t="s">
        <v>54</v>
      </c>
      <c r="AQ814" s="234" t="s">
        <v>85</v>
      </c>
      <c r="AR814" s="234" t="s">
        <v>85</v>
      </c>
      <c r="AS814" s="234" t="s">
        <v>85</v>
      </c>
      <c r="AT814" s="227" t="s">
        <v>85</v>
      </c>
      <c r="AU814" s="343">
        <v>1</v>
      </c>
    </row>
    <row r="815" spans="1:47" ht="162" customHeight="1">
      <c r="A815" s="222" t="str">
        <f t="shared" si="220"/>
        <v>2303-2</v>
      </c>
      <c r="B815" s="223">
        <v>2303</v>
      </c>
      <c r="C815" s="224" t="s">
        <v>249</v>
      </c>
      <c r="D815" s="222">
        <v>2</v>
      </c>
      <c r="E815" s="224" t="s">
        <v>1440</v>
      </c>
      <c r="F815" s="222" t="s">
        <v>411</v>
      </c>
      <c r="G815" s="225" t="s">
        <v>598</v>
      </c>
      <c r="H815" s="282" t="s">
        <v>2254</v>
      </c>
      <c r="I815" s="227" t="s">
        <v>1433</v>
      </c>
      <c r="J815" s="224" t="s">
        <v>1441</v>
      </c>
      <c r="K815" s="224" t="s">
        <v>1442</v>
      </c>
      <c r="L815" s="224" t="s">
        <v>1443</v>
      </c>
      <c r="M815" s="228" t="s">
        <v>403</v>
      </c>
      <c r="N815" s="247" t="s">
        <v>12</v>
      </c>
      <c r="O815" s="186">
        <v>80</v>
      </c>
      <c r="P815" s="186">
        <v>160</v>
      </c>
      <c r="Q815" s="186">
        <v>240</v>
      </c>
      <c r="R815" s="230">
        <v>320</v>
      </c>
      <c r="S815" s="235" t="s">
        <v>433</v>
      </c>
      <c r="T815" s="230">
        <v>400</v>
      </c>
      <c r="U815" s="228"/>
      <c r="V815" s="224" t="s">
        <v>980</v>
      </c>
      <c r="W815" s="225" t="s">
        <v>12</v>
      </c>
      <c r="X815" s="186" t="s">
        <v>85</v>
      </c>
      <c r="Y815" s="186" t="s">
        <v>85</v>
      </c>
      <c r="Z815" s="186" t="s">
        <v>85</v>
      </c>
      <c r="AA815" s="230" t="s">
        <v>85</v>
      </c>
      <c r="AB815" s="231" t="str">
        <f t="shared" si="210"/>
        <v>-</v>
      </c>
      <c r="AC815" s="232" t="str">
        <f t="shared" si="211"/>
        <v>-</v>
      </c>
      <c r="AD815" s="232" t="str">
        <f t="shared" si="211"/>
        <v>-</v>
      </c>
      <c r="AE815" s="232" t="str">
        <f t="shared" si="211"/>
        <v>-</v>
      </c>
      <c r="AF815" s="233" t="str">
        <f t="shared" si="211"/>
        <v>-</v>
      </c>
      <c r="AG815" s="231" t="str">
        <f t="shared" si="215"/>
        <v>-</v>
      </c>
      <c r="AH815" s="232" t="str">
        <f t="shared" si="216"/>
        <v>-</v>
      </c>
      <c r="AI815" s="232" t="str">
        <f t="shared" si="216"/>
        <v>-</v>
      </c>
      <c r="AJ815" s="232" t="str">
        <f t="shared" si="216"/>
        <v>-</v>
      </c>
      <c r="AK815" s="233" t="str">
        <f t="shared" si="216"/>
        <v>-</v>
      </c>
      <c r="AL815" s="222" t="s">
        <v>85</v>
      </c>
      <c r="AM815" s="224" t="s">
        <v>1881</v>
      </c>
      <c r="AN815" s="224" t="s">
        <v>919</v>
      </c>
      <c r="AO815" s="224" t="s">
        <v>920</v>
      </c>
      <c r="AP815" s="235" t="s">
        <v>12</v>
      </c>
      <c r="AQ815" s="234" t="s">
        <v>85</v>
      </c>
      <c r="AR815" s="234" t="s">
        <v>85</v>
      </c>
      <c r="AS815" s="234" t="s">
        <v>85</v>
      </c>
      <c r="AT815" s="227" t="s">
        <v>85</v>
      </c>
      <c r="AU815" s="343" t="s">
        <v>2754</v>
      </c>
    </row>
    <row r="816" spans="1:47" ht="40.5" hidden="1">
      <c r="A816" s="222" t="str">
        <f t="shared" si="220"/>
        <v>2303-3</v>
      </c>
      <c r="B816" s="223">
        <v>2303</v>
      </c>
      <c r="C816" s="224" t="s">
        <v>249</v>
      </c>
      <c r="D816" s="222">
        <v>3</v>
      </c>
      <c r="E816" s="224" t="s">
        <v>85</v>
      </c>
      <c r="F816" s="222" t="s">
        <v>85</v>
      </c>
      <c r="G816" s="369" t="s">
        <v>85</v>
      </c>
      <c r="H816" s="282" t="s">
        <v>85</v>
      </c>
      <c r="I816" s="227" t="s">
        <v>85</v>
      </c>
      <c r="J816" s="224" t="s">
        <v>85</v>
      </c>
      <c r="K816" s="224" t="s">
        <v>85</v>
      </c>
      <c r="L816" s="224" t="s">
        <v>85</v>
      </c>
      <c r="M816" s="228" t="s">
        <v>85</v>
      </c>
      <c r="N816" s="225"/>
      <c r="O816" s="186"/>
      <c r="P816" s="186"/>
      <c r="Q816" s="186"/>
      <c r="R816" s="230"/>
      <c r="S816" s="235" t="s">
        <v>85</v>
      </c>
      <c r="T816" s="230" t="s">
        <v>85</v>
      </c>
      <c r="U816" s="228"/>
      <c r="V816" s="224" t="s">
        <v>85</v>
      </c>
      <c r="W816" s="369"/>
      <c r="X816" s="370" t="s">
        <v>85</v>
      </c>
      <c r="Y816" s="370" t="s">
        <v>85</v>
      </c>
      <c r="Z816" s="370" t="s">
        <v>85</v>
      </c>
      <c r="AA816" s="371" t="s">
        <v>85</v>
      </c>
      <c r="AB816" s="231" t="str">
        <f t="shared" si="210"/>
        <v>-</v>
      </c>
      <c r="AC816" s="232" t="str">
        <f t="shared" si="211"/>
        <v>-</v>
      </c>
      <c r="AD816" s="232" t="str">
        <f t="shared" si="212"/>
        <v>-</v>
      </c>
      <c r="AE816" s="232" t="str">
        <f t="shared" si="213"/>
        <v>-</v>
      </c>
      <c r="AF816" s="233" t="str">
        <f t="shared" si="214"/>
        <v>-</v>
      </c>
      <c r="AG816" s="231" t="str">
        <f t="shared" si="215"/>
        <v>-</v>
      </c>
      <c r="AH816" s="232" t="str">
        <f t="shared" si="216"/>
        <v>-</v>
      </c>
      <c r="AI816" s="232" t="str">
        <f t="shared" si="217"/>
        <v>-</v>
      </c>
      <c r="AJ816" s="232" t="str">
        <f t="shared" si="218"/>
        <v>-</v>
      </c>
      <c r="AK816" s="233" t="str">
        <f t="shared" si="219"/>
        <v>-</v>
      </c>
      <c r="AL816" s="222" t="s">
        <v>85</v>
      </c>
      <c r="AM816" s="224" t="s">
        <v>85</v>
      </c>
      <c r="AN816" s="224" t="s">
        <v>85</v>
      </c>
      <c r="AO816" s="224" t="s">
        <v>85</v>
      </c>
      <c r="AP816" s="235" t="s">
        <v>85</v>
      </c>
      <c r="AQ816" s="234" t="s">
        <v>85</v>
      </c>
      <c r="AR816" s="234" t="s">
        <v>85</v>
      </c>
      <c r="AS816" s="234" t="s">
        <v>85</v>
      </c>
      <c r="AT816" s="227" t="s">
        <v>85</v>
      </c>
      <c r="AU816" s="343" t="s">
        <v>85</v>
      </c>
    </row>
    <row r="817" spans="1:47" ht="40.5" hidden="1">
      <c r="A817" s="222" t="str">
        <f t="shared" si="220"/>
        <v>2303-4</v>
      </c>
      <c r="B817" s="223">
        <v>2303</v>
      </c>
      <c r="C817" s="224" t="s">
        <v>249</v>
      </c>
      <c r="D817" s="222">
        <v>4</v>
      </c>
      <c r="E817" s="224" t="s">
        <v>85</v>
      </c>
      <c r="F817" s="222" t="s">
        <v>85</v>
      </c>
      <c r="G817" s="369" t="s">
        <v>85</v>
      </c>
      <c r="H817" s="282" t="s">
        <v>85</v>
      </c>
      <c r="I817" s="227" t="s">
        <v>85</v>
      </c>
      <c r="J817" s="224" t="s">
        <v>85</v>
      </c>
      <c r="K817" s="224" t="s">
        <v>85</v>
      </c>
      <c r="L817" s="224" t="s">
        <v>85</v>
      </c>
      <c r="M817" s="228" t="s">
        <v>85</v>
      </c>
      <c r="N817" s="225"/>
      <c r="O817" s="186"/>
      <c r="P817" s="186"/>
      <c r="Q817" s="186"/>
      <c r="R817" s="230"/>
      <c r="S817" s="235" t="s">
        <v>85</v>
      </c>
      <c r="T817" s="230" t="s">
        <v>85</v>
      </c>
      <c r="U817" s="228"/>
      <c r="V817" s="224" t="s">
        <v>85</v>
      </c>
      <c r="W817" s="369"/>
      <c r="X817" s="370" t="s">
        <v>85</v>
      </c>
      <c r="Y817" s="370" t="s">
        <v>85</v>
      </c>
      <c r="Z817" s="370" t="s">
        <v>85</v>
      </c>
      <c r="AA817" s="371" t="s">
        <v>85</v>
      </c>
      <c r="AB817" s="231" t="str">
        <f t="shared" si="210"/>
        <v>-</v>
      </c>
      <c r="AC817" s="232" t="str">
        <f t="shared" si="211"/>
        <v>-</v>
      </c>
      <c r="AD817" s="232" t="str">
        <f t="shared" si="212"/>
        <v>-</v>
      </c>
      <c r="AE817" s="232" t="str">
        <f t="shared" si="213"/>
        <v>-</v>
      </c>
      <c r="AF817" s="233" t="str">
        <f t="shared" si="214"/>
        <v>-</v>
      </c>
      <c r="AG817" s="231" t="str">
        <f t="shared" si="215"/>
        <v>-</v>
      </c>
      <c r="AH817" s="232" t="str">
        <f t="shared" si="216"/>
        <v>-</v>
      </c>
      <c r="AI817" s="232" t="str">
        <f t="shared" si="217"/>
        <v>-</v>
      </c>
      <c r="AJ817" s="232" t="str">
        <f t="shared" si="218"/>
        <v>-</v>
      </c>
      <c r="AK817" s="233" t="str">
        <f t="shared" si="219"/>
        <v>-</v>
      </c>
      <c r="AL817" s="222" t="s">
        <v>85</v>
      </c>
      <c r="AM817" s="224" t="s">
        <v>85</v>
      </c>
      <c r="AN817" s="224" t="s">
        <v>85</v>
      </c>
      <c r="AO817" s="224" t="s">
        <v>85</v>
      </c>
      <c r="AP817" s="235" t="s">
        <v>85</v>
      </c>
      <c r="AQ817" s="234" t="s">
        <v>85</v>
      </c>
      <c r="AR817" s="234" t="s">
        <v>85</v>
      </c>
      <c r="AS817" s="234" t="s">
        <v>85</v>
      </c>
      <c r="AT817" s="227" t="s">
        <v>85</v>
      </c>
      <c r="AU817" s="343" t="s">
        <v>85</v>
      </c>
    </row>
    <row r="818" spans="1:47" ht="40.5" hidden="1">
      <c r="A818" s="222" t="str">
        <f t="shared" si="220"/>
        <v>2303-5</v>
      </c>
      <c r="B818" s="223">
        <v>2303</v>
      </c>
      <c r="C818" s="224" t="s">
        <v>249</v>
      </c>
      <c r="D818" s="222">
        <v>5</v>
      </c>
      <c r="E818" s="224" t="s">
        <v>85</v>
      </c>
      <c r="F818" s="222" t="s">
        <v>85</v>
      </c>
      <c r="G818" s="369" t="s">
        <v>85</v>
      </c>
      <c r="H818" s="282" t="s">
        <v>85</v>
      </c>
      <c r="I818" s="227" t="s">
        <v>85</v>
      </c>
      <c r="J818" s="224" t="s">
        <v>85</v>
      </c>
      <c r="K818" s="224" t="s">
        <v>85</v>
      </c>
      <c r="L818" s="224" t="s">
        <v>85</v>
      </c>
      <c r="M818" s="228" t="s">
        <v>85</v>
      </c>
      <c r="N818" s="225"/>
      <c r="O818" s="186"/>
      <c r="P818" s="186"/>
      <c r="Q818" s="186"/>
      <c r="R818" s="230"/>
      <c r="S818" s="235" t="s">
        <v>85</v>
      </c>
      <c r="T818" s="230" t="s">
        <v>85</v>
      </c>
      <c r="U818" s="228"/>
      <c r="V818" s="224" t="s">
        <v>85</v>
      </c>
      <c r="W818" s="369"/>
      <c r="X818" s="370" t="s">
        <v>85</v>
      </c>
      <c r="Y818" s="370" t="s">
        <v>85</v>
      </c>
      <c r="Z818" s="370" t="s">
        <v>85</v>
      </c>
      <c r="AA818" s="371" t="s">
        <v>85</v>
      </c>
      <c r="AB818" s="231" t="str">
        <f t="shared" si="210"/>
        <v>-</v>
      </c>
      <c r="AC818" s="232" t="str">
        <f t="shared" si="211"/>
        <v>-</v>
      </c>
      <c r="AD818" s="232" t="str">
        <f t="shared" si="212"/>
        <v>-</v>
      </c>
      <c r="AE818" s="232" t="str">
        <f t="shared" si="213"/>
        <v>-</v>
      </c>
      <c r="AF818" s="233" t="str">
        <f t="shared" si="214"/>
        <v>-</v>
      </c>
      <c r="AG818" s="231" t="str">
        <f t="shared" si="215"/>
        <v>-</v>
      </c>
      <c r="AH818" s="232" t="str">
        <f t="shared" si="216"/>
        <v>-</v>
      </c>
      <c r="AI818" s="232" t="str">
        <f t="shared" si="217"/>
        <v>-</v>
      </c>
      <c r="AJ818" s="232" t="str">
        <f t="shared" si="218"/>
        <v>-</v>
      </c>
      <c r="AK818" s="233" t="str">
        <f t="shared" si="219"/>
        <v>-</v>
      </c>
      <c r="AL818" s="222" t="s">
        <v>85</v>
      </c>
      <c r="AM818" s="224" t="s">
        <v>85</v>
      </c>
      <c r="AN818" s="224" t="s">
        <v>85</v>
      </c>
      <c r="AO818" s="224" t="s">
        <v>85</v>
      </c>
      <c r="AP818" s="235" t="s">
        <v>85</v>
      </c>
      <c r="AQ818" s="234" t="s">
        <v>85</v>
      </c>
      <c r="AR818" s="234" t="s">
        <v>85</v>
      </c>
      <c r="AS818" s="234" t="s">
        <v>85</v>
      </c>
      <c r="AT818" s="227" t="s">
        <v>85</v>
      </c>
      <c r="AU818" s="343" t="s">
        <v>85</v>
      </c>
    </row>
    <row r="819" spans="1:47" ht="40.5" hidden="1">
      <c r="A819" s="222" t="str">
        <f t="shared" si="220"/>
        <v>2303-6</v>
      </c>
      <c r="B819" s="223">
        <v>2303</v>
      </c>
      <c r="C819" s="224" t="s">
        <v>249</v>
      </c>
      <c r="D819" s="222">
        <v>6</v>
      </c>
      <c r="E819" s="224" t="s">
        <v>85</v>
      </c>
      <c r="F819" s="222" t="s">
        <v>85</v>
      </c>
      <c r="G819" s="369" t="s">
        <v>85</v>
      </c>
      <c r="H819" s="282" t="s">
        <v>85</v>
      </c>
      <c r="I819" s="227" t="s">
        <v>85</v>
      </c>
      <c r="J819" s="224" t="s">
        <v>85</v>
      </c>
      <c r="K819" s="224" t="s">
        <v>85</v>
      </c>
      <c r="L819" s="224" t="s">
        <v>85</v>
      </c>
      <c r="M819" s="228" t="s">
        <v>85</v>
      </c>
      <c r="N819" s="225"/>
      <c r="O819" s="186"/>
      <c r="P819" s="186"/>
      <c r="Q819" s="186"/>
      <c r="R819" s="230"/>
      <c r="S819" s="235" t="s">
        <v>85</v>
      </c>
      <c r="T819" s="230" t="s">
        <v>85</v>
      </c>
      <c r="U819" s="228"/>
      <c r="V819" s="224" t="s">
        <v>85</v>
      </c>
      <c r="W819" s="369"/>
      <c r="X819" s="370" t="s">
        <v>85</v>
      </c>
      <c r="Y819" s="370" t="s">
        <v>85</v>
      </c>
      <c r="Z819" s="370" t="s">
        <v>85</v>
      </c>
      <c r="AA819" s="371" t="s">
        <v>85</v>
      </c>
      <c r="AB819" s="231" t="str">
        <f t="shared" si="210"/>
        <v>-</v>
      </c>
      <c r="AC819" s="232" t="str">
        <f t="shared" si="211"/>
        <v>-</v>
      </c>
      <c r="AD819" s="232" t="str">
        <f t="shared" si="212"/>
        <v>-</v>
      </c>
      <c r="AE819" s="232" t="str">
        <f t="shared" si="213"/>
        <v>-</v>
      </c>
      <c r="AF819" s="233" t="str">
        <f t="shared" si="214"/>
        <v>-</v>
      </c>
      <c r="AG819" s="231" t="str">
        <f t="shared" si="215"/>
        <v>-</v>
      </c>
      <c r="AH819" s="232" t="str">
        <f t="shared" si="216"/>
        <v>-</v>
      </c>
      <c r="AI819" s="232" t="str">
        <f t="shared" si="217"/>
        <v>-</v>
      </c>
      <c r="AJ819" s="232" t="str">
        <f t="shared" si="218"/>
        <v>-</v>
      </c>
      <c r="AK819" s="233" t="str">
        <f t="shared" si="219"/>
        <v>-</v>
      </c>
      <c r="AL819" s="222" t="s">
        <v>85</v>
      </c>
      <c r="AM819" s="224" t="s">
        <v>85</v>
      </c>
      <c r="AN819" s="224" t="s">
        <v>85</v>
      </c>
      <c r="AO819" s="224" t="s">
        <v>85</v>
      </c>
      <c r="AP819" s="235" t="s">
        <v>85</v>
      </c>
      <c r="AQ819" s="234" t="s">
        <v>85</v>
      </c>
      <c r="AR819" s="234" t="s">
        <v>85</v>
      </c>
      <c r="AS819" s="234" t="s">
        <v>85</v>
      </c>
      <c r="AT819" s="227" t="s">
        <v>85</v>
      </c>
      <c r="AU819" s="343" t="s">
        <v>85</v>
      </c>
    </row>
    <row r="820" spans="1:47" ht="40.5" hidden="1">
      <c r="A820" s="222" t="str">
        <f t="shared" si="220"/>
        <v>2303-7</v>
      </c>
      <c r="B820" s="223">
        <v>2303</v>
      </c>
      <c r="C820" s="224" t="s">
        <v>249</v>
      </c>
      <c r="D820" s="222">
        <v>7</v>
      </c>
      <c r="E820" s="224" t="s">
        <v>85</v>
      </c>
      <c r="F820" s="222" t="s">
        <v>85</v>
      </c>
      <c r="G820" s="369" t="s">
        <v>85</v>
      </c>
      <c r="H820" s="282" t="s">
        <v>85</v>
      </c>
      <c r="I820" s="227" t="s">
        <v>85</v>
      </c>
      <c r="J820" s="224" t="s">
        <v>85</v>
      </c>
      <c r="K820" s="224" t="s">
        <v>85</v>
      </c>
      <c r="L820" s="224" t="s">
        <v>85</v>
      </c>
      <c r="M820" s="228" t="s">
        <v>85</v>
      </c>
      <c r="N820" s="225"/>
      <c r="O820" s="186"/>
      <c r="P820" s="186"/>
      <c r="Q820" s="186"/>
      <c r="R820" s="230"/>
      <c r="S820" s="235" t="s">
        <v>85</v>
      </c>
      <c r="T820" s="230" t="s">
        <v>85</v>
      </c>
      <c r="U820" s="228"/>
      <c r="V820" s="224" t="s">
        <v>85</v>
      </c>
      <c r="W820" s="369"/>
      <c r="X820" s="370" t="s">
        <v>85</v>
      </c>
      <c r="Y820" s="370" t="s">
        <v>85</v>
      </c>
      <c r="Z820" s="370" t="s">
        <v>85</v>
      </c>
      <c r="AA820" s="371" t="s">
        <v>85</v>
      </c>
      <c r="AB820" s="231" t="str">
        <f t="shared" si="210"/>
        <v>-</v>
      </c>
      <c r="AC820" s="232" t="str">
        <f t="shared" si="211"/>
        <v>-</v>
      </c>
      <c r="AD820" s="232" t="str">
        <f t="shared" si="212"/>
        <v>-</v>
      </c>
      <c r="AE820" s="232" t="str">
        <f t="shared" si="213"/>
        <v>-</v>
      </c>
      <c r="AF820" s="233" t="str">
        <f t="shared" si="214"/>
        <v>-</v>
      </c>
      <c r="AG820" s="231" t="str">
        <f t="shared" si="215"/>
        <v>-</v>
      </c>
      <c r="AH820" s="232" t="str">
        <f t="shared" si="216"/>
        <v>-</v>
      </c>
      <c r="AI820" s="232" t="str">
        <f t="shared" si="217"/>
        <v>-</v>
      </c>
      <c r="AJ820" s="232" t="str">
        <f t="shared" si="218"/>
        <v>-</v>
      </c>
      <c r="AK820" s="233" t="str">
        <f t="shared" si="219"/>
        <v>-</v>
      </c>
      <c r="AL820" s="222" t="s">
        <v>85</v>
      </c>
      <c r="AM820" s="224" t="s">
        <v>85</v>
      </c>
      <c r="AN820" s="224" t="s">
        <v>85</v>
      </c>
      <c r="AO820" s="224" t="s">
        <v>85</v>
      </c>
      <c r="AP820" s="235" t="s">
        <v>85</v>
      </c>
      <c r="AQ820" s="234" t="s">
        <v>85</v>
      </c>
      <c r="AR820" s="234" t="s">
        <v>85</v>
      </c>
      <c r="AS820" s="234" t="s">
        <v>85</v>
      </c>
      <c r="AT820" s="227" t="s">
        <v>85</v>
      </c>
      <c r="AU820" s="343" t="s">
        <v>85</v>
      </c>
    </row>
    <row r="821" spans="1:47" ht="40.5" hidden="1">
      <c r="A821" s="222" t="str">
        <f t="shared" si="220"/>
        <v>2303-8</v>
      </c>
      <c r="B821" s="223">
        <v>2303</v>
      </c>
      <c r="C821" s="224" t="s">
        <v>249</v>
      </c>
      <c r="D821" s="222">
        <v>8</v>
      </c>
      <c r="E821" s="224" t="s">
        <v>85</v>
      </c>
      <c r="F821" s="222" t="s">
        <v>85</v>
      </c>
      <c r="G821" s="369" t="s">
        <v>85</v>
      </c>
      <c r="H821" s="282" t="s">
        <v>85</v>
      </c>
      <c r="I821" s="227" t="s">
        <v>85</v>
      </c>
      <c r="J821" s="224" t="s">
        <v>85</v>
      </c>
      <c r="K821" s="224" t="s">
        <v>85</v>
      </c>
      <c r="L821" s="224" t="s">
        <v>85</v>
      </c>
      <c r="M821" s="228" t="s">
        <v>85</v>
      </c>
      <c r="N821" s="225"/>
      <c r="O821" s="186"/>
      <c r="P821" s="186"/>
      <c r="Q821" s="186"/>
      <c r="R821" s="230"/>
      <c r="S821" s="235" t="s">
        <v>85</v>
      </c>
      <c r="T821" s="230" t="s">
        <v>85</v>
      </c>
      <c r="U821" s="228"/>
      <c r="V821" s="224" t="s">
        <v>85</v>
      </c>
      <c r="W821" s="369"/>
      <c r="X821" s="370" t="s">
        <v>85</v>
      </c>
      <c r="Y821" s="370" t="s">
        <v>85</v>
      </c>
      <c r="Z821" s="370" t="s">
        <v>85</v>
      </c>
      <c r="AA821" s="371" t="s">
        <v>85</v>
      </c>
      <c r="AB821" s="231" t="str">
        <f t="shared" si="210"/>
        <v>-</v>
      </c>
      <c r="AC821" s="232" t="str">
        <f t="shared" si="211"/>
        <v>-</v>
      </c>
      <c r="AD821" s="232" t="str">
        <f t="shared" si="212"/>
        <v>-</v>
      </c>
      <c r="AE821" s="232" t="str">
        <f t="shared" si="213"/>
        <v>-</v>
      </c>
      <c r="AF821" s="233" t="str">
        <f t="shared" si="214"/>
        <v>-</v>
      </c>
      <c r="AG821" s="231" t="str">
        <f t="shared" si="215"/>
        <v>-</v>
      </c>
      <c r="AH821" s="232" t="str">
        <f t="shared" si="216"/>
        <v>-</v>
      </c>
      <c r="AI821" s="232" t="str">
        <f t="shared" si="217"/>
        <v>-</v>
      </c>
      <c r="AJ821" s="232" t="str">
        <f t="shared" si="218"/>
        <v>-</v>
      </c>
      <c r="AK821" s="233" t="str">
        <f t="shared" si="219"/>
        <v>-</v>
      </c>
      <c r="AL821" s="222" t="s">
        <v>85</v>
      </c>
      <c r="AM821" s="224" t="s">
        <v>85</v>
      </c>
      <c r="AN821" s="224" t="s">
        <v>85</v>
      </c>
      <c r="AO821" s="224" t="s">
        <v>85</v>
      </c>
      <c r="AP821" s="235" t="s">
        <v>85</v>
      </c>
      <c r="AQ821" s="234" t="s">
        <v>85</v>
      </c>
      <c r="AR821" s="234" t="s">
        <v>85</v>
      </c>
      <c r="AS821" s="234" t="s">
        <v>85</v>
      </c>
      <c r="AT821" s="227" t="s">
        <v>85</v>
      </c>
      <c r="AU821" s="343" t="s">
        <v>85</v>
      </c>
    </row>
    <row r="822" spans="1:47" ht="40.5" hidden="1">
      <c r="A822" s="222" t="str">
        <f t="shared" si="220"/>
        <v>2303-9</v>
      </c>
      <c r="B822" s="223">
        <v>2303</v>
      </c>
      <c r="C822" s="224" t="s">
        <v>249</v>
      </c>
      <c r="D822" s="222">
        <v>9</v>
      </c>
      <c r="E822" s="224" t="s">
        <v>85</v>
      </c>
      <c r="F822" s="222" t="s">
        <v>85</v>
      </c>
      <c r="G822" s="369" t="s">
        <v>85</v>
      </c>
      <c r="H822" s="282" t="s">
        <v>85</v>
      </c>
      <c r="I822" s="227" t="s">
        <v>85</v>
      </c>
      <c r="J822" s="224" t="s">
        <v>85</v>
      </c>
      <c r="K822" s="224" t="s">
        <v>85</v>
      </c>
      <c r="L822" s="224" t="s">
        <v>85</v>
      </c>
      <c r="M822" s="228" t="s">
        <v>85</v>
      </c>
      <c r="N822" s="225"/>
      <c r="O822" s="186"/>
      <c r="P822" s="186"/>
      <c r="Q822" s="186"/>
      <c r="R822" s="230"/>
      <c r="S822" s="235" t="s">
        <v>85</v>
      </c>
      <c r="T822" s="230" t="s">
        <v>85</v>
      </c>
      <c r="U822" s="228"/>
      <c r="V822" s="224" t="s">
        <v>85</v>
      </c>
      <c r="W822" s="369"/>
      <c r="X822" s="370" t="s">
        <v>85</v>
      </c>
      <c r="Y822" s="370" t="s">
        <v>85</v>
      </c>
      <c r="Z822" s="370" t="s">
        <v>85</v>
      </c>
      <c r="AA822" s="371" t="s">
        <v>85</v>
      </c>
      <c r="AB822" s="231" t="str">
        <f t="shared" si="210"/>
        <v>-</v>
      </c>
      <c r="AC822" s="232" t="str">
        <f t="shared" si="211"/>
        <v>-</v>
      </c>
      <c r="AD822" s="232" t="str">
        <f t="shared" si="212"/>
        <v>-</v>
      </c>
      <c r="AE822" s="232" t="str">
        <f t="shared" si="213"/>
        <v>-</v>
      </c>
      <c r="AF822" s="233" t="str">
        <f t="shared" si="214"/>
        <v>-</v>
      </c>
      <c r="AG822" s="231" t="str">
        <f t="shared" si="215"/>
        <v>-</v>
      </c>
      <c r="AH822" s="232" t="str">
        <f t="shared" si="216"/>
        <v>-</v>
      </c>
      <c r="AI822" s="232" t="str">
        <f t="shared" si="217"/>
        <v>-</v>
      </c>
      <c r="AJ822" s="232" t="str">
        <f t="shared" si="218"/>
        <v>-</v>
      </c>
      <c r="AK822" s="233" t="str">
        <f t="shared" si="219"/>
        <v>-</v>
      </c>
      <c r="AL822" s="222" t="s">
        <v>85</v>
      </c>
      <c r="AM822" s="224" t="s">
        <v>85</v>
      </c>
      <c r="AN822" s="224" t="s">
        <v>85</v>
      </c>
      <c r="AO822" s="224" t="s">
        <v>85</v>
      </c>
      <c r="AP822" s="235" t="s">
        <v>85</v>
      </c>
      <c r="AQ822" s="234" t="s">
        <v>85</v>
      </c>
      <c r="AR822" s="234" t="s">
        <v>85</v>
      </c>
      <c r="AS822" s="234" t="s">
        <v>85</v>
      </c>
      <c r="AT822" s="227" t="s">
        <v>85</v>
      </c>
      <c r="AU822" s="343" t="s">
        <v>85</v>
      </c>
    </row>
    <row r="823" spans="1:47" ht="190.5" customHeight="1">
      <c r="A823" s="222" t="str">
        <f t="shared" si="220"/>
        <v>2304-1</v>
      </c>
      <c r="B823" s="223">
        <v>2304</v>
      </c>
      <c r="C823" s="224" t="s">
        <v>250</v>
      </c>
      <c r="D823" s="222">
        <v>1</v>
      </c>
      <c r="E823" s="224" t="s">
        <v>1444</v>
      </c>
      <c r="F823" s="222" t="s">
        <v>393</v>
      </c>
      <c r="G823" s="225" t="s">
        <v>598</v>
      </c>
      <c r="H823" s="282" t="s">
        <v>1445</v>
      </c>
      <c r="I823" s="227" t="s">
        <v>1446</v>
      </c>
      <c r="J823" s="224" t="s">
        <v>1447</v>
      </c>
      <c r="K823" s="224" t="s">
        <v>1448</v>
      </c>
      <c r="L823" s="224" t="s">
        <v>399</v>
      </c>
      <c r="M823" s="228" t="s">
        <v>403</v>
      </c>
      <c r="N823" s="225">
        <v>100</v>
      </c>
      <c r="O823" s="186">
        <v>100</v>
      </c>
      <c r="P823" s="186">
        <v>100</v>
      </c>
      <c r="Q823" s="186">
        <v>100</v>
      </c>
      <c r="R823" s="230">
        <v>100</v>
      </c>
      <c r="S823" s="235" t="s">
        <v>433</v>
      </c>
      <c r="T823" s="230">
        <v>100</v>
      </c>
      <c r="U823" s="228"/>
      <c r="V823" s="224" t="s">
        <v>981</v>
      </c>
      <c r="W823" s="225">
        <v>85.7</v>
      </c>
      <c r="X823" s="186" t="s">
        <v>85</v>
      </c>
      <c r="Y823" s="186" t="s">
        <v>85</v>
      </c>
      <c r="Z823" s="186" t="s">
        <v>85</v>
      </c>
      <c r="AA823" s="230" t="s">
        <v>85</v>
      </c>
      <c r="AB823" s="231">
        <f t="shared" si="210"/>
        <v>0.85699999999999998</v>
      </c>
      <c r="AC823" s="232" t="str">
        <f t="shared" si="211"/>
        <v>-</v>
      </c>
      <c r="AD823" s="232" t="str">
        <f t="shared" si="211"/>
        <v>-</v>
      </c>
      <c r="AE823" s="232" t="str">
        <f t="shared" si="211"/>
        <v>-</v>
      </c>
      <c r="AF823" s="233" t="str">
        <f t="shared" si="211"/>
        <v>-</v>
      </c>
      <c r="AG823" s="231">
        <f t="shared" si="215"/>
        <v>0.85699999999999998</v>
      </c>
      <c r="AH823" s="232" t="str">
        <f t="shared" si="216"/>
        <v>-</v>
      </c>
      <c r="AI823" s="232" t="str">
        <f t="shared" si="216"/>
        <v>-</v>
      </c>
      <c r="AJ823" s="232" t="str">
        <f t="shared" si="216"/>
        <v>-</v>
      </c>
      <c r="AK823" s="233" t="str">
        <f t="shared" si="216"/>
        <v>-</v>
      </c>
      <c r="AL823" s="222" t="s">
        <v>85</v>
      </c>
      <c r="AM823" s="224" t="s">
        <v>85</v>
      </c>
      <c r="AN823" s="224" t="s">
        <v>921</v>
      </c>
      <c r="AO823" s="224" t="s">
        <v>922</v>
      </c>
      <c r="AP823" s="235" t="s">
        <v>55</v>
      </c>
      <c r="AQ823" s="234" t="s">
        <v>85</v>
      </c>
      <c r="AR823" s="234" t="s">
        <v>85</v>
      </c>
      <c r="AS823" s="234" t="s">
        <v>85</v>
      </c>
      <c r="AT823" s="227" t="s">
        <v>85</v>
      </c>
      <c r="AU823" s="343">
        <v>1</v>
      </c>
    </row>
    <row r="824" spans="1:47" hidden="1">
      <c r="A824" s="222" t="str">
        <f t="shared" si="220"/>
        <v>2304-2</v>
      </c>
      <c r="B824" s="223">
        <v>2304</v>
      </c>
      <c r="C824" s="224" t="s">
        <v>250</v>
      </c>
      <c r="D824" s="222">
        <v>2</v>
      </c>
      <c r="E824" s="224" t="s">
        <v>85</v>
      </c>
      <c r="F824" s="222" t="s">
        <v>85</v>
      </c>
      <c r="G824" s="369" t="s">
        <v>85</v>
      </c>
      <c r="H824" s="282" t="s">
        <v>85</v>
      </c>
      <c r="I824" s="227" t="s">
        <v>85</v>
      </c>
      <c r="J824" s="224" t="s">
        <v>85</v>
      </c>
      <c r="K824" s="224" t="s">
        <v>85</v>
      </c>
      <c r="L824" s="224" t="s">
        <v>85</v>
      </c>
      <c r="M824" s="228" t="s">
        <v>85</v>
      </c>
      <c r="N824" s="225"/>
      <c r="O824" s="186"/>
      <c r="P824" s="186"/>
      <c r="Q824" s="186"/>
      <c r="R824" s="230"/>
      <c r="S824" s="235" t="s">
        <v>85</v>
      </c>
      <c r="T824" s="230" t="s">
        <v>85</v>
      </c>
      <c r="U824" s="228"/>
      <c r="V824" s="224" t="s">
        <v>85</v>
      </c>
      <c r="W824" s="369"/>
      <c r="X824" s="370" t="s">
        <v>85</v>
      </c>
      <c r="Y824" s="370" t="s">
        <v>85</v>
      </c>
      <c r="Z824" s="370" t="s">
        <v>85</v>
      </c>
      <c r="AA824" s="371" t="s">
        <v>85</v>
      </c>
      <c r="AB824" s="231" t="str">
        <f t="shared" si="210"/>
        <v>-</v>
      </c>
      <c r="AC824" s="232" t="str">
        <f t="shared" si="211"/>
        <v>-</v>
      </c>
      <c r="AD824" s="232" t="str">
        <f t="shared" si="212"/>
        <v>-</v>
      </c>
      <c r="AE824" s="232" t="str">
        <f t="shared" si="213"/>
        <v>-</v>
      </c>
      <c r="AF824" s="233" t="str">
        <f t="shared" si="214"/>
        <v>-</v>
      </c>
      <c r="AG824" s="231" t="str">
        <f t="shared" si="215"/>
        <v>-</v>
      </c>
      <c r="AH824" s="232" t="str">
        <f t="shared" si="216"/>
        <v>-</v>
      </c>
      <c r="AI824" s="232" t="str">
        <f t="shared" si="217"/>
        <v>-</v>
      </c>
      <c r="AJ824" s="232" t="str">
        <f t="shared" si="218"/>
        <v>-</v>
      </c>
      <c r="AK824" s="233" t="str">
        <f t="shared" si="219"/>
        <v>-</v>
      </c>
      <c r="AL824" s="222" t="s">
        <v>85</v>
      </c>
      <c r="AM824" s="224" t="s">
        <v>85</v>
      </c>
      <c r="AN824" s="224" t="s">
        <v>85</v>
      </c>
      <c r="AO824" s="224" t="s">
        <v>85</v>
      </c>
      <c r="AP824" s="235" t="s">
        <v>85</v>
      </c>
      <c r="AQ824" s="234" t="s">
        <v>85</v>
      </c>
      <c r="AR824" s="234" t="s">
        <v>85</v>
      </c>
      <c r="AS824" s="234" t="s">
        <v>85</v>
      </c>
      <c r="AT824" s="227" t="s">
        <v>85</v>
      </c>
      <c r="AU824" s="343" t="s">
        <v>85</v>
      </c>
    </row>
    <row r="825" spans="1:47" hidden="1">
      <c r="A825" s="222" t="str">
        <f t="shared" si="220"/>
        <v>2304-3</v>
      </c>
      <c r="B825" s="223">
        <v>2304</v>
      </c>
      <c r="C825" s="224" t="s">
        <v>250</v>
      </c>
      <c r="D825" s="222">
        <v>3</v>
      </c>
      <c r="E825" s="224" t="s">
        <v>85</v>
      </c>
      <c r="F825" s="222" t="s">
        <v>85</v>
      </c>
      <c r="G825" s="369" t="s">
        <v>85</v>
      </c>
      <c r="H825" s="282" t="s">
        <v>85</v>
      </c>
      <c r="I825" s="227" t="s">
        <v>85</v>
      </c>
      <c r="J825" s="224" t="s">
        <v>85</v>
      </c>
      <c r="K825" s="224" t="s">
        <v>85</v>
      </c>
      <c r="L825" s="224" t="s">
        <v>85</v>
      </c>
      <c r="M825" s="228" t="s">
        <v>85</v>
      </c>
      <c r="N825" s="225"/>
      <c r="O825" s="186"/>
      <c r="P825" s="186"/>
      <c r="Q825" s="186"/>
      <c r="R825" s="230"/>
      <c r="S825" s="235" t="s">
        <v>85</v>
      </c>
      <c r="T825" s="230" t="s">
        <v>85</v>
      </c>
      <c r="U825" s="228"/>
      <c r="V825" s="224" t="s">
        <v>85</v>
      </c>
      <c r="W825" s="369"/>
      <c r="X825" s="370" t="s">
        <v>85</v>
      </c>
      <c r="Y825" s="370" t="s">
        <v>85</v>
      </c>
      <c r="Z825" s="370" t="s">
        <v>85</v>
      </c>
      <c r="AA825" s="371" t="s">
        <v>85</v>
      </c>
      <c r="AB825" s="231" t="str">
        <f t="shared" si="210"/>
        <v>-</v>
      </c>
      <c r="AC825" s="232" t="str">
        <f t="shared" si="211"/>
        <v>-</v>
      </c>
      <c r="AD825" s="232" t="str">
        <f t="shared" si="212"/>
        <v>-</v>
      </c>
      <c r="AE825" s="232" t="str">
        <f t="shared" si="213"/>
        <v>-</v>
      </c>
      <c r="AF825" s="233" t="str">
        <f t="shared" si="214"/>
        <v>-</v>
      </c>
      <c r="AG825" s="231" t="str">
        <f t="shared" si="215"/>
        <v>-</v>
      </c>
      <c r="AH825" s="232" t="str">
        <f t="shared" si="216"/>
        <v>-</v>
      </c>
      <c r="AI825" s="232" t="str">
        <f t="shared" si="217"/>
        <v>-</v>
      </c>
      <c r="AJ825" s="232" t="str">
        <f t="shared" si="218"/>
        <v>-</v>
      </c>
      <c r="AK825" s="233" t="str">
        <f t="shared" si="219"/>
        <v>-</v>
      </c>
      <c r="AL825" s="222" t="s">
        <v>85</v>
      </c>
      <c r="AM825" s="224" t="s">
        <v>85</v>
      </c>
      <c r="AN825" s="224" t="s">
        <v>85</v>
      </c>
      <c r="AO825" s="224" t="s">
        <v>85</v>
      </c>
      <c r="AP825" s="235" t="s">
        <v>85</v>
      </c>
      <c r="AQ825" s="234" t="s">
        <v>85</v>
      </c>
      <c r="AR825" s="234" t="s">
        <v>85</v>
      </c>
      <c r="AS825" s="234" t="s">
        <v>85</v>
      </c>
      <c r="AT825" s="227" t="s">
        <v>85</v>
      </c>
      <c r="AU825" s="343" t="s">
        <v>85</v>
      </c>
    </row>
    <row r="826" spans="1:47" hidden="1">
      <c r="A826" s="222" t="str">
        <f t="shared" si="220"/>
        <v>2304-4</v>
      </c>
      <c r="B826" s="223">
        <v>2304</v>
      </c>
      <c r="C826" s="224" t="s">
        <v>250</v>
      </c>
      <c r="D826" s="222">
        <v>4</v>
      </c>
      <c r="E826" s="224" t="s">
        <v>85</v>
      </c>
      <c r="F826" s="222" t="s">
        <v>85</v>
      </c>
      <c r="G826" s="369" t="s">
        <v>85</v>
      </c>
      <c r="H826" s="282" t="s">
        <v>85</v>
      </c>
      <c r="I826" s="227" t="s">
        <v>85</v>
      </c>
      <c r="J826" s="224" t="s">
        <v>85</v>
      </c>
      <c r="K826" s="224" t="s">
        <v>85</v>
      </c>
      <c r="L826" s="224" t="s">
        <v>85</v>
      </c>
      <c r="M826" s="228" t="s">
        <v>85</v>
      </c>
      <c r="N826" s="225"/>
      <c r="O826" s="186"/>
      <c r="P826" s="186"/>
      <c r="Q826" s="186"/>
      <c r="R826" s="230"/>
      <c r="S826" s="235" t="s">
        <v>85</v>
      </c>
      <c r="T826" s="230" t="s">
        <v>85</v>
      </c>
      <c r="U826" s="228"/>
      <c r="V826" s="224" t="s">
        <v>85</v>
      </c>
      <c r="W826" s="369"/>
      <c r="X826" s="370" t="s">
        <v>85</v>
      </c>
      <c r="Y826" s="370" t="s">
        <v>85</v>
      </c>
      <c r="Z826" s="370" t="s">
        <v>85</v>
      </c>
      <c r="AA826" s="371" t="s">
        <v>85</v>
      </c>
      <c r="AB826" s="231" t="str">
        <f t="shared" si="210"/>
        <v>-</v>
      </c>
      <c r="AC826" s="232" t="str">
        <f t="shared" si="211"/>
        <v>-</v>
      </c>
      <c r="AD826" s="232" t="str">
        <f t="shared" si="212"/>
        <v>-</v>
      </c>
      <c r="AE826" s="232" t="str">
        <f t="shared" si="213"/>
        <v>-</v>
      </c>
      <c r="AF826" s="233" t="str">
        <f t="shared" si="214"/>
        <v>-</v>
      </c>
      <c r="AG826" s="231" t="str">
        <f t="shared" si="215"/>
        <v>-</v>
      </c>
      <c r="AH826" s="232" t="str">
        <f t="shared" si="216"/>
        <v>-</v>
      </c>
      <c r="AI826" s="232" t="str">
        <f t="shared" si="217"/>
        <v>-</v>
      </c>
      <c r="AJ826" s="232" t="str">
        <f t="shared" si="218"/>
        <v>-</v>
      </c>
      <c r="AK826" s="233" t="str">
        <f t="shared" si="219"/>
        <v>-</v>
      </c>
      <c r="AL826" s="222" t="s">
        <v>85</v>
      </c>
      <c r="AM826" s="224" t="s">
        <v>85</v>
      </c>
      <c r="AN826" s="224" t="s">
        <v>85</v>
      </c>
      <c r="AO826" s="224" t="s">
        <v>85</v>
      </c>
      <c r="AP826" s="235" t="s">
        <v>85</v>
      </c>
      <c r="AQ826" s="234" t="s">
        <v>85</v>
      </c>
      <c r="AR826" s="234" t="s">
        <v>85</v>
      </c>
      <c r="AS826" s="234" t="s">
        <v>85</v>
      </c>
      <c r="AT826" s="227" t="s">
        <v>85</v>
      </c>
      <c r="AU826" s="343" t="s">
        <v>85</v>
      </c>
    </row>
    <row r="827" spans="1:47" hidden="1">
      <c r="A827" s="222" t="str">
        <f t="shared" si="220"/>
        <v>2304-5</v>
      </c>
      <c r="B827" s="223">
        <v>2304</v>
      </c>
      <c r="C827" s="224" t="s">
        <v>250</v>
      </c>
      <c r="D827" s="222">
        <v>5</v>
      </c>
      <c r="E827" s="224" t="s">
        <v>85</v>
      </c>
      <c r="F827" s="222" t="s">
        <v>85</v>
      </c>
      <c r="G827" s="369" t="s">
        <v>85</v>
      </c>
      <c r="H827" s="282" t="s">
        <v>85</v>
      </c>
      <c r="I827" s="227" t="s">
        <v>85</v>
      </c>
      <c r="J827" s="224" t="s">
        <v>85</v>
      </c>
      <c r="K827" s="224" t="s">
        <v>85</v>
      </c>
      <c r="L827" s="224" t="s">
        <v>85</v>
      </c>
      <c r="M827" s="228" t="s">
        <v>85</v>
      </c>
      <c r="N827" s="225"/>
      <c r="O827" s="186"/>
      <c r="P827" s="186"/>
      <c r="Q827" s="186"/>
      <c r="R827" s="230"/>
      <c r="S827" s="235" t="s">
        <v>85</v>
      </c>
      <c r="T827" s="230" t="s">
        <v>85</v>
      </c>
      <c r="U827" s="228"/>
      <c r="V827" s="224" t="s">
        <v>85</v>
      </c>
      <c r="W827" s="369"/>
      <c r="X827" s="370" t="s">
        <v>85</v>
      </c>
      <c r="Y827" s="370" t="s">
        <v>85</v>
      </c>
      <c r="Z827" s="370" t="s">
        <v>85</v>
      </c>
      <c r="AA827" s="371" t="s">
        <v>85</v>
      </c>
      <c r="AB827" s="231" t="str">
        <f t="shared" si="210"/>
        <v>-</v>
      </c>
      <c r="AC827" s="232" t="str">
        <f t="shared" si="211"/>
        <v>-</v>
      </c>
      <c r="AD827" s="232" t="str">
        <f t="shared" si="212"/>
        <v>-</v>
      </c>
      <c r="AE827" s="232" t="str">
        <f t="shared" si="213"/>
        <v>-</v>
      </c>
      <c r="AF827" s="233" t="str">
        <f t="shared" si="214"/>
        <v>-</v>
      </c>
      <c r="AG827" s="231" t="str">
        <f t="shared" si="215"/>
        <v>-</v>
      </c>
      <c r="AH827" s="232" t="str">
        <f t="shared" si="216"/>
        <v>-</v>
      </c>
      <c r="AI827" s="232" t="str">
        <f t="shared" si="217"/>
        <v>-</v>
      </c>
      <c r="AJ827" s="232" t="str">
        <f t="shared" si="218"/>
        <v>-</v>
      </c>
      <c r="AK827" s="233" t="str">
        <f t="shared" si="219"/>
        <v>-</v>
      </c>
      <c r="AL827" s="222" t="s">
        <v>85</v>
      </c>
      <c r="AM827" s="224" t="s">
        <v>85</v>
      </c>
      <c r="AN827" s="224" t="s">
        <v>85</v>
      </c>
      <c r="AO827" s="224" t="s">
        <v>85</v>
      </c>
      <c r="AP827" s="235" t="s">
        <v>85</v>
      </c>
      <c r="AQ827" s="234" t="s">
        <v>85</v>
      </c>
      <c r="AR827" s="234" t="s">
        <v>85</v>
      </c>
      <c r="AS827" s="234" t="s">
        <v>85</v>
      </c>
      <c r="AT827" s="227" t="s">
        <v>85</v>
      </c>
      <c r="AU827" s="343" t="s">
        <v>85</v>
      </c>
    </row>
    <row r="828" spans="1:47" hidden="1">
      <c r="A828" s="222" t="str">
        <f t="shared" si="220"/>
        <v>2304-6</v>
      </c>
      <c r="B828" s="223">
        <v>2304</v>
      </c>
      <c r="C828" s="224" t="s">
        <v>250</v>
      </c>
      <c r="D828" s="222">
        <v>6</v>
      </c>
      <c r="E828" s="224" t="s">
        <v>85</v>
      </c>
      <c r="F828" s="222" t="s">
        <v>85</v>
      </c>
      <c r="G828" s="369" t="s">
        <v>85</v>
      </c>
      <c r="H828" s="282" t="s">
        <v>85</v>
      </c>
      <c r="I828" s="227" t="s">
        <v>85</v>
      </c>
      <c r="J828" s="224" t="s">
        <v>85</v>
      </c>
      <c r="K828" s="224" t="s">
        <v>85</v>
      </c>
      <c r="L828" s="224" t="s">
        <v>85</v>
      </c>
      <c r="M828" s="228" t="s">
        <v>85</v>
      </c>
      <c r="N828" s="225"/>
      <c r="O828" s="186"/>
      <c r="P828" s="186"/>
      <c r="Q828" s="186"/>
      <c r="R828" s="230"/>
      <c r="S828" s="235" t="s">
        <v>85</v>
      </c>
      <c r="T828" s="230" t="s">
        <v>85</v>
      </c>
      <c r="U828" s="228"/>
      <c r="V828" s="224" t="s">
        <v>85</v>
      </c>
      <c r="W828" s="369"/>
      <c r="X828" s="370" t="s">
        <v>85</v>
      </c>
      <c r="Y828" s="370" t="s">
        <v>85</v>
      </c>
      <c r="Z828" s="370" t="s">
        <v>85</v>
      </c>
      <c r="AA828" s="371" t="s">
        <v>85</v>
      </c>
      <c r="AB828" s="231" t="str">
        <f t="shared" si="210"/>
        <v>-</v>
      </c>
      <c r="AC828" s="232" t="str">
        <f t="shared" si="211"/>
        <v>-</v>
      </c>
      <c r="AD828" s="232" t="str">
        <f t="shared" si="212"/>
        <v>-</v>
      </c>
      <c r="AE828" s="232" t="str">
        <f t="shared" si="213"/>
        <v>-</v>
      </c>
      <c r="AF828" s="233" t="str">
        <f t="shared" si="214"/>
        <v>-</v>
      </c>
      <c r="AG828" s="231" t="str">
        <f t="shared" si="215"/>
        <v>-</v>
      </c>
      <c r="AH828" s="232" t="str">
        <f t="shared" si="216"/>
        <v>-</v>
      </c>
      <c r="AI828" s="232" t="str">
        <f t="shared" si="217"/>
        <v>-</v>
      </c>
      <c r="AJ828" s="232" t="str">
        <f t="shared" si="218"/>
        <v>-</v>
      </c>
      <c r="AK828" s="233" t="str">
        <f t="shared" si="219"/>
        <v>-</v>
      </c>
      <c r="AL828" s="222" t="s">
        <v>85</v>
      </c>
      <c r="AM828" s="224" t="s">
        <v>85</v>
      </c>
      <c r="AN828" s="224" t="s">
        <v>85</v>
      </c>
      <c r="AO828" s="224" t="s">
        <v>85</v>
      </c>
      <c r="AP828" s="235" t="s">
        <v>85</v>
      </c>
      <c r="AQ828" s="234" t="s">
        <v>85</v>
      </c>
      <c r="AR828" s="234" t="s">
        <v>85</v>
      </c>
      <c r="AS828" s="234" t="s">
        <v>85</v>
      </c>
      <c r="AT828" s="227" t="s">
        <v>85</v>
      </c>
      <c r="AU828" s="343" t="s">
        <v>85</v>
      </c>
    </row>
    <row r="829" spans="1:47" hidden="1">
      <c r="A829" s="222" t="str">
        <f t="shared" si="220"/>
        <v>2304-7</v>
      </c>
      <c r="B829" s="223">
        <v>2304</v>
      </c>
      <c r="C829" s="224" t="s">
        <v>250</v>
      </c>
      <c r="D829" s="222">
        <v>7</v>
      </c>
      <c r="E829" s="224" t="s">
        <v>85</v>
      </c>
      <c r="F829" s="222" t="s">
        <v>85</v>
      </c>
      <c r="G829" s="369" t="s">
        <v>85</v>
      </c>
      <c r="H829" s="282" t="s">
        <v>85</v>
      </c>
      <c r="I829" s="227" t="s">
        <v>85</v>
      </c>
      <c r="J829" s="224" t="s">
        <v>85</v>
      </c>
      <c r="K829" s="224" t="s">
        <v>85</v>
      </c>
      <c r="L829" s="224" t="s">
        <v>85</v>
      </c>
      <c r="M829" s="228" t="s">
        <v>85</v>
      </c>
      <c r="N829" s="225"/>
      <c r="O829" s="186"/>
      <c r="P829" s="186"/>
      <c r="Q829" s="186"/>
      <c r="R829" s="230"/>
      <c r="S829" s="235" t="s">
        <v>85</v>
      </c>
      <c r="T829" s="230" t="s">
        <v>85</v>
      </c>
      <c r="U829" s="228"/>
      <c r="V829" s="224" t="s">
        <v>85</v>
      </c>
      <c r="W829" s="369"/>
      <c r="X829" s="370" t="s">
        <v>85</v>
      </c>
      <c r="Y829" s="370" t="s">
        <v>85</v>
      </c>
      <c r="Z829" s="370" t="s">
        <v>85</v>
      </c>
      <c r="AA829" s="371" t="s">
        <v>85</v>
      </c>
      <c r="AB829" s="231" t="str">
        <f t="shared" si="210"/>
        <v>-</v>
      </c>
      <c r="AC829" s="232" t="str">
        <f t="shared" si="211"/>
        <v>-</v>
      </c>
      <c r="AD829" s="232" t="str">
        <f t="shared" si="212"/>
        <v>-</v>
      </c>
      <c r="AE829" s="232" t="str">
        <f t="shared" si="213"/>
        <v>-</v>
      </c>
      <c r="AF829" s="233" t="str">
        <f t="shared" si="214"/>
        <v>-</v>
      </c>
      <c r="AG829" s="231" t="str">
        <f t="shared" si="215"/>
        <v>-</v>
      </c>
      <c r="AH829" s="232" t="str">
        <f t="shared" si="216"/>
        <v>-</v>
      </c>
      <c r="AI829" s="232" t="str">
        <f t="shared" si="217"/>
        <v>-</v>
      </c>
      <c r="AJ829" s="232" t="str">
        <f t="shared" si="218"/>
        <v>-</v>
      </c>
      <c r="AK829" s="233" t="str">
        <f t="shared" si="219"/>
        <v>-</v>
      </c>
      <c r="AL829" s="222" t="s">
        <v>85</v>
      </c>
      <c r="AM829" s="224" t="s">
        <v>85</v>
      </c>
      <c r="AN829" s="224" t="s">
        <v>85</v>
      </c>
      <c r="AO829" s="224" t="s">
        <v>85</v>
      </c>
      <c r="AP829" s="235" t="s">
        <v>85</v>
      </c>
      <c r="AQ829" s="234" t="s">
        <v>85</v>
      </c>
      <c r="AR829" s="234" t="s">
        <v>85</v>
      </c>
      <c r="AS829" s="234" t="s">
        <v>85</v>
      </c>
      <c r="AT829" s="227" t="s">
        <v>85</v>
      </c>
      <c r="AU829" s="343" t="s">
        <v>85</v>
      </c>
    </row>
    <row r="830" spans="1:47" hidden="1">
      <c r="A830" s="222" t="str">
        <f t="shared" si="220"/>
        <v>2304-8</v>
      </c>
      <c r="B830" s="223">
        <v>2304</v>
      </c>
      <c r="C830" s="224" t="s">
        <v>250</v>
      </c>
      <c r="D830" s="222">
        <v>8</v>
      </c>
      <c r="E830" s="224" t="s">
        <v>85</v>
      </c>
      <c r="F830" s="222" t="s">
        <v>85</v>
      </c>
      <c r="G830" s="369" t="s">
        <v>85</v>
      </c>
      <c r="H830" s="282" t="s">
        <v>85</v>
      </c>
      <c r="I830" s="227" t="s">
        <v>85</v>
      </c>
      <c r="J830" s="224" t="s">
        <v>85</v>
      </c>
      <c r="K830" s="224" t="s">
        <v>85</v>
      </c>
      <c r="L830" s="224" t="s">
        <v>85</v>
      </c>
      <c r="M830" s="228" t="s">
        <v>85</v>
      </c>
      <c r="N830" s="225"/>
      <c r="O830" s="186"/>
      <c r="P830" s="186"/>
      <c r="Q830" s="186"/>
      <c r="R830" s="230"/>
      <c r="S830" s="235" t="s">
        <v>85</v>
      </c>
      <c r="T830" s="230" t="s">
        <v>85</v>
      </c>
      <c r="U830" s="228"/>
      <c r="V830" s="224" t="s">
        <v>85</v>
      </c>
      <c r="W830" s="369"/>
      <c r="X830" s="370" t="s">
        <v>85</v>
      </c>
      <c r="Y830" s="370" t="s">
        <v>85</v>
      </c>
      <c r="Z830" s="370" t="s">
        <v>85</v>
      </c>
      <c r="AA830" s="371" t="s">
        <v>85</v>
      </c>
      <c r="AB830" s="231" t="str">
        <f t="shared" si="210"/>
        <v>-</v>
      </c>
      <c r="AC830" s="232" t="str">
        <f t="shared" si="211"/>
        <v>-</v>
      </c>
      <c r="AD830" s="232" t="str">
        <f t="shared" si="212"/>
        <v>-</v>
      </c>
      <c r="AE830" s="232" t="str">
        <f t="shared" si="213"/>
        <v>-</v>
      </c>
      <c r="AF830" s="233" t="str">
        <f t="shared" si="214"/>
        <v>-</v>
      </c>
      <c r="AG830" s="231" t="str">
        <f t="shared" si="215"/>
        <v>-</v>
      </c>
      <c r="AH830" s="232" t="str">
        <f t="shared" si="216"/>
        <v>-</v>
      </c>
      <c r="AI830" s="232" t="str">
        <f t="shared" si="217"/>
        <v>-</v>
      </c>
      <c r="AJ830" s="232" t="str">
        <f t="shared" si="218"/>
        <v>-</v>
      </c>
      <c r="AK830" s="233" t="str">
        <f t="shared" si="219"/>
        <v>-</v>
      </c>
      <c r="AL830" s="222" t="s">
        <v>85</v>
      </c>
      <c r="AM830" s="224" t="s">
        <v>85</v>
      </c>
      <c r="AN830" s="224" t="s">
        <v>85</v>
      </c>
      <c r="AO830" s="224" t="s">
        <v>85</v>
      </c>
      <c r="AP830" s="235" t="s">
        <v>85</v>
      </c>
      <c r="AQ830" s="234" t="s">
        <v>85</v>
      </c>
      <c r="AR830" s="234" t="s">
        <v>85</v>
      </c>
      <c r="AS830" s="234" t="s">
        <v>85</v>
      </c>
      <c r="AT830" s="227" t="s">
        <v>85</v>
      </c>
      <c r="AU830" s="343" t="s">
        <v>85</v>
      </c>
    </row>
    <row r="831" spans="1:47" hidden="1">
      <c r="A831" s="222" t="str">
        <f t="shared" si="220"/>
        <v>2304-9</v>
      </c>
      <c r="B831" s="223">
        <v>2304</v>
      </c>
      <c r="C831" s="224" t="s">
        <v>250</v>
      </c>
      <c r="D831" s="222">
        <v>9</v>
      </c>
      <c r="E831" s="224" t="s">
        <v>85</v>
      </c>
      <c r="F831" s="222" t="s">
        <v>85</v>
      </c>
      <c r="G831" s="369" t="s">
        <v>85</v>
      </c>
      <c r="H831" s="282" t="s">
        <v>85</v>
      </c>
      <c r="I831" s="227" t="s">
        <v>85</v>
      </c>
      <c r="J831" s="224" t="s">
        <v>85</v>
      </c>
      <c r="K831" s="224" t="s">
        <v>85</v>
      </c>
      <c r="L831" s="224" t="s">
        <v>85</v>
      </c>
      <c r="M831" s="228" t="s">
        <v>85</v>
      </c>
      <c r="N831" s="225"/>
      <c r="O831" s="186"/>
      <c r="P831" s="186"/>
      <c r="Q831" s="186"/>
      <c r="R831" s="230"/>
      <c r="S831" s="235" t="s">
        <v>85</v>
      </c>
      <c r="T831" s="230" t="s">
        <v>85</v>
      </c>
      <c r="U831" s="228"/>
      <c r="V831" s="224" t="s">
        <v>85</v>
      </c>
      <c r="W831" s="369"/>
      <c r="X831" s="370" t="s">
        <v>85</v>
      </c>
      <c r="Y831" s="370" t="s">
        <v>85</v>
      </c>
      <c r="Z831" s="370" t="s">
        <v>85</v>
      </c>
      <c r="AA831" s="371" t="s">
        <v>85</v>
      </c>
      <c r="AB831" s="231" t="str">
        <f t="shared" si="210"/>
        <v>-</v>
      </c>
      <c r="AC831" s="232" t="str">
        <f t="shared" si="211"/>
        <v>-</v>
      </c>
      <c r="AD831" s="232" t="str">
        <f t="shared" si="212"/>
        <v>-</v>
      </c>
      <c r="AE831" s="232" t="str">
        <f t="shared" si="213"/>
        <v>-</v>
      </c>
      <c r="AF831" s="233" t="str">
        <f t="shared" si="214"/>
        <v>-</v>
      </c>
      <c r="AG831" s="231" t="str">
        <f t="shared" si="215"/>
        <v>-</v>
      </c>
      <c r="AH831" s="232" t="str">
        <f t="shared" si="216"/>
        <v>-</v>
      </c>
      <c r="AI831" s="232" t="str">
        <f t="shared" si="217"/>
        <v>-</v>
      </c>
      <c r="AJ831" s="232" t="str">
        <f t="shared" si="218"/>
        <v>-</v>
      </c>
      <c r="AK831" s="233" t="str">
        <f t="shared" si="219"/>
        <v>-</v>
      </c>
      <c r="AL831" s="222" t="s">
        <v>85</v>
      </c>
      <c r="AM831" s="224" t="s">
        <v>85</v>
      </c>
      <c r="AN831" s="224" t="s">
        <v>85</v>
      </c>
      <c r="AO831" s="224" t="s">
        <v>85</v>
      </c>
      <c r="AP831" s="235" t="s">
        <v>85</v>
      </c>
      <c r="AQ831" s="234" t="s">
        <v>85</v>
      </c>
      <c r="AR831" s="234" t="s">
        <v>85</v>
      </c>
      <c r="AS831" s="234" t="s">
        <v>85</v>
      </c>
      <c r="AT831" s="227" t="s">
        <v>85</v>
      </c>
      <c r="AU831" s="343" t="s">
        <v>85</v>
      </c>
    </row>
    <row r="832" spans="1:47" ht="175.5" customHeight="1">
      <c r="A832" s="222" t="str">
        <f t="shared" si="220"/>
        <v>2401-1</v>
      </c>
      <c r="B832" s="223">
        <v>2401</v>
      </c>
      <c r="C832" s="224" t="s">
        <v>251</v>
      </c>
      <c r="D832" s="222">
        <v>1</v>
      </c>
      <c r="E832" s="224" t="s">
        <v>2576</v>
      </c>
      <c r="F832" s="222" t="s">
        <v>411</v>
      </c>
      <c r="G832" s="262" t="s">
        <v>598</v>
      </c>
      <c r="H832" s="282" t="s">
        <v>608</v>
      </c>
      <c r="I832" s="307" t="s">
        <v>604</v>
      </c>
      <c r="J832" s="224" t="s">
        <v>2577</v>
      </c>
      <c r="K832" s="224" t="s">
        <v>2578</v>
      </c>
      <c r="L832" s="224" t="s">
        <v>399</v>
      </c>
      <c r="M832" s="228" t="s">
        <v>403</v>
      </c>
      <c r="N832" s="274">
        <v>5</v>
      </c>
      <c r="O832" s="186">
        <v>10</v>
      </c>
      <c r="P832" s="186">
        <v>15</v>
      </c>
      <c r="Q832" s="186">
        <v>20</v>
      </c>
      <c r="R832" s="230">
        <v>25</v>
      </c>
      <c r="S832" s="235" t="s">
        <v>1888</v>
      </c>
      <c r="T832" s="342">
        <v>40</v>
      </c>
      <c r="U832" s="228"/>
      <c r="V832" s="224" t="s">
        <v>2579</v>
      </c>
      <c r="W832" s="225">
        <v>5</v>
      </c>
      <c r="X832" s="186" t="s">
        <v>85</v>
      </c>
      <c r="Y832" s="186" t="s">
        <v>85</v>
      </c>
      <c r="Z832" s="186" t="s">
        <v>85</v>
      </c>
      <c r="AA832" s="230" t="s">
        <v>85</v>
      </c>
      <c r="AB832" s="231">
        <f t="shared" si="210"/>
        <v>1</v>
      </c>
      <c r="AC832" s="232" t="str">
        <f t="shared" si="211"/>
        <v>-</v>
      </c>
      <c r="AD832" s="232" t="str">
        <f t="shared" si="212"/>
        <v>-</v>
      </c>
      <c r="AE832" s="232" t="str">
        <f t="shared" si="212"/>
        <v>-</v>
      </c>
      <c r="AF832" s="233" t="str">
        <f t="shared" si="212"/>
        <v>-</v>
      </c>
      <c r="AG832" s="231">
        <f t="shared" si="215"/>
        <v>0.125</v>
      </c>
      <c r="AH832" s="232" t="str">
        <f t="shared" si="216"/>
        <v>-</v>
      </c>
      <c r="AI832" s="232" t="str">
        <f t="shared" si="217"/>
        <v>-</v>
      </c>
      <c r="AJ832" s="232" t="str">
        <f t="shared" si="217"/>
        <v>-</v>
      </c>
      <c r="AK832" s="233" t="str">
        <f t="shared" si="217"/>
        <v>-</v>
      </c>
      <c r="AL832" s="222" t="s">
        <v>85</v>
      </c>
      <c r="AM832" s="224"/>
      <c r="AN832" s="224" t="s">
        <v>751</v>
      </c>
      <c r="AO832" s="224" t="s">
        <v>774</v>
      </c>
      <c r="AP832" s="235" t="s">
        <v>54</v>
      </c>
      <c r="AQ832" s="234" t="s">
        <v>85</v>
      </c>
      <c r="AR832" s="234" t="s">
        <v>85</v>
      </c>
      <c r="AS832" s="234" t="s">
        <v>85</v>
      </c>
      <c r="AT832" s="227" t="s">
        <v>85</v>
      </c>
      <c r="AU832" s="343">
        <v>1</v>
      </c>
    </row>
    <row r="833" spans="1:47" ht="141" customHeight="1">
      <c r="A833" s="222" t="str">
        <f t="shared" si="220"/>
        <v>2401-2</v>
      </c>
      <c r="B833" s="223">
        <v>2401</v>
      </c>
      <c r="C833" s="224" t="s">
        <v>251</v>
      </c>
      <c r="D833" s="222">
        <v>2</v>
      </c>
      <c r="E833" s="224" t="s">
        <v>1873</v>
      </c>
      <c r="F833" s="222" t="s">
        <v>1408</v>
      </c>
      <c r="G833" s="225" t="s">
        <v>598</v>
      </c>
      <c r="H833" s="282" t="s">
        <v>1401</v>
      </c>
      <c r="I833" s="227" t="s">
        <v>627</v>
      </c>
      <c r="J833" s="224" t="s">
        <v>640</v>
      </c>
      <c r="K833" s="224" t="s">
        <v>641</v>
      </c>
      <c r="L833" s="224" t="s">
        <v>399</v>
      </c>
      <c r="M833" s="228" t="s">
        <v>403</v>
      </c>
      <c r="N833" s="225" t="s">
        <v>85</v>
      </c>
      <c r="O833" s="186">
        <v>13</v>
      </c>
      <c r="P833" s="186">
        <v>14</v>
      </c>
      <c r="Q833" s="186">
        <v>15</v>
      </c>
      <c r="R833" s="230">
        <v>16</v>
      </c>
      <c r="S833" s="235" t="s">
        <v>433</v>
      </c>
      <c r="T833" s="230">
        <v>17</v>
      </c>
      <c r="U833" s="228"/>
      <c r="V833" s="224" t="s">
        <v>642</v>
      </c>
      <c r="W833" s="225">
        <v>12</v>
      </c>
      <c r="X833" s="186" t="s">
        <v>85</v>
      </c>
      <c r="Y833" s="186" t="s">
        <v>85</v>
      </c>
      <c r="Z833" s="186" t="s">
        <v>85</v>
      </c>
      <c r="AA833" s="230" t="s">
        <v>85</v>
      </c>
      <c r="AB833" s="231" t="str">
        <f t="shared" si="210"/>
        <v>-</v>
      </c>
      <c r="AC833" s="232" t="str">
        <f t="shared" si="211"/>
        <v>-</v>
      </c>
      <c r="AD833" s="232" t="str">
        <f t="shared" si="212"/>
        <v>-</v>
      </c>
      <c r="AE833" s="232" t="str">
        <f t="shared" si="212"/>
        <v>-</v>
      </c>
      <c r="AF833" s="233" t="str">
        <f t="shared" si="212"/>
        <v>-</v>
      </c>
      <c r="AG833" s="231">
        <f t="shared" si="215"/>
        <v>0.70588235294117652</v>
      </c>
      <c r="AH833" s="232" t="str">
        <f t="shared" si="216"/>
        <v>-</v>
      </c>
      <c r="AI833" s="232" t="str">
        <f t="shared" si="217"/>
        <v>-</v>
      </c>
      <c r="AJ833" s="232" t="str">
        <f t="shared" si="217"/>
        <v>-</v>
      </c>
      <c r="AK833" s="233" t="str">
        <f t="shared" si="217"/>
        <v>-</v>
      </c>
      <c r="AL833" s="222" t="s">
        <v>85</v>
      </c>
      <c r="AM833" s="224" t="s">
        <v>2580</v>
      </c>
      <c r="AN833" s="224" t="s">
        <v>2568</v>
      </c>
      <c r="AO833" s="224" t="s">
        <v>2569</v>
      </c>
      <c r="AP833" s="235" t="s">
        <v>85</v>
      </c>
      <c r="AQ833" s="234" t="s">
        <v>85</v>
      </c>
      <c r="AR833" s="234" t="s">
        <v>85</v>
      </c>
      <c r="AS833" s="234" t="s">
        <v>85</v>
      </c>
      <c r="AT833" s="227" t="s">
        <v>85</v>
      </c>
      <c r="AU833" s="343" t="s">
        <v>85</v>
      </c>
    </row>
    <row r="834" spans="1:47" ht="27" hidden="1">
      <c r="A834" s="222" t="str">
        <f t="shared" si="220"/>
        <v>2401-3</v>
      </c>
      <c r="B834" s="223">
        <v>2401</v>
      </c>
      <c r="C834" s="224" t="s">
        <v>251</v>
      </c>
      <c r="D834" s="222">
        <v>3</v>
      </c>
      <c r="E834" s="224" t="s">
        <v>85</v>
      </c>
      <c r="F834" s="222" t="s">
        <v>85</v>
      </c>
      <c r="G834" s="369" t="s">
        <v>85</v>
      </c>
      <c r="H834" s="282" t="s">
        <v>85</v>
      </c>
      <c r="I834" s="227" t="s">
        <v>85</v>
      </c>
      <c r="J834" s="224" t="s">
        <v>85</v>
      </c>
      <c r="K834" s="224" t="s">
        <v>85</v>
      </c>
      <c r="L834" s="224" t="s">
        <v>85</v>
      </c>
      <c r="M834" s="228" t="s">
        <v>85</v>
      </c>
      <c r="N834" s="225"/>
      <c r="O834" s="186"/>
      <c r="P834" s="186"/>
      <c r="Q834" s="186"/>
      <c r="R834" s="230"/>
      <c r="S834" s="235" t="s">
        <v>85</v>
      </c>
      <c r="T834" s="230" t="s">
        <v>85</v>
      </c>
      <c r="U834" s="228"/>
      <c r="V834" s="224" t="s">
        <v>85</v>
      </c>
      <c r="W834" s="369"/>
      <c r="X834" s="370" t="s">
        <v>85</v>
      </c>
      <c r="Y834" s="370" t="s">
        <v>85</v>
      </c>
      <c r="Z834" s="370" t="s">
        <v>85</v>
      </c>
      <c r="AA834" s="371" t="s">
        <v>85</v>
      </c>
      <c r="AB834" s="231" t="str">
        <f t="shared" si="210"/>
        <v>-</v>
      </c>
      <c r="AC834" s="232" t="str">
        <f t="shared" si="211"/>
        <v>-</v>
      </c>
      <c r="AD834" s="232" t="str">
        <f t="shared" si="212"/>
        <v>-</v>
      </c>
      <c r="AE834" s="232" t="str">
        <f t="shared" si="213"/>
        <v>-</v>
      </c>
      <c r="AF834" s="233" t="str">
        <f t="shared" si="214"/>
        <v>-</v>
      </c>
      <c r="AG834" s="231" t="str">
        <f t="shared" si="215"/>
        <v>-</v>
      </c>
      <c r="AH834" s="232" t="str">
        <f t="shared" si="216"/>
        <v>-</v>
      </c>
      <c r="AI834" s="232" t="str">
        <f t="shared" si="217"/>
        <v>-</v>
      </c>
      <c r="AJ834" s="232" t="str">
        <f t="shared" si="218"/>
        <v>-</v>
      </c>
      <c r="AK834" s="233" t="str">
        <f t="shared" si="219"/>
        <v>-</v>
      </c>
      <c r="AL834" s="222" t="s">
        <v>85</v>
      </c>
      <c r="AM834" s="224" t="s">
        <v>85</v>
      </c>
      <c r="AN834" s="224" t="s">
        <v>85</v>
      </c>
      <c r="AO834" s="224" t="s">
        <v>85</v>
      </c>
      <c r="AP834" s="235" t="s">
        <v>85</v>
      </c>
      <c r="AQ834" s="234" t="s">
        <v>85</v>
      </c>
      <c r="AR834" s="234" t="s">
        <v>85</v>
      </c>
      <c r="AS834" s="234" t="s">
        <v>85</v>
      </c>
      <c r="AT834" s="227" t="s">
        <v>85</v>
      </c>
      <c r="AU834" s="343" t="s">
        <v>85</v>
      </c>
    </row>
    <row r="835" spans="1:47" ht="27" hidden="1">
      <c r="A835" s="222" t="str">
        <f t="shared" si="220"/>
        <v>2401-4</v>
      </c>
      <c r="B835" s="223">
        <v>2401</v>
      </c>
      <c r="C835" s="224" t="s">
        <v>251</v>
      </c>
      <c r="D835" s="222">
        <v>4</v>
      </c>
      <c r="E835" s="224" t="s">
        <v>85</v>
      </c>
      <c r="F835" s="222" t="s">
        <v>85</v>
      </c>
      <c r="G835" s="369" t="s">
        <v>85</v>
      </c>
      <c r="H835" s="282" t="s">
        <v>85</v>
      </c>
      <c r="I835" s="227" t="s">
        <v>85</v>
      </c>
      <c r="J835" s="224" t="s">
        <v>85</v>
      </c>
      <c r="K835" s="224" t="s">
        <v>85</v>
      </c>
      <c r="L835" s="224" t="s">
        <v>85</v>
      </c>
      <c r="M835" s="228" t="s">
        <v>85</v>
      </c>
      <c r="N835" s="225"/>
      <c r="O835" s="186"/>
      <c r="P835" s="186"/>
      <c r="Q835" s="186"/>
      <c r="R835" s="230"/>
      <c r="S835" s="235" t="s">
        <v>85</v>
      </c>
      <c r="T835" s="230" t="s">
        <v>85</v>
      </c>
      <c r="U835" s="228"/>
      <c r="V835" s="224" t="s">
        <v>85</v>
      </c>
      <c r="W835" s="369"/>
      <c r="X835" s="370" t="s">
        <v>85</v>
      </c>
      <c r="Y835" s="370" t="s">
        <v>85</v>
      </c>
      <c r="Z835" s="370" t="s">
        <v>85</v>
      </c>
      <c r="AA835" s="371" t="s">
        <v>85</v>
      </c>
      <c r="AB835" s="231" t="str">
        <f t="shared" si="210"/>
        <v>-</v>
      </c>
      <c r="AC835" s="232" t="str">
        <f t="shared" si="211"/>
        <v>-</v>
      </c>
      <c r="AD835" s="232" t="str">
        <f t="shared" si="212"/>
        <v>-</v>
      </c>
      <c r="AE835" s="232" t="str">
        <f t="shared" si="213"/>
        <v>-</v>
      </c>
      <c r="AF835" s="233" t="str">
        <f t="shared" si="214"/>
        <v>-</v>
      </c>
      <c r="AG835" s="231" t="str">
        <f t="shared" si="215"/>
        <v>-</v>
      </c>
      <c r="AH835" s="232" t="str">
        <f t="shared" si="216"/>
        <v>-</v>
      </c>
      <c r="AI835" s="232" t="str">
        <f t="shared" si="217"/>
        <v>-</v>
      </c>
      <c r="AJ835" s="232" t="str">
        <f t="shared" si="218"/>
        <v>-</v>
      </c>
      <c r="AK835" s="233" t="str">
        <f t="shared" si="219"/>
        <v>-</v>
      </c>
      <c r="AL835" s="222" t="s">
        <v>85</v>
      </c>
      <c r="AM835" s="224" t="s">
        <v>85</v>
      </c>
      <c r="AN835" s="224" t="s">
        <v>85</v>
      </c>
      <c r="AO835" s="224" t="s">
        <v>85</v>
      </c>
      <c r="AP835" s="235" t="s">
        <v>85</v>
      </c>
      <c r="AQ835" s="234" t="s">
        <v>85</v>
      </c>
      <c r="AR835" s="234" t="s">
        <v>85</v>
      </c>
      <c r="AS835" s="234" t="s">
        <v>85</v>
      </c>
      <c r="AT835" s="227" t="s">
        <v>85</v>
      </c>
      <c r="AU835" s="343" t="s">
        <v>85</v>
      </c>
    </row>
    <row r="836" spans="1:47" ht="27" hidden="1">
      <c r="A836" s="222" t="str">
        <f t="shared" si="220"/>
        <v>2401-5</v>
      </c>
      <c r="B836" s="223">
        <v>2401</v>
      </c>
      <c r="C836" s="224" t="s">
        <v>251</v>
      </c>
      <c r="D836" s="222">
        <v>5</v>
      </c>
      <c r="E836" s="224" t="s">
        <v>85</v>
      </c>
      <c r="F836" s="222" t="s">
        <v>85</v>
      </c>
      <c r="G836" s="369" t="s">
        <v>85</v>
      </c>
      <c r="H836" s="282" t="s">
        <v>85</v>
      </c>
      <c r="I836" s="227" t="s">
        <v>85</v>
      </c>
      <c r="J836" s="224" t="s">
        <v>85</v>
      </c>
      <c r="K836" s="224" t="s">
        <v>85</v>
      </c>
      <c r="L836" s="224" t="s">
        <v>85</v>
      </c>
      <c r="M836" s="228" t="s">
        <v>85</v>
      </c>
      <c r="N836" s="225"/>
      <c r="O836" s="186"/>
      <c r="P836" s="186"/>
      <c r="Q836" s="186"/>
      <c r="R836" s="230"/>
      <c r="S836" s="235" t="s">
        <v>85</v>
      </c>
      <c r="T836" s="230" t="s">
        <v>85</v>
      </c>
      <c r="U836" s="228"/>
      <c r="V836" s="224" t="s">
        <v>85</v>
      </c>
      <c r="W836" s="369"/>
      <c r="X836" s="370" t="s">
        <v>85</v>
      </c>
      <c r="Y836" s="370" t="s">
        <v>85</v>
      </c>
      <c r="Z836" s="370" t="s">
        <v>85</v>
      </c>
      <c r="AA836" s="371" t="s">
        <v>85</v>
      </c>
      <c r="AB836" s="231" t="str">
        <f t="shared" si="210"/>
        <v>-</v>
      </c>
      <c r="AC836" s="232" t="str">
        <f t="shared" si="211"/>
        <v>-</v>
      </c>
      <c r="AD836" s="232" t="str">
        <f t="shared" si="212"/>
        <v>-</v>
      </c>
      <c r="AE836" s="232" t="str">
        <f t="shared" si="213"/>
        <v>-</v>
      </c>
      <c r="AF836" s="233" t="str">
        <f t="shared" si="214"/>
        <v>-</v>
      </c>
      <c r="AG836" s="231" t="str">
        <f t="shared" si="215"/>
        <v>-</v>
      </c>
      <c r="AH836" s="232" t="str">
        <f t="shared" si="216"/>
        <v>-</v>
      </c>
      <c r="AI836" s="232" t="str">
        <f t="shared" si="217"/>
        <v>-</v>
      </c>
      <c r="AJ836" s="232" t="str">
        <f t="shared" si="218"/>
        <v>-</v>
      </c>
      <c r="AK836" s="233" t="str">
        <f t="shared" si="219"/>
        <v>-</v>
      </c>
      <c r="AL836" s="222" t="s">
        <v>85</v>
      </c>
      <c r="AM836" s="224" t="s">
        <v>85</v>
      </c>
      <c r="AN836" s="224" t="s">
        <v>85</v>
      </c>
      <c r="AO836" s="224" t="s">
        <v>85</v>
      </c>
      <c r="AP836" s="235" t="s">
        <v>85</v>
      </c>
      <c r="AQ836" s="234" t="s">
        <v>85</v>
      </c>
      <c r="AR836" s="234" t="s">
        <v>85</v>
      </c>
      <c r="AS836" s="234" t="s">
        <v>85</v>
      </c>
      <c r="AT836" s="227" t="s">
        <v>85</v>
      </c>
      <c r="AU836" s="343" t="s">
        <v>85</v>
      </c>
    </row>
    <row r="837" spans="1:47" ht="27" hidden="1">
      <c r="A837" s="222" t="str">
        <f t="shared" si="220"/>
        <v>2401-6</v>
      </c>
      <c r="B837" s="223">
        <v>2401</v>
      </c>
      <c r="C837" s="224" t="s">
        <v>251</v>
      </c>
      <c r="D837" s="222">
        <v>6</v>
      </c>
      <c r="E837" s="224" t="s">
        <v>85</v>
      </c>
      <c r="F837" s="222" t="s">
        <v>85</v>
      </c>
      <c r="G837" s="369" t="s">
        <v>85</v>
      </c>
      <c r="H837" s="282" t="s">
        <v>85</v>
      </c>
      <c r="I837" s="227" t="s">
        <v>85</v>
      </c>
      <c r="J837" s="224" t="s">
        <v>85</v>
      </c>
      <c r="K837" s="224" t="s">
        <v>85</v>
      </c>
      <c r="L837" s="224" t="s">
        <v>85</v>
      </c>
      <c r="M837" s="228" t="s">
        <v>85</v>
      </c>
      <c r="N837" s="225"/>
      <c r="O837" s="186"/>
      <c r="P837" s="186"/>
      <c r="Q837" s="186"/>
      <c r="R837" s="230"/>
      <c r="S837" s="235" t="s">
        <v>85</v>
      </c>
      <c r="T837" s="230" t="s">
        <v>85</v>
      </c>
      <c r="U837" s="228"/>
      <c r="V837" s="224" t="s">
        <v>85</v>
      </c>
      <c r="W837" s="369"/>
      <c r="X837" s="370" t="s">
        <v>85</v>
      </c>
      <c r="Y837" s="370" t="s">
        <v>85</v>
      </c>
      <c r="Z837" s="370" t="s">
        <v>85</v>
      </c>
      <c r="AA837" s="371" t="s">
        <v>85</v>
      </c>
      <c r="AB837" s="231" t="str">
        <f t="shared" ref="AB837:AF900" si="224">IFERROR(IF($E837="-","-",W837/N837),"-")</f>
        <v>-</v>
      </c>
      <c r="AC837" s="232" t="str">
        <f t="shared" ref="AC837:AC900" si="225">IFERROR(IF($E837="-","-",X837/O837),"-")</f>
        <v>-</v>
      </c>
      <c r="AD837" s="232" t="str">
        <f t="shared" ref="AD837:AF900" si="226">IFERROR(IF($E837="-","-",Y837/P837),"-")</f>
        <v>-</v>
      </c>
      <c r="AE837" s="232" t="str">
        <f t="shared" ref="AE837:AE900" si="227">IFERROR(IF($E837="-","-",Z837/Q837),"-")</f>
        <v>-</v>
      </c>
      <c r="AF837" s="233" t="str">
        <f t="shared" ref="AF837:AF900" si="228">IFERROR(IF($E837="-","-",AA837/R837),"-")</f>
        <v>-</v>
      </c>
      <c r="AG837" s="231" t="str">
        <f t="shared" ref="AG837:AK900" si="229">IFERROR(IF($E837="-","-",IF($T837="-","-",W837/$T837)),"-")</f>
        <v>-</v>
      </c>
      <c r="AH837" s="232" t="str">
        <f t="shared" ref="AH837:AK900" si="230">IFERROR(IF($E837="-","-",IF($T837="-","-",X837/$T837)),"-")</f>
        <v>-</v>
      </c>
      <c r="AI837" s="232" t="str">
        <f t="shared" ref="AI837:AI900" si="231">IFERROR(IF($E837="-","-",IF($T837="-","-",Y837/$T837)),"-")</f>
        <v>-</v>
      </c>
      <c r="AJ837" s="232" t="str">
        <f t="shared" ref="AJ837:AJ900" si="232">IFERROR(IF($E837="-","-",IF($T837="-","-",Z837/$T837)),"-")</f>
        <v>-</v>
      </c>
      <c r="AK837" s="233" t="str">
        <f t="shared" ref="AK837:AK900" si="233">IFERROR(IF($E837="-","-",IF($T837="-","-",AA837/$T837)),"-")</f>
        <v>-</v>
      </c>
      <c r="AL837" s="222" t="s">
        <v>85</v>
      </c>
      <c r="AM837" s="224" t="s">
        <v>85</v>
      </c>
      <c r="AN837" s="224" t="s">
        <v>85</v>
      </c>
      <c r="AO837" s="224" t="s">
        <v>85</v>
      </c>
      <c r="AP837" s="235" t="s">
        <v>85</v>
      </c>
      <c r="AQ837" s="234" t="s">
        <v>85</v>
      </c>
      <c r="AR837" s="234" t="s">
        <v>85</v>
      </c>
      <c r="AS837" s="234" t="s">
        <v>85</v>
      </c>
      <c r="AT837" s="227" t="s">
        <v>85</v>
      </c>
      <c r="AU837" s="343" t="s">
        <v>85</v>
      </c>
    </row>
    <row r="838" spans="1:47" ht="27" hidden="1">
      <c r="A838" s="222" t="str">
        <f t="shared" si="220"/>
        <v>2401-7</v>
      </c>
      <c r="B838" s="223">
        <v>2401</v>
      </c>
      <c r="C838" s="224" t="s">
        <v>251</v>
      </c>
      <c r="D838" s="222">
        <v>7</v>
      </c>
      <c r="E838" s="224" t="s">
        <v>85</v>
      </c>
      <c r="F838" s="222" t="s">
        <v>85</v>
      </c>
      <c r="G838" s="369" t="s">
        <v>85</v>
      </c>
      <c r="H838" s="282" t="s">
        <v>85</v>
      </c>
      <c r="I838" s="227" t="s">
        <v>85</v>
      </c>
      <c r="J838" s="224" t="s">
        <v>85</v>
      </c>
      <c r="K838" s="224" t="s">
        <v>85</v>
      </c>
      <c r="L838" s="224" t="s">
        <v>85</v>
      </c>
      <c r="M838" s="228" t="s">
        <v>85</v>
      </c>
      <c r="N838" s="225"/>
      <c r="O838" s="186"/>
      <c r="P838" s="186"/>
      <c r="Q838" s="186"/>
      <c r="R838" s="230"/>
      <c r="S838" s="235" t="s">
        <v>85</v>
      </c>
      <c r="T838" s="230" t="s">
        <v>85</v>
      </c>
      <c r="U838" s="228"/>
      <c r="V838" s="224" t="s">
        <v>85</v>
      </c>
      <c r="W838" s="369"/>
      <c r="X838" s="370" t="s">
        <v>85</v>
      </c>
      <c r="Y838" s="370" t="s">
        <v>85</v>
      </c>
      <c r="Z838" s="370" t="s">
        <v>85</v>
      </c>
      <c r="AA838" s="371" t="s">
        <v>85</v>
      </c>
      <c r="AB838" s="231" t="str">
        <f t="shared" si="224"/>
        <v>-</v>
      </c>
      <c r="AC838" s="232" t="str">
        <f t="shared" si="225"/>
        <v>-</v>
      </c>
      <c r="AD838" s="232" t="str">
        <f t="shared" si="226"/>
        <v>-</v>
      </c>
      <c r="AE838" s="232" t="str">
        <f t="shared" si="227"/>
        <v>-</v>
      </c>
      <c r="AF838" s="233" t="str">
        <f t="shared" si="228"/>
        <v>-</v>
      </c>
      <c r="AG838" s="231" t="str">
        <f t="shared" si="229"/>
        <v>-</v>
      </c>
      <c r="AH838" s="232" t="str">
        <f t="shared" si="230"/>
        <v>-</v>
      </c>
      <c r="AI838" s="232" t="str">
        <f t="shared" si="231"/>
        <v>-</v>
      </c>
      <c r="AJ838" s="232" t="str">
        <f t="shared" si="232"/>
        <v>-</v>
      </c>
      <c r="AK838" s="233" t="str">
        <f t="shared" si="233"/>
        <v>-</v>
      </c>
      <c r="AL838" s="222" t="s">
        <v>85</v>
      </c>
      <c r="AM838" s="224" t="s">
        <v>85</v>
      </c>
      <c r="AN838" s="224" t="s">
        <v>85</v>
      </c>
      <c r="AO838" s="224" t="s">
        <v>85</v>
      </c>
      <c r="AP838" s="235" t="s">
        <v>85</v>
      </c>
      <c r="AQ838" s="234" t="s">
        <v>85</v>
      </c>
      <c r="AR838" s="234" t="s">
        <v>85</v>
      </c>
      <c r="AS838" s="234" t="s">
        <v>85</v>
      </c>
      <c r="AT838" s="227" t="s">
        <v>85</v>
      </c>
      <c r="AU838" s="343" t="s">
        <v>85</v>
      </c>
    </row>
    <row r="839" spans="1:47" ht="27" hidden="1">
      <c r="A839" s="222" t="str">
        <f t="shared" si="220"/>
        <v>2401-8</v>
      </c>
      <c r="B839" s="223">
        <v>2401</v>
      </c>
      <c r="C839" s="224" t="s">
        <v>251</v>
      </c>
      <c r="D839" s="222">
        <v>8</v>
      </c>
      <c r="E839" s="224" t="s">
        <v>85</v>
      </c>
      <c r="F839" s="222" t="s">
        <v>85</v>
      </c>
      <c r="G839" s="369" t="s">
        <v>85</v>
      </c>
      <c r="H839" s="282" t="s">
        <v>85</v>
      </c>
      <c r="I839" s="227" t="s">
        <v>85</v>
      </c>
      <c r="J839" s="224" t="s">
        <v>85</v>
      </c>
      <c r="K839" s="224" t="s">
        <v>85</v>
      </c>
      <c r="L839" s="224" t="s">
        <v>85</v>
      </c>
      <c r="M839" s="228" t="s">
        <v>85</v>
      </c>
      <c r="N839" s="225"/>
      <c r="O839" s="186"/>
      <c r="P839" s="186"/>
      <c r="Q839" s="186"/>
      <c r="R839" s="230"/>
      <c r="S839" s="235" t="s">
        <v>85</v>
      </c>
      <c r="T839" s="230" t="s">
        <v>85</v>
      </c>
      <c r="U839" s="228"/>
      <c r="V839" s="224" t="s">
        <v>85</v>
      </c>
      <c r="W839" s="369"/>
      <c r="X839" s="370" t="s">
        <v>85</v>
      </c>
      <c r="Y839" s="370" t="s">
        <v>85</v>
      </c>
      <c r="Z839" s="370" t="s">
        <v>85</v>
      </c>
      <c r="AA839" s="371" t="s">
        <v>85</v>
      </c>
      <c r="AB839" s="231" t="str">
        <f t="shared" si="224"/>
        <v>-</v>
      </c>
      <c r="AC839" s="232" t="str">
        <f t="shared" si="225"/>
        <v>-</v>
      </c>
      <c r="AD839" s="232" t="str">
        <f t="shared" si="226"/>
        <v>-</v>
      </c>
      <c r="AE839" s="232" t="str">
        <f t="shared" si="227"/>
        <v>-</v>
      </c>
      <c r="AF839" s="233" t="str">
        <f t="shared" si="228"/>
        <v>-</v>
      </c>
      <c r="AG839" s="231" t="str">
        <f t="shared" si="229"/>
        <v>-</v>
      </c>
      <c r="AH839" s="232" t="str">
        <f t="shared" si="230"/>
        <v>-</v>
      </c>
      <c r="AI839" s="232" t="str">
        <f t="shared" si="231"/>
        <v>-</v>
      </c>
      <c r="AJ839" s="232" t="str">
        <f t="shared" si="232"/>
        <v>-</v>
      </c>
      <c r="AK839" s="233" t="str">
        <f t="shared" si="233"/>
        <v>-</v>
      </c>
      <c r="AL839" s="222" t="s">
        <v>85</v>
      </c>
      <c r="AM839" s="224" t="s">
        <v>85</v>
      </c>
      <c r="AN839" s="224" t="s">
        <v>85</v>
      </c>
      <c r="AO839" s="224" t="s">
        <v>85</v>
      </c>
      <c r="AP839" s="235" t="s">
        <v>85</v>
      </c>
      <c r="AQ839" s="234" t="s">
        <v>85</v>
      </c>
      <c r="AR839" s="234" t="s">
        <v>85</v>
      </c>
      <c r="AS839" s="234" t="s">
        <v>85</v>
      </c>
      <c r="AT839" s="227" t="s">
        <v>85</v>
      </c>
      <c r="AU839" s="343" t="s">
        <v>85</v>
      </c>
    </row>
    <row r="840" spans="1:47" ht="27" hidden="1">
      <c r="A840" s="222" t="str">
        <f t="shared" si="220"/>
        <v>2401-9</v>
      </c>
      <c r="B840" s="223">
        <v>2401</v>
      </c>
      <c r="C840" s="224" t="s">
        <v>251</v>
      </c>
      <c r="D840" s="222">
        <v>9</v>
      </c>
      <c r="E840" s="224" t="s">
        <v>85</v>
      </c>
      <c r="F840" s="222" t="s">
        <v>85</v>
      </c>
      <c r="G840" s="369" t="s">
        <v>85</v>
      </c>
      <c r="H840" s="282" t="s">
        <v>85</v>
      </c>
      <c r="I840" s="227" t="s">
        <v>85</v>
      </c>
      <c r="J840" s="224" t="s">
        <v>85</v>
      </c>
      <c r="K840" s="224" t="s">
        <v>85</v>
      </c>
      <c r="L840" s="224" t="s">
        <v>85</v>
      </c>
      <c r="M840" s="228" t="s">
        <v>85</v>
      </c>
      <c r="N840" s="225"/>
      <c r="O840" s="186"/>
      <c r="P840" s="186"/>
      <c r="Q840" s="186"/>
      <c r="R840" s="230"/>
      <c r="S840" s="235" t="s">
        <v>85</v>
      </c>
      <c r="T840" s="230" t="s">
        <v>85</v>
      </c>
      <c r="U840" s="228"/>
      <c r="V840" s="224" t="s">
        <v>85</v>
      </c>
      <c r="W840" s="369"/>
      <c r="X840" s="370" t="s">
        <v>85</v>
      </c>
      <c r="Y840" s="370" t="s">
        <v>85</v>
      </c>
      <c r="Z840" s="370" t="s">
        <v>85</v>
      </c>
      <c r="AA840" s="371" t="s">
        <v>85</v>
      </c>
      <c r="AB840" s="231" t="str">
        <f t="shared" si="224"/>
        <v>-</v>
      </c>
      <c r="AC840" s="232" t="str">
        <f t="shared" si="225"/>
        <v>-</v>
      </c>
      <c r="AD840" s="232" t="str">
        <f t="shared" si="226"/>
        <v>-</v>
      </c>
      <c r="AE840" s="232" t="str">
        <f t="shared" si="227"/>
        <v>-</v>
      </c>
      <c r="AF840" s="233" t="str">
        <f t="shared" si="228"/>
        <v>-</v>
      </c>
      <c r="AG840" s="231" t="str">
        <f t="shared" si="229"/>
        <v>-</v>
      </c>
      <c r="AH840" s="232" t="str">
        <f t="shared" si="230"/>
        <v>-</v>
      </c>
      <c r="AI840" s="232" t="str">
        <f t="shared" si="231"/>
        <v>-</v>
      </c>
      <c r="AJ840" s="232" t="str">
        <f t="shared" si="232"/>
        <v>-</v>
      </c>
      <c r="AK840" s="233" t="str">
        <f t="shared" si="233"/>
        <v>-</v>
      </c>
      <c r="AL840" s="222" t="s">
        <v>85</v>
      </c>
      <c r="AM840" s="224" t="s">
        <v>85</v>
      </c>
      <c r="AN840" s="224" t="s">
        <v>85</v>
      </c>
      <c r="AO840" s="224" t="s">
        <v>85</v>
      </c>
      <c r="AP840" s="235" t="s">
        <v>85</v>
      </c>
      <c r="AQ840" s="234" t="s">
        <v>85</v>
      </c>
      <c r="AR840" s="234" t="s">
        <v>85</v>
      </c>
      <c r="AS840" s="234" t="s">
        <v>85</v>
      </c>
      <c r="AT840" s="227" t="s">
        <v>85</v>
      </c>
      <c r="AU840" s="343" t="s">
        <v>85</v>
      </c>
    </row>
    <row r="841" spans="1:47" ht="199.5" customHeight="1">
      <c r="A841" s="222" t="str">
        <f t="shared" si="220"/>
        <v>2402-1</v>
      </c>
      <c r="B841" s="223">
        <v>2402</v>
      </c>
      <c r="C841" s="224" t="s">
        <v>252</v>
      </c>
      <c r="D841" s="222">
        <v>1</v>
      </c>
      <c r="E841" s="224" t="s">
        <v>2557</v>
      </c>
      <c r="F841" s="222" t="s">
        <v>2558</v>
      </c>
      <c r="G841" s="225" t="s">
        <v>598</v>
      </c>
      <c r="H841" s="282" t="s">
        <v>2559</v>
      </c>
      <c r="I841" s="227" t="s">
        <v>662</v>
      </c>
      <c r="J841" s="224" t="s">
        <v>2560</v>
      </c>
      <c r="K841" s="224" t="s">
        <v>2561</v>
      </c>
      <c r="L841" s="224" t="s">
        <v>2562</v>
      </c>
      <c r="M841" s="228" t="s">
        <v>403</v>
      </c>
      <c r="N841" s="225" t="s">
        <v>85</v>
      </c>
      <c r="O841" s="172">
        <v>400</v>
      </c>
      <c r="P841" s="172">
        <v>400</v>
      </c>
      <c r="Q841" s="172">
        <v>400</v>
      </c>
      <c r="R841" s="173">
        <v>400</v>
      </c>
      <c r="S841" s="196" t="s">
        <v>433</v>
      </c>
      <c r="T841" s="173">
        <v>400</v>
      </c>
      <c r="U841" s="302"/>
      <c r="V841" s="303" t="s">
        <v>2563</v>
      </c>
      <c r="W841" s="225" t="s">
        <v>12</v>
      </c>
      <c r="X841" s="186" t="s">
        <v>85</v>
      </c>
      <c r="Y841" s="186" t="s">
        <v>85</v>
      </c>
      <c r="Z841" s="186" t="s">
        <v>85</v>
      </c>
      <c r="AA841" s="230" t="s">
        <v>85</v>
      </c>
      <c r="AB841" s="231" t="str">
        <f t="shared" si="224"/>
        <v>-</v>
      </c>
      <c r="AC841" s="232" t="str">
        <f t="shared" si="225"/>
        <v>-</v>
      </c>
      <c r="AD841" s="232" t="str">
        <f t="shared" si="226"/>
        <v>-</v>
      </c>
      <c r="AE841" s="232" t="str">
        <f t="shared" si="226"/>
        <v>-</v>
      </c>
      <c r="AF841" s="233" t="str">
        <f t="shared" si="226"/>
        <v>-</v>
      </c>
      <c r="AG841" s="231" t="str">
        <f t="shared" si="229"/>
        <v>-</v>
      </c>
      <c r="AH841" s="232" t="str">
        <f t="shared" si="230"/>
        <v>-</v>
      </c>
      <c r="AI841" s="232" t="str">
        <f t="shared" si="230"/>
        <v>-</v>
      </c>
      <c r="AJ841" s="232" t="str">
        <f t="shared" si="230"/>
        <v>-</v>
      </c>
      <c r="AK841" s="233" t="str">
        <f t="shared" si="230"/>
        <v>-</v>
      </c>
      <c r="AL841" s="222" t="s">
        <v>85</v>
      </c>
      <c r="AM841" s="224" t="s">
        <v>2564</v>
      </c>
      <c r="AN841" s="224" t="s">
        <v>919</v>
      </c>
      <c r="AO841" s="224" t="s">
        <v>920</v>
      </c>
      <c r="AP841" s="235" t="s">
        <v>12</v>
      </c>
      <c r="AQ841" s="234" t="s">
        <v>85</v>
      </c>
      <c r="AR841" s="234" t="s">
        <v>85</v>
      </c>
      <c r="AS841" s="234" t="s">
        <v>85</v>
      </c>
      <c r="AT841" s="227" t="s">
        <v>85</v>
      </c>
      <c r="AU841" s="343" t="s">
        <v>2754</v>
      </c>
    </row>
    <row r="842" spans="1:47" ht="54" hidden="1">
      <c r="A842" s="222" t="str">
        <f t="shared" si="220"/>
        <v>2402-2</v>
      </c>
      <c r="B842" s="223">
        <v>2402</v>
      </c>
      <c r="C842" s="224" t="s">
        <v>252</v>
      </c>
      <c r="D842" s="222">
        <v>2</v>
      </c>
      <c r="E842" s="224" t="s">
        <v>85</v>
      </c>
      <c r="F842" s="222" t="s">
        <v>85</v>
      </c>
      <c r="G842" s="369" t="s">
        <v>85</v>
      </c>
      <c r="H842" s="282" t="s">
        <v>85</v>
      </c>
      <c r="I842" s="227" t="s">
        <v>85</v>
      </c>
      <c r="J842" s="224" t="s">
        <v>85</v>
      </c>
      <c r="K842" s="224" t="s">
        <v>85</v>
      </c>
      <c r="L842" s="224" t="s">
        <v>85</v>
      </c>
      <c r="M842" s="228" t="s">
        <v>85</v>
      </c>
      <c r="N842" s="225"/>
      <c r="O842" s="186"/>
      <c r="P842" s="186"/>
      <c r="Q842" s="186"/>
      <c r="R842" s="230"/>
      <c r="S842" s="235" t="s">
        <v>85</v>
      </c>
      <c r="T842" s="230" t="s">
        <v>85</v>
      </c>
      <c r="U842" s="228"/>
      <c r="V842" s="224" t="s">
        <v>85</v>
      </c>
      <c r="W842" s="369"/>
      <c r="X842" s="370" t="s">
        <v>85</v>
      </c>
      <c r="Y842" s="370" t="s">
        <v>85</v>
      </c>
      <c r="Z842" s="370" t="s">
        <v>85</v>
      </c>
      <c r="AA842" s="371" t="s">
        <v>85</v>
      </c>
      <c r="AB842" s="231" t="str">
        <f t="shared" si="224"/>
        <v>-</v>
      </c>
      <c r="AC842" s="232" t="str">
        <f t="shared" si="225"/>
        <v>-</v>
      </c>
      <c r="AD842" s="232" t="str">
        <f t="shared" si="226"/>
        <v>-</v>
      </c>
      <c r="AE842" s="232" t="str">
        <f t="shared" si="227"/>
        <v>-</v>
      </c>
      <c r="AF842" s="233" t="str">
        <f t="shared" si="228"/>
        <v>-</v>
      </c>
      <c r="AG842" s="231" t="str">
        <f t="shared" si="229"/>
        <v>-</v>
      </c>
      <c r="AH842" s="232" t="str">
        <f t="shared" si="230"/>
        <v>-</v>
      </c>
      <c r="AI842" s="232" t="str">
        <f t="shared" si="231"/>
        <v>-</v>
      </c>
      <c r="AJ842" s="232" t="str">
        <f t="shared" si="232"/>
        <v>-</v>
      </c>
      <c r="AK842" s="233" t="str">
        <f t="shared" si="233"/>
        <v>-</v>
      </c>
      <c r="AL842" s="222" t="s">
        <v>85</v>
      </c>
      <c r="AM842" s="224" t="s">
        <v>85</v>
      </c>
      <c r="AN842" s="224" t="s">
        <v>85</v>
      </c>
      <c r="AO842" s="224" t="s">
        <v>85</v>
      </c>
      <c r="AP842" s="235" t="s">
        <v>85</v>
      </c>
      <c r="AQ842" s="234" t="s">
        <v>85</v>
      </c>
      <c r="AR842" s="234" t="s">
        <v>85</v>
      </c>
      <c r="AS842" s="234" t="s">
        <v>85</v>
      </c>
      <c r="AT842" s="227" t="s">
        <v>85</v>
      </c>
      <c r="AU842" s="343" t="s">
        <v>85</v>
      </c>
    </row>
    <row r="843" spans="1:47" ht="54" hidden="1">
      <c r="A843" s="222" t="str">
        <f t="shared" si="220"/>
        <v>2402-3</v>
      </c>
      <c r="B843" s="223">
        <v>2402</v>
      </c>
      <c r="C843" s="224" t="s">
        <v>252</v>
      </c>
      <c r="D843" s="222">
        <v>3</v>
      </c>
      <c r="E843" s="224" t="s">
        <v>85</v>
      </c>
      <c r="F843" s="222" t="s">
        <v>85</v>
      </c>
      <c r="G843" s="369" t="s">
        <v>85</v>
      </c>
      <c r="H843" s="282" t="s">
        <v>85</v>
      </c>
      <c r="I843" s="227" t="s">
        <v>85</v>
      </c>
      <c r="J843" s="224" t="s">
        <v>85</v>
      </c>
      <c r="K843" s="224" t="s">
        <v>85</v>
      </c>
      <c r="L843" s="224" t="s">
        <v>85</v>
      </c>
      <c r="M843" s="228" t="s">
        <v>85</v>
      </c>
      <c r="N843" s="225"/>
      <c r="O843" s="186"/>
      <c r="P843" s="186"/>
      <c r="Q843" s="186"/>
      <c r="R843" s="230"/>
      <c r="S843" s="235" t="s">
        <v>85</v>
      </c>
      <c r="T843" s="230" t="s">
        <v>85</v>
      </c>
      <c r="U843" s="228"/>
      <c r="V843" s="224" t="s">
        <v>85</v>
      </c>
      <c r="W843" s="369"/>
      <c r="X843" s="370" t="s">
        <v>85</v>
      </c>
      <c r="Y843" s="370" t="s">
        <v>85</v>
      </c>
      <c r="Z843" s="370" t="s">
        <v>85</v>
      </c>
      <c r="AA843" s="371" t="s">
        <v>85</v>
      </c>
      <c r="AB843" s="231" t="str">
        <f t="shared" si="224"/>
        <v>-</v>
      </c>
      <c r="AC843" s="232" t="str">
        <f t="shared" si="225"/>
        <v>-</v>
      </c>
      <c r="AD843" s="232" t="str">
        <f t="shared" si="226"/>
        <v>-</v>
      </c>
      <c r="AE843" s="232" t="str">
        <f t="shared" si="227"/>
        <v>-</v>
      </c>
      <c r="AF843" s="233" t="str">
        <f t="shared" si="228"/>
        <v>-</v>
      </c>
      <c r="AG843" s="231" t="str">
        <f t="shared" si="229"/>
        <v>-</v>
      </c>
      <c r="AH843" s="232" t="str">
        <f t="shared" si="230"/>
        <v>-</v>
      </c>
      <c r="AI843" s="232" t="str">
        <f t="shared" si="231"/>
        <v>-</v>
      </c>
      <c r="AJ843" s="232" t="str">
        <f t="shared" si="232"/>
        <v>-</v>
      </c>
      <c r="AK843" s="233" t="str">
        <f t="shared" si="233"/>
        <v>-</v>
      </c>
      <c r="AL843" s="222" t="s">
        <v>85</v>
      </c>
      <c r="AM843" s="224" t="s">
        <v>85</v>
      </c>
      <c r="AN843" s="224" t="s">
        <v>85</v>
      </c>
      <c r="AO843" s="224" t="s">
        <v>85</v>
      </c>
      <c r="AP843" s="235" t="s">
        <v>85</v>
      </c>
      <c r="AQ843" s="234" t="s">
        <v>85</v>
      </c>
      <c r="AR843" s="234" t="s">
        <v>85</v>
      </c>
      <c r="AS843" s="234" t="s">
        <v>85</v>
      </c>
      <c r="AT843" s="227" t="s">
        <v>85</v>
      </c>
      <c r="AU843" s="343" t="s">
        <v>85</v>
      </c>
    </row>
    <row r="844" spans="1:47" ht="54" hidden="1">
      <c r="A844" s="222" t="str">
        <f t="shared" si="220"/>
        <v>2402-4</v>
      </c>
      <c r="B844" s="223">
        <v>2402</v>
      </c>
      <c r="C844" s="224" t="s">
        <v>252</v>
      </c>
      <c r="D844" s="222">
        <v>4</v>
      </c>
      <c r="E844" s="224" t="s">
        <v>85</v>
      </c>
      <c r="F844" s="222" t="s">
        <v>85</v>
      </c>
      <c r="G844" s="369" t="s">
        <v>85</v>
      </c>
      <c r="H844" s="282" t="s">
        <v>85</v>
      </c>
      <c r="I844" s="227" t="s">
        <v>85</v>
      </c>
      <c r="J844" s="224" t="s">
        <v>85</v>
      </c>
      <c r="K844" s="224" t="s">
        <v>85</v>
      </c>
      <c r="L844" s="224" t="s">
        <v>85</v>
      </c>
      <c r="M844" s="228" t="s">
        <v>85</v>
      </c>
      <c r="N844" s="225"/>
      <c r="O844" s="186"/>
      <c r="P844" s="186"/>
      <c r="Q844" s="186"/>
      <c r="R844" s="230"/>
      <c r="S844" s="235" t="s">
        <v>85</v>
      </c>
      <c r="T844" s="230" t="s">
        <v>85</v>
      </c>
      <c r="U844" s="228"/>
      <c r="V844" s="224" t="s">
        <v>85</v>
      </c>
      <c r="W844" s="369"/>
      <c r="X844" s="370" t="s">
        <v>85</v>
      </c>
      <c r="Y844" s="370" t="s">
        <v>85</v>
      </c>
      <c r="Z844" s="370" t="s">
        <v>85</v>
      </c>
      <c r="AA844" s="371" t="s">
        <v>85</v>
      </c>
      <c r="AB844" s="231" t="str">
        <f t="shared" si="224"/>
        <v>-</v>
      </c>
      <c r="AC844" s="232" t="str">
        <f t="shared" si="225"/>
        <v>-</v>
      </c>
      <c r="AD844" s="232" t="str">
        <f t="shared" si="226"/>
        <v>-</v>
      </c>
      <c r="AE844" s="232" t="str">
        <f t="shared" si="227"/>
        <v>-</v>
      </c>
      <c r="AF844" s="233" t="str">
        <f t="shared" si="228"/>
        <v>-</v>
      </c>
      <c r="AG844" s="231" t="str">
        <f t="shared" si="229"/>
        <v>-</v>
      </c>
      <c r="AH844" s="232" t="str">
        <f t="shared" si="230"/>
        <v>-</v>
      </c>
      <c r="AI844" s="232" t="str">
        <f t="shared" si="231"/>
        <v>-</v>
      </c>
      <c r="AJ844" s="232" t="str">
        <f t="shared" si="232"/>
        <v>-</v>
      </c>
      <c r="AK844" s="233" t="str">
        <f t="shared" si="233"/>
        <v>-</v>
      </c>
      <c r="AL844" s="222" t="s">
        <v>85</v>
      </c>
      <c r="AM844" s="224" t="s">
        <v>85</v>
      </c>
      <c r="AN844" s="224" t="s">
        <v>85</v>
      </c>
      <c r="AO844" s="224" t="s">
        <v>85</v>
      </c>
      <c r="AP844" s="235" t="s">
        <v>85</v>
      </c>
      <c r="AQ844" s="234" t="s">
        <v>85</v>
      </c>
      <c r="AR844" s="234" t="s">
        <v>85</v>
      </c>
      <c r="AS844" s="234" t="s">
        <v>85</v>
      </c>
      <c r="AT844" s="227" t="s">
        <v>85</v>
      </c>
      <c r="AU844" s="343" t="s">
        <v>85</v>
      </c>
    </row>
    <row r="845" spans="1:47" ht="54" hidden="1">
      <c r="A845" s="222" t="str">
        <f t="shared" si="220"/>
        <v>2402-5</v>
      </c>
      <c r="B845" s="223">
        <v>2402</v>
      </c>
      <c r="C845" s="224" t="s">
        <v>252</v>
      </c>
      <c r="D845" s="222">
        <v>5</v>
      </c>
      <c r="E845" s="224" t="s">
        <v>85</v>
      </c>
      <c r="F845" s="222" t="s">
        <v>85</v>
      </c>
      <c r="G845" s="369" t="s">
        <v>85</v>
      </c>
      <c r="H845" s="282" t="s">
        <v>85</v>
      </c>
      <c r="I845" s="227" t="s">
        <v>85</v>
      </c>
      <c r="J845" s="224" t="s">
        <v>85</v>
      </c>
      <c r="K845" s="224" t="s">
        <v>85</v>
      </c>
      <c r="L845" s="224" t="s">
        <v>85</v>
      </c>
      <c r="M845" s="228" t="s">
        <v>85</v>
      </c>
      <c r="N845" s="225"/>
      <c r="O845" s="186"/>
      <c r="P845" s="186"/>
      <c r="Q845" s="186"/>
      <c r="R845" s="230"/>
      <c r="S845" s="235" t="s">
        <v>85</v>
      </c>
      <c r="T845" s="230" t="s">
        <v>85</v>
      </c>
      <c r="U845" s="228"/>
      <c r="V845" s="224" t="s">
        <v>85</v>
      </c>
      <c r="W845" s="369"/>
      <c r="X845" s="370" t="s">
        <v>85</v>
      </c>
      <c r="Y845" s="370" t="s">
        <v>85</v>
      </c>
      <c r="Z845" s="370" t="s">
        <v>85</v>
      </c>
      <c r="AA845" s="371" t="s">
        <v>85</v>
      </c>
      <c r="AB845" s="231" t="str">
        <f t="shared" si="224"/>
        <v>-</v>
      </c>
      <c r="AC845" s="232" t="str">
        <f t="shared" si="225"/>
        <v>-</v>
      </c>
      <c r="AD845" s="232" t="str">
        <f t="shared" si="226"/>
        <v>-</v>
      </c>
      <c r="AE845" s="232" t="str">
        <f t="shared" si="227"/>
        <v>-</v>
      </c>
      <c r="AF845" s="233" t="str">
        <f t="shared" si="228"/>
        <v>-</v>
      </c>
      <c r="AG845" s="231" t="str">
        <f t="shared" si="229"/>
        <v>-</v>
      </c>
      <c r="AH845" s="232" t="str">
        <f t="shared" si="230"/>
        <v>-</v>
      </c>
      <c r="AI845" s="232" t="str">
        <f t="shared" si="231"/>
        <v>-</v>
      </c>
      <c r="AJ845" s="232" t="str">
        <f t="shared" si="232"/>
        <v>-</v>
      </c>
      <c r="AK845" s="233" t="str">
        <f t="shared" si="233"/>
        <v>-</v>
      </c>
      <c r="AL845" s="222" t="s">
        <v>85</v>
      </c>
      <c r="AM845" s="224" t="s">
        <v>85</v>
      </c>
      <c r="AN845" s="224" t="s">
        <v>85</v>
      </c>
      <c r="AO845" s="224" t="s">
        <v>85</v>
      </c>
      <c r="AP845" s="235" t="s">
        <v>85</v>
      </c>
      <c r="AQ845" s="234" t="s">
        <v>85</v>
      </c>
      <c r="AR845" s="234" t="s">
        <v>85</v>
      </c>
      <c r="AS845" s="234" t="s">
        <v>85</v>
      </c>
      <c r="AT845" s="227" t="s">
        <v>85</v>
      </c>
      <c r="AU845" s="343" t="s">
        <v>85</v>
      </c>
    </row>
    <row r="846" spans="1:47" ht="54" hidden="1">
      <c r="A846" s="222" t="str">
        <f t="shared" si="220"/>
        <v>2402-6</v>
      </c>
      <c r="B846" s="223">
        <v>2402</v>
      </c>
      <c r="C846" s="224" t="s">
        <v>252</v>
      </c>
      <c r="D846" s="222">
        <v>6</v>
      </c>
      <c r="E846" s="224" t="s">
        <v>85</v>
      </c>
      <c r="F846" s="222" t="s">
        <v>85</v>
      </c>
      <c r="G846" s="369" t="s">
        <v>85</v>
      </c>
      <c r="H846" s="282" t="s">
        <v>85</v>
      </c>
      <c r="I846" s="227" t="s">
        <v>85</v>
      </c>
      <c r="J846" s="224" t="s">
        <v>85</v>
      </c>
      <c r="K846" s="224" t="s">
        <v>85</v>
      </c>
      <c r="L846" s="224" t="s">
        <v>85</v>
      </c>
      <c r="M846" s="228" t="s">
        <v>85</v>
      </c>
      <c r="N846" s="225"/>
      <c r="O846" s="186"/>
      <c r="P846" s="186"/>
      <c r="Q846" s="186"/>
      <c r="R846" s="230"/>
      <c r="S846" s="235" t="s">
        <v>85</v>
      </c>
      <c r="T846" s="230" t="s">
        <v>85</v>
      </c>
      <c r="U846" s="228"/>
      <c r="V846" s="224" t="s">
        <v>85</v>
      </c>
      <c r="W846" s="369"/>
      <c r="X846" s="370" t="s">
        <v>85</v>
      </c>
      <c r="Y846" s="370" t="s">
        <v>85</v>
      </c>
      <c r="Z846" s="370" t="s">
        <v>85</v>
      </c>
      <c r="AA846" s="371" t="s">
        <v>85</v>
      </c>
      <c r="AB846" s="231" t="str">
        <f t="shared" si="224"/>
        <v>-</v>
      </c>
      <c r="AC846" s="232" t="str">
        <f t="shared" si="225"/>
        <v>-</v>
      </c>
      <c r="AD846" s="232" t="str">
        <f t="shared" si="226"/>
        <v>-</v>
      </c>
      <c r="AE846" s="232" t="str">
        <f t="shared" si="227"/>
        <v>-</v>
      </c>
      <c r="AF846" s="233" t="str">
        <f t="shared" si="228"/>
        <v>-</v>
      </c>
      <c r="AG846" s="231" t="str">
        <f t="shared" si="229"/>
        <v>-</v>
      </c>
      <c r="AH846" s="232" t="str">
        <f t="shared" si="230"/>
        <v>-</v>
      </c>
      <c r="AI846" s="232" t="str">
        <f t="shared" si="231"/>
        <v>-</v>
      </c>
      <c r="AJ846" s="232" t="str">
        <f t="shared" si="232"/>
        <v>-</v>
      </c>
      <c r="AK846" s="233" t="str">
        <f t="shared" si="233"/>
        <v>-</v>
      </c>
      <c r="AL846" s="222" t="s">
        <v>85</v>
      </c>
      <c r="AM846" s="224" t="s">
        <v>85</v>
      </c>
      <c r="AN846" s="224" t="s">
        <v>85</v>
      </c>
      <c r="AO846" s="224" t="s">
        <v>85</v>
      </c>
      <c r="AP846" s="235" t="s">
        <v>85</v>
      </c>
      <c r="AQ846" s="234" t="s">
        <v>85</v>
      </c>
      <c r="AR846" s="234" t="s">
        <v>85</v>
      </c>
      <c r="AS846" s="234" t="s">
        <v>85</v>
      </c>
      <c r="AT846" s="227" t="s">
        <v>85</v>
      </c>
      <c r="AU846" s="343" t="s">
        <v>85</v>
      </c>
    </row>
    <row r="847" spans="1:47" ht="54" hidden="1">
      <c r="A847" s="222" t="str">
        <f t="shared" si="220"/>
        <v>2402-7</v>
      </c>
      <c r="B847" s="223">
        <v>2402</v>
      </c>
      <c r="C847" s="224" t="s">
        <v>252</v>
      </c>
      <c r="D847" s="222">
        <v>7</v>
      </c>
      <c r="E847" s="224" t="s">
        <v>85</v>
      </c>
      <c r="F847" s="222" t="s">
        <v>85</v>
      </c>
      <c r="G847" s="369" t="s">
        <v>85</v>
      </c>
      <c r="H847" s="282" t="s">
        <v>85</v>
      </c>
      <c r="I847" s="227" t="s">
        <v>85</v>
      </c>
      <c r="J847" s="224" t="s">
        <v>85</v>
      </c>
      <c r="K847" s="224" t="s">
        <v>85</v>
      </c>
      <c r="L847" s="224" t="s">
        <v>85</v>
      </c>
      <c r="M847" s="228" t="s">
        <v>85</v>
      </c>
      <c r="N847" s="225"/>
      <c r="O847" s="186"/>
      <c r="P847" s="186"/>
      <c r="Q847" s="186"/>
      <c r="R847" s="230"/>
      <c r="S847" s="235" t="s">
        <v>85</v>
      </c>
      <c r="T847" s="230" t="s">
        <v>85</v>
      </c>
      <c r="U847" s="228"/>
      <c r="V847" s="224" t="s">
        <v>85</v>
      </c>
      <c r="W847" s="369"/>
      <c r="X847" s="370" t="s">
        <v>85</v>
      </c>
      <c r="Y847" s="370" t="s">
        <v>85</v>
      </c>
      <c r="Z847" s="370" t="s">
        <v>85</v>
      </c>
      <c r="AA847" s="371" t="s">
        <v>85</v>
      </c>
      <c r="AB847" s="231" t="str">
        <f t="shared" si="224"/>
        <v>-</v>
      </c>
      <c r="AC847" s="232" t="str">
        <f t="shared" si="225"/>
        <v>-</v>
      </c>
      <c r="AD847" s="232" t="str">
        <f t="shared" si="226"/>
        <v>-</v>
      </c>
      <c r="AE847" s="232" t="str">
        <f t="shared" si="227"/>
        <v>-</v>
      </c>
      <c r="AF847" s="233" t="str">
        <f t="shared" si="228"/>
        <v>-</v>
      </c>
      <c r="AG847" s="231" t="str">
        <f t="shared" si="229"/>
        <v>-</v>
      </c>
      <c r="AH847" s="232" t="str">
        <f t="shared" si="230"/>
        <v>-</v>
      </c>
      <c r="AI847" s="232" t="str">
        <f t="shared" si="231"/>
        <v>-</v>
      </c>
      <c r="AJ847" s="232" t="str">
        <f t="shared" si="232"/>
        <v>-</v>
      </c>
      <c r="AK847" s="233" t="str">
        <f t="shared" si="233"/>
        <v>-</v>
      </c>
      <c r="AL847" s="222" t="s">
        <v>85</v>
      </c>
      <c r="AM847" s="224" t="s">
        <v>85</v>
      </c>
      <c r="AN847" s="224" t="s">
        <v>85</v>
      </c>
      <c r="AO847" s="224" t="s">
        <v>85</v>
      </c>
      <c r="AP847" s="235" t="s">
        <v>85</v>
      </c>
      <c r="AQ847" s="234" t="s">
        <v>85</v>
      </c>
      <c r="AR847" s="234" t="s">
        <v>85</v>
      </c>
      <c r="AS847" s="234" t="s">
        <v>85</v>
      </c>
      <c r="AT847" s="227" t="s">
        <v>85</v>
      </c>
      <c r="AU847" s="343" t="s">
        <v>85</v>
      </c>
    </row>
    <row r="848" spans="1:47" ht="54" hidden="1">
      <c r="A848" s="222" t="str">
        <f t="shared" si="220"/>
        <v>2402-8</v>
      </c>
      <c r="B848" s="223">
        <v>2402</v>
      </c>
      <c r="C848" s="224" t="s">
        <v>252</v>
      </c>
      <c r="D848" s="222">
        <v>8</v>
      </c>
      <c r="E848" s="224" t="s">
        <v>85</v>
      </c>
      <c r="F848" s="222" t="s">
        <v>85</v>
      </c>
      <c r="G848" s="369" t="s">
        <v>85</v>
      </c>
      <c r="H848" s="282" t="s">
        <v>85</v>
      </c>
      <c r="I848" s="227" t="s">
        <v>85</v>
      </c>
      <c r="J848" s="224" t="s">
        <v>85</v>
      </c>
      <c r="K848" s="224" t="s">
        <v>85</v>
      </c>
      <c r="L848" s="224" t="s">
        <v>85</v>
      </c>
      <c r="M848" s="228" t="s">
        <v>85</v>
      </c>
      <c r="N848" s="225"/>
      <c r="O848" s="186"/>
      <c r="P848" s="186"/>
      <c r="Q848" s="186"/>
      <c r="R848" s="230"/>
      <c r="S848" s="235" t="s">
        <v>85</v>
      </c>
      <c r="T848" s="230" t="s">
        <v>85</v>
      </c>
      <c r="U848" s="228"/>
      <c r="V848" s="224" t="s">
        <v>85</v>
      </c>
      <c r="W848" s="369"/>
      <c r="X848" s="370" t="s">
        <v>85</v>
      </c>
      <c r="Y848" s="370" t="s">
        <v>85</v>
      </c>
      <c r="Z848" s="370" t="s">
        <v>85</v>
      </c>
      <c r="AA848" s="371" t="s">
        <v>85</v>
      </c>
      <c r="AB848" s="231" t="str">
        <f t="shared" si="224"/>
        <v>-</v>
      </c>
      <c r="AC848" s="232" t="str">
        <f t="shared" si="225"/>
        <v>-</v>
      </c>
      <c r="AD848" s="232" t="str">
        <f t="shared" si="226"/>
        <v>-</v>
      </c>
      <c r="AE848" s="232" t="str">
        <f t="shared" si="227"/>
        <v>-</v>
      </c>
      <c r="AF848" s="233" t="str">
        <f t="shared" si="228"/>
        <v>-</v>
      </c>
      <c r="AG848" s="231" t="str">
        <f t="shared" si="229"/>
        <v>-</v>
      </c>
      <c r="AH848" s="232" t="str">
        <f t="shared" si="230"/>
        <v>-</v>
      </c>
      <c r="AI848" s="232" t="str">
        <f t="shared" si="231"/>
        <v>-</v>
      </c>
      <c r="AJ848" s="232" t="str">
        <f t="shared" si="232"/>
        <v>-</v>
      </c>
      <c r="AK848" s="233" t="str">
        <f t="shared" si="233"/>
        <v>-</v>
      </c>
      <c r="AL848" s="222" t="s">
        <v>85</v>
      </c>
      <c r="AM848" s="224" t="s">
        <v>85</v>
      </c>
      <c r="AN848" s="224" t="s">
        <v>85</v>
      </c>
      <c r="AO848" s="224" t="s">
        <v>85</v>
      </c>
      <c r="AP848" s="235" t="s">
        <v>85</v>
      </c>
      <c r="AQ848" s="234" t="s">
        <v>85</v>
      </c>
      <c r="AR848" s="234" t="s">
        <v>85</v>
      </c>
      <c r="AS848" s="234" t="s">
        <v>85</v>
      </c>
      <c r="AT848" s="227" t="s">
        <v>85</v>
      </c>
      <c r="AU848" s="343" t="s">
        <v>85</v>
      </c>
    </row>
    <row r="849" spans="1:47" ht="54" hidden="1">
      <c r="A849" s="222" t="str">
        <f t="shared" si="220"/>
        <v>2402-9</v>
      </c>
      <c r="B849" s="223">
        <v>2402</v>
      </c>
      <c r="C849" s="224" t="s">
        <v>252</v>
      </c>
      <c r="D849" s="222">
        <v>9</v>
      </c>
      <c r="E849" s="224" t="s">
        <v>85</v>
      </c>
      <c r="F849" s="222" t="s">
        <v>85</v>
      </c>
      <c r="G849" s="369" t="s">
        <v>85</v>
      </c>
      <c r="H849" s="282" t="s">
        <v>85</v>
      </c>
      <c r="I849" s="227" t="s">
        <v>85</v>
      </c>
      <c r="J849" s="224" t="s">
        <v>85</v>
      </c>
      <c r="K849" s="224" t="s">
        <v>85</v>
      </c>
      <c r="L849" s="224" t="s">
        <v>85</v>
      </c>
      <c r="M849" s="228" t="s">
        <v>85</v>
      </c>
      <c r="N849" s="225"/>
      <c r="O849" s="186"/>
      <c r="P849" s="186"/>
      <c r="Q849" s="186"/>
      <c r="R849" s="230"/>
      <c r="S849" s="235" t="s">
        <v>85</v>
      </c>
      <c r="T849" s="230" t="s">
        <v>85</v>
      </c>
      <c r="U849" s="228"/>
      <c r="V849" s="224" t="s">
        <v>85</v>
      </c>
      <c r="W849" s="369"/>
      <c r="X849" s="370" t="s">
        <v>85</v>
      </c>
      <c r="Y849" s="370" t="s">
        <v>85</v>
      </c>
      <c r="Z849" s="370" t="s">
        <v>85</v>
      </c>
      <c r="AA849" s="371" t="s">
        <v>85</v>
      </c>
      <c r="AB849" s="231" t="str">
        <f t="shared" si="224"/>
        <v>-</v>
      </c>
      <c r="AC849" s="232" t="str">
        <f t="shared" si="225"/>
        <v>-</v>
      </c>
      <c r="AD849" s="232" t="str">
        <f t="shared" si="226"/>
        <v>-</v>
      </c>
      <c r="AE849" s="232" t="str">
        <f t="shared" si="227"/>
        <v>-</v>
      </c>
      <c r="AF849" s="233" t="str">
        <f t="shared" si="228"/>
        <v>-</v>
      </c>
      <c r="AG849" s="231" t="str">
        <f t="shared" si="229"/>
        <v>-</v>
      </c>
      <c r="AH849" s="232" t="str">
        <f t="shared" si="230"/>
        <v>-</v>
      </c>
      <c r="AI849" s="232" t="str">
        <f t="shared" si="231"/>
        <v>-</v>
      </c>
      <c r="AJ849" s="232" t="str">
        <f t="shared" si="232"/>
        <v>-</v>
      </c>
      <c r="AK849" s="233" t="str">
        <f t="shared" si="233"/>
        <v>-</v>
      </c>
      <c r="AL849" s="222" t="s">
        <v>85</v>
      </c>
      <c r="AM849" s="224" t="s">
        <v>85</v>
      </c>
      <c r="AN849" s="224" t="s">
        <v>85</v>
      </c>
      <c r="AO849" s="224" t="s">
        <v>85</v>
      </c>
      <c r="AP849" s="235" t="s">
        <v>85</v>
      </c>
      <c r="AQ849" s="234" t="s">
        <v>85</v>
      </c>
      <c r="AR849" s="234" t="s">
        <v>85</v>
      </c>
      <c r="AS849" s="234" t="s">
        <v>85</v>
      </c>
      <c r="AT849" s="227" t="s">
        <v>85</v>
      </c>
      <c r="AU849" s="343" t="s">
        <v>85</v>
      </c>
    </row>
    <row r="850" spans="1:47" ht="210" customHeight="1">
      <c r="A850" s="222" t="str">
        <f t="shared" si="220"/>
        <v>2403-1</v>
      </c>
      <c r="B850" s="223">
        <v>2403</v>
      </c>
      <c r="C850" s="224" t="s">
        <v>253</v>
      </c>
      <c r="D850" s="222">
        <v>1</v>
      </c>
      <c r="E850" s="224" t="s">
        <v>1884</v>
      </c>
      <c r="F850" s="222" t="s">
        <v>393</v>
      </c>
      <c r="G850" s="225" t="s">
        <v>598</v>
      </c>
      <c r="H850" s="282" t="s">
        <v>2559</v>
      </c>
      <c r="I850" s="227" t="s">
        <v>662</v>
      </c>
      <c r="J850" s="224" t="s">
        <v>1885</v>
      </c>
      <c r="K850" s="224" t="s">
        <v>1886</v>
      </c>
      <c r="L850" s="224" t="s">
        <v>1887</v>
      </c>
      <c r="M850" s="228" t="s">
        <v>403</v>
      </c>
      <c r="N850" s="225">
        <v>20</v>
      </c>
      <c r="O850" s="186">
        <v>20</v>
      </c>
      <c r="P850" s="186">
        <v>20</v>
      </c>
      <c r="Q850" s="186">
        <v>27</v>
      </c>
      <c r="R850" s="230">
        <v>27</v>
      </c>
      <c r="S850" s="235" t="s">
        <v>637</v>
      </c>
      <c r="T850" s="230">
        <v>37</v>
      </c>
      <c r="U850" s="228"/>
      <c r="V850" s="224" t="s">
        <v>2581</v>
      </c>
      <c r="W850" s="225">
        <v>20.5</v>
      </c>
      <c r="X850" s="186" t="s">
        <v>85</v>
      </c>
      <c r="Y850" s="186" t="s">
        <v>85</v>
      </c>
      <c r="Z850" s="186" t="s">
        <v>85</v>
      </c>
      <c r="AA850" s="230" t="s">
        <v>85</v>
      </c>
      <c r="AB850" s="231">
        <f t="shared" si="224"/>
        <v>1.0249999999999999</v>
      </c>
      <c r="AC850" s="232" t="str">
        <f t="shared" si="225"/>
        <v>-</v>
      </c>
      <c r="AD850" s="232" t="str">
        <f t="shared" si="226"/>
        <v>-</v>
      </c>
      <c r="AE850" s="232" t="str">
        <f t="shared" si="226"/>
        <v>-</v>
      </c>
      <c r="AF850" s="233" t="str">
        <f t="shared" si="226"/>
        <v>-</v>
      </c>
      <c r="AG850" s="231">
        <f t="shared" si="229"/>
        <v>0.55405405405405406</v>
      </c>
      <c r="AH850" s="232" t="str">
        <f t="shared" si="230"/>
        <v>-</v>
      </c>
      <c r="AI850" s="232" t="str">
        <f t="shared" si="230"/>
        <v>-</v>
      </c>
      <c r="AJ850" s="232" t="str">
        <f t="shared" si="230"/>
        <v>-</v>
      </c>
      <c r="AK850" s="233" t="str">
        <f t="shared" si="230"/>
        <v>-</v>
      </c>
      <c r="AL850" s="222" t="s">
        <v>85</v>
      </c>
      <c r="AM850" s="224" t="s">
        <v>2582</v>
      </c>
      <c r="AN850" s="224" t="s">
        <v>1875</v>
      </c>
      <c r="AO850" s="224" t="s">
        <v>1876</v>
      </c>
      <c r="AP850" s="235" t="s">
        <v>54</v>
      </c>
      <c r="AQ850" s="234" t="s">
        <v>85</v>
      </c>
      <c r="AR850" s="234" t="s">
        <v>85</v>
      </c>
      <c r="AS850" s="234" t="s">
        <v>85</v>
      </c>
      <c r="AT850" s="227" t="s">
        <v>85</v>
      </c>
      <c r="AU850" s="343">
        <v>1</v>
      </c>
    </row>
    <row r="851" spans="1:47" ht="148.5" customHeight="1">
      <c r="A851" s="222" t="str">
        <f t="shared" si="220"/>
        <v>2403-2</v>
      </c>
      <c r="B851" s="223">
        <v>2403</v>
      </c>
      <c r="C851" s="224" t="s">
        <v>253</v>
      </c>
      <c r="D851" s="222">
        <v>2</v>
      </c>
      <c r="E851" s="224" t="s">
        <v>2583</v>
      </c>
      <c r="F851" s="222" t="s">
        <v>411</v>
      </c>
      <c r="G851" s="225" t="s">
        <v>598</v>
      </c>
      <c r="H851" s="282" t="s">
        <v>2559</v>
      </c>
      <c r="I851" s="227" t="s">
        <v>662</v>
      </c>
      <c r="J851" s="224" t="s">
        <v>2584</v>
      </c>
      <c r="K851" s="224" t="s">
        <v>2585</v>
      </c>
      <c r="L851" s="224" t="s">
        <v>2566</v>
      </c>
      <c r="M851" s="228" t="s">
        <v>418</v>
      </c>
      <c r="N851" s="225">
        <v>22</v>
      </c>
      <c r="O851" s="186">
        <v>20</v>
      </c>
      <c r="P851" s="186">
        <v>18</v>
      </c>
      <c r="Q851" s="186">
        <v>15</v>
      </c>
      <c r="R851" s="230">
        <v>12</v>
      </c>
      <c r="S851" s="235" t="s">
        <v>433</v>
      </c>
      <c r="T851" s="230">
        <v>9</v>
      </c>
      <c r="U851" s="228"/>
      <c r="V851" s="224" t="s">
        <v>2586</v>
      </c>
      <c r="W851" s="225">
        <v>25</v>
      </c>
      <c r="X851" s="186" t="s">
        <v>85</v>
      </c>
      <c r="Y851" s="186" t="s">
        <v>85</v>
      </c>
      <c r="Z851" s="186" t="s">
        <v>85</v>
      </c>
      <c r="AA851" s="230" t="s">
        <v>85</v>
      </c>
      <c r="AB851" s="231">
        <f>IFERROR(IF($E851="-","-",1+(N851-W851)/N851),"-")</f>
        <v>0.86363636363636365</v>
      </c>
      <c r="AC851" s="232" t="str">
        <f t="shared" ref="AC851:AF851" si="234">IFERROR(IF($E851="-","-",1+(O851-X851)/O851),"-")</f>
        <v>-</v>
      </c>
      <c r="AD851" s="232" t="str">
        <f t="shared" si="234"/>
        <v>-</v>
      </c>
      <c r="AE851" s="232" t="str">
        <f t="shared" si="234"/>
        <v>-</v>
      </c>
      <c r="AF851" s="233" t="str">
        <f t="shared" si="234"/>
        <v>-</v>
      </c>
      <c r="AG851" s="231">
        <f>IFERROR(IF($E851="-","-",IF($T851="-","-",1+($T851-W851)/$T851)),"-")</f>
        <v>-0.77777777777777768</v>
      </c>
      <c r="AH851" s="232" t="str">
        <f t="shared" ref="AH851:AK851" si="235">IFERROR(IF($E851="-","-",IF($T851="-","-",1+($T851-X851)/$T851)),"-")</f>
        <v>-</v>
      </c>
      <c r="AI851" s="232" t="str">
        <f t="shared" si="235"/>
        <v>-</v>
      </c>
      <c r="AJ851" s="232" t="str">
        <f t="shared" si="235"/>
        <v>-</v>
      </c>
      <c r="AK851" s="233" t="str">
        <f t="shared" si="235"/>
        <v>-</v>
      </c>
      <c r="AL851" s="222" t="s">
        <v>85</v>
      </c>
      <c r="AM851" s="224" t="s">
        <v>2587</v>
      </c>
      <c r="AN851" s="224" t="s">
        <v>2588</v>
      </c>
      <c r="AO851" s="224" t="s">
        <v>2589</v>
      </c>
      <c r="AP851" s="235" t="s">
        <v>10</v>
      </c>
      <c r="AQ851" s="234" t="s">
        <v>85</v>
      </c>
      <c r="AR851" s="234" t="s">
        <v>85</v>
      </c>
      <c r="AS851" s="234" t="s">
        <v>85</v>
      </c>
      <c r="AT851" s="227" t="s">
        <v>85</v>
      </c>
      <c r="AU851" s="343">
        <v>1</v>
      </c>
    </row>
    <row r="852" spans="1:47" ht="40.5" hidden="1">
      <c r="A852" s="222" t="str">
        <f t="shared" si="220"/>
        <v>2403-3</v>
      </c>
      <c r="B852" s="223">
        <v>2403</v>
      </c>
      <c r="C852" s="224" t="s">
        <v>253</v>
      </c>
      <c r="D852" s="222">
        <v>3</v>
      </c>
      <c r="E852" s="224" t="s">
        <v>85</v>
      </c>
      <c r="F852" s="222" t="s">
        <v>85</v>
      </c>
      <c r="G852" s="369" t="s">
        <v>85</v>
      </c>
      <c r="H852" s="282" t="s">
        <v>85</v>
      </c>
      <c r="I852" s="227" t="s">
        <v>85</v>
      </c>
      <c r="J852" s="224" t="s">
        <v>85</v>
      </c>
      <c r="K852" s="224" t="s">
        <v>85</v>
      </c>
      <c r="L852" s="224" t="s">
        <v>85</v>
      </c>
      <c r="M852" s="228" t="s">
        <v>85</v>
      </c>
      <c r="N852" s="225"/>
      <c r="O852" s="186"/>
      <c r="P852" s="186"/>
      <c r="Q852" s="186"/>
      <c r="R852" s="230"/>
      <c r="S852" s="235" t="s">
        <v>85</v>
      </c>
      <c r="T852" s="230" t="s">
        <v>85</v>
      </c>
      <c r="U852" s="228"/>
      <c r="V852" s="224" t="s">
        <v>85</v>
      </c>
      <c r="W852" s="369"/>
      <c r="X852" s="370" t="s">
        <v>85</v>
      </c>
      <c r="Y852" s="370" t="s">
        <v>85</v>
      </c>
      <c r="Z852" s="370" t="s">
        <v>85</v>
      </c>
      <c r="AA852" s="371" t="s">
        <v>85</v>
      </c>
      <c r="AB852" s="231" t="str">
        <f t="shared" si="224"/>
        <v>-</v>
      </c>
      <c r="AC852" s="232" t="str">
        <f t="shared" si="225"/>
        <v>-</v>
      </c>
      <c r="AD852" s="232" t="str">
        <f t="shared" si="226"/>
        <v>-</v>
      </c>
      <c r="AE852" s="232" t="str">
        <f t="shared" si="227"/>
        <v>-</v>
      </c>
      <c r="AF852" s="233" t="str">
        <f t="shared" si="228"/>
        <v>-</v>
      </c>
      <c r="AG852" s="231" t="str">
        <f t="shared" si="229"/>
        <v>-</v>
      </c>
      <c r="AH852" s="232" t="str">
        <f t="shared" si="230"/>
        <v>-</v>
      </c>
      <c r="AI852" s="232" t="str">
        <f t="shared" si="231"/>
        <v>-</v>
      </c>
      <c r="AJ852" s="232" t="str">
        <f t="shared" si="232"/>
        <v>-</v>
      </c>
      <c r="AK852" s="233" t="str">
        <f t="shared" si="233"/>
        <v>-</v>
      </c>
      <c r="AL852" s="222" t="s">
        <v>85</v>
      </c>
      <c r="AM852" s="224" t="s">
        <v>85</v>
      </c>
      <c r="AN852" s="224" t="s">
        <v>85</v>
      </c>
      <c r="AO852" s="224" t="s">
        <v>85</v>
      </c>
      <c r="AP852" s="235" t="s">
        <v>85</v>
      </c>
      <c r="AQ852" s="234" t="s">
        <v>85</v>
      </c>
      <c r="AR852" s="234" t="s">
        <v>85</v>
      </c>
      <c r="AS852" s="234" t="s">
        <v>85</v>
      </c>
      <c r="AT852" s="227" t="s">
        <v>85</v>
      </c>
      <c r="AU852" s="343" t="s">
        <v>85</v>
      </c>
    </row>
    <row r="853" spans="1:47" ht="40.5" hidden="1">
      <c r="A853" s="222" t="str">
        <f t="shared" si="220"/>
        <v>2403-4</v>
      </c>
      <c r="B853" s="223">
        <v>2403</v>
      </c>
      <c r="C853" s="224" t="s">
        <v>253</v>
      </c>
      <c r="D853" s="222">
        <v>4</v>
      </c>
      <c r="E853" s="224" t="s">
        <v>85</v>
      </c>
      <c r="F853" s="222" t="s">
        <v>85</v>
      </c>
      <c r="G853" s="369" t="s">
        <v>85</v>
      </c>
      <c r="H853" s="282" t="s">
        <v>85</v>
      </c>
      <c r="I853" s="227" t="s">
        <v>85</v>
      </c>
      <c r="J853" s="224" t="s">
        <v>85</v>
      </c>
      <c r="K853" s="224" t="s">
        <v>85</v>
      </c>
      <c r="L853" s="224" t="s">
        <v>85</v>
      </c>
      <c r="M853" s="228" t="s">
        <v>85</v>
      </c>
      <c r="N853" s="225"/>
      <c r="O853" s="186"/>
      <c r="P853" s="186"/>
      <c r="Q853" s="186"/>
      <c r="R853" s="230"/>
      <c r="S853" s="235" t="s">
        <v>85</v>
      </c>
      <c r="T853" s="230" t="s">
        <v>85</v>
      </c>
      <c r="U853" s="228"/>
      <c r="V853" s="224" t="s">
        <v>85</v>
      </c>
      <c r="W853" s="369"/>
      <c r="X853" s="370" t="s">
        <v>85</v>
      </c>
      <c r="Y853" s="370" t="s">
        <v>85</v>
      </c>
      <c r="Z853" s="370" t="s">
        <v>85</v>
      </c>
      <c r="AA853" s="371" t="s">
        <v>85</v>
      </c>
      <c r="AB853" s="231" t="str">
        <f t="shared" si="224"/>
        <v>-</v>
      </c>
      <c r="AC853" s="232" t="str">
        <f t="shared" si="225"/>
        <v>-</v>
      </c>
      <c r="AD853" s="232" t="str">
        <f t="shared" si="226"/>
        <v>-</v>
      </c>
      <c r="AE853" s="232" t="str">
        <f t="shared" si="227"/>
        <v>-</v>
      </c>
      <c r="AF853" s="233" t="str">
        <f t="shared" si="228"/>
        <v>-</v>
      </c>
      <c r="AG853" s="231" t="str">
        <f t="shared" si="229"/>
        <v>-</v>
      </c>
      <c r="AH853" s="232" t="str">
        <f t="shared" si="230"/>
        <v>-</v>
      </c>
      <c r="AI853" s="232" t="str">
        <f t="shared" si="231"/>
        <v>-</v>
      </c>
      <c r="AJ853" s="232" t="str">
        <f t="shared" si="232"/>
        <v>-</v>
      </c>
      <c r="AK853" s="233" t="str">
        <f t="shared" si="233"/>
        <v>-</v>
      </c>
      <c r="AL853" s="222" t="s">
        <v>85</v>
      </c>
      <c r="AM853" s="224" t="s">
        <v>85</v>
      </c>
      <c r="AN853" s="224" t="s">
        <v>85</v>
      </c>
      <c r="AO853" s="224" t="s">
        <v>85</v>
      </c>
      <c r="AP853" s="235" t="s">
        <v>85</v>
      </c>
      <c r="AQ853" s="234" t="s">
        <v>85</v>
      </c>
      <c r="AR853" s="234" t="s">
        <v>85</v>
      </c>
      <c r="AS853" s="234" t="s">
        <v>85</v>
      </c>
      <c r="AT853" s="227" t="s">
        <v>85</v>
      </c>
      <c r="AU853" s="343" t="s">
        <v>85</v>
      </c>
    </row>
    <row r="854" spans="1:47" ht="40.5" hidden="1">
      <c r="A854" s="222" t="str">
        <f t="shared" si="220"/>
        <v>2403-5</v>
      </c>
      <c r="B854" s="223">
        <v>2403</v>
      </c>
      <c r="C854" s="224" t="s">
        <v>253</v>
      </c>
      <c r="D854" s="222">
        <v>5</v>
      </c>
      <c r="E854" s="224" t="s">
        <v>85</v>
      </c>
      <c r="F854" s="222" t="s">
        <v>85</v>
      </c>
      <c r="G854" s="369" t="s">
        <v>85</v>
      </c>
      <c r="H854" s="282" t="s">
        <v>85</v>
      </c>
      <c r="I854" s="227" t="s">
        <v>85</v>
      </c>
      <c r="J854" s="224" t="s">
        <v>85</v>
      </c>
      <c r="K854" s="224" t="s">
        <v>85</v>
      </c>
      <c r="L854" s="224" t="s">
        <v>85</v>
      </c>
      <c r="M854" s="228" t="s">
        <v>85</v>
      </c>
      <c r="N854" s="225"/>
      <c r="O854" s="186"/>
      <c r="P854" s="186"/>
      <c r="Q854" s="186"/>
      <c r="R854" s="230"/>
      <c r="S854" s="235" t="s">
        <v>85</v>
      </c>
      <c r="T854" s="230" t="s">
        <v>85</v>
      </c>
      <c r="U854" s="228"/>
      <c r="V854" s="224" t="s">
        <v>85</v>
      </c>
      <c r="W854" s="369"/>
      <c r="X854" s="370" t="s">
        <v>85</v>
      </c>
      <c r="Y854" s="370" t="s">
        <v>85</v>
      </c>
      <c r="Z854" s="370" t="s">
        <v>85</v>
      </c>
      <c r="AA854" s="371" t="s">
        <v>85</v>
      </c>
      <c r="AB854" s="231" t="str">
        <f t="shared" si="224"/>
        <v>-</v>
      </c>
      <c r="AC854" s="232" t="str">
        <f t="shared" si="225"/>
        <v>-</v>
      </c>
      <c r="AD854" s="232" t="str">
        <f t="shared" si="226"/>
        <v>-</v>
      </c>
      <c r="AE854" s="232" t="str">
        <f t="shared" si="227"/>
        <v>-</v>
      </c>
      <c r="AF854" s="233" t="str">
        <f t="shared" si="228"/>
        <v>-</v>
      </c>
      <c r="AG854" s="231" t="str">
        <f t="shared" si="229"/>
        <v>-</v>
      </c>
      <c r="AH854" s="232" t="str">
        <f t="shared" si="230"/>
        <v>-</v>
      </c>
      <c r="AI854" s="232" t="str">
        <f t="shared" si="231"/>
        <v>-</v>
      </c>
      <c r="AJ854" s="232" t="str">
        <f t="shared" si="232"/>
        <v>-</v>
      </c>
      <c r="AK854" s="233" t="str">
        <f t="shared" si="233"/>
        <v>-</v>
      </c>
      <c r="AL854" s="222" t="s">
        <v>85</v>
      </c>
      <c r="AM854" s="224" t="s">
        <v>85</v>
      </c>
      <c r="AN854" s="224" t="s">
        <v>85</v>
      </c>
      <c r="AO854" s="224" t="s">
        <v>85</v>
      </c>
      <c r="AP854" s="235" t="s">
        <v>85</v>
      </c>
      <c r="AQ854" s="234" t="s">
        <v>85</v>
      </c>
      <c r="AR854" s="234" t="s">
        <v>85</v>
      </c>
      <c r="AS854" s="234" t="s">
        <v>85</v>
      </c>
      <c r="AT854" s="227" t="s">
        <v>85</v>
      </c>
      <c r="AU854" s="343" t="s">
        <v>85</v>
      </c>
    </row>
    <row r="855" spans="1:47" ht="40.5" hidden="1">
      <c r="A855" s="222" t="str">
        <f t="shared" si="220"/>
        <v>2403-6</v>
      </c>
      <c r="B855" s="223">
        <v>2403</v>
      </c>
      <c r="C855" s="224" t="s">
        <v>253</v>
      </c>
      <c r="D855" s="222">
        <v>6</v>
      </c>
      <c r="E855" s="224" t="s">
        <v>85</v>
      </c>
      <c r="F855" s="222" t="s">
        <v>85</v>
      </c>
      <c r="G855" s="369" t="s">
        <v>85</v>
      </c>
      <c r="H855" s="282" t="s">
        <v>85</v>
      </c>
      <c r="I855" s="227" t="s">
        <v>85</v>
      </c>
      <c r="J855" s="224" t="s">
        <v>85</v>
      </c>
      <c r="K855" s="224" t="s">
        <v>85</v>
      </c>
      <c r="L855" s="224" t="s">
        <v>85</v>
      </c>
      <c r="M855" s="228" t="s">
        <v>85</v>
      </c>
      <c r="N855" s="225"/>
      <c r="O855" s="186"/>
      <c r="P855" s="186"/>
      <c r="Q855" s="186"/>
      <c r="R855" s="230"/>
      <c r="S855" s="235" t="s">
        <v>85</v>
      </c>
      <c r="T855" s="230" t="s">
        <v>85</v>
      </c>
      <c r="U855" s="228"/>
      <c r="V855" s="224" t="s">
        <v>85</v>
      </c>
      <c r="W855" s="369"/>
      <c r="X855" s="370" t="s">
        <v>85</v>
      </c>
      <c r="Y855" s="370" t="s">
        <v>85</v>
      </c>
      <c r="Z855" s="370" t="s">
        <v>85</v>
      </c>
      <c r="AA855" s="371" t="s">
        <v>85</v>
      </c>
      <c r="AB855" s="231" t="str">
        <f t="shared" si="224"/>
        <v>-</v>
      </c>
      <c r="AC855" s="232" t="str">
        <f t="shared" si="225"/>
        <v>-</v>
      </c>
      <c r="AD855" s="232" t="str">
        <f t="shared" si="226"/>
        <v>-</v>
      </c>
      <c r="AE855" s="232" t="str">
        <f t="shared" si="227"/>
        <v>-</v>
      </c>
      <c r="AF855" s="233" t="str">
        <f t="shared" si="228"/>
        <v>-</v>
      </c>
      <c r="AG855" s="231" t="str">
        <f t="shared" si="229"/>
        <v>-</v>
      </c>
      <c r="AH855" s="232" t="str">
        <f t="shared" si="230"/>
        <v>-</v>
      </c>
      <c r="AI855" s="232" t="str">
        <f t="shared" si="231"/>
        <v>-</v>
      </c>
      <c r="AJ855" s="232" t="str">
        <f t="shared" si="232"/>
        <v>-</v>
      </c>
      <c r="AK855" s="233" t="str">
        <f t="shared" si="233"/>
        <v>-</v>
      </c>
      <c r="AL855" s="222" t="s">
        <v>85</v>
      </c>
      <c r="AM855" s="224" t="s">
        <v>85</v>
      </c>
      <c r="AN855" s="224" t="s">
        <v>85</v>
      </c>
      <c r="AO855" s="224" t="s">
        <v>85</v>
      </c>
      <c r="AP855" s="235" t="s">
        <v>85</v>
      </c>
      <c r="AQ855" s="234" t="s">
        <v>85</v>
      </c>
      <c r="AR855" s="234" t="s">
        <v>85</v>
      </c>
      <c r="AS855" s="234" t="s">
        <v>85</v>
      </c>
      <c r="AT855" s="227" t="s">
        <v>85</v>
      </c>
      <c r="AU855" s="343" t="s">
        <v>85</v>
      </c>
    </row>
    <row r="856" spans="1:47" ht="40.5" hidden="1">
      <c r="A856" s="222" t="str">
        <f t="shared" si="220"/>
        <v>2403-7</v>
      </c>
      <c r="B856" s="223">
        <v>2403</v>
      </c>
      <c r="C856" s="224" t="s">
        <v>253</v>
      </c>
      <c r="D856" s="222">
        <v>7</v>
      </c>
      <c r="E856" s="224" t="s">
        <v>85</v>
      </c>
      <c r="F856" s="222" t="s">
        <v>85</v>
      </c>
      <c r="G856" s="369" t="s">
        <v>85</v>
      </c>
      <c r="H856" s="282" t="s">
        <v>85</v>
      </c>
      <c r="I856" s="227" t="s">
        <v>85</v>
      </c>
      <c r="J856" s="224" t="s">
        <v>85</v>
      </c>
      <c r="K856" s="224" t="s">
        <v>85</v>
      </c>
      <c r="L856" s="224" t="s">
        <v>85</v>
      </c>
      <c r="M856" s="228" t="s">
        <v>85</v>
      </c>
      <c r="N856" s="225"/>
      <c r="O856" s="186"/>
      <c r="P856" s="186"/>
      <c r="Q856" s="186"/>
      <c r="R856" s="230"/>
      <c r="S856" s="235" t="s">
        <v>85</v>
      </c>
      <c r="T856" s="230" t="s">
        <v>85</v>
      </c>
      <c r="U856" s="228"/>
      <c r="V856" s="224" t="s">
        <v>85</v>
      </c>
      <c r="W856" s="369"/>
      <c r="X856" s="370" t="s">
        <v>85</v>
      </c>
      <c r="Y856" s="370" t="s">
        <v>85</v>
      </c>
      <c r="Z856" s="370" t="s">
        <v>85</v>
      </c>
      <c r="AA856" s="371" t="s">
        <v>85</v>
      </c>
      <c r="AB856" s="231" t="str">
        <f t="shared" si="224"/>
        <v>-</v>
      </c>
      <c r="AC856" s="232" t="str">
        <f t="shared" si="225"/>
        <v>-</v>
      </c>
      <c r="AD856" s="232" t="str">
        <f t="shared" si="226"/>
        <v>-</v>
      </c>
      <c r="AE856" s="232" t="str">
        <f t="shared" si="227"/>
        <v>-</v>
      </c>
      <c r="AF856" s="233" t="str">
        <f t="shared" si="228"/>
        <v>-</v>
      </c>
      <c r="AG856" s="231" t="str">
        <f t="shared" si="229"/>
        <v>-</v>
      </c>
      <c r="AH856" s="232" t="str">
        <f t="shared" si="230"/>
        <v>-</v>
      </c>
      <c r="AI856" s="232" t="str">
        <f t="shared" si="231"/>
        <v>-</v>
      </c>
      <c r="AJ856" s="232" t="str">
        <f t="shared" si="232"/>
        <v>-</v>
      </c>
      <c r="AK856" s="233" t="str">
        <f t="shared" si="233"/>
        <v>-</v>
      </c>
      <c r="AL856" s="222" t="s">
        <v>85</v>
      </c>
      <c r="AM856" s="224" t="s">
        <v>85</v>
      </c>
      <c r="AN856" s="224" t="s">
        <v>85</v>
      </c>
      <c r="AO856" s="224" t="s">
        <v>85</v>
      </c>
      <c r="AP856" s="235" t="s">
        <v>85</v>
      </c>
      <c r="AQ856" s="234" t="s">
        <v>85</v>
      </c>
      <c r="AR856" s="234" t="s">
        <v>85</v>
      </c>
      <c r="AS856" s="234" t="s">
        <v>85</v>
      </c>
      <c r="AT856" s="227" t="s">
        <v>85</v>
      </c>
      <c r="AU856" s="343" t="s">
        <v>85</v>
      </c>
    </row>
    <row r="857" spans="1:47" ht="40.5" hidden="1">
      <c r="A857" s="222" t="str">
        <f t="shared" si="220"/>
        <v>2403-8</v>
      </c>
      <c r="B857" s="223">
        <v>2403</v>
      </c>
      <c r="C857" s="224" t="s">
        <v>253</v>
      </c>
      <c r="D857" s="222">
        <v>8</v>
      </c>
      <c r="E857" s="224" t="s">
        <v>85</v>
      </c>
      <c r="F857" s="222" t="s">
        <v>85</v>
      </c>
      <c r="G857" s="369" t="s">
        <v>85</v>
      </c>
      <c r="H857" s="282" t="s">
        <v>85</v>
      </c>
      <c r="I857" s="227" t="s">
        <v>85</v>
      </c>
      <c r="J857" s="224" t="s">
        <v>85</v>
      </c>
      <c r="K857" s="224" t="s">
        <v>85</v>
      </c>
      <c r="L857" s="224" t="s">
        <v>85</v>
      </c>
      <c r="M857" s="228" t="s">
        <v>85</v>
      </c>
      <c r="N857" s="225"/>
      <c r="O857" s="186"/>
      <c r="P857" s="186"/>
      <c r="Q857" s="186"/>
      <c r="R857" s="230"/>
      <c r="S857" s="235" t="s">
        <v>85</v>
      </c>
      <c r="T857" s="230" t="s">
        <v>85</v>
      </c>
      <c r="U857" s="228"/>
      <c r="V857" s="224" t="s">
        <v>85</v>
      </c>
      <c r="W857" s="369"/>
      <c r="X857" s="370" t="s">
        <v>85</v>
      </c>
      <c r="Y857" s="370" t="s">
        <v>85</v>
      </c>
      <c r="Z857" s="370" t="s">
        <v>85</v>
      </c>
      <c r="AA857" s="371" t="s">
        <v>85</v>
      </c>
      <c r="AB857" s="231" t="str">
        <f t="shared" si="224"/>
        <v>-</v>
      </c>
      <c r="AC857" s="232" t="str">
        <f t="shared" si="225"/>
        <v>-</v>
      </c>
      <c r="AD857" s="232" t="str">
        <f t="shared" si="226"/>
        <v>-</v>
      </c>
      <c r="AE857" s="232" t="str">
        <f t="shared" si="227"/>
        <v>-</v>
      </c>
      <c r="AF857" s="233" t="str">
        <f t="shared" si="228"/>
        <v>-</v>
      </c>
      <c r="AG857" s="231" t="str">
        <f t="shared" si="229"/>
        <v>-</v>
      </c>
      <c r="AH857" s="232" t="str">
        <f t="shared" si="230"/>
        <v>-</v>
      </c>
      <c r="AI857" s="232" t="str">
        <f t="shared" si="231"/>
        <v>-</v>
      </c>
      <c r="AJ857" s="232" t="str">
        <f t="shared" si="232"/>
        <v>-</v>
      </c>
      <c r="AK857" s="233" t="str">
        <f t="shared" si="233"/>
        <v>-</v>
      </c>
      <c r="AL857" s="222" t="s">
        <v>85</v>
      </c>
      <c r="AM857" s="224" t="s">
        <v>85</v>
      </c>
      <c r="AN857" s="224" t="s">
        <v>85</v>
      </c>
      <c r="AO857" s="224" t="s">
        <v>85</v>
      </c>
      <c r="AP857" s="235" t="s">
        <v>85</v>
      </c>
      <c r="AQ857" s="234" t="s">
        <v>85</v>
      </c>
      <c r="AR857" s="234" t="s">
        <v>85</v>
      </c>
      <c r="AS857" s="234" t="s">
        <v>85</v>
      </c>
      <c r="AT857" s="227" t="s">
        <v>85</v>
      </c>
      <c r="AU857" s="343" t="s">
        <v>85</v>
      </c>
    </row>
    <row r="858" spans="1:47" ht="40.5" hidden="1">
      <c r="A858" s="222" t="str">
        <f t="shared" si="220"/>
        <v>2403-9</v>
      </c>
      <c r="B858" s="223">
        <v>2403</v>
      </c>
      <c r="C858" s="224" t="s">
        <v>253</v>
      </c>
      <c r="D858" s="222">
        <v>9</v>
      </c>
      <c r="E858" s="224" t="s">
        <v>85</v>
      </c>
      <c r="F858" s="222" t="s">
        <v>85</v>
      </c>
      <c r="G858" s="369" t="s">
        <v>85</v>
      </c>
      <c r="H858" s="282" t="s">
        <v>85</v>
      </c>
      <c r="I858" s="227" t="s">
        <v>85</v>
      </c>
      <c r="J858" s="224" t="s">
        <v>85</v>
      </c>
      <c r="K858" s="224" t="s">
        <v>85</v>
      </c>
      <c r="L858" s="224" t="s">
        <v>85</v>
      </c>
      <c r="M858" s="228" t="s">
        <v>85</v>
      </c>
      <c r="N858" s="225"/>
      <c r="O858" s="186"/>
      <c r="P858" s="186"/>
      <c r="Q858" s="186"/>
      <c r="R858" s="230"/>
      <c r="S858" s="235" t="s">
        <v>85</v>
      </c>
      <c r="T858" s="230" t="s">
        <v>85</v>
      </c>
      <c r="U858" s="228"/>
      <c r="V858" s="224" t="s">
        <v>85</v>
      </c>
      <c r="W858" s="369"/>
      <c r="X858" s="370" t="s">
        <v>85</v>
      </c>
      <c r="Y858" s="370" t="s">
        <v>85</v>
      </c>
      <c r="Z858" s="370" t="s">
        <v>85</v>
      </c>
      <c r="AA858" s="371" t="s">
        <v>85</v>
      </c>
      <c r="AB858" s="231" t="str">
        <f t="shared" si="224"/>
        <v>-</v>
      </c>
      <c r="AC858" s="232" t="str">
        <f t="shared" si="225"/>
        <v>-</v>
      </c>
      <c r="AD858" s="232" t="str">
        <f t="shared" si="226"/>
        <v>-</v>
      </c>
      <c r="AE858" s="232" t="str">
        <f t="shared" si="227"/>
        <v>-</v>
      </c>
      <c r="AF858" s="233" t="str">
        <f t="shared" si="228"/>
        <v>-</v>
      </c>
      <c r="AG858" s="231" t="str">
        <f t="shared" si="229"/>
        <v>-</v>
      </c>
      <c r="AH858" s="232" t="str">
        <f t="shared" si="230"/>
        <v>-</v>
      </c>
      <c r="AI858" s="232" t="str">
        <f t="shared" si="231"/>
        <v>-</v>
      </c>
      <c r="AJ858" s="232" t="str">
        <f t="shared" si="232"/>
        <v>-</v>
      </c>
      <c r="AK858" s="233" t="str">
        <f t="shared" si="233"/>
        <v>-</v>
      </c>
      <c r="AL858" s="222" t="s">
        <v>85</v>
      </c>
      <c r="AM858" s="224" t="s">
        <v>85</v>
      </c>
      <c r="AN858" s="224" t="s">
        <v>85</v>
      </c>
      <c r="AO858" s="224" t="s">
        <v>85</v>
      </c>
      <c r="AP858" s="235" t="s">
        <v>85</v>
      </c>
      <c r="AQ858" s="234" t="s">
        <v>85</v>
      </c>
      <c r="AR858" s="234" t="s">
        <v>85</v>
      </c>
      <c r="AS858" s="234" t="s">
        <v>85</v>
      </c>
      <c r="AT858" s="227" t="s">
        <v>85</v>
      </c>
      <c r="AU858" s="343" t="s">
        <v>85</v>
      </c>
    </row>
    <row r="859" spans="1:47" ht="178.5" customHeight="1">
      <c r="A859" s="222" t="str">
        <f t="shared" si="220"/>
        <v>2404-1</v>
      </c>
      <c r="B859" s="223">
        <v>2404</v>
      </c>
      <c r="C859" s="224" t="s">
        <v>254</v>
      </c>
      <c r="D859" s="222">
        <v>1</v>
      </c>
      <c r="E859" s="224" t="s">
        <v>663</v>
      </c>
      <c r="F859" s="299" t="s">
        <v>393</v>
      </c>
      <c r="G859" s="225" t="s">
        <v>598</v>
      </c>
      <c r="H859" s="282" t="s">
        <v>2559</v>
      </c>
      <c r="I859" s="227" t="s">
        <v>662</v>
      </c>
      <c r="J859" s="224" t="s">
        <v>664</v>
      </c>
      <c r="K859" s="224" t="s">
        <v>665</v>
      </c>
      <c r="L859" s="224" t="s">
        <v>666</v>
      </c>
      <c r="M859" s="228" t="s">
        <v>403</v>
      </c>
      <c r="N859" s="225">
        <v>47</v>
      </c>
      <c r="O859" s="186">
        <v>48</v>
      </c>
      <c r="P859" s="186">
        <v>49</v>
      </c>
      <c r="Q859" s="186">
        <v>50</v>
      </c>
      <c r="R859" s="230">
        <v>51</v>
      </c>
      <c r="S859" s="235" t="s">
        <v>433</v>
      </c>
      <c r="T859" s="230">
        <v>52</v>
      </c>
      <c r="U859" s="228"/>
      <c r="V859" s="224" t="s">
        <v>1877</v>
      </c>
      <c r="W859" s="225">
        <v>44.3</v>
      </c>
      <c r="X859" s="186" t="s">
        <v>85</v>
      </c>
      <c r="Y859" s="186" t="s">
        <v>85</v>
      </c>
      <c r="Z859" s="186" t="s">
        <v>85</v>
      </c>
      <c r="AA859" s="230" t="s">
        <v>85</v>
      </c>
      <c r="AB859" s="231">
        <f t="shared" si="224"/>
        <v>0.94255319148936167</v>
      </c>
      <c r="AC859" s="232" t="str">
        <f t="shared" si="225"/>
        <v>-</v>
      </c>
      <c r="AD859" s="232" t="str">
        <f>IFERROR(IF($E859="-","-",Y859/P859),"-")</f>
        <v>-</v>
      </c>
      <c r="AE859" s="232" t="str">
        <f>IFERROR(IF($E859="-","-",Z859/Q859),"-")</f>
        <v>-</v>
      </c>
      <c r="AF859" s="233" t="str">
        <f>IFERROR(IF($E859="-","-",AA859/R859),"-")</f>
        <v>-</v>
      </c>
      <c r="AG859" s="231">
        <f t="shared" si="229"/>
        <v>0.85192307692307689</v>
      </c>
      <c r="AH859" s="232" t="str">
        <f>IFERROR(IF($E859="-","-",IF($T859="-","-",X859/$T859)),"-")</f>
        <v>-</v>
      </c>
      <c r="AI859" s="232" t="str">
        <f>IFERROR(IF($E859="-","-",IF($T859="-","-",Y859/$T859)),"-")</f>
        <v>-</v>
      </c>
      <c r="AJ859" s="232" t="str">
        <f>IFERROR(IF($E859="-","-",IF($T859="-","-",Z859/$T859)),"-")</f>
        <v>-</v>
      </c>
      <c r="AK859" s="233" t="str">
        <f>IFERROR(IF($E859="-","-",IF($T859="-","-",AA859/$T859)),"-")</f>
        <v>-</v>
      </c>
      <c r="AL859" s="222" t="s">
        <v>85</v>
      </c>
      <c r="AM859" s="224"/>
      <c r="AN859" s="224" t="s">
        <v>1875</v>
      </c>
      <c r="AO859" s="224" t="s">
        <v>1876</v>
      </c>
      <c r="AP859" s="235" t="s">
        <v>11</v>
      </c>
      <c r="AQ859" s="234" t="s">
        <v>85</v>
      </c>
      <c r="AR859" s="234" t="s">
        <v>85</v>
      </c>
      <c r="AS859" s="234" t="s">
        <v>85</v>
      </c>
      <c r="AT859" s="227" t="s">
        <v>85</v>
      </c>
      <c r="AU859" s="343">
        <v>1</v>
      </c>
    </row>
    <row r="860" spans="1:47" hidden="1">
      <c r="A860" s="222" t="str">
        <f t="shared" si="220"/>
        <v>2404-2</v>
      </c>
      <c r="B860" s="223">
        <v>2404</v>
      </c>
      <c r="C860" s="224" t="s">
        <v>254</v>
      </c>
      <c r="D860" s="222">
        <v>2</v>
      </c>
      <c r="E860" s="224" t="s">
        <v>85</v>
      </c>
      <c r="F860" s="222" t="s">
        <v>85</v>
      </c>
      <c r="G860" s="369" t="s">
        <v>85</v>
      </c>
      <c r="H860" s="282" t="s">
        <v>85</v>
      </c>
      <c r="I860" s="227" t="s">
        <v>85</v>
      </c>
      <c r="J860" s="224" t="s">
        <v>85</v>
      </c>
      <c r="K860" s="224" t="s">
        <v>85</v>
      </c>
      <c r="L860" s="224" t="s">
        <v>85</v>
      </c>
      <c r="M860" s="228" t="s">
        <v>85</v>
      </c>
      <c r="N860" s="225"/>
      <c r="O860" s="186"/>
      <c r="P860" s="186"/>
      <c r="Q860" s="186"/>
      <c r="R860" s="230"/>
      <c r="S860" s="235" t="s">
        <v>85</v>
      </c>
      <c r="T860" s="230" t="s">
        <v>85</v>
      </c>
      <c r="U860" s="228"/>
      <c r="V860" s="224" t="s">
        <v>85</v>
      </c>
      <c r="W860" s="369"/>
      <c r="X860" s="370" t="s">
        <v>85</v>
      </c>
      <c r="Y860" s="370" t="s">
        <v>85</v>
      </c>
      <c r="Z860" s="370" t="s">
        <v>85</v>
      </c>
      <c r="AA860" s="371" t="s">
        <v>85</v>
      </c>
      <c r="AB860" s="231" t="str">
        <f t="shared" si="224"/>
        <v>-</v>
      </c>
      <c r="AC860" s="232" t="str">
        <f t="shared" si="225"/>
        <v>-</v>
      </c>
      <c r="AD860" s="232" t="str">
        <f t="shared" si="226"/>
        <v>-</v>
      </c>
      <c r="AE860" s="232" t="str">
        <f t="shared" si="227"/>
        <v>-</v>
      </c>
      <c r="AF860" s="233" t="str">
        <f t="shared" si="228"/>
        <v>-</v>
      </c>
      <c r="AG860" s="231" t="str">
        <f t="shared" si="229"/>
        <v>-</v>
      </c>
      <c r="AH860" s="232" t="str">
        <f t="shared" si="230"/>
        <v>-</v>
      </c>
      <c r="AI860" s="232" t="str">
        <f t="shared" si="231"/>
        <v>-</v>
      </c>
      <c r="AJ860" s="232" t="str">
        <f t="shared" si="232"/>
        <v>-</v>
      </c>
      <c r="AK860" s="233" t="str">
        <f t="shared" si="233"/>
        <v>-</v>
      </c>
      <c r="AL860" s="222" t="s">
        <v>85</v>
      </c>
      <c r="AM860" s="224" t="s">
        <v>85</v>
      </c>
      <c r="AN860" s="224" t="s">
        <v>85</v>
      </c>
      <c r="AO860" s="224" t="s">
        <v>85</v>
      </c>
      <c r="AP860" s="235" t="s">
        <v>85</v>
      </c>
      <c r="AQ860" s="234" t="s">
        <v>85</v>
      </c>
      <c r="AR860" s="234" t="s">
        <v>85</v>
      </c>
      <c r="AS860" s="234" t="s">
        <v>85</v>
      </c>
      <c r="AT860" s="227" t="s">
        <v>85</v>
      </c>
      <c r="AU860" s="343" t="s">
        <v>85</v>
      </c>
    </row>
    <row r="861" spans="1:47" hidden="1">
      <c r="A861" s="222" t="str">
        <f t="shared" si="220"/>
        <v>2404-3</v>
      </c>
      <c r="B861" s="223">
        <v>2404</v>
      </c>
      <c r="C861" s="224" t="s">
        <v>254</v>
      </c>
      <c r="D861" s="222">
        <v>3</v>
      </c>
      <c r="E861" s="224" t="s">
        <v>85</v>
      </c>
      <c r="F861" s="222" t="s">
        <v>85</v>
      </c>
      <c r="G861" s="369" t="s">
        <v>85</v>
      </c>
      <c r="H861" s="282" t="s">
        <v>85</v>
      </c>
      <c r="I861" s="227" t="s">
        <v>85</v>
      </c>
      <c r="J861" s="224" t="s">
        <v>85</v>
      </c>
      <c r="K861" s="224" t="s">
        <v>85</v>
      </c>
      <c r="L861" s="224" t="s">
        <v>85</v>
      </c>
      <c r="M861" s="228" t="s">
        <v>85</v>
      </c>
      <c r="N861" s="225"/>
      <c r="O861" s="186"/>
      <c r="P861" s="186"/>
      <c r="Q861" s="186"/>
      <c r="R861" s="230"/>
      <c r="S861" s="235" t="s">
        <v>85</v>
      </c>
      <c r="T861" s="230" t="s">
        <v>85</v>
      </c>
      <c r="U861" s="228"/>
      <c r="V861" s="224" t="s">
        <v>85</v>
      </c>
      <c r="W861" s="369"/>
      <c r="X861" s="370" t="s">
        <v>85</v>
      </c>
      <c r="Y861" s="370" t="s">
        <v>85</v>
      </c>
      <c r="Z861" s="370" t="s">
        <v>85</v>
      </c>
      <c r="AA861" s="371" t="s">
        <v>85</v>
      </c>
      <c r="AB861" s="231" t="str">
        <f t="shared" si="224"/>
        <v>-</v>
      </c>
      <c r="AC861" s="232" t="str">
        <f t="shared" si="225"/>
        <v>-</v>
      </c>
      <c r="AD861" s="232" t="str">
        <f t="shared" si="226"/>
        <v>-</v>
      </c>
      <c r="AE861" s="232" t="str">
        <f t="shared" si="227"/>
        <v>-</v>
      </c>
      <c r="AF861" s="233" t="str">
        <f t="shared" si="228"/>
        <v>-</v>
      </c>
      <c r="AG861" s="231" t="str">
        <f t="shared" si="229"/>
        <v>-</v>
      </c>
      <c r="AH861" s="232" t="str">
        <f t="shared" si="230"/>
        <v>-</v>
      </c>
      <c r="AI861" s="232" t="str">
        <f t="shared" si="231"/>
        <v>-</v>
      </c>
      <c r="AJ861" s="232" t="str">
        <f t="shared" si="232"/>
        <v>-</v>
      </c>
      <c r="AK861" s="233" t="str">
        <f t="shared" si="233"/>
        <v>-</v>
      </c>
      <c r="AL861" s="222" t="s">
        <v>85</v>
      </c>
      <c r="AM861" s="224" t="s">
        <v>85</v>
      </c>
      <c r="AN861" s="224" t="s">
        <v>85</v>
      </c>
      <c r="AO861" s="224" t="s">
        <v>85</v>
      </c>
      <c r="AP861" s="235" t="s">
        <v>85</v>
      </c>
      <c r="AQ861" s="234" t="s">
        <v>85</v>
      </c>
      <c r="AR861" s="234" t="s">
        <v>85</v>
      </c>
      <c r="AS861" s="234" t="s">
        <v>85</v>
      </c>
      <c r="AT861" s="227" t="s">
        <v>85</v>
      </c>
      <c r="AU861" s="343" t="s">
        <v>85</v>
      </c>
    </row>
    <row r="862" spans="1:47" hidden="1">
      <c r="A862" s="222" t="str">
        <f t="shared" ref="A862:A925" si="236">B862&amp;"-"&amp;D862</f>
        <v>2404-4</v>
      </c>
      <c r="B862" s="223">
        <v>2404</v>
      </c>
      <c r="C862" s="224" t="s">
        <v>254</v>
      </c>
      <c r="D862" s="222">
        <v>4</v>
      </c>
      <c r="E862" s="224" t="s">
        <v>85</v>
      </c>
      <c r="F862" s="222" t="s">
        <v>85</v>
      </c>
      <c r="G862" s="369" t="s">
        <v>85</v>
      </c>
      <c r="H862" s="282" t="s">
        <v>85</v>
      </c>
      <c r="I862" s="227" t="s">
        <v>85</v>
      </c>
      <c r="J862" s="224" t="s">
        <v>85</v>
      </c>
      <c r="K862" s="224" t="s">
        <v>85</v>
      </c>
      <c r="L862" s="224" t="s">
        <v>85</v>
      </c>
      <c r="M862" s="228" t="s">
        <v>85</v>
      </c>
      <c r="N862" s="225"/>
      <c r="O862" s="186"/>
      <c r="P862" s="186"/>
      <c r="Q862" s="186"/>
      <c r="R862" s="230"/>
      <c r="S862" s="235" t="s">
        <v>85</v>
      </c>
      <c r="T862" s="230" t="s">
        <v>85</v>
      </c>
      <c r="U862" s="228"/>
      <c r="V862" s="224" t="s">
        <v>85</v>
      </c>
      <c r="W862" s="369"/>
      <c r="X862" s="370" t="s">
        <v>85</v>
      </c>
      <c r="Y862" s="370" t="s">
        <v>85</v>
      </c>
      <c r="Z862" s="370" t="s">
        <v>85</v>
      </c>
      <c r="AA862" s="371" t="s">
        <v>85</v>
      </c>
      <c r="AB862" s="231" t="str">
        <f t="shared" si="224"/>
        <v>-</v>
      </c>
      <c r="AC862" s="232" t="str">
        <f t="shared" si="225"/>
        <v>-</v>
      </c>
      <c r="AD862" s="232" t="str">
        <f t="shared" si="226"/>
        <v>-</v>
      </c>
      <c r="AE862" s="232" t="str">
        <f t="shared" si="227"/>
        <v>-</v>
      </c>
      <c r="AF862" s="233" t="str">
        <f t="shared" si="228"/>
        <v>-</v>
      </c>
      <c r="AG862" s="231" t="str">
        <f t="shared" si="229"/>
        <v>-</v>
      </c>
      <c r="AH862" s="232" t="str">
        <f t="shared" si="230"/>
        <v>-</v>
      </c>
      <c r="AI862" s="232" t="str">
        <f t="shared" si="231"/>
        <v>-</v>
      </c>
      <c r="AJ862" s="232" t="str">
        <f t="shared" si="232"/>
        <v>-</v>
      </c>
      <c r="AK862" s="233" t="str">
        <f t="shared" si="233"/>
        <v>-</v>
      </c>
      <c r="AL862" s="222" t="s">
        <v>85</v>
      </c>
      <c r="AM862" s="224" t="s">
        <v>85</v>
      </c>
      <c r="AN862" s="224" t="s">
        <v>85</v>
      </c>
      <c r="AO862" s="224" t="s">
        <v>85</v>
      </c>
      <c r="AP862" s="235" t="s">
        <v>85</v>
      </c>
      <c r="AQ862" s="234" t="s">
        <v>85</v>
      </c>
      <c r="AR862" s="234" t="s">
        <v>85</v>
      </c>
      <c r="AS862" s="234" t="s">
        <v>85</v>
      </c>
      <c r="AT862" s="227" t="s">
        <v>85</v>
      </c>
      <c r="AU862" s="343" t="s">
        <v>85</v>
      </c>
    </row>
    <row r="863" spans="1:47" hidden="1">
      <c r="A863" s="222" t="str">
        <f t="shared" si="236"/>
        <v>2404-5</v>
      </c>
      <c r="B863" s="223">
        <v>2404</v>
      </c>
      <c r="C863" s="224" t="s">
        <v>254</v>
      </c>
      <c r="D863" s="222">
        <v>5</v>
      </c>
      <c r="E863" s="224" t="s">
        <v>85</v>
      </c>
      <c r="F863" s="222" t="s">
        <v>85</v>
      </c>
      <c r="G863" s="369" t="s">
        <v>85</v>
      </c>
      <c r="H863" s="282" t="s">
        <v>85</v>
      </c>
      <c r="I863" s="227" t="s">
        <v>85</v>
      </c>
      <c r="J863" s="224" t="s">
        <v>85</v>
      </c>
      <c r="K863" s="224" t="s">
        <v>85</v>
      </c>
      <c r="L863" s="224" t="s">
        <v>85</v>
      </c>
      <c r="M863" s="228" t="s">
        <v>85</v>
      </c>
      <c r="N863" s="225"/>
      <c r="O863" s="186"/>
      <c r="P863" s="186"/>
      <c r="Q863" s="186"/>
      <c r="R863" s="230"/>
      <c r="S863" s="235" t="s">
        <v>85</v>
      </c>
      <c r="T863" s="230" t="s">
        <v>85</v>
      </c>
      <c r="U863" s="228"/>
      <c r="V863" s="224" t="s">
        <v>85</v>
      </c>
      <c r="W863" s="369"/>
      <c r="X863" s="370" t="s">
        <v>85</v>
      </c>
      <c r="Y863" s="370" t="s">
        <v>85</v>
      </c>
      <c r="Z863" s="370" t="s">
        <v>85</v>
      </c>
      <c r="AA863" s="371" t="s">
        <v>85</v>
      </c>
      <c r="AB863" s="231" t="str">
        <f t="shared" si="224"/>
        <v>-</v>
      </c>
      <c r="AC863" s="232" t="str">
        <f t="shared" si="225"/>
        <v>-</v>
      </c>
      <c r="AD863" s="232" t="str">
        <f t="shared" si="226"/>
        <v>-</v>
      </c>
      <c r="AE863" s="232" t="str">
        <f t="shared" si="227"/>
        <v>-</v>
      </c>
      <c r="AF863" s="233" t="str">
        <f t="shared" si="228"/>
        <v>-</v>
      </c>
      <c r="AG863" s="231" t="str">
        <f t="shared" si="229"/>
        <v>-</v>
      </c>
      <c r="AH863" s="232" t="str">
        <f t="shared" si="230"/>
        <v>-</v>
      </c>
      <c r="AI863" s="232" t="str">
        <f t="shared" si="231"/>
        <v>-</v>
      </c>
      <c r="AJ863" s="232" t="str">
        <f t="shared" si="232"/>
        <v>-</v>
      </c>
      <c r="AK863" s="233" t="str">
        <f t="shared" si="233"/>
        <v>-</v>
      </c>
      <c r="AL863" s="222" t="s">
        <v>85</v>
      </c>
      <c r="AM863" s="224" t="s">
        <v>85</v>
      </c>
      <c r="AN863" s="224" t="s">
        <v>85</v>
      </c>
      <c r="AO863" s="224" t="s">
        <v>85</v>
      </c>
      <c r="AP863" s="235" t="s">
        <v>85</v>
      </c>
      <c r="AQ863" s="234" t="s">
        <v>85</v>
      </c>
      <c r="AR863" s="234" t="s">
        <v>85</v>
      </c>
      <c r="AS863" s="234" t="s">
        <v>85</v>
      </c>
      <c r="AT863" s="227" t="s">
        <v>85</v>
      </c>
      <c r="AU863" s="343" t="s">
        <v>85</v>
      </c>
    </row>
    <row r="864" spans="1:47" hidden="1">
      <c r="A864" s="222" t="str">
        <f t="shared" si="236"/>
        <v>2404-6</v>
      </c>
      <c r="B864" s="223">
        <v>2404</v>
      </c>
      <c r="C864" s="224" t="s">
        <v>254</v>
      </c>
      <c r="D864" s="222">
        <v>6</v>
      </c>
      <c r="E864" s="224" t="s">
        <v>85</v>
      </c>
      <c r="F864" s="222" t="s">
        <v>85</v>
      </c>
      <c r="G864" s="369" t="s">
        <v>85</v>
      </c>
      <c r="H864" s="282" t="s">
        <v>85</v>
      </c>
      <c r="I864" s="227" t="s">
        <v>85</v>
      </c>
      <c r="J864" s="224" t="s">
        <v>85</v>
      </c>
      <c r="K864" s="224" t="s">
        <v>85</v>
      </c>
      <c r="L864" s="224" t="s">
        <v>85</v>
      </c>
      <c r="M864" s="228" t="s">
        <v>85</v>
      </c>
      <c r="N864" s="225"/>
      <c r="O864" s="186"/>
      <c r="P864" s="186"/>
      <c r="Q864" s="186"/>
      <c r="R864" s="230"/>
      <c r="S864" s="235" t="s">
        <v>85</v>
      </c>
      <c r="T864" s="230" t="s">
        <v>85</v>
      </c>
      <c r="U864" s="228"/>
      <c r="V864" s="224" t="s">
        <v>85</v>
      </c>
      <c r="W864" s="369"/>
      <c r="X864" s="370" t="s">
        <v>85</v>
      </c>
      <c r="Y864" s="370" t="s">
        <v>85</v>
      </c>
      <c r="Z864" s="370" t="s">
        <v>85</v>
      </c>
      <c r="AA864" s="371" t="s">
        <v>85</v>
      </c>
      <c r="AB864" s="231" t="str">
        <f t="shared" si="224"/>
        <v>-</v>
      </c>
      <c r="AC864" s="232" t="str">
        <f t="shared" si="225"/>
        <v>-</v>
      </c>
      <c r="AD864" s="232" t="str">
        <f t="shared" si="226"/>
        <v>-</v>
      </c>
      <c r="AE864" s="232" t="str">
        <f t="shared" si="227"/>
        <v>-</v>
      </c>
      <c r="AF864" s="233" t="str">
        <f t="shared" si="228"/>
        <v>-</v>
      </c>
      <c r="AG864" s="231" t="str">
        <f t="shared" si="229"/>
        <v>-</v>
      </c>
      <c r="AH864" s="232" t="str">
        <f t="shared" si="230"/>
        <v>-</v>
      </c>
      <c r="AI864" s="232" t="str">
        <f t="shared" si="231"/>
        <v>-</v>
      </c>
      <c r="AJ864" s="232" t="str">
        <f t="shared" si="232"/>
        <v>-</v>
      </c>
      <c r="AK864" s="233" t="str">
        <f t="shared" si="233"/>
        <v>-</v>
      </c>
      <c r="AL864" s="222" t="s">
        <v>85</v>
      </c>
      <c r="AM864" s="224" t="s">
        <v>85</v>
      </c>
      <c r="AN864" s="224" t="s">
        <v>85</v>
      </c>
      <c r="AO864" s="224" t="s">
        <v>85</v>
      </c>
      <c r="AP864" s="235" t="s">
        <v>85</v>
      </c>
      <c r="AQ864" s="234" t="s">
        <v>85</v>
      </c>
      <c r="AR864" s="234" t="s">
        <v>85</v>
      </c>
      <c r="AS864" s="234" t="s">
        <v>85</v>
      </c>
      <c r="AT864" s="227" t="s">
        <v>85</v>
      </c>
      <c r="AU864" s="343" t="s">
        <v>85</v>
      </c>
    </row>
    <row r="865" spans="1:47" hidden="1">
      <c r="A865" s="222" t="str">
        <f t="shared" si="236"/>
        <v>2404-7</v>
      </c>
      <c r="B865" s="223">
        <v>2404</v>
      </c>
      <c r="C865" s="224" t="s">
        <v>254</v>
      </c>
      <c r="D865" s="222">
        <v>7</v>
      </c>
      <c r="E865" s="224" t="s">
        <v>85</v>
      </c>
      <c r="F865" s="222" t="s">
        <v>85</v>
      </c>
      <c r="G865" s="369" t="s">
        <v>85</v>
      </c>
      <c r="H865" s="282" t="s">
        <v>85</v>
      </c>
      <c r="I865" s="227" t="s">
        <v>85</v>
      </c>
      <c r="J865" s="224" t="s">
        <v>85</v>
      </c>
      <c r="K865" s="224" t="s">
        <v>85</v>
      </c>
      <c r="L865" s="224" t="s">
        <v>85</v>
      </c>
      <c r="M865" s="228" t="s">
        <v>85</v>
      </c>
      <c r="N865" s="225"/>
      <c r="O865" s="186"/>
      <c r="P865" s="186"/>
      <c r="Q865" s="186"/>
      <c r="R865" s="230"/>
      <c r="S865" s="235" t="s">
        <v>85</v>
      </c>
      <c r="T865" s="230" t="s">
        <v>85</v>
      </c>
      <c r="U865" s="228"/>
      <c r="V865" s="224" t="s">
        <v>85</v>
      </c>
      <c r="W865" s="369"/>
      <c r="X865" s="370" t="s">
        <v>85</v>
      </c>
      <c r="Y865" s="370" t="s">
        <v>85</v>
      </c>
      <c r="Z865" s="370" t="s">
        <v>85</v>
      </c>
      <c r="AA865" s="371" t="s">
        <v>85</v>
      </c>
      <c r="AB865" s="231" t="str">
        <f t="shared" si="224"/>
        <v>-</v>
      </c>
      <c r="AC865" s="232" t="str">
        <f t="shared" si="225"/>
        <v>-</v>
      </c>
      <c r="AD865" s="232" t="str">
        <f t="shared" si="226"/>
        <v>-</v>
      </c>
      <c r="AE865" s="232" t="str">
        <f t="shared" si="227"/>
        <v>-</v>
      </c>
      <c r="AF865" s="233" t="str">
        <f t="shared" si="228"/>
        <v>-</v>
      </c>
      <c r="AG865" s="231" t="str">
        <f t="shared" si="229"/>
        <v>-</v>
      </c>
      <c r="AH865" s="232" t="str">
        <f t="shared" si="230"/>
        <v>-</v>
      </c>
      <c r="AI865" s="232" t="str">
        <f t="shared" si="231"/>
        <v>-</v>
      </c>
      <c r="AJ865" s="232" t="str">
        <f t="shared" si="232"/>
        <v>-</v>
      </c>
      <c r="AK865" s="233" t="str">
        <f t="shared" si="233"/>
        <v>-</v>
      </c>
      <c r="AL865" s="222" t="s">
        <v>85</v>
      </c>
      <c r="AM865" s="224" t="s">
        <v>85</v>
      </c>
      <c r="AN865" s="224" t="s">
        <v>85</v>
      </c>
      <c r="AO865" s="224" t="s">
        <v>85</v>
      </c>
      <c r="AP865" s="235" t="s">
        <v>85</v>
      </c>
      <c r="AQ865" s="234" t="s">
        <v>85</v>
      </c>
      <c r="AR865" s="234" t="s">
        <v>85</v>
      </c>
      <c r="AS865" s="234" t="s">
        <v>85</v>
      </c>
      <c r="AT865" s="227" t="s">
        <v>85</v>
      </c>
      <c r="AU865" s="343" t="s">
        <v>85</v>
      </c>
    </row>
    <row r="866" spans="1:47" hidden="1">
      <c r="A866" s="222" t="str">
        <f t="shared" si="236"/>
        <v>2404-8</v>
      </c>
      <c r="B866" s="223">
        <v>2404</v>
      </c>
      <c r="C866" s="224" t="s">
        <v>254</v>
      </c>
      <c r="D866" s="222">
        <v>8</v>
      </c>
      <c r="E866" s="224" t="s">
        <v>85</v>
      </c>
      <c r="F866" s="222" t="s">
        <v>85</v>
      </c>
      <c r="G866" s="369" t="s">
        <v>85</v>
      </c>
      <c r="H866" s="282" t="s">
        <v>85</v>
      </c>
      <c r="I866" s="227" t="s">
        <v>85</v>
      </c>
      <c r="J866" s="224" t="s">
        <v>85</v>
      </c>
      <c r="K866" s="224" t="s">
        <v>85</v>
      </c>
      <c r="L866" s="224" t="s">
        <v>85</v>
      </c>
      <c r="M866" s="228" t="s">
        <v>85</v>
      </c>
      <c r="N866" s="225"/>
      <c r="O866" s="186"/>
      <c r="P866" s="186"/>
      <c r="Q866" s="186"/>
      <c r="R866" s="230"/>
      <c r="S866" s="235" t="s">
        <v>85</v>
      </c>
      <c r="T866" s="230" t="s">
        <v>85</v>
      </c>
      <c r="U866" s="228"/>
      <c r="V866" s="224" t="s">
        <v>85</v>
      </c>
      <c r="W866" s="369"/>
      <c r="X866" s="370" t="s">
        <v>85</v>
      </c>
      <c r="Y866" s="370" t="s">
        <v>85</v>
      </c>
      <c r="Z866" s="370" t="s">
        <v>85</v>
      </c>
      <c r="AA866" s="371" t="s">
        <v>85</v>
      </c>
      <c r="AB866" s="231" t="str">
        <f t="shared" si="224"/>
        <v>-</v>
      </c>
      <c r="AC866" s="232" t="str">
        <f t="shared" si="225"/>
        <v>-</v>
      </c>
      <c r="AD866" s="232" t="str">
        <f t="shared" si="226"/>
        <v>-</v>
      </c>
      <c r="AE866" s="232" t="str">
        <f t="shared" si="227"/>
        <v>-</v>
      </c>
      <c r="AF866" s="233" t="str">
        <f t="shared" si="228"/>
        <v>-</v>
      </c>
      <c r="AG866" s="231" t="str">
        <f t="shared" si="229"/>
        <v>-</v>
      </c>
      <c r="AH866" s="232" t="str">
        <f t="shared" si="230"/>
        <v>-</v>
      </c>
      <c r="AI866" s="232" t="str">
        <f t="shared" si="231"/>
        <v>-</v>
      </c>
      <c r="AJ866" s="232" t="str">
        <f t="shared" si="232"/>
        <v>-</v>
      </c>
      <c r="AK866" s="233" t="str">
        <f t="shared" si="233"/>
        <v>-</v>
      </c>
      <c r="AL866" s="222" t="s">
        <v>85</v>
      </c>
      <c r="AM866" s="224" t="s">
        <v>85</v>
      </c>
      <c r="AN866" s="224" t="s">
        <v>85</v>
      </c>
      <c r="AO866" s="224" t="s">
        <v>85</v>
      </c>
      <c r="AP866" s="235" t="s">
        <v>85</v>
      </c>
      <c r="AQ866" s="234" t="s">
        <v>85</v>
      </c>
      <c r="AR866" s="234" t="s">
        <v>85</v>
      </c>
      <c r="AS866" s="234" t="s">
        <v>85</v>
      </c>
      <c r="AT866" s="227" t="s">
        <v>85</v>
      </c>
      <c r="AU866" s="343" t="s">
        <v>85</v>
      </c>
    </row>
    <row r="867" spans="1:47" hidden="1">
      <c r="A867" s="222" t="str">
        <f t="shared" si="236"/>
        <v>2404-9</v>
      </c>
      <c r="B867" s="223">
        <v>2404</v>
      </c>
      <c r="C867" s="224" t="s">
        <v>254</v>
      </c>
      <c r="D867" s="222">
        <v>9</v>
      </c>
      <c r="E867" s="224" t="s">
        <v>85</v>
      </c>
      <c r="F867" s="222" t="s">
        <v>85</v>
      </c>
      <c r="G867" s="369" t="s">
        <v>85</v>
      </c>
      <c r="H867" s="282" t="s">
        <v>85</v>
      </c>
      <c r="I867" s="227" t="s">
        <v>85</v>
      </c>
      <c r="J867" s="224" t="s">
        <v>85</v>
      </c>
      <c r="K867" s="224" t="s">
        <v>85</v>
      </c>
      <c r="L867" s="224" t="s">
        <v>85</v>
      </c>
      <c r="M867" s="228" t="s">
        <v>85</v>
      </c>
      <c r="N867" s="225"/>
      <c r="O867" s="186"/>
      <c r="P867" s="186"/>
      <c r="Q867" s="186"/>
      <c r="R867" s="230"/>
      <c r="S867" s="235" t="s">
        <v>85</v>
      </c>
      <c r="T867" s="230" t="s">
        <v>85</v>
      </c>
      <c r="U867" s="228"/>
      <c r="V867" s="224" t="s">
        <v>85</v>
      </c>
      <c r="W867" s="369"/>
      <c r="X867" s="370" t="s">
        <v>85</v>
      </c>
      <c r="Y867" s="370" t="s">
        <v>85</v>
      </c>
      <c r="Z867" s="370" t="s">
        <v>85</v>
      </c>
      <c r="AA867" s="371" t="s">
        <v>85</v>
      </c>
      <c r="AB867" s="231" t="str">
        <f t="shared" si="224"/>
        <v>-</v>
      </c>
      <c r="AC867" s="232" t="str">
        <f t="shared" si="225"/>
        <v>-</v>
      </c>
      <c r="AD867" s="232" t="str">
        <f t="shared" si="226"/>
        <v>-</v>
      </c>
      <c r="AE867" s="232" t="str">
        <f t="shared" si="227"/>
        <v>-</v>
      </c>
      <c r="AF867" s="233" t="str">
        <f t="shared" si="228"/>
        <v>-</v>
      </c>
      <c r="AG867" s="231" t="str">
        <f t="shared" si="229"/>
        <v>-</v>
      </c>
      <c r="AH867" s="232" t="str">
        <f t="shared" si="230"/>
        <v>-</v>
      </c>
      <c r="AI867" s="232" t="str">
        <f t="shared" si="231"/>
        <v>-</v>
      </c>
      <c r="AJ867" s="232" t="str">
        <f t="shared" si="232"/>
        <v>-</v>
      </c>
      <c r="AK867" s="233" t="str">
        <f t="shared" si="233"/>
        <v>-</v>
      </c>
      <c r="AL867" s="222" t="s">
        <v>85</v>
      </c>
      <c r="AM867" s="224" t="s">
        <v>85</v>
      </c>
      <c r="AN867" s="224" t="s">
        <v>85</v>
      </c>
      <c r="AO867" s="224" t="s">
        <v>85</v>
      </c>
      <c r="AP867" s="235" t="s">
        <v>85</v>
      </c>
      <c r="AQ867" s="234" t="s">
        <v>85</v>
      </c>
      <c r="AR867" s="234" t="s">
        <v>85</v>
      </c>
      <c r="AS867" s="234" t="s">
        <v>85</v>
      </c>
      <c r="AT867" s="227" t="s">
        <v>85</v>
      </c>
      <c r="AU867" s="343" t="s">
        <v>85</v>
      </c>
    </row>
    <row r="868" spans="1:47" ht="178.5" customHeight="1">
      <c r="A868" s="222" t="str">
        <f t="shared" si="236"/>
        <v>2405-1</v>
      </c>
      <c r="B868" s="223">
        <v>2405</v>
      </c>
      <c r="C868" s="224" t="s">
        <v>255</v>
      </c>
      <c r="D868" s="222">
        <v>1</v>
      </c>
      <c r="E868" s="224" t="s">
        <v>659</v>
      </c>
      <c r="F868" s="222" t="s">
        <v>393</v>
      </c>
      <c r="G868" s="225" t="s">
        <v>598</v>
      </c>
      <c r="H868" s="282" t="s">
        <v>2256</v>
      </c>
      <c r="I868" s="227" t="s">
        <v>645</v>
      </c>
      <c r="J868" s="224" t="s">
        <v>660</v>
      </c>
      <c r="K868" s="224" t="s">
        <v>1418</v>
      </c>
      <c r="L868" s="224" t="s">
        <v>661</v>
      </c>
      <c r="M868" s="228" t="s">
        <v>403</v>
      </c>
      <c r="N868" s="225">
        <v>90</v>
      </c>
      <c r="O868" s="186">
        <v>90</v>
      </c>
      <c r="P868" s="186">
        <v>90</v>
      </c>
      <c r="Q868" s="186">
        <v>90</v>
      </c>
      <c r="R868" s="230">
        <v>90</v>
      </c>
      <c r="S868" s="235" t="s">
        <v>433</v>
      </c>
      <c r="T868" s="230">
        <v>95</v>
      </c>
      <c r="U868" s="228"/>
      <c r="V868" s="224" t="s">
        <v>658</v>
      </c>
      <c r="W868" s="225">
        <v>90</v>
      </c>
      <c r="X868" s="186" t="s">
        <v>85</v>
      </c>
      <c r="Y868" s="186" t="s">
        <v>85</v>
      </c>
      <c r="Z868" s="186" t="s">
        <v>85</v>
      </c>
      <c r="AA868" s="230" t="s">
        <v>85</v>
      </c>
      <c r="AB868" s="231">
        <f t="shared" si="224"/>
        <v>1</v>
      </c>
      <c r="AC868" s="232" t="str">
        <f t="shared" si="225"/>
        <v>-</v>
      </c>
      <c r="AD868" s="232" t="str">
        <f>IFERROR(IF($E868="-","-",Y868/P868),"-")</f>
        <v>-</v>
      </c>
      <c r="AE868" s="232" t="str">
        <f>IFERROR(IF($E868="-","-",Z868/Q868),"-")</f>
        <v>-</v>
      </c>
      <c r="AF868" s="233" t="str">
        <f>IFERROR(IF($E868="-","-",AA868/R868),"-")</f>
        <v>-</v>
      </c>
      <c r="AG868" s="231">
        <f t="shared" si="229"/>
        <v>0.94736842105263153</v>
      </c>
      <c r="AH868" s="232" t="str">
        <f>IFERROR(IF($E868="-","-",IF($T868="-","-",X868/$T868)),"-")</f>
        <v>-</v>
      </c>
      <c r="AI868" s="232" t="str">
        <f>IFERROR(IF($E868="-","-",IF($T868="-","-",Y868/$T868)),"-")</f>
        <v>-</v>
      </c>
      <c r="AJ868" s="232" t="str">
        <f>IFERROR(IF($E868="-","-",IF($T868="-","-",Z868/$T868)),"-")</f>
        <v>-</v>
      </c>
      <c r="AK868" s="233" t="str">
        <f>IFERROR(IF($E868="-","-",IF($T868="-","-",AA868/$T868)),"-")</f>
        <v>-</v>
      </c>
      <c r="AL868" s="222" t="s">
        <v>85</v>
      </c>
      <c r="AM868" s="224" t="s">
        <v>785</v>
      </c>
      <c r="AN868" s="224" t="s">
        <v>786</v>
      </c>
      <c r="AO868" s="224" t="s">
        <v>909</v>
      </c>
      <c r="AP868" s="235" t="s">
        <v>15</v>
      </c>
      <c r="AQ868" s="234" t="s">
        <v>85</v>
      </c>
      <c r="AR868" s="234" t="s">
        <v>85</v>
      </c>
      <c r="AS868" s="234" t="s">
        <v>85</v>
      </c>
      <c r="AT868" s="227" t="s">
        <v>85</v>
      </c>
      <c r="AU868" s="343">
        <v>1</v>
      </c>
    </row>
    <row r="869" spans="1:47" ht="27" hidden="1">
      <c r="A869" s="222" t="str">
        <f t="shared" si="236"/>
        <v>2405-2</v>
      </c>
      <c r="B869" s="223">
        <v>2405</v>
      </c>
      <c r="C869" s="224" t="s">
        <v>255</v>
      </c>
      <c r="D869" s="222">
        <v>2</v>
      </c>
      <c r="E869" s="224" t="s">
        <v>85</v>
      </c>
      <c r="F869" s="222" t="s">
        <v>85</v>
      </c>
      <c r="G869" s="369" t="s">
        <v>85</v>
      </c>
      <c r="H869" s="282" t="s">
        <v>85</v>
      </c>
      <c r="I869" s="227" t="s">
        <v>85</v>
      </c>
      <c r="J869" s="224" t="s">
        <v>85</v>
      </c>
      <c r="K869" s="224" t="s">
        <v>85</v>
      </c>
      <c r="L869" s="224" t="s">
        <v>85</v>
      </c>
      <c r="M869" s="228" t="s">
        <v>85</v>
      </c>
      <c r="N869" s="225"/>
      <c r="O869" s="186"/>
      <c r="P869" s="186"/>
      <c r="Q869" s="186"/>
      <c r="R869" s="230"/>
      <c r="S869" s="235" t="s">
        <v>85</v>
      </c>
      <c r="T869" s="230" t="s">
        <v>85</v>
      </c>
      <c r="U869" s="228"/>
      <c r="V869" s="224" t="s">
        <v>85</v>
      </c>
      <c r="W869" s="369"/>
      <c r="X869" s="370" t="s">
        <v>85</v>
      </c>
      <c r="Y869" s="370" t="s">
        <v>85</v>
      </c>
      <c r="Z869" s="370" t="s">
        <v>85</v>
      </c>
      <c r="AA869" s="371" t="s">
        <v>85</v>
      </c>
      <c r="AB869" s="231" t="str">
        <f t="shared" si="224"/>
        <v>-</v>
      </c>
      <c r="AC869" s="232" t="str">
        <f t="shared" si="225"/>
        <v>-</v>
      </c>
      <c r="AD869" s="232" t="str">
        <f t="shared" si="226"/>
        <v>-</v>
      </c>
      <c r="AE869" s="232" t="str">
        <f t="shared" si="227"/>
        <v>-</v>
      </c>
      <c r="AF869" s="233" t="str">
        <f t="shared" si="228"/>
        <v>-</v>
      </c>
      <c r="AG869" s="231" t="str">
        <f t="shared" si="229"/>
        <v>-</v>
      </c>
      <c r="AH869" s="232" t="str">
        <f t="shared" si="230"/>
        <v>-</v>
      </c>
      <c r="AI869" s="232" t="str">
        <f t="shared" si="231"/>
        <v>-</v>
      </c>
      <c r="AJ869" s="232" t="str">
        <f t="shared" si="232"/>
        <v>-</v>
      </c>
      <c r="AK869" s="233" t="str">
        <f t="shared" si="233"/>
        <v>-</v>
      </c>
      <c r="AL869" s="222" t="s">
        <v>85</v>
      </c>
      <c r="AM869" s="224" t="s">
        <v>85</v>
      </c>
      <c r="AN869" s="224" t="s">
        <v>85</v>
      </c>
      <c r="AO869" s="224" t="s">
        <v>85</v>
      </c>
      <c r="AP869" s="235" t="s">
        <v>85</v>
      </c>
      <c r="AQ869" s="234" t="s">
        <v>85</v>
      </c>
      <c r="AR869" s="234" t="s">
        <v>85</v>
      </c>
      <c r="AS869" s="234" t="s">
        <v>85</v>
      </c>
      <c r="AT869" s="227" t="s">
        <v>85</v>
      </c>
      <c r="AU869" s="343" t="s">
        <v>85</v>
      </c>
    </row>
    <row r="870" spans="1:47" ht="27" hidden="1">
      <c r="A870" s="222" t="str">
        <f t="shared" si="236"/>
        <v>2405-3</v>
      </c>
      <c r="B870" s="223">
        <v>2405</v>
      </c>
      <c r="C870" s="224" t="s">
        <v>255</v>
      </c>
      <c r="D870" s="222">
        <v>3</v>
      </c>
      <c r="E870" s="224" t="s">
        <v>85</v>
      </c>
      <c r="F870" s="222" t="s">
        <v>85</v>
      </c>
      <c r="G870" s="369" t="s">
        <v>85</v>
      </c>
      <c r="H870" s="282" t="s">
        <v>85</v>
      </c>
      <c r="I870" s="227" t="s">
        <v>85</v>
      </c>
      <c r="J870" s="224" t="s">
        <v>85</v>
      </c>
      <c r="K870" s="224" t="s">
        <v>85</v>
      </c>
      <c r="L870" s="224" t="s">
        <v>85</v>
      </c>
      <c r="M870" s="228" t="s">
        <v>85</v>
      </c>
      <c r="N870" s="225"/>
      <c r="O870" s="186"/>
      <c r="P870" s="186"/>
      <c r="Q870" s="186"/>
      <c r="R870" s="230"/>
      <c r="S870" s="235" t="s">
        <v>85</v>
      </c>
      <c r="T870" s="230" t="s">
        <v>85</v>
      </c>
      <c r="U870" s="228"/>
      <c r="V870" s="224" t="s">
        <v>85</v>
      </c>
      <c r="W870" s="369"/>
      <c r="X870" s="370" t="s">
        <v>85</v>
      </c>
      <c r="Y870" s="370" t="s">
        <v>85</v>
      </c>
      <c r="Z870" s="370" t="s">
        <v>85</v>
      </c>
      <c r="AA870" s="371" t="s">
        <v>85</v>
      </c>
      <c r="AB870" s="231" t="str">
        <f t="shared" si="224"/>
        <v>-</v>
      </c>
      <c r="AC870" s="232" t="str">
        <f t="shared" si="225"/>
        <v>-</v>
      </c>
      <c r="AD870" s="232" t="str">
        <f t="shared" si="226"/>
        <v>-</v>
      </c>
      <c r="AE870" s="232" t="str">
        <f t="shared" si="227"/>
        <v>-</v>
      </c>
      <c r="AF870" s="233" t="str">
        <f t="shared" si="228"/>
        <v>-</v>
      </c>
      <c r="AG870" s="231" t="str">
        <f t="shared" si="229"/>
        <v>-</v>
      </c>
      <c r="AH870" s="232" t="str">
        <f t="shared" si="230"/>
        <v>-</v>
      </c>
      <c r="AI870" s="232" t="str">
        <f t="shared" si="231"/>
        <v>-</v>
      </c>
      <c r="AJ870" s="232" t="str">
        <f t="shared" si="232"/>
        <v>-</v>
      </c>
      <c r="AK870" s="233" t="str">
        <f t="shared" si="233"/>
        <v>-</v>
      </c>
      <c r="AL870" s="222" t="s">
        <v>85</v>
      </c>
      <c r="AM870" s="224" t="s">
        <v>85</v>
      </c>
      <c r="AN870" s="224" t="s">
        <v>85</v>
      </c>
      <c r="AO870" s="224" t="s">
        <v>85</v>
      </c>
      <c r="AP870" s="235" t="s">
        <v>85</v>
      </c>
      <c r="AQ870" s="234" t="s">
        <v>85</v>
      </c>
      <c r="AR870" s="234" t="s">
        <v>85</v>
      </c>
      <c r="AS870" s="234" t="s">
        <v>85</v>
      </c>
      <c r="AT870" s="227" t="s">
        <v>85</v>
      </c>
      <c r="AU870" s="343" t="s">
        <v>85</v>
      </c>
    </row>
    <row r="871" spans="1:47" ht="27" hidden="1">
      <c r="A871" s="222" t="str">
        <f t="shared" si="236"/>
        <v>2405-4</v>
      </c>
      <c r="B871" s="223">
        <v>2405</v>
      </c>
      <c r="C871" s="224" t="s">
        <v>255</v>
      </c>
      <c r="D871" s="222">
        <v>4</v>
      </c>
      <c r="E871" s="224" t="s">
        <v>85</v>
      </c>
      <c r="F871" s="222" t="s">
        <v>85</v>
      </c>
      <c r="G871" s="369" t="s">
        <v>85</v>
      </c>
      <c r="H871" s="282" t="s">
        <v>85</v>
      </c>
      <c r="I871" s="227" t="s">
        <v>85</v>
      </c>
      <c r="J871" s="224" t="s">
        <v>85</v>
      </c>
      <c r="K871" s="224" t="s">
        <v>85</v>
      </c>
      <c r="L871" s="224" t="s">
        <v>85</v>
      </c>
      <c r="M871" s="228" t="s">
        <v>85</v>
      </c>
      <c r="N871" s="225"/>
      <c r="O871" s="186"/>
      <c r="P871" s="186"/>
      <c r="Q871" s="186"/>
      <c r="R871" s="230"/>
      <c r="S871" s="235" t="s">
        <v>85</v>
      </c>
      <c r="T871" s="230" t="s">
        <v>85</v>
      </c>
      <c r="U871" s="228"/>
      <c r="V871" s="224" t="s">
        <v>85</v>
      </c>
      <c r="W871" s="369"/>
      <c r="X871" s="370" t="s">
        <v>85</v>
      </c>
      <c r="Y871" s="370" t="s">
        <v>85</v>
      </c>
      <c r="Z871" s="370" t="s">
        <v>85</v>
      </c>
      <c r="AA871" s="371" t="s">
        <v>85</v>
      </c>
      <c r="AB871" s="231" t="str">
        <f t="shared" si="224"/>
        <v>-</v>
      </c>
      <c r="AC871" s="232" t="str">
        <f t="shared" si="225"/>
        <v>-</v>
      </c>
      <c r="AD871" s="232" t="str">
        <f t="shared" si="226"/>
        <v>-</v>
      </c>
      <c r="AE871" s="232" t="str">
        <f t="shared" si="227"/>
        <v>-</v>
      </c>
      <c r="AF871" s="233" t="str">
        <f t="shared" si="228"/>
        <v>-</v>
      </c>
      <c r="AG871" s="231" t="str">
        <f t="shared" si="229"/>
        <v>-</v>
      </c>
      <c r="AH871" s="232" t="str">
        <f t="shared" si="230"/>
        <v>-</v>
      </c>
      <c r="AI871" s="232" t="str">
        <f t="shared" si="231"/>
        <v>-</v>
      </c>
      <c r="AJ871" s="232" t="str">
        <f t="shared" si="232"/>
        <v>-</v>
      </c>
      <c r="AK871" s="233" t="str">
        <f t="shared" si="233"/>
        <v>-</v>
      </c>
      <c r="AL871" s="222" t="s">
        <v>85</v>
      </c>
      <c r="AM871" s="224" t="s">
        <v>85</v>
      </c>
      <c r="AN871" s="224" t="s">
        <v>85</v>
      </c>
      <c r="AO871" s="224" t="s">
        <v>85</v>
      </c>
      <c r="AP871" s="235" t="s">
        <v>85</v>
      </c>
      <c r="AQ871" s="234" t="s">
        <v>85</v>
      </c>
      <c r="AR871" s="234" t="s">
        <v>85</v>
      </c>
      <c r="AS871" s="234" t="s">
        <v>85</v>
      </c>
      <c r="AT871" s="227" t="s">
        <v>85</v>
      </c>
      <c r="AU871" s="343" t="s">
        <v>85</v>
      </c>
    </row>
    <row r="872" spans="1:47" ht="27" hidden="1">
      <c r="A872" s="222" t="str">
        <f t="shared" si="236"/>
        <v>2405-5</v>
      </c>
      <c r="B872" s="223">
        <v>2405</v>
      </c>
      <c r="C872" s="224" t="s">
        <v>255</v>
      </c>
      <c r="D872" s="222">
        <v>5</v>
      </c>
      <c r="E872" s="224" t="s">
        <v>85</v>
      </c>
      <c r="F872" s="222" t="s">
        <v>85</v>
      </c>
      <c r="G872" s="369" t="s">
        <v>85</v>
      </c>
      <c r="H872" s="282" t="s">
        <v>85</v>
      </c>
      <c r="I872" s="227" t="s">
        <v>85</v>
      </c>
      <c r="J872" s="224" t="s">
        <v>85</v>
      </c>
      <c r="K872" s="224" t="s">
        <v>85</v>
      </c>
      <c r="L872" s="224" t="s">
        <v>85</v>
      </c>
      <c r="M872" s="228" t="s">
        <v>85</v>
      </c>
      <c r="N872" s="225"/>
      <c r="O872" s="186"/>
      <c r="P872" s="186"/>
      <c r="Q872" s="186"/>
      <c r="R872" s="230"/>
      <c r="S872" s="235" t="s">
        <v>85</v>
      </c>
      <c r="T872" s="230" t="s">
        <v>85</v>
      </c>
      <c r="U872" s="228"/>
      <c r="V872" s="224" t="s">
        <v>85</v>
      </c>
      <c r="W872" s="369"/>
      <c r="X872" s="370" t="s">
        <v>85</v>
      </c>
      <c r="Y872" s="370" t="s">
        <v>85</v>
      </c>
      <c r="Z872" s="370" t="s">
        <v>85</v>
      </c>
      <c r="AA872" s="371" t="s">
        <v>85</v>
      </c>
      <c r="AB872" s="231" t="str">
        <f t="shared" si="224"/>
        <v>-</v>
      </c>
      <c r="AC872" s="232" t="str">
        <f t="shared" si="225"/>
        <v>-</v>
      </c>
      <c r="AD872" s="232" t="str">
        <f t="shared" si="226"/>
        <v>-</v>
      </c>
      <c r="AE872" s="232" t="str">
        <f t="shared" si="227"/>
        <v>-</v>
      </c>
      <c r="AF872" s="233" t="str">
        <f t="shared" si="228"/>
        <v>-</v>
      </c>
      <c r="AG872" s="231" t="str">
        <f t="shared" si="229"/>
        <v>-</v>
      </c>
      <c r="AH872" s="232" t="str">
        <f t="shared" si="230"/>
        <v>-</v>
      </c>
      <c r="AI872" s="232" t="str">
        <f t="shared" si="231"/>
        <v>-</v>
      </c>
      <c r="AJ872" s="232" t="str">
        <f t="shared" si="232"/>
        <v>-</v>
      </c>
      <c r="AK872" s="233" t="str">
        <f t="shared" si="233"/>
        <v>-</v>
      </c>
      <c r="AL872" s="222" t="s">
        <v>85</v>
      </c>
      <c r="AM872" s="224" t="s">
        <v>85</v>
      </c>
      <c r="AN872" s="224" t="s">
        <v>85</v>
      </c>
      <c r="AO872" s="224" t="s">
        <v>85</v>
      </c>
      <c r="AP872" s="235" t="s">
        <v>85</v>
      </c>
      <c r="AQ872" s="234" t="s">
        <v>85</v>
      </c>
      <c r="AR872" s="234" t="s">
        <v>85</v>
      </c>
      <c r="AS872" s="234" t="s">
        <v>85</v>
      </c>
      <c r="AT872" s="227" t="s">
        <v>85</v>
      </c>
      <c r="AU872" s="343" t="s">
        <v>85</v>
      </c>
    </row>
    <row r="873" spans="1:47" ht="27" hidden="1">
      <c r="A873" s="222" t="str">
        <f t="shared" si="236"/>
        <v>2405-6</v>
      </c>
      <c r="B873" s="223">
        <v>2405</v>
      </c>
      <c r="C873" s="224" t="s">
        <v>255</v>
      </c>
      <c r="D873" s="222">
        <v>6</v>
      </c>
      <c r="E873" s="224" t="s">
        <v>85</v>
      </c>
      <c r="F873" s="222" t="s">
        <v>85</v>
      </c>
      <c r="G873" s="369" t="s">
        <v>85</v>
      </c>
      <c r="H873" s="282" t="s">
        <v>85</v>
      </c>
      <c r="I873" s="227" t="s">
        <v>85</v>
      </c>
      <c r="J873" s="224" t="s">
        <v>85</v>
      </c>
      <c r="K873" s="224" t="s">
        <v>85</v>
      </c>
      <c r="L873" s="224" t="s">
        <v>85</v>
      </c>
      <c r="M873" s="228" t="s">
        <v>85</v>
      </c>
      <c r="N873" s="225"/>
      <c r="O873" s="186"/>
      <c r="P873" s="186"/>
      <c r="Q873" s="186"/>
      <c r="R873" s="230"/>
      <c r="S873" s="235" t="s">
        <v>85</v>
      </c>
      <c r="T873" s="230" t="s">
        <v>85</v>
      </c>
      <c r="U873" s="228"/>
      <c r="V873" s="224" t="s">
        <v>85</v>
      </c>
      <c r="W873" s="369"/>
      <c r="X873" s="370" t="s">
        <v>85</v>
      </c>
      <c r="Y873" s="370" t="s">
        <v>85</v>
      </c>
      <c r="Z873" s="370" t="s">
        <v>85</v>
      </c>
      <c r="AA873" s="371" t="s">
        <v>85</v>
      </c>
      <c r="AB873" s="231" t="str">
        <f t="shared" si="224"/>
        <v>-</v>
      </c>
      <c r="AC873" s="232" t="str">
        <f t="shared" si="225"/>
        <v>-</v>
      </c>
      <c r="AD873" s="232" t="str">
        <f t="shared" si="226"/>
        <v>-</v>
      </c>
      <c r="AE873" s="232" t="str">
        <f t="shared" si="227"/>
        <v>-</v>
      </c>
      <c r="AF873" s="233" t="str">
        <f t="shared" si="228"/>
        <v>-</v>
      </c>
      <c r="AG873" s="231" t="str">
        <f t="shared" si="229"/>
        <v>-</v>
      </c>
      <c r="AH873" s="232" t="str">
        <f t="shared" si="230"/>
        <v>-</v>
      </c>
      <c r="AI873" s="232" t="str">
        <f t="shared" si="231"/>
        <v>-</v>
      </c>
      <c r="AJ873" s="232" t="str">
        <f t="shared" si="232"/>
        <v>-</v>
      </c>
      <c r="AK873" s="233" t="str">
        <f t="shared" si="233"/>
        <v>-</v>
      </c>
      <c r="AL873" s="222" t="s">
        <v>85</v>
      </c>
      <c r="AM873" s="224" t="s">
        <v>85</v>
      </c>
      <c r="AN873" s="224" t="s">
        <v>85</v>
      </c>
      <c r="AO873" s="224" t="s">
        <v>85</v>
      </c>
      <c r="AP873" s="235" t="s">
        <v>85</v>
      </c>
      <c r="AQ873" s="234" t="s">
        <v>85</v>
      </c>
      <c r="AR873" s="234" t="s">
        <v>85</v>
      </c>
      <c r="AS873" s="234" t="s">
        <v>85</v>
      </c>
      <c r="AT873" s="227" t="s">
        <v>85</v>
      </c>
      <c r="AU873" s="343" t="s">
        <v>85</v>
      </c>
    </row>
    <row r="874" spans="1:47" ht="27" hidden="1">
      <c r="A874" s="222" t="str">
        <f t="shared" si="236"/>
        <v>2405-7</v>
      </c>
      <c r="B874" s="223">
        <v>2405</v>
      </c>
      <c r="C874" s="224" t="s">
        <v>255</v>
      </c>
      <c r="D874" s="222">
        <v>7</v>
      </c>
      <c r="E874" s="224" t="s">
        <v>85</v>
      </c>
      <c r="F874" s="222" t="s">
        <v>85</v>
      </c>
      <c r="G874" s="369" t="s">
        <v>85</v>
      </c>
      <c r="H874" s="282" t="s">
        <v>85</v>
      </c>
      <c r="I874" s="227" t="s">
        <v>85</v>
      </c>
      <c r="J874" s="224" t="s">
        <v>85</v>
      </c>
      <c r="K874" s="224" t="s">
        <v>85</v>
      </c>
      <c r="L874" s="224" t="s">
        <v>85</v>
      </c>
      <c r="M874" s="228" t="s">
        <v>85</v>
      </c>
      <c r="N874" s="225"/>
      <c r="O874" s="186"/>
      <c r="P874" s="186"/>
      <c r="Q874" s="186"/>
      <c r="R874" s="230"/>
      <c r="S874" s="235" t="s">
        <v>85</v>
      </c>
      <c r="T874" s="230" t="s">
        <v>85</v>
      </c>
      <c r="U874" s="228"/>
      <c r="V874" s="224" t="s">
        <v>85</v>
      </c>
      <c r="W874" s="369"/>
      <c r="X874" s="370" t="s">
        <v>85</v>
      </c>
      <c r="Y874" s="370" t="s">
        <v>85</v>
      </c>
      <c r="Z874" s="370" t="s">
        <v>85</v>
      </c>
      <c r="AA874" s="371" t="s">
        <v>85</v>
      </c>
      <c r="AB874" s="231" t="str">
        <f t="shared" si="224"/>
        <v>-</v>
      </c>
      <c r="AC874" s="232" t="str">
        <f t="shared" si="225"/>
        <v>-</v>
      </c>
      <c r="AD874" s="232" t="str">
        <f t="shared" si="226"/>
        <v>-</v>
      </c>
      <c r="AE874" s="232" t="str">
        <f t="shared" si="227"/>
        <v>-</v>
      </c>
      <c r="AF874" s="233" t="str">
        <f t="shared" si="228"/>
        <v>-</v>
      </c>
      <c r="AG874" s="231" t="str">
        <f t="shared" si="229"/>
        <v>-</v>
      </c>
      <c r="AH874" s="232" t="str">
        <f t="shared" si="230"/>
        <v>-</v>
      </c>
      <c r="AI874" s="232" t="str">
        <f t="shared" si="231"/>
        <v>-</v>
      </c>
      <c r="AJ874" s="232" t="str">
        <f t="shared" si="232"/>
        <v>-</v>
      </c>
      <c r="AK874" s="233" t="str">
        <f t="shared" si="233"/>
        <v>-</v>
      </c>
      <c r="AL874" s="222" t="s">
        <v>85</v>
      </c>
      <c r="AM874" s="224" t="s">
        <v>85</v>
      </c>
      <c r="AN874" s="224" t="s">
        <v>85</v>
      </c>
      <c r="AO874" s="224" t="s">
        <v>85</v>
      </c>
      <c r="AP874" s="235" t="s">
        <v>85</v>
      </c>
      <c r="AQ874" s="234" t="s">
        <v>85</v>
      </c>
      <c r="AR874" s="234" t="s">
        <v>85</v>
      </c>
      <c r="AS874" s="234" t="s">
        <v>85</v>
      </c>
      <c r="AT874" s="227" t="s">
        <v>85</v>
      </c>
      <c r="AU874" s="343" t="s">
        <v>85</v>
      </c>
    </row>
    <row r="875" spans="1:47" ht="27" hidden="1">
      <c r="A875" s="222" t="str">
        <f t="shared" si="236"/>
        <v>2405-8</v>
      </c>
      <c r="B875" s="223">
        <v>2405</v>
      </c>
      <c r="C875" s="224" t="s">
        <v>255</v>
      </c>
      <c r="D875" s="222">
        <v>8</v>
      </c>
      <c r="E875" s="224" t="s">
        <v>85</v>
      </c>
      <c r="F875" s="222" t="s">
        <v>85</v>
      </c>
      <c r="G875" s="369" t="s">
        <v>85</v>
      </c>
      <c r="H875" s="282" t="s">
        <v>85</v>
      </c>
      <c r="I875" s="227" t="s">
        <v>85</v>
      </c>
      <c r="J875" s="224" t="s">
        <v>85</v>
      </c>
      <c r="K875" s="224" t="s">
        <v>85</v>
      </c>
      <c r="L875" s="224" t="s">
        <v>85</v>
      </c>
      <c r="M875" s="228" t="s">
        <v>85</v>
      </c>
      <c r="N875" s="225"/>
      <c r="O875" s="186"/>
      <c r="P875" s="186"/>
      <c r="Q875" s="186"/>
      <c r="R875" s="230"/>
      <c r="S875" s="235" t="s">
        <v>85</v>
      </c>
      <c r="T875" s="230" t="s">
        <v>85</v>
      </c>
      <c r="U875" s="228"/>
      <c r="V875" s="224" t="s">
        <v>85</v>
      </c>
      <c r="W875" s="369"/>
      <c r="X875" s="370" t="s">
        <v>85</v>
      </c>
      <c r="Y875" s="370" t="s">
        <v>85</v>
      </c>
      <c r="Z875" s="370" t="s">
        <v>85</v>
      </c>
      <c r="AA875" s="371" t="s">
        <v>85</v>
      </c>
      <c r="AB875" s="231" t="str">
        <f t="shared" si="224"/>
        <v>-</v>
      </c>
      <c r="AC875" s="232" t="str">
        <f t="shared" si="225"/>
        <v>-</v>
      </c>
      <c r="AD875" s="232" t="str">
        <f t="shared" si="226"/>
        <v>-</v>
      </c>
      <c r="AE875" s="232" t="str">
        <f t="shared" si="227"/>
        <v>-</v>
      </c>
      <c r="AF875" s="233" t="str">
        <f t="shared" si="228"/>
        <v>-</v>
      </c>
      <c r="AG875" s="231" t="str">
        <f t="shared" si="229"/>
        <v>-</v>
      </c>
      <c r="AH875" s="232" t="str">
        <f t="shared" si="230"/>
        <v>-</v>
      </c>
      <c r="AI875" s="232" t="str">
        <f t="shared" si="231"/>
        <v>-</v>
      </c>
      <c r="AJ875" s="232" t="str">
        <f t="shared" si="232"/>
        <v>-</v>
      </c>
      <c r="AK875" s="233" t="str">
        <f t="shared" si="233"/>
        <v>-</v>
      </c>
      <c r="AL875" s="222" t="s">
        <v>85</v>
      </c>
      <c r="AM875" s="224" t="s">
        <v>85</v>
      </c>
      <c r="AN875" s="224" t="s">
        <v>85</v>
      </c>
      <c r="AO875" s="224" t="s">
        <v>85</v>
      </c>
      <c r="AP875" s="235" t="s">
        <v>85</v>
      </c>
      <c r="AQ875" s="234" t="s">
        <v>85</v>
      </c>
      <c r="AR875" s="234" t="s">
        <v>85</v>
      </c>
      <c r="AS875" s="234" t="s">
        <v>85</v>
      </c>
      <c r="AT875" s="227" t="s">
        <v>85</v>
      </c>
      <c r="AU875" s="343" t="s">
        <v>85</v>
      </c>
    </row>
    <row r="876" spans="1:47" ht="27" hidden="1">
      <c r="A876" s="222" t="str">
        <f t="shared" si="236"/>
        <v>2405-9</v>
      </c>
      <c r="B876" s="223">
        <v>2405</v>
      </c>
      <c r="C876" s="224" t="s">
        <v>255</v>
      </c>
      <c r="D876" s="222">
        <v>9</v>
      </c>
      <c r="E876" s="224" t="s">
        <v>85</v>
      </c>
      <c r="F876" s="222" t="s">
        <v>85</v>
      </c>
      <c r="G876" s="369" t="s">
        <v>85</v>
      </c>
      <c r="H876" s="282" t="s">
        <v>85</v>
      </c>
      <c r="I876" s="227" t="s">
        <v>85</v>
      </c>
      <c r="J876" s="224" t="s">
        <v>85</v>
      </c>
      <c r="K876" s="224" t="s">
        <v>85</v>
      </c>
      <c r="L876" s="224" t="s">
        <v>85</v>
      </c>
      <c r="M876" s="228" t="s">
        <v>85</v>
      </c>
      <c r="N876" s="225"/>
      <c r="O876" s="186"/>
      <c r="P876" s="186"/>
      <c r="Q876" s="186"/>
      <c r="R876" s="230"/>
      <c r="S876" s="235" t="s">
        <v>85</v>
      </c>
      <c r="T876" s="230" t="s">
        <v>85</v>
      </c>
      <c r="U876" s="228"/>
      <c r="V876" s="224" t="s">
        <v>85</v>
      </c>
      <c r="W876" s="369"/>
      <c r="X876" s="370" t="s">
        <v>85</v>
      </c>
      <c r="Y876" s="370" t="s">
        <v>85</v>
      </c>
      <c r="Z876" s="370" t="s">
        <v>85</v>
      </c>
      <c r="AA876" s="371" t="s">
        <v>85</v>
      </c>
      <c r="AB876" s="231" t="str">
        <f t="shared" si="224"/>
        <v>-</v>
      </c>
      <c r="AC876" s="232" t="str">
        <f t="shared" si="225"/>
        <v>-</v>
      </c>
      <c r="AD876" s="232" t="str">
        <f t="shared" si="226"/>
        <v>-</v>
      </c>
      <c r="AE876" s="232" t="str">
        <f t="shared" si="227"/>
        <v>-</v>
      </c>
      <c r="AF876" s="233" t="str">
        <f t="shared" si="228"/>
        <v>-</v>
      </c>
      <c r="AG876" s="231" t="str">
        <f t="shared" si="229"/>
        <v>-</v>
      </c>
      <c r="AH876" s="232" t="str">
        <f t="shared" si="230"/>
        <v>-</v>
      </c>
      <c r="AI876" s="232" t="str">
        <f t="shared" si="231"/>
        <v>-</v>
      </c>
      <c r="AJ876" s="232" t="str">
        <f t="shared" si="232"/>
        <v>-</v>
      </c>
      <c r="AK876" s="233" t="str">
        <f t="shared" si="233"/>
        <v>-</v>
      </c>
      <c r="AL876" s="222" t="s">
        <v>85</v>
      </c>
      <c r="AM876" s="224" t="s">
        <v>85</v>
      </c>
      <c r="AN876" s="224" t="s">
        <v>85</v>
      </c>
      <c r="AO876" s="224" t="s">
        <v>85</v>
      </c>
      <c r="AP876" s="235" t="s">
        <v>85</v>
      </c>
      <c r="AQ876" s="234" t="s">
        <v>85</v>
      </c>
      <c r="AR876" s="234" t="s">
        <v>85</v>
      </c>
      <c r="AS876" s="234" t="s">
        <v>85</v>
      </c>
      <c r="AT876" s="227" t="s">
        <v>85</v>
      </c>
      <c r="AU876" s="343" t="s">
        <v>85</v>
      </c>
    </row>
    <row r="877" spans="1:47" ht="150" customHeight="1">
      <c r="A877" s="222" t="str">
        <f t="shared" si="236"/>
        <v>2406-1</v>
      </c>
      <c r="B877" s="223">
        <v>2406</v>
      </c>
      <c r="C877" s="224" t="s">
        <v>256</v>
      </c>
      <c r="D877" s="222">
        <v>1</v>
      </c>
      <c r="E877" s="224" t="s">
        <v>1889</v>
      </c>
      <c r="F877" s="222" t="s">
        <v>1759</v>
      </c>
      <c r="G877" s="225" t="s">
        <v>598</v>
      </c>
      <c r="H877" s="282" t="s">
        <v>2559</v>
      </c>
      <c r="I877" s="227" t="s">
        <v>662</v>
      </c>
      <c r="J877" s="224" t="s">
        <v>1890</v>
      </c>
      <c r="K877" s="224" t="s">
        <v>1891</v>
      </c>
      <c r="L877" s="224" t="s">
        <v>1883</v>
      </c>
      <c r="M877" s="228" t="s">
        <v>403</v>
      </c>
      <c r="N877" s="225">
        <v>9700</v>
      </c>
      <c r="O877" s="186">
        <v>15200</v>
      </c>
      <c r="P877" s="186">
        <v>15700</v>
      </c>
      <c r="Q877" s="186">
        <v>16200</v>
      </c>
      <c r="R877" s="230">
        <v>16700</v>
      </c>
      <c r="S877" s="235" t="s">
        <v>40</v>
      </c>
      <c r="T877" s="304">
        <v>17200</v>
      </c>
      <c r="U877" s="228"/>
      <c r="V877" s="224" t="s">
        <v>2567</v>
      </c>
      <c r="W877" s="225">
        <v>9742</v>
      </c>
      <c r="X877" s="186" t="s">
        <v>85</v>
      </c>
      <c r="Y877" s="186" t="s">
        <v>85</v>
      </c>
      <c r="Z877" s="186" t="s">
        <v>85</v>
      </c>
      <c r="AA877" s="230" t="s">
        <v>85</v>
      </c>
      <c r="AB877" s="231">
        <f t="shared" si="224"/>
        <v>1.0043298969072165</v>
      </c>
      <c r="AC877" s="232" t="str">
        <f t="shared" si="225"/>
        <v>-</v>
      </c>
      <c r="AD877" s="232" t="str">
        <f>IFERROR(IF($E877="-","-",Y877/P877),"-")</f>
        <v>-</v>
      </c>
      <c r="AE877" s="232" t="str">
        <f>IFERROR(IF($E877="-","-",Z877/Q877),"-")</f>
        <v>-</v>
      </c>
      <c r="AF877" s="233" t="str">
        <f>IFERROR(IF($E877="-","-",AA877/R877),"-")</f>
        <v>-</v>
      </c>
      <c r="AG877" s="231">
        <f t="shared" si="229"/>
        <v>0.56639534883720932</v>
      </c>
      <c r="AH877" s="232" t="str">
        <f>IFERROR(IF($E877="-","-",IF($T877="-","-",X877/$T877)),"-")</f>
        <v>-</v>
      </c>
      <c r="AI877" s="232" t="str">
        <f>IFERROR(IF($E877="-","-",IF($T877="-","-",Y877/$T877)),"-")</f>
        <v>-</v>
      </c>
      <c r="AJ877" s="232" t="str">
        <f>IFERROR(IF($E877="-","-",IF($T877="-","-",Z877/$T877)),"-")</f>
        <v>-</v>
      </c>
      <c r="AK877" s="233" t="str">
        <f>IFERROR(IF($E877="-","-",IF($T877="-","-",AA877/$T877)),"-")</f>
        <v>-</v>
      </c>
      <c r="AL877" s="222" t="s">
        <v>85</v>
      </c>
      <c r="AM877" s="224"/>
      <c r="AN877" s="224" t="s">
        <v>1875</v>
      </c>
      <c r="AO877" s="224" t="s">
        <v>1876</v>
      </c>
      <c r="AP877" s="235" t="s">
        <v>15</v>
      </c>
      <c r="AQ877" s="234" t="s">
        <v>85</v>
      </c>
      <c r="AR877" s="234" t="s">
        <v>85</v>
      </c>
      <c r="AS877" s="234" t="s">
        <v>85</v>
      </c>
      <c r="AT877" s="227" t="s">
        <v>85</v>
      </c>
      <c r="AU877" s="343">
        <v>1</v>
      </c>
    </row>
    <row r="878" spans="1:47" ht="54" hidden="1">
      <c r="A878" s="222" t="str">
        <f t="shared" si="236"/>
        <v>2406-2</v>
      </c>
      <c r="B878" s="223">
        <v>2406</v>
      </c>
      <c r="C878" s="224" t="s">
        <v>256</v>
      </c>
      <c r="D878" s="222">
        <v>2</v>
      </c>
      <c r="E878" s="224" t="s">
        <v>85</v>
      </c>
      <c r="F878" s="222" t="s">
        <v>85</v>
      </c>
      <c r="G878" s="369" t="s">
        <v>85</v>
      </c>
      <c r="H878" s="282" t="s">
        <v>85</v>
      </c>
      <c r="I878" s="227" t="s">
        <v>85</v>
      </c>
      <c r="J878" s="224" t="s">
        <v>85</v>
      </c>
      <c r="K878" s="224" t="s">
        <v>85</v>
      </c>
      <c r="L878" s="224" t="s">
        <v>85</v>
      </c>
      <c r="M878" s="228" t="s">
        <v>85</v>
      </c>
      <c r="N878" s="225"/>
      <c r="O878" s="186"/>
      <c r="P878" s="186"/>
      <c r="Q878" s="186"/>
      <c r="R878" s="230"/>
      <c r="S878" s="235" t="s">
        <v>85</v>
      </c>
      <c r="T878" s="230" t="s">
        <v>85</v>
      </c>
      <c r="U878" s="228"/>
      <c r="V878" s="224" t="s">
        <v>85</v>
      </c>
      <c r="W878" s="369"/>
      <c r="X878" s="370" t="s">
        <v>85</v>
      </c>
      <c r="Y878" s="370" t="s">
        <v>85</v>
      </c>
      <c r="Z878" s="370" t="s">
        <v>85</v>
      </c>
      <c r="AA878" s="371" t="s">
        <v>85</v>
      </c>
      <c r="AB878" s="231" t="str">
        <f t="shared" si="224"/>
        <v>-</v>
      </c>
      <c r="AC878" s="232" t="str">
        <f t="shared" si="225"/>
        <v>-</v>
      </c>
      <c r="AD878" s="232" t="str">
        <f t="shared" si="226"/>
        <v>-</v>
      </c>
      <c r="AE878" s="232" t="str">
        <f t="shared" si="227"/>
        <v>-</v>
      </c>
      <c r="AF878" s="233" t="str">
        <f t="shared" si="228"/>
        <v>-</v>
      </c>
      <c r="AG878" s="231" t="str">
        <f t="shared" si="229"/>
        <v>-</v>
      </c>
      <c r="AH878" s="232" t="str">
        <f t="shared" si="230"/>
        <v>-</v>
      </c>
      <c r="AI878" s="232" t="str">
        <f t="shared" si="231"/>
        <v>-</v>
      </c>
      <c r="AJ878" s="232" t="str">
        <f t="shared" si="232"/>
        <v>-</v>
      </c>
      <c r="AK878" s="233" t="str">
        <f t="shared" si="233"/>
        <v>-</v>
      </c>
      <c r="AL878" s="222" t="s">
        <v>85</v>
      </c>
      <c r="AM878" s="224" t="s">
        <v>85</v>
      </c>
      <c r="AN878" s="224" t="s">
        <v>85</v>
      </c>
      <c r="AO878" s="224" t="s">
        <v>85</v>
      </c>
      <c r="AP878" s="235" t="s">
        <v>85</v>
      </c>
      <c r="AQ878" s="234" t="s">
        <v>85</v>
      </c>
      <c r="AR878" s="234" t="s">
        <v>85</v>
      </c>
      <c r="AS878" s="234" t="s">
        <v>85</v>
      </c>
      <c r="AT878" s="227" t="s">
        <v>85</v>
      </c>
      <c r="AU878" s="343" t="s">
        <v>85</v>
      </c>
    </row>
    <row r="879" spans="1:47" ht="54" hidden="1">
      <c r="A879" s="222" t="str">
        <f t="shared" si="236"/>
        <v>2406-3</v>
      </c>
      <c r="B879" s="223">
        <v>2406</v>
      </c>
      <c r="C879" s="224" t="s">
        <v>256</v>
      </c>
      <c r="D879" s="222">
        <v>3</v>
      </c>
      <c r="E879" s="224" t="s">
        <v>85</v>
      </c>
      <c r="F879" s="222" t="s">
        <v>85</v>
      </c>
      <c r="G879" s="369" t="s">
        <v>85</v>
      </c>
      <c r="H879" s="282" t="s">
        <v>85</v>
      </c>
      <c r="I879" s="227" t="s">
        <v>85</v>
      </c>
      <c r="J879" s="224" t="s">
        <v>85</v>
      </c>
      <c r="K879" s="224" t="s">
        <v>85</v>
      </c>
      <c r="L879" s="224" t="s">
        <v>85</v>
      </c>
      <c r="M879" s="228" t="s">
        <v>85</v>
      </c>
      <c r="N879" s="225"/>
      <c r="O879" s="186"/>
      <c r="P879" s="186"/>
      <c r="Q879" s="186"/>
      <c r="R879" s="230"/>
      <c r="S879" s="235" t="s">
        <v>85</v>
      </c>
      <c r="T879" s="230" t="s">
        <v>85</v>
      </c>
      <c r="U879" s="228"/>
      <c r="V879" s="224" t="s">
        <v>85</v>
      </c>
      <c r="W879" s="369"/>
      <c r="X879" s="370" t="s">
        <v>85</v>
      </c>
      <c r="Y879" s="370" t="s">
        <v>85</v>
      </c>
      <c r="Z879" s="370" t="s">
        <v>85</v>
      </c>
      <c r="AA879" s="371" t="s">
        <v>85</v>
      </c>
      <c r="AB879" s="231" t="str">
        <f t="shared" si="224"/>
        <v>-</v>
      </c>
      <c r="AC879" s="232" t="str">
        <f t="shared" si="225"/>
        <v>-</v>
      </c>
      <c r="AD879" s="232" t="str">
        <f t="shared" si="226"/>
        <v>-</v>
      </c>
      <c r="AE879" s="232" t="str">
        <f t="shared" si="227"/>
        <v>-</v>
      </c>
      <c r="AF879" s="233" t="str">
        <f t="shared" si="228"/>
        <v>-</v>
      </c>
      <c r="AG879" s="231" t="str">
        <f t="shared" si="229"/>
        <v>-</v>
      </c>
      <c r="AH879" s="232" t="str">
        <f t="shared" si="230"/>
        <v>-</v>
      </c>
      <c r="AI879" s="232" t="str">
        <f t="shared" si="231"/>
        <v>-</v>
      </c>
      <c r="AJ879" s="232" t="str">
        <f t="shared" si="232"/>
        <v>-</v>
      </c>
      <c r="AK879" s="233" t="str">
        <f t="shared" si="233"/>
        <v>-</v>
      </c>
      <c r="AL879" s="222" t="s">
        <v>85</v>
      </c>
      <c r="AM879" s="224" t="s">
        <v>85</v>
      </c>
      <c r="AN879" s="224" t="s">
        <v>85</v>
      </c>
      <c r="AO879" s="224" t="s">
        <v>85</v>
      </c>
      <c r="AP879" s="235" t="s">
        <v>85</v>
      </c>
      <c r="AQ879" s="234" t="s">
        <v>85</v>
      </c>
      <c r="AR879" s="234" t="s">
        <v>85</v>
      </c>
      <c r="AS879" s="234" t="s">
        <v>85</v>
      </c>
      <c r="AT879" s="227" t="s">
        <v>85</v>
      </c>
      <c r="AU879" s="343" t="s">
        <v>85</v>
      </c>
    </row>
    <row r="880" spans="1:47" ht="54" hidden="1">
      <c r="A880" s="222" t="str">
        <f t="shared" si="236"/>
        <v>2406-4</v>
      </c>
      <c r="B880" s="223">
        <v>2406</v>
      </c>
      <c r="C880" s="224" t="s">
        <v>256</v>
      </c>
      <c r="D880" s="222">
        <v>4</v>
      </c>
      <c r="E880" s="224" t="s">
        <v>85</v>
      </c>
      <c r="F880" s="222" t="s">
        <v>85</v>
      </c>
      <c r="G880" s="369" t="s">
        <v>85</v>
      </c>
      <c r="H880" s="282" t="s">
        <v>85</v>
      </c>
      <c r="I880" s="227" t="s">
        <v>85</v>
      </c>
      <c r="J880" s="224" t="s">
        <v>85</v>
      </c>
      <c r="K880" s="224" t="s">
        <v>85</v>
      </c>
      <c r="L880" s="224" t="s">
        <v>85</v>
      </c>
      <c r="M880" s="228" t="s">
        <v>85</v>
      </c>
      <c r="N880" s="225"/>
      <c r="O880" s="186"/>
      <c r="P880" s="186"/>
      <c r="Q880" s="186"/>
      <c r="R880" s="230"/>
      <c r="S880" s="235" t="s">
        <v>85</v>
      </c>
      <c r="T880" s="230" t="s">
        <v>85</v>
      </c>
      <c r="U880" s="228"/>
      <c r="V880" s="224" t="s">
        <v>85</v>
      </c>
      <c r="W880" s="369"/>
      <c r="X880" s="370" t="s">
        <v>85</v>
      </c>
      <c r="Y880" s="370" t="s">
        <v>85</v>
      </c>
      <c r="Z880" s="370" t="s">
        <v>85</v>
      </c>
      <c r="AA880" s="371" t="s">
        <v>85</v>
      </c>
      <c r="AB880" s="231" t="str">
        <f t="shared" si="224"/>
        <v>-</v>
      </c>
      <c r="AC880" s="232" t="str">
        <f t="shared" si="225"/>
        <v>-</v>
      </c>
      <c r="AD880" s="232" t="str">
        <f t="shared" si="226"/>
        <v>-</v>
      </c>
      <c r="AE880" s="232" t="str">
        <f t="shared" si="227"/>
        <v>-</v>
      </c>
      <c r="AF880" s="233" t="str">
        <f t="shared" si="228"/>
        <v>-</v>
      </c>
      <c r="AG880" s="231" t="str">
        <f t="shared" si="229"/>
        <v>-</v>
      </c>
      <c r="AH880" s="232" t="str">
        <f t="shared" si="230"/>
        <v>-</v>
      </c>
      <c r="AI880" s="232" t="str">
        <f t="shared" si="231"/>
        <v>-</v>
      </c>
      <c r="AJ880" s="232" t="str">
        <f t="shared" si="232"/>
        <v>-</v>
      </c>
      <c r="AK880" s="233" t="str">
        <f t="shared" si="233"/>
        <v>-</v>
      </c>
      <c r="AL880" s="222" t="s">
        <v>85</v>
      </c>
      <c r="AM880" s="224" t="s">
        <v>85</v>
      </c>
      <c r="AN880" s="224" t="s">
        <v>85</v>
      </c>
      <c r="AO880" s="224" t="s">
        <v>85</v>
      </c>
      <c r="AP880" s="235" t="s">
        <v>85</v>
      </c>
      <c r="AQ880" s="234" t="s">
        <v>85</v>
      </c>
      <c r="AR880" s="234" t="s">
        <v>85</v>
      </c>
      <c r="AS880" s="234" t="s">
        <v>85</v>
      </c>
      <c r="AT880" s="227" t="s">
        <v>85</v>
      </c>
      <c r="AU880" s="343" t="s">
        <v>85</v>
      </c>
    </row>
    <row r="881" spans="1:47" ht="54" hidden="1">
      <c r="A881" s="222" t="str">
        <f t="shared" si="236"/>
        <v>2406-5</v>
      </c>
      <c r="B881" s="223">
        <v>2406</v>
      </c>
      <c r="C881" s="224" t="s">
        <v>256</v>
      </c>
      <c r="D881" s="222">
        <v>5</v>
      </c>
      <c r="E881" s="224" t="s">
        <v>85</v>
      </c>
      <c r="F881" s="222" t="s">
        <v>85</v>
      </c>
      <c r="G881" s="369" t="s">
        <v>85</v>
      </c>
      <c r="H881" s="282" t="s">
        <v>85</v>
      </c>
      <c r="I881" s="227" t="s">
        <v>85</v>
      </c>
      <c r="J881" s="224" t="s">
        <v>85</v>
      </c>
      <c r="K881" s="224" t="s">
        <v>85</v>
      </c>
      <c r="L881" s="224" t="s">
        <v>85</v>
      </c>
      <c r="M881" s="228" t="s">
        <v>85</v>
      </c>
      <c r="N881" s="225"/>
      <c r="O881" s="186"/>
      <c r="P881" s="186"/>
      <c r="Q881" s="186"/>
      <c r="R881" s="230"/>
      <c r="S881" s="235" t="s">
        <v>85</v>
      </c>
      <c r="T881" s="230" t="s">
        <v>85</v>
      </c>
      <c r="U881" s="228"/>
      <c r="V881" s="224" t="s">
        <v>85</v>
      </c>
      <c r="W881" s="369"/>
      <c r="X881" s="370" t="s">
        <v>85</v>
      </c>
      <c r="Y881" s="370" t="s">
        <v>85</v>
      </c>
      <c r="Z881" s="370" t="s">
        <v>85</v>
      </c>
      <c r="AA881" s="371" t="s">
        <v>85</v>
      </c>
      <c r="AB881" s="231" t="str">
        <f t="shared" si="224"/>
        <v>-</v>
      </c>
      <c r="AC881" s="232" t="str">
        <f t="shared" si="225"/>
        <v>-</v>
      </c>
      <c r="AD881" s="232" t="str">
        <f t="shared" si="226"/>
        <v>-</v>
      </c>
      <c r="AE881" s="232" t="str">
        <f t="shared" si="227"/>
        <v>-</v>
      </c>
      <c r="AF881" s="233" t="str">
        <f t="shared" si="228"/>
        <v>-</v>
      </c>
      <c r="AG881" s="231" t="str">
        <f t="shared" si="229"/>
        <v>-</v>
      </c>
      <c r="AH881" s="232" t="str">
        <f t="shared" si="230"/>
        <v>-</v>
      </c>
      <c r="AI881" s="232" t="str">
        <f t="shared" si="231"/>
        <v>-</v>
      </c>
      <c r="AJ881" s="232" t="str">
        <f t="shared" si="232"/>
        <v>-</v>
      </c>
      <c r="AK881" s="233" t="str">
        <f t="shared" si="233"/>
        <v>-</v>
      </c>
      <c r="AL881" s="222" t="s">
        <v>85</v>
      </c>
      <c r="AM881" s="224" t="s">
        <v>85</v>
      </c>
      <c r="AN881" s="224" t="s">
        <v>85</v>
      </c>
      <c r="AO881" s="224" t="s">
        <v>85</v>
      </c>
      <c r="AP881" s="235" t="s">
        <v>85</v>
      </c>
      <c r="AQ881" s="234" t="s">
        <v>85</v>
      </c>
      <c r="AR881" s="234" t="s">
        <v>85</v>
      </c>
      <c r="AS881" s="234" t="s">
        <v>85</v>
      </c>
      <c r="AT881" s="227" t="s">
        <v>85</v>
      </c>
      <c r="AU881" s="343" t="s">
        <v>85</v>
      </c>
    </row>
    <row r="882" spans="1:47" ht="54" hidden="1">
      <c r="A882" s="222" t="str">
        <f t="shared" si="236"/>
        <v>2406-6</v>
      </c>
      <c r="B882" s="223">
        <v>2406</v>
      </c>
      <c r="C882" s="224" t="s">
        <v>256</v>
      </c>
      <c r="D882" s="222">
        <v>6</v>
      </c>
      <c r="E882" s="224" t="s">
        <v>85</v>
      </c>
      <c r="F882" s="222" t="s">
        <v>85</v>
      </c>
      <c r="G882" s="369" t="s">
        <v>85</v>
      </c>
      <c r="H882" s="282" t="s">
        <v>85</v>
      </c>
      <c r="I882" s="227" t="s">
        <v>85</v>
      </c>
      <c r="J882" s="224" t="s">
        <v>85</v>
      </c>
      <c r="K882" s="224" t="s">
        <v>85</v>
      </c>
      <c r="L882" s="224" t="s">
        <v>85</v>
      </c>
      <c r="M882" s="228" t="s">
        <v>85</v>
      </c>
      <c r="N882" s="225"/>
      <c r="O882" s="186"/>
      <c r="P882" s="186"/>
      <c r="Q882" s="186"/>
      <c r="R882" s="230"/>
      <c r="S882" s="235" t="s">
        <v>85</v>
      </c>
      <c r="T882" s="230" t="s">
        <v>85</v>
      </c>
      <c r="U882" s="228"/>
      <c r="V882" s="224" t="s">
        <v>85</v>
      </c>
      <c r="W882" s="369"/>
      <c r="X882" s="370" t="s">
        <v>85</v>
      </c>
      <c r="Y882" s="370" t="s">
        <v>85</v>
      </c>
      <c r="Z882" s="370" t="s">
        <v>85</v>
      </c>
      <c r="AA882" s="371" t="s">
        <v>85</v>
      </c>
      <c r="AB882" s="231" t="str">
        <f t="shared" si="224"/>
        <v>-</v>
      </c>
      <c r="AC882" s="232" t="str">
        <f t="shared" si="225"/>
        <v>-</v>
      </c>
      <c r="AD882" s="232" t="str">
        <f t="shared" si="226"/>
        <v>-</v>
      </c>
      <c r="AE882" s="232" t="str">
        <f t="shared" si="227"/>
        <v>-</v>
      </c>
      <c r="AF882" s="233" t="str">
        <f t="shared" si="228"/>
        <v>-</v>
      </c>
      <c r="AG882" s="231" t="str">
        <f t="shared" si="229"/>
        <v>-</v>
      </c>
      <c r="AH882" s="232" t="str">
        <f t="shared" si="230"/>
        <v>-</v>
      </c>
      <c r="AI882" s="232" t="str">
        <f t="shared" si="231"/>
        <v>-</v>
      </c>
      <c r="AJ882" s="232" t="str">
        <f t="shared" si="232"/>
        <v>-</v>
      </c>
      <c r="AK882" s="233" t="str">
        <f t="shared" si="233"/>
        <v>-</v>
      </c>
      <c r="AL882" s="222" t="s">
        <v>85</v>
      </c>
      <c r="AM882" s="224" t="s">
        <v>85</v>
      </c>
      <c r="AN882" s="224" t="s">
        <v>85</v>
      </c>
      <c r="AO882" s="224" t="s">
        <v>85</v>
      </c>
      <c r="AP882" s="235" t="s">
        <v>85</v>
      </c>
      <c r="AQ882" s="234" t="s">
        <v>85</v>
      </c>
      <c r="AR882" s="234" t="s">
        <v>85</v>
      </c>
      <c r="AS882" s="234" t="s">
        <v>85</v>
      </c>
      <c r="AT882" s="227" t="s">
        <v>85</v>
      </c>
      <c r="AU882" s="343" t="s">
        <v>85</v>
      </c>
    </row>
    <row r="883" spans="1:47" ht="54" hidden="1">
      <c r="A883" s="222" t="str">
        <f t="shared" si="236"/>
        <v>2406-7</v>
      </c>
      <c r="B883" s="223">
        <v>2406</v>
      </c>
      <c r="C883" s="224" t="s">
        <v>256</v>
      </c>
      <c r="D883" s="222">
        <v>7</v>
      </c>
      <c r="E883" s="224" t="s">
        <v>85</v>
      </c>
      <c r="F883" s="222" t="s">
        <v>85</v>
      </c>
      <c r="G883" s="369" t="s">
        <v>85</v>
      </c>
      <c r="H883" s="282" t="s">
        <v>85</v>
      </c>
      <c r="I883" s="227" t="s">
        <v>85</v>
      </c>
      <c r="J883" s="224" t="s">
        <v>85</v>
      </c>
      <c r="K883" s="224" t="s">
        <v>85</v>
      </c>
      <c r="L883" s="224" t="s">
        <v>85</v>
      </c>
      <c r="M883" s="228" t="s">
        <v>85</v>
      </c>
      <c r="N883" s="225"/>
      <c r="O883" s="186"/>
      <c r="P883" s="186"/>
      <c r="Q883" s="186"/>
      <c r="R883" s="230"/>
      <c r="S883" s="235" t="s">
        <v>85</v>
      </c>
      <c r="T883" s="230" t="s">
        <v>85</v>
      </c>
      <c r="U883" s="228"/>
      <c r="V883" s="224" t="s">
        <v>85</v>
      </c>
      <c r="W883" s="369"/>
      <c r="X883" s="370" t="s">
        <v>85</v>
      </c>
      <c r="Y883" s="370" t="s">
        <v>85</v>
      </c>
      <c r="Z883" s="370" t="s">
        <v>85</v>
      </c>
      <c r="AA883" s="371" t="s">
        <v>85</v>
      </c>
      <c r="AB883" s="231" t="str">
        <f t="shared" si="224"/>
        <v>-</v>
      </c>
      <c r="AC883" s="232" t="str">
        <f t="shared" si="225"/>
        <v>-</v>
      </c>
      <c r="AD883" s="232" t="str">
        <f t="shared" si="226"/>
        <v>-</v>
      </c>
      <c r="AE883" s="232" t="str">
        <f t="shared" si="227"/>
        <v>-</v>
      </c>
      <c r="AF883" s="233" t="str">
        <f t="shared" si="228"/>
        <v>-</v>
      </c>
      <c r="AG883" s="231" t="str">
        <f t="shared" si="229"/>
        <v>-</v>
      </c>
      <c r="AH883" s="232" t="str">
        <f t="shared" si="230"/>
        <v>-</v>
      </c>
      <c r="AI883" s="232" t="str">
        <f t="shared" si="231"/>
        <v>-</v>
      </c>
      <c r="AJ883" s="232" t="str">
        <f t="shared" si="232"/>
        <v>-</v>
      </c>
      <c r="AK883" s="233" t="str">
        <f t="shared" si="233"/>
        <v>-</v>
      </c>
      <c r="AL883" s="222" t="s">
        <v>85</v>
      </c>
      <c r="AM883" s="224" t="s">
        <v>85</v>
      </c>
      <c r="AN883" s="224" t="s">
        <v>85</v>
      </c>
      <c r="AO883" s="224" t="s">
        <v>85</v>
      </c>
      <c r="AP883" s="235" t="s">
        <v>85</v>
      </c>
      <c r="AQ883" s="234" t="s">
        <v>85</v>
      </c>
      <c r="AR883" s="234" t="s">
        <v>85</v>
      </c>
      <c r="AS883" s="234" t="s">
        <v>85</v>
      </c>
      <c r="AT883" s="227" t="s">
        <v>85</v>
      </c>
      <c r="AU883" s="343" t="s">
        <v>85</v>
      </c>
    </row>
    <row r="884" spans="1:47" ht="54" hidden="1">
      <c r="A884" s="222" t="str">
        <f t="shared" si="236"/>
        <v>2406-8</v>
      </c>
      <c r="B884" s="223">
        <v>2406</v>
      </c>
      <c r="C884" s="224" t="s">
        <v>256</v>
      </c>
      <c r="D884" s="222">
        <v>8</v>
      </c>
      <c r="E884" s="224" t="s">
        <v>85</v>
      </c>
      <c r="F884" s="222" t="s">
        <v>85</v>
      </c>
      <c r="G884" s="369" t="s">
        <v>85</v>
      </c>
      <c r="H884" s="282" t="s">
        <v>85</v>
      </c>
      <c r="I884" s="227" t="s">
        <v>85</v>
      </c>
      <c r="J884" s="224" t="s">
        <v>85</v>
      </c>
      <c r="K884" s="224" t="s">
        <v>85</v>
      </c>
      <c r="L884" s="224" t="s">
        <v>85</v>
      </c>
      <c r="M884" s="228" t="s">
        <v>85</v>
      </c>
      <c r="N884" s="225"/>
      <c r="O884" s="186"/>
      <c r="P884" s="186"/>
      <c r="Q884" s="186"/>
      <c r="R884" s="230"/>
      <c r="S884" s="235" t="s">
        <v>85</v>
      </c>
      <c r="T884" s="230" t="s">
        <v>85</v>
      </c>
      <c r="U884" s="228"/>
      <c r="V884" s="224" t="s">
        <v>85</v>
      </c>
      <c r="W884" s="369"/>
      <c r="X884" s="370" t="s">
        <v>85</v>
      </c>
      <c r="Y884" s="370" t="s">
        <v>85</v>
      </c>
      <c r="Z884" s="370" t="s">
        <v>85</v>
      </c>
      <c r="AA884" s="371" t="s">
        <v>85</v>
      </c>
      <c r="AB884" s="231" t="str">
        <f t="shared" si="224"/>
        <v>-</v>
      </c>
      <c r="AC884" s="232" t="str">
        <f t="shared" si="225"/>
        <v>-</v>
      </c>
      <c r="AD884" s="232" t="str">
        <f t="shared" si="226"/>
        <v>-</v>
      </c>
      <c r="AE884" s="232" t="str">
        <f t="shared" si="227"/>
        <v>-</v>
      </c>
      <c r="AF884" s="233" t="str">
        <f t="shared" si="228"/>
        <v>-</v>
      </c>
      <c r="AG884" s="231" t="str">
        <f t="shared" si="229"/>
        <v>-</v>
      </c>
      <c r="AH884" s="232" t="str">
        <f t="shared" si="230"/>
        <v>-</v>
      </c>
      <c r="AI884" s="232" t="str">
        <f t="shared" si="231"/>
        <v>-</v>
      </c>
      <c r="AJ884" s="232" t="str">
        <f t="shared" si="232"/>
        <v>-</v>
      </c>
      <c r="AK884" s="233" t="str">
        <f t="shared" si="233"/>
        <v>-</v>
      </c>
      <c r="AL884" s="222" t="s">
        <v>85</v>
      </c>
      <c r="AM884" s="224" t="s">
        <v>85</v>
      </c>
      <c r="AN884" s="224" t="s">
        <v>85</v>
      </c>
      <c r="AO884" s="224" t="s">
        <v>85</v>
      </c>
      <c r="AP884" s="235" t="s">
        <v>85</v>
      </c>
      <c r="AQ884" s="234" t="s">
        <v>85</v>
      </c>
      <c r="AR884" s="234" t="s">
        <v>85</v>
      </c>
      <c r="AS884" s="234" t="s">
        <v>85</v>
      </c>
      <c r="AT884" s="227" t="s">
        <v>85</v>
      </c>
      <c r="AU884" s="343" t="s">
        <v>85</v>
      </c>
    </row>
    <row r="885" spans="1:47" ht="54" hidden="1">
      <c r="A885" s="222" t="str">
        <f t="shared" si="236"/>
        <v>2406-9</v>
      </c>
      <c r="B885" s="223">
        <v>2406</v>
      </c>
      <c r="C885" s="224" t="s">
        <v>256</v>
      </c>
      <c r="D885" s="222">
        <v>9</v>
      </c>
      <c r="E885" s="224" t="s">
        <v>85</v>
      </c>
      <c r="F885" s="222" t="s">
        <v>85</v>
      </c>
      <c r="G885" s="369" t="s">
        <v>85</v>
      </c>
      <c r="H885" s="282" t="s">
        <v>85</v>
      </c>
      <c r="I885" s="227" t="s">
        <v>85</v>
      </c>
      <c r="J885" s="224" t="s">
        <v>85</v>
      </c>
      <c r="K885" s="224" t="s">
        <v>85</v>
      </c>
      <c r="L885" s="224" t="s">
        <v>85</v>
      </c>
      <c r="M885" s="228" t="s">
        <v>85</v>
      </c>
      <c r="N885" s="225"/>
      <c r="O885" s="186"/>
      <c r="P885" s="186"/>
      <c r="Q885" s="186"/>
      <c r="R885" s="230"/>
      <c r="S885" s="235" t="s">
        <v>85</v>
      </c>
      <c r="T885" s="230" t="s">
        <v>85</v>
      </c>
      <c r="U885" s="228"/>
      <c r="V885" s="224" t="s">
        <v>85</v>
      </c>
      <c r="W885" s="369"/>
      <c r="X885" s="370" t="s">
        <v>85</v>
      </c>
      <c r="Y885" s="370" t="s">
        <v>85</v>
      </c>
      <c r="Z885" s="370" t="s">
        <v>85</v>
      </c>
      <c r="AA885" s="371" t="s">
        <v>85</v>
      </c>
      <c r="AB885" s="231" t="str">
        <f t="shared" si="224"/>
        <v>-</v>
      </c>
      <c r="AC885" s="232" t="str">
        <f t="shared" si="225"/>
        <v>-</v>
      </c>
      <c r="AD885" s="232" t="str">
        <f t="shared" si="226"/>
        <v>-</v>
      </c>
      <c r="AE885" s="232" t="str">
        <f t="shared" si="227"/>
        <v>-</v>
      </c>
      <c r="AF885" s="233" t="str">
        <f t="shared" si="228"/>
        <v>-</v>
      </c>
      <c r="AG885" s="231" t="str">
        <f t="shared" si="229"/>
        <v>-</v>
      </c>
      <c r="AH885" s="232" t="str">
        <f t="shared" si="230"/>
        <v>-</v>
      </c>
      <c r="AI885" s="232" t="str">
        <f t="shared" si="231"/>
        <v>-</v>
      </c>
      <c r="AJ885" s="232" t="str">
        <f t="shared" si="232"/>
        <v>-</v>
      </c>
      <c r="AK885" s="233" t="str">
        <f t="shared" si="233"/>
        <v>-</v>
      </c>
      <c r="AL885" s="222" t="s">
        <v>85</v>
      </c>
      <c r="AM885" s="224" t="s">
        <v>85</v>
      </c>
      <c r="AN885" s="224" t="s">
        <v>85</v>
      </c>
      <c r="AO885" s="224" t="s">
        <v>85</v>
      </c>
      <c r="AP885" s="235" t="s">
        <v>85</v>
      </c>
      <c r="AQ885" s="234" t="s">
        <v>85</v>
      </c>
      <c r="AR885" s="234" t="s">
        <v>85</v>
      </c>
      <c r="AS885" s="234" t="s">
        <v>85</v>
      </c>
      <c r="AT885" s="227" t="s">
        <v>85</v>
      </c>
      <c r="AU885" s="343" t="s">
        <v>85</v>
      </c>
    </row>
    <row r="886" spans="1:47" ht="144" customHeight="1">
      <c r="A886" s="222" t="s">
        <v>2590</v>
      </c>
      <c r="B886" s="223">
        <v>2407</v>
      </c>
      <c r="C886" s="224" t="s">
        <v>257</v>
      </c>
      <c r="D886" s="222">
        <v>1</v>
      </c>
      <c r="E886" s="224" t="s">
        <v>2591</v>
      </c>
      <c r="F886" s="222" t="s">
        <v>2592</v>
      </c>
      <c r="G886" s="225" t="s">
        <v>598</v>
      </c>
      <c r="H886" s="282" t="s">
        <v>2593</v>
      </c>
      <c r="I886" s="227" t="s">
        <v>2594</v>
      </c>
      <c r="J886" s="224" t="s">
        <v>2595</v>
      </c>
      <c r="K886" s="224" t="s">
        <v>2596</v>
      </c>
      <c r="L886" s="224" t="s">
        <v>2597</v>
      </c>
      <c r="M886" s="228" t="s">
        <v>403</v>
      </c>
      <c r="N886" s="225">
        <v>8</v>
      </c>
      <c r="O886" s="186">
        <v>9</v>
      </c>
      <c r="P886" s="186">
        <v>10</v>
      </c>
      <c r="Q886" s="186">
        <v>11</v>
      </c>
      <c r="R886" s="230">
        <v>12</v>
      </c>
      <c r="S886" s="235" t="s">
        <v>433</v>
      </c>
      <c r="T886" s="230">
        <v>13</v>
      </c>
      <c r="U886" s="228"/>
      <c r="V886" s="224" t="s">
        <v>2598</v>
      </c>
      <c r="W886" s="225">
        <v>8</v>
      </c>
      <c r="X886" s="186" t="s">
        <v>85</v>
      </c>
      <c r="Y886" s="186" t="s">
        <v>85</v>
      </c>
      <c r="Z886" s="186" t="s">
        <v>85</v>
      </c>
      <c r="AA886" s="230" t="s">
        <v>85</v>
      </c>
      <c r="AB886" s="231">
        <f t="shared" si="224"/>
        <v>1</v>
      </c>
      <c r="AC886" s="232" t="str">
        <f t="shared" si="225"/>
        <v>-</v>
      </c>
      <c r="AD886" s="232" t="str">
        <f>IFERROR(IF($E886="-","-",Y886/P886),"-")</f>
        <v>-</v>
      </c>
      <c r="AE886" s="232" t="str">
        <f>IFERROR(IF($E886="-","-",Z886/Q886),"-")</f>
        <v>-</v>
      </c>
      <c r="AF886" s="233" t="str">
        <f>IFERROR(IF($E886="-","-",AA886/R886),"-")</f>
        <v>-</v>
      </c>
      <c r="AG886" s="231">
        <f t="shared" si="229"/>
        <v>0.61538461538461542</v>
      </c>
      <c r="AH886" s="232" t="str">
        <f>IFERROR(IF($E886="-","-",IF($T886="-","-",X886/$T886)),"-")</f>
        <v>-</v>
      </c>
      <c r="AI886" s="232" t="str">
        <f>IFERROR(IF($E886="-","-",IF($T886="-","-",Y886/$T886)),"-")</f>
        <v>-</v>
      </c>
      <c r="AJ886" s="232" t="str">
        <f>IFERROR(IF($E886="-","-",IF($T886="-","-",Z886/$T886)),"-")</f>
        <v>-</v>
      </c>
      <c r="AK886" s="233" t="str">
        <f>IFERROR(IF($E886="-","-",IF($T886="-","-",AA886/$T886)),"-")</f>
        <v>-</v>
      </c>
      <c r="AL886" s="222" t="s">
        <v>85</v>
      </c>
      <c r="AM886" s="224" t="s">
        <v>2599</v>
      </c>
      <c r="AN886" s="224" t="s">
        <v>2568</v>
      </c>
      <c r="AO886" s="224" t="s">
        <v>2569</v>
      </c>
      <c r="AP886" s="235" t="s">
        <v>54</v>
      </c>
      <c r="AQ886" s="234" t="s">
        <v>85</v>
      </c>
      <c r="AR886" s="234" t="s">
        <v>85</v>
      </c>
      <c r="AS886" s="234" t="s">
        <v>85</v>
      </c>
      <c r="AT886" s="227" t="s">
        <v>85</v>
      </c>
      <c r="AU886" s="343">
        <v>1</v>
      </c>
    </row>
    <row r="887" spans="1:47" ht="54" hidden="1">
      <c r="A887" s="222" t="str">
        <f t="shared" si="236"/>
        <v>2407-2</v>
      </c>
      <c r="B887" s="223">
        <v>2407</v>
      </c>
      <c r="C887" s="224" t="s">
        <v>257</v>
      </c>
      <c r="D887" s="222">
        <v>2</v>
      </c>
      <c r="E887" s="224" t="s">
        <v>85</v>
      </c>
      <c r="F887" s="222" t="s">
        <v>85</v>
      </c>
      <c r="G887" s="369" t="s">
        <v>85</v>
      </c>
      <c r="H887" s="282" t="s">
        <v>85</v>
      </c>
      <c r="I887" s="227" t="s">
        <v>85</v>
      </c>
      <c r="J887" s="224" t="s">
        <v>85</v>
      </c>
      <c r="K887" s="224" t="s">
        <v>85</v>
      </c>
      <c r="L887" s="224" t="s">
        <v>85</v>
      </c>
      <c r="M887" s="228" t="s">
        <v>85</v>
      </c>
      <c r="N887" s="225"/>
      <c r="O887" s="186"/>
      <c r="P887" s="186"/>
      <c r="Q887" s="186"/>
      <c r="R887" s="230"/>
      <c r="S887" s="235" t="s">
        <v>85</v>
      </c>
      <c r="T887" s="230" t="s">
        <v>85</v>
      </c>
      <c r="U887" s="228"/>
      <c r="V887" s="224" t="s">
        <v>85</v>
      </c>
      <c r="W887" s="369"/>
      <c r="X887" s="370" t="s">
        <v>85</v>
      </c>
      <c r="Y887" s="370" t="s">
        <v>85</v>
      </c>
      <c r="Z887" s="370" t="s">
        <v>85</v>
      </c>
      <c r="AA887" s="371" t="s">
        <v>85</v>
      </c>
      <c r="AB887" s="231" t="str">
        <f t="shared" si="224"/>
        <v>-</v>
      </c>
      <c r="AC887" s="232" t="str">
        <f t="shared" si="225"/>
        <v>-</v>
      </c>
      <c r="AD887" s="232" t="str">
        <f t="shared" si="226"/>
        <v>-</v>
      </c>
      <c r="AE887" s="232" t="str">
        <f t="shared" si="227"/>
        <v>-</v>
      </c>
      <c r="AF887" s="233" t="str">
        <f t="shared" si="228"/>
        <v>-</v>
      </c>
      <c r="AG887" s="231" t="str">
        <f t="shared" si="229"/>
        <v>-</v>
      </c>
      <c r="AH887" s="232" t="str">
        <f t="shared" si="230"/>
        <v>-</v>
      </c>
      <c r="AI887" s="232" t="str">
        <f t="shared" si="231"/>
        <v>-</v>
      </c>
      <c r="AJ887" s="232" t="str">
        <f t="shared" si="232"/>
        <v>-</v>
      </c>
      <c r="AK887" s="233" t="str">
        <f t="shared" si="233"/>
        <v>-</v>
      </c>
      <c r="AL887" s="222" t="s">
        <v>85</v>
      </c>
      <c r="AM887" s="224" t="s">
        <v>85</v>
      </c>
      <c r="AN887" s="224" t="s">
        <v>85</v>
      </c>
      <c r="AO887" s="224" t="s">
        <v>85</v>
      </c>
      <c r="AP887" s="235" t="s">
        <v>85</v>
      </c>
      <c r="AQ887" s="234" t="s">
        <v>85</v>
      </c>
      <c r="AR887" s="234" t="s">
        <v>85</v>
      </c>
      <c r="AS887" s="234" t="s">
        <v>85</v>
      </c>
      <c r="AT887" s="227" t="s">
        <v>85</v>
      </c>
      <c r="AU887" s="343" t="s">
        <v>85</v>
      </c>
    </row>
    <row r="888" spans="1:47" ht="54" hidden="1">
      <c r="A888" s="222" t="str">
        <f t="shared" si="236"/>
        <v>2407-3</v>
      </c>
      <c r="B888" s="223">
        <v>2407</v>
      </c>
      <c r="C888" s="224" t="s">
        <v>257</v>
      </c>
      <c r="D888" s="222">
        <v>3</v>
      </c>
      <c r="E888" s="224" t="s">
        <v>85</v>
      </c>
      <c r="F888" s="222" t="s">
        <v>85</v>
      </c>
      <c r="G888" s="369" t="s">
        <v>85</v>
      </c>
      <c r="H888" s="282" t="s">
        <v>85</v>
      </c>
      <c r="I888" s="227" t="s">
        <v>85</v>
      </c>
      <c r="J888" s="224" t="s">
        <v>85</v>
      </c>
      <c r="K888" s="224" t="s">
        <v>85</v>
      </c>
      <c r="L888" s="224" t="s">
        <v>85</v>
      </c>
      <c r="M888" s="228" t="s">
        <v>85</v>
      </c>
      <c r="N888" s="225"/>
      <c r="O888" s="186"/>
      <c r="P888" s="186"/>
      <c r="Q888" s="186"/>
      <c r="R888" s="230"/>
      <c r="S888" s="235" t="s">
        <v>85</v>
      </c>
      <c r="T888" s="230" t="s">
        <v>85</v>
      </c>
      <c r="U888" s="228"/>
      <c r="V888" s="224" t="s">
        <v>85</v>
      </c>
      <c r="W888" s="369"/>
      <c r="X888" s="370" t="s">
        <v>85</v>
      </c>
      <c r="Y888" s="370" t="s">
        <v>85</v>
      </c>
      <c r="Z888" s="370" t="s">
        <v>85</v>
      </c>
      <c r="AA888" s="371" t="s">
        <v>85</v>
      </c>
      <c r="AB888" s="231" t="str">
        <f t="shared" si="224"/>
        <v>-</v>
      </c>
      <c r="AC888" s="232" t="str">
        <f t="shared" si="225"/>
        <v>-</v>
      </c>
      <c r="AD888" s="232" t="str">
        <f t="shared" si="226"/>
        <v>-</v>
      </c>
      <c r="AE888" s="232" t="str">
        <f t="shared" si="227"/>
        <v>-</v>
      </c>
      <c r="AF888" s="233" t="str">
        <f t="shared" si="228"/>
        <v>-</v>
      </c>
      <c r="AG888" s="231" t="str">
        <f t="shared" si="229"/>
        <v>-</v>
      </c>
      <c r="AH888" s="232" t="str">
        <f t="shared" si="230"/>
        <v>-</v>
      </c>
      <c r="AI888" s="232" t="str">
        <f t="shared" si="231"/>
        <v>-</v>
      </c>
      <c r="AJ888" s="232" t="str">
        <f t="shared" si="232"/>
        <v>-</v>
      </c>
      <c r="AK888" s="233" t="str">
        <f t="shared" si="233"/>
        <v>-</v>
      </c>
      <c r="AL888" s="222" t="s">
        <v>85</v>
      </c>
      <c r="AM888" s="224" t="s">
        <v>85</v>
      </c>
      <c r="AN888" s="224" t="s">
        <v>85</v>
      </c>
      <c r="AO888" s="224" t="s">
        <v>85</v>
      </c>
      <c r="AP888" s="235" t="s">
        <v>85</v>
      </c>
      <c r="AQ888" s="234" t="s">
        <v>85</v>
      </c>
      <c r="AR888" s="234" t="s">
        <v>85</v>
      </c>
      <c r="AS888" s="234" t="s">
        <v>85</v>
      </c>
      <c r="AT888" s="227" t="s">
        <v>85</v>
      </c>
      <c r="AU888" s="343" t="s">
        <v>85</v>
      </c>
    </row>
    <row r="889" spans="1:47" ht="54" hidden="1">
      <c r="A889" s="222" t="str">
        <f t="shared" si="236"/>
        <v>2407-4</v>
      </c>
      <c r="B889" s="223">
        <v>2407</v>
      </c>
      <c r="C889" s="224" t="s">
        <v>257</v>
      </c>
      <c r="D889" s="222">
        <v>4</v>
      </c>
      <c r="E889" s="224" t="s">
        <v>85</v>
      </c>
      <c r="F889" s="222" t="s">
        <v>85</v>
      </c>
      <c r="G889" s="369" t="s">
        <v>85</v>
      </c>
      <c r="H889" s="282" t="s">
        <v>85</v>
      </c>
      <c r="I889" s="227" t="s">
        <v>85</v>
      </c>
      <c r="J889" s="224" t="s">
        <v>85</v>
      </c>
      <c r="K889" s="224" t="s">
        <v>85</v>
      </c>
      <c r="L889" s="224" t="s">
        <v>85</v>
      </c>
      <c r="M889" s="228" t="s">
        <v>85</v>
      </c>
      <c r="N889" s="225"/>
      <c r="O889" s="186"/>
      <c r="P889" s="186"/>
      <c r="Q889" s="186"/>
      <c r="R889" s="230"/>
      <c r="S889" s="235" t="s">
        <v>85</v>
      </c>
      <c r="T889" s="230" t="s">
        <v>85</v>
      </c>
      <c r="U889" s="228"/>
      <c r="V889" s="224" t="s">
        <v>85</v>
      </c>
      <c r="W889" s="369"/>
      <c r="X889" s="370" t="s">
        <v>85</v>
      </c>
      <c r="Y889" s="370" t="s">
        <v>85</v>
      </c>
      <c r="Z889" s="370" t="s">
        <v>85</v>
      </c>
      <c r="AA889" s="371" t="s">
        <v>85</v>
      </c>
      <c r="AB889" s="231" t="str">
        <f t="shared" si="224"/>
        <v>-</v>
      </c>
      <c r="AC889" s="232" t="str">
        <f t="shared" si="225"/>
        <v>-</v>
      </c>
      <c r="AD889" s="232" t="str">
        <f t="shared" si="226"/>
        <v>-</v>
      </c>
      <c r="AE889" s="232" t="str">
        <f t="shared" si="227"/>
        <v>-</v>
      </c>
      <c r="AF889" s="233" t="str">
        <f t="shared" si="228"/>
        <v>-</v>
      </c>
      <c r="AG889" s="231" t="str">
        <f t="shared" si="229"/>
        <v>-</v>
      </c>
      <c r="AH889" s="232" t="str">
        <f t="shared" si="230"/>
        <v>-</v>
      </c>
      <c r="AI889" s="232" t="str">
        <f t="shared" si="231"/>
        <v>-</v>
      </c>
      <c r="AJ889" s="232" t="str">
        <f t="shared" si="232"/>
        <v>-</v>
      </c>
      <c r="AK889" s="233" t="str">
        <f t="shared" si="233"/>
        <v>-</v>
      </c>
      <c r="AL889" s="222" t="s">
        <v>85</v>
      </c>
      <c r="AM889" s="224" t="s">
        <v>85</v>
      </c>
      <c r="AN889" s="224" t="s">
        <v>85</v>
      </c>
      <c r="AO889" s="224" t="s">
        <v>85</v>
      </c>
      <c r="AP889" s="235" t="s">
        <v>85</v>
      </c>
      <c r="AQ889" s="234" t="s">
        <v>85</v>
      </c>
      <c r="AR889" s="234" t="s">
        <v>85</v>
      </c>
      <c r="AS889" s="234" t="s">
        <v>85</v>
      </c>
      <c r="AT889" s="227" t="s">
        <v>85</v>
      </c>
      <c r="AU889" s="343" t="s">
        <v>85</v>
      </c>
    </row>
    <row r="890" spans="1:47" ht="54" hidden="1">
      <c r="A890" s="222" t="str">
        <f t="shared" si="236"/>
        <v>2407-5</v>
      </c>
      <c r="B890" s="223">
        <v>2407</v>
      </c>
      <c r="C890" s="224" t="s">
        <v>257</v>
      </c>
      <c r="D890" s="222">
        <v>5</v>
      </c>
      <c r="E890" s="224" t="s">
        <v>85</v>
      </c>
      <c r="F890" s="222" t="s">
        <v>85</v>
      </c>
      <c r="G890" s="369" t="s">
        <v>85</v>
      </c>
      <c r="H890" s="282" t="s">
        <v>85</v>
      </c>
      <c r="I890" s="227" t="s">
        <v>85</v>
      </c>
      <c r="J890" s="224" t="s">
        <v>85</v>
      </c>
      <c r="K890" s="224" t="s">
        <v>85</v>
      </c>
      <c r="L890" s="224" t="s">
        <v>85</v>
      </c>
      <c r="M890" s="228" t="s">
        <v>85</v>
      </c>
      <c r="N890" s="225"/>
      <c r="O890" s="186"/>
      <c r="P890" s="186"/>
      <c r="Q890" s="186"/>
      <c r="R890" s="230"/>
      <c r="S890" s="235" t="s">
        <v>85</v>
      </c>
      <c r="T890" s="230" t="s">
        <v>85</v>
      </c>
      <c r="U890" s="228"/>
      <c r="V890" s="224" t="s">
        <v>85</v>
      </c>
      <c r="W890" s="369"/>
      <c r="X890" s="370" t="s">
        <v>85</v>
      </c>
      <c r="Y890" s="370" t="s">
        <v>85</v>
      </c>
      <c r="Z890" s="370" t="s">
        <v>85</v>
      </c>
      <c r="AA890" s="371" t="s">
        <v>85</v>
      </c>
      <c r="AB890" s="231" t="str">
        <f t="shared" si="224"/>
        <v>-</v>
      </c>
      <c r="AC890" s="232" t="str">
        <f t="shared" si="225"/>
        <v>-</v>
      </c>
      <c r="AD890" s="232" t="str">
        <f t="shared" si="226"/>
        <v>-</v>
      </c>
      <c r="AE890" s="232" t="str">
        <f t="shared" si="227"/>
        <v>-</v>
      </c>
      <c r="AF890" s="233" t="str">
        <f t="shared" si="228"/>
        <v>-</v>
      </c>
      <c r="AG890" s="231" t="str">
        <f t="shared" si="229"/>
        <v>-</v>
      </c>
      <c r="AH890" s="232" t="str">
        <f t="shared" si="230"/>
        <v>-</v>
      </c>
      <c r="AI890" s="232" t="str">
        <f t="shared" si="231"/>
        <v>-</v>
      </c>
      <c r="AJ890" s="232" t="str">
        <f t="shared" si="232"/>
        <v>-</v>
      </c>
      <c r="AK890" s="233" t="str">
        <f t="shared" si="233"/>
        <v>-</v>
      </c>
      <c r="AL890" s="222" t="s">
        <v>85</v>
      </c>
      <c r="AM890" s="224" t="s">
        <v>85</v>
      </c>
      <c r="AN890" s="224" t="s">
        <v>85</v>
      </c>
      <c r="AO890" s="224" t="s">
        <v>85</v>
      </c>
      <c r="AP890" s="235" t="s">
        <v>85</v>
      </c>
      <c r="AQ890" s="234" t="s">
        <v>85</v>
      </c>
      <c r="AR890" s="234" t="s">
        <v>85</v>
      </c>
      <c r="AS890" s="234" t="s">
        <v>85</v>
      </c>
      <c r="AT890" s="227" t="s">
        <v>85</v>
      </c>
      <c r="AU890" s="343" t="s">
        <v>85</v>
      </c>
    </row>
    <row r="891" spans="1:47" ht="54" hidden="1">
      <c r="A891" s="222" t="str">
        <f t="shared" si="236"/>
        <v>2407-6</v>
      </c>
      <c r="B891" s="223">
        <v>2407</v>
      </c>
      <c r="C891" s="224" t="s">
        <v>257</v>
      </c>
      <c r="D891" s="222">
        <v>6</v>
      </c>
      <c r="E891" s="224" t="s">
        <v>85</v>
      </c>
      <c r="F891" s="222" t="s">
        <v>85</v>
      </c>
      <c r="G891" s="369" t="s">
        <v>85</v>
      </c>
      <c r="H891" s="282" t="s">
        <v>85</v>
      </c>
      <c r="I891" s="227" t="s">
        <v>85</v>
      </c>
      <c r="J891" s="224" t="s">
        <v>85</v>
      </c>
      <c r="K891" s="224" t="s">
        <v>85</v>
      </c>
      <c r="L891" s="224" t="s">
        <v>85</v>
      </c>
      <c r="M891" s="228" t="s">
        <v>85</v>
      </c>
      <c r="N891" s="225"/>
      <c r="O891" s="186"/>
      <c r="P891" s="186"/>
      <c r="Q891" s="186"/>
      <c r="R891" s="230"/>
      <c r="S891" s="235" t="s">
        <v>85</v>
      </c>
      <c r="T891" s="230" t="s">
        <v>85</v>
      </c>
      <c r="U891" s="228"/>
      <c r="V891" s="224" t="s">
        <v>85</v>
      </c>
      <c r="W891" s="369"/>
      <c r="X891" s="370" t="s">
        <v>85</v>
      </c>
      <c r="Y891" s="370" t="s">
        <v>85</v>
      </c>
      <c r="Z891" s="370" t="s">
        <v>85</v>
      </c>
      <c r="AA891" s="371" t="s">
        <v>85</v>
      </c>
      <c r="AB891" s="231" t="str">
        <f t="shared" si="224"/>
        <v>-</v>
      </c>
      <c r="AC891" s="232" t="str">
        <f t="shared" si="225"/>
        <v>-</v>
      </c>
      <c r="AD891" s="232" t="str">
        <f t="shared" si="226"/>
        <v>-</v>
      </c>
      <c r="AE891" s="232" t="str">
        <f t="shared" si="227"/>
        <v>-</v>
      </c>
      <c r="AF891" s="233" t="str">
        <f t="shared" si="228"/>
        <v>-</v>
      </c>
      <c r="AG891" s="231" t="str">
        <f t="shared" si="229"/>
        <v>-</v>
      </c>
      <c r="AH891" s="232" t="str">
        <f t="shared" si="230"/>
        <v>-</v>
      </c>
      <c r="AI891" s="232" t="str">
        <f t="shared" si="231"/>
        <v>-</v>
      </c>
      <c r="AJ891" s="232" t="str">
        <f t="shared" si="232"/>
        <v>-</v>
      </c>
      <c r="AK891" s="233" t="str">
        <f t="shared" si="233"/>
        <v>-</v>
      </c>
      <c r="AL891" s="222" t="s">
        <v>85</v>
      </c>
      <c r="AM891" s="224" t="s">
        <v>85</v>
      </c>
      <c r="AN891" s="224" t="s">
        <v>85</v>
      </c>
      <c r="AO891" s="224" t="s">
        <v>85</v>
      </c>
      <c r="AP891" s="235" t="s">
        <v>85</v>
      </c>
      <c r="AQ891" s="234" t="s">
        <v>85</v>
      </c>
      <c r="AR891" s="234" t="s">
        <v>85</v>
      </c>
      <c r="AS891" s="234" t="s">
        <v>85</v>
      </c>
      <c r="AT891" s="227" t="s">
        <v>85</v>
      </c>
      <c r="AU891" s="343" t="s">
        <v>85</v>
      </c>
    </row>
    <row r="892" spans="1:47" ht="54" hidden="1">
      <c r="A892" s="222" t="str">
        <f t="shared" si="236"/>
        <v>2407-7</v>
      </c>
      <c r="B892" s="223">
        <v>2407</v>
      </c>
      <c r="C892" s="224" t="s">
        <v>257</v>
      </c>
      <c r="D892" s="222">
        <v>7</v>
      </c>
      <c r="E892" s="224" t="s">
        <v>85</v>
      </c>
      <c r="F892" s="222" t="s">
        <v>85</v>
      </c>
      <c r="G892" s="369" t="s">
        <v>85</v>
      </c>
      <c r="H892" s="282" t="s">
        <v>85</v>
      </c>
      <c r="I892" s="227" t="s">
        <v>85</v>
      </c>
      <c r="J892" s="224" t="s">
        <v>85</v>
      </c>
      <c r="K892" s="224" t="s">
        <v>85</v>
      </c>
      <c r="L892" s="224" t="s">
        <v>85</v>
      </c>
      <c r="M892" s="228" t="s">
        <v>85</v>
      </c>
      <c r="N892" s="225"/>
      <c r="O892" s="186"/>
      <c r="P892" s="186"/>
      <c r="Q892" s="186"/>
      <c r="R892" s="230"/>
      <c r="S892" s="235" t="s">
        <v>85</v>
      </c>
      <c r="T892" s="230" t="s">
        <v>85</v>
      </c>
      <c r="U892" s="228"/>
      <c r="V892" s="224" t="s">
        <v>85</v>
      </c>
      <c r="W892" s="369"/>
      <c r="X892" s="370" t="s">
        <v>85</v>
      </c>
      <c r="Y892" s="370" t="s">
        <v>85</v>
      </c>
      <c r="Z892" s="370" t="s">
        <v>85</v>
      </c>
      <c r="AA892" s="371" t="s">
        <v>85</v>
      </c>
      <c r="AB892" s="231" t="str">
        <f t="shared" si="224"/>
        <v>-</v>
      </c>
      <c r="AC892" s="232" t="str">
        <f t="shared" si="225"/>
        <v>-</v>
      </c>
      <c r="AD892" s="232" t="str">
        <f t="shared" si="226"/>
        <v>-</v>
      </c>
      <c r="AE892" s="232" t="str">
        <f t="shared" si="227"/>
        <v>-</v>
      </c>
      <c r="AF892" s="233" t="str">
        <f t="shared" si="228"/>
        <v>-</v>
      </c>
      <c r="AG892" s="231" t="str">
        <f t="shared" si="229"/>
        <v>-</v>
      </c>
      <c r="AH892" s="232" t="str">
        <f t="shared" si="230"/>
        <v>-</v>
      </c>
      <c r="AI892" s="232" t="str">
        <f t="shared" si="231"/>
        <v>-</v>
      </c>
      <c r="AJ892" s="232" t="str">
        <f t="shared" si="232"/>
        <v>-</v>
      </c>
      <c r="AK892" s="233" t="str">
        <f t="shared" si="233"/>
        <v>-</v>
      </c>
      <c r="AL892" s="222" t="s">
        <v>85</v>
      </c>
      <c r="AM892" s="224" t="s">
        <v>85</v>
      </c>
      <c r="AN892" s="224" t="s">
        <v>85</v>
      </c>
      <c r="AO892" s="224" t="s">
        <v>85</v>
      </c>
      <c r="AP892" s="235" t="s">
        <v>85</v>
      </c>
      <c r="AQ892" s="234" t="s">
        <v>85</v>
      </c>
      <c r="AR892" s="234" t="s">
        <v>85</v>
      </c>
      <c r="AS892" s="234" t="s">
        <v>85</v>
      </c>
      <c r="AT892" s="227" t="s">
        <v>85</v>
      </c>
      <c r="AU892" s="343" t="s">
        <v>85</v>
      </c>
    </row>
    <row r="893" spans="1:47" ht="54" hidden="1">
      <c r="A893" s="222" t="str">
        <f t="shared" si="236"/>
        <v>2407-8</v>
      </c>
      <c r="B893" s="223">
        <v>2407</v>
      </c>
      <c r="C893" s="224" t="s">
        <v>257</v>
      </c>
      <c r="D893" s="222">
        <v>8</v>
      </c>
      <c r="E893" s="224" t="s">
        <v>85</v>
      </c>
      <c r="F893" s="222" t="s">
        <v>85</v>
      </c>
      <c r="G893" s="369" t="s">
        <v>85</v>
      </c>
      <c r="H893" s="282" t="s">
        <v>85</v>
      </c>
      <c r="I893" s="227" t="s">
        <v>85</v>
      </c>
      <c r="J893" s="224" t="s">
        <v>85</v>
      </c>
      <c r="K893" s="224" t="s">
        <v>85</v>
      </c>
      <c r="L893" s="224" t="s">
        <v>85</v>
      </c>
      <c r="M893" s="228" t="s">
        <v>85</v>
      </c>
      <c r="N893" s="225"/>
      <c r="O893" s="186"/>
      <c r="P893" s="186"/>
      <c r="Q893" s="186"/>
      <c r="R893" s="230"/>
      <c r="S893" s="235" t="s">
        <v>85</v>
      </c>
      <c r="T893" s="230" t="s">
        <v>85</v>
      </c>
      <c r="U893" s="228"/>
      <c r="V893" s="224" t="s">
        <v>85</v>
      </c>
      <c r="W893" s="369"/>
      <c r="X893" s="370" t="s">
        <v>85</v>
      </c>
      <c r="Y893" s="370" t="s">
        <v>85</v>
      </c>
      <c r="Z893" s="370" t="s">
        <v>85</v>
      </c>
      <c r="AA893" s="371" t="s">
        <v>85</v>
      </c>
      <c r="AB893" s="231" t="str">
        <f t="shared" si="224"/>
        <v>-</v>
      </c>
      <c r="AC893" s="232" t="str">
        <f t="shared" si="225"/>
        <v>-</v>
      </c>
      <c r="AD893" s="232" t="str">
        <f t="shared" si="226"/>
        <v>-</v>
      </c>
      <c r="AE893" s="232" t="str">
        <f t="shared" si="227"/>
        <v>-</v>
      </c>
      <c r="AF893" s="233" t="str">
        <f t="shared" si="228"/>
        <v>-</v>
      </c>
      <c r="AG893" s="231" t="str">
        <f t="shared" si="229"/>
        <v>-</v>
      </c>
      <c r="AH893" s="232" t="str">
        <f t="shared" si="230"/>
        <v>-</v>
      </c>
      <c r="AI893" s="232" t="str">
        <f t="shared" si="231"/>
        <v>-</v>
      </c>
      <c r="AJ893" s="232" t="str">
        <f t="shared" si="232"/>
        <v>-</v>
      </c>
      <c r="AK893" s="233" t="str">
        <f t="shared" si="233"/>
        <v>-</v>
      </c>
      <c r="AL893" s="222" t="s">
        <v>85</v>
      </c>
      <c r="AM893" s="224" t="s">
        <v>85</v>
      </c>
      <c r="AN893" s="224" t="s">
        <v>85</v>
      </c>
      <c r="AO893" s="224" t="s">
        <v>85</v>
      </c>
      <c r="AP893" s="235" t="s">
        <v>85</v>
      </c>
      <c r="AQ893" s="234" t="s">
        <v>85</v>
      </c>
      <c r="AR893" s="234" t="s">
        <v>85</v>
      </c>
      <c r="AS893" s="234" t="s">
        <v>85</v>
      </c>
      <c r="AT893" s="227" t="s">
        <v>85</v>
      </c>
      <c r="AU893" s="343" t="s">
        <v>85</v>
      </c>
    </row>
    <row r="894" spans="1:47" ht="54" hidden="1">
      <c r="A894" s="222" t="str">
        <f t="shared" si="236"/>
        <v>2407-9</v>
      </c>
      <c r="B894" s="223">
        <v>2407</v>
      </c>
      <c r="C894" s="224" t="s">
        <v>257</v>
      </c>
      <c r="D894" s="222">
        <v>9</v>
      </c>
      <c r="E894" s="224" t="s">
        <v>85</v>
      </c>
      <c r="F894" s="222" t="s">
        <v>85</v>
      </c>
      <c r="G894" s="369" t="s">
        <v>85</v>
      </c>
      <c r="H894" s="282" t="s">
        <v>85</v>
      </c>
      <c r="I894" s="227" t="s">
        <v>85</v>
      </c>
      <c r="J894" s="224" t="s">
        <v>85</v>
      </c>
      <c r="K894" s="224" t="s">
        <v>85</v>
      </c>
      <c r="L894" s="224" t="s">
        <v>85</v>
      </c>
      <c r="M894" s="228" t="s">
        <v>85</v>
      </c>
      <c r="N894" s="225"/>
      <c r="O894" s="186"/>
      <c r="P894" s="186"/>
      <c r="Q894" s="186"/>
      <c r="R894" s="230"/>
      <c r="S894" s="235" t="s">
        <v>85</v>
      </c>
      <c r="T894" s="230" t="s">
        <v>85</v>
      </c>
      <c r="U894" s="228"/>
      <c r="V894" s="224" t="s">
        <v>85</v>
      </c>
      <c r="W894" s="369"/>
      <c r="X894" s="370" t="s">
        <v>85</v>
      </c>
      <c r="Y894" s="370" t="s">
        <v>85</v>
      </c>
      <c r="Z894" s="370" t="s">
        <v>85</v>
      </c>
      <c r="AA894" s="371" t="s">
        <v>85</v>
      </c>
      <c r="AB894" s="231" t="str">
        <f t="shared" si="224"/>
        <v>-</v>
      </c>
      <c r="AC894" s="232" t="str">
        <f t="shared" si="225"/>
        <v>-</v>
      </c>
      <c r="AD894" s="232" t="str">
        <f t="shared" si="226"/>
        <v>-</v>
      </c>
      <c r="AE894" s="232" t="str">
        <f t="shared" si="227"/>
        <v>-</v>
      </c>
      <c r="AF894" s="233" t="str">
        <f t="shared" si="228"/>
        <v>-</v>
      </c>
      <c r="AG894" s="231" t="str">
        <f t="shared" si="229"/>
        <v>-</v>
      </c>
      <c r="AH894" s="232" t="str">
        <f t="shared" si="230"/>
        <v>-</v>
      </c>
      <c r="AI894" s="232" t="str">
        <f t="shared" si="231"/>
        <v>-</v>
      </c>
      <c r="AJ894" s="232" t="str">
        <f t="shared" si="232"/>
        <v>-</v>
      </c>
      <c r="AK894" s="233" t="str">
        <f t="shared" si="233"/>
        <v>-</v>
      </c>
      <c r="AL894" s="222" t="s">
        <v>85</v>
      </c>
      <c r="AM894" s="224" t="s">
        <v>85</v>
      </c>
      <c r="AN894" s="224" t="s">
        <v>85</v>
      </c>
      <c r="AO894" s="224" t="s">
        <v>85</v>
      </c>
      <c r="AP894" s="235" t="s">
        <v>85</v>
      </c>
      <c r="AQ894" s="234" t="s">
        <v>85</v>
      </c>
      <c r="AR894" s="234" t="s">
        <v>85</v>
      </c>
      <c r="AS894" s="234" t="s">
        <v>85</v>
      </c>
      <c r="AT894" s="227" t="s">
        <v>85</v>
      </c>
      <c r="AU894" s="343" t="s">
        <v>85</v>
      </c>
    </row>
    <row r="895" spans="1:47" ht="145.5" customHeight="1">
      <c r="A895" s="211" t="str">
        <f t="shared" si="236"/>
        <v>2501-1</v>
      </c>
      <c r="B895" s="493">
        <v>2501</v>
      </c>
      <c r="C895" s="212" t="s">
        <v>258</v>
      </c>
      <c r="D895" s="211">
        <v>1</v>
      </c>
      <c r="E895" s="212" t="s">
        <v>1449</v>
      </c>
      <c r="F895" s="211" t="s">
        <v>668</v>
      </c>
      <c r="G895" s="213" t="s">
        <v>631</v>
      </c>
      <c r="H895" s="494" t="s">
        <v>1450</v>
      </c>
      <c r="I895" s="214" t="s">
        <v>669</v>
      </c>
      <c r="J895" s="212" t="s">
        <v>670</v>
      </c>
      <c r="K895" s="212" t="s">
        <v>671</v>
      </c>
      <c r="L895" s="224" t="s">
        <v>672</v>
      </c>
      <c r="M895" s="228" t="s">
        <v>403</v>
      </c>
      <c r="N895" s="225">
        <v>6.4000000000000001E-2</v>
      </c>
      <c r="O895" s="186">
        <v>0.17399999999999999</v>
      </c>
      <c r="P895" s="186">
        <v>0.34100000000000003</v>
      </c>
      <c r="Q895" s="186">
        <v>0.46</v>
      </c>
      <c r="R895" s="230">
        <v>0.59</v>
      </c>
      <c r="S895" s="235" t="s">
        <v>433</v>
      </c>
      <c r="T895" s="230">
        <v>0.8</v>
      </c>
      <c r="U895" s="228"/>
      <c r="V895" s="224" t="s">
        <v>2520</v>
      </c>
      <c r="W895" s="225">
        <v>5.0999999999999997E-2</v>
      </c>
      <c r="X895" s="186" t="s">
        <v>85</v>
      </c>
      <c r="Y895" s="186" t="s">
        <v>85</v>
      </c>
      <c r="Z895" s="186" t="s">
        <v>85</v>
      </c>
      <c r="AA895" s="230" t="s">
        <v>85</v>
      </c>
      <c r="AB895" s="231">
        <f t="shared" si="224"/>
        <v>0.79687499999999989</v>
      </c>
      <c r="AC895" s="232" t="str">
        <f t="shared" si="224"/>
        <v>-</v>
      </c>
      <c r="AD895" s="232" t="str">
        <f t="shared" si="224"/>
        <v>-</v>
      </c>
      <c r="AE895" s="232" t="str">
        <f t="shared" si="224"/>
        <v>-</v>
      </c>
      <c r="AF895" s="233" t="str">
        <f t="shared" si="224"/>
        <v>-</v>
      </c>
      <c r="AG895" s="231">
        <f t="shared" si="229"/>
        <v>6.3749999999999987E-2</v>
      </c>
      <c r="AH895" s="232" t="str">
        <f t="shared" si="229"/>
        <v>-</v>
      </c>
      <c r="AI895" s="232" t="str">
        <f t="shared" si="229"/>
        <v>-</v>
      </c>
      <c r="AJ895" s="232" t="str">
        <f t="shared" si="229"/>
        <v>-</v>
      </c>
      <c r="AK895" s="233" t="str">
        <f t="shared" si="229"/>
        <v>-</v>
      </c>
      <c r="AL895" s="222" t="s">
        <v>85</v>
      </c>
      <c r="AM895" s="224" t="s">
        <v>85</v>
      </c>
      <c r="AN895" s="212" t="s">
        <v>775</v>
      </c>
      <c r="AO895" s="212" t="s">
        <v>923</v>
      </c>
      <c r="AP895" s="218" t="s">
        <v>11</v>
      </c>
      <c r="AQ895" s="238" t="s">
        <v>85</v>
      </c>
      <c r="AR895" s="238" t="s">
        <v>85</v>
      </c>
      <c r="AS895" s="238" t="s">
        <v>85</v>
      </c>
      <c r="AT895" s="214" t="s">
        <v>85</v>
      </c>
      <c r="AU895" s="343">
        <v>1</v>
      </c>
    </row>
    <row r="896" spans="1:47" ht="141" customHeight="1">
      <c r="A896" s="211" t="str">
        <f t="shared" si="236"/>
        <v>2501-2</v>
      </c>
      <c r="B896" s="493">
        <v>2501</v>
      </c>
      <c r="C896" s="212" t="s">
        <v>258</v>
      </c>
      <c r="D896" s="211">
        <v>2</v>
      </c>
      <c r="E896" s="212" t="s">
        <v>1451</v>
      </c>
      <c r="F896" s="211" t="s">
        <v>393</v>
      </c>
      <c r="G896" s="213" t="s">
        <v>631</v>
      </c>
      <c r="H896" s="494" t="s">
        <v>1452</v>
      </c>
      <c r="I896" s="214" t="s">
        <v>678</v>
      </c>
      <c r="J896" s="212" t="s">
        <v>1453</v>
      </c>
      <c r="K896" s="212" t="s">
        <v>1454</v>
      </c>
      <c r="L896" s="224" t="s">
        <v>1455</v>
      </c>
      <c r="M896" s="228" t="s">
        <v>403</v>
      </c>
      <c r="N896" s="225">
        <v>86</v>
      </c>
      <c r="O896" s="186">
        <v>98.2</v>
      </c>
      <c r="P896" s="186"/>
      <c r="Q896" s="186"/>
      <c r="R896" s="230"/>
      <c r="S896" s="235" t="s">
        <v>328</v>
      </c>
      <c r="T896" s="230">
        <v>98.2</v>
      </c>
      <c r="U896" s="228"/>
      <c r="V896" s="224" t="s">
        <v>1849</v>
      </c>
      <c r="W896" s="225">
        <v>86</v>
      </c>
      <c r="X896" s="186" t="s">
        <v>85</v>
      </c>
      <c r="Y896" s="186" t="s">
        <v>85</v>
      </c>
      <c r="Z896" s="186" t="s">
        <v>85</v>
      </c>
      <c r="AA896" s="230" t="s">
        <v>85</v>
      </c>
      <c r="AB896" s="231">
        <f t="shared" si="224"/>
        <v>1</v>
      </c>
      <c r="AC896" s="232" t="str">
        <f t="shared" si="224"/>
        <v>-</v>
      </c>
      <c r="AD896" s="232" t="str">
        <f t="shared" si="224"/>
        <v>-</v>
      </c>
      <c r="AE896" s="232" t="str">
        <f t="shared" si="224"/>
        <v>-</v>
      </c>
      <c r="AF896" s="233" t="str">
        <f t="shared" si="224"/>
        <v>-</v>
      </c>
      <c r="AG896" s="231">
        <f t="shared" si="229"/>
        <v>0.87576374745417518</v>
      </c>
      <c r="AH896" s="232" t="str">
        <f t="shared" si="229"/>
        <v>-</v>
      </c>
      <c r="AI896" s="232" t="str">
        <f t="shared" si="229"/>
        <v>-</v>
      </c>
      <c r="AJ896" s="232" t="str">
        <f t="shared" si="229"/>
        <v>-</v>
      </c>
      <c r="AK896" s="233" t="str">
        <f t="shared" si="229"/>
        <v>-</v>
      </c>
      <c r="AL896" s="222" t="s">
        <v>85</v>
      </c>
      <c r="AM896" s="224" t="s">
        <v>85</v>
      </c>
      <c r="AN896" s="224" t="s">
        <v>753</v>
      </c>
      <c r="AO896" s="212" t="s">
        <v>924</v>
      </c>
      <c r="AP896" s="218" t="s">
        <v>15</v>
      </c>
      <c r="AQ896" s="238" t="s">
        <v>85</v>
      </c>
      <c r="AR896" s="238" t="s">
        <v>85</v>
      </c>
      <c r="AS896" s="238" t="s">
        <v>85</v>
      </c>
      <c r="AT896" s="214" t="s">
        <v>85</v>
      </c>
      <c r="AU896" s="343">
        <v>1</v>
      </c>
    </row>
    <row r="897" spans="1:47" ht="141" customHeight="1">
      <c r="A897" s="211" t="str">
        <f t="shared" si="236"/>
        <v>2501-3</v>
      </c>
      <c r="B897" s="493">
        <v>2501</v>
      </c>
      <c r="C897" s="212" t="s">
        <v>258</v>
      </c>
      <c r="D897" s="211">
        <v>3</v>
      </c>
      <c r="E897" s="212" t="s">
        <v>1456</v>
      </c>
      <c r="F897" s="211" t="s">
        <v>393</v>
      </c>
      <c r="G897" s="213" t="s">
        <v>631</v>
      </c>
      <c r="H897" s="494" t="s">
        <v>1457</v>
      </c>
      <c r="I897" s="214" t="s">
        <v>1458</v>
      </c>
      <c r="J897" s="212" t="s">
        <v>1459</v>
      </c>
      <c r="K897" s="212" t="s">
        <v>1460</v>
      </c>
      <c r="L897" s="224" t="s">
        <v>1461</v>
      </c>
      <c r="M897" s="228" t="s">
        <v>403</v>
      </c>
      <c r="N897" s="225">
        <v>60</v>
      </c>
      <c r="O897" s="186">
        <v>70</v>
      </c>
      <c r="P897" s="186"/>
      <c r="Q897" s="186"/>
      <c r="R897" s="230"/>
      <c r="S897" s="235" t="s">
        <v>328</v>
      </c>
      <c r="T897" s="249" t="s">
        <v>982</v>
      </c>
      <c r="U897" s="228"/>
      <c r="V897" s="224" t="s">
        <v>1850</v>
      </c>
      <c r="W897" s="225">
        <v>51.1</v>
      </c>
      <c r="X897" s="186" t="s">
        <v>85</v>
      </c>
      <c r="Y897" s="186" t="s">
        <v>85</v>
      </c>
      <c r="Z897" s="186" t="s">
        <v>85</v>
      </c>
      <c r="AA897" s="230" t="s">
        <v>85</v>
      </c>
      <c r="AB897" s="231">
        <f t="shared" si="224"/>
        <v>0.85166666666666668</v>
      </c>
      <c r="AC897" s="232" t="str">
        <f t="shared" si="224"/>
        <v>-</v>
      </c>
      <c r="AD897" s="232" t="str">
        <f t="shared" si="224"/>
        <v>-</v>
      </c>
      <c r="AE897" s="232" t="str">
        <f t="shared" si="224"/>
        <v>-</v>
      </c>
      <c r="AF897" s="233" t="str">
        <f t="shared" si="224"/>
        <v>-</v>
      </c>
      <c r="AG897" s="231">
        <f t="shared" si="229"/>
        <v>0.73</v>
      </c>
      <c r="AH897" s="232" t="str">
        <f t="shared" si="229"/>
        <v>-</v>
      </c>
      <c r="AI897" s="232" t="str">
        <f t="shared" si="229"/>
        <v>-</v>
      </c>
      <c r="AJ897" s="232" t="str">
        <f t="shared" si="229"/>
        <v>-</v>
      </c>
      <c r="AK897" s="233" t="str">
        <f t="shared" si="229"/>
        <v>-</v>
      </c>
      <c r="AL897" s="222" t="s">
        <v>85</v>
      </c>
      <c r="AM897" s="224" t="s">
        <v>925</v>
      </c>
      <c r="AN897" s="224" t="s">
        <v>926</v>
      </c>
      <c r="AO897" s="212" t="s">
        <v>927</v>
      </c>
      <c r="AP897" s="218" t="s">
        <v>15</v>
      </c>
      <c r="AQ897" s="238" t="s">
        <v>85</v>
      </c>
      <c r="AR897" s="238" t="s">
        <v>85</v>
      </c>
      <c r="AS897" s="238" t="s">
        <v>85</v>
      </c>
      <c r="AT897" s="214" t="s">
        <v>85</v>
      </c>
      <c r="AU897" s="343">
        <v>1</v>
      </c>
    </row>
    <row r="898" spans="1:47" ht="150" customHeight="1">
      <c r="A898" s="211" t="str">
        <f t="shared" si="236"/>
        <v>2501-4</v>
      </c>
      <c r="B898" s="493">
        <v>2501</v>
      </c>
      <c r="C898" s="212" t="s">
        <v>258</v>
      </c>
      <c r="D898" s="211">
        <v>4</v>
      </c>
      <c r="E898" s="212" t="s">
        <v>1462</v>
      </c>
      <c r="F898" s="211" t="s">
        <v>393</v>
      </c>
      <c r="G898" s="213" t="s">
        <v>631</v>
      </c>
      <c r="H898" s="494" t="s">
        <v>1406</v>
      </c>
      <c r="I898" s="214" t="s">
        <v>633</v>
      </c>
      <c r="J898" s="212" t="s">
        <v>1463</v>
      </c>
      <c r="K898" s="212" t="s">
        <v>1464</v>
      </c>
      <c r="L898" s="224" t="s">
        <v>1465</v>
      </c>
      <c r="M898" s="228" t="s">
        <v>403</v>
      </c>
      <c r="N898" s="225">
        <v>59.2</v>
      </c>
      <c r="O898" s="186">
        <v>64.3</v>
      </c>
      <c r="P898" s="186">
        <v>69.400000000000006</v>
      </c>
      <c r="Q898" s="186">
        <v>74.5</v>
      </c>
      <c r="R898" s="230">
        <v>79.599999999999994</v>
      </c>
      <c r="S898" s="235" t="s">
        <v>637</v>
      </c>
      <c r="T898" s="230">
        <v>100</v>
      </c>
      <c r="U898" s="228"/>
      <c r="V898" s="224" t="s">
        <v>638</v>
      </c>
      <c r="W898" s="225">
        <v>59.2</v>
      </c>
      <c r="X898" s="186" t="s">
        <v>85</v>
      </c>
      <c r="Y898" s="186" t="s">
        <v>85</v>
      </c>
      <c r="Z898" s="186" t="s">
        <v>85</v>
      </c>
      <c r="AA898" s="230" t="s">
        <v>85</v>
      </c>
      <c r="AB898" s="231">
        <f t="shared" si="224"/>
        <v>1</v>
      </c>
      <c r="AC898" s="232" t="str">
        <f t="shared" si="224"/>
        <v>-</v>
      </c>
      <c r="AD898" s="232" t="str">
        <f t="shared" si="224"/>
        <v>-</v>
      </c>
      <c r="AE898" s="232" t="str">
        <f t="shared" si="224"/>
        <v>-</v>
      </c>
      <c r="AF898" s="233" t="str">
        <f t="shared" si="224"/>
        <v>-</v>
      </c>
      <c r="AG898" s="231">
        <f t="shared" si="229"/>
        <v>0.59200000000000008</v>
      </c>
      <c r="AH898" s="232" t="str">
        <f t="shared" si="229"/>
        <v>-</v>
      </c>
      <c r="AI898" s="232" t="str">
        <f t="shared" si="229"/>
        <v>-</v>
      </c>
      <c r="AJ898" s="232" t="str">
        <f t="shared" si="229"/>
        <v>-</v>
      </c>
      <c r="AK898" s="233" t="str">
        <f t="shared" si="229"/>
        <v>-</v>
      </c>
      <c r="AL898" s="222" t="s">
        <v>85</v>
      </c>
      <c r="AM898" s="224" t="s">
        <v>85</v>
      </c>
      <c r="AN898" s="224" t="s">
        <v>775</v>
      </c>
      <c r="AO898" s="212" t="s">
        <v>905</v>
      </c>
      <c r="AP898" s="218" t="s">
        <v>15</v>
      </c>
      <c r="AQ898" s="238" t="s">
        <v>85</v>
      </c>
      <c r="AR898" s="238" t="s">
        <v>85</v>
      </c>
      <c r="AS898" s="238" t="s">
        <v>85</v>
      </c>
      <c r="AT898" s="214" t="s">
        <v>85</v>
      </c>
      <c r="AU898" s="343">
        <v>1</v>
      </c>
    </row>
    <row r="899" spans="1:47" ht="54" hidden="1">
      <c r="A899" s="222" t="str">
        <f t="shared" si="236"/>
        <v>2501-5</v>
      </c>
      <c r="B899" s="223">
        <v>2501</v>
      </c>
      <c r="C899" s="224" t="s">
        <v>258</v>
      </c>
      <c r="D899" s="222">
        <v>5</v>
      </c>
      <c r="E899" s="224" t="s">
        <v>85</v>
      </c>
      <c r="F899" s="222" t="s">
        <v>85</v>
      </c>
      <c r="G899" s="369" t="s">
        <v>85</v>
      </c>
      <c r="H899" s="282" t="s">
        <v>85</v>
      </c>
      <c r="I899" s="227" t="s">
        <v>85</v>
      </c>
      <c r="J899" s="224" t="s">
        <v>85</v>
      </c>
      <c r="K899" s="224" t="s">
        <v>85</v>
      </c>
      <c r="L899" s="224" t="s">
        <v>85</v>
      </c>
      <c r="M899" s="228" t="s">
        <v>85</v>
      </c>
      <c r="N899" s="225"/>
      <c r="O899" s="186"/>
      <c r="P899" s="186"/>
      <c r="Q899" s="186"/>
      <c r="R899" s="230"/>
      <c r="S899" s="235" t="s">
        <v>85</v>
      </c>
      <c r="T899" s="230" t="s">
        <v>85</v>
      </c>
      <c r="U899" s="228"/>
      <c r="V899" s="224" t="s">
        <v>85</v>
      </c>
      <c r="W899" s="369"/>
      <c r="X899" s="370" t="s">
        <v>85</v>
      </c>
      <c r="Y899" s="370" t="s">
        <v>85</v>
      </c>
      <c r="Z899" s="370" t="s">
        <v>85</v>
      </c>
      <c r="AA899" s="371" t="s">
        <v>85</v>
      </c>
      <c r="AB899" s="231" t="str">
        <f t="shared" si="224"/>
        <v>-</v>
      </c>
      <c r="AC899" s="232" t="str">
        <f t="shared" si="225"/>
        <v>-</v>
      </c>
      <c r="AD899" s="232" t="str">
        <f t="shared" si="226"/>
        <v>-</v>
      </c>
      <c r="AE899" s="232" t="str">
        <f t="shared" si="227"/>
        <v>-</v>
      </c>
      <c r="AF899" s="233" t="str">
        <f t="shared" si="228"/>
        <v>-</v>
      </c>
      <c r="AG899" s="231" t="str">
        <f t="shared" si="229"/>
        <v>-</v>
      </c>
      <c r="AH899" s="232" t="str">
        <f t="shared" si="230"/>
        <v>-</v>
      </c>
      <c r="AI899" s="232" t="str">
        <f t="shared" si="231"/>
        <v>-</v>
      </c>
      <c r="AJ899" s="232" t="str">
        <f t="shared" si="232"/>
        <v>-</v>
      </c>
      <c r="AK899" s="233" t="str">
        <f t="shared" si="233"/>
        <v>-</v>
      </c>
      <c r="AL899" s="222" t="s">
        <v>85</v>
      </c>
      <c r="AM899" s="224" t="s">
        <v>85</v>
      </c>
      <c r="AN899" s="224" t="s">
        <v>85</v>
      </c>
      <c r="AO899" s="224" t="s">
        <v>85</v>
      </c>
      <c r="AP899" s="235" t="s">
        <v>85</v>
      </c>
      <c r="AQ899" s="234" t="s">
        <v>85</v>
      </c>
      <c r="AR899" s="234" t="s">
        <v>85</v>
      </c>
      <c r="AS899" s="234" t="s">
        <v>85</v>
      </c>
      <c r="AT899" s="227" t="s">
        <v>85</v>
      </c>
      <c r="AU899" s="343" t="s">
        <v>85</v>
      </c>
    </row>
    <row r="900" spans="1:47" ht="54" hidden="1">
      <c r="A900" s="222" t="str">
        <f t="shared" si="236"/>
        <v>2501-6</v>
      </c>
      <c r="B900" s="223">
        <v>2501</v>
      </c>
      <c r="C900" s="224" t="s">
        <v>258</v>
      </c>
      <c r="D900" s="222">
        <v>6</v>
      </c>
      <c r="E900" s="224" t="s">
        <v>85</v>
      </c>
      <c r="F900" s="222" t="s">
        <v>85</v>
      </c>
      <c r="G900" s="369" t="s">
        <v>85</v>
      </c>
      <c r="H900" s="282" t="s">
        <v>85</v>
      </c>
      <c r="I900" s="227" t="s">
        <v>85</v>
      </c>
      <c r="J900" s="224" t="s">
        <v>85</v>
      </c>
      <c r="K900" s="224" t="s">
        <v>85</v>
      </c>
      <c r="L900" s="224" t="s">
        <v>85</v>
      </c>
      <c r="M900" s="228" t="s">
        <v>85</v>
      </c>
      <c r="N900" s="225"/>
      <c r="O900" s="186"/>
      <c r="P900" s="186"/>
      <c r="Q900" s="186"/>
      <c r="R900" s="230"/>
      <c r="S900" s="235" t="s">
        <v>85</v>
      </c>
      <c r="T900" s="230" t="s">
        <v>85</v>
      </c>
      <c r="U900" s="228"/>
      <c r="V900" s="224" t="s">
        <v>85</v>
      </c>
      <c r="W900" s="369"/>
      <c r="X900" s="370" t="s">
        <v>85</v>
      </c>
      <c r="Y900" s="370" t="s">
        <v>85</v>
      </c>
      <c r="Z900" s="370" t="s">
        <v>85</v>
      </c>
      <c r="AA900" s="371" t="s">
        <v>85</v>
      </c>
      <c r="AB900" s="231" t="str">
        <f t="shared" si="224"/>
        <v>-</v>
      </c>
      <c r="AC900" s="232" t="str">
        <f t="shared" si="225"/>
        <v>-</v>
      </c>
      <c r="AD900" s="232" t="str">
        <f t="shared" si="226"/>
        <v>-</v>
      </c>
      <c r="AE900" s="232" t="str">
        <f t="shared" si="227"/>
        <v>-</v>
      </c>
      <c r="AF900" s="233" t="str">
        <f t="shared" si="228"/>
        <v>-</v>
      </c>
      <c r="AG900" s="231" t="str">
        <f t="shared" si="229"/>
        <v>-</v>
      </c>
      <c r="AH900" s="232" t="str">
        <f t="shared" si="230"/>
        <v>-</v>
      </c>
      <c r="AI900" s="232" t="str">
        <f t="shared" si="231"/>
        <v>-</v>
      </c>
      <c r="AJ900" s="232" t="str">
        <f t="shared" si="232"/>
        <v>-</v>
      </c>
      <c r="AK900" s="233" t="str">
        <f t="shared" si="233"/>
        <v>-</v>
      </c>
      <c r="AL900" s="222" t="s">
        <v>85</v>
      </c>
      <c r="AM900" s="224" t="s">
        <v>85</v>
      </c>
      <c r="AN900" s="224" t="s">
        <v>85</v>
      </c>
      <c r="AO900" s="224" t="s">
        <v>85</v>
      </c>
      <c r="AP900" s="235" t="s">
        <v>85</v>
      </c>
      <c r="AQ900" s="234" t="s">
        <v>85</v>
      </c>
      <c r="AR900" s="234" t="s">
        <v>85</v>
      </c>
      <c r="AS900" s="234" t="s">
        <v>85</v>
      </c>
      <c r="AT900" s="227" t="s">
        <v>85</v>
      </c>
      <c r="AU900" s="343" t="s">
        <v>85</v>
      </c>
    </row>
    <row r="901" spans="1:47" ht="54" hidden="1">
      <c r="A901" s="222" t="str">
        <f t="shared" si="236"/>
        <v>2501-7</v>
      </c>
      <c r="B901" s="223">
        <v>2501</v>
      </c>
      <c r="C901" s="224" t="s">
        <v>258</v>
      </c>
      <c r="D901" s="222">
        <v>7</v>
      </c>
      <c r="E901" s="224" t="s">
        <v>85</v>
      </c>
      <c r="F901" s="222" t="s">
        <v>85</v>
      </c>
      <c r="G901" s="369" t="s">
        <v>85</v>
      </c>
      <c r="H901" s="282" t="s">
        <v>85</v>
      </c>
      <c r="I901" s="227" t="s">
        <v>85</v>
      </c>
      <c r="J901" s="224" t="s">
        <v>85</v>
      </c>
      <c r="K901" s="224" t="s">
        <v>85</v>
      </c>
      <c r="L901" s="224" t="s">
        <v>85</v>
      </c>
      <c r="M901" s="228" t="s">
        <v>85</v>
      </c>
      <c r="N901" s="225"/>
      <c r="O901" s="186"/>
      <c r="P901" s="186"/>
      <c r="Q901" s="186"/>
      <c r="R901" s="230"/>
      <c r="S901" s="235" t="s">
        <v>85</v>
      </c>
      <c r="T901" s="230" t="s">
        <v>85</v>
      </c>
      <c r="U901" s="228"/>
      <c r="V901" s="224" t="s">
        <v>85</v>
      </c>
      <c r="W901" s="369"/>
      <c r="X901" s="370" t="s">
        <v>85</v>
      </c>
      <c r="Y901" s="370" t="s">
        <v>85</v>
      </c>
      <c r="Z901" s="370" t="s">
        <v>85</v>
      </c>
      <c r="AA901" s="371" t="s">
        <v>85</v>
      </c>
      <c r="AB901" s="231" t="str">
        <f t="shared" ref="AB901:AF964" si="237">IFERROR(IF($E901="-","-",W901/N901),"-")</f>
        <v>-</v>
      </c>
      <c r="AC901" s="232" t="str">
        <f t="shared" ref="AC901:AC964" si="238">IFERROR(IF($E901="-","-",X901/O901),"-")</f>
        <v>-</v>
      </c>
      <c r="AD901" s="232" t="str">
        <f t="shared" ref="AD901:AD964" si="239">IFERROR(IF($E901="-","-",Y901/P901),"-")</f>
        <v>-</v>
      </c>
      <c r="AE901" s="232" t="str">
        <f t="shared" ref="AE901:AE964" si="240">IFERROR(IF($E901="-","-",Z901/Q901),"-")</f>
        <v>-</v>
      </c>
      <c r="AF901" s="233" t="str">
        <f t="shared" ref="AF901:AF964" si="241">IFERROR(IF($E901="-","-",AA901/R901),"-")</f>
        <v>-</v>
      </c>
      <c r="AG901" s="231" t="str">
        <f t="shared" ref="AG901:AK964" si="242">IFERROR(IF($E901="-","-",IF($T901="-","-",W901/$T901)),"-")</f>
        <v>-</v>
      </c>
      <c r="AH901" s="232" t="str">
        <f t="shared" ref="AH901:AH964" si="243">IFERROR(IF($E901="-","-",IF($T901="-","-",X901/$T901)),"-")</f>
        <v>-</v>
      </c>
      <c r="AI901" s="232" t="str">
        <f t="shared" ref="AI901:AI964" si="244">IFERROR(IF($E901="-","-",IF($T901="-","-",Y901/$T901)),"-")</f>
        <v>-</v>
      </c>
      <c r="AJ901" s="232" t="str">
        <f t="shared" ref="AJ901:AJ964" si="245">IFERROR(IF($E901="-","-",IF($T901="-","-",Z901/$T901)),"-")</f>
        <v>-</v>
      </c>
      <c r="AK901" s="233" t="str">
        <f t="shared" ref="AK901:AK964" si="246">IFERROR(IF($E901="-","-",IF($T901="-","-",AA901/$T901)),"-")</f>
        <v>-</v>
      </c>
      <c r="AL901" s="222" t="s">
        <v>85</v>
      </c>
      <c r="AM901" s="224" t="s">
        <v>85</v>
      </c>
      <c r="AN901" s="224" t="s">
        <v>85</v>
      </c>
      <c r="AO901" s="224" t="s">
        <v>85</v>
      </c>
      <c r="AP901" s="235" t="s">
        <v>85</v>
      </c>
      <c r="AQ901" s="234" t="s">
        <v>85</v>
      </c>
      <c r="AR901" s="234" t="s">
        <v>85</v>
      </c>
      <c r="AS901" s="234" t="s">
        <v>85</v>
      </c>
      <c r="AT901" s="227" t="s">
        <v>85</v>
      </c>
      <c r="AU901" s="343" t="s">
        <v>85</v>
      </c>
    </row>
    <row r="902" spans="1:47" ht="54" hidden="1">
      <c r="A902" s="222" t="str">
        <f t="shared" si="236"/>
        <v>2501-8</v>
      </c>
      <c r="B902" s="223">
        <v>2501</v>
      </c>
      <c r="C902" s="224" t="s">
        <v>258</v>
      </c>
      <c r="D902" s="222">
        <v>8</v>
      </c>
      <c r="E902" s="224" t="s">
        <v>85</v>
      </c>
      <c r="F902" s="222" t="s">
        <v>85</v>
      </c>
      <c r="G902" s="369" t="s">
        <v>85</v>
      </c>
      <c r="H902" s="282" t="s">
        <v>85</v>
      </c>
      <c r="I902" s="227" t="s">
        <v>85</v>
      </c>
      <c r="J902" s="224" t="s">
        <v>85</v>
      </c>
      <c r="K902" s="224" t="s">
        <v>85</v>
      </c>
      <c r="L902" s="224" t="s">
        <v>85</v>
      </c>
      <c r="M902" s="228" t="s">
        <v>85</v>
      </c>
      <c r="N902" s="225"/>
      <c r="O902" s="186"/>
      <c r="P902" s="186"/>
      <c r="Q902" s="186"/>
      <c r="R902" s="230"/>
      <c r="S902" s="235" t="s">
        <v>85</v>
      </c>
      <c r="T902" s="230" t="s">
        <v>85</v>
      </c>
      <c r="U902" s="228"/>
      <c r="V902" s="224" t="s">
        <v>85</v>
      </c>
      <c r="W902" s="369"/>
      <c r="X902" s="370" t="s">
        <v>85</v>
      </c>
      <c r="Y902" s="370" t="s">
        <v>85</v>
      </c>
      <c r="Z902" s="370" t="s">
        <v>85</v>
      </c>
      <c r="AA902" s="371" t="s">
        <v>85</v>
      </c>
      <c r="AB902" s="231" t="str">
        <f t="shared" si="237"/>
        <v>-</v>
      </c>
      <c r="AC902" s="232" t="str">
        <f t="shared" si="238"/>
        <v>-</v>
      </c>
      <c r="AD902" s="232" t="str">
        <f t="shared" si="239"/>
        <v>-</v>
      </c>
      <c r="AE902" s="232" t="str">
        <f t="shared" si="240"/>
        <v>-</v>
      </c>
      <c r="AF902" s="233" t="str">
        <f t="shared" si="241"/>
        <v>-</v>
      </c>
      <c r="AG902" s="231" t="str">
        <f t="shared" si="242"/>
        <v>-</v>
      </c>
      <c r="AH902" s="232" t="str">
        <f t="shared" si="243"/>
        <v>-</v>
      </c>
      <c r="AI902" s="232" t="str">
        <f t="shared" si="244"/>
        <v>-</v>
      </c>
      <c r="AJ902" s="232" t="str">
        <f t="shared" si="245"/>
        <v>-</v>
      </c>
      <c r="AK902" s="233" t="str">
        <f t="shared" si="246"/>
        <v>-</v>
      </c>
      <c r="AL902" s="222" t="s">
        <v>85</v>
      </c>
      <c r="AM902" s="224" t="s">
        <v>85</v>
      </c>
      <c r="AN902" s="224" t="s">
        <v>85</v>
      </c>
      <c r="AO902" s="224" t="s">
        <v>85</v>
      </c>
      <c r="AP902" s="235" t="s">
        <v>85</v>
      </c>
      <c r="AQ902" s="234" t="s">
        <v>85</v>
      </c>
      <c r="AR902" s="234" t="s">
        <v>85</v>
      </c>
      <c r="AS902" s="234" t="s">
        <v>85</v>
      </c>
      <c r="AT902" s="227" t="s">
        <v>85</v>
      </c>
      <c r="AU902" s="343" t="s">
        <v>85</v>
      </c>
    </row>
    <row r="903" spans="1:47" ht="54" hidden="1">
      <c r="A903" s="222" t="str">
        <f t="shared" si="236"/>
        <v>2501-9</v>
      </c>
      <c r="B903" s="223">
        <v>2501</v>
      </c>
      <c r="C903" s="224" t="s">
        <v>258</v>
      </c>
      <c r="D903" s="222">
        <v>9</v>
      </c>
      <c r="E903" s="224" t="s">
        <v>85</v>
      </c>
      <c r="F903" s="222" t="s">
        <v>85</v>
      </c>
      <c r="G903" s="369" t="s">
        <v>85</v>
      </c>
      <c r="H903" s="282" t="s">
        <v>85</v>
      </c>
      <c r="I903" s="227" t="s">
        <v>85</v>
      </c>
      <c r="J903" s="224" t="s">
        <v>85</v>
      </c>
      <c r="K903" s="224" t="s">
        <v>85</v>
      </c>
      <c r="L903" s="224" t="s">
        <v>85</v>
      </c>
      <c r="M903" s="228" t="s">
        <v>85</v>
      </c>
      <c r="N903" s="225"/>
      <c r="O903" s="186"/>
      <c r="P903" s="186"/>
      <c r="Q903" s="186"/>
      <c r="R903" s="230"/>
      <c r="S903" s="235" t="s">
        <v>85</v>
      </c>
      <c r="T903" s="230" t="s">
        <v>85</v>
      </c>
      <c r="U903" s="228"/>
      <c r="V903" s="224" t="s">
        <v>85</v>
      </c>
      <c r="W903" s="369"/>
      <c r="X903" s="370" t="s">
        <v>85</v>
      </c>
      <c r="Y903" s="370" t="s">
        <v>85</v>
      </c>
      <c r="Z903" s="370" t="s">
        <v>85</v>
      </c>
      <c r="AA903" s="371" t="s">
        <v>85</v>
      </c>
      <c r="AB903" s="231" t="str">
        <f t="shared" si="237"/>
        <v>-</v>
      </c>
      <c r="AC903" s="232" t="str">
        <f t="shared" si="238"/>
        <v>-</v>
      </c>
      <c r="AD903" s="232" t="str">
        <f t="shared" si="239"/>
        <v>-</v>
      </c>
      <c r="AE903" s="232" t="str">
        <f t="shared" si="240"/>
        <v>-</v>
      </c>
      <c r="AF903" s="233" t="str">
        <f t="shared" si="241"/>
        <v>-</v>
      </c>
      <c r="AG903" s="231" t="str">
        <f t="shared" si="242"/>
        <v>-</v>
      </c>
      <c r="AH903" s="232" t="str">
        <f t="shared" si="243"/>
        <v>-</v>
      </c>
      <c r="AI903" s="232" t="str">
        <f t="shared" si="244"/>
        <v>-</v>
      </c>
      <c r="AJ903" s="232" t="str">
        <f t="shared" si="245"/>
        <v>-</v>
      </c>
      <c r="AK903" s="233" t="str">
        <f t="shared" si="246"/>
        <v>-</v>
      </c>
      <c r="AL903" s="222" t="s">
        <v>85</v>
      </c>
      <c r="AM903" s="224" t="s">
        <v>85</v>
      </c>
      <c r="AN903" s="224" t="s">
        <v>85</v>
      </c>
      <c r="AO903" s="224" t="s">
        <v>85</v>
      </c>
      <c r="AP903" s="235" t="s">
        <v>85</v>
      </c>
      <c r="AQ903" s="234" t="s">
        <v>85</v>
      </c>
      <c r="AR903" s="234" t="s">
        <v>85</v>
      </c>
      <c r="AS903" s="234" t="s">
        <v>85</v>
      </c>
      <c r="AT903" s="227" t="s">
        <v>85</v>
      </c>
      <c r="AU903" s="343" t="s">
        <v>85</v>
      </c>
    </row>
    <row r="904" spans="1:47" ht="153" customHeight="1">
      <c r="A904" s="211" t="str">
        <f t="shared" si="236"/>
        <v>2502-1</v>
      </c>
      <c r="B904" s="493">
        <v>2502</v>
      </c>
      <c r="C904" s="212" t="s">
        <v>259</v>
      </c>
      <c r="D904" s="211">
        <v>1</v>
      </c>
      <c r="E904" s="212" t="s">
        <v>1466</v>
      </c>
      <c r="F904" s="211" t="s">
        <v>547</v>
      </c>
      <c r="G904" s="213" t="s">
        <v>631</v>
      </c>
      <c r="H904" s="494" t="s">
        <v>673</v>
      </c>
      <c r="I904" s="214" t="s">
        <v>674</v>
      </c>
      <c r="J904" s="212" t="s">
        <v>1467</v>
      </c>
      <c r="K904" s="212" t="s">
        <v>1468</v>
      </c>
      <c r="L904" s="224" t="s">
        <v>399</v>
      </c>
      <c r="M904" s="228" t="s">
        <v>403</v>
      </c>
      <c r="N904" s="247">
        <v>18</v>
      </c>
      <c r="O904" s="186">
        <v>24</v>
      </c>
      <c r="P904" s="186">
        <v>30</v>
      </c>
      <c r="Q904" s="186">
        <v>36</v>
      </c>
      <c r="R904" s="230">
        <v>42</v>
      </c>
      <c r="S904" s="235" t="s">
        <v>983</v>
      </c>
      <c r="T904" s="230">
        <v>60</v>
      </c>
      <c r="U904" s="228"/>
      <c r="V904" s="224" t="s">
        <v>984</v>
      </c>
      <c r="W904" s="225">
        <v>18</v>
      </c>
      <c r="X904" s="186" t="s">
        <v>85</v>
      </c>
      <c r="Y904" s="186" t="s">
        <v>85</v>
      </c>
      <c r="Z904" s="186" t="s">
        <v>85</v>
      </c>
      <c r="AA904" s="230" t="s">
        <v>85</v>
      </c>
      <c r="AB904" s="231">
        <f t="shared" si="237"/>
        <v>1</v>
      </c>
      <c r="AC904" s="232" t="str">
        <f t="shared" si="237"/>
        <v>-</v>
      </c>
      <c r="AD904" s="232" t="str">
        <f t="shared" si="237"/>
        <v>-</v>
      </c>
      <c r="AE904" s="232" t="str">
        <f t="shared" si="237"/>
        <v>-</v>
      </c>
      <c r="AF904" s="233" t="str">
        <f t="shared" si="237"/>
        <v>-</v>
      </c>
      <c r="AG904" s="231">
        <f t="shared" si="242"/>
        <v>0.3</v>
      </c>
      <c r="AH904" s="232" t="str">
        <f t="shared" si="242"/>
        <v>-</v>
      </c>
      <c r="AI904" s="232" t="str">
        <f t="shared" si="242"/>
        <v>-</v>
      </c>
      <c r="AJ904" s="232" t="str">
        <f t="shared" si="242"/>
        <v>-</v>
      </c>
      <c r="AK904" s="233" t="str">
        <f t="shared" si="242"/>
        <v>-</v>
      </c>
      <c r="AL904" s="222" t="s">
        <v>85</v>
      </c>
      <c r="AM904" s="224" t="s">
        <v>85</v>
      </c>
      <c r="AN904" s="224" t="s">
        <v>928</v>
      </c>
      <c r="AO904" s="212" t="s">
        <v>1851</v>
      </c>
      <c r="AP904" s="218" t="s">
        <v>15</v>
      </c>
      <c r="AQ904" s="238" t="s">
        <v>85</v>
      </c>
      <c r="AR904" s="238" t="s">
        <v>85</v>
      </c>
      <c r="AS904" s="238" t="s">
        <v>85</v>
      </c>
      <c r="AT904" s="214" t="s">
        <v>85</v>
      </c>
      <c r="AU904" s="496">
        <v>1</v>
      </c>
    </row>
    <row r="905" spans="1:47" ht="181.5" customHeight="1">
      <c r="A905" s="211" t="str">
        <f t="shared" si="236"/>
        <v>2502-2</v>
      </c>
      <c r="B905" s="493">
        <v>2502</v>
      </c>
      <c r="C905" s="212" t="s">
        <v>259</v>
      </c>
      <c r="D905" s="211">
        <v>2</v>
      </c>
      <c r="E905" s="212" t="s">
        <v>1469</v>
      </c>
      <c r="F905" s="211" t="s">
        <v>411</v>
      </c>
      <c r="G905" s="213" t="s">
        <v>631</v>
      </c>
      <c r="H905" s="494" t="s">
        <v>673</v>
      </c>
      <c r="I905" s="214" t="s">
        <v>674</v>
      </c>
      <c r="J905" s="212" t="s">
        <v>1852</v>
      </c>
      <c r="K905" s="212" t="s">
        <v>1470</v>
      </c>
      <c r="L905" s="224" t="s">
        <v>399</v>
      </c>
      <c r="M905" s="228" t="s">
        <v>403</v>
      </c>
      <c r="N905" s="235" t="s">
        <v>1667</v>
      </c>
      <c r="O905" s="186">
        <v>65</v>
      </c>
      <c r="P905" s="186">
        <v>69</v>
      </c>
      <c r="Q905" s="186">
        <v>73</v>
      </c>
      <c r="R905" s="230">
        <v>77</v>
      </c>
      <c r="S905" s="235" t="s">
        <v>433</v>
      </c>
      <c r="T905" s="230">
        <v>81</v>
      </c>
      <c r="U905" s="228"/>
      <c r="V905" s="224" t="s">
        <v>1853</v>
      </c>
      <c r="W905" s="225">
        <v>61</v>
      </c>
      <c r="X905" s="186" t="s">
        <v>85</v>
      </c>
      <c r="Y905" s="186" t="s">
        <v>85</v>
      </c>
      <c r="Z905" s="186" t="s">
        <v>85</v>
      </c>
      <c r="AA905" s="230" t="s">
        <v>85</v>
      </c>
      <c r="AB905" s="231" t="str">
        <f t="shared" si="237"/>
        <v>-</v>
      </c>
      <c r="AC905" s="232" t="str">
        <f t="shared" si="237"/>
        <v>-</v>
      </c>
      <c r="AD905" s="232" t="str">
        <f t="shared" si="237"/>
        <v>-</v>
      </c>
      <c r="AE905" s="232" t="str">
        <f t="shared" si="237"/>
        <v>-</v>
      </c>
      <c r="AF905" s="233" t="str">
        <f t="shared" si="237"/>
        <v>-</v>
      </c>
      <c r="AG905" s="231">
        <f t="shared" si="242"/>
        <v>0.75308641975308643</v>
      </c>
      <c r="AH905" s="232" t="str">
        <f t="shared" si="242"/>
        <v>-</v>
      </c>
      <c r="AI905" s="232" t="str">
        <f t="shared" si="242"/>
        <v>-</v>
      </c>
      <c r="AJ905" s="232" t="str">
        <f t="shared" si="242"/>
        <v>-</v>
      </c>
      <c r="AK905" s="233" t="str">
        <f t="shared" si="242"/>
        <v>-</v>
      </c>
      <c r="AL905" s="222" t="s">
        <v>85</v>
      </c>
      <c r="AM905" s="224" t="s">
        <v>1854</v>
      </c>
      <c r="AN905" s="224" t="s">
        <v>789</v>
      </c>
      <c r="AO905" s="212" t="s">
        <v>929</v>
      </c>
      <c r="AP905" s="218" t="s">
        <v>85</v>
      </c>
      <c r="AQ905" s="238" t="s">
        <v>85</v>
      </c>
      <c r="AR905" s="238" t="s">
        <v>85</v>
      </c>
      <c r="AS905" s="238" t="s">
        <v>85</v>
      </c>
      <c r="AT905" s="214" t="s">
        <v>85</v>
      </c>
      <c r="AU905" s="496" t="s">
        <v>12</v>
      </c>
    </row>
    <row r="906" spans="1:47" ht="141" customHeight="1">
      <c r="A906" s="211" t="str">
        <f t="shared" si="236"/>
        <v>2502-3</v>
      </c>
      <c r="B906" s="493">
        <v>2502</v>
      </c>
      <c r="C906" s="212" t="s">
        <v>259</v>
      </c>
      <c r="D906" s="211">
        <v>3</v>
      </c>
      <c r="E906" s="212" t="s">
        <v>1471</v>
      </c>
      <c r="F906" s="211" t="s">
        <v>1245</v>
      </c>
      <c r="G906" s="213" t="s">
        <v>631</v>
      </c>
      <c r="H906" s="494" t="s">
        <v>673</v>
      </c>
      <c r="I906" s="214" t="s">
        <v>674</v>
      </c>
      <c r="J906" s="212" t="s">
        <v>1472</v>
      </c>
      <c r="K906" s="212" t="s">
        <v>1473</v>
      </c>
      <c r="L906" s="224" t="s">
        <v>399</v>
      </c>
      <c r="M906" s="228" t="s">
        <v>403</v>
      </c>
      <c r="N906" s="247">
        <v>875</v>
      </c>
      <c r="O906" s="186">
        <v>900</v>
      </c>
      <c r="P906" s="186">
        <v>920</v>
      </c>
      <c r="Q906" s="186">
        <v>940</v>
      </c>
      <c r="R906" s="230">
        <v>960</v>
      </c>
      <c r="S906" s="235" t="s">
        <v>433</v>
      </c>
      <c r="T906" s="230">
        <v>980</v>
      </c>
      <c r="U906" s="228"/>
      <c r="V906" s="224" t="s">
        <v>1855</v>
      </c>
      <c r="W906" s="225">
        <v>875</v>
      </c>
      <c r="X906" s="186" t="s">
        <v>85</v>
      </c>
      <c r="Y906" s="186" t="s">
        <v>85</v>
      </c>
      <c r="Z906" s="186" t="s">
        <v>85</v>
      </c>
      <c r="AA906" s="230" t="s">
        <v>85</v>
      </c>
      <c r="AB906" s="231">
        <f t="shared" si="237"/>
        <v>1</v>
      </c>
      <c r="AC906" s="232" t="str">
        <f t="shared" si="237"/>
        <v>-</v>
      </c>
      <c r="AD906" s="232" t="str">
        <f t="shared" si="237"/>
        <v>-</v>
      </c>
      <c r="AE906" s="232" t="str">
        <f t="shared" si="237"/>
        <v>-</v>
      </c>
      <c r="AF906" s="233" t="str">
        <f t="shared" si="237"/>
        <v>-</v>
      </c>
      <c r="AG906" s="231">
        <f t="shared" si="242"/>
        <v>0.8928571428571429</v>
      </c>
      <c r="AH906" s="232" t="str">
        <f t="shared" si="242"/>
        <v>-</v>
      </c>
      <c r="AI906" s="232" t="str">
        <f t="shared" si="242"/>
        <v>-</v>
      </c>
      <c r="AJ906" s="232" t="str">
        <f t="shared" si="242"/>
        <v>-</v>
      </c>
      <c r="AK906" s="233" t="str">
        <f t="shared" si="242"/>
        <v>-</v>
      </c>
      <c r="AL906" s="222" t="s">
        <v>85</v>
      </c>
      <c r="AM906" s="224" t="s">
        <v>1856</v>
      </c>
      <c r="AN906" s="224" t="s">
        <v>791</v>
      </c>
      <c r="AO906" s="212" t="s">
        <v>930</v>
      </c>
      <c r="AP906" s="218" t="s">
        <v>15</v>
      </c>
      <c r="AQ906" s="238" t="s">
        <v>85</v>
      </c>
      <c r="AR906" s="238" t="s">
        <v>85</v>
      </c>
      <c r="AS906" s="238" t="s">
        <v>85</v>
      </c>
      <c r="AT906" s="214" t="s">
        <v>85</v>
      </c>
      <c r="AU906" s="496">
        <v>1</v>
      </c>
    </row>
    <row r="907" spans="1:47" ht="67.5" hidden="1">
      <c r="A907" s="222" t="str">
        <f t="shared" si="236"/>
        <v>2502-4</v>
      </c>
      <c r="B907" s="223">
        <v>2502</v>
      </c>
      <c r="C907" s="224" t="s">
        <v>259</v>
      </c>
      <c r="D907" s="222">
        <v>4</v>
      </c>
      <c r="E907" s="224" t="s">
        <v>85</v>
      </c>
      <c r="F907" s="222" t="s">
        <v>85</v>
      </c>
      <c r="G907" s="369" t="s">
        <v>85</v>
      </c>
      <c r="H907" s="282" t="s">
        <v>85</v>
      </c>
      <c r="I907" s="227" t="s">
        <v>85</v>
      </c>
      <c r="J907" s="224" t="s">
        <v>85</v>
      </c>
      <c r="K907" s="224" t="s">
        <v>85</v>
      </c>
      <c r="L907" s="224" t="s">
        <v>85</v>
      </c>
      <c r="M907" s="228" t="s">
        <v>85</v>
      </c>
      <c r="N907" s="225"/>
      <c r="O907" s="186"/>
      <c r="P907" s="186"/>
      <c r="Q907" s="186"/>
      <c r="R907" s="230"/>
      <c r="S907" s="235" t="s">
        <v>85</v>
      </c>
      <c r="T907" s="230" t="s">
        <v>85</v>
      </c>
      <c r="U907" s="228"/>
      <c r="V907" s="224" t="s">
        <v>85</v>
      </c>
      <c r="W907" s="369"/>
      <c r="X907" s="370" t="s">
        <v>85</v>
      </c>
      <c r="Y907" s="370" t="s">
        <v>85</v>
      </c>
      <c r="Z907" s="370" t="s">
        <v>85</v>
      </c>
      <c r="AA907" s="371" t="s">
        <v>85</v>
      </c>
      <c r="AB907" s="231" t="str">
        <f t="shared" si="237"/>
        <v>-</v>
      </c>
      <c r="AC907" s="232" t="str">
        <f t="shared" si="238"/>
        <v>-</v>
      </c>
      <c r="AD907" s="232" t="str">
        <f t="shared" si="239"/>
        <v>-</v>
      </c>
      <c r="AE907" s="232" t="str">
        <f t="shared" si="240"/>
        <v>-</v>
      </c>
      <c r="AF907" s="233" t="str">
        <f t="shared" si="241"/>
        <v>-</v>
      </c>
      <c r="AG907" s="231" t="str">
        <f t="shared" si="242"/>
        <v>-</v>
      </c>
      <c r="AH907" s="232" t="str">
        <f t="shared" si="243"/>
        <v>-</v>
      </c>
      <c r="AI907" s="232" t="str">
        <f t="shared" si="244"/>
        <v>-</v>
      </c>
      <c r="AJ907" s="232" t="str">
        <f t="shared" si="245"/>
        <v>-</v>
      </c>
      <c r="AK907" s="233" t="str">
        <f t="shared" si="246"/>
        <v>-</v>
      </c>
      <c r="AL907" s="222" t="s">
        <v>85</v>
      </c>
      <c r="AM907" s="224" t="s">
        <v>85</v>
      </c>
      <c r="AN907" s="224" t="s">
        <v>85</v>
      </c>
      <c r="AO907" s="224" t="s">
        <v>85</v>
      </c>
      <c r="AP907" s="235" t="s">
        <v>85</v>
      </c>
      <c r="AQ907" s="234" t="s">
        <v>85</v>
      </c>
      <c r="AR907" s="234" t="s">
        <v>85</v>
      </c>
      <c r="AS907" s="234" t="s">
        <v>85</v>
      </c>
      <c r="AT907" s="227" t="s">
        <v>85</v>
      </c>
      <c r="AU907" s="343" t="s">
        <v>85</v>
      </c>
    </row>
    <row r="908" spans="1:47" ht="67.5" hidden="1">
      <c r="A908" s="222" t="str">
        <f t="shared" si="236"/>
        <v>2502-5</v>
      </c>
      <c r="B908" s="223">
        <v>2502</v>
      </c>
      <c r="C908" s="224" t="s">
        <v>259</v>
      </c>
      <c r="D908" s="222">
        <v>5</v>
      </c>
      <c r="E908" s="224" t="s">
        <v>85</v>
      </c>
      <c r="F908" s="222" t="s">
        <v>85</v>
      </c>
      <c r="G908" s="369" t="s">
        <v>85</v>
      </c>
      <c r="H908" s="282" t="s">
        <v>85</v>
      </c>
      <c r="I908" s="227" t="s">
        <v>85</v>
      </c>
      <c r="J908" s="224" t="s">
        <v>85</v>
      </c>
      <c r="K908" s="224" t="s">
        <v>85</v>
      </c>
      <c r="L908" s="224" t="s">
        <v>85</v>
      </c>
      <c r="M908" s="228" t="s">
        <v>85</v>
      </c>
      <c r="N908" s="225"/>
      <c r="O908" s="186"/>
      <c r="P908" s="186"/>
      <c r="Q908" s="186"/>
      <c r="R908" s="230"/>
      <c r="S908" s="235" t="s">
        <v>85</v>
      </c>
      <c r="T908" s="230" t="s">
        <v>85</v>
      </c>
      <c r="U908" s="228"/>
      <c r="V908" s="224" t="s">
        <v>85</v>
      </c>
      <c r="W908" s="369"/>
      <c r="X908" s="370" t="s">
        <v>85</v>
      </c>
      <c r="Y908" s="370" t="s">
        <v>85</v>
      </c>
      <c r="Z908" s="370" t="s">
        <v>85</v>
      </c>
      <c r="AA908" s="371" t="s">
        <v>85</v>
      </c>
      <c r="AB908" s="231" t="str">
        <f t="shared" si="237"/>
        <v>-</v>
      </c>
      <c r="AC908" s="232" t="str">
        <f t="shared" si="238"/>
        <v>-</v>
      </c>
      <c r="AD908" s="232" t="str">
        <f t="shared" si="239"/>
        <v>-</v>
      </c>
      <c r="AE908" s="232" t="str">
        <f t="shared" si="240"/>
        <v>-</v>
      </c>
      <c r="AF908" s="233" t="str">
        <f t="shared" si="241"/>
        <v>-</v>
      </c>
      <c r="AG908" s="231" t="str">
        <f t="shared" si="242"/>
        <v>-</v>
      </c>
      <c r="AH908" s="232" t="str">
        <f t="shared" si="243"/>
        <v>-</v>
      </c>
      <c r="AI908" s="232" t="str">
        <f t="shared" si="244"/>
        <v>-</v>
      </c>
      <c r="AJ908" s="232" t="str">
        <f t="shared" si="245"/>
        <v>-</v>
      </c>
      <c r="AK908" s="233" t="str">
        <f t="shared" si="246"/>
        <v>-</v>
      </c>
      <c r="AL908" s="222" t="s">
        <v>85</v>
      </c>
      <c r="AM908" s="224" t="s">
        <v>85</v>
      </c>
      <c r="AN908" s="224" t="s">
        <v>85</v>
      </c>
      <c r="AO908" s="224" t="s">
        <v>85</v>
      </c>
      <c r="AP908" s="235" t="s">
        <v>85</v>
      </c>
      <c r="AQ908" s="234" t="s">
        <v>85</v>
      </c>
      <c r="AR908" s="234" t="s">
        <v>85</v>
      </c>
      <c r="AS908" s="234" t="s">
        <v>85</v>
      </c>
      <c r="AT908" s="227" t="s">
        <v>85</v>
      </c>
      <c r="AU908" s="343" t="s">
        <v>85</v>
      </c>
    </row>
    <row r="909" spans="1:47" ht="67.5" hidden="1">
      <c r="A909" s="222" t="str">
        <f t="shared" si="236"/>
        <v>2502-6</v>
      </c>
      <c r="B909" s="223">
        <v>2502</v>
      </c>
      <c r="C909" s="224" t="s">
        <v>259</v>
      </c>
      <c r="D909" s="222">
        <v>6</v>
      </c>
      <c r="E909" s="224" t="s">
        <v>85</v>
      </c>
      <c r="F909" s="222" t="s">
        <v>85</v>
      </c>
      <c r="G909" s="369" t="s">
        <v>85</v>
      </c>
      <c r="H909" s="282" t="s">
        <v>85</v>
      </c>
      <c r="I909" s="227" t="s">
        <v>85</v>
      </c>
      <c r="J909" s="224" t="s">
        <v>85</v>
      </c>
      <c r="K909" s="224" t="s">
        <v>85</v>
      </c>
      <c r="L909" s="224" t="s">
        <v>85</v>
      </c>
      <c r="M909" s="228" t="s">
        <v>85</v>
      </c>
      <c r="N909" s="225"/>
      <c r="O909" s="186"/>
      <c r="P909" s="186"/>
      <c r="Q909" s="186"/>
      <c r="R909" s="230"/>
      <c r="S909" s="235" t="s">
        <v>85</v>
      </c>
      <c r="T909" s="230" t="s">
        <v>85</v>
      </c>
      <c r="U909" s="228"/>
      <c r="V909" s="224" t="s">
        <v>85</v>
      </c>
      <c r="W909" s="369"/>
      <c r="X909" s="370" t="s">
        <v>85</v>
      </c>
      <c r="Y909" s="370" t="s">
        <v>85</v>
      </c>
      <c r="Z909" s="370" t="s">
        <v>85</v>
      </c>
      <c r="AA909" s="371" t="s">
        <v>85</v>
      </c>
      <c r="AB909" s="231" t="str">
        <f t="shared" si="237"/>
        <v>-</v>
      </c>
      <c r="AC909" s="232" t="str">
        <f t="shared" si="238"/>
        <v>-</v>
      </c>
      <c r="AD909" s="232" t="str">
        <f t="shared" si="239"/>
        <v>-</v>
      </c>
      <c r="AE909" s="232" t="str">
        <f t="shared" si="240"/>
        <v>-</v>
      </c>
      <c r="AF909" s="233" t="str">
        <f t="shared" si="241"/>
        <v>-</v>
      </c>
      <c r="AG909" s="231" t="str">
        <f t="shared" si="242"/>
        <v>-</v>
      </c>
      <c r="AH909" s="232" t="str">
        <f t="shared" si="243"/>
        <v>-</v>
      </c>
      <c r="AI909" s="232" t="str">
        <f t="shared" si="244"/>
        <v>-</v>
      </c>
      <c r="AJ909" s="232" t="str">
        <f t="shared" si="245"/>
        <v>-</v>
      </c>
      <c r="AK909" s="233" t="str">
        <f t="shared" si="246"/>
        <v>-</v>
      </c>
      <c r="AL909" s="222" t="s">
        <v>85</v>
      </c>
      <c r="AM909" s="224" t="s">
        <v>85</v>
      </c>
      <c r="AN909" s="224" t="s">
        <v>85</v>
      </c>
      <c r="AO909" s="224" t="s">
        <v>85</v>
      </c>
      <c r="AP909" s="235" t="s">
        <v>85</v>
      </c>
      <c r="AQ909" s="234" t="s">
        <v>85</v>
      </c>
      <c r="AR909" s="234" t="s">
        <v>85</v>
      </c>
      <c r="AS909" s="234" t="s">
        <v>85</v>
      </c>
      <c r="AT909" s="227" t="s">
        <v>85</v>
      </c>
      <c r="AU909" s="343" t="s">
        <v>85</v>
      </c>
    </row>
    <row r="910" spans="1:47" ht="67.5" hidden="1">
      <c r="A910" s="222" t="str">
        <f t="shared" si="236"/>
        <v>2502-7</v>
      </c>
      <c r="B910" s="223">
        <v>2502</v>
      </c>
      <c r="C910" s="224" t="s">
        <v>259</v>
      </c>
      <c r="D910" s="222">
        <v>7</v>
      </c>
      <c r="E910" s="224" t="s">
        <v>85</v>
      </c>
      <c r="F910" s="222" t="s">
        <v>85</v>
      </c>
      <c r="G910" s="369" t="s">
        <v>85</v>
      </c>
      <c r="H910" s="282" t="s">
        <v>85</v>
      </c>
      <c r="I910" s="227" t="s">
        <v>85</v>
      </c>
      <c r="J910" s="224" t="s">
        <v>85</v>
      </c>
      <c r="K910" s="224" t="s">
        <v>85</v>
      </c>
      <c r="L910" s="224" t="s">
        <v>85</v>
      </c>
      <c r="M910" s="228" t="s">
        <v>85</v>
      </c>
      <c r="N910" s="225"/>
      <c r="O910" s="186"/>
      <c r="P910" s="186"/>
      <c r="Q910" s="186"/>
      <c r="R910" s="230"/>
      <c r="S910" s="235" t="s">
        <v>85</v>
      </c>
      <c r="T910" s="230" t="s">
        <v>85</v>
      </c>
      <c r="U910" s="228"/>
      <c r="V910" s="224" t="s">
        <v>85</v>
      </c>
      <c r="W910" s="369"/>
      <c r="X910" s="370" t="s">
        <v>85</v>
      </c>
      <c r="Y910" s="370" t="s">
        <v>85</v>
      </c>
      <c r="Z910" s="370" t="s">
        <v>85</v>
      </c>
      <c r="AA910" s="371" t="s">
        <v>85</v>
      </c>
      <c r="AB910" s="231" t="str">
        <f t="shared" si="237"/>
        <v>-</v>
      </c>
      <c r="AC910" s="232" t="str">
        <f t="shared" si="238"/>
        <v>-</v>
      </c>
      <c r="AD910" s="232" t="str">
        <f t="shared" si="239"/>
        <v>-</v>
      </c>
      <c r="AE910" s="232" t="str">
        <f t="shared" si="240"/>
        <v>-</v>
      </c>
      <c r="AF910" s="233" t="str">
        <f t="shared" si="241"/>
        <v>-</v>
      </c>
      <c r="AG910" s="231" t="str">
        <f t="shared" si="242"/>
        <v>-</v>
      </c>
      <c r="AH910" s="232" t="str">
        <f t="shared" si="243"/>
        <v>-</v>
      </c>
      <c r="AI910" s="232" t="str">
        <f t="shared" si="244"/>
        <v>-</v>
      </c>
      <c r="AJ910" s="232" t="str">
        <f t="shared" si="245"/>
        <v>-</v>
      </c>
      <c r="AK910" s="233" t="str">
        <f t="shared" si="246"/>
        <v>-</v>
      </c>
      <c r="AL910" s="222" t="s">
        <v>85</v>
      </c>
      <c r="AM910" s="224" t="s">
        <v>85</v>
      </c>
      <c r="AN910" s="224" t="s">
        <v>85</v>
      </c>
      <c r="AO910" s="224" t="s">
        <v>85</v>
      </c>
      <c r="AP910" s="235" t="s">
        <v>85</v>
      </c>
      <c r="AQ910" s="234" t="s">
        <v>85</v>
      </c>
      <c r="AR910" s="234" t="s">
        <v>85</v>
      </c>
      <c r="AS910" s="234" t="s">
        <v>85</v>
      </c>
      <c r="AT910" s="227" t="s">
        <v>85</v>
      </c>
      <c r="AU910" s="343" t="s">
        <v>85</v>
      </c>
    </row>
    <row r="911" spans="1:47" ht="67.5" hidden="1">
      <c r="A911" s="222" t="str">
        <f t="shared" si="236"/>
        <v>2502-8</v>
      </c>
      <c r="B911" s="223">
        <v>2502</v>
      </c>
      <c r="C911" s="224" t="s">
        <v>259</v>
      </c>
      <c r="D911" s="222">
        <v>8</v>
      </c>
      <c r="E911" s="224" t="s">
        <v>85</v>
      </c>
      <c r="F911" s="222" t="s">
        <v>85</v>
      </c>
      <c r="G911" s="369" t="s">
        <v>85</v>
      </c>
      <c r="H911" s="282" t="s">
        <v>85</v>
      </c>
      <c r="I911" s="227" t="s">
        <v>85</v>
      </c>
      <c r="J911" s="224" t="s">
        <v>85</v>
      </c>
      <c r="K911" s="224" t="s">
        <v>85</v>
      </c>
      <c r="L911" s="224" t="s">
        <v>85</v>
      </c>
      <c r="M911" s="228" t="s">
        <v>85</v>
      </c>
      <c r="N911" s="225"/>
      <c r="O911" s="186"/>
      <c r="P911" s="186"/>
      <c r="Q911" s="186"/>
      <c r="R911" s="230"/>
      <c r="S911" s="235" t="s">
        <v>85</v>
      </c>
      <c r="T911" s="230" t="s">
        <v>85</v>
      </c>
      <c r="U911" s="228"/>
      <c r="V911" s="224" t="s">
        <v>85</v>
      </c>
      <c r="W911" s="369"/>
      <c r="X911" s="370" t="s">
        <v>85</v>
      </c>
      <c r="Y911" s="370" t="s">
        <v>85</v>
      </c>
      <c r="Z911" s="370" t="s">
        <v>85</v>
      </c>
      <c r="AA911" s="371" t="s">
        <v>85</v>
      </c>
      <c r="AB911" s="231" t="str">
        <f t="shared" si="237"/>
        <v>-</v>
      </c>
      <c r="AC911" s="232" t="str">
        <f t="shared" si="238"/>
        <v>-</v>
      </c>
      <c r="AD911" s="232" t="str">
        <f t="shared" si="239"/>
        <v>-</v>
      </c>
      <c r="AE911" s="232" t="str">
        <f t="shared" si="240"/>
        <v>-</v>
      </c>
      <c r="AF911" s="233" t="str">
        <f t="shared" si="241"/>
        <v>-</v>
      </c>
      <c r="AG911" s="231" t="str">
        <f t="shared" si="242"/>
        <v>-</v>
      </c>
      <c r="AH911" s="232" t="str">
        <f t="shared" si="243"/>
        <v>-</v>
      </c>
      <c r="AI911" s="232" t="str">
        <f t="shared" si="244"/>
        <v>-</v>
      </c>
      <c r="AJ911" s="232" t="str">
        <f t="shared" si="245"/>
        <v>-</v>
      </c>
      <c r="AK911" s="233" t="str">
        <f t="shared" si="246"/>
        <v>-</v>
      </c>
      <c r="AL911" s="222" t="s">
        <v>85</v>
      </c>
      <c r="AM911" s="224" t="s">
        <v>85</v>
      </c>
      <c r="AN911" s="224" t="s">
        <v>85</v>
      </c>
      <c r="AO911" s="224" t="s">
        <v>85</v>
      </c>
      <c r="AP911" s="235" t="s">
        <v>85</v>
      </c>
      <c r="AQ911" s="234" t="s">
        <v>85</v>
      </c>
      <c r="AR911" s="234" t="s">
        <v>85</v>
      </c>
      <c r="AS911" s="234" t="s">
        <v>85</v>
      </c>
      <c r="AT911" s="227" t="s">
        <v>85</v>
      </c>
      <c r="AU911" s="343" t="s">
        <v>85</v>
      </c>
    </row>
    <row r="912" spans="1:47" ht="67.5" hidden="1">
      <c r="A912" s="222" t="str">
        <f t="shared" si="236"/>
        <v>2502-9</v>
      </c>
      <c r="B912" s="223">
        <v>2502</v>
      </c>
      <c r="C912" s="224" t="s">
        <v>259</v>
      </c>
      <c r="D912" s="222">
        <v>9</v>
      </c>
      <c r="E912" s="224" t="s">
        <v>85</v>
      </c>
      <c r="F912" s="222" t="s">
        <v>85</v>
      </c>
      <c r="G912" s="369" t="s">
        <v>85</v>
      </c>
      <c r="H912" s="282" t="s">
        <v>85</v>
      </c>
      <c r="I912" s="227" t="s">
        <v>85</v>
      </c>
      <c r="J912" s="224" t="s">
        <v>85</v>
      </c>
      <c r="K912" s="224" t="s">
        <v>85</v>
      </c>
      <c r="L912" s="224" t="s">
        <v>85</v>
      </c>
      <c r="M912" s="228" t="s">
        <v>85</v>
      </c>
      <c r="N912" s="225"/>
      <c r="O912" s="186"/>
      <c r="P912" s="186"/>
      <c r="Q912" s="186"/>
      <c r="R912" s="230"/>
      <c r="S912" s="235" t="s">
        <v>85</v>
      </c>
      <c r="T912" s="230" t="s">
        <v>85</v>
      </c>
      <c r="U912" s="228"/>
      <c r="V912" s="224" t="s">
        <v>85</v>
      </c>
      <c r="W912" s="369"/>
      <c r="X912" s="370" t="s">
        <v>85</v>
      </c>
      <c r="Y912" s="370" t="s">
        <v>85</v>
      </c>
      <c r="Z912" s="370" t="s">
        <v>85</v>
      </c>
      <c r="AA912" s="371" t="s">
        <v>85</v>
      </c>
      <c r="AB912" s="231" t="str">
        <f t="shared" si="237"/>
        <v>-</v>
      </c>
      <c r="AC912" s="232" t="str">
        <f t="shared" si="238"/>
        <v>-</v>
      </c>
      <c r="AD912" s="232" t="str">
        <f t="shared" si="239"/>
        <v>-</v>
      </c>
      <c r="AE912" s="232" t="str">
        <f t="shared" si="240"/>
        <v>-</v>
      </c>
      <c r="AF912" s="233" t="str">
        <f t="shared" si="241"/>
        <v>-</v>
      </c>
      <c r="AG912" s="231" t="str">
        <f t="shared" si="242"/>
        <v>-</v>
      </c>
      <c r="AH912" s="232" t="str">
        <f t="shared" si="243"/>
        <v>-</v>
      </c>
      <c r="AI912" s="232" t="str">
        <f t="shared" si="244"/>
        <v>-</v>
      </c>
      <c r="AJ912" s="232" t="str">
        <f t="shared" si="245"/>
        <v>-</v>
      </c>
      <c r="AK912" s="233" t="str">
        <f t="shared" si="246"/>
        <v>-</v>
      </c>
      <c r="AL912" s="222" t="s">
        <v>85</v>
      </c>
      <c r="AM912" s="224" t="s">
        <v>85</v>
      </c>
      <c r="AN912" s="224" t="s">
        <v>85</v>
      </c>
      <c r="AO912" s="224" t="s">
        <v>85</v>
      </c>
      <c r="AP912" s="235" t="s">
        <v>85</v>
      </c>
      <c r="AQ912" s="234" t="s">
        <v>85</v>
      </c>
      <c r="AR912" s="234" t="s">
        <v>85</v>
      </c>
      <c r="AS912" s="234" t="s">
        <v>85</v>
      </c>
      <c r="AT912" s="227" t="s">
        <v>85</v>
      </c>
      <c r="AU912" s="343" t="s">
        <v>85</v>
      </c>
    </row>
    <row r="913" spans="1:47" ht="202.5" customHeight="1">
      <c r="A913" s="211" t="str">
        <f t="shared" si="236"/>
        <v>2503-1</v>
      </c>
      <c r="B913" s="493">
        <v>2503</v>
      </c>
      <c r="C913" s="212" t="s">
        <v>260</v>
      </c>
      <c r="D913" s="211">
        <v>1</v>
      </c>
      <c r="E913" s="212" t="s">
        <v>1474</v>
      </c>
      <c r="F913" s="211" t="s">
        <v>393</v>
      </c>
      <c r="G913" s="213" t="s">
        <v>631</v>
      </c>
      <c r="H913" s="494" t="s">
        <v>1475</v>
      </c>
      <c r="I913" s="214" t="s">
        <v>684</v>
      </c>
      <c r="J913" s="212" t="s">
        <v>1476</v>
      </c>
      <c r="K913" s="212" t="s">
        <v>1477</v>
      </c>
      <c r="L913" s="224" t="s">
        <v>1478</v>
      </c>
      <c r="M913" s="228" t="s">
        <v>403</v>
      </c>
      <c r="N913" s="225">
        <v>79</v>
      </c>
      <c r="O913" s="186">
        <v>80.3</v>
      </c>
      <c r="P913" s="186">
        <v>81.599999999999994</v>
      </c>
      <c r="Q913" s="186">
        <v>82.9</v>
      </c>
      <c r="R913" s="230">
        <v>84.2</v>
      </c>
      <c r="S913" s="235" t="s">
        <v>433</v>
      </c>
      <c r="T913" s="230">
        <v>85.5</v>
      </c>
      <c r="U913" s="228"/>
      <c r="V913" s="224" t="s">
        <v>1857</v>
      </c>
      <c r="W913" s="225">
        <v>78.5</v>
      </c>
      <c r="X913" s="186" t="s">
        <v>85</v>
      </c>
      <c r="Y913" s="186" t="s">
        <v>85</v>
      </c>
      <c r="Z913" s="186" t="s">
        <v>85</v>
      </c>
      <c r="AA913" s="230" t="s">
        <v>85</v>
      </c>
      <c r="AB913" s="231">
        <v>0.61538461538461453</v>
      </c>
      <c r="AC913" s="232" t="s">
        <v>85</v>
      </c>
      <c r="AD913" s="232" t="s">
        <v>85</v>
      </c>
      <c r="AE913" s="232" t="s">
        <v>85</v>
      </c>
      <c r="AF913" s="233" t="s">
        <v>85</v>
      </c>
      <c r="AG913" s="231">
        <v>0.61538461538461342</v>
      </c>
      <c r="AH913" s="232" t="s">
        <v>85</v>
      </c>
      <c r="AI913" s="232" t="s">
        <v>85</v>
      </c>
      <c r="AJ913" s="232" t="s">
        <v>85</v>
      </c>
      <c r="AK913" s="233" t="s">
        <v>85</v>
      </c>
      <c r="AL913" s="222" t="s">
        <v>85</v>
      </c>
      <c r="AM913" s="224" t="s">
        <v>85</v>
      </c>
      <c r="AN913" s="224" t="s">
        <v>793</v>
      </c>
      <c r="AO913" s="212" t="s">
        <v>794</v>
      </c>
      <c r="AP913" s="218" t="s">
        <v>55</v>
      </c>
      <c r="AQ913" s="238" t="s">
        <v>85</v>
      </c>
      <c r="AR913" s="238" t="s">
        <v>85</v>
      </c>
      <c r="AS913" s="238" t="s">
        <v>85</v>
      </c>
      <c r="AT913" s="214" t="s">
        <v>85</v>
      </c>
      <c r="AU913" s="343">
        <v>1</v>
      </c>
    </row>
    <row r="914" spans="1:47" ht="192.75" customHeight="1">
      <c r="A914" s="211" t="str">
        <f t="shared" si="236"/>
        <v>2503-2</v>
      </c>
      <c r="B914" s="493">
        <v>2503</v>
      </c>
      <c r="C914" s="212" t="s">
        <v>260</v>
      </c>
      <c r="D914" s="211">
        <v>2</v>
      </c>
      <c r="E914" s="212" t="s">
        <v>1479</v>
      </c>
      <c r="F914" s="211" t="s">
        <v>393</v>
      </c>
      <c r="G914" s="213" t="s">
        <v>631</v>
      </c>
      <c r="H914" s="494" t="s">
        <v>1475</v>
      </c>
      <c r="I914" s="214" t="s">
        <v>684</v>
      </c>
      <c r="J914" s="212" t="s">
        <v>1480</v>
      </c>
      <c r="K914" s="212" t="s">
        <v>1477</v>
      </c>
      <c r="L914" s="224" t="s">
        <v>1481</v>
      </c>
      <c r="M914" s="228" t="s">
        <v>403</v>
      </c>
      <c r="N914" s="225">
        <v>74</v>
      </c>
      <c r="O914" s="186">
        <v>74.7</v>
      </c>
      <c r="P914" s="186">
        <v>75.400000000000006</v>
      </c>
      <c r="Q914" s="186">
        <v>76.099999999999994</v>
      </c>
      <c r="R914" s="230">
        <v>76.8</v>
      </c>
      <c r="S914" s="235" t="s">
        <v>433</v>
      </c>
      <c r="T914" s="230">
        <v>77.5</v>
      </c>
      <c r="U914" s="228"/>
      <c r="V914" s="224" t="s">
        <v>1858</v>
      </c>
      <c r="W914" s="225">
        <v>73.599999999999994</v>
      </c>
      <c r="X914" s="186" t="s">
        <v>85</v>
      </c>
      <c r="Y914" s="186" t="s">
        <v>85</v>
      </c>
      <c r="Z914" s="186" t="s">
        <v>85</v>
      </c>
      <c r="AA914" s="230" t="s">
        <v>85</v>
      </c>
      <c r="AB914" s="231">
        <v>0.42857142857142277</v>
      </c>
      <c r="AC914" s="232" t="s">
        <v>85</v>
      </c>
      <c r="AD914" s="232" t="s">
        <v>85</v>
      </c>
      <c r="AE914" s="232" t="s">
        <v>85</v>
      </c>
      <c r="AF914" s="233" t="s">
        <v>85</v>
      </c>
      <c r="AG914" s="231">
        <v>0.42857142857142422</v>
      </c>
      <c r="AH914" s="232" t="s">
        <v>85</v>
      </c>
      <c r="AI914" s="232" t="s">
        <v>85</v>
      </c>
      <c r="AJ914" s="232" t="s">
        <v>85</v>
      </c>
      <c r="AK914" s="233" t="s">
        <v>85</v>
      </c>
      <c r="AL914" s="222" t="s">
        <v>85</v>
      </c>
      <c r="AM914" s="224" t="s">
        <v>85</v>
      </c>
      <c r="AN914" s="224" t="s">
        <v>793</v>
      </c>
      <c r="AO914" s="212" t="s">
        <v>794</v>
      </c>
      <c r="AP914" s="218" t="s">
        <v>56</v>
      </c>
      <c r="AQ914" s="238" t="s">
        <v>85</v>
      </c>
      <c r="AR914" s="238" t="s">
        <v>85</v>
      </c>
      <c r="AS914" s="238" t="s">
        <v>85</v>
      </c>
      <c r="AT914" s="214" t="s">
        <v>85</v>
      </c>
      <c r="AU914" s="343">
        <v>1</v>
      </c>
    </row>
    <row r="915" spans="1:47" ht="138.75" customHeight="1">
      <c r="A915" s="211" t="str">
        <f t="shared" si="236"/>
        <v>2503-3</v>
      </c>
      <c r="B915" s="493">
        <v>2503</v>
      </c>
      <c r="C915" s="212" t="s">
        <v>260</v>
      </c>
      <c r="D915" s="211">
        <v>3</v>
      </c>
      <c r="E915" s="212" t="s">
        <v>1482</v>
      </c>
      <c r="F915" s="211" t="s">
        <v>393</v>
      </c>
      <c r="G915" s="213" t="s">
        <v>631</v>
      </c>
      <c r="H915" s="494" t="s">
        <v>1475</v>
      </c>
      <c r="I915" s="214" t="s">
        <v>684</v>
      </c>
      <c r="J915" s="212" t="s">
        <v>1483</v>
      </c>
      <c r="K915" s="212" t="s">
        <v>1477</v>
      </c>
      <c r="L915" s="224" t="s">
        <v>1484</v>
      </c>
      <c r="M915" s="228" t="s">
        <v>403</v>
      </c>
      <c r="N915" s="225">
        <v>79.099999999999994</v>
      </c>
      <c r="O915" s="186">
        <v>80</v>
      </c>
      <c r="P915" s="186">
        <v>80.900000000000006</v>
      </c>
      <c r="Q915" s="186">
        <v>81.8</v>
      </c>
      <c r="R915" s="230">
        <v>82.7</v>
      </c>
      <c r="S915" s="235" t="s">
        <v>433</v>
      </c>
      <c r="T915" s="230">
        <v>83.6</v>
      </c>
      <c r="U915" s="228"/>
      <c r="V915" s="224" t="s">
        <v>1859</v>
      </c>
      <c r="W915" s="225">
        <v>78.5</v>
      </c>
      <c r="X915" s="186" t="s">
        <v>85</v>
      </c>
      <c r="Y915" s="186" t="s">
        <v>85</v>
      </c>
      <c r="Z915" s="186" t="s">
        <v>85</v>
      </c>
      <c r="AA915" s="230" t="s">
        <v>85</v>
      </c>
      <c r="AB915" s="231">
        <v>0.33333333333333331</v>
      </c>
      <c r="AC915" s="232" t="s">
        <v>85</v>
      </c>
      <c r="AD915" s="232" t="s">
        <v>85</v>
      </c>
      <c r="AE915" s="232" t="s">
        <v>85</v>
      </c>
      <c r="AF915" s="233" t="s">
        <v>85</v>
      </c>
      <c r="AG915" s="231">
        <v>0.33333333333333071</v>
      </c>
      <c r="AH915" s="232" t="s">
        <v>85</v>
      </c>
      <c r="AI915" s="232" t="s">
        <v>85</v>
      </c>
      <c r="AJ915" s="232" t="s">
        <v>85</v>
      </c>
      <c r="AK915" s="233" t="s">
        <v>85</v>
      </c>
      <c r="AL915" s="222" t="s">
        <v>85</v>
      </c>
      <c r="AM915" s="224" t="s">
        <v>85</v>
      </c>
      <c r="AN915" s="224" t="s">
        <v>793</v>
      </c>
      <c r="AO915" s="212" t="s">
        <v>794</v>
      </c>
      <c r="AP915" s="218" t="s">
        <v>57</v>
      </c>
      <c r="AQ915" s="238" t="s">
        <v>85</v>
      </c>
      <c r="AR915" s="238" t="s">
        <v>85</v>
      </c>
      <c r="AS915" s="238" t="s">
        <v>85</v>
      </c>
      <c r="AT915" s="214" t="s">
        <v>85</v>
      </c>
      <c r="AU915" s="343">
        <v>1</v>
      </c>
    </row>
    <row r="916" spans="1:47" ht="27" hidden="1">
      <c r="A916" s="222" t="str">
        <f t="shared" si="236"/>
        <v>2503-4</v>
      </c>
      <c r="B916" s="223">
        <v>2503</v>
      </c>
      <c r="C916" s="224" t="s">
        <v>260</v>
      </c>
      <c r="D916" s="222">
        <v>4</v>
      </c>
      <c r="E916" s="224" t="s">
        <v>85</v>
      </c>
      <c r="F916" s="222" t="s">
        <v>85</v>
      </c>
      <c r="G916" s="369" t="s">
        <v>85</v>
      </c>
      <c r="H916" s="282" t="s">
        <v>85</v>
      </c>
      <c r="I916" s="227" t="s">
        <v>85</v>
      </c>
      <c r="J916" s="224" t="s">
        <v>85</v>
      </c>
      <c r="K916" s="224" t="s">
        <v>85</v>
      </c>
      <c r="L916" s="224" t="s">
        <v>85</v>
      </c>
      <c r="M916" s="228" t="s">
        <v>85</v>
      </c>
      <c r="N916" s="225"/>
      <c r="O916" s="186"/>
      <c r="P916" s="186"/>
      <c r="Q916" s="186"/>
      <c r="R916" s="230"/>
      <c r="S916" s="235" t="s">
        <v>85</v>
      </c>
      <c r="T916" s="230" t="s">
        <v>85</v>
      </c>
      <c r="U916" s="228"/>
      <c r="V916" s="224" t="s">
        <v>85</v>
      </c>
      <c r="W916" s="369"/>
      <c r="X916" s="370" t="s">
        <v>85</v>
      </c>
      <c r="Y916" s="370" t="s">
        <v>85</v>
      </c>
      <c r="Z916" s="370" t="s">
        <v>85</v>
      </c>
      <c r="AA916" s="371" t="s">
        <v>85</v>
      </c>
      <c r="AB916" s="231" t="str">
        <f t="shared" si="237"/>
        <v>-</v>
      </c>
      <c r="AC916" s="232" t="str">
        <f t="shared" si="238"/>
        <v>-</v>
      </c>
      <c r="AD916" s="232" t="str">
        <f t="shared" si="239"/>
        <v>-</v>
      </c>
      <c r="AE916" s="232" t="str">
        <f t="shared" si="240"/>
        <v>-</v>
      </c>
      <c r="AF916" s="233" t="str">
        <f t="shared" si="241"/>
        <v>-</v>
      </c>
      <c r="AG916" s="231" t="str">
        <f t="shared" si="242"/>
        <v>-</v>
      </c>
      <c r="AH916" s="232" t="str">
        <f t="shared" si="243"/>
        <v>-</v>
      </c>
      <c r="AI916" s="232" t="str">
        <f t="shared" si="244"/>
        <v>-</v>
      </c>
      <c r="AJ916" s="232" t="str">
        <f t="shared" si="245"/>
        <v>-</v>
      </c>
      <c r="AK916" s="233" t="str">
        <f t="shared" si="246"/>
        <v>-</v>
      </c>
      <c r="AL916" s="222" t="s">
        <v>85</v>
      </c>
      <c r="AM916" s="224" t="s">
        <v>85</v>
      </c>
      <c r="AN916" s="224" t="s">
        <v>85</v>
      </c>
      <c r="AO916" s="224" t="s">
        <v>85</v>
      </c>
      <c r="AP916" s="235" t="s">
        <v>85</v>
      </c>
      <c r="AQ916" s="234" t="s">
        <v>85</v>
      </c>
      <c r="AR916" s="234" t="s">
        <v>85</v>
      </c>
      <c r="AS916" s="234" t="s">
        <v>85</v>
      </c>
      <c r="AT916" s="227" t="s">
        <v>85</v>
      </c>
      <c r="AU916" s="343" t="s">
        <v>85</v>
      </c>
    </row>
    <row r="917" spans="1:47" ht="27" hidden="1">
      <c r="A917" s="222" t="str">
        <f t="shared" si="236"/>
        <v>2503-5</v>
      </c>
      <c r="B917" s="223">
        <v>2503</v>
      </c>
      <c r="C917" s="224" t="s">
        <v>260</v>
      </c>
      <c r="D917" s="222">
        <v>5</v>
      </c>
      <c r="E917" s="224" t="s">
        <v>85</v>
      </c>
      <c r="F917" s="222" t="s">
        <v>85</v>
      </c>
      <c r="G917" s="369" t="s">
        <v>85</v>
      </c>
      <c r="H917" s="282" t="s">
        <v>85</v>
      </c>
      <c r="I917" s="227" t="s">
        <v>85</v>
      </c>
      <c r="J917" s="224" t="s">
        <v>85</v>
      </c>
      <c r="K917" s="224" t="s">
        <v>85</v>
      </c>
      <c r="L917" s="224" t="s">
        <v>85</v>
      </c>
      <c r="M917" s="228" t="s">
        <v>85</v>
      </c>
      <c r="N917" s="225"/>
      <c r="O917" s="186"/>
      <c r="P917" s="186"/>
      <c r="Q917" s="186"/>
      <c r="R917" s="230"/>
      <c r="S917" s="235" t="s">
        <v>85</v>
      </c>
      <c r="T917" s="230" t="s">
        <v>85</v>
      </c>
      <c r="U917" s="228"/>
      <c r="V917" s="224" t="s">
        <v>85</v>
      </c>
      <c r="W917" s="369"/>
      <c r="X917" s="370" t="s">
        <v>85</v>
      </c>
      <c r="Y917" s="370" t="s">
        <v>85</v>
      </c>
      <c r="Z917" s="370" t="s">
        <v>85</v>
      </c>
      <c r="AA917" s="371" t="s">
        <v>85</v>
      </c>
      <c r="AB917" s="231" t="str">
        <f t="shared" si="237"/>
        <v>-</v>
      </c>
      <c r="AC917" s="232" t="str">
        <f t="shared" si="238"/>
        <v>-</v>
      </c>
      <c r="AD917" s="232" t="str">
        <f t="shared" si="239"/>
        <v>-</v>
      </c>
      <c r="AE917" s="232" t="str">
        <f t="shared" si="240"/>
        <v>-</v>
      </c>
      <c r="AF917" s="233" t="str">
        <f t="shared" si="241"/>
        <v>-</v>
      </c>
      <c r="AG917" s="231" t="str">
        <f t="shared" si="242"/>
        <v>-</v>
      </c>
      <c r="AH917" s="232" t="str">
        <f t="shared" si="243"/>
        <v>-</v>
      </c>
      <c r="AI917" s="232" t="str">
        <f t="shared" si="244"/>
        <v>-</v>
      </c>
      <c r="AJ917" s="232" t="str">
        <f t="shared" si="245"/>
        <v>-</v>
      </c>
      <c r="AK917" s="233" t="str">
        <f t="shared" si="246"/>
        <v>-</v>
      </c>
      <c r="AL917" s="222" t="s">
        <v>85</v>
      </c>
      <c r="AM917" s="224" t="s">
        <v>85</v>
      </c>
      <c r="AN917" s="224" t="s">
        <v>85</v>
      </c>
      <c r="AO917" s="224" t="s">
        <v>85</v>
      </c>
      <c r="AP917" s="235" t="s">
        <v>85</v>
      </c>
      <c r="AQ917" s="234" t="s">
        <v>85</v>
      </c>
      <c r="AR917" s="234" t="s">
        <v>85</v>
      </c>
      <c r="AS917" s="234" t="s">
        <v>85</v>
      </c>
      <c r="AT917" s="227" t="s">
        <v>85</v>
      </c>
      <c r="AU917" s="343" t="s">
        <v>85</v>
      </c>
    </row>
    <row r="918" spans="1:47" ht="27" hidden="1">
      <c r="A918" s="222" t="str">
        <f t="shared" si="236"/>
        <v>2503-6</v>
      </c>
      <c r="B918" s="223">
        <v>2503</v>
      </c>
      <c r="C918" s="224" t="s">
        <v>260</v>
      </c>
      <c r="D918" s="222">
        <v>6</v>
      </c>
      <c r="E918" s="224" t="s">
        <v>85</v>
      </c>
      <c r="F918" s="222" t="s">
        <v>85</v>
      </c>
      <c r="G918" s="369" t="s">
        <v>85</v>
      </c>
      <c r="H918" s="282" t="s">
        <v>85</v>
      </c>
      <c r="I918" s="227" t="s">
        <v>85</v>
      </c>
      <c r="J918" s="224" t="s">
        <v>85</v>
      </c>
      <c r="K918" s="224" t="s">
        <v>85</v>
      </c>
      <c r="L918" s="224" t="s">
        <v>85</v>
      </c>
      <c r="M918" s="228" t="s">
        <v>85</v>
      </c>
      <c r="N918" s="225"/>
      <c r="O918" s="186"/>
      <c r="P918" s="186"/>
      <c r="Q918" s="186"/>
      <c r="R918" s="230"/>
      <c r="S918" s="235" t="s">
        <v>85</v>
      </c>
      <c r="T918" s="230" t="s">
        <v>85</v>
      </c>
      <c r="U918" s="228"/>
      <c r="V918" s="224" t="s">
        <v>85</v>
      </c>
      <c r="W918" s="369"/>
      <c r="X918" s="370" t="s">
        <v>85</v>
      </c>
      <c r="Y918" s="370" t="s">
        <v>85</v>
      </c>
      <c r="Z918" s="370" t="s">
        <v>85</v>
      </c>
      <c r="AA918" s="371" t="s">
        <v>85</v>
      </c>
      <c r="AB918" s="231" t="str">
        <f t="shared" si="237"/>
        <v>-</v>
      </c>
      <c r="AC918" s="232" t="str">
        <f t="shared" si="238"/>
        <v>-</v>
      </c>
      <c r="AD918" s="232" t="str">
        <f t="shared" si="239"/>
        <v>-</v>
      </c>
      <c r="AE918" s="232" t="str">
        <f t="shared" si="240"/>
        <v>-</v>
      </c>
      <c r="AF918" s="233" t="str">
        <f t="shared" si="241"/>
        <v>-</v>
      </c>
      <c r="AG918" s="231" t="str">
        <f t="shared" si="242"/>
        <v>-</v>
      </c>
      <c r="AH918" s="232" t="str">
        <f t="shared" si="243"/>
        <v>-</v>
      </c>
      <c r="AI918" s="232" t="str">
        <f t="shared" si="244"/>
        <v>-</v>
      </c>
      <c r="AJ918" s="232" t="str">
        <f t="shared" si="245"/>
        <v>-</v>
      </c>
      <c r="AK918" s="233" t="str">
        <f t="shared" si="246"/>
        <v>-</v>
      </c>
      <c r="AL918" s="222" t="s">
        <v>85</v>
      </c>
      <c r="AM918" s="224" t="s">
        <v>85</v>
      </c>
      <c r="AN918" s="224" t="s">
        <v>85</v>
      </c>
      <c r="AO918" s="224" t="s">
        <v>85</v>
      </c>
      <c r="AP918" s="235" t="s">
        <v>85</v>
      </c>
      <c r="AQ918" s="234" t="s">
        <v>85</v>
      </c>
      <c r="AR918" s="234" t="s">
        <v>85</v>
      </c>
      <c r="AS918" s="234" t="s">
        <v>85</v>
      </c>
      <c r="AT918" s="227" t="s">
        <v>85</v>
      </c>
      <c r="AU918" s="343" t="s">
        <v>85</v>
      </c>
    </row>
    <row r="919" spans="1:47" ht="27" hidden="1">
      <c r="A919" s="222" t="str">
        <f t="shared" si="236"/>
        <v>2503-7</v>
      </c>
      <c r="B919" s="223">
        <v>2503</v>
      </c>
      <c r="C919" s="224" t="s">
        <v>260</v>
      </c>
      <c r="D919" s="222">
        <v>7</v>
      </c>
      <c r="E919" s="224" t="s">
        <v>85</v>
      </c>
      <c r="F919" s="222" t="s">
        <v>85</v>
      </c>
      <c r="G919" s="369" t="s">
        <v>85</v>
      </c>
      <c r="H919" s="282" t="s">
        <v>85</v>
      </c>
      <c r="I919" s="227" t="s">
        <v>85</v>
      </c>
      <c r="J919" s="224" t="s">
        <v>85</v>
      </c>
      <c r="K919" s="224" t="s">
        <v>85</v>
      </c>
      <c r="L919" s="224" t="s">
        <v>85</v>
      </c>
      <c r="M919" s="228" t="s">
        <v>85</v>
      </c>
      <c r="N919" s="225"/>
      <c r="O919" s="186"/>
      <c r="P919" s="186"/>
      <c r="Q919" s="186"/>
      <c r="R919" s="230"/>
      <c r="S919" s="235" t="s">
        <v>85</v>
      </c>
      <c r="T919" s="230" t="s">
        <v>85</v>
      </c>
      <c r="U919" s="228"/>
      <c r="V919" s="224" t="s">
        <v>85</v>
      </c>
      <c r="W919" s="369"/>
      <c r="X919" s="370" t="s">
        <v>85</v>
      </c>
      <c r="Y919" s="370" t="s">
        <v>85</v>
      </c>
      <c r="Z919" s="370" t="s">
        <v>85</v>
      </c>
      <c r="AA919" s="371" t="s">
        <v>85</v>
      </c>
      <c r="AB919" s="231" t="str">
        <f t="shared" si="237"/>
        <v>-</v>
      </c>
      <c r="AC919" s="232" t="str">
        <f t="shared" si="238"/>
        <v>-</v>
      </c>
      <c r="AD919" s="232" t="str">
        <f t="shared" si="239"/>
        <v>-</v>
      </c>
      <c r="AE919" s="232" t="str">
        <f t="shared" si="240"/>
        <v>-</v>
      </c>
      <c r="AF919" s="233" t="str">
        <f t="shared" si="241"/>
        <v>-</v>
      </c>
      <c r="AG919" s="231" t="str">
        <f t="shared" si="242"/>
        <v>-</v>
      </c>
      <c r="AH919" s="232" t="str">
        <f t="shared" si="243"/>
        <v>-</v>
      </c>
      <c r="AI919" s="232" t="str">
        <f t="shared" si="244"/>
        <v>-</v>
      </c>
      <c r="AJ919" s="232" t="str">
        <f t="shared" si="245"/>
        <v>-</v>
      </c>
      <c r="AK919" s="233" t="str">
        <f t="shared" si="246"/>
        <v>-</v>
      </c>
      <c r="AL919" s="222" t="s">
        <v>85</v>
      </c>
      <c r="AM919" s="224" t="s">
        <v>85</v>
      </c>
      <c r="AN919" s="224" t="s">
        <v>85</v>
      </c>
      <c r="AO919" s="224" t="s">
        <v>85</v>
      </c>
      <c r="AP919" s="235" t="s">
        <v>85</v>
      </c>
      <c r="AQ919" s="234" t="s">
        <v>85</v>
      </c>
      <c r="AR919" s="234" t="s">
        <v>85</v>
      </c>
      <c r="AS919" s="234" t="s">
        <v>85</v>
      </c>
      <c r="AT919" s="227" t="s">
        <v>85</v>
      </c>
      <c r="AU919" s="343" t="s">
        <v>85</v>
      </c>
    </row>
    <row r="920" spans="1:47" ht="27" hidden="1">
      <c r="A920" s="222" t="str">
        <f t="shared" si="236"/>
        <v>2503-8</v>
      </c>
      <c r="B920" s="223">
        <v>2503</v>
      </c>
      <c r="C920" s="224" t="s">
        <v>260</v>
      </c>
      <c r="D920" s="222">
        <v>8</v>
      </c>
      <c r="E920" s="224" t="s">
        <v>85</v>
      </c>
      <c r="F920" s="222" t="s">
        <v>85</v>
      </c>
      <c r="G920" s="369" t="s">
        <v>85</v>
      </c>
      <c r="H920" s="282" t="s">
        <v>85</v>
      </c>
      <c r="I920" s="227" t="s">
        <v>85</v>
      </c>
      <c r="J920" s="224" t="s">
        <v>85</v>
      </c>
      <c r="K920" s="224" t="s">
        <v>85</v>
      </c>
      <c r="L920" s="224" t="s">
        <v>85</v>
      </c>
      <c r="M920" s="228" t="s">
        <v>85</v>
      </c>
      <c r="N920" s="225"/>
      <c r="O920" s="186"/>
      <c r="P920" s="186"/>
      <c r="Q920" s="186"/>
      <c r="R920" s="230"/>
      <c r="S920" s="235" t="s">
        <v>85</v>
      </c>
      <c r="T920" s="230" t="s">
        <v>85</v>
      </c>
      <c r="U920" s="228"/>
      <c r="V920" s="224" t="s">
        <v>85</v>
      </c>
      <c r="W920" s="369"/>
      <c r="X920" s="370" t="s">
        <v>85</v>
      </c>
      <c r="Y920" s="370" t="s">
        <v>85</v>
      </c>
      <c r="Z920" s="370" t="s">
        <v>85</v>
      </c>
      <c r="AA920" s="371" t="s">
        <v>85</v>
      </c>
      <c r="AB920" s="231" t="str">
        <f t="shared" si="237"/>
        <v>-</v>
      </c>
      <c r="AC920" s="232" t="str">
        <f t="shared" si="238"/>
        <v>-</v>
      </c>
      <c r="AD920" s="232" t="str">
        <f t="shared" si="239"/>
        <v>-</v>
      </c>
      <c r="AE920" s="232" t="str">
        <f t="shared" si="240"/>
        <v>-</v>
      </c>
      <c r="AF920" s="233" t="str">
        <f t="shared" si="241"/>
        <v>-</v>
      </c>
      <c r="AG920" s="231" t="str">
        <f t="shared" si="242"/>
        <v>-</v>
      </c>
      <c r="AH920" s="232" t="str">
        <f t="shared" si="243"/>
        <v>-</v>
      </c>
      <c r="AI920" s="232" t="str">
        <f t="shared" si="244"/>
        <v>-</v>
      </c>
      <c r="AJ920" s="232" t="str">
        <f t="shared" si="245"/>
        <v>-</v>
      </c>
      <c r="AK920" s="233" t="str">
        <f t="shared" si="246"/>
        <v>-</v>
      </c>
      <c r="AL920" s="222" t="s">
        <v>85</v>
      </c>
      <c r="AM920" s="224" t="s">
        <v>85</v>
      </c>
      <c r="AN920" s="224" t="s">
        <v>85</v>
      </c>
      <c r="AO920" s="224" t="s">
        <v>85</v>
      </c>
      <c r="AP920" s="235" t="s">
        <v>85</v>
      </c>
      <c r="AQ920" s="234" t="s">
        <v>85</v>
      </c>
      <c r="AR920" s="234" t="s">
        <v>85</v>
      </c>
      <c r="AS920" s="234" t="s">
        <v>85</v>
      </c>
      <c r="AT920" s="227" t="s">
        <v>85</v>
      </c>
      <c r="AU920" s="343" t="s">
        <v>85</v>
      </c>
    </row>
    <row r="921" spans="1:47" ht="27" hidden="1">
      <c r="A921" s="222" t="str">
        <f t="shared" si="236"/>
        <v>2503-9</v>
      </c>
      <c r="B921" s="223">
        <v>2503</v>
      </c>
      <c r="C921" s="224" t="s">
        <v>260</v>
      </c>
      <c r="D921" s="222">
        <v>9</v>
      </c>
      <c r="E921" s="224" t="s">
        <v>85</v>
      </c>
      <c r="F921" s="222" t="s">
        <v>85</v>
      </c>
      <c r="G921" s="369" t="s">
        <v>85</v>
      </c>
      <c r="H921" s="282" t="s">
        <v>85</v>
      </c>
      <c r="I921" s="227" t="s">
        <v>85</v>
      </c>
      <c r="J921" s="224" t="s">
        <v>85</v>
      </c>
      <c r="K921" s="224" t="s">
        <v>85</v>
      </c>
      <c r="L921" s="224" t="s">
        <v>85</v>
      </c>
      <c r="M921" s="228" t="s">
        <v>85</v>
      </c>
      <c r="N921" s="225"/>
      <c r="O921" s="186"/>
      <c r="P921" s="186"/>
      <c r="Q921" s="186"/>
      <c r="R921" s="230"/>
      <c r="S921" s="235" t="s">
        <v>85</v>
      </c>
      <c r="T921" s="230" t="s">
        <v>85</v>
      </c>
      <c r="U921" s="228"/>
      <c r="V921" s="224" t="s">
        <v>85</v>
      </c>
      <c r="W921" s="369"/>
      <c r="X921" s="370" t="s">
        <v>85</v>
      </c>
      <c r="Y921" s="370" t="s">
        <v>85</v>
      </c>
      <c r="Z921" s="370" t="s">
        <v>85</v>
      </c>
      <c r="AA921" s="371" t="s">
        <v>85</v>
      </c>
      <c r="AB921" s="231" t="str">
        <f t="shared" si="237"/>
        <v>-</v>
      </c>
      <c r="AC921" s="232" t="str">
        <f t="shared" si="238"/>
        <v>-</v>
      </c>
      <c r="AD921" s="232" t="str">
        <f t="shared" si="239"/>
        <v>-</v>
      </c>
      <c r="AE921" s="232" t="str">
        <f t="shared" si="240"/>
        <v>-</v>
      </c>
      <c r="AF921" s="233" t="str">
        <f t="shared" si="241"/>
        <v>-</v>
      </c>
      <c r="AG921" s="231" t="str">
        <f t="shared" si="242"/>
        <v>-</v>
      </c>
      <c r="AH921" s="232" t="str">
        <f t="shared" si="243"/>
        <v>-</v>
      </c>
      <c r="AI921" s="232" t="str">
        <f t="shared" si="244"/>
        <v>-</v>
      </c>
      <c r="AJ921" s="232" t="str">
        <f t="shared" si="245"/>
        <v>-</v>
      </c>
      <c r="AK921" s="233" t="str">
        <f t="shared" si="246"/>
        <v>-</v>
      </c>
      <c r="AL921" s="222" t="s">
        <v>85</v>
      </c>
      <c r="AM921" s="224" t="s">
        <v>85</v>
      </c>
      <c r="AN921" s="224" t="s">
        <v>85</v>
      </c>
      <c r="AO921" s="224" t="s">
        <v>85</v>
      </c>
      <c r="AP921" s="235" t="s">
        <v>85</v>
      </c>
      <c r="AQ921" s="234" t="s">
        <v>85</v>
      </c>
      <c r="AR921" s="234" t="s">
        <v>85</v>
      </c>
      <c r="AS921" s="234" t="s">
        <v>85</v>
      </c>
      <c r="AT921" s="227" t="s">
        <v>85</v>
      </c>
      <c r="AU921" s="343" t="s">
        <v>85</v>
      </c>
    </row>
    <row r="922" spans="1:47" ht="172.5" customHeight="1">
      <c r="A922" s="211" t="str">
        <f t="shared" si="236"/>
        <v>2504-1</v>
      </c>
      <c r="B922" s="493">
        <v>2504</v>
      </c>
      <c r="C922" s="212" t="s">
        <v>261</v>
      </c>
      <c r="D922" s="211">
        <v>1</v>
      </c>
      <c r="E922" s="212" t="s">
        <v>1485</v>
      </c>
      <c r="F922" s="211" t="s">
        <v>393</v>
      </c>
      <c r="G922" s="213" t="s">
        <v>631</v>
      </c>
      <c r="H922" s="494" t="s">
        <v>1457</v>
      </c>
      <c r="I922" s="214" t="s">
        <v>1458</v>
      </c>
      <c r="J922" s="212" t="s">
        <v>1486</v>
      </c>
      <c r="K922" s="212" t="s">
        <v>1487</v>
      </c>
      <c r="L922" s="224" t="s">
        <v>1488</v>
      </c>
      <c r="M922" s="228" t="s">
        <v>403</v>
      </c>
      <c r="N922" s="225">
        <v>60</v>
      </c>
      <c r="O922" s="186">
        <v>80</v>
      </c>
      <c r="P922" s="186">
        <v>100</v>
      </c>
      <c r="Q922" s="186"/>
      <c r="R922" s="230"/>
      <c r="S922" s="235" t="s">
        <v>329</v>
      </c>
      <c r="T922" s="230">
        <v>100</v>
      </c>
      <c r="U922" s="228"/>
      <c r="V922" s="224" t="s">
        <v>985</v>
      </c>
      <c r="W922" s="225">
        <v>50</v>
      </c>
      <c r="X922" s="186" t="s">
        <v>85</v>
      </c>
      <c r="Y922" s="186" t="s">
        <v>85</v>
      </c>
      <c r="Z922" s="186" t="s">
        <v>85</v>
      </c>
      <c r="AA922" s="230" t="s">
        <v>85</v>
      </c>
      <c r="AB922" s="231">
        <f t="shared" si="237"/>
        <v>0.83333333333333337</v>
      </c>
      <c r="AC922" s="232" t="str">
        <f t="shared" si="237"/>
        <v>-</v>
      </c>
      <c r="AD922" s="232" t="str">
        <f t="shared" si="237"/>
        <v>-</v>
      </c>
      <c r="AE922" s="232" t="str">
        <f t="shared" si="237"/>
        <v>-</v>
      </c>
      <c r="AF922" s="233" t="str">
        <f t="shared" si="237"/>
        <v>-</v>
      </c>
      <c r="AG922" s="231">
        <f t="shared" si="242"/>
        <v>0.5</v>
      </c>
      <c r="AH922" s="232" t="str">
        <f t="shared" si="242"/>
        <v>-</v>
      </c>
      <c r="AI922" s="232" t="str">
        <f t="shared" si="242"/>
        <v>-</v>
      </c>
      <c r="AJ922" s="232" t="str">
        <f t="shared" si="242"/>
        <v>-</v>
      </c>
      <c r="AK922" s="233" t="str">
        <f t="shared" si="242"/>
        <v>-</v>
      </c>
      <c r="AL922" s="222" t="s">
        <v>85</v>
      </c>
      <c r="AM922" s="224" t="s">
        <v>85</v>
      </c>
      <c r="AN922" s="224" t="s">
        <v>793</v>
      </c>
      <c r="AO922" s="212" t="s">
        <v>931</v>
      </c>
      <c r="AP922" s="218" t="s">
        <v>15</v>
      </c>
      <c r="AQ922" s="238" t="s">
        <v>85</v>
      </c>
      <c r="AR922" s="238" t="s">
        <v>85</v>
      </c>
      <c r="AS922" s="238" t="s">
        <v>85</v>
      </c>
      <c r="AT922" s="214" t="s">
        <v>85</v>
      </c>
      <c r="AU922" s="496">
        <v>1</v>
      </c>
    </row>
    <row r="923" spans="1:47" ht="139.5" customHeight="1">
      <c r="A923" s="211" t="str">
        <f t="shared" si="236"/>
        <v>2504-2</v>
      </c>
      <c r="B923" s="493">
        <v>2504</v>
      </c>
      <c r="C923" s="212" t="s">
        <v>261</v>
      </c>
      <c r="D923" s="211">
        <v>2</v>
      </c>
      <c r="E923" s="212" t="s">
        <v>1489</v>
      </c>
      <c r="F923" s="211" t="s">
        <v>393</v>
      </c>
      <c r="G923" s="213" t="s">
        <v>631</v>
      </c>
      <c r="H923" s="494" t="s">
        <v>1452</v>
      </c>
      <c r="I923" s="214" t="s">
        <v>678</v>
      </c>
      <c r="J923" s="212" t="s">
        <v>1490</v>
      </c>
      <c r="K923" s="212" t="s">
        <v>1860</v>
      </c>
      <c r="L923" s="224" t="s">
        <v>1491</v>
      </c>
      <c r="M923" s="228" t="s">
        <v>403</v>
      </c>
      <c r="N923" s="225">
        <v>12.2</v>
      </c>
      <c r="O923" s="186">
        <v>13.1</v>
      </c>
      <c r="P923" s="186"/>
      <c r="Q923" s="186"/>
      <c r="R923" s="230"/>
      <c r="S923" s="235" t="s">
        <v>328</v>
      </c>
      <c r="T923" s="230">
        <v>13.1</v>
      </c>
      <c r="U923" s="228"/>
      <c r="V923" s="224" t="s">
        <v>986</v>
      </c>
      <c r="W923" s="225">
        <v>12.2</v>
      </c>
      <c r="X923" s="186" t="s">
        <v>85</v>
      </c>
      <c r="Y923" s="186" t="s">
        <v>85</v>
      </c>
      <c r="Z923" s="186" t="s">
        <v>85</v>
      </c>
      <c r="AA923" s="230" t="s">
        <v>85</v>
      </c>
      <c r="AB923" s="231">
        <f t="shared" si="237"/>
        <v>1</v>
      </c>
      <c r="AC923" s="232" t="str">
        <f t="shared" si="237"/>
        <v>-</v>
      </c>
      <c r="AD923" s="232" t="str">
        <f t="shared" si="237"/>
        <v>-</v>
      </c>
      <c r="AE923" s="232" t="str">
        <f t="shared" si="237"/>
        <v>-</v>
      </c>
      <c r="AF923" s="233" t="str">
        <f t="shared" si="237"/>
        <v>-</v>
      </c>
      <c r="AG923" s="231">
        <f t="shared" si="242"/>
        <v>0.93129770992366412</v>
      </c>
      <c r="AH923" s="232" t="str">
        <f t="shared" si="242"/>
        <v>-</v>
      </c>
      <c r="AI923" s="232" t="str">
        <f t="shared" si="242"/>
        <v>-</v>
      </c>
      <c r="AJ923" s="232" t="str">
        <f t="shared" si="242"/>
        <v>-</v>
      </c>
      <c r="AK923" s="233" t="str">
        <f t="shared" si="242"/>
        <v>-</v>
      </c>
      <c r="AL923" s="222" t="s">
        <v>85</v>
      </c>
      <c r="AM923" s="224" t="s">
        <v>85</v>
      </c>
      <c r="AN923" s="224" t="s">
        <v>753</v>
      </c>
      <c r="AO923" s="212" t="s">
        <v>932</v>
      </c>
      <c r="AP923" s="218" t="s">
        <v>15</v>
      </c>
      <c r="AQ923" s="238" t="s">
        <v>85</v>
      </c>
      <c r="AR923" s="238" t="s">
        <v>85</v>
      </c>
      <c r="AS923" s="238" t="s">
        <v>85</v>
      </c>
      <c r="AT923" s="214" t="s">
        <v>85</v>
      </c>
      <c r="AU923" s="496">
        <v>1</v>
      </c>
    </row>
    <row r="924" spans="1:47" ht="27" hidden="1">
      <c r="A924" s="222" t="str">
        <f t="shared" si="236"/>
        <v>2504-3</v>
      </c>
      <c r="B924" s="223">
        <v>2504</v>
      </c>
      <c r="C924" s="224" t="s">
        <v>261</v>
      </c>
      <c r="D924" s="222">
        <v>3</v>
      </c>
      <c r="E924" s="224" t="s">
        <v>85</v>
      </c>
      <c r="F924" s="222" t="s">
        <v>85</v>
      </c>
      <c r="G924" s="369" t="s">
        <v>85</v>
      </c>
      <c r="H924" s="282" t="s">
        <v>85</v>
      </c>
      <c r="I924" s="227" t="s">
        <v>85</v>
      </c>
      <c r="J924" s="224" t="s">
        <v>85</v>
      </c>
      <c r="K924" s="224" t="s">
        <v>85</v>
      </c>
      <c r="L924" s="224" t="s">
        <v>85</v>
      </c>
      <c r="M924" s="228" t="s">
        <v>85</v>
      </c>
      <c r="N924" s="225"/>
      <c r="O924" s="186"/>
      <c r="P924" s="186"/>
      <c r="Q924" s="186"/>
      <c r="R924" s="230"/>
      <c r="S924" s="235" t="s">
        <v>85</v>
      </c>
      <c r="T924" s="230" t="s">
        <v>85</v>
      </c>
      <c r="U924" s="228"/>
      <c r="V924" s="224" t="s">
        <v>85</v>
      </c>
      <c r="W924" s="369"/>
      <c r="X924" s="370" t="s">
        <v>85</v>
      </c>
      <c r="Y924" s="370" t="s">
        <v>85</v>
      </c>
      <c r="Z924" s="370" t="s">
        <v>85</v>
      </c>
      <c r="AA924" s="371" t="s">
        <v>85</v>
      </c>
      <c r="AB924" s="231" t="str">
        <f t="shared" si="237"/>
        <v>-</v>
      </c>
      <c r="AC924" s="232" t="str">
        <f t="shared" si="238"/>
        <v>-</v>
      </c>
      <c r="AD924" s="232" t="str">
        <f t="shared" si="239"/>
        <v>-</v>
      </c>
      <c r="AE924" s="232" t="str">
        <f t="shared" si="240"/>
        <v>-</v>
      </c>
      <c r="AF924" s="233" t="str">
        <f t="shared" si="241"/>
        <v>-</v>
      </c>
      <c r="AG924" s="231" t="str">
        <f t="shared" si="242"/>
        <v>-</v>
      </c>
      <c r="AH924" s="232" t="str">
        <f t="shared" si="243"/>
        <v>-</v>
      </c>
      <c r="AI924" s="232" t="str">
        <f t="shared" si="244"/>
        <v>-</v>
      </c>
      <c r="AJ924" s="232" t="str">
        <f t="shared" si="245"/>
        <v>-</v>
      </c>
      <c r="AK924" s="233" t="str">
        <f t="shared" si="246"/>
        <v>-</v>
      </c>
      <c r="AL924" s="222" t="s">
        <v>85</v>
      </c>
      <c r="AM924" s="224" t="s">
        <v>85</v>
      </c>
      <c r="AN924" s="224" t="s">
        <v>85</v>
      </c>
      <c r="AO924" s="224" t="s">
        <v>85</v>
      </c>
      <c r="AP924" s="235" t="s">
        <v>85</v>
      </c>
      <c r="AQ924" s="234" t="s">
        <v>85</v>
      </c>
      <c r="AR924" s="234" t="s">
        <v>85</v>
      </c>
      <c r="AS924" s="234" t="s">
        <v>85</v>
      </c>
      <c r="AT924" s="227" t="s">
        <v>85</v>
      </c>
      <c r="AU924" s="343" t="s">
        <v>85</v>
      </c>
    </row>
    <row r="925" spans="1:47" ht="27" hidden="1">
      <c r="A925" s="222" t="str">
        <f t="shared" si="236"/>
        <v>2504-4</v>
      </c>
      <c r="B925" s="223">
        <v>2504</v>
      </c>
      <c r="C925" s="224" t="s">
        <v>261</v>
      </c>
      <c r="D925" s="222">
        <v>4</v>
      </c>
      <c r="E925" s="224" t="s">
        <v>85</v>
      </c>
      <c r="F925" s="222" t="s">
        <v>85</v>
      </c>
      <c r="G925" s="369" t="s">
        <v>85</v>
      </c>
      <c r="H925" s="282" t="s">
        <v>85</v>
      </c>
      <c r="I925" s="227" t="s">
        <v>85</v>
      </c>
      <c r="J925" s="224" t="s">
        <v>85</v>
      </c>
      <c r="K925" s="224" t="s">
        <v>85</v>
      </c>
      <c r="L925" s="224" t="s">
        <v>85</v>
      </c>
      <c r="M925" s="228" t="s">
        <v>85</v>
      </c>
      <c r="N925" s="225"/>
      <c r="O925" s="186"/>
      <c r="P925" s="186"/>
      <c r="Q925" s="186"/>
      <c r="R925" s="230"/>
      <c r="S925" s="235" t="s">
        <v>85</v>
      </c>
      <c r="T925" s="230" t="s">
        <v>85</v>
      </c>
      <c r="U925" s="228"/>
      <c r="V925" s="224" t="s">
        <v>85</v>
      </c>
      <c r="W925" s="369"/>
      <c r="X925" s="370" t="s">
        <v>85</v>
      </c>
      <c r="Y925" s="370" t="s">
        <v>85</v>
      </c>
      <c r="Z925" s="370" t="s">
        <v>85</v>
      </c>
      <c r="AA925" s="371" t="s">
        <v>85</v>
      </c>
      <c r="AB925" s="231" t="str">
        <f t="shared" si="237"/>
        <v>-</v>
      </c>
      <c r="AC925" s="232" t="str">
        <f t="shared" si="238"/>
        <v>-</v>
      </c>
      <c r="AD925" s="232" t="str">
        <f t="shared" si="239"/>
        <v>-</v>
      </c>
      <c r="AE925" s="232" t="str">
        <f t="shared" si="240"/>
        <v>-</v>
      </c>
      <c r="AF925" s="233" t="str">
        <f t="shared" si="241"/>
        <v>-</v>
      </c>
      <c r="AG925" s="231" t="str">
        <f t="shared" si="242"/>
        <v>-</v>
      </c>
      <c r="AH925" s="232" t="str">
        <f t="shared" si="243"/>
        <v>-</v>
      </c>
      <c r="AI925" s="232" t="str">
        <f t="shared" si="244"/>
        <v>-</v>
      </c>
      <c r="AJ925" s="232" t="str">
        <f t="shared" si="245"/>
        <v>-</v>
      </c>
      <c r="AK925" s="233" t="str">
        <f t="shared" si="246"/>
        <v>-</v>
      </c>
      <c r="AL925" s="222" t="s">
        <v>85</v>
      </c>
      <c r="AM925" s="224" t="s">
        <v>85</v>
      </c>
      <c r="AN925" s="224" t="s">
        <v>85</v>
      </c>
      <c r="AO925" s="224" t="s">
        <v>85</v>
      </c>
      <c r="AP925" s="235" t="s">
        <v>85</v>
      </c>
      <c r="AQ925" s="234" t="s">
        <v>85</v>
      </c>
      <c r="AR925" s="234" t="s">
        <v>85</v>
      </c>
      <c r="AS925" s="234" t="s">
        <v>85</v>
      </c>
      <c r="AT925" s="227" t="s">
        <v>85</v>
      </c>
      <c r="AU925" s="343" t="s">
        <v>85</v>
      </c>
    </row>
    <row r="926" spans="1:47" ht="27" hidden="1">
      <c r="A926" s="222" t="str">
        <f t="shared" ref="A926:A989" si="247">B926&amp;"-"&amp;D926</f>
        <v>2504-5</v>
      </c>
      <c r="B926" s="223">
        <v>2504</v>
      </c>
      <c r="C926" s="224" t="s">
        <v>261</v>
      </c>
      <c r="D926" s="222">
        <v>5</v>
      </c>
      <c r="E926" s="224" t="s">
        <v>85</v>
      </c>
      <c r="F926" s="222" t="s">
        <v>85</v>
      </c>
      <c r="G926" s="369" t="s">
        <v>85</v>
      </c>
      <c r="H926" s="282" t="s">
        <v>85</v>
      </c>
      <c r="I926" s="227" t="s">
        <v>85</v>
      </c>
      <c r="J926" s="224" t="s">
        <v>85</v>
      </c>
      <c r="K926" s="224" t="s">
        <v>85</v>
      </c>
      <c r="L926" s="224" t="s">
        <v>85</v>
      </c>
      <c r="M926" s="228" t="s">
        <v>85</v>
      </c>
      <c r="N926" s="225"/>
      <c r="O926" s="186"/>
      <c r="P926" s="186"/>
      <c r="Q926" s="186"/>
      <c r="R926" s="230"/>
      <c r="S926" s="235" t="s">
        <v>85</v>
      </c>
      <c r="T926" s="230" t="s">
        <v>85</v>
      </c>
      <c r="U926" s="228"/>
      <c r="V926" s="224" t="s">
        <v>85</v>
      </c>
      <c r="W926" s="369"/>
      <c r="X926" s="370" t="s">
        <v>85</v>
      </c>
      <c r="Y926" s="370" t="s">
        <v>85</v>
      </c>
      <c r="Z926" s="370" t="s">
        <v>85</v>
      </c>
      <c r="AA926" s="371" t="s">
        <v>85</v>
      </c>
      <c r="AB926" s="231" t="str">
        <f t="shared" si="237"/>
        <v>-</v>
      </c>
      <c r="AC926" s="232" t="str">
        <f t="shared" si="238"/>
        <v>-</v>
      </c>
      <c r="AD926" s="232" t="str">
        <f t="shared" si="239"/>
        <v>-</v>
      </c>
      <c r="AE926" s="232" t="str">
        <f t="shared" si="240"/>
        <v>-</v>
      </c>
      <c r="AF926" s="233" t="str">
        <f t="shared" si="241"/>
        <v>-</v>
      </c>
      <c r="AG926" s="231" t="str">
        <f t="shared" si="242"/>
        <v>-</v>
      </c>
      <c r="AH926" s="232" t="str">
        <f t="shared" si="243"/>
        <v>-</v>
      </c>
      <c r="AI926" s="232" t="str">
        <f t="shared" si="244"/>
        <v>-</v>
      </c>
      <c r="AJ926" s="232" t="str">
        <f t="shared" si="245"/>
        <v>-</v>
      </c>
      <c r="AK926" s="233" t="str">
        <f t="shared" si="246"/>
        <v>-</v>
      </c>
      <c r="AL926" s="222" t="s">
        <v>85</v>
      </c>
      <c r="AM926" s="224" t="s">
        <v>85</v>
      </c>
      <c r="AN926" s="224" t="s">
        <v>85</v>
      </c>
      <c r="AO926" s="224" t="s">
        <v>85</v>
      </c>
      <c r="AP926" s="235" t="s">
        <v>85</v>
      </c>
      <c r="AQ926" s="234" t="s">
        <v>85</v>
      </c>
      <c r="AR926" s="234" t="s">
        <v>85</v>
      </c>
      <c r="AS926" s="234" t="s">
        <v>85</v>
      </c>
      <c r="AT926" s="227" t="s">
        <v>85</v>
      </c>
      <c r="AU926" s="343" t="s">
        <v>85</v>
      </c>
    </row>
    <row r="927" spans="1:47" ht="27" hidden="1">
      <c r="A927" s="222" t="str">
        <f t="shared" si="247"/>
        <v>2504-6</v>
      </c>
      <c r="B927" s="223">
        <v>2504</v>
      </c>
      <c r="C927" s="224" t="s">
        <v>261</v>
      </c>
      <c r="D927" s="222">
        <v>6</v>
      </c>
      <c r="E927" s="224" t="s">
        <v>85</v>
      </c>
      <c r="F927" s="222" t="s">
        <v>85</v>
      </c>
      <c r="G927" s="369" t="s">
        <v>85</v>
      </c>
      <c r="H927" s="282" t="s">
        <v>85</v>
      </c>
      <c r="I927" s="227" t="s">
        <v>85</v>
      </c>
      <c r="J927" s="224" t="s">
        <v>85</v>
      </c>
      <c r="K927" s="224" t="s">
        <v>85</v>
      </c>
      <c r="L927" s="224" t="s">
        <v>85</v>
      </c>
      <c r="M927" s="228" t="s">
        <v>85</v>
      </c>
      <c r="N927" s="225"/>
      <c r="O927" s="186"/>
      <c r="P927" s="186"/>
      <c r="Q927" s="186"/>
      <c r="R927" s="230"/>
      <c r="S927" s="235" t="s">
        <v>85</v>
      </c>
      <c r="T927" s="230" t="s">
        <v>85</v>
      </c>
      <c r="U927" s="228"/>
      <c r="V927" s="224" t="s">
        <v>85</v>
      </c>
      <c r="W927" s="369"/>
      <c r="X927" s="370" t="s">
        <v>85</v>
      </c>
      <c r="Y927" s="370" t="s">
        <v>85</v>
      </c>
      <c r="Z927" s="370" t="s">
        <v>85</v>
      </c>
      <c r="AA927" s="371" t="s">
        <v>85</v>
      </c>
      <c r="AB927" s="231" t="str">
        <f t="shared" si="237"/>
        <v>-</v>
      </c>
      <c r="AC927" s="232" t="str">
        <f t="shared" si="238"/>
        <v>-</v>
      </c>
      <c r="AD927" s="232" t="str">
        <f t="shared" si="239"/>
        <v>-</v>
      </c>
      <c r="AE927" s="232" t="str">
        <f t="shared" si="240"/>
        <v>-</v>
      </c>
      <c r="AF927" s="233" t="str">
        <f t="shared" si="241"/>
        <v>-</v>
      </c>
      <c r="AG927" s="231" t="str">
        <f t="shared" si="242"/>
        <v>-</v>
      </c>
      <c r="AH927" s="232" t="str">
        <f t="shared" si="243"/>
        <v>-</v>
      </c>
      <c r="AI927" s="232" t="str">
        <f t="shared" si="244"/>
        <v>-</v>
      </c>
      <c r="AJ927" s="232" t="str">
        <f t="shared" si="245"/>
        <v>-</v>
      </c>
      <c r="AK927" s="233" t="str">
        <f t="shared" si="246"/>
        <v>-</v>
      </c>
      <c r="AL927" s="222" t="s">
        <v>85</v>
      </c>
      <c r="AM927" s="224" t="s">
        <v>85</v>
      </c>
      <c r="AN927" s="224" t="s">
        <v>85</v>
      </c>
      <c r="AO927" s="224" t="s">
        <v>85</v>
      </c>
      <c r="AP927" s="235" t="s">
        <v>85</v>
      </c>
      <c r="AQ927" s="234" t="s">
        <v>85</v>
      </c>
      <c r="AR927" s="234" t="s">
        <v>85</v>
      </c>
      <c r="AS927" s="234" t="s">
        <v>85</v>
      </c>
      <c r="AT927" s="227" t="s">
        <v>85</v>
      </c>
      <c r="AU927" s="343" t="s">
        <v>85</v>
      </c>
    </row>
    <row r="928" spans="1:47" ht="27" hidden="1">
      <c r="A928" s="222" t="str">
        <f t="shared" si="247"/>
        <v>2504-7</v>
      </c>
      <c r="B928" s="223">
        <v>2504</v>
      </c>
      <c r="C928" s="224" t="s">
        <v>261</v>
      </c>
      <c r="D928" s="222">
        <v>7</v>
      </c>
      <c r="E928" s="224" t="s">
        <v>85</v>
      </c>
      <c r="F928" s="222" t="s">
        <v>85</v>
      </c>
      <c r="G928" s="369" t="s">
        <v>85</v>
      </c>
      <c r="H928" s="282" t="s">
        <v>85</v>
      </c>
      <c r="I928" s="227" t="s">
        <v>85</v>
      </c>
      <c r="J928" s="224" t="s">
        <v>85</v>
      </c>
      <c r="K928" s="224" t="s">
        <v>85</v>
      </c>
      <c r="L928" s="224" t="s">
        <v>85</v>
      </c>
      <c r="M928" s="228" t="s">
        <v>85</v>
      </c>
      <c r="N928" s="225"/>
      <c r="O928" s="186"/>
      <c r="P928" s="186"/>
      <c r="Q928" s="186"/>
      <c r="R928" s="230"/>
      <c r="S928" s="235" t="s">
        <v>85</v>
      </c>
      <c r="T928" s="230" t="s">
        <v>85</v>
      </c>
      <c r="U928" s="228"/>
      <c r="V928" s="224" t="s">
        <v>85</v>
      </c>
      <c r="W928" s="369"/>
      <c r="X928" s="370" t="s">
        <v>85</v>
      </c>
      <c r="Y928" s="370" t="s">
        <v>85</v>
      </c>
      <c r="Z928" s="370" t="s">
        <v>85</v>
      </c>
      <c r="AA928" s="371" t="s">
        <v>85</v>
      </c>
      <c r="AB928" s="231" t="str">
        <f t="shared" si="237"/>
        <v>-</v>
      </c>
      <c r="AC928" s="232" t="str">
        <f t="shared" si="238"/>
        <v>-</v>
      </c>
      <c r="AD928" s="232" t="str">
        <f t="shared" si="239"/>
        <v>-</v>
      </c>
      <c r="AE928" s="232" t="str">
        <f t="shared" si="240"/>
        <v>-</v>
      </c>
      <c r="AF928" s="233" t="str">
        <f t="shared" si="241"/>
        <v>-</v>
      </c>
      <c r="AG928" s="231" t="str">
        <f t="shared" si="242"/>
        <v>-</v>
      </c>
      <c r="AH928" s="232" t="str">
        <f t="shared" si="243"/>
        <v>-</v>
      </c>
      <c r="AI928" s="232" t="str">
        <f t="shared" si="244"/>
        <v>-</v>
      </c>
      <c r="AJ928" s="232" t="str">
        <f t="shared" si="245"/>
        <v>-</v>
      </c>
      <c r="AK928" s="233" t="str">
        <f t="shared" si="246"/>
        <v>-</v>
      </c>
      <c r="AL928" s="222" t="s">
        <v>85</v>
      </c>
      <c r="AM928" s="224" t="s">
        <v>85</v>
      </c>
      <c r="AN928" s="224" t="s">
        <v>85</v>
      </c>
      <c r="AO928" s="224" t="s">
        <v>85</v>
      </c>
      <c r="AP928" s="235" t="s">
        <v>85</v>
      </c>
      <c r="AQ928" s="234" t="s">
        <v>85</v>
      </c>
      <c r="AR928" s="234" t="s">
        <v>85</v>
      </c>
      <c r="AS928" s="234" t="s">
        <v>85</v>
      </c>
      <c r="AT928" s="227" t="s">
        <v>85</v>
      </c>
      <c r="AU928" s="343" t="s">
        <v>85</v>
      </c>
    </row>
    <row r="929" spans="1:47" ht="27" hidden="1">
      <c r="A929" s="222" t="str">
        <f t="shared" si="247"/>
        <v>2504-8</v>
      </c>
      <c r="B929" s="223">
        <v>2504</v>
      </c>
      <c r="C929" s="224" t="s">
        <v>261</v>
      </c>
      <c r="D929" s="222">
        <v>8</v>
      </c>
      <c r="E929" s="224" t="s">
        <v>85</v>
      </c>
      <c r="F929" s="222" t="s">
        <v>85</v>
      </c>
      <c r="G929" s="369" t="s">
        <v>85</v>
      </c>
      <c r="H929" s="282" t="s">
        <v>85</v>
      </c>
      <c r="I929" s="227" t="s">
        <v>85</v>
      </c>
      <c r="J929" s="224" t="s">
        <v>85</v>
      </c>
      <c r="K929" s="224" t="s">
        <v>85</v>
      </c>
      <c r="L929" s="224" t="s">
        <v>85</v>
      </c>
      <c r="M929" s="228" t="s">
        <v>85</v>
      </c>
      <c r="N929" s="225"/>
      <c r="O929" s="186"/>
      <c r="P929" s="186"/>
      <c r="Q929" s="186"/>
      <c r="R929" s="230"/>
      <c r="S929" s="235" t="s">
        <v>85</v>
      </c>
      <c r="T929" s="230" t="s">
        <v>85</v>
      </c>
      <c r="U929" s="228"/>
      <c r="V929" s="224" t="s">
        <v>85</v>
      </c>
      <c r="W929" s="369"/>
      <c r="X929" s="370" t="s">
        <v>85</v>
      </c>
      <c r="Y929" s="370" t="s">
        <v>85</v>
      </c>
      <c r="Z929" s="370" t="s">
        <v>85</v>
      </c>
      <c r="AA929" s="371" t="s">
        <v>85</v>
      </c>
      <c r="AB929" s="231" t="str">
        <f t="shared" si="237"/>
        <v>-</v>
      </c>
      <c r="AC929" s="232" t="str">
        <f t="shared" si="238"/>
        <v>-</v>
      </c>
      <c r="AD929" s="232" t="str">
        <f t="shared" si="239"/>
        <v>-</v>
      </c>
      <c r="AE929" s="232" t="str">
        <f t="shared" si="240"/>
        <v>-</v>
      </c>
      <c r="AF929" s="233" t="str">
        <f t="shared" si="241"/>
        <v>-</v>
      </c>
      <c r="AG929" s="231" t="str">
        <f t="shared" si="242"/>
        <v>-</v>
      </c>
      <c r="AH929" s="232" t="str">
        <f t="shared" si="243"/>
        <v>-</v>
      </c>
      <c r="AI929" s="232" t="str">
        <f t="shared" si="244"/>
        <v>-</v>
      </c>
      <c r="AJ929" s="232" t="str">
        <f t="shared" si="245"/>
        <v>-</v>
      </c>
      <c r="AK929" s="233" t="str">
        <f t="shared" si="246"/>
        <v>-</v>
      </c>
      <c r="AL929" s="222" t="s">
        <v>85</v>
      </c>
      <c r="AM929" s="224" t="s">
        <v>85</v>
      </c>
      <c r="AN929" s="224" t="s">
        <v>85</v>
      </c>
      <c r="AO929" s="224" t="s">
        <v>85</v>
      </c>
      <c r="AP929" s="235" t="s">
        <v>85</v>
      </c>
      <c r="AQ929" s="234" t="s">
        <v>85</v>
      </c>
      <c r="AR929" s="234" t="s">
        <v>85</v>
      </c>
      <c r="AS929" s="234" t="s">
        <v>85</v>
      </c>
      <c r="AT929" s="227" t="s">
        <v>85</v>
      </c>
      <c r="AU929" s="343" t="s">
        <v>85</v>
      </c>
    </row>
    <row r="930" spans="1:47" ht="27" hidden="1">
      <c r="A930" s="222" t="str">
        <f t="shared" si="247"/>
        <v>2504-9</v>
      </c>
      <c r="B930" s="223">
        <v>2504</v>
      </c>
      <c r="C930" s="224" t="s">
        <v>261</v>
      </c>
      <c r="D930" s="222">
        <v>9</v>
      </c>
      <c r="E930" s="224" t="s">
        <v>85</v>
      </c>
      <c r="F930" s="222" t="s">
        <v>85</v>
      </c>
      <c r="G930" s="369" t="s">
        <v>85</v>
      </c>
      <c r="H930" s="282" t="s">
        <v>85</v>
      </c>
      <c r="I930" s="227" t="s">
        <v>85</v>
      </c>
      <c r="J930" s="224" t="s">
        <v>85</v>
      </c>
      <c r="K930" s="224" t="s">
        <v>85</v>
      </c>
      <c r="L930" s="224" t="s">
        <v>85</v>
      </c>
      <c r="M930" s="228" t="s">
        <v>85</v>
      </c>
      <c r="N930" s="225"/>
      <c r="O930" s="186"/>
      <c r="P930" s="186"/>
      <c r="Q930" s="186"/>
      <c r="R930" s="230"/>
      <c r="S930" s="235" t="s">
        <v>85</v>
      </c>
      <c r="T930" s="230" t="s">
        <v>85</v>
      </c>
      <c r="U930" s="228"/>
      <c r="V930" s="224" t="s">
        <v>85</v>
      </c>
      <c r="W930" s="369"/>
      <c r="X930" s="370" t="s">
        <v>85</v>
      </c>
      <c r="Y930" s="370" t="s">
        <v>85</v>
      </c>
      <c r="Z930" s="370" t="s">
        <v>85</v>
      </c>
      <c r="AA930" s="371" t="s">
        <v>85</v>
      </c>
      <c r="AB930" s="231" t="str">
        <f t="shared" si="237"/>
        <v>-</v>
      </c>
      <c r="AC930" s="232" t="str">
        <f t="shared" si="238"/>
        <v>-</v>
      </c>
      <c r="AD930" s="232" t="str">
        <f t="shared" si="239"/>
        <v>-</v>
      </c>
      <c r="AE930" s="232" t="str">
        <f t="shared" si="240"/>
        <v>-</v>
      </c>
      <c r="AF930" s="233" t="str">
        <f t="shared" si="241"/>
        <v>-</v>
      </c>
      <c r="AG930" s="231" t="str">
        <f t="shared" si="242"/>
        <v>-</v>
      </c>
      <c r="AH930" s="232" t="str">
        <f t="shared" si="243"/>
        <v>-</v>
      </c>
      <c r="AI930" s="232" t="str">
        <f t="shared" si="244"/>
        <v>-</v>
      </c>
      <c r="AJ930" s="232" t="str">
        <f t="shared" si="245"/>
        <v>-</v>
      </c>
      <c r="AK930" s="233" t="str">
        <f t="shared" si="246"/>
        <v>-</v>
      </c>
      <c r="AL930" s="222" t="s">
        <v>85</v>
      </c>
      <c r="AM930" s="224" t="s">
        <v>85</v>
      </c>
      <c r="AN930" s="224" t="s">
        <v>85</v>
      </c>
      <c r="AO930" s="224" t="s">
        <v>85</v>
      </c>
      <c r="AP930" s="235" t="s">
        <v>85</v>
      </c>
      <c r="AQ930" s="234" t="s">
        <v>85</v>
      </c>
      <c r="AR930" s="234" t="s">
        <v>85</v>
      </c>
      <c r="AS930" s="234" t="s">
        <v>85</v>
      </c>
      <c r="AT930" s="227" t="s">
        <v>85</v>
      </c>
      <c r="AU930" s="343" t="s">
        <v>85</v>
      </c>
    </row>
    <row r="931" spans="1:47" ht="114" customHeight="1">
      <c r="A931" s="222" t="str">
        <f t="shared" si="247"/>
        <v>2601-1</v>
      </c>
      <c r="B931" s="223">
        <v>2601</v>
      </c>
      <c r="C931" s="224" t="s">
        <v>262</v>
      </c>
      <c r="D931" s="222">
        <v>1</v>
      </c>
      <c r="E931" s="224" t="s">
        <v>1820</v>
      </c>
      <c r="F931" s="222" t="s">
        <v>1492</v>
      </c>
      <c r="G931" s="225" t="s">
        <v>690</v>
      </c>
      <c r="H931" s="282" t="s">
        <v>1493</v>
      </c>
      <c r="I931" s="227" t="s">
        <v>692</v>
      </c>
      <c r="J931" s="224" t="s">
        <v>1494</v>
      </c>
      <c r="K931" s="224" t="s">
        <v>1495</v>
      </c>
      <c r="L931" s="224" t="s">
        <v>399</v>
      </c>
      <c r="M931" s="228" t="s">
        <v>418</v>
      </c>
      <c r="N931" s="359" t="s">
        <v>1821</v>
      </c>
      <c r="O931" s="186" t="s">
        <v>1821</v>
      </c>
      <c r="P931" s="186" t="s">
        <v>1821</v>
      </c>
      <c r="Q931" s="186" t="s">
        <v>1821</v>
      </c>
      <c r="R931" s="360" t="s">
        <v>1821</v>
      </c>
      <c r="S931" s="235" t="s">
        <v>40</v>
      </c>
      <c r="T931" s="230" t="s">
        <v>1821</v>
      </c>
      <c r="U931" s="228"/>
      <c r="V931" s="224" t="s">
        <v>1822</v>
      </c>
      <c r="W931" s="225">
        <v>1</v>
      </c>
      <c r="X931" s="186" t="s">
        <v>85</v>
      </c>
      <c r="Y931" s="186" t="s">
        <v>85</v>
      </c>
      <c r="Z931" s="186" t="s">
        <v>85</v>
      </c>
      <c r="AA931" s="230" t="s">
        <v>85</v>
      </c>
      <c r="AB931" s="231" t="str">
        <f>IFERROR(IF($E931="-","-",1+(N931-W931)/N931),"-")</f>
        <v>-</v>
      </c>
      <c r="AC931" s="232" t="str">
        <f t="shared" ref="AC931:AF931" si="248">IFERROR(IF($E931="-","-",1+(O931-X931)/O931),"-")</f>
        <v>-</v>
      </c>
      <c r="AD931" s="232" t="str">
        <f t="shared" si="248"/>
        <v>-</v>
      </c>
      <c r="AE931" s="232" t="str">
        <f t="shared" si="248"/>
        <v>-</v>
      </c>
      <c r="AF931" s="233" t="str">
        <f t="shared" si="248"/>
        <v>-</v>
      </c>
      <c r="AG931" s="231" t="str">
        <f>IFERROR(IF($E931="-","-",IF($T931="-","-",1+($T931-W931)/$T931)),"-")</f>
        <v>-</v>
      </c>
      <c r="AH931" s="232" t="str">
        <f t="shared" ref="AH931:AK931" si="249">IFERROR(IF($E931="-","-",IF($T931="-","-",1+($T931-X931)/$T931)),"-")</f>
        <v>-</v>
      </c>
      <c r="AI931" s="232" t="str">
        <f t="shared" si="249"/>
        <v>-</v>
      </c>
      <c r="AJ931" s="232" t="str">
        <f t="shared" si="249"/>
        <v>-</v>
      </c>
      <c r="AK931" s="233" t="str">
        <f t="shared" si="249"/>
        <v>-</v>
      </c>
      <c r="AL931" s="222" t="s">
        <v>85</v>
      </c>
      <c r="AM931" s="224" t="s">
        <v>1823</v>
      </c>
      <c r="AN931" s="224" t="s">
        <v>933</v>
      </c>
      <c r="AO931" s="224" t="s">
        <v>934</v>
      </c>
      <c r="AP931" s="235" t="s">
        <v>15</v>
      </c>
      <c r="AQ931" s="234" t="s">
        <v>85</v>
      </c>
      <c r="AR931" s="234" t="s">
        <v>85</v>
      </c>
      <c r="AS931" s="234" t="s">
        <v>85</v>
      </c>
      <c r="AT931" s="227" t="s">
        <v>85</v>
      </c>
      <c r="AU931" s="343">
        <v>1</v>
      </c>
    </row>
    <row r="932" spans="1:47" ht="54" hidden="1">
      <c r="A932" s="222" t="str">
        <f t="shared" si="247"/>
        <v>2601-2</v>
      </c>
      <c r="B932" s="223">
        <v>2601</v>
      </c>
      <c r="C932" s="224" t="s">
        <v>262</v>
      </c>
      <c r="D932" s="222">
        <v>2</v>
      </c>
      <c r="E932" s="224" t="s">
        <v>85</v>
      </c>
      <c r="F932" s="222" t="s">
        <v>85</v>
      </c>
      <c r="G932" s="369" t="s">
        <v>85</v>
      </c>
      <c r="H932" s="282" t="s">
        <v>85</v>
      </c>
      <c r="I932" s="227" t="s">
        <v>85</v>
      </c>
      <c r="J932" s="224" t="s">
        <v>85</v>
      </c>
      <c r="K932" s="224" t="s">
        <v>85</v>
      </c>
      <c r="L932" s="224" t="s">
        <v>85</v>
      </c>
      <c r="M932" s="228" t="s">
        <v>85</v>
      </c>
      <c r="N932" s="225"/>
      <c r="O932" s="186"/>
      <c r="P932" s="186"/>
      <c r="Q932" s="186"/>
      <c r="R932" s="230"/>
      <c r="S932" s="235" t="s">
        <v>85</v>
      </c>
      <c r="T932" s="230" t="s">
        <v>85</v>
      </c>
      <c r="U932" s="228"/>
      <c r="V932" s="224" t="s">
        <v>85</v>
      </c>
      <c r="W932" s="369"/>
      <c r="X932" s="370" t="s">
        <v>85</v>
      </c>
      <c r="Y932" s="370" t="s">
        <v>85</v>
      </c>
      <c r="Z932" s="370" t="s">
        <v>85</v>
      </c>
      <c r="AA932" s="371" t="s">
        <v>85</v>
      </c>
      <c r="AB932" s="231" t="str">
        <f t="shared" si="237"/>
        <v>-</v>
      </c>
      <c r="AC932" s="232" t="str">
        <f t="shared" si="238"/>
        <v>-</v>
      </c>
      <c r="AD932" s="232" t="str">
        <f t="shared" si="239"/>
        <v>-</v>
      </c>
      <c r="AE932" s="232" t="str">
        <f t="shared" si="240"/>
        <v>-</v>
      </c>
      <c r="AF932" s="233" t="str">
        <f t="shared" si="241"/>
        <v>-</v>
      </c>
      <c r="AG932" s="231" t="str">
        <f t="shared" si="242"/>
        <v>-</v>
      </c>
      <c r="AH932" s="232" t="str">
        <f t="shared" si="243"/>
        <v>-</v>
      </c>
      <c r="AI932" s="232" t="str">
        <f t="shared" si="244"/>
        <v>-</v>
      </c>
      <c r="AJ932" s="232" t="str">
        <f t="shared" si="245"/>
        <v>-</v>
      </c>
      <c r="AK932" s="233" t="str">
        <f t="shared" si="246"/>
        <v>-</v>
      </c>
      <c r="AL932" s="222" t="s">
        <v>85</v>
      </c>
      <c r="AM932" s="224" t="s">
        <v>85</v>
      </c>
      <c r="AN932" s="224" t="s">
        <v>85</v>
      </c>
      <c r="AO932" s="224" t="s">
        <v>85</v>
      </c>
      <c r="AP932" s="235" t="s">
        <v>85</v>
      </c>
      <c r="AQ932" s="234" t="s">
        <v>85</v>
      </c>
      <c r="AR932" s="234" t="s">
        <v>85</v>
      </c>
      <c r="AS932" s="234" t="s">
        <v>85</v>
      </c>
      <c r="AT932" s="227" t="s">
        <v>85</v>
      </c>
      <c r="AU932" s="343" t="s">
        <v>85</v>
      </c>
    </row>
    <row r="933" spans="1:47" ht="54" hidden="1">
      <c r="A933" s="222" t="str">
        <f t="shared" si="247"/>
        <v>2601-3</v>
      </c>
      <c r="B933" s="223">
        <v>2601</v>
      </c>
      <c r="C933" s="224" t="s">
        <v>262</v>
      </c>
      <c r="D933" s="222">
        <v>3</v>
      </c>
      <c r="E933" s="224" t="s">
        <v>85</v>
      </c>
      <c r="F933" s="222" t="s">
        <v>85</v>
      </c>
      <c r="G933" s="369" t="s">
        <v>85</v>
      </c>
      <c r="H933" s="282" t="s">
        <v>85</v>
      </c>
      <c r="I933" s="227" t="s">
        <v>85</v>
      </c>
      <c r="J933" s="224" t="s">
        <v>85</v>
      </c>
      <c r="K933" s="224" t="s">
        <v>85</v>
      </c>
      <c r="L933" s="224" t="s">
        <v>85</v>
      </c>
      <c r="M933" s="228" t="s">
        <v>85</v>
      </c>
      <c r="N933" s="225"/>
      <c r="O933" s="186"/>
      <c r="P933" s="186"/>
      <c r="Q933" s="186"/>
      <c r="R933" s="230"/>
      <c r="S933" s="235" t="s">
        <v>85</v>
      </c>
      <c r="T933" s="230" t="s">
        <v>85</v>
      </c>
      <c r="U933" s="228"/>
      <c r="V933" s="224" t="s">
        <v>85</v>
      </c>
      <c r="W933" s="369"/>
      <c r="X933" s="370" t="s">
        <v>85</v>
      </c>
      <c r="Y933" s="370" t="s">
        <v>85</v>
      </c>
      <c r="Z933" s="370" t="s">
        <v>85</v>
      </c>
      <c r="AA933" s="371" t="s">
        <v>85</v>
      </c>
      <c r="AB933" s="231" t="str">
        <f t="shared" si="237"/>
        <v>-</v>
      </c>
      <c r="AC933" s="232" t="str">
        <f t="shared" si="238"/>
        <v>-</v>
      </c>
      <c r="AD933" s="232" t="str">
        <f t="shared" si="239"/>
        <v>-</v>
      </c>
      <c r="AE933" s="232" t="str">
        <f t="shared" si="240"/>
        <v>-</v>
      </c>
      <c r="AF933" s="233" t="str">
        <f t="shared" si="241"/>
        <v>-</v>
      </c>
      <c r="AG933" s="231" t="str">
        <f t="shared" si="242"/>
        <v>-</v>
      </c>
      <c r="AH933" s="232" t="str">
        <f t="shared" si="243"/>
        <v>-</v>
      </c>
      <c r="AI933" s="232" t="str">
        <f t="shared" si="244"/>
        <v>-</v>
      </c>
      <c r="AJ933" s="232" t="str">
        <f t="shared" si="245"/>
        <v>-</v>
      </c>
      <c r="AK933" s="233" t="str">
        <f t="shared" si="246"/>
        <v>-</v>
      </c>
      <c r="AL933" s="222" t="s">
        <v>85</v>
      </c>
      <c r="AM933" s="224" t="s">
        <v>85</v>
      </c>
      <c r="AN933" s="224" t="s">
        <v>85</v>
      </c>
      <c r="AO933" s="224" t="s">
        <v>85</v>
      </c>
      <c r="AP933" s="235" t="s">
        <v>85</v>
      </c>
      <c r="AQ933" s="234" t="s">
        <v>85</v>
      </c>
      <c r="AR933" s="234" t="s">
        <v>85</v>
      </c>
      <c r="AS933" s="234" t="s">
        <v>85</v>
      </c>
      <c r="AT933" s="227" t="s">
        <v>85</v>
      </c>
      <c r="AU933" s="343" t="s">
        <v>85</v>
      </c>
    </row>
    <row r="934" spans="1:47" ht="54" hidden="1">
      <c r="A934" s="222" t="str">
        <f t="shared" si="247"/>
        <v>2601-4</v>
      </c>
      <c r="B934" s="223">
        <v>2601</v>
      </c>
      <c r="C934" s="224" t="s">
        <v>262</v>
      </c>
      <c r="D934" s="222">
        <v>4</v>
      </c>
      <c r="E934" s="224" t="s">
        <v>85</v>
      </c>
      <c r="F934" s="222" t="s">
        <v>85</v>
      </c>
      <c r="G934" s="369" t="s">
        <v>85</v>
      </c>
      <c r="H934" s="282" t="s">
        <v>85</v>
      </c>
      <c r="I934" s="227" t="s">
        <v>85</v>
      </c>
      <c r="J934" s="224" t="s">
        <v>85</v>
      </c>
      <c r="K934" s="224" t="s">
        <v>85</v>
      </c>
      <c r="L934" s="224" t="s">
        <v>85</v>
      </c>
      <c r="M934" s="228" t="s">
        <v>85</v>
      </c>
      <c r="N934" s="225"/>
      <c r="O934" s="186"/>
      <c r="P934" s="186"/>
      <c r="Q934" s="186"/>
      <c r="R934" s="230"/>
      <c r="S934" s="235" t="s">
        <v>85</v>
      </c>
      <c r="T934" s="230" t="s">
        <v>85</v>
      </c>
      <c r="U934" s="228"/>
      <c r="V934" s="224" t="s">
        <v>85</v>
      </c>
      <c r="W934" s="369"/>
      <c r="X934" s="370" t="s">
        <v>85</v>
      </c>
      <c r="Y934" s="370" t="s">
        <v>85</v>
      </c>
      <c r="Z934" s="370" t="s">
        <v>85</v>
      </c>
      <c r="AA934" s="371" t="s">
        <v>85</v>
      </c>
      <c r="AB934" s="231" t="str">
        <f t="shared" si="237"/>
        <v>-</v>
      </c>
      <c r="AC934" s="232" t="str">
        <f t="shared" si="238"/>
        <v>-</v>
      </c>
      <c r="AD934" s="232" t="str">
        <f t="shared" si="239"/>
        <v>-</v>
      </c>
      <c r="AE934" s="232" t="str">
        <f t="shared" si="240"/>
        <v>-</v>
      </c>
      <c r="AF934" s="233" t="str">
        <f t="shared" si="241"/>
        <v>-</v>
      </c>
      <c r="AG934" s="231" t="str">
        <f t="shared" si="242"/>
        <v>-</v>
      </c>
      <c r="AH934" s="232" t="str">
        <f t="shared" si="243"/>
        <v>-</v>
      </c>
      <c r="AI934" s="232" t="str">
        <f t="shared" si="244"/>
        <v>-</v>
      </c>
      <c r="AJ934" s="232" t="str">
        <f t="shared" si="245"/>
        <v>-</v>
      </c>
      <c r="AK934" s="233" t="str">
        <f t="shared" si="246"/>
        <v>-</v>
      </c>
      <c r="AL934" s="222" t="s">
        <v>85</v>
      </c>
      <c r="AM934" s="224" t="s">
        <v>85</v>
      </c>
      <c r="AN934" s="224" t="s">
        <v>85</v>
      </c>
      <c r="AO934" s="224" t="s">
        <v>85</v>
      </c>
      <c r="AP934" s="235" t="s">
        <v>85</v>
      </c>
      <c r="AQ934" s="234" t="s">
        <v>85</v>
      </c>
      <c r="AR934" s="234" t="s">
        <v>85</v>
      </c>
      <c r="AS934" s="234" t="s">
        <v>85</v>
      </c>
      <c r="AT934" s="227" t="s">
        <v>85</v>
      </c>
      <c r="AU934" s="343" t="s">
        <v>85</v>
      </c>
    </row>
    <row r="935" spans="1:47" ht="54" hidden="1">
      <c r="A935" s="222" t="str">
        <f t="shared" si="247"/>
        <v>2601-5</v>
      </c>
      <c r="B935" s="223">
        <v>2601</v>
      </c>
      <c r="C935" s="224" t="s">
        <v>262</v>
      </c>
      <c r="D935" s="222">
        <v>5</v>
      </c>
      <c r="E935" s="224" t="s">
        <v>85</v>
      </c>
      <c r="F935" s="222" t="s">
        <v>85</v>
      </c>
      <c r="G935" s="369" t="s">
        <v>85</v>
      </c>
      <c r="H935" s="282" t="s">
        <v>85</v>
      </c>
      <c r="I935" s="227" t="s">
        <v>85</v>
      </c>
      <c r="J935" s="224" t="s">
        <v>85</v>
      </c>
      <c r="K935" s="224" t="s">
        <v>85</v>
      </c>
      <c r="L935" s="224" t="s">
        <v>85</v>
      </c>
      <c r="M935" s="228" t="s">
        <v>85</v>
      </c>
      <c r="N935" s="225"/>
      <c r="O935" s="186"/>
      <c r="P935" s="186"/>
      <c r="Q935" s="186"/>
      <c r="R935" s="230"/>
      <c r="S935" s="235" t="s">
        <v>85</v>
      </c>
      <c r="T935" s="230" t="s">
        <v>85</v>
      </c>
      <c r="U935" s="228"/>
      <c r="V935" s="224" t="s">
        <v>85</v>
      </c>
      <c r="W935" s="369"/>
      <c r="X935" s="370" t="s">
        <v>85</v>
      </c>
      <c r="Y935" s="370" t="s">
        <v>85</v>
      </c>
      <c r="Z935" s="370" t="s">
        <v>85</v>
      </c>
      <c r="AA935" s="371" t="s">
        <v>85</v>
      </c>
      <c r="AB935" s="231" t="str">
        <f t="shared" si="237"/>
        <v>-</v>
      </c>
      <c r="AC935" s="232" t="str">
        <f t="shared" si="238"/>
        <v>-</v>
      </c>
      <c r="AD935" s="232" t="str">
        <f t="shared" si="239"/>
        <v>-</v>
      </c>
      <c r="AE935" s="232" t="str">
        <f t="shared" si="240"/>
        <v>-</v>
      </c>
      <c r="AF935" s="233" t="str">
        <f t="shared" si="241"/>
        <v>-</v>
      </c>
      <c r="AG935" s="231" t="str">
        <f t="shared" si="242"/>
        <v>-</v>
      </c>
      <c r="AH935" s="232" t="str">
        <f t="shared" si="243"/>
        <v>-</v>
      </c>
      <c r="AI935" s="232" t="str">
        <f t="shared" si="244"/>
        <v>-</v>
      </c>
      <c r="AJ935" s="232" t="str">
        <f t="shared" si="245"/>
        <v>-</v>
      </c>
      <c r="AK935" s="233" t="str">
        <f t="shared" si="246"/>
        <v>-</v>
      </c>
      <c r="AL935" s="222" t="s">
        <v>85</v>
      </c>
      <c r="AM935" s="224" t="s">
        <v>85</v>
      </c>
      <c r="AN935" s="224" t="s">
        <v>85</v>
      </c>
      <c r="AO935" s="224" t="s">
        <v>85</v>
      </c>
      <c r="AP935" s="235" t="s">
        <v>85</v>
      </c>
      <c r="AQ935" s="234" t="s">
        <v>85</v>
      </c>
      <c r="AR935" s="234" t="s">
        <v>85</v>
      </c>
      <c r="AS935" s="234" t="s">
        <v>85</v>
      </c>
      <c r="AT935" s="227" t="s">
        <v>85</v>
      </c>
      <c r="AU935" s="343" t="s">
        <v>85</v>
      </c>
    </row>
    <row r="936" spans="1:47" ht="54" hidden="1">
      <c r="A936" s="222" t="str">
        <f t="shared" si="247"/>
        <v>2601-6</v>
      </c>
      <c r="B936" s="223">
        <v>2601</v>
      </c>
      <c r="C936" s="224" t="s">
        <v>262</v>
      </c>
      <c r="D936" s="222">
        <v>6</v>
      </c>
      <c r="E936" s="224" t="s">
        <v>85</v>
      </c>
      <c r="F936" s="222" t="s">
        <v>85</v>
      </c>
      <c r="G936" s="369" t="s">
        <v>85</v>
      </c>
      <c r="H936" s="282" t="s">
        <v>85</v>
      </c>
      <c r="I936" s="227" t="s">
        <v>85</v>
      </c>
      <c r="J936" s="224" t="s">
        <v>85</v>
      </c>
      <c r="K936" s="224" t="s">
        <v>85</v>
      </c>
      <c r="L936" s="224" t="s">
        <v>85</v>
      </c>
      <c r="M936" s="228" t="s">
        <v>85</v>
      </c>
      <c r="N936" s="225"/>
      <c r="O936" s="186"/>
      <c r="P936" s="186"/>
      <c r="Q936" s="186"/>
      <c r="R936" s="230"/>
      <c r="S936" s="235" t="s">
        <v>85</v>
      </c>
      <c r="T936" s="230" t="s">
        <v>85</v>
      </c>
      <c r="U936" s="228"/>
      <c r="V936" s="224" t="s">
        <v>85</v>
      </c>
      <c r="W936" s="369"/>
      <c r="X936" s="370" t="s">
        <v>85</v>
      </c>
      <c r="Y936" s="370" t="s">
        <v>85</v>
      </c>
      <c r="Z936" s="370" t="s">
        <v>85</v>
      </c>
      <c r="AA936" s="371" t="s">
        <v>85</v>
      </c>
      <c r="AB936" s="231" t="str">
        <f t="shared" si="237"/>
        <v>-</v>
      </c>
      <c r="AC936" s="232" t="str">
        <f t="shared" si="238"/>
        <v>-</v>
      </c>
      <c r="AD936" s="232" t="str">
        <f t="shared" si="239"/>
        <v>-</v>
      </c>
      <c r="AE936" s="232" t="str">
        <f t="shared" si="240"/>
        <v>-</v>
      </c>
      <c r="AF936" s="233" t="str">
        <f t="shared" si="241"/>
        <v>-</v>
      </c>
      <c r="AG936" s="231" t="str">
        <f t="shared" si="242"/>
        <v>-</v>
      </c>
      <c r="AH936" s="232" t="str">
        <f t="shared" si="243"/>
        <v>-</v>
      </c>
      <c r="AI936" s="232" t="str">
        <f t="shared" si="244"/>
        <v>-</v>
      </c>
      <c r="AJ936" s="232" t="str">
        <f t="shared" si="245"/>
        <v>-</v>
      </c>
      <c r="AK936" s="233" t="str">
        <f t="shared" si="246"/>
        <v>-</v>
      </c>
      <c r="AL936" s="222" t="s">
        <v>85</v>
      </c>
      <c r="AM936" s="224" t="s">
        <v>85</v>
      </c>
      <c r="AN936" s="224" t="s">
        <v>85</v>
      </c>
      <c r="AO936" s="224" t="s">
        <v>85</v>
      </c>
      <c r="AP936" s="235" t="s">
        <v>85</v>
      </c>
      <c r="AQ936" s="234" t="s">
        <v>85</v>
      </c>
      <c r="AR936" s="234" t="s">
        <v>85</v>
      </c>
      <c r="AS936" s="234" t="s">
        <v>85</v>
      </c>
      <c r="AT936" s="227" t="s">
        <v>85</v>
      </c>
      <c r="AU936" s="343" t="s">
        <v>85</v>
      </c>
    </row>
    <row r="937" spans="1:47" ht="54" hidden="1">
      <c r="A937" s="222" t="str">
        <f t="shared" si="247"/>
        <v>2601-7</v>
      </c>
      <c r="B937" s="223">
        <v>2601</v>
      </c>
      <c r="C937" s="224" t="s">
        <v>262</v>
      </c>
      <c r="D937" s="222">
        <v>7</v>
      </c>
      <c r="E937" s="224" t="s">
        <v>85</v>
      </c>
      <c r="F937" s="222" t="s">
        <v>85</v>
      </c>
      <c r="G937" s="369" t="s">
        <v>85</v>
      </c>
      <c r="H937" s="282" t="s">
        <v>85</v>
      </c>
      <c r="I937" s="227" t="s">
        <v>85</v>
      </c>
      <c r="J937" s="224" t="s">
        <v>85</v>
      </c>
      <c r="K937" s="224" t="s">
        <v>85</v>
      </c>
      <c r="L937" s="224" t="s">
        <v>85</v>
      </c>
      <c r="M937" s="228" t="s">
        <v>85</v>
      </c>
      <c r="N937" s="225"/>
      <c r="O937" s="186"/>
      <c r="P937" s="186"/>
      <c r="Q937" s="186"/>
      <c r="R937" s="230"/>
      <c r="S937" s="235" t="s">
        <v>85</v>
      </c>
      <c r="T937" s="230" t="s">
        <v>85</v>
      </c>
      <c r="U937" s="228"/>
      <c r="V937" s="224" t="s">
        <v>85</v>
      </c>
      <c r="W937" s="369"/>
      <c r="X937" s="370" t="s">
        <v>85</v>
      </c>
      <c r="Y937" s="370" t="s">
        <v>85</v>
      </c>
      <c r="Z937" s="370" t="s">
        <v>85</v>
      </c>
      <c r="AA937" s="371" t="s">
        <v>85</v>
      </c>
      <c r="AB937" s="231" t="str">
        <f t="shared" si="237"/>
        <v>-</v>
      </c>
      <c r="AC937" s="232" t="str">
        <f t="shared" si="238"/>
        <v>-</v>
      </c>
      <c r="AD937" s="232" t="str">
        <f t="shared" si="239"/>
        <v>-</v>
      </c>
      <c r="AE937" s="232" t="str">
        <f t="shared" si="240"/>
        <v>-</v>
      </c>
      <c r="AF937" s="233" t="str">
        <f t="shared" si="241"/>
        <v>-</v>
      </c>
      <c r="AG937" s="231" t="str">
        <f t="shared" si="242"/>
        <v>-</v>
      </c>
      <c r="AH937" s="232" t="str">
        <f t="shared" si="243"/>
        <v>-</v>
      </c>
      <c r="AI937" s="232" t="str">
        <f t="shared" si="244"/>
        <v>-</v>
      </c>
      <c r="AJ937" s="232" t="str">
        <f t="shared" si="245"/>
        <v>-</v>
      </c>
      <c r="AK937" s="233" t="str">
        <f t="shared" si="246"/>
        <v>-</v>
      </c>
      <c r="AL937" s="222" t="s">
        <v>85</v>
      </c>
      <c r="AM937" s="224" t="s">
        <v>85</v>
      </c>
      <c r="AN937" s="224" t="s">
        <v>85</v>
      </c>
      <c r="AO937" s="224" t="s">
        <v>85</v>
      </c>
      <c r="AP937" s="235" t="s">
        <v>85</v>
      </c>
      <c r="AQ937" s="234" t="s">
        <v>85</v>
      </c>
      <c r="AR937" s="234" t="s">
        <v>85</v>
      </c>
      <c r="AS937" s="234" t="s">
        <v>85</v>
      </c>
      <c r="AT937" s="227" t="s">
        <v>85</v>
      </c>
      <c r="AU937" s="343" t="s">
        <v>85</v>
      </c>
    </row>
    <row r="938" spans="1:47" ht="54" hidden="1">
      <c r="A938" s="222" t="str">
        <f t="shared" si="247"/>
        <v>2601-8</v>
      </c>
      <c r="B938" s="223">
        <v>2601</v>
      </c>
      <c r="C938" s="224" t="s">
        <v>262</v>
      </c>
      <c r="D938" s="222">
        <v>8</v>
      </c>
      <c r="E938" s="224" t="s">
        <v>85</v>
      </c>
      <c r="F938" s="222" t="s">
        <v>85</v>
      </c>
      <c r="G938" s="369" t="s">
        <v>85</v>
      </c>
      <c r="H938" s="282" t="s">
        <v>85</v>
      </c>
      <c r="I938" s="227" t="s">
        <v>85</v>
      </c>
      <c r="J938" s="224" t="s">
        <v>85</v>
      </c>
      <c r="K938" s="224" t="s">
        <v>85</v>
      </c>
      <c r="L938" s="224" t="s">
        <v>85</v>
      </c>
      <c r="M938" s="228" t="s">
        <v>85</v>
      </c>
      <c r="N938" s="225"/>
      <c r="O938" s="186"/>
      <c r="P938" s="186"/>
      <c r="Q938" s="186"/>
      <c r="R938" s="230"/>
      <c r="S938" s="235" t="s">
        <v>85</v>
      </c>
      <c r="T938" s="230" t="s">
        <v>85</v>
      </c>
      <c r="U938" s="228"/>
      <c r="V938" s="224" t="s">
        <v>85</v>
      </c>
      <c r="W938" s="369"/>
      <c r="X938" s="370" t="s">
        <v>85</v>
      </c>
      <c r="Y938" s="370" t="s">
        <v>85</v>
      </c>
      <c r="Z938" s="370" t="s">
        <v>85</v>
      </c>
      <c r="AA938" s="371" t="s">
        <v>85</v>
      </c>
      <c r="AB938" s="231" t="str">
        <f t="shared" si="237"/>
        <v>-</v>
      </c>
      <c r="AC938" s="232" t="str">
        <f t="shared" si="238"/>
        <v>-</v>
      </c>
      <c r="AD938" s="232" t="str">
        <f t="shared" si="239"/>
        <v>-</v>
      </c>
      <c r="AE938" s="232" t="str">
        <f t="shared" si="240"/>
        <v>-</v>
      </c>
      <c r="AF938" s="233" t="str">
        <f t="shared" si="241"/>
        <v>-</v>
      </c>
      <c r="AG938" s="231" t="str">
        <f t="shared" si="242"/>
        <v>-</v>
      </c>
      <c r="AH938" s="232" t="str">
        <f t="shared" si="243"/>
        <v>-</v>
      </c>
      <c r="AI938" s="232" t="str">
        <f t="shared" si="244"/>
        <v>-</v>
      </c>
      <c r="AJ938" s="232" t="str">
        <f t="shared" si="245"/>
        <v>-</v>
      </c>
      <c r="AK938" s="233" t="str">
        <f t="shared" si="246"/>
        <v>-</v>
      </c>
      <c r="AL938" s="222" t="s">
        <v>85</v>
      </c>
      <c r="AM938" s="224" t="s">
        <v>85</v>
      </c>
      <c r="AN938" s="224" t="s">
        <v>85</v>
      </c>
      <c r="AO938" s="224" t="s">
        <v>85</v>
      </c>
      <c r="AP938" s="235" t="s">
        <v>85</v>
      </c>
      <c r="AQ938" s="234" t="s">
        <v>85</v>
      </c>
      <c r="AR938" s="234" t="s">
        <v>85</v>
      </c>
      <c r="AS938" s="234" t="s">
        <v>85</v>
      </c>
      <c r="AT938" s="227" t="s">
        <v>85</v>
      </c>
      <c r="AU938" s="343" t="s">
        <v>85</v>
      </c>
    </row>
    <row r="939" spans="1:47" ht="54" hidden="1">
      <c r="A939" s="222" t="str">
        <f t="shared" si="247"/>
        <v>2601-9</v>
      </c>
      <c r="B939" s="223">
        <v>2601</v>
      </c>
      <c r="C939" s="224" t="s">
        <v>262</v>
      </c>
      <c r="D939" s="222">
        <v>9</v>
      </c>
      <c r="E939" s="224" t="s">
        <v>85</v>
      </c>
      <c r="F939" s="222" t="s">
        <v>85</v>
      </c>
      <c r="G939" s="369" t="s">
        <v>85</v>
      </c>
      <c r="H939" s="282" t="s">
        <v>85</v>
      </c>
      <c r="I939" s="227" t="s">
        <v>85</v>
      </c>
      <c r="J939" s="224" t="s">
        <v>85</v>
      </c>
      <c r="K939" s="224" t="s">
        <v>85</v>
      </c>
      <c r="L939" s="224" t="s">
        <v>85</v>
      </c>
      <c r="M939" s="228" t="s">
        <v>85</v>
      </c>
      <c r="N939" s="225"/>
      <c r="O939" s="186"/>
      <c r="P939" s="186"/>
      <c r="Q939" s="186"/>
      <c r="R939" s="230"/>
      <c r="S939" s="235" t="s">
        <v>85</v>
      </c>
      <c r="T939" s="230" t="s">
        <v>85</v>
      </c>
      <c r="U939" s="228"/>
      <c r="V939" s="224" t="s">
        <v>85</v>
      </c>
      <c r="W939" s="369"/>
      <c r="X939" s="370" t="s">
        <v>85</v>
      </c>
      <c r="Y939" s="370" t="s">
        <v>85</v>
      </c>
      <c r="Z939" s="370" t="s">
        <v>85</v>
      </c>
      <c r="AA939" s="371" t="s">
        <v>85</v>
      </c>
      <c r="AB939" s="231" t="str">
        <f t="shared" si="237"/>
        <v>-</v>
      </c>
      <c r="AC939" s="232" t="str">
        <f t="shared" si="238"/>
        <v>-</v>
      </c>
      <c r="AD939" s="232" t="str">
        <f t="shared" si="239"/>
        <v>-</v>
      </c>
      <c r="AE939" s="232" t="str">
        <f t="shared" si="240"/>
        <v>-</v>
      </c>
      <c r="AF939" s="233" t="str">
        <f t="shared" si="241"/>
        <v>-</v>
      </c>
      <c r="AG939" s="231" t="str">
        <f t="shared" si="242"/>
        <v>-</v>
      </c>
      <c r="AH939" s="232" t="str">
        <f t="shared" si="243"/>
        <v>-</v>
      </c>
      <c r="AI939" s="232" t="str">
        <f t="shared" si="244"/>
        <v>-</v>
      </c>
      <c r="AJ939" s="232" t="str">
        <f t="shared" si="245"/>
        <v>-</v>
      </c>
      <c r="AK939" s="233" t="str">
        <f t="shared" si="246"/>
        <v>-</v>
      </c>
      <c r="AL939" s="222" t="s">
        <v>85</v>
      </c>
      <c r="AM939" s="224" t="s">
        <v>85</v>
      </c>
      <c r="AN939" s="224" t="s">
        <v>85</v>
      </c>
      <c r="AO939" s="224" t="s">
        <v>85</v>
      </c>
      <c r="AP939" s="235" t="s">
        <v>85</v>
      </c>
      <c r="AQ939" s="234" t="s">
        <v>85</v>
      </c>
      <c r="AR939" s="234" t="s">
        <v>85</v>
      </c>
      <c r="AS939" s="234" t="s">
        <v>85</v>
      </c>
      <c r="AT939" s="227" t="s">
        <v>85</v>
      </c>
      <c r="AU939" s="343" t="s">
        <v>85</v>
      </c>
    </row>
    <row r="940" spans="1:47" ht="192" customHeight="1">
      <c r="A940" s="222" t="str">
        <f t="shared" si="247"/>
        <v>2602-1</v>
      </c>
      <c r="B940" s="223">
        <v>2602</v>
      </c>
      <c r="C940" s="224" t="s">
        <v>263</v>
      </c>
      <c r="D940" s="222">
        <v>1</v>
      </c>
      <c r="E940" s="224" t="s">
        <v>1824</v>
      </c>
      <c r="F940" s="222" t="s">
        <v>393</v>
      </c>
      <c r="G940" s="225" t="s">
        <v>690</v>
      </c>
      <c r="H940" s="282" t="s">
        <v>1496</v>
      </c>
      <c r="I940" s="227" t="s">
        <v>1497</v>
      </c>
      <c r="J940" s="224" t="s">
        <v>1498</v>
      </c>
      <c r="K940" s="224" t="s">
        <v>1499</v>
      </c>
      <c r="L940" s="224" t="s">
        <v>399</v>
      </c>
      <c r="M940" s="228" t="s">
        <v>403</v>
      </c>
      <c r="N940" s="225">
        <v>85</v>
      </c>
      <c r="O940" s="186">
        <v>85</v>
      </c>
      <c r="P940" s="186">
        <v>85</v>
      </c>
      <c r="Q940" s="186">
        <v>85</v>
      </c>
      <c r="R940" s="230">
        <v>85</v>
      </c>
      <c r="S940" s="235" t="s">
        <v>40</v>
      </c>
      <c r="T940" s="230">
        <v>85</v>
      </c>
      <c r="U940" s="228"/>
      <c r="V940" s="224" t="s">
        <v>1825</v>
      </c>
      <c r="W940" s="225">
        <v>79.2</v>
      </c>
      <c r="X940" s="186" t="s">
        <v>85</v>
      </c>
      <c r="Y940" s="186" t="s">
        <v>85</v>
      </c>
      <c r="Z940" s="186" t="s">
        <v>85</v>
      </c>
      <c r="AA940" s="230" t="s">
        <v>85</v>
      </c>
      <c r="AB940" s="231">
        <f t="shared" si="237"/>
        <v>0.93176470588235294</v>
      </c>
      <c r="AC940" s="232" t="str">
        <f t="shared" si="237"/>
        <v>-</v>
      </c>
      <c r="AD940" s="232" t="str">
        <f t="shared" si="237"/>
        <v>-</v>
      </c>
      <c r="AE940" s="232" t="str">
        <f t="shared" si="237"/>
        <v>-</v>
      </c>
      <c r="AF940" s="233" t="str">
        <f t="shared" si="237"/>
        <v>-</v>
      </c>
      <c r="AG940" s="231">
        <f t="shared" si="242"/>
        <v>0.93176470588235294</v>
      </c>
      <c r="AH940" s="232" t="str">
        <f t="shared" si="242"/>
        <v>-</v>
      </c>
      <c r="AI940" s="232" t="str">
        <f t="shared" si="242"/>
        <v>-</v>
      </c>
      <c r="AJ940" s="232" t="str">
        <f t="shared" si="242"/>
        <v>-</v>
      </c>
      <c r="AK940" s="233" t="str">
        <f t="shared" si="242"/>
        <v>-</v>
      </c>
      <c r="AL940" s="222" t="s">
        <v>85</v>
      </c>
      <c r="AM940" s="224" t="s">
        <v>85</v>
      </c>
      <c r="AN940" s="224" t="s">
        <v>1826</v>
      </c>
      <c r="AO940" s="224" t="s">
        <v>935</v>
      </c>
      <c r="AP940" s="235" t="s">
        <v>11</v>
      </c>
      <c r="AQ940" s="234" t="s">
        <v>85</v>
      </c>
      <c r="AR940" s="234" t="s">
        <v>85</v>
      </c>
      <c r="AS940" s="234" t="s">
        <v>85</v>
      </c>
      <c r="AT940" s="227" t="s">
        <v>85</v>
      </c>
      <c r="AU940" s="343">
        <v>1</v>
      </c>
    </row>
    <row r="941" spans="1:47" ht="54" hidden="1">
      <c r="A941" s="222" t="str">
        <f t="shared" si="247"/>
        <v>2602-2</v>
      </c>
      <c r="B941" s="223">
        <v>2602</v>
      </c>
      <c r="C941" s="224" t="s">
        <v>263</v>
      </c>
      <c r="D941" s="222">
        <v>2</v>
      </c>
      <c r="E941" s="224" t="s">
        <v>85</v>
      </c>
      <c r="F941" s="222" t="s">
        <v>85</v>
      </c>
      <c r="G941" s="369" t="s">
        <v>85</v>
      </c>
      <c r="H941" s="282" t="s">
        <v>85</v>
      </c>
      <c r="I941" s="227" t="s">
        <v>85</v>
      </c>
      <c r="J941" s="224" t="s">
        <v>85</v>
      </c>
      <c r="K941" s="224" t="s">
        <v>85</v>
      </c>
      <c r="L941" s="224" t="s">
        <v>85</v>
      </c>
      <c r="M941" s="228" t="s">
        <v>85</v>
      </c>
      <c r="N941" s="225"/>
      <c r="O941" s="186"/>
      <c r="P941" s="186"/>
      <c r="Q941" s="186"/>
      <c r="R941" s="230"/>
      <c r="S941" s="235" t="s">
        <v>85</v>
      </c>
      <c r="T941" s="230" t="s">
        <v>85</v>
      </c>
      <c r="U941" s="228"/>
      <c r="V941" s="224" t="s">
        <v>85</v>
      </c>
      <c r="W941" s="369"/>
      <c r="X941" s="370" t="s">
        <v>85</v>
      </c>
      <c r="Y941" s="370" t="s">
        <v>85</v>
      </c>
      <c r="Z941" s="370" t="s">
        <v>85</v>
      </c>
      <c r="AA941" s="371" t="s">
        <v>85</v>
      </c>
      <c r="AB941" s="231" t="str">
        <f t="shared" si="237"/>
        <v>-</v>
      </c>
      <c r="AC941" s="232" t="str">
        <f t="shared" si="238"/>
        <v>-</v>
      </c>
      <c r="AD941" s="232" t="str">
        <f t="shared" si="239"/>
        <v>-</v>
      </c>
      <c r="AE941" s="232" t="str">
        <f t="shared" si="240"/>
        <v>-</v>
      </c>
      <c r="AF941" s="233" t="str">
        <f t="shared" si="241"/>
        <v>-</v>
      </c>
      <c r="AG941" s="231" t="str">
        <f t="shared" si="242"/>
        <v>-</v>
      </c>
      <c r="AH941" s="232" t="str">
        <f t="shared" si="243"/>
        <v>-</v>
      </c>
      <c r="AI941" s="232" t="str">
        <f t="shared" si="244"/>
        <v>-</v>
      </c>
      <c r="AJ941" s="232" t="str">
        <f t="shared" si="245"/>
        <v>-</v>
      </c>
      <c r="AK941" s="233" t="str">
        <f t="shared" si="246"/>
        <v>-</v>
      </c>
      <c r="AL941" s="222" t="s">
        <v>85</v>
      </c>
      <c r="AM941" s="224" t="s">
        <v>85</v>
      </c>
      <c r="AN941" s="224" t="s">
        <v>85</v>
      </c>
      <c r="AO941" s="224" t="s">
        <v>85</v>
      </c>
      <c r="AP941" s="235" t="s">
        <v>85</v>
      </c>
      <c r="AQ941" s="234" t="s">
        <v>85</v>
      </c>
      <c r="AR941" s="234" t="s">
        <v>85</v>
      </c>
      <c r="AS941" s="234" t="s">
        <v>85</v>
      </c>
      <c r="AT941" s="227" t="s">
        <v>85</v>
      </c>
      <c r="AU941" s="343" t="s">
        <v>85</v>
      </c>
    </row>
    <row r="942" spans="1:47" ht="54" hidden="1">
      <c r="A942" s="222" t="str">
        <f t="shared" si="247"/>
        <v>2602-3</v>
      </c>
      <c r="B942" s="223">
        <v>2602</v>
      </c>
      <c r="C942" s="224" t="s">
        <v>263</v>
      </c>
      <c r="D942" s="222">
        <v>3</v>
      </c>
      <c r="E942" s="224" t="s">
        <v>85</v>
      </c>
      <c r="F942" s="222" t="s">
        <v>85</v>
      </c>
      <c r="G942" s="369" t="s">
        <v>85</v>
      </c>
      <c r="H942" s="282" t="s">
        <v>85</v>
      </c>
      <c r="I942" s="227" t="s">
        <v>85</v>
      </c>
      <c r="J942" s="224" t="s">
        <v>85</v>
      </c>
      <c r="K942" s="224" t="s">
        <v>85</v>
      </c>
      <c r="L942" s="224" t="s">
        <v>85</v>
      </c>
      <c r="M942" s="228" t="s">
        <v>85</v>
      </c>
      <c r="N942" s="225"/>
      <c r="O942" s="186"/>
      <c r="P942" s="186"/>
      <c r="Q942" s="186"/>
      <c r="R942" s="230"/>
      <c r="S942" s="235" t="s">
        <v>85</v>
      </c>
      <c r="T942" s="230" t="s">
        <v>85</v>
      </c>
      <c r="U942" s="228"/>
      <c r="V942" s="224" t="s">
        <v>85</v>
      </c>
      <c r="W942" s="369"/>
      <c r="X942" s="370" t="s">
        <v>85</v>
      </c>
      <c r="Y942" s="370" t="s">
        <v>85</v>
      </c>
      <c r="Z942" s="370" t="s">
        <v>85</v>
      </c>
      <c r="AA942" s="371" t="s">
        <v>85</v>
      </c>
      <c r="AB942" s="231" t="str">
        <f t="shared" si="237"/>
        <v>-</v>
      </c>
      <c r="AC942" s="232" t="str">
        <f t="shared" si="238"/>
        <v>-</v>
      </c>
      <c r="AD942" s="232" t="str">
        <f t="shared" si="239"/>
        <v>-</v>
      </c>
      <c r="AE942" s="232" t="str">
        <f t="shared" si="240"/>
        <v>-</v>
      </c>
      <c r="AF942" s="233" t="str">
        <f t="shared" si="241"/>
        <v>-</v>
      </c>
      <c r="AG942" s="231" t="str">
        <f t="shared" si="242"/>
        <v>-</v>
      </c>
      <c r="AH942" s="232" t="str">
        <f t="shared" si="243"/>
        <v>-</v>
      </c>
      <c r="AI942" s="232" t="str">
        <f t="shared" si="244"/>
        <v>-</v>
      </c>
      <c r="AJ942" s="232" t="str">
        <f t="shared" si="245"/>
        <v>-</v>
      </c>
      <c r="AK942" s="233" t="str">
        <f t="shared" si="246"/>
        <v>-</v>
      </c>
      <c r="AL942" s="222" t="s">
        <v>85</v>
      </c>
      <c r="AM942" s="224" t="s">
        <v>85</v>
      </c>
      <c r="AN942" s="224" t="s">
        <v>85</v>
      </c>
      <c r="AO942" s="224" t="s">
        <v>85</v>
      </c>
      <c r="AP942" s="235" t="s">
        <v>85</v>
      </c>
      <c r="AQ942" s="234" t="s">
        <v>85</v>
      </c>
      <c r="AR942" s="234" t="s">
        <v>85</v>
      </c>
      <c r="AS942" s="234" t="s">
        <v>85</v>
      </c>
      <c r="AT942" s="227" t="s">
        <v>85</v>
      </c>
      <c r="AU942" s="343" t="s">
        <v>85</v>
      </c>
    </row>
    <row r="943" spans="1:47" ht="54" hidden="1">
      <c r="A943" s="222" t="str">
        <f t="shared" si="247"/>
        <v>2602-4</v>
      </c>
      <c r="B943" s="223">
        <v>2602</v>
      </c>
      <c r="C943" s="224" t="s">
        <v>263</v>
      </c>
      <c r="D943" s="222">
        <v>4</v>
      </c>
      <c r="E943" s="224" t="s">
        <v>85</v>
      </c>
      <c r="F943" s="222" t="s">
        <v>85</v>
      </c>
      <c r="G943" s="369" t="s">
        <v>85</v>
      </c>
      <c r="H943" s="282" t="s">
        <v>85</v>
      </c>
      <c r="I943" s="227" t="s">
        <v>85</v>
      </c>
      <c r="J943" s="224" t="s">
        <v>85</v>
      </c>
      <c r="K943" s="224" t="s">
        <v>85</v>
      </c>
      <c r="L943" s="224" t="s">
        <v>85</v>
      </c>
      <c r="M943" s="228" t="s">
        <v>85</v>
      </c>
      <c r="N943" s="225"/>
      <c r="O943" s="186"/>
      <c r="P943" s="186"/>
      <c r="Q943" s="186"/>
      <c r="R943" s="230"/>
      <c r="S943" s="235" t="s">
        <v>85</v>
      </c>
      <c r="T943" s="230" t="s">
        <v>85</v>
      </c>
      <c r="U943" s="228"/>
      <c r="V943" s="224" t="s">
        <v>85</v>
      </c>
      <c r="W943" s="369"/>
      <c r="X943" s="370" t="s">
        <v>85</v>
      </c>
      <c r="Y943" s="370" t="s">
        <v>85</v>
      </c>
      <c r="Z943" s="370" t="s">
        <v>85</v>
      </c>
      <c r="AA943" s="371" t="s">
        <v>85</v>
      </c>
      <c r="AB943" s="231" t="str">
        <f t="shared" si="237"/>
        <v>-</v>
      </c>
      <c r="AC943" s="232" t="str">
        <f t="shared" si="238"/>
        <v>-</v>
      </c>
      <c r="AD943" s="232" t="str">
        <f t="shared" si="239"/>
        <v>-</v>
      </c>
      <c r="AE943" s="232" t="str">
        <f t="shared" si="240"/>
        <v>-</v>
      </c>
      <c r="AF943" s="233" t="str">
        <f t="shared" si="241"/>
        <v>-</v>
      </c>
      <c r="AG943" s="231" t="str">
        <f t="shared" si="242"/>
        <v>-</v>
      </c>
      <c r="AH943" s="232" t="str">
        <f t="shared" si="243"/>
        <v>-</v>
      </c>
      <c r="AI943" s="232" t="str">
        <f t="shared" si="244"/>
        <v>-</v>
      </c>
      <c r="AJ943" s="232" t="str">
        <f t="shared" si="245"/>
        <v>-</v>
      </c>
      <c r="AK943" s="233" t="str">
        <f t="shared" si="246"/>
        <v>-</v>
      </c>
      <c r="AL943" s="222" t="s">
        <v>85</v>
      </c>
      <c r="AM943" s="224" t="s">
        <v>85</v>
      </c>
      <c r="AN943" s="224" t="s">
        <v>85</v>
      </c>
      <c r="AO943" s="224" t="s">
        <v>85</v>
      </c>
      <c r="AP943" s="235" t="s">
        <v>85</v>
      </c>
      <c r="AQ943" s="234" t="s">
        <v>85</v>
      </c>
      <c r="AR943" s="234" t="s">
        <v>85</v>
      </c>
      <c r="AS943" s="234" t="s">
        <v>85</v>
      </c>
      <c r="AT943" s="227" t="s">
        <v>85</v>
      </c>
      <c r="AU943" s="343" t="s">
        <v>85</v>
      </c>
    </row>
    <row r="944" spans="1:47" ht="54" hidden="1">
      <c r="A944" s="222" t="str">
        <f t="shared" si="247"/>
        <v>2602-5</v>
      </c>
      <c r="B944" s="223">
        <v>2602</v>
      </c>
      <c r="C944" s="224" t="s">
        <v>263</v>
      </c>
      <c r="D944" s="222">
        <v>5</v>
      </c>
      <c r="E944" s="224" t="s">
        <v>85</v>
      </c>
      <c r="F944" s="222" t="s">
        <v>85</v>
      </c>
      <c r="G944" s="369" t="s">
        <v>85</v>
      </c>
      <c r="H944" s="282" t="s">
        <v>85</v>
      </c>
      <c r="I944" s="227" t="s">
        <v>85</v>
      </c>
      <c r="J944" s="224" t="s">
        <v>85</v>
      </c>
      <c r="K944" s="224" t="s">
        <v>85</v>
      </c>
      <c r="L944" s="224" t="s">
        <v>85</v>
      </c>
      <c r="M944" s="228" t="s">
        <v>85</v>
      </c>
      <c r="N944" s="225"/>
      <c r="O944" s="186"/>
      <c r="P944" s="186"/>
      <c r="Q944" s="186"/>
      <c r="R944" s="230"/>
      <c r="S944" s="235" t="s">
        <v>85</v>
      </c>
      <c r="T944" s="230" t="s">
        <v>85</v>
      </c>
      <c r="U944" s="228"/>
      <c r="V944" s="224" t="s">
        <v>85</v>
      </c>
      <c r="W944" s="369"/>
      <c r="X944" s="370" t="s">
        <v>85</v>
      </c>
      <c r="Y944" s="370" t="s">
        <v>85</v>
      </c>
      <c r="Z944" s="370" t="s">
        <v>85</v>
      </c>
      <c r="AA944" s="371" t="s">
        <v>85</v>
      </c>
      <c r="AB944" s="231" t="str">
        <f t="shared" si="237"/>
        <v>-</v>
      </c>
      <c r="AC944" s="232" t="str">
        <f t="shared" si="238"/>
        <v>-</v>
      </c>
      <c r="AD944" s="232" t="str">
        <f t="shared" si="239"/>
        <v>-</v>
      </c>
      <c r="AE944" s="232" t="str">
        <f t="shared" si="240"/>
        <v>-</v>
      </c>
      <c r="AF944" s="233" t="str">
        <f t="shared" si="241"/>
        <v>-</v>
      </c>
      <c r="AG944" s="231" t="str">
        <f t="shared" si="242"/>
        <v>-</v>
      </c>
      <c r="AH944" s="232" t="str">
        <f t="shared" si="243"/>
        <v>-</v>
      </c>
      <c r="AI944" s="232" t="str">
        <f t="shared" si="244"/>
        <v>-</v>
      </c>
      <c r="AJ944" s="232" t="str">
        <f t="shared" si="245"/>
        <v>-</v>
      </c>
      <c r="AK944" s="233" t="str">
        <f t="shared" si="246"/>
        <v>-</v>
      </c>
      <c r="AL944" s="222" t="s">
        <v>85</v>
      </c>
      <c r="AM944" s="224" t="s">
        <v>85</v>
      </c>
      <c r="AN944" s="224" t="s">
        <v>85</v>
      </c>
      <c r="AO944" s="224" t="s">
        <v>85</v>
      </c>
      <c r="AP944" s="235" t="s">
        <v>85</v>
      </c>
      <c r="AQ944" s="234" t="s">
        <v>85</v>
      </c>
      <c r="AR944" s="234" t="s">
        <v>85</v>
      </c>
      <c r="AS944" s="234" t="s">
        <v>85</v>
      </c>
      <c r="AT944" s="227" t="s">
        <v>85</v>
      </c>
      <c r="AU944" s="343" t="s">
        <v>85</v>
      </c>
    </row>
    <row r="945" spans="1:47" ht="54" hidden="1">
      <c r="A945" s="222" t="str">
        <f t="shared" si="247"/>
        <v>2602-6</v>
      </c>
      <c r="B945" s="223">
        <v>2602</v>
      </c>
      <c r="C945" s="224" t="s">
        <v>263</v>
      </c>
      <c r="D945" s="222">
        <v>6</v>
      </c>
      <c r="E945" s="224" t="s">
        <v>85</v>
      </c>
      <c r="F945" s="222" t="s">
        <v>85</v>
      </c>
      <c r="G945" s="369" t="s">
        <v>85</v>
      </c>
      <c r="H945" s="282" t="s">
        <v>85</v>
      </c>
      <c r="I945" s="227" t="s">
        <v>85</v>
      </c>
      <c r="J945" s="224" t="s">
        <v>85</v>
      </c>
      <c r="K945" s="224" t="s">
        <v>85</v>
      </c>
      <c r="L945" s="224" t="s">
        <v>85</v>
      </c>
      <c r="M945" s="228" t="s">
        <v>85</v>
      </c>
      <c r="N945" s="225"/>
      <c r="O945" s="186"/>
      <c r="P945" s="186"/>
      <c r="Q945" s="186"/>
      <c r="R945" s="230"/>
      <c r="S945" s="235" t="s">
        <v>85</v>
      </c>
      <c r="T945" s="230" t="s">
        <v>85</v>
      </c>
      <c r="U945" s="228"/>
      <c r="V945" s="224" t="s">
        <v>85</v>
      </c>
      <c r="W945" s="369"/>
      <c r="X945" s="370" t="s">
        <v>85</v>
      </c>
      <c r="Y945" s="370" t="s">
        <v>85</v>
      </c>
      <c r="Z945" s="370" t="s">
        <v>85</v>
      </c>
      <c r="AA945" s="371" t="s">
        <v>85</v>
      </c>
      <c r="AB945" s="231" t="str">
        <f t="shared" si="237"/>
        <v>-</v>
      </c>
      <c r="AC945" s="232" t="str">
        <f t="shared" si="238"/>
        <v>-</v>
      </c>
      <c r="AD945" s="232" t="str">
        <f t="shared" si="239"/>
        <v>-</v>
      </c>
      <c r="AE945" s="232" t="str">
        <f t="shared" si="240"/>
        <v>-</v>
      </c>
      <c r="AF945" s="233" t="str">
        <f t="shared" si="241"/>
        <v>-</v>
      </c>
      <c r="AG945" s="231" t="str">
        <f t="shared" si="242"/>
        <v>-</v>
      </c>
      <c r="AH945" s="232" t="str">
        <f t="shared" si="243"/>
        <v>-</v>
      </c>
      <c r="AI945" s="232" t="str">
        <f t="shared" si="244"/>
        <v>-</v>
      </c>
      <c r="AJ945" s="232" t="str">
        <f t="shared" si="245"/>
        <v>-</v>
      </c>
      <c r="AK945" s="233" t="str">
        <f t="shared" si="246"/>
        <v>-</v>
      </c>
      <c r="AL945" s="222" t="s">
        <v>85</v>
      </c>
      <c r="AM945" s="224" t="s">
        <v>85</v>
      </c>
      <c r="AN945" s="224" t="s">
        <v>85</v>
      </c>
      <c r="AO945" s="224" t="s">
        <v>85</v>
      </c>
      <c r="AP945" s="235" t="s">
        <v>85</v>
      </c>
      <c r="AQ945" s="234" t="s">
        <v>85</v>
      </c>
      <c r="AR945" s="234" t="s">
        <v>85</v>
      </c>
      <c r="AS945" s="234" t="s">
        <v>85</v>
      </c>
      <c r="AT945" s="227" t="s">
        <v>85</v>
      </c>
      <c r="AU945" s="343" t="s">
        <v>85</v>
      </c>
    </row>
    <row r="946" spans="1:47" ht="54" hidden="1">
      <c r="A946" s="222" t="str">
        <f t="shared" si="247"/>
        <v>2602-7</v>
      </c>
      <c r="B946" s="223">
        <v>2602</v>
      </c>
      <c r="C946" s="224" t="s">
        <v>263</v>
      </c>
      <c r="D946" s="222">
        <v>7</v>
      </c>
      <c r="E946" s="224" t="s">
        <v>85</v>
      </c>
      <c r="F946" s="222" t="s">
        <v>85</v>
      </c>
      <c r="G946" s="369" t="s">
        <v>85</v>
      </c>
      <c r="H946" s="282" t="s">
        <v>85</v>
      </c>
      <c r="I946" s="227" t="s">
        <v>85</v>
      </c>
      <c r="J946" s="224" t="s">
        <v>85</v>
      </c>
      <c r="K946" s="224" t="s">
        <v>85</v>
      </c>
      <c r="L946" s="224" t="s">
        <v>85</v>
      </c>
      <c r="M946" s="228" t="s">
        <v>85</v>
      </c>
      <c r="N946" s="225"/>
      <c r="O946" s="186"/>
      <c r="P946" s="186"/>
      <c r="Q946" s="186"/>
      <c r="R946" s="230"/>
      <c r="S946" s="235" t="s">
        <v>85</v>
      </c>
      <c r="T946" s="230" t="s">
        <v>85</v>
      </c>
      <c r="U946" s="228"/>
      <c r="V946" s="224" t="s">
        <v>85</v>
      </c>
      <c r="W946" s="369"/>
      <c r="X946" s="370" t="s">
        <v>85</v>
      </c>
      <c r="Y946" s="370" t="s">
        <v>85</v>
      </c>
      <c r="Z946" s="370" t="s">
        <v>85</v>
      </c>
      <c r="AA946" s="371" t="s">
        <v>85</v>
      </c>
      <c r="AB946" s="231" t="str">
        <f t="shared" si="237"/>
        <v>-</v>
      </c>
      <c r="AC946" s="232" t="str">
        <f t="shared" si="238"/>
        <v>-</v>
      </c>
      <c r="AD946" s="232" t="str">
        <f t="shared" si="239"/>
        <v>-</v>
      </c>
      <c r="AE946" s="232" t="str">
        <f t="shared" si="240"/>
        <v>-</v>
      </c>
      <c r="AF946" s="233" t="str">
        <f t="shared" si="241"/>
        <v>-</v>
      </c>
      <c r="AG946" s="231" t="str">
        <f t="shared" si="242"/>
        <v>-</v>
      </c>
      <c r="AH946" s="232" t="str">
        <f t="shared" si="243"/>
        <v>-</v>
      </c>
      <c r="AI946" s="232" t="str">
        <f t="shared" si="244"/>
        <v>-</v>
      </c>
      <c r="AJ946" s="232" t="str">
        <f t="shared" si="245"/>
        <v>-</v>
      </c>
      <c r="AK946" s="233" t="str">
        <f t="shared" si="246"/>
        <v>-</v>
      </c>
      <c r="AL946" s="222" t="s">
        <v>85</v>
      </c>
      <c r="AM946" s="224" t="s">
        <v>85</v>
      </c>
      <c r="AN946" s="224" t="s">
        <v>85</v>
      </c>
      <c r="AO946" s="224" t="s">
        <v>85</v>
      </c>
      <c r="AP946" s="235" t="s">
        <v>85</v>
      </c>
      <c r="AQ946" s="234" t="s">
        <v>85</v>
      </c>
      <c r="AR946" s="234" t="s">
        <v>85</v>
      </c>
      <c r="AS946" s="234" t="s">
        <v>85</v>
      </c>
      <c r="AT946" s="227" t="s">
        <v>85</v>
      </c>
      <c r="AU946" s="343" t="s">
        <v>85</v>
      </c>
    </row>
    <row r="947" spans="1:47" ht="54" hidden="1">
      <c r="A947" s="222" t="str">
        <f t="shared" si="247"/>
        <v>2602-8</v>
      </c>
      <c r="B947" s="223">
        <v>2602</v>
      </c>
      <c r="C947" s="224" t="s">
        <v>263</v>
      </c>
      <c r="D947" s="222">
        <v>8</v>
      </c>
      <c r="E947" s="224" t="s">
        <v>85</v>
      </c>
      <c r="F947" s="222" t="s">
        <v>85</v>
      </c>
      <c r="G947" s="369" t="s">
        <v>85</v>
      </c>
      <c r="H947" s="282" t="s">
        <v>85</v>
      </c>
      <c r="I947" s="227" t="s">
        <v>85</v>
      </c>
      <c r="J947" s="224" t="s">
        <v>85</v>
      </c>
      <c r="K947" s="224" t="s">
        <v>85</v>
      </c>
      <c r="L947" s="224" t="s">
        <v>85</v>
      </c>
      <c r="M947" s="228" t="s">
        <v>85</v>
      </c>
      <c r="N947" s="225"/>
      <c r="O947" s="186"/>
      <c r="P947" s="186"/>
      <c r="Q947" s="186"/>
      <c r="R947" s="230"/>
      <c r="S947" s="235" t="s">
        <v>85</v>
      </c>
      <c r="T947" s="230" t="s">
        <v>85</v>
      </c>
      <c r="U947" s="228"/>
      <c r="V947" s="224" t="s">
        <v>85</v>
      </c>
      <c r="W947" s="369"/>
      <c r="X947" s="370" t="s">
        <v>85</v>
      </c>
      <c r="Y947" s="370" t="s">
        <v>85</v>
      </c>
      <c r="Z947" s="370" t="s">
        <v>85</v>
      </c>
      <c r="AA947" s="371" t="s">
        <v>85</v>
      </c>
      <c r="AB947" s="231" t="str">
        <f t="shared" si="237"/>
        <v>-</v>
      </c>
      <c r="AC947" s="232" t="str">
        <f t="shared" si="238"/>
        <v>-</v>
      </c>
      <c r="AD947" s="232" t="str">
        <f t="shared" si="239"/>
        <v>-</v>
      </c>
      <c r="AE947" s="232" t="str">
        <f t="shared" si="240"/>
        <v>-</v>
      </c>
      <c r="AF947" s="233" t="str">
        <f t="shared" si="241"/>
        <v>-</v>
      </c>
      <c r="AG947" s="231" t="str">
        <f t="shared" si="242"/>
        <v>-</v>
      </c>
      <c r="AH947" s="232" t="str">
        <f t="shared" si="243"/>
        <v>-</v>
      </c>
      <c r="AI947" s="232" t="str">
        <f t="shared" si="244"/>
        <v>-</v>
      </c>
      <c r="AJ947" s="232" t="str">
        <f t="shared" si="245"/>
        <v>-</v>
      </c>
      <c r="AK947" s="233" t="str">
        <f t="shared" si="246"/>
        <v>-</v>
      </c>
      <c r="AL947" s="222" t="s">
        <v>85</v>
      </c>
      <c r="AM947" s="224" t="s">
        <v>85</v>
      </c>
      <c r="AN947" s="224" t="s">
        <v>85</v>
      </c>
      <c r="AO947" s="224" t="s">
        <v>85</v>
      </c>
      <c r="AP947" s="235" t="s">
        <v>85</v>
      </c>
      <c r="AQ947" s="234" t="s">
        <v>85</v>
      </c>
      <c r="AR947" s="234" t="s">
        <v>85</v>
      </c>
      <c r="AS947" s="234" t="s">
        <v>85</v>
      </c>
      <c r="AT947" s="227" t="s">
        <v>85</v>
      </c>
      <c r="AU947" s="343" t="s">
        <v>85</v>
      </c>
    </row>
    <row r="948" spans="1:47" ht="54" hidden="1">
      <c r="A948" s="222" t="str">
        <f t="shared" si="247"/>
        <v>2602-9</v>
      </c>
      <c r="B948" s="223">
        <v>2602</v>
      </c>
      <c r="C948" s="224" t="s">
        <v>263</v>
      </c>
      <c r="D948" s="222">
        <v>9</v>
      </c>
      <c r="E948" s="224" t="s">
        <v>85</v>
      </c>
      <c r="F948" s="222" t="s">
        <v>85</v>
      </c>
      <c r="G948" s="369" t="s">
        <v>85</v>
      </c>
      <c r="H948" s="282" t="s">
        <v>85</v>
      </c>
      <c r="I948" s="227" t="s">
        <v>85</v>
      </c>
      <c r="J948" s="224" t="s">
        <v>85</v>
      </c>
      <c r="K948" s="224" t="s">
        <v>85</v>
      </c>
      <c r="L948" s="224" t="s">
        <v>85</v>
      </c>
      <c r="M948" s="228" t="s">
        <v>85</v>
      </c>
      <c r="N948" s="225"/>
      <c r="O948" s="186"/>
      <c r="P948" s="186"/>
      <c r="Q948" s="186"/>
      <c r="R948" s="230"/>
      <c r="S948" s="235" t="s">
        <v>85</v>
      </c>
      <c r="T948" s="230" t="s">
        <v>85</v>
      </c>
      <c r="U948" s="228"/>
      <c r="V948" s="224" t="s">
        <v>85</v>
      </c>
      <c r="W948" s="369"/>
      <c r="X948" s="370" t="s">
        <v>85</v>
      </c>
      <c r="Y948" s="370" t="s">
        <v>85</v>
      </c>
      <c r="Z948" s="370" t="s">
        <v>85</v>
      </c>
      <c r="AA948" s="371" t="s">
        <v>85</v>
      </c>
      <c r="AB948" s="231" t="str">
        <f t="shared" si="237"/>
        <v>-</v>
      </c>
      <c r="AC948" s="232" t="str">
        <f t="shared" si="238"/>
        <v>-</v>
      </c>
      <c r="AD948" s="232" t="str">
        <f t="shared" si="239"/>
        <v>-</v>
      </c>
      <c r="AE948" s="232" t="str">
        <f t="shared" si="240"/>
        <v>-</v>
      </c>
      <c r="AF948" s="233" t="str">
        <f t="shared" si="241"/>
        <v>-</v>
      </c>
      <c r="AG948" s="231" t="str">
        <f t="shared" si="242"/>
        <v>-</v>
      </c>
      <c r="AH948" s="232" t="str">
        <f t="shared" si="243"/>
        <v>-</v>
      </c>
      <c r="AI948" s="232" t="str">
        <f t="shared" si="244"/>
        <v>-</v>
      </c>
      <c r="AJ948" s="232" t="str">
        <f t="shared" si="245"/>
        <v>-</v>
      </c>
      <c r="AK948" s="233" t="str">
        <f t="shared" si="246"/>
        <v>-</v>
      </c>
      <c r="AL948" s="222" t="s">
        <v>85</v>
      </c>
      <c r="AM948" s="224" t="s">
        <v>85</v>
      </c>
      <c r="AN948" s="224" t="s">
        <v>85</v>
      </c>
      <c r="AO948" s="224" t="s">
        <v>85</v>
      </c>
      <c r="AP948" s="235" t="s">
        <v>85</v>
      </c>
      <c r="AQ948" s="234" t="s">
        <v>85</v>
      </c>
      <c r="AR948" s="234" t="s">
        <v>85</v>
      </c>
      <c r="AS948" s="234" t="s">
        <v>85</v>
      </c>
      <c r="AT948" s="227" t="s">
        <v>85</v>
      </c>
      <c r="AU948" s="343" t="s">
        <v>85</v>
      </c>
    </row>
    <row r="949" spans="1:47" ht="180" customHeight="1">
      <c r="A949" s="222" t="str">
        <f t="shared" si="247"/>
        <v>2603-1</v>
      </c>
      <c r="B949" s="223">
        <v>2603</v>
      </c>
      <c r="C949" s="224" t="s">
        <v>264</v>
      </c>
      <c r="D949" s="222">
        <v>1</v>
      </c>
      <c r="E949" s="224" t="s">
        <v>1827</v>
      </c>
      <c r="F949" s="222" t="s">
        <v>393</v>
      </c>
      <c r="G949" s="225" t="s">
        <v>690</v>
      </c>
      <c r="H949" s="282" t="s">
        <v>1500</v>
      </c>
      <c r="I949" s="227" t="s">
        <v>1501</v>
      </c>
      <c r="J949" s="224" t="s">
        <v>1502</v>
      </c>
      <c r="K949" s="224" t="s">
        <v>1503</v>
      </c>
      <c r="L949" s="224" t="s">
        <v>399</v>
      </c>
      <c r="M949" s="228" t="s">
        <v>403</v>
      </c>
      <c r="N949" s="225">
        <v>70</v>
      </c>
      <c r="O949" s="186">
        <v>70</v>
      </c>
      <c r="P949" s="186">
        <v>70</v>
      </c>
      <c r="Q949" s="186">
        <v>70</v>
      </c>
      <c r="R949" s="230">
        <v>70</v>
      </c>
      <c r="S949" s="235" t="s">
        <v>40</v>
      </c>
      <c r="T949" s="230">
        <v>70</v>
      </c>
      <c r="U949" s="228"/>
      <c r="V949" s="224" t="s">
        <v>1828</v>
      </c>
      <c r="W949" s="225">
        <v>65.400000000000006</v>
      </c>
      <c r="X949" s="186" t="s">
        <v>85</v>
      </c>
      <c r="Y949" s="186" t="s">
        <v>85</v>
      </c>
      <c r="Z949" s="186" t="s">
        <v>85</v>
      </c>
      <c r="AA949" s="230" t="s">
        <v>85</v>
      </c>
      <c r="AB949" s="231">
        <f t="shared" si="237"/>
        <v>0.93428571428571439</v>
      </c>
      <c r="AC949" s="232" t="str">
        <f t="shared" si="237"/>
        <v>-</v>
      </c>
      <c r="AD949" s="232" t="str">
        <f t="shared" si="237"/>
        <v>-</v>
      </c>
      <c r="AE949" s="232" t="str">
        <f t="shared" si="237"/>
        <v>-</v>
      </c>
      <c r="AF949" s="233" t="str">
        <f t="shared" si="237"/>
        <v>-</v>
      </c>
      <c r="AG949" s="231">
        <f t="shared" si="242"/>
        <v>0.93428571428571439</v>
      </c>
      <c r="AH949" s="232" t="str">
        <f t="shared" si="242"/>
        <v>-</v>
      </c>
      <c r="AI949" s="232" t="str">
        <f t="shared" si="242"/>
        <v>-</v>
      </c>
      <c r="AJ949" s="232" t="str">
        <f t="shared" si="242"/>
        <v>-</v>
      </c>
      <c r="AK949" s="233" t="str">
        <f t="shared" si="242"/>
        <v>-</v>
      </c>
      <c r="AL949" s="222" t="s">
        <v>85</v>
      </c>
      <c r="AM949" s="224" t="s">
        <v>85</v>
      </c>
      <c r="AN949" s="224" t="s">
        <v>1829</v>
      </c>
      <c r="AO949" s="224" t="s">
        <v>935</v>
      </c>
      <c r="AP949" s="235" t="s">
        <v>11</v>
      </c>
      <c r="AQ949" s="234" t="s">
        <v>85</v>
      </c>
      <c r="AR949" s="234" t="s">
        <v>85</v>
      </c>
      <c r="AS949" s="234" t="s">
        <v>85</v>
      </c>
      <c r="AT949" s="227" t="s">
        <v>85</v>
      </c>
      <c r="AU949" s="343">
        <v>1</v>
      </c>
    </row>
    <row r="950" spans="1:47" ht="54" hidden="1">
      <c r="A950" s="222" t="str">
        <f t="shared" si="247"/>
        <v>2603-2</v>
      </c>
      <c r="B950" s="223">
        <v>2603</v>
      </c>
      <c r="C950" s="224" t="s">
        <v>264</v>
      </c>
      <c r="D950" s="222">
        <v>2</v>
      </c>
      <c r="E950" s="224" t="s">
        <v>85</v>
      </c>
      <c r="F950" s="222" t="s">
        <v>85</v>
      </c>
      <c r="G950" s="369" t="s">
        <v>85</v>
      </c>
      <c r="H950" s="282" t="s">
        <v>85</v>
      </c>
      <c r="I950" s="227" t="s">
        <v>85</v>
      </c>
      <c r="J950" s="224" t="s">
        <v>85</v>
      </c>
      <c r="K950" s="224" t="s">
        <v>85</v>
      </c>
      <c r="L950" s="224" t="s">
        <v>85</v>
      </c>
      <c r="M950" s="228" t="s">
        <v>85</v>
      </c>
      <c r="N950" s="225"/>
      <c r="O950" s="186"/>
      <c r="P950" s="186"/>
      <c r="Q950" s="186"/>
      <c r="R950" s="230"/>
      <c r="S950" s="235" t="s">
        <v>85</v>
      </c>
      <c r="T950" s="230" t="s">
        <v>85</v>
      </c>
      <c r="U950" s="228"/>
      <c r="V950" s="224" t="s">
        <v>85</v>
      </c>
      <c r="W950" s="369"/>
      <c r="X950" s="370" t="s">
        <v>85</v>
      </c>
      <c r="Y950" s="370" t="s">
        <v>85</v>
      </c>
      <c r="Z950" s="370" t="s">
        <v>85</v>
      </c>
      <c r="AA950" s="371" t="s">
        <v>85</v>
      </c>
      <c r="AB950" s="231" t="str">
        <f t="shared" si="237"/>
        <v>-</v>
      </c>
      <c r="AC950" s="232" t="str">
        <f t="shared" si="238"/>
        <v>-</v>
      </c>
      <c r="AD950" s="232" t="str">
        <f t="shared" si="239"/>
        <v>-</v>
      </c>
      <c r="AE950" s="232" t="str">
        <f t="shared" si="240"/>
        <v>-</v>
      </c>
      <c r="AF950" s="233" t="str">
        <f t="shared" si="241"/>
        <v>-</v>
      </c>
      <c r="AG950" s="231" t="str">
        <f t="shared" si="242"/>
        <v>-</v>
      </c>
      <c r="AH950" s="232" t="str">
        <f t="shared" si="243"/>
        <v>-</v>
      </c>
      <c r="AI950" s="232" t="str">
        <f t="shared" si="244"/>
        <v>-</v>
      </c>
      <c r="AJ950" s="232" t="str">
        <f t="shared" si="245"/>
        <v>-</v>
      </c>
      <c r="AK950" s="233" t="str">
        <f t="shared" si="246"/>
        <v>-</v>
      </c>
      <c r="AL950" s="222" t="s">
        <v>85</v>
      </c>
      <c r="AM950" s="224" t="s">
        <v>85</v>
      </c>
      <c r="AN950" s="224" t="s">
        <v>85</v>
      </c>
      <c r="AO950" s="224" t="s">
        <v>85</v>
      </c>
      <c r="AP950" s="235" t="s">
        <v>85</v>
      </c>
      <c r="AQ950" s="234" t="s">
        <v>85</v>
      </c>
      <c r="AR950" s="234" t="s">
        <v>85</v>
      </c>
      <c r="AS950" s="234" t="s">
        <v>85</v>
      </c>
      <c r="AT950" s="227" t="s">
        <v>85</v>
      </c>
      <c r="AU950" s="343" t="s">
        <v>85</v>
      </c>
    </row>
    <row r="951" spans="1:47" ht="54" hidden="1">
      <c r="A951" s="222" t="str">
        <f t="shared" si="247"/>
        <v>2603-3</v>
      </c>
      <c r="B951" s="223">
        <v>2603</v>
      </c>
      <c r="C951" s="224" t="s">
        <v>264</v>
      </c>
      <c r="D951" s="222">
        <v>3</v>
      </c>
      <c r="E951" s="224" t="s">
        <v>85</v>
      </c>
      <c r="F951" s="222" t="s">
        <v>85</v>
      </c>
      <c r="G951" s="369" t="s">
        <v>85</v>
      </c>
      <c r="H951" s="282" t="s">
        <v>85</v>
      </c>
      <c r="I951" s="227" t="s">
        <v>85</v>
      </c>
      <c r="J951" s="224" t="s">
        <v>85</v>
      </c>
      <c r="K951" s="224" t="s">
        <v>85</v>
      </c>
      <c r="L951" s="224" t="s">
        <v>85</v>
      </c>
      <c r="M951" s="228" t="s">
        <v>85</v>
      </c>
      <c r="N951" s="225"/>
      <c r="O951" s="186"/>
      <c r="P951" s="186"/>
      <c r="Q951" s="186"/>
      <c r="R951" s="230"/>
      <c r="S951" s="235" t="s">
        <v>85</v>
      </c>
      <c r="T951" s="230" t="s">
        <v>85</v>
      </c>
      <c r="U951" s="228"/>
      <c r="V951" s="224" t="s">
        <v>85</v>
      </c>
      <c r="W951" s="369"/>
      <c r="X951" s="370" t="s">
        <v>85</v>
      </c>
      <c r="Y951" s="370" t="s">
        <v>85</v>
      </c>
      <c r="Z951" s="370" t="s">
        <v>85</v>
      </c>
      <c r="AA951" s="371" t="s">
        <v>85</v>
      </c>
      <c r="AB951" s="231" t="str">
        <f t="shared" si="237"/>
        <v>-</v>
      </c>
      <c r="AC951" s="232" t="str">
        <f t="shared" si="238"/>
        <v>-</v>
      </c>
      <c r="AD951" s="232" t="str">
        <f t="shared" si="239"/>
        <v>-</v>
      </c>
      <c r="AE951" s="232" t="str">
        <f t="shared" si="240"/>
        <v>-</v>
      </c>
      <c r="AF951" s="233" t="str">
        <f t="shared" si="241"/>
        <v>-</v>
      </c>
      <c r="AG951" s="231" t="str">
        <f t="shared" si="242"/>
        <v>-</v>
      </c>
      <c r="AH951" s="232" t="str">
        <f t="shared" si="243"/>
        <v>-</v>
      </c>
      <c r="AI951" s="232" t="str">
        <f t="shared" si="244"/>
        <v>-</v>
      </c>
      <c r="AJ951" s="232" t="str">
        <f t="shared" si="245"/>
        <v>-</v>
      </c>
      <c r="AK951" s="233" t="str">
        <f t="shared" si="246"/>
        <v>-</v>
      </c>
      <c r="AL951" s="222" t="s">
        <v>85</v>
      </c>
      <c r="AM951" s="224" t="s">
        <v>85</v>
      </c>
      <c r="AN951" s="224" t="s">
        <v>85</v>
      </c>
      <c r="AO951" s="224" t="s">
        <v>85</v>
      </c>
      <c r="AP951" s="235" t="s">
        <v>85</v>
      </c>
      <c r="AQ951" s="234" t="s">
        <v>85</v>
      </c>
      <c r="AR951" s="234" t="s">
        <v>85</v>
      </c>
      <c r="AS951" s="234" t="s">
        <v>85</v>
      </c>
      <c r="AT951" s="227" t="s">
        <v>85</v>
      </c>
      <c r="AU951" s="343" t="s">
        <v>85</v>
      </c>
    </row>
    <row r="952" spans="1:47" ht="54" hidden="1">
      <c r="A952" s="222" t="str">
        <f t="shared" si="247"/>
        <v>2603-4</v>
      </c>
      <c r="B952" s="223">
        <v>2603</v>
      </c>
      <c r="C952" s="224" t="s">
        <v>264</v>
      </c>
      <c r="D952" s="222">
        <v>4</v>
      </c>
      <c r="E952" s="224" t="s">
        <v>85</v>
      </c>
      <c r="F952" s="222" t="s">
        <v>85</v>
      </c>
      <c r="G952" s="369" t="s">
        <v>85</v>
      </c>
      <c r="H952" s="282" t="s">
        <v>85</v>
      </c>
      <c r="I952" s="227" t="s">
        <v>85</v>
      </c>
      <c r="J952" s="224" t="s">
        <v>85</v>
      </c>
      <c r="K952" s="224" t="s">
        <v>85</v>
      </c>
      <c r="L952" s="224" t="s">
        <v>85</v>
      </c>
      <c r="M952" s="228" t="s">
        <v>85</v>
      </c>
      <c r="N952" s="225"/>
      <c r="O952" s="186"/>
      <c r="P952" s="186"/>
      <c r="Q952" s="186"/>
      <c r="R952" s="230"/>
      <c r="S952" s="235" t="s">
        <v>85</v>
      </c>
      <c r="T952" s="230" t="s">
        <v>85</v>
      </c>
      <c r="U952" s="228"/>
      <c r="V952" s="224" t="s">
        <v>85</v>
      </c>
      <c r="W952" s="369"/>
      <c r="X952" s="370" t="s">
        <v>85</v>
      </c>
      <c r="Y952" s="370" t="s">
        <v>85</v>
      </c>
      <c r="Z952" s="370" t="s">
        <v>85</v>
      </c>
      <c r="AA952" s="371" t="s">
        <v>85</v>
      </c>
      <c r="AB952" s="231" t="str">
        <f t="shared" si="237"/>
        <v>-</v>
      </c>
      <c r="AC952" s="232" t="str">
        <f t="shared" si="238"/>
        <v>-</v>
      </c>
      <c r="AD952" s="232" t="str">
        <f t="shared" si="239"/>
        <v>-</v>
      </c>
      <c r="AE952" s="232" t="str">
        <f t="shared" si="240"/>
        <v>-</v>
      </c>
      <c r="AF952" s="233" t="str">
        <f t="shared" si="241"/>
        <v>-</v>
      </c>
      <c r="AG952" s="231" t="str">
        <f t="shared" si="242"/>
        <v>-</v>
      </c>
      <c r="AH952" s="232" t="str">
        <f t="shared" si="243"/>
        <v>-</v>
      </c>
      <c r="AI952" s="232" t="str">
        <f t="shared" si="244"/>
        <v>-</v>
      </c>
      <c r="AJ952" s="232" t="str">
        <f t="shared" si="245"/>
        <v>-</v>
      </c>
      <c r="AK952" s="233" t="str">
        <f t="shared" si="246"/>
        <v>-</v>
      </c>
      <c r="AL952" s="222" t="s">
        <v>85</v>
      </c>
      <c r="AM952" s="224" t="s">
        <v>85</v>
      </c>
      <c r="AN952" s="224" t="s">
        <v>85</v>
      </c>
      <c r="AO952" s="224" t="s">
        <v>85</v>
      </c>
      <c r="AP952" s="235" t="s">
        <v>85</v>
      </c>
      <c r="AQ952" s="234" t="s">
        <v>85</v>
      </c>
      <c r="AR952" s="234" t="s">
        <v>85</v>
      </c>
      <c r="AS952" s="234" t="s">
        <v>85</v>
      </c>
      <c r="AT952" s="227" t="s">
        <v>85</v>
      </c>
      <c r="AU952" s="343" t="s">
        <v>85</v>
      </c>
    </row>
    <row r="953" spans="1:47" ht="54" hidden="1">
      <c r="A953" s="222" t="str">
        <f t="shared" si="247"/>
        <v>2603-5</v>
      </c>
      <c r="B953" s="223">
        <v>2603</v>
      </c>
      <c r="C953" s="224" t="s">
        <v>264</v>
      </c>
      <c r="D953" s="222">
        <v>5</v>
      </c>
      <c r="E953" s="224" t="s">
        <v>85</v>
      </c>
      <c r="F953" s="222" t="s">
        <v>85</v>
      </c>
      <c r="G953" s="369" t="s">
        <v>85</v>
      </c>
      <c r="H953" s="282" t="s">
        <v>85</v>
      </c>
      <c r="I953" s="227" t="s">
        <v>85</v>
      </c>
      <c r="J953" s="224" t="s">
        <v>85</v>
      </c>
      <c r="K953" s="224" t="s">
        <v>85</v>
      </c>
      <c r="L953" s="224" t="s">
        <v>85</v>
      </c>
      <c r="M953" s="228" t="s">
        <v>85</v>
      </c>
      <c r="N953" s="225"/>
      <c r="O953" s="186"/>
      <c r="P953" s="186"/>
      <c r="Q953" s="186"/>
      <c r="R953" s="230"/>
      <c r="S953" s="235" t="s">
        <v>85</v>
      </c>
      <c r="T953" s="230" t="s">
        <v>85</v>
      </c>
      <c r="U953" s="228"/>
      <c r="V953" s="224" t="s">
        <v>85</v>
      </c>
      <c r="W953" s="369"/>
      <c r="X953" s="370" t="s">
        <v>85</v>
      </c>
      <c r="Y953" s="370" t="s">
        <v>85</v>
      </c>
      <c r="Z953" s="370" t="s">
        <v>85</v>
      </c>
      <c r="AA953" s="371" t="s">
        <v>85</v>
      </c>
      <c r="AB953" s="231" t="str">
        <f t="shared" si="237"/>
        <v>-</v>
      </c>
      <c r="AC953" s="232" t="str">
        <f t="shared" si="238"/>
        <v>-</v>
      </c>
      <c r="AD953" s="232" t="str">
        <f t="shared" si="239"/>
        <v>-</v>
      </c>
      <c r="AE953" s="232" t="str">
        <f t="shared" si="240"/>
        <v>-</v>
      </c>
      <c r="AF953" s="233" t="str">
        <f t="shared" si="241"/>
        <v>-</v>
      </c>
      <c r="AG953" s="231" t="str">
        <f t="shared" si="242"/>
        <v>-</v>
      </c>
      <c r="AH953" s="232" t="str">
        <f t="shared" si="243"/>
        <v>-</v>
      </c>
      <c r="AI953" s="232" t="str">
        <f t="shared" si="244"/>
        <v>-</v>
      </c>
      <c r="AJ953" s="232" t="str">
        <f t="shared" si="245"/>
        <v>-</v>
      </c>
      <c r="AK953" s="233" t="str">
        <f t="shared" si="246"/>
        <v>-</v>
      </c>
      <c r="AL953" s="222" t="s">
        <v>85</v>
      </c>
      <c r="AM953" s="224" t="s">
        <v>85</v>
      </c>
      <c r="AN953" s="224" t="s">
        <v>85</v>
      </c>
      <c r="AO953" s="224" t="s">
        <v>85</v>
      </c>
      <c r="AP953" s="235" t="s">
        <v>85</v>
      </c>
      <c r="AQ953" s="234" t="s">
        <v>85</v>
      </c>
      <c r="AR953" s="234" t="s">
        <v>85</v>
      </c>
      <c r="AS953" s="234" t="s">
        <v>85</v>
      </c>
      <c r="AT953" s="227" t="s">
        <v>85</v>
      </c>
      <c r="AU953" s="343" t="s">
        <v>85</v>
      </c>
    </row>
    <row r="954" spans="1:47" ht="54" hidden="1">
      <c r="A954" s="222" t="str">
        <f t="shared" si="247"/>
        <v>2603-6</v>
      </c>
      <c r="B954" s="223">
        <v>2603</v>
      </c>
      <c r="C954" s="224" t="s">
        <v>264</v>
      </c>
      <c r="D954" s="222">
        <v>6</v>
      </c>
      <c r="E954" s="224" t="s">
        <v>85</v>
      </c>
      <c r="F954" s="222" t="s">
        <v>85</v>
      </c>
      <c r="G954" s="369" t="s">
        <v>85</v>
      </c>
      <c r="H954" s="282" t="s">
        <v>85</v>
      </c>
      <c r="I954" s="227" t="s">
        <v>85</v>
      </c>
      <c r="J954" s="224" t="s">
        <v>85</v>
      </c>
      <c r="K954" s="224" t="s">
        <v>85</v>
      </c>
      <c r="L954" s="224" t="s">
        <v>85</v>
      </c>
      <c r="M954" s="228" t="s">
        <v>85</v>
      </c>
      <c r="N954" s="225"/>
      <c r="O954" s="186"/>
      <c r="P954" s="186"/>
      <c r="Q954" s="186"/>
      <c r="R954" s="230"/>
      <c r="S954" s="235" t="s">
        <v>85</v>
      </c>
      <c r="T954" s="230" t="s">
        <v>85</v>
      </c>
      <c r="U954" s="228"/>
      <c r="V954" s="224" t="s">
        <v>85</v>
      </c>
      <c r="W954" s="369"/>
      <c r="X954" s="370" t="s">
        <v>85</v>
      </c>
      <c r="Y954" s="370" t="s">
        <v>85</v>
      </c>
      <c r="Z954" s="370" t="s">
        <v>85</v>
      </c>
      <c r="AA954" s="371" t="s">
        <v>85</v>
      </c>
      <c r="AB954" s="231" t="str">
        <f t="shared" si="237"/>
        <v>-</v>
      </c>
      <c r="AC954" s="232" t="str">
        <f t="shared" si="238"/>
        <v>-</v>
      </c>
      <c r="AD954" s="232" t="str">
        <f t="shared" si="239"/>
        <v>-</v>
      </c>
      <c r="AE954" s="232" t="str">
        <f t="shared" si="240"/>
        <v>-</v>
      </c>
      <c r="AF954" s="233" t="str">
        <f t="shared" si="241"/>
        <v>-</v>
      </c>
      <c r="AG954" s="231" t="str">
        <f t="shared" si="242"/>
        <v>-</v>
      </c>
      <c r="AH954" s="232" t="str">
        <f t="shared" si="243"/>
        <v>-</v>
      </c>
      <c r="AI954" s="232" t="str">
        <f t="shared" si="244"/>
        <v>-</v>
      </c>
      <c r="AJ954" s="232" t="str">
        <f t="shared" si="245"/>
        <v>-</v>
      </c>
      <c r="AK954" s="233" t="str">
        <f t="shared" si="246"/>
        <v>-</v>
      </c>
      <c r="AL954" s="222" t="s">
        <v>85</v>
      </c>
      <c r="AM954" s="224" t="s">
        <v>85</v>
      </c>
      <c r="AN954" s="224" t="s">
        <v>85</v>
      </c>
      <c r="AO954" s="224" t="s">
        <v>85</v>
      </c>
      <c r="AP954" s="235" t="s">
        <v>85</v>
      </c>
      <c r="AQ954" s="234" t="s">
        <v>85</v>
      </c>
      <c r="AR954" s="234" t="s">
        <v>85</v>
      </c>
      <c r="AS954" s="234" t="s">
        <v>85</v>
      </c>
      <c r="AT954" s="227" t="s">
        <v>85</v>
      </c>
      <c r="AU954" s="343" t="s">
        <v>85</v>
      </c>
    </row>
    <row r="955" spans="1:47" ht="54" hidden="1">
      <c r="A955" s="222" t="str">
        <f t="shared" si="247"/>
        <v>2603-7</v>
      </c>
      <c r="B955" s="223">
        <v>2603</v>
      </c>
      <c r="C955" s="224" t="s">
        <v>264</v>
      </c>
      <c r="D955" s="222">
        <v>7</v>
      </c>
      <c r="E955" s="224" t="s">
        <v>85</v>
      </c>
      <c r="F955" s="222" t="s">
        <v>85</v>
      </c>
      <c r="G955" s="369" t="s">
        <v>85</v>
      </c>
      <c r="H955" s="282" t="s">
        <v>85</v>
      </c>
      <c r="I955" s="227" t="s">
        <v>85</v>
      </c>
      <c r="J955" s="224" t="s">
        <v>85</v>
      </c>
      <c r="K955" s="224" t="s">
        <v>85</v>
      </c>
      <c r="L955" s="224" t="s">
        <v>85</v>
      </c>
      <c r="M955" s="228" t="s">
        <v>85</v>
      </c>
      <c r="N955" s="225"/>
      <c r="O955" s="186"/>
      <c r="P955" s="186"/>
      <c r="Q955" s="186"/>
      <c r="R955" s="230"/>
      <c r="S955" s="235" t="s">
        <v>85</v>
      </c>
      <c r="T955" s="230" t="s">
        <v>85</v>
      </c>
      <c r="U955" s="228"/>
      <c r="V955" s="224" t="s">
        <v>85</v>
      </c>
      <c r="W955" s="369"/>
      <c r="X955" s="370" t="s">
        <v>85</v>
      </c>
      <c r="Y955" s="370" t="s">
        <v>85</v>
      </c>
      <c r="Z955" s="370" t="s">
        <v>85</v>
      </c>
      <c r="AA955" s="371" t="s">
        <v>85</v>
      </c>
      <c r="AB955" s="231" t="str">
        <f t="shared" si="237"/>
        <v>-</v>
      </c>
      <c r="AC955" s="232" t="str">
        <f t="shared" si="238"/>
        <v>-</v>
      </c>
      <c r="AD955" s="232" t="str">
        <f t="shared" si="239"/>
        <v>-</v>
      </c>
      <c r="AE955" s="232" t="str">
        <f t="shared" si="240"/>
        <v>-</v>
      </c>
      <c r="AF955" s="233" t="str">
        <f t="shared" si="241"/>
        <v>-</v>
      </c>
      <c r="AG955" s="231" t="str">
        <f t="shared" si="242"/>
        <v>-</v>
      </c>
      <c r="AH955" s="232" t="str">
        <f t="shared" si="243"/>
        <v>-</v>
      </c>
      <c r="AI955" s="232" t="str">
        <f t="shared" si="244"/>
        <v>-</v>
      </c>
      <c r="AJ955" s="232" t="str">
        <f t="shared" si="245"/>
        <v>-</v>
      </c>
      <c r="AK955" s="233" t="str">
        <f t="shared" si="246"/>
        <v>-</v>
      </c>
      <c r="AL955" s="222" t="s">
        <v>85</v>
      </c>
      <c r="AM955" s="224" t="s">
        <v>85</v>
      </c>
      <c r="AN955" s="224" t="s">
        <v>85</v>
      </c>
      <c r="AO955" s="224" t="s">
        <v>85</v>
      </c>
      <c r="AP955" s="235" t="s">
        <v>85</v>
      </c>
      <c r="AQ955" s="234" t="s">
        <v>85</v>
      </c>
      <c r="AR955" s="234" t="s">
        <v>85</v>
      </c>
      <c r="AS955" s="234" t="s">
        <v>85</v>
      </c>
      <c r="AT955" s="227" t="s">
        <v>85</v>
      </c>
      <c r="AU955" s="343" t="s">
        <v>85</v>
      </c>
    </row>
    <row r="956" spans="1:47" ht="54" hidden="1">
      <c r="A956" s="222" t="str">
        <f t="shared" si="247"/>
        <v>2603-8</v>
      </c>
      <c r="B956" s="223">
        <v>2603</v>
      </c>
      <c r="C956" s="224" t="s">
        <v>264</v>
      </c>
      <c r="D956" s="222">
        <v>8</v>
      </c>
      <c r="E956" s="224" t="s">
        <v>85</v>
      </c>
      <c r="F956" s="222" t="s">
        <v>85</v>
      </c>
      <c r="G956" s="369" t="s">
        <v>85</v>
      </c>
      <c r="H956" s="282" t="s">
        <v>85</v>
      </c>
      <c r="I956" s="227" t="s">
        <v>85</v>
      </c>
      <c r="J956" s="224" t="s">
        <v>85</v>
      </c>
      <c r="K956" s="224" t="s">
        <v>85</v>
      </c>
      <c r="L956" s="224" t="s">
        <v>85</v>
      </c>
      <c r="M956" s="228" t="s">
        <v>85</v>
      </c>
      <c r="N956" s="225"/>
      <c r="O956" s="186"/>
      <c r="P956" s="186"/>
      <c r="Q956" s="186"/>
      <c r="R956" s="230"/>
      <c r="S956" s="235" t="s">
        <v>85</v>
      </c>
      <c r="T956" s="230" t="s">
        <v>85</v>
      </c>
      <c r="U956" s="228"/>
      <c r="V956" s="224" t="s">
        <v>85</v>
      </c>
      <c r="W956" s="369"/>
      <c r="X956" s="370" t="s">
        <v>85</v>
      </c>
      <c r="Y956" s="370" t="s">
        <v>85</v>
      </c>
      <c r="Z956" s="370" t="s">
        <v>85</v>
      </c>
      <c r="AA956" s="371" t="s">
        <v>85</v>
      </c>
      <c r="AB956" s="231" t="str">
        <f t="shared" si="237"/>
        <v>-</v>
      </c>
      <c r="AC956" s="232" t="str">
        <f t="shared" si="238"/>
        <v>-</v>
      </c>
      <c r="AD956" s="232" t="str">
        <f t="shared" si="239"/>
        <v>-</v>
      </c>
      <c r="AE956" s="232" t="str">
        <f t="shared" si="240"/>
        <v>-</v>
      </c>
      <c r="AF956" s="233" t="str">
        <f t="shared" si="241"/>
        <v>-</v>
      </c>
      <c r="AG956" s="231" t="str">
        <f t="shared" si="242"/>
        <v>-</v>
      </c>
      <c r="AH956" s="232" t="str">
        <f t="shared" si="243"/>
        <v>-</v>
      </c>
      <c r="AI956" s="232" t="str">
        <f t="shared" si="244"/>
        <v>-</v>
      </c>
      <c r="AJ956" s="232" t="str">
        <f t="shared" si="245"/>
        <v>-</v>
      </c>
      <c r="AK956" s="233" t="str">
        <f t="shared" si="246"/>
        <v>-</v>
      </c>
      <c r="AL956" s="222" t="s">
        <v>85</v>
      </c>
      <c r="AM956" s="224" t="s">
        <v>85</v>
      </c>
      <c r="AN956" s="224" t="s">
        <v>85</v>
      </c>
      <c r="AO956" s="224" t="s">
        <v>85</v>
      </c>
      <c r="AP956" s="235" t="s">
        <v>85</v>
      </c>
      <c r="AQ956" s="234" t="s">
        <v>85</v>
      </c>
      <c r="AR956" s="234" t="s">
        <v>85</v>
      </c>
      <c r="AS956" s="234" t="s">
        <v>85</v>
      </c>
      <c r="AT956" s="227" t="s">
        <v>85</v>
      </c>
      <c r="AU956" s="343" t="s">
        <v>85</v>
      </c>
    </row>
    <row r="957" spans="1:47" ht="54" hidden="1">
      <c r="A957" s="222" t="str">
        <f t="shared" si="247"/>
        <v>2603-9</v>
      </c>
      <c r="B957" s="223">
        <v>2603</v>
      </c>
      <c r="C957" s="224" t="s">
        <v>264</v>
      </c>
      <c r="D957" s="222">
        <v>9</v>
      </c>
      <c r="E957" s="224" t="s">
        <v>85</v>
      </c>
      <c r="F957" s="222" t="s">
        <v>85</v>
      </c>
      <c r="G957" s="369" t="s">
        <v>85</v>
      </c>
      <c r="H957" s="282" t="s">
        <v>85</v>
      </c>
      <c r="I957" s="227" t="s">
        <v>85</v>
      </c>
      <c r="J957" s="224" t="s">
        <v>85</v>
      </c>
      <c r="K957" s="224" t="s">
        <v>85</v>
      </c>
      <c r="L957" s="224" t="s">
        <v>85</v>
      </c>
      <c r="M957" s="228" t="s">
        <v>85</v>
      </c>
      <c r="N957" s="225"/>
      <c r="O957" s="186"/>
      <c r="P957" s="186"/>
      <c r="Q957" s="186"/>
      <c r="R957" s="230"/>
      <c r="S957" s="235" t="s">
        <v>85</v>
      </c>
      <c r="T957" s="230" t="s">
        <v>85</v>
      </c>
      <c r="U957" s="228"/>
      <c r="V957" s="224" t="s">
        <v>85</v>
      </c>
      <c r="W957" s="369"/>
      <c r="X957" s="370" t="s">
        <v>85</v>
      </c>
      <c r="Y957" s="370" t="s">
        <v>85</v>
      </c>
      <c r="Z957" s="370" t="s">
        <v>85</v>
      </c>
      <c r="AA957" s="371" t="s">
        <v>85</v>
      </c>
      <c r="AB957" s="231" t="str">
        <f t="shared" si="237"/>
        <v>-</v>
      </c>
      <c r="AC957" s="232" t="str">
        <f t="shared" si="238"/>
        <v>-</v>
      </c>
      <c r="AD957" s="232" t="str">
        <f t="shared" si="239"/>
        <v>-</v>
      </c>
      <c r="AE957" s="232" t="str">
        <f t="shared" si="240"/>
        <v>-</v>
      </c>
      <c r="AF957" s="233" t="str">
        <f t="shared" si="241"/>
        <v>-</v>
      </c>
      <c r="AG957" s="231" t="str">
        <f t="shared" si="242"/>
        <v>-</v>
      </c>
      <c r="AH957" s="232" t="str">
        <f t="shared" si="243"/>
        <v>-</v>
      </c>
      <c r="AI957" s="232" t="str">
        <f t="shared" si="244"/>
        <v>-</v>
      </c>
      <c r="AJ957" s="232" t="str">
        <f t="shared" si="245"/>
        <v>-</v>
      </c>
      <c r="AK957" s="233" t="str">
        <f t="shared" si="246"/>
        <v>-</v>
      </c>
      <c r="AL957" s="222" t="s">
        <v>85</v>
      </c>
      <c r="AM957" s="224" t="s">
        <v>85</v>
      </c>
      <c r="AN957" s="224" t="s">
        <v>85</v>
      </c>
      <c r="AO957" s="224" t="s">
        <v>85</v>
      </c>
      <c r="AP957" s="235" t="s">
        <v>85</v>
      </c>
      <c r="AQ957" s="234" t="s">
        <v>85</v>
      </c>
      <c r="AR957" s="234" t="s">
        <v>85</v>
      </c>
      <c r="AS957" s="234" t="s">
        <v>85</v>
      </c>
      <c r="AT957" s="227" t="s">
        <v>85</v>
      </c>
      <c r="AU957" s="343" t="s">
        <v>85</v>
      </c>
    </row>
    <row r="958" spans="1:47" ht="129.75" customHeight="1">
      <c r="A958" s="222" t="str">
        <f t="shared" si="247"/>
        <v>2604-1</v>
      </c>
      <c r="B958" s="223">
        <v>2604</v>
      </c>
      <c r="C958" s="224" t="s">
        <v>265</v>
      </c>
      <c r="D958" s="222">
        <v>1</v>
      </c>
      <c r="E958" s="224" t="s">
        <v>1830</v>
      </c>
      <c r="F958" s="222" t="s">
        <v>393</v>
      </c>
      <c r="G958" s="225" t="s">
        <v>690</v>
      </c>
      <c r="H958" s="282" t="s">
        <v>1504</v>
      </c>
      <c r="I958" s="227" t="s">
        <v>1505</v>
      </c>
      <c r="J958" s="224" t="s">
        <v>1506</v>
      </c>
      <c r="K958" s="224" t="s">
        <v>1507</v>
      </c>
      <c r="L958" s="224" t="s">
        <v>399</v>
      </c>
      <c r="M958" s="228" t="s">
        <v>403</v>
      </c>
      <c r="N958" s="225">
        <v>91.33</v>
      </c>
      <c r="O958" s="186">
        <v>92.06</v>
      </c>
      <c r="P958" s="186">
        <v>92.79</v>
      </c>
      <c r="Q958" s="186">
        <v>93.52</v>
      </c>
      <c r="R958" s="230">
        <v>94.25</v>
      </c>
      <c r="S958" s="235" t="s">
        <v>40</v>
      </c>
      <c r="T958" s="230">
        <v>95</v>
      </c>
      <c r="U958" s="228"/>
      <c r="V958" s="224" t="s">
        <v>1831</v>
      </c>
      <c r="W958" s="225">
        <v>88.7</v>
      </c>
      <c r="X958" s="186" t="s">
        <v>85</v>
      </c>
      <c r="Y958" s="186" t="s">
        <v>85</v>
      </c>
      <c r="Z958" s="186" t="s">
        <v>85</v>
      </c>
      <c r="AA958" s="230" t="s">
        <v>85</v>
      </c>
      <c r="AB958" s="231">
        <f t="shared" si="237"/>
        <v>0.97120332858863467</v>
      </c>
      <c r="AC958" s="232" t="str">
        <f t="shared" si="237"/>
        <v>-</v>
      </c>
      <c r="AD958" s="232" t="str">
        <f t="shared" si="237"/>
        <v>-</v>
      </c>
      <c r="AE958" s="232" t="str">
        <f t="shared" si="237"/>
        <v>-</v>
      </c>
      <c r="AF958" s="233" t="str">
        <f t="shared" si="237"/>
        <v>-</v>
      </c>
      <c r="AG958" s="231">
        <f t="shared" si="242"/>
        <v>0.93368421052631578</v>
      </c>
      <c r="AH958" s="232" t="str">
        <f t="shared" si="242"/>
        <v>-</v>
      </c>
      <c r="AI958" s="232" t="str">
        <f t="shared" si="242"/>
        <v>-</v>
      </c>
      <c r="AJ958" s="232" t="str">
        <f t="shared" si="242"/>
        <v>-</v>
      </c>
      <c r="AK958" s="233" t="str">
        <f t="shared" si="242"/>
        <v>-</v>
      </c>
      <c r="AL958" s="222" t="s">
        <v>85</v>
      </c>
      <c r="AM958" s="224" t="s">
        <v>85</v>
      </c>
      <c r="AN958" s="224" t="s">
        <v>936</v>
      </c>
      <c r="AO958" s="224" t="s">
        <v>937</v>
      </c>
      <c r="AP958" s="235" t="s">
        <v>11</v>
      </c>
      <c r="AQ958" s="234" t="s">
        <v>85</v>
      </c>
      <c r="AR958" s="234" t="s">
        <v>85</v>
      </c>
      <c r="AS958" s="234" t="s">
        <v>85</v>
      </c>
      <c r="AT958" s="227" t="s">
        <v>85</v>
      </c>
      <c r="AU958" s="343">
        <v>1</v>
      </c>
    </row>
    <row r="959" spans="1:47" ht="122.25" customHeight="1">
      <c r="A959" s="222" t="str">
        <f t="shared" si="247"/>
        <v>2604-2</v>
      </c>
      <c r="B959" s="223">
        <v>2604</v>
      </c>
      <c r="C959" s="224" t="s">
        <v>265</v>
      </c>
      <c r="D959" s="222">
        <v>2</v>
      </c>
      <c r="E959" s="224" t="s">
        <v>1832</v>
      </c>
      <c r="F959" s="222" t="s">
        <v>393</v>
      </c>
      <c r="G959" s="225" t="s">
        <v>690</v>
      </c>
      <c r="H959" s="282" t="s">
        <v>1509</v>
      </c>
      <c r="I959" s="227" t="s">
        <v>1510</v>
      </c>
      <c r="J959" s="224" t="s">
        <v>1508</v>
      </c>
      <c r="K959" s="224" t="s">
        <v>1507</v>
      </c>
      <c r="L959" s="224" t="s">
        <v>399</v>
      </c>
      <c r="M959" s="228" t="s">
        <v>403</v>
      </c>
      <c r="N959" s="225" t="s">
        <v>12</v>
      </c>
      <c r="O959" s="186">
        <v>100</v>
      </c>
      <c r="P959" s="186">
        <v>100</v>
      </c>
      <c r="Q959" s="186">
        <v>100</v>
      </c>
      <c r="R959" s="230">
        <v>100</v>
      </c>
      <c r="S959" s="235" t="s">
        <v>40</v>
      </c>
      <c r="T959" s="230">
        <v>100</v>
      </c>
      <c r="U959" s="228"/>
      <c r="V959" s="224" t="s">
        <v>987</v>
      </c>
      <c r="W959" s="225" t="s">
        <v>12</v>
      </c>
      <c r="X959" s="186" t="s">
        <v>85</v>
      </c>
      <c r="Y959" s="186" t="s">
        <v>85</v>
      </c>
      <c r="Z959" s="186" t="s">
        <v>85</v>
      </c>
      <c r="AA959" s="230" t="s">
        <v>85</v>
      </c>
      <c r="AB959" s="231" t="str">
        <f t="shared" si="237"/>
        <v>-</v>
      </c>
      <c r="AC959" s="232" t="str">
        <f t="shared" si="237"/>
        <v>-</v>
      </c>
      <c r="AD959" s="232" t="str">
        <f t="shared" si="237"/>
        <v>-</v>
      </c>
      <c r="AE959" s="232" t="str">
        <f t="shared" si="237"/>
        <v>-</v>
      </c>
      <c r="AF959" s="233" t="str">
        <f t="shared" si="237"/>
        <v>-</v>
      </c>
      <c r="AG959" s="231" t="str">
        <f t="shared" si="242"/>
        <v>-</v>
      </c>
      <c r="AH959" s="232" t="str">
        <f t="shared" si="242"/>
        <v>-</v>
      </c>
      <c r="AI959" s="232" t="str">
        <f t="shared" si="242"/>
        <v>-</v>
      </c>
      <c r="AJ959" s="232" t="str">
        <f t="shared" si="242"/>
        <v>-</v>
      </c>
      <c r="AK959" s="233" t="str">
        <f t="shared" si="242"/>
        <v>-</v>
      </c>
      <c r="AL959" s="222" t="s">
        <v>85</v>
      </c>
      <c r="AM959" s="224" t="s">
        <v>1833</v>
      </c>
      <c r="AN959" s="224" t="s">
        <v>938</v>
      </c>
      <c r="AO959" s="224" t="s">
        <v>935</v>
      </c>
      <c r="AP959" s="235" t="s">
        <v>85</v>
      </c>
      <c r="AQ959" s="234" t="s">
        <v>85</v>
      </c>
      <c r="AR959" s="234" t="s">
        <v>85</v>
      </c>
      <c r="AS959" s="234" t="s">
        <v>85</v>
      </c>
      <c r="AT959" s="227" t="s">
        <v>85</v>
      </c>
      <c r="AU959" s="343" t="s">
        <v>2754</v>
      </c>
    </row>
    <row r="960" spans="1:47" ht="40.5" hidden="1">
      <c r="A960" s="222" t="str">
        <f t="shared" si="247"/>
        <v>2604-3</v>
      </c>
      <c r="B960" s="223">
        <v>2604</v>
      </c>
      <c r="C960" s="224" t="s">
        <v>265</v>
      </c>
      <c r="D960" s="222">
        <v>3</v>
      </c>
      <c r="E960" s="224" t="s">
        <v>85</v>
      </c>
      <c r="F960" s="222" t="s">
        <v>85</v>
      </c>
      <c r="G960" s="369" t="s">
        <v>85</v>
      </c>
      <c r="H960" s="282" t="s">
        <v>85</v>
      </c>
      <c r="I960" s="227" t="s">
        <v>85</v>
      </c>
      <c r="J960" s="224" t="s">
        <v>85</v>
      </c>
      <c r="K960" s="224" t="s">
        <v>85</v>
      </c>
      <c r="L960" s="224" t="s">
        <v>85</v>
      </c>
      <c r="M960" s="228" t="s">
        <v>85</v>
      </c>
      <c r="N960" s="225"/>
      <c r="O960" s="186"/>
      <c r="P960" s="186"/>
      <c r="Q960" s="186"/>
      <c r="R960" s="230"/>
      <c r="S960" s="235" t="s">
        <v>85</v>
      </c>
      <c r="T960" s="230" t="s">
        <v>85</v>
      </c>
      <c r="U960" s="228"/>
      <c r="V960" s="224" t="s">
        <v>85</v>
      </c>
      <c r="W960" s="369"/>
      <c r="X960" s="370" t="s">
        <v>85</v>
      </c>
      <c r="Y960" s="370" t="s">
        <v>85</v>
      </c>
      <c r="Z960" s="370" t="s">
        <v>85</v>
      </c>
      <c r="AA960" s="371" t="s">
        <v>85</v>
      </c>
      <c r="AB960" s="231" t="str">
        <f t="shared" si="237"/>
        <v>-</v>
      </c>
      <c r="AC960" s="232" t="str">
        <f t="shared" si="238"/>
        <v>-</v>
      </c>
      <c r="AD960" s="232" t="str">
        <f t="shared" si="239"/>
        <v>-</v>
      </c>
      <c r="AE960" s="232" t="str">
        <f t="shared" si="240"/>
        <v>-</v>
      </c>
      <c r="AF960" s="233" t="str">
        <f t="shared" si="241"/>
        <v>-</v>
      </c>
      <c r="AG960" s="231" t="str">
        <f t="shared" si="242"/>
        <v>-</v>
      </c>
      <c r="AH960" s="232" t="str">
        <f t="shared" si="243"/>
        <v>-</v>
      </c>
      <c r="AI960" s="232" t="str">
        <f t="shared" si="244"/>
        <v>-</v>
      </c>
      <c r="AJ960" s="232" t="str">
        <f t="shared" si="245"/>
        <v>-</v>
      </c>
      <c r="AK960" s="233" t="str">
        <f t="shared" si="246"/>
        <v>-</v>
      </c>
      <c r="AL960" s="222" t="s">
        <v>85</v>
      </c>
      <c r="AM960" s="224" t="s">
        <v>85</v>
      </c>
      <c r="AN960" s="224" t="s">
        <v>85</v>
      </c>
      <c r="AO960" s="224" t="s">
        <v>85</v>
      </c>
      <c r="AP960" s="235" t="s">
        <v>85</v>
      </c>
      <c r="AQ960" s="234" t="s">
        <v>85</v>
      </c>
      <c r="AR960" s="234" t="s">
        <v>85</v>
      </c>
      <c r="AS960" s="234" t="s">
        <v>85</v>
      </c>
      <c r="AT960" s="227" t="s">
        <v>85</v>
      </c>
      <c r="AU960" s="343" t="s">
        <v>85</v>
      </c>
    </row>
    <row r="961" spans="1:49" ht="40.5" hidden="1">
      <c r="A961" s="222" t="str">
        <f t="shared" si="247"/>
        <v>2604-4</v>
      </c>
      <c r="B961" s="223">
        <v>2604</v>
      </c>
      <c r="C961" s="224" t="s">
        <v>265</v>
      </c>
      <c r="D961" s="222">
        <v>4</v>
      </c>
      <c r="E961" s="224" t="s">
        <v>85</v>
      </c>
      <c r="F961" s="222" t="s">
        <v>85</v>
      </c>
      <c r="G961" s="369" t="s">
        <v>85</v>
      </c>
      <c r="H961" s="282" t="s">
        <v>85</v>
      </c>
      <c r="I961" s="227" t="s">
        <v>85</v>
      </c>
      <c r="J961" s="224" t="s">
        <v>85</v>
      </c>
      <c r="K961" s="224" t="s">
        <v>85</v>
      </c>
      <c r="L961" s="224" t="s">
        <v>85</v>
      </c>
      <c r="M961" s="228" t="s">
        <v>85</v>
      </c>
      <c r="N961" s="225"/>
      <c r="O961" s="186"/>
      <c r="P961" s="186"/>
      <c r="Q961" s="186"/>
      <c r="R961" s="230"/>
      <c r="S961" s="235" t="s">
        <v>85</v>
      </c>
      <c r="T961" s="230" t="s">
        <v>85</v>
      </c>
      <c r="U961" s="228"/>
      <c r="V961" s="224" t="s">
        <v>85</v>
      </c>
      <c r="W961" s="369"/>
      <c r="X961" s="370" t="s">
        <v>85</v>
      </c>
      <c r="Y961" s="370" t="s">
        <v>85</v>
      </c>
      <c r="Z961" s="370" t="s">
        <v>85</v>
      </c>
      <c r="AA961" s="371" t="s">
        <v>85</v>
      </c>
      <c r="AB961" s="231" t="str">
        <f t="shared" si="237"/>
        <v>-</v>
      </c>
      <c r="AC961" s="232" t="str">
        <f t="shared" si="238"/>
        <v>-</v>
      </c>
      <c r="AD961" s="232" t="str">
        <f t="shared" si="239"/>
        <v>-</v>
      </c>
      <c r="AE961" s="232" t="str">
        <f t="shared" si="240"/>
        <v>-</v>
      </c>
      <c r="AF961" s="233" t="str">
        <f t="shared" si="241"/>
        <v>-</v>
      </c>
      <c r="AG961" s="231" t="str">
        <f t="shared" si="242"/>
        <v>-</v>
      </c>
      <c r="AH961" s="232" t="str">
        <f t="shared" si="243"/>
        <v>-</v>
      </c>
      <c r="AI961" s="232" t="str">
        <f t="shared" si="244"/>
        <v>-</v>
      </c>
      <c r="AJ961" s="232" t="str">
        <f t="shared" si="245"/>
        <v>-</v>
      </c>
      <c r="AK961" s="233" t="str">
        <f t="shared" si="246"/>
        <v>-</v>
      </c>
      <c r="AL961" s="222" t="s">
        <v>85</v>
      </c>
      <c r="AM961" s="224" t="s">
        <v>85</v>
      </c>
      <c r="AN961" s="224" t="s">
        <v>85</v>
      </c>
      <c r="AO961" s="224" t="s">
        <v>85</v>
      </c>
      <c r="AP961" s="235" t="s">
        <v>85</v>
      </c>
      <c r="AQ961" s="234" t="s">
        <v>85</v>
      </c>
      <c r="AR961" s="234" t="s">
        <v>85</v>
      </c>
      <c r="AS961" s="234" t="s">
        <v>85</v>
      </c>
      <c r="AT961" s="227" t="s">
        <v>85</v>
      </c>
      <c r="AU961" s="343" t="s">
        <v>85</v>
      </c>
    </row>
    <row r="962" spans="1:49" ht="40.5" hidden="1">
      <c r="A962" s="222" t="str">
        <f t="shared" si="247"/>
        <v>2604-5</v>
      </c>
      <c r="B962" s="223">
        <v>2604</v>
      </c>
      <c r="C962" s="224" t="s">
        <v>265</v>
      </c>
      <c r="D962" s="222">
        <v>5</v>
      </c>
      <c r="E962" s="224" t="s">
        <v>85</v>
      </c>
      <c r="F962" s="222" t="s">
        <v>85</v>
      </c>
      <c r="G962" s="369" t="s">
        <v>85</v>
      </c>
      <c r="H962" s="282" t="s">
        <v>85</v>
      </c>
      <c r="I962" s="227" t="s">
        <v>85</v>
      </c>
      <c r="J962" s="224" t="s">
        <v>85</v>
      </c>
      <c r="K962" s="224" t="s">
        <v>85</v>
      </c>
      <c r="L962" s="224" t="s">
        <v>85</v>
      </c>
      <c r="M962" s="228" t="s">
        <v>85</v>
      </c>
      <c r="N962" s="225"/>
      <c r="O962" s="186"/>
      <c r="P962" s="186"/>
      <c r="Q962" s="186"/>
      <c r="R962" s="230"/>
      <c r="S962" s="235" t="s">
        <v>85</v>
      </c>
      <c r="T962" s="230" t="s">
        <v>85</v>
      </c>
      <c r="U962" s="228"/>
      <c r="V962" s="224" t="s">
        <v>85</v>
      </c>
      <c r="W962" s="369"/>
      <c r="X962" s="370" t="s">
        <v>85</v>
      </c>
      <c r="Y962" s="370" t="s">
        <v>85</v>
      </c>
      <c r="Z962" s="370" t="s">
        <v>85</v>
      </c>
      <c r="AA962" s="371" t="s">
        <v>85</v>
      </c>
      <c r="AB962" s="231" t="str">
        <f t="shared" si="237"/>
        <v>-</v>
      </c>
      <c r="AC962" s="232" t="str">
        <f t="shared" si="238"/>
        <v>-</v>
      </c>
      <c r="AD962" s="232" t="str">
        <f t="shared" si="239"/>
        <v>-</v>
      </c>
      <c r="AE962" s="232" t="str">
        <f t="shared" si="240"/>
        <v>-</v>
      </c>
      <c r="AF962" s="233" t="str">
        <f t="shared" si="241"/>
        <v>-</v>
      </c>
      <c r="AG962" s="231" t="str">
        <f t="shared" si="242"/>
        <v>-</v>
      </c>
      <c r="AH962" s="232" t="str">
        <f t="shared" si="243"/>
        <v>-</v>
      </c>
      <c r="AI962" s="232" t="str">
        <f t="shared" si="244"/>
        <v>-</v>
      </c>
      <c r="AJ962" s="232" t="str">
        <f t="shared" si="245"/>
        <v>-</v>
      </c>
      <c r="AK962" s="233" t="str">
        <f t="shared" si="246"/>
        <v>-</v>
      </c>
      <c r="AL962" s="222" t="s">
        <v>85</v>
      </c>
      <c r="AM962" s="224" t="s">
        <v>85</v>
      </c>
      <c r="AN962" s="224" t="s">
        <v>85</v>
      </c>
      <c r="AO962" s="224" t="s">
        <v>85</v>
      </c>
      <c r="AP962" s="235" t="s">
        <v>85</v>
      </c>
      <c r="AQ962" s="234" t="s">
        <v>85</v>
      </c>
      <c r="AR962" s="234" t="s">
        <v>85</v>
      </c>
      <c r="AS962" s="234" t="s">
        <v>85</v>
      </c>
      <c r="AT962" s="227" t="s">
        <v>85</v>
      </c>
      <c r="AU962" s="343" t="s">
        <v>85</v>
      </c>
    </row>
    <row r="963" spans="1:49" ht="40.5" hidden="1">
      <c r="A963" s="222" t="str">
        <f t="shared" si="247"/>
        <v>2604-6</v>
      </c>
      <c r="B963" s="223">
        <v>2604</v>
      </c>
      <c r="C963" s="224" t="s">
        <v>265</v>
      </c>
      <c r="D963" s="222">
        <v>6</v>
      </c>
      <c r="E963" s="224" t="s">
        <v>85</v>
      </c>
      <c r="F963" s="222" t="s">
        <v>85</v>
      </c>
      <c r="G963" s="369" t="s">
        <v>85</v>
      </c>
      <c r="H963" s="282" t="s">
        <v>85</v>
      </c>
      <c r="I963" s="227" t="s">
        <v>85</v>
      </c>
      <c r="J963" s="224" t="s">
        <v>85</v>
      </c>
      <c r="K963" s="224" t="s">
        <v>85</v>
      </c>
      <c r="L963" s="224" t="s">
        <v>85</v>
      </c>
      <c r="M963" s="228" t="s">
        <v>85</v>
      </c>
      <c r="N963" s="225"/>
      <c r="O963" s="186"/>
      <c r="P963" s="186"/>
      <c r="Q963" s="186"/>
      <c r="R963" s="230"/>
      <c r="S963" s="235" t="s">
        <v>85</v>
      </c>
      <c r="T963" s="230" t="s">
        <v>85</v>
      </c>
      <c r="U963" s="228"/>
      <c r="V963" s="224" t="s">
        <v>85</v>
      </c>
      <c r="W963" s="369"/>
      <c r="X963" s="370" t="s">
        <v>85</v>
      </c>
      <c r="Y963" s="370" t="s">
        <v>85</v>
      </c>
      <c r="Z963" s="370" t="s">
        <v>85</v>
      </c>
      <c r="AA963" s="371" t="s">
        <v>85</v>
      </c>
      <c r="AB963" s="231" t="str">
        <f t="shared" si="237"/>
        <v>-</v>
      </c>
      <c r="AC963" s="232" t="str">
        <f t="shared" si="238"/>
        <v>-</v>
      </c>
      <c r="AD963" s="232" t="str">
        <f t="shared" si="239"/>
        <v>-</v>
      </c>
      <c r="AE963" s="232" t="str">
        <f t="shared" si="240"/>
        <v>-</v>
      </c>
      <c r="AF963" s="233" t="str">
        <f t="shared" si="241"/>
        <v>-</v>
      </c>
      <c r="AG963" s="231" t="str">
        <f t="shared" si="242"/>
        <v>-</v>
      </c>
      <c r="AH963" s="232" t="str">
        <f t="shared" si="243"/>
        <v>-</v>
      </c>
      <c r="AI963" s="232" t="str">
        <f t="shared" si="244"/>
        <v>-</v>
      </c>
      <c r="AJ963" s="232" t="str">
        <f t="shared" si="245"/>
        <v>-</v>
      </c>
      <c r="AK963" s="233" t="str">
        <f t="shared" si="246"/>
        <v>-</v>
      </c>
      <c r="AL963" s="222" t="s">
        <v>85</v>
      </c>
      <c r="AM963" s="224" t="s">
        <v>85</v>
      </c>
      <c r="AN963" s="224" t="s">
        <v>85</v>
      </c>
      <c r="AO963" s="224" t="s">
        <v>85</v>
      </c>
      <c r="AP963" s="235" t="s">
        <v>85</v>
      </c>
      <c r="AQ963" s="234" t="s">
        <v>85</v>
      </c>
      <c r="AR963" s="234" t="s">
        <v>85</v>
      </c>
      <c r="AS963" s="234" t="s">
        <v>85</v>
      </c>
      <c r="AT963" s="227" t="s">
        <v>85</v>
      </c>
      <c r="AU963" s="343" t="s">
        <v>85</v>
      </c>
    </row>
    <row r="964" spans="1:49" ht="40.5" hidden="1">
      <c r="A964" s="222" t="str">
        <f t="shared" si="247"/>
        <v>2604-7</v>
      </c>
      <c r="B964" s="223">
        <v>2604</v>
      </c>
      <c r="C964" s="224" t="s">
        <v>265</v>
      </c>
      <c r="D964" s="222">
        <v>7</v>
      </c>
      <c r="E964" s="224" t="s">
        <v>85</v>
      </c>
      <c r="F964" s="222" t="s">
        <v>85</v>
      </c>
      <c r="G964" s="369" t="s">
        <v>85</v>
      </c>
      <c r="H964" s="282" t="s">
        <v>85</v>
      </c>
      <c r="I964" s="227" t="s">
        <v>85</v>
      </c>
      <c r="J964" s="224" t="s">
        <v>85</v>
      </c>
      <c r="K964" s="224" t="s">
        <v>85</v>
      </c>
      <c r="L964" s="224" t="s">
        <v>85</v>
      </c>
      <c r="M964" s="228" t="s">
        <v>85</v>
      </c>
      <c r="N964" s="225"/>
      <c r="O964" s="186"/>
      <c r="P964" s="186"/>
      <c r="Q964" s="186"/>
      <c r="R964" s="230"/>
      <c r="S964" s="235" t="s">
        <v>85</v>
      </c>
      <c r="T964" s="230" t="s">
        <v>85</v>
      </c>
      <c r="U964" s="228"/>
      <c r="V964" s="224" t="s">
        <v>85</v>
      </c>
      <c r="W964" s="369"/>
      <c r="X964" s="370" t="s">
        <v>85</v>
      </c>
      <c r="Y964" s="370" t="s">
        <v>85</v>
      </c>
      <c r="Z964" s="370" t="s">
        <v>85</v>
      </c>
      <c r="AA964" s="371" t="s">
        <v>85</v>
      </c>
      <c r="AB964" s="231" t="str">
        <f t="shared" si="237"/>
        <v>-</v>
      </c>
      <c r="AC964" s="232" t="str">
        <f t="shared" si="238"/>
        <v>-</v>
      </c>
      <c r="AD964" s="232" t="str">
        <f t="shared" si="239"/>
        <v>-</v>
      </c>
      <c r="AE964" s="232" t="str">
        <f t="shared" si="240"/>
        <v>-</v>
      </c>
      <c r="AF964" s="233" t="str">
        <f t="shared" si="241"/>
        <v>-</v>
      </c>
      <c r="AG964" s="231" t="str">
        <f t="shared" si="242"/>
        <v>-</v>
      </c>
      <c r="AH964" s="232" t="str">
        <f t="shared" si="243"/>
        <v>-</v>
      </c>
      <c r="AI964" s="232" t="str">
        <f t="shared" si="244"/>
        <v>-</v>
      </c>
      <c r="AJ964" s="232" t="str">
        <f t="shared" si="245"/>
        <v>-</v>
      </c>
      <c r="AK964" s="233" t="str">
        <f t="shared" si="246"/>
        <v>-</v>
      </c>
      <c r="AL964" s="222" t="s">
        <v>85</v>
      </c>
      <c r="AM964" s="224" t="s">
        <v>85</v>
      </c>
      <c r="AN964" s="224" t="s">
        <v>85</v>
      </c>
      <c r="AO964" s="224" t="s">
        <v>85</v>
      </c>
      <c r="AP964" s="235" t="s">
        <v>85</v>
      </c>
      <c r="AQ964" s="234" t="s">
        <v>85</v>
      </c>
      <c r="AR964" s="234" t="s">
        <v>85</v>
      </c>
      <c r="AS964" s="234" t="s">
        <v>85</v>
      </c>
      <c r="AT964" s="227" t="s">
        <v>85</v>
      </c>
      <c r="AU964" s="343" t="s">
        <v>85</v>
      </c>
    </row>
    <row r="965" spans="1:49" ht="40.5" hidden="1">
      <c r="A965" s="222" t="str">
        <f t="shared" si="247"/>
        <v>2604-8</v>
      </c>
      <c r="B965" s="223">
        <v>2604</v>
      </c>
      <c r="C965" s="224" t="s">
        <v>265</v>
      </c>
      <c r="D965" s="222">
        <v>8</v>
      </c>
      <c r="E965" s="224" t="s">
        <v>85</v>
      </c>
      <c r="F965" s="222" t="s">
        <v>85</v>
      </c>
      <c r="G965" s="369" t="s">
        <v>85</v>
      </c>
      <c r="H965" s="282" t="s">
        <v>85</v>
      </c>
      <c r="I965" s="227" t="s">
        <v>85</v>
      </c>
      <c r="J965" s="224" t="s">
        <v>85</v>
      </c>
      <c r="K965" s="224" t="s">
        <v>85</v>
      </c>
      <c r="L965" s="224" t="s">
        <v>85</v>
      </c>
      <c r="M965" s="228" t="s">
        <v>85</v>
      </c>
      <c r="N965" s="225"/>
      <c r="O965" s="186"/>
      <c r="P965" s="186"/>
      <c r="Q965" s="186"/>
      <c r="R965" s="230"/>
      <c r="S965" s="235" t="s">
        <v>85</v>
      </c>
      <c r="T965" s="230" t="s">
        <v>85</v>
      </c>
      <c r="U965" s="228"/>
      <c r="V965" s="224" t="s">
        <v>85</v>
      </c>
      <c r="W965" s="369"/>
      <c r="X965" s="370" t="s">
        <v>85</v>
      </c>
      <c r="Y965" s="370" t="s">
        <v>85</v>
      </c>
      <c r="Z965" s="370" t="s">
        <v>85</v>
      </c>
      <c r="AA965" s="371" t="s">
        <v>85</v>
      </c>
      <c r="AB965" s="231" t="str">
        <f t="shared" ref="AB965:AF1028" si="250">IFERROR(IF($E965="-","-",W965/N965),"-")</f>
        <v>-</v>
      </c>
      <c r="AC965" s="232" t="str">
        <f t="shared" ref="AC965:AC1028" si="251">IFERROR(IF($E965="-","-",X965/O965),"-")</f>
        <v>-</v>
      </c>
      <c r="AD965" s="232" t="str">
        <f t="shared" ref="AD965:AD1028" si="252">IFERROR(IF($E965="-","-",Y965/P965),"-")</f>
        <v>-</v>
      </c>
      <c r="AE965" s="232" t="str">
        <f t="shared" ref="AE965:AE1028" si="253">IFERROR(IF($E965="-","-",Z965/Q965),"-")</f>
        <v>-</v>
      </c>
      <c r="AF965" s="233" t="str">
        <f t="shared" ref="AF965:AF1028" si="254">IFERROR(IF($E965="-","-",AA965/R965),"-")</f>
        <v>-</v>
      </c>
      <c r="AG965" s="231" t="str">
        <f t="shared" ref="AG965:AK1028" si="255">IFERROR(IF($E965="-","-",IF($T965="-","-",W965/$T965)),"-")</f>
        <v>-</v>
      </c>
      <c r="AH965" s="232" t="str">
        <f t="shared" ref="AH965:AH1028" si="256">IFERROR(IF($E965="-","-",IF($T965="-","-",X965/$T965)),"-")</f>
        <v>-</v>
      </c>
      <c r="AI965" s="232" t="str">
        <f t="shared" ref="AI965:AI1028" si="257">IFERROR(IF($E965="-","-",IF($T965="-","-",Y965/$T965)),"-")</f>
        <v>-</v>
      </c>
      <c r="AJ965" s="232" t="str">
        <f t="shared" ref="AJ965:AJ1028" si="258">IFERROR(IF($E965="-","-",IF($T965="-","-",Z965/$T965)),"-")</f>
        <v>-</v>
      </c>
      <c r="AK965" s="233" t="str">
        <f t="shared" ref="AK965:AK1028" si="259">IFERROR(IF($E965="-","-",IF($T965="-","-",AA965/$T965)),"-")</f>
        <v>-</v>
      </c>
      <c r="AL965" s="222" t="s">
        <v>85</v>
      </c>
      <c r="AM965" s="224" t="s">
        <v>85</v>
      </c>
      <c r="AN965" s="224" t="s">
        <v>85</v>
      </c>
      <c r="AO965" s="224" t="s">
        <v>85</v>
      </c>
      <c r="AP965" s="235" t="s">
        <v>85</v>
      </c>
      <c r="AQ965" s="234" t="s">
        <v>85</v>
      </c>
      <c r="AR965" s="234" t="s">
        <v>85</v>
      </c>
      <c r="AS965" s="234" t="s">
        <v>85</v>
      </c>
      <c r="AT965" s="227" t="s">
        <v>85</v>
      </c>
      <c r="AU965" s="343" t="s">
        <v>85</v>
      </c>
    </row>
    <row r="966" spans="1:49" ht="40.5" hidden="1">
      <c r="A966" s="222" t="str">
        <f t="shared" si="247"/>
        <v>2604-9</v>
      </c>
      <c r="B966" s="223">
        <v>2604</v>
      </c>
      <c r="C966" s="224" t="s">
        <v>265</v>
      </c>
      <c r="D966" s="222">
        <v>9</v>
      </c>
      <c r="E966" s="224" t="s">
        <v>85</v>
      </c>
      <c r="F966" s="222" t="s">
        <v>85</v>
      </c>
      <c r="G966" s="369" t="s">
        <v>85</v>
      </c>
      <c r="H966" s="282" t="s">
        <v>85</v>
      </c>
      <c r="I966" s="227" t="s">
        <v>85</v>
      </c>
      <c r="J966" s="224" t="s">
        <v>85</v>
      </c>
      <c r="K966" s="224" t="s">
        <v>85</v>
      </c>
      <c r="L966" s="224" t="s">
        <v>85</v>
      </c>
      <c r="M966" s="228" t="s">
        <v>85</v>
      </c>
      <c r="N966" s="225"/>
      <c r="O966" s="186"/>
      <c r="P966" s="186"/>
      <c r="Q966" s="186"/>
      <c r="R966" s="230"/>
      <c r="S966" s="235" t="s">
        <v>85</v>
      </c>
      <c r="T966" s="230" t="s">
        <v>85</v>
      </c>
      <c r="U966" s="228"/>
      <c r="V966" s="224" t="s">
        <v>85</v>
      </c>
      <c r="W966" s="369"/>
      <c r="X966" s="370" t="s">
        <v>85</v>
      </c>
      <c r="Y966" s="370" t="s">
        <v>85</v>
      </c>
      <c r="Z966" s="370" t="s">
        <v>85</v>
      </c>
      <c r="AA966" s="371" t="s">
        <v>85</v>
      </c>
      <c r="AB966" s="231" t="str">
        <f t="shared" si="250"/>
        <v>-</v>
      </c>
      <c r="AC966" s="232" t="str">
        <f t="shared" si="251"/>
        <v>-</v>
      </c>
      <c r="AD966" s="232" t="str">
        <f t="shared" si="252"/>
        <v>-</v>
      </c>
      <c r="AE966" s="232" t="str">
        <f t="shared" si="253"/>
        <v>-</v>
      </c>
      <c r="AF966" s="233" t="str">
        <f t="shared" si="254"/>
        <v>-</v>
      </c>
      <c r="AG966" s="231" t="str">
        <f t="shared" si="255"/>
        <v>-</v>
      </c>
      <c r="AH966" s="232" t="str">
        <f t="shared" si="256"/>
        <v>-</v>
      </c>
      <c r="AI966" s="232" t="str">
        <f t="shared" si="257"/>
        <v>-</v>
      </c>
      <c r="AJ966" s="232" t="str">
        <f t="shared" si="258"/>
        <v>-</v>
      </c>
      <c r="AK966" s="233" t="str">
        <f t="shared" si="259"/>
        <v>-</v>
      </c>
      <c r="AL966" s="222" t="s">
        <v>85</v>
      </c>
      <c r="AM966" s="224" t="s">
        <v>85</v>
      </c>
      <c r="AN966" s="224" t="s">
        <v>85</v>
      </c>
      <c r="AO966" s="224" t="s">
        <v>85</v>
      </c>
      <c r="AP966" s="235" t="s">
        <v>85</v>
      </c>
      <c r="AQ966" s="234" t="s">
        <v>85</v>
      </c>
      <c r="AR966" s="234" t="s">
        <v>85</v>
      </c>
      <c r="AS966" s="234" t="s">
        <v>85</v>
      </c>
      <c r="AT966" s="227" t="s">
        <v>85</v>
      </c>
      <c r="AU966" s="343" t="s">
        <v>85</v>
      </c>
    </row>
    <row r="967" spans="1:49" ht="193.5" customHeight="1">
      <c r="A967" s="222" t="str">
        <f t="shared" si="247"/>
        <v>2701-1</v>
      </c>
      <c r="B967" s="223">
        <v>2701</v>
      </c>
      <c r="C967" s="224" t="s">
        <v>266</v>
      </c>
      <c r="D967" s="222">
        <v>1</v>
      </c>
      <c r="E967" s="224" t="s">
        <v>1511</v>
      </c>
      <c r="F967" s="222" t="s">
        <v>393</v>
      </c>
      <c r="G967" s="225" t="s">
        <v>702</v>
      </c>
      <c r="H967" s="282" t="s">
        <v>1512</v>
      </c>
      <c r="I967" s="227" t="s">
        <v>1513</v>
      </c>
      <c r="J967" s="224" t="s">
        <v>1514</v>
      </c>
      <c r="K967" s="224" t="s">
        <v>1515</v>
      </c>
      <c r="L967" s="224" t="s">
        <v>1516</v>
      </c>
      <c r="M967" s="228" t="s">
        <v>403</v>
      </c>
      <c r="N967" s="225">
        <v>100</v>
      </c>
      <c r="O967" s="186">
        <v>100</v>
      </c>
      <c r="P967" s="186">
        <v>100</v>
      </c>
      <c r="Q967" s="186" t="s">
        <v>12</v>
      </c>
      <c r="R967" s="230" t="s">
        <v>12</v>
      </c>
      <c r="S967" s="235" t="s">
        <v>329</v>
      </c>
      <c r="T967" s="230">
        <v>100</v>
      </c>
      <c r="U967" s="228"/>
      <c r="V967" s="224" t="s">
        <v>708</v>
      </c>
      <c r="W967" s="225">
        <v>98.3</v>
      </c>
      <c r="X967" s="186" t="s">
        <v>85</v>
      </c>
      <c r="Y967" s="186" t="s">
        <v>85</v>
      </c>
      <c r="Z967" s="186" t="s">
        <v>85</v>
      </c>
      <c r="AA967" s="230" t="s">
        <v>85</v>
      </c>
      <c r="AB967" s="231">
        <f t="shared" si="250"/>
        <v>0.98299999999999998</v>
      </c>
      <c r="AC967" s="232" t="str">
        <f t="shared" si="250"/>
        <v>-</v>
      </c>
      <c r="AD967" s="232" t="str">
        <f t="shared" si="250"/>
        <v>-</v>
      </c>
      <c r="AE967" s="232" t="str">
        <f t="shared" si="250"/>
        <v>-</v>
      </c>
      <c r="AF967" s="233" t="str">
        <f t="shared" si="250"/>
        <v>-</v>
      </c>
      <c r="AG967" s="231">
        <f t="shared" si="255"/>
        <v>0.98299999999999998</v>
      </c>
      <c r="AH967" s="232" t="str">
        <f t="shared" si="255"/>
        <v>-</v>
      </c>
      <c r="AI967" s="232" t="str">
        <f t="shared" si="255"/>
        <v>-</v>
      </c>
      <c r="AJ967" s="232" t="str">
        <f t="shared" si="255"/>
        <v>-</v>
      </c>
      <c r="AK967" s="233" t="str">
        <f t="shared" si="255"/>
        <v>-</v>
      </c>
      <c r="AL967" s="222" t="s">
        <v>85</v>
      </c>
      <c r="AM967" s="224" t="s">
        <v>85</v>
      </c>
      <c r="AN967" s="224" t="s">
        <v>939</v>
      </c>
      <c r="AO967" s="224" t="s">
        <v>1797</v>
      </c>
      <c r="AP967" s="235" t="s">
        <v>11</v>
      </c>
      <c r="AQ967" s="234" t="s">
        <v>85</v>
      </c>
      <c r="AR967" s="234" t="s">
        <v>85</v>
      </c>
      <c r="AS967" s="234" t="s">
        <v>85</v>
      </c>
      <c r="AT967" s="227" t="s">
        <v>85</v>
      </c>
      <c r="AU967" s="343">
        <v>1</v>
      </c>
      <c r="AV967" s="178"/>
      <c r="AW967" s="32"/>
    </row>
    <row r="968" spans="1:49" ht="165" customHeight="1">
      <c r="A968" s="222" t="str">
        <f t="shared" si="247"/>
        <v>2701-2</v>
      </c>
      <c r="B968" s="223">
        <v>2701</v>
      </c>
      <c r="C968" s="224" t="s">
        <v>266</v>
      </c>
      <c r="D968" s="222">
        <v>2</v>
      </c>
      <c r="E968" s="224" t="s">
        <v>1517</v>
      </c>
      <c r="F968" s="222" t="s">
        <v>393</v>
      </c>
      <c r="G968" s="225" t="s">
        <v>702</v>
      </c>
      <c r="H968" s="282" t="s">
        <v>1518</v>
      </c>
      <c r="I968" s="227" t="s">
        <v>711</v>
      </c>
      <c r="J968" s="224" t="s">
        <v>1519</v>
      </c>
      <c r="K968" s="224" t="s">
        <v>1520</v>
      </c>
      <c r="L968" s="224" t="s">
        <v>1521</v>
      </c>
      <c r="M968" s="228" t="s">
        <v>403</v>
      </c>
      <c r="N968" s="225">
        <v>37.1</v>
      </c>
      <c r="O968" s="186">
        <v>42.1</v>
      </c>
      <c r="P968" s="186">
        <v>47</v>
      </c>
      <c r="Q968" s="186" t="s">
        <v>12</v>
      </c>
      <c r="R968" s="230" t="s">
        <v>12</v>
      </c>
      <c r="S968" s="235" t="s">
        <v>329</v>
      </c>
      <c r="T968" s="230">
        <v>47</v>
      </c>
      <c r="U968" s="228"/>
      <c r="V968" s="224" t="s">
        <v>708</v>
      </c>
      <c r="W968" s="225">
        <v>37.1</v>
      </c>
      <c r="X968" s="186" t="s">
        <v>85</v>
      </c>
      <c r="Y968" s="186" t="s">
        <v>85</v>
      </c>
      <c r="Z968" s="186" t="s">
        <v>85</v>
      </c>
      <c r="AA968" s="230" t="s">
        <v>85</v>
      </c>
      <c r="AB968" s="231">
        <f>IFERROR(IF($E968="-","-",(W968-31.9)/(N968-31.9)),"-")</f>
        <v>1</v>
      </c>
      <c r="AC968" s="232" t="str">
        <f>IFERROR(IF($E968="-","-",(X968-W968)/(O968-W968)),"-")</f>
        <v>-</v>
      </c>
      <c r="AD968" s="232" t="str">
        <f t="shared" ref="AD968:AF970" si="260">IFERROR(IF($E968="-","-",(Y968-X968)/(P968-X968)),"-")</f>
        <v>-</v>
      </c>
      <c r="AE968" s="232" t="str">
        <f t="shared" si="260"/>
        <v>-</v>
      </c>
      <c r="AF968" s="232" t="str">
        <f t="shared" si="260"/>
        <v>-</v>
      </c>
      <c r="AG968" s="231">
        <f>IFERROR(IF($E968="-","-",IF($T968="-","-",(W968-31.9)/($T968-31.9))),"-")</f>
        <v>0.34437086092715247</v>
      </c>
      <c r="AH968" s="232" t="str">
        <f t="shared" si="255"/>
        <v>-</v>
      </c>
      <c r="AI968" s="232" t="str">
        <f t="shared" si="255"/>
        <v>-</v>
      </c>
      <c r="AJ968" s="232" t="str">
        <f t="shared" si="255"/>
        <v>-</v>
      </c>
      <c r="AK968" s="233" t="str">
        <f t="shared" si="255"/>
        <v>-</v>
      </c>
      <c r="AL968" s="222" t="s">
        <v>85</v>
      </c>
      <c r="AM968" s="224" t="s">
        <v>1793</v>
      </c>
      <c r="AN968" s="224" t="s">
        <v>798</v>
      </c>
      <c r="AO968" s="224" t="s">
        <v>941</v>
      </c>
      <c r="AP968" s="235" t="s">
        <v>15</v>
      </c>
      <c r="AQ968" s="234" t="s">
        <v>85</v>
      </c>
      <c r="AR968" s="234" t="s">
        <v>85</v>
      </c>
      <c r="AS968" s="234" t="s">
        <v>85</v>
      </c>
      <c r="AT968" s="227" t="s">
        <v>85</v>
      </c>
      <c r="AU968" s="343">
        <v>1</v>
      </c>
      <c r="AV968" s="178"/>
      <c r="AW968" s="32"/>
    </row>
    <row r="969" spans="1:49" ht="160.5" customHeight="1">
      <c r="A969" s="222" t="str">
        <f t="shared" si="247"/>
        <v>2701-3</v>
      </c>
      <c r="B969" s="223">
        <v>2701</v>
      </c>
      <c r="C969" s="224" t="s">
        <v>266</v>
      </c>
      <c r="D969" s="222">
        <v>3</v>
      </c>
      <c r="E969" s="224" t="s">
        <v>709</v>
      </c>
      <c r="F969" s="222" t="s">
        <v>393</v>
      </c>
      <c r="G969" s="225" t="s">
        <v>702</v>
      </c>
      <c r="H969" s="282" t="s">
        <v>1518</v>
      </c>
      <c r="I969" s="227" t="s">
        <v>711</v>
      </c>
      <c r="J969" s="224" t="s">
        <v>1522</v>
      </c>
      <c r="K969" s="224" t="s">
        <v>713</v>
      </c>
      <c r="L969" s="224" t="s">
        <v>714</v>
      </c>
      <c r="M969" s="228" t="s">
        <v>403</v>
      </c>
      <c r="N969" s="225">
        <v>55.5</v>
      </c>
      <c r="O969" s="186">
        <v>57</v>
      </c>
      <c r="P969" s="186">
        <v>58</v>
      </c>
      <c r="Q969" s="186" t="s">
        <v>12</v>
      </c>
      <c r="R969" s="230" t="s">
        <v>12</v>
      </c>
      <c r="S969" s="235" t="s">
        <v>329</v>
      </c>
      <c r="T969" s="230">
        <v>58</v>
      </c>
      <c r="U969" s="228"/>
      <c r="V969" s="224" t="s">
        <v>708</v>
      </c>
      <c r="W969" s="225">
        <v>56.1</v>
      </c>
      <c r="X969" s="186" t="s">
        <v>85</v>
      </c>
      <c r="Y969" s="186" t="s">
        <v>85</v>
      </c>
      <c r="Z969" s="186" t="s">
        <v>85</v>
      </c>
      <c r="AA969" s="230" t="s">
        <v>85</v>
      </c>
      <c r="AB969" s="231">
        <f>IFERROR(IF($E969="-","-",(W969-54.5)/(N969-54.5)),"-")</f>
        <v>1.6000000000000014</v>
      </c>
      <c r="AC969" s="232" t="str">
        <f>IFERROR(IF($E969="-","-",(X969-W969)/(O969-W969)),"-")</f>
        <v>-</v>
      </c>
      <c r="AD969" s="232" t="str">
        <f t="shared" si="260"/>
        <v>-</v>
      </c>
      <c r="AE969" s="232" t="str">
        <f t="shared" si="260"/>
        <v>-</v>
      </c>
      <c r="AF969" s="232" t="str">
        <f t="shared" si="260"/>
        <v>-</v>
      </c>
      <c r="AG969" s="231">
        <f>IFERROR(IF($E969="-","-",IF($T969="-","-",(W969-54.5)/($T969-54.5))),"-")</f>
        <v>0.45714285714285757</v>
      </c>
      <c r="AH969" s="232" t="str">
        <f t="shared" si="255"/>
        <v>-</v>
      </c>
      <c r="AI969" s="232" t="str">
        <f t="shared" si="255"/>
        <v>-</v>
      </c>
      <c r="AJ969" s="232" t="str">
        <f t="shared" si="255"/>
        <v>-</v>
      </c>
      <c r="AK969" s="233" t="str">
        <f t="shared" si="255"/>
        <v>-</v>
      </c>
      <c r="AL969" s="222" t="s">
        <v>85</v>
      </c>
      <c r="AM969" s="224" t="s">
        <v>1793</v>
      </c>
      <c r="AN969" s="224" t="s">
        <v>798</v>
      </c>
      <c r="AO969" s="224" t="s">
        <v>941</v>
      </c>
      <c r="AP969" s="235" t="s">
        <v>15</v>
      </c>
      <c r="AQ969" s="234" t="s">
        <v>85</v>
      </c>
      <c r="AR969" s="234" t="s">
        <v>85</v>
      </c>
      <c r="AS969" s="234" t="s">
        <v>85</v>
      </c>
      <c r="AT969" s="227" t="s">
        <v>85</v>
      </c>
      <c r="AU969" s="343">
        <v>1</v>
      </c>
      <c r="AV969" s="178"/>
      <c r="AW969" s="32"/>
    </row>
    <row r="970" spans="1:49" ht="198.75" customHeight="1">
      <c r="A970" s="222" t="str">
        <f t="shared" si="247"/>
        <v>2701-4</v>
      </c>
      <c r="B970" s="223">
        <v>2701</v>
      </c>
      <c r="C970" s="224" t="s">
        <v>266</v>
      </c>
      <c r="D970" s="222">
        <v>4</v>
      </c>
      <c r="E970" s="224" t="s">
        <v>1523</v>
      </c>
      <c r="F970" s="222" t="s">
        <v>393</v>
      </c>
      <c r="G970" s="225" t="s">
        <v>702</v>
      </c>
      <c r="H970" s="282" t="s">
        <v>1524</v>
      </c>
      <c r="I970" s="227" t="s">
        <v>717</v>
      </c>
      <c r="J970" s="224" t="s">
        <v>1525</v>
      </c>
      <c r="K970" s="224" t="s">
        <v>1526</v>
      </c>
      <c r="L970" s="224" t="s">
        <v>1527</v>
      </c>
      <c r="M970" s="228" t="s">
        <v>403</v>
      </c>
      <c r="N970" s="225">
        <v>21.4</v>
      </c>
      <c r="O970" s="186">
        <v>24.8</v>
      </c>
      <c r="P970" s="186">
        <v>28</v>
      </c>
      <c r="Q970" s="186" t="s">
        <v>12</v>
      </c>
      <c r="R970" s="230" t="s">
        <v>12</v>
      </c>
      <c r="S970" s="235" t="s">
        <v>329</v>
      </c>
      <c r="T970" s="230">
        <v>28</v>
      </c>
      <c r="U970" s="228"/>
      <c r="V970" s="224" t="s">
        <v>708</v>
      </c>
      <c r="W970" s="225">
        <v>21.4</v>
      </c>
      <c r="X970" s="186" t="s">
        <v>85</v>
      </c>
      <c r="Y970" s="186" t="s">
        <v>85</v>
      </c>
      <c r="Z970" s="186" t="s">
        <v>85</v>
      </c>
      <c r="AA970" s="230" t="s">
        <v>85</v>
      </c>
      <c r="AB970" s="231">
        <f>IFERROR(IF($E970="-","-",(W970-18.1)/(N970-18.1)),"-")</f>
        <v>1</v>
      </c>
      <c r="AC970" s="232" t="str">
        <f>IFERROR(IF($E970="-","-",(X970-W970)/(O970-W970)),"-")</f>
        <v>-</v>
      </c>
      <c r="AD970" s="232" t="str">
        <f t="shared" si="260"/>
        <v>-</v>
      </c>
      <c r="AE970" s="232" t="str">
        <f t="shared" si="260"/>
        <v>-</v>
      </c>
      <c r="AF970" s="232" t="str">
        <f t="shared" si="260"/>
        <v>-</v>
      </c>
      <c r="AG970" s="231">
        <f>IFERROR(IF($E970="-","-",IF($T970="-","-",(W970-18.1)/($T970-18.1))),"-")</f>
        <v>0.33333333333333309</v>
      </c>
      <c r="AH970" s="232" t="str">
        <f t="shared" si="255"/>
        <v>-</v>
      </c>
      <c r="AI970" s="232" t="str">
        <f t="shared" si="255"/>
        <v>-</v>
      </c>
      <c r="AJ970" s="232" t="str">
        <f t="shared" si="255"/>
        <v>-</v>
      </c>
      <c r="AK970" s="233" t="str">
        <f t="shared" si="255"/>
        <v>-</v>
      </c>
      <c r="AL970" s="222" t="s">
        <v>85</v>
      </c>
      <c r="AM970" s="224" t="s">
        <v>1793</v>
      </c>
      <c r="AN970" s="224" t="s">
        <v>798</v>
      </c>
      <c r="AO970" s="224" t="s">
        <v>941</v>
      </c>
      <c r="AP970" s="235" t="s">
        <v>15</v>
      </c>
      <c r="AQ970" s="234" t="s">
        <v>85</v>
      </c>
      <c r="AR970" s="234" t="s">
        <v>85</v>
      </c>
      <c r="AS970" s="234" t="s">
        <v>85</v>
      </c>
      <c r="AT970" s="227" t="s">
        <v>85</v>
      </c>
      <c r="AU970" s="343">
        <v>1</v>
      </c>
      <c r="AV970" s="178"/>
      <c r="AW970" s="32"/>
    </row>
    <row r="971" spans="1:49" ht="173.25" customHeight="1">
      <c r="A971" s="222" t="str">
        <f t="shared" si="247"/>
        <v>2701-5</v>
      </c>
      <c r="B971" s="223">
        <v>2701</v>
      </c>
      <c r="C971" s="224" t="s">
        <v>266</v>
      </c>
      <c r="D971" s="222">
        <v>5</v>
      </c>
      <c r="E971" s="224" t="s">
        <v>1528</v>
      </c>
      <c r="F971" s="222" t="s">
        <v>393</v>
      </c>
      <c r="G971" s="225" t="s">
        <v>702</v>
      </c>
      <c r="H971" s="282" t="s">
        <v>1529</v>
      </c>
      <c r="I971" s="227" t="s">
        <v>1530</v>
      </c>
      <c r="J971" s="224" t="s">
        <v>1531</v>
      </c>
      <c r="K971" s="224" t="s">
        <v>1532</v>
      </c>
      <c r="L971" s="224" t="s">
        <v>707</v>
      </c>
      <c r="M971" s="228" t="s">
        <v>403</v>
      </c>
      <c r="N971" s="225">
        <v>62.4</v>
      </c>
      <c r="O971" s="186">
        <v>62.4</v>
      </c>
      <c r="P971" s="186" t="s">
        <v>12</v>
      </c>
      <c r="Q971" s="186" t="s">
        <v>12</v>
      </c>
      <c r="R971" s="230" t="s">
        <v>12</v>
      </c>
      <c r="S971" s="235" t="s">
        <v>329</v>
      </c>
      <c r="T971" s="230">
        <v>55</v>
      </c>
      <c r="U971" s="228"/>
      <c r="V971" s="224" t="s">
        <v>708</v>
      </c>
      <c r="W971" s="225">
        <v>61.9</v>
      </c>
      <c r="X971" s="186" t="s">
        <v>85</v>
      </c>
      <c r="Y971" s="186" t="s">
        <v>85</v>
      </c>
      <c r="Z971" s="186" t="s">
        <v>85</v>
      </c>
      <c r="AA971" s="230" t="s">
        <v>85</v>
      </c>
      <c r="AB971" s="231">
        <f t="shared" si="250"/>
        <v>0.99198717948717952</v>
      </c>
      <c r="AC971" s="232" t="str">
        <f t="shared" si="250"/>
        <v>-</v>
      </c>
      <c r="AD971" s="232" t="str">
        <f t="shared" si="250"/>
        <v>-</v>
      </c>
      <c r="AE971" s="232" t="str">
        <f t="shared" si="250"/>
        <v>-</v>
      </c>
      <c r="AF971" s="233" t="str">
        <f t="shared" si="250"/>
        <v>-</v>
      </c>
      <c r="AG971" s="231">
        <f t="shared" si="255"/>
        <v>1.1254545454545455</v>
      </c>
      <c r="AH971" s="232" t="str">
        <f t="shared" si="255"/>
        <v>-</v>
      </c>
      <c r="AI971" s="232" t="str">
        <f t="shared" si="255"/>
        <v>-</v>
      </c>
      <c r="AJ971" s="232" t="str">
        <f t="shared" si="255"/>
        <v>-</v>
      </c>
      <c r="AK971" s="233" t="str">
        <f t="shared" si="255"/>
        <v>-</v>
      </c>
      <c r="AL971" s="222" t="s">
        <v>85</v>
      </c>
      <c r="AM971" s="224" t="s">
        <v>1798</v>
      </c>
      <c r="AN971" s="224" t="s">
        <v>942</v>
      </c>
      <c r="AO971" s="224" t="s">
        <v>943</v>
      </c>
      <c r="AP971" s="235" t="s">
        <v>11</v>
      </c>
      <c r="AQ971" s="234" t="s">
        <v>85</v>
      </c>
      <c r="AR971" s="234" t="s">
        <v>85</v>
      </c>
      <c r="AS971" s="234" t="s">
        <v>85</v>
      </c>
      <c r="AT971" s="227" t="s">
        <v>85</v>
      </c>
      <c r="AU971" s="343">
        <v>1</v>
      </c>
      <c r="AV971" s="178"/>
      <c r="AW971" s="32"/>
    </row>
    <row r="972" spans="1:49" ht="54" hidden="1">
      <c r="A972" s="222" t="str">
        <f t="shared" si="247"/>
        <v>2701-6</v>
      </c>
      <c r="B972" s="223">
        <v>2701</v>
      </c>
      <c r="C972" s="224" t="s">
        <v>266</v>
      </c>
      <c r="D972" s="222">
        <v>6</v>
      </c>
      <c r="E972" s="224" t="s">
        <v>85</v>
      </c>
      <c r="F972" s="222" t="s">
        <v>85</v>
      </c>
      <c r="G972" s="225" t="s">
        <v>85</v>
      </c>
      <c r="H972" s="282" t="s">
        <v>85</v>
      </c>
      <c r="I972" s="227" t="s">
        <v>85</v>
      </c>
      <c r="J972" s="224" t="s">
        <v>85</v>
      </c>
      <c r="K972" s="224" t="s">
        <v>85</v>
      </c>
      <c r="L972" s="224" t="s">
        <v>85</v>
      </c>
      <c r="M972" s="228" t="s">
        <v>85</v>
      </c>
      <c r="N972" s="225"/>
      <c r="O972" s="186"/>
      <c r="P972" s="186"/>
      <c r="Q972" s="186"/>
      <c r="R972" s="230"/>
      <c r="S972" s="235" t="s">
        <v>85</v>
      </c>
      <c r="T972" s="230" t="s">
        <v>85</v>
      </c>
      <c r="U972" s="228"/>
      <c r="V972" s="224" t="s">
        <v>85</v>
      </c>
      <c r="W972" s="225"/>
      <c r="X972" s="186" t="s">
        <v>85</v>
      </c>
      <c r="Y972" s="186" t="s">
        <v>85</v>
      </c>
      <c r="Z972" s="186" t="s">
        <v>85</v>
      </c>
      <c r="AA972" s="230" t="s">
        <v>85</v>
      </c>
      <c r="AB972" s="231" t="str">
        <f t="shared" si="250"/>
        <v>-</v>
      </c>
      <c r="AC972" s="232" t="str">
        <f t="shared" si="250"/>
        <v>-</v>
      </c>
      <c r="AD972" s="232" t="str">
        <f t="shared" si="250"/>
        <v>-</v>
      </c>
      <c r="AE972" s="232" t="str">
        <f t="shared" si="250"/>
        <v>-</v>
      </c>
      <c r="AF972" s="233" t="str">
        <f t="shared" si="250"/>
        <v>-</v>
      </c>
      <c r="AG972" s="231" t="str">
        <f t="shared" si="255"/>
        <v>-</v>
      </c>
      <c r="AH972" s="232" t="str">
        <f t="shared" si="255"/>
        <v>-</v>
      </c>
      <c r="AI972" s="232" t="str">
        <f t="shared" si="255"/>
        <v>-</v>
      </c>
      <c r="AJ972" s="232" t="str">
        <f t="shared" si="255"/>
        <v>-</v>
      </c>
      <c r="AK972" s="233" t="str">
        <f t="shared" si="255"/>
        <v>-</v>
      </c>
      <c r="AL972" s="222" t="s">
        <v>85</v>
      </c>
      <c r="AM972" s="224" t="s">
        <v>85</v>
      </c>
      <c r="AN972" s="224" t="s">
        <v>85</v>
      </c>
      <c r="AO972" s="224" t="s">
        <v>85</v>
      </c>
      <c r="AP972" s="235" t="s">
        <v>85</v>
      </c>
      <c r="AQ972" s="234" t="s">
        <v>85</v>
      </c>
      <c r="AR972" s="234" t="s">
        <v>85</v>
      </c>
      <c r="AS972" s="234" t="s">
        <v>85</v>
      </c>
      <c r="AT972" s="227" t="s">
        <v>85</v>
      </c>
      <c r="AU972" s="343"/>
      <c r="AV972" s="32"/>
      <c r="AW972" s="32"/>
    </row>
    <row r="973" spans="1:49" ht="54" hidden="1">
      <c r="A973" s="222" t="str">
        <f t="shared" si="247"/>
        <v>2701-7</v>
      </c>
      <c r="B973" s="223">
        <v>2701</v>
      </c>
      <c r="C973" s="224" t="s">
        <v>266</v>
      </c>
      <c r="D973" s="222">
        <v>7</v>
      </c>
      <c r="E973" s="224" t="s">
        <v>85</v>
      </c>
      <c r="F973" s="222" t="s">
        <v>85</v>
      </c>
      <c r="G973" s="225" t="s">
        <v>85</v>
      </c>
      <c r="H973" s="282" t="s">
        <v>85</v>
      </c>
      <c r="I973" s="227" t="s">
        <v>85</v>
      </c>
      <c r="J973" s="224" t="s">
        <v>85</v>
      </c>
      <c r="K973" s="224" t="s">
        <v>85</v>
      </c>
      <c r="L973" s="224" t="s">
        <v>85</v>
      </c>
      <c r="M973" s="228" t="s">
        <v>85</v>
      </c>
      <c r="N973" s="225"/>
      <c r="O973" s="186"/>
      <c r="P973" s="186"/>
      <c r="Q973" s="186"/>
      <c r="R973" s="230"/>
      <c r="S973" s="235" t="s">
        <v>85</v>
      </c>
      <c r="T973" s="230" t="s">
        <v>85</v>
      </c>
      <c r="U973" s="228"/>
      <c r="V973" s="224" t="s">
        <v>85</v>
      </c>
      <c r="W973" s="225"/>
      <c r="X973" s="186" t="s">
        <v>85</v>
      </c>
      <c r="Y973" s="186" t="s">
        <v>85</v>
      </c>
      <c r="Z973" s="186" t="s">
        <v>85</v>
      </c>
      <c r="AA973" s="230" t="s">
        <v>85</v>
      </c>
      <c r="AB973" s="231" t="str">
        <f t="shared" si="250"/>
        <v>-</v>
      </c>
      <c r="AC973" s="232" t="str">
        <f t="shared" si="250"/>
        <v>-</v>
      </c>
      <c r="AD973" s="232" t="str">
        <f t="shared" si="250"/>
        <v>-</v>
      </c>
      <c r="AE973" s="232" t="str">
        <f t="shared" si="250"/>
        <v>-</v>
      </c>
      <c r="AF973" s="233" t="str">
        <f t="shared" si="250"/>
        <v>-</v>
      </c>
      <c r="AG973" s="231" t="str">
        <f t="shared" si="255"/>
        <v>-</v>
      </c>
      <c r="AH973" s="232" t="str">
        <f t="shared" si="255"/>
        <v>-</v>
      </c>
      <c r="AI973" s="232" t="str">
        <f t="shared" si="255"/>
        <v>-</v>
      </c>
      <c r="AJ973" s="232" t="str">
        <f t="shared" si="255"/>
        <v>-</v>
      </c>
      <c r="AK973" s="233" t="str">
        <f t="shared" si="255"/>
        <v>-</v>
      </c>
      <c r="AL973" s="222" t="s">
        <v>85</v>
      </c>
      <c r="AM973" s="224" t="s">
        <v>85</v>
      </c>
      <c r="AN973" s="224" t="s">
        <v>85</v>
      </c>
      <c r="AO973" s="224" t="s">
        <v>85</v>
      </c>
      <c r="AP973" s="235" t="s">
        <v>85</v>
      </c>
      <c r="AQ973" s="234" t="s">
        <v>85</v>
      </c>
      <c r="AR973" s="234" t="s">
        <v>85</v>
      </c>
      <c r="AS973" s="234" t="s">
        <v>85</v>
      </c>
      <c r="AT973" s="227" t="s">
        <v>85</v>
      </c>
      <c r="AU973" s="343"/>
      <c r="AV973" s="32"/>
      <c r="AW973" s="32"/>
    </row>
    <row r="974" spans="1:49" ht="54" hidden="1">
      <c r="A974" s="222" t="str">
        <f t="shared" si="247"/>
        <v>2701-8</v>
      </c>
      <c r="B974" s="223">
        <v>2701</v>
      </c>
      <c r="C974" s="224" t="s">
        <v>266</v>
      </c>
      <c r="D974" s="222">
        <v>8</v>
      </c>
      <c r="E974" s="224" t="s">
        <v>85</v>
      </c>
      <c r="F974" s="222" t="s">
        <v>85</v>
      </c>
      <c r="G974" s="225" t="s">
        <v>85</v>
      </c>
      <c r="H974" s="282" t="s">
        <v>85</v>
      </c>
      <c r="I974" s="227" t="s">
        <v>85</v>
      </c>
      <c r="J974" s="224" t="s">
        <v>85</v>
      </c>
      <c r="K974" s="224" t="s">
        <v>85</v>
      </c>
      <c r="L974" s="224" t="s">
        <v>85</v>
      </c>
      <c r="M974" s="228" t="s">
        <v>85</v>
      </c>
      <c r="N974" s="225"/>
      <c r="O974" s="186"/>
      <c r="P974" s="186"/>
      <c r="Q974" s="186"/>
      <c r="R974" s="230"/>
      <c r="S974" s="235" t="s">
        <v>85</v>
      </c>
      <c r="T974" s="230" t="s">
        <v>85</v>
      </c>
      <c r="U974" s="228"/>
      <c r="V974" s="224" t="s">
        <v>85</v>
      </c>
      <c r="W974" s="225"/>
      <c r="X974" s="186" t="s">
        <v>85</v>
      </c>
      <c r="Y974" s="186" t="s">
        <v>85</v>
      </c>
      <c r="Z974" s="186" t="s">
        <v>85</v>
      </c>
      <c r="AA974" s="230" t="s">
        <v>85</v>
      </c>
      <c r="AB974" s="231" t="str">
        <f t="shared" si="250"/>
        <v>-</v>
      </c>
      <c r="AC974" s="232" t="str">
        <f t="shared" si="250"/>
        <v>-</v>
      </c>
      <c r="AD974" s="232" t="str">
        <f t="shared" si="250"/>
        <v>-</v>
      </c>
      <c r="AE974" s="232" t="str">
        <f t="shared" si="250"/>
        <v>-</v>
      </c>
      <c r="AF974" s="233" t="str">
        <f t="shared" si="250"/>
        <v>-</v>
      </c>
      <c r="AG974" s="231" t="str">
        <f t="shared" si="255"/>
        <v>-</v>
      </c>
      <c r="AH974" s="232" t="str">
        <f t="shared" si="255"/>
        <v>-</v>
      </c>
      <c r="AI974" s="232" t="str">
        <f t="shared" si="255"/>
        <v>-</v>
      </c>
      <c r="AJ974" s="232" t="str">
        <f t="shared" si="255"/>
        <v>-</v>
      </c>
      <c r="AK974" s="233" t="str">
        <f t="shared" si="255"/>
        <v>-</v>
      </c>
      <c r="AL974" s="222" t="s">
        <v>85</v>
      </c>
      <c r="AM974" s="224" t="s">
        <v>85</v>
      </c>
      <c r="AN974" s="224" t="s">
        <v>85</v>
      </c>
      <c r="AO974" s="224" t="s">
        <v>85</v>
      </c>
      <c r="AP974" s="235" t="s">
        <v>85</v>
      </c>
      <c r="AQ974" s="234" t="s">
        <v>85</v>
      </c>
      <c r="AR974" s="234" t="s">
        <v>85</v>
      </c>
      <c r="AS974" s="234" t="s">
        <v>85</v>
      </c>
      <c r="AT974" s="227" t="s">
        <v>85</v>
      </c>
      <c r="AU974" s="343"/>
      <c r="AV974" s="32"/>
      <c r="AW974" s="32"/>
    </row>
    <row r="975" spans="1:49" ht="54" hidden="1">
      <c r="A975" s="222" t="str">
        <f t="shared" si="247"/>
        <v>2701-9</v>
      </c>
      <c r="B975" s="223">
        <v>2701</v>
      </c>
      <c r="C975" s="224" t="s">
        <v>266</v>
      </c>
      <c r="D975" s="222">
        <v>9</v>
      </c>
      <c r="E975" s="224" t="s">
        <v>85</v>
      </c>
      <c r="F975" s="222" t="s">
        <v>85</v>
      </c>
      <c r="G975" s="225" t="s">
        <v>85</v>
      </c>
      <c r="H975" s="282" t="s">
        <v>85</v>
      </c>
      <c r="I975" s="227" t="s">
        <v>85</v>
      </c>
      <c r="J975" s="224" t="s">
        <v>85</v>
      </c>
      <c r="K975" s="224" t="s">
        <v>85</v>
      </c>
      <c r="L975" s="224" t="s">
        <v>85</v>
      </c>
      <c r="M975" s="228" t="s">
        <v>85</v>
      </c>
      <c r="N975" s="225"/>
      <c r="O975" s="186"/>
      <c r="P975" s="186"/>
      <c r="Q975" s="186"/>
      <c r="R975" s="230"/>
      <c r="S975" s="235" t="s">
        <v>85</v>
      </c>
      <c r="T975" s="230" t="s">
        <v>85</v>
      </c>
      <c r="U975" s="228"/>
      <c r="V975" s="224" t="s">
        <v>85</v>
      </c>
      <c r="W975" s="225"/>
      <c r="X975" s="186" t="s">
        <v>85</v>
      </c>
      <c r="Y975" s="186" t="s">
        <v>85</v>
      </c>
      <c r="Z975" s="186" t="s">
        <v>85</v>
      </c>
      <c r="AA975" s="230" t="s">
        <v>85</v>
      </c>
      <c r="AB975" s="231" t="str">
        <f t="shared" si="250"/>
        <v>-</v>
      </c>
      <c r="AC975" s="232" t="str">
        <f t="shared" si="250"/>
        <v>-</v>
      </c>
      <c r="AD975" s="232" t="str">
        <f t="shared" si="250"/>
        <v>-</v>
      </c>
      <c r="AE975" s="232" t="str">
        <f t="shared" si="250"/>
        <v>-</v>
      </c>
      <c r="AF975" s="233" t="str">
        <f t="shared" si="250"/>
        <v>-</v>
      </c>
      <c r="AG975" s="231" t="str">
        <f t="shared" si="255"/>
        <v>-</v>
      </c>
      <c r="AH975" s="232" t="str">
        <f t="shared" si="255"/>
        <v>-</v>
      </c>
      <c r="AI975" s="232" t="str">
        <f t="shared" si="255"/>
        <v>-</v>
      </c>
      <c r="AJ975" s="232" t="str">
        <f t="shared" si="255"/>
        <v>-</v>
      </c>
      <c r="AK975" s="233" t="str">
        <f t="shared" si="255"/>
        <v>-</v>
      </c>
      <c r="AL975" s="222" t="s">
        <v>85</v>
      </c>
      <c r="AM975" s="224" t="s">
        <v>85</v>
      </c>
      <c r="AN975" s="224" t="s">
        <v>85</v>
      </c>
      <c r="AO975" s="224" t="s">
        <v>85</v>
      </c>
      <c r="AP975" s="235" t="s">
        <v>85</v>
      </c>
      <c r="AQ975" s="234" t="s">
        <v>85</v>
      </c>
      <c r="AR975" s="234" t="s">
        <v>85</v>
      </c>
      <c r="AS975" s="234" t="s">
        <v>85</v>
      </c>
      <c r="AT975" s="227" t="s">
        <v>85</v>
      </c>
      <c r="AU975" s="343"/>
      <c r="AV975" s="32"/>
      <c r="AW975" s="32"/>
    </row>
    <row r="976" spans="1:49" ht="168" customHeight="1">
      <c r="A976" s="211" t="str">
        <f t="shared" si="247"/>
        <v>2702-1</v>
      </c>
      <c r="B976" s="493">
        <v>2702</v>
      </c>
      <c r="C976" s="212" t="s">
        <v>267</v>
      </c>
      <c r="D976" s="211">
        <v>1</v>
      </c>
      <c r="E976" s="212" t="s">
        <v>1861</v>
      </c>
      <c r="F976" s="211" t="s">
        <v>393</v>
      </c>
      <c r="G976" s="213" t="s">
        <v>631</v>
      </c>
      <c r="H976" s="494" t="s">
        <v>1533</v>
      </c>
      <c r="I976" s="214" t="s">
        <v>726</v>
      </c>
      <c r="J976" s="212" t="s">
        <v>1534</v>
      </c>
      <c r="K976" s="212" t="s">
        <v>1799</v>
      </c>
      <c r="L976" s="224" t="s">
        <v>1535</v>
      </c>
      <c r="M976" s="228" t="s">
        <v>403</v>
      </c>
      <c r="N976" s="225">
        <v>56.2</v>
      </c>
      <c r="O976" s="361">
        <v>100</v>
      </c>
      <c r="P976" s="186"/>
      <c r="Q976" s="186"/>
      <c r="R976" s="230"/>
      <c r="S976" s="235" t="s">
        <v>328</v>
      </c>
      <c r="T976" s="230">
        <v>100</v>
      </c>
      <c r="U976" s="228"/>
      <c r="V976" s="224" t="s">
        <v>1800</v>
      </c>
      <c r="W976" s="225">
        <v>64.599999999999994</v>
      </c>
      <c r="X976" s="186" t="s">
        <v>85</v>
      </c>
      <c r="Y976" s="186" t="s">
        <v>85</v>
      </c>
      <c r="Z976" s="186" t="s">
        <v>85</v>
      </c>
      <c r="AA976" s="230" t="s">
        <v>85</v>
      </c>
      <c r="AB976" s="231">
        <f t="shared" si="250"/>
        <v>1.1494661921708182</v>
      </c>
      <c r="AC976" s="232" t="str">
        <f t="shared" si="250"/>
        <v>-</v>
      </c>
      <c r="AD976" s="232" t="str">
        <f t="shared" si="250"/>
        <v>-</v>
      </c>
      <c r="AE976" s="232" t="str">
        <f t="shared" si="250"/>
        <v>-</v>
      </c>
      <c r="AF976" s="233" t="str">
        <f t="shared" si="250"/>
        <v>-</v>
      </c>
      <c r="AG976" s="231">
        <f t="shared" si="255"/>
        <v>0.64599999999999991</v>
      </c>
      <c r="AH976" s="232" t="str">
        <f t="shared" si="255"/>
        <v>-</v>
      </c>
      <c r="AI976" s="232" t="str">
        <f t="shared" si="255"/>
        <v>-</v>
      </c>
      <c r="AJ976" s="232" t="str">
        <f t="shared" si="255"/>
        <v>-</v>
      </c>
      <c r="AK976" s="233" t="str">
        <f t="shared" si="255"/>
        <v>-</v>
      </c>
      <c r="AL976" s="222" t="s">
        <v>85</v>
      </c>
      <c r="AM976" s="224" t="s">
        <v>85</v>
      </c>
      <c r="AN976" s="224" t="s">
        <v>759</v>
      </c>
      <c r="AO976" s="212" t="s">
        <v>800</v>
      </c>
      <c r="AP976" s="218" t="s">
        <v>15</v>
      </c>
      <c r="AQ976" s="238" t="s">
        <v>85</v>
      </c>
      <c r="AR976" s="238" t="s">
        <v>85</v>
      </c>
      <c r="AS976" s="238" t="s">
        <v>85</v>
      </c>
      <c r="AT976" s="214" t="s">
        <v>85</v>
      </c>
      <c r="AU976" s="496">
        <v>1</v>
      </c>
    </row>
    <row r="977" spans="1:47" ht="40.5" hidden="1">
      <c r="A977" s="222" t="str">
        <f t="shared" si="247"/>
        <v>2702-2</v>
      </c>
      <c r="B977" s="223">
        <v>2702</v>
      </c>
      <c r="C977" s="224" t="s">
        <v>267</v>
      </c>
      <c r="D977" s="222">
        <v>2</v>
      </c>
      <c r="E977" s="224" t="s">
        <v>85</v>
      </c>
      <c r="F977" s="222" t="s">
        <v>85</v>
      </c>
      <c r="G977" s="369" t="s">
        <v>85</v>
      </c>
      <c r="H977" s="282" t="s">
        <v>85</v>
      </c>
      <c r="I977" s="227" t="s">
        <v>85</v>
      </c>
      <c r="J977" s="224" t="s">
        <v>85</v>
      </c>
      <c r="K977" s="224" t="s">
        <v>85</v>
      </c>
      <c r="L977" s="224" t="s">
        <v>85</v>
      </c>
      <c r="M977" s="228" t="s">
        <v>85</v>
      </c>
      <c r="N977" s="225"/>
      <c r="O977" s="186"/>
      <c r="P977" s="186"/>
      <c r="Q977" s="186"/>
      <c r="R977" s="230"/>
      <c r="S977" s="235" t="s">
        <v>85</v>
      </c>
      <c r="T977" s="230" t="s">
        <v>85</v>
      </c>
      <c r="U977" s="228"/>
      <c r="V977" s="224" t="s">
        <v>85</v>
      </c>
      <c r="W977" s="369"/>
      <c r="X977" s="370" t="s">
        <v>85</v>
      </c>
      <c r="Y977" s="370" t="s">
        <v>85</v>
      </c>
      <c r="Z977" s="370" t="s">
        <v>85</v>
      </c>
      <c r="AA977" s="371" t="s">
        <v>85</v>
      </c>
      <c r="AB977" s="231" t="str">
        <f t="shared" si="250"/>
        <v>-</v>
      </c>
      <c r="AC977" s="232" t="str">
        <f t="shared" si="251"/>
        <v>-</v>
      </c>
      <c r="AD977" s="232" t="str">
        <f t="shared" si="252"/>
        <v>-</v>
      </c>
      <c r="AE977" s="232" t="str">
        <f t="shared" si="253"/>
        <v>-</v>
      </c>
      <c r="AF977" s="233" t="str">
        <f t="shared" si="254"/>
        <v>-</v>
      </c>
      <c r="AG977" s="231" t="str">
        <f t="shared" si="255"/>
        <v>-</v>
      </c>
      <c r="AH977" s="232" t="str">
        <f t="shared" si="256"/>
        <v>-</v>
      </c>
      <c r="AI977" s="232" t="str">
        <f t="shared" si="257"/>
        <v>-</v>
      </c>
      <c r="AJ977" s="232" t="str">
        <f t="shared" si="258"/>
        <v>-</v>
      </c>
      <c r="AK977" s="233" t="str">
        <f t="shared" si="259"/>
        <v>-</v>
      </c>
      <c r="AL977" s="222" t="s">
        <v>85</v>
      </c>
      <c r="AM977" s="224" t="s">
        <v>85</v>
      </c>
      <c r="AN977" s="224" t="s">
        <v>85</v>
      </c>
      <c r="AO977" s="224" t="s">
        <v>85</v>
      </c>
      <c r="AP977" s="235" t="s">
        <v>85</v>
      </c>
      <c r="AQ977" s="234" t="s">
        <v>85</v>
      </c>
      <c r="AR977" s="234" t="s">
        <v>85</v>
      </c>
      <c r="AS977" s="234" t="s">
        <v>85</v>
      </c>
      <c r="AT977" s="227" t="s">
        <v>85</v>
      </c>
      <c r="AU977" s="343" t="s">
        <v>85</v>
      </c>
    </row>
    <row r="978" spans="1:47" ht="40.5" hidden="1">
      <c r="A978" s="222" t="str">
        <f t="shared" si="247"/>
        <v>2702-3</v>
      </c>
      <c r="B978" s="223">
        <v>2702</v>
      </c>
      <c r="C978" s="224" t="s">
        <v>267</v>
      </c>
      <c r="D978" s="222">
        <v>3</v>
      </c>
      <c r="E978" s="224" t="s">
        <v>85</v>
      </c>
      <c r="F978" s="222" t="s">
        <v>85</v>
      </c>
      <c r="G978" s="369" t="s">
        <v>85</v>
      </c>
      <c r="H978" s="282" t="s">
        <v>85</v>
      </c>
      <c r="I978" s="227" t="s">
        <v>85</v>
      </c>
      <c r="J978" s="224" t="s">
        <v>85</v>
      </c>
      <c r="K978" s="224" t="s">
        <v>85</v>
      </c>
      <c r="L978" s="224" t="s">
        <v>85</v>
      </c>
      <c r="M978" s="228" t="s">
        <v>85</v>
      </c>
      <c r="N978" s="225"/>
      <c r="O978" s="186"/>
      <c r="P978" s="186"/>
      <c r="Q978" s="186"/>
      <c r="R978" s="230"/>
      <c r="S978" s="235" t="s">
        <v>85</v>
      </c>
      <c r="T978" s="230" t="s">
        <v>85</v>
      </c>
      <c r="U978" s="228"/>
      <c r="V978" s="224" t="s">
        <v>85</v>
      </c>
      <c r="W978" s="369"/>
      <c r="X978" s="370" t="s">
        <v>85</v>
      </c>
      <c r="Y978" s="370" t="s">
        <v>85</v>
      </c>
      <c r="Z978" s="370" t="s">
        <v>85</v>
      </c>
      <c r="AA978" s="371" t="s">
        <v>85</v>
      </c>
      <c r="AB978" s="231" t="str">
        <f t="shared" si="250"/>
        <v>-</v>
      </c>
      <c r="AC978" s="232" t="str">
        <f t="shared" si="251"/>
        <v>-</v>
      </c>
      <c r="AD978" s="232" t="str">
        <f t="shared" si="252"/>
        <v>-</v>
      </c>
      <c r="AE978" s="232" t="str">
        <f t="shared" si="253"/>
        <v>-</v>
      </c>
      <c r="AF978" s="233" t="str">
        <f t="shared" si="254"/>
        <v>-</v>
      </c>
      <c r="AG978" s="231" t="str">
        <f t="shared" si="255"/>
        <v>-</v>
      </c>
      <c r="AH978" s="232" t="str">
        <f t="shared" si="256"/>
        <v>-</v>
      </c>
      <c r="AI978" s="232" t="str">
        <f t="shared" si="257"/>
        <v>-</v>
      </c>
      <c r="AJ978" s="232" t="str">
        <f t="shared" si="258"/>
        <v>-</v>
      </c>
      <c r="AK978" s="233" t="str">
        <f t="shared" si="259"/>
        <v>-</v>
      </c>
      <c r="AL978" s="222" t="s">
        <v>85</v>
      </c>
      <c r="AM978" s="224" t="s">
        <v>85</v>
      </c>
      <c r="AN978" s="224" t="s">
        <v>85</v>
      </c>
      <c r="AO978" s="224" t="s">
        <v>85</v>
      </c>
      <c r="AP978" s="235" t="s">
        <v>85</v>
      </c>
      <c r="AQ978" s="234" t="s">
        <v>85</v>
      </c>
      <c r="AR978" s="234" t="s">
        <v>85</v>
      </c>
      <c r="AS978" s="234" t="s">
        <v>85</v>
      </c>
      <c r="AT978" s="227" t="s">
        <v>85</v>
      </c>
      <c r="AU978" s="343" t="s">
        <v>85</v>
      </c>
    </row>
    <row r="979" spans="1:47" ht="40.5" hidden="1">
      <c r="A979" s="222" t="str">
        <f t="shared" si="247"/>
        <v>2702-4</v>
      </c>
      <c r="B979" s="223">
        <v>2702</v>
      </c>
      <c r="C979" s="224" t="s">
        <v>267</v>
      </c>
      <c r="D979" s="222">
        <v>4</v>
      </c>
      <c r="E979" s="224" t="s">
        <v>85</v>
      </c>
      <c r="F979" s="222" t="s">
        <v>85</v>
      </c>
      <c r="G979" s="369" t="s">
        <v>85</v>
      </c>
      <c r="H979" s="282" t="s">
        <v>85</v>
      </c>
      <c r="I979" s="227" t="s">
        <v>85</v>
      </c>
      <c r="J979" s="224" t="s">
        <v>85</v>
      </c>
      <c r="K979" s="224" t="s">
        <v>85</v>
      </c>
      <c r="L979" s="224" t="s">
        <v>85</v>
      </c>
      <c r="M979" s="228" t="s">
        <v>85</v>
      </c>
      <c r="N979" s="225"/>
      <c r="O979" s="186"/>
      <c r="P979" s="186"/>
      <c r="Q979" s="186"/>
      <c r="R979" s="230"/>
      <c r="S979" s="235" t="s">
        <v>85</v>
      </c>
      <c r="T979" s="230" t="s">
        <v>85</v>
      </c>
      <c r="U979" s="228"/>
      <c r="V979" s="224" t="s">
        <v>85</v>
      </c>
      <c r="W979" s="369"/>
      <c r="X979" s="370" t="s">
        <v>85</v>
      </c>
      <c r="Y979" s="370" t="s">
        <v>85</v>
      </c>
      <c r="Z979" s="370" t="s">
        <v>85</v>
      </c>
      <c r="AA979" s="371" t="s">
        <v>85</v>
      </c>
      <c r="AB979" s="231" t="str">
        <f t="shared" si="250"/>
        <v>-</v>
      </c>
      <c r="AC979" s="232" t="str">
        <f t="shared" si="251"/>
        <v>-</v>
      </c>
      <c r="AD979" s="232" t="str">
        <f t="shared" si="252"/>
        <v>-</v>
      </c>
      <c r="AE979" s="232" t="str">
        <f t="shared" si="253"/>
        <v>-</v>
      </c>
      <c r="AF979" s="233" t="str">
        <f t="shared" si="254"/>
        <v>-</v>
      </c>
      <c r="AG979" s="231" t="str">
        <f t="shared" si="255"/>
        <v>-</v>
      </c>
      <c r="AH979" s="232" t="str">
        <f t="shared" si="256"/>
        <v>-</v>
      </c>
      <c r="AI979" s="232" t="str">
        <f t="shared" si="257"/>
        <v>-</v>
      </c>
      <c r="AJ979" s="232" t="str">
        <f t="shared" si="258"/>
        <v>-</v>
      </c>
      <c r="AK979" s="233" t="str">
        <f t="shared" si="259"/>
        <v>-</v>
      </c>
      <c r="AL979" s="222" t="s">
        <v>85</v>
      </c>
      <c r="AM979" s="224" t="s">
        <v>85</v>
      </c>
      <c r="AN979" s="224" t="s">
        <v>85</v>
      </c>
      <c r="AO979" s="224" t="s">
        <v>85</v>
      </c>
      <c r="AP979" s="235" t="s">
        <v>85</v>
      </c>
      <c r="AQ979" s="234" t="s">
        <v>85</v>
      </c>
      <c r="AR979" s="234" t="s">
        <v>85</v>
      </c>
      <c r="AS979" s="234" t="s">
        <v>85</v>
      </c>
      <c r="AT979" s="227" t="s">
        <v>85</v>
      </c>
      <c r="AU979" s="343" t="s">
        <v>85</v>
      </c>
    </row>
    <row r="980" spans="1:47" ht="40.5" hidden="1">
      <c r="A980" s="222" t="str">
        <f t="shared" si="247"/>
        <v>2702-5</v>
      </c>
      <c r="B980" s="223">
        <v>2702</v>
      </c>
      <c r="C980" s="224" t="s">
        <v>267</v>
      </c>
      <c r="D980" s="222">
        <v>5</v>
      </c>
      <c r="E980" s="224" t="s">
        <v>85</v>
      </c>
      <c r="F980" s="222" t="s">
        <v>85</v>
      </c>
      <c r="G980" s="369" t="s">
        <v>85</v>
      </c>
      <c r="H980" s="282" t="s">
        <v>85</v>
      </c>
      <c r="I980" s="227" t="s">
        <v>85</v>
      </c>
      <c r="J980" s="224" t="s">
        <v>85</v>
      </c>
      <c r="K980" s="224" t="s">
        <v>85</v>
      </c>
      <c r="L980" s="224" t="s">
        <v>85</v>
      </c>
      <c r="M980" s="228" t="s">
        <v>85</v>
      </c>
      <c r="N980" s="225"/>
      <c r="O980" s="186"/>
      <c r="P980" s="186"/>
      <c r="Q980" s="186"/>
      <c r="R980" s="230"/>
      <c r="S980" s="235" t="s">
        <v>85</v>
      </c>
      <c r="T980" s="230" t="s">
        <v>85</v>
      </c>
      <c r="U980" s="228"/>
      <c r="V980" s="224" t="s">
        <v>85</v>
      </c>
      <c r="W980" s="369"/>
      <c r="X980" s="370" t="s">
        <v>85</v>
      </c>
      <c r="Y980" s="370" t="s">
        <v>85</v>
      </c>
      <c r="Z980" s="370" t="s">
        <v>85</v>
      </c>
      <c r="AA980" s="371" t="s">
        <v>85</v>
      </c>
      <c r="AB980" s="231" t="str">
        <f t="shared" si="250"/>
        <v>-</v>
      </c>
      <c r="AC980" s="232" t="str">
        <f t="shared" si="251"/>
        <v>-</v>
      </c>
      <c r="AD980" s="232" t="str">
        <f t="shared" si="252"/>
        <v>-</v>
      </c>
      <c r="AE980" s="232" t="str">
        <f t="shared" si="253"/>
        <v>-</v>
      </c>
      <c r="AF980" s="233" t="str">
        <f t="shared" si="254"/>
        <v>-</v>
      </c>
      <c r="AG980" s="231" t="str">
        <f t="shared" si="255"/>
        <v>-</v>
      </c>
      <c r="AH980" s="232" t="str">
        <f t="shared" si="256"/>
        <v>-</v>
      </c>
      <c r="AI980" s="232" t="str">
        <f t="shared" si="257"/>
        <v>-</v>
      </c>
      <c r="AJ980" s="232" t="str">
        <f t="shared" si="258"/>
        <v>-</v>
      </c>
      <c r="AK980" s="233" t="str">
        <f t="shared" si="259"/>
        <v>-</v>
      </c>
      <c r="AL980" s="222" t="s">
        <v>85</v>
      </c>
      <c r="AM980" s="224" t="s">
        <v>85</v>
      </c>
      <c r="AN980" s="224" t="s">
        <v>85</v>
      </c>
      <c r="AO980" s="224" t="s">
        <v>85</v>
      </c>
      <c r="AP980" s="235" t="s">
        <v>85</v>
      </c>
      <c r="AQ980" s="234" t="s">
        <v>85</v>
      </c>
      <c r="AR980" s="234" t="s">
        <v>85</v>
      </c>
      <c r="AS980" s="234" t="s">
        <v>85</v>
      </c>
      <c r="AT980" s="227" t="s">
        <v>85</v>
      </c>
      <c r="AU980" s="343" t="s">
        <v>85</v>
      </c>
    </row>
    <row r="981" spans="1:47" ht="40.5" hidden="1">
      <c r="A981" s="222" t="str">
        <f t="shared" si="247"/>
        <v>2702-6</v>
      </c>
      <c r="B981" s="223">
        <v>2702</v>
      </c>
      <c r="C981" s="224" t="s">
        <v>267</v>
      </c>
      <c r="D981" s="222">
        <v>6</v>
      </c>
      <c r="E981" s="224" t="s">
        <v>85</v>
      </c>
      <c r="F981" s="222" t="s">
        <v>85</v>
      </c>
      <c r="G981" s="369" t="s">
        <v>85</v>
      </c>
      <c r="H981" s="282" t="s">
        <v>85</v>
      </c>
      <c r="I981" s="227" t="s">
        <v>85</v>
      </c>
      <c r="J981" s="224" t="s">
        <v>85</v>
      </c>
      <c r="K981" s="224" t="s">
        <v>85</v>
      </c>
      <c r="L981" s="224" t="s">
        <v>85</v>
      </c>
      <c r="M981" s="228" t="s">
        <v>85</v>
      </c>
      <c r="N981" s="225"/>
      <c r="O981" s="186"/>
      <c r="P981" s="186"/>
      <c r="Q981" s="186"/>
      <c r="R981" s="230"/>
      <c r="S981" s="235" t="s">
        <v>85</v>
      </c>
      <c r="T981" s="230" t="s">
        <v>85</v>
      </c>
      <c r="U981" s="228"/>
      <c r="V981" s="224" t="s">
        <v>85</v>
      </c>
      <c r="W981" s="369"/>
      <c r="X981" s="370" t="s">
        <v>85</v>
      </c>
      <c r="Y981" s="370" t="s">
        <v>85</v>
      </c>
      <c r="Z981" s="370" t="s">
        <v>85</v>
      </c>
      <c r="AA981" s="371" t="s">
        <v>85</v>
      </c>
      <c r="AB981" s="231" t="str">
        <f t="shared" si="250"/>
        <v>-</v>
      </c>
      <c r="AC981" s="232" t="str">
        <f t="shared" si="251"/>
        <v>-</v>
      </c>
      <c r="AD981" s="232" t="str">
        <f t="shared" si="252"/>
        <v>-</v>
      </c>
      <c r="AE981" s="232" t="str">
        <f t="shared" si="253"/>
        <v>-</v>
      </c>
      <c r="AF981" s="233" t="str">
        <f t="shared" si="254"/>
        <v>-</v>
      </c>
      <c r="AG981" s="231" t="str">
        <f t="shared" si="255"/>
        <v>-</v>
      </c>
      <c r="AH981" s="232" t="str">
        <f t="shared" si="256"/>
        <v>-</v>
      </c>
      <c r="AI981" s="232" t="str">
        <f t="shared" si="257"/>
        <v>-</v>
      </c>
      <c r="AJ981" s="232" t="str">
        <f t="shared" si="258"/>
        <v>-</v>
      </c>
      <c r="AK981" s="233" t="str">
        <f t="shared" si="259"/>
        <v>-</v>
      </c>
      <c r="AL981" s="222" t="s">
        <v>85</v>
      </c>
      <c r="AM981" s="224" t="s">
        <v>85</v>
      </c>
      <c r="AN981" s="224" t="s">
        <v>85</v>
      </c>
      <c r="AO981" s="224" t="s">
        <v>85</v>
      </c>
      <c r="AP981" s="235" t="s">
        <v>85</v>
      </c>
      <c r="AQ981" s="234" t="s">
        <v>85</v>
      </c>
      <c r="AR981" s="234" t="s">
        <v>85</v>
      </c>
      <c r="AS981" s="234" t="s">
        <v>85</v>
      </c>
      <c r="AT981" s="227" t="s">
        <v>85</v>
      </c>
      <c r="AU981" s="343" t="s">
        <v>85</v>
      </c>
    </row>
    <row r="982" spans="1:47" ht="40.5" hidden="1">
      <c r="A982" s="222" t="str">
        <f t="shared" si="247"/>
        <v>2702-7</v>
      </c>
      <c r="B982" s="223">
        <v>2702</v>
      </c>
      <c r="C982" s="224" t="s">
        <v>267</v>
      </c>
      <c r="D982" s="222">
        <v>7</v>
      </c>
      <c r="E982" s="224" t="s">
        <v>85</v>
      </c>
      <c r="F982" s="222" t="s">
        <v>85</v>
      </c>
      <c r="G982" s="369" t="s">
        <v>85</v>
      </c>
      <c r="H982" s="282" t="s">
        <v>85</v>
      </c>
      <c r="I982" s="227" t="s">
        <v>85</v>
      </c>
      <c r="J982" s="224" t="s">
        <v>85</v>
      </c>
      <c r="K982" s="224" t="s">
        <v>85</v>
      </c>
      <c r="L982" s="224" t="s">
        <v>85</v>
      </c>
      <c r="M982" s="228" t="s">
        <v>85</v>
      </c>
      <c r="N982" s="225"/>
      <c r="O982" s="186"/>
      <c r="P982" s="186"/>
      <c r="Q982" s="186"/>
      <c r="R982" s="230"/>
      <c r="S982" s="235" t="s">
        <v>85</v>
      </c>
      <c r="T982" s="230" t="s">
        <v>85</v>
      </c>
      <c r="U982" s="228"/>
      <c r="V982" s="224" t="s">
        <v>85</v>
      </c>
      <c r="W982" s="369"/>
      <c r="X982" s="370" t="s">
        <v>85</v>
      </c>
      <c r="Y982" s="370" t="s">
        <v>85</v>
      </c>
      <c r="Z982" s="370" t="s">
        <v>85</v>
      </c>
      <c r="AA982" s="371" t="s">
        <v>85</v>
      </c>
      <c r="AB982" s="231" t="str">
        <f t="shared" si="250"/>
        <v>-</v>
      </c>
      <c r="AC982" s="232" t="str">
        <f t="shared" si="251"/>
        <v>-</v>
      </c>
      <c r="AD982" s="232" t="str">
        <f t="shared" si="252"/>
        <v>-</v>
      </c>
      <c r="AE982" s="232" t="str">
        <f t="shared" si="253"/>
        <v>-</v>
      </c>
      <c r="AF982" s="233" t="str">
        <f t="shared" si="254"/>
        <v>-</v>
      </c>
      <c r="AG982" s="231" t="str">
        <f t="shared" si="255"/>
        <v>-</v>
      </c>
      <c r="AH982" s="232" t="str">
        <f t="shared" si="256"/>
        <v>-</v>
      </c>
      <c r="AI982" s="232" t="str">
        <f t="shared" si="257"/>
        <v>-</v>
      </c>
      <c r="AJ982" s="232" t="str">
        <f t="shared" si="258"/>
        <v>-</v>
      </c>
      <c r="AK982" s="233" t="str">
        <f t="shared" si="259"/>
        <v>-</v>
      </c>
      <c r="AL982" s="222" t="s">
        <v>85</v>
      </c>
      <c r="AM982" s="224" t="s">
        <v>85</v>
      </c>
      <c r="AN982" s="224" t="s">
        <v>85</v>
      </c>
      <c r="AO982" s="224" t="s">
        <v>85</v>
      </c>
      <c r="AP982" s="235" t="s">
        <v>85</v>
      </c>
      <c r="AQ982" s="234" t="s">
        <v>85</v>
      </c>
      <c r="AR982" s="234" t="s">
        <v>85</v>
      </c>
      <c r="AS982" s="234" t="s">
        <v>85</v>
      </c>
      <c r="AT982" s="227" t="s">
        <v>85</v>
      </c>
      <c r="AU982" s="343" t="s">
        <v>85</v>
      </c>
    </row>
    <row r="983" spans="1:47" ht="40.5" hidden="1">
      <c r="A983" s="222" t="str">
        <f t="shared" si="247"/>
        <v>2702-8</v>
      </c>
      <c r="B983" s="223">
        <v>2702</v>
      </c>
      <c r="C983" s="224" t="s">
        <v>267</v>
      </c>
      <c r="D983" s="222">
        <v>8</v>
      </c>
      <c r="E983" s="224" t="s">
        <v>85</v>
      </c>
      <c r="F983" s="222" t="s">
        <v>85</v>
      </c>
      <c r="G983" s="369" t="s">
        <v>85</v>
      </c>
      <c r="H983" s="282" t="s">
        <v>85</v>
      </c>
      <c r="I983" s="227" t="s">
        <v>85</v>
      </c>
      <c r="J983" s="224" t="s">
        <v>85</v>
      </c>
      <c r="K983" s="224" t="s">
        <v>85</v>
      </c>
      <c r="L983" s="224" t="s">
        <v>85</v>
      </c>
      <c r="M983" s="228" t="s">
        <v>85</v>
      </c>
      <c r="N983" s="225"/>
      <c r="O983" s="186"/>
      <c r="P983" s="186"/>
      <c r="Q983" s="186"/>
      <c r="R983" s="230"/>
      <c r="S983" s="235" t="s">
        <v>85</v>
      </c>
      <c r="T983" s="230" t="s">
        <v>85</v>
      </c>
      <c r="U983" s="228"/>
      <c r="V983" s="224" t="s">
        <v>85</v>
      </c>
      <c r="W983" s="369"/>
      <c r="X983" s="370" t="s">
        <v>85</v>
      </c>
      <c r="Y983" s="370" t="s">
        <v>85</v>
      </c>
      <c r="Z983" s="370" t="s">
        <v>85</v>
      </c>
      <c r="AA983" s="371" t="s">
        <v>85</v>
      </c>
      <c r="AB983" s="231" t="str">
        <f t="shared" si="250"/>
        <v>-</v>
      </c>
      <c r="AC983" s="232" t="str">
        <f t="shared" si="251"/>
        <v>-</v>
      </c>
      <c r="AD983" s="232" t="str">
        <f t="shared" si="252"/>
        <v>-</v>
      </c>
      <c r="AE983" s="232" t="str">
        <f t="shared" si="253"/>
        <v>-</v>
      </c>
      <c r="AF983" s="233" t="str">
        <f t="shared" si="254"/>
        <v>-</v>
      </c>
      <c r="AG983" s="231" t="str">
        <f t="shared" si="255"/>
        <v>-</v>
      </c>
      <c r="AH983" s="232" t="str">
        <f t="shared" si="256"/>
        <v>-</v>
      </c>
      <c r="AI983" s="232" t="str">
        <f t="shared" si="257"/>
        <v>-</v>
      </c>
      <c r="AJ983" s="232" t="str">
        <f t="shared" si="258"/>
        <v>-</v>
      </c>
      <c r="AK983" s="233" t="str">
        <f t="shared" si="259"/>
        <v>-</v>
      </c>
      <c r="AL983" s="222" t="s">
        <v>85</v>
      </c>
      <c r="AM983" s="224" t="s">
        <v>85</v>
      </c>
      <c r="AN983" s="224" t="s">
        <v>85</v>
      </c>
      <c r="AO983" s="224" t="s">
        <v>85</v>
      </c>
      <c r="AP983" s="235" t="s">
        <v>85</v>
      </c>
      <c r="AQ983" s="234" t="s">
        <v>85</v>
      </c>
      <c r="AR983" s="234" t="s">
        <v>85</v>
      </c>
      <c r="AS983" s="234" t="s">
        <v>85</v>
      </c>
      <c r="AT983" s="227" t="s">
        <v>85</v>
      </c>
      <c r="AU983" s="343" t="s">
        <v>85</v>
      </c>
    </row>
    <row r="984" spans="1:47" ht="40.5" hidden="1">
      <c r="A984" s="222" t="str">
        <f t="shared" si="247"/>
        <v>2702-9</v>
      </c>
      <c r="B984" s="223">
        <v>2702</v>
      </c>
      <c r="C984" s="224" t="s">
        <v>267</v>
      </c>
      <c r="D984" s="222">
        <v>9</v>
      </c>
      <c r="E984" s="224" t="s">
        <v>85</v>
      </c>
      <c r="F984" s="222" t="s">
        <v>85</v>
      </c>
      <c r="G984" s="369" t="s">
        <v>85</v>
      </c>
      <c r="H984" s="282" t="s">
        <v>85</v>
      </c>
      <c r="I984" s="227" t="s">
        <v>85</v>
      </c>
      <c r="J984" s="224" t="s">
        <v>85</v>
      </c>
      <c r="K984" s="224" t="s">
        <v>85</v>
      </c>
      <c r="L984" s="224" t="s">
        <v>85</v>
      </c>
      <c r="M984" s="228" t="s">
        <v>85</v>
      </c>
      <c r="N984" s="225"/>
      <c r="O984" s="186"/>
      <c r="P984" s="186"/>
      <c r="Q984" s="186"/>
      <c r="R984" s="230"/>
      <c r="S984" s="235" t="s">
        <v>85</v>
      </c>
      <c r="T984" s="230" t="s">
        <v>85</v>
      </c>
      <c r="U984" s="228"/>
      <c r="V984" s="224" t="s">
        <v>85</v>
      </c>
      <c r="W984" s="369"/>
      <c r="X984" s="370" t="s">
        <v>85</v>
      </c>
      <c r="Y984" s="370" t="s">
        <v>85</v>
      </c>
      <c r="Z984" s="370" t="s">
        <v>85</v>
      </c>
      <c r="AA984" s="371" t="s">
        <v>85</v>
      </c>
      <c r="AB984" s="231" t="str">
        <f t="shared" si="250"/>
        <v>-</v>
      </c>
      <c r="AC984" s="232" t="str">
        <f t="shared" si="251"/>
        <v>-</v>
      </c>
      <c r="AD984" s="232" t="str">
        <f t="shared" si="252"/>
        <v>-</v>
      </c>
      <c r="AE984" s="232" t="str">
        <f t="shared" si="253"/>
        <v>-</v>
      </c>
      <c r="AF984" s="233" t="str">
        <f t="shared" si="254"/>
        <v>-</v>
      </c>
      <c r="AG984" s="231" t="str">
        <f t="shared" si="255"/>
        <v>-</v>
      </c>
      <c r="AH984" s="232" t="str">
        <f t="shared" si="256"/>
        <v>-</v>
      </c>
      <c r="AI984" s="232" t="str">
        <f t="shared" si="257"/>
        <v>-</v>
      </c>
      <c r="AJ984" s="232" t="str">
        <f t="shared" si="258"/>
        <v>-</v>
      </c>
      <c r="AK984" s="233" t="str">
        <f t="shared" si="259"/>
        <v>-</v>
      </c>
      <c r="AL984" s="222" t="s">
        <v>85</v>
      </c>
      <c r="AM984" s="224" t="s">
        <v>85</v>
      </c>
      <c r="AN984" s="224" t="s">
        <v>85</v>
      </c>
      <c r="AO984" s="224" t="s">
        <v>85</v>
      </c>
      <c r="AP984" s="235" t="s">
        <v>85</v>
      </c>
      <c r="AQ984" s="234" t="s">
        <v>85</v>
      </c>
      <c r="AR984" s="234" t="s">
        <v>85</v>
      </c>
      <c r="AS984" s="234" t="s">
        <v>85</v>
      </c>
      <c r="AT984" s="227" t="s">
        <v>85</v>
      </c>
      <c r="AU984" s="343" t="s">
        <v>85</v>
      </c>
    </row>
    <row r="985" spans="1:47" ht="162" customHeight="1">
      <c r="A985" s="222" t="str">
        <f t="shared" si="247"/>
        <v>2703-1</v>
      </c>
      <c r="B985" s="223">
        <v>2703</v>
      </c>
      <c r="C985" s="224" t="s">
        <v>268</v>
      </c>
      <c r="D985" s="222">
        <v>1</v>
      </c>
      <c r="E985" s="224" t="s">
        <v>715</v>
      </c>
      <c r="F985" s="222" t="s">
        <v>393</v>
      </c>
      <c r="G985" s="225" t="s">
        <v>702</v>
      </c>
      <c r="H985" s="282" t="s">
        <v>1524</v>
      </c>
      <c r="I985" s="227" t="s">
        <v>717</v>
      </c>
      <c r="J985" s="224" t="s">
        <v>718</v>
      </c>
      <c r="K985" s="224" t="s">
        <v>719</v>
      </c>
      <c r="L985" s="224" t="s">
        <v>720</v>
      </c>
      <c r="M985" s="228" t="s">
        <v>403</v>
      </c>
      <c r="N985" s="225">
        <v>29.3</v>
      </c>
      <c r="O985" s="186">
        <v>29.6</v>
      </c>
      <c r="P985" s="186">
        <v>33</v>
      </c>
      <c r="Q985" s="186" t="s">
        <v>12</v>
      </c>
      <c r="R985" s="230" t="s">
        <v>12</v>
      </c>
      <c r="S985" s="235" t="s">
        <v>329</v>
      </c>
      <c r="T985" s="230">
        <v>33</v>
      </c>
      <c r="U985" s="228"/>
      <c r="V985" s="224" t="s">
        <v>708</v>
      </c>
      <c r="W985" s="225">
        <v>29.3</v>
      </c>
      <c r="X985" s="186" t="s">
        <v>85</v>
      </c>
      <c r="Y985" s="186" t="s">
        <v>85</v>
      </c>
      <c r="Z985" s="186" t="s">
        <v>85</v>
      </c>
      <c r="AA985" s="230" t="s">
        <v>85</v>
      </c>
      <c r="AB985" s="231">
        <f>IFERROR(IF($E985="-","-",(W985-29.2)/(N985-29.2)),"-")</f>
        <v>1</v>
      </c>
      <c r="AC985" s="232" t="str">
        <f>IFERROR(IF($E985="-","-",(X985-W985)/(O985-W985)),"-")</f>
        <v>-</v>
      </c>
      <c r="AD985" s="232" t="str">
        <f t="shared" ref="AD985:AF985" si="261">IFERROR(IF($E985="-","-",(Y985-X985)/(P985-X985)),"-")</f>
        <v>-</v>
      </c>
      <c r="AE985" s="232" t="str">
        <f t="shared" si="261"/>
        <v>-</v>
      </c>
      <c r="AF985" s="232" t="str">
        <f t="shared" si="261"/>
        <v>-</v>
      </c>
      <c r="AG985" s="231">
        <f>IFERROR(IF($E985="-","-",IF($T985="-","-",(W985-29.2)/($T985-29.2))),"-")</f>
        <v>2.631578947368458E-2</v>
      </c>
      <c r="AH985" s="232" t="str">
        <f>IFERROR(IF($E985="-","-",IF($T985="-","-",(X985-W985)/($T985-W985))),"-")</f>
        <v>-</v>
      </c>
      <c r="AI985" s="232" t="str">
        <f t="shared" ref="AI985:AK985" si="262">IFERROR(IF($E985="-","-",IF($T985="-","-",(Y985-X985)/($T985-X985))),"-")</f>
        <v>-</v>
      </c>
      <c r="AJ985" s="232" t="str">
        <f t="shared" si="262"/>
        <v>-</v>
      </c>
      <c r="AK985" s="232" t="str">
        <f t="shared" si="262"/>
        <v>-</v>
      </c>
      <c r="AL985" s="222" t="s">
        <v>85</v>
      </c>
      <c r="AM985" s="224" t="s">
        <v>1793</v>
      </c>
      <c r="AN985" s="224" t="s">
        <v>798</v>
      </c>
      <c r="AO985" s="224" t="s">
        <v>941</v>
      </c>
      <c r="AP985" s="235" t="s">
        <v>15</v>
      </c>
      <c r="AQ985" s="234" t="s">
        <v>85</v>
      </c>
      <c r="AR985" s="234" t="s">
        <v>85</v>
      </c>
      <c r="AS985" s="234" t="s">
        <v>85</v>
      </c>
      <c r="AT985" s="227" t="s">
        <v>85</v>
      </c>
      <c r="AU985" s="343">
        <v>1</v>
      </c>
    </row>
    <row r="986" spans="1:47" ht="168" customHeight="1">
      <c r="A986" s="211" t="str">
        <f t="shared" si="247"/>
        <v>2703-2</v>
      </c>
      <c r="B986" s="493">
        <v>2703</v>
      </c>
      <c r="C986" s="212" t="s">
        <v>268</v>
      </c>
      <c r="D986" s="211">
        <v>2</v>
      </c>
      <c r="E986" s="212" t="s">
        <v>725</v>
      </c>
      <c r="F986" s="211" t="s">
        <v>393</v>
      </c>
      <c r="G986" s="213" t="s">
        <v>631</v>
      </c>
      <c r="H986" s="494" t="s">
        <v>1533</v>
      </c>
      <c r="I986" s="214" t="s">
        <v>726</v>
      </c>
      <c r="J986" s="212" t="s">
        <v>727</v>
      </c>
      <c r="K986" s="212" t="s">
        <v>728</v>
      </c>
      <c r="L986" s="224" t="s">
        <v>729</v>
      </c>
      <c r="M986" s="228" t="s">
        <v>403</v>
      </c>
      <c r="N986" s="225">
        <v>62.9</v>
      </c>
      <c r="O986" s="186">
        <v>63.1</v>
      </c>
      <c r="P986" s="186">
        <v>63.5</v>
      </c>
      <c r="Q986" s="186">
        <v>63.7</v>
      </c>
      <c r="R986" s="230">
        <v>63.9</v>
      </c>
      <c r="S986" s="235" t="s">
        <v>331</v>
      </c>
      <c r="T986" s="230">
        <v>63.9</v>
      </c>
      <c r="U986" s="228"/>
      <c r="V986" s="224" t="s">
        <v>1794</v>
      </c>
      <c r="W986" s="358">
        <v>63</v>
      </c>
      <c r="X986" s="186" t="s">
        <v>85</v>
      </c>
      <c r="Y986" s="186" t="s">
        <v>85</v>
      </c>
      <c r="Z986" s="186" t="s">
        <v>85</v>
      </c>
      <c r="AA986" s="230" t="s">
        <v>85</v>
      </c>
      <c r="AB986" s="231">
        <f t="shared" ref="AB986:AF986" si="263">IFERROR(IF($E986="-","-",W986/N986),"-")</f>
        <v>1.001589825119237</v>
      </c>
      <c r="AC986" s="232" t="str">
        <f t="shared" si="263"/>
        <v>-</v>
      </c>
      <c r="AD986" s="232" t="str">
        <f t="shared" si="263"/>
        <v>-</v>
      </c>
      <c r="AE986" s="232" t="str">
        <f t="shared" si="263"/>
        <v>-</v>
      </c>
      <c r="AF986" s="233" t="str">
        <f t="shared" si="263"/>
        <v>-</v>
      </c>
      <c r="AG986" s="231">
        <f t="shared" ref="AG986:AK986" si="264">IFERROR(IF($E986="-","-",IF($T986="-","-",W986/$T986)),"-")</f>
        <v>0.9859154929577465</v>
      </c>
      <c r="AH986" s="232" t="str">
        <f t="shared" si="264"/>
        <v>-</v>
      </c>
      <c r="AI986" s="232" t="str">
        <f t="shared" si="264"/>
        <v>-</v>
      </c>
      <c r="AJ986" s="232" t="str">
        <f t="shared" si="264"/>
        <v>-</v>
      </c>
      <c r="AK986" s="233" t="str">
        <f t="shared" si="264"/>
        <v>-</v>
      </c>
      <c r="AL986" s="222" t="s">
        <v>85</v>
      </c>
      <c r="AM986" s="224" t="s">
        <v>85</v>
      </c>
      <c r="AN986" s="224" t="s">
        <v>759</v>
      </c>
      <c r="AO986" s="212" t="s">
        <v>800</v>
      </c>
      <c r="AP986" s="218" t="s">
        <v>15</v>
      </c>
      <c r="AQ986" s="238" t="s">
        <v>85</v>
      </c>
      <c r="AR986" s="238" t="s">
        <v>85</v>
      </c>
      <c r="AS986" s="238" t="s">
        <v>85</v>
      </c>
      <c r="AT986" s="214" t="s">
        <v>85</v>
      </c>
      <c r="AU986" s="496">
        <v>1</v>
      </c>
    </row>
    <row r="987" spans="1:47" ht="40.5" hidden="1">
      <c r="A987" s="222" t="str">
        <f t="shared" si="247"/>
        <v>2703-3</v>
      </c>
      <c r="B987" s="223">
        <v>2703</v>
      </c>
      <c r="C987" s="224" t="s">
        <v>268</v>
      </c>
      <c r="D987" s="222">
        <v>3</v>
      </c>
      <c r="E987" s="224" t="s">
        <v>85</v>
      </c>
      <c r="F987" s="222" t="s">
        <v>85</v>
      </c>
      <c r="G987" s="369" t="s">
        <v>85</v>
      </c>
      <c r="H987" s="282" t="s">
        <v>85</v>
      </c>
      <c r="I987" s="227" t="s">
        <v>85</v>
      </c>
      <c r="J987" s="224" t="s">
        <v>85</v>
      </c>
      <c r="K987" s="224" t="s">
        <v>85</v>
      </c>
      <c r="L987" s="224" t="s">
        <v>85</v>
      </c>
      <c r="M987" s="228" t="s">
        <v>85</v>
      </c>
      <c r="N987" s="225"/>
      <c r="O987" s="186"/>
      <c r="P987" s="186"/>
      <c r="Q987" s="186"/>
      <c r="R987" s="230"/>
      <c r="S987" s="235" t="s">
        <v>85</v>
      </c>
      <c r="T987" s="230" t="s">
        <v>85</v>
      </c>
      <c r="U987" s="228"/>
      <c r="V987" s="224" t="s">
        <v>85</v>
      </c>
      <c r="W987" s="369"/>
      <c r="X987" s="370" t="s">
        <v>85</v>
      </c>
      <c r="Y987" s="370" t="s">
        <v>85</v>
      </c>
      <c r="Z987" s="370" t="s">
        <v>85</v>
      </c>
      <c r="AA987" s="371" t="s">
        <v>85</v>
      </c>
      <c r="AB987" s="231" t="str">
        <f t="shared" si="250"/>
        <v>-</v>
      </c>
      <c r="AC987" s="232" t="str">
        <f t="shared" si="251"/>
        <v>-</v>
      </c>
      <c r="AD987" s="232" t="str">
        <f t="shared" si="252"/>
        <v>-</v>
      </c>
      <c r="AE987" s="232" t="str">
        <f t="shared" si="253"/>
        <v>-</v>
      </c>
      <c r="AF987" s="233" t="str">
        <f t="shared" si="254"/>
        <v>-</v>
      </c>
      <c r="AG987" s="231" t="str">
        <f t="shared" si="255"/>
        <v>-</v>
      </c>
      <c r="AH987" s="232" t="str">
        <f t="shared" si="256"/>
        <v>-</v>
      </c>
      <c r="AI987" s="232" t="str">
        <f t="shared" si="257"/>
        <v>-</v>
      </c>
      <c r="AJ987" s="232" t="str">
        <f t="shared" si="258"/>
        <v>-</v>
      </c>
      <c r="AK987" s="233" t="str">
        <f t="shared" si="259"/>
        <v>-</v>
      </c>
      <c r="AL987" s="222" t="s">
        <v>85</v>
      </c>
      <c r="AM987" s="224" t="s">
        <v>85</v>
      </c>
      <c r="AN987" s="224" t="s">
        <v>85</v>
      </c>
      <c r="AO987" s="224" t="s">
        <v>85</v>
      </c>
      <c r="AP987" s="235" t="s">
        <v>85</v>
      </c>
      <c r="AQ987" s="234" t="s">
        <v>85</v>
      </c>
      <c r="AR987" s="234" t="s">
        <v>85</v>
      </c>
      <c r="AS987" s="234" t="s">
        <v>85</v>
      </c>
      <c r="AT987" s="227" t="s">
        <v>85</v>
      </c>
      <c r="AU987" s="343" t="s">
        <v>85</v>
      </c>
    </row>
    <row r="988" spans="1:47" ht="40.5" hidden="1">
      <c r="A988" s="222" t="str">
        <f t="shared" si="247"/>
        <v>2703-4</v>
      </c>
      <c r="B988" s="223">
        <v>2703</v>
      </c>
      <c r="C988" s="224" t="s">
        <v>268</v>
      </c>
      <c r="D988" s="222">
        <v>4</v>
      </c>
      <c r="E988" s="224" t="s">
        <v>85</v>
      </c>
      <c r="F988" s="222" t="s">
        <v>85</v>
      </c>
      <c r="G988" s="369" t="s">
        <v>85</v>
      </c>
      <c r="H988" s="282" t="s">
        <v>85</v>
      </c>
      <c r="I988" s="227" t="s">
        <v>85</v>
      </c>
      <c r="J988" s="224" t="s">
        <v>85</v>
      </c>
      <c r="K988" s="224" t="s">
        <v>85</v>
      </c>
      <c r="L988" s="224" t="s">
        <v>85</v>
      </c>
      <c r="M988" s="228" t="s">
        <v>85</v>
      </c>
      <c r="N988" s="225"/>
      <c r="O988" s="186"/>
      <c r="P988" s="186"/>
      <c r="Q988" s="186"/>
      <c r="R988" s="230"/>
      <c r="S988" s="235" t="s">
        <v>85</v>
      </c>
      <c r="T988" s="230" t="s">
        <v>85</v>
      </c>
      <c r="U988" s="228"/>
      <c r="V988" s="224" t="s">
        <v>85</v>
      </c>
      <c r="W988" s="369"/>
      <c r="X988" s="370" t="s">
        <v>85</v>
      </c>
      <c r="Y988" s="370" t="s">
        <v>85</v>
      </c>
      <c r="Z988" s="370" t="s">
        <v>85</v>
      </c>
      <c r="AA988" s="371" t="s">
        <v>85</v>
      </c>
      <c r="AB988" s="231" t="str">
        <f t="shared" si="250"/>
        <v>-</v>
      </c>
      <c r="AC988" s="232" t="str">
        <f t="shared" si="251"/>
        <v>-</v>
      </c>
      <c r="AD988" s="232" t="str">
        <f t="shared" si="252"/>
        <v>-</v>
      </c>
      <c r="AE988" s="232" t="str">
        <f t="shared" si="253"/>
        <v>-</v>
      </c>
      <c r="AF988" s="233" t="str">
        <f t="shared" si="254"/>
        <v>-</v>
      </c>
      <c r="AG988" s="231" t="str">
        <f t="shared" si="255"/>
        <v>-</v>
      </c>
      <c r="AH988" s="232" t="str">
        <f t="shared" si="256"/>
        <v>-</v>
      </c>
      <c r="AI988" s="232" t="str">
        <f t="shared" si="257"/>
        <v>-</v>
      </c>
      <c r="AJ988" s="232" t="str">
        <f t="shared" si="258"/>
        <v>-</v>
      </c>
      <c r="AK988" s="233" t="str">
        <f t="shared" si="259"/>
        <v>-</v>
      </c>
      <c r="AL988" s="222" t="s">
        <v>85</v>
      </c>
      <c r="AM988" s="224" t="s">
        <v>85</v>
      </c>
      <c r="AN988" s="224" t="s">
        <v>85</v>
      </c>
      <c r="AO988" s="224" t="s">
        <v>85</v>
      </c>
      <c r="AP988" s="235" t="s">
        <v>85</v>
      </c>
      <c r="AQ988" s="234" t="s">
        <v>85</v>
      </c>
      <c r="AR988" s="234" t="s">
        <v>85</v>
      </c>
      <c r="AS988" s="234" t="s">
        <v>85</v>
      </c>
      <c r="AT988" s="227" t="s">
        <v>85</v>
      </c>
      <c r="AU988" s="343" t="s">
        <v>85</v>
      </c>
    </row>
    <row r="989" spans="1:47" ht="40.5" hidden="1">
      <c r="A989" s="222" t="str">
        <f t="shared" si="247"/>
        <v>2703-5</v>
      </c>
      <c r="B989" s="223">
        <v>2703</v>
      </c>
      <c r="C989" s="224" t="s">
        <v>268</v>
      </c>
      <c r="D989" s="222">
        <v>5</v>
      </c>
      <c r="E989" s="224" t="s">
        <v>85</v>
      </c>
      <c r="F989" s="222" t="s">
        <v>85</v>
      </c>
      <c r="G989" s="369" t="s">
        <v>85</v>
      </c>
      <c r="H989" s="282" t="s">
        <v>85</v>
      </c>
      <c r="I989" s="227" t="s">
        <v>85</v>
      </c>
      <c r="J989" s="224" t="s">
        <v>85</v>
      </c>
      <c r="K989" s="224" t="s">
        <v>85</v>
      </c>
      <c r="L989" s="224" t="s">
        <v>85</v>
      </c>
      <c r="M989" s="228" t="s">
        <v>85</v>
      </c>
      <c r="N989" s="225"/>
      <c r="O989" s="186"/>
      <c r="P989" s="186"/>
      <c r="Q989" s="186"/>
      <c r="R989" s="230"/>
      <c r="S989" s="235" t="s">
        <v>85</v>
      </c>
      <c r="T989" s="230" t="s">
        <v>85</v>
      </c>
      <c r="U989" s="228"/>
      <c r="V989" s="224" t="s">
        <v>85</v>
      </c>
      <c r="W989" s="369"/>
      <c r="X989" s="370" t="s">
        <v>85</v>
      </c>
      <c r="Y989" s="370" t="s">
        <v>85</v>
      </c>
      <c r="Z989" s="370" t="s">
        <v>85</v>
      </c>
      <c r="AA989" s="371" t="s">
        <v>85</v>
      </c>
      <c r="AB989" s="231" t="str">
        <f t="shared" si="250"/>
        <v>-</v>
      </c>
      <c r="AC989" s="232" t="str">
        <f t="shared" si="251"/>
        <v>-</v>
      </c>
      <c r="AD989" s="232" t="str">
        <f t="shared" si="252"/>
        <v>-</v>
      </c>
      <c r="AE989" s="232" t="str">
        <f t="shared" si="253"/>
        <v>-</v>
      </c>
      <c r="AF989" s="233" t="str">
        <f t="shared" si="254"/>
        <v>-</v>
      </c>
      <c r="AG989" s="231" t="str">
        <f t="shared" si="255"/>
        <v>-</v>
      </c>
      <c r="AH989" s="232" t="str">
        <f t="shared" si="256"/>
        <v>-</v>
      </c>
      <c r="AI989" s="232" t="str">
        <f t="shared" si="257"/>
        <v>-</v>
      </c>
      <c r="AJ989" s="232" t="str">
        <f t="shared" si="258"/>
        <v>-</v>
      </c>
      <c r="AK989" s="233" t="str">
        <f t="shared" si="259"/>
        <v>-</v>
      </c>
      <c r="AL989" s="222" t="s">
        <v>85</v>
      </c>
      <c r="AM989" s="224" t="s">
        <v>85</v>
      </c>
      <c r="AN989" s="224" t="s">
        <v>85</v>
      </c>
      <c r="AO989" s="224" t="s">
        <v>85</v>
      </c>
      <c r="AP989" s="235" t="s">
        <v>85</v>
      </c>
      <c r="AQ989" s="234" t="s">
        <v>85</v>
      </c>
      <c r="AR989" s="234" t="s">
        <v>85</v>
      </c>
      <c r="AS989" s="234" t="s">
        <v>85</v>
      </c>
      <c r="AT989" s="227" t="s">
        <v>85</v>
      </c>
      <c r="AU989" s="343" t="s">
        <v>85</v>
      </c>
    </row>
    <row r="990" spans="1:47" ht="40.5" hidden="1">
      <c r="A990" s="222" t="str">
        <f t="shared" ref="A990:A1029" si="265">B990&amp;"-"&amp;D990</f>
        <v>2703-6</v>
      </c>
      <c r="B990" s="223">
        <v>2703</v>
      </c>
      <c r="C990" s="224" t="s">
        <v>268</v>
      </c>
      <c r="D990" s="222">
        <v>6</v>
      </c>
      <c r="E990" s="224" t="s">
        <v>85</v>
      </c>
      <c r="F990" s="222" t="s">
        <v>85</v>
      </c>
      <c r="G990" s="369" t="s">
        <v>85</v>
      </c>
      <c r="H990" s="282" t="s">
        <v>85</v>
      </c>
      <c r="I990" s="227" t="s">
        <v>85</v>
      </c>
      <c r="J990" s="224" t="s">
        <v>85</v>
      </c>
      <c r="K990" s="224" t="s">
        <v>85</v>
      </c>
      <c r="L990" s="224" t="s">
        <v>85</v>
      </c>
      <c r="M990" s="228" t="s">
        <v>85</v>
      </c>
      <c r="N990" s="225"/>
      <c r="O990" s="186"/>
      <c r="P990" s="186"/>
      <c r="Q990" s="186"/>
      <c r="R990" s="230"/>
      <c r="S990" s="235" t="s">
        <v>85</v>
      </c>
      <c r="T990" s="230" t="s">
        <v>85</v>
      </c>
      <c r="U990" s="228"/>
      <c r="V990" s="224" t="s">
        <v>85</v>
      </c>
      <c r="W990" s="369"/>
      <c r="X990" s="370" t="s">
        <v>85</v>
      </c>
      <c r="Y990" s="370" t="s">
        <v>85</v>
      </c>
      <c r="Z990" s="370" t="s">
        <v>85</v>
      </c>
      <c r="AA990" s="371" t="s">
        <v>85</v>
      </c>
      <c r="AB990" s="231" t="str">
        <f t="shared" si="250"/>
        <v>-</v>
      </c>
      <c r="AC990" s="232" t="str">
        <f t="shared" si="251"/>
        <v>-</v>
      </c>
      <c r="AD990" s="232" t="str">
        <f t="shared" si="252"/>
        <v>-</v>
      </c>
      <c r="AE990" s="232" t="str">
        <f t="shared" si="253"/>
        <v>-</v>
      </c>
      <c r="AF990" s="233" t="str">
        <f t="shared" si="254"/>
        <v>-</v>
      </c>
      <c r="AG990" s="231" t="str">
        <f t="shared" si="255"/>
        <v>-</v>
      </c>
      <c r="AH990" s="232" t="str">
        <f t="shared" si="256"/>
        <v>-</v>
      </c>
      <c r="AI990" s="232" t="str">
        <f t="shared" si="257"/>
        <v>-</v>
      </c>
      <c r="AJ990" s="232" t="str">
        <f t="shared" si="258"/>
        <v>-</v>
      </c>
      <c r="AK990" s="233" t="str">
        <f t="shared" si="259"/>
        <v>-</v>
      </c>
      <c r="AL990" s="222" t="s">
        <v>85</v>
      </c>
      <c r="AM990" s="224" t="s">
        <v>85</v>
      </c>
      <c r="AN990" s="224" t="s">
        <v>85</v>
      </c>
      <c r="AO990" s="224" t="s">
        <v>85</v>
      </c>
      <c r="AP990" s="235" t="s">
        <v>85</v>
      </c>
      <c r="AQ990" s="234" t="s">
        <v>85</v>
      </c>
      <c r="AR990" s="234" t="s">
        <v>85</v>
      </c>
      <c r="AS990" s="234" t="s">
        <v>85</v>
      </c>
      <c r="AT990" s="227" t="s">
        <v>85</v>
      </c>
      <c r="AU990" s="343" t="s">
        <v>85</v>
      </c>
    </row>
    <row r="991" spans="1:47" ht="40.5" hidden="1">
      <c r="A991" s="222" t="str">
        <f t="shared" si="265"/>
        <v>2703-7</v>
      </c>
      <c r="B991" s="223">
        <v>2703</v>
      </c>
      <c r="C991" s="224" t="s">
        <v>268</v>
      </c>
      <c r="D991" s="222">
        <v>7</v>
      </c>
      <c r="E991" s="224" t="s">
        <v>85</v>
      </c>
      <c r="F991" s="222" t="s">
        <v>85</v>
      </c>
      <c r="G991" s="369" t="s">
        <v>85</v>
      </c>
      <c r="H991" s="282" t="s">
        <v>85</v>
      </c>
      <c r="I991" s="227" t="s">
        <v>85</v>
      </c>
      <c r="J991" s="224" t="s">
        <v>85</v>
      </c>
      <c r="K991" s="224" t="s">
        <v>85</v>
      </c>
      <c r="L991" s="224" t="s">
        <v>85</v>
      </c>
      <c r="M991" s="228" t="s">
        <v>85</v>
      </c>
      <c r="N991" s="225"/>
      <c r="O991" s="186"/>
      <c r="P991" s="186"/>
      <c r="Q991" s="186"/>
      <c r="R991" s="230"/>
      <c r="S991" s="235" t="s">
        <v>85</v>
      </c>
      <c r="T991" s="230" t="s">
        <v>85</v>
      </c>
      <c r="U991" s="228"/>
      <c r="V991" s="224" t="s">
        <v>85</v>
      </c>
      <c r="W991" s="369"/>
      <c r="X991" s="370" t="s">
        <v>85</v>
      </c>
      <c r="Y991" s="370" t="s">
        <v>85</v>
      </c>
      <c r="Z991" s="370" t="s">
        <v>85</v>
      </c>
      <c r="AA991" s="371" t="s">
        <v>85</v>
      </c>
      <c r="AB991" s="231" t="str">
        <f t="shared" si="250"/>
        <v>-</v>
      </c>
      <c r="AC991" s="232" t="str">
        <f t="shared" si="251"/>
        <v>-</v>
      </c>
      <c r="AD991" s="232" t="str">
        <f t="shared" si="252"/>
        <v>-</v>
      </c>
      <c r="AE991" s="232" t="str">
        <f t="shared" si="253"/>
        <v>-</v>
      </c>
      <c r="AF991" s="233" t="str">
        <f t="shared" si="254"/>
        <v>-</v>
      </c>
      <c r="AG991" s="231" t="str">
        <f t="shared" si="255"/>
        <v>-</v>
      </c>
      <c r="AH991" s="232" t="str">
        <f t="shared" si="256"/>
        <v>-</v>
      </c>
      <c r="AI991" s="232" t="str">
        <f t="shared" si="257"/>
        <v>-</v>
      </c>
      <c r="AJ991" s="232" t="str">
        <f t="shared" si="258"/>
        <v>-</v>
      </c>
      <c r="AK991" s="233" t="str">
        <f t="shared" si="259"/>
        <v>-</v>
      </c>
      <c r="AL991" s="222" t="s">
        <v>85</v>
      </c>
      <c r="AM991" s="224" t="s">
        <v>85</v>
      </c>
      <c r="AN991" s="224" t="s">
        <v>85</v>
      </c>
      <c r="AO991" s="224" t="s">
        <v>85</v>
      </c>
      <c r="AP991" s="235" t="s">
        <v>85</v>
      </c>
      <c r="AQ991" s="234" t="s">
        <v>85</v>
      </c>
      <c r="AR991" s="234" t="s">
        <v>85</v>
      </c>
      <c r="AS991" s="234" t="s">
        <v>85</v>
      </c>
      <c r="AT991" s="227" t="s">
        <v>85</v>
      </c>
      <c r="AU991" s="343" t="s">
        <v>85</v>
      </c>
    </row>
    <row r="992" spans="1:47" ht="40.5" hidden="1">
      <c r="A992" s="222" t="str">
        <f t="shared" si="265"/>
        <v>2703-8</v>
      </c>
      <c r="B992" s="223">
        <v>2703</v>
      </c>
      <c r="C992" s="224" t="s">
        <v>268</v>
      </c>
      <c r="D992" s="222">
        <v>8</v>
      </c>
      <c r="E992" s="224" t="s">
        <v>85</v>
      </c>
      <c r="F992" s="222" t="s">
        <v>85</v>
      </c>
      <c r="G992" s="369" t="s">
        <v>85</v>
      </c>
      <c r="H992" s="282" t="s">
        <v>85</v>
      </c>
      <c r="I992" s="227" t="s">
        <v>85</v>
      </c>
      <c r="J992" s="224" t="s">
        <v>85</v>
      </c>
      <c r="K992" s="224" t="s">
        <v>85</v>
      </c>
      <c r="L992" s="224" t="s">
        <v>85</v>
      </c>
      <c r="M992" s="228" t="s">
        <v>85</v>
      </c>
      <c r="N992" s="225"/>
      <c r="O992" s="186"/>
      <c r="P992" s="186"/>
      <c r="Q992" s="186"/>
      <c r="R992" s="230"/>
      <c r="S992" s="235" t="s">
        <v>85</v>
      </c>
      <c r="T992" s="230" t="s">
        <v>85</v>
      </c>
      <c r="U992" s="228"/>
      <c r="V992" s="224" t="s">
        <v>85</v>
      </c>
      <c r="W992" s="369"/>
      <c r="X992" s="370" t="s">
        <v>85</v>
      </c>
      <c r="Y992" s="370" t="s">
        <v>85</v>
      </c>
      <c r="Z992" s="370" t="s">
        <v>85</v>
      </c>
      <c r="AA992" s="371" t="s">
        <v>85</v>
      </c>
      <c r="AB992" s="231" t="str">
        <f t="shared" si="250"/>
        <v>-</v>
      </c>
      <c r="AC992" s="232" t="str">
        <f t="shared" si="251"/>
        <v>-</v>
      </c>
      <c r="AD992" s="232" t="str">
        <f t="shared" si="252"/>
        <v>-</v>
      </c>
      <c r="AE992" s="232" t="str">
        <f t="shared" si="253"/>
        <v>-</v>
      </c>
      <c r="AF992" s="233" t="str">
        <f t="shared" si="254"/>
        <v>-</v>
      </c>
      <c r="AG992" s="231" t="str">
        <f t="shared" si="255"/>
        <v>-</v>
      </c>
      <c r="AH992" s="232" t="str">
        <f t="shared" si="256"/>
        <v>-</v>
      </c>
      <c r="AI992" s="232" t="str">
        <f t="shared" si="257"/>
        <v>-</v>
      </c>
      <c r="AJ992" s="232" t="str">
        <f t="shared" si="258"/>
        <v>-</v>
      </c>
      <c r="AK992" s="233" t="str">
        <f t="shared" si="259"/>
        <v>-</v>
      </c>
      <c r="AL992" s="222" t="s">
        <v>85</v>
      </c>
      <c r="AM992" s="224" t="s">
        <v>85</v>
      </c>
      <c r="AN992" s="224" t="s">
        <v>85</v>
      </c>
      <c r="AO992" s="224" t="s">
        <v>85</v>
      </c>
      <c r="AP992" s="235" t="s">
        <v>85</v>
      </c>
      <c r="AQ992" s="234" t="s">
        <v>85</v>
      </c>
      <c r="AR992" s="234" t="s">
        <v>85</v>
      </c>
      <c r="AS992" s="234" t="s">
        <v>85</v>
      </c>
      <c r="AT992" s="227" t="s">
        <v>85</v>
      </c>
      <c r="AU992" s="343" t="s">
        <v>85</v>
      </c>
    </row>
    <row r="993" spans="1:47" ht="40.5" hidden="1">
      <c r="A993" s="222" t="str">
        <f t="shared" si="265"/>
        <v>2703-9</v>
      </c>
      <c r="B993" s="223">
        <v>2703</v>
      </c>
      <c r="C993" s="224" t="s">
        <v>268</v>
      </c>
      <c r="D993" s="222">
        <v>9</v>
      </c>
      <c r="E993" s="224" t="s">
        <v>85</v>
      </c>
      <c r="F993" s="222" t="s">
        <v>85</v>
      </c>
      <c r="G993" s="369" t="s">
        <v>85</v>
      </c>
      <c r="H993" s="282" t="s">
        <v>85</v>
      </c>
      <c r="I993" s="227" t="s">
        <v>85</v>
      </c>
      <c r="J993" s="224" t="s">
        <v>85</v>
      </c>
      <c r="K993" s="224" t="s">
        <v>85</v>
      </c>
      <c r="L993" s="224" t="s">
        <v>85</v>
      </c>
      <c r="M993" s="228" t="s">
        <v>85</v>
      </c>
      <c r="N993" s="225"/>
      <c r="O993" s="186"/>
      <c r="P993" s="186"/>
      <c r="Q993" s="186"/>
      <c r="R993" s="230"/>
      <c r="S993" s="235" t="s">
        <v>85</v>
      </c>
      <c r="T993" s="230" t="s">
        <v>85</v>
      </c>
      <c r="U993" s="228"/>
      <c r="V993" s="224" t="s">
        <v>85</v>
      </c>
      <c r="W993" s="369"/>
      <c r="X993" s="370" t="s">
        <v>85</v>
      </c>
      <c r="Y993" s="370" t="s">
        <v>85</v>
      </c>
      <c r="Z993" s="370" t="s">
        <v>85</v>
      </c>
      <c r="AA993" s="371" t="s">
        <v>85</v>
      </c>
      <c r="AB993" s="231" t="str">
        <f t="shared" si="250"/>
        <v>-</v>
      </c>
      <c r="AC993" s="232" t="str">
        <f t="shared" si="251"/>
        <v>-</v>
      </c>
      <c r="AD993" s="232" t="str">
        <f t="shared" si="252"/>
        <v>-</v>
      </c>
      <c r="AE993" s="232" t="str">
        <f t="shared" si="253"/>
        <v>-</v>
      </c>
      <c r="AF993" s="233" t="str">
        <f t="shared" si="254"/>
        <v>-</v>
      </c>
      <c r="AG993" s="231" t="str">
        <f t="shared" si="255"/>
        <v>-</v>
      </c>
      <c r="AH993" s="232" t="str">
        <f t="shared" si="256"/>
        <v>-</v>
      </c>
      <c r="AI993" s="232" t="str">
        <f t="shared" si="257"/>
        <v>-</v>
      </c>
      <c r="AJ993" s="232" t="str">
        <f t="shared" si="258"/>
        <v>-</v>
      </c>
      <c r="AK993" s="233" t="str">
        <f t="shared" si="259"/>
        <v>-</v>
      </c>
      <c r="AL993" s="222" t="s">
        <v>85</v>
      </c>
      <c r="AM993" s="224" t="s">
        <v>85</v>
      </c>
      <c r="AN993" s="224" t="s">
        <v>85</v>
      </c>
      <c r="AO993" s="224" t="s">
        <v>85</v>
      </c>
      <c r="AP993" s="235" t="s">
        <v>85</v>
      </c>
      <c r="AQ993" s="234" t="s">
        <v>85</v>
      </c>
      <c r="AR993" s="234" t="s">
        <v>85</v>
      </c>
      <c r="AS993" s="234" t="s">
        <v>85</v>
      </c>
      <c r="AT993" s="227" t="s">
        <v>85</v>
      </c>
      <c r="AU993" s="343" t="s">
        <v>85</v>
      </c>
    </row>
    <row r="994" spans="1:47" ht="207" customHeight="1">
      <c r="A994" s="222" t="str">
        <f t="shared" si="265"/>
        <v>2704-1</v>
      </c>
      <c r="B994" s="223">
        <v>2704</v>
      </c>
      <c r="C994" s="224" t="s">
        <v>269</v>
      </c>
      <c r="D994" s="222">
        <v>1</v>
      </c>
      <c r="E994" s="224" t="s">
        <v>1536</v>
      </c>
      <c r="F994" s="222" t="s">
        <v>393</v>
      </c>
      <c r="G994" s="225" t="s">
        <v>702</v>
      </c>
      <c r="H994" s="282" t="s">
        <v>1537</v>
      </c>
      <c r="I994" s="227" t="s">
        <v>1538</v>
      </c>
      <c r="J994" s="224" t="s">
        <v>1539</v>
      </c>
      <c r="K994" s="224" t="s">
        <v>1540</v>
      </c>
      <c r="L994" s="224" t="s">
        <v>2388</v>
      </c>
      <c r="M994" s="228" t="s">
        <v>403</v>
      </c>
      <c r="N994" s="225">
        <v>100</v>
      </c>
      <c r="O994" s="186">
        <v>100</v>
      </c>
      <c r="P994" s="186">
        <v>100</v>
      </c>
      <c r="Q994" s="186" t="s">
        <v>12</v>
      </c>
      <c r="R994" s="230" t="s">
        <v>12</v>
      </c>
      <c r="S994" s="235" t="s">
        <v>329</v>
      </c>
      <c r="T994" s="230">
        <v>100</v>
      </c>
      <c r="U994" s="228"/>
      <c r="V994" s="224" t="s">
        <v>708</v>
      </c>
      <c r="W994" s="225">
        <v>100</v>
      </c>
      <c r="X994" s="186" t="s">
        <v>85</v>
      </c>
      <c r="Y994" s="186" t="s">
        <v>85</v>
      </c>
      <c r="Z994" s="186" t="s">
        <v>85</v>
      </c>
      <c r="AA994" s="230" t="s">
        <v>85</v>
      </c>
      <c r="AB994" s="231">
        <f t="shared" si="250"/>
        <v>1</v>
      </c>
      <c r="AC994" s="232" t="str">
        <f t="shared" si="250"/>
        <v>-</v>
      </c>
      <c r="AD994" s="232" t="str">
        <f t="shared" si="250"/>
        <v>-</v>
      </c>
      <c r="AE994" s="232" t="str">
        <f t="shared" si="250"/>
        <v>-</v>
      </c>
      <c r="AF994" s="233" t="str">
        <f t="shared" si="250"/>
        <v>-</v>
      </c>
      <c r="AG994" s="231">
        <f t="shared" si="255"/>
        <v>1</v>
      </c>
      <c r="AH994" s="232" t="str">
        <f t="shared" si="255"/>
        <v>-</v>
      </c>
      <c r="AI994" s="232" t="str">
        <f t="shared" si="255"/>
        <v>-</v>
      </c>
      <c r="AJ994" s="232" t="str">
        <f t="shared" si="255"/>
        <v>-</v>
      </c>
      <c r="AK994" s="233" t="str">
        <f t="shared" si="255"/>
        <v>-</v>
      </c>
      <c r="AL994" s="222" t="s">
        <v>85</v>
      </c>
      <c r="AM994" s="224" t="s">
        <v>85</v>
      </c>
      <c r="AN994" s="224" t="s">
        <v>939</v>
      </c>
      <c r="AO994" s="224" t="s">
        <v>1797</v>
      </c>
      <c r="AP994" s="235" t="s">
        <v>15</v>
      </c>
      <c r="AQ994" s="234" t="s">
        <v>85</v>
      </c>
      <c r="AR994" s="234" t="s">
        <v>85</v>
      </c>
      <c r="AS994" s="234" t="s">
        <v>85</v>
      </c>
      <c r="AT994" s="227" t="s">
        <v>85</v>
      </c>
      <c r="AU994" s="343">
        <v>1</v>
      </c>
    </row>
    <row r="995" spans="1:47" ht="168" customHeight="1">
      <c r="A995" s="222" t="str">
        <f t="shared" si="265"/>
        <v>2704-2</v>
      </c>
      <c r="B995" s="223">
        <v>2704</v>
      </c>
      <c r="C995" s="224" t="s">
        <v>269</v>
      </c>
      <c r="D995" s="222">
        <v>2</v>
      </c>
      <c r="E995" s="224" t="s">
        <v>721</v>
      </c>
      <c r="F995" s="222" t="s">
        <v>393</v>
      </c>
      <c r="G995" s="225" t="s">
        <v>702</v>
      </c>
      <c r="H995" s="282" t="s">
        <v>1524</v>
      </c>
      <c r="I995" s="227" t="s">
        <v>717</v>
      </c>
      <c r="J995" s="224" t="s">
        <v>722</v>
      </c>
      <c r="K995" s="224" t="s">
        <v>723</v>
      </c>
      <c r="L995" s="224" t="s">
        <v>724</v>
      </c>
      <c r="M995" s="228" t="s">
        <v>403</v>
      </c>
      <c r="N995" s="225">
        <v>70</v>
      </c>
      <c r="O995" s="186">
        <v>75.900000000000006</v>
      </c>
      <c r="P995" s="186">
        <v>96</v>
      </c>
      <c r="Q995" s="186" t="s">
        <v>12</v>
      </c>
      <c r="R995" s="230" t="s">
        <v>12</v>
      </c>
      <c r="S995" s="235" t="s">
        <v>329</v>
      </c>
      <c r="T995" s="230">
        <v>96</v>
      </c>
      <c r="U995" s="228"/>
      <c r="V995" s="224" t="s">
        <v>708</v>
      </c>
      <c r="W995" s="225">
        <v>70</v>
      </c>
      <c r="X995" s="186" t="s">
        <v>85</v>
      </c>
      <c r="Y995" s="186" t="s">
        <v>85</v>
      </c>
      <c r="Z995" s="186" t="s">
        <v>85</v>
      </c>
      <c r="AA995" s="230" t="s">
        <v>85</v>
      </c>
      <c r="AB995" s="231">
        <f>IFERROR(IF($E995="-","-",(W995-66.2)/(N995-66.2)),"-")</f>
        <v>1</v>
      </c>
      <c r="AC995" s="232" t="str">
        <f>IFERROR(IF($E995="-","-",(X995-W995)/(O995-W995)),"-")</f>
        <v>-</v>
      </c>
      <c r="AD995" s="232" t="str">
        <f t="shared" ref="AD995:AF995" si="266">IFERROR(IF($E995="-","-",(Y995-X995)/(P995-X995)),"-")</f>
        <v>-</v>
      </c>
      <c r="AE995" s="232" t="str">
        <f t="shared" si="266"/>
        <v>-</v>
      </c>
      <c r="AF995" s="232" t="str">
        <f t="shared" si="266"/>
        <v>-</v>
      </c>
      <c r="AG995" s="231">
        <f>IFERROR(IF($E995="-","-",IF($T995="-","-",(W995-66.2)/($T995-66.2))),"-")</f>
        <v>0.12751677852348986</v>
      </c>
      <c r="AH995" s="232" t="str">
        <f>IFERROR(IF($E995="-","-",IF($T995="-","-",(X995-W995)/($T995-W995))),"-")</f>
        <v>-</v>
      </c>
      <c r="AI995" s="232" t="str">
        <f t="shared" ref="AI995:AK995" si="267">IFERROR(IF($E995="-","-",IF($T995="-","-",(Y995-X995)/($T995-X995))),"-")</f>
        <v>-</v>
      </c>
      <c r="AJ995" s="232" t="str">
        <f t="shared" si="267"/>
        <v>-</v>
      </c>
      <c r="AK995" s="232" t="str">
        <f t="shared" si="267"/>
        <v>-</v>
      </c>
      <c r="AL995" s="222" t="s">
        <v>85</v>
      </c>
      <c r="AM995" s="224" t="s">
        <v>1793</v>
      </c>
      <c r="AN995" s="224" t="s">
        <v>798</v>
      </c>
      <c r="AO995" s="224" t="s">
        <v>941</v>
      </c>
      <c r="AP995" s="235" t="s">
        <v>15</v>
      </c>
      <c r="AQ995" s="234" t="s">
        <v>85</v>
      </c>
      <c r="AR995" s="234" t="s">
        <v>85</v>
      </c>
      <c r="AS995" s="234" t="s">
        <v>85</v>
      </c>
      <c r="AT995" s="227" t="s">
        <v>85</v>
      </c>
      <c r="AU995" s="343">
        <v>1</v>
      </c>
    </row>
    <row r="996" spans="1:47" ht="201" customHeight="1">
      <c r="A996" s="222" t="str">
        <f t="shared" si="265"/>
        <v>2704-3</v>
      </c>
      <c r="B996" s="223">
        <v>2704</v>
      </c>
      <c r="C996" s="224" t="s">
        <v>269</v>
      </c>
      <c r="D996" s="222">
        <v>3</v>
      </c>
      <c r="E996" s="224" t="s">
        <v>1541</v>
      </c>
      <c r="F996" s="222" t="s">
        <v>393</v>
      </c>
      <c r="G996" s="225" t="s">
        <v>702</v>
      </c>
      <c r="H996" s="282" t="s">
        <v>1537</v>
      </c>
      <c r="I996" s="227" t="s">
        <v>1538</v>
      </c>
      <c r="J996" s="224" t="s">
        <v>1542</v>
      </c>
      <c r="K996" s="224" t="s">
        <v>1543</v>
      </c>
      <c r="L996" s="224" t="s">
        <v>1544</v>
      </c>
      <c r="M996" s="228" t="s">
        <v>403</v>
      </c>
      <c r="N996" s="225">
        <v>20.5</v>
      </c>
      <c r="O996" s="186">
        <v>25</v>
      </c>
      <c r="P996" s="186">
        <v>25</v>
      </c>
      <c r="Q996" s="186" t="s">
        <v>12</v>
      </c>
      <c r="R996" s="230" t="s">
        <v>12</v>
      </c>
      <c r="S996" s="235" t="s">
        <v>329</v>
      </c>
      <c r="T996" s="230">
        <v>25</v>
      </c>
      <c r="U996" s="228"/>
      <c r="V996" s="224" t="s">
        <v>708</v>
      </c>
      <c r="W996" s="283">
        <v>31</v>
      </c>
      <c r="X996" s="186" t="s">
        <v>85</v>
      </c>
      <c r="Y996" s="186" t="s">
        <v>85</v>
      </c>
      <c r="Z996" s="186" t="s">
        <v>85</v>
      </c>
      <c r="AA996" s="230" t="s">
        <v>85</v>
      </c>
      <c r="AB996" s="231">
        <f t="shared" si="250"/>
        <v>1.5121951219512195</v>
      </c>
      <c r="AC996" s="232" t="str">
        <f t="shared" si="250"/>
        <v>-</v>
      </c>
      <c r="AD996" s="232" t="str">
        <f t="shared" si="250"/>
        <v>-</v>
      </c>
      <c r="AE996" s="232" t="str">
        <f t="shared" si="250"/>
        <v>-</v>
      </c>
      <c r="AF996" s="233" t="str">
        <f t="shared" si="250"/>
        <v>-</v>
      </c>
      <c r="AG996" s="231">
        <f t="shared" si="255"/>
        <v>1.24</v>
      </c>
      <c r="AH996" s="232" t="str">
        <f t="shared" si="255"/>
        <v>-</v>
      </c>
      <c r="AI996" s="232" t="str">
        <f t="shared" si="255"/>
        <v>-</v>
      </c>
      <c r="AJ996" s="232" t="str">
        <f t="shared" si="255"/>
        <v>-</v>
      </c>
      <c r="AK996" s="233" t="str">
        <f t="shared" si="255"/>
        <v>-</v>
      </c>
      <c r="AL996" s="222" t="s">
        <v>85</v>
      </c>
      <c r="AM996" s="224" t="s">
        <v>85</v>
      </c>
      <c r="AN996" s="224" t="s">
        <v>919</v>
      </c>
      <c r="AO996" s="224" t="s">
        <v>940</v>
      </c>
      <c r="AP996" s="235" t="s">
        <v>15</v>
      </c>
      <c r="AQ996" s="234" t="s">
        <v>85</v>
      </c>
      <c r="AR996" s="234" t="s">
        <v>85</v>
      </c>
      <c r="AS996" s="234" t="s">
        <v>85</v>
      </c>
      <c r="AT996" s="227" t="s">
        <v>85</v>
      </c>
      <c r="AU996" s="343">
        <v>1</v>
      </c>
    </row>
    <row r="997" spans="1:47" ht="168" customHeight="1">
      <c r="A997" s="222" t="str">
        <f t="shared" si="265"/>
        <v>2704-4</v>
      </c>
      <c r="B997" s="223">
        <v>2704</v>
      </c>
      <c r="C997" s="224" t="s">
        <v>269</v>
      </c>
      <c r="D997" s="222">
        <v>4</v>
      </c>
      <c r="E997" s="224" t="s">
        <v>1545</v>
      </c>
      <c r="F997" s="222" t="s">
        <v>393</v>
      </c>
      <c r="G997" s="225" t="s">
        <v>702</v>
      </c>
      <c r="H997" s="282" t="s">
        <v>1546</v>
      </c>
      <c r="I997" s="227" t="s">
        <v>1547</v>
      </c>
      <c r="J997" s="224" t="s">
        <v>1548</v>
      </c>
      <c r="K997" s="224" t="s">
        <v>1549</v>
      </c>
      <c r="L997" s="224" t="s">
        <v>1550</v>
      </c>
      <c r="M997" s="228" t="s">
        <v>403</v>
      </c>
      <c r="N997" s="225">
        <v>30</v>
      </c>
      <c r="O997" s="186">
        <v>50</v>
      </c>
      <c r="P997" s="186">
        <v>50</v>
      </c>
      <c r="Q997" s="186" t="s">
        <v>12</v>
      </c>
      <c r="R997" s="230" t="s">
        <v>12</v>
      </c>
      <c r="S997" s="235" t="s">
        <v>329</v>
      </c>
      <c r="T997" s="230">
        <v>50</v>
      </c>
      <c r="U997" s="228"/>
      <c r="V997" s="224" t="s">
        <v>708</v>
      </c>
      <c r="W997" s="225">
        <v>36.5</v>
      </c>
      <c r="X997" s="186" t="s">
        <v>85</v>
      </c>
      <c r="Y997" s="186" t="s">
        <v>85</v>
      </c>
      <c r="Z997" s="186" t="s">
        <v>85</v>
      </c>
      <c r="AA997" s="230" t="s">
        <v>85</v>
      </c>
      <c r="AB997" s="231">
        <f t="shared" si="250"/>
        <v>1.2166666666666666</v>
      </c>
      <c r="AC997" s="232" t="str">
        <f t="shared" si="250"/>
        <v>-</v>
      </c>
      <c r="AD997" s="232" t="str">
        <f t="shared" si="250"/>
        <v>-</v>
      </c>
      <c r="AE997" s="232" t="str">
        <f t="shared" si="250"/>
        <v>-</v>
      </c>
      <c r="AF997" s="233" t="str">
        <f t="shared" si="250"/>
        <v>-</v>
      </c>
      <c r="AG997" s="231">
        <f t="shared" si="255"/>
        <v>0.73</v>
      </c>
      <c r="AH997" s="232" t="str">
        <f t="shared" si="255"/>
        <v>-</v>
      </c>
      <c r="AI997" s="232" t="str">
        <f t="shared" si="255"/>
        <v>-</v>
      </c>
      <c r="AJ997" s="232" t="str">
        <f t="shared" si="255"/>
        <v>-</v>
      </c>
      <c r="AK997" s="233" t="str">
        <f t="shared" si="255"/>
        <v>-</v>
      </c>
      <c r="AL997" s="222" t="s">
        <v>85</v>
      </c>
      <c r="AM997" s="224" t="s">
        <v>85</v>
      </c>
      <c r="AN997" s="224" t="s">
        <v>919</v>
      </c>
      <c r="AO997" s="224" t="s">
        <v>940</v>
      </c>
      <c r="AP997" s="235" t="s">
        <v>15</v>
      </c>
      <c r="AQ997" s="234" t="s">
        <v>85</v>
      </c>
      <c r="AR997" s="234" t="s">
        <v>85</v>
      </c>
      <c r="AS997" s="234" t="s">
        <v>85</v>
      </c>
      <c r="AT997" s="227" t="s">
        <v>85</v>
      </c>
      <c r="AU997" s="343">
        <v>1</v>
      </c>
    </row>
    <row r="998" spans="1:47" ht="27" hidden="1">
      <c r="A998" s="222" t="str">
        <f t="shared" si="265"/>
        <v>2704-5</v>
      </c>
      <c r="B998" s="223">
        <v>2704</v>
      </c>
      <c r="C998" s="224" t="s">
        <v>269</v>
      </c>
      <c r="D998" s="222">
        <v>5</v>
      </c>
      <c r="E998" s="224" t="s">
        <v>85</v>
      </c>
      <c r="F998" s="222" t="s">
        <v>85</v>
      </c>
      <c r="G998" s="369" t="s">
        <v>85</v>
      </c>
      <c r="H998" s="282" t="s">
        <v>85</v>
      </c>
      <c r="I998" s="227" t="s">
        <v>85</v>
      </c>
      <c r="J998" s="224" t="s">
        <v>85</v>
      </c>
      <c r="K998" s="224" t="s">
        <v>85</v>
      </c>
      <c r="L998" s="224" t="s">
        <v>85</v>
      </c>
      <c r="M998" s="228" t="s">
        <v>85</v>
      </c>
      <c r="N998" s="225"/>
      <c r="O998" s="186"/>
      <c r="P998" s="186"/>
      <c r="Q998" s="186"/>
      <c r="R998" s="230"/>
      <c r="S998" s="235" t="s">
        <v>85</v>
      </c>
      <c r="T998" s="230" t="s">
        <v>85</v>
      </c>
      <c r="U998" s="228"/>
      <c r="V998" s="224" t="s">
        <v>85</v>
      </c>
      <c r="W998" s="369"/>
      <c r="X998" s="370" t="s">
        <v>85</v>
      </c>
      <c r="Y998" s="370" t="s">
        <v>85</v>
      </c>
      <c r="Z998" s="370" t="s">
        <v>85</v>
      </c>
      <c r="AA998" s="371" t="s">
        <v>85</v>
      </c>
      <c r="AB998" s="231" t="str">
        <f t="shared" si="250"/>
        <v>-</v>
      </c>
      <c r="AC998" s="232" t="str">
        <f t="shared" si="251"/>
        <v>-</v>
      </c>
      <c r="AD998" s="232" t="str">
        <f t="shared" si="252"/>
        <v>-</v>
      </c>
      <c r="AE998" s="232" t="str">
        <f t="shared" si="253"/>
        <v>-</v>
      </c>
      <c r="AF998" s="233" t="str">
        <f t="shared" si="254"/>
        <v>-</v>
      </c>
      <c r="AG998" s="231" t="str">
        <f t="shared" si="255"/>
        <v>-</v>
      </c>
      <c r="AH998" s="232" t="str">
        <f t="shared" si="256"/>
        <v>-</v>
      </c>
      <c r="AI998" s="232" t="str">
        <f t="shared" si="257"/>
        <v>-</v>
      </c>
      <c r="AJ998" s="232" t="str">
        <f t="shared" si="258"/>
        <v>-</v>
      </c>
      <c r="AK998" s="233" t="str">
        <f t="shared" si="259"/>
        <v>-</v>
      </c>
      <c r="AL998" s="222" t="s">
        <v>85</v>
      </c>
      <c r="AM998" s="224" t="s">
        <v>85</v>
      </c>
      <c r="AN998" s="224" t="s">
        <v>85</v>
      </c>
      <c r="AO998" s="224" t="s">
        <v>85</v>
      </c>
      <c r="AP998" s="235" t="s">
        <v>85</v>
      </c>
      <c r="AQ998" s="234" t="s">
        <v>85</v>
      </c>
      <c r="AR998" s="234" t="s">
        <v>85</v>
      </c>
      <c r="AS998" s="234" t="s">
        <v>85</v>
      </c>
      <c r="AT998" s="227" t="s">
        <v>85</v>
      </c>
      <c r="AU998" s="343" t="s">
        <v>85</v>
      </c>
    </row>
    <row r="999" spans="1:47" ht="27" hidden="1">
      <c r="A999" s="222" t="str">
        <f t="shared" si="265"/>
        <v>2704-6</v>
      </c>
      <c r="B999" s="223">
        <v>2704</v>
      </c>
      <c r="C999" s="224" t="s">
        <v>269</v>
      </c>
      <c r="D999" s="222">
        <v>6</v>
      </c>
      <c r="E999" s="224" t="s">
        <v>85</v>
      </c>
      <c r="F999" s="222" t="s">
        <v>85</v>
      </c>
      <c r="G999" s="369" t="s">
        <v>85</v>
      </c>
      <c r="H999" s="282" t="s">
        <v>85</v>
      </c>
      <c r="I999" s="227" t="s">
        <v>85</v>
      </c>
      <c r="J999" s="224" t="s">
        <v>85</v>
      </c>
      <c r="K999" s="224" t="s">
        <v>85</v>
      </c>
      <c r="L999" s="224" t="s">
        <v>85</v>
      </c>
      <c r="M999" s="228" t="s">
        <v>85</v>
      </c>
      <c r="N999" s="225"/>
      <c r="O999" s="186"/>
      <c r="P999" s="186"/>
      <c r="Q999" s="186"/>
      <c r="R999" s="230"/>
      <c r="S999" s="235" t="s">
        <v>85</v>
      </c>
      <c r="T999" s="230" t="s">
        <v>85</v>
      </c>
      <c r="U999" s="228"/>
      <c r="V999" s="224" t="s">
        <v>85</v>
      </c>
      <c r="W999" s="369"/>
      <c r="X999" s="370" t="s">
        <v>85</v>
      </c>
      <c r="Y999" s="370" t="s">
        <v>85</v>
      </c>
      <c r="Z999" s="370" t="s">
        <v>85</v>
      </c>
      <c r="AA999" s="371" t="s">
        <v>85</v>
      </c>
      <c r="AB999" s="231" t="str">
        <f t="shared" si="250"/>
        <v>-</v>
      </c>
      <c r="AC999" s="232" t="str">
        <f t="shared" si="251"/>
        <v>-</v>
      </c>
      <c r="AD999" s="232" t="str">
        <f t="shared" si="252"/>
        <v>-</v>
      </c>
      <c r="AE999" s="232" t="str">
        <f t="shared" si="253"/>
        <v>-</v>
      </c>
      <c r="AF999" s="233" t="str">
        <f t="shared" si="254"/>
        <v>-</v>
      </c>
      <c r="AG999" s="231" t="str">
        <f t="shared" si="255"/>
        <v>-</v>
      </c>
      <c r="AH999" s="232" t="str">
        <f t="shared" si="256"/>
        <v>-</v>
      </c>
      <c r="AI999" s="232" t="str">
        <f t="shared" si="257"/>
        <v>-</v>
      </c>
      <c r="AJ999" s="232" t="str">
        <f t="shared" si="258"/>
        <v>-</v>
      </c>
      <c r="AK999" s="233" t="str">
        <f t="shared" si="259"/>
        <v>-</v>
      </c>
      <c r="AL999" s="222" t="s">
        <v>85</v>
      </c>
      <c r="AM999" s="224" t="s">
        <v>85</v>
      </c>
      <c r="AN999" s="224" t="s">
        <v>85</v>
      </c>
      <c r="AO999" s="224" t="s">
        <v>85</v>
      </c>
      <c r="AP999" s="235" t="s">
        <v>85</v>
      </c>
      <c r="AQ999" s="234" t="s">
        <v>85</v>
      </c>
      <c r="AR999" s="234" t="s">
        <v>85</v>
      </c>
      <c r="AS999" s="234" t="s">
        <v>85</v>
      </c>
      <c r="AT999" s="227" t="s">
        <v>85</v>
      </c>
      <c r="AU999" s="343" t="s">
        <v>85</v>
      </c>
    </row>
    <row r="1000" spans="1:47" ht="27" hidden="1">
      <c r="A1000" s="222" t="str">
        <f t="shared" si="265"/>
        <v>2704-7</v>
      </c>
      <c r="B1000" s="223">
        <v>2704</v>
      </c>
      <c r="C1000" s="224" t="s">
        <v>269</v>
      </c>
      <c r="D1000" s="222">
        <v>7</v>
      </c>
      <c r="E1000" s="224" t="s">
        <v>85</v>
      </c>
      <c r="F1000" s="222" t="s">
        <v>85</v>
      </c>
      <c r="G1000" s="369" t="s">
        <v>85</v>
      </c>
      <c r="H1000" s="282" t="s">
        <v>85</v>
      </c>
      <c r="I1000" s="227" t="s">
        <v>85</v>
      </c>
      <c r="J1000" s="224" t="s">
        <v>85</v>
      </c>
      <c r="K1000" s="224" t="s">
        <v>85</v>
      </c>
      <c r="L1000" s="224" t="s">
        <v>85</v>
      </c>
      <c r="M1000" s="228" t="s">
        <v>85</v>
      </c>
      <c r="N1000" s="225"/>
      <c r="O1000" s="186"/>
      <c r="P1000" s="186"/>
      <c r="Q1000" s="186"/>
      <c r="R1000" s="230"/>
      <c r="S1000" s="235" t="s">
        <v>85</v>
      </c>
      <c r="T1000" s="230" t="s">
        <v>85</v>
      </c>
      <c r="U1000" s="228"/>
      <c r="V1000" s="224" t="s">
        <v>85</v>
      </c>
      <c r="W1000" s="369"/>
      <c r="X1000" s="370" t="s">
        <v>85</v>
      </c>
      <c r="Y1000" s="370" t="s">
        <v>85</v>
      </c>
      <c r="Z1000" s="370" t="s">
        <v>85</v>
      </c>
      <c r="AA1000" s="371" t="s">
        <v>85</v>
      </c>
      <c r="AB1000" s="231" t="str">
        <f t="shared" si="250"/>
        <v>-</v>
      </c>
      <c r="AC1000" s="232" t="str">
        <f t="shared" si="251"/>
        <v>-</v>
      </c>
      <c r="AD1000" s="232" t="str">
        <f t="shared" si="252"/>
        <v>-</v>
      </c>
      <c r="AE1000" s="232" t="str">
        <f t="shared" si="253"/>
        <v>-</v>
      </c>
      <c r="AF1000" s="233" t="str">
        <f t="shared" si="254"/>
        <v>-</v>
      </c>
      <c r="AG1000" s="231" t="str">
        <f t="shared" si="255"/>
        <v>-</v>
      </c>
      <c r="AH1000" s="232" t="str">
        <f t="shared" si="256"/>
        <v>-</v>
      </c>
      <c r="AI1000" s="232" t="str">
        <f t="shared" si="257"/>
        <v>-</v>
      </c>
      <c r="AJ1000" s="232" t="str">
        <f t="shared" si="258"/>
        <v>-</v>
      </c>
      <c r="AK1000" s="233" t="str">
        <f t="shared" si="259"/>
        <v>-</v>
      </c>
      <c r="AL1000" s="222" t="s">
        <v>85</v>
      </c>
      <c r="AM1000" s="224" t="s">
        <v>85</v>
      </c>
      <c r="AN1000" s="224" t="s">
        <v>85</v>
      </c>
      <c r="AO1000" s="224" t="s">
        <v>85</v>
      </c>
      <c r="AP1000" s="235" t="s">
        <v>85</v>
      </c>
      <c r="AQ1000" s="234" t="s">
        <v>85</v>
      </c>
      <c r="AR1000" s="234" t="s">
        <v>85</v>
      </c>
      <c r="AS1000" s="234" t="s">
        <v>85</v>
      </c>
      <c r="AT1000" s="227" t="s">
        <v>85</v>
      </c>
      <c r="AU1000" s="343" t="s">
        <v>85</v>
      </c>
    </row>
    <row r="1001" spans="1:47" ht="27" hidden="1">
      <c r="A1001" s="222" t="str">
        <f t="shared" si="265"/>
        <v>2704-8</v>
      </c>
      <c r="B1001" s="223">
        <v>2704</v>
      </c>
      <c r="C1001" s="224" t="s">
        <v>269</v>
      </c>
      <c r="D1001" s="222">
        <v>8</v>
      </c>
      <c r="E1001" s="224" t="s">
        <v>85</v>
      </c>
      <c r="F1001" s="222" t="s">
        <v>85</v>
      </c>
      <c r="G1001" s="369" t="s">
        <v>85</v>
      </c>
      <c r="H1001" s="282" t="s">
        <v>85</v>
      </c>
      <c r="I1001" s="227" t="s">
        <v>85</v>
      </c>
      <c r="J1001" s="224" t="s">
        <v>85</v>
      </c>
      <c r="K1001" s="224" t="s">
        <v>85</v>
      </c>
      <c r="L1001" s="224" t="s">
        <v>85</v>
      </c>
      <c r="M1001" s="228" t="s">
        <v>85</v>
      </c>
      <c r="N1001" s="225"/>
      <c r="O1001" s="186"/>
      <c r="P1001" s="186"/>
      <c r="Q1001" s="186"/>
      <c r="R1001" s="230"/>
      <c r="S1001" s="235" t="s">
        <v>85</v>
      </c>
      <c r="T1001" s="230" t="s">
        <v>85</v>
      </c>
      <c r="U1001" s="228"/>
      <c r="V1001" s="224" t="s">
        <v>85</v>
      </c>
      <c r="W1001" s="369"/>
      <c r="X1001" s="370" t="s">
        <v>85</v>
      </c>
      <c r="Y1001" s="370" t="s">
        <v>85</v>
      </c>
      <c r="Z1001" s="370" t="s">
        <v>85</v>
      </c>
      <c r="AA1001" s="371" t="s">
        <v>85</v>
      </c>
      <c r="AB1001" s="231" t="str">
        <f t="shared" si="250"/>
        <v>-</v>
      </c>
      <c r="AC1001" s="232" t="str">
        <f t="shared" si="251"/>
        <v>-</v>
      </c>
      <c r="AD1001" s="232" t="str">
        <f t="shared" si="252"/>
        <v>-</v>
      </c>
      <c r="AE1001" s="232" t="str">
        <f t="shared" si="253"/>
        <v>-</v>
      </c>
      <c r="AF1001" s="233" t="str">
        <f t="shared" si="254"/>
        <v>-</v>
      </c>
      <c r="AG1001" s="231" t="str">
        <f t="shared" si="255"/>
        <v>-</v>
      </c>
      <c r="AH1001" s="232" t="str">
        <f t="shared" si="256"/>
        <v>-</v>
      </c>
      <c r="AI1001" s="232" t="str">
        <f t="shared" si="257"/>
        <v>-</v>
      </c>
      <c r="AJ1001" s="232" t="str">
        <f t="shared" si="258"/>
        <v>-</v>
      </c>
      <c r="AK1001" s="233" t="str">
        <f t="shared" si="259"/>
        <v>-</v>
      </c>
      <c r="AL1001" s="222" t="s">
        <v>85</v>
      </c>
      <c r="AM1001" s="224" t="s">
        <v>85</v>
      </c>
      <c r="AN1001" s="224" t="s">
        <v>85</v>
      </c>
      <c r="AO1001" s="224" t="s">
        <v>85</v>
      </c>
      <c r="AP1001" s="235" t="s">
        <v>85</v>
      </c>
      <c r="AQ1001" s="234" t="s">
        <v>85</v>
      </c>
      <c r="AR1001" s="234" t="s">
        <v>85</v>
      </c>
      <c r="AS1001" s="234" t="s">
        <v>85</v>
      </c>
      <c r="AT1001" s="227" t="s">
        <v>85</v>
      </c>
      <c r="AU1001" s="343" t="s">
        <v>85</v>
      </c>
    </row>
    <row r="1002" spans="1:47" ht="27" hidden="1">
      <c r="A1002" s="222" t="str">
        <f t="shared" si="265"/>
        <v>2704-9</v>
      </c>
      <c r="B1002" s="223">
        <v>2704</v>
      </c>
      <c r="C1002" s="224" t="s">
        <v>269</v>
      </c>
      <c r="D1002" s="222">
        <v>9</v>
      </c>
      <c r="E1002" s="224" t="s">
        <v>85</v>
      </c>
      <c r="F1002" s="222" t="s">
        <v>85</v>
      </c>
      <c r="G1002" s="369" t="s">
        <v>85</v>
      </c>
      <c r="H1002" s="282" t="s">
        <v>85</v>
      </c>
      <c r="I1002" s="227" t="s">
        <v>85</v>
      </c>
      <c r="J1002" s="224" t="s">
        <v>85</v>
      </c>
      <c r="K1002" s="224" t="s">
        <v>85</v>
      </c>
      <c r="L1002" s="224" t="s">
        <v>85</v>
      </c>
      <c r="M1002" s="228" t="s">
        <v>85</v>
      </c>
      <c r="N1002" s="225"/>
      <c r="O1002" s="186"/>
      <c r="P1002" s="186"/>
      <c r="Q1002" s="186"/>
      <c r="R1002" s="230"/>
      <c r="S1002" s="235" t="s">
        <v>85</v>
      </c>
      <c r="T1002" s="230" t="s">
        <v>85</v>
      </c>
      <c r="U1002" s="228"/>
      <c r="V1002" s="224" t="s">
        <v>85</v>
      </c>
      <c r="W1002" s="369"/>
      <c r="X1002" s="370" t="s">
        <v>85</v>
      </c>
      <c r="Y1002" s="370" t="s">
        <v>85</v>
      </c>
      <c r="Z1002" s="370" t="s">
        <v>85</v>
      </c>
      <c r="AA1002" s="371" t="s">
        <v>85</v>
      </c>
      <c r="AB1002" s="231" t="str">
        <f t="shared" si="250"/>
        <v>-</v>
      </c>
      <c r="AC1002" s="232" t="str">
        <f t="shared" si="251"/>
        <v>-</v>
      </c>
      <c r="AD1002" s="232" t="str">
        <f t="shared" si="252"/>
        <v>-</v>
      </c>
      <c r="AE1002" s="232" t="str">
        <f t="shared" si="253"/>
        <v>-</v>
      </c>
      <c r="AF1002" s="233" t="str">
        <f t="shared" si="254"/>
        <v>-</v>
      </c>
      <c r="AG1002" s="231" t="str">
        <f t="shared" si="255"/>
        <v>-</v>
      </c>
      <c r="AH1002" s="232" t="str">
        <f t="shared" si="256"/>
        <v>-</v>
      </c>
      <c r="AI1002" s="232" t="str">
        <f t="shared" si="257"/>
        <v>-</v>
      </c>
      <c r="AJ1002" s="232" t="str">
        <f t="shared" si="258"/>
        <v>-</v>
      </c>
      <c r="AK1002" s="233" t="str">
        <f t="shared" si="259"/>
        <v>-</v>
      </c>
      <c r="AL1002" s="222" t="s">
        <v>85</v>
      </c>
      <c r="AM1002" s="224" t="s">
        <v>85</v>
      </c>
      <c r="AN1002" s="224" t="s">
        <v>85</v>
      </c>
      <c r="AO1002" s="224" t="s">
        <v>85</v>
      </c>
      <c r="AP1002" s="235" t="s">
        <v>85</v>
      </c>
      <c r="AQ1002" s="234" t="s">
        <v>85</v>
      </c>
      <c r="AR1002" s="234" t="s">
        <v>85</v>
      </c>
      <c r="AS1002" s="234" t="s">
        <v>85</v>
      </c>
      <c r="AT1002" s="227" t="s">
        <v>85</v>
      </c>
      <c r="AU1002" s="343" t="s">
        <v>85</v>
      </c>
    </row>
    <row r="1003" spans="1:47" ht="126" customHeight="1">
      <c r="A1003" s="211" t="str">
        <f t="shared" si="265"/>
        <v>2705-1</v>
      </c>
      <c r="B1003" s="493">
        <v>2705</v>
      </c>
      <c r="C1003" s="212" t="s">
        <v>270</v>
      </c>
      <c r="D1003" s="211">
        <v>1</v>
      </c>
      <c r="E1003" s="212" t="s">
        <v>730</v>
      </c>
      <c r="F1003" s="211" t="s">
        <v>393</v>
      </c>
      <c r="G1003" s="213" t="s">
        <v>631</v>
      </c>
      <c r="H1003" s="494" t="s">
        <v>1533</v>
      </c>
      <c r="I1003" s="214" t="s">
        <v>726</v>
      </c>
      <c r="J1003" s="212" t="s">
        <v>731</v>
      </c>
      <c r="K1003" s="212" t="s">
        <v>732</v>
      </c>
      <c r="L1003" s="224" t="s">
        <v>1795</v>
      </c>
      <c r="M1003" s="228" t="s">
        <v>403</v>
      </c>
      <c r="N1003" s="268">
        <v>85</v>
      </c>
      <c r="O1003" s="186">
        <v>85.3</v>
      </c>
      <c r="P1003" s="186">
        <v>90.5</v>
      </c>
      <c r="Q1003" s="186">
        <v>96</v>
      </c>
      <c r="R1003" s="230">
        <v>99.1</v>
      </c>
      <c r="S1003" s="235" t="s">
        <v>433</v>
      </c>
      <c r="T1003" s="230">
        <v>100</v>
      </c>
      <c r="U1003" s="228"/>
      <c r="V1003" s="224" t="s">
        <v>1796</v>
      </c>
      <c r="W1003" s="362">
        <v>85</v>
      </c>
      <c r="X1003" s="186" t="s">
        <v>85</v>
      </c>
      <c r="Y1003" s="186" t="s">
        <v>85</v>
      </c>
      <c r="Z1003" s="186" t="s">
        <v>85</v>
      </c>
      <c r="AA1003" s="230" t="s">
        <v>85</v>
      </c>
      <c r="AB1003" s="231">
        <f t="shared" si="250"/>
        <v>1</v>
      </c>
      <c r="AC1003" s="232" t="str">
        <f t="shared" si="250"/>
        <v>-</v>
      </c>
      <c r="AD1003" s="232" t="str">
        <f t="shared" si="250"/>
        <v>-</v>
      </c>
      <c r="AE1003" s="232" t="str">
        <f t="shared" si="250"/>
        <v>-</v>
      </c>
      <c r="AF1003" s="233" t="str">
        <f t="shared" si="250"/>
        <v>-</v>
      </c>
      <c r="AG1003" s="231">
        <f t="shared" si="255"/>
        <v>0.85</v>
      </c>
      <c r="AH1003" s="232" t="str">
        <f t="shared" si="255"/>
        <v>-</v>
      </c>
      <c r="AI1003" s="232" t="str">
        <f t="shared" si="255"/>
        <v>-</v>
      </c>
      <c r="AJ1003" s="232" t="str">
        <f t="shared" si="255"/>
        <v>-</v>
      </c>
      <c r="AK1003" s="233" t="str">
        <f t="shared" si="255"/>
        <v>-</v>
      </c>
      <c r="AL1003" s="222" t="s">
        <v>85</v>
      </c>
      <c r="AM1003" s="224" t="s">
        <v>85</v>
      </c>
      <c r="AN1003" s="224" t="s">
        <v>759</v>
      </c>
      <c r="AO1003" s="212" t="s">
        <v>800</v>
      </c>
      <c r="AP1003" s="218" t="s">
        <v>15</v>
      </c>
      <c r="AQ1003" s="238" t="s">
        <v>85</v>
      </c>
      <c r="AR1003" s="238" t="s">
        <v>85</v>
      </c>
      <c r="AS1003" s="238" t="s">
        <v>85</v>
      </c>
      <c r="AT1003" s="214" t="s">
        <v>85</v>
      </c>
      <c r="AU1003" s="496">
        <v>1</v>
      </c>
    </row>
    <row r="1004" spans="1:47" ht="27" hidden="1">
      <c r="A1004" s="222" t="str">
        <f t="shared" si="265"/>
        <v>2705-2</v>
      </c>
      <c r="B1004" s="223">
        <v>2705</v>
      </c>
      <c r="C1004" s="224" t="s">
        <v>270</v>
      </c>
      <c r="D1004" s="222">
        <v>2</v>
      </c>
      <c r="E1004" s="224" t="s">
        <v>85</v>
      </c>
      <c r="F1004" s="222" t="s">
        <v>85</v>
      </c>
      <c r="G1004" s="369" t="s">
        <v>85</v>
      </c>
      <c r="H1004" s="282" t="s">
        <v>85</v>
      </c>
      <c r="I1004" s="227" t="s">
        <v>85</v>
      </c>
      <c r="J1004" s="224" t="s">
        <v>85</v>
      </c>
      <c r="K1004" s="224" t="s">
        <v>85</v>
      </c>
      <c r="L1004" s="224" t="s">
        <v>85</v>
      </c>
      <c r="M1004" s="228" t="s">
        <v>85</v>
      </c>
      <c r="N1004" s="225"/>
      <c r="O1004" s="186"/>
      <c r="P1004" s="186"/>
      <c r="Q1004" s="186"/>
      <c r="R1004" s="230"/>
      <c r="S1004" s="235" t="s">
        <v>85</v>
      </c>
      <c r="T1004" s="230" t="s">
        <v>85</v>
      </c>
      <c r="U1004" s="228"/>
      <c r="V1004" s="224" t="s">
        <v>85</v>
      </c>
      <c r="W1004" s="369"/>
      <c r="X1004" s="370" t="s">
        <v>85</v>
      </c>
      <c r="Y1004" s="370" t="s">
        <v>85</v>
      </c>
      <c r="Z1004" s="370" t="s">
        <v>85</v>
      </c>
      <c r="AA1004" s="371" t="s">
        <v>85</v>
      </c>
      <c r="AB1004" s="231" t="str">
        <f t="shared" si="250"/>
        <v>-</v>
      </c>
      <c r="AC1004" s="232" t="str">
        <f t="shared" si="251"/>
        <v>-</v>
      </c>
      <c r="AD1004" s="232" t="str">
        <f t="shared" si="252"/>
        <v>-</v>
      </c>
      <c r="AE1004" s="232" t="str">
        <f t="shared" si="253"/>
        <v>-</v>
      </c>
      <c r="AF1004" s="233" t="str">
        <f t="shared" si="254"/>
        <v>-</v>
      </c>
      <c r="AG1004" s="231" t="str">
        <f t="shared" si="255"/>
        <v>-</v>
      </c>
      <c r="AH1004" s="232" t="str">
        <f t="shared" si="256"/>
        <v>-</v>
      </c>
      <c r="AI1004" s="232" t="str">
        <f t="shared" si="257"/>
        <v>-</v>
      </c>
      <c r="AJ1004" s="232" t="str">
        <f t="shared" si="258"/>
        <v>-</v>
      </c>
      <c r="AK1004" s="233" t="str">
        <f t="shared" si="259"/>
        <v>-</v>
      </c>
      <c r="AL1004" s="222" t="s">
        <v>85</v>
      </c>
      <c r="AM1004" s="224" t="s">
        <v>85</v>
      </c>
      <c r="AN1004" s="224" t="s">
        <v>85</v>
      </c>
      <c r="AO1004" s="224" t="s">
        <v>85</v>
      </c>
      <c r="AP1004" s="235" t="s">
        <v>85</v>
      </c>
      <c r="AQ1004" s="234" t="s">
        <v>85</v>
      </c>
      <c r="AR1004" s="234" t="s">
        <v>85</v>
      </c>
      <c r="AS1004" s="234" t="s">
        <v>85</v>
      </c>
      <c r="AT1004" s="227" t="s">
        <v>85</v>
      </c>
      <c r="AU1004" s="343" t="s">
        <v>85</v>
      </c>
    </row>
    <row r="1005" spans="1:47" ht="27" hidden="1">
      <c r="A1005" s="222" t="str">
        <f t="shared" si="265"/>
        <v>2705-3</v>
      </c>
      <c r="B1005" s="223">
        <v>2705</v>
      </c>
      <c r="C1005" s="224" t="s">
        <v>270</v>
      </c>
      <c r="D1005" s="222">
        <v>3</v>
      </c>
      <c r="E1005" s="224" t="s">
        <v>85</v>
      </c>
      <c r="F1005" s="222" t="s">
        <v>85</v>
      </c>
      <c r="G1005" s="369" t="s">
        <v>85</v>
      </c>
      <c r="H1005" s="282" t="s">
        <v>85</v>
      </c>
      <c r="I1005" s="227" t="s">
        <v>85</v>
      </c>
      <c r="J1005" s="224" t="s">
        <v>85</v>
      </c>
      <c r="K1005" s="224" t="s">
        <v>85</v>
      </c>
      <c r="L1005" s="224" t="s">
        <v>85</v>
      </c>
      <c r="M1005" s="228" t="s">
        <v>85</v>
      </c>
      <c r="N1005" s="225"/>
      <c r="O1005" s="186"/>
      <c r="P1005" s="186"/>
      <c r="Q1005" s="186"/>
      <c r="R1005" s="230"/>
      <c r="S1005" s="235" t="s">
        <v>85</v>
      </c>
      <c r="T1005" s="230" t="s">
        <v>85</v>
      </c>
      <c r="U1005" s="228"/>
      <c r="V1005" s="224" t="s">
        <v>85</v>
      </c>
      <c r="W1005" s="369"/>
      <c r="X1005" s="370" t="s">
        <v>85</v>
      </c>
      <c r="Y1005" s="370" t="s">
        <v>85</v>
      </c>
      <c r="Z1005" s="370" t="s">
        <v>85</v>
      </c>
      <c r="AA1005" s="371" t="s">
        <v>85</v>
      </c>
      <c r="AB1005" s="231" t="str">
        <f t="shared" si="250"/>
        <v>-</v>
      </c>
      <c r="AC1005" s="232" t="str">
        <f t="shared" si="251"/>
        <v>-</v>
      </c>
      <c r="AD1005" s="232" t="str">
        <f t="shared" si="252"/>
        <v>-</v>
      </c>
      <c r="AE1005" s="232" t="str">
        <f t="shared" si="253"/>
        <v>-</v>
      </c>
      <c r="AF1005" s="233" t="str">
        <f t="shared" si="254"/>
        <v>-</v>
      </c>
      <c r="AG1005" s="231" t="str">
        <f t="shared" si="255"/>
        <v>-</v>
      </c>
      <c r="AH1005" s="232" t="str">
        <f t="shared" si="256"/>
        <v>-</v>
      </c>
      <c r="AI1005" s="232" t="str">
        <f t="shared" si="257"/>
        <v>-</v>
      </c>
      <c r="AJ1005" s="232" t="str">
        <f t="shared" si="258"/>
        <v>-</v>
      </c>
      <c r="AK1005" s="233" t="str">
        <f t="shared" si="259"/>
        <v>-</v>
      </c>
      <c r="AL1005" s="222" t="s">
        <v>85</v>
      </c>
      <c r="AM1005" s="224" t="s">
        <v>85</v>
      </c>
      <c r="AN1005" s="224" t="s">
        <v>85</v>
      </c>
      <c r="AO1005" s="224" t="s">
        <v>85</v>
      </c>
      <c r="AP1005" s="235" t="s">
        <v>85</v>
      </c>
      <c r="AQ1005" s="234" t="s">
        <v>85</v>
      </c>
      <c r="AR1005" s="234" t="s">
        <v>85</v>
      </c>
      <c r="AS1005" s="234" t="s">
        <v>85</v>
      </c>
      <c r="AT1005" s="227" t="s">
        <v>85</v>
      </c>
      <c r="AU1005" s="343" t="s">
        <v>85</v>
      </c>
    </row>
    <row r="1006" spans="1:47" ht="27" hidden="1">
      <c r="A1006" s="222" t="str">
        <f t="shared" si="265"/>
        <v>2705-4</v>
      </c>
      <c r="B1006" s="223">
        <v>2705</v>
      </c>
      <c r="C1006" s="224" t="s">
        <v>270</v>
      </c>
      <c r="D1006" s="222">
        <v>4</v>
      </c>
      <c r="E1006" s="224" t="s">
        <v>85</v>
      </c>
      <c r="F1006" s="222" t="s">
        <v>85</v>
      </c>
      <c r="G1006" s="369" t="s">
        <v>85</v>
      </c>
      <c r="H1006" s="282" t="s">
        <v>85</v>
      </c>
      <c r="I1006" s="227" t="s">
        <v>85</v>
      </c>
      <c r="J1006" s="224" t="s">
        <v>85</v>
      </c>
      <c r="K1006" s="224" t="s">
        <v>85</v>
      </c>
      <c r="L1006" s="224" t="s">
        <v>85</v>
      </c>
      <c r="M1006" s="228" t="s">
        <v>85</v>
      </c>
      <c r="N1006" s="225"/>
      <c r="O1006" s="186"/>
      <c r="P1006" s="186"/>
      <c r="Q1006" s="186"/>
      <c r="R1006" s="230"/>
      <c r="S1006" s="235" t="s">
        <v>85</v>
      </c>
      <c r="T1006" s="230" t="s">
        <v>85</v>
      </c>
      <c r="U1006" s="228"/>
      <c r="V1006" s="224" t="s">
        <v>85</v>
      </c>
      <c r="W1006" s="369"/>
      <c r="X1006" s="370" t="s">
        <v>85</v>
      </c>
      <c r="Y1006" s="370" t="s">
        <v>85</v>
      </c>
      <c r="Z1006" s="370" t="s">
        <v>85</v>
      </c>
      <c r="AA1006" s="371" t="s">
        <v>85</v>
      </c>
      <c r="AB1006" s="231" t="str">
        <f t="shared" si="250"/>
        <v>-</v>
      </c>
      <c r="AC1006" s="232" t="str">
        <f t="shared" si="251"/>
        <v>-</v>
      </c>
      <c r="AD1006" s="232" t="str">
        <f t="shared" si="252"/>
        <v>-</v>
      </c>
      <c r="AE1006" s="232" t="str">
        <f t="shared" si="253"/>
        <v>-</v>
      </c>
      <c r="AF1006" s="233" t="str">
        <f t="shared" si="254"/>
        <v>-</v>
      </c>
      <c r="AG1006" s="231" t="str">
        <f t="shared" si="255"/>
        <v>-</v>
      </c>
      <c r="AH1006" s="232" t="str">
        <f t="shared" si="256"/>
        <v>-</v>
      </c>
      <c r="AI1006" s="232" t="str">
        <f t="shared" si="257"/>
        <v>-</v>
      </c>
      <c r="AJ1006" s="232" t="str">
        <f t="shared" si="258"/>
        <v>-</v>
      </c>
      <c r="AK1006" s="233" t="str">
        <f t="shared" si="259"/>
        <v>-</v>
      </c>
      <c r="AL1006" s="222" t="s">
        <v>85</v>
      </c>
      <c r="AM1006" s="224" t="s">
        <v>85</v>
      </c>
      <c r="AN1006" s="224" t="s">
        <v>85</v>
      </c>
      <c r="AO1006" s="224" t="s">
        <v>85</v>
      </c>
      <c r="AP1006" s="235" t="s">
        <v>85</v>
      </c>
      <c r="AQ1006" s="234" t="s">
        <v>85</v>
      </c>
      <c r="AR1006" s="234" t="s">
        <v>85</v>
      </c>
      <c r="AS1006" s="234" t="s">
        <v>85</v>
      </c>
      <c r="AT1006" s="227" t="s">
        <v>85</v>
      </c>
      <c r="AU1006" s="343" t="s">
        <v>85</v>
      </c>
    </row>
    <row r="1007" spans="1:47" ht="27" hidden="1">
      <c r="A1007" s="222" t="str">
        <f t="shared" si="265"/>
        <v>2705-5</v>
      </c>
      <c r="B1007" s="223">
        <v>2705</v>
      </c>
      <c r="C1007" s="224" t="s">
        <v>270</v>
      </c>
      <c r="D1007" s="222">
        <v>5</v>
      </c>
      <c r="E1007" s="224" t="s">
        <v>85</v>
      </c>
      <c r="F1007" s="222" t="s">
        <v>85</v>
      </c>
      <c r="G1007" s="369" t="s">
        <v>85</v>
      </c>
      <c r="H1007" s="282" t="s">
        <v>85</v>
      </c>
      <c r="I1007" s="227" t="s">
        <v>85</v>
      </c>
      <c r="J1007" s="224" t="s">
        <v>85</v>
      </c>
      <c r="K1007" s="224" t="s">
        <v>85</v>
      </c>
      <c r="L1007" s="224" t="s">
        <v>85</v>
      </c>
      <c r="M1007" s="228" t="s">
        <v>85</v>
      </c>
      <c r="N1007" s="225"/>
      <c r="O1007" s="186"/>
      <c r="P1007" s="186"/>
      <c r="Q1007" s="186"/>
      <c r="R1007" s="230"/>
      <c r="S1007" s="235" t="s">
        <v>85</v>
      </c>
      <c r="T1007" s="230" t="s">
        <v>85</v>
      </c>
      <c r="U1007" s="228"/>
      <c r="V1007" s="224" t="s">
        <v>85</v>
      </c>
      <c r="W1007" s="369"/>
      <c r="X1007" s="370" t="s">
        <v>85</v>
      </c>
      <c r="Y1007" s="370" t="s">
        <v>85</v>
      </c>
      <c r="Z1007" s="370" t="s">
        <v>85</v>
      </c>
      <c r="AA1007" s="371" t="s">
        <v>85</v>
      </c>
      <c r="AB1007" s="231" t="str">
        <f t="shared" si="250"/>
        <v>-</v>
      </c>
      <c r="AC1007" s="232" t="str">
        <f t="shared" si="251"/>
        <v>-</v>
      </c>
      <c r="AD1007" s="232" t="str">
        <f t="shared" si="252"/>
        <v>-</v>
      </c>
      <c r="AE1007" s="232" t="str">
        <f t="shared" si="253"/>
        <v>-</v>
      </c>
      <c r="AF1007" s="233" t="str">
        <f t="shared" si="254"/>
        <v>-</v>
      </c>
      <c r="AG1007" s="231" t="str">
        <f t="shared" si="255"/>
        <v>-</v>
      </c>
      <c r="AH1007" s="232" t="str">
        <f t="shared" si="256"/>
        <v>-</v>
      </c>
      <c r="AI1007" s="232" t="str">
        <f t="shared" si="257"/>
        <v>-</v>
      </c>
      <c r="AJ1007" s="232" t="str">
        <f t="shared" si="258"/>
        <v>-</v>
      </c>
      <c r="AK1007" s="233" t="str">
        <f t="shared" si="259"/>
        <v>-</v>
      </c>
      <c r="AL1007" s="222" t="s">
        <v>85</v>
      </c>
      <c r="AM1007" s="224" t="s">
        <v>85</v>
      </c>
      <c r="AN1007" s="224" t="s">
        <v>85</v>
      </c>
      <c r="AO1007" s="224" t="s">
        <v>85</v>
      </c>
      <c r="AP1007" s="235" t="s">
        <v>85</v>
      </c>
      <c r="AQ1007" s="234" t="s">
        <v>85</v>
      </c>
      <c r="AR1007" s="234" t="s">
        <v>85</v>
      </c>
      <c r="AS1007" s="234" t="s">
        <v>85</v>
      </c>
      <c r="AT1007" s="227" t="s">
        <v>85</v>
      </c>
      <c r="AU1007" s="343" t="s">
        <v>85</v>
      </c>
    </row>
    <row r="1008" spans="1:47" ht="27" hidden="1">
      <c r="A1008" s="222" t="str">
        <f t="shared" si="265"/>
        <v>2705-6</v>
      </c>
      <c r="B1008" s="223">
        <v>2705</v>
      </c>
      <c r="C1008" s="224" t="s">
        <v>270</v>
      </c>
      <c r="D1008" s="222">
        <v>6</v>
      </c>
      <c r="E1008" s="224" t="s">
        <v>85</v>
      </c>
      <c r="F1008" s="222" t="s">
        <v>85</v>
      </c>
      <c r="G1008" s="369" t="s">
        <v>85</v>
      </c>
      <c r="H1008" s="282" t="s">
        <v>85</v>
      </c>
      <c r="I1008" s="227" t="s">
        <v>85</v>
      </c>
      <c r="J1008" s="224" t="s">
        <v>85</v>
      </c>
      <c r="K1008" s="224" t="s">
        <v>85</v>
      </c>
      <c r="L1008" s="224" t="s">
        <v>85</v>
      </c>
      <c r="M1008" s="228" t="s">
        <v>85</v>
      </c>
      <c r="N1008" s="225"/>
      <c r="O1008" s="186"/>
      <c r="P1008" s="186"/>
      <c r="Q1008" s="186"/>
      <c r="R1008" s="230"/>
      <c r="S1008" s="235" t="s">
        <v>85</v>
      </c>
      <c r="T1008" s="230" t="s">
        <v>85</v>
      </c>
      <c r="U1008" s="228"/>
      <c r="V1008" s="224" t="s">
        <v>85</v>
      </c>
      <c r="W1008" s="369"/>
      <c r="X1008" s="370" t="s">
        <v>85</v>
      </c>
      <c r="Y1008" s="370" t="s">
        <v>85</v>
      </c>
      <c r="Z1008" s="370" t="s">
        <v>85</v>
      </c>
      <c r="AA1008" s="371" t="s">
        <v>85</v>
      </c>
      <c r="AB1008" s="231" t="str">
        <f t="shared" si="250"/>
        <v>-</v>
      </c>
      <c r="AC1008" s="232" t="str">
        <f t="shared" si="251"/>
        <v>-</v>
      </c>
      <c r="AD1008" s="232" t="str">
        <f t="shared" si="252"/>
        <v>-</v>
      </c>
      <c r="AE1008" s="232" t="str">
        <f t="shared" si="253"/>
        <v>-</v>
      </c>
      <c r="AF1008" s="233" t="str">
        <f t="shared" si="254"/>
        <v>-</v>
      </c>
      <c r="AG1008" s="231" t="str">
        <f t="shared" si="255"/>
        <v>-</v>
      </c>
      <c r="AH1008" s="232" t="str">
        <f t="shared" si="256"/>
        <v>-</v>
      </c>
      <c r="AI1008" s="232" t="str">
        <f t="shared" si="257"/>
        <v>-</v>
      </c>
      <c r="AJ1008" s="232" t="str">
        <f t="shared" si="258"/>
        <v>-</v>
      </c>
      <c r="AK1008" s="233" t="str">
        <f t="shared" si="259"/>
        <v>-</v>
      </c>
      <c r="AL1008" s="222" t="s">
        <v>85</v>
      </c>
      <c r="AM1008" s="224" t="s">
        <v>85</v>
      </c>
      <c r="AN1008" s="224" t="s">
        <v>85</v>
      </c>
      <c r="AO1008" s="224" t="s">
        <v>85</v>
      </c>
      <c r="AP1008" s="235" t="s">
        <v>85</v>
      </c>
      <c r="AQ1008" s="234" t="s">
        <v>85</v>
      </c>
      <c r="AR1008" s="234" t="s">
        <v>85</v>
      </c>
      <c r="AS1008" s="234" t="s">
        <v>85</v>
      </c>
      <c r="AT1008" s="227" t="s">
        <v>85</v>
      </c>
      <c r="AU1008" s="343" t="s">
        <v>85</v>
      </c>
    </row>
    <row r="1009" spans="1:47" ht="27" hidden="1">
      <c r="A1009" s="222" t="str">
        <f t="shared" si="265"/>
        <v>2705-7</v>
      </c>
      <c r="B1009" s="223">
        <v>2705</v>
      </c>
      <c r="C1009" s="224" t="s">
        <v>270</v>
      </c>
      <c r="D1009" s="222">
        <v>7</v>
      </c>
      <c r="E1009" s="224" t="s">
        <v>85</v>
      </c>
      <c r="F1009" s="222" t="s">
        <v>85</v>
      </c>
      <c r="G1009" s="369" t="s">
        <v>85</v>
      </c>
      <c r="H1009" s="282" t="s">
        <v>85</v>
      </c>
      <c r="I1009" s="227" t="s">
        <v>85</v>
      </c>
      <c r="J1009" s="224" t="s">
        <v>85</v>
      </c>
      <c r="K1009" s="224" t="s">
        <v>85</v>
      </c>
      <c r="L1009" s="224" t="s">
        <v>85</v>
      </c>
      <c r="M1009" s="228" t="s">
        <v>85</v>
      </c>
      <c r="N1009" s="225"/>
      <c r="O1009" s="186"/>
      <c r="P1009" s="186"/>
      <c r="Q1009" s="186"/>
      <c r="R1009" s="230"/>
      <c r="S1009" s="235" t="s">
        <v>85</v>
      </c>
      <c r="T1009" s="230" t="s">
        <v>85</v>
      </c>
      <c r="U1009" s="228"/>
      <c r="V1009" s="224" t="s">
        <v>85</v>
      </c>
      <c r="W1009" s="369"/>
      <c r="X1009" s="370" t="s">
        <v>85</v>
      </c>
      <c r="Y1009" s="370" t="s">
        <v>85</v>
      </c>
      <c r="Z1009" s="370" t="s">
        <v>85</v>
      </c>
      <c r="AA1009" s="371" t="s">
        <v>85</v>
      </c>
      <c r="AB1009" s="231" t="str">
        <f t="shared" si="250"/>
        <v>-</v>
      </c>
      <c r="AC1009" s="232" t="str">
        <f t="shared" si="251"/>
        <v>-</v>
      </c>
      <c r="AD1009" s="232" t="str">
        <f t="shared" si="252"/>
        <v>-</v>
      </c>
      <c r="AE1009" s="232" t="str">
        <f t="shared" si="253"/>
        <v>-</v>
      </c>
      <c r="AF1009" s="233" t="str">
        <f t="shared" si="254"/>
        <v>-</v>
      </c>
      <c r="AG1009" s="231" t="str">
        <f t="shared" si="255"/>
        <v>-</v>
      </c>
      <c r="AH1009" s="232" t="str">
        <f t="shared" si="256"/>
        <v>-</v>
      </c>
      <c r="AI1009" s="232" t="str">
        <f t="shared" si="257"/>
        <v>-</v>
      </c>
      <c r="AJ1009" s="232" t="str">
        <f t="shared" si="258"/>
        <v>-</v>
      </c>
      <c r="AK1009" s="233" t="str">
        <f t="shared" si="259"/>
        <v>-</v>
      </c>
      <c r="AL1009" s="222" t="s">
        <v>85</v>
      </c>
      <c r="AM1009" s="224" t="s">
        <v>85</v>
      </c>
      <c r="AN1009" s="224" t="s">
        <v>85</v>
      </c>
      <c r="AO1009" s="224" t="s">
        <v>85</v>
      </c>
      <c r="AP1009" s="235" t="s">
        <v>85</v>
      </c>
      <c r="AQ1009" s="234" t="s">
        <v>85</v>
      </c>
      <c r="AR1009" s="234" t="s">
        <v>85</v>
      </c>
      <c r="AS1009" s="234" t="s">
        <v>85</v>
      </c>
      <c r="AT1009" s="227" t="s">
        <v>85</v>
      </c>
      <c r="AU1009" s="343" t="s">
        <v>85</v>
      </c>
    </row>
    <row r="1010" spans="1:47" ht="27" hidden="1">
      <c r="A1010" s="222" t="str">
        <f t="shared" si="265"/>
        <v>2705-8</v>
      </c>
      <c r="B1010" s="223">
        <v>2705</v>
      </c>
      <c r="C1010" s="224" t="s">
        <v>270</v>
      </c>
      <c r="D1010" s="222">
        <v>8</v>
      </c>
      <c r="E1010" s="224" t="s">
        <v>85</v>
      </c>
      <c r="F1010" s="222" t="s">
        <v>85</v>
      </c>
      <c r="G1010" s="369" t="s">
        <v>85</v>
      </c>
      <c r="H1010" s="282" t="s">
        <v>85</v>
      </c>
      <c r="I1010" s="227" t="s">
        <v>85</v>
      </c>
      <c r="J1010" s="224" t="s">
        <v>85</v>
      </c>
      <c r="K1010" s="224" t="s">
        <v>85</v>
      </c>
      <c r="L1010" s="224" t="s">
        <v>85</v>
      </c>
      <c r="M1010" s="228" t="s">
        <v>85</v>
      </c>
      <c r="N1010" s="225"/>
      <c r="O1010" s="186"/>
      <c r="P1010" s="186"/>
      <c r="Q1010" s="186"/>
      <c r="R1010" s="230"/>
      <c r="S1010" s="235" t="s">
        <v>85</v>
      </c>
      <c r="T1010" s="230" t="s">
        <v>85</v>
      </c>
      <c r="U1010" s="228"/>
      <c r="V1010" s="224" t="s">
        <v>85</v>
      </c>
      <c r="W1010" s="369"/>
      <c r="X1010" s="370" t="s">
        <v>85</v>
      </c>
      <c r="Y1010" s="370" t="s">
        <v>85</v>
      </c>
      <c r="Z1010" s="370" t="s">
        <v>85</v>
      </c>
      <c r="AA1010" s="371" t="s">
        <v>85</v>
      </c>
      <c r="AB1010" s="231" t="str">
        <f t="shared" si="250"/>
        <v>-</v>
      </c>
      <c r="AC1010" s="232" t="str">
        <f t="shared" si="251"/>
        <v>-</v>
      </c>
      <c r="AD1010" s="232" t="str">
        <f t="shared" si="252"/>
        <v>-</v>
      </c>
      <c r="AE1010" s="232" t="str">
        <f t="shared" si="253"/>
        <v>-</v>
      </c>
      <c r="AF1010" s="233" t="str">
        <f t="shared" si="254"/>
        <v>-</v>
      </c>
      <c r="AG1010" s="231" t="str">
        <f t="shared" si="255"/>
        <v>-</v>
      </c>
      <c r="AH1010" s="232" t="str">
        <f t="shared" si="256"/>
        <v>-</v>
      </c>
      <c r="AI1010" s="232" t="str">
        <f t="shared" si="257"/>
        <v>-</v>
      </c>
      <c r="AJ1010" s="232" t="str">
        <f t="shared" si="258"/>
        <v>-</v>
      </c>
      <c r="AK1010" s="233" t="str">
        <f t="shared" si="259"/>
        <v>-</v>
      </c>
      <c r="AL1010" s="222" t="s">
        <v>85</v>
      </c>
      <c r="AM1010" s="224" t="s">
        <v>85</v>
      </c>
      <c r="AN1010" s="224" t="s">
        <v>85</v>
      </c>
      <c r="AO1010" s="224" t="s">
        <v>85</v>
      </c>
      <c r="AP1010" s="235" t="s">
        <v>85</v>
      </c>
      <c r="AQ1010" s="234" t="s">
        <v>85</v>
      </c>
      <c r="AR1010" s="234" t="s">
        <v>85</v>
      </c>
      <c r="AS1010" s="234" t="s">
        <v>85</v>
      </c>
      <c r="AT1010" s="227" t="s">
        <v>85</v>
      </c>
      <c r="AU1010" s="343" t="s">
        <v>85</v>
      </c>
    </row>
    <row r="1011" spans="1:47" ht="27" hidden="1">
      <c r="A1011" s="222" t="str">
        <f t="shared" si="265"/>
        <v>2705-9</v>
      </c>
      <c r="B1011" s="223">
        <v>2705</v>
      </c>
      <c r="C1011" s="224" t="s">
        <v>270</v>
      </c>
      <c r="D1011" s="222">
        <v>9</v>
      </c>
      <c r="E1011" s="224" t="s">
        <v>85</v>
      </c>
      <c r="F1011" s="222" t="s">
        <v>85</v>
      </c>
      <c r="G1011" s="369" t="s">
        <v>85</v>
      </c>
      <c r="H1011" s="282" t="s">
        <v>85</v>
      </c>
      <c r="I1011" s="227" t="s">
        <v>85</v>
      </c>
      <c r="J1011" s="224" t="s">
        <v>85</v>
      </c>
      <c r="K1011" s="224" t="s">
        <v>85</v>
      </c>
      <c r="L1011" s="224" t="s">
        <v>85</v>
      </c>
      <c r="M1011" s="228" t="s">
        <v>85</v>
      </c>
      <c r="N1011" s="225"/>
      <c r="O1011" s="186"/>
      <c r="P1011" s="186"/>
      <c r="Q1011" s="186"/>
      <c r="R1011" s="230"/>
      <c r="S1011" s="235" t="s">
        <v>85</v>
      </c>
      <c r="T1011" s="230" t="s">
        <v>85</v>
      </c>
      <c r="U1011" s="228"/>
      <c r="V1011" s="224" t="s">
        <v>85</v>
      </c>
      <c r="W1011" s="369"/>
      <c r="X1011" s="370" t="s">
        <v>85</v>
      </c>
      <c r="Y1011" s="370" t="s">
        <v>85</v>
      </c>
      <c r="Z1011" s="370" t="s">
        <v>85</v>
      </c>
      <c r="AA1011" s="371" t="s">
        <v>85</v>
      </c>
      <c r="AB1011" s="231" t="str">
        <f t="shared" si="250"/>
        <v>-</v>
      </c>
      <c r="AC1011" s="232" t="str">
        <f t="shared" si="251"/>
        <v>-</v>
      </c>
      <c r="AD1011" s="232" t="str">
        <f t="shared" si="252"/>
        <v>-</v>
      </c>
      <c r="AE1011" s="232" t="str">
        <f t="shared" si="253"/>
        <v>-</v>
      </c>
      <c r="AF1011" s="233" t="str">
        <f t="shared" si="254"/>
        <v>-</v>
      </c>
      <c r="AG1011" s="231" t="str">
        <f t="shared" si="255"/>
        <v>-</v>
      </c>
      <c r="AH1011" s="232" t="str">
        <f t="shared" si="256"/>
        <v>-</v>
      </c>
      <c r="AI1011" s="232" t="str">
        <f t="shared" si="257"/>
        <v>-</v>
      </c>
      <c r="AJ1011" s="232" t="str">
        <f t="shared" si="258"/>
        <v>-</v>
      </c>
      <c r="AK1011" s="233" t="str">
        <f t="shared" si="259"/>
        <v>-</v>
      </c>
      <c r="AL1011" s="222" t="s">
        <v>85</v>
      </c>
      <c r="AM1011" s="224" t="s">
        <v>85</v>
      </c>
      <c r="AN1011" s="224" t="s">
        <v>85</v>
      </c>
      <c r="AO1011" s="224" t="s">
        <v>85</v>
      </c>
      <c r="AP1011" s="235" t="s">
        <v>85</v>
      </c>
      <c r="AQ1011" s="234" t="s">
        <v>85</v>
      </c>
      <c r="AR1011" s="234" t="s">
        <v>85</v>
      </c>
      <c r="AS1011" s="234" t="s">
        <v>85</v>
      </c>
      <c r="AT1011" s="227" t="s">
        <v>85</v>
      </c>
      <c r="AU1011" s="343" t="s">
        <v>85</v>
      </c>
    </row>
    <row r="1012" spans="1:47" ht="159" customHeight="1">
      <c r="A1012" s="222" t="str">
        <f t="shared" si="265"/>
        <v>2706-1</v>
      </c>
      <c r="B1012" s="223">
        <v>2706</v>
      </c>
      <c r="C1012" s="224" t="s">
        <v>271</v>
      </c>
      <c r="D1012" s="222">
        <v>1</v>
      </c>
      <c r="E1012" s="224" t="s">
        <v>1551</v>
      </c>
      <c r="F1012" s="222" t="s">
        <v>393</v>
      </c>
      <c r="G1012" s="225" t="s">
        <v>702</v>
      </c>
      <c r="H1012" s="282" t="s">
        <v>1529</v>
      </c>
      <c r="I1012" s="227" t="s">
        <v>1552</v>
      </c>
      <c r="J1012" s="224" t="s">
        <v>1553</v>
      </c>
      <c r="K1012" s="224" t="s">
        <v>1554</v>
      </c>
      <c r="L1012" s="224" t="s">
        <v>707</v>
      </c>
      <c r="M1012" s="228" t="s">
        <v>403</v>
      </c>
      <c r="N1012" s="225">
        <v>34</v>
      </c>
      <c r="O1012" s="186">
        <v>34.5</v>
      </c>
      <c r="P1012" s="186">
        <v>35</v>
      </c>
      <c r="Q1012" s="186" t="s">
        <v>12</v>
      </c>
      <c r="R1012" s="230" t="s">
        <v>12</v>
      </c>
      <c r="S1012" s="235" t="s">
        <v>329</v>
      </c>
      <c r="T1012" s="230">
        <v>35</v>
      </c>
      <c r="U1012" s="228"/>
      <c r="V1012" s="224" t="s">
        <v>708</v>
      </c>
      <c r="W1012" s="225">
        <v>32.6</v>
      </c>
      <c r="X1012" s="186" t="s">
        <v>85</v>
      </c>
      <c r="Y1012" s="186" t="s">
        <v>85</v>
      </c>
      <c r="Z1012" s="186" t="s">
        <v>85</v>
      </c>
      <c r="AA1012" s="230" t="s">
        <v>85</v>
      </c>
      <c r="AB1012" s="231">
        <f t="shared" si="250"/>
        <v>0.95882352941176474</v>
      </c>
      <c r="AC1012" s="232" t="str">
        <f t="shared" si="250"/>
        <v>-</v>
      </c>
      <c r="AD1012" s="232" t="str">
        <f t="shared" si="250"/>
        <v>-</v>
      </c>
      <c r="AE1012" s="232" t="str">
        <f t="shared" si="250"/>
        <v>-</v>
      </c>
      <c r="AF1012" s="233" t="str">
        <f t="shared" si="250"/>
        <v>-</v>
      </c>
      <c r="AG1012" s="231">
        <f t="shared" si="255"/>
        <v>0.93142857142857149</v>
      </c>
      <c r="AH1012" s="232" t="str">
        <f t="shared" si="255"/>
        <v>-</v>
      </c>
      <c r="AI1012" s="232" t="str">
        <f t="shared" si="255"/>
        <v>-</v>
      </c>
      <c r="AJ1012" s="232" t="str">
        <f t="shared" si="255"/>
        <v>-</v>
      </c>
      <c r="AK1012" s="233" t="str">
        <f t="shared" si="255"/>
        <v>-</v>
      </c>
      <c r="AL1012" s="222" t="s">
        <v>85</v>
      </c>
      <c r="AM1012" s="224" t="s">
        <v>85</v>
      </c>
      <c r="AN1012" s="224" t="s">
        <v>797</v>
      </c>
      <c r="AO1012" s="224" t="s">
        <v>940</v>
      </c>
      <c r="AP1012" s="235" t="s">
        <v>11</v>
      </c>
      <c r="AQ1012" s="234" t="s">
        <v>85</v>
      </c>
      <c r="AR1012" s="234" t="s">
        <v>85</v>
      </c>
      <c r="AS1012" s="234" t="s">
        <v>85</v>
      </c>
      <c r="AT1012" s="227" t="s">
        <v>85</v>
      </c>
      <c r="AU1012" s="343">
        <v>1</v>
      </c>
    </row>
    <row r="1013" spans="1:47" ht="283.5" customHeight="1">
      <c r="A1013" s="222" t="str">
        <f t="shared" si="265"/>
        <v>2706-2</v>
      </c>
      <c r="B1013" s="223">
        <v>2706</v>
      </c>
      <c r="C1013" s="224" t="s">
        <v>271</v>
      </c>
      <c r="D1013" s="222">
        <v>2</v>
      </c>
      <c r="E1013" s="224" t="s">
        <v>1555</v>
      </c>
      <c r="F1013" s="222" t="s">
        <v>411</v>
      </c>
      <c r="G1013" s="225" t="s">
        <v>702</v>
      </c>
      <c r="H1013" s="282" t="s">
        <v>1556</v>
      </c>
      <c r="I1013" s="227" t="s">
        <v>1557</v>
      </c>
      <c r="J1013" s="224" t="s">
        <v>1558</v>
      </c>
      <c r="K1013" s="224" t="s">
        <v>1559</v>
      </c>
      <c r="L1013" s="224" t="s">
        <v>1560</v>
      </c>
      <c r="M1013" s="228" t="s">
        <v>403</v>
      </c>
      <c r="N1013" s="179">
        <f>4000+8500+22000</f>
        <v>34500</v>
      </c>
      <c r="O1013" s="180">
        <f>+N1013+22000</f>
        <v>56500</v>
      </c>
      <c r="P1013" s="180">
        <f>+O1013+22000</f>
        <v>78500</v>
      </c>
      <c r="Q1013" s="186" t="s">
        <v>12</v>
      </c>
      <c r="R1013" s="230" t="s">
        <v>12</v>
      </c>
      <c r="S1013" s="235" t="s">
        <v>329</v>
      </c>
      <c r="T1013" s="230">
        <v>45000</v>
      </c>
      <c r="U1013" s="228"/>
      <c r="V1013" s="224" t="s">
        <v>708</v>
      </c>
      <c r="W1013" s="179">
        <f>11762+21862+25613</f>
        <v>59237</v>
      </c>
      <c r="X1013" s="186" t="s">
        <v>85</v>
      </c>
      <c r="Y1013" s="186" t="s">
        <v>85</v>
      </c>
      <c r="Z1013" s="186" t="s">
        <v>85</v>
      </c>
      <c r="AA1013" s="230" t="s">
        <v>85</v>
      </c>
      <c r="AB1013" s="231">
        <f t="shared" si="250"/>
        <v>1.7170144927536233</v>
      </c>
      <c r="AC1013" s="232" t="str">
        <f t="shared" si="250"/>
        <v>-</v>
      </c>
      <c r="AD1013" s="232" t="str">
        <f t="shared" si="250"/>
        <v>-</v>
      </c>
      <c r="AE1013" s="232" t="str">
        <f t="shared" si="250"/>
        <v>-</v>
      </c>
      <c r="AF1013" s="233" t="str">
        <f t="shared" si="250"/>
        <v>-</v>
      </c>
      <c r="AG1013" s="231">
        <f t="shared" si="255"/>
        <v>1.3163777777777779</v>
      </c>
      <c r="AH1013" s="232" t="str">
        <f t="shared" si="255"/>
        <v>-</v>
      </c>
      <c r="AI1013" s="232" t="str">
        <f t="shared" si="255"/>
        <v>-</v>
      </c>
      <c r="AJ1013" s="232" t="str">
        <f t="shared" si="255"/>
        <v>-</v>
      </c>
      <c r="AK1013" s="233" t="str">
        <f t="shared" si="255"/>
        <v>-</v>
      </c>
      <c r="AL1013" s="222" t="s">
        <v>85</v>
      </c>
      <c r="AM1013" s="224" t="s">
        <v>2743</v>
      </c>
      <c r="AN1013" s="224" t="s">
        <v>919</v>
      </c>
      <c r="AO1013" s="224" t="s">
        <v>940</v>
      </c>
      <c r="AP1013" s="235" t="s">
        <v>15</v>
      </c>
      <c r="AQ1013" s="234" t="s">
        <v>85</v>
      </c>
      <c r="AR1013" s="234" t="s">
        <v>85</v>
      </c>
      <c r="AS1013" s="234" t="s">
        <v>85</v>
      </c>
      <c r="AT1013" s="227" t="s">
        <v>85</v>
      </c>
      <c r="AU1013" s="343">
        <v>1</v>
      </c>
    </row>
    <row r="1014" spans="1:47" ht="54" hidden="1">
      <c r="A1014" s="222" t="str">
        <f t="shared" si="265"/>
        <v>2706-3</v>
      </c>
      <c r="B1014" s="223">
        <v>2706</v>
      </c>
      <c r="C1014" s="224" t="s">
        <v>271</v>
      </c>
      <c r="D1014" s="222">
        <v>3</v>
      </c>
      <c r="E1014" s="224" t="s">
        <v>85</v>
      </c>
      <c r="F1014" s="222" t="s">
        <v>85</v>
      </c>
      <c r="G1014" s="369" t="s">
        <v>85</v>
      </c>
      <c r="H1014" s="282" t="s">
        <v>85</v>
      </c>
      <c r="I1014" s="227" t="s">
        <v>85</v>
      </c>
      <c r="J1014" s="224" t="s">
        <v>85</v>
      </c>
      <c r="K1014" s="224" t="s">
        <v>85</v>
      </c>
      <c r="L1014" s="224" t="s">
        <v>85</v>
      </c>
      <c r="M1014" s="228" t="s">
        <v>85</v>
      </c>
      <c r="N1014" s="225"/>
      <c r="O1014" s="186"/>
      <c r="P1014" s="186"/>
      <c r="Q1014" s="186"/>
      <c r="R1014" s="230"/>
      <c r="S1014" s="235" t="s">
        <v>85</v>
      </c>
      <c r="T1014" s="230" t="s">
        <v>85</v>
      </c>
      <c r="U1014" s="228"/>
      <c r="V1014" s="224" t="s">
        <v>85</v>
      </c>
      <c r="W1014" s="369"/>
      <c r="X1014" s="370" t="s">
        <v>85</v>
      </c>
      <c r="Y1014" s="370" t="s">
        <v>85</v>
      </c>
      <c r="Z1014" s="370" t="s">
        <v>85</v>
      </c>
      <c r="AA1014" s="371" t="s">
        <v>85</v>
      </c>
      <c r="AB1014" s="231" t="str">
        <f t="shared" si="250"/>
        <v>-</v>
      </c>
      <c r="AC1014" s="232" t="str">
        <f t="shared" si="251"/>
        <v>-</v>
      </c>
      <c r="AD1014" s="232" t="str">
        <f t="shared" si="252"/>
        <v>-</v>
      </c>
      <c r="AE1014" s="232" t="str">
        <f t="shared" si="253"/>
        <v>-</v>
      </c>
      <c r="AF1014" s="233" t="str">
        <f t="shared" si="254"/>
        <v>-</v>
      </c>
      <c r="AG1014" s="231" t="str">
        <f t="shared" si="255"/>
        <v>-</v>
      </c>
      <c r="AH1014" s="232" t="str">
        <f t="shared" si="256"/>
        <v>-</v>
      </c>
      <c r="AI1014" s="232" t="str">
        <f t="shared" si="257"/>
        <v>-</v>
      </c>
      <c r="AJ1014" s="232" t="str">
        <f t="shared" si="258"/>
        <v>-</v>
      </c>
      <c r="AK1014" s="233" t="str">
        <f t="shared" si="259"/>
        <v>-</v>
      </c>
      <c r="AL1014" s="222" t="s">
        <v>85</v>
      </c>
      <c r="AM1014" s="224" t="s">
        <v>85</v>
      </c>
      <c r="AN1014" s="224" t="s">
        <v>85</v>
      </c>
      <c r="AO1014" s="224" t="s">
        <v>85</v>
      </c>
      <c r="AP1014" s="235" t="s">
        <v>85</v>
      </c>
      <c r="AQ1014" s="234" t="s">
        <v>85</v>
      </c>
      <c r="AR1014" s="234" t="s">
        <v>85</v>
      </c>
      <c r="AS1014" s="234" t="s">
        <v>85</v>
      </c>
      <c r="AT1014" s="227" t="s">
        <v>85</v>
      </c>
      <c r="AU1014" s="343" t="s">
        <v>85</v>
      </c>
    </row>
    <row r="1015" spans="1:47" ht="54" hidden="1">
      <c r="A1015" s="222" t="str">
        <f t="shared" si="265"/>
        <v>2706-4</v>
      </c>
      <c r="B1015" s="223">
        <v>2706</v>
      </c>
      <c r="C1015" s="224" t="s">
        <v>271</v>
      </c>
      <c r="D1015" s="222">
        <v>4</v>
      </c>
      <c r="E1015" s="224" t="s">
        <v>85</v>
      </c>
      <c r="F1015" s="222" t="s">
        <v>85</v>
      </c>
      <c r="G1015" s="369" t="s">
        <v>85</v>
      </c>
      <c r="H1015" s="282" t="s">
        <v>85</v>
      </c>
      <c r="I1015" s="227" t="s">
        <v>85</v>
      </c>
      <c r="J1015" s="224" t="s">
        <v>85</v>
      </c>
      <c r="K1015" s="224" t="s">
        <v>85</v>
      </c>
      <c r="L1015" s="224" t="s">
        <v>85</v>
      </c>
      <c r="M1015" s="228" t="s">
        <v>85</v>
      </c>
      <c r="N1015" s="225"/>
      <c r="O1015" s="186"/>
      <c r="P1015" s="186"/>
      <c r="Q1015" s="186"/>
      <c r="R1015" s="230"/>
      <c r="S1015" s="235" t="s">
        <v>85</v>
      </c>
      <c r="T1015" s="230" t="s">
        <v>85</v>
      </c>
      <c r="U1015" s="228"/>
      <c r="V1015" s="224" t="s">
        <v>85</v>
      </c>
      <c r="W1015" s="369"/>
      <c r="X1015" s="370" t="s">
        <v>85</v>
      </c>
      <c r="Y1015" s="370" t="s">
        <v>85</v>
      </c>
      <c r="Z1015" s="370" t="s">
        <v>85</v>
      </c>
      <c r="AA1015" s="371" t="s">
        <v>85</v>
      </c>
      <c r="AB1015" s="231" t="str">
        <f t="shared" si="250"/>
        <v>-</v>
      </c>
      <c r="AC1015" s="232" t="str">
        <f t="shared" si="251"/>
        <v>-</v>
      </c>
      <c r="AD1015" s="232" t="str">
        <f t="shared" si="252"/>
        <v>-</v>
      </c>
      <c r="AE1015" s="232" t="str">
        <f t="shared" si="253"/>
        <v>-</v>
      </c>
      <c r="AF1015" s="233" t="str">
        <f t="shared" si="254"/>
        <v>-</v>
      </c>
      <c r="AG1015" s="231" t="str">
        <f t="shared" si="255"/>
        <v>-</v>
      </c>
      <c r="AH1015" s="232" t="str">
        <f t="shared" si="256"/>
        <v>-</v>
      </c>
      <c r="AI1015" s="232" t="str">
        <f t="shared" si="257"/>
        <v>-</v>
      </c>
      <c r="AJ1015" s="232" t="str">
        <f t="shared" si="258"/>
        <v>-</v>
      </c>
      <c r="AK1015" s="233" t="str">
        <f t="shared" si="259"/>
        <v>-</v>
      </c>
      <c r="AL1015" s="222" t="s">
        <v>85</v>
      </c>
      <c r="AM1015" s="224" t="s">
        <v>85</v>
      </c>
      <c r="AN1015" s="224" t="s">
        <v>85</v>
      </c>
      <c r="AO1015" s="224" t="s">
        <v>85</v>
      </c>
      <c r="AP1015" s="235" t="s">
        <v>85</v>
      </c>
      <c r="AQ1015" s="234" t="s">
        <v>85</v>
      </c>
      <c r="AR1015" s="234" t="s">
        <v>85</v>
      </c>
      <c r="AS1015" s="234" t="s">
        <v>85</v>
      </c>
      <c r="AT1015" s="227" t="s">
        <v>85</v>
      </c>
      <c r="AU1015" s="343" t="s">
        <v>85</v>
      </c>
    </row>
    <row r="1016" spans="1:47" ht="54" hidden="1">
      <c r="A1016" s="222" t="str">
        <f t="shared" si="265"/>
        <v>2706-5</v>
      </c>
      <c r="B1016" s="223">
        <v>2706</v>
      </c>
      <c r="C1016" s="224" t="s">
        <v>271</v>
      </c>
      <c r="D1016" s="222">
        <v>5</v>
      </c>
      <c r="E1016" s="224" t="s">
        <v>85</v>
      </c>
      <c r="F1016" s="222" t="s">
        <v>85</v>
      </c>
      <c r="G1016" s="369" t="s">
        <v>85</v>
      </c>
      <c r="H1016" s="282" t="s">
        <v>85</v>
      </c>
      <c r="I1016" s="227" t="s">
        <v>85</v>
      </c>
      <c r="J1016" s="224" t="s">
        <v>85</v>
      </c>
      <c r="K1016" s="224" t="s">
        <v>85</v>
      </c>
      <c r="L1016" s="224" t="s">
        <v>85</v>
      </c>
      <c r="M1016" s="228" t="s">
        <v>85</v>
      </c>
      <c r="N1016" s="225"/>
      <c r="O1016" s="186"/>
      <c r="P1016" s="186"/>
      <c r="Q1016" s="186"/>
      <c r="R1016" s="230"/>
      <c r="S1016" s="235" t="s">
        <v>85</v>
      </c>
      <c r="T1016" s="230" t="s">
        <v>85</v>
      </c>
      <c r="U1016" s="228"/>
      <c r="V1016" s="224" t="s">
        <v>85</v>
      </c>
      <c r="W1016" s="369"/>
      <c r="X1016" s="370" t="s">
        <v>85</v>
      </c>
      <c r="Y1016" s="370" t="s">
        <v>85</v>
      </c>
      <c r="Z1016" s="370" t="s">
        <v>85</v>
      </c>
      <c r="AA1016" s="371" t="s">
        <v>85</v>
      </c>
      <c r="AB1016" s="231" t="str">
        <f t="shared" si="250"/>
        <v>-</v>
      </c>
      <c r="AC1016" s="232" t="str">
        <f t="shared" si="251"/>
        <v>-</v>
      </c>
      <c r="AD1016" s="232" t="str">
        <f t="shared" si="252"/>
        <v>-</v>
      </c>
      <c r="AE1016" s="232" t="str">
        <f t="shared" si="253"/>
        <v>-</v>
      </c>
      <c r="AF1016" s="233" t="str">
        <f t="shared" si="254"/>
        <v>-</v>
      </c>
      <c r="AG1016" s="231" t="str">
        <f t="shared" si="255"/>
        <v>-</v>
      </c>
      <c r="AH1016" s="232" t="str">
        <f t="shared" si="256"/>
        <v>-</v>
      </c>
      <c r="AI1016" s="232" t="str">
        <f t="shared" si="257"/>
        <v>-</v>
      </c>
      <c r="AJ1016" s="232" t="str">
        <f t="shared" si="258"/>
        <v>-</v>
      </c>
      <c r="AK1016" s="233" t="str">
        <f t="shared" si="259"/>
        <v>-</v>
      </c>
      <c r="AL1016" s="222" t="s">
        <v>85</v>
      </c>
      <c r="AM1016" s="224" t="s">
        <v>85</v>
      </c>
      <c r="AN1016" s="224" t="s">
        <v>85</v>
      </c>
      <c r="AO1016" s="224" t="s">
        <v>85</v>
      </c>
      <c r="AP1016" s="235" t="s">
        <v>85</v>
      </c>
      <c r="AQ1016" s="234" t="s">
        <v>85</v>
      </c>
      <c r="AR1016" s="234" t="s">
        <v>85</v>
      </c>
      <c r="AS1016" s="234" t="s">
        <v>85</v>
      </c>
      <c r="AT1016" s="227" t="s">
        <v>85</v>
      </c>
      <c r="AU1016" s="343" t="s">
        <v>85</v>
      </c>
    </row>
    <row r="1017" spans="1:47" ht="54" hidden="1">
      <c r="A1017" s="222" t="str">
        <f t="shared" si="265"/>
        <v>2706-6</v>
      </c>
      <c r="B1017" s="223">
        <v>2706</v>
      </c>
      <c r="C1017" s="224" t="s">
        <v>271</v>
      </c>
      <c r="D1017" s="222">
        <v>6</v>
      </c>
      <c r="E1017" s="224" t="s">
        <v>85</v>
      </c>
      <c r="F1017" s="222" t="s">
        <v>85</v>
      </c>
      <c r="G1017" s="369" t="s">
        <v>85</v>
      </c>
      <c r="H1017" s="282" t="s">
        <v>85</v>
      </c>
      <c r="I1017" s="227" t="s">
        <v>85</v>
      </c>
      <c r="J1017" s="224" t="s">
        <v>85</v>
      </c>
      <c r="K1017" s="224" t="s">
        <v>85</v>
      </c>
      <c r="L1017" s="224" t="s">
        <v>85</v>
      </c>
      <c r="M1017" s="228" t="s">
        <v>85</v>
      </c>
      <c r="N1017" s="225"/>
      <c r="O1017" s="186"/>
      <c r="P1017" s="186"/>
      <c r="Q1017" s="186"/>
      <c r="R1017" s="230"/>
      <c r="S1017" s="235" t="s">
        <v>85</v>
      </c>
      <c r="T1017" s="230" t="s">
        <v>85</v>
      </c>
      <c r="U1017" s="228"/>
      <c r="V1017" s="224" t="s">
        <v>85</v>
      </c>
      <c r="W1017" s="369"/>
      <c r="X1017" s="370" t="s">
        <v>85</v>
      </c>
      <c r="Y1017" s="370" t="s">
        <v>85</v>
      </c>
      <c r="Z1017" s="370" t="s">
        <v>85</v>
      </c>
      <c r="AA1017" s="371" t="s">
        <v>85</v>
      </c>
      <c r="AB1017" s="231" t="str">
        <f t="shared" si="250"/>
        <v>-</v>
      </c>
      <c r="AC1017" s="232" t="str">
        <f t="shared" si="251"/>
        <v>-</v>
      </c>
      <c r="AD1017" s="232" t="str">
        <f t="shared" si="252"/>
        <v>-</v>
      </c>
      <c r="AE1017" s="232" t="str">
        <f t="shared" si="253"/>
        <v>-</v>
      </c>
      <c r="AF1017" s="233" t="str">
        <f t="shared" si="254"/>
        <v>-</v>
      </c>
      <c r="AG1017" s="231" t="str">
        <f t="shared" si="255"/>
        <v>-</v>
      </c>
      <c r="AH1017" s="232" t="str">
        <f t="shared" si="256"/>
        <v>-</v>
      </c>
      <c r="AI1017" s="232" t="str">
        <f t="shared" si="257"/>
        <v>-</v>
      </c>
      <c r="AJ1017" s="232" t="str">
        <f t="shared" si="258"/>
        <v>-</v>
      </c>
      <c r="AK1017" s="233" t="str">
        <f t="shared" si="259"/>
        <v>-</v>
      </c>
      <c r="AL1017" s="222" t="s">
        <v>85</v>
      </c>
      <c r="AM1017" s="224" t="s">
        <v>85</v>
      </c>
      <c r="AN1017" s="224" t="s">
        <v>85</v>
      </c>
      <c r="AO1017" s="224" t="s">
        <v>85</v>
      </c>
      <c r="AP1017" s="235" t="s">
        <v>85</v>
      </c>
      <c r="AQ1017" s="234" t="s">
        <v>85</v>
      </c>
      <c r="AR1017" s="234" t="s">
        <v>85</v>
      </c>
      <c r="AS1017" s="234" t="s">
        <v>85</v>
      </c>
      <c r="AT1017" s="227" t="s">
        <v>85</v>
      </c>
      <c r="AU1017" s="343" t="s">
        <v>85</v>
      </c>
    </row>
    <row r="1018" spans="1:47" ht="54" hidden="1">
      <c r="A1018" s="222" t="str">
        <f t="shared" si="265"/>
        <v>2706-7</v>
      </c>
      <c r="B1018" s="223">
        <v>2706</v>
      </c>
      <c r="C1018" s="224" t="s">
        <v>271</v>
      </c>
      <c r="D1018" s="222">
        <v>7</v>
      </c>
      <c r="E1018" s="224" t="s">
        <v>85</v>
      </c>
      <c r="F1018" s="222" t="s">
        <v>85</v>
      </c>
      <c r="G1018" s="369" t="s">
        <v>85</v>
      </c>
      <c r="H1018" s="282" t="s">
        <v>85</v>
      </c>
      <c r="I1018" s="227" t="s">
        <v>85</v>
      </c>
      <c r="J1018" s="224" t="s">
        <v>85</v>
      </c>
      <c r="K1018" s="224" t="s">
        <v>85</v>
      </c>
      <c r="L1018" s="224" t="s">
        <v>85</v>
      </c>
      <c r="M1018" s="228" t="s">
        <v>85</v>
      </c>
      <c r="N1018" s="225"/>
      <c r="O1018" s="186"/>
      <c r="P1018" s="186"/>
      <c r="Q1018" s="186"/>
      <c r="R1018" s="230"/>
      <c r="S1018" s="235" t="s">
        <v>85</v>
      </c>
      <c r="T1018" s="230" t="s">
        <v>85</v>
      </c>
      <c r="U1018" s="228"/>
      <c r="V1018" s="224" t="s">
        <v>85</v>
      </c>
      <c r="W1018" s="369"/>
      <c r="X1018" s="370" t="s">
        <v>85</v>
      </c>
      <c r="Y1018" s="370" t="s">
        <v>85</v>
      </c>
      <c r="Z1018" s="370" t="s">
        <v>85</v>
      </c>
      <c r="AA1018" s="371" t="s">
        <v>85</v>
      </c>
      <c r="AB1018" s="231" t="str">
        <f t="shared" si="250"/>
        <v>-</v>
      </c>
      <c r="AC1018" s="232" t="str">
        <f t="shared" si="251"/>
        <v>-</v>
      </c>
      <c r="AD1018" s="232" t="str">
        <f t="shared" si="252"/>
        <v>-</v>
      </c>
      <c r="AE1018" s="232" t="str">
        <f t="shared" si="253"/>
        <v>-</v>
      </c>
      <c r="AF1018" s="233" t="str">
        <f t="shared" si="254"/>
        <v>-</v>
      </c>
      <c r="AG1018" s="231" t="str">
        <f t="shared" si="255"/>
        <v>-</v>
      </c>
      <c r="AH1018" s="232" t="str">
        <f t="shared" si="256"/>
        <v>-</v>
      </c>
      <c r="AI1018" s="232" t="str">
        <f t="shared" si="257"/>
        <v>-</v>
      </c>
      <c r="AJ1018" s="232" t="str">
        <f t="shared" si="258"/>
        <v>-</v>
      </c>
      <c r="AK1018" s="233" t="str">
        <f t="shared" si="259"/>
        <v>-</v>
      </c>
      <c r="AL1018" s="222" t="s">
        <v>85</v>
      </c>
      <c r="AM1018" s="224" t="s">
        <v>85</v>
      </c>
      <c r="AN1018" s="224" t="s">
        <v>85</v>
      </c>
      <c r="AO1018" s="224" t="s">
        <v>85</v>
      </c>
      <c r="AP1018" s="235" t="s">
        <v>85</v>
      </c>
      <c r="AQ1018" s="234" t="s">
        <v>85</v>
      </c>
      <c r="AR1018" s="234" t="s">
        <v>85</v>
      </c>
      <c r="AS1018" s="234" t="s">
        <v>85</v>
      </c>
      <c r="AT1018" s="227" t="s">
        <v>85</v>
      </c>
      <c r="AU1018" s="343" t="s">
        <v>85</v>
      </c>
    </row>
    <row r="1019" spans="1:47" ht="54" hidden="1">
      <c r="A1019" s="222" t="str">
        <f t="shared" si="265"/>
        <v>2706-8</v>
      </c>
      <c r="B1019" s="223">
        <v>2706</v>
      </c>
      <c r="C1019" s="224" t="s">
        <v>271</v>
      </c>
      <c r="D1019" s="222">
        <v>8</v>
      </c>
      <c r="E1019" s="224" t="s">
        <v>85</v>
      </c>
      <c r="F1019" s="222" t="s">
        <v>85</v>
      </c>
      <c r="G1019" s="369" t="s">
        <v>85</v>
      </c>
      <c r="H1019" s="282" t="s">
        <v>85</v>
      </c>
      <c r="I1019" s="227" t="s">
        <v>85</v>
      </c>
      <c r="J1019" s="224" t="s">
        <v>85</v>
      </c>
      <c r="K1019" s="224" t="s">
        <v>85</v>
      </c>
      <c r="L1019" s="224" t="s">
        <v>85</v>
      </c>
      <c r="M1019" s="228" t="s">
        <v>85</v>
      </c>
      <c r="N1019" s="225"/>
      <c r="O1019" s="186"/>
      <c r="P1019" s="186"/>
      <c r="Q1019" s="186"/>
      <c r="R1019" s="230"/>
      <c r="S1019" s="235" t="s">
        <v>85</v>
      </c>
      <c r="T1019" s="230" t="s">
        <v>85</v>
      </c>
      <c r="U1019" s="228"/>
      <c r="V1019" s="224" t="s">
        <v>85</v>
      </c>
      <c r="W1019" s="369"/>
      <c r="X1019" s="370" t="s">
        <v>85</v>
      </c>
      <c r="Y1019" s="370" t="s">
        <v>85</v>
      </c>
      <c r="Z1019" s="370" t="s">
        <v>85</v>
      </c>
      <c r="AA1019" s="371" t="s">
        <v>85</v>
      </c>
      <c r="AB1019" s="231" t="str">
        <f t="shared" si="250"/>
        <v>-</v>
      </c>
      <c r="AC1019" s="232" t="str">
        <f t="shared" si="251"/>
        <v>-</v>
      </c>
      <c r="AD1019" s="232" t="str">
        <f t="shared" si="252"/>
        <v>-</v>
      </c>
      <c r="AE1019" s="232" t="str">
        <f t="shared" si="253"/>
        <v>-</v>
      </c>
      <c r="AF1019" s="233" t="str">
        <f t="shared" si="254"/>
        <v>-</v>
      </c>
      <c r="AG1019" s="231" t="str">
        <f t="shared" si="255"/>
        <v>-</v>
      </c>
      <c r="AH1019" s="232" t="str">
        <f t="shared" si="256"/>
        <v>-</v>
      </c>
      <c r="AI1019" s="232" t="str">
        <f t="shared" si="257"/>
        <v>-</v>
      </c>
      <c r="AJ1019" s="232" t="str">
        <f t="shared" si="258"/>
        <v>-</v>
      </c>
      <c r="AK1019" s="233" t="str">
        <f t="shared" si="259"/>
        <v>-</v>
      </c>
      <c r="AL1019" s="222" t="s">
        <v>85</v>
      </c>
      <c r="AM1019" s="224" t="s">
        <v>85</v>
      </c>
      <c r="AN1019" s="224" t="s">
        <v>85</v>
      </c>
      <c r="AO1019" s="224" t="s">
        <v>85</v>
      </c>
      <c r="AP1019" s="235" t="s">
        <v>85</v>
      </c>
      <c r="AQ1019" s="234" t="s">
        <v>85</v>
      </c>
      <c r="AR1019" s="234" t="s">
        <v>85</v>
      </c>
      <c r="AS1019" s="234" t="s">
        <v>85</v>
      </c>
      <c r="AT1019" s="227" t="s">
        <v>85</v>
      </c>
      <c r="AU1019" s="343" t="s">
        <v>85</v>
      </c>
    </row>
    <row r="1020" spans="1:47" ht="54" hidden="1">
      <c r="A1020" s="222" t="str">
        <f t="shared" si="265"/>
        <v>2706-9</v>
      </c>
      <c r="B1020" s="223">
        <v>2706</v>
      </c>
      <c r="C1020" s="224" t="s">
        <v>271</v>
      </c>
      <c r="D1020" s="222">
        <v>9</v>
      </c>
      <c r="E1020" s="224" t="s">
        <v>85</v>
      </c>
      <c r="F1020" s="222" t="s">
        <v>85</v>
      </c>
      <c r="G1020" s="369" t="s">
        <v>85</v>
      </c>
      <c r="H1020" s="282" t="s">
        <v>85</v>
      </c>
      <c r="I1020" s="227" t="s">
        <v>85</v>
      </c>
      <c r="J1020" s="224" t="s">
        <v>85</v>
      </c>
      <c r="K1020" s="224" t="s">
        <v>85</v>
      </c>
      <c r="L1020" s="224" t="s">
        <v>85</v>
      </c>
      <c r="M1020" s="228" t="s">
        <v>85</v>
      </c>
      <c r="N1020" s="225"/>
      <c r="O1020" s="186"/>
      <c r="P1020" s="186"/>
      <c r="Q1020" s="186"/>
      <c r="R1020" s="230"/>
      <c r="S1020" s="235" t="s">
        <v>85</v>
      </c>
      <c r="T1020" s="230" t="s">
        <v>85</v>
      </c>
      <c r="U1020" s="228"/>
      <c r="V1020" s="224" t="s">
        <v>85</v>
      </c>
      <c r="W1020" s="369"/>
      <c r="X1020" s="370" t="s">
        <v>85</v>
      </c>
      <c r="Y1020" s="370" t="s">
        <v>85</v>
      </c>
      <c r="Z1020" s="370" t="s">
        <v>85</v>
      </c>
      <c r="AA1020" s="371" t="s">
        <v>85</v>
      </c>
      <c r="AB1020" s="231" t="str">
        <f t="shared" si="250"/>
        <v>-</v>
      </c>
      <c r="AC1020" s="232" t="str">
        <f t="shared" si="251"/>
        <v>-</v>
      </c>
      <c r="AD1020" s="232" t="str">
        <f t="shared" si="252"/>
        <v>-</v>
      </c>
      <c r="AE1020" s="232" t="str">
        <f t="shared" si="253"/>
        <v>-</v>
      </c>
      <c r="AF1020" s="233" t="str">
        <f t="shared" si="254"/>
        <v>-</v>
      </c>
      <c r="AG1020" s="231" t="str">
        <f t="shared" si="255"/>
        <v>-</v>
      </c>
      <c r="AH1020" s="232" t="str">
        <f t="shared" si="256"/>
        <v>-</v>
      </c>
      <c r="AI1020" s="232" t="str">
        <f t="shared" si="257"/>
        <v>-</v>
      </c>
      <c r="AJ1020" s="232" t="str">
        <f t="shared" si="258"/>
        <v>-</v>
      </c>
      <c r="AK1020" s="233" t="str">
        <f t="shared" si="259"/>
        <v>-</v>
      </c>
      <c r="AL1020" s="222" t="s">
        <v>85</v>
      </c>
      <c r="AM1020" s="224" t="s">
        <v>85</v>
      </c>
      <c r="AN1020" s="224" t="s">
        <v>85</v>
      </c>
      <c r="AO1020" s="224" t="s">
        <v>85</v>
      </c>
      <c r="AP1020" s="235" t="s">
        <v>85</v>
      </c>
      <c r="AQ1020" s="234" t="s">
        <v>85</v>
      </c>
      <c r="AR1020" s="234" t="s">
        <v>85</v>
      </c>
      <c r="AS1020" s="234" t="s">
        <v>85</v>
      </c>
      <c r="AT1020" s="227" t="s">
        <v>85</v>
      </c>
      <c r="AU1020" s="343" t="s">
        <v>85</v>
      </c>
    </row>
    <row r="1021" spans="1:47" ht="174" customHeight="1">
      <c r="A1021" s="222" t="str">
        <f t="shared" si="265"/>
        <v>2707-1</v>
      </c>
      <c r="B1021" s="223">
        <v>2707</v>
      </c>
      <c r="C1021" s="224" t="s">
        <v>272</v>
      </c>
      <c r="D1021" s="222">
        <v>1</v>
      </c>
      <c r="E1021" s="224" t="s">
        <v>1561</v>
      </c>
      <c r="F1021" s="222" t="s">
        <v>393</v>
      </c>
      <c r="G1021" s="225" t="s">
        <v>702</v>
      </c>
      <c r="H1021" s="282" t="s">
        <v>1562</v>
      </c>
      <c r="I1021" s="227" t="s">
        <v>1563</v>
      </c>
      <c r="J1021" s="224" t="s">
        <v>1564</v>
      </c>
      <c r="K1021" s="224" t="s">
        <v>1565</v>
      </c>
      <c r="L1021" s="224" t="s">
        <v>1566</v>
      </c>
      <c r="M1021" s="228" t="s">
        <v>403</v>
      </c>
      <c r="N1021" s="225">
        <v>36</v>
      </c>
      <c r="O1021" s="186">
        <v>38</v>
      </c>
      <c r="P1021" s="186">
        <v>40</v>
      </c>
      <c r="Q1021" s="186" t="s">
        <v>12</v>
      </c>
      <c r="R1021" s="230" t="s">
        <v>12</v>
      </c>
      <c r="S1021" s="235" t="s">
        <v>329</v>
      </c>
      <c r="T1021" s="230">
        <v>40</v>
      </c>
      <c r="U1021" s="228"/>
      <c r="V1021" s="224" t="s">
        <v>708</v>
      </c>
      <c r="W1021" s="225">
        <v>36.200000000000003</v>
      </c>
      <c r="X1021" s="186" t="s">
        <v>85</v>
      </c>
      <c r="Y1021" s="186" t="s">
        <v>85</v>
      </c>
      <c r="Z1021" s="186" t="s">
        <v>85</v>
      </c>
      <c r="AA1021" s="230" t="s">
        <v>85</v>
      </c>
      <c r="AB1021" s="231">
        <f t="shared" si="250"/>
        <v>1.0055555555555555</v>
      </c>
      <c r="AC1021" s="232" t="str">
        <f t="shared" si="250"/>
        <v>-</v>
      </c>
      <c r="AD1021" s="232" t="str">
        <f t="shared" si="250"/>
        <v>-</v>
      </c>
      <c r="AE1021" s="232" t="str">
        <f t="shared" si="250"/>
        <v>-</v>
      </c>
      <c r="AF1021" s="233" t="str">
        <f t="shared" si="250"/>
        <v>-</v>
      </c>
      <c r="AG1021" s="231">
        <f t="shared" si="255"/>
        <v>0.90500000000000003</v>
      </c>
      <c r="AH1021" s="232" t="str">
        <f t="shared" si="255"/>
        <v>-</v>
      </c>
      <c r="AI1021" s="232" t="str">
        <f t="shared" si="255"/>
        <v>-</v>
      </c>
      <c r="AJ1021" s="232" t="str">
        <f t="shared" si="255"/>
        <v>-</v>
      </c>
      <c r="AK1021" s="233" t="str">
        <f t="shared" si="255"/>
        <v>-</v>
      </c>
      <c r="AL1021" s="222" t="s">
        <v>85</v>
      </c>
      <c r="AM1021" s="224" t="s">
        <v>85</v>
      </c>
      <c r="AN1021" s="224" t="s">
        <v>1801</v>
      </c>
      <c r="AO1021" s="224" t="s">
        <v>940</v>
      </c>
      <c r="AP1021" s="235" t="s">
        <v>15</v>
      </c>
      <c r="AQ1021" s="234" t="s">
        <v>85</v>
      </c>
      <c r="AR1021" s="234" t="s">
        <v>85</v>
      </c>
      <c r="AS1021" s="234" t="s">
        <v>85</v>
      </c>
      <c r="AT1021" s="227" t="s">
        <v>85</v>
      </c>
      <c r="AU1021" s="343">
        <v>1</v>
      </c>
    </row>
    <row r="1022" spans="1:47" ht="194.25" customHeight="1">
      <c r="A1022" s="222" t="str">
        <f t="shared" si="265"/>
        <v>2707-2</v>
      </c>
      <c r="B1022" s="223">
        <v>2707</v>
      </c>
      <c r="C1022" s="224" t="s">
        <v>272</v>
      </c>
      <c r="D1022" s="222">
        <v>2</v>
      </c>
      <c r="E1022" s="224" t="s">
        <v>1567</v>
      </c>
      <c r="F1022" s="222" t="s">
        <v>1080</v>
      </c>
      <c r="G1022" s="225" t="s">
        <v>702</v>
      </c>
      <c r="H1022" s="282" t="s">
        <v>703</v>
      </c>
      <c r="I1022" s="227" t="s">
        <v>1568</v>
      </c>
      <c r="J1022" s="224" t="s">
        <v>1569</v>
      </c>
      <c r="K1022" s="224" t="s">
        <v>1570</v>
      </c>
      <c r="L1022" s="224" t="s">
        <v>1571</v>
      </c>
      <c r="M1022" s="228" t="s">
        <v>403</v>
      </c>
      <c r="N1022" s="225">
        <v>19.399999999999999</v>
      </c>
      <c r="O1022" s="186">
        <v>19</v>
      </c>
      <c r="P1022" s="186">
        <v>18.5</v>
      </c>
      <c r="Q1022" s="186" t="s">
        <v>12</v>
      </c>
      <c r="R1022" s="230" t="s">
        <v>12</v>
      </c>
      <c r="S1022" s="235" t="s">
        <v>329</v>
      </c>
      <c r="T1022" s="230">
        <v>100</v>
      </c>
      <c r="U1022" s="228"/>
      <c r="V1022" s="224" t="s">
        <v>708</v>
      </c>
      <c r="W1022" s="225">
        <v>16.600000000000001</v>
      </c>
      <c r="X1022" s="186" t="s">
        <v>85</v>
      </c>
      <c r="Y1022" s="186" t="s">
        <v>85</v>
      </c>
      <c r="Z1022" s="186" t="s">
        <v>85</v>
      </c>
      <c r="AA1022" s="230" t="s">
        <v>85</v>
      </c>
      <c r="AB1022" s="231">
        <f t="shared" si="250"/>
        <v>0.85567010309278368</v>
      </c>
      <c r="AC1022" s="232" t="str">
        <f t="shared" si="250"/>
        <v>-</v>
      </c>
      <c r="AD1022" s="232" t="str">
        <f t="shared" si="250"/>
        <v>-</v>
      </c>
      <c r="AE1022" s="232" t="str">
        <f t="shared" si="250"/>
        <v>-</v>
      </c>
      <c r="AF1022" s="233" t="str">
        <f t="shared" si="250"/>
        <v>-</v>
      </c>
      <c r="AG1022" s="231">
        <f>IFERROR(IF($E1022="-","-",IF($T1022="-","-",(W1022+43.2)/$T1022)),"-")</f>
        <v>0.59800000000000009</v>
      </c>
      <c r="AH1022" s="232" t="str">
        <f t="shared" si="255"/>
        <v>-</v>
      </c>
      <c r="AI1022" s="232" t="str">
        <f t="shared" si="255"/>
        <v>-</v>
      </c>
      <c r="AJ1022" s="232" t="str">
        <f t="shared" si="255"/>
        <v>-</v>
      </c>
      <c r="AK1022" s="233" t="str">
        <f t="shared" si="255"/>
        <v>-</v>
      </c>
      <c r="AL1022" s="222" t="s">
        <v>85</v>
      </c>
      <c r="AM1022" s="224" t="s">
        <v>2744</v>
      </c>
      <c r="AN1022" s="363" t="s">
        <v>1802</v>
      </c>
      <c r="AO1022" s="224" t="s">
        <v>1803</v>
      </c>
      <c r="AP1022" s="235" t="s">
        <v>11</v>
      </c>
      <c r="AQ1022" s="234" t="s">
        <v>85</v>
      </c>
      <c r="AR1022" s="234" t="s">
        <v>85</v>
      </c>
      <c r="AS1022" s="234" t="s">
        <v>85</v>
      </c>
      <c r="AT1022" s="227" t="s">
        <v>85</v>
      </c>
      <c r="AU1022" s="343">
        <v>1</v>
      </c>
    </row>
    <row r="1023" spans="1:47" ht="180" customHeight="1">
      <c r="A1023" s="222" t="str">
        <f t="shared" si="265"/>
        <v>2707-3</v>
      </c>
      <c r="B1023" s="223">
        <v>2707</v>
      </c>
      <c r="C1023" s="224" t="s">
        <v>272</v>
      </c>
      <c r="D1023" s="222">
        <v>3</v>
      </c>
      <c r="E1023" s="224" t="s">
        <v>1572</v>
      </c>
      <c r="F1023" s="222" t="s">
        <v>1080</v>
      </c>
      <c r="G1023" s="225" t="s">
        <v>702</v>
      </c>
      <c r="H1023" s="282" t="s">
        <v>703</v>
      </c>
      <c r="I1023" s="227" t="s">
        <v>1573</v>
      </c>
      <c r="J1023" s="224" t="s">
        <v>1574</v>
      </c>
      <c r="K1023" s="224" t="s">
        <v>1570</v>
      </c>
      <c r="L1023" s="224" t="s">
        <v>1575</v>
      </c>
      <c r="M1023" s="228" t="s">
        <v>403</v>
      </c>
      <c r="N1023" s="225">
        <v>31.5</v>
      </c>
      <c r="O1023" s="186">
        <v>31.8</v>
      </c>
      <c r="P1023" s="186">
        <v>29.8</v>
      </c>
      <c r="Q1023" s="186" t="s">
        <v>12</v>
      </c>
      <c r="R1023" s="230" t="s">
        <v>12</v>
      </c>
      <c r="S1023" s="235" t="s">
        <v>329</v>
      </c>
      <c r="T1023" s="181">
        <v>160.19999999999999</v>
      </c>
      <c r="U1023" s="228"/>
      <c r="V1023" s="224" t="s">
        <v>708</v>
      </c>
      <c r="W1023" s="225">
        <v>22.1</v>
      </c>
      <c r="X1023" s="186" t="s">
        <v>85</v>
      </c>
      <c r="Y1023" s="186" t="s">
        <v>85</v>
      </c>
      <c r="Z1023" s="186" t="s">
        <v>85</v>
      </c>
      <c r="AA1023" s="230" t="s">
        <v>85</v>
      </c>
      <c r="AB1023" s="231">
        <f t="shared" si="250"/>
        <v>0.70158730158730165</v>
      </c>
      <c r="AC1023" s="232" t="str">
        <f t="shared" si="250"/>
        <v>-</v>
      </c>
      <c r="AD1023" s="232" t="str">
        <f t="shared" si="250"/>
        <v>-</v>
      </c>
      <c r="AE1023" s="232" t="str">
        <f t="shared" si="250"/>
        <v>-</v>
      </c>
      <c r="AF1023" s="233" t="str">
        <f t="shared" si="250"/>
        <v>-</v>
      </c>
      <c r="AG1023" s="231">
        <f>IFERROR(IF($E1023="-","-",IF($T1023="-","-",(W1023+67.1)/$T1023)),"-")</f>
        <v>0.55680399500624211</v>
      </c>
      <c r="AH1023" s="232" t="str">
        <f t="shared" si="255"/>
        <v>-</v>
      </c>
      <c r="AI1023" s="232" t="str">
        <f t="shared" si="255"/>
        <v>-</v>
      </c>
      <c r="AJ1023" s="232" t="str">
        <f t="shared" si="255"/>
        <v>-</v>
      </c>
      <c r="AK1023" s="233" t="str">
        <f t="shared" si="255"/>
        <v>-</v>
      </c>
      <c r="AL1023" s="222" t="s">
        <v>85</v>
      </c>
      <c r="AM1023" s="224" t="s">
        <v>1804</v>
      </c>
      <c r="AN1023" s="363" t="s">
        <v>1805</v>
      </c>
      <c r="AO1023" s="224" t="s">
        <v>1803</v>
      </c>
      <c r="AP1023" s="235" t="s">
        <v>10</v>
      </c>
      <c r="AQ1023" s="234" t="s">
        <v>85</v>
      </c>
      <c r="AR1023" s="234" t="s">
        <v>85</v>
      </c>
      <c r="AS1023" s="234" t="s">
        <v>85</v>
      </c>
      <c r="AT1023" s="227" t="s">
        <v>85</v>
      </c>
      <c r="AU1023" s="343">
        <v>1</v>
      </c>
    </row>
    <row r="1024" spans="1:47" ht="186.75" customHeight="1">
      <c r="A1024" s="222" t="str">
        <f t="shared" si="265"/>
        <v>2707-4</v>
      </c>
      <c r="B1024" s="223">
        <v>2707</v>
      </c>
      <c r="C1024" s="224" t="s">
        <v>272</v>
      </c>
      <c r="D1024" s="222">
        <v>4</v>
      </c>
      <c r="E1024" s="224" t="s">
        <v>1576</v>
      </c>
      <c r="F1024" s="222" t="s">
        <v>1080</v>
      </c>
      <c r="G1024" s="225" t="s">
        <v>702</v>
      </c>
      <c r="H1024" s="282" t="s">
        <v>703</v>
      </c>
      <c r="I1024" s="227" t="s">
        <v>1573</v>
      </c>
      <c r="J1024" s="224" t="s">
        <v>1577</v>
      </c>
      <c r="K1024" s="224" t="s">
        <v>1578</v>
      </c>
      <c r="L1024" s="224" t="s">
        <v>1579</v>
      </c>
      <c r="M1024" s="228" t="s">
        <v>403</v>
      </c>
      <c r="N1024" s="225">
        <v>99</v>
      </c>
      <c r="O1024" s="186">
        <v>96</v>
      </c>
      <c r="P1024" s="186">
        <v>108</v>
      </c>
      <c r="Q1024" s="186" t="s">
        <v>12</v>
      </c>
      <c r="R1024" s="230" t="s">
        <v>12</v>
      </c>
      <c r="S1024" s="235" t="s">
        <v>329</v>
      </c>
      <c r="T1024" s="181">
        <v>691</v>
      </c>
      <c r="U1024" s="228"/>
      <c r="V1024" s="224" t="s">
        <v>708</v>
      </c>
      <c r="W1024" s="225">
        <f>4405-4269</f>
        <v>136</v>
      </c>
      <c r="X1024" s="186" t="s">
        <v>85</v>
      </c>
      <c r="Y1024" s="186" t="s">
        <v>85</v>
      </c>
      <c r="Z1024" s="186" t="s">
        <v>85</v>
      </c>
      <c r="AA1024" s="230" t="s">
        <v>85</v>
      </c>
      <c r="AB1024" s="231">
        <f t="shared" si="250"/>
        <v>1.3737373737373737</v>
      </c>
      <c r="AC1024" s="232" t="str">
        <f t="shared" si="250"/>
        <v>-</v>
      </c>
      <c r="AD1024" s="232" t="str">
        <f t="shared" si="250"/>
        <v>-</v>
      </c>
      <c r="AE1024" s="232" t="str">
        <f t="shared" si="250"/>
        <v>-</v>
      </c>
      <c r="AF1024" s="233" t="str">
        <f t="shared" si="250"/>
        <v>-</v>
      </c>
      <c r="AG1024" s="231">
        <f>IFERROR(IF($E1024="-","-",IF($T1024="-","-",(W1024+435)/$T1024)),"-")</f>
        <v>0.82633863965267729</v>
      </c>
      <c r="AH1024" s="232" t="str">
        <f t="shared" si="255"/>
        <v>-</v>
      </c>
      <c r="AI1024" s="232" t="str">
        <f t="shared" si="255"/>
        <v>-</v>
      </c>
      <c r="AJ1024" s="232" t="str">
        <f t="shared" si="255"/>
        <v>-</v>
      </c>
      <c r="AK1024" s="233" t="str">
        <f t="shared" si="255"/>
        <v>-</v>
      </c>
      <c r="AL1024" s="222" t="s">
        <v>85</v>
      </c>
      <c r="AM1024" s="224" t="s">
        <v>1806</v>
      </c>
      <c r="AN1024" s="363" t="s">
        <v>1807</v>
      </c>
      <c r="AO1024" s="224" t="s">
        <v>1808</v>
      </c>
      <c r="AP1024" s="235" t="s">
        <v>15</v>
      </c>
      <c r="AQ1024" s="234" t="s">
        <v>85</v>
      </c>
      <c r="AR1024" s="234" t="s">
        <v>85</v>
      </c>
      <c r="AS1024" s="234" t="s">
        <v>85</v>
      </c>
      <c r="AT1024" s="227" t="s">
        <v>85</v>
      </c>
      <c r="AU1024" s="343">
        <v>1</v>
      </c>
    </row>
    <row r="1025" spans="1:47" ht="27" hidden="1">
      <c r="A1025" s="13" t="str">
        <f t="shared" si="265"/>
        <v>2707-5</v>
      </c>
      <c r="B1025" s="23">
        <v>2707</v>
      </c>
      <c r="C1025" s="5" t="s">
        <v>272</v>
      </c>
      <c r="D1025" s="13">
        <v>5</v>
      </c>
      <c r="E1025" s="5" t="s">
        <v>85</v>
      </c>
      <c r="F1025" s="13" t="s">
        <v>85</v>
      </c>
      <c r="G1025" s="39" t="s">
        <v>85</v>
      </c>
      <c r="H1025" s="408" t="s">
        <v>85</v>
      </c>
      <c r="I1025" s="8" t="s">
        <v>85</v>
      </c>
      <c r="J1025" s="5" t="s">
        <v>85</v>
      </c>
      <c r="K1025" s="5" t="s">
        <v>85</v>
      </c>
      <c r="L1025" s="5" t="s">
        <v>85</v>
      </c>
      <c r="M1025" s="45" t="s">
        <v>85</v>
      </c>
      <c r="N1025" s="9"/>
      <c r="O1025" s="15"/>
      <c r="P1025" s="15"/>
      <c r="Q1025" s="15"/>
      <c r="R1025" s="10"/>
      <c r="S1025" s="47" t="s">
        <v>85</v>
      </c>
      <c r="T1025" s="10" t="s">
        <v>85</v>
      </c>
      <c r="U1025" s="45"/>
      <c r="V1025" s="5" t="s">
        <v>85</v>
      </c>
      <c r="W1025" s="39"/>
      <c r="X1025" s="91" t="s">
        <v>85</v>
      </c>
      <c r="Y1025" s="91" t="s">
        <v>85</v>
      </c>
      <c r="Z1025" s="91" t="s">
        <v>85</v>
      </c>
      <c r="AA1025" s="92" t="s">
        <v>85</v>
      </c>
      <c r="AB1025" s="27" t="str">
        <f t="shared" si="250"/>
        <v>-</v>
      </c>
      <c r="AC1025" s="28" t="str">
        <f t="shared" si="251"/>
        <v>-</v>
      </c>
      <c r="AD1025" s="28" t="str">
        <f t="shared" si="252"/>
        <v>-</v>
      </c>
      <c r="AE1025" s="28" t="str">
        <f t="shared" si="253"/>
        <v>-</v>
      </c>
      <c r="AF1025" s="29" t="str">
        <f t="shared" si="254"/>
        <v>-</v>
      </c>
      <c r="AG1025" s="27" t="str">
        <f t="shared" si="255"/>
        <v>-</v>
      </c>
      <c r="AH1025" s="28" t="str">
        <f t="shared" si="256"/>
        <v>-</v>
      </c>
      <c r="AI1025" s="28" t="str">
        <f t="shared" si="257"/>
        <v>-</v>
      </c>
      <c r="AJ1025" s="28" t="str">
        <f t="shared" si="258"/>
        <v>-</v>
      </c>
      <c r="AK1025" s="29" t="str">
        <f t="shared" si="259"/>
        <v>-</v>
      </c>
      <c r="AL1025" s="13" t="s">
        <v>85</v>
      </c>
      <c r="AM1025" s="5" t="s">
        <v>85</v>
      </c>
      <c r="AN1025" s="5" t="s">
        <v>85</v>
      </c>
      <c r="AO1025" s="5" t="s">
        <v>85</v>
      </c>
      <c r="AP1025" s="47" t="s">
        <v>85</v>
      </c>
      <c r="AQ1025" s="7" t="s">
        <v>85</v>
      </c>
      <c r="AR1025" s="7" t="s">
        <v>85</v>
      </c>
      <c r="AS1025" s="7" t="s">
        <v>85</v>
      </c>
      <c r="AT1025" s="8" t="s">
        <v>85</v>
      </c>
      <c r="AU1025" s="81" t="s">
        <v>85</v>
      </c>
    </row>
    <row r="1026" spans="1:47" ht="27" hidden="1">
      <c r="A1026" s="13" t="str">
        <f t="shared" si="265"/>
        <v>2707-6</v>
      </c>
      <c r="B1026" s="23">
        <v>2707</v>
      </c>
      <c r="C1026" s="5" t="s">
        <v>272</v>
      </c>
      <c r="D1026" s="13">
        <v>6</v>
      </c>
      <c r="E1026" s="5" t="s">
        <v>85</v>
      </c>
      <c r="F1026" s="13" t="s">
        <v>85</v>
      </c>
      <c r="G1026" s="39" t="s">
        <v>85</v>
      </c>
      <c r="H1026" s="408" t="s">
        <v>85</v>
      </c>
      <c r="I1026" s="8" t="s">
        <v>85</v>
      </c>
      <c r="J1026" s="5" t="s">
        <v>85</v>
      </c>
      <c r="K1026" s="5" t="s">
        <v>85</v>
      </c>
      <c r="L1026" s="5" t="s">
        <v>85</v>
      </c>
      <c r="M1026" s="45" t="s">
        <v>85</v>
      </c>
      <c r="N1026" s="9"/>
      <c r="O1026" s="15"/>
      <c r="P1026" s="15"/>
      <c r="Q1026" s="15"/>
      <c r="R1026" s="10"/>
      <c r="S1026" s="47" t="s">
        <v>85</v>
      </c>
      <c r="T1026" s="10" t="s">
        <v>85</v>
      </c>
      <c r="U1026" s="45"/>
      <c r="V1026" s="5" t="s">
        <v>85</v>
      </c>
      <c r="W1026" s="39"/>
      <c r="X1026" s="91" t="s">
        <v>85</v>
      </c>
      <c r="Y1026" s="91" t="s">
        <v>85</v>
      </c>
      <c r="Z1026" s="91" t="s">
        <v>85</v>
      </c>
      <c r="AA1026" s="92" t="s">
        <v>85</v>
      </c>
      <c r="AB1026" s="27" t="str">
        <f t="shared" si="250"/>
        <v>-</v>
      </c>
      <c r="AC1026" s="28" t="str">
        <f t="shared" si="251"/>
        <v>-</v>
      </c>
      <c r="AD1026" s="28" t="str">
        <f t="shared" si="252"/>
        <v>-</v>
      </c>
      <c r="AE1026" s="28" t="str">
        <f t="shared" si="253"/>
        <v>-</v>
      </c>
      <c r="AF1026" s="29" t="str">
        <f t="shared" si="254"/>
        <v>-</v>
      </c>
      <c r="AG1026" s="27" t="str">
        <f t="shared" si="255"/>
        <v>-</v>
      </c>
      <c r="AH1026" s="28" t="str">
        <f t="shared" si="256"/>
        <v>-</v>
      </c>
      <c r="AI1026" s="28" t="str">
        <f t="shared" si="257"/>
        <v>-</v>
      </c>
      <c r="AJ1026" s="28" t="str">
        <f t="shared" si="258"/>
        <v>-</v>
      </c>
      <c r="AK1026" s="29" t="str">
        <f t="shared" si="259"/>
        <v>-</v>
      </c>
      <c r="AL1026" s="13" t="s">
        <v>85</v>
      </c>
      <c r="AM1026" s="5" t="s">
        <v>85</v>
      </c>
      <c r="AN1026" s="5" t="s">
        <v>85</v>
      </c>
      <c r="AO1026" s="5" t="s">
        <v>85</v>
      </c>
      <c r="AP1026" s="47" t="s">
        <v>85</v>
      </c>
      <c r="AQ1026" s="7" t="s">
        <v>85</v>
      </c>
      <c r="AR1026" s="7" t="s">
        <v>85</v>
      </c>
      <c r="AS1026" s="7" t="s">
        <v>85</v>
      </c>
      <c r="AT1026" s="8" t="s">
        <v>85</v>
      </c>
      <c r="AU1026" s="81" t="s">
        <v>85</v>
      </c>
    </row>
    <row r="1027" spans="1:47" ht="27" hidden="1">
      <c r="A1027" s="13" t="str">
        <f t="shared" si="265"/>
        <v>2707-7</v>
      </c>
      <c r="B1027" s="23">
        <v>2707</v>
      </c>
      <c r="C1027" s="5" t="s">
        <v>272</v>
      </c>
      <c r="D1027" s="13">
        <v>7</v>
      </c>
      <c r="E1027" s="5" t="s">
        <v>85</v>
      </c>
      <c r="F1027" s="13" t="s">
        <v>85</v>
      </c>
      <c r="G1027" s="39" t="s">
        <v>85</v>
      </c>
      <c r="H1027" s="408" t="s">
        <v>85</v>
      </c>
      <c r="I1027" s="8" t="s">
        <v>85</v>
      </c>
      <c r="J1027" s="5" t="s">
        <v>85</v>
      </c>
      <c r="K1027" s="5" t="s">
        <v>85</v>
      </c>
      <c r="L1027" s="5" t="s">
        <v>85</v>
      </c>
      <c r="M1027" s="45" t="s">
        <v>85</v>
      </c>
      <c r="N1027" s="9"/>
      <c r="O1027" s="15"/>
      <c r="P1027" s="15"/>
      <c r="Q1027" s="15"/>
      <c r="R1027" s="10"/>
      <c r="S1027" s="47" t="s">
        <v>85</v>
      </c>
      <c r="T1027" s="10" t="s">
        <v>85</v>
      </c>
      <c r="U1027" s="45"/>
      <c r="V1027" s="5" t="s">
        <v>85</v>
      </c>
      <c r="W1027" s="39"/>
      <c r="X1027" s="91" t="s">
        <v>85</v>
      </c>
      <c r="Y1027" s="91" t="s">
        <v>85</v>
      </c>
      <c r="Z1027" s="91" t="s">
        <v>85</v>
      </c>
      <c r="AA1027" s="92" t="s">
        <v>85</v>
      </c>
      <c r="AB1027" s="27" t="str">
        <f t="shared" si="250"/>
        <v>-</v>
      </c>
      <c r="AC1027" s="28" t="str">
        <f t="shared" si="251"/>
        <v>-</v>
      </c>
      <c r="AD1027" s="28" t="str">
        <f t="shared" si="252"/>
        <v>-</v>
      </c>
      <c r="AE1027" s="28" t="str">
        <f t="shared" si="253"/>
        <v>-</v>
      </c>
      <c r="AF1027" s="29" t="str">
        <f t="shared" si="254"/>
        <v>-</v>
      </c>
      <c r="AG1027" s="27" t="str">
        <f t="shared" si="255"/>
        <v>-</v>
      </c>
      <c r="AH1027" s="28" t="str">
        <f t="shared" si="256"/>
        <v>-</v>
      </c>
      <c r="AI1027" s="28" t="str">
        <f t="shared" si="257"/>
        <v>-</v>
      </c>
      <c r="AJ1027" s="28" t="str">
        <f t="shared" si="258"/>
        <v>-</v>
      </c>
      <c r="AK1027" s="29" t="str">
        <f t="shared" si="259"/>
        <v>-</v>
      </c>
      <c r="AL1027" s="13" t="s">
        <v>85</v>
      </c>
      <c r="AM1027" s="5" t="s">
        <v>85</v>
      </c>
      <c r="AN1027" s="5" t="s">
        <v>85</v>
      </c>
      <c r="AO1027" s="5" t="s">
        <v>85</v>
      </c>
      <c r="AP1027" s="47" t="s">
        <v>85</v>
      </c>
      <c r="AQ1027" s="7" t="s">
        <v>85</v>
      </c>
      <c r="AR1027" s="7" t="s">
        <v>85</v>
      </c>
      <c r="AS1027" s="7" t="s">
        <v>85</v>
      </c>
      <c r="AT1027" s="8" t="s">
        <v>85</v>
      </c>
      <c r="AU1027" s="81" t="s">
        <v>85</v>
      </c>
    </row>
    <row r="1028" spans="1:47" ht="27" hidden="1">
      <c r="A1028" s="13" t="str">
        <f t="shared" si="265"/>
        <v>2707-8</v>
      </c>
      <c r="B1028" s="23">
        <v>2707</v>
      </c>
      <c r="C1028" s="5" t="s">
        <v>272</v>
      </c>
      <c r="D1028" s="13">
        <v>8</v>
      </c>
      <c r="E1028" s="5" t="s">
        <v>85</v>
      </c>
      <c r="F1028" s="13" t="s">
        <v>85</v>
      </c>
      <c r="G1028" s="39" t="s">
        <v>85</v>
      </c>
      <c r="H1028" s="408" t="s">
        <v>85</v>
      </c>
      <c r="I1028" s="8" t="s">
        <v>85</v>
      </c>
      <c r="J1028" s="5" t="s">
        <v>85</v>
      </c>
      <c r="K1028" s="5" t="s">
        <v>85</v>
      </c>
      <c r="L1028" s="5" t="s">
        <v>85</v>
      </c>
      <c r="M1028" s="45" t="s">
        <v>85</v>
      </c>
      <c r="N1028" s="9"/>
      <c r="O1028" s="15"/>
      <c r="P1028" s="15"/>
      <c r="Q1028" s="15"/>
      <c r="R1028" s="10"/>
      <c r="S1028" s="47" t="s">
        <v>85</v>
      </c>
      <c r="T1028" s="10" t="s">
        <v>85</v>
      </c>
      <c r="U1028" s="45"/>
      <c r="V1028" s="5" t="s">
        <v>85</v>
      </c>
      <c r="W1028" s="39"/>
      <c r="X1028" s="91" t="s">
        <v>85</v>
      </c>
      <c r="Y1028" s="91" t="s">
        <v>85</v>
      </c>
      <c r="Z1028" s="91" t="s">
        <v>85</v>
      </c>
      <c r="AA1028" s="92" t="s">
        <v>85</v>
      </c>
      <c r="AB1028" s="27" t="str">
        <f t="shared" si="250"/>
        <v>-</v>
      </c>
      <c r="AC1028" s="28" t="str">
        <f t="shared" si="251"/>
        <v>-</v>
      </c>
      <c r="AD1028" s="28" t="str">
        <f t="shared" si="252"/>
        <v>-</v>
      </c>
      <c r="AE1028" s="28" t="str">
        <f t="shared" si="253"/>
        <v>-</v>
      </c>
      <c r="AF1028" s="29" t="str">
        <f t="shared" si="254"/>
        <v>-</v>
      </c>
      <c r="AG1028" s="27" t="str">
        <f t="shared" si="255"/>
        <v>-</v>
      </c>
      <c r="AH1028" s="28" t="str">
        <f t="shared" si="256"/>
        <v>-</v>
      </c>
      <c r="AI1028" s="28" t="str">
        <f t="shared" si="257"/>
        <v>-</v>
      </c>
      <c r="AJ1028" s="28" t="str">
        <f t="shared" si="258"/>
        <v>-</v>
      </c>
      <c r="AK1028" s="29" t="str">
        <f t="shared" si="259"/>
        <v>-</v>
      </c>
      <c r="AL1028" s="13" t="s">
        <v>85</v>
      </c>
      <c r="AM1028" s="5" t="s">
        <v>85</v>
      </c>
      <c r="AN1028" s="5" t="s">
        <v>85</v>
      </c>
      <c r="AO1028" s="5" t="s">
        <v>85</v>
      </c>
      <c r="AP1028" s="47" t="s">
        <v>85</v>
      </c>
      <c r="AQ1028" s="7" t="s">
        <v>85</v>
      </c>
      <c r="AR1028" s="7" t="s">
        <v>85</v>
      </c>
      <c r="AS1028" s="7" t="s">
        <v>85</v>
      </c>
      <c r="AT1028" s="8" t="s">
        <v>85</v>
      </c>
      <c r="AU1028" s="81" t="s">
        <v>85</v>
      </c>
    </row>
    <row r="1029" spans="1:47" ht="27" hidden="1">
      <c r="A1029" s="13" t="str">
        <f t="shared" si="265"/>
        <v>2707-9</v>
      </c>
      <c r="B1029" s="23">
        <v>2707</v>
      </c>
      <c r="C1029" s="5" t="s">
        <v>272</v>
      </c>
      <c r="D1029" s="13">
        <v>9</v>
      </c>
      <c r="E1029" s="5" t="s">
        <v>85</v>
      </c>
      <c r="F1029" s="13" t="s">
        <v>85</v>
      </c>
      <c r="G1029" s="39" t="s">
        <v>85</v>
      </c>
      <c r="H1029" s="408" t="s">
        <v>85</v>
      </c>
      <c r="I1029" s="8" t="s">
        <v>85</v>
      </c>
      <c r="J1029" s="5" t="s">
        <v>85</v>
      </c>
      <c r="K1029" s="5" t="s">
        <v>85</v>
      </c>
      <c r="L1029" s="5" t="s">
        <v>85</v>
      </c>
      <c r="M1029" s="45" t="s">
        <v>85</v>
      </c>
      <c r="N1029" s="9"/>
      <c r="O1029" s="15"/>
      <c r="P1029" s="15"/>
      <c r="Q1029" s="15"/>
      <c r="R1029" s="10"/>
      <c r="S1029" s="47" t="s">
        <v>85</v>
      </c>
      <c r="T1029" s="10" t="s">
        <v>85</v>
      </c>
      <c r="U1029" s="45"/>
      <c r="V1029" s="5" t="s">
        <v>85</v>
      </c>
      <c r="W1029" s="39"/>
      <c r="X1029" s="91" t="s">
        <v>85</v>
      </c>
      <c r="Y1029" s="91" t="s">
        <v>85</v>
      </c>
      <c r="Z1029" s="91" t="s">
        <v>85</v>
      </c>
      <c r="AA1029" s="92" t="s">
        <v>85</v>
      </c>
      <c r="AB1029" s="27" t="str">
        <f t="shared" ref="AB1029" si="268">IFERROR(IF($E1029="-","-",W1029/N1029),"-")</f>
        <v>-</v>
      </c>
      <c r="AC1029" s="28" t="str">
        <f t="shared" ref="AC1029" si="269">IFERROR(IF($E1029="-","-",X1029/O1029),"-")</f>
        <v>-</v>
      </c>
      <c r="AD1029" s="28" t="str">
        <f t="shared" ref="AD1029" si="270">IFERROR(IF($E1029="-","-",Y1029/P1029),"-")</f>
        <v>-</v>
      </c>
      <c r="AE1029" s="28" t="str">
        <f t="shared" ref="AE1029" si="271">IFERROR(IF($E1029="-","-",Z1029/Q1029),"-")</f>
        <v>-</v>
      </c>
      <c r="AF1029" s="29" t="str">
        <f t="shared" ref="AF1029" si="272">IFERROR(IF($E1029="-","-",AA1029/R1029),"-")</f>
        <v>-</v>
      </c>
      <c r="AG1029" s="27" t="str">
        <f t="shared" ref="AG1029" si="273">IFERROR(IF($E1029="-","-",IF($T1029="-","-",W1029/$T1029)),"-")</f>
        <v>-</v>
      </c>
      <c r="AH1029" s="28" t="str">
        <f t="shared" ref="AH1029" si="274">IFERROR(IF($E1029="-","-",IF($T1029="-","-",X1029/$T1029)),"-")</f>
        <v>-</v>
      </c>
      <c r="AI1029" s="28" t="str">
        <f t="shared" ref="AI1029" si="275">IFERROR(IF($E1029="-","-",IF($T1029="-","-",Y1029/$T1029)),"-")</f>
        <v>-</v>
      </c>
      <c r="AJ1029" s="28" t="str">
        <f t="shared" ref="AJ1029" si="276">IFERROR(IF($E1029="-","-",IF($T1029="-","-",Z1029/$T1029)),"-")</f>
        <v>-</v>
      </c>
      <c r="AK1029" s="29" t="str">
        <f t="shared" ref="AK1029" si="277">IFERROR(IF($E1029="-","-",IF($T1029="-","-",AA1029/$T1029)),"-")</f>
        <v>-</v>
      </c>
      <c r="AL1029" s="13" t="s">
        <v>85</v>
      </c>
      <c r="AM1029" s="5" t="s">
        <v>85</v>
      </c>
      <c r="AN1029" s="5" t="s">
        <v>85</v>
      </c>
      <c r="AO1029" s="5" t="s">
        <v>85</v>
      </c>
      <c r="AP1029" s="47" t="s">
        <v>85</v>
      </c>
      <c r="AQ1029" s="7" t="s">
        <v>85</v>
      </c>
      <c r="AR1029" s="7" t="s">
        <v>85</v>
      </c>
      <c r="AS1029" s="7" t="s">
        <v>85</v>
      </c>
      <c r="AT1029" s="8" t="s">
        <v>85</v>
      </c>
      <c r="AU1029" s="81" t="s">
        <v>85</v>
      </c>
    </row>
  </sheetData>
  <mergeCells count="40">
    <mergeCell ref="AU1:AU3"/>
    <mergeCell ref="AQ2:AQ3"/>
    <mergeCell ref="AR2:AR3"/>
    <mergeCell ref="AS2:AS3"/>
    <mergeCell ref="AT2:AT3"/>
    <mergeCell ref="AM1:AM3"/>
    <mergeCell ref="AN1:AO1"/>
    <mergeCell ref="AP1:AT1"/>
    <mergeCell ref="AL1:AL3"/>
    <mergeCell ref="AB1:AK1"/>
    <mergeCell ref="AN2:AN3"/>
    <mergeCell ref="AO2:AO3"/>
    <mergeCell ref="AP2:AP3"/>
    <mergeCell ref="AB2:AF2"/>
    <mergeCell ref="AG2:AK2"/>
    <mergeCell ref="Y2:Y3"/>
    <mergeCell ref="J1:J3"/>
    <mergeCell ref="K1:K3"/>
    <mergeCell ref="L1:L3"/>
    <mergeCell ref="N1:V1"/>
    <mergeCell ref="W1:AA1"/>
    <mergeCell ref="N2:R2"/>
    <mergeCell ref="S2:T2"/>
    <mergeCell ref="V2:V3"/>
    <mergeCell ref="W2:W3"/>
    <mergeCell ref="U2:U3"/>
    <mergeCell ref="M1:M3"/>
    <mergeCell ref="Z2:Z3"/>
    <mergeCell ref="AA2:AA3"/>
    <mergeCell ref="F1:F3"/>
    <mergeCell ref="G2:G3"/>
    <mergeCell ref="I2:I3"/>
    <mergeCell ref="G1:I1"/>
    <mergeCell ref="X2:X3"/>
    <mergeCell ref="H2:H3"/>
    <mergeCell ref="A1:A3"/>
    <mergeCell ref="B1:B3"/>
    <mergeCell ref="C1:C3"/>
    <mergeCell ref="D1:D3"/>
    <mergeCell ref="E1:E3"/>
  </mergeCells>
  <phoneticPr fontId="5"/>
  <pageMargins left="0.70866141732283472" right="0.70866141732283472" top="0.74803149606299213" bottom="0.74803149606299213" header="0.31496062992125984" footer="0.31496062992125984"/>
  <pageSetup paperSize="8" scale="32" fitToHeight="0" orientation="landscape" r:id="rId1"/>
  <headerFooter>
    <oddHeader>&amp;L&amp;Aシート</oddHeader>
  </headerFooter>
  <ignoredErrors>
    <ignoredError sqref="AB931:AK931 AB985:AK985 AB995:AK995"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611E277-B171-4BA0-AE76-2593B62264C4}">
          <x14:formula1>
            <xm:f>プルダウン!$D$1:$D$6</xm:f>
          </x14:formula1>
          <xm:sqref>AQ7:AT12 AQ17:AT21 AQ25:AT30 AQ662:AT669 AQ608:AT615 AQ617:AT624 AQ626:AT633 AQ924:AT930 AQ320:AT327 AQ329:AT336 AQ338:AT345 AQ348:AT354 AQ358:AT363 AQ366:AT372 AQ375:AT381 AQ384:AT390 AQ32:AT39 AQ41:AT75 AQ77:AT84 AQ86:AT93 AQ95:AT102 AQ104:AT111 AQ114:AT120 AQ124:AT129 AQ131:AT138 AQ140:AT147 AQ149:AT156 AQ159:AT165 AQ167:AT174 AQ176:AT183 AQ1025:AT1048576 AQ960:AT966 AQ977:AT984 AQ987:AT993 AQ1014:AT1020 AQ735:AT741 AQ538:AT543 AQ932:AT939 AQ941:AT948 AQ950:AT957 AQ601:AT606 AQ546:AT552 AQ557:AT561 AQ565:AT570 AQ574:AT579 AQ582:AT588 AQ393:AT399 AQ404:AT408 AQ414:AT417 AQ590:AT597 AQ421:AT426 AQ429:AT435 AQ438:AT444 AQ447:AT453 AQ457:AT462 AQ466:AT471 AQ473:AT480 AQ483:AT489 AQ492:AT498 AQ504:AT507 AQ509:AT516 AQ518:AT525 AQ528:AT534 AQ672:AT678 AQ1004:AT1011 AQ770:AT777 AQ899:AT903 AQ907:AT912 AQ916:AT921 AQ998:AT1002 AQ887:AT894 AQ743:AT750 AQ753:AT759 AQ761:AT768 AQ779:AT786 AQ788:AT795 AQ798:AT804 AQ811:AT813 AQ816:AT822 AQ824:AT831 AQ834:AT840 AQ842:AT849 AQ852:AT858 AQ860:AT867 AQ869:AT876 AQ878:AT885 AQ680:AT687 AQ689:AT696 AQ698:AT705 AQ707:AT714 AQ716:AT723 AQ726:AT732 AQ635:AT642 AQ644:AT651 AQ653:AT660 AQ185:AT192 AQ196:AT201 AQ207:AT210 AQ213:AT219 AQ223:AT228 AQ236:AT237 AP244:AT246 AQ250:AT255 AQ257:AT264 AQ267:AT273 AQ276:AT282 AQ285:AT291 AQ294:AT300 AQ302:AT309 AQ311:AT318</xm:sqref>
        </x14:dataValidation>
        <x14:dataValidation type="list" allowBlank="1" showInputMessage="1" showErrorMessage="1" xr:uid="{EB37A420-B305-4A4E-94AB-940B596E0357}">
          <x14:formula1>
            <xm:f>プルダウン!$T$1:$T$3</xm:f>
          </x14:formula1>
          <xm:sqref>M7:M12 M17:M21 M25:M30 M662:M669 M608:M615 M617:M624 M626:M633 M924:M930 M320:M327 M329:M336 M338:M345 M348:M354 M358:M363 M366:M372 M375:M381 M384:M390 M32:M39 M41:M48 M51:M57 M59:M66 M68:M75 M77:M84 M86:M93 M95:M102 M104:M111 M114:M120 M124:M129 M131:M138 M140:M147 M149:M156 M159:M165 M167:M174 M176:M183 M1025:M1048576 M960:M966 M977:M984 M987:M993 M1014:M1020 M735:M741 M538:M543 M932:M939 M941:M948 M950:M957 M601:M606 M546:M552 M557:M561 M565:M570 M574:M579 M582:M588 M393:M399 M404:M408 M414:M417 M590:M597 M421:M426 M429:M435 M438:M444 M447:M453 M457:M462 M466:M471 M473:M480 M483:M489 M492:M498 M504:M507 M509:M516 M518:M525 M528:M534 M672:M678 M1004:M1011 M770:M777 M899:M903 M907:M912 M916:M921 M998:M1002 M887:M894 M743:M750 M753:M759 M761:M768 M779:M786 M788:M795 M798:M804 M811:M813 M816:M822 M824:M831 M834:M840 M842:M849 M852:M858 M860:M867 M869:M876 M878:M885 M680:M687 M689:M696 M698:M705 M707:M714 M716:M723 M726:M732 M635:M642 M644:M651 M653:M660 M185:M192 M196:M201 M207:M210 M213:M219 M223:M228 M236:M237 M244:M246 M250:M255 M257:M264 M267:M273 M276:M282 M285:M291 M294:M300 M302:M309 M311:M318</xm:sqref>
        </x14:dataValidation>
        <x14:dataValidation type="list" allowBlank="1" showInputMessage="1" showErrorMessage="1" xr:uid="{744F9226-981C-4A9E-8452-6240F4144885}">
          <x14:formula1>
            <xm:f>プルダウン!$V$1:$V$5</xm:f>
          </x14:formula1>
          <xm:sqref>U1:U3 U7:U12 U17:U21 U25:U30 U662:U669 U608:U615 U617:U624 U626:U633 U924:U930 U320:U327 U329:U336 U338:U345 U348:U354 U358:U363 U366:U372 U375:U381 U384:U390 U32:U39 U41:U48 U51:U57 U59:U66 U68:U75 U77:U84 U86:U93 U95:U102 U104:U111 U114:U120 U124:U129 U131:U138 U140:U147 U149:U156 U159:U165 U167:U174 U176:U183 U1025:U1048576 U960:U966 U977:U984 U987:U993 U1014:U1020 U735:U741 U538:U543 U932:U939 U941:U948 U950:U957 U601:U606 U546:U552 U557:U561 U565:U570 U574:U579 U582:U588 U393:U399 U404:U408 U414:U417 U590:U597 U421:U426 U429:U435 U438:U444 U447:U453 U457:U462 U466:U471 U473:U480 U483:U489 U492:U498 U504:U507 U509:U516 U518:U525 U528:U534 U672:U678 U1004:U1011 U770:U777 U899:U903 U907:U912 U916:U921 U998:U1002 U887:U894 U743:U750 U753:U759 U761:U768 U779:U786 U788:U795 U798:U804 U811:U813 U816:U822 U824:U831 U834:U840 U842:U849 U852:U858 U860:U867 U869:U876 U878:U885 U680:U687 U689:U696 U698:U705 U707:U714 U716:U723 U726:U732 U635:U642 U644:U651 U653:U660 U185:U192 U196:U201 U207:U210 U213:U219 U223:U228 U236:U237 U244:U246 U250:U255 U257:U264 U267:U273 U276:U282 U285:U291 U294:U300 U302:U309 U311:U318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58C3-48FC-435D-8C2C-4D2BF75C3AEE}">
  <dimension ref="A1:BD249"/>
  <sheetViews>
    <sheetView zoomScaleNormal="100" workbookViewId="0">
      <pane xSplit="5" ySplit="2" topLeftCell="I3" activePane="bottomRight" state="frozen"/>
      <selection activeCell="G1" sqref="G1:CB1"/>
      <selection pane="topRight" activeCell="G1" sqref="G1:CB1"/>
      <selection pane="bottomLeft" activeCell="G1" sqref="G1:CB1"/>
      <selection pane="bottomRight" activeCell="BE3" sqref="BE3"/>
    </sheetView>
  </sheetViews>
  <sheetFormatPr defaultRowHeight="13.5"/>
  <cols>
    <col min="1" max="2" width="5.875" style="1" customWidth="1"/>
    <col min="3" max="3" width="13.875" style="2" customWidth="1"/>
    <col min="4" max="4" width="5.875" style="1" customWidth="1"/>
    <col min="5" max="5" width="60.5" style="2" customWidth="1"/>
    <col min="6" max="13" width="7" customWidth="1"/>
    <col min="14" max="14" width="7" style="14" customWidth="1"/>
    <col min="15" max="15" width="7" style="1" customWidth="1"/>
    <col min="16" max="23" width="7" hidden="1" customWidth="1"/>
    <col min="24" max="24" width="7" style="14" hidden="1" customWidth="1"/>
    <col min="25" max="25" width="7" style="1" hidden="1" customWidth="1"/>
    <col min="26" max="33" width="7" hidden="1" customWidth="1"/>
    <col min="34" max="34" width="7" style="14" hidden="1" customWidth="1"/>
    <col min="35" max="35" width="7" style="1" hidden="1" customWidth="1"/>
    <col min="36" max="43" width="7" hidden="1" customWidth="1"/>
    <col min="44" max="44" width="7" style="14" hidden="1" customWidth="1"/>
    <col min="45" max="45" width="7" style="1" hidden="1" customWidth="1"/>
    <col min="46" max="53" width="7" hidden="1" customWidth="1"/>
    <col min="54" max="54" width="7" style="14" hidden="1" customWidth="1"/>
    <col min="55" max="55" width="7" style="1" hidden="1" customWidth="1"/>
    <col min="56" max="56" width="0" hidden="1" customWidth="1"/>
  </cols>
  <sheetData>
    <row r="1" spans="1:56">
      <c r="A1" s="721" t="s">
        <v>97</v>
      </c>
      <c r="B1" s="717" t="s">
        <v>1</v>
      </c>
      <c r="C1" s="717" t="s">
        <v>0</v>
      </c>
      <c r="D1" s="717" t="s">
        <v>51</v>
      </c>
      <c r="E1" s="717" t="s">
        <v>52</v>
      </c>
      <c r="F1" s="716" t="s">
        <v>53</v>
      </c>
      <c r="G1" s="716"/>
      <c r="H1" s="716"/>
      <c r="I1" s="716"/>
      <c r="J1" s="716"/>
      <c r="K1" s="716"/>
      <c r="L1" s="716"/>
      <c r="M1" s="716"/>
      <c r="N1" s="716"/>
      <c r="O1" s="716"/>
      <c r="P1" s="716" t="s">
        <v>64</v>
      </c>
      <c r="Q1" s="716"/>
      <c r="R1" s="716"/>
      <c r="S1" s="716"/>
      <c r="T1" s="716"/>
      <c r="U1" s="716"/>
      <c r="V1" s="716"/>
      <c r="W1" s="716"/>
      <c r="X1" s="716"/>
      <c r="Y1" s="716"/>
      <c r="Z1" s="718" t="s">
        <v>65</v>
      </c>
      <c r="AA1" s="719"/>
      <c r="AB1" s="719"/>
      <c r="AC1" s="719"/>
      <c r="AD1" s="719"/>
      <c r="AE1" s="719"/>
      <c r="AF1" s="719"/>
      <c r="AG1" s="719"/>
      <c r="AH1" s="719"/>
      <c r="AI1" s="720"/>
      <c r="AJ1" s="718" t="s">
        <v>66</v>
      </c>
      <c r="AK1" s="719"/>
      <c r="AL1" s="719"/>
      <c r="AM1" s="719"/>
      <c r="AN1" s="719"/>
      <c r="AO1" s="719"/>
      <c r="AP1" s="719"/>
      <c r="AQ1" s="719"/>
      <c r="AR1" s="719"/>
      <c r="AS1" s="720"/>
      <c r="AT1" s="718" t="s">
        <v>67</v>
      </c>
      <c r="AU1" s="719"/>
      <c r="AV1" s="719"/>
      <c r="AW1" s="719"/>
      <c r="AX1" s="719"/>
      <c r="AY1" s="719"/>
      <c r="AZ1" s="719"/>
      <c r="BA1" s="719"/>
      <c r="BB1" s="719"/>
      <c r="BC1" s="720"/>
    </row>
    <row r="2" spans="1:56" ht="27">
      <c r="A2" s="722"/>
      <c r="B2" s="717"/>
      <c r="C2" s="717"/>
      <c r="D2" s="717"/>
      <c r="E2" s="717"/>
      <c r="F2" s="58" t="s">
        <v>15</v>
      </c>
      <c r="G2" s="59" t="s">
        <v>11</v>
      </c>
      <c r="H2" s="59" t="s">
        <v>10</v>
      </c>
      <c r="I2" s="59" t="s">
        <v>50</v>
      </c>
      <c r="J2" s="59" t="s">
        <v>49</v>
      </c>
      <c r="K2" s="59" t="s">
        <v>59</v>
      </c>
      <c r="L2" s="59" t="s">
        <v>60</v>
      </c>
      <c r="M2" s="60" t="s">
        <v>63</v>
      </c>
      <c r="N2" s="61" t="s">
        <v>61</v>
      </c>
      <c r="O2" s="48" t="s">
        <v>62</v>
      </c>
      <c r="P2" s="58" t="s">
        <v>15</v>
      </c>
      <c r="Q2" s="59" t="s">
        <v>11</v>
      </c>
      <c r="R2" s="59" t="s">
        <v>10</v>
      </c>
      <c r="S2" s="59" t="s">
        <v>50</v>
      </c>
      <c r="T2" s="59" t="s">
        <v>49</v>
      </c>
      <c r="U2" s="59" t="s">
        <v>59</v>
      </c>
      <c r="V2" s="59" t="s">
        <v>60</v>
      </c>
      <c r="W2" s="60" t="s">
        <v>63</v>
      </c>
      <c r="X2" s="61" t="s">
        <v>61</v>
      </c>
      <c r="Y2" s="48" t="s">
        <v>62</v>
      </c>
      <c r="Z2" s="58" t="s">
        <v>15</v>
      </c>
      <c r="AA2" s="59" t="s">
        <v>11</v>
      </c>
      <c r="AB2" s="59" t="s">
        <v>10</v>
      </c>
      <c r="AC2" s="59" t="s">
        <v>50</v>
      </c>
      <c r="AD2" s="59" t="s">
        <v>49</v>
      </c>
      <c r="AE2" s="59" t="s">
        <v>59</v>
      </c>
      <c r="AF2" s="59" t="s">
        <v>60</v>
      </c>
      <c r="AG2" s="60" t="s">
        <v>63</v>
      </c>
      <c r="AH2" s="61" t="s">
        <v>61</v>
      </c>
      <c r="AI2" s="48" t="s">
        <v>62</v>
      </c>
      <c r="AJ2" s="58" t="s">
        <v>15</v>
      </c>
      <c r="AK2" s="59" t="s">
        <v>11</v>
      </c>
      <c r="AL2" s="59" t="s">
        <v>10</v>
      </c>
      <c r="AM2" s="59" t="s">
        <v>50</v>
      </c>
      <c r="AN2" s="59" t="s">
        <v>49</v>
      </c>
      <c r="AO2" s="59" t="s">
        <v>59</v>
      </c>
      <c r="AP2" s="59" t="s">
        <v>60</v>
      </c>
      <c r="AQ2" s="60" t="s">
        <v>63</v>
      </c>
      <c r="AR2" s="61" t="s">
        <v>61</v>
      </c>
      <c r="AS2" s="48" t="s">
        <v>62</v>
      </c>
      <c r="AT2" s="58" t="s">
        <v>15</v>
      </c>
      <c r="AU2" s="59" t="s">
        <v>11</v>
      </c>
      <c r="AV2" s="59" t="s">
        <v>10</v>
      </c>
      <c r="AW2" s="59" t="s">
        <v>50</v>
      </c>
      <c r="AX2" s="59" t="s">
        <v>49</v>
      </c>
      <c r="AY2" s="59" t="s">
        <v>59</v>
      </c>
      <c r="AZ2" s="59" t="s">
        <v>60</v>
      </c>
      <c r="BA2" s="60" t="s">
        <v>63</v>
      </c>
      <c r="BB2" s="61" t="s">
        <v>61</v>
      </c>
      <c r="BC2" s="48" t="s">
        <v>62</v>
      </c>
    </row>
    <row r="3" spans="1:56" ht="40.5" customHeight="1">
      <c r="A3" s="3" t="str">
        <f t="shared" ref="A3:A18" si="0">B3&amp;"-"&amp;D3</f>
        <v>1-1</v>
      </c>
      <c r="B3" s="3">
        <v>1</v>
      </c>
      <c r="C3" s="5" t="s">
        <v>2</v>
      </c>
      <c r="D3" s="3">
        <v>1</v>
      </c>
      <c r="E3" s="5" t="s">
        <v>2127</v>
      </c>
      <c r="F3" s="9">
        <v>44</v>
      </c>
      <c r="G3" s="15">
        <v>261</v>
      </c>
      <c r="H3" s="15">
        <v>158</v>
      </c>
      <c r="I3" s="15">
        <v>86</v>
      </c>
      <c r="J3" s="15">
        <v>38</v>
      </c>
      <c r="K3" s="15">
        <v>8</v>
      </c>
      <c r="L3" s="15">
        <v>595</v>
      </c>
      <c r="M3" s="15">
        <v>587</v>
      </c>
      <c r="N3" s="16">
        <v>0.31856899488926749</v>
      </c>
      <c r="O3" s="17" t="s">
        <v>55</v>
      </c>
      <c r="P3" s="9"/>
      <c r="Q3" s="15"/>
      <c r="R3" s="15"/>
      <c r="S3" s="15"/>
      <c r="T3" s="15"/>
      <c r="U3" s="15"/>
      <c r="V3" s="15" t="str">
        <f>IF($E3="-","-",IF(SUM(P3:U3)=0,"-",SUM(P3:U3)))</f>
        <v>-</v>
      </c>
      <c r="W3" s="15" t="str">
        <f>IF($E3="-","-",IF(SUM(P3:T3)=0,"-",SUM(P3:T3)))</f>
        <v>-</v>
      </c>
      <c r="X3" s="16" t="str">
        <f>IF(V3="-","-",SUM(P3*2,Q3*1,R3*0,S3*(-1),T3*(-2))/W3)</f>
        <v>-</v>
      </c>
      <c r="Y3" s="109" t="str">
        <f>IF(V3="-","-",IF(X3&gt;=0.8,"a",IF(X3&gt;0.3,"b",IF(X3&gt;=-0.3,"c",IF(X3&gt;-0.8,"d","e")))))</f>
        <v>-</v>
      </c>
      <c r="Z3" s="9"/>
      <c r="AA3" s="15"/>
      <c r="AB3" s="15"/>
      <c r="AC3" s="15"/>
      <c r="AD3" s="15"/>
      <c r="AE3" s="15"/>
      <c r="AF3" s="15" t="str">
        <f>IF($E3="-","-",IF(SUM(Z3:AE3)=0,"-",SUM(Z3:AE3)))</f>
        <v>-</v>
      </c>
      <c r="AG3" s="15" t="str">
        <f>IF($E3="-","-",IF(SUM(Z3:AD3)=0,"-",SUM(Z3:AD3)))</f>
        <v>-</v>
      </c>
      <c r="AH3" s="16" t="str">
        <f>IF(AF3="-","-",SUM(Z3*2,AA3*1,AB3*0,AC3*(-1),AD3*(-2))/AG3)</f>
        <v>-</v>
      </c>
      <c r="AI3" s="109" t="str">
        <f>IF(AF3="-","-",IF(AH3&gt;=0.8,"a",IF(AH3&gt;0.3,"b",IF(AH3&gt;=-0.3,"c",IF(AH3&gt;-0.8,"d","e")))))</f>
        <v>-</v>
      </c>
      <c r="AJ3" s="9"/>
      <c r="AK3" s="15"/>
      <c r="AL3" s="15"/>
      <c r="AM3" s="15"/>
      <c r="AN3" s="15"/>
      <c r="AO3" s="15"/>
      <c r="AP3" s="15" t="str">
        <f>IF($E3="-","-",IF(SUM(AJ3:AO3)=0,"-",SUM(AJ3:AO3)))</f>
        <v>-</v>
      </c>
      <c r="AQ3" s="15" t="str">
        <f>IF($E3="-","-",IF(SUM(AJ3:AN3)=0,"-",SUM(AJ3:AN3)))</f>
        <v>-</v>
      </c>
      <c r="AR3" s="16" t="str">
        <f>IF(AP3="-","-",SUM(AJ3*2,AK3*1,AL3*0,AM3*(-1),AN3*(-2))/AQ3)</f>
        <v>-</v>
      </c>
      <c r="AS3" s="109" t="str">
        <f>IF(AP3="-","-",IF(AR3&gt;=0.8,"a",IF(AR3&gt;0.3,"b",IF(AR3&gt;=-0.3,"c",IF(AR3&gt;-0.8,"d","e")))))</f>
        <v>-</v>
      </c>
      <c r="AT3" s="9"/>
      <c r="AU3" s="15"/>
      <c r="AV3" s="15"/>
      <c r="AW3" s="15"/>
      <c r="AX3" s="15"/>
      <c r="AY3" s="15"/>
      <c r="AZ3" s="15" t="str">
        <f>IF($E3="-","-",IF(SUM(AT3:AY3)=0,"-",SUM(AT3:AY3)))</f>
        <v>-</v>
      </c>
      <c r="BA3" s="15" t="str">
        <f>IF($E3="-","-",IF(SUM(AT3:AX3)=0,"-",SUM(AT3:AX3)))</f>
        <v>-</v>
      </c>
      <c r="BB3" s="16" t="str">
        <f>IF(AZ3="-","-",SUM(AT3*2,AU3*1,AV3*0,AW3*(-1),AX3*(-2))/BA3)</f>
        <v>-</v>
      </c>
      <c r="BC3" s="109" t="str">
        <f>IF(AZ3="-","-",IF(BB3&gt;=0.8,"a",IF(BB3&gt;0.3,"b",IF(BB3&gt;=-0.3,"c",IF(BB3&gt;-0.8,"d","e")))))</f>
        <v>-</v>
      </c>
      <c r="BD3" t="str">
        <f>ASC(O3)</f>
        <v>b</v>
      </c>
    </row>
    <row r="4" spans="1:56" ht="40.5" customHeight="1">
      <c r="A4" s="3" t="str">
        <f t="shared" si="0"/>
        <v>1-2</v>
      </c>
      <c r="B4" s="3">
        <v>1</v>
      </c>
      <c r="C4" s="5" t="s">
        <v>2</v>
      </c>
      <c r="D4" s="3">
        <v>2</v>
      </c>
      <c r="E4" s="5" t="s">
        <v>2128</v>
      </c>
      <c r="F4" s="9">
        <v>76</v>
      </c>
      <c r="G4" s="15">
        <v>197</v>
      </c>
      <c r="H4" s="15">
        <v>166</v>
      </c>
      <c r="I4" s="15">
        <v>118</v>
      </c>
      <c r="J4" s="15">
        <v>21</v>
      </c>
      <c r="K4" s="15">
        <v>10</v>
      </c>
      <c r="L4" s="15">
        <v>588</v>
      </c>
      <c r="M4" s="15">
        <v>578</v>
      </c>
      <c r="N4" s="16">
        <v>0.32698961937716264</v>
      </c>
      <c r="O4" s="109" t="s">
        <v>55</v>
      </c>
      <c r="P4" s="9"/>
      <c r="Q4" s="15"/>
      <c r="R4" s="15"/>
      <c r="S4" s="15"/>
      <c r="T4" s="15"/>
      <c r="U4" s="15"/>
      <c r="V4" s="15" t="str">
        <f t="shared" ref="V4:V67" si="1">IF($E4="-","-",IF(SUM(P4:U4)=0,"-",SUM(P4:U4)))</f>
        <v>-</v>
      </c>
      <c r="W4" s="15" t="str">
        <f t="shared" ref="W4:W67" si="2">IF($E4="-","-",IF(SUM(P4:T4)=0,"-",SUM(P4:T4)))</f>
        <v>-</v>
      </c>
      <c r="X4" s="16" t="str">
        <f t="shared" ref="X4:X67" si="3">IF(V4="-","-",SUM(P4*2,Q4*1,R4*0,S4*(-1),T4*(-2))/W4)</f>
        <v>-</v>
      </c>
      <c r="Y4" s="109" t="str">
        <f t="shared" ref="Y4:Y67" si="4">IF(V4="-","-",IF(X4&gt;=0.8,"a",IF(X4&gt;0.3,"b",IF(X4&gt;=-0.3,"c",IF(X4&gt;-0.8,"d","e")))))</f>
        <v>-</v>
      </c>
      <c r="Z4" s="9"/>
      <c r="AA4" s="15"/>
      <c r="AB4" s="15"/>
      <c r="AC4" s="15"/>
      <c r="AD4" s="15"/>
      <c r="AE4" s="15"/>
      <c r="AF4" s="15" t="str">
        <f t="shared" ref="AF4:AF66" si="5">IF($E4="-","-",IF(SUM(Z4:AE4)=0,"-",SUM(Z4:AE4)))</f>
        <v>-</v>
      </c>
      <c r="AG4" s="15" t="str">
        <f t="shared" ref="AG4:AG66" si="6">IF($E4="-","-",IF(SUM(Z4:AD4)=0,"-",SUM(Z4:AD4)))</f>
        <v>-</v>
      </c>
      <c r="AH4" s="16" t="str">
        <f t="shared" ref="AH4:AH66" si="7">IF(AF4="-","-",SUM(Z4*2,AA4*1,AB4*0,AC4*(-1),AD4*(-2))/AG4)</f>
        <v>-</v>
      </c>
      <c r="AI4" s="109" t="str">
        <f t="shared" ref="AI4:AI66" si="8">IF(AF4="-","-",IF(AH4&gt;=0.8,"a",IF(AH4&gt;0.3,"b",IF(AH4&gt;=-0.3,"c",IF(AH4&gt;-0.8,"d","e")))))</f>
        <v>-</v>
      </c>
      <c r="AJ4" s="9"/>
      <c r="AK4" s="15"/>
      <c r="AL4" s="15"/>
      <c r="AM4" s="15"/>
      <c r="AN4" s="15"/>
      <c r="AO4" s="15"/>
      <c r="AP4" s="15" t="str">
        <f t="shared" ref="AP4:AP67" si="9">IF($E4="-","-",IF(SUM(AJ4:AO4)=0,"-",SUM(AJ4:AO4)))</f>
        <v>-</v>
      </c>
      <c r="AQ4" s="15" t="str">
        <f t="shared" ref="AQ4:AQ67" si="10">IF($E4="-","-",IF(SUM(AJ4:AN4)=0,"-",SUM(AJ4:AN4)))</f>
        <v>-</v>
      </c>
      <c r="AR4" s="16" t="str">
        <f t="shared" ref="AR4:AR67" si="11">IF(AP4="-","-",SUM(AJ4*2,AK4*1,AL4*0,AM4*(-1),AN4*(-2))/AQ4)</f>
        <v>-</v>
      </c>
      <c r="AS4" s="109" t="str">
        <f t="shared" ref="AS4:AS67" si="12">IF(AP4="-","-",IF(AR4&gt;=0.8,"a",IF(AR4&gt;0.3,"b",IF(AR4&gt;=-0.3,"c",IF(AR4&gt;-0.8,"d","e")))))</f>
        <v>-</v>
      </c>
      <c r="AT4" s="9"/>
      <c r="AU4" s="15"/>
      <c r="AV4" s="15"/>
      <c r="AW4" s="15"/>
      <c r="AX4" s="15"/>
      <c r="AY4" s="15"/>
      <c r="AZ4" s="15" t="str">
        <f t="shared" ref="AZ4:AZ67" si="13">IF($E4="-","-",IF(SUM(AT4:AY4)=0,"-",SUM(AT4:AY4)))</f>
        <v>-</v>
      </c>
      <c r="BA4" s="15" t="str">
        <f t="shared" ref="BA4:BA67" si="14">IF($E4="-","-",IF(SUM(AT4:AX4)=0,"-",SUM(AT4:AX4)))</f>
        <v>-</v>
      </c>
      <c r="BB4" s="16" t="str">
        <f t="shared" ref="BB4:BB67" si="15">IF(AZ4="-","-",SUM(AT4*2,AU4*1,AV4*0,AW4*(-1),AX4*(-2))/BA4)</f>
        <v>-</v>
      </c>
      <c r="BC4" s="109" t="str">
        <f t="shared" ref="BC4:BC67" si="16">IF(AZ4="-","-",IF(BB4&gt;=0.8,"a",IF(BB4&gt;0.3,"b",IF(BB4&gt;=-0.3,"c",IF(BB4&gt;-0.8,"d","e")))))</f>
        <v>-</v>
      </c>
      <c r="BD4" t="str">
        <f t="shared" ref="BD4:BD67" si="17">ASC(O4)</f>
        <v>b</v>
      </c>
    </row>
    <row r="5" spans="1:56" ht="40.5" customHeight="1">
      <c r="A5" s="3" t="str">
        <f t="shared" si="0"/>
        <v>1-3</v>
      </c>
      <c r="B5" s="3">
        <v>1</v>
      </c>
      <c r="C5" s="5" t="s">
        <v>2</v>
      </c>
      <c r="D5" s="3">
        <v>3</v>
      </c>
      <c r="E5" s="5" t="s">
        <v>368</v>
      </c>
      <c r="F5" s="9">
        <v>115</v>
      </c>
      <c r="G5" s="15">
        <v>318</v>
      </c>
      <c r="H5" s="15">
        <v>88</v>
      </c>
      <c r="I5" s="15">
        <v>54</v>
      </c>
      <c r="J5" s="15">
        <v>13</v>
      </c>
      <c r="K5" s="15">
        <v>7</v>
      </c>
      <c r="L5" s="15">
        <v>595</v>
      </c>
      <c r="M5" s="15">
        <v>588</v>
      </c>
      <c r="N5" s="16">
        <v>0.79591836734693877</v>
      </c>
      <c r="O5" s="109" t="s">
        <v>55</v>
      </c>
      <c r="P5" s="9"/>
      <c r="Q5" s="15"/>
      <c r="R5" s="15"/>
      <c r="S5" s="15"/>
      <c r="T5" s="15"/>
      <c r="U5" s="15"/>
      <c r="V5" s="15" t="str">
        <f t="shared" si="1"/>
        <v>-</v>
      </c>
      <c r="W5" s="15" t="str">
        <f t="shared" si="2"/>
        <v>-</v>
      </c>
      <c r="X5" s="16" t="str">
        <f t="shared" si="3"/>
        <v>-</v>
      </c>
      <c r="Y5" s="109" t="str">
        <f t="shared" si="4"/>
        <v>-</v>
      </c>
      <c r="Z5" s="9"/>
      <c r="AA5" s="15"/>
      <c r="AB5" s="15"/>
      <c r="AC5" s="15"/>
      <c r="AD5" s="15"/>
      <c r="AE5" s="15"/>
      <c r="AF5" s="15" t="str">
        <f t="shared" si="5"/>
        <v>-</v>
      </c>
      <c r="AG5" s="15" t="str">
        <f t="shared" si="6"/>
        <v>-</v>
      </c>
      <c r="AH5" s="16" t="str">
        <f t="shared" si="7"/>
        <v>-</v>
      </c>
      <c r="AI5" s="109" t="str">
        <f t="shared" si="8"/>
        <v>-</v>
      </c>
      <c r="AJ5" s="9"/>
      <c r="AK5" s="15"/>
      <c r="AL5" s="15"/>
      <c r="AM5" s="15"/>
      <c r="AN5" s="15"/>
      <c r="AO5" s="15"/>
      <c r="AP5" s="15" t="str">
        <f t="shared" si="9"/>
        <v>-</v>
      </c>
      <c r="AQ5" s="15" t="str">
        <f t="shared" si="10"/>
        <v>-</v>
      </c>
      <c r="AR5" s="16" t="str">
        <f t="shared" si="11"/>
        <v>-</v>
      </c>
      <c r="AS5" s="109" t="str">
        <f t="shared" si="12"/>
        <v>-</v>
      </c>
      <c r="AT5" s="9"/>
      <c r="AU5" s="15"/>
      <c r="AV5" s="15"/>
      <c r="AW5" s="15"/>
      <c r="AX5" s="15"/>
      <c r="AY5" s="15"/>
      <c r="AZ5" s="15" t="str">
        <f t="shared" si="13"/>
        <v>-</v>
      </c>
      <c r="BA5" s="15" t="str">
        <f t="shared" si="14"/>
        <v>-</v>
      </c>
      <c r="BB5" s="16" t="str">
        <f t="shared" si="15"/>
        <v>-</v>
      </c>
      <c r="BC5" s="109" t="str">
        <f t="shared" si="16"/>
        <v>-</v>
      </c>
      <c r="BD5" t="str">
        <f t="shared" si="17"/>
        <v>b</v>
      </c>
    </row>
    <row r="6" spans="1:56" ht="40.5" customHeight="1">
      <c r="A6" s="3" t="str">
        <f t="shared" si="0"/>
        <v>1-4</v>
      </c>
      <c r="B6" s="3">
        <v>1</v>
      </c>
      <c r="C6" s="5" t="s">
        <v>2</v>
      </c>
      <c r="D6" s="3">
        <v>4</v>
      </c>
      <c r="E6" s="5" t="s">
        <v>2769</v>
      </c>
      <c r="F6" s="9">
        <v>31</v>
      </c>
      <c r="G6" s="15">
        <v>147</v>
      </c>
      <c r="H6" s="15">
        <v>193</v>
      </c>
      <c r="I6" s="15">
        <v>158</v>
      </c>
      <c r="J6" s="15">
        <v>42</v>
      </c>
      <c r="K6" s="15">
        <v>17</v>
      </c>
      <c r="L6" s="15">
        <v>588</v>
      </c>
      <c r="M6" s="15">
        <v>571</v>
      </c>
      <c r="N6" s="16">
        <v>-5.7793345008756568E-2</v>
      </c>
      <c r="O6" s="109" t="s">
        <v>56</v>
      </c>
      <c r="P6" s="9"/>
      <c r="Q6" s="15"/>
      <c r="R6" s="15"/>
      <c r="S6" s="15"/>
      <c r="T6" s="15"/>
      <c r="U6" s="15"/>
      <c r="V6" s="15" t="str">
        <f t="shared" si="1"/>
        <v>-</v>
      </c>
      <c r="W6" s="15" t="str">
        <f t="shared" si="2"/>
        <v>-</v>
      </c>
      <c r="X6" s="16" t="str">
        <f t="shared" si="3"/>
        <v>-</v>
      </c>
      <c r="Y6" s="109" t="str">
        <f t="shared" si="4"/>
        <v>-</v>
      </c>
      <c r="Z6" s="9"/>
      <c r="AA6" s="15"/>
      <c r="AB6" s="15"/>
      <c r="AC6" s="15"/>
      <c r="AD6" s="15"/>
      <c r="AE6" s="15"/>
      <c r="AF6" s="15" t="str">
        <f t="shared" si="5"/>
        <v>-</v>
      </c>
      <c r="AG6" s="15" t="str">
        <f t="shared" si="6"/>
        <v>-</v>
      </c>
      <c r="AH6" s="16" t="str">
        <f t="shared" si="7"/>
        <v>-</v>
      </c>
      <c r="AI6" s="109" t="str">
        <f t="shared" si="8"/>
        <v>-</v>
      </c>
      <c r="AJ6" s="9"/>
      <c r="AK6" s="15"/>
      <c r="AL6" s="15"/>
      <c r="AM6" s="15"/>
      <c r="AN6" s="15"/>
      <c r="AO6" s="15"/>
      <c r="AP6" s="15" t="str">
        <f t="shared" si="9"/>
        <v>-</v>
      </c>
      <c r="AQ6" s="15" t="str">
        <f t="shared" si="10"/>
        <v>-</v>
      </c>
      <c r="AR6" s="16" t="str">
        <f t="shared" si="11"/>
        <v>-</v>
      </c>
      <c r="AS6" s="109" t="str">
        <f t="shared" si="12"/>
        <v>-</v>
      </c>
      <c r="AT6" s="9"/>
      <c r="AU6" s="15"/>
      <c r="AV6" s="15"/>
      <c r="AW6" s="15"/>
      <c r="AX6" s="15"/>
      <c r="AY6" s="15"/>
      <c r="AZ6" s="15" t="str">
        <f t="shared" si="13"/>
        <v>-</v>
      </c>
      <c r="BA6" s="15" t="str">
        <f t="shared" si="14"/>
        <v>-</v>
      </c>
      <c r="BB6" s="16" t="str">
        <f t="shared" si="15"/>
        <v>-</v>
      </c>
      <c r="BC6" s="109" t="str">
        <f t="shared" si="16"/>
        <v>-</v>
      </c>
      <c r="BD6" t="str">
        <f t="shared" si="17"/>
        <v>c</v>
      </c>
    </row>
    <row r="7" spans="1:56" ht="40.5" hidden="1" customHeight="1">
      <c r="A7" s="3" t="str">
        <f t="shared" si="0"/>
        <v>1-5</v>
      </c>
      <c r="B7" s="3">
        <v>1</v>
      </c>
      <c r="C7" s="5" t="s">
        <v>2</v>
      </c>
      <c r="D7" s="3">
        <v>5</v>
      </c>
      <c r="E7" s="5" t="s">
        <v>12</v>
      </c>
      <c r="F7" s="9"/>
      <c r="G7" s="15"/>
      <c r="H7" s="15"/>
      <c r="I7" s="15"/>
      <c r="J7" s="15"/>
      <c r="K7" s="15"/>
      <c r="L7" s="15" t="str">
        <f t="shared" ref="L7:L66" si="18">IF($E7="-","-",IF(SUM(F7:K7)=0,"-",SUM(F7:K7)))</f>
        <v>-</v>
      </c>
      <c r="M7" s="15" t="str">
        <f t="shared" ref="M7:M66" si="19">IF($E7="-","-",IF(SUM(F7:J7)=0,"-",SUM(F7:J7)))</f>
        <v>-</v>
      </c>
      <c r="N7" s="16" t="str">
        <f t="shared" ref="N7:N66" si="20">IF(L7="-","-",SUM(F7*2,G7*1,H7*0,I7*(-1),J7*(-2))/M7)</f>
        <v>-</v>
      </c>
      <c r="O7" s="109" t="s">
        <v>85</v>
      </c>
      <c r="P7" s="9"/>
      <c r="Q7" s="15"/>
      <c r="R7" s="15"/>
      <c r="S7" s="15"/>
      <c r="T7" s="15"/>
      <c r="U7" s="15"/>
      <c r="V7" s="15" t="str">
        <f t="shared" si="1"/>
        <v>-</v>
      </c>
      <c r="W7" s="15" t="str">
        <f t="shared" si="2"/>
        <v>-</v>
      </c>
      <c r="X7" s="16" t="str">
        <f t="shared" si="3"/>
        <v>-</v>
      </c>
      <c r="Y7" s="109" t="str">
        <f t="shared" si="4"/>
        <v>-</v>
      </c>
      <c r="Z7" s="9"/>
      <c r="AA7" s="15"/>
      <c r="AB7" s="15"/>
      <c r="AC7" s="15"/>
      <c r="AD7" s="15"/>
      <c r="AE7" s="15"/>
      <c r="AF7" s="15" t="str">
        <f t="shared" si="5"/>
        <v>-</v>
      </c>
      <c r="AG7" s="15" t="str">
        <f t="shared" si="6"/>
        <v>-</v>
      </c>
      <c r="AH7" s="16" t="str">
        <f t="shared" si="7"/>
        <v>-</v>
      </c>
      <c r="AI7" s="109" t="str">
        <f t="shared" si="8"/>
        <v>-</v>
      </c>
      <c r="AJ7" s="9"/>
      <c r="AK7" s="15"/>
      <c r="AL7" s="15"/>
      <c r="AM7" s="15"/>
      <c r="AN7" s="15"/>
      <c r="AO7" s="15"/>
      <c r="AP7" s="15" t="str">
        <f t="shared" si="9"/>
        <v>-</v>
      </c>
      <c r="AQ7" s="15" t="str">
        <f t="shared" si="10"/>
        <v>-</v>
      </c>
      <c r="AR7" s="16" t="str">
        <f t="shared" si="11"/>
        <v>-</v>
      </c>
      <c r="AS7" s="109" t="str">
        <f t="shared" si="12"/>
        <v>-</v>
      </c>
      <c r="AT7" s="9"/>
      <c r="AU7" s="15"/>
      <c r="AV7" s="15"/>
      <c r="AW7" s="15"/>
      <c r="AX7" s="15"/>
      <c r="AY7" s="15"/>
      <c r="AZ7" s="15" t="str">
        <f t="shared" si="13"/>
        <v>-</v>
      </c>
      <c r="BA7" s="15" t="str">
        <f t="shared" si="14"/>
        <v>-</v>
      </c>
      <c r="BB7" s="16" t="str">
        <f t="shared" si="15"/>
        <v>-</v>
      </c>
      <c r="BC7" s="109" t="str">
        <f t="shared" si="16"/>
        <v>-</v>
      </c>
      <c r="BD7" t="str">
        <f t="shared" si="17"/>
        <v>-</v>
      </c>
    </row>
    <row r="8" spans="1:56" ht="40.5" hidden="1" customHeight="1">
      <c r="A8" s="3" t="str">
        <f t="shared" si="0"/>
        <v>1-6</v>
      </c>
      <c r="B8" s="3">
        <v>1</v>
      </c>
      <c r="C8" s="5" t="s">
        <v>2</v>
      </c>
      <c r="D8" s="3">
        <v>6</v>
      </c>
      <c r="E8" s="5" t="s">
        <v>12</v>
      </c>
      <c r="F8" s="9"/>
      <c r="G8" s="15"/>
      <c r="H8" s="15"/>
      <c r="I8" s="15"/>
      <c r="J8" s="15"/>
      <c r="K8" s="15"/>
      <c r="L8" s="15" t="str">
        <f t="shared" si="18"/>
        <v>-</v>
      </c>
      <c r="M8" s="15" t="str">
        <f t="shared" si="19"/>
        <v>-</v>
      </c>
      <c r="N8" s="16" t="str">
        <f t="shared" si="20"/>
        <v>-</v>
      </c>
      <c r="O8" s="109" t="s">
        <v>85</v>
      </c>
      <c r="P8" s="9"/>
      <c r="Q8" s="15"/>
      <c r="R8" s="15"/>
      <c r="S8" s="15"/>
      <c r="T8" s="15"/>
      <c r="U8" s="15"/>
      <c r="V8" s="15" t="str">
        <f t="shared" si="1"/>
        <v>-</v>
      </c>
      <c r="W8" s="15" t="str">
        <f t="shared" si="2"/>
        <v>-</v>
      </c>
      <c r="X8" s="16" t="str">
        <f t="shared" si="3"/>
        <v>-</v>
      </c>
      <c r="Y8" s="109" t="str">
        <f t="shared" si="4"/>
        <v>-</v>
      </c>
      <c r="Z8" s="9"/>
      <c r="AA8" s="15"/>
      <c r="AB8" s="15"/>
      <c r="AC8" s="15"/>
      <c r="AD8" s="15"/>
      <c r="AE8" s="15"/>
      <c r="AF8" s="15" t="str">
        <f t="shared" si="5"/>
        <v>-</v>
      </c>
      <c r="AG8" s="15" t="str">
        <f t="shared" si="6"/>
        <v>-</v>
      </c>
      <c r="AH8" s="16" t="str">
        <f t="shared" si="7"/>
        <v>-</v>
      </c>
      <c r="AI8" s="109" t="str">
        <f t="shared" si="8"/>
        <v>-</v>
      </c>
      <c r="AJ8" s="9"/>
      <c r="AK8" s="15"/>
      <c r="AL8" s="15"/>
      <c r="AM8" s="15"/>
      <c r="AN8" s="15"/>
      <c r="AO8" s="15"/>
      <c r="AP8" s="15" t="str">
        <f t="shared" si="9"/>
        <v>-</v>
      </c>
      <c r="AQ8" s="15" t="str">
        <f t="shared" si="10"/>
        <v>-</v>
      </c>
      <c r="AR8" s="16" t="str">
        <f t="shared" si="11"/>
        <v>-</v>
      </c>
      <c r="AS8" s="109" t="str">
        <f t="shared" si="12"/>
        <v>-</v>
      </c>
      <c r="AT8" s="9"/>
      <c r="AU8" s="15"/>
      <c r="AV8" s="15"/>
      <c r="AW8" s="15"/>
      <c r="AX8" s="15"/>
      <c r="AY8" s="15"/>
      <c r="AZ8" s="15" t="str">
        <f t="shared" si="13"/>
        <v>-</v>
      </c>
      <c r="BA8" s="15" t="str">
        <f t="shared" si="14"/>
        <v>-</v>
      </c>
      <c r="BB8" s="16" t="str">
        <f t="shared" si="15"/>
        <v>-</v>
      </c>
      <c r="BC8" s="109" t="str">
        <f t="shared" si="16"/>
        <v>-</v>
      </c>
      <c r="BD8" t="str">
        <f t="shared" si="17"/>
        <v>-</v>
      </c>
    </row>
    <row r="9" spans="1:56" ht="40.5" hidden="1" customHeight="1">
      <c r="A9" s="3" t="str">
        <f t="shared" si="0"/>
        <v>1-7</v>
      </c>
      <c r="B9" s="3">
        <v>1</v>
      </c>
      <c r="C9" s="5" t="s">
        <v>2</v>
      </c>
      <c r="D9" s="3">
        <v>7</v>
      </c>
      <c r="E9" s="5" t="s">
        <v>12</v>
      </c>
      <c r="F9" s="9"/>
      <c r="G9" s="15"/>
      <c r="H9" s="15"/>
      <c r="I9" s="15"/>
      <c r="J9" s="15"/>
      <c r="K9" s="15"/>
      <c r="L9" s="15" t="str">
        <f t="shared" si="18"/>
        <v>-</v>
      </c>
      <c r="M9" s="15" t="str">
        <f t="shared" si="19"/>
        <v>-</v>
      </c>
      <c r="N9" s="16" t="str">
        <f t="shared" si="20"/>
        <v>-</v>
      </c>
      <c r="O9" s="109" t="s">
        <v>85</v>
      </c>
      <c r="P9" s="9"/>
      <c r="Q9" s="15"/>
      <c r="R9" s="15"/>
      <c r="S9" s="15"/>
      <c r="T9" s="15"/>
      <c r="U9" s="15"/>
      <c r="V9" s="15" t="str">
        <f t="shared" si="1"/>
        <v>-</v>
      </c>
      <c r="W9" s="15" t="str">
        <f t="shared" si="2"/>
        <v>-</v>
      </c>
      <c r="X9" s="16" t="str">
        <f t="shared" si="3"/>
        <v>-</v>
      </c>
      <c r="Y9" s="109" t="str">
        <f t="shared" si="4"/>
        <v>-</v>
      </c>
      <c r="Z9" s="9"/>
      <c r="AA9" s="15"/>
      <c r="AB9" s="15"/>
      <c r="AC9" s="15"/>
      <c r="AD9" s="15"/>
      <c r="AE9" s="15"/>
      <c r="AF9" s="15" t="str">
        <f t="shared" si="5"/>
        <v>-</v>
      </c>
      <c r="AG9" s="15" t="str">
        <f t="shared" si="6"/>
        <v>-</v>
      </c>
      <c r="AH9" s="16" t="str">
        <f t="shared" si="7"/>
        <v>-</v>
      </c>
      <c r="AI9" s="109" t="str">
        <f t="shared" si="8"/>
        <v>-</v>
      </c>
      <c r="AJ9" s="9"/>
      <c r="AK9" s="15"/>
      <c r="AL9" s="15"/>
      <c r="AM9" s="15"/>
      <c r="AN9" s="15"/>
      <c r="AO9" s="15"/>
      <c r="AP9" s="15" t="str">
        <f t="shared" si="9"/>
        <v>-</v>
      </c>
      <c r="AQ9" s="15" t="str">
        <f t="shared" si="10"/>
        <v>-</v>
      </c>
      <c r="AR9" s="16" t="str">
        <f t="shared" si="11"/>
        <v>-</v>
      </c>
      <c r="AS9" s="109" t="str">
        <f t="shared" si="12"/>
        <v>-</v>
      </c>
      <c r="AT9" s="9"/>
      <c r="AU9" s="15"/>
      <c r="AV9" s="15"/>
      <c r="AW9" s="15"/>
      <c r="AX9" s="15"/>
      <c r="AY9" s="15"/>
      <c r="AZ9" s="15" t="str">
        <f t="shared" si="13"/>
        <v>-</v>
      </c>
      <c r="BA9" s="15" t="str">
        <f t="shared" si="14"/>
        <v>-</v>
      </c>
      <c r="BB9" s="16" t="str">
        <f t="shared" si="15"/>
        <v>-</v>
      </c>
      <c r="BC9" s="109" t="str">
        <f t="shared" si="16"/>
        <v>-</v>
      </c>
      <c r="BD9" t="str">
        <f t="shared" si="17"/>
        <v>-</v>
      </c>
    </row>
    <row r="10" spans="1:56" ht="40.5" hidden="1" customHeight="1">
      <c r="A10" s="3" t="str">
        <f t="shared" si="0"/>
        <v>1-8</v>
      </c>
      <c r="B10" s="3">
        <v>1</v>
      </c>
      <c r="C10" s="5" t="s">
        <v>2</v>
      </c>
      <c r="D10" s="3">
        <v>8</v>
      </c>
      <c r="E10" s="5" t="s">
        <v>12</v>
      </c>
      <c r="F10" s="9"/>
      <c r="G10" s="15"/>
      <c r="H10" s="15"/>
      <c r="I10" s="15"/>
      <c r="J10" s="15"/>
      <c r="K10" s="15"/>
      <c r="L10" s="15" t="str">
        <f t="shared" si="18"/>
        <v>-</v>
      </c>
      <c r="M10" s="15" t="str">
        <f t="shared" si="19"/>
        <v>-</v>
      </c>
      <c r="N10" s="16" t="str">
        <f t="shared" si="20"/>
        <v>-</v>
      </c>
      <c r="O10" s="109" t="s">
        <v>85</v>
      </c>
      <c r="P10" s="9"/>
      <c r="Q10" s="15"/>
      <c r="R10" s="15"/>
      <c r="S10" s="15"/>
      <c r="T10" s="15"/>
      <c r="U10" s="15"/>
      <c r="V10" s="15" t="str">
        <f t="shared" si="1"/>
        <v>-</v>
      </c>
      <c r="W10" s="15" t="str">
        <f t="shared" si="2"/>
        <v>-</v>
      </c>
      <c r="X10" s="16" t="str">
        <f t="shared" si="3"/>
        <v>-</v>
      </c>
      <c r="Y10" s="109" t="str">
        <f t="shared" si="4"/>
        <v>-</v>
      </c>
      <c r="Z10" s="9"/>
      <c r="AA10" s="15"/>
      <c r="AB10" s="15"/>
      <c r="AC10" s="15"/>
      <c r="AD10" s="15"/>
      <c r="AE10" s="15"/>
      <c r="AF10" s="15" t="str">
        <f t="shared" si="5"/>
        <v>-</v>
      </c>
      <c r="AG10" s="15" t="str">
        <f t="shared" si="6"/>
        <v>-</v>
      </c>
      <c r="AH10" s="16" t="str">
        <f t="shared" si="7"/>
        <v>-</v>
      </c>
      <c r="AI10" s="109" t="str">
        <f t="shared" si="8"/>
        <v>-</v>
      </c>
      <c r="AJ10" s="9"/>
      <c r="AK10" s="15"/>
      <c r="AL10" s="15"/>
      <c r="AM10" s="15"/>
      <c r="AN10" s="15"/>
      <c r="AO10" s="15"/>
      <c r="AP10" s="15" t="str">
        <f t="shared" si="9"/>
        <v>-</v>
      </c>
      <c r="AQ10" s="15" t="str">
        <f t="shared" si="10"/>
        <v>-</v>
      </c>
      <c r="AR10" s="16" t="str">
        <f t="shared" si="11"/>
        <v>-</v>
      </c>
      <c r="AS10" s="109" t="str">
        <f t="shared" si="12"/>
        <v>-</v>
      </c>
      <c r="AT10" s="9"/>
      <c r="AU10" s="15"/>
      <c r="AV10" s="15"/>
      <c r="AW10" s="15"/>
      <c r="AX10" s="15"/>
      <c r="AY10" s="15"/>
      <c r="AZ10" s="15" t="str">
        <f t="shared" si="13"/>
        <v>-</v>
      </c>
      <c r="BA10" s="15" t="str">
        <f t="shared" si="14"/>
        <v>-</v>
      </c>
      <c r="BB10" s="16" t="str">
        <f t="shared" si="15"/>
        <v>-</v>
      </c>
      <c r="BC10" s="109" t="str">
        <f t="shared" si="16"/>
        <v>-</v>
      </c>
      <c r="BD10" t="str">
        <f t="shared" si="17"/>
        <v>-</v>
      </c>
    </row>
    <row r="11" spans="1:56" ht="40.5" customHeight="1">
      <c r="A11" s="3" t="str">
        <f t="shared" si="0"/>
        <v>2-1</v>
      </c>
      <c r="B11" s="3">
        <v>2</v>
      </c>
      <c r="C11" s="5" t="s">
        <v>98</v>
      </c>
      <c r="D11" s="3">
        <v>1</v>
      </c>
      <c r="E11" s="5" t="s">
        <v>2770</v>
      </c>
      <c r="F11" s="9">
        <v>38</v>
      </c>
      <c r="G11" s="15">
        <v>166</v>
      </c>
      <c r="H11" s="15">
        <v>225</v>
      </c>
      <c r="I11" s="15">
        <v>112</v>
      </c>
      <c r="J11" s="15">
        <v>39</v>
      </c>
      <c r="K11" s="15">
        <v>15</v>
      </c>
      <c r="L11" s="15">
        <v>595</v>
      </c>
      <c r="M11" s="15">
        <v>580</v>
      </c>
      <c r="N11" s="16">
        <v>8.9655172413793102E-2</v>
      </c>
      <c r="O11" s="109" t="s">
        <v>56</v>
      </c>
      <c r="P11" s="9"/>
      <c r="Q11" s="15"/>
      <c r="R11" s="15"/>
      <c r="S11" s="15"/>
      <c r="T11" s="15"/>
      <c r="U11" s="15"/>
      <c r="V11" s="15" t="str">
        <f t="shared" si="1"/>
        <v>-</v>
      </c>
      <c r="W11" s="15" t="str">
        <f t="shared" si="2"/>
        <v>-</v>
      </c>
      <c r="X11" s="16" t="str">
        <f t="shared" si="3"/>
        <v>-</v>
      </c>
      <c r="Y11" s="109" t="str">
        <f t="shared" si="4"/>
        <v>-</v>
      </c>
      <c r="Z11" s="9"/>
      <c r="AA11" s="15"/>
      <c r="AB11" s="15"/>
      <c r="AC11" s="15"/>
      <c r="AD11" s="15"/>
      <c r="AE11" s="15"/>
      <c r="AF11" s="15" t="str">
        <f t="shared" si="5"/>
        <v>-</v>
      </c>
      <c r="AG11" s="15" t="str">
        <f t="shared" si="6"/>
        <v>-</v>
      </c>
      <c r="AH11" s="16" t="str">
        <f t="shared" si="7"/>
        <v>-</v>
      </c>
      <c r="AI11" s="109" t="str">
        <f t="shared" si="8"/>
        <v>-</v>
      </c>
      <c r="AJ11" s="9"/>
      <c r="AK11" s="15"/>
      <c r="AL11" s="15"/>
      <c r="AM11" s="15"/>
      <c r="AN11" s="15"/>
      <c r="AO11" s="15"/>
      <c r="AP11" s="15" t="str">
        <f t="shared" si="9"/>
        <v>-</v>
      </c>
      <c r="AQ11" s="15" t="str">
        <f t="shared" si="10"/>
        <v>-</v>
      </c>
      <c r="AR11" s="16" t="str">
        <f t="shared" si="11"/>
        <v>-</v>
      </c>
      <c r="AS11" s="109" t="str">
        <f t="shared" si="12"/>
        <v>-</v>
      </c>
      <c r="AT11" s="9"/>
      <c r="AU11" s="15"/>
      <c r="AV11" s="15"/>
      <c r="AW11" s="15"/>
      <c r="AX11" s="15"/>
      <c r="AY11" s="15"/>
      <c r="AZ11" s="15" t="str">
        <f t="shared" si="13"/>
        <v>-</v>
      </c>
      <c r="BA11" s="15" t="str">
        <f t="shared" si="14"/>
        <v>-</v>
      </c>
      <c r="BB11" s="16" t="str">
        <f t="shared" si="15"/>
        <v>-</v>
      </c>
      <c r="BC11" s="109" t="str">
        <f t="shared" si="16"/>
        <v>-</v>
      </c>
      <c r="BD11" t="str">
        <f t="shared" si="17"/>
        <v>c</v>
      </c>
    </row>
    <row r="12" spans="1:56" ht="40.5" customHeight="1">
      <c r="A12" s="3" t="str">
        <f t="shared" si="0"/>
        <v>2-2</v>
      </c>
      <c r="B12" s="3">
        <v>2</v>
      </c>
      <c r="C12" s="5" t="s">
        <v>98</v>
      </c>
      <c r="D12" s="3">
        <v>2</v>
      </c>
      <c r="E12" s="5" t="s">
        <v>2771</v>
      </c>
      <c r="F12" s="9">
        <v>28</v>
      </c>
      <c r="G12" s="15">
        <v>91</v>
      </c>
      <c r="H12" s="15">
        <v>201</v>
      </c>
      <c r="I12" s="15">
        <v>184</v>
      </c>
      <c r="J12" s="15">
        <v>66</v>
      </c>
      <c r="K12" s="15">
        <v>18</v>
      </c>
      <c r="L12" s="15">
        <v>588</v>
      </c>
      <c r="M12" s="15">
        <v>570</v>
      </c>
      <c r="N12" s="16">
        <v>-0.29649122807017542</v>
      </c>
      <c r="O12" s="109" t="s">
        <v>56</v>
      </c>
      <c r="P12" s="9"/>
      <c r="Q12" s="15"/>
      <c r="R12" s="15"/>
      <c r="S12" s="15"/>
      <c r="T12" s="15"/>
      <c r="U12" s="15"/>
      <c r="V12" s="15" t="str">
        <f t="shared" si="1"/>
        <v>-</v>
      </c>
      <c r="W12" s="15" t="str">
        <f t="shared" si="2"/>
        <v>-</v>
      </c>
      <c r="X12" s="16" t="str">
        <f t="shared" si="3"/>
        <v>-</v>
      </c>
      <c r="Y12" s="109" t="str">
        <f t="shared" si="4"/>
        <v>-</v>
      </c>
      <c r="Z12" s="9"/>
      <c r="AA12" s="15"/>
      <c r="AB12" s="15"/>
      <c r="AC12" s="15"/>
      <c r="AD12" s="15"/>
      <c r="AE12" s="15"/>
      <c r="AF12" s="15" t="str">
        <f t="shared" si="5"/>
        <v>-</v>
      </c>
      <c r="AG12" s="15" t="str">
        <f t="shared" si="6"/>
        <v>-</v>
      </c>
      <c r="AH12" s="16" t="str">
        <f t="shared" si="7"/>
        <v>-</v>
      </c>
      <c r="AI12" s="109" t="str">
        <f t="shared" si="8"/>
        <v>-</v>
      </c>
      <c r="AJ12" s="9"/>
      <c r="AK12" s="15"/>
      <c r="AL12" s="15"/>
      <c r="AM12" s="15"/>
      <c r="AN12" s="15"/>
      <c r="AO12" s="15"/>
      <c r="AP12" s="15" t="str">
        <f t="shared" si="9"/>
        <v>-</v>
      </c>
      <c r="AQ12" s="15" t="str">
        <f t="shared" si="10"/>
        <v>-</v>
      </c>
      <c r="AR12" s="16" t="str">
        <f t="shared" si="11"/>
        <v>-</v>
      </c>
      <c r="AS12" s="109" t="str">
        <f t="shared" si="12"/>
        <v>-</v>
      </c>
      <c r="AT12" s="9"/>
      <c r="AU12" s="15"/>
      <c r="AV12" s="15"/>
      <c r="AW12" s="15"/>
      <c r="AX12" s="15"/>
      <c r="AY12" s="15"/>
      <c r="AZ12" s="15" t="str">
        <f t="shared" si="13"/>
        <v>-</v>
      </c>
      <c r="BA12" s="15" t="str">
        <f t="shared" si="14"/>
        <v>-</v>
      </c>
      <c r="BB12" s="16" t="str">
        <f t="shared" si="15"/>
        <v>-</v>
      </c>
      <c r="BC12" s="109" t="str">
        <f t="shared" si="16"/>
        <v>-</v>
      </c>
      <c r="BD12" t="str">
        <f t="shared" si="17"/>
        <v>c</v>
      </c>
    </row>
    <row r="13" spans="1:56" ht="40.5" customHeight="1">
      <c r="A13" s="3" t="str">
        <f t="shared" si="0"/>
        <v>2-3</v>
      </c>
      <c r="B13" s="3">
        <v>2</v>
      </c>
      <c r="C13" s="5" t="s">
        <v>98</v>
      </c>
      <c r="D13" s="3">
        <v>3</v>
      </c>
      <c r="E13" s="5" t="s">
        <v>369</v>
      </c>
      <c r="F13" s="9">
        <v>15</v>
      </c>
      <c r="G13" s="15">
        <v>99</v>
      </c>
      <c r="H13" s="15">
        <v>179</v>
      </c>
      <c r="I13" s="15">
        <v>186</v>
      </c>
      <c r="J13" s="15">
        <v>92</v>
      </c>
      <c r="K13" s="15">
        <v>17</v>
      </c>
      <c r="L13" s="15">
        <v>588</v>
      </c>
      <c r="M13" s="15">
        <v>571</v>
      </c>
      <c r="N13" s="16">
        <v>-0.42206654991243431</v>
      </c>
      <c r="O13" s="109" t="s">
        <v>57</v>
      </c>
      <c r="P13" s="9"/>
      <c r="Q13" s="15"/>
      <c r="R13" s="15"/>
      <c r="S13" s="15"/>
      <c r="T13" s="15"/>
      <c r="U13" s="15"/>
      <c r="V13" s="15" t="str">
        <f t="shared" si="1"/>
        <v>-</v>
      </c>
      <c r="W13" s="15" t="str">
        <f t="shared" si="2"/>
        <v>-</v>
      </c>
      <c r="X13" s="16" t="str">
        <f t="shared" si="3"/>
        <v>-</v>
      </c>
      <c r="Y13" s="109" t="str">
        <f t="shared" si="4"/>
        <v>-</v>
      </c>
      <c r="Z13" s="9"/>
      <c r="AA13" s="15"/>
      <c r="AB13" s="15"/>
      <c r="AC13" s="15"/>
      <c r="AD13" s="15"/>
      <c r="AE13" s="15"/>
      <c r="AF13" s="15" t="str">
        <f t="shared" si="5"/>
        <v>-</v>
      </c>
      <c r="AG13" s="15" t="str">
        <f t="shared" si="6"/>
        <v>-</v>
      </c>
      <c r="AH13" s="16" t="str">
        <f t="shared" si="7"/>
        <v>-</v>
      </c>
      <c r="AI13" s="109" t="str">
        <f t="shared" si="8"/>
        <v>-</v>
      </c>
      <c r="AJ13" s="9"/>
      <c r="AK13" s="15"/>
      <c r="AL13" s="15"/>
      <c r="AM13" s="15"/>
      <c r="AN13" s="15"/>
      <c r="AO13" s="15"/>
      <c r="AP13" s="15" t="str">
        <f t="shared" si="9"/>
        <v>-</v>
      </c>
      <c r="AQ13" s="15" t="str">
        <f t="shared" si="10"/>
        <v>-</v>
      </c>
      <c r="AR13" s="16" t="str">
        <f t="shared" si="11"/>
        <v>-</v>
      </c>
      <c r="AS13" s="109" t="str">
        <f t="shared" si="12"/>
        <v>-</v>
      </c>
      <c r="AT13" s="9"/>
      <c r="AU13" s="15"/>
      <c r="AV13" s="15"/>
      <c r="AW13" s="15"/>
      <c r="AX13" s="15"/>
      <c r="AY13" s="15"/>
      <c r="AZ13" s="15" t="str">
        <f t="shared" si="13"/>
        <v>-</v>
      </c>
      <c r="BA13" s="15" t="str">
        <f t="shared" si="14"/>
        <v>-</v>
      </c>
      <c r="BB13" s="16" t="str">
        <f t="shared" si="15"/>
        <v>-</v>
      </c>
      <c r="BC13" s="109" t="str">
        <f t="shared" si="16"/>
        <v>-</v>
      </c>
      <c r="BD13" t="str">
        <f t="shared" si="17"/>
        <v>d</v>
      </c>
    </row>
    <row r="14" spans="1:56" ht="40.5" customHeight="1">
      <c r="A14" s="3" t="str">
        <f t="shared" si="0"/>
        <v>2-4</v>
      </c>
      <c r="B14" s="3">
        <v>2</v>
      </c>
      <c r="C14" s="5" t="s">
        <v>98</v>
      </c>
      <c r="D14" s="3">
        <v>4</v>
      </c>
      <c r="E14" s="5" t="s">
        <v>370</v>
      </c>
      <c r="F14" s="9">
        <v>27</v>
      </c>
      <c r="G14" s="15">
        <v>112</v>
      </c>
      <c r="H14" s="15">
        <v>221</v>
      </c>
      <c r="I14" s="15">
        <v>148</v>
      </c>
      <c r="J14" s="15">
        <v>70</v>
      </c>
      <c r="K14" s="15">
        <v>17</v>
      </c>
      <c r="L14" s="15">
        <v>595</v>
      </c>
      <c r="M14" s="15">
        <v>578</v>
      </c>
      <c r="N14" s="16">
        <v>-0.21107266435986158</v>
      </c>
      <c r="O14" s="109" t="s">
        <v>56</v>
      </c>
      <c r="P14" s="9"/>
      <c r="Q14" s="15"/>
      <c r="R14" s="15"/>
      <c r="S14" s="15"/>
      <c r="T14" s="15"/>
      <c r="U14" s="15"/>
      <c r="V14" s="15" t="str">
        <f t="shared" si="1"/>
        <v>-</v>
      </c>
      <c r="W14" s="15" t="str">
        <f t="shared" si="2"/>
        <v>-</v>
      </c>
      <c r="X14" s="16" t="str">
        <f t="shared" si="3"/>
        <v>-</v>
      </c>
      <c r="Y14" s="109" t="str">
        <f t="shared" si="4"/>
        <v>-</v>
      </c>
      <c r="Z14" s="9"/>
      <c r="AA14" s="15"/>
      <c r="AB14" s="15"/>
      <c r="AC14" s="15"/>
      <c r="AD14" s="15"/>
      <c r="AE14" s="15"/>
      <c r="AF14" s="15" t="str">
        <f t="shared" si="5"/>
        <v>-</v>
      </c>
      <c r="AG14" s="15" t="str">
        <f t="shared" si="6"/>
        <v>-</v>
      </c>
      <c r="AH14" s="16" t="str">
        <f t="shared" si="7"/>
        <v>-</v>
      </c>
      <c r="AI14" s="109" t="str">
        <f t="shared" si="8"/>
        <v>-</v>
      </c>
      <c r="AJ14" s="9"/>
      <c r="AK14" s="15"/>
      <c r="AL14" s="15"/>
      <c r="AM14" s="15"/>
      <c r="AN14" s="15"/>
      <c r="AO14" s="15"/>
      <c r="AP14" s="15" t="str">
        <f t="shared" si="9"/>
        <v>-</v>
      </c>
      <c r="AQ14" s="15" t="str">
        <f t="shared" si="10"/>
        <v>-</v>
      </c>
      <c r="AR14" s="16" t="str">
        <f t="shared" si="11"/>
        <v>-</v>
      </c>
      <c r="AS14" s="109" t="str">
        <f t="shared" si="12"/>
        <v>-</v>
      </c>
      <c r="AT14" s="9"/>
      <c r="AU14" s="15"/>
      <c r="AV14" s="15"/>
      <c r="AW14" s="15"/>
      <c r="AX14" s="15"/>
      <c r="AY14" s="15"/>
      <c r="AZ14" s="15" t="str">
        <f t="shared" si="13"/>
        <v>-</v>
      </c>
      <c r="BA14" s="15" t="str">
        <f t="shared" si="14"/>
        <v>-</v>
      </c>
      <c r="BB14" s="16" t="str">
        <f t="shared" si="15"/>
        <v>-</v>
      </c>
      <c r="BC14" s="109" t="str">
        <f t="shared" si="16"/>
        <v>-</v>
      </c>
      <c r="BD14" t="str">
        <f t="shared" si="17"/>
        <v>c</v>
      </c>
    </row>
    <row r="15" spans="1:56" ht="40.5" hidden="1" customHeight="1">
      <c r="A15" s="3" t="str">
        <f t="shared" si="0"/>
        <v>2-5</v>
      </c>
      <c r="B15" s="3">
        <v>2</v>
      </c>
      <c r="C15" s="5" t="s">
        <v>98</v>
      </c>
      <c r="D15" s="3">
        <v>5</v>
      </c>
      <c r="E15" s="5" t="s">
        <v>85</v>
      </c>
      <c r="F15" s="9"/>
      <c r="G15" s="15"/>
      <c r="H15" s="15"/>
      <c r="I15" s="15"/>
      <c r="J15" s="15"/>
      <c r="K15" s="15"/>
      <c r="L15" s="15" t="str">
        <f t="shared" si="18"/>
        <v>-</v>
      </c>
      <c r="M15" s="15" t="str">
        <f t="shared" si="19"/>
        <v>-</v>
      </c>
      <c r="N15" s="16" t="str">
        <f t="shared" si="20"/>
        <v>-</v>
      </c>
      <c r="O15" s="109" t="s">
        <v>85</v>
      </c>
      <c r="P15" s="9"/>
      <c r="Q15" s="15"/>
      <c r="R15" s="15"/>
      <c r="S15" s="15"/>
      <c r="T15" s="15"/>
      <c r="U15" s="15"/>
      <c r="V15" s="15" t="str">
        <f t="shared" si="1"/>
        <v>-</v>
      </c>
      <c r="W15" s="15" t="str">
        <f t="shared" si="2"/>
        <v>-</v>
      </c>
      <c r="X15" s="16" t="str">
        <f t="shared" si="3"/>
        <v>-</v>
      </c>
      <c r="Y15" s="109" t="str">
        <f t="shared" si="4"/>
        <v>-</v>
      </c>
      <c r="Z15" s="9"/>
      <c r="AA15" s="15"/>
      <c r="AB15" s="15"/>
      <c r="AC15" s="15"/>
      <c r="AD15" s="15"/>
      <c r="AE15" s="15"/>
      <c r="AF15" s="15" t="str">
        <f t="shared" si="5"/>
        <v>-</v>
      </c>
      <c r="AG15" s="15" t="str">
        <f t="shared" si="6"/>
        <v>-</v>
      </c>
      <c r="AH15" s="16" t="str">
        <f t="shared" si="7"/>
        <v>-</v>
      </c>
      <c r="AI15" s="109" t="str">
        <f t="shared" si="8"/>
        <v>-</v>
      </c>
      <c r="AJ15" s="9"/>
      <c r="AK15" s="15"/>
      <c r="AL15" s="15"/>
      <c r="AM15" s="15"/>
      <c r="AN15" s="15"/>
      <c r="AO15" s="15"/>
      <c r="AP15" s="15" t="str">
        <f t="shared" si="9"/>
        <v>-</v>
      </c>
      <c r="AQ15" s="15" t="str">
        <f t="shared" si="10"/>
        <v>-</v>
      </c>
      <c r="AR15" s="16" t="str">
        <f t="shared" si="11"/>
        <v>-</v>
      </c>
      <c r="AS15" s="109" t="str">
        <f t="shared" si="12"/>
        <v>-</v>
      </c>
      <c r="AT15" s="9"/>
      <c r="AU15" s="15"/>
      <c r="AV15" s="15"/>
      <c r="AW15" s="15"/>
      <c r="AX15" s="15"/>
      <c r="AY15" s="15"/>
      <c r="AZ15" s="15" t="str">
        <f t="shared" si="13"/>
        <v>-</v>
      </c>
      <c r="BA15" s="15" t="str">
        <f t="shared" si="14"/>
        <v>-</v>
      </c>
      <c r="BB15" s="16" t="str">
        <f t="shared" si="15"/>
        <v>-</v>
      </c>
      <c r="BC15" s="109" t="str">
        <f t="shared" si="16"/>
        <v>-</v>
      </c>
      <c r="BD15" t="str">
        <f t="shared" si="17"/>
        <v>-</v>
      </c>
    </row>
    <row r="16" spans="1:56" ht="40.5" hidden="1" customHeight="1">
      <c r="A16" s="3" t="str">
        <f t="shared" si="0"/>
        <v>2-6</v>
      </c>
      <c r="B16" s="3">
        <v>2</v>
      </c>
      <c r="C16" s="5" t="s">
        <v>98</v>
      </c>
      <c r="D16" s="3">
        <v>6</v>
      </c>
      <c r="E16" s="5" t="s">
        <v>85</v>
      </c>
      <c r="F16" s="9"/>
      <c r="G16" s="15"/>
      <c r="H16" s="15"/>
      <c r="I16" s="15"/>
      <c r="J16" s="15"/>
      <c r="K16" s="15"/>
      <c r="L16" s="15" t="str">
        <f t="shared" si="18"/>
        <v>-</v>
      </c>
      <c r="M16" s="15" t="str">
        <f t="shared" si="19"/>
        <v>-</v>
      </c>
      <c r="N16" s="16" t="str">
        <f t="shared" si="20"/>
        <v>-</v>
      </c>
      <c r="O16" s="109" t="s">
        <v>85</v>
      </c>
      <c r="P16" s="9"/>
      <c r="Q16" s="15"/>
      <c r="R16" s="15"/>
      <c r="S16" s="15"/>
      <c r="T16" s="15"/>
      <c r="U16" s="15"/>
      <c r="V16" s="15" t="str">
        <f t="shared" si="1"/>
        <v>-</v>
      </c>
      <c r="W16" s="15" t="str">
        <f t="shared" si="2"/>
        <v>-</v>
      </c>
      <c r="X16" s="16" t="str">
        <f t="shared" si="3"/>
        <v>-</v>
      </c>
      <c r="Y16" s="109" t="str">
        <f t="shared" si="4"/>
        <v>-</v>
      </c>
      <c r="Z16" s="9"/>
      <c r="AA16" s="15"/>
      <c r="AB16" s="15"/>
      <c r="AC16" s="15"/>
      <c r="AD16" s="15"/>
      <c r="AE16" s="15"/>
      <c r="AF16" s="15" t="str">
        <f t="shared" si="5"/>
        <v>-</v>
      </c>
      <c r="AG16" s="15" t="str">
        <f t="shared" si="6"/>
        <v>-</v>
      </c>
      <c r="AH16" s="16" t="str">
        <f t="shared" si="7"/>
        <v>-</v>
      </c>
      <c r="AI16" s="109" t="str">
        <f t="shared" si="8"/>
        <v>-</v>
      </c>
      <c r="AJ16" s="9"/>
      <c r="AK16" s="15"/>
      <c r="AL16" s="15"/>
      <c r="AM16" s="15"/>
      <c r="AN16" s="15"/>
      <c r="AO16" s="15"/>
      <c r="AP16" s="15" t="str">
        <f t="shared" si="9"/>
        <v>-</v>
      </c>
      <c r="AQ16" s="15" t="str">
        <f t="shared" si="10"/>
        <v>-</v>
      </c>
      <c r="AR16" s="16" t="str">
        <f t="shared" si="11"/>
        <v>-</v>
      </c>
      <c r="AS16" s="109" t="str">
        <f t="shared" si="12"/>
        <v>-</v>
      </c>
      <c r="AT16" s="9"/>
      <c r="AU16" s="15"/>
      <c r="AV16" s="15"/>
      <c r="AW16" s="15"/>
      <c r="AX16" s="15"/>
      <c r="AY16" s="15"/>
      <c r="AZ16" s="15" t="str">
        <f t="shared" si="13"/>
        <v>-</v>
      </c>
      <c r="BA16" s="15" t="str">
        <f t="shared" si="14"/>
        <v>-</v>
      </c>
      <c r="BB16" s="16" t="str">
        <f t="shared" si="15"/>
        <v>-</v>
      </c>
      <c r="BC16" s="109" t="str">
        <f t="shared" si="16"/>
        <v>-</v>
      </c>
      <c r="BD16" t="str">
        <f t="shared" si="17"/>
        <v>-</v>
      </c>
    </row>
    <row r="17" spans="1:56" ht="40.5" hidden="1" customHeight="1">
      <c r="A17" s="3" t="str">
        <f t="shared" si="0"/>
        <v>2-7</v>
      </c>
      <c r="B17" s="3">
        <v>2</v>
      </c>
      <c r="C17" s="5" t="s">
        <v>98</v>
      </c>
      <c r="D17" s="3">
        <v>7</v>
      </c>
      <c r="E17" s="5" t="s">
        <v>85</v>
      </c>
      <c r="F17" s="9"/>
      <c r="G17" s="15"/>
      <c r="H17" s="15"/>
      <c r="I17" s="15"/>
      <c r="J17" s="15"/>
      <c r="K17" s="15"/>
      <c r="L17" s="15" t="str">
        <f t="shared" si="18"/>
        <v>-</v>
      </c>
      <c r="M17" s="15" t="str">
        <f t="shared" si="19"/>
        <v>-</v>
      </c>
      <c r="N17" s="16" t="str">
        <f t="shared" si="20"/>
        <v>-</v>
      </c>
      <c r="O17" s="109" t="s">
        <v>85</v>
      </c>
      <c r="P17" s="9"/>
      <c r="Q17" s="15"/>
      <c r="R17" s="15"/>
      <c r="S17" s="15"/>
      <c r="T17" s="15"/>
      <c r="U17" s="15"/>
      <c r="V17" s="15" t="str">
        <f t="shared" si="1"/>
        <v>-</v>
      </c>
      <c r="W17" s="15" t="str">
        <f t="shared" si="2"/>
        <v>-</v>
      </c>
      <c r="X17" s="16" t="str">
        <f t="shared" si="3"/>
        <v>-</v>
      </c>
      <c r="Y17" s="109" t="str">
        <f t="shared" si="4"/>
        <v>-</v>
      </c>
      <c r="Z17" s="9"/>
      <c r="AA17" s="15"/>
      <c r="AB17" s="15"/>
      <c r="AC17" s="15"/>
      <c r="AD17" s="15"/>
      <c r="AE17" s="15"/>
      <c r="AF17" s="15" t="str">
        <f t="shared" si="5"/>
        <v>-</v>
      </c>
      <c r="AG17" s="15" t="str">
        <f t="shared" si="6"/>
        <v>-</v>
      </c>
      <c r="AH17" s="16" t="str">
        <f t="shared" si="7"/>
        <v>-</v>
      </c>
      <c r="AI17" s="109" t="str">
        <f t="shared" si="8"/>
        <v>-</v>
      </c>
      <c r="AJ17" s="9"/>
      <c r="AK17" s="15"/>
      <c r="AL17" s="15"/>
      <c r="AM17" s="15"/>
      <c r="AN17" s="15"/>
      <c r="AO17" s="15"/>
      <c r="AP17" s="15" t="str">
        <f t="shared" si="9"/>
        <v>-</v>
      </c>
      <c r="AQ17" s="15" t="str">
        <f t="shared" si="10"/>
        <v>-</v>
      </c>
      <c r="AR17" s="16" t="str">
        <f t="shared" si="11"/>
        <v>-</v>
      </c>
      <c r="AS17" s="109" t="str">
        <f t="shared" si="12"/>
        <v>-</v>
      </c>
      <c r="AT17" s="9"/>
      <c r="AU17" s="15"/>
      <c r="AV17" s="15"/>
      <c r="AW17" s="15"/>
      <c r="AX17" s="15"/>
      <c r="AY17" s="15"/>
      <c r="AZ17" s="15" t="str">
        <f t="shared" si="13"/>
        <v>-</v>
      </c>
      <c r="BA17" s="15" t="str">
        <f t="shared" si="14"/>
        <v>-</v>
      </c>
      <c r="BB17" s="16" t="str">
        <f t="shared" si="15"/>
        <v>-</v>
      </c>
      <c r="BC17" s="109" t="str">
        <f t="shared" si="16"/>
        <v>-</v>
      </c>
      <c r="BD17" t="str">
        <f t="shared" si="17"/>
        <v>-</v>
      </c>
    </row>
    <row r="18" spans="1:56" ht="40.5" hidden="1" customHeight="1">
      <c r="A18" s="3" t="str">
        <f t="shared" si="0"/>
        <v>2-8</v>
      </c>
      <c r="B18" s="3">
        <v>2</v>
      </c>
      <c r="C18" s="5" t="s">
        <v>98</v>
      </c>
      <c r="D18" s="3">
        <v>8</v>
      </c>
      <c r="E18" s="5" t="s">
        <v>85</v>
      </c>
      <c r="F18" s="9"/>
      <c r="G18" s="15"/>
      <c r="H18" s="15"/>
      <c r="I18" s="15"/>
      <c r="J18" s="15"/>
      <c r="K18" s="15"/>
      <c r="L18" s="15" t="str">
        <f t="shared" si="18"/>
        <v>-</v>
      </c>
      <c r="M18" s="15" t="str">
        <f t="shared" si="19"/>
        <v>-</v>
      </c>
      <c r="N18" s="16" t="str">
        <f t="shared" si="20"/>
        <v>-</v>
      </c>
      <c r="O18" s="109" t="s">
        <v>85</v>
      </c>
      <c r="P18" s="9"/>
      <c r="Q18" s="15"/>
      <c r="R18" s="15"/>
      <c r="S18" s="15"/>
      <c r="T18" s="15"/>
      <c r="U18" s="15"/>
      <c r="V18" s="15" t="str">
        <f t="shared" si="1"/>
        <v>-</v>
      </c>
      <c r="W18" s="15" t="str">
        <f t="shared" si="2"/>
        <v>-</v>
      </c>
      <c r="X18" s="16" t="str">
        <f t="shared" si="3"/>
        <v>-</v>
      </c>
      <c r="Y18" s="109" t="str">
        <f t="shared" si="4"/>
        <v>-</v>
      </c>
      <c r="Z18" s="9"/>
      <c r="AA18" s="15"/>
      <c r="AB18" s="15"/>
      <c r="AC18" s="15"/>
      <c r="AD18" s="15"/>
      <c r="AE18" s="15"/>
      <c r="AF18" s="15" t="str">
        <f t="shared" si="5"/>
        <v>-</v>
      </c>
      <c r="AG18" s="15" t="str">
        <f t="shared" si="6"/>
        <v>-</v>
      </c>
      <c r="AH18" s="16" t="str">
        <f t="shared" si="7"/>
        <v>-</v>
      </c>
      <c r="AI18" s="109" t="str">
        <f t="shared" si="8"/>
        <v>-</v>
      </c>
      <c r="AJ18" s="9"/>
      <c r="AK18" s="15"/>
      <c r="AL18" s="15"/>
      <c r="AM18" s="15"/>
      <c r="AN18" s="15"/>
      <c r="AO18" s="15"/>
      <c r="AP18" s="15" t="str">
        <f t="shared" si="9"/>
        <v>-</v>
      </c>
      <c r="AQ18" s="15" t="str">
        <f t="shared" si="10"/>
        <v>-</v>
      </c>
      <c r="AR18" s="16" t="str">
        <f t="shared" si="11"/>
        <v>-</v>
      </c>
      <c r="AS18" s="109" t="str">
        <f t="shared" si="12"/>
        <v>-</v>
      </c>
      <c r="AT18" s="9"/>
      <c r="AU18" s="15"/>
      <c r="AV18" s="15"/>
      <c r="AW18" s="15"/>
      <c r="AX18" s="15"/>
      <c r="AY18" s="15"/>
      <c r="AZ18" s="15" t="str">
        <f t="shared" si="13"/>
        <v>-</v>
      </c>
      <c r="BA18" s="15" t="str">
        <f t="shared" si="14"/>
        <v>-</v>
      </c>
      <c r="BB18" s="16" t="str">
        <f t="shared" si="15"/>
        <v>-</v>
      </c>
      <c r="BC18" s="109" t="str">
        <f t="shared" si="16"/>
        <v>-</v>
      </c>
      <c r="BD18" t="str">
        <f t="shared" si="17"/>
        <v>-</v>
      </c>
    </row>
    <row r="19" spans="1:56" ht="40.5" customHeight="1">
      <c r="A19" s="13" t="str">
        <f t="shared" ref="A19:A26" si="21">B19&amp;"-"&amp;D19</f>
        <v>3-1</v>
      </c>
      <c r="B19" s="13">
        <v>3</v>
      </c>
      <c r="C19" s="5" t="s">
        <v>128</v>
      </c>
      <c r="D19" s="13">
        <v>1</v>
      </c>
      <c r="E19" s="5" t="s">
        <v>2772</v>
      </c>
      <c r="F19" s="9">
        <v>80</v>
      </c>
      <c r="G19" s="15">
        <v>198</v>
      </c>
      <c r="H19" s="15">
        <v>161</v>
      </c>
      <c r="I19" s="15">
        <v>112</v>
      </c>
      <c r="J19" s="15">
        <v>41</v>
      </c>
      <c r="K19" s="15">
        <v>3</v>
      </c>
      <c r="L19" s="15">
        <v>595</v>
      </c>
      <c r="M19" s="15">
        <v>592</v>
      </c>
      <c r="N19" s="16">
        <v>0.27702702702702703</v>
      </c>
      <c r="O19" s="109" t="s">
        <v>56</v>
      </c>
      <c r="P19" s="9"/>
      <c r="Q19" s="15"/>
      <c r="R19" s="15"/>
      <c r="S19" s="15"/>
      <c r="T19" s="15"/>
      <c r="U19" s="15"/>
      <c r="V19" s="15" t="str">
        <f t="shared" si="1"/>
        <v>-</v>
      </c>
      <c r="W19" s="15" t="str">
        <f t="shared" si="2"/>
        <v>-</v>
      </c>
      <c r="X19" s="16" t="str">
        <f t="shared" si="3"/>
        <v>-</v>
      </c>
      <c r="Y19" s="109" t="str">
        <f t="shared" si="4"/>
        <v>-</v>
      </c>
      <c r="Z19" s="9"/>
      <c r="AA19" s="15"/>
      <c r="AB19" s="15"/>
      <c r="AC19" s="15"/>
      <c r="AD19" s="15"/>
      <c r="AE19" s="15"/>
      <c r="AF19" s="15" t="str">
        <f t="shared" si="5"/>
        <v>-</v>
      </c>
      <c r="AG19" s="15" t="str">
        <f t="shared" si="6"/>
        <v>-</v>
      </c>
      <c r="AH19" s="16" t="str">
        <f t="shared" si="7"/>
        <v>-</v>
      </c>
      <c r="AI19" s="109" t="str">
        <f t="shared" si="8"/>
        <v>-</v>
      </c>
      <c r="AJ19" s="9"/>
      <c r="AK19" s="15"/>
      <c r="AL19" s="15"/>
      <c r="AM19" s="15"/>
      <c r="AN19" s="15"/>
      <c r="AO19" s="15"/>
      <c r="AP19" s="15" t="str">
        <f t="shared" si="9"/>
        <v>-</v>
      </c>
      <c r="AQ19" s="15" t="str">
        <f t="shared" si="10"/>
        <v>-</v>
      </c>
      <c r="AR19" s="16" t="str">
        <f t="shared" si="11"/>
        <v>-</v>
      </c>
      <c r="AS19" s="109" t="str">
        <f t="shared" si="12"/>
        <v>-</v>
      </c>
      <c r="AT19" s="9"/>
      <c r="AU19" s="15"/>
      <c r="AV19" s="15"/>
      <c r="AW19" s="15"/>
      <c r="AX19" s="15"/>
      <c r="AY19" s="15"/>
      <c r="AZ19" s="15" t="str">
        <f t="shared" si="13"/>
        <v>-</v>
      </c>
      <c r="BA19" s="15" t="str">
        <f t="shared" si="14"/>
        <v>-</v>
      </c>
      <c r="BB19" s="16" t="str">
        <f t="shared" si="15"/>
        <v>-</v>
      </c>
      <c r="BC19" s="109" t="str">
        <f t="shared" si="16"/>
        <v>-</v>
      </c>
      <c r="BD19" t="str">
        <f t="shared" si="17"/>
        <v>c</v>
      </c>
    </row>
    <row r="20" spans="1:56" ht="40.5" customHeight="1">
      <c r="A20" s="13" t="str">
        <f t="shared" si="21"/>
        <v>3-2</v>
      </c>
      <c r="B20" s="13">
        <v>3</v>
      </c>
      <c r="C20" s="5" t="s">
        <v>128</v>
      </c>
      <c r="D20" s="13">
        <v>2</v>
      </c>
      <c r="E20" s="5" t="s">
        <v>2773</v>
      </c>
      <c r="F20" s="9">
        <v>98</v>
      </c>
      <c r="G20" s="15">
        <v>223</v>
      </c>
      <c r="H20" s="15">
        <v>138</v>
      </c>
      <c r="I20" s="15">
        <v>91</v>
      </c>
      <c r="J20" s="15">
        <v>27</v>
      </c>
      <c r="K20" s="15">
        <v>11</v>
      </c>
      <c r="L20" s="15">
        <v>588</v>
      </c>
      <c r="M20" s="15">
        <v>577</v>
      </c>
      <c r="N20" s="16">
        <v>0.47487001733102252</v>
      </c>
      <c r="O20" s="109" t="s">
        <v>55</v>
      </c>
      <c r="P20" s="9"/>
      <c r="Q20" s="15"/>
      <c r="R20" s="15"/>
      <c r="S20" s="15"/>
      <c r="T20" s="15"/>
      <c r="U20" s="15"/>
      <c r="V20" s="15" t="str">
        <f t="shared" si="1"/>
        <v>-</v>
      </c>
      <c r="W20" s="15" t="str">
        <f t="shared" si="2"/>
        <v>-</v>
      </c>
      <c r="X20" s="16" t="str">
        <f t="shared" si="3"/>
        <v>-</v>
      </c>
      <c r="Y20" s="109" t="str">
        <f t="shared" si="4"/>
        <v>-</v>
      </c>
      <c r="Z20" s="9"/>
      <c r="AA20" s="15"/>
      <c r="AB20" s="15"/>
      <c r="AC20" s="15"/>
      <c r="AD20" s="15"/>
      <c r="AE20" s="15"/>
      <c r="AF20" s="15" t="str">
        <f t="shared" si="5"/>
        <v>-</v>
      </c>
      <c r="AG20" s="15" t="str">
        <f t="shared" si="6"/>
        <v>-</v>
      </c>
      <c r="AH20" s="16" t="str">
        <f t="shared" si="7"/>
        <v>-</v>
      </c>
      <c r="AI20" s="109" t="str">
        <f t="shared" si="8"/>
        <v>-</v>
      </c>
      <c r="AJ20" s="9"/>
      <c r="AK20" s="15"/>
      <c r="AL20" s="15"/>
      <c r="AM20" s="15"/>
      <c r="AN20" s="15"/>
      <c r="AO20" s="15"/>
      <c r="AP20" s="15" t="str">
        <f t="shared" si="9"/>
        <v>-</v>
      </c>
      <c r="AQ20" s="15" t="str">
        <f t="shared" si="10"/>
        <v>-</v>
      </c>
      <c r="AR20" s="16" t="str">
        <f t="shared" si="11"/>
        <v>-</v>
      </c>
      <c r="AS20" s="109" t="str">
        <f t="shared" si="12"/>
        <v>-</v>
      </c>
      <c r="AT20" s="9"/>
      <c r="AU20" s="15"/>
      <c r="AV20" s="15"/>
      <c r="AW20" s="15"/>
      <c r="AX20" s="15"/>
      <c r="AY20" s="15"/>
      <c r="AZ20" s="15" t="str">
        <f t="shared" si="13"/>
        <v>-</v>
      </c>
      <c r="BA20" s="15" t="str">
        <f t="shared" si="14"/>
        <v>-</v>
      </c>
      <c r="BB20" s="16" t="str">
        <f t="shared" si="15"/>
        <v>-</v>
      </c>
      <c r="BC20" s="109" t="str">
        <f t="shared" si="16"/>
        <v>-</v>
      </c>
      <c r="BD20" t="str">
        <f t="shared" si="17"/>
        <v>b</v>
      </c>
    </row>
    <row r="21" spans="1:56" ht="40.5" customHeight="1">
      <c r="A21" s="13" t="str">
        <f t="shared" si="21"/>
        <v>3-3</v>
      </c>
      <c r="B21" s="13">
        <v>3</v>
      </c>
      <c r="C21" s="5" t="s">
        <v>128</v>
      </c>
      <c r="D21" s="13">
        <v>3</v>
      </c>
      <c r="E21" s="5" t="s">
        <v>2774</v>
      </c>
      <c r="F21" s="9">
        <v>37</v>
      </c>
      <c r="G21" s="15">
        <v>136</v>
      </c>
      <c r="H21" s="15">
        <v>187</v>
      </c>
      <c r="I21" s="15">
        <v>149</v>
      </c>
      <c r="J21" s="15">
        <v>56</v>
      </c>
      <c r="K21" s="15">
        <v>23</v>
      </c>
      <c r="L21" s="15">
        <v>588</v>
      </c>
      <c r="M21" s="15">
        <v>565</v>
      </c>
      <c r="N21" s="16">
        <v>-9.0265486725663716E-2</v>
      </c>
      <c r="O21" s="109" t="s">
        <v>56</v>
      </c>
      <c r="P21" s="9"/>
      <c r="Q21" s="15"/>
      <c r="R21" s="15"/>
      <c r="S21" s="15"/>
      <c r="T21" s="15"/>
      <c r="U21" s="15"/>
      <c r="V21" s="15" t="str">
        <f t="shared" si="1"/>
        <v>-</v>
      </c>
      <c r="W21" s="15" t="str">
        <f t="shared" si="2"/>
        <v>-</v>
      </c>
      <c r="X21" s="16" t="str">
        <f t="shared" si="3"/>
        <v>-</v>
      </c>
      <c r="Y21" s="109" t="str">
        <f t="shared" si="4"/>
        <v>-</v>
      </c>
      <c r="Z21" s="9"/>
      <c r="AA21" s="15"/>
      <c r="AB21" s="15"/>
      <c r="AC21" s="15"/>
      <c r="AD21" s="15"/>
      <c r="AE21" s="15"/>
      <c r="AF21" s="15" t="str">
        <f t="shared" si="5"/>
        <v>-</v>
      </c>
      <c r="AG21" s="15" t="str">
        <f t="shared" si="6"/>
        <v>-</v>
      </c>
      <c r="AH21" s="16" t="str">
        <f t="shared" si="7"/>
        <v>-</v>
      </c>
      <c r="AI21" s="109" t="str">
        <f t="shared" si="8"/>
        <v>-</v>
      </c>
      <c r="AJ21" s="9"/>
      <c r="AK21" s="15"/>
      <c r="AL21" s="15"/>
      <c r="AM21" s="15"/>
      <c r="AN21" s="15"/>
      <c r="AO21" s="15"/>
      <c r="AP21" s="15" t="str">
        <f t="shared" si="9"/>
        <v>-</v>
      </c>
      <c r="AQ21" s="15" t="str">
        <f t="shared" si="10"/>
        <v>-</v>
      </c>
      <c r="AR21" s="16" t="str">
        <f t="shared" si="11"/>
        <v>-</v>
      </c>
      <c r="AS21" s="109" t="str">
        <f t="shared" si="12"/>
        <v>-</v>
      </c>
      <c r="AT21" s="9"/>
      <c r="AU21" s="15"/>
      <c r="AV21" s="15"/>
      <c r="AW21" s="15"/>
      <c r="AX21" s="15"/>
      <c r="AY21" s="15"/>
      <c r="AZ21" s="15" t="str">
        <f t="shared" si="13"/>
        <v>-</v>
      </c>
      <c r="BA21" s="15" t="str">
        <f t="shared" si="14"/>
        <v>-</v>
      </c>
      <c r="BB21" s="16" t="str">
        <f t="shared" si="15"/>
        <v>-</v>
      </c>
      <c r="BC21" s="109" t="str">
        <f t="shared" si="16"/>
        <v>-</v>
      </c>
      <c r="BD21" t="str">
        <f t="shared" si="17"/>
        <v>c</v>
      </c>
    </row>
    <row r="22" spans="1:56" ht="40.5" hidden="1" customHeight="1">
      <c r="A22" s="13" t="str">
        <f t="shared" si="21"/>
        <v>3-4</v>
      </c>
      <c r="B22" s="13">
        <v>3</v>
      </c>
      <c r="C22" s="5" t="s">
        <v>128</v>
      </c>
      <c r="D22" s="13">
        <v>4</v>
      </c>
      <c r="E22" s="5" t="s">
        <v>85</v>
      </c>
      <c r="F22" s="9"/>
      <c r="G22" s="15"/>
      <c r="H22" s="15"/>
      <c r="I22" s="15"/>
      <c r="J22" s="15"/>
      <c r="K22" s="15"/>
      <c r="L22" s="15"/>
      <c r="M22" s="15"/>
      <c r="N22" s="16"/>
      <c r="O22" s="236" t="s">
        <v>85</v>
      </c>
      <c r="P22" s="9"/>
      <c r="Q22" s="15"/>
      <c r="R22" s="15"/>
      <c r="S22" s="15"/>
      <c r="T22" s="15"/>
      <c r="U22" s="15"/>
      <c r="V22" s="15" t="str">
        <f t="shared" si="1"/>
        <v>-</v>
      </c>
      <c r="W22" s="15" t="str">
        <f t="shared" si="2"/>
        <v>-</v>
      </c>
      <c r="X22" s="16" t="str">
        <f t="shared" si="3"/>
        <v>-</v>
      </c>
      <c r="Y22" s="109" t="str">
        <f t="shared" si="4"/>
        <v>-</v>
      </c>
      <c r="Z22" s="9"/>
      <c r="AA22" s="15"/>
      <c r="AB22" s="15"/>
      <c r="AC22" s="15"/>
      <c r="AD22" s="15"/>
      <c r="AE22" s="15"/>
      <c r="AF22" s="15" t="str">
        <f t="shared" si="5"/>
        <v>-</v>
      </c>
      <c r="AG22" s="15" t="str">
        <f t="shared" si="6"/>
        <v>-</v>
      </c>
      <c r="AH22" s="16" t="str">
        <f t="shared" si="7"/>
        <v>-</v>
      </c>
      <c r="AI22" s="109" t="str">
        <f t="shared" si="8"/>
        <v>-</v>
      </c>
      <c r="AJ22" s="9"/>
      <c r="AK22" s="15"/>
      <c r="AL22" s="15"/>
      <c r="AM22" s="15"/>
      <c r="AN22" s="15"/>
      <c r="AO22" s="15"/>
      <c r="AP22" s="15" t="str">
        <f t="shared" si="9"/>
        <v>-</v>
      </c>
      <c r="AQ22" s="15" t="str">
        <f t="shared" si="10"/>
        <v>-</v>
      </c>
      <c r="AR22" s="16" t="str">
        <f t="shared" si="11"/>
        <v>-</v>
      </c>
      <c r="AS22" s="109" t="str">
        <f t="shared" si="12"/>
        <v>-</v>
      </c>
      <c r="AT22" s="9"/>
      <c r="AU22" s="15"/>
      <c r="AV22" s="15"/>
      <c r="AW22" s="15"/>
      <c r="AX22" s="15"/>
      <c r="AY22" s="15"/>
      <c r="AZ22" s="15" t="str">
        <f t="shared" si="13"/>
        <v>-</v>
      </c>
      <c r="BA22" s="15" t="str">
        <f t="shared" si="14"/>
        <v>-</v>
      </c>
      <c r="BB22" s="16" t="str">
        <f t="shared" si="15"/>
        <v>-</v>
      </c>
      <c r="BC22" s="109" t="str">
        <f t="shared" si="16"/>
        <v>-</v>
      </c>
      <c r="BD22" t="str">
        <f t="shared" si="17"/>
        <v>-</v>
      </c>
    </row>
    <row r="23" spans="1:56" ht="40.5" hidden="1" customHeight="1">
      <c r="A23" s="13" t="str">
        <f t="shared" si="21"/>
        <v>3-5</v>
      </c>
      <c r="B23" s="13">
        <v>3</v>
      </c>
      <c r="C23" s="5" t="s">
        <v>128</v>
      </c>
      <c r="D23" s="13">
        <v>5</v>
      </c>
      <c r="E23" s="5" t="s">
        <v>85</v>
      </c>
      <c r="F23" s="9"/>
      <c r="G23" s="15"/>
      <c r="H23" s="15"/>
      <c r="I23" s="15"/>
      <c r="J23" s="15"/>
      <c r="K23" s="15"/>
      <c r="L23" s="15" t="str">
        <f t="shared" si="18"/>
        <v>-</v>
      </c>
      <c r="M23" s="15" t="str">
        <f t="shared" si="19"/>
        <v>-</v>
      </c>
      <c r="N23" s="16" t="str">
        <f t="shared" si="20"/>
        <v>-</v>
      </c>
      <c r="O23" s="109" t="s">
        <v>85</v>
      </c>
      <c r="P23" s="9"/>
      <c r="Q23" s="15"/>
      <c r="R23" s="15"/>
      <c r="S23" s="15"/>
      <c r="T23" s="15"/>
      <c r="U23" s="15"/>
      <c r="V23" s="15" t="str">
        <f t="shared" si="1"/>
        <v>-</v>
      </c>
      <c r="W23" s="15" t="str">
        <f t="shared" si="2"/>
        <v>-</v>
      </c>
      <c r="X23" s="16" t="str">
        <f t="shared" si="3"/>
        <v>-</v>
      </c>
      <c r="Y23" s="109" t="str">
        <f t="shared" si="4"/>
        <v>-</v>
      </c>
      <c r="Z23" s="9"/>
      <c r="AA23" s="15"/>
      <c r="AB23" s="15"/>
      <c r="AC23" s="15"/>
      <c r="AD23" s="15"/>
      <c r="AE23" s="15"/>
      <c r="AF23" s="15" t="str">
        <f t="shared" si="5"/>
        <v>-</v>
      </c>
      <c r="AG23" s="15" t="str">
        <f t="shared" si="6"/>
        <v>-</v>
      </c>
      <c r="AH23" s="16" t="str">
        <f t="shared" si="7"/>
        <v>-</v>
      </c>
      <c r="AI23" s="109" t="str">
        <f t="shared" si="8"/>
        <v>-</v>
      </c>
      <c r="AJ23" s="9"/>
      <c r="AK23" s="15"/>
      <c r="AL23" s="15"/>
      <c r="AM23" s="15"/>
      <c r="AN23" s="15"/>
      <c r="AO23" s="15"/>
      <c r="AP23" s="15" t="str">
        <f t="shared" si="9"/>
        <v>-</v>
      </c>
      <c r="AQ23" s="15" t="str">
        <f t="shared" si="10"/>
        <v>-</v>
      </c>
      <c r="AR23" s="16" t="str">
        <f t="shared" si="11"/>
        <v>-</v>
      </c>
      <c r="AS23" s="109" t="str">
        <f t="shared" si="12"/>
        <v>-</v>
      </c>
      <c r="AT23" s="9"/>
      <c r="AU23" s="15"/>
      <c r="AV23" s="15"/>
      <c r="AW23" s="15"/>
      <c r="AX23" s="15"/>
      <c r="AY23" s="15"/>
      <c r="AZ23" s="15" t="str">
        <f t="shared" si="13"/>
        <v>-</v>
      </c>
      <c r="BA23" s="15" t="str">
        <f t="shared" si="14"/>
        <v>-</v>
      </c>
      <c r="BB23" s="16" t="str">
        <f t="shared" si="15"/>
        <v>-</v>
      </c>
      <c r="BC23" s="109" t="str">
        <f t="shared" si="16"/>
        <v>-</v>
      </c>
      <c r="BD23" t="str">
        <f t="shared" si="17"/>
        <v>-</v>
      </c>
    </row>
    <row r="24" spans="1:56" ht="40.5" hidden="1" customHeight="1">
      <c r="A24" s="13" t="str">
        <f t="shared" si="21"/>
        <v>3-6</v>
      </c>
      <c r="B24" s="13">
        <v>3</v>
      </c>
      <c r="C24" s="5" t="s">
        <v>128</v>
      </c>
      <c r="D24" s="13">
        <v>6</v>
      </c>
      <c r="E24" s="5" t="s">
        <v>85</v>
      </c>
      <c r="F24" s="9"/>
      <c r="G24" s="15"/>
      <c r="H24" s="15"/>
      <c r="I24" s="15"/>
      <c r="J24" s="15"/>
      <c r="K24" s="15"/>
      <c r="L24" s="15" t="str">
        <f t="shared" si="18"/>
        <v>-</v>
      </c>
      <c r="M24" s="15" t="str">
        <f t="shared" si="19"/>
        <v>-</v>
      </c>
      <c r="N24" s="16" t="str">
        <f t="shared" si="20"/>
        <v>-</v>
      </c>
      <c r="O24" s="109" t="s">
        <v>85</v>
      </c>
      <c r="P24" s="9"/>
      <c r="Q24" s="15"/>
      <c r="R24" s="15"/>
      <c r="S24" s="15"/>
      <c r="T24" s="15"/>
      <c r="U24" s="15"/>
      <c r="V24" s="15" t="str">
        <f t="shared" si="1"/>
        <v>-</v>
      </c>
      <c r="W24" s="15" t="str">
        <f t="shared" si="2"/>
        <v>-</v>
      </c>
      <c r="X24" s="16" t="str">
        <f t="shared" si="3"/>
        <v>-</v>
      </c>
      <c r="Y24" s="109" t="str">
        <f t="shared" si="4"/>
        <v>-</v>
      </c>
      <c r="Z24" s="9"/>
      <c r="AA24" s="15"/>
      <c r="AB24" s="15"/>
      <c r="AC24" s="15"/>
      <c r="AD24" s="15"/>
      <c r="AE24" s="15"/>
      <c r="AF24" s="15" t="str">
        <f t="shared" si="5"/>
        <v>-</v>
      </c>
      <c r="AG24" s="15" t="str">
        <f t="shared" si="6"/>
        <v>-</v>
      </c>
      <c r="AH24" s="16" t="str">
        <f t="shared" si="7"/>
        <v>-</v>
      </c>
      <c r="AI24" s="109" t="str">
        <f t="shared" si="8"/>
        <v>-</v>
      </c>
      <c r="AJ24" s="9"/>
      <c r="AK24" s="15"/>
      <c r="AL24" s="15"/>
      <c r="AM24" s="15"/>
      <c r="AN24" s="15"/>
      <c r="AO24" s="15"/>
      <c r="AP24" s="15" t="str">
        <f t="shared" si="9"/>
        <v>-</v>
      </c>
      <c r="AQ24" s="15" t="str">
        <f t="shared" si="10"/>
        <v>-</v>
      </c>
      <c r="AR24" s="16" t="str">
        <f t="shared" si="11"/>
        <v>-</v>
      </c>
      <c r="AS24" s="109" t="str">
        <f t="shared" si="12"/>
        <v>-</v>
      </c>
      <c r="AT24" s="9"/>
      <c r="AU24" s="15"/>
      <c r="AV24" s="15"/>
      <c r="AW24" s="15"/>
      <c r="AX24" s="15"/>
      <c r="AY24" s="15"/>
      <c r="AZ24" s="15" t="str">
        <f t="shared" si="13"/>
        <v>-</v>
      </c>
      <c r="BA24" s="15" t="str">
        <f t="shared" si="14"/>
        <v>-</v>
      </c>
      <c r="BB24" s="16" t="str">
        <f t="shared" si="15"/>
        <v>-</v>
      </c>
      <c r="BC24" s="109" t="str">
        <f t="shared" si="16"/>
        <v>-</v>
      </c>
      <c r="BD24" t="str">
        <f t="shared" si="17"/>
        <v>-</v>
      </c>
    </row>
    <row r="25" spans="1:56" ht="40.5" hidden="1" customHeight="1">
      <c r="A25" s="13" t="str">
        <f t="shared" si="21"/>
        <v>3-7</v>
      </c>
      <c r="B25" s="13">
        <v>3</v>
      </c>
      <c r="C25" s="5" t="s">
        <v>128</v>
      </c>
      <c r="D25" s="13">
        <v>7</v>
      </c>
      <c r="E25" s="5" t="s">
        <v>85</v>
      </c>
      <c r="F25" s="9"/>
      <c r="G25" s="15"/>
      <c r="H25" s="15"/>
      <c r="I25" s="15"/>
      <c r="J25" s="15"/>
      <c r="K25" s="15"/>
      <c r="L25" s="15" t="str">
        <f t="shared" si="18"/>
        <v>-</v>
      </c>
      <c r="M25" s="15" t="str">
        <f t="shared" si="19"/>
        <v>-</v>
      </c>
      <c r="N25" s="16" t="str">
        <f t="shared" si="20"/>
        <v>-</v>
      </c>
      <c r="O25" s="109" t="s">
        <v>85</v>
      </c>
      <c r="P25" s="9"/>
      <c r="Q25" s="15"/>
      <c r="R25" s="15"/>
      <c r="S25" s="15"/>
      <c r="T25" s="15"/>
      <c r="U25" s="15"/>
      <c r="V25" s="15" t="str">
        <f t="shared" si="1"/>
        <v>-</v>
      </c>
      <c r="W25" s="15" t="str">
        <f t="shared" si="2"/>
        <v>-</v>
      </c>
      <c r="X25" s="16" t="str">
        <f t="shared" si="3"/>
        <v>-</v>
      </c>
      <c r="Y25" s="109" t="str">
        <f t="shared" si="4"/>
        <v>-</v>
      </c>
      <c r="Z25" s="9"/>
      <c r="AA25" s="15"/>
      <c r="AB25" s="15"/>
      <c r="AC25" s="15"/>
      <c r="AD25" s="15"/>
      <c r="AE25" s="15"/>
      <c r="AF25" s="15" t="str">
        <f t="shared" si="5"/>
        <v>-</v>
      </c>
      <c r="AG25" s="15" t="str">
        <f t="shared" si="6"/>
        <v>-</v>
      </c>
      <c r="AH25" s="16" t="str">
        <f t="shared" si="7"/>
        <v>-</v>
      </c>
      <c r="AI25" s="109" t="str">
        <f t="shared" si="8"/>
        <v>-</v>
      </c>
      <c r="AJ25" s="9"/>
      <c r="AK25" s="15"/>
      <c r="AL25" s="15"/>
      <c r="AM25" s="15"/>
      <c r="AN25" s="15"/>
      <c r="AO25" s="15"/>
      <c r="AP25" s="15" t="str">
        <f t="shared" si="9"/>
        <v>-</v>
      </c>
      <c r="AQ25" s="15" t="str">
        <f t="shared" si="10"/>
        <v>-</v>
      </c>
      <c r="AR25" s="16" t="str">
        <f t="shared" si="11"/>
        <v>-</v>
      </c>
      <c r="AS25" s="109" t="str">
        <f t="shared" si="12"/>
        <v>-</v>
      </c>
      <c r="AT25" s="9"/>
      <c r="AU25" s="15"/>
      <c r="AV25" s="15"/>
      <c r="AW25" s="15"/>
      <c r="AX25" s="15"/>
      <c r="AY25" s="15"/>
      <c r="AZ25" s="15" t="str">
        <f t="shared" si="13"/>
        <v>-</v>
      </c>
      <c r="BA25" s="15" t="str">
        <f t="shared" si="14"/>
        <v>-</v>
      </c>
      <c r="BB25" s="16" t="str">
        <f t="shared" si="15"/>
        <v>-</v>
      </c>
      <c r="BC25" s="109" t="str">
        <f t="shared" si="16"/>
        <v>-</v>
      </c>
      <c r="BD25" t="str">
        <f t="shared" si="17"/>
        <v>-</v>
      </c>
    </row>
    <row r="26" spans="1:56" ht="40.5" hidden="1" customHeight="1">
      <c r="A26" s="13" t="str">
        <f t="shared" si="21"/>
        <v>3-8</v>
      </c>
      <c r="B26" s="13">
        <v>3</v>
      </c>
      <c r="C26" s="5" t="s">
        <v>128</v>
      </c>
      <c r="D26" s="13">
        <v>8</v>
      </c>
      <c r="E26" s="5" t="s">
        <v>85</v>
      </c>
      <c r="F26" s="9"/>
      <c r="G26" s="15"/>
      <c r="H26" s="15"/>
      <c r="I26" s="15"/>
      <c r="J26" s="15"/>
      <c r="K26" s="15"/>
      <c r="L26" s="15" t="str">
        <f t="shared" si="18"/>
        <v>-</v>
      </c>
      <c r="M26" s="15" t="str">
        <f t="shared" si="19"/>
        <v>-</v>
      </c>
      <c r="N26" s="16" t="str">
        <f t="shared" si="20"/>
        <v>-</v>
      </c>
      <c r="O26" s="109" t="s">
        <v>85</v>
      </c>
      <c r="P26" s="9"/>
      <c r="Q26" s="15"/>
      <c r="R26" s="15"/>
      <c r="S26" s="15"/>
      <c r="T26" s="15"/>
      <c r="U26" s="15"/>
      <c r="V26" s="15" t="str">
        <f t="shared" si="1"/>
        <v>-</v>
      </c>
      <c r="W26" s="15" t="str">
        <f t="shared" si="2"/>
        <v>-</v>
      </c>
      <c r="X26" s="16" t="str">
        <f t="shared" si="3"/>
        <v>-</v>
      </c>
      <c r="Y26" s="109" t="str">
        <f t="shared" si="4"/>
        <v>-</v>
      </c>
      <c r="Z26" s="9"/>
      <c r="AA26" s="15"/>
      <c r="AB26" s="15"/>
      <c r="AC26" s="15"/>
      <c r="AD26" s="15"/>
      <c r="AE26" s="15"/>
      <c r="AF26" s="15" t="str">
        <f t="shared" si="5"/>
        <v>-</v>
      </c>
      <c r="AG26" s="15" t="str">
        <f t="shared" si="6"/>
        <v>-</v>
      </c>
      <c r="AH26" s="16" t="str">
        <f t="shared" si="7"/>
        <v>-</v>
      </c>
      <c r="AI26" s="109" t="str">
        <f t="shared" si="8"/>
        <v>-</v>
      </c>
      <c r="AJ26" s="9"/>
      <c r="AK26" s="15"/>
      <c r="AL26" s="15"/>
      <c r="AM26" s="15"/>
      <c r="AN26" s="15"/>
      <c r="AO26" s="15"/>
      <c r="AP26" s="15" t="str">
        <f t="shared" si="9"/>
        <v>-</v>
      </c>
      <c r="AQ26" s="15" t="str">
        <f t="shared" si="10"/>
        <v>-</v>
      </c>
      <c r="AR26" s="16" t="str">
        <f t="shared" si="11"/>
        <v>-</v>
      </c>
      <c r="AS26" s="109" t="str">
        <f t="shared" si="12"/>
        <v>-</v>
      </c>
      <c r="AT26" s="9"/>
      <c r="AU26" s="15"/>
      <c r="AV26" s="15"/>
      <c r="AW26" s="15"/>
      <c r="AX26" s="15"/>
      <c r="AY26" s="15"/>
      <c r="AZ26" s="15" t="str">
        <f t="shared" si="13"/>
        <v>-</v>
      </c>
      <c r="BA26" s="15" t="str">
        <f t="shared" si="14"/>
        <v>-</v>
      </c>
      <c r="BB26" s="16" t="str">
        <f t="shared" si="15"/>
        <v>-</v>
      </c>
      <c r="BC26" s="109" t="str">
        <f t="shared" si="16"/>
        <v>-</v>
      </c>
      <c r="BD26" t="str">
        <f t="shared" si="17"/>
        <v>-</v>
      </c>
    </row>
    <row r="27" spans="1:56" ht="40.5" customHeight="1">
      <c r="A27" s="13" t="str">
        <f t="shared" ref="A27:A34" si="22">B27&amp;"-"&amp;D27</f>
        <v>4-1</v>
      </c>
      <c r="B27" s="13">
        <v>4</v>
      </c>
      <c r="C27" s="5" t="s">
        <v>332</v>
      </c>
      <c r="D27" s="13">
        <v>1</v>
      </c>
      <c r="E27" s="5" t="s">
        <v>2775</v>
      </c>
      <c r="F27" s="9">
        <v>38</v>
      </c>
      <c r="G27" s="15">
        <v>201</v>
      </c>
      <c r="H27" s="15">
        <v>193</v>
      </c>
      <c r="I27" s="15">
        <v>118</v>
      </c>
      <c r="J27" s="15">
        <v>33</v>
      </c>
      <c r="K27" s="15">
        <v>12</v>
      </c>
      <c r="L27" s="15">
        <v>595</v>
      </c>
      <c r="M27" s="15">
        <v>583</v>
      </c>
      <c r="N27" s="16">
        <v>0.15951972555746141</v>
      </c>
      <c r="O27" s="109" t="s">
        <v>56</v>
      </c>
      <c r="P27" s="9"/>
      <c r="Q27" s="15"/>
      <c r="R27" s="15"/>
      <c r="S27" s="15"/>
      <c r="T27" s="15"/>
      <c r="U27" s="15"/>
      <c r="V27" s="15" t="str">
        <f t="shared" si="1"/>
        <v>-</v>
      </c>
      <c r="W27" s="15" t="str">
        <f t="shared" si="2"/>
        <v>-</v>
      </c>
      <c r="X27" s="16" t="str">
        <f t="shared" si="3"/>
        <v>-</v>
      </c>
      <c r="Y27" s="109" t="str">
        <f t="shared" si="4"/>
        <v>-</v>
      </c>
      <c r="Z27" s="9"/>
      <c r="AA27" s="15"/>
      <c r="AB27" s="15"/>
      <c r="AC27" s="15"/>
      <c r="AD27" s="15"/>
      <c r="AE27" s="15"/>
      <c r="AF27" s="15" t="str">
        <f t="shared" si="5"/>
        <v>-</v>
      </c>
      <c r="AG27" s="15" t="str">
        <f t="shared" si="6"/>
        <v>-</v>
      </c>
      <c r="AH27" s="16" t="str">
        <f t="shared" si="7"/>
        <v>-</v>
      </c>
      <c r="AI27" s="109" t="str">
        <f t="shared" si="8"/>
        <v>-</v>
      </c>
      <c r="AJ27" s="9"/>
      <c r="AK27" s="15"/>
      <c r="AL27" s="15"/>
      <c r="AM27" s="15"/>
      <c r="AN27" s="15"/>
      <c r="AO27" s="15"/>
      <c r="AP27" s="15" t="str">
        <f t="shared" si="9"/>
        <v>-</v>
      </c>
      <c r="AQ27" s="15" t="str">
        <f t="shared" si="10"/>
        <v>-</v>
      </c>
      <c r="AR27" s="16" t="str">
        <f t="shared" si="11"/>
        <v>-</v>
      </c>
      <c r="AS27" s="109" t="str">
        <f t="shared" si="12"/>
        <v>-</v>
      </c>
      <c r="AT27" s="9"/>
      <c r="AU27" s="15"/>
      <c r="AV27" s="15"/>
      <c r="AW27" s="15"/>
      <c r="AX27" s="15"/>
      <c r="AY27" s="15"/>
      <c r="AZ27" s="15" t="str">
        <f t="shared" si="13"/>
        <v>-</v>
      </c>
      <c r="BA27" s="15" t="str">
        <f t="shared" si="14"/>
        <v>-</v>
      </c>
      <c r="BB27" s="16" t="str">
        <f t="shared" si="15"/>
        <v>-</v>
      </c>
      <c r="BC27" s="109" t="str">
        <f t="shared" si="16"/>
        <v>-</v>
      </c>
      <c r="BD27" t="str">
        <f t="shared" si="17"/>
        <v>c</v>
      </c>
    </row>
    <row r="28" spans="1:56" ht="40.5" customHeight="1">
      <c r="A28" s="13" t="str">
        <f t="shared" si="22"/>
        <v>4-2</v>
      </c>
      <c r="B28" s="13">
        <v>4</v>
      </c>
      <c r="C28" s="5" t="s">
        <v>332</v>
      </c>
      <c r="D28" s="13">
        <v>2</v>
      </c>
      <c r="E28" s="5" t="s">
        <v>2776</v>
      </c>
      <c r="F28" s="9">
        <v>29</v>
      </c>
      <c r="G28" s="15">
        <v>159</v>
      </c>
      <c r="H28" s="15">
        <v>196</v>
      </c>
      <c r="I28" s="15">
        <v>150</v>
      </c>
      <c r="J28" s="15">
        <v>43</v>
      </c>
      <c r="K28" s="15">
        <v>11</v>
      </c>
      <c r="L28" s="15">
        <v>588</v>
      </c>
      <c r="M28" s="15">
        <v>577</v>
      </c>
      <c r="N28" s="16">
        <v>-3.292894280762565E-2</v>
      </c>
      <c r="O28" s="109" t="s">
        <v>56</v>
      </c>
      <c r="P28" s="9"/>
      <c r="Q28" s="15"/>
      <c r="R28" s="15"/>
      <c r="S28" s="15"/>
      <c r="T28" s="15"/>
      <c r="U28" s="15"/>
      <c r="V28" s="15" t="str">
        <f t="shared" si="1"/>
        <v>-</v>
      </c>
      <c r="W28" s="15" t="str">
        <f t="shared" si="2"/>
        <v>-</v>
      </c>
      <c r="X28" s="16" t="str">
        <f t="shared" si="3"/>
        <v>-</v>
      </c>
      <c r="Y28" s="109" t="str">
        <f t="shared" si="4"/>
        <v>-</v>
      </c>
      <c r="Z28" s="9"/>
      <c r="AA28" s="15"/>
      <c r="AB28" s="15"/>
      <c r="AC28" s="15"/>
      <c r="AD28" s="15"/>
      <c r="AE28" s="15"/>
      <c r="AF28" s="15" t="str">
        <f t="shared" si="5"/>
        <v>-</v>
      </c>
      <c r="AG28" s="15" t="str">
        <f t="shared" si="6"/>
        <v>-</v>
      </c>
      <c r="AH28" s="16" t="str">
        <f t="shared" si="7"/>
        <v>-</v>
      </c>
      <c r="AI28" s="109" t="str">
        <f t="shared" si="8"/>
        <v>-</v>
      </c>
      <c r="AJ28" s="9"/>
      <c r="AK28" s="15"/>
      <c r="AL28" s="15"/>
      <c r="AM28" s="15"/>
      <c r="AN28" s="15"/>
      <c r="AO28" s="15"/>
      <c r="AP28" s="15" t="str">
        <f t="shared" si="9"/>
        <v>-</v>
      </c>
      <c r="AQ28" s="15" t="str">
        <f t="shared" si="10"/>
        <v>-</v>
      </c>
      <c r="AR28" s="16" t="str">
        <f t="shared" si="11"/>
        <v>-</v>
      </c>
      <c r="AS28" s="109" t="str">
        <f t="shared" si="12"/>
        <v>-</v>
      </c>
      <c r="AT28" s="9"/>
      <c r="AU28" s="15"/>
      <c r="AV28" s="15"/>
      <c r="AW28" s="15"/>
      <c r="AX28" s="15"/>
      <c r="AY28" s="15"/>
      <c r="AZ28" s="15" t="str">
        <f t="shared" si="13"/>
        <v>-</v>
      </c>
      <c r="BA28" s="15" t="str">
        <f t="shared" si="14"/>
        <v>-</v>
      </c>
      <c r="BB28" s="16" t="str">
        <f t="shared" si="15"/>
        <v>-</v>
      </c>
      <c r="BC28" s="109" t="str">
        <f t="shared" si="16"/>
        <v>-</v>
      </c>
      <c r="BD28" t="str">
        <f t="shared" si="17"/>
        <v>c</v>
      </c>
    </row>
    <row r="29" spans="1:56" ht="40.5" customHeight="1">
      <c r="A29" s="13" t="str">
        <f t="shared" si="22"/>
        <v>4-3</v>
      </c>
      <c r="B29" s="13">
        <v>4</v>
      </c>
      <c r="C29" s="5" t="s">
        <v>332</v>
      </c>
      <c r="D29" s="13">
        <v>3</v>
      </c>
      <c r="E29" s="5" t="s">
        <v>371</v>
      </c>
      <c r="F29" s="9">
        <v>15</v>
      </c>
      <c r="G29" s="15">
        <v>89</v>
      </c>
      <c r="H29" s="15">
        <v>266</v>
      </c>
      <c r="I29" s="15">
        <v>160</v>
      </c>
      <c r="J29" s="15">
        <v>49</v>
      </c>
      <c r="K29" s="15">
        <v>16</v>
      </c>
      <c r="L29" s="15">
        <v>595</v>
      </c>
      <c r="M29" s="15">
        <v>579</v>
      </c>
      <c r="N29" s="16">
        <v>-0.24006908462867013</v>
      </c>
      <c r="O29" s="109" t="s">
        <v>56</v>
      </c>
      <c r="P29" s="9"/>
      <c r="Q29" s="15"/>
      <c r="R29" s="15"/>
      <c r="S29" s="15"/>
      <c r="T29" s="15"/>
      <c r="U29" s="15"/>
      <c r="V29" s="15" t="str">
        <f t="shared" si="1"/>
        <v>-</v>
      </c>
      <c r="W29" s="15" t="str">
        <f t="shared" si="2"/>
        <v>-</v>
      </c>
      <c r="X29" s="16" t="str">
        <f t="shared" si="3"/>
        <v>-</v>
      </c>
      <c r="Y29" s="109" t="str">
        <f t="shared" si="4"/>
        <v>-</v>
      </c>
      <c r="Z29" s="9"/>
      <c r="AA29" s="15"/>
      <c r="AB29" s="15"/>
      <c r="AC29" s="15"/>
      <c r="AD29" s="15"/>
      <c r="AE29" s="15"/>
      <c r="AF29" s="15" t="str">
        <f t="shared" si="5"/>
        <v>-</v>
      </c>
      <c r="AG29" s="15" t="str">
        <f t="shared" si="6"/>
        <v>-</v>
      </c>
      <c r="AH29" s="16" t="str">
        <f t="shared" si="7"/>
        <v>-</v>
      </c>
      <c r="AI29" s="109" t="str">
        <f t="shared" si="8"/>
        <v>-</v>
      </c>
      <c r="AJ29" s="9"/>
      <c r="AK29" s="15"/>
      <c r="AL29" s="15"/>
      <c r="AM29" s="15"/>
      <c r="AN29" s="15"/>
      <c r="AO29" s="15"/>
      <c r="AP29" s="15" t="str">
        <f t="shared" si="9"/>
        <v>-</v>
      </c>
      <c r="AQ29" s="15" t="str">
        <f t="shared" si="10"/>
        <v>-</v>
      </c>
      <c r="AR29" s="16" t="str">
        <f t="shared" si="11"/>
        <v>-</v>
      </c>
      <c r="AS29" s="109" t="str">
        <f t="shared" si="12"/>
        <v>-</v>
      </c>
      <c r="AT29" s="9"/>
      <c r="AU29" s="15"/>
      <c r="AV29" s="15"/>
      <c r="AW29" s="15"/>
      <c r="AX29" s="15"/>
      <c r="AY29" s="15"/>
      <c r="AZ29" s="15" t="str">
        <f t="shared" si="13"/>
        <v>-</v>
      </c>
      <c r="BA29" s="15" t="str">
        <f t="shared" si="14"/>
        <v>-</v>
      </c>
      <c r="BB29" s="16" t="str">
        <f t="shared" si="15"/>
        <v>-</v>
      </c>
      <c r="BC29" s="109" t="str">
        <f t="shared" si="16"/>
        <v>-</v>
      </c>
      <c r="BD29" t="str">
        <f t="shared" si="17"/>
        <v>c</v>
      </c>
    </row>
    <row r="30" spans="1:56" ht="40.5" customHeight="1">
      <c r="A30" s="13" t="str">
        <f t="shared" si="22"/>
        <v>4-4</v>
      </c>
      <c r="B30" s="13">
        <v>4</v>
      </c>
      <c r="C30" s="5" t="s">
        <v>332</v>
      </c>
      <c r="D30" s="13">
        <v>4</v>
      </c>
      <c r="E30" s="5" t="s">
        <v>2777</v>
      </c>
      <c r="F30" s="9">
        <v>38</v>
      </c>
      <c r="G30" s="15">
        <v>175</v>
      </c>
      <c r="H30" s="15">
        <v>218</v>
      </c>
      <c r="I30" s="15">
        <v>118</v>
      </c>
      <c r="J30" s="15">
        <v>24</v>
      </c>
      <c r="K30" s="15">
        <v>15</v>
      </c>
      <c r="L30" s="15">
        <v>588</v>
      </c>
      <c r="M30" s="15">
        <v>573</v>
      </c>
      <c r="N30" s="16">
        <v>0.14834205933682373</v>
      </c>
      <c r="O30" s="109" t="s">
        <v>56</v>
      </c>
      <c r="P30" s="9"/>
      <c r="Q30" s="15"/>
      <c r="R30" s="15"/>
      <c r="S30" s="15"/>
      <c r="T30" s="15"/>
      <c r="U30" s="15"/>
      <c r="V30" s="15" t="str">
        <f t="shared" si="1"/>
        <v>-</v>
      </c>
      <c r="W30" s="15" t="str">
        <f t="shared" si="2"/>
        <v>-</v>
      </c>
      <c r="X30" s="16" t="str">
        <f t="shared" si="3"/>
        <v>-</v>
      </c>
      <c r="Y30" s="109" t="str">
        <f t="shared" si="4"/>
        <v>-</v>
      </c>
      <c r="Z30" s="9"/>
      <c r="AA30" s="15"/>
      <c r="AB30" s="15"/>
      <c r="AC30" s="15"/>
      <c r="AD30" s="15"/>
      <c r="AE30" s="15"/>
      <c r="AF30" s="15" t="str">
        <f t="shared" si="5"/>
        <v>-</v>
      </c>
      <c r="AG30" s="15" t="str">
        <f t="shared" si="6"/>
        <v>-</v>
      </c>
      <c r="AH30" s="16" t="str">
        <f t="shared" si="7"/>
        <v>-</v>
      </c>
      <c r="AI30" s="109" t="str">
        <f t="shared" si="8"/>
        <v>-</v>
      </c>
      <c r="AJ30" s="9"/>
      <c r="AK30" s="15"/>
      <c r="AL30" s="15"/>
      <c r="AM30" s="15"/>
      <c r="AN30" s="15"/>
      <c r="AO30" s="15"/>
      <c r="AP30" s="15" t="str">
        <f t="shared" si="9"/>
        <v>-</v>
      </c>
      <c r="AQ30" s="15" t="str">
        <f t="shared" si="10"/>
        <v>-</v>
      </c>
      <c r="AR30" s="16" t="str">
        <f t="shared" si="11"/>
        <v>-</v>
      </c>
      <c r="AS30" s="109" t="str">
        <f t="shared" si="12"/>
        <v>-</v>
      </c>
      <c r="AT30" s="9"/>
      <c r="AU30" s="15"/>
      <c r="AV30" s="15"/>
      <c r="AW30" s="15"/>
      <c r="AX30" s="15"/>
      <c r="AY30" s="15"/>
      <c r="AZ30" s="15" t="str">
        <f t="shared" si="13"/>
        <v>-</v>
      </c>
      <c r="BA30" s="15" t="str">
        <f t="shared" si="14"/>
        <v>-</v>
      </c>
      <c r="BB30" s="16" t="str">
        <f t="shared" si="15"/>
        <v>-</v>
      </c>
      <c r="BC30" s="109" t="str">
        <f t="shared" si="16"/>
        <v>-</v>
      </c>
      <c r="BD30" t="str">
        <f t="shared" si="17"/>
        <v>c</v>
      </c>
    </row>
    <row r="31" spans="1:56" ht="40.5" hidden="1" customHeight="1">
      <c r="A31" s="13" t="str">
        <f t="shared" si="22"/>
        <v>4-5</v>
      </c>
      <c r="B31" s="13">
        <v>4</v>
      </c>
      <c r="C31" s="5" t="s">
        <v>332</v>
      </c>
      <c r="D31" s="13">
        <v>5</v>
      </c>
      <c r="E31" s="5" t="s">
        <v>85</v>
      </c>
      <c r="F31" s="9"/>
      <c r="G31" s="15"/>
      <c r="H31" s="15"/>
      <c r="I31" s="15"/>
      <c r="J31" s="15"/>
      <c r="K31" s="15"/>
      <c r="L31" s="15" t="str">
        <f t="shared" si="18"/>
        <v>-</v>
      </c>
      <c r="M31" s="15" t="str">
        <f t="shared" si="19"/>
        <v>-</v>
      </c>
      <c r="N31" s="16" t="str">
        <f t="shared" si="20"/>
        <v>-</v>
      </c>
      <c r="O31" s="109" t="s">
        <v>85</v>
      </c>
      <c r="P31" s="9"/>
      <c r="Q31" s="15"/>
      <c r="R31" s="15"/>
      <c r="S31" s="15"/>
      <c r="T31" s="15"/>
      <c r="U31" s="15"/>
      <c r="V31" s="15" t="str">
        <f t="shared" si="1"/>
        <v>-</v>
      </c>
      <c r="W31" s="15" t="str">
        <f t="shared" si="2"/>
        <v>-</v>
      </c>
      <c r="X31" s="16" t="str">
        <f t="shared" si="3"/>
        <v>-</v>
      </c>
      <c r="Y31" s="109" t="str">
        <f t="shared" si="4"/>
        <v>-</v>
      </c>
      <c r="Z31" s="9"/>
      <c r="AA31" s="15"/>
      <c r="AB31" s="15"/>
      <c r="AC31" s="15"/>
      <c r="AD31" s="15"/>
      <c r="AE31" s="15"/>
      <c r="AF31" s="15" t="str">
        <f t="shared" si="5"/>
        <v>-</v>
      </c>
      <c r="AG31" s="15" t="str">
        <f t="shared" si="6"/>
        <v>-</v>
      </c>
      <c r="AH31" s="16" t="str">
        <f t="shared" si="7"/>
        <v>-</v>
      </c>
      <c r="AI31" s="109" t="str">
        <f t="shared" si="8"/>
        <v>-</v>
      </c>
      <c r="AJ31" s="9"/>
      <c r="AK31" s="15"/>
      <c r="AL31" s="15"/>
      <c r="AM31" s="15"/>
      <c r="AN31" s="15"/>
      <c r="AO31" s="15"/>
      <c r="AP31" s="15" t="str">
        <f t="shared" si="9"/>
        <v>-</v>
      </c>
      <c r="AQ31" s="15" t="str">
        <f t="shared" si="10"/>
        <v>-</v>
      </c>
      <c r="AR31" s="16" t="str">
        <f t="shared" si="11"/>
        <v>-</v>
      </c>
      <c r="AS31" s="109" t="str">
        <f t="shared" si="12"/>
        <v>-</v>
      </c>
      <c r="AT31" s="9"/>
      <c r="AU31" s="15"/>
      <c r="AV31" s="15"/>
      <c r="AW31" s="15"/>
      <c r="AX31" s="15"/>
      <c r="AY31" s="15"/>
      <c r="AZ31" s="15" t="str">
        <f t="shared" si="13"/>
        <v>-</v>
      </c>
      <c r="BA31" s="15" t="str">
        <f t="shared" si="14"/>
        <v>-</v>
      </c>
      <c r="BB31" s="16" t="str">
        <f t="shared" si="15"/>
        <v>-</v>
      </c>
      <c r="BC31" s="109" t="str">
        <f t="shared" si="16"/>
        <v>-</v>
      </c>
      <c r="BD31" t="str">
        <f t="shared" si="17"/>
        <v>-</v>
      </c>
    </row>
    <row r="32" spans="1:56" ht="40.5" hidden="1" customHeight="1">
      <c r="A32" s="13" t="str">
        <f t="shared" si="22"/>
        <v>4-6</v>
      </c>
      <c r="B32" s="13">
        <v>4</v>
      </c>
      <c r="C32" s="5" t="s">
        <v>332</v>
      </c>
      <c r="D32" s="13">
        <v>6</v>
      </c>
      <c r="E32" s="5" t="s">
        <v>85</v>
      </c>
      <c r="F32" s="9"/>
      <c r="G32" s="15"/>
      <c r="H32" s="15"/>
      <c r="I32" s="15"/>
      <c r="J32" s="15"/>
      <c r="K32" s="15"/>
      <c r="L32" s="15" t="str">
        <f t="shared" si="18"/>
        <v>-</v>
      </c>
      <c r="M32" s="15" t="str">
        <f t="shared" si="19"/>
        <v>-</v>
      </c>
      <c r="N32" s="16" t="str">
        <f t="shared" si="20"/>
        <v>-</v>
      </c>
      <c r="O32" s="109" t="s">
        <v>85</v>
      </c>
      <c r="P32" s="9"/>
      <c r="Q32" s="15"/>
      <c r="R32" s="15"/>
      <c r="S32" s="15"/>
      <c r="T32" s="15"/>
      <c r="U32" s="15"/>
      <c r="V32" s="15" t="str">
        <f t="shared" si="1"/>
        <v>-</v>
      </c>
      <c r="W32" s="15" t="str">
        <f t="shared" si="2"/>
        <v>-</v>
      </c>
      <c r="X32" s="16" t="str">
        <f t="shared" si="3"/>
        <v>-</v>
      </c>
      <c r="Y32" s="109" t="str">
        <f t="shared" si="4"/>
        <v>-</v>
      </c>
      <c r="Z32" s="9"/>
      <c r="AA32" s="15"/>
      <c r="AB32" s="15"/>
      <c r="AC32" s="15"/>
      <c r="AD32" s="15"/>
      <c r="AE32" s="15"/>
      <c r="AF32" s="15" t="str">
        <f t="shared" si="5"/>
        <v>-</v>
      </c>
      <c r="AG32" s="15" t="str">
        <f t="shared" si="6"/>
        <v>-</v>
      </c>
      <c r="AH32" s="16" t="str">
        <f t="shared" si="7"/>
        <v>-</v>
      </c>
      <c r="AI32" s="109" t="str">
        <f t="shared" si="8"/>
        <v>-</v>
      </c>
      <c r="AJ32" s="9"/>
      <c r="AK32" s="15"/>
      <c r="AL32" s="15"/>
      <c r="AM32" s="15"/>
      <c r="AN32" s="15"/>
      <c r="AO32" s="15"/>
      <c r="AP32" s="15" t="str">
        <f t="shared" si="9"/>
        <v>-</v>
      </c>
      <c r="AQ32" s="15" t="str">
        <f t="shared" si="10"/>
        <v>-</v>
      </c>
      <c r="AR32" s="16" t="str">
        <f t="shared" si="11"/>
        <v>-</v>
      </c>
      <c r="AS32" s="109" t="str">
        <f t="shared" si="12"/>
        <v>-</v>
      </c>
      <c r="AT32" s="9"/>
      <c r="AU32" s="15"/>
      <c r="AV32" s="15"/>
      <c r="AW32" s="15"/>
      <c r="AX32" s="15"/>
      <c r="AY32" s="15"/>
      <c r="AZ32" s="15" t="str">
        <f t="shared" si="13"/>
        <v>-</v>
      </c>
      <c r="BA32" s="15" t="str">
        <f t="shared" si="14"/>
        <v>-</v>
      </c>
      <c r="BB32" s="16" t="str">
        <f t="shared" si="15"/>
        <v>-</v>
      </c>
      <c r="BC32" s="109" t="str">
        <f t="shared" si="16"/>
        <v>-</v>
      </c>
      <c r="BD32" t="str">
        <f t="shared" si="17"/>
        <v>-</v>
      </c>
    </row>
    <row r="33" spans="1:56" ht="40.5" hidden="1" customHeight="1">
      <c r="A33" s="13" t="str">
        <f t="shared" si="22"/>
        <v>4-7</v>
      </c>
      <c r="B33" s="13">
        <v>4</v>
      </c>
      <c r="C33" s="5" t="s">
        <v>332</v>
      </c>
      <c r="D33" s="13">
        <v>7</v>
      </c>
      <c r="E33" s="5" t="s">
        <v>85</v>
      </c>
      <c r="F33" s="9"/>
      <c r="G33" s="15"/>
      <c r="H33" s="15"/>
      <c r="I33" s="15"/>
      <c r="J33" s="15"/>
      <c r="K33" s="15"/>
      <c r="L33" s="15" t="str">
        <f t="shared" si="18"/>
        <v>-</v>
      </c>
      <c r="M33" s="15" t="str">
        <f t="shared" si="19"/>
        <v>-</v>
      </c>
      <c r="N33" s="16" t="str">
        <f t="shared" si="20"/>
        <v>-</v>
      </c>
      <c r="O33" s="109" t="s">
        <v>85</v>
      </c>
      <c r="P33" s="9"/>
      <c r="Q33" s="15"/>
      <c r="R33" s="15"/>
      <c r="S33" s="15"/>
      <c r="T33" s="15"/>
      <c r="U33" s="15"/>
      <c r="V33" s="15" t="str">
        <f t="shared" si="1"/>
        <v>-</v>
      </c>
      <c r="W33" s="15" t="str">
        <f t="shared" si="2"/>
        <v>-</v>
      </c>
      <c r="X33" s="16" t="str">
        <f t="shared" si="3"/>
        <v>-</v>
      </c>
      <c r="Y33" s="109" t="str">
        <f t="shared" si="4"/>
        <v>-</v>
      </c>
      <c r="Z33" s="9"/>
      <c r="AA33" s="15"/>
      <c r="AB33" s="15"/>
      <c r="AC33" s="15"/>
      <c r="AD33" s="15"/>
      <c r="AE33" s="15"/>
      <c r="AF33" s="15" t="str">
        <f t="shared" si="5"/>
        <v>-</v>
      </c>
      <c r="AG33" s="15" t="str">
        <f t="shared" si="6"/>
        <v>-</v>
      </c>
      <c r="AH33" s="16" t="str">
        <f t="shared" si="7"/>
        <v>-</v>
      </c>
      <c r="AI33" s="109" t="str">
        <f t="shared" si="8"/>
        <v>-</v>
      </c>
      <c r="AJ33" s="9"/>
      <c r="AK33" s="15"/>
      <c r="AL33" s="15"/>
      <c r="AM33" s="15"/>
      <c r="AN33" s="15"/>
      <c r="AO33" s="15"/>
      <c r="AP33" s="15" t="str">
        <f t="shared" si="9"/>
        <v>-</v>
      </c>
      <c r="AQ33" s="15" t="str">
        <f t="shared" si="10"/>
        <v>-</v>
      </c>
      <c r="AR33" s="16" t="str">
        <f t="shared" si="11"/>
        <v>-</v>
      </c>
      <c r="AS33" s="109" t="str">
        <f t="shared" si="12"/>
        <v>-</v>
      </c>
      <c r="AT33" s="9"/>
      <c r="AU33" s="15"/>
      <c r="AV33" s="15"/>
      <c r="AW33" s="15"/>
      <c r="AX33" s="15"/>
      <c r="AY33" s="15"/>
      <c r="AZ33" s="15" t="str">
        <f t="shared" si="13"/>
        <v>-</v>
      </c>
      <c r="BA33" s="15" t="str">
        <f t="shared" si="14"/>
        <v>-</v>
      </c>
      <c r="BB33" s="16" t="str">
        <f t="shared" si="15"/>
        <v>-</v>
      </c>
      <c r="BC33" s="109" t="str">
        <f t="shared" si="16"/>
        <v>-</v>
      </c>
      <c r="BD33" t="str">
        <f t="shared" si="17"/>
        <v>-</v>
      </c>
    </row>
    <row r="34" spans="1:56" ht="40.5" hidden="1" customHeight="1">
      <c r="A34" s="13" t="str">
        <f t="shared" si="22"/>
        <v>4-8</v>
      </c>
      <c r="B34" s="13">
        <v>4</v>
      </c>
      <c r="C34" s="5" t="s">
        <v>332</v>
      </c>
      <c r="D34" s="13">
        <v>8</v>
      </c>
      <c r="E34" s="5" t="s">
        <v>85</v>
      </c>
      <c r="F34" s="9"/>
      <c r="G34" s="15"/>
      <c r="H34" s="15"/>
      <c r="I34" s="15"/>
      <c r="J34" s="15"/>
      <c r="K34" s="15"/>
      <c r="L34" s="15" t="str">
        <f t="shared" si="18"/>
        <v>-</v>
      </c>
      <c r="M34" s="15" t="str">
        <f t="shared" si="19"/>
        <v>-</v>
      </c>
      <c r="N34" s="16" t="str">
        <f t="shared" si="20"/>
        <v>-</v>
      </c>
      <c r="O34" s="109" t="s">
        <v>85</v>
      </c>
      <c r="P34" s="9"/>
      <c r="Q34" s="15"/>
      <c r="R34" s="15"/>
      <c r="S34" s="15"/>
      <c r="T34" s="15"/>
      <c r="U34" s="15"/>
      <c r="V34" s="15" t="str">
        <f t="shared" si="1"/>
        <v>-</v>
      </c>
      <c r="W34" s="15" t="str">
        <f t="shared" si="2"/>
        <v>-</v>
      </c>
      <c r="X34" s="16" t="str">
        <f t="shared" si="3"/>
        <v>-</v>
      </c>
      <c r="Y34" s="109" t="str">
        <f t="shared" si="4"/>
        <v>-</v>
      </c>
      <c r="Z34" s="9"/>
      <c r="AA34" s="15"/>
      <c r="AB34" s="15"/>
      <c r="AC34" s="15"/>
      <c r="AD34" s="15"/>
      <c r="AE34" s="15"/>
      <c r="AF34" s="15" t="str">
        <f t="shared" si="5"/>
        <v>-</v>
      </c>
      <c r="AG34" s="15" t="str">
        <f t="shared" si="6"/>
        <v>-</v>
      </c>
      <c r="AH34" s="16" t="str">
        <f t="shared" si="7"/>
        <v>-</v>
      </c>
      <c r="AI34" s="109" t="str">
        <f t="shared" si="8"/>
        <v>-</v>
      </c>
      <c r="AJ34" s="9"/>
      <c r="AK34" s="15"/>
      <c r="AL34" s="15"/>
      <c r="AM34" s="15"/>
      <c r="AN34" s="15"/>
      <c r="AO34" s="15"/>
      <c r="AP34" s="15" t="str">
        <f t="shared" si="9"/>
        <v>-</v>
      </c>
      <c r="AQ34" s="15" t="str">
        <f t="shared" si="10"/>
        <v>-</v>
      </c>
      <c r="AR34" s="16" t="str">
        <f t="shared" si="11"/>
        <v>-</v>
      </c>
      <c r="AS34" s="109" t="str">
        <f t="shared" si="12"/>
        <v>-</v>
      </c>
      <c r="AT34" s="9"/>
      <c r="AU34" s="15"/>
      <c r="AV34" s="15"/>
      <c r="AW34" s="15"/>
      <c r="AX34" s="15"/>
      <c r="AY34" s="15"/>
      <c r="AZ34" s="15" t="str">
        <f t="shared" si="13"/>
        <v>-</v>
      </c>
      <c r="BA34" s="15" t="str">
        <f t="shared" si="14"/>
        <v>-</v>
      </c>
      <c r="BB34" s="16" t="str">
        <f t="shared" si="15"/>
        <v>-</v>
      </c>
      <c r="BC34" s="109" t="str">
        <f t="shared" si="16"/>
        <v>-</v>
      </c>
      <c r="BD34" t="str">
        <f t="shared" si="17"/>
        <v>-</v>
      </c>
    </row>
    <row r="35" spans="1:56" ht="40.5" customHeight="1">
      <c r="A35" s="13" t="str">
        <f t="shared" ref="A35:A50" si="23">B35&amp;"-"&amp;D35</f>
        <v>5-1</v>
      </c>
      <c r="B35" s="13">
        <v>5</v>
      </c>
      <c r="C35" s="5" t="s">
        <v>333</v>
      </c>
      <c r="D35" s="13">
        <v>1</v>
      </c>
      <c r="E35" s="5" t="s">
        <v>2778</v>
      </c>
      <c r="F35" s="9">
        <v>46</v>
      </c>
      <c r="G35" s="15">
        <v>167</v>
      </c>
      <c r="H35" s="15">
        <v>205</v>
      </c>
      <c r="I35" s="15">
        <v>119</v>
      </c>
      <c r="J35" s="15">
        <v>41</v>
      </c>
      <c r="K35" s="15">
        <v>17</v>
      </c>
      <c r="L35" s="15">
        <v>595</v>
      </c>
      <c r="M35" s="15">
        <v>578</v>
      </c>
      <c r="N35" s="16">
        <v>0.10034602076124567</v>
      </c>
      <c r="O35" s="109" t="s">
        <v>56</v>
      </c>
      <c r="P35" s="9"/>
      <c r="Q35" s="15"/>
      <c r="R35" s="15"/>
      <c r="S35" s="15"/>
      <c r="T35" s="15"/>
      <c r="U35" s="15"/>
      <c r="V35" s="15" t="str">
        <f t="shared" si="1"/>
        <v>-</v>
      </c>
      <c r="W35" s="15" t="str">
        <f t="shared" si="2"/>
        <v>-</v>
      </c>
      <c r="X35" s="16" t="str">
        <f t="shared" si="3"/>
        <v>-</v>
      </c>
      <c r="Y35" s="109" t="str">
        <f t="shared" si="4"/>
        <v>-</v>
      </c>
      <c r="Z35" s="9"/>
      <c r="AA35" s="15"/>
      <c r="AB35" s="15"/>
      <c r="AC35" s="15"/>
      <c r="AD35" s="15"/>
      <c r="AE35" s="15"/>
      <c r="AF35" s="15" t="str">
        <f t="shared" si="5"/>
        <v>-</v>
      </c>
      <c r="AG35" s="15" t="str">
        <f t="shared" si="6"/>
        <v>-</v>
      </c>
      <c r="AH35" s="16" t="str">
        <f t="shared" si="7"/>
        <v>-</v>
      </c>
      <c r="AI35" s="109" t="str">
        <f t="shared" si="8"/>
        <v>-</v>
      </c>
      <c r="AJ35" s="9"/>
      <c r="AK35" s="15"/>
      <c r="AL35" s="15"/>
      <c r="AM35" s="15"/>
      <c r="AN35" s="15"/>
      <c r="AO35" s="15"/>
      <c r="AP35" s="15" t="str">
        <f t="shared" si="9"/>
        <v>-</v>
      </c>
      <c r="AQ35" s="15" t="str">
        <f t="shared" si="10"/>
        <v>-</v>
      </c>
      <c r="AR35" s="16" t="str">
        <f t="shared" si="11"/>
        <v>-</v>
      </c>
      <c r="AS35" s="109" t="str">
        <f t="shared" si="12"/>
        <v>-</v>
      </c>
      <c r="AT35" s="9"/>
      <c r="AU35" s="15"/>
      <c r="AV35" s="15"/>
      <c r="AW35" s="15"/>
      <c r="AX35" s="15"/>
      <c r="AY35" s="15"/>
      <c r="AZ35" s="15" t="str">
        <f t="shared" si="13"/>
        <v>-</v>
      </c>
      <c r="BA35" s="15" t="str">
        <f t="shared" si="14"/>
        <v>-</v>
      </c>
      <c r="BB35" s="16" t="str">
        <f t="shared" si="15"/>
        <v>-</v>
      </c>
      <c r="BC35" s="109" t="str">
        <f t="shared" si="16"/>
        <v>-</v>
      </c>
      <c r="BD35" t="str">
        <f t="shared" si="17"/>
        <v>c</v>
      </c>
    </row>
    <row r="36" spans="1:56" ht="40.5" customHeight="1">
      <c r="A36" s="13" t="str">
        <f t="shared" si="23"/>
        <v>5-2</v>
      </c>
      <c r="B36" s="13">
        <v>5</v>
      </c>
      <c r="C36" s="5" t="s">
        <v>333</v>
      </c>
      <c r="D36" s="13">
        <v>2</v>
      </c>
      <c r="E36" s="5" t="s">
        <v>2779</v>
      </c>
      <c r="F36" s="9">
        <v>15</v>
      </c>
      <c r="G36" s="15">
        <v>111</v>
      </c>
      <c r="H36" s="15">
        <v>215</v>
      </c>
      <c r="I36" s="15">
        <v>163</v>
      </c>
      <c r="J36" s="15">
        <v>65</v>
      </c>
      <c r="K36" s="15">
        <v>26</v>
      </c>
      <c r="L36" s="15">
        <v>595</v>
      </c>
      <c r="M36" s="15">
        <v>569</v>
      </c>
      <c r="N36" s="16">
        <v>-0.26713532513181021</v>
      </c>
      <c r="O36" s="109" t="s">
        <v>56</v>
      </c>
      <c r="P36" s="9"/>
      <c r="Q36" s="15"/>
      <c r="R36" s="15"/>
      <c r="S36" s="15"/>
      <c r="T36" s="15"/>
      <c r="U36" s="15"/>
      <c r="V36" s="15" t="str">
        <f t="shared" si="1"/>
        <v>-</v>
      </c>
      <c r="W36" s="15" t="str">
        <f t="shared" si="2"/>
        <v>-</v>
      </c>
      <c r="X36" s="16" t="str">
        <f t="shared" si="3"/>
        <v>-</v>
      </c>
      <c r="Y36" s="109" t="str">
        <f t="shared" si="4"/>
        <v>-</v>
      </c>
      <c r="Z36" s="9"/>
      <c r="AA36" s="15"/>
      <c r="AB36" s="15"/>
      <c r="AC36" s="15"/>
      <c r="AD36" s="15"/>
      <c r="AE36" s="15"/>
      <c r="AF36" s="15" t="str">
        <f t="shared" si="5"/>
        <v>-</v>
      </c>
      <c r="AG36" s="15" t="str">
        <f t="shared" si="6"/>
        <v>-</v>
      </c>
      <c r="AH36" s="16" t="str">
        <f t="shared" si="7"/>
        <v>-</v>
      </c>
      <c r="AI36" s="109" t="str">
        <f t="shared" si="8"/>
        <v>-</v>
      </c>
      <c r="AJ36" s="9"/>
      <c r="AK36" s="15"/>
      <c r="AL36" s="15"/>
      <c r="AM36" s="15"/>
      <c r="AN36" s="15"/>
      <c r="AO36" s="15"/>
      <c r="AP36" s="15" t="str">
        <f t="shared" si="9"/>
        <v>-</v>
      </c>
      <c r="AQ36" s="15" t="str">
        <f t="shared" si="10"/>
        <v>-</v>
      </c>
      <c r="AR36" s="16" t="str">
        <f t="shared" si="11"/>
        <v>-</v>
      </c>
      <c r="AS36" s="109" t="str">
        <f t="shared" si="12"/>
        <v>-</v>
      </c>
      <c r="AT36" s="9"/>
      <c r="AU36" s="15"/>
      <c r="AV36" s="15"/>
      <c r="AW36" s="15"/>
      <c r="AX36" s="15"/>
      <c r="AY36" s="15"/>
      <c r="AZ36" s="15" t="str">
        <f t="shared" si="13"/>
        <v>-</v>
      </c>
      <c r="BA36" s="15" t="str">
        <f t="shared" si="14"/>
        <v>-</v>
      </c>
      <c r="BB36" s="16" t="str">
        <f t="shared" si="15"/>
        <v>-</v>
      </c>
      <c r="BC36" s="109" t="str">
        <f t="shared" si="16"/>
        <v>-</v>
      </c>
      <c r="BD36" t="str">
        <f t="shared" si="17"/>
        <v>c</v>
      </c>
    </row>
    <row r="37" spans="1:56" ht="40.5" customHeight="1">
      <c r="A37" s="13" t="str">
        <f t="shared" si="23"/>
        <v>5-3</v>
      </c>
      <c r="B37" s="13">
        <v>5</v>
      </c>
      <c r="C37" s="5" t="s">
        <v>333</v>
      </c>
      <c r="D37" s="13">
        <v>3</v>
      </c>
      <c r="E37" s="5" t="s">
        <v>372</v>
      </c>
      <c r="F37" s="9">
        <v>15</v>
      </c>
      <c r="G37" s="15">
        <v>111</v>
      </c>
      <c r="H37" s="15">
        <v>215</v>
      </c>
      <c r="I37" s="15">
        <v>163</v>
      </c>
      <c r="J37" s="15">
        <v>65</v>
      </c>
      <c r="K37" s="15">
        <v>26</v>
      </c>
      <c r="L37" s="15">
        <v>595</v>
      </c>
      <c r="M37" s="15">
        <v>569</v>
      </c>
      <c r="N37" s="16">
        <v>-0.26713532513181021</v>
      </c>
      <c r="O37" s="109" t="s">
        <v>56</v>
      </c>
      <c r="P37" s="9"/>
      <c r="Q37" s="15"/>
      <c r="R37" s="15"/>
      <c r="S37" s="15"/>
      <c r="T37" s="15"/>
      <c r="U37" s="15"/>
      <c r="V37" s="15" t="str">
        <f t="shared" si="1"/>
        <v>-</v>
      </c>
      <c r="W37" s="15" t="str">
        <f t="shared" si="2"/>
        <v>-</v>
      </c>
      <c r="X37" s="16" t="str">
        <f t="shared" si="3"/>
        <v>-</v>
      </c>
      <c r="Y37" s="109" t="str">
        <f t="shared" si="4"/>
        <v>-</v>
      </c>
      <c r="Z37" s="9"/>
      <c r="AA37" s="15"/>
      <c r="AB37" s="15"/>
      <c r="AC37" s="15"/>
      <c r="AD37" s="15"/>
      <c r="AE37" s="15"/>
      <c r="AF37" s="15" t="str">
        <f t="shared" si="5"/>
        <v>-</v>
      </c>
      <c r="AG37" s="15" t="str">
        <f t="shared" si="6"/>
        <v>-</v>
      </c>
      <c r="AH37" s="16" t="str">
        <f t="shared" si="7"/>
        <v>-</v>
      </c>
      <c r="AI37" s="109" t="str">
        <f t="shared" si="8"/>
        <v>-</v>
      </c>
      <c r="AJ37" s="9"/>
      <c r="AK37" s="15"/>
      <c r="AL37" s="15"/>
      <c r="AM37" s="15"/>
      <c r="AN37" s="15"/>
      <c r="AO37" s="15"/>
      <c r="AP37" s="15" t="str">
        <f t="shared" si="9"/>
        <v>-</v>
      </c>
      <c r="AQ37" s="15" t="str">
        <f t="shared" si="10"/>
        <v>-</v>
      </c>
      <c r="AR37" s="16" t="str">
        <f t="shared" si="11"/>
        <v>-</v>
      </c>
      <c r="AS37" s="109" t="str">
        <f t="shared" si="12"/>
        <v>-</v>
      </c>
      <c r="AT37" s="9"/>
      <c r="AU37" s="15"/>
      <c r="AV37" s="15"/>
      <c r="AW37" s="15"/>
      <c r="AX37" s="15"/>
      <c r="AY37" s="15"/>
      <c r="AZ37" s="15" t="str">
        <f t="shared" si="13"/>
        <v>-</v>
      </c>
      <c r="BA37" s="15" t="str">
        <f t="shared" si="14"/>
        <v>-</v>
      </c>
      <c r="BB37" s="16" t="str">
        <f t="shared" si="15"/>
        <v>-</v>
      </c>
      <c r="BC37" s="109" t="str">
        <f t="shared" si="16"/>
        <v>-</v>
      </c>
      <c r="BD37" t="str">
        <f t="shared" si="17"/>
        <v>c</v>
      </c>
    </row>
    <row r="38" spans="1:56" ht="40.5" customHeight="1">
      <c r="A38" s="13" t="str">
        <f t="shared" si="23"/>
        <v>5-4</v>
      </c>
      <c r="B38" s="13">
        <v>5</v>
      </c>
      <c r="C38" s="5" t="s">
        <v>333</v>
      </c>
      <c r="D38" s="13">
        <v>4</v>
      </c>
      <c r="E38" s="5" t="s">
        <v>373</v>
      </c>
      <c r="F38" s="9">
        <v>84</v>
      </c>
      <c r="G38" s="15">
        <v>244</v>
      </c>
      <c r="H38" s="15">
        <v>133</v>
      </c>
      <c r="I38" s="15">
        <v>82</v>
      </c>
      <c r="J38" s="15">
        <v>37</v>
      </c>
      <c r="K38" s="15">
        <v>15</v>
      </c>
      <c r="L38" s="15">
        <v>595</v>
      </c>
      <c r="M38" s="15">
        <v>580</v>
      </c>
      <c r="N38" s="16">
        <v>0.44137931034482758</v>
      </c>
      <c r="O38" s="109" t="s">
        <v>55</v>
      </c>
      <c r="P38" s="9"/>
      <c r="Q38" s="15"/>
      <c r="R38" s="15"/>
      <c r="S38" s="15"/>
      <c r="T38" s="15"/>
      <c r="U38" s="15"/>
      <c r="V38" s="15" t="str">
        <f t="shared" si="1"/>
        <v>-</v>
      </c>
      <c r="W38" s="15" t="str">
        <f t="shared" si="2"/>
        <v>-</v>
      </c>
      <c r="X38" s="16" t="str">
        <f t="shared" si="3"/>
        <v>-</v>
      </c>
      <c r="Y38" s="109" t="str">
        <f t="shared" si="4"/>
        <v>-</v>
      </c>
      <c r="Z38" s="9"/>
      <c r="AA38" s="15"/>
      <c r="AB38" s="15"/>
      <c r="AC38" s="15"/>
      <c r="AD38" s="15"/>
      <c r="AE38" s="15"/>
      <c r="AF38" s="15" t="str">
        <f t="shared" si="5"/>
        <v>-</v>
      </c>
      <c r="AG38" s="15" t="str">
        <f t="shared" si="6"/>
        <v>-</v>
      </c>
      <c r="AH38" s="16" t="str">
        <f t="shared" si="7"/>
        <v>-</v>
      </c>
      <c r="AI38" s="109" t="str">
        <f t="shared" si="8"/>
        <v>-</v>
      </c>
      <c r="AJ38" s="9"/>
      <c r="AK38" s="15"/>
      <c r="AL38" s="15"/>
      <c r="AM38" s="15"/>
      <c r="AN38" s="15"/>
      <c r="AO38" s="15"/>
      <c r="AP38" s="15" t="str">
        <f t="shared" si="9"/>
        <v>-</v>
      </c>
      <c r="AQ38" s="15" t="str">
        <f t="shared" si="10"/>
        <v>-</v>
      </c>
      <c r="AR38" s="16" t="str">
        <f t="shared" si="11"/>
        <v>-</v>
      </c>
      <c r="AS38" s="109" t="str">
        <f t="shared" si="12"/>
        <v>-</v>
      </c>
      <c r="AT38" s="9"/>
      <c r="AU38" s="15"/>
      <c r="AV38" s="15"/>
      <c r="AW38" s="15"/>
      <c r="AX38" s="15"/>
      <c r="AY38" s="15"/>
      <c r="AZ38" s="15" t="str">
        <f t="shared" si="13"/>
        <v>-</v>
      </c>
      <c r="BA38" s="15" t="str">
        <f t="shared" si="14"/>
        <v>-</v>
      </c>
      <c r="BB38" s="16" t="str">
        <f t="shared" si="15"/>
        <v>-</v>
      </c>
      <c r="BC38" s="109" t="str">
        <f t="shared" si="16"/>
        <v>-</v>
      </c>
      <c r="BD38" t="str">
        <f t="shared" si="17"/>
        <v>b</v>
      </c>
    </row>
    <row r="39" spans="1:56" ht="40.5" customHeight="1">
      <c r="A39" s="13" t="str">
        <f t="shared" si="23"/>
        <v>5-5</v>
      </c>
      <c r="B39" s="13">
        <v>5</v>
      </c>
      <c r="C39" s="5" t="s">
        <v>333</v>
      </c>
      <c r="D39" s="13">
        <v>5</v>
      </c>
      <c r="E39" s="5" t="s">
        <v>374</v>
      </c>
      <c r="F39" s="9">
        <v>31</v>
      </c>
      <c r="G39" s="15">
        <v>107</v>
      </c>
      <c r="H39" s="15">
        <v>209</v>
      </c>
      <c r="I39" s="15">
        <v>158</v>
      </c>
      <c r="J39" s="15">
        <v>64</v>
      </c>
      <c r="K39" s="15">
        <v>19</v>
      </c>
      <c r="L39" s="15">
        <v>588</v>
      </c>
      <c r="M39" s="15">
        <v>569</v>
      </c>
      <c r="N39" s="16">
        <v>-0.20562390158172231</v>
      </c>
      <c r="O39" s="109" t="s">
        <v>56</v>
      </c>
      <c r="P39" s="9"/>
      <c r="Q39" s="15"/>
      <c r="R39" s="15"/>
      <c r="S39" s="15"/>
      <c r="T39" s="15"/>
      <c r="U39" s="15"/>
      <c r="V39" s="15" t="str">
        <f t="shared" si="1"/>
        <v>-</v>
      </c>
      <c r="W39" s="15" t="str">
        <f t="shared" si="2"/>
        <v>-</v>
      </c>
      <c r="X39" s="16" t="str">
        <f t="shared" si="3"/>
        <v>-</v>
      </c>
      <c r="Y39" s="109" t="str">
        <f t="shared" si="4"/>
        <v>-</v>
      </c>
      <c r="Z39" s="9"/>
      <c r="AA39" s="15"/>
      <c r="AB39" s="15"/>
      <c r="AC39" s="15"/>
      <c r="AD39" s="15"/>
      <c r="AE39" s="15"/>
      <c r="AF39" s="15" t="str">
        <f t="shared" si="5"/>
        <v>-</v>
      </c>
      <c r="AG39" s="15" t="str">
        <f t="shared" si="6"/>
        <v>-</v>
      </c>
      <c r="AH39" s="16" t="str">
        <f t="shared" si="7"/>
        <v>-</v>
      </c>
      <c r="AI39" s="109" t="str">
        <f t="shared" si="8"/>
        <v>-</v>
      </c>
      <c r="AJ39" s="9"/>
      <c r="AK39" s="15"/>
      <c r="AL39" s="15"/>
      <c r="AM39" s="15"/>
      <c r="AN39" s="15"/>
      <c r="AO39" s="15"/>
      <c r="AP39" s="15" t="str">
        <f t="shared" si="9"/>
        <v>-</v>
      </c>
      <c r="AQ39" s="15" t="str">
        <f t="shared" si="10"/>
        <v>-</v>
      </c>
      <c r="AR39" s="16" t="str">
        <f t="shared" si="11"/>
        <v>-</v>
      </c>
      <c r="AS39" s="109" t="str">
        <f t="shared" si="12"/>
        <v>-</v>
      </c>
      <c r="AT39" s="9"/>
      <c r="AU39" s="15"/>
      <c r="AV39" s="15"/>
      <c r="AW39" s="15"/>
      <c r="AX39" s="15"/>
      <c r="AY39" s="15"/>
      <c r="AZ39" s="15" t="str">
        <f t="shared" si="13"/>
        <v>-</v>
      </c>
      <c r="BA39" s="15" t="str">
        <f t="shared" si="14"/>
        <v>-</v>
      </c>
      <c r="BB39" s="16" t="str">
        <f t="shared" si="15"/>
        <v>-</v>
      </c>
      <c r="BC39" s="109" t="str">
        <f t="shared" si="16"/>
        <v>-</v>
      </c>
      <c r="BD39" t="str">
        <f t="shared" si="17"/>
        <v>c</v>
      </c>
    </row>
    <row r="40" spans="1:56" ht="40.5" hidden="1" customHeight="1">
      <c r="A40" s="13" t="str">
        <f t="shared" si="23"/>
        <v>5-6</v>
      </c>
      <c r="B40" s="13">
        <v>5</v>
      </c>
      <c r="C40" s="5" t="s">
        <v>333</v>
      </c>
      <c r="D40" s="13">
        <v>6</v>
      </c>
      <c r="E40" s="5" t="s">
        <v>85</v>
      </c>
      <c r="F40" s="9"/>
      <c r="G40" s="15"/>
      <c r="H40" s="15"/>
      <c r="I40" s="15"/>
      <c r="J40" s="15"/>
      <c r="K40" s="15"/>
      <c r="L40" s="15" t="str">
        <f t="shared" si="18"/>
        <v>-</v>
      </c>
      <c r="M40" s="15" t="str">
        <f t="shared" si="19"/>
        <v>-</v>
      </c>
      <c r="N40" s="16" t="str">
        <f t="shared" si="20"/>
        <v>-</v>
      </c>
      <c r="O40" s="109" t="s">
        <v>85</v>
      </c>
      <c r="P40" s="9"/>
      <c r="Q40" s="15"/>
      <c r="R40" s="15"/>
      <c r="S40" s="15"/>
      <c r="T40" s="15"/>
      <c r="U40" s="15"/>
      <c r="V40" s="15" t="str">
        <f t="shared" si="1"/>
        <v>-</v>
      </c>
      <c r="W40" s="15" t="str">
        <f t="shared" si="2"/>
        <v>-</v>
      </c>
      <c r="X40" s="16" t="str">
        <f t="shared" si="3"/>
        <v>-</v>
      </c>
      <c r="Y40" s="109" t="str">
        <f t="shared" si="4"/>
        <v>-</v>
      </c>
      <c r="Z40" s="9"/>
      <c r="AA40" s="15"/>
      <c r="AB40" s="15"/>
      <c r="AC40" s="15"/>
      <c r="AD40" s="15"/>
      <c r="AE40" s="15"/>
      <c r="AF40" s="15" t="str">
        <f t="shared" si="5"/>
        <v>-</v>
      </c>
      <c r="AG40" s="15" t="str">
        <f t="shared" si="6"/>
        <v>-</v>
      </c>
      <c r="AH40" s="16" t="str">
        <f t="shared" si="7"/>
        <v>-</v>
      </c>
      <c r="AI40" s="109" t="str">
        <f t="shared" si="8"/>
        <v>-</v>
      </c>
      <c r="AJ40" s="9"/>
      <c r="AK40" s="15"/>
      <c r="AL40" s="15"/>
      <c r="AM40" s="15"/>
      <c r="AN40" s="15"/>
      <c r="AO40" s="15"/>
      <c r="AP40" s="15" t="str">
        <f t="shared" si="9"/>
        <v>-</v>
      </c>
      <c r="AQ40" s="15" t="str">
        <f t="shared" si="10"/>
        <v>-</v>
      </c>
      <c r="AR40" s="16" t="str">
        <f t="shared" si="11"/>
        <v>-</v>
      </c>
      <c r="AS40" s="109" t="str">
        <f t="shared" si="12"/>
        <v>-</v>
      </c>
      <c r="AT40" s="9"/>
      <c r="AU40" s="15"/>
      <c r="AV40" s="15"/>
      <c r="AW40" s="15"/>
      <c r="AX40" s="15"/>
      <c r="AY40" s="15"/>
      <c r="AZ40" s="15" t="str">
        <f t="shared" si="13"/>
        <v>-</v>
      </c>
      <c r="BA40" s="15" t="str">
        <f t="shared" si="14"/>
        <v>-</v>
      </c>
      <c r="BB40" s="16" t="str">
        <f t="shared" si="15"/>
        <v>-</v>
      </c>
      <c r="BC40" s="109" t="str">
        <f t="shared" si="16"/>
        <v>-</v>
      </c>
      <c r="BD40" t="str">
        <f t="shared" si="17"/>
        <v>-</v>
      </c>
    </row>
    <row r="41" spans="1:56" ht="40.5" hidden="1" customHeight="1">
      <c r="A41" s="13" t="str">
        <f t="shared" si="23"/>
        <v>5-7</v>
      </c>
      <c r="B41" s="13">
        <v>5</v>
      </c>
      <c r="C41" s="5" t="s">
        <v>333</v>
      </c>
      <c r="D41" s="13">
        <v>7</v>
      </c>
      <c r="E41" s="5" t="s">
        <v>85</v>
      </c>
      <c r="F41" s="9"/>
      <c r="G41" s="15"/>
      <c r="H41" s="15"/>
      <c r="I41" s="15"/>
      <c r="J41" s="15"/>
      <c r="K41" s="15"/>
      <c r="L41" s="15" t="str">
        <f t="shared" si="18"/>
        <v>-</v>
      </c>
      <c r="M41" s="15" t="str">
        <f t="shared" si="19"/>
        <v>-</v>
      </c>
      <c r="N41" s="16" t="str">
        <f t="shared" si="20"/>
        <v>-</v>
      </c>
      <c r="O41" s="109" t="s">
        <v>85</v>
      </c>
      <c r="P41" s="9"/>
      <c r="Q41" s="15"/>
      <c r="R41" s="15"/>
      <c r="S41" s="15"/>
      <c r="T41" s="15"/>
      <c r="U41" s="15"/>
      <c r="V41" s="15" t="str">
        <f t="shared" si="1"/>
        <v>-</v>
      </c>
      <c r="W41" s="15" t="str">
        <f t="shared" si="2"/>
        <v>-</v>
      </c>
      <c r="X41" s="16" t="str">
        <f t="shared" si="3"/>
        <v>-</v>
      </c>
      <c r="Y41" s="109" t="str">
        <f t="shared" si="4"/>
        <v>-</v>
      </c>
      <c r="Z41" s="9"/>
      <c r="AA41" s="15"/>
      <c r="AB41" s="15"/>
      <c r="AC41" s="15"/>
      <c r="AD41" s="15"/>
      <c r="AE41" s="15"/>
      <c r="AF41" s="15" t="str">
        <f t="shared" si="5"/>
        <v>-</v>
      </c>
      <c r="AG41" s="15" t="str">
        <f t="shared" si="6"/>
        <v>-</v>
      </c>
      <c r="AH41" s="16" t="str">
        <f t="shared" si="7"/>
        <v>-</v>
      </c>
      <c r="AI41" s="109" t="str">
        <f t="shared" si="8"/>
        <v>-</v>
      </c>
      <c r="AJ41" s="9"/>
      <c r="AK41" s="15"/>
      <c r="AL41" s="15"/>
      <c r="AM41" s="15"/>
      <c r="AN41" s="15"/>
      <c r="AO41" s="15"/>
      <c r="AP41" s="15" t="str">
        <f t="shared" si="9"/>
        <v>-</v>
      </c>
      <c r="AQ41" s="15" t="str">
        <f t="shared" si="10"/>
        <v>-</v>
      </c>
      <c r="AR41" s="16" t="str">
        <f t="shared" si="11"/>
        <v>-</v>
      </c>
      <c r="AS41" s="109" t="str">
        <f t="shared" si="12"/>
        <v>-</v>
      </c>
      <c r="AT41" s="9"/>
      <c r="AU41" s="15"/>
      <c r="AV41" s="15"/>
      <c r="AW41" s="15"/>
      <c r="AX41" s="15"/>
      <c r="AY41" s="15"/>
      <c r="AZ41" s="15" t="str">
        <f t="shared" si="13"/>
        <v>-</v>
      </c>
      <c r="BA41" s="15" t="str">
        <f t="shared" si="14"/>
        <v>-</v>
      </c>
      <c r="BB41" s="16" t="str">
        <f t="shared" si="15"/>
        <v>-</v>
      </c>
      <c r="BC41" s="109" t="str">
        <f t="shared" si="16"/>
        <v>-</v>
      </c>
      <c r="BD41" t="str">
        <f t="shared" si="17"/>
        <v>-</v>
      </c>
    </row>
    <row r="42" spans="1:56" ht="40.5" hidden="1" customHeight="1">
      <c r="A42" s="13" t="str">
        <f t="shared" si="23"/>
        <v>5-8</v>
      </c>
      <c r="B42" s="13">
        <v>5</v>
      </c>
      <c r="C42" s="5" t="s">
        <v>333</v>
      </c>
      <c r="D42" s="13">
        <v>8</v>
      </c>
      <c r="E42" s="5" t="s">
        <v>85</v>
      </c>
      <c r="F42" s="9"/>
      <c r="G42" s="15"/>
      <c r="H42" s="15"/>
      <c r="I42" s="15"/>
      <c r="J42" s="15"/>
      <c r="K42" s="15"/>
      <c r="L42" s="15" t="str">
        <f t="shared" si="18"/>
        <v>-</v>
      </c>
      <c r="M42" s="15" t="str">
        <f t="shared" si="19"/>
        <v>-</v>
      </c>
      <c r="N42" s="16" t="str">
        <f t="shared" si="20"/>
        <v>-</v>
      </c>
      <c r="O42" s="109" t="s">
        <v>85</v>
      </c>
      <c r="P42" s="9"/>
      <c r="Q42" s="15"/>
      <c r="R42" s="15"/>
      <c r="S42" s="15"/>
      <c r="T42" s="15"/>
      <c r="U42" s="15"/>
      <c r="V42" s="15" t="str">
        <f t="shared" si="1"/>
        <v>-</v>
      </c>
      <c r="W42" s="15" t="str">
        <f t="shared" si="2"/>
        <v>-</v>
      </c>
      <c r="X42" s="16" t="str">
        <f t="shared" si="3"/>
        <v>-</v>
      </c>
      <c r="Y42" s="109" t="str">
        <f t="shared" si="4"/>
        <v>-</v>
      </c>
      <c r="Z42" s="9"/>
      <c r="AA42" s="15"/>
      <c r="AB42" s="15"/>
      <c r="AC42" s="15"/>
      <c r="AD42" s="15"/>
      <c r="AE42" s="15"/>
      <c r="AF42" s="15" t="str">
        <f t="shared" si="5"/>
        <v>-</v>
      </c>
      <c r="AG42" s="15" t="str">
        <f t="shared" si="6"/>
        <v>-</v>
      </c>
      <c r="AH42" s="16" t="str">
        <f t="shared" si="7"/>
        <v>-</v>
      </c>
      <c r="AI42" s="109" t="str">
        <f t="shared" si="8"/>
        <v>-</v>
      </c>
      <c r="AJ42" s="9"/>
      <c r="AK42" s="15"/>
      <c r="AL42" s="15"/>
      <c r="AM42" s="15"/>
      <c r="AN42" s="15"/>
      <c r="AO42" s="15"/>
      <c r="AP42" s="15" t="str">
        <f t="shared" si="9"/>
        <v>-</v>
      </c>
      <c r="AQ42" s="15" t="str">
        <f t="shared" si="10"/>
        <v>-</v>
      </c>
      <c r="AR42" s="16" t="str">
        <f t="shared" si="11"/>
        <v>-</v>
      </c>
      <c r="AS42" s="109" t="str">
        <f t="shared" si="12"/>
        <v>-</v>
      </c>
      <c r="AT42" s="9"/>
      <c r="AU42" s="15"/>
      <c r="AV42" s="15"/>
      <c r="AW42" s="15"/>
      <c r="AX42" s="15"/>
      <c r="AY42" s="15"/>
      <c r="AZ42" s="15" t="str">
        <f t="shared" si="13"/>
        <v>-</v>
      </c>
      <c r="BA42" s="15" t="str">
        <f t="shared" si="14"/>
        <v>-</v>
      </c>
      <c r="BB42" s="16" t="str">
        <f t="shared" si="15"/>
        <v>-</v>
      </c>
      <c r="BC42" s="109" t="str">
        <f t="shared" si="16"/>
        <v>-</v>
      </c>
      <c r="BD42" t="str">
        <f t="shared" si="17"/>
        <v>-</v>
      </c>
    </row>
    <row r="43" spans="1:56" ht="40.5" customHeight="1">
      <c r="A43" s="13" t="str">
        <f t="shared" si="23"/>
        <v>6-1</v>
      </c>
      <c r="B43" s="13">
        <v>6</v>
      </c>
      <c r="C43" s="5" t="s">
        <v>334</v>
      </c>
      <c r="D43" s="13">
        <v>1</v>
      </c>
      <c r="E43" s="5" t="s">
        <v>2780</v>
      </c>
      <c r="F43" s="9">
        <v>30</v>
      </c>
      <c r="G43" s="15">
        <v>135</v>
      </c>
      <c r="H43" s="15">
        <v>225</v>
      </c>
      <c r="I43" s="15">
        <v>134</v>
      </c>
      <c r="J43" s="15">
        <v>53</v>
      </c>
      <c r="K43" s="15">
        <v>18</v>
      </c>
      <c r="L43" s="15">
        <v>595</v>
      </c>
      <c r="M43" s="15">
        <v>577</v>
      </c>
      <c r="N43" s="16">
        <v>-7.7989601386481797E-2</v>
      </c>
      <c r="O43" s="109" t="s">
        <v>56</v>
      </c>
      <c r="P43" s="9"/>
      <c r="Q43" s="15"/>
      <c r="R43" s="15"/>
      <c r="S43" s="15"/>
      <c r="T43" s="15"/>
      <c r="U43" s="15"/>
      <c r="V43" s="15" t="str">
        <f t="shared" si="1"/>
        <v>-</v>
      </c>
      <c r="W43" s="15" t="str">
        <f t="shared" si="2"/>
        <v>-</v>
      </c>
      <c r="X43" s="16" t="str">
        <f t="shared" si="3"/>
        <v>-</v>
      </c>
      <c r="Y43" s="109" t="str">
        <f t="shared" si="4"/>
        <v>-</v>
      </c>
      <c r="Z43" s="9"/>
      <c r="AA43" s="15"/>
      <c r="AB43" s="15"/>
      <c r="AC43" s="15"/>
      <c r="AD43" s="15"/>
      <c r="AE43" s="15"/>
      <c r="AF43" s="15" t="str">
        <f t="shared" si="5"/>
        <v>-</v>
      </c>
      <c r="AG43" s="15" t="str">
        <f t="shared" si="6"/>
        <v>-</v>
      </c>
      <c r="AH43" s="16" t="str">
        <f t="shared" si="7"/>
        <v>-</v>
      </c>
      <c r="AI43" s="109" t="str">
        <f t="shared" si="8"/>
        <v>-</v>
      </c>
      <c r="AJ43" s="9"/>
      <c r="AK43" s="15"/>
      <c r="AL43" s="15"/>
      <c r="AM43" s="15"/>
      <c r="AN43" s="15"/>
      <c r="AO43" s="15"/>
      <c r="AP43" s="15" t="str">
        <f t="shared" si="9"/>
        <v>-</v>
      </c>
      <c r="AQ43" s="15" t="str">
        <f t="shared" si="10"/>
        <v>-</v>
      </c>
      <c r="AR43" s="16" t="str">
        <f t="shared" si="11"/>
        <v>-</v>
      </c>
      <c r="AS43" s="109" t="str">
        <f t="shared" si="12"/>
        <v>-</v>
      </c>
      <c r="AT43" s="9"/>
      <c r="AU43" s="15"/>
      <c r="AV43" s="15"/>
      <c r="AW43" s="15"/>
      <c r="AX43" s="15"/>
      <c r="AY43" s="15"/>
      <c r="AZ43" s="15" t="str">
        <f t="shared" si="13"/>
        <v>-</v>
      </c>
      <c r="BA43" s="15" t="str">
        <f t="shared" si="14"/>
        <v>-</v>
      </c>
      <c r="BB43" s="16" t="str">
        <f t="shared" si="15"/>
        <v>-</v>
      </c>
      <c r="BC43" s="109" t="str">
        <f t="shared" si="16"/>
        <v>-</v>
      </c>
      <c r="BD43" t="str">
        <f t="shared" si="17"/>
        <v>c</v>
      </c>
    </row>
    <row r="44" spans="1:56" ht="40.5" customHeight="1">
      <c r="A44" s="13" t="str">
        <f t="shared" si="23"/>
        <v>6-2</v>
      </c>
      <c r="B44" s="13">
        <v>6</v>
      </c>
      <c r="C44" s="5" t="s">
        <v>334</v>
      </c>
      <c r="D44" s="13">
        <v>2</v>
      </c>
      <c r="E44" s="5" t="s">
        <v>2781</v>
      </c>
      <c r="F44" s="9">
        <v>34</v>
      </c>
      <c r="G44" s="15">
        <v>116</v>
      </c>
      <c r="H44" s="15">
        <v>222</v>
      </c>
      <c r="I44" s="15">
        <v>140</v>
      </c>
      <c r="J44" s="15">
        <v>64</v>
      </c>
      <c r="K44" s="15">
        <v>19</v>
      </c>
      <c r="L44" s="15">
        <v>595</v>
      </c>
      <c r="M44" s="15">
        <v>576</v>
      </c>
      <c r="N44" s="16">
        <v>-0.14583333333333334</v>
      </c>
      <c r="O44" s="109" t="s">
        <v>56</v>
      </c>
      <c r="P44" s="9"/>
      <c r="Q44" s="15"/>
      <c r="R44" s="15"/>
      <c r="S44" s="15"/>
      <c r="T44" s="15"/>
      <c r="U44" s="15"/>
      <c r="V44" s="15" t="str">
        <f t="shared" si="1"/>
        <v>-</v>
      </c>
      <c r="W44" s="15" t="str">
        <f t="shared" si="2"/>
        <v>-</v>
      </c>
      <c r="X44" s="16" t="str">
        <f t="shared" si="3"/>
        <v>-</v>
      </c>
      <c r="Y44" s="109" t="str">
        <f t="shared" si="4"/>
        <v>-</v>
      </c>
      <c r="Z44" s="9"/>
      <c r="AA44" s="15"/>
      <c r="AB44" s="15"/>
      <c r="AC44" s="15"/>
      <c r="AD44" s="15"/>
      <c r="AE44" s="15"/>
      <c r="AF44" s="15" t="str">
        <f t="shared" si="5"/>
        <v>-</v>
      </c>
      <c r="AG44" s="15" t="str">
        <f t="shared" si="6"/>
        <v>-</v>
      </c>
      <c r="AH44" s="16" t="str">
        <f t="shared" si="7"/>
        <v>-</v>
      </c>
      <c r="AI44" s="109" t="str">
        <f t="shared" si="8"/>
        <v>-</v>
      </c>
      <c r="AJ44" s="9"/>
      <c r="AK44" s="15"/>
      <c r="AL44" s="15"/>
      <c r="AM44" s="15"/>
      <c r="AN44" s="15"/>
      <c r="AO44" s="15"/>
      <c r="AP44" s="15" t="str">
        <f t="shared" si="9"/>
        <v>-</v>
      </c>
      <c r="AQ44" s="15" t="str">
        <f t="shared" si="10"/>
        <v>-</v>
      </c>
      <c r="AR44" s="16" t="str">
        <f t="shared" si="11"/>
        <v>-</v>
      </c>
      <c r="AS44" s="109" t="str">
        <f t="shared" si="12"/>
        <v>-</v>
      </c>
      <c r="AT44" s="9"/>
      <c r="AU44" s="15"/>
      <c r="AV44" s="15"/>
      <c r="AW44" s="15"/>
      <c r="AX44" s="15"/>
      <c r="AY44" s="15"/>
      <c r="AZ44" s="15" t="str">
        <f t="shared" si="13"/>
        <v>-</v>
      </c>
      <c r="BA44" s="15" t="str">
        <f t="shared" si="14"/>
        <v>-</v>
      </c>
      <c r="BB44" s="16" t="str">
        <f t="shared" si="15"/>
        <v>-</v>
      </c>
      <c r="BC44" s="109" t="str">
        <f t="shared" si="16"/>
        <v>-</v>
      </c>
      <c r="BD44" t="str">
        <f t="shared" si="17"/>
        <v>c</v>
      </c>
    </row>
    <row r="45" spans="1:56" ht="40.5" customHeight="1">
      <c r="A45" s="13" t="str">
        <f t="shared" si="23"/>
        <v>6-3</v>
      </c>
      <c r="B45" s="13">
        <v>6</v>
      </c>
      <c r="C45" s="5" t="s">
        <v>334</v>
      </c>
      <c r="D45" s="13">
        <v>3</v>
      </c>
      <c r="E45" s="5" t="s">
        <v>2782</v>
      </c>
      <c r="F45" s="9">
        <v>26</v>
      </c>
      <c r="G45" s="15">
        <v>88</v>
      </c>
      <c r="H45" s="15">
        <v>179</v>
      </c>
      <c r="I45" s="15">
        <v>203</v>
      </c>
      <c r="J45" s="15">
        <v>76</v>
      </c>
      <c r="K45" s="15">
        <v>16</v>
      </c>
      <c r="L45" s="15">
        <v>588</v>
      </c>
      <c r="M45" s="15">
        <v>572</v>
      </c>
      <c r="N45" s="16">
        <v>-0.37587412587412589</v>
      </c>
      <c r="O45" s="109" t="s">
        <v>57</v>
      </c>
      <c r="P45" s="9"/>
      <c r="Q45" s="15"/>
      <c r="R45" s="15"/>
      <c r="S45" s="15"/>
      <c r="T45" s="15"/>
      <c r="U45" s="15"/>
      <c r="V45" s="15" t="str">
        <f t="shared" si="1"/>
        <v>-</v>
      </c>
      <c r="W45" s="15" t="str">
        <f t="shared" si="2"/>
        <v>-</v>
      </c>
      <c r="X45" s="16" t="str">
        <f t="shared" si="3"/>
        <v>-</v>
      </c>
      <c r="Y45" s="109" t="str">
        <f t="shared" si="4"/>
        <v>-</v>
      </c>
      <c r="Z45" s="9"/>
      <c r="AA45" s="15"/>
      <c r="AB45" s="15"/>
      <c r="AC45" s="15"/>
      <c r="AD45" s="15"/>
      <c r="AE45" s="15"/>
      <c r="AF45" s="15" t="str">
        <f t="shared" si="5"/>
        <v>-</v>
      </c>
      <c r="AG45" s="15" t="str">
        <f t="shared" si="6"/>
        <v>-</v>
      </c>
      <c r="AH45" s="16" t="str">
        <f t="shared" si="7"/>
        <v>-</v>
      </c>
      <c r="AI45" s="109" t="str">
        <f t="shared" si="8"/>
        <v>-</v>
      </c>
      <c r="AJ45" s="9"/>
      <c r="AK45" s="15"/>
      <c r="AL45" s="15"/>
      <c r="AM45" s="15"/>
      <c r="AN45" s="15"/>
      <c r="AO45" s="15"/>
      <c r="AP45" s="15" t="str">
        <f t="shared" si="9"/>
        <v>-</v>
      </c>
      <c r="AQ45" s="15" t="str">
        <f t="shared" si="10"/>
        <v>-</v>
      </c>
      <c r="AR45" s="16" t="str">
        <f t="shared" si="11"/>
        <v>-</v>
      </c>
      <c r="AS45" s="109" t="str">
        <f t="shared" si="12"/>
        <v>-</v>
      </c>
      <c r="AT45" s="9"/>
      <c r="AU45" s="15"/>
      <c r="AV45" s="15"/>
      <c r="AW45" s="15"/>
      <c r="AX45" s="15"/>
      <c r="AY45" s="15"/>
      <c r="AZ45" s="15" t="str">
        <f t="shared" si="13"/>
        <v>-</v>
      </c>
      <c r="BA45" s="15" t="str">
        <f t="shared" si="14"/>
        <v>-</v>
      </c>
      <c r="BB45" s="16" t="str">
        <f t="shared" si="15"/>
        <v>-</v>
      </c>
      <c r="BC45" s="109" t="str">
        <f t="shared" si="16"/>
        <v>-</v>
      </c>
      <c r="BD45" t="str">
        <f t="shared" si="17"/>
        <v>d</v>
      </c>
    </row>
    <row r="46" spans="1:56" ht="40.5" hidden="1" customHeight="1">
      <c r="A46" s="13" t="str">
        <f t="shared" si="23"/>
        <v>6-4</v>
      </c>
      <c r="B46" s="13">
        <v>6</v>
      </c>
      <c r="C46" s="5" t="s">
        <v>334</v>
      </c>
      <c r="D46" s="13">
        <v>4</v>
      </c>
      <c r="E46" s="5" t="s">
        <v>85</v>
      </c>
      <c r="F46" s="9"/>
      <c r="G46" s="15"/>
      <c r="H46" s="15"/>
      <c r="I46" s="15"/>
      <c r="J46" s="15"/>
      <c r="K46" s="15"/>
      <c r="L46" s="15" t="str">
        <f t="shared" si="18"/>
        <v>-</v>
      </c>
      <c r="M46" s="15" t="str">
        <f t="shared" si="19"/>
        <v>-</v>
      </c>
      <c r="N46" s="16" t="str">
        <f t="shared" si="20"/>
        <v>-</v>
      </c>
      <c r="O46" s="109" t="s">
        <v>85</v>
      </c>
      <c r="P46" s="9"/>
      <c r="Q46" s="15"/>
      <c r="R46" s="15"/>
      <c r="S46" s="15"/>
      <c r="T46" s="15"/>
      <c r="U46" s="15"/>
      <c r="V46" s="15" t="str">
        <f t="shared" si="1"/>
        <v>-</v>
      </c>
      <c r="W46" s="15" t="str">
        <f t="shared" si="2"/>
        <v>-</v>
      </c>
      <c r="X46" s="16" t="str">
        <f t="shared" si="3"/>
        <v>-</v>
      </c>
      <c r="Y46" s="109" t="str">
        <f t="shared" si="4"/>
        <v>-</v>
      </c>
      <c r="Z46" s="9"/>
      <c r="AA46" s="15"/>
      <c r="AB46" s="15"/>
      <c r="AC46" s="15"/>
      <c r="AD46" s="15"/>
      <c r="AE46" s="15"/>
      <c r="AF46" s="15" t="str">
        <f t="shared" si="5"/>
        <v>-</v>
      </c>
      <c r="AG46" s="15" t="str">
        <f t="shared" si="6"/>
        <v>-</v>
      </c>
      <c r="AH46" s="16" t="str">
        <f t="shared" si="7"/>
        <v>-</v>
      </c>
      <c r="AI46" s="109" t="str">
        <f t="shared" si="8"/>
        <v>-</v>
      </c>
      <c r="AJ46" s="9"/>
      <c r="AK46" s="15"/>
      <c r="AL46" s="15"/>
      <c r="AM46" s="15"/>
      <c r="AN46" s="15"/>
      <c r="AO46" s="15"/>
      <c r="AP46" s="15" t="str">
        <f t="shared" si="9"/>
        <v>-</v>
      </c>
      <c r="AQ46" s="15" t="str">
        <f t="shared" si="10"/>
        <v>-</v>
      </c>
      <c r="AR46" s="16" t="str">
        <f t="shared" si="11"/>
        <v>-</v>
      </c>
      <c r="AS46" s="109" t="str">
        <f t="shared" si="12"/>
        <v>-</v>
      </c>
      <c r="AT46" s="9"/>
      <c r="AU46" s="15"/>
      <c r="AV46" s="15"/>
      <c r="AW46" s="15"/>
      <c r="AX46" s="15"/>
      <c r="AY46" s="15"/>
      <c r="AZ46" s="15" t="str">
        <f t="shared" si="13"/>
        <v>-</v>
      </c>
      <c r="BA46" s="15" t="str">
        <f t="shared" si="14"/>
        <v>-</v>
      </c>
      <c r="BB46" s="16" t="str">
        <f t="shared" si="15"/>
        <v>-</v>
      </c>
      <c r="BC46" s="109" t="str">
        <f t="shared" si="16"/>
        <v>-</v>
      </c>
      <c r="BD46" t="str">
        <f t="shared" si="17"/>
        <v>-</v>
      </c>
    </row>
    <row r="47" spans="1:56" ht="40.5" hidden="1" customHeight="1">
      <c r="A47" s="13" t="str">
        <f t="shared" si="23"/>
        <v>6-5</v>
      </c>
      <c r="B47" s="13">
        <v>6</v>
      </c>
      <c r="C47" s="5" t="s">
        <v>334</v>
      </c>
      <c r="D47" s="13">
        <v>5</v>
      </c>
      <c r="E47" s="5" t="s">
        <v>85</v>
      </c>
      <c r="F47" s="9"/>
      <c r="G47" s="15"/>
      <c r="H47" s="15"/>
      <c r="I47" s="15"/>
      <c r="J47" s="15"/>
      <c r="K47" s="15"/>
      <c r="L47" s="15" t="str">
        <f t="shared" si="18"/>
        <v>-</v>
      </c>
      <c r="M47" s="15" t="str">
        <f t="shared" si="19"/>
        <v>-</v>
      </c>
      <c r="N47" s="16" t="str">
        <f t="shared" si="20"/>
        <v>-</v>
      </c>
      <c r="O47" s="109" t="s">
        <v>85</v>
      </c>
      <c r="P47" s="9"/>
      <c r="Q47" s="15"/>
      <c r="R47" s="15"/>
      <c r="S47" s="15"/>
      <c r="T47" s="15"/>
      <c r="U47" s="15"/>
      <c r="V47" s="15" t="str">
        <f t="shared" si="1"/>
        <v>-</v>
      </c>
      <c r="W47" s="15" t="str">
        <f t="shared" si="2"/>
        <v>-</v>
      </c>
      <c r="X47" s="16" t="str">
        <f t="shared" si="3"/>
        <v>-</v>
      </c>
      <c r="Y47" s="109" t="str">
        <f t="shared" si="4"/>
        <v>-</v>
      </c>
      <c r="Z47" s="9"/>
      <c r="AA47" s="15"/>
      <c r="AB47" s="15"/>
      <c r="AC47" s="15"/>
      <c r="AD47" s="15"/>
      <c r="AE47" s="15"/>
      <c r="AF47" s="15" t="str">
        <f t="shared" si="5"/>
        <v>-</v>
      </c>
      <c r="AG47" s="15" t="str">
        <f t="shared" si="6"/>
        <v>-</v>
      </c>
      <c r="AH47" s="16" t="str">
        <f t="shared" si="7"/>
        <v>-</v>
      </c>
      <c r="AI47" s="109" t="str">
        <f t="shared" si="8"/>
        <v>-</v>
      </c>
      <c r="AJ47" s="9"/>
      <c r="AK47" s="15"/>
      <c r="AL47" s="15"/>
      <c r="AM47" s="15"/>
      <c r="AN47" s="15"/>
      <c r="AO47" s="15"/>
      <c r="AP47" s="15" t="str">
        <f t="shared" si="9"/>
        <v>-</v>
      </c>
      <c r="AQ47" s="15" t="str">
        <f t="shared" si="10"/>
        <v>-</v>
      </c>
      <c r="AR47" s="16" t="str">
        <f t="shared" si="11"/>
        <v>-</v>
      </c>
      <c r="AS47" s="109" t="str">
        <f t="shared" si="12"/>
        <v>-</v>
      </c>
      <c r="AT47" s="9"/>
      <c r="AU47" s="15"/>
      <c r="AV47" s="15"/>
      <c r="AW47" s="15"/>
      <c r="AX47" s="15"/>
      <c r="AY47" s="15"/>
      <c r="AZ47" s="15" t="str">
        <f t="shared" si="13"/>
        <v>-</v>
      </c>
      <c r="BA47" s="15" t="str">
        <f t="shared" si="14"/>
        <v>-</v>
      </c>
      <c r="BB47" s="16" t="str">
        <f t="shared" si="15"/>
        <v>-</v>
      </c>
      <c r="BC47" s="109" t="str">
        <f t="shared" si="16"/>
        <v>-</v>
      </c>
      <c r="BD47" t="str">
        <f t="shared" si="17"/>
        <v>-</v>
      </c>
    </row>
    <row r="48" spans="1:56" ht="40.5" hidden="1" customHeight="1">
      <c r="A48" s="13" t="str">
        <f t="shared" si="23"/>
        <v>6-6</v>
      </c>
      <c r="B48" s="13">
        <v>6</v>
      </c>
      <c r="C48" s="5" t="s">
        <v>334</v>
      </c>
      <c r="D48" s="13">
        <v>6</v>
      </c>
      <c r="E48" s="5" t="s">
        <v>85</v>
      </c>
      <c r="F48" s="9"/>
      <c r="G48" s="15"/>
      <c r="H48" s="15"/>
      <c r="I48" s="15"/>
      <c r="J48" s="15"/>
      <c r="K48" s="15"/>
      <c r="L48" s="15" t="str">
        <f t="shared" si="18"/>
        <v>-</v>
      </c>
      <c r="M48" s="15" t="str">
        <f t="shared" si="19"/>
        <v>-</v>
      </c>
      <c r="N48" s="16" t="str">
        <f t="shared" si="20"/>
        <v>-</v>
      </c>
      <c r="O48" s="109" t="s">
        <v>85</v>
      </c>
      <c r="P48" s="9"/>
      <c r="Q48" s="15"/>
      <c r="R48" s="15"/>
      <c r="S48" s="15"/>
      <c r="T48" s="15"/>
      <c r="U48" s="15"/>
      <c r="V48" s="15" t="str">
        <f t="shared" si="1"/>
        <v>-</v>
      </c>
      <c r="W48" s="15" t="str">
        <f t="shared" si="2"/>
        <v>-</v>
      </c>
      <c r="X48" s="16" t="str">
        <f t="shared" si="3"/>
        <v>-</v>
      </c>
      <c r="Y48" s="109" t="str">
        <f t="shared" si="4"/>
        <v>-</v>
      </c>
      <c r="Z48" s="9"/>
      <c r="AA48" s="15"/>
      <c r="AB48" s="15"/>
      <c r="AC48" s="15"/>
      <c r="AD48" s="15"/>
      <c r="AE48" s="15"/>
      <c r="AF48" s="15" t="str">
        <f t="shared" si="5"/>
        <v>-</v>
      </c>
      <c r="AG48" s="15" t="str">
        <f t="shared" si="6"/>
        <v>-</v>
      </c>
      <c r="AH48" s="16" t="str">
        <f t="shared" si="7"/>
        <v>-</v>
      </c>
      <c r="AI48" s="109" t="str">
        <f t="shared" si="8"/>
        <v>-</v>
      </c>
      <c r="AJ48" s="9"/>
      <c r="AK48" s="15"/>
      <c r="AL48" s="15"/>
      <c r="AM48" s="15"/>
      <c r="AN48" s="15"/>
      <c r="AO48" s="15"/>
      <c r="AP48" s="15" t="str">
        <f t="shared" si="9"/>
        <v>-</v>
      </c>
      <c r="AQ48" s="15" t="str">
        <f t="shared" si="10"/>
        <v>-</v>
      </c>
      <c r="AR48" s="16" t="str">
        <f t="shared" si="11"/>
        <v>-</v>
      </c>
      <c r="AS48" s="109" t="str">
        <f t="shared" si="12"/>
        <v>-</v>
      </c>
      <c r="AT48" s="9"/>
      <c r="AU48" s="15"/>
      <c r="AV48" s="15"/>
      <c r="AW48" s="15"/>
      <c r="AX48" s="15"/>
      <c r="AY48" s="15"/>
      <c r="AZ48" s="15" t="str">
        <f t="shared" si="13"/>
        <v>-</v>
      </c>
      <c r="BA48" s="15" t="str">
        <f t="shared" si="14"/>
        <v>-</v>
      </c>
      <c r="BB48" s="16" t="str">
        <f t="shared" si="15"/>
        <v>-</v>
      </c>
      <c r="BC48" s="109" t="str">
        <f t="shared" si="16"/>
        <v>-</v>
      </c>
      <c r="BD48" t="str">
        <f t="shared" si="17"/>
        <v>-</v>
      </c>
    </row>
    <row r="49" spans="1:56" ht="40.5" hidden="1" customHeight="1">
      <c r="A49" s="13" t="str">
        <f t="shared" si="23"/>
        <v>6-7</v>
      </c>
      <c r="B49" s="13">
        <v>6</v>
      </c>
      <c r="C49" s="5" t="s">
        <v>334</v>
      </c>
      <c r="D49" s="13">
        <v>7</v>
      </c>
      <c r="E49" s="5" t="s">
        <v>85</v>
      </c>
      <c r="F49" s="9"/>
      <c r="G49" s="15"/>
      <c r="H49" s="15"/>
      <c r="I49" s="15"/>
      <c r="J49" s="15"/>
      <c r="K49" s="15"/>
      <c r="L49" s="15" t="str">
        <f t="shared" si="18"/>
        <v>-</v>
      </c>
      <c r="M49" s="15" t="str">
        <f t="shared" si="19"/>
        <v>-</v>
      </c>
      <c r="N49" s="16" t="str">
        <f t="shared" si="20"/>
        <v>-</v>
      </c>
      <c r="O49" s="109" t="s">
        <v>85</v>
      </c>
      <c r="P49" s="9"/>
      <c r="Q49" s="15"/>
      <c r="R49" s="15"/>
      <c r="S49" s="15"/>
      <c r="T49" s="15"/>
      <c r="U49" s="15"/>
      <c r="V49" s="15" t="str">
        <f t="shared" si="1"/>
        <v>-</v>
      </c>
      <c r="W49" s="15" t="str">
        <f t="shared" si="2"/>
        <v>-</v>
      </c>
      <c r="X49" s="16" t="str">
        <f t="shared" si="3"/>
        <v>-</v>
      </c>
      <c r="Y49" s="109" t="str">
        <f t="shared" si="4"/>
        <v>-</v>
      </c>
      <c r="Z49" s="9"/>
      <c r="AA49" s="15"/>
      <c r="AB49" s="15"/>
      <c r="AC49" s="15"/>
      <c r="AD49" s="15"/>
      <c r="AE49" s="15"/>
      <c r="AF49" s="15" t="str">
        <f t="shared" si="5"/>
        <v>-</v>
      </c>
      <c r="AG49" s="15" t="str">
        <f t="shared" si="6"/>
        <v>-</v>
      </c>
      <c r="AH49" s="16" t="str">
        <f t="shared" si="7"/>
        <v>-</v>
      </c>
      <c r="AI49" s="109" t="str">
        <f t="shared" si="8"/>
        <v>-</v>
      </c>
      <c r="AJ49" s="9"/>
      <c r="AK49" s="15"/>
      <c r="AL49" s="15"/>
      <c r="AM49" s="15"/>
      <c r="AN49" s="15"/>
      <c r="AO49" s="15"/>
      <c r="AP49" s="15" t="str">
        <f t="shared" si="9"/>
        <v>-</v>
      </c>
      <c r="AQ49" s="15" t="str">
        <f t="shared" si="10"/>
        <v>-</v>
      </c>
      <c r="AR49" s="16" t="str">
        <f t="shared" si="11"/>
        <v>-</v>
      </c>
      <c r="AS49" s="109" t="str">
        <f t="shared" si="12"/>
        <v>-</v>
      </c>
      <c r="AT49" s="9"/>
      <c r="AU49" s="15"/>
      <c r="AV49" s="15"/>
      <c r="AW49" s="15"/>
      <c r="AX49" s="15"/>
      <c r="AY49" s="15"/>
      <c r="AZ49" s="15" t="str">
        <f t="shared" si="13"/>
        <v>-</v>
      </c>
      <c r="BA49" s="15" t="str">
        <f t="shared" si="14"/>
        <v>-</v>
      </c>
      <c r="BB49" s="16" t="str">
        <f t="shared" si="15"/>
        <v>-</v>
      </c>
      <c r="BC49" s="109" t="str">
        <f t="shared" si="16"/>
        <v>-</v>
      </c>
      <c r="BD49" t="str">
        <f t="shared" si="17"/>
        <v>-</v>
      </c>
    </row>
    <row r="50" spans="1:56" ht="40.5" hidden="1" customHeight="1">
      <c r="A50" s="13" t="str">
        <f t="shared" si="23"/>
        <v>6-8</v>
      </c>
      <c r="B50" s="13">
        <v>6</v>
      </c>
      <c r="C50" s="5" t="s">
        <v>334</v>
      </c>
      <c r="D50" s="13">
        <v>8</v>
      </c>
      <c r="E50" s="5" t="s">
        <v>85</v>
      </c>
      <c r="F50" s="9"/>
      <c r="G50" s="15"/>
      <c r="H50" s="15"/>
      <c r="I50" s="15"/>
      <c r="J50" s="15"/>
      <c r="K50" s="15"/>
      <c r="L50" s="15" t="str">
        <f t="shared" si="18"/>
        <v>-</v>
      </c>
      <c r="M50" s="15" t="str">
        <f t="shared" si="19"/>
        <v>-</v>
      </c>
      <c r="N50" s="16" t="str">
        <f t="shared" si="20"/>
        <v>-</v>
      </c>
      <c r="O50" s="109" t="s">
        <v>85</v>
      </c>
      <c r="P50" s="9"/>
      <c r="Q50" s="15"/>
      <c r="R50" s="15"/>
      <c r="S50" s="15"/>
      <c r="T50" s="15"/>
      <c r="U50" s="15"/>
      <c r="V50" s="15" t="str">
        <f t="shared" si="1"/>
        <v>-</v>
      </c>
      <c r="W50" s="15" t="str">
        <f t="shared" si="2"/>
        <v>-</v>
      </c>
      <c r="X50" s="16" t="str">
        <f t="shared" si="3"/>
        <v>-</v>
      </c>
      <c r="Y50" s="109" t="str">
        <f t="shared" si="4"/>
        <v>-</v>
      </c>
      <c r="Z50" s="9"/>
      <c r="AA50" s="15"/>
      <c r="AB50" s="15"/>
      <c r="AC50" s="15"/>
      <c r="AD50" s="15"/>
      <c r="AE50" s="15"/>
      <c r="AF50" s="15" t="str">
        <f t="shared" si="5"/>
        <v>-</v>
      </c>
      <c r="AG50" s="15" t="str">
        <f t="shared" si="6"/>
        <v>-</v>
      </c>
      <c r="AH50" s="16" t="str">
        <f t="shared" si="7"/>
        <v>-</v>
      </c>
      <c r="AI50" s="109" t="str">
        <f t="shared" si="8"/>
        <v>-</v>
      </c>
      <c r="AJ50" s="9"/>
      <c r="AK50" s="15"/>
      <c r="AL50" s="15"/>
      <c r="AM50" s="15"/>
      <c r="AN50" s="15"/>
      <c r="AO50" s="15"/>
      <c r="AP50" s="15" t="str">
        <f t="shared" si="9"/>
        <v>-</v>
      </c>
      <c r="AQ50" s="15" t="str">
        <f t="shared" si="10"/>
        <v>-</v>
      </c>
      <c r="AR50" s="16" t="str">
        <f t="shared" si="11"/>
        <v>-</v>
      </c>
      <c r="AS50" s="109" t="str">
        <f t="shared" si="12"/>
        <v>-</v>
      </c>
      <c r="AT50" s="9"/>
      <c r="AU50" s="15"/>
      <c r="AV50" s="15"/>
      <c r="AW50" s="15"/>
      <c r="AX50" s="15"/>
      <c r="AY50" s="15"/>
      <c r="AZ50" s="15" t="str">
        <f t="shared" si="13"/>
        <v>-</v>
      </c>
      <c r="BA50" s="15" t="str">
        <f t="shared" si="14"/>
        <v>-</v>
      </c>
      <c r="BB50" s="16" t="str">
        <f t="shared" si="15"/>
        <v>-</v>
      </c>
      <c r="BC50" s="109" t="str">
        <f t="shared" si="16"/>
        <v>-</v>
      </c>
      <c r="BD50" t="str">
        <f t="shared" si="17"/>
        <v>-</v>
      </c>
    </row>
    <row r="51" spans="1:56" ht="40.5" customHeight="1">
      <c r="A51" s="13" t="str">
        <f t="shared" ref="A51:A82" si="24">B51&amp;"-"&amp;D51</f>
        <v>7-1</v>
      </c>
      <c r="B51" s="13">
        <v>7</v>
      </c>
      <c r="C51" s="5" t="s">
        <v>335</v>
      </c>
      <c r="D51" s="13">
        <v>1</v>
      </c>
      <c r="E51" s="5" t="s">
        <v>2783</v>
      </c>
      <c r="F51" s="9">
        <v>123</v>
      </c>
      <c r="G51" s="15">
        <v>266</v>
      </c>
      <c r="H51" s="15">
        <v>120</v>
      </c>
      <c r="I51" s="15">
        <v>49</v>
      </c>
      <c r="J51" s="15">
        <v>18</v>
      </c>
      <c r="K51" s="15">
        <v>19</v>
      </c>
      <c r="L51" s="15">
        <v>595</v>
      </c>
      <c r="M51" s="15">
        <v>576</v>
      </c>
      <c r="N51" s="16">
        <v>0.74131944444444442</v>
      </c>
      <c r="O51" s="109" t="s">
        <v>55</v>
      </c>
      <c r="P51" s="9"/>
      <c r="Q51" s="15"/>
      <c r="R51" s="15"/>
      <c r="S51" s="15"/>
      <c r="T51" s="15"/>
      <c r="U51" s="15"/>
      <c r="V51" s="15" t="str">
        <f t="shared" si="1"/>
        <v>-</v>
      </c>
      <c r="W51" s="15" t="str">
        <f t="shared" si="2"/>
        <v>-</v>
      </c>
      <c r="X51" s="16" t="str">
        <f t="shared" si="3"/>
        <v>-</v>
      </c>
      <c r="Y51" s="109" t="str">
        <f t="shared" si="4"/>
        <v>-</v>
      </c>
      <c r="Z51" s="9"/>
      <c r="AA51" s="15"/>
      <c r="AB51" s="15"/>
      <c r="AC51" s="15"/>
      <c r="AD51" s="15"/>
      <c r="AE51" s="15"/>
      <c r="AF51" s="15" t="str">
        <f t="shared" si="5"/>
        <v>-</v>
      </c>
      <c r="AG51" s="15" t="str">
        <f t="shared" si="6"/>
        <v>-</v>
      </c>
      <c r="AH51" s="16" t="str">
        <f t="shared" si="7"/>
        <v>-</v>
      </c>
      <c r="AI51" s="109" t="str">
        <f t="shared" si="8"/>
        <v>-</v>
      </c>
      <c r="AJ51" s="9"/>
      <c r="AK51" s="15"/>
      <c r="AL51" s="15"/>
      <c r="AM51" s="15"/>
      <c r="AN51" s="15"/>
      <c r="AO51" s="15"/>
      <c r="AP51" s="15" t="str">
        <f t="shared" si="9"/>
        <v>-</v>
      </c>
      <c r="AQ51" s="15" t="str">
        <f t="shared" si="10"/>
        <v>-</v>
      </c>
      <c r="AR51" s="16" t="str">
        <f t="shared" si="11"/>
        <v>-</v>
      </c>
      <c r="AS51" s="109" t="str">
        <f t="shared" si="12"/>
        <v>-</v>
      </c>
      <c r="AT51" s="9"/>
      <c r="AU51" s="15"/>
      <c r="AV51" s="15"/>
      <c r="AW51" s="15"/>
      <c r="AX51" s="15"/>
      <c r="AY51" s="15"/>
      <c r="AZ51" s="15" t="str">
        <f t="shared" si="13"/>
        <v>-</v>
      </c>
      <c r="BA51" s="15" t="str">
        <f t="shared" si="14"/>
        <v>-</v>
      </c>
      <c r="BB51" s="16" t="str">
        <f t="shared" si="15"/>
        <v>-</v>
      </c>
      <c r="BC51" s="109" t="str">
        <f t="shared" si="16"/>
        <v>-</v>
      </c>
      <c r="BD51" t="str">
        <f t="shared" si="17"/>
        <v>b</v>
      </c>
    </row>
    <row r="52" spans="1:56" ht="40.5" customHeight="1">
      <c r="A52" s="13" t="str">
        <f t="shared" si="24"/>
        <v>7-2</v>
      </c>
      <c r="B52" s="13">
        <v>7</v>
      </c>
      <c r="C52" s="5" t="s">
        <v>335</v>
      </c>
      <c r="D52" s="13">
        <v>2</v>
      </c>
      <c r="E52" s="5" t="s">
        <v>375</v>
      </c>
      <c r="F52" s="9">
        <v>35</v>
      </c>
      <c r="G52" s="15">
        <v>180</v>
      </c>
      <c r="H52" s="15">
        <v>224</v>
      </c>
      <c r="I52" s="15">
        <v>105</v>
      </c>
      <c r="J52" s="15">
        <v>29</v>
      </c>
      <c r="K52" s="15">
        <v>15</v>
      </c>
      <c r="L52" s="15">
        <v>588</v>
      </c>
      <c r="M52" s="15">
        <v>573</v>
      </c>
      <c r="N52" s="16">
        <v>0.15183246073298429</v>
      </c>
      <c r="O52" s="109" t="s">
        <v>56</v>
      </c>
      <c r="P52" s="9"/>
      <c r="Q52" s="15"/>
      <c r="R52" s="15"/>
      <c r="S52" s="15"/>
      <c r="T52" s="15"/>
      <c r="U52" s="15"/>
      <c r="V52" s="15" t="str">
        <f t="shared" si="1"/>
        <v>-</v>
      </c>
      <c r="W52" s="15" t="str">
        <f t="shared" si="2"/>
        <v>-</v>
      </c>
      <c r="X52" s="16" t="str">
        <f t="shared" si="3"/>
        <v>-</v>
      </c>
      <c r="Y52" s="109" t="str">
        <f t="shared" si="4"/>
        <v>-</v>
      </c>
      <c r="Z52" s="9"/>
      <c r="AA52" s="15"/>
      <c r="AB52" s="15"/>
      <c r="AC52" s="15"/>
      <c r="AD52" s="15"/>
      <c r="AE52" s="15"/>
      <c r="AF52" s="15" t="str">
        <f t="shared" si="5"/>
        <v>-</v>
      </c>
      <c r="AG52" s="15" t="str">
        <f t="shared" si="6"/>
        <v>-</v>
      </c>
      <c r="AH52" s="16" t="str">
        <f t="shared" si="7"/>
        <v>-</v>
      </c>
      <c r="AI52" s="109" t="str">
        <f t="shared" si="8"/>
        <v>-</v>
      </c>
      <c r="AJ52" s="9"/>
      <c r="AK52" s="15"/>
      <c r="AL52" s="15"/>
      <c r="AM52" s="15"/>
      <c r="AN52" s="15"/>
      <c r="AO52" s="15"/>
      <c r="AP52" s="15" t="str">
        <f t="shared" si="9"/>
        <v>-</v>
      </c>
      <c r="AQ52" s="15" t="str">
        <f t="shared" si="10"/>
        <v>-</v>
      </c>
      <c r="AR52" s="16" t="str">
        <f t="shared" si="11"/>
        <v>-</v>
      </c>
      <c r="AS52" s="109" t="str">
        <f t="shared" si="12"/>
        <v>-</v>
      </c>
      <c r="AT52" s="9"/>
      <c r="AU52" s="15"/>
      <c r="AV52" s="15"/>
      <c r="AW52" s="15"/>
      <c r="AX52" s="15"/>
      <c r="AY52" s="15"/>
      <c r="AZ52" s="15" t="str">
        <f t="shared" si="13"/>
        <v>-</v>
      </c>
      <c r="BA52" s="15" t="str">
        <f t="shared" si="14"/>
        <v>-</v>
      </c>
      <c r="BB52" s="16" t="str">
        <f t="shared" si="15"/>
        <v>-</v>
      </c>
      <c r="BC52" s="109" t="str">
        <f t="shared" si="16"/>
        <v>-</v>
      </c>
      <c r="BD52" t="str">
        <f t="shared" si="17"/>
        <v>c</v>
      </c>
    </row>
    <row r="53" spans="1:56" ht="40.5" customHeight="1">
      <c r="A53" s="13" t="str">
        <f t="shared" si="24"/>
        <v>7-3</v>
      </c>
      <c r="B53" s="13">
        <v>7</v>
      </c>
      <c r="C53" s="5" t="s">
        <v>335</v>
      </c>
      <c r="D53" s="13">
        <v>3</v>
      </c>
      <c r="E53" s="5" t="s">
        <v>2784</v>
      </c>
      <c r="F53" s="9">
        <v>122</v>
      </c>
      <c r="G53" s="15">
        <v>247</v>
      </c>
      <c r="H53" s="15">
        <v>150</v>
      </c>
      <c r="I53" s="15">
        <v>45</v>
      </c>
      <c r="J53" s="15">
        <v>16</v>
      </c>
      <c r="K53" s="15">
        <v>15</v>
      </c>
      <c r="L53" s="15">
        <v>595</v>
      </c>
      <c r="M53" s="15">
        <v>580</v>
      </c>
      <c r="N53" s="16">
        <v>0.71379310344827585</v>
      </c>
      <c r="O53" s="109" t="s">
        <v>55</v>
      </c>
      <c r="P53" s="9"/>
      <c r="Q53" s="15"/>
      <c r="R53" s="15"/>
      <c r="S53" s="15"/>
      <c r="T53" s="15"/>
      <c r="U53" s="15"/>
      <c r="V53" s="15" t="str">
        <f t="shared" si="1"/>
        <v>-</v>
      </c>
      <c r="W53" s="15" t="str">
        <f t="shared" si="2"/>
        <v>-</v>
      </c>
      <c r="X53" s="16" t="str">
        <f t="shared" si="3"/>
        <v>-</v>
      </c>
      <c r="Y53" s="109" t="str">
        <f t="shared" si="4"/>
        <v>-</v>
      </c>
      <c r="Z53" s="9"/>
      <c r="AA53" s="15"/>
      <c r="AB53" s="15"/>
      <c r="AC53" s="15"/>
      <c r="AD53" s="15"/>
      <c r="AE53" s="15"/>
      <c r="AF53" s="15" t="str">
        <f t="shared" si="5"/>
        <v>-</v>
      </c>
      <c r="AG53" s="15" t="str">
        <f t="shared" si="6"/>
        <v>-</v>
      </c>
      <c r="AH53" s="16" t="str">
        <f t="shared" si="7"/>
        <v>-</v>
      </c>
      <c r="AI53" s="109" t="str">
        <f t="shared" si="8"/>
        <v>-</v>
      </c>
      <c r="AJ53" s="9"/>
      <c r="AK53" s="15"/>
      <c r="AL53" s="15"/>
      <c r="AM53" s="15"/>
      <c r="AN53" s="15"/>
      <c r="AO53" s="15"/>
      <c r="AP53" s="15" t="str">
        <f t="shared" si="9"/>
        <v>-</v>
      </c>
      <c r="AQ53" s="15" t="str">
        <f t="shared" si="10"/>
        <v>-</v>
      </c>
      <c r="AR53" s="16" t="str">
        <f t="shared" si="11"/>
        <v>-</v>
      </c>
      <c r="AS53" s="109" t="str">
        <f t="shared" si="12"/>
        <v>-</v>
      </c>
      <c r="AT53" s="9"/>
      <c r="AU53" s="15"/>
      <c r="AV53" s="15"/>
      <c r="AW53" s="15"/>
      <c r="AX53" s="15"/>
      <c r="AY53" s="15"/>
      <c r="AZ53" s="15" t="str">
        <f t="shared" si="13"/>
        <v>-</v>
      </c>
      <c r="BA53" s="15" t="str">
        <f t="shared" si="14"/>
        <v>-</v>
      </c>
      <c r="BB53" s="16" t="str">
        <f t="shared" si="15"/>
        <v>-</v>
      </c>
      <c r="BC53" s="109" t="str">
        <f t="shared" si="16"/>
        <v>-</v>
      </c>
      <c r="BD53" t="str">
        <f t="shared" si="17"/>
        <v>b</v>
      </c>
    </row>
    <row r="54" spans="1:56" ht="40.5" customHeight="1">
      <c r="A54" s="13" t="str">
        <f t="shared" si="24"/>
        <v>7-4</v>
      </c>
      <c r="B54" s="13">
        <v>7</v>
      </c>
      <c r="C54" s="5" t="s">
        <v>335</v>
      </c>
      <c r="D54" s="13">
        <v>4</v>
      </c>
      <c r="E54" s="5" t="s">
        <v>2785</v>
      </c>
      <c r="F54" s="9">
        <v>38</v>
      </c>
      <c r="G54" s="15">
        <v>148</v>
      </c>
      <c r="H54" s="15">
        <v>220</v>
      </c>
      <c r="I54" s="15">
        <v>121</v>
      </c>
      <c r="J54" s="15">
        <v>36</v>
      </c>
      <c r="K54" s="15">
        <v>25</v>
      </c>
      <c r="L54" s="15">
        <v>588</v>
      </c>
      <c r="M54" s="15">
        <v>563</v>
      </c>
      <c r="N54" s="16">
        <v>5.5062166962699825E-2</v>
      </c>
      <c r="O54" s="109" t="s">
        <v>56</v>
      </c>
      <c r="P54" s="9"/>
      <c r="Q54" s="15"/>
      <c r="R54" s="15"/>
      <c r="S54" s="15"/>
      <c r="T54" s="15"/>
      <c r="U54" s="15"/>
      <c r="V54" s="15" t="str">
        <f t="shared" si="1"/>
        <v>-</v>
      </c>
      <c r="W54" s="15" t="str">
        <f t="shared" si="2"/>
        <v>-</v>
      </c>
      <c r="X54" s="16" t="str">
        <f t="shared" si="3"/>
        <v>-</v>
      </c>
      <c r="Y54" s="109" t="str">
        <f t="shared" si="4"/>
        <v>-</v>
      </c>
      <c r="Z54" s="9"/>
      <c r="AA54" s="15"/>
      <c r="AB54" s="15"/>
      <c r="AC54" s="15"/>
      <c r="AD54" s="15"/>
      <c r="AE54" s="15"/>
      <c r="AF54" s="15" t="str">
        <f t="shared" si="5"/>
        <v>-</v>
      </c>
      <c r="AG54" s="15" t="str">
        <f t="shared" si="6"/>
        <v>-</v>
      </c>
      <c r="AH54" s="16" t="str">
        <f t="shared" si="7"/>
        <v>-</v>
      </c>
      <c r="AI54" s="109" t="str">
        <f t="shared" si="8"/>
        <v>-</v>
      </c>
      <c r="AJ54" s="9"/>
      <c r="AK54" s="15"/>
      <c r="AL54" s="15"/>
      <c r="AM54" s="15"/>
      <c r="AN54" s="15"/>
      <c r="AO54" s="15"/>
      <c r="AP54" s="15" t="str">
        <f t="shared" si="9"/>
        <v>-</v>
      </c>
      <c r="AQ54" s="15" t="str">
        <f t="shared" si="10"/>
        <v>-</v>
      </c>
      <c r="AR54" s="16" t="str">
        <f t="shared" si="11"/>
        <v>-</v>
      </c>
      <c r="AS54" s="109" t="str">
        <f t="shared" si="12"/>
        <v>-</v>
      </c>
      <c r="AT54" s="9"/>
      <c r="AU54" s="15"/>
      <c r="AV54" s="15"/>
      <c r="AW54" s="15"/>
      <c r="AX54" s="15"/>
      <c r="AY54" s="15"/>
      <c r="AZ54" s="15" t="str">
        <f t="shared" si="13"/>
        <v>-</v>
      </c>
      <c r="BA54" s="15" t="str">
        <f t="shared" si="14"/>
        <v>-</v>
      </c>
      <c r="BB54" s="16" t="str">
        <f t="shared" si="15"/>
        <v>-</v>
      </c>
      <c r="BC54" s="109" t="str">
        <f t="shared" si="16"/>
        <v>-</v>
      </c>
      <c r="BD54" t="str">
        <f t="shared" si="17"/>
        <v>c</v>
      </c>
    </row>
    <row r="55" spans="1:56" ht="40.5" customHeight="1">
      <c r="A55" s="13" t="str">
        <f t="shared" si="24"/>
        <v>7-5</v>
      </c>
      <c r="B55" s="13">
        <v>7</v>
      </c>
      <c r="C55" s="5" t="s">
        <v>335</v>
      </c>
      <c r="D55" s="13">
        <v>5</v>
      </c>
      <c r="E55" s="5" t="s">
        <v>2786</v>
      </c>
      <c r="F55" s="9">
        <v>29</v>
      </c>
      <c r="G55" s="15">
        <v>142</v>
      </c>
      <c r="H55" s="15">
        <v>209</v>
      </c>
      <c r="I55" s="15">
        <v>137</v>
      </c>
      <c r="J55" s="15">
        <v>50</v>
      </c>
      <c r="K55" s="15">
        <v>21</v>
      </c>
      <c r="L55" s="15">
        <v>588</v>
      </c>
      <c r="M55" s="15">
        <v>567</v>
      </c>
      <c r="N55" s="16">
        <v>-6.5255731922398585E-2</v>
      </c>
      <c r="O55" s="109" t="s">
        <v>56</v>
      </c>
      <c r="P55" s="9"/>
      <c r="Q55" s="15"/>
      <c r="R55" s="15"/>
      <c r="S55" s="15"/>
      <c r="T55" s="15"/>
      <c r="U55" s="15"/>
      <c r="V55" s="15" t="str">
        <f t="shared" si="1"/>
        <v>-</v>
      </c>
      <c r="W55" s="15" t="str">
        <f t="shared" si="2"/>
        <v>-</v>
      </c>
      <c r="X55" s="16" t="str">
        <f t="shared" si="3"/>
        <v>-</v>
      </c>
      <c r="Y55" s="109" t="str">
        <f t="shared" si="4"/>
        <v>-</v>
      </c>
      <c r="Z55" s="9"/>
      <c r="AA55" s="15"/>
      <c r="AB55" s="15"/>
      <c r="AC55" s="15"/>
      <c r="AD55" s="15"/>
      <c r="AE55" s="15"/>
      <c r="AF55" s="15" t="str">
        <f t="shared" si="5"/>
        <v>-</v>
      </c>
      <c r="AG55" s="15" t="str">
        <f t="shared" si="6"/>
        <v>-</v>
      </c>
      <c r="AH55" s="16" t="str">
        <f t="shared" si="7"/>
        <v>-</v>
      </c>
      <c r="AI55" s="109" t="str">
        <f t="shared" si="8"/>
        <v>-</v>
      </c>
      <c r="AJ55" s="9"/>
      <c r="AK55" s="15"/>
      <c r="AL55" s="15"/>
      <c r="AM55" s="15"/>
      <c r="AN55" s="15"/>
      <c r="AO55" s="15"/>
      <c r="AP55" s="15" t="str">
        <f t="shared" si="9"/>
        <v>-</v>
      </c>
      <c r="AQ55" s="15" t="str">
        <f t="shared" si="10"/>
        <v>-</v>
      </c>
      <c r="AR55" s="16" t="str">
        <f t="shared" si="11"/>
        <v>-</v>
      </c>
      <c r="AS55" s="109" t="str">
        <f t="shared" si="12"/>
        <v>-</v>
      </c>
      <c r="AT55" s="9"/>
      <c r="AU55" s="15"/>
      <c r="AV55" s="15"/>
      <c r="AW55" s="15"/>
      <c r="AX55" s="15"/>
      <c r="AY55" s="15"/>
      <c r="AZ55" s="15" t="str">
        <f t="shared" si="13"/>
        <v>-</v>
      </c>
      <c r="BA55" s="15" t="str">
        <f t="shared" si="14"/>
        <v>-</v>
      </c>
      <c r="BB55" s="16" t="str">
        <f t="shared" si="15"/>
        <v>-</v>
      </c>
      <c r="BC55" s="109" t="str">
        <f t="shared" si="16"/>
        <v>-</v>
      </c>
      <c r="BD55" t="str">
        <f t="shared" si="17"/>
        <v>c</v>
      </c>
    </row>
    <row r="56" spans="1:56" ht="40.5" customHeight="1">
      <c r="A56" s="13" t="str">
        <f t="shared" si="24"/>
        <v>7-6</v>
      </c>
      <c r="B56" s="13">
        <v>7</v>
      </c>
      <c r="C56" s="5" t="s">
        <v>335</v>
      </c>
      <c r="D56" s="13">
        <v>6</v>
      </c>
      <c r="E56" s="5" t="s">
        <v>2787</v>
      </c>
      <c r="F56" s="9">
        <v>47</v>
      </c>
      <c r="G56" s="15">
        <v>190</v>
      </c>
      <c r="H56" s="15">
        <v>205</v>
      </c>
      <c r="I56" s="15">
        <v>94</v>
      </c>
      <c r="J56" s="15">
        <v>49</v>
      </c>
      <c r="K56" s="15">
        <v>10</v>
      </c>
      <c r="L56" s="15">
        <v>595</v>
      </c>
      <c r="M56" s="15">
        <v>585</v>
      </c>
      <c r="N56" s="16">
        <v>0.15726495726495726</v>
      </c>
      <c r="O56" s="109" t="s">
        <v>56</v>
      </c>
      <c r="P56" s="9"/>
      <c r="Q56" s="15"/>
      <c r="R56" s="15"/>
      <c r="S56" s="15"/>
      <c r="T56" s="15"/>
      <c r="U56" s="15"/>
      <c r="V56" s="15" t="str">
        <f t="shared" si="1"/>
        <v>-</v>
      </c>
      <c r="W56" s="15" t="str">
        <f t="shared" si="2"/>
        <v>-</v>
      </c>
      <c r="X56" s="16" t="str">
        <f t="shared" si="3"/>
        <v>-</v>
      </c>
      <c r="Y56" s="109" t="str">
        <f t="shared" si="4"/>
        <v>-</v>
      </c>
      <c r="Z56" s="9"/>
      <c r="AA56" s="15"/>
      <c r="AB56" s="15"/>
      <c r="AC56" s="15"/>
      <c r="AD56" s="15"/>
      <c r="AE56" s="15"/>
      <c r="AF56" s="15" t="str">
        <f t="shared" si="5"/>
        <v>-</v>
      </c>
      <c r="AG56" s="15" t="str">
        <f t="shared" si="6"/>
        <v>-</v>
      </c>
      <c r="AH56" s="16" t="str">
        <f t="shared" si="7"/>
        <v>-</v>
      </c>
      <c r="AI56" s="109" t="str">
        <f t="shared" si="8"/>
        <v>-</v>
      </c>
      <c r="AJ56" s="9"/>
      <c r="AK56" s="15"/>
      <c r="AL56" s="15"/>
      <c r="AM56" s="15"/>
      <c r="AN56" s="15"/>
      <c r="AO56" s="15"/>
      <c r="AP56" s="15" t="str">
        <f t="shared" si="9"/>
        <v>-</v>
      </c>
      <c r="AQ56" s="15" t="str">
        <f t="shared" si="10"/>
        <v>-</v>
      </c>
      <c r="AR56" s="16" t="str">
        <f t="shared" si="11"/>
        <v>-</v>
      </c>
      <c r="AS56" s="109" t="str">
        <f t="shared" si="12"/>
        <v>-</v>
      </c>
      <c r="AT56" s="9"/>
      <c r="AU56" s="15"/>
      <c r="AV56" s="15"/>
      <c r="AW56" s="15"/>
      <c r="AX56" s="15"/>
      <c r="AY56" s="15"/>
      <c r="AZ56" s="15" t="str">
        <f t="shared" si="13"/>
        <v>-</v>
      </c>
      <c r="BA56" s="15" t="str">
        <f t="shared" si="14"/>
        <v>-</v>
      </c>
      <c r="BB56" s="16" t="str">
        <f t="shared" si="15"/>
        <v>-</v>
      </c>
      <c r="BC56" s="109" t="str">
        <f t="shared" si="16"/>
        <v>-</v>
      </c>
      <c r="BD56" t="str">
        <f t="shared" si="17"/>
        <v>c</v>
      </c>
    </row>
    <row r="57" spans="1:56" ht="40.5" customHeight="1">
      <c r="A57" s="13" t="str">
        <f t="shared" si="24"/>
        <v>7-7</v>
      </c>
      <c r="B57" s="13">
        <v>7</v>
      </c>
      <c r="C57" s="5" t="s">
        <v>335</v>
      </c>
      <c r="D57" s="13">
        <v>7</v>
      </c>
      <c r="E57" s="5" t="s">
        <v>376</v>
      </c>
      <c r="F57" s="9">
        <v>69</v>
      </c>
      <c r="G57" s="15">
        <v>279</v>
      </c>
      <c r="H57" s="15">
        <v>169</v>
      </c>
      <c r="I57" s="15">
        <v>52</v>
      </c>
      <c r="J57" s="15">
        <v>15</v>
      </c>
      <c r="K57" s="15">
        <v>11</v>
      </c>
      <c r="L57" s="15">
        <v>595</v>
      </c>
      <c r="M57" s="15">
        <v>584</v>
      </c>
      <c r="N57" s="16">
        <v>0.57363013698630139</v>
      </c>
      <c r="O57" s="109" t="s">
        <v>55</v>
      </c>
      <c r="P57" s="9"/>
      <c r="Q57" s="15"/>
      <c r="R57" s="15"/>
      <c r="S57" s="15"/>
      <c r="T57" s="15"/>
      <c r="U57" s="15"/>
      <c r="V57" s="15" t="str">
        <f t="shared" si="1"/>
        <v>-</v>
      </c>
      <c r="W57" s="15" t="str">
        <f t="shared" si="2"/>
        <v>-</v>
      </c>
      <c r="X57" s="16" t="str">
        <f t="shared" si="3"/>
        <v>-</v>
      </c>
      <c r="Y57" s="109" t="str">
        <f t="shared" si="4"/>
        <v>-</v>
      </c>
      <c r="Z57" s="9"/>
      <c r="AA57" s="15"/>
      <c r="AB57" s="15"/>
      <c r="AC57" s="15"/>
      <c r="AD57" s="15"/>
      <c r="AE57" s="15"/>
      <c r="AF57" s="15" t="str">
        <f t="shared" si="5"/>
        <v>-</v>
      </c>
      <c r="AG57" s="15" t="str">
        <f t="shared" si="6"/>
        <v>-</v>
      </c>
      <c r="AH57" s="16" t="str">
        <f t="shared" si="7"/>
        <v>-</v>
      </c>
      <c r="AI57" s="109" t="str">
        <f t="shared" si="8"/>
        <v>-</v>
      </c>
      <c r="AJ57" s="9"/>
      <c r="AK57" s="15"/>
      <c r="AL57" s="15"/>
      <c r="AM57" s="15"/>
      <c r="AN57" s="15"/>
      <c r="AO57" s="15"/>
      <c r="AP57" s="15" t="str">
        <f t="shared" si="9"/>
        <v>-</v>
      </c>
      <c r="AQ57" s="15" t="str">
        <f t="shared" si="10"/>
        <v>-</v>
      </c>
      <c r="AR57" s="16" t="str">
        <f t="shared" si="11"/>
        <v>-</v>
      </c>
      <c r="AS57" s="109" t="str">
        <f t="shared" si="12"/>
        <v>-</v>
      </c>
      <c r="AT57" s="9"/>
      <c r="AU57" s="15"/>
      <c r="AV57" s="15"/>
      <c r="AW57" s="15"/>
      <c r="AX57" s="15"/>
      <c r="AY57" s="15"/>
      <c r="AZ57" s="15" t="str">
        <f t="shared" si="13"/>
        <v>-</v>
      </c>
      <c r="BA57" s="15" t="str">
        <f t="shared" si="14"/>
        <v>-</v>
      </c>
      <c r="BB57" s="16" t="str">
        <f t="shared" si="15"/>
        <v>-</v>
      </c>
      <c r="BC57" s="109" t="str">
        <f t="shared" si="16"/>
        <v>-</v>
      </c>
      <c r="BD57" t="str">
        <f t="shared" si="17"/>
        <v>b</v>
      </c>
    </row>
    <row r="58" spans="1:56" ht="40.5" customHeight="1">
      <c r="A58" s="13" t="str">
        <f t="shared" si="24"/>
        <v>7-8</v>
      </c>
      <c r="B58" s="13">
        <v>7</v>
      </c>
      <c r="C58" s="5" t="s">
        <v>335</v>
      </c>
      <c r="D58" s="13">
        <v>8</v>
      </c>
      <c r="E58" s="5" t="s">
        <v>2788</v>
      </c>
      <c r="F58" s="9">
        <v>69</v>
      </c>
      <c r="G58" s="15">
        <v>239</v>
      </c>
      <c r="H58" s="15">
        <v>177</v>
      </c>
      <c r="I58" s="15">
        <v>67</v>
      </c>
      <c r="J58" s="15">
        <v>25</v>
      </c>
      <c r="K58" s="15">
        <v>11</v>
      </c>
      <c r="L58" s="15">
        <v>588</v>
      </c>
      <c r="M58" s="15">
        <v>577</v>
      </c>
      <c r="N58" s="16">
        <v>0.4506065857885615</v>
      </c>
      <c r="O58" s="109" t="s">
        <v>55</v>
      </c>
      <c r="P58" s="9"/>
      <c r="Q58" s="15"/>
      <c r="R58" s="15"/>
      <c r="S58" s="15"/>
      <c r="T58" s="15"/>
      <c r="U58" s="15"/>
      <c r="V58" s="15" t="str">
        <f t="shared" si="1"/>
        <v>-</v>
      </c>
      <c r="W58" s="15" t="str">
        <f t="shared" si="2"/>
        <v>-</v>
      </c>
      <c r="X58" s="16" t="str">
        <f t="shared" si="3"/>
        <v>-</v>
      </c>
      <c r="Y58" s="109" t="str">
        <f t="shared" si="4"/>
        <v>-</v>
      </c>
      <c r="Z58" s="9"/>
      <c r="AA58" s="15"/>
      <c r="AB58" s="15"/>
      <c r="AC58" s="15"/>
      <c r="AD58" s="15"/>
      <c r="AE58" s="15"/>
      <c r="AF58" s="15" t="str">
        <f t="shared" si="5"/>
        <v>-</v>
      </c>
      <c r="AG58" s="15" t="str">
        <f t="shared" si="6"/>
        <v>-</v>
      </c>
      <c r="AH58" s="16" t="str">
        <f t="shared" si="7"/>
        <v>-</v>
      </c>
      <c r="AI58" s="109" t="str">
        <f t="shared" si="8"/>
        <v>-</v>
      </c>
      <c r="AJ58" s="9"/>
      <c r="AK58" s="15"/>
      <c r="AL58" s="15"/>
      <c r="AM58" s="15"/>
      <c r="AN58" s="15"/>
      <c r="AO58" s="15"/>
      <c r="AP58" s="15" t="str">
        <f t="shared" si="9"/>
        <v>-</v>
      </c>
      <c r="AQ58" s="15" t="str">
        <f t="shared" si="10"/>
        <v>-</v>
      </c>
      <c r="AR58" s="16" t="str">
        <f t="shared" si="11"/>
        <v>-</v>
      </c>
      <c r="AS58" s="109" t="str">
        <f t="shared" si="12"/>
        <v>-</v>
      </c>
      <c r="AT58" s="9"/>
      <c r="AU58" s="15"/>
      <c r="AV58" s="15"/>
      <c r="AW58" s="15"/>
      <c r="AX58" s="15"/>
      <c r="AY58" s="15"/>
      <c r="AZ58" s="15" t="str">
        <f t="shared" si="13"/>
        <v>-</v>
      </c>
      <c r="BA58" s="15" t="str">
        <f t="shared" si="14"/>
        <v>-</v>
      </c>
      <c r="BB58" s="16" t="str">
        <f t="shared" si="15"/>
        <v>-</v>
      </c>
      <c r="BC58" s="109" t="str">
        <f t="shared" si="16"/>
        <v>-</v>
      </c>
      <c r="BD58" t="str">
        <f t="shared" si="17"/>
        <v>b</v>
      </c>
    </row>
    <row r="59" spans="1:56" ht="40.5" customHeight="1">
      <c r="A59" s="13" t="str">
        <f t="shared" si="24"/>
        <v>8-1</v>
      </c>
      <c r="B59" s="13">
        <v>8</v>
      </c>
      <c r="C59" s="5" t="s">
        <v>336</v>
      </c>
      <c r="D59" s="13">
        <v>1</v>
      </c>
      <c r="E59" s="5" t="s">
        <v>2789</v>
      </c>
      <c r="F59" s="9">
        <v>92</v>
      </c>
      <c r="G59" s="15">
        <v>191</v>
      </c>
      <c r="H59" s="15">
        <v>164</v>
      </c>
      <c r="I59" s="15">
        <v>80</v>
      </c>
      <c r="J59" s="15">
        <v>55</v>
      </c>
      <c r="K59" s="15">
        <v>13</v>
      </c>
      <c r="L59" s="15">
        <v>595</v>
      </c>
      <c r="M59" s="15">
        <v>582</v>
      </c>
      <c r="N59" s="16">
        <v>0.31786941580756012</v>
      </c>
      <c r="O59" s="109" t="s">
        <v>55</v>
      </c>
      <c r="P59" s="9"/>
      <c r="Q59" s="15"/>
      <c r="R59" s="15"/>
      <c r="S59" s="15"/>
      <c r="T59" s="15"/>
      <c r="U59" s="15"/>
      <c r="V59" s="15" t="str">
        <f t="shared" si="1"/>
        <v>-</v>
      </c>
      <c r="W59" s="15" t="str">
        <f t="shared" si="2"/>
        <v>-</v>
      </c>
      <c r="X59" s="16" t="str">
        <f t="shared" si="3"/>
        <v>-</v>
      </c>
      <c r="Y59" s="109" t="str">
        <f t="shared" si="4"/>
        <v>-</v>
      </c>
      <c r="Z59" s="9"/>
      <c r="AA59" s="15"/>
      <c r="AB59" s="15"/>
      <c r="AC59" s="15"/>
      <c r="AD59" s="15"/>
      <c r="AE59" s="15"/>
      <c r="AF59" s="15" t="str">
        <f t="shared" si="5"/>
        <v>-</v>
      </c>
      <c r="AG59" s="15" t="str">
        <f t="shared" si="6"/>
        <v>-</v>
      </c>
      <c r="AH59" s="16" t="str">
        <f t="shared" si="7"/>
        <v>-</v>
      </c>
      <c r="AI59" s="109" t="str">
        <f t="shared" si="8"/>
        <v>-</v>
      </c>
      <c r="AJ59" s="9"/>
      <c r="AK59" s="15"/>
      <c r="AL59" s="15"/>
      <c r="AM59" s="15"/>
      <c r="AN59" s="15"/>
      <c r="AO59" s="15"/>
      <c r="AP59" s="15" t="str">
        <f t="shared" si="9"/>
        <v>-</v>
      </c>
      <c r="AQ59" s="15" t="str">
        <f t="shared" si="10"/>
        <v>-</v>
      </c>
      <c r="AR59" s="16" t="str">
        <f t="shared" si="11"/>
        <v>-</v>
      </c>
      <c r="AS59" s="109" t="str">
        <f t="shared" si="12"/>
        <v>-</v>
      </c>
      <c r="AT59" s="9"/>
      <c r="AU59" s="15"/>
      <c r="AV59" s="15"/>
      <c r="AW59" s="15"/>
      <c r="AX59" s="15"/>
      <c r="AY59" s="15"/>
      <c r="AZ59" s="15" t="str">
        <f t="shared" si="13"/>
        <v>-</v>
      </c>
      <c r="BA59" s="15" t="str">
        <f t="shared" si="14"/>
        <v>-</v>
      </c>
      <c r="BB59" s="16" t="str">
        <f t="shared" si="15"/>
        <v>-</v>
      </c>
      <c r="BC59" s="109" t="str">
        <f t="shared" si="16"/>
        <v>-</v>
      </c>
      <c r="BD59" t="str">
        <f t="shared" si="17"/>
        <v>b</v>
      </c>
    </row>
    <row r="60" spans="1:56" ht="40.5" customHeight="1">
      <c r="A60" s="13" t="str">
        <f t="shared" si="24"/>
        <v>8-2</v>
      </c>
      <c r="B60" s="13">
        <v>8</v>
      </c>
      <c r="C60" s="5" t="s">
        <v>336</v>
      </c>
      <c r="D60" s="13">
        <v>2</v>
      </c>
      <c r="E60" s="5" t="s">
        <v>2790</v>
      </c>
      <c r="F60" s="9">
        <v>94</v>
      </c>
      <c r="G60" s="15">
        <v>220</v>
      </c>
      <c r="H60" s="15">
        <v>157</v>
      </c>
      <c r="I60" s="15">
        <v>70</v>
      </c>
      <c r="J60" s="15">
        <v>31</v>
      </c>
      <c r="K60" s="15">
        <v>16</v>
      </c>
      <c r="L60" s="15">
        <v>588</v>
      </c>
      <c r="M60" s="15">
        <v>572</v>
      </c>
      <c r="N60" s="16">
        <v>0.4825174825174825</v>
      </c>
      <c r="O60" s="109" t="s">
        <v>55</v>
      </c>
      <c r="P60" s="9"/>
      <c r="Q60" s="15"/>
      <c r="R60" s="15"/>
      <c r="S60" s="15"/>
      <c r="T60" s="15"/>
      <c r="U60" s="15"/>
      <c r="V60" s="15" t="str">
        <f t="shared" si="1"/>
        <v>-</v>
      </c>
      <c r="W60" s="15" t="str">
        <f t="shared" si="2"/>
        <v>-</v>
      </c>
      <c r="X60" s="16" t="str">
        <f t="shared" si="3"/>
        <v>-</v>
      </c>
      <c r="Y60" s="109" t="str">
        <f t="shared" si="4"/>
        <v>-</v>
      </c>
      <c r="Z60" s="9"/>
      <c r="AA60" s="15"/>
      <c r="AB60" s="15"/>
      <c r="AC60" s="15"/>
      <c r="AD60" s="15"/>
      <c r="AE60" s="15"/>
      <c r="AF60" s="15" t="str">
        <f t="shared" si="5"/>
        <v>-</v>
      </c>
      <c r="AG60" s="15" t="str">
        <f t="shared" si="6"/>
        <v>-</v>
      </c>
      <c r="AH60" s="16" t="str">
        <f t="shared" si="7"/>
        <v>-</v>
      </c>
      <c r="AI60" s="109" t="str">
        <f t="shared" si="8"/>
        <v>-</v>
      </c>
      <c r="AJ60" s="9"/>
      <c r="AK60" s="15"/>
      <c r="AL60" s="15"/>
      <c r="AM60" s="15"/>
      <c r="AN60" s="15"/>
      <c r="AO60" s="15"/>
      <c r="AP60" s="15" t="str">
        <f t="shared" si="9"/>
        <v>-</v>
      </c>
      <c r="AQ60" s="15" t="str">
        <f t="shared" si="10"/>
        <v>-</v>
      </c>
      <c r="AR60" s="16" t="str">
        <f t="shared" si="11"/>
        <v>-</v>
      </c>
      <c r="AS60" s="109" t="str">
        <f t="shared" si="12"/>
        <v>-</v>
      </c>
      <c r="AT60" s="9"/>
      <c r="AU60" s="15"/>
      <c r="AV60" s="15"/>
      <c r="AW60" s="15"/>
      <c r="AX60" s="15"/>
      <c r="AY60" s="15"/>
      <c r="AZ60" s="15" t="str">
        <f t="shared" si="13"/>
        <v>-</v>
      </c>
      <c r="BA60" s="15" t="str">
        <f t="shared" si="14"/>
        <v>-</v>
      </c>
      <c r="BB60" s="16" t="str">
        <f t="shared" si="15"/>
        <v>-</v>
      </c>
      <c r="BC60" s="109" t="str">
        <f t="shared" si="16"/>
        <v>-</v>
      </c>
      <c r="BD60" t="str">
        <f t="shared" si="17"/>
        <v>b</v>
      </c>
    </row>
    <row r="61" spans="1:56" ht="40.5" customHeight="1">
      <c r="A61" s="13" t="str">
        <f t="shared" si="24"/>
        <v>8-3</v>
      </c>
      <c r="B61" s="13">
        <v>8</v>
      </c>
      <c r="C61" s="5" t="s">
        <v>336</v>
      </c>
      <c r="D61" s="13">
        <v>3</v>
      </c>
      <c r="E61" s="5" t="s">
        <v>2791</v>
      </c>
      <c r="F61" s="9">
        <v>83</v>
      </c>
      <c r="G61" s="15">
        <v>218</v>
      </c>
      <c r="H61" s="15">
        <v>158</v>
      </c>
      <c r="I61" s="15">
        <v>65</v>
      </c>
      <c r="J61" s="15">
        <v>40</v>
      </c>
      <c r="K61" s="15">
        <v>24</v>
      </c>
      <c r="L61" s="15">
        <v>588</v>
      </c>
      <c r="M61" s="15">
        <v>564</v>
      </c>
      <c r="N61" s="16">
        <v>0.42375886524822692</v>
      </c>
      <c r="O61" s="109" t="s">
        <v>55</v>
      </c>
      <c r="P61" s="9"/>
      <c r="Q61" s="15"/>
      <c r="R61" s="15"/>
      <c r="S61" s="15"/>
      <c r="T61" s="15"/>
      <c r="U61" s="15"/>
      <c r="V61" s="15" t="str">
        <f t="shared" si="1"/>
        <v>-</v>
      </c>
      <c r="W61" s="15" t="str">
        <f t="shared" si="2"/>
        <v>-</v>
      </c>
      <c r="X61" s="16" t="str">
        <f t="shared" si="3"/>
        <v>-</v>
      </c>
      <c r="Y61" s="109" t="str">
        <f t="shared" si="4"/>
        <v>-</v>
      </c>
      <c r="Z61" s="9"/>
      <c r="AA61" s="15"/>
      <c r="AB61" s="15"/>
      <c r="AC61" s="15"/>
      <c r="AD61" s="15"/>
      <c r="AE61" s="15"/>
      <c r="AF61" s="15" t="str">
        <f t="shared" si="5"/>
        <v>-</v>
      </c>
      <c r="AG61" s="15" t="str">
        <f t="shared" si="6"/>
        <v>-</v>
      </c>
      <c r="AH61" s="16" t="str">
        <f t="shared" si="7"/>
        <v>-</v>
      </c>
      <c r="AI61" s="109" t="str">
        <f t="shared" si="8"/>
        <v>-</v>
      </c>
      <c r="AJ61" s="9"/>
      <c r="AK61" s="15"/>
      <c r="AL61" s="15"/>
      <c r="AM61" s="15"/>
      <c r="AN61" s="15"/>
      <c r="AO61" s="15"/>
      <c r="AP61" s="15" t="str">
        <f t="shared" si="9"/>
        <v>-</v>
      </c>
      <c r="AQ61" s="15" t="str">
        <f t="shared" si="10"/>
        <v>-</v>
      </c>
      <c r="AR61" s="16" t="str">
        <f t="shared" si="11"/>
        <v>-</v>
      </c>
      <c r="AS61" s="109" t="str">
        <f t="shared" si="12"/>
        <v>-</v>
      </c>
      <c r="AT61" s="9"/>
      <c r="AU61" s="15"/>
      <c r="AV61" s="15"/>
      <c r="AW61" s="15"/>
      <c r="AX61" s="15"/>
      <c r="AY61" s="15"/>
      <c r="AZ61" s="15" t="str">
        <f t="shared" si="13"/>
        <v>-</v>
      </c>
      <c r="BA61" s="15" t="str">
        <f t="shared" si="14"/>
        <v>-</v>
      </c>
      <c r="BB61" s="16" t="str">
        <f t="shared" si="15"/>
        <v>-</v>
      </c>
      <c r="BC61" s="109" t="str">
        <f t="shared" si="16"/>
        <v>-</v>
      </c>
      <c r="BD61" t="str">
        <f t="shared" si="17"/>
        <v>b</v>
      </c>
    </row>
    <row r="62" spans="1:56" ht="40.5" customHeight="1">
      <c r="A62" s="13" t="str">
        <f t="shared" si="24"/>
        <v>8-4</v>
      </c>
      <c r="B62" s="13">
        <v>8</v>
      </c>
      <c r="C62" s="5" t="s">
        <v>336</v>
      </c>
      <c r="D62" s="13">
        <v>4</v>
      </c>
      <c r="E62" s="5" t="s">
        <v>2792</v>
      </c>
      <c r="F62" s="9">
        <v>21</v>
      </c>
      <c r="G62" s="15">
        <v>120</v>
      </c>
      <c r="H62" s="15">
        <v>206</v>
      </c>
      <c r="I62" s="15">
        <v>136</v>
      </c>
      <c r="J62" s="15">
        <v>97</v>
      </c>
      <c r="K62" s="15">
        <v>15</v>
      </c>
      <c r="L62" s="15">
        <v>595</v>
      </c>
      <c r="M62" s="15">
        <v>580</v>
      </c>
      <c r="N62" s="16">
        <v>-0.28965517241379313</v>
      </c>
      <c r="O62" s="109" t="s">
        <v>56</v>
      </c>
      <c r="P62" s="9"/>
      <c r="Q62" s="15"/>
      <c r="R62" s="15"/>
      <c r="S62" s="15"/>
      <c r="T62" s="15"/>
      <c r="U62" s="15"/>
      <c r="V62" s="15" t="str">
        <f t="shared" si="1"/>
        <v>-</v>
      </c>
      <c r="W62" s="15" t="str">
        <f t="shared" si="2"/>
        <v>-</v>
      </c>
      <c r="X62" s="16" t="str">
        <f t="shared" si="3"/>
        <v>-</v>
      </c>
      <c r="Y62" s="109" t="str">
        <f t="shared" si="4"/>
        <v>-</v>
      </c>
      <c r="Z62" s="9"/>
      <c r="AA62" s="15"/>
      <c r="AB62" s="15"/>
      <c r="AC62" s="15"/>
      <c r="AD62" s="15"/>
      <c r="AE62" s="15"/>
      <c r="AF62" s="15" t="str">
        <f t="shared" si="5"/>
        <v>-</v>
      </c>
      <c r="AG62" s="15" t="str">
        <f t="shared" si="6"/>
        <v>-</v>
      </c>
      <c r="AH62" s="16" t="str">
        <f t="shared" si="7"/>
        <v>-</v>
      </c>
      <c r="AI62" s="109" t="str">
        <f t="shared" si="8"/>
        <v>-</v>
      </c>
      <c r="AJ62" s="9"/>
      <c r="AK62" s="15"/>
      <c r="AL62" s="15"/>
      <c r="AM62" s="15"/>
      <c r="AN62" s="15"/>
      <c r="AO62" s="15"/>
      <c r="AP62" s="15" t="str">
        <f t="shared" si="9"/>
        <v>-</v>
      </c>
      <c r="AQ62" s="15" t="str">
        <f t="shared" si="10"/>
        <v>-</v>
      </c>
      <c r="AR62" s="16" t="str">
        <f t="shared" si="11"/>
        <v>-</v>
      </c>
      <c r="AS62" s="109" t="str">
        <f t="shared" si="12"/>
        <v>-</v>
      </c>
      <c r="AT62" s="9"/>
      <c r="AU62" s="15"/>
      <c r="AV62" s="15"/>
      <c r="AW62" s="15"/>
      <c r="AX62" s="15"/>
      <c r="AY62" s="15"/>
      <c r="AZ62" s="15" t="str">
        <f t="shared" si="13"/>
        <v>-</v>
      </c>
      <c r="BA62" s="15" t="str">
        <f t="shared" si="14"/>
        <v>-</v>
      </c>
      <c r="BB62" s="16" t="str">
        <f t="shared" si="15"/>
        <v>-</v>
      </c>
      <c r="BC62" s="109" t="str">
        <f t="shared" si="16"/>
        <v>-</v>
      </c>
      <c r="BD62" t="str">
        <f t="shared" si="17"/>
        <v>c</v>
      </c>
    </row>
    <row r="63" spans="1:56" ht="40.5" customHeight="1">
      <c r="A63" s="13" t="str">
        <f t="shared" si="24"/>
        <v>8-5</v>
      </c>
      <c r="B63" s="13">
        <v>8</v>
      </c>
      <c r="C63" s="5" t="s">
        <v>336</v>
      </c>
      <c r="D63" s="13">
        <v>5</v>
      </c>
      <c r="E63" s="5" t="s">
        <v>2793</v>
      </c>
      <c r="F63" s="9">
        <v>65</v>
      </c>
      <c r="G63" s="15">
        <v>185</v>
      </c>
      <c r="H63" s="15">
        <v>183</v>
      </c>
      <c r="I63" s="15">
        <v>82</v>
      </c>
      <c r="J63" s="15">
        <v>45</v>
      </c>
      <c r="K63" s="15">
        <v>28</v>
      </c>
      <c r="L63" s="15">
        <v>588</v>
      </c>
      <c r="M63" s="15">
        <v>560</v>
      </c>
      <c r="N63" s="16">
        <v>0.25535714285714284</v>
      </c>
      <c r="O63" s="109" t="s">
        <v>56</v>
      </c>
      <c r="P63" s="9"/>
      <c r="Q63" s="15"/>
      <c r="R63" s="15"/>
      <c r="S63" s="15"/>
      <c r="T63" s="15"/>
      <c r="U63" s="15"/>
      <c r="V63" s="15" t="str">
        <f t="shared" si="1"/>
        <v>-</v>
      </c>
      <c r="W63" s="15" t="str">
        <f t="shared" si="2"/>
        <v>-</v>
      </c>
      <c r="X63" s="16" t="str">
        <f t="shared" si="3"/>
        <v>-</v>
      </c>
      <c r="Y63" s="109" t="str">
        <f t="shared" si="4"/>
        <v>-</v>
      </c>
      <c r="Z63" s="9"/>
      <c r="AA63" s="15"/>
      <c r="AB63" s="15"/>
      <c r="AC63" s="15"/>
      <c r="AD63" s="15"/>
      <c r="AE63" s="15"/>
      <c r="AF63" s="15" t="str">
        <f t="shared" si="5"/>
        <v>-</v>
      </c>
      <c r="AG63" s="15" t="str">
        <f t="shared" si="6"/>
        <v>-</v>
      </c>
      <c r="AH63" s="16" t="str">
        <f t="shared" si="7"/>
        <v>-</v>
      </c>
      <c r="AI63" s="109" t="str">
        <f t="shared" si="8"/>
        <v>-</v>
      </c>
      <c r="AJ63" s="9"/>
      <c r="AK63" s="15"/>
      <c r="AL63" s="15"/>
      <c r="AM63" s="15"/>
      <c r="AN63" s="15"/>
      <c r="AO63" s="15"/>
      <c r="AP63" s="15" t="str">
        <f t="shared" si="9"/>
        <v>-</v>
      </c>
      <c r="AQ63" s="15" t="str">
        <f t="shared" si="10"/>
        <v>-</v>
      </c>
      <c r="AR63" s="16" t="str">
        <f t="shared" si="11"/>
        <v>-</v>
      </c>
      <c r="AS63" s="109" t="str">
        <f t="shared" si="12"/>
        <v>-</v>
      </c>
      <c r="AT63" s="9"/>
      <c r="AU63" s="15"/>
      <c r="AV63" s="15"/>
      <c r="AW63" s="15"/>
      <c r="AX63" s="15"/>
      <c r="AY63" s="15"/>
      <c r="AZ63" s="15" t="str">
        <f t="shared" si="13"/>
        <v>-</v>
      </c>
      <c r="BA63" s="15" t="str">
        <f t="shared" si="14"/>
        <v>-</v>
      </c>
      <c r="BB63" s="16" t="str">
        <f t="shared" si="15"/>
        <v>-</v>
      </c>
      <c r="BC63" s="109" t="str">
        <f t="shared" si="16"/>
        <v>-</v>
      </c>
      <c r="BD63" t="str">
        <f t="shared" si="17"/>
        <v>c</v>
      </c>
    </row>
    <row r="64" spans="1:56" ht="40.5" hidden="1" customHeight="1">
      <c r="A64" s="13" t="str">
        <f t="shared" si="24"/>
        <v>8-6</v>
      </c>
      <c r="B64" s="13">
        <v>8</v>
      </c>
      <c r="C64" s="5" t="s">
        <v>336</v>
      </c>
      <c r="D64" s="13">
        <v>6</v>
      </c>
      <c r="E64" s="5" t="s">
        <v>85</v>
      </c>
      <c r="F64" s="9"/>
      <c r="G64" s="15"/>
      <c r="H64" s="15"/>
      <c r="I64" s="15"/>
      <c r="J64" s="15"/>
      <c r="K64" s="15"/>
      <c r="L64" s="15" t="str">
        <f t="shared" si="18"/>
        <v>-</v>
      </c>
      <c r="M64" s="15" t="str">
        <f t="shared" si="19"/>
        <v>-</v>
      </c>
      <c r="N64" s="16" t="str">
        <f t="shared" si="20"/>
        <v>-</v>
      </c>
      <c r="O64" s="109" t="s">
        <v>85</v>
      </c>
      <c r="P64" s="9"/>
      <c r="Q64" s="15"/>
      <c r="R64" s="15"/>
      <c r="S64" s="15"/>
      <c r="T64" s="15"/>
      <c r="U64" s="15"/>
      <c r="V64" s="15" t="str">
        <f t="shared" si="1"/>
        <v>-</v>
      </c>
      <c r="W64" s="15" t="str">
        <f t="shared" si="2"/>
        <v>-</v>
      </c>
      <c r="X64" s="16" t="str">
        <f t="shared" si="3"/>
        <v>-</v>
      </c>
      <c r="Y64" s="109" t="str">
        <f t="shared" si="4"/>
        <v>-</v>
      </c>
      <c r="Z64" s="9"/>
      <c r="AA64" s="15"/>
      <c r="AB64" s="15"/>
      <c r="AC64" s="15"/>
      <c r="AD64" s="15"/>
      <c r="AE64" s="15"/>
      <c r="AF64" s="15" t="str">
        <f t="shared" si="5"/>
        <v>-</v>
      </c>
      <c r="AG64" s="15" t="str">
        <f t="shared" si="6"/>
        <v>-</v>
      </c>
      <c r="AH64" s="16" t="str">
        <f t="shared" si="7"/>
        <v>-</v>
      </c>
      <c r="AI64" s="109" t="str">
        <f t="shared" si="8"/>
        <v>-</v>
      </c>
      <c r="AJ64" s="9"/>
      <c r="AK64" s="15"/>
      <c r="AL64" s="15"/>
      <c r="AM64" s="15"/>
      <c r="AN64" s="15"/>
      <c r="AO64" s="15"/>
      <c r="AP64" s="15" t="str">
        <f t="shared" si="9"/>
        <v>-</v>
      </c>
      <c r="AQ64" s="15" t="str">
        <f t="shared" si="10"/>
        <v>-</v>
      </c>
      <c r="AR64" s="16" t="str">
        <f t="shared" si="11"/>
        <v>-</v>
      </c>
      <c r="AS64" s="109" t="str">
        <f t="shared" si="12"/>
        <v>-</v>
      </c>
      <c r="AT64" s="9"/>
      <c r="AU64" s="15"/>
      <c r="AV64" s="15"/>
      <c r="AW64" s="15"/>
      <c r="AX64" s="15"/>
      <c r="AY64" s="15"/>
      <c r="AZ64" s="15" t="str">
        <f t="shared" si="13"/>
        <v>-</v>
      </c>
      <c r="BA64" s="15" t="str">
        <f t="shared" si="14"/>
        <v>-</v>
      </c>
      <c r="BB64" s="16" t="str">
        <f t="shared" si="15"/>
        <v>-</v>
      </c>
      <c r="BC64" s="109" t="str">
        <f t="shared" si="16"/>
        <v>-</v>
      </c>
      <c r="BD64" t="str">
        <f t="shared" si="17"/>
        <v>-</v>
      </c>
    </row>
    <row r="65" spans="1:56" ht="40.5" hidden="1" customHeight="1">
      <c r="A65" s="13" t="str">
        <f t="shared" si="24"/>
        <v>8-7</v>
      </c>
      <c r="B65" s="13">
        <v>8</v>
      </c>
      <c r="C65" s="5" t="s">
        <v>336</v>
      </c>
      <c r="D65" s="13">
        <v>7</v>
      </c>
      <c r="E65" s="5" t="s">
        <v>85</v>
      </c>
      <c r="F65" s="9"/>
      <c r="G65" s="15"/>
      <c r="H65" s="15"/>
      <c r="I65" s="15"/>
      <c r="J65" s="15"/>
      <c r="K65" s="15"/>
      <c r="L65" s="15" t="str">
        <f t="shared" si="18"/>
        <v>-</v>
      </c>
      <c r="M65" s="15" t="str">
        <f t="shared" si="19"/>
        <v>-</v>
      </c>
      <c r="N65" s="16" t="str">
        <f t="shared" si="20"/>
        <v>-</v>
      </c>
      <c r="O65" s="109" t="s">
        <v>85</v>
      </c>
      <c r="P65" s="9"/>
      <c r="Q65" s="15"/>
      <c r="R65" s="15"/>
      <c r="S65" s="15"/>
      <c r="T65" s="15"/>
      <c r="U65" s="15"/>
      <c r="V65" s="15" t="str">
        <f t="shared" si="1"/>
        <v>-</v>
      </c>
      <c r="W65" s="15" t="str">
        <f t="shared" si="2"/>
        <v>-</v>
      </c>
      <c r="X65" s="16" t="str">
        <f t="shared" si="3"/>
        <v>-</v>
      </c>
      <c r="Y65" s="109" t="str">
        <f t="shared" si="4"/>
        <v>-</v>
      </c>
      <c r="Z65" s="9"/>
      <c r="AA65" s="15"/>
      <c r="AB65" s="15"/>
      <c r="AC65" s="15"/>
      <c r="AD65" s="15"/>
      <c r="AE65" s="15"/>
      <c r="AF65" s="15" t="str">
        <f t="shared" si="5"/>
        <v>-</v>
      </c>
      <c r="AG65" s="15" t="str">
        <f t="shared" si="6"/>
        <v>-</v>
      </c>
      <c r="AH65" s="16" t="str">
        <f t="shared" si="7"/>
        <v>-</v>
      </c>
      <c r="AI65" s="109" t="str">
        <f t="shared" si="8"/>
        <v>-</v>
      </c>
      <c r="AJ65" s="9"/>
      <c r="AK65" s="15"/>
      <c r="AL65" s="15"/>
      <c r="AM65" s="15"/>
      <c r="AN65" s="15"/>
      <c r="AO65" s="15"/>
      <c r="AP65" s="15" t="str">
        <f t="shared" si="9"/>
        <v>-</v>
      </c>
      <c r="AQ65" s="15" t="str">
        <f t="shared" si="10"/>
        <v>-</v>
      </c>
      <c r="AR65" s="16" t="str">
        <f t="shared" si="11"/>
        <v>-</v>
      </c>
      <c r="AS65" s="109" t="str">
        <f t="shared" si="12"/>
        <v>-</v>
      </c>
      <c r="AT65" s="9"/>
      <c r="AU65" s="15"/>
      <c r="AV65" s="15"/>
      <c r="AW65" s="15"/>
      <c r="AX65" s="15"/>
      <c r="AY65" s="15"/>
      <c r="AZ65" s="15" t="str">
        <f t="shared" si="13"/>
        <v>-</v>
      </c>
      <c r="BA65" s="15" t="str">
        <f t="shared" si="14"/>
        <v>-</v>
      </c>
      <c r="BB65" s="16" t="str">
        <f t="shared" si="15"/>
        <v>-</v>
      </c>
      <c r="BC65" s="109" t="str">
        <f t="shared" si="16"/>
        <v>-</v>
      </c>
      <c r="BD65" t="str">
        <f t="shared" si="17"/>
        <v>-</v>
      </c>
    </row>
    <row r="66" spans="1:56" ht="40.5" hidden="1" customHeight="1">
      <c r="A66" s="13" t="str">
        <f t="shared" si="24"/>
        <v>8-8</v>
      </c>
      <c r="B66" s="13">
        <v>8</v>
      </c>
      <c r="C66" s="5" t="s">
        <v>336</v>
      </c>
      <c r="D66" s="13">
        <v>8</v>
      </c>
      <c r="E66" s="5" t="s">
        <v>85</v>
      </c>
      <c r="F66" s="9"/>
      <c r="G66" s="15"/>
      <c r="H66" s="15"/>
      <c r="I66" s="15"/>
      <c r="J66" s="15"/>
      <c r="K66" s="15"/>
      <c r="L66" s="15" t="str">
        <f t="shared" si="18"/>
        <v>-</v>
      </c>
      <c r="M66" s="15" t="str">
        <f t="shared" si="19"/>
        <v>-</v>
      </c>
      <c r="N66" s="16" t="str">
        <f t="shared" si="20"/>
        <v>-</v>
      </c>
      <c r="O66" s="109" t="s">
        <v>85</v>
      </c>
      <c r="P66" s="9"/>
      <c r="Q66" s="15"/>
      <c r="R66" s="15"/>
      <c r="S66" s="15"/>
      <c r="T66" s="15"/>
      <c r="U66" s="15"/>
      <c r="V66" s="15" t="str">
        <f t="shared" si="1"/>
        <v>-</v>
      </c>
      <c r="W66" s="15" t="str">
        <f t="shared" si="2"/>
        <v>-</v>
      </c>
      <c r="X66" s="16" t="str">
        <f t="shared" si="3"/>
        <v>-</v>
      </c>
      <c r="Y66" s="109" t="str">
        <f t="shared" si="4"/>
        <v>-</v>
      </c>
      <c r="Z66" s="9"/>
      <c r="AA66" s="15"/>
      <c r="AB66" s="15"/>
      <c r="AC66" s="15"/>
      <c r="AD66" s="15"/>
      <c r="AE66" s="15"/>
      <c r="AF66" s="15" t="str">
        <f t="shared" si="5"/>
        <v>-</v>
      </c>
      <c r="AG66" s="15" t="str">
        <f t="shared" si="6"/>
        <v>-</v>
      </c>
      <c r="AH66" s="16" t="str">
        <f t="shared" si="7"/>
        <v>-</v>
      </c>
      <c r="AI66" s="109" t="str">
        <f t="shared" si="8"/>
        <v>-</v>
      </c>
      <c r="AJ66" s="9"/>
      <c r="AK66" s="15"/>
      <c r="AL66" s="15"/>
      <c r="AM66" s="15"/>
      <c r="AN66" s="15"/>
      <c r="AO66" s="15"/>
      <c r="AP66" s="15" t="str">
        <f t="shared" si="9"/>
        <v>-</v>
      </c>
      <c r="AQ66" s="15" t="str">
        <f t="shared" si="10"/>
        <v>-</v>
      </c>
      <c r="AR66" s="16" t="str">
        <f t="shared" si="11"/>
        <v>-</v>
      </c>
      <c r="AS66" s="109" t="str">
        <f t="shared" si="12"/>
        <v>-</v>
      </c>
      <c r="AT66" s="9"/>
      <c r="AU66" s="15"/>
      <c r="AV66" s="15"/>
      <c r="AW66" s="15"/>
      <c r="AX66" s="15"/>
      <c r="AY66" s="15"/>
      <c r="AZ66" s="15" t="str">
        <f t="shared" si="13"/>
        <v>-</v>
      </c>
      <c r="BA66" s="15" t="str">
        <f t="shared" si="14"/>
        <v>-</v>
      </c>
      <c r="BB66" s="16" t="str">
        <f t="shared" si="15"/>
        <v>-</v>
      </c>
      <c r="BC66" s="109" t="str">
        <f t="shared" si="16"/>
        <v>-</v>
      </c>
      <c r="BD66" t="str">
        <f t="shared" si="17"/>
        <v>-</v>
      </c>
    </row>
    <row r="67" spans="1:56" ht="40.5" customHeight="1">
      <c r="A67" s="13" t="str">
        <f t="shared" si="24"/>
        <v>9-1</v>
      </c>
      <c r="B67" s="13">
        <v>9</v>
      </c>
      <c r="C67" s="5" t="s">
        <v>337</v>
      </c>
      <c r="D67" s="13">
        <v>1</v>
      </c>
      <c r="E67" s="5" t="s">
        <v>2794</v>
      </c>
      <c r="F67" s="9">
        <v>6</v>
      </c>
      <c r="G67" s="15">
        <v>39</v>
      </c>
      <c r="H67" s="15">
        <v>211</v>
      </c>
      <c r="I67" s="15">
        <v>204</v>
      </c>
      <c r="J67" s="15">
        <v>101</v>
      </c>
      <c r="K67" s="15">
        <v>34</v>
      </c>
      <c r="L67" s="15">
        <v>595</v>
      </c>
      <c r="M67" s="15">
        <v>561</v>
      </c>
      <c r="N67" s="16">
        <v>-0.63279857397504458</v>
      </c>
      <c r="O67" s="109" t="s">
        <v>57</v>
      </c>
      <c r="P67" s="9"/>
      <c r="Q67" s="15"/>
      <c r="R67" s="15"/>
      <c r="S67" s="15"/>
      <c r="T67" s="15"/>
      <c r="U67" s="15"/>
      <c r="V67" s="15" t="str">
        <f t="shared" si="1"/>
        <v>-</v>
      </c>
      <c r="W67" s="15" t="str">
        <f t="shared" si="2"/>
        <v>-</v>
      </c>
      <c r="X67" s="16" t="str">
        <f t="shared" si="3"/>
        <v>-</v>
      </c>
      <c r="Y67" s="109" t="str">
        <f t="shared" si="4"/>
        <v>-</v>
      </c>
      <c r="Z67" s="9"/>
      <c r="AA67" s="15"/>
      <c r="AB67" s="15"/>
      <c r="AC67" s="15"/>
      <c r="AD67" s="15"/>
      <c r="AE67" s="15"/>
      <c r="AF67" s="15" t="str">
        <f>IF($E67="-","-",IF(SUM(Z67:AE67)=0,"-",SUM(Z67:AE67)))</f>
        <v>-</v>
      </c>
      <c r="AG67" s="15" t="str">
        <f>IF($E67="-","-",IF(SUM(Z67:AD67)=0,"-",SUM(Z67:AD67)))</f>
        <v>-</v>
      </c>
      <c r="AH67" s="16" t="str">
        <f>IF(AF67="-","-",SUM(Z67*2,AA67*1,AB67*0,AC67*(-1),AD67*(-2))/AG67)</f>
        <v>-</v>
      </c>
      <c r="AI67" s="109" t="str">
        <f>IF(AF67="-","-",IF(AH67&gt;=0.8,"a",IF(AH67&gt;0.3,"b",IF(AH67&gt;=-0.3,"c",IF(AH67&gt;-0.8,"d","e")))))</f>
        <v>-</v>
      </c>
      <c r="AJ67" s="9"/>
      <c r="AK67" s="15"/>
      <c r="AL67" s="15"/>
      <c r="AM67" s="15"/>
      <c r="AN67" s="15"/>
      <c r="AO67" s="15"/>
      <c r="AP67" s="15" t="str">
        <f t="shared" si="9"/>
        <v>-</v>
      </c>
      <c r="AQ67" s="15" t="str">
        <f t="shared" si="10"/>
        <v>-</v>
      </c>
      <c r="AR67" s="16" t="str">
        <f t="shared" si="11"/>
        <v>-</v>
      </c>
      <c r="AS67" s="109" t="str">
        <f t="shared" si="12"/>
        <v>-</v>
      </c>
      <c r="AT67" s="9"/>
      <c r="AU67" s="15"/>
      <c r="AV67" s="15"/>
      <c r="AW67" s="15"/>
      <c r="AX67" s="15"/>
      <c r="AY67" s="15"/>
      <c r="AZ67" s="15" t="str">
        <f t="shared" si="13"/>
        <v>-</v>
      </c>
      <c r="BA67" s="15" t="str">
        <f t="shared" si="14"/>
        <v>-</v>
      </c>
      <c r="BB67" s="16" t="str">
        <f t="shared" si="15"/>
        <v>-</v>
      </c>
      <c r="BC67" s="109" t="str">
        <f t="shared" si="16"/>
        <v>-</v>
      </c>
      <c r="BD67" t="str">
        <f t="shared" si="17"/>
        <v>d</v>
      </c>
    </row>
    <row r="68" spans="1:56" ht="40.5" customHeight="1">
      <c r="A68" s="13" t="str">
        <f t="shared" si="24"/>
        <v>9-2</v>
      </c>
      <c r="B68" s="13">
        <v>9</v>
      </c>
      <c r="C68" s="5" t="s">
        <v>337</v>
      </c>
      <c r="D68" s="13">
        <v>2</v>
      </c>
      <c r="E68" s="5" t="s">
        <v>2795</v>
      </c>
      <c r="F68" s="9">
        <v>15</v>
      </c>
      <c r="G68" s="15">
        <v>95</v>
      </c>
      <c r="H68" s="15">
        <v>236</v>
      </c>
      <c r="I68" s="15">
        <v>149</v>
      </c>
      <c r="J68" s="15">
        <v>67</v>
      </c>
      <c r="K68" s="15">
        <v>26</v>
      </c>
      <c r="L68" s="15">
        <v>588</v>
      </c>
      <c r="M68" s="15">
        <v>562</v>
      </c>
      <c r="N68" s="16">
        <v>-0.28113879003558717</v>
      </c>
      <c r="O68" s="109" t="s">
        <v>56</v>
      </c>
      <c r="P68" s="9"/>
      <c r="Q68" s="15"/>
      <c r="R68" s="15"/>
      <c r="S68" s="15"/>
      <c r="T68" s="15"/>
      <c r="U68" s="15"/>
      <c r="V68" s="15" t="str">
        <f t="shared" ref="V68:V131" si="25">IF($E68="-","-",IF(SUM(P68:U68)=0,"-",SUM(P68:U68)))</f>
        <v>-</v>
      </c>
      <c r="W68" s="15" t="str">
        <f t="shared" ref="W68:W131" si="26">IF($E68="-","-",IF(SUM(P68:T68)=0,"-",SUM(P68:T68)))</f>
        <v>-</v>
      </c>
      <c r="X68" s="16" t="str">
        <f t="shared" ref="X68:X131" si="27">IF(V68="-","-",SUM(P68*2,Q68*1,R68*0,S68*(-1),T68*(-2))/W68)</f>
        <v>-</v>
      </c>
      <c r="Y68" s="109" t="str">
        <f t="shared" ref="Y68:Y131" si="28">IF(V68="-","-",IF(X68&gt;=0.8,"a",IF(X68&gt;0.3,"b",IF(X68&gt;=-0.3,"c",IF(X68&gt;-0.8,"d","e")))))</f>
        <v>-</v>
      </c>
      <c r="Z68" s="9"/>
      <c r="AA68" s="15"/>
      <c r="AB68" s="15"/>
      <c r="AC68" s="15"/>
      <c r="AD68" s="15"/>
      <c r="AE68" s="15"/>
      <c r="AF68" s="15" t="str">
        <f t="shared" ref="AF68:AF131" si="29">IF($E68="-","-",IF(SUM(Z68:AE68)=0,"-",SUM(Z68:AE68)))</f>
        <v>-</v>
      </c>
      <c r="AG68" s="15" t="str">
        <f t="shared" ref="AG68:AG131" si="30">IF($E68="-","-",IF(SUM(Z68:AD68)=0,"-",SUM(Z68:AD68)))</f>
        <v>-</v>
      </c>
      <c r="AH68" s="16" t="str">
        <f t="shared" ref="AH68:AH131" si="31">IF(AF68="-","-",SUM(Z68*2,AA68*1,AB68*0,AC68*(-1),AD68*(-2))/AG68)</f>
        <v>-</v>
      </c>
      <c r="AI68" s="109" t="str">
        <f t="shared" ref="AI68:AI131" si="32">IF(AF68="-","-",IF(AH68&gt;=0.8,"a",IF(AH68&gt;0.3,"b",IF(AH68&gt;=-0.3,"c",IF(AH68&gt;-0.8,"d","e")))))</f>
        <v>-</v>
      </c>
      <c r="AJ68" s="9"/>
      <c r="AK68" s="15"/>
      <c r="AL68" s="15"/>
      <c r="AM68" s="15"/>
      <c r="AN68" s="15"/>
      <c r="AO68" s="15"/>
      <c r="AP68" s="15" t="str">
        <f t="shared" ref="AP68:AP131" si="33">IF($E68="-","-",IF(SUM(AJ68:AO68)=0,"-",SUM(AJ68:AO68)))</f>
        <v>-</v>
      </c>
      <c r="AQ68" s="15" t="str">
        <f t="shared" ref="AQ68:AQ131" si="34">IF($E68="-","-",IF(SUM(AJ68:AN68)=0,"-",SUM(AJ68:AN68)))</f>
        <v>-</v>
      </c>
      <c r="AR68" s="16" t="str">
        <f t="shared" ref="AR68:AR131" si="35">IF(AP68="-","-",SUM(AJ68*2,AK68*1,AL68*0,AM68*(-1),AN68*(-2))/AQ68)</f>
        <v>-</v>
      </c>
      <c r="AS68" s="109" t="str">
        <f t="shared" ref="AS68:AS131" si="36">IF(AP68="-","-",IF(AR68&gt;=0.8,"a",IF(AR68&gt;0.3,"b",IF(AR68&gt;=-0.3,"c",IF(AR68&gt;-0.8,"d","e")))))</f>
        <v>-</v>
      </c>
      <c r="AT68" s="9"/>
      <c r="AU68" s="15"/>
      <c r="AV68" s="15"/>
      <c r="AW68" s="15"/>
      <c r="AX68" s="15"/>
      <c r="AY68" s="15"/>
      <c r="AZ68" s="15" t="str">
        <f t="shared" ref="AZ68:AZ131" si="37">IF($E68="-","-",IF(SUM(AT68:AY68)=0,"-",SUM(AT68:AY68)))</f>
        <v>-</v>
      </c>
      <c r="BA68" s="15" t="str">
        <f t="shared" ref="BA68:BA131" si="38">IF($E68="-","-",IF(SUM(AT68:AX68)=0,"-",SUM(AT68:AX68)))</f>
        <v>-</v>
      </c>
      <c r="BB68" s="16" t="str">
        <f t="shared" ref="BB68:BB131" si="39">IF(AZ68="-","-",SUM(AT68*2,AU68*1,AV68*0,AW68*(-1),AX68*(-2))/BA68)</f>
        <v>-</v>
      </c>
      <c r="BC68" s="109" t="str">
        <f t="shared" ref="BC68:BC131" si="40">IF(AZ68="-","-",IF(BB68&gt;=0.8,"a",IF(BB68&gt;0.3,"b",IF(BB68&gt;=-0.3,"c",IF(BB68&gt;-0.8,"d","e")))))</f>
        <v>-</v>
      </c>
      <c r="BD68" t="str">
        <f t="shared" ref="BD68:BD131" si="41">ASC(O68)</f>
        <v>c</v>
      </c>
    </row>
    <row r="69" spans="1:56" ht="40.5" customHeight="1">
      <c r="A69" s="13" t="str">
        <f t="shared" si="24"/>
        <v>9-3</v>
      </c>
      <c r="B69" s="13">
        <v>9</v>
      </c>
      <c r="C69" s="5" t="s">
        <v>337</v>
      </c>
      <c r="D69" s="13">
        <v>3</v>
      </c>
      <c r="E69" s="5" t="s">
        <v>2796</v>
      </c>
      <c r="F69" s="9">
        <v>23</v>
      </c>
      <c r="G69" s="15">
        <v>131</v>
      </c>
      <c r="H69" s="15">
        <v>211</v>
      </c>
      <c r="I69" s="15">
        <v>135</v>
      </c>
      <c r="J69" s="15">
        <v>61</v>
      </c>
      <c r="K69" s="15">
        <v>34</v>
      </c>
      <c r="L69" s="15">
        <v>595</v>
      </c>
      <c r="M69" s="15">
        <v>561</v>
      </c>
      <c r="N69" s="16">
        <v>-0.14260249554367202</v>
      </c>
      <c r="O69" s="109" t="s">
        <v>56</v>
      </c>
      <c r="P69" s="9"/>
      <c r="Q69" s="15"/>
      <c r="R69" s="15"/>
      <c r="S69" s="15"/>
      <c r="T69" s="15"/>
      <c r="U69" s="15"/>
      <c r="V69" s="15" t="str">
        <f t="shared" si="25"/>
        <v>-</v>
      </c>
      <c r="W69" s="15" t="str">
        <f t="shared" si="26"/>
        <v>-</v>
      </c>
      <c r="X69" s="16" t="str">
        <f t="shared" si="27"/>
        <v>-</v>
      </c>
      <c r="Y69" s="109" t="str">
        <f t="shared" si="28"/>
        <v>-</v>
      </c>
      <c r="Z69" s="9"/>
      <c r="AA69" s="15"/>
      <c r="AB69" s="15"/>
      <c r="AC69" s="15"/>
      <c r="AD69" s="15"/>
      <c r="AE69" s="15"/>
      <c r="AF69" s="15" t="str">
        <f t="shared" si="29"/>
        <v>-</v>
      </c>
      <c r="AG69" s="15" t="str">
        <f t="shared" si="30"/>
        <v>-</v>
      </c>
      <c r="AH69" s="16" t="str">
        <f t="shared" si="31"/>
        <v>-</v>
      </c>
      <c r="AI69" s="109" t="str">
        <f t="shared" si="32"/>
        <v>-</v>
      </c>
      <c r="AJ69" s="9"/>
      <c r="AK69" s="15"/>
      <c r="AL69" s="15"/>
      <c r="AM69" s="15"/>
      <c r="AN69" s="15"/>
      <c r="AO69" s="15"/>
      <c r="AP69" s="15" t="str">
        <f t="shared" si="33"/>
        <v>-</v>
      </c>
      <c r="AQ69" s="15" t="str">
        <f t="shared" si="34"/>
        <v>-</v>
      </c>
      <c r="AR69" s="16" t="str">
        <f t="shared" si="35"/>
        <v>-</v>
      </c>
      <c r="AS69" s="109" t="str">
        <f t="shared" si="36"/>
        <v>-</v>
      </c>
      <c r="AT69" s="9"/>
      <c r="AU69" s="15"/>
      <c r="AV69" s="15"/>
      <c r="AW69" s="15"/>
      <c r="AX69" s="15"/>
      <c r="AY69" s="15"/>
      <c r="AZ69" s="15" t="str">
        <f t="shared" si="37"/>
        <v>-</v>
      </c>
      <c r="BA69" s="15" t="str">
        <f t="shared" si="38"/>
        <v>-</v>
      </c>
      <c r="BB69" s="16" t="str">
        <f t="shared" si="39"/>
        <v>-</v>
      </c>
      <c r="BC69" s="109" t="str">
        <f t="shared" si="40"/>
        <v>-</v>
      </c>
      <c r="BD69" t="str">
        <f t="shared" si="41"/>
        <v>c</v>
      </c>
    </row>
    <row r="70" spans="1:56" ht="40.5" customHeight="1">
      <c r="A70" s="13" t="str">
        <f t="shared" si="24"/>
        <v>9-4</v>
      </c>
      <c r="B70" s="13">
        <v>9</v>
      </c>
      <c r="C70" s="5" t="s">
        <v>337</v>
      </c>
      <c r="D70" s="13">
        <v>4</v>
      </c>
      <c r="E70" s="5" t="s">
        <v>2797</v>
      </c>
      <c r="F70" s="9">
        <v>26</v>
      </c>
      <c r="G70" s="15">
        <v>118</v>
      </c>
      <c r="H70" s="15">
        <v>204</v>
      </c>
      <c r="I70" s="15">
        <v>158</v>
      </c>
      <c r="J70" s="15">
        <v>61</v>
      </c>
      <c r="K70" s="15">
        <v>21</v>
      </c>
      <c r="L70" s="15">
        <v>588</v>
      </c>
      <c r="M70" s="15">
        <v>567</v>
      </c>
      <c r="N70" s="16">
        <v>-0.19400352733686066</v>
      </c>
      <c r="O70" s="109" t="s">
        <v>56</v>
      </c>
      <c r="P70" s="9"/>
      <c r="Q70" s="15"/>
      <c r="R70" s="15"/>
      <c r="S70" s="15"/>
      <c r="T70" s="15"/>
      <c r="U70" s="15"/>
      <c r="V70" s="15" t="str">
        <f t="shared" si="25"/>
        <v>-</v>
      </c>
      <c r="W70" s="15" t="str">
        <f t="shared" si="26"/>
        <v>-</v>
      </c>
      <c r="X70" s="16" t="str">
        <f t="shared" si="27"/>
        <v>-</v>
      </c>
      <c r="Y70" s="109" t="str">
        <f t="shared" si="28"/>
        <v>-</v>
      </c>
      <c r="Z70" s="9"/>
      <c r="AA70" s="15"/>
      <c r="AB70" s="15"/>
      <c r="AC70" s="15"/>
      <c r="AD70" s="15"/>
      <c r="AE70" s="15"/>
      <c r="AF70" s="15" t="str">
        <f t="shared" si="29"/>
        <v>-</v>
      </c>
      <c r="AG70" s="15" t="str">
        <f t="shared" si="30"/>
        <v>-</v>
      </c>
      <c r="AH70" s="16" t="str">
        <f t="shared" si="31"/>
        <v>-</v>
      </c>
      <c r="AI70" s="109" t="str">
        <f t="shared" si="32"/>
        <v>-</v>
      </c>
      <c r="AJ70" s="9"/>
      <c r="AK70" s="15"/>
      <c r="AL70" s="15"/>
      <c r="AM70" s="15"/>
      <c r="AN70" s="15"/>
      <c r="AO70" s="15"/>
      <c r="AP70" s="15" t="str">
        <f t="shared" si="33"/>
        <v>-</v>
      </c>
      <c r="AQ70" s="15" t="str">
        <f t="shared" si="34"/>
        <v>-</v>
      </c>
      <c r="AR70" s="16" t="str">
        <f t="shared" si="35"/>
        <v>-</v>
      </c>
      <c r="AS70" s="109" t="str">
        <f t="shared" si="36"/>
        <v>-</v>
      </c>
      <c r="AT70" s="9"/>
      <c r="AU70" s="15"/>
      <c r="AV70" s="15"/>
      <c r="AW70" s="15"/>
      <c r="AX70" s="15"/>
      <c r="AY70" s="15"/>
      <c r="AZ70" s="15" t="str">
        <f t="shared" si="37"/>
        <v>-</v>
      </c>
      <c r="BA70" s="15" t="str">
        <f t="shared" si="38"/>
        <v>-</v>
      </c>
      <c r="BB70" s="16" t="str">
        <f t="shared" si="39"/>
        <v>-</v>
      </c>
      <c r="BC70" s="109" t="str">
        <f t="shared" si="40"/>
        <v>-</v>
      </c>
      <c r="BD70" t="str">
        <f t="shared" si="41"/>
        <v>c</v>
      </c>
    </row>
    <row r="71" spans="1:56" ht="40.5" hidden="1" customHeight="1">
      <c r="A71" s="13" t="str">
        <f t="shared" si="24"/>
        <v>9-5</v>
      </c>
      <c r="B71" s="13">
        <v>9</v>
      </c>
      <c r="C71" s="5" t="s">
        <v>337</v>
      </c>
      <c r="D71" s="13">
        <v>5</v>
      </c>
      <c r="E71" s="5" t="s">
        <v>85</v>
      </c>
      <c r="F71" s="9"/>
      <c r="G71" s="15"/>
      <c r="H71" s="15"/>
      <c r="I71" s="15"/>
      <c r="J71" s="15"/>
      <c r="K71" s="15"/>
      <c r="L71" s="15" t="str">
        <f t="shared" ref="L71:L130" si="42">IF($E71="-","-",IF(SUM(F71:K71)=0,"-",SUM(F71:K71)))</f>
        <v>-</v>
      </c>
      <c r="M71" s="15" t="str">
        <f t="shared" ref="M71:M130" si="43">IF($E71="-","-",IF(SUM(F71:J71)=0,"-",SUM(F71:J71)))</f>
        <v>-</v>
      </c>
      <c r="N71" s="16" t="str">
        <f t="shared" ref="N71:N130" si="44">IF(L71="-","-",SUM(F71*2,G71*1,H71*0,I71*(-1),J71*(-2))/M71)</f>
        <v>-</v>
      </c>
      <c r="O71" s="109" t="s">
        <v>85</v>
      </c>
      <c r="P71" s="9"/>
      <c r="Q71" s="15"/>
      <c r="R71" s="15"/>
      <c r="S71" s="15"/>
      <c r="T71" s="15"/>
      <c r="U71" s="15"/>
      <c r="V71" s="15" t="str">
        <f t="shared" si="25"/>
        <v>-</v>
      </c>
      <c r="W71" s="15" t="str">
        <f t="shared" si="26"/>
        <v>-</v>
      </c>
      <c r="X71" s="16" t="str">
        <f t="shared" si="27"/>
        <v>-</v>
      </c>
      <c r="Y71" s="109" t="str">
        <f t="shared" si="28"/>
        <v>-</v>
      </c>
      <c r="Z71" s="9"/>
      <c r="AA71" s="15"/>
      <c r="AB71" s="15"/>
      <c r="AC71" s="15"/>
      <c r="AD71" s="15"/>
      <c r="AE71" s="15"/>
      <c r="AF71" s="15" t="str">
        <f t="shared" si="29"/>
        <v>-</v>
      </c>
      <c r="AG71" s="15" t="str">
        <f t="shared" si="30"/>
        <v>-</v>
      </c>
      <c r="AH71" s="16" t="str">
        <f t="shared" si="31"/>
        <v>-</v>
      </c>
      <c r="AI71" s="109" t="str">
        <f t="shared" si="32"/>
        <v>-</v>
      </c>
      <c r="AJ71" s="9"/>
      <c r="AK71" s="15"/>
      <c r="AL71" s="15"/>
      <c r="AM71" s="15"/>
      <c r="AN71" s="15"/>
      <c r="AO71" s="15"/>
      <c r="AP71" s="15" t="str">
        <f t="shared" si="33"/>
        <v>-</v>
      </c>
      <c r="AQ71" s="15" t="str">
        <f t="shared" si="34"/>
        <v>-</v>
      </c>
      <c r="AR71" s="16" t="str">
        <f t="shared" si="35"/>
        <v>-</v>
      </c>
      <c r="AS71" s="109" t="str">
        <f t="shared" si="36"/>
        <v>-</v>
      </c>
      <c r="AT71" s="9"/>
      <c r="AU71" s="15"/>
      <c r="AV71" s="15"/>
      <c r="AW71" s="15"/>
      <c r="AX71" s="15"/>
      <c r="AY71" s="15"/>
      <c r="AZ71" s="15" t="str">
        <f t="shared" si="37"/>
        <v>-</v>
      </c>
      <c r="BA71" s="15" t="str">
        <f t="shared" si="38"/>
        <v>-</v>
      </c>
      <c r="BB71" s="16" t="str">
        <f t="shared" si="39"/>
        <v>-</v>
      </c>
      <c r="BC71" s="109" t="str">
        <f t="shared" si="40"/>
        <v>-</v>
      </c>
      <c r="BD71" t="str">
        <f t="shared" si="41"/>
        <v>-</v>
      </c>
    </row>
    <row r="72" spans="1:56" ht="40.5" hidden="1" customHeight="1">
      <c r="A72" s="13" t="str">
        <f t="shared" si="24"/>
        <v>9-6</v>
      </c>
      <c r="B72" s="13">
        <v>9</v>
      </c>
      <c r="C72" s="5" t="s">
        <v>337</v>
      </c>
      <c r="D72" s="13">
        <v>6</v>
      </c>
      <c r="E72" s="5" t="s">
        <v>85</v>
      </c>
      <c r="F72" s="9"/>
      <c r="G72" s="15"/>
      <c r="H72" s="15"/>
      <c r="I72" s="15"/>
      <c r="J72" s="15"/>
      <c r="K72" s="15"/>
      <c r="L72" s="15" t="str">
        <f t="shared" si="42"/>
        <v>-</v>
      </c>
      <c r="M72" s="15" t="str">
        <f t="shared" si="43"/>
        <v>-</v>
      </c>
      <c r="N72" s="16" t="str">
        <f t="shared" si="44"/>
        <v>-</v>
      </c>
      <c r="O72" s="109" t="s">
        <v>85</v>
      </c>
      <c r="P72" s="9"/>
      <c r="Q72" s="15"/>
      <c r="R72" s="15"/>
      <c r="S72" s="15"/>
      <c r="T72" s="15"/>
      <c r="U72" s="15"/>
      <c r="V72" s="15" t="str">
        <f t="shared" si="25"/>
        <v>-</v>
      </c>
      <c r="W72" s="15" t="str">
        <f t="shared" si="26"/>
        <v>-</v>
      </c>
      <c r="X72" s="16" t="str">
        <f t="shared" si="27"/>
        <v>-</v>
      </c>
      <c r="Y72" s="109" t="str">
        <f t="shared" si="28"/>
        <v>-</v>
      </c>
      <c r="Z72" s="9"/>
      <c r="AA72" s="15"/>
      <c r="AB72" s="15"/>
      <c r="AC72" s="15"/>
      <c r="AD72" s="15"/>
      <c r="AE72" s="15"/>
      <c r="AF72" s="15" t="str">
        <f t="shared" si="29"/>
        <v>-</v>
      </c>
      <c r="AG72" s="15" t="str">
        <f t="shared" si="30"/>
        <v>-</v>
      </c>
      <c r="AH72" s="16" t="str">
        <f t="shared" si="31"/>
        <v>-</v>
      </c>
      <c r="AI72" s="109" t="str">
        <f t="shared" si="32"/>
        <v>-</v>
      </c>
      <c r="AJ72" s="9"/>
      <c r="AK72" s="15"/>
      <c r="AL72" s="15"/>
      <c r="AM72" s="15"/>
      <c r="AN72" s="15"/>
      <c r="AO72" s="15"/>
      <c r="AP72" s="15" t="str">
        <f t="shared" si="33"/>
        <v>-</v>
      </c>
      <c r="AQ72" s="15" t="str">
        <f t="shared" si="34"/>
        <v>-</v>
      </c>
      <c r="AR72" s="16" t="str">
        <f t="shared" si="35"/>
        <v>-</v>
      </c>
      <c r="AS72" s="109" t="str">
        <f t="shared" si="36"/>
        <v>-</v>
      </c>
      <c r="AT72" s="9"/>
      <c r="AU72" s="15"/>
      <c r="AV72" s="15"/>
      <c r="AW72" s="15"/>
      <c r="AX72" s="15"/>
      <c r="AY72" s="15"/>
      <c r="AZ72" s="15" t="str">
        <f t="shared" si="37"/>
        <v>-</v>
      </c>
      <c r="BA72" s="15" t="str">
        <f t="shared" si="38"/>
        <v>-</v>
      </c>
      <c r="BB72" s="16" t="str">
        <f t="shared" si="39"/>
        <v>-</v>
      </c>
      <c r="BC72" s="109" t="str">
        <f t="shared" si="40"/>
        <v>-</v>
      </c>
      <c r="BD72" t="str">
        <f t="shared" si="41"/>
        <v>-</v>
      </c>
    </row>
    <row r="73" spans="1:56" ht="40.5" hidden="1" customHeight="1">
      <c r="A73" s="13" t="str">
        <f t="shared" si="24"/>
        <v>9-7</v>
      </c>
      <c r="B73" s="13">
        <v>9</v>
      </c>
      <c r="C73" s="5" t="s">
        <v>337</v>
      </c>
      <c r="D73" s="13">
        <v>7</v>
      </c>
      <c r="E73" s="5" t="s">
        <v>85</v>
      </c>
      <c r="F73" s="9"/>
      <c r="G73" s="15"/>
      <c r="H73" s="15"/>
      <c r="I73" s="15"/>
      <c r="J73" s="15"/>
      <c r="K73" s="15"/>
      <c r="L73" s="15" t="str">
        <f t="shared" si="42"/>
        <v>-</v>
      </c>
      <c r="M73" s="15" t="str">
        <f t="shared" si="43"/>
        <v>-</v>
      </c>
      <c r="N73" s="16" t="str">
        <f t="shared" si="44"/>
        <v>-</v>
      </c>
      <c r="O73" s="109" t="s">
        <v>85</v>
      </c>
      <c r="P73" s="9"/>
      <c r="Q73" s="15"/>
      <c r="R73" s="15"/>
      <c r="S73" s="15"/>
      <c r="T73" s="15"/>
      <c r="U73" s="15"/>
      <c r="V73" s="15" t="str">
        <f t="shared" si="25"/>
        <v>-</v>
      </c>
      <c r="W73" s="15" t="str">
        <f t="shared" si="26"/>
        <v>-</v>
      </c>
      <c r="X73" s="16" t="str">
        <f t="shared" si="27"/>
        <v>-</v>
      </c>
      <c r="Y73" s="109" t="str">
        <f t="shared" si="28"/>
        <v>-</v>
      </c>
      <c r="Z73" s="9"/>
      <c r="AA73" s="15"/>
      <c r="AB73" s="15"/>
      <c r="AC73" s="15"/>
      <c r="AD73" s="15"/>
      <c r="AE73" s="15"/>
      <c r="AF73" s="15" t="str">
        <f t="shared" si="29"/>
        <v>-</v>
      </c>
      <c r="AG73" s="15" t="str">
        <f t="shared" si="30"/>
        <v>-</v>
      </c>
      <c r="AH73" s="16" t="str">
        <f t="shared" si="31"/>
        <v>-</v>
      </c>
      <c r="AI73" s="109" t="str">
        <f t="shared" si="32"/>
        <v>-</v>
      </c>
      <c r="AJ73" s="9"/>
      <c r="AK73" s="15"/>
      <c r="AL73" s="15"/>
      <c r="AM73" s="15"/>
      <c r="AN73" s="15"/>
      <c r="AO73" s="15"/>
      <c r="AP73" s="15" t="str">
        <f t="shared" si="33"/>
        <v>-</v>
      </c>
      <c r="AQ73" s="15" t="str">
        <f t="shared" si="34"/>
        <v>-</v>
      </c>
      <c r="AR73" s="16" t="str">
        <f t="shared" si="35"/>
        <v>-</v>
      </c>
      <c r="AS73" s="109" t="str">
        <f t="shared" si="36"/>
        <v>-</v>
      </c>
      <c r="AT73" s="9"/>
      <c r="AU73" s="15"/>
      <c r="AV73" s="15"/>
      <c r="AW73" s="15"/>
      <c r="AX73" s="15"/>
      <c r="AY73" s="15"/>
      <c r="AZ73" s="15" t="str">
        <f t="shared" si="37"/>
        <v>-</v>
      </c>
      <c r="BA73" s="15" t="str">
        <f t="shared" si="38"/>
        <v>-</v>
      </c>
      <c r="BB73" s="16" t="str">
        <f t="shared" si="39"/>
        <v>-</v>
      </c>
      <c r="BC73" s="109" t="str">
        <f t="shared" si="40"/>
        <v>-</v>
      </c>
      <c r="BD73" t="str">
        <f t="shared" si="41"/>
        <v>-</v>
      </c>
    </row>
    <row r="74" spans="1:56" ht="40.5" hidden="1" customHeight="1">
      <c r="A74" s="13" t="str">
        <f t="shared" si="24"/>
        <v>9-8</v>
      </c>
      <c r="B74" s="13">
        <v>9</v>
      </c>
      <c r="C74" s="5" t="s">
        <v>337</v>
      </c>
      <c r="D74" s="13">
        <v>8</v>
      </c>
      <c r="E74" s="5" t="s">
        <v>85</v>
      </c>
      <c r="F74" s="9"/>
      <c r="G74" s="15"/>
      <c r="H74" s="15"/>
      <c r="I74" s="15"/>
      <c r="J74" s="15"/>
      <c r="K74" s="15"/>
      <c r="L74" s="15" t="str">
        <f t="shared" si="42"/>
        <v>-</v>
      </c>
      <c r="M74" s="15" t="str">
        <f t="shared" si="43"/>
        <v>-</v>
      </c>
      <c r="N74" s="16" t="str">
        <f t="shared" si="44"/>
        <v>-</v>
      </c>
      <c r="O74" s="109" t="s">
        <v>85</v>
      </c>
      <c r="P74" s="9"/>
      <c r="Q74" s="15"/>
      <c r="R74" s="15"/>
      <c r="S74" s="15"/>
      <c r="T74" s="15"/>
      <c r="U74" s="15"/>
      <c r="V74" s="15" t="str">
        <f t="shared" si="25"/>
        <v>-</v>
      </c>
      <c r="W74" s="15" t="str">
        <f t="shared" si="26"/>
        <v>-</v>
      </c>
      <c r="X74" s="16" t="str">
        <f t="shared" si="27"/>
        <v>-</v>
      </c>
      <c r="Y74" s="109" t="str">
        <f t="shared" si="28"/>
        <v>-</v>
      </c>
      <c r="Z74" s="9"/>
      <c r="AA74" s="15"/>
      <c r="AB74" s="15"/>
      <c r="AC74" s="15"/>
      <c r="AD74" s="15"/>
      <c r="AE74" s="15"/>
      <c r="AF74" s="15" t="str">
        <f t="shared" si="29"/>
        <v>-</v>
      </c>
      <c r="AG74" s="15" t="str">
        <f t="shared" si="30"/>
        <v>-</v>
      </c>
      <c r="AH74" s="16" t="str">
        <f t="shared" si="31"/>
        <v>-</v>
      </c>
      <c r="AI74" s="109" t="str">
        <f t="shared" si="32"/>
        <v>-</v>
      </c>
      <c r="AJ74" s="9"/>
      <c r="AK74" s="15"/>
      <c r="AL74" s="15"/>
      <c r="AM74" s="15"/>
      <c r="AN74" s="15"/>
      <c r="AO74" s="15"/>
      <c r="AP74" s="15" t="str">
        <f t="shared" si="33"/>
        <v>-</v>
      </c>
      <c r="AQ74" s="15" t="str">
        <f t="shared" si="34"/>
        <v>-</v>
      </c>
      <c r="AR74" s="16" t="str">
        <f t="shared" si="35"/>
        <v>-</v>
      </c>
      <c r="AS74" s="109" t="str">
        <f t="shared" si="36"/>
        <v>-</v>
      </c>
      <c r="AT74" s="9"/>
      <c r="AU74" s="15"/>
      <c r="AV74" s="15"/>
      <c r="AW74" s="15"/>
      <c r="AX74" s="15"/>
      <c r="AY74" s="15"/>
      <c r="AZ74" s="15" t="str">
        <f t="shared" si="37"/>
        <v>-</v>
      </c>
      <c r="BA74" s="15" t="str">
        <f t="shared" si="38"/>
        <v>-</v>
      </c>
      <c r="BB74" s="16" t="str">
        <f t="shared" si="39"/>
        <v>-</v>
      </c>
      <c r="BC74" s="109" t="str">
        <f t="shared" si="40"/>
        <v>-</v>
      </c>
      <c r="BD74" t="str">
        <f t="shared" si="41"/>
        <v>-</v>
      </c>
    </row>
    <row r="75" spans="1:56" ht="40.5" customHeight="1">
      <c r="A75" s="13" t="str">
        <f t="shared" si="24"/>
        <v>10-1</v>
      </c>
      <c r="B75" s="13">
        <v>10</v>
      </c>
      <c r="C75" s="5" t="s">
        <v>338</v>
      </c>
      <c r="D75" s="13">
        <v>1</v>
      </c>
      <c r="E75" s="5" t="s">
        <v>2798</v>
      </c>
      <c r="F75" s="9">
        <v>75</v>
      </c>
      <c r="G75" s="15">
        <v>233</v>
      </c>
      <c r="H75" s="15">
        <v>167</v>
      </c>
      <c r="I75" s="15">
        <v>69</v>
      </c>
      <c r="J75" s="15">
        <v>27</v>
      </c>
      <c r="K75" s="15">
        <v>24</v>
      </c>
      <c r="L75" s="15">
        <v>595</v>
      </c>
      <c r="M75" s="15">
        <v>571</v>
      </c>
      <c r="N75" s="16">
        <v>0.45534150612959717</v>
      </c>
      <c r="O75" s="109" t="s">
        <v>55</v>
      </c>
      <c r="P75" s="9"/>
      <c r="Q75" s="15"/>
      <c r="R75" s="15"/>
      <c r="S75" s="15"/>
      <c r="T75" s="15"/>
      <c r="U75" s="15"/>
      <c r="V75" s="15" t="str">
        <f t="shared" si="25"/>
        <v>-</v>
      </c>
      <c r="W75" s="15" t="str">
        <f t="shared" si="26"/>
        <v>-</v>
      </c>
      <c r="X75" s="16" t="str">
        <f t="shared" si="27"/>
        <v>-</v>
      </c>
      <c r="Y75" s="109" t="str">
        <f t="shared" si="28"/>
        <v>-</v>
      </c>
      <c r="Z75" s="9"/>
      <c r="AA75" s="15"/>
      <c r="AB75" s="15"/>
      <c r="AC75" s="15"/>
      <c r="AD75" s="15"/>
      <c r="AE75" s="15"/>
      <c r="AF75" s="15" t="str">
        <f t="shared" si="29"/>
        <v>-</v>
      </c>
      <c r="AG75" s="15" t="str">
        <f t="shared" si="30"/>
        <v>-</v>
      </c>
      <c r="AH75" s="16" t="str">
        <f t="shared" si="31"/>
        <v>-</v>
      </c>
      <c r="AI75" s="109" t="str">
        <f t="shared" si="32"/>
        <v>-</v>
      </c>
      <c r="AJ75" s="9"/>
      <c r="AK75" s="15"/>
      <c r="AL75" s="15"/>
      <c r="AM75" s="15"/>
      <c r="AN75" s="15"/>
      <c r="AO75" s="15"/>
      <c r="AP75" s="15" t="str">
        <f t="shared" si="33"/>
        <v>-</v>
      </c>
      <c r="AQ75" s="15" t="str">
        <f t="shared" si="34"/>
        <v>-</v>
      </c>
      <c r="AR75" s="16" t="str">
        <f t="shared" si="35"/>
        <v>-</v>
      </c>
      <c r="AS75" s="109" t="str">
        <f t="shared" si="36"/>
        <v>-</v>
      </c>
      <c r="AT75" s="9"/>
      <c r="AU75" s="15"/>
      <c r="AV75" s="15"/>
      <c r="AW75" s="15"/>
      <c r="AX75" s="15"/>
      <c r="AY75" s="15"/>
      <c r="AZ75" s="15" t="str">
        <f t="shared" si="37"/>
        <v>-</v>
      </c>
      <c r="BA75" s="15" t="str">
        <f t="shared" si="38"/>
        <v>-</v>
      </c>
      <c r="BB75" s="16" t="str">
        <f t="shared" si="39"/>
        <v>-</v>
      </c>
      <c r="BC75" s="109" t="str">
        <f t="shared" si="40"/>
        <v>-</v>
      </c>
      <c r="BD75" t="str">
        <f t="shared" si="41"/>
        <v>b</v>
      </c>
    </row>
    <row r="76" spans="1:56" ht="40.5" customHeight="1">
      <c r="A76" s="13" t="str">
        <f t="shared" si="24"/>
        <v>10-2</v>
      </c>
      <c r="B76" s="13">
        <v>10</v>
      </c>
      <c r="C76" s="5" t="s">
        <v>338</v>
      </c>
      <c r="D76" s="13">
        <v>2</v>
      </c>
      <c r="E76" s="5" t="s">
        <v>2799</v>
      </c>
      <c r="F76" s="9">
        <v>59</v>
      </c>
      <c r="G76" s="15">
        <v>202</v>
      </c>
      <c r="H76" s="15">
        <v>199</v>
      </c>
      <c r="I76" s="15">
        <v>75</v>
      </c>
      <c r="J76" s="15">
        <v>23</v>
      </c>
      <c r="K76" s="15">
        <v>30</v>
      </c>
      <c r="L76" s="15">
        <v>588</v>
      </c>
      <c r="M76" s="15">
        <v>558</v>
      </c>
      <c r="N76" s="16">
        <v>0.35663082437275984</v>
      </c>
      <c r="O76" s="109" t="s">
        <v>55</v>
      </c>
      <c r="P76" s="9"/>
      <c r="Q76" s="15"/>
      <c r="R76" s="15"/>
      <c r="S76" s="15"/>
      <c r="T76" s="15"/>
      <c r="U76" s="15"/>
      <c r="V76" s="15" t="str">
        <f t="shared" si="25"/>
        <v>-</v>
      </c>
      <c r="W76" s="15" t="str">
        <f t="shared" si="26"/>
        <v>-</v>
      </c>
      <c r="X76" s="16" t="str">
        <f t="shared" si="27"/>
        <v>-</v>
      </c>
      <c r="Y76" s="109" t="str">
        <f t="shared" si="28"/>
        <v>-</v>
      </c>
      <c r="Z76" s="9"/>
      <c r="AA76" s="15"/>
      <c r="AB76" s="15"/>
      <c r="AC76" s="15"/>
      <c r="AD76" s="15"/>
      <c r="AE76" s="15"/>
      <c r="AF76" s="15" t="str">
        <f t="shared" si="29"/>
        <v>-</v>
      </c>
      <c r="AG76" s="15" t="str">
        <f t="shared" si="30"/>
        <v>-</v>
      </c>
      <c r="AH76" s="16" t="str">
        <f t="shared" si="31"/>
        <v>-</v>
      </c>
      <c r="AI76" s="109" t="str">
        <f t="shared" si="32"/>
        <v>-</v>
      </c>
      <c r="AJ76" s="9"/>
      <c r="AK76" s="15"/>
      <c r="AL76" s="15"/>
      <c r="AM76" s="15"/>
      <c r="AN76" s="15"/>
      <c r="AO76" s="15"/>
      <c r="AP76" s="15" t="str">
        <f t="shared" si="33"/>
        <v>-</v>
      </c>
      <c r="AQ76" s="15" t="str">
        <f t="shared" si="34"/>
        <v>-</v>
      </c>
      <c r="AR76" s="16" t="str">
        <f t="shared" si="35"/>
        <v>-</v>
      </c>
      <c r="AS76" s="109" t="str">
        <f t="shared" si="36"/>
        <v>-</v>
      </c>
      <c r="AT76" s="9"/>
      <c r="AU76" s="15"/>
      <c r="AV76" s="15"/>
      <c r="AW76" s="15"/>
      <c r="AX76" s="15"/>
      <c r="AY76" s="15"/>
      <c r="AZ76" s="15" t="str">
        <f t="shared" si="37"/>
        <v>-</v>
      </c>
      <c r="BA76" s="15" t="str">
        <f t="shared" si="38"/>
        <v>-</v>
      </c>
      <c r="BB76" s="16" t="str">
        <f t="shared" si="39"/>
        <v>-</v>
      </c>
      <c r="BC76" s="109" t="str">
        <f t="shared" si="40"/>
        <v>-</v>
      </c>
      <c r="BD76" t="str">
        <f t="shared" si="41"/>
        <v>b</v>
      </c>
    </row>
    <row r="77" spans="1:56" ht="40.5" customHeight="1">
      <c r="A77" s="13" t="str">
        <f t="shared" si="24"/>
        <v>10-3</v>
      </c>
      <c r="B77" s="13">
        <v>10</v>
      </c>
      <c r="C77" s="5" t="s">
        <v>338</v>
      </c>
      <c r="D77" s="13">
        <v>3</v>
      </c>
      <c r="E77" s="5" t="s">
        <v>2800</v>
      </c>
      <c r="F77" s="9">
        <v>36</v>
      </c>
      <c r="G77" s="15">
        <v>164</v>
      </c>
      <c r="H77" s="15">
        <v>219</v>
      </c>
      <c r="I77" s="15">
        <v>108</v>
      </c>
      <c r="J77" s="15">
        <v>41</v>
      </c>
      <c r="K77" s="15">
        <v>27</v>
      </c>
      <c r="L77" s="15">
        <v>595</v>
      </c>
      <c r="M77" s="15">
        <v>568</v>
      </c>
      <c r="N77" s="16">
        <v>8.098591549295775E-2</v>
      </c>
      <c r="O77" s="109" t="s">
        <v>56</v>
      </c>
      <c r="P77" s="9"/>
      <c r="Q77" s="15"/>
      <c r="R77" s="15"/>
      <c r="S77" s="15"/>
      <c r="T77" s="15"/>
      <c r="U77" s="15"/>
      <c r="V77" s="15" t="str">
        <f t="shared" si="25"/>
        <v>-</v>
      </c>
      <c r="W77" s="15" t="str">
        <f t="shared" si="26"/>
        <v>-</v>
      </c>
      <c r="X77" s="16" t="str">
        <f t="shared" si="27"/>
        <v>-</v>
      </c>
      <c r="Y77" s="109" t="str">
        <f t="shared" si="28"/>
        <v>-</v>
      </c>
      <c r="Z77" s="9"/>
      <c r="AA77" s="15"/>
      <c r="AB77" s="15"/>
      <c r="AC77" s="15"/>
      <c r="AD77" s="15"/>
      <c r="AE77" s="15"/>
      <c r="AF77" s="15" t="str">
        <f t="shared" si="29"/>
        <v>-</v>
      </c>
      <c r="AG77" s="15" t="str">
        <f t="shared" si="30"/>
        <v>-</v>
      </c>
      <c r="AH77" s="16" t="str">
        <f t="shared" si="31"/>
        <v>-</v>
      </c>
      <c r="AI77" s="109" t="str">
        <f t="shared" si="32"/>
        <v>-</v>
      </c>
      <c r="AJ77" s="9"/>
      <c r="AK77" s="15"/>
      <c r="AL77" s="15"/>
      <c r="AM77" s="15"/>
      <c r="AN77" s="15"/>
      <c r="AO77" s="15"/>
      <c r="AP77" s="15" t="str">
        <f t="shared" si="33"/>
        <v>-</v>
      </c>
      <c r="AQ77" s="15" t="str">
        <f t="shared" si="34"/>
        <v>-</v>
      </c>
      <c r="AR77" s="16" t="str">
        <f t="shared" si="35"/>
        <v>-</v>
      </c>
      <c r="AS77" s="109" t="str">
        <f t="shared" si="36"/>
        <v>-</v>
      </c>
      <c r="AT77" s="9"/>
      <c r="AU77" s="15"/>
      <c r="AV77" s="15"/>
      <c r="AW77" s="15"/>
      <c r="AX77" s="15"/>
      <c r="AY77" s="15"/>
      <c r="AZ77" s="15" t="str">
        <f t="shared" si="37"/>
        <v>-</v>
      </c>
      <c r="BA77" s="15" t="str">
        <f t="shared" si="38"/>
        <v>-</v>
      </c>
      <c r="BB77" s="16" t="str">
        <f t="shared" si="39"/>
        <v>-</v>
      </c>
      <c r="BC77" s="109" t="str">
        <f t="shared" si="40"/>
        <v>-</v>
      </c>
      <c r="BD77" t="str">
        <f t="shared" si="41"/>
        <v>c</v>
      </c>
    </row>
    <row r="78" spans="1:56" ht="40.5" customHeight="1">
      <c r="A78" s="13" t="str">
        <f t="shared" si="24"/>
        <v>10-4</v>
      </c>
      <c r="B78" s="13">
        <v>10</v>
      </c>
      <c r="C78" s="5" t="s">
        <v>338</v>
      </c>
      <c r="D78" s="13">
        <v>4</v>
      </c>
      <c r="E78" s="5" t="s">
        <v>2801</v>
      </c>
      <c r="F78" s="9">
        <v>17</v>
      </c>
      <c r="G78" s="15">
        <v>115</v>
      </c>
      <c r="H78" s="15">
        <v>273</v>
      </c>
      <c r="I78" s="15">
        <v>115</v>
      </c>
      <c r="J78" s="15">
        <v>38</v>
      </c>
      <c r="K78" s="15">
        <v>37</v>
      </c>
      <c r="L78" s="15">
        <v>595</v>
      </c>
      <c r="M78" s="15">
        <v>558</v>
      </c>
      <c r="N78" s="16">
        <v>-7.5268817204301078E-2</v>
      </c>
      <c r="O78" s="109" t="s">
        <v>56</v>
      </c>
      <c r="P78" s="9"/>
      <c r="Q78" s="15"/>
      <c r="R78" s="15"/>
      <c r="S78" s="15"/>
      <c r="T78" s="15"/>
      <c r="U78" s="15"/>
      <c r="V78" s="15" t="str">
        <f t="shared" si="25"/>
        <v>-</v>
      </c>
      <c r="W78" s="15" t="str">
        <f t="shared" si="26"/>
        <v>-</v>
      </c>
      <c r="X78" s="16" t="str">
        <f t="shared" si="27"/>
        <v>-</v>
      </c>
      <c r="Y78" s="109" t="str">
        <f t="shared" si="28"/>
        <v>-</v>
      </c>
      <c r="Z78" s="9"/>
      <c r="AA78" s="15"/>
      <c r="AB78" s="15"/>
      <c r="AC78" s="15"/>
      <c r="AD78" s="15"/>
      <c r="AE78" s="15"/>
      <c r="AF78" s="15" t="str">
        <f t="shared" si="29"/>
        <v>-</v>
      </c>
      <c r="AG78" s="15" t="str">
        <f t="shared" si="30"/>
        <v>-</v>
      </c>
      <c r="AH78" s="16" t="str">
        <f t="shared" si="31"/>
        <v>-</v>
      </c>
      <c r="AI78" s="109" t="str">
        <f t="shared" si="32"/>
        <v>-</v>
      </c>
      <c r="AJ78" s="9"/>
      <c r="AK78" s="15"/>
      <c r="AL78" s="15"/>
      <c r="AM78" s="15"/>
      <c r="AN78" s="15"/>
      <c r="AO78" s="15"/>
      <c r="AP78" s="15" t="str">
        <f t="shared" si="33"/>
        <v>-</v>
      </c>
      <c r="AQ78" s="15" t="str">
        <f t="shared" si="34"/>
        <v>-</v>
      </c>
      <c r="AR78" s="16" t="str">
        <f t="shared" si="35"/>
        <v>-</v>
      </c>
      <c r="AS78" s="109" t="str">
        <f t="shared" si="36"/>
        <v>-</v>
      </c>
      <c r="AT78" s="9"/>
      <c r="AU78" s="15"/>
      <c r="AV78" s="15"/>
      <c r="AW78" s="15"/>
      <c r="AX78" s="15"/>
      <c r="AY78" s="15"/>
      <c r="AZ78" s="15" t="str">
        <f t="shared" si="37"/>
        <v>-</v>
      </c>
      <c r="BA78" s="15" t="str">
        <f t="shared" si="38"/>
        <v>-</v>
      </c>
      <c r="BB78" s="16" t="str">
        <f t="shared" si="39"/>
        <v>-</v>
      </c>
      <c r="BC78" s="109" t="str">
        <f t="shared" si="40"/>
        <v>-</v>
      </c>
      <c r="BD78" t="str">
        <f t="shared" si="41"/>
        <v>c</v>
      </c>
    </row>
    <row r="79" spans="1:56" ht="40.5" customHeight="1">
      <c r="A79" s="13" t="str">
        <f t="shared" si="24"/>
        <v>10-5</v>
      </c>
      <c r="B79" s="13">
        <v>10</v>
      </c>
      <c r="C79" s="5" t="s">
        <v>338</v>
      </c>
      <c r="D79" s="13">
        <v>5</v>
      </c>
      <c r="E79" s="5" t="s">
        <v>377</v>
      </c>
      <c r="F79" s="9">
        <v>58</v>
      </c>
      <c r="G79" s="15">
        <v>198</v>
      </c>
      <c r="H79" s="15">
        <v>199</v>
      </c>
      <c r="I79" s="15">
        <v>84</v>
      </c>
      <c r="J79" s="15">
        <v>21</v>
      </c>
      <c r="K79" s="15">
        <v>28</v>
      </c>
      <c r="L79" s="15">
        <v>588</v>
      </c>
      <c r="M79" s="15">
        <v>560</v>
      </c>
      <c r="N79" s="16">
        <v>0.33571428571428569</v>
      </c>
      <c r="O79" s="109" t="s">
        <v>55</v>
      </c>
      <c r="P79" s="9"/>
      <c r="Q79" s="15"/>
      <c r="R79" s="15"/>
      <c r="S79" s="15"/>
      <c r="T79" s="15"/>
      <c r="U79" s="15"/>
      <c r="V79" s="15" t="str">
        <f t="shared" si="25"/>
        <v>-</v>
      </c>
      <c r="W79" s="15" t="str">
        <f t="shared" si="26"/>
        <v>-</v>
      </c>
      <c r="X79" s="16" t="str">
        <f t="shared" si="27"/>
        <v>-</v>
      </c>
      <c r="Y79" s="109" t="str">
        <f t="shared" si="28"/>
        <v>-</v>
      </c>
      <c r="Z79" s="9"/>
      <c r="AA79" s="15"/>
      <c r="AB79" s="15"/>
      <c r="AC79" s="15"/>
      <c r="AD79" s="15"/>
      <c r="AE79" s="15"/>
      <c r="AF79" s="15" t="str">
        <f t="shared" si="29"/>
        <v>-</v>
      </c>
      <c r="AG79" s="15" t="str">
        <f t="shared" si="30"/>
        <v>-</v>
      </c>
      <c r="AH79" s="16" t="str">
        <f t="shared" si="31"/>
        <v>-</v>
      </c>
      <c r="AI79" s="109" t="str">
        <f t="shared" si="32"/>
        <v>-</v>
      </c>
      <c r="AJ79" s="9"/>
      <c r="AK79" s="15"/>
      <c r="AL79" s="15"/>
      <c r="AM79" s="15"/>
      <c r="AN79" s="15"/>
      <c r="AO79" s="15"/>
      <c r="AP79" s="15" t="str">
        <f t="shared" si="33"/>
        <v>-</v>
      </c>
      <c r="AQ79" s="15" t="str">
        <f t="shared" si="34"/>
        <v>-</v>
      </c>
      <c r="AR79" s="16" t="str">
        <f t="shared" si="35"/>
        <v>-</v>
      </c>
      <c r="AS79" s="109" t="str">
        <f t="shared" si="36"/>
        <v>-</v>
      </c>
      <c r="AT79" s="9"/>
      <c r="AU79" s="15"/>
      <c r="AV79" s="15"/>
      <c r="AW79" s="15"/>
      <c r="AX79" s="15"/>
      <c r="AY79" s="15"/>
      <c r="AZ79" s="15" t="str">
        <f t="shared" si="37"/>
        <v>-</v>
      </c>
      <c r="BA79" s="15" t="str">
        <f t="shared" si="38"/>
        <v>-</v>
      </c>
      <c r="BB79" s="16" t="str">
        <f t="shared" si="39"/>
        <v>-</v>
      </c>
      <c r="BC79" s="109" t="str">
        <f t="shared" si="40"/>
        <v>-</v>
      </c>
      <c r="BD79" t="str">
        <f t="shared" si="41"/>
        <v>b</v>
      </c>
    </row>
    <row r="80" spans="1:56" ht="40.5" customHeight="1">
      <c r="A80" s="13" t="str">
        <f t="shared" si="24"/>
        <v>10-6</v>
      </c>
      <c r="B80" s="13">
        <v>10</v>
      </c>
      <c r="C80" s="5" t="s">
        <v>338</v>
      </c>
      <c r="D80" s="13">
        <v>6</v>
      </c>
      <c r="E80" s="5" t="s">
        <v>378</v>
      </c>
      <c r="F80" s="9">
        <v>152</v>
      </c>
      <c r="G80" s="15">
        <v>259</v>
      </c>
      <c r="H80" s="15">
        <v>114</v>
      </c>
      <c r="I80" s="15">
        <v>36</v>
      </c>
      <c r="J80" s="15">
        <v>8</v>
      </c>
      <c r="K80" s="15">
        <v>19</v>
      </c>
      <c r="L80" s="15">
        <v>588</v>
      </c>
      <c r="M80" s="15">
        <v>569</v>
      </c>
      <c r="N80" s="16">
        <v>0.89806678383128291</v>
      </c>
      <c r="O80" s="109" t="s">
        <v>54</v>
      </c>
      <c r="P80" s="9"/>
      <c r="Q80" s="15"/>
      <c r="R80" s="15"/>
      <c r="S80" s="15"/>
      <c r="T80" s="15"/>
      <c r="U80" s="15"/>
      <c r="V80" s="15" t="str">
        <f t="shared" si="25"/>
        <v>-</v>
      </c>
      <c r="W80" s="15" t="str">
        <f t="shared" si="26"/>
        <v>-</v>
      </c>
      <c r="X80" s="16" t="str">
        <f t="shared" si="27"/>
        <v>-</v>
      </c>
      <c r="Y80" s="109" t="str">
        <f t="shared" si="28"/>
        <v>-</v>
      </c>
      <c r="Z80" s="9"/>
      <c r="AA80" s="15"/>
      <c r="AB80" s="15"/>
      <c r="AC80" s="15"/>
      <c r="AD80" s="15"/>
      <c r="AE80" s="15"/>
      <c r="AF80" s="15" t="str">
        <f t="shared" si="29"/>
        <v>-</v>
      </c>
      <c r="AG80" s="15" t="str">
        <f t="shared" si="30"/>
        <v>-</v>
      </c>
      <c r="AH80" s="16" t="str">
        <f t="shared" si="31"/>
        <v>-</v>
      </c>
      <c r="AI80" s="109" t="str">
        <f t="shared" si="32"/>
        <v>-</v>
      </c>
      <c r="AJ80" s="9"/>
      <c r="AK80" s="15"/>
      <c r="AL80" s="15"/>
      <c r="AM80" s="15"/>
      <c r="AN80" s="15"/>
      <c r="AO80" s="15"/>
      <c r="AP80" s="15" t="str">
        <f t="shared" si="33"/>
        <v>-</v>
      </c>
      <c r="AQ80" s="15" t="str">
        <f t="shared" si="34"/>
        <v>-</v>
      </c>
      <c r="AR80" s="16" t="str">
        <f t="shared" si="35"/>
        <v>-</v>
      </c>
      <c r="AS80" s="109" t="str">
        <f t="shared" si="36"/>
        <v>-</v>
      </c>
      <c r="AT80" s="9"/>
      <c r="AU80" s="15"/>
      <c r="AV80" s="15"/>
      <c r="AW80" s="15"/>
      <c r="AX80" s="15"/>
      <c r="AY80" s="15"/>
      <c r="AZ80" s="15" t="str">
        <f t="shared" si="37"/>
        <v>-</v>
      </c>
      <c r="BA80" s="15" t="str">
        <f t="shared" si="38"/>
        <v>-</v>
      </c>
      <c r="BB80" s="16" t="str">
        <f t="shared" si="39"/>
        <v>-</v>
      </c>
      <c r="BC80" s="109" t="str">
        <f t="shared" si="40"/>
        <v>-</v>
      </c>
      <c r="BD80" t="str">
        <f t="shared" si="41"/>
        <v>a</v>
      </c>
    </row>
    <row r="81" spans="1:56" ht="40.5" hidden="1" customHeight="1">
      <c r="A81" s="13" t="str">
        <f t="shared" si="24"/>
        <v>10-7</v>
      </c>
      <c r="B81" s="13">
        <v>10</v>
      </c>
      <c r="C81" s="5" t="s">
        <v>338</v>
      </c>
      <c r="D81" s="13">
        <v>7</v>
      </c>
      <c r="E81" s="5" t="s">
        <v>85</v>
      </c>
      <c r="F81" s="9"/>
      <c r="G81" s="15"/>
      <c r="H81" s="15"/>
      <c r="I81" s="15"/>
      <c r="J81" s="15"/>
      <c r="K81" s="15"/>
      <c r="L81" s="15" t="str">
        <f t="shared" si="42"/>
        <v>-</v>
      </c>
      <c r="M81" s="15" t="str">
        <f t="shared" si="43"/>
        <v>-</v>
      </c>
      <c r="N81" s="16" t="str">
        <f t="shared" si="44"/>
        <v>-</v>
      </c>
      <c r="O81" s="109" t="s">
        <v>85</v>
      </c>
      <c r="P81" s="9"/>
      <c r="Q81" s="15"/>
      <c r="R81" s="15"/>
      <c r="S81" s="15"/>
      <c r="T81" s="15"/>
      <c r="U81" s="15"/>
      <c r="V81" s="15" t="str">
        <f t="shared" si="25"/>
        <v>-</v>
      </c>
      <c r="W81" s="15" t="str">
        <f t="shared" si="26"/>
        <v>-</v>
      </c>
      <c r="X81" s="16" t="str">
        <f t="shared" si="27"/>
        <v>-</v>
      </c>
      <c r="Y81" s="109" t="str">
        <f t="shared" si="28"/>
        <v>-</v>
      </c>
      <c r="Z81" s="9"/>
      <c r="AA81" s="15"/>
      <c r="AB81" s="15"/>
      <c r="AC81" s="15"/>
      <c r="AD81" s="15"/>
      <c r="AE81" s="15"/>
      <c r="AF81" s="15" t="str">
        <f t="shared" si="29"/>
        <v>-</v>
      </c>
      <c r="AG81" s="15" t="str">
        <f t="shared" si="30"/>
        <v>-</v>
      </c>
      <c r="AH81" s="16" t="str">
        <f t="shared" si="31"/>
        <v>-</v>
      </c>
      <c r="AI81" s="109" t="str">
        <f t="shared" si="32"/>
        <v>-</v>
      </c>
      <c r="AJ81" s="9"/>
      <c r="AK81" s="15"/>
      <c r="AL81" s="15"/>
      <c r="AM81" s="15"/>
      <c r="AN81" s="15"/>
      <c r="AO81" s="15"/>
      <c r="AP81" s="15" t="str">
        <f t="shared" si="33"/>
        <v>-</v>
      </c>
      <c r="AQ81" s="15" t="str">
        <f t="shared" si="34"/>
        <v>-</v>
      </c>
      <c r="AR81" s="16" t="str">
        <f t="shared" si="35"/>
        <v>-</v>
      </c>
      <c r="AS81" s="109" t="str">
        <f t="shared" si="36"/>
        <v>-</v>
      </c>
      <c r="AT81" s="9"/>
      <c r="AU81" s="15"/>
      <c r="AV81" s="15"/>
      <c r="AW81" s="15"/>
      <c r="AX81" s="15"/>
      <c r="AY81" s="15"/>
      <c r="AZ81" s="15" t="str">
        <f t="shared" si="37"/>
        <v>-</v>
      </c>
      <c r="BA81" s="15" t="str">
        <f t="shared" si="38"/>
        <v>-</v>
      </c>
      <c r="BB81" s="16" t="str">
        <f t="shared" si="39"/>
        <v>-</v>
      </c>
      <c r="BC81" s="109" t="str">
        <f t="shared" si="40"/>
        <v>-</v>
      </c>
      <c r="BD81" t="str">
        <f t="shared" si="41"/>
        <v>-</v>
      </c>
    </row>
    <row r="82" spans="1:56" ht="40.5" hidden="1" customHeight="1">
      <c r="A82" s="13" t="str">
        <f t="shared" si="24"/>
        <v>10-8</v>
      </c>
      <c r="B82" s="13">
        <v>10</v>
      </c>
      <c r="C82" s="5" t="s">
        <v>338</v>
      </c>
      <c r="D82" s="13">
        <v>8</v>
      </c>
      <c r="E82" s="5" t="s">
        <v>85</v>
      </c>
      <c r="F82" s="9"/>
      <c r="G82" s="15"/>
      <c r="H82" s="15"/>
      <c r="I82" s="15"/>
      <c r="J82" s="15"/>
      <c r="K82" s="15"/>
      <c r="L82" s="15" t="str">
        <f t="shared" si="42"/>
        <v>-</v>
      </c>
      <c r="M82" s="15" t="str">
        <f t="shared" si="43"/>
        <v>-</v>
      </c>
      <c r="N82" s="16" t="str">
        <f t="shared" si="44"/>
        <v>-</v>
      </c>
      <c r="O82" s="109" t="s">
        <v>85</v>
      </c>
      <c r="P82" s="9"/>
      <c r="Q82" s="15"/>
      <c r="R82" s="15"/>
      <c r="S82" s="15"/>
      <c r="T82" s="15"/>
      <c r="U82" s="15"/>
      <c r="V82" s="15" t="str">
        <f t="shared" si="25"/>
        <v>-</v>
      </c>
      <c r="W82" s="15" t="str">
        <f t="shared" si="26"/>
        <v>-</v>
      </c>
      <c r="X82" s="16" t="str">
        <f t="shared" si="27"/>
        <v>-</v>
      </c>
      <c r="Y82" s="109" t="str">
        <f t="shared" si="28"/>
        <v>-</v>
      </c>
      <c r="Z82" s="9"/>
      <c r="AA82" s="15"/>
      <c r="AB82" s="15"/>
      <c r="AC82" s="15"/>
      <c r="AD82" s="15"/>
      <c r="AE82" s="15"/>
      <c r="AF82" s="15" t="str">
        <f t="shared" si="29"/>
        <v>-</v>
      </c>
      <c r="AG82" s="15" t="str">
        <f t="shared" si="30"/>
        <v>-</v>
      </c>
      <c r="AH82" s="16" t="str">
        <f t="shared" si="31"/>
        <v>-</v>
      </c>
      <c r="AI82" s="109" t="str">
        <f t="shared" si="32"/>
        <v>-</v>
      </c>
      <c r="AJ82" s="9"/>
      <c r="AK82" s="15"/>
      <c r="AL82" s="15"/>
      <c r="AM82" s="15"/>
      <c r="AN82" s="15"/>
      <c r="AO82" s="15"/>
      <c r="AP82" s="15" t="str">
        <f t="shared" si="33"/>
        <v>-</v>
      </c>
      <c r="AQ82" s="15" t="str">
        <f t="shared" si="34"/>
        <v>-</v>
      </c>
      <c r="AR82" s="16" t="str">
        <f t="shared" si="35"/>
        <v>-</v>
      </c>
      <c r="AS82" s="109" t="str">
        <f t="shared" si="36"/>
        <v>-</v>
      </c>
      <c r="AT82" s="9"/>
      <c r="AU82" s="15"/>
      <c r="AV82" s="15"/>
      <c r="AW82" s="15"/>
      <c r="AX82" s="15"/>
      <c r="AY82" s="15"/>
      <c r="AZ82" s="15" t="str">
        <f t="shared" si="37"/>
        <v>-</v>
      </c>
      <c r="BA82" s="15" t="str">
        <f t="shared" si="38"/>
        <v>-</v>
      </c>
      <c r="BB82" s="16" t="str">
        <f t="shared" si="39"/>
        <v>-</v>
      </c>
      <c r="BC82" s="109" t="str">
        <f t="shared" si="40"/>
        <v>-</v>
      </c>
      <c r="BD82" t="str">
        <f t="shared" si="41"/>
        <v>-</v>
      </c>
    </row>
    <row r="83" spans="1:56" ht="40.5" customHeight="1">
      <c r="A83" s="13" t="str">
        <f t="shared" ref="A83:A146" si="45">B83&amp;"-"&amp;D83</f>
        <v>11-1</v>
      </c>
      <c r="B83" s="13">
        <v>11</v>
      </c>
      <c r="C83" s="5" t="s">
        <v>339</v>
      </c>
      <c r="D83" s="13">
        <v>1</v>
      </c>
      <c r="E83" s="5" t="s">
        <v>2802</v>
      </c>
      <c r="F83" s="9">
        <v>151</v>
      </c>
      <c r="G83" s="15">
        <v>229</v>
      </c>
      <c r="H83" s="15">
        <v>120</v>
      </c>
      <c r="I83" s="15">
        <v>50</v>
      </c>
      <c r="J83" s="15">
        <v>22</v>
      </c>
      <c r="K83" s="15">
        <v>16</v>
      </c>
      <c r="L83" s="15">
        <v>588</v>
      </c>
      <c r="M83" s="15">
        <v>572</v>
      </c>
      <c r="N83" s="16">
        <v>0.76398601398601396</v>
      </c>
      <c r="O83" s="109" t="s">
        <v>55</v>
      </c>
      <c r="P83" s="9"/>
      <c r="Q83" s="15"/>
      <c r="R83" s="15"/>
      <c r="S83" s="15"/>
      <c r="T83" s="15"/>
      <c r="U83" s="15"/>
      <c r="V83" s="15" t="str">
        <f t="shared" si="25"/>
        <v>-</v>
      </c>
      <c r="W83" s="15" t="str">
        <f t="shared" si="26"/>
        <v>-</v>
      </c>
      <c r="X83" s="16" t="str">
        <f t="shared" si="27"/>
        <v>-</v>
      </c>
      <c r="Y83" s="109" t="str">
        <f t="shared" si="28"/>
        <v>-</v>
      </c>
      <c r="Z83" s="9"/>
      <c r="AA83" s="15"/>
      <c r="AB83" s="15"/>
      <c r="AC83" s="15"/>
      <c r="AD83" s="15"/>
      <c r="AE83" s="15"/>
      <c r="AF83" s="15" t="str">
        <f t="shared" si="29"/>
        <v>-</v>
      </c>
      <c r="AG83" s="15" t="str">
        <f t="shared" si="30"/>
        <v>-</v>
      </c>
      <c r="AH83" s="16" t="str">
        <f t="shared" si="31"/>
        <v>-</v>
      </c>
      <c r="AI83" s="109" t="str">
        <f t="shared" si="32"/>
        <v>-</v>
      </c>
      <c r="AJ83" s="9"/>
      <c r="AK83" s="15"/>
      <c r="AL83" s="15"/>
      <c r="AM83" s="15"/>
      <c r="AN83" s="15"/>
      <c r="AO83" s="15"/>
      <c r="AP83" s="15" t="str">
        <f t="shared" si="33"/>
        <v>-</v>
      </c>
      <c r="AQ83" s="15" t="str">
        <f t="shared" si="34"/>
        <v>-</v>
      </c>
      <c r="AR83" s="16" t="str">
        <f t="shared" si="35"/>
        <v>-</v>
      </c>
      <c r="AS83" s="109" t="str">
        <f t="shared" si="36"/>
        <v>-</v>
      </c>
      <c r="AT83" s="9"/>
      <c r="AU83" s="15"/>
      <c r="AV83" s="15"/>
      <c r="AW83" s="15"/>
      <c r="AX83" s="15"/>
      <c r="AY83" s="15"/>
      <c r="AZ83" s="15" t="str">
        <f t="shared" si="37"/>
        <v>-</v>
      </c>
      <c r="BA83" s="15" t="str">
        <f t="shared" si="38"/>
        <v>-</v>
      </c>
      <c r="BB83" s="16" t="str">
        <f t="shared" si="39"/>
        <v>-</v>
      </c>
      <c r="BC83" s="109" t="str">
        <f t="shared" si="40"/>
        <v>-</v>
      </c>
      <c r="BD83" t="str">
        <f t="shared" si="41"/>
        <v>b</v>
      </c>
    </row>
    <row r="84" spans="1:56" ht="40.5" customHeight="1">
      <c r="A84" s="13" t="str">
        <f t="shared" si="45"/>
        <v>11-2</v>
      </c>
      <c r="B84" s="13">
        <v>11</v>
      </c>
      <c r="C84" s="5" t="s">
        <v>339</v>
      </c>
      <c r="D84" s="13">
        <v>2</v>
      </c>
      <c r="E84" s="5" t="s">
        <v>2803</v>
      </c>
      <c r="F84" s="9">
        <v>106</v>
      </c>
      <c r="G84" s="15">
        <v>221</v>
      </c>
      <c r="H84" s="15">
        <v>169</v>
      </c>
      <c r="I84" s="15">
        <v>45</v>
      </c>
      <c r="J84" s="15">
        <v>28</v>
      </c>
      <c r="K84" s="15">
        <v>19</v>
      </c>
      <c r="L84" s="15">
        <v>588</v>
      </c>
      <c r="M84" s="15">
        <v>569</v>
      </c>
      <c r="N84" s="16">
        <v>0.58347978910369069</v>
      </c>
      <c r="O84" s="109" t="s">
        <v>55</v>
      </c>
      <c r="P84" s="9"/>
      <c r="Q84" s="15"/>
      <c r="R84" s="15"/>
      <c r="S84" s="15"/>
      <c r="T84" s="15"/>
      <c r="U84" s="15"/>
      <c r="V84" s="15" t="str">
        <f t="shared" si="25"/>
        <v>-</v>
      </c>
      <c r="W84" s="15" t="str">
        <f t="shared" si="26"/>
        <v>-</v>
      </c>
      <c r="X84" s="16" t="str">
        <f t="shared" si="27"/>
        <v>-</v>
      </c>
      <c r="Y84" s="109" t="str">
        <f t="shared" si="28"/>
        <v>-</v>
      </c>
      <c r="Z84" s="9"/>
      <c r="AA84" s="15"/>
      <c r="AB84" s="15"/>
      <c r="AC84" s="15"/>
      <c r="AD84" s="15"/>
      <c r="AE84" s="15"/>
      <c r="AF84" s="15" t="str">
        <f t="shared" si="29"/>
        <v>-</v>
      </c>
      <c r="AG84" s="15" t="str">
        <f t="shared" si="30"/>
        <v>-</v>
      </c>
      <c r="AH84" s="16" t="str">
        <f t="shared" si="31"/>
        <v>-</v>
      </c>
      <c r="AI84" s="109" t="str">
        <f t="shared" si="32"/>
        <v>-</v>
      </c>
      <c r="AJ84" s="9"/>
      <c r="AK84" s="15"/>
      <c r="AL84" s="15"/>
      <c r="AM84" s="15"/>
      <c r="AN84" s="15"/>
      <c r="AO84" s="15"/>
      <c r="AP84" s="15" t="str">
        <f t="shared" si="33"/>
        <v>-</v>
      </c>
      <c r="AQ84" s="15" t="str">
        <f t="shared" si="34"/>
        <v>-</v>
      </c>
      <c r="AR84" s="16" t="str">
        <f t="shared" si="35"/>
        <v>-</v>
      </c>
      <c r="AS84" s="109" t="str">
        <f t="shared" si="36"/>
        <v>-</v>
      </c>
      <c r="AT84" s="9"/>
      <c r="AU84" s="15"/>
      <c r="AV84" s="15"/>
      <c r="AW84" s="15"/>
      <c r="AX84" s="15"/>
      <c r="AY84" s="15"/>
      <c r="AZ84" s="15" t="str">
        <f t="shared" si="37"/>
        <v>-</v>
      </c>
      <c r="BA84" s="15" t="str">
        <f t="shared" si="38"/>
        <v>-</v>
      </c>
      <c r="BB84" s="16" t="str">
        <f t="shared" si="39"/>
        <v>-</v>
      </c>
      <c r="BC84" s="109" t="str">
        <f t="shared" si="40"/>
        <v>-</v>
      </c>
      <c r="BD84" t="str">
        <f t="shared" si="41"/>
        <v>b</v>
      </c>
    </row>
    <row r="85" spans="1:56" ht="40.5" customHeight="1">
      <c r="A85" s="13" t="str">
        <f t="shared" si="45"/>
        <v>11-3</v>
      </c>
      <c r="B85" s="13">
        <v>11</v>
      </c>
      <c r="C85" s="5" t="s">
        <v>339</v>
      </c>
      <c r="D85" s="13">
        <v>3</v>
      </c>
      <c r="E85" s="5" t="s">
        <v>2804</v>
      </c>
      <c r="F85" s="9">
        <v>19</v>
      </c>
      <c r="G85" s="15">
        <v>143</v>
      </c>
      <c r="H85" s="15">
        <v>247</v>
      </c>
      <c r="I85" s="15">
        <v>105</v>
      </c>
      <c r="J85" s="15">
        <v>44</v>
      </c>
      <c r="K85" s="15">
        <v>37</v>
      </c>
      <c r="L85" s="15">
        <v>595</v>
      </c>
      <c r="M85" s="15">
        <v>558</v>
      </c>
      <c r="N85" s="16">
        <v>-2.1505376344086023E-2</v>
      </c>
      <c r="O85" s="109" t="s">
        <v>56</v>
      </c>
      <c r="P85" s="9"/>
      <c r="Q85" s="15"/>
      <c r="R85" s="15"/>
      <c r="S85" s="15"/>
      <c r="T85" s="15"/>
      <c r="U85" s="15"/>
      <c r="V85" s="15" t="str">
        <f t="shared" si="25"/>
        <v>-</v>
      </c>
      <c r="W85" s="15" t="str">
        <f t="shared" si="26"/>
        <v>-</v>
      </c>
      <c r="X85" s="16" t="str">
        <f t="shared" si="27"/>
        <v>-</v>
      </c>
      <c r="Y85" s="109" t="str">
        <f t="shared" si="28"/>
        <v>-</v>
      </c>
      <c r="Z85" s="9"/>
      <c r="AA85" s="15"/>
      <c r="AB85" s="15"/>
      <c r="AC85" s="15"/>
      <c r="AD85" s="15"/>
      <c r="AE85" s="15"/>
      <c r="AF85" s="15" t="str">
        <f t="shared" si="29"/>
        <v>-</v>
      </c>
      <c r="AG85" s="15" t="str">
        <f t="shared" si="30"/>
        <v>-</v>
      </c>
      <c r="AH85" s="16" t="str">
        <f t="shared" si="31"/>
        <v>-</v>
      </c>
      <c r="AI85" s="109" t="str">
        <f t="shared" si="32"/>
        <v>-</v>
      </c>
      <c r="AJ85" s="9"/>
      <c r="AK85" s="15"/>
      <c r="AL85" s="15"/>
      <c r="AM85" s="15"/>
      <c r="AN85" s="15"/>
      <c r="AO85" s="15"/>
      <c r="AP85" s="15" t="str">
        <f t="shared" si="33"/>
        <v>-</v>
      </c>
      <c r="AQ85" s="15" t="str">
        <f t="shared" si="34"/>
        <v>-</v>
      </c>
      <c r="AR85" s="16" t="str">
        <f t="shared" si="35"/>
        <v>-</v>
      </c>
      <c r="AS85" s="109" t="str">
        <f t="shared" si="36"/>
        <v>-</v>
      </c>
      <c r="AT85" s="9"/>
      <c r="AU85" s="15"/>
      <c r="AV85" s="15"/>
      <c r="AW85" s="15"/>
      <c r="AX85" s="15"/>
      <c r="AY85" s="15"/>
      <c r="AZ85" s="15" t="str">
        <f t="shared" si="37"/>
        <v>-</v>
      </c>
      <c r="BA85" s="15" t="str">
        <f t="shared" si="38"/>
        <v>-</v>
      </c>
      <c r="BB85" s="16" t="str">
        <f t="shared" si="39"/>
        <v>-</v>
      </c>
      <c r="BC85" s="109" t="str">
        <f t="shared" si="40"/>
        <v>-</v>
      </c>
      <c r="BD85" t="str">
        <f t="shared" si="41"/>
        <v>c</v>
      </c>
    </row>
    <row r="86" spans="1:56" ht="40.5" customHeight="1">
      <c r="A86" s="13" t="str">
        <f t="shared" si="45"/>
        <v>11-4</v>
      </c>
      <c r="B86" s="13">
        <v>11</v>
      </c>
      <c r="C86" s="5" t="s">
        <v>339</v>
      </c>
      <c r="D86" s="13">
        <v>4</v>
      </c>
      <c r="E86" s="5" t="s">
        <v>2805</v>
      </c>
      <c r="F86" s="9">
        <v>19</v>
      </c>
      <c r="G86" s="15">
        <v>170</v>
      </c>
      <c r="H86" s="15">
        <v>205</v>
      </c>
      <c r="I86" s="15">
        <v>119</v>
      </c>
      <c r="J86" s="15">
        <v>49</v>
      </c>
      <c r="K86" s="15">
        <v>33</v>
      </c>
      <c r="L86" s="15">
        <v>595</v>
      </c>
      <c r="M86" s="15">
        <v>562</v>
      </c>
      <c r="N86" s="16">
        <v>-1.601423487544484E-2</v>
      </c>
      <c r="O86" s="109" t="s">
        <v>56</v>
      </c>
      <c r="P86" s="9"/>
      <c r="Q86" s="15"/>
      <c r="R86" s="15"/>
      <c r="S86" s="15"/>
      <c r="T86" s="15"/>
      <c r="U86" s="15"/>
      <c r="V86" s="15" t="str">
        <f t="shared" si="25"/>
        <v>-</v>
      </c>
      <c r="W86" s="15" t="str">
        <f t="shared" si="26"/>
        <v>-</v>
      </c>
      <c r="X86" s="16" t="str">
        <f t="shared" si="27"/>
        <v>-</v>
      </c>
      <c r="Y86" s="109" t="str">
        <f t="shared" si="28"/>
        <v>-</v>
      </c>
      <c r="Z86" s="9"/>
      <c r="AA86" s="15"/>
      <c r="AB86" s="15"/>
      <c r="AC86" s="15"/>
      <c r="AD86" s="15"/>
      <c r="AE86" s="15"/>
      <c r="AF86" s="15" t="str">
        <f t="shared" si="29"/>
        <v>-</v>
      </c>
      <c r="AG86" s="15" t="str">
        <f t="shared" si="30"/>
        <v>-</v>
      </c>
      <c r="AH86" s="16" t="str">
        <f t="shared" si="31"/>
        <v>-</v>
      </c>
      <c r="AI86" s="109" t="str">
        <f t="shared" si="32"/>
        <v>-</v>
      </c>
      <c r="AJ86" s="9"/>
      <c r="AK86" s="15"/>
      <c r="AL86" s="15"/>
      <c r="AM86" s="15"/>
      <c r="AN86" s="15"/>
      <c r="AO86" s="15"/>
      <c r="AP86" s="15" t="str">
        <f t="shared" si="33"/>
        <v>-</v>
      </c>
      <c r="AQ86" s="15" t="str">
        <f t="shared" si="34"/>
        <v>-</v>
      </c>
      <c r="AR86" s="16" t="str">
        <f t="shared" si="35"/>
        <v>-</v>
      </c>
      <c r="AS86" s="109" t="str">
        <f t="shared" si="36"/>
        <v>-</v>
      </c>
      <c r="AT86" s="9"/>
      <c r="AU86" s="15"/>
      <c r="AV86" s="15"/>
      <c r="AW86" s="15"/>
      <c r="AX86" s="15"/>
      <c r="AY86" s="15"/>
      <c r="AZ86" s="15" t="str">
        <f t="shared" si="37"/>
        <v>-</v>
      </c>
      <c r="BA86" s="15" t="str">
        <f t="shared" si="38"/>
        <v>-</v>
      </c>
      <c r="BB86" s="16" t="str">
        <f t="shared" si="39"/>
        <v>-</v>
      </c>
      <c r="BC86" s="109" t="str">
        <f t="shared" si="40"/>
        <v>-</v>
      </c>
      <c r="BD86" t="str">
        <f t="shared" si="41"/>
        <v>c</v>
      </c>
    </row>
    <row r="87" spans="1:56" ht="40.5" hidden="1" customHeight="1">
      <c r="A87" s="13" t="str">
        <f t="shared" si="45"/>
        <v>11-5</v>
      </c>
      <c r="B87" s="13">
        <v>11</v>
      </c>
      <c r="C87" s="5" t="s">
        <v>339</v>
      </c>
      <c r="D87" s="13">
        <v>5</v>
      </c>
      <c r="E87" s="5" t="s">
        <v>85</v>
      </c>
      <c r="F87" s="9"/>
      <c r="G87" s="15"/>
      <c r="H87" s="15"/>
      <c r="I87" s="15"/>
      <c r="J87" s="15"/>
      <c r="K87" s="15"/>
      <c r="L87" s="15" t="str">
        <f t="shared" si="42"/>
        <v>-</v>
      </c>
      <c r="M87" s="15" t="str">
        <f t="shared" si="43"/>
        <v>-</v>
      </c>
      <c r="N87" s="16" t="str">
        <f t="shared" si="44"/>
        <v>-</v>
      </c>
      <c r="O87" s="109" t="s">
        <v>85</v>
      </c>
      <c r="P87" s="9"/>
      <c r="Q87" s="15"/>
      <c r="R87" s="15"/>
      <c r="S87" s="15"/>
      <c r="T87" s="15"/>
      <c r="U87" s="15"/>
      <c r="V87" s="15" t="str">
        <f t="shared" si="25"/>
        <v>-</v>
      </c>
      <c r="W87" s="15" t="str">
        <f t="shared" si="26"/>
        <v>-</v>
      </c>
      <c r="X87" s="16" t="str">
        <f t="shared" si="27"/>
        <v>-</v>
      </c>
      <c r="Y87" s="109" t="str">
        <f t="shared" si="28"/>
        <v>-</v>
      </c>
      <c r="Z87" s="9"/>
      <c r="AA87" s="15"/>
      <c r="AB87" s="15"/>
      <c r="AC87" s="15"/>
      <c r="AD87" s="15"/>
      <c r="AE87" s="15"/>
      <c r="AF87" s="15" t="str">
        <f t="shared" si="29"/>
        <v>-</v>
      </c>
      <c r="AG87" s="15" t="str">
        <f t="shared" si="30"/>
        <v>-</v>
      </c>
      <c r="AH87" s="16" t="str">
        <f t="shared" si="31"/>
        <v>-</v>
      </c>
      <c r="AI87" s="109" t="str">
        <f t="shared" si="32"/>
        <v>-</v>
      </c>
      <c r="AJ87" s="9"/>
      <c r="AK87" s="15"/>
      <c r="AL87" s="15"/>
      <c r="AM87" s="15"/>
      <c r="AN87" s="15"/>
      <c r="AO87" s="15"/>
      <c r="AP87" s="15" t="str">
        <f t="shared" si="33"/>
        <v>-</v>
      </c>
      <c r="AQ87" s="15" t="str">
        <f t="shared" si="34"/>
        <v>-</v>
      </c>
      <c r="AR87" s="16" t="str">
        <f t="shared" si="35"/>
        <v>-</v>
      </c>
      <c r="AS87" s="109" t="str">
        <f t="shared" si="36"/>
        <v>-</v>
      </c>
      <c r="AT87" s="9"/>
      <c r="AU87" s="15"/>
      <c r="AV87" s="15"/>
      <c r="AW87" s="15"/>
      <c r="AX87" s="15"/>
      <c r="AY87" s="15"/>
      <c r="AZ87" s="15" t="str">
        <f t="shared" si="37"/>
        <v>-</v>
      </c>
      <c r="BA87" s="15" t="str">
        <f t="shared" si="38"/>
        <v>-</v>
      </c>
      <c r="BB87" s="16" t="str">
        <f t="shared" si="39"/>
        <v>-</v>
      </c>
      <c r="BC87" s="109" t="str">
        <f t="shared" si="40"/>
        <v>-</v>
      </c>
      <c r="BD87" t="str">
        <f t="shared" si="41"/>
        <v>-</v>
      </c>
    </row>
    <row r="88" spans="1:56" ht="40.5" hidden="1" customHeight="1">
      <c r="A88" s="13" t="str">
        <f t="shared" si="45"/>
        <v>11-6</v>
      </c>
      <c r="B88" s="13">
        <v>11</v>
      </c>
      <c r="C88" s="5" t="s">
        <v>339</v>
      </c>
      <c r="D88" s="13">
        <v>6</v>
      </c>
      <c r="E88" s="5" t="s">
        <v>85</v>
      </c>
      <c r="F88" s="9"/>
      <c r="G88" s="15"/>
      <c r="H88" s="15"/>
      <c r="I88" s="15"/>
      <c r="J88" s="15"/>
      <c r="K88" s="15"/>
      <c r="L88" s="15" t="str">
        <f t="shared" si="42"/>
        <v>-</v>
      </c>
      <c r="M88" s="15" t="str">
        <f t="shared" si="43"/>
        <v>-</v>
      </c>
      <c r="N88" s="16" t="str">
        <f t="shared" si="44"/>
        <v>-</v>
      </c>
      <c r="O88" s="109" t="s">
        <v>85</v>
      </c>
      <c r="P88" s="9"/>
      <c r="Q88" s="15"/>
      <c r="R88" s="15"/>
      <c r="S88" s="15"/>
      <c r="T88" s="15"/>
      <c r="U88" s="15"/>
      <c r="V88" s="15" t="str">
        <f t="shared" si="25"/>
        <v>-</v>
      </c>
      <c r="W88" s="15" t="str">
        <f t="shared" si="26"/>
        <v>-</v>
      </c>
      <c r="X88" s="16" t="str">
        <f t="shared" si="27"/>
        <v>-</v>
      </c>
      <c r="Y88" s="109" t="str">
        <f t="shared" si="28"/>
        <v>-</v>
      </c>
      <c r="Z88" s="9"/>
      <c r="AA88" s="15"/>
      <c r="AB88" s="15"/>
      <c r="AC88" s="15"/>
      <c r="AD88" s="15"/>
      <c r="AE88" s="15"/>
      <c r="AF88" s="15" t="str">
        <f t="shared" si="29"/>
        <v>-</v>
      </c>
      <c r="AG88" s="15" t="str">
        <f t="shared" si="30"/>
        <v>-</v>
      </c>
      <c r="AH88" s="16" t="str">
        <f t="shared" si="31"/>
        <v>-</v>
      </c>
      <c r="AI88" s="109" t="str">
        <f t="shared" si="32"/>
        <v>-</v>
      </c>
      <c r="AJ88" s="9"/>
      <c r="AK88" s="15"/>
      <c r="AL88" s="15"/>
      <c r="AM88" s="15"/>
      <c r="AN88" s="15"/>
      <c r="AO88" s="15"/>
      <c r="AP88" s="15" t="str">
        <f t="shared" si="33"/>
        <v>-</v>
      </c>
      <c r="AQ88" s="15" t="str">
        <f t="shared" si="34"/>
        <v>-</v>
      </c>
      <c r="AR88" s="16" t="str">
        <f t="shared" si="35"/>
        <v>-</v>
      </c>
      <c r="AS88" s="109" t="str">
        <f t="shared" si="36"/>
        <v>-</v>
      </c>
      <c r="AT88" s="9"/>
      <c r="AU88" s="15"/>
      <c r="AV88" s="15"/>
      <c r="AW88" s="15"/>
      <c r="AX88" s="15"/>
      <c r="AY88" s="15"/>
      <c r="AZ88" s="15" t="str">
        <f t="shared" si="37"/>
        <v>-</v>
      </c>
      <c r="BA88" s="15" t="str">
        <f t="shared" si="38"/>
        <v>-</v>
      </c>
      <c r="BB88" s="16" t="str">
        <f t="shared" si="39"/>
        <v>-</v>
      </c>
      <c r="BC88" s="109" t="str">
        <f t="shared" si="40"/>
        <v>-</v>
      </c>
      <c r="BD88" t="str">
        <f t="shared" si="41"/>
        <v>-</v>
      </c>
    </row>
    <row r="89" spans="1:56" ht="40.5" hidden="1" customHeight="1">
      <c r="A89" s="13" t="str">
        <f t="shared" si="45"/>
        <v>11-7</v>
      </c>
      <c r="B89" s="13">
        <v>11</v>
      </c>
      <c r="C89" s="5" t="s">
        <v>339</v>
      </c>
      <c r="D89" s="13">
        <v>7</v>
      </c>
      <c r="E89" s="5" t="s">
        <v>85</v>
      </c>
      <c r="F89" s="9"/>
      <c r="G89" s="15"/>
      <c r="H89" s="15"/>
      <c r="I89" s="15"/>
      <c r="J89" s="15"/>
      <c r="K89" s="15"/>
      <c r="L89" s="15" t="str">
        <f t="shared" si="42"/>
        <v>-</v>
      </c>
      <c r="M89" s="15" t="str">
        <f t="shared" si="43"/>
        <v>-</v>
      </c>
      <c r="N89" s="16" t="str">
        <f t="shared" si="44"/>
        <v>-</v>
      </c>
      <c r="O89" s="109" t="s">
        <v>85</v>
      </c>
      <c r="P89" s="9"/>
      <c r="Q89" s="15"/>
      <c r="R89" s="15"/>
      <c r="S89" s="15"/>
      <c r="T89" s="15"/>
      <c r="U89" s="15"/>
      <c r="V89" s="15" t="str">
        <f t="shared" si="25"/>
        <v>-</v>
      </c>
      <c r="W89" s="15" t="str">
        <f t="shared" si="26"/>
        <v>-</v>
      </c>
      <c r="X89" s="16" t="str">
        <f t="shared" si="27"/>
        <v>-</v>
      </c>
      <c r="Y89" s="109" t="str">
        <f t="shared" si="28"/>
        <v>-</v>
      </c>
      <c r="Z89" s="9"/>
      <c r="AA89" s="15"/>
      <c r="AB89" s="15"/>
      <c r="AC89" s="15"/>
      <c r="AD89" s="15"/>
      <c r="AE89" s="15"/>
      <c r="AF89" s="15" t="str">
        <f t="shared" si="29"/>
        <v>-</v>
      </c>
      <c r="AG89" s="15" t="str">
        <f t="shared" si="30"/>
        <v>-</v>
      </c>
      <c r="AH89" s="16" t="str">
        <f t="shared" si="31"/>
        <v>-</v>
      </c>
      <c r="AI89" s="109" t="str">
        <f t="shared" si="32"/>
        <v>-</v>
      </c>
      <c r="AJ89" s="9"/>
      <c r="AK89" s="15"/>
      <c r="AL89" s="15"/>
      <c r="AM89" s="15"/>
      <c r="AN89" s="15"/>
      <c r="AO89" s="15"/>
      <c r="AP89" s="15" t="str">
        <f t="shared" si="33"/>
        <v>-</v>
      </c>
      <c r="AQ89" s="15" t="str">
        <f t="shared" si="34"/>
        <v>-</v>
      </c>
      <c r="AR89" s="16" t="str">
        <f t="shared" si="35"/>
        <v>-</v>
      </c>
      <c r="AS89" s="109" t="str">
        <f t="shared" si="36"/>
        <v>-</v>
      </c>
      <c r="AT89" s="9"/>
      <c r="AU89" s="15"/>
      <c r="AV89" s="15"/>
      <c r="AW89" s="15"/>
      <c r="AX89" s="15"/>
      <c r="AY89" s="15"/>
      <c r="AZ89" s="15" t="str">
        <f t="shared" si="37"/>
        <v>-</v>
      </c>
      <c r="BA89" s="15" t="str">
        <f t="shared" si="38"/>
        <v>-</v>
      </c>
      <c r="BB89" s="16" t="str">
        <f t="shared" si="39"/>
        <v>-</v>
      </c>
      <c r="BC89" s="109" t="str">
        <f t="shared" si="40"/>
        <v>-</v>
      </c>
      <c r="BD89" t="str">
        <f t="shared" si="41"/>
        <v>-</v>
      </c>
    </row>
    <row r="90" spans="1:56" ht="40.5" hidden="1" customHeight="1">
      <c r="A90" s="13" t="str">
        <f t="shared" si="45"/>
        <v>11-8</v>
      </c>
      <c r="B90" s="13">
        <v>11</v>
      </c>
      <c r="C90" s="5" t="s">
        <v>339</v>
      </c>
      <c r="D90" s="13">
        <v>8</v>
      </c>
      <c r="E90" s="5" t="s">
        <v>85</v>
      </c>
      <c r="F90" s="9"/>
      <c r="G90" s="15"/>
      <c r="H90" s="15"/>
      <c r="I90" s="15"/>
      <c r="J90" s="15"/>
      <c r="K90" s="15"/>
      <c r="L90" s="15" t="str">
        <f t="shared" si="42"/>
        <v>-</v>
      </c>
      <c r="M90" s="15" t="str">
        <f t="shared" si="43"/>
        <v>-</v>
      </c>
      <c r="N90" s="16" t="str">
        <f t="shared" si="44"/>
        <v>-</v>
      </c>
      <c r="O90" s="109" t="s">
        <v>85</v>
      </c>
      <c r="P90" s="9"/>
      <c r="Q90" s="15"/>
      <c r="R90" s="15"/>
      <c r="S90" s="15"/>
      <c r="T90" s="15"/>
      <c r="U90" s="15"/>
      <c r="V90" s="15" t="str">
        <f t="shared" si="25"/>
        <v>-</v>
      </c>
      <c r="W90" s="15" t="str">
        <f t="shared" si="26"/>
        <v>-</v>
      </c>
      <c r="X90" s="16" t="str">
        <f t="shared" si="27"/>
        <v>-</v>
      </c>
      <c r="Y90" s="109" t="str">
        <f t="shared" si="28"/>
        <v>-</v>
      </c>
      <c r="Z90" s="9"/>
      <c r="AA90" s="15"/>
      <c r="AB90" s="15"/>
      <c r="AC90" s="15"/>
      <c r="AD90" s="15"/>
      <c r="AE90" s="15"/>
      <c r="AF90" s="15" t="str">
        <f t="shared" si="29"/>
        <v>-</v>
      </c>
      <c r="AG90" s="15" t="str">
        <f t="shared" si="30"/>
        <v>-</v>
      </c>
      <c r="AH90" s="16" t="str">
        <f t="shared" si="31"/>
        <v>-</v>
      </c>
      <c r="AI90" s="109" t="str">
        <f t="shared" si="32"/>
        <v>-</v>
      </c>
      <c r="AJ90" s="9"/>
      <c r="AK90" s="15"/>
      <c r="AL90" s="15"/>
      <c r="AM90" s="15"/>
      <c r="AN90" s="15"/>
      <c r="AO90" s="15"/>
      <c r="AP90" s="15" t="str">
        <f t="shared" si="33"/>
        <v>-</v>
      </c>
      <c r="AQ90" s="15" t="str">
        <f t="shared" si="34"/>
        <v>-</v>
      </c>
      <c r="AR90" s="16" t="str">
        <f t="shared" si="35"/>
        <v>-</v>
      </c>
      <c r="AS90" s="109" t="str">
        <f t="shared" si="36"/>
        <v>-</v>
      </c>
      <c r="AT90" s="9"/>
      <c r="AU90" s="15"/>
      <c r="AV90" s="15"/>
      <c r="AW90" s="15"/>
      <c r="AX90" s="15"/>
      <c r="AY90" s="15"/>
      <c r="AZ90" s="15" t="str">
        <f t="shared" si="37"/>
        <v>-</v>
      </c>
      <c r="BA90" s="15" t="str">
        <f t="shared" si="38"/>
        <v>-</v>
      </c>
      <c r="BB90" s="16" t="str">
        <f t="shared" si="39"/>
        <v>-</v>
      </c>
      <c r="BC90" s="109" t="str">
        <f t="shared" si="40"/>
        <v>-</v>
      </c>
      <c r="BD90" t="str">
        <f t="shared" si="41"/>
        <v>-</v>
      </c>
    </row>
    <row r="91" spans="1:56" ht="40.5" customHeight="1">
      <c r="A91" s="13" t="str">
        <f t="shared" si="45"/>
        <v>12-1</v>
      </c>
      <c r="B91" s="13">
        <v>12</v>
      </c>
      <c r="C91" s="5" t="s">
        <v>340</v>
      </c>
      <c r="D91" s="13">
        <v>1</v>
      </c>
      <c r="E91" s="5" t="s">
        <v>2806</v>
      </c>
      <c r="F91" s="9">
        <v>36</v>
      </c>
      <c r="G91" s="15">
        <v>159</v>
      </c>
      <c r="H91" s="15">
        <v>242</v>
      </c>
      <c r="I91" s="15">
        <v>104</v>
      </c>
      <c r="J91" s="15">
        <v>28</v>
      </c>
      <c r="K91" s="15">
        <v>19</v>
      </c>
      <c r="L91" s="15">
        <v>588</v>
      </c>
      <c r="M91" s="15">
        <v>569</v>
      </c>
      <c r="N91" s="16">
        <v>0.12478031634446397</v>
      </c>
      <c r="O91" s="109" t="s">
        <v>56</v>
      </c>
      <c r="P91" s="9"/>
      <c r="Q91" s="15"/>
      <c r="R91" s="15"/>
      <c r="S91" s="15"/>
      <c r="T91" s="15"/>
      <c r="U91" s="15"/>
      <c r="V91" s="15" t="str">
        <f t="shared" si="25"/>
        <v>-</v>
      </c>
      <c r="W91" s="15" t="str">
        <f t="shared" si="26"/>
        <v>-</v>
      </c>
      <c r="X91" s="16" t="str">
        <f t="shared" si="27"/>
        <v>-</v>
      </c>
      <c r="Y91" s="109" t="str">
        <f t="shared" si="28"/>
        <v>-</v>
      </c>
      <c r="Z91" s="9"/>
      <c r="AA91" s="15"/>
      <c r="AB91" s="15"/>
      <c r="AC91" s="15"/>
      <c r="AD91" s="15"/>
      <c r="AE91" s="15"/>
      <c r="AF91" s="15" t="str">
        <f t="shared" si="29"/>
        <v>-</v>
      </c>
      <c r="AG91" s="15" t="str">
        <f t="shared" si="30"/>
        <v>-</v>
      </c>
      <c r="AH91" s="16" t="str">
        <f t="shared" si="31"/>
        <v>-</v>
      </c>
      <c r="AI91" s="109" t="str">
        <f t="shared" si="32"/>
        <v>-</v>
      </c>
      <c r="AJ91" s="9"/>
      <c r="AK91" s="15"/>
      <c r="AL91" s="15"/>
      <c r="AM91" s="15"/>
      <c r="AN91" s="15"/>
      <c r="AO91" s="15"/>
      <c r="AP91" s="15" t="str">
        <f t="shared" si="33"/>
        <v>-</v>
      </c>
      <c r="AQ91" s="15" t="str">
        <f t="shared" si="34"/>
        <v>-</v>
      </c>
      <c r="AR91" s="16" t="str">
        <f t="shared" si="35"/>
        <v>-</v>
      </c>
      <c r="AS91" s="109" t="str">
        <f t="shared" si="36"/>
        <v>-</v>
      </c>
      <c r="AT91" s="9"/>
      <c r="AU91" s="15"/>
      <c r="AV91" s="15"/>
      <c r="AW91" s="15"/>
      <c r="AX91" s="15"/>
      <c r="AY91" s="15"/>
      <c r="AZ91" s="15" t="str">
        <f t="shared" si="37"/>
        <v>-</v>
      </c>
      <c r="BA91" s="15" t="str">
        <f t="shared" si="38"/>
        <v>-</v>
      </c>
      <c r="BB91" s="16" t="str">
        <f t="shared" si="39"/>
        <v>-</v>
      </c>
      <c r="BC91" s="109" t="str">
        <f t="shared" si="40"/>
        <v>-</v>
      </c>
      <c r="BD91" t="str">
        <f t="shared" si="41"/>
        <v>c</v>
      </c>
    </row>
    <row r="92" spans="1:56" ht="40.5" customHeight="1">
      <c r="A92" s="13" t="str">
        <f t="shared" si="45"/>
        <v>12-2</v>
      </c>
      <c r="B92" s="13">
        <v>12</v>
      </c>
      <c r="C92" s="5" t="s">
        <v>340</v>
      </c>
      <c r="D92" s="13">
        <v>2</v>
      </c>
      <c r="E92" s="5" t="s">
        <v>2807</v>
      </c>
      <c r="F92" s="9">
        <v>15</v>
      </c>
      <c r="G92" s="15">
        <v>113</v>
      </c>
      <c r="H92" s="15">
        <v>235</v>
      </c>
      <c r="I92" s="15">
        <v>143</v>
      </c>
      <c r="J92" s="15">
        <v>59</v>
      </c>
      <c r="K92" s="15">
        <v>30</v>
      </c>
      <c r="L92" s="15">
        <v>595</v>
      </c>
      <c r="M92" s="15">
        <v>565</v>
      </c>
      <c r="N92" s="16">
        <v>-0.20884955752212389</v>
      </c>
      <c r="O92" s="109" t="s">
        <v>56</v>
      </c>
      <c r="P92" s="9"/>
      <c r="Q92" s="15"/>
      <c r="R92" s="15"/>
      <c r="S92" s="15"/>
      <c r="T92" s="15"/>
      <c r="U92" s="15"/>
      <c r="V92" s="15" t="str">
        <f t="shared" si="25"/>
        <v>-</v>
      </c>
      <c r="W92" s="15" t="str">
        <f t="shared" si="26"/>
        <v>-</v>
      </c>
      <c r="X92" s="16" t="str">
        <f t="shared" si="27"/>
        <v>-</v>
      </c>
      <c r="Y92" s="109" t="str">
        <f t="shared" si="28"/>
        <v>-</v>
      </c>
      <c r="Z92" s="9"/>
      <c r="AA92" s="15"/>
      <c r="AB92" s="15"/>
      <c r="AC92" s="15"/>
      <c r="AD92" s="15"/>
      <c r="AE92" s="15"/>
      <c r="AF92" s="15" t="str">
        <f t="shared" si="29"/>
        <v>-</v>
      </c>
      <c r="AG92" s="15" t="str">
        <f t="shared" si="30"/>
        <v>-</v>
      </c>
      <c r="AH92" s="16" t="str">
        <f t="shared" si="31"/>
        <v>-</v>
      </c>
      <c r="AI92" s="109" t="str">
        <f t="shared" si="32"/>
        <v>-</v>
      </c>
      <c r="AJ92" s="9"/>
      <c r="AK92" s="15"/>
      <c r="AL92" s="15"/>
      <c r="AM92" s="15"/>
      <c r="AN92" s="15"/>
      <c r="AO92" s="15"/>
      <c r="AP92" s="15" t="str">
        <f t="shared" si="33"/>
        <v>-</v>
      </c>
      <c r="AQ92" s="15" t="str">
        <f t="shared" si="34"/>
        <v>-</v>
      </c>
      <c r="AR92" s="16" t="str">
        <f t="shared" si="35"/>
        <v>-</v>
      </c>
      <c r="AS92" s="109" t="str">
        <f t="shared" si="36"/>
        <v>-</v>
      </c>
      <c r="AT92" s="9"/>
      <c r="AU92" s="15"/>
      <c r="AV92" s="15"/>
      <c r="AW92" s="15"/>
      <c r="AX92" s="15"/>
      <c r="AY92" s="15"/>
      <c r="AZ92" s="15" t="str">
        <f t="shared" si="37"/>
        <v>-</v>
      </c>
      <c r="BA92" s="15" t="str">
        <f t="shared" si="38"/>
        <v>-</v>
      </c>
      <c r="BB92" s="16" t="str">
        <f t="shared" si="39"/>
        <v>-</v>
      </c>
      <c r="BC92" s="109" t="str">
        <f t="shared" si="40"/>
        <v>-</v>
      </c>
      <c r="BD92" t="str">
        <f t="shared" si="41"/>
        <v>c</v>
      </c>
    </row>
    <row r="93" spans="1:56" ht="40.5" customHeight="1">
      <c r="A93" s="13" t="str">
        <f t="shared" si="45"/>
        <v>12-3</v>
      </c>
      <c r="B93" s="13">
        <v>12</v>
      </c>
      <c r="C93" s="5" t="s">
        <v>340</v>
      </c>
      <c r="D93" s="13">
        <v>3</v>
      </c>
      <c r="E93" s="5" t="s">
        <v>2808</v>
      </c>
      <c r="F93" s="9">
        <v>22</v>
      </c>
      <c r="G93" s="15">
        <v>102</v>
      </c>
      <c r="H93" s="15">
        <v>244</v>
      </c>
      <c r="I93" s="15">
        <v>124</v>
      </c>
      <c r="J93" s="15">
        <v>62</v>
      </c>
      <c r="K93" s="15">
        <v>41</v>
      </c>
      <c r="L93" s="15">
        <v>595</v>
      </c>
      <c r="M93" s="15">
        <v>554</v>
      </c>
      <c r="N93" s="16">
        <v>-0.18411552346570398</v>
      </c>
      <c r="O93" s="109" t="s">
        <v>56</v>
      </c>
      <c r="P93" s="9"/>
      <c r="Q93" s="15"/>
      <c r="R93" s="15"/>
      <c r="S93" s="15"/>
      <c r="T93" s="15"/>
      <c r="U93" s="15"/>
      <c r="V93" s="15" t="str">
        <f t="shared" si="25"/>
        <v>-</v>
      </c>
      <c r="W93" s="15" t="str">
        <f t="shared" si="26"/>
        <v>-</v>
      </c>
      <c r="X93" s="16" t="str">
        <f t="shared" si="27"/>
        <v>-</v>
      </c>
      <c r="Y93" s="109" t="str">
        <f t="shared" si="28"/>
        <v>-</v>
      </c>
      <c r="Z93" s="9"/>
      <c r="AA93" s="15"/>
      <c r="AB93" s="15"/>
      <c r="AC93" s="15"/>
      <c r="AD93" s="15"/>
      <c r="AE93" s="15"/>
      <c r="AF93" s="15" t="str">
        <f t="shared" si="29"/>
        <v>-</v>
      </c>
      <c r="AG93" s="15" t="str">
        <f t="shared" si="30"/>
        <v>-</v>
      </c>
      <c r="AH93" s="16" t="str">
        <f t="shared" si="31"/>
        <v>-</v>
      </c>
      <c r="AI93" s="109" t="str">
        <f t="shared" si="32"/>
        <v>-</v>
      </c>
      <c r="AJ93" s="9"/>
      <c r="AK93" s="15"/>
      <c r="AL93" s="15"/>
      <c r="AM93" s="15"/>
      <c r="AN93" s="15"/>
      <c r="AO93" s="15"/>
      <c r="AP93" s="15" t="str">
        <f t="shared" si="33"/>
        <v>-</v>
      </c>
      <c r="AQ93" s="15" t="str">
        <f t="shared" si="34"/>
        <v>-</v>
      </c>
      <c r="AR93" s="16" t="str">
        <f t="shared" si="35"/>
        <v>-</v>
      </c>
      <c r="AS93" s="109" t="str">
        <f t="shared" si="36"/>
        <v>-</v>
      </c>
      <c r="AT93" s="9"/>
      <c r="AU93" s="15"/>
      <c r="AV93" s="15"/>
      <c r="AW93" s="15"/>
      <c r="AX93" s="15"/>
      <c r="AY93" s="15"/>
      <c r="AZ93" s="15" t="str">
        <f t="shared" si="37"/>
        <v>-</v>
      </c>
      <c r="BA93" s="15" t="str">
        <f t="shared" si="38"/>
        <v>-</v>
      </c>
      <c r="BB93" s="16" t="str">
        <f t="shared" si="39"/>
        <v>-</v>
      </c>
      <c r="BC93" s="109" t="str">
        <f t="shared" si="40"/>
        <v>-</v>
      </c>
      <c r="BD93" t="str">
        <f t="shared" si="41"/>
        <v>c</v>
      </c>
    </row>
    <row r="94" spans="1:56" ht="40.5" customHeight="1">
      <c r="A94" s="13" t="str">
        <f t="shared" si="45"/>
        <v>12-4</v>
      </c>
      <c r="B94" s="13">
        <v>12</v>
      </c>
      <c r="C94" s="5" t="s">
        <v>340</v>
      </c>
      <c r="D94" s="13">
        <v>4</v>
      </c>
      <c r="E94" s="5" t="s">
        <v>2809</v>
      </c>
      <c r="F94" s="9">
        <v>63</v>
      </c>
      <c r="G94" s="15">
        <v>225</v>
      </c>
      <c r="H94" s="15">
        <v>185</v>
      </c>
      <c r="I94" s="15">
        <v>77</v>
      </c>
      <c r="J94" s="15">
        <v>21</v>
      </c>
      <c r="K94" s="15">
        <v>17</v>
      </c>
      <c r="L94" s="15">
        <v>588</v>
      </c>
      <c r="M94" s="15">
        <v>571</v>
      </c>
      <c r="N94" s="16">
        <v>0.40630472854640981</v>
      </c>
      <c r="O94" s="109" t="s">
        <v>55</v>
      </c>
      <c r="P94" s="9"/>
      <c r="Q94" s="15"/>
      <c r="R94" s="15"/>
      <c r="S94" s="15"/>
      <c r="T94" s="15"/>
      <c r="U94" s="15"/>
      <c r="V94" s="15" t="str">
        <f t="shared" si="25"/>
        <v>-</v>
      </c>
      <c r="W94" s="15" t="str">
        <f t="shared" si="26"/>
        <v>-</v>
      </c>
      <c r="X94" s="16" t="str">
        <f t="shared" si="27"/>
        <v>-</v>
      </c>
      <c r="Y94" s="109" t="str">
        <f t="shared" si="28"/>
        <v>-</v>
      </c>
      <c r="Z94" s="9"/>
      <c r="AA94" s="15"/>
      <c r="AB94" s="15"/>
      <c r="AC94" s="15"/>
      <c r="AD94" s="15"/>
      <c r="AE94" s="15"/>
      <c r="AF94" s="15" t="str">
        <f t="shared" si="29"/>
        <v>-</v>
      </c>
      <c r="AG94" s="15" t="str">
        <f t="shared" si="30"/>
        <v>-</v>
      </c>
      <c r="AH94" s="16" t="str">
        <f t="shared" si="31"/>
        <v>-</v>
      </c>
      <c r="AI94" s="109" t="str">
        <f t="shared" si="32"/>
        <v>-</v>
      </c>
      <c r="AJ94" s="9"/>
      <c r="AK94" s="15"/>
      <c r="AL94" s="15"/>
      <c r="AM94" s="15"/>
      <c r="AN94" s="15"/>
      <c r="AO94" s="15"/>
      <c r="AP94" s="15" t="str">
        <f t="shared" si="33"/>
        <v>-</v>
      </c>
      <c r="AQ94" s="15" t="str">
        <f t="shared" si="34"/>
        <v>-</v>
      </c>
      <c r="AR94" s="16" t="str">
        <f t="shared" si="35"/>
        <v>-</v>
      </c>
      <c r="AS94" s="109" t="str">
        <f t="shared" si="36"/>
        <v>-</v>
      </c>
      <c r="AT94" s="9"/>
      <c r="AU94" s="15"/>
      <c r="AV94" s="15"/>
      <c r="AW94" s="15"/>
      <c r="AX94" s="15"/>
      <c r="AY94" s="15"/>
      <c r="AZ94" s="15" t="str">
        <f t="shared" si="37"/>
        <v>-</v>
      </c>
      <c r="BA94" s="15" t="str">
        <f t="shared" si="38"/>
        <v>-</v>
      </c>
      <c r="BB94" s="16" t="str">
        <f t="shared" si="39"/>
        <v>-</v>
      </c>
      <c r="BC94" s="109" t="str">
        <f t="shared" si="40"/>
        <v>-</v>
      </c>
      <c r="BD94" t="str">
        <f t="shared" si="41"/>
        <v>b</v>
      </c>
    </row>
    <row r="95" spans="1:56" ht="40.5" hidden="1" customHeight="1">
      <c r="A95" s="13" t="str">
        <f t="shared" si="45"/>
        <v>12-5</v>
      </c>
      <c r="B95" s="13">
        <v>12</v>
      </c>
      <c r="C95" s="5" t="s">
        <v>340</v>
      </c>
      <c r="D95" s="13">
        <v>5</v>
      </c>
      <c r="E95" s="5" t="s">
        <v>85</v>
      </c>
      <c r="F95" s="9"/>
      <c r="G95" s="15"/>
      <c r="H95" s="15"/>
      <c r="I95" s="15"/>
      <c r="J95" s="15"/>
      <c r="K95" s="15"/>
      <c r="L95" s="15" t="str">
        <f t="shared" si="42"/>
        <v>-</v>
      </c>
      <c r="M95" s="15" t="str">
        <f t="shared" si="43"/>
        <v>-</v>
      </c>
      <c r="N95" s="16" t="str">
        <f t="shared" si="44"/>
        <v>-</v>
      </c>
      <c r="O95" s="109" t="s">
        <v>85</v>
      </c>
      <c r="P95" s="9"/>
      <c r="Q95" s="15"/>
      <c r="R95" s="15"/>
      <c r="S95" s="15"/>
      <c r="T95" s="15"/>
      <c r="U95" s="15"/>
      <c r="V95" s="15" t="str">
        <f t="shared" si="25"/>
        <v>-</v>
      </c>
      <c r="W95" s="15" t="str">
        <f t="shared" si="26"/>
        <v>-</v>
      </c>
      <c r="X95" s="16" t="str">
        <f t="shared" si="27"/>
        <v>-</v>
      </c>
      <c r="Y95" s="109" t="str">
        <f t="shared" si="28"/>
        <v>-</v>
      </c>
      <c r="Z95" s="9"/>
      <c r="AA95" s="15"/>
      <c r="AB95" s="15"/>
      <c r="AC95" s="15"/>
      <c r="AD95" s="15"/>
      <c r="AE95" s="15"/>
      <c r="AF95" s="15" t="str">
        <f t="shared" si="29"/>
        <v>-</v>
      </c>
      <c r="AG95" s="15" t="str">
        <f t="shared" si="30"/>
        <v>-</v>
      </c>
      <c r="AH95" s="16" t="str">
        <f t="shared" si="31"/>
        <v>-</v>
      </c>
      <c r="AI95" s="109" t="str">
        <f t="shared" si="32"/>
        <v>-</v>
      </c>
      <c r="AJ95" s="9"/>
      <c r="AK95" s="15"/>
      <c r="AL95" s="15"/>
      <c r="AM95" s="15"/>
      <c r="AN95" s="15"/>
      <c r="AO95" s="15"/>
      <c r="AP95" s="15" t="str">
        <f t="shared" si="33"/>
        <v>-</v>
      </c>
      <c r="AQ95" s="15" t="str">
        <f t="shared" si="34"/>
        <v>-</v>
      </c>
      <c r="AR95" s="16" t="str">
        <f t="shared" si="35"/>
        <v>-</v>
      </c>
      <c r="AS95" s="109" t="str">
        <f t="shared" si="36"/>
        <v>-</v>
      </c>
      <c r="AT95" s="9"/>
      <c r="AU95" s="15"/>
      <c r="AV95" s="15"/>
      <c r="AW95" s="15"/>
      <c r="AX95" s="15"/>
      <c r="AY95" s="15"/>
      <c r="AZ95" s="15" t="str">
        <f t="shared" si="37"/>
        <v>-</v>
      </c>
      <c r="BA95" s="15" t="str">
        <f t="shared" si="38"/>
        <v>-</v>
      </c>
      <c r="BB95" s="16" t="str">
        <f t="shared" si="39"/>
        <v>-</v>
      </c>
      <c r="BC95" s="109" t="str">
        <f t="shared" si="40"/>
        <v>-</v>
      </c>
      <c r="BD95" t="str">
        <f t="shared" si="41"/>
        <v>-</v>
      </c>
    </row>
    <row r="96" spans="1:56" ht="40.5" hidden="1" customHeight="1">
      <c r="A96" s="13" t="str">
        <f t="shared" si="45"/>
        <v>12-6</v>
      </c>
      <c r="B96" s="13">
        <v>12</v>
      </c>
      <c r="C96" s="5" t="s">
        <v>340</v>
      </c>
      <c r="D96" s="13">
        <v>6</v>
      </c>
      <c r="E96" s="5" t="s">
        <v>85</v>
      </c>
      <c r="F96" s="9"/>
      <c r="G96" s="15"/>
      <c r="H96" s="15"/>
      <c r="I96" s="15"/>
      <c r="J96" s="15"/>
      <c r="K96" s="15"/>
      <c r="L96" s="15" t="str">
        <f t="shared" si="42"/>
        <v>-</v>
      </c>
      <c r="M96" s="15" t="str">
        <f t="shared" si="43"/>
        <v>-</v>
      </c>
      <c r="N96" s="16" t="str">
        <f t="shared" si="44"/>
        <v>-</v>
      </c>
      <c r="O96" s="109" t="s">
        <v>85</v>
      </c>
      <c r="P96" s="9"/>
      <c r="Q96" s="15"/>
      <c r="R96" s="15"/>
      <c r="S96" s="15"/>
      <c r="T96" s="15"/>
      <c r="U96" s="15"/>
      <c r="V96" s="15" t="str">
        <f t="shared" si="25"/>
        <v>-</v>
      </c>
      <c r="W96" s="15" t="str">
        <f t="shared" si="26"/>
        <v>-</v>
      </c>
      <c r="X96" s="16" t="str">
        <f t="shared" si="27"/>
        <v>-</v>
      </c>
      <c r="Y96" s="109" t="str">
        <f t="shared" si="28"/>
        <v>-</v>
      </c>
      <c r="Z96" s="9"/>
      <c r="AA96" s="15"/>
      <c r="AB96" s="15"/>
      <c r="AC96" s="15"/>
      <c r="AD96" s="15"/>
      <c r="AE96" s="15"/>
      <c r="AF96" s="15" t="str">
        <f t="shared" si="29"/>
        <v>-</v>
      </c>
      <c r="AG96" s="15" t="str">
        <f t="shared" si="30"/>
        <v>-</v>
      </c>
      <c r="AH96" s="16" t="str">
        <f t="shared" si="31"/>
        <v>-</v>
      </c>
      <c r="AI96" s="109" t="str">
        <f t="shared" si="32"/>
        <v>-</v>
      </c>
      <c r="AJ96" s="9"/>
      <c r="AK96" s="15"/>
      <c r="AL96" s="15"/>
      <c r="AM96" s="15"/>
      <c r="AN96" s="15"/>
      <c r="AO96" s="15"/>
      <c r="AP96" s="15" t="str">
        <f t="shared" si="33"/>
        <v>-</v>
      </c>
      <c r="AQ96" s="15" t="str">
        <f t="shared" si="34"/>
        <v>-</v>
      </c>
      <c r="AR96" s="16" t="str">
        <f t="shared" si="35"/>
        <v>-</v>
      </c>
      <c r="AS96" s="109" t="str">
        <f t="shared" si="36"/>
        <v>-</v>
      </c>
      <c r="AT96" s="9"/>
      <c r="AU96" s="15"/>
      <c r="AV96" s="15"/>
      <c r="AW96" s="15"/>
      <c r="AX96" s="15"/>
      <c r="AY96" s="15"/>
      <c r="AZ96" s="15" t="str">
        <f t="shared" si="37"/>
        <v>-</v>
      </c>
      <c r="BA96" s="15" t="str">
        <f t="shared" si="38"/>
        <v>-</v>
      </c>
      <c r="BB96" s="16" t="str">
        <f t="shared" si="39"/>
        <v>-</v>
      </c>
      <c r="BC96" s="109" t="str">
        <f t="shared" si="40"/>
        <v>-</v>
      </c>
      <c r="BD96" t="str">
        <f t="shared" si="41"/>
        <v>-</v>
      </c>
    </row>
    <row r="97" spans="1:56" ht="40.5" hidden="1" customHeight="1">
      <c r="A97" s="13" t="str">
        <f t="shared" si="45"/>
        <v>12-7</v>
      </c>
      <c r="B97" s="13">
        <v>12</v>
      </c>
      <c r="C97" s="5" t="s">
        <v>340</v>
      </c>
      <c r="D97" s="13">
        <v>7</v>
      </c>
      <c r="E97" s="5" t="s">
        <v>85</v>
      </c>
      <c r="F97" s="9"/>
      <c r="G97" s="15"/>
      <c r="H97" s="15"/>
      <c r="I97" s="15"/>
      <c r="J97" s="15"/>
      <c r="K97" s="15"/>
      <c r="L97" s="15" t="str">
        <f t="shared" si="42"/>
        <v>-</v>
      </c>
      <c r="M97" s="15" t="str">
        <f t="shared" si="43"/>
        <v>-</v>
      </c>
      <c r="N97" s="16" t="str">
        <f t="shared" si="44"/>
        <v>-</v>
      </c>
      <c r="O97" s="109" t="s">
        <v>85</v>
      </c>
      <c r="P97" s="9"/>
      <c r="Q97" s="15"/>
      <c r="R97" s="15"/>
      <c r="S97" s="15"/>
      <c r="T97" s="15"/>
      <c r="U97" s="15"/>
      <c r="V97" s="15" t="str">
        <f t="shared" si="25"/>
        <v>-</v>
      </c>
      <c r="W97" s="15" t="str">
        <f t="shared" si="26"/>
        <v>-</v>
      </c>
      <c r="X97" s="16" t="str">
        <f t="shared" si="27"/>
        <v>-</v>
      </c>
      <c r="Y97" s="109" t="str">
        <f t="shared" si="28"/>
        <v>-</v>
      </c>
      <c r="Z97" s="9"/>
      <c r="AA97" s="15"/>
      <c r="AB97" s="15"/>
      <c r="AC97" s="15"/>
      <c r="AD97" s="15"/>
      <c r="AE97" s="15"/>
      <c r="AF97" s="15" t="str">
        <f t="shared" si="29"/>
        <v>-</v>
      </c>
      <c r="AG97" s="15" t="str">
        <f t="shared" si="30"/>
        <v>-</v>
      </c>
      <c r="AH97" s="16" t="str">
        <f t="shared" si="31"/>
        <v>-</v>
      </c>
      <c r="AI97" s="109" t="str">
        <f t="shared" si="32"/>
        <v>-</v>
      </c>
      <c r="AJ97" s="9"/>
      <c r="AK97" s="15"/>
      <c r="AL97" s="15"/>
      <c r="AM97" s="15"/>
      <c r="AN97" s="15"/>
      <c r="AO97" s="15"/>
      <c r="AP97" s="15" t="str">
        <f t="shared" si="33"/>
        <v>-</v>
      </c>
      <c r="AQ97" s="15" t="str">
        <f t="shared" si="34"/>
        <v>-</v>
      </c>
      <c r="AR97" s="16" t="str">
        <f t="shared" si="35"/>
        <v>-</v>
      </c>
      <c r="AS97" s="109" t="str">
        <f t="shared" si="36"/>
        <v>-</v>
      </c>
      <c r="AT97" s="9"/>
      <c r="AU97" s="15"/>
      <c r="AV97" s="15"/>
      <c r="AW97" s="15"/>
      <c r="AX97" s="15"/>
      <c r="AY97" s="15"/>
      <c r="AZ97" s="15" t="str">
        <f t="shared" si="37"/>
        <v>-</v>
      </c>
      <c r="BA97" s="15" t="str">
        <f t="shared" si="38"/>
        <v>-</v>
      </c>
      <c r="BB97" s="16" t="str">
        <f t="shared" si="39"/>
        <v>-</v>
      </c>
      <c r="BC97" s="109" t="str">
        <f t="shared" si="40"/>
        <v>-</v>
      </c>
      <c r="BD97" t="str">
        <f t="shared" si="41"/>
        <v>-</v>
      </c>
    </row>
    <row r="98" spans="1:56" ht="40.5" hidden="1" customHeight="1">
      <c r="A98" s="13" t="str">
        <f t="shared" si="45"/>
        <v>12-8</v>
      </c>
      <c r="B98" s="13">
        <v>12</v>
      </c>
      <c r="C98" s="5" t="s">
        <v>340</v>
      </c>
      <c r="D98" s="13">
        <v>8</v>
      </c>
      <c r="E98" s="5" t="s">
        <v>85</v>
      </c>
      <c r="F98" s="9"/>
      <c r="G98" s="15"/>
      <c r="H98" s="15"/>
      <c r="I98" s="15"/>
      <c r="J98" s="15"/>
      <c r="K98" s="15"/>
      <c r="L98" s="15" t="str">
        <f t="shared" si="42"/>
        <v>-</v>
      </c>
      <c r="M98" s="15" t="str">
        <f t="shared" si="43"/>
        <v>-</v>
      </c>
      <c r="N98" s="16" t="str">
        <f t="shared" si="44"/>
        <v>-</v>
      </c>
      <c r="O98" s="109" t="s">
        <v>85</v>
      </c>
      <c r="P98" s="9"/>
      <c r="Q98" s="15"/>
      <c r="R98" s="15"/>
      <c r="S98" s="15"/>
      <c r="T98" s="15"/>
      <c r="U98" s="15"/>
      <c r="V98" s="15" t="str">
        <f t="shared" si="25"/>
        <v>-</v>
      </c>
      <c r="W98" s="15" t="str">
        <f t="shared" si="26"/>
        <v>-</v>
      </c>
      <c r="X98" s="16" t="str">
        <f t="shared" si="27"/>
        <v>-</v>
      </c>
      <c r="Y98" s="109" t="str">
        <f t="shared" si="28"/>
        <v>-</v>
      </c>
      <c r="Z98" s="9"/>
      <c r="AA98" s="15"/>
      <c r="AB98" s="15"/>
      <c r="AC98" s="15"/>
      <c r="AD98" s="15"/>
      <c r="AE98" s="15"/>
      <c r="AF98" s="15" t="str">
        <f t="shared" si="29"/>
        <v>-</v>
      </c>
      <c r="AG98" s="15" t="str">
        <f t="shared" si="30"/>
        <v>-</v>
      </c>
      <c r="AH98" s="16" t="str">
        <f t="shared" si="31"/>
        <v>-</v>
      </c>
      <c r="AI98" s="109" t="str">
        <f t="shared" si="32"/>
        <v>-</v>
      </c>
      <c r="AJ98" s="9"/>
      <c r="AK98" s="15"/>
      <c r="AL98" s="15"/>
      <c r="AM98" s="15"/>
      <c r="AN98" s="15"/>
      <c r="AO98" s="15"/>
      <c r="AP98" s="15" t="str">
        <f t="shared" si="33"/>
        <v>-</v>
      </c>
      <c r="AQ98" s="15" t="str">
        <f t="shared" si="34"/>
        <v>-</v>
      </c>
      <c r="AR98" s="16" t="str">
        <f t="shared" si="35"/>
        <v>-</v>
      </c>
      <c r="AS98" s="109" t="str">
        <f t="shared" si="36"/>
        <v>-</v>
      </c>
      <c r="AT98" s="9"/>
      <c r="AU98" s="15"/>
      <c r="AV98" s="15"/>
      <c r="AW98" s="15"/>
      <c r="AX98" s="15"/>
      <c r="AY98" s="15"/>
      <c r="AZ98" s="15" t="str">
        <f t="shared" si="37"/>
        <v>-</v>
      </c>
      <c r="BA98" s="15" t="str">
        <f t="shared" si="38"/>
        <v>-</v>
      </c>
      <c r="BB98" s="16" t="str">
        <f t="shared" si="39"/>
        <v>-</v>
      </c>
      <c r="BC98" s="109" t="str">
        <f t="shared" si="40"/>
        <v>-</v>
      </c>
      <c r="BD98" t="str">
        <f t="shared" si="41"/>
        <v>-</v>
      </c>
    </row>
    <row r="99" spans="1:56" ht="40.5" customHeight="1">
      <c r="A99" s="13" t="str">
        <f t="shared" si="45"/>
        <v>13-1</v>
      </c>
      <c r="B99" s="13">
        <v>13</v>
      </c>
      <c r="C99" s="5" t="s">
        <v>341</v>
      </c>
      <c r="D99" s="13">
        <v>1</v>
      </c>
      <c r="E99" s="5" t="s">
        <v>2810</v>
      </c>
      <c r="F99" s="9">
        <v>23</v>
      </c>
      <c r="G99" s="15">
        <v>128</v>
      </c>
      <c r="H99" s="15">
        <v>244</v>
      </c>
      <c r="I99" s="15">
        <v>111</v>
      </c>
      <c r="J99" s="15">
        <v>61</v>
      </c>
      <c r="K99" s="15">
        <v>28</v>
      </c>
      <c r="L99" s="15">
        <v>595</v>
      </c>
      <c r="M99" s="15">
        <v>567</v>
      </c>
      <c r="N99" s="16">
        <v>-0.10405643738977072</v>
      </c>
      <c r="O99" s="109" t="s">
        <v>56</v>
      </c>
      <c r="P99" s="9"/>
      <c r="Q99" s="15"/>
      <c r="R99" s="15"/>
      <c r="S99" s="15"/>
      <c r="T99" s="15"/>
      <c r="U99" s="15"/>
      <c r="V99" s="15" t="str">
        <f t="shared" si="25"/>
        <v>-</v>
      </c>
      <c r="W99" s="15" t="str">
        <f t="shared" si="26"/>
        <v>-</v>
      </c>
      <c r="X99" s="16" t="str">
        <f t="shared" si="27"/>
        <v>-</v>
      </c>
      <c r="Y99" s="109" t="str">
        <f t="shared" si="28"/>
        <v>-</v>
      </c>
      <c r="Z99" s="9"/>
      <c r="AA99" s="15"/>
      <c r="AB99" s="15"/>
      <c r="AC99" s="15"/>
      <c r="AD99" s="15"/>
      <c r="AE99" s="15"/>
      <c r="AF99" s="15" t="str">
        <f t="shared" si="29"/>
        <v>-</v>
      </c>
      <c r="AG99" s="15" t="str">
        <f t="shared" si="30"/>
        <v>-</v>
      </c>
      <c r="AH99" s="16" t="str">
        <f t="shared" si="31"/>
        <v>-</v>
      </c>
      <c r="AI99" s="109" t="str">
        <f t="shared" si="32"/>
        <v>-</v>
      </c>
      <c r="AJ99" s="9"/>
      <c r="AK99" s="15"/>
      <c r="AL99" s="15"/>
      <c r="AM99" s="15"/>
      <c r="AN99" s="15"/>
      <c r="AO99" s="15"/>
      <c r="AP99" s="15" t="str">
        <f t="shared" si="33"/>
        <v>-</v>
      </c>
      <c r="AQ99" s="15" t="str">
        <f t="shared" si="34"/>
        <v>-</v>
      </c>
      <c r="AR99" s="16" t="str">
        <f t="shared" si="35"/>
        <v>-</v>
      </c>
      <c r="AS99" s="109" t="str">
        <f t="shared" si="36"/>
        <v>-</v>
      </c>
      <c r="AT99" s="9"/>
      <c r="AU99" s="15"/>
      <c r="AV99" s="15"/>
      <c r="AW99" s="15"/>
      <c r="AX99" s="15"/>
      <c r="AY99" s="15"/>
      <c r="AZ99" s="15" t="str">
        <f t="shared" si="37"/>
        <v>-</v>
      </c>
      <c r="BA99" s="15" t="str">
        <f t="shared" si="38"/>
        <v>-</v>
      </c>
      <c r="BB99" s="16" t="str">
        <f t="shared" si="39"/>
        <v>-</v>
      </c>
      <c r="BC99" s="109" t="str">
        <f t="shared" si="40"/>
        <v>-</v>
      </c>
      <c r="BD99" t="str">
        <f t="shared" si="41"/>
        <v>c</v>
      </c>
    </row>
    <row r="100" spans="1:56" ht="40.5" customHeight="1">
      <c r="A100" s="13" t="str">
        <f t="shared" si="45"/>
        <v>13-2</v>
      </c>
      <c r="B100" s="13">
        <v>13</v>
      </c>
      <c r="C100" s="5" t="s">
        <v>341</v>
      </c>
      <c r="D100" s="13">
        <v>2</v>
      </c>
      <c r="E100" s="5" t="s">
        <v>2129</v>
      </c>
      <c r="F100" s="9">
        <v>18</v>
      </c>
      <c r="G100" s="15">
        <v>117</v>
      </c>
      <c r="H100" s="15">
        <v>234</v>
      </c>
      <c r="I100" s="15">
        <v>134</v>
      </c>
      <c r="J100" s="15">
        <v>62</v>
      </c>
      <c r="K100" s="15">
        <v>30</v>
      </c>
      <c r="L100" s="15">
        <v>595</v>
      </c>
      <c r="M100" s="15">
        <v>565</v>
      </c>
      <c r="N100" s="16">
        <v>-0.18584070796460178</v>
      </c>
      <c r="O100" s="109" t="s">
        <v>56</v>
      </c>
      <c r="P100" s="9"/>
      <c r="Q100" s="15"/>
      <c r="R100" s="15"/>
      <c r="S100" s="15"/>
      <c r="T100" s="15"/>
      <c r="U100" s="15"/>
      <c r="V100" s="15" t="str">
        <f t="shared" si="25"/>
        <v>-</v>
      </c>
      <c r="W100" s="15" t="str">
        <f t="shared" si="26"/>
        <v>-</v>
      </c>
      <c r="X100" s="16" t="str">
        <f t="shared" si="27"/>
        <v>-</v>
      </c>
      <c r="Y100" s="109" t="str">
        <f t="shared" si="28"/>
        <v>-</v>
      </c>
      <c r="Z100" s="9"/>
      <c r="AA100" s="15"/>
      <c r="AB100" s="15"/>
      <c r="AC100" s="15"/>
      <c r="AD100" s="15"/>
      <c r="AE100" s="15"/>
      <c r="AF100" s="15" t="str">
        <f t="shared" si="29"/>
        <v>-</v>
      </c>
      <c r="AG100" s="15" t="str">
        <f t="shared" si="30"/>
        <v>-</v>
      </c>
      <c r="AH100" s="16" t="str">
        <f t="shared" si="31"/>
        <v>-</v>
      </c>
      <c r="AI100" s="109" t="str">
        <f t="shared" si="32"/>
        <v>-</v>
      </c>
      <c r="AJ100" s="9"/>
      <c r="AK100" s="15"/>
      <c r="AL100" s="15"/>
      <c r="AM100" s="15"/>
      <c r="AN100" s="15"/>
      <c r="AO100" s="15"/>
      <c r="AP100" s="15" t="str">
        <f t="shared" si="33"/>
        <v>-</v>
      </c>
      <c r="AQ100" s="15" t="str">
        <f t="shared" si="34"/>
        <v>-</v>
      </c>
      <c r="AR100" s="16" t="str">
        <f t="shared" si="35"/>
        <v>-</v>
      </c>
      <c r="AS100" s="109" t="str">
        <f t="shared" si="36"/>
        <v>-</v>
      </c>
      <c r="AT100" s="9"/>
      <c r="AU100" s="15"/>
      <c r="AV100" s="15"/>
      <c r="AW100" s="15"/>
      <c r="AX100" s="15"/>
      <c r="AY100" s="15"/>
      <c r="AZ100" s="15" t="str">
        <f t="shared" si="37"/>
        <v>-</v>
      </c>
      <c r="BA100" s="15" t="str">
        <f t="shared" si="38"/>
        <v>-</v>
      </c>
      <c r="BB100" s="16" t="str">
        <f t="shared" si="39"/>
        <v>-</v>
      </c>
      <c r="BC100" s="109" t="str">
        <f t="shared" si="40"/>
        <v>-</v>
      </c>
      <c r="BD100" t="str">
        <f t="shared" si="41"/>
        <v>c</v>
      </c>
    </row>
    <row r="101" spans="1:56" ht="40.5" customHeight="1">
      <c r="A101" s="13" t="str">
        <f t="shared" si="45"/>
        <v>13-3</v>
      </c>
      <c r="B101" s="13">
        <v>13</v>
      </c>
      <c r="C101" s="5" t="s">
        <v>341</v>
      </c>
      <c r="D101" s="13">
        <v>3</v>
      </c>
      <c r="E101" s="5" t="s">
        <v>379</v>
      </c>
      <c r="F101" s="9">
        <v>29</v>
      </c>
      <c r="G101" s="15">
        <v>131</v>
      </c>
      <c r="H101" s="15">
        <v>244</v>
      </c>
      <c r="I101" s="15">
        <v>110</v>
      </c>
      <c r="J101" s="15">
        <v>46</v>
      </c>
      <c r="K101" s="15">
        <v>28</v>
      </c>
      <c r="L101" s="15">
        <v>588</v>
      </c>
      <c r="M101" s="15">
        <v>560</v>
      </c>
      <c r="N101" s="16">
        <v>-2.3214285714285715E-2</v>
      </c>
      <c r="O101" s="109" t="s">
        <v>56</v>
      </c>
      <c r="P101" s="9"/>
      <c r="Q101" s="15"/>
      <c r="R101" s="15"/>
      <c r="S101" s="15"/>
      <c r="T101" s="15"/>
      <c r="U101" s="15"/>
      <c r="V101" s="15" t="str">
        <f t="shared" si="25"/>
        <v>-</v>
      </c>
      <c r="W101" s="15" t="str">
        <f t="shared" si="26"/>
        <v>-</v>
      </c>
      <c r="X101" s="16" t="str">
        <f t="shared" si="27"/>
        <v>-</v>
      </c>
      <c r="Y101" s="109" t="str">
        <f t="shared" si="28"/>
        <v>-</v>
      </c>
      <c r="Z101" s="9"/>
      <c r="AA101" s="15"/>
      <c r="AB101" s="15"/>
      <c r="AC101" s="15"/>
      <c r="AD101" s="15"/>
      <c r="AE101" s="15"/>
      <c r="AF101" s="15" t="str">
        <f t="shared" si="29"/>
        <v>-</v>
      </c>
      <c r="AG101" s="15" t="str">
        <f t="shared" si="30"/>
        <v>-</v>
      </c>
      <c r="AH101" s="16" t="str">
        <f t="shared" si="31"/>
        <v>-</v>
      </c>
      <c r="AI101" s="109" t="str">
        <f t="shared" si="32"/>
        <v>-</v>
      </c>
      <c r="AJ101" s="9"/>
      <c r="AK101" s="15"/>
      <c r="AL101" s="15"/>
      <c r="AM101" s="15"/>
      <c r="AN101" s="15"/>
      <c r="AO101" s="15"/>
      <c r="AP101" s="15" t="str">
        <f t="shared" si="33"/>
        <v>-</v>
      </c>
      <c r="AQ101" s="15" t="str">
        <f t="shared" si="34"/>
        <v>-</v>
      </c>
      <c r="AR101" s="16" t="str">
        <f t="shared" si="35"/>
        <v>-</v>
      </c>
      <c r="AS101" s="109" t="str">
        <f t="shared" si="36"/>
        <v>-</v>
      </c>
      <c r="AT101" s="9"/>
      <c r="AU101" s="15"/>
      <c r="AV101" s="15"/>
      <c r="AW101" s="15"/>
      <c r="AX101" s="15"/>
      <c r="AY101" s="15"/>
      <c r="AZ101" s="15" t="str">
        <f t="shared" si="37"/>
        <v>-</v>
      </c>
      <c r="BA101" s="15" t="str">
        <f t="shared" si="38"/>
        <v>-</v>
      </c>
      <c r="BB101" s="16" t="str">
        <f t="shared" si="39"/>
        <v>-</v>
      </c>
      <c r="BC101" s="109" t="str">
        <f t="shared" si="40"/>
        <v>-</v>
      </c>
      <c r="BD101" t="str">
        <f t="shared" si="41"/>
        <v>c</v>
      </c>
    </row>
    <row r="102" spans="1:56" ht="40.5" customHeight="1">
      <c r="A102" s="13" t="str">
        <f t="shared" si="45"/>
        <v>13-4</v>
      </c>
      <c r="B102" s="13">
        <v>13</v>
      </c>
      <c r="C102" s="5" t="s">
        <v>341</v>
      </c>
      <c r="D102" s="13">
        <v>4</v>
      </c>
      <c r="E102" s="5" t="s">
        <v>2811</v>
      </c>
      <c r="F102" s="9">
        <v>35</v>
      </c>
      <c r="G102" s="15">
        <v>184</v>
      </c>
      <c r="H102" s="15">
        <v>188</v>
      </c>
      <c r="I102" s="15">
        <v>115</v>
      </c>
      <c r="J102" s="15">
        <v>47</v>
      </c>
      <c r="K102" s="15">
        <v>19</v>
      </c>
      <c r="L102" s="15">
        <v>588</v>
      </c>
      <c r="M102" s="15">
        <v>569</v>
      </c>
      <c r="N102" s="16">
        <v>7.9086115992970121E-2</v>
      </c>
      <c r="O102" s="109" t="s">
        <v>56</v>
      </c>
      <c r="P102" s="9"/>
      <c r="Q102" s="15"/>
      <c r="R102" s="15"/>
      <c r="S102" s="15"/>
      <c r="T102" s="15"/>
      <c r="U102" s="15"/>
      <c r="V102" s="15" t="str">
        <f t="shared" si="25"/>
        <v>-</v>
      </c>
      <c r="W102" s="15" t="str">
        <f t="shared" si="26"/>
        <v>-</v>
      </c>
      <c r="X102" s="16" t="str">
        <f t="shared" si="27"/>
        <v>-</v>
      </c>
      <c r="Y102" s="109" t="str">
        <f t="shared" si="28"/>
        <v>-</v>
      </c>
      <c r="Z102" s="9"/>
      <c r="AA102" s="15"/>
      <c r="AB102" s="15"/>
      <c r="AC102" s="15"/>
      <c r="AD102" s="15"/>
      <c r="AE102" s="15"/>
      <c r="AF102" s="15" t="str">
        <f t="shared" si="29"/>
        <v>-</v>
      </c>
      <c r="AG102" s="15" t="str">
        <f t="shared" si="30"/>
        <v>-</v>
      </c>
      <c r="AH102" s="16" t="str">
        <f t="shared" si="31"/>
        <v>-</v>
      </c>
      <c r="AI102" s="109" t="str">
        <f t="shared" si="32"/>
        <v>-</v>
      </c>
      <c r="AJ102" s="9"/>
      <c r="AK102" s="15"/>
      <c r="AL102" s="15"/>
      <c r="AM102" s="15"/>
      <c r="AN102" s="15"/>
      <c r="AO102" s="15"/>
      <c r="AP102" s="15" t="str">
        <f t="shared" si="33"/>
        <v>-</v>
      </c>
      <c r="AQ102" s="15" t="str">
        <f t="shared" si="34"/>
        <v>-</v>
      </c>
      <c r="AR102" s="16" t="str">
        <f t="shared" si="35"/>
        <v>-</v>
      </c>
      <c r="AS102" s="109" t="str">
        <f t="shared" si="36"/>
        <v>-</v>
      </c>
      <c r="AT102" s="9"/>
      <c r="AU102" s="15"/>
      <c r="AV102" s="15"/>
      <c r="AW102" s="15"/>
      <c r="AX102" s="15"/>
      <c r="AY102" s="15"/>
      <c r="AZ102" s="15" t="str">
        <f t="shared" si="37"/>
        <v>-</v>
      </c>
      <c r="BA102" s="15" t="str">
        <f t="shared" si="38"/>
        <v>-</v>
      </c>
      <c r="BB102" s="16" t="str">
        <f t="shared" si="39"/>
        <v>-</v>
      </c>
      <c r="BC102" s="109" t="str">
        <f t="shared" si="40"/>
        <v>-</v>
      </c>
      <c r="BD102" t="str">
        <f t="shared" si="41"/>
        <v>c</v>
      </c>
    </row>
    <row r="103" spans="1:56" ht="40.5" hidden="1" customHeight="1">
      <c r="A103" s="13" t="str">
        <f t="shared" si="45"/>
        <v>13-5</v>
      </c>
      <c r="B103" s="13">
        <v>13</v>
      </c>
      <c r="C103" s="5" t="s">
        <v>341</v>
      </c>
      <c r="D103" s="13">
        <v>5</v>
      </c>
      <c r="E103" s="5" t="s">
        <v>85</v>
      </c>
      <c r="F103" s="9"/>
      <c r="G103" s="15"/>
      <c r="H103" s="15"/>
      <c r="I103" s="15"/>
      <c r="J103" s="15"/>
      <c r="K103" s="15"/>
      <c r="L103" s="15" t="str">
        <f t="shared" si="42"/>
        <v>-</v>
      </c>
      <c r="M103" s="15" t="str">
        <f t="shared" si="43"/>
        <v>-</v>
      </c>
      <c r="N103" s="16" t="str">
        <f t="shared" si="44"/>
        <v>-</v>
      </c>
      <c r="O103" s="109" t="s">
        <v>85</v>
      </c>
      <c r="P103" s="9"/>
      <c r="Q103" s="15"/>
      <c r="R103" s="15"/>
      <c r="S103" s="15"/>
      <c r="T103" s="15"/>
      <c r="U103" s="15"/>
      <c r="V103" s="15" t="str">
        <f t="shared" si="25"/>
        <v>-</v>
      </c>
      <c r="W103" s="15" t="str">
        <f t="shared" si="26"/>
        <v>-</v>
      </c>
      <c r="X103" s="16" t="str">
        <f t="shared" si="27"/>
        <v>-</v>
      </c>
      <c r="Y103" s="109" t="str">
        <f t="shared" si="28"/>
        <v>-</v>
      </c>
      <c r="Z103" s="9"/>
      <c r="AA103" s="15"/>
      <c r="AB103" s="15"/>
      <c r="AC103" s="15"/>
      <c r="AD103" s="15"/>
      <c r="AE103" s="15"/>
      <c r="AF103" s="15" t="str">
        <f t="shared" si="29"/>
        <v>-</v>
      </c>
      <c r="AG103" s="15" t="str">
        <f t="shared" si="30"/>
        <v>-</v>
      </c>
      <c r="AH103" s="16" t="str">
        <f t="shared" si="31"/>
        <v>-</v>
      </c>
      <c r="AI103" s="109" t="str">
        <f t="shared" si="32"/>
        <v>-</v>
      </c>
      <c r="AJ103" s="9"/>
      <c r="AK103" s="15"/>
      <c r="AL103" s="15"/>
      <c r="AM103" s="15"/>
      <c r="AN103" s="15"/>
      <c r="AO103" s="15"/>
      <c r="AP103" s="15" t="str">
        <f t="shared" si="33"/>
        <v>-</v>
      </c>
      <c r="AQ103" s="15" t="str">
        <f t="shared" si="34"/>
        <v>-</v>
      </c>
      <c r="AR103" s="16" t="str">
        <f t="shared" si="35"/>
        <v>-</v>
      </c>
      <c r="AS103" s="109" t="str">
        <f t="shared" si="36"/>
        <v>-</v>
      </c>
      <c r="AT103" s="9"/>
      <c r="AU103" s="15"/>
      <c r="AV103" s="15"/>
      <c r="AW103" s="15"/>
      <c r="AX103" s="15"/>
      <c r="AY103" s="15"/>
      <c r="AZ103" s="15" t="str">
        <f t="shared" si="37"/>
        <v>-</v>
      </c>
      <c r="BA103" s="15" t="str">
        <f t="shared" si="38"/>
        <v>-</v>
      </c>
      <c r="BB103" s="16" t="str">
        <f t="shared" si="39"/>
        <v>-</v>
      </c>
      <c r="BC103" s="109" t="str">
        <f t="shared" si="40"/>
        <v>-</v>
      </c>
      <c r="BD103" t="str">
        <f t="shared" si="41"/>
        <v>-</v>
      </c>
    </row>
    <row r="104" spans="1:56" ht="40.5" hidden="1" customHeight="1">
      <c r="A104" s="13" t="str">
        <f t="shared" si="45"/>
        <v>13-6</v>
      </c>
      <c r="B104" s="13">
        <v>13</v>
      </c>
      <c r="C104" s="5" t="s">
        <v>341</v>
      </c>
      <c r="D104" s="13">
        <v>6</v>
      </c>
      <c r="E104" s="5" t="s">
        <v>85</v>
      </c>
      <c r="F104" s="9"/>
      <c r="G104" s="15"/>
      <c r="H104" s="15"/>
      <c r="I104" s="15"/>
      <c r="J104" s="15"/>
      <c r="K104" s="15"/>
      <c r="L104" s="15" t="str">
        <f t="shared" si="42"/>
        <v>-</v>
      </c>
      <c r="M104" s="15" t="str">
        <f t="shared" si="43"/>
        <v>-</v>
      </c>
      <c r="N104" s="16" t="str">
        <f t="shared" si="44"/>
        <v>-</v>
      </c>
      <c r="O104" s="109" t="s">
        <v>85</v>
      </c>
      <c r="P104" s="9"/>
      <c r="Q104" s="15"/>
      <c r="R104" s="15"/>
      <c r="S104" s="15"/>
      <c r="T104" s="15"/>
      <c r="U104" s="15"/>
      <c r="V104" s="15" t="str">
        <f t="shared" si="25"/>
        <v>-</v>
      </c>
      <c r="W104" s="15" t="str">
        <f t="shared" si="26"/>
        <v>-</v>
      </c>
      <c r="X104" s="16" t="str">
        <f t="shared" si="27"/>
        <v>-</v>
      </c>
      <c r="Y104" s="109" t="str">
        <f t="shared" si="28"/>
        <v>-</v>
      </c>
      <c r="Z104" s="9"/>
      <c r="AA104" s="15"/>
      <c r="AB104" s="15"/>
      <c r="AC104" s="15"/>
      <c r="AD104" s="15"/>
      <c r="AE104" s="15"/>
      <c r="AF104" s="15" t="str">
        <f t="shared" si="29"/>
        <v>-</v>
      </c>
      <c r="AG104" s="15" t="str">
        <f t="shared" si="30"/>
        <v>-</v>
      </c>
      <c r="AH104" s="16" t="str">
        <f t="shared" si="31"/>
        <v>-</v>
      </c>
      <c r="AI104" s="109" t="str">
        <f t="shared" si="32"/>
        <v>-</v>
      </c>
      <c r="AJ104" s="9"/>
      <c r="AK104" s="15"/>
      <c r="AL104" s="15"/>
      <c r="AM104" s="15"/>
      <c r="AN104" s="15"/>
      <c r="AO104" s="15"/>
      <c r="AP104" s="15" t="str">
        <f t="shared" si="33"/>
        <v>-</v>
      </c>
      <c r="AQ104" s="15" t="str">
        <f t="shared" si="34"/>
        <v>-</v>
      </c>
      <c r="AR104" s="16" t="str">
        <f t="shared" si="35"/>
        <v>-</v>
      </c>
      <c r="AS104" s="109" t="str">
        <f t="shared" si="36"/>
        <v>-</v>
      </c>
      <c r="AT104" s="9"/>
      <c r="AU104" s="15"/>
      <c r="AV104" s="15"/>
      <c r="AW104" s="15"/>
      <c r="AX104" s="15"/>
      <c r="AY104" s="15"/>
      <c r="AZ104" s="15" t="str">
        <f t="shared" si="37"/>
        <v>-</v>
      </c>
      <c r="BA104" s="15" t="str">
        <f t="shared" si="38"/>
        <v>-</v>
      </c>
      <c r="BB104" s="16" t="str">
        <f t="shared" si="39"/>
        <v>-</v>
      </c>
      <c r="BC104" s="109" t="str">
        <f t="shared" si="40"/>
        <v>-</v>
      </c>
      <c r="BD104" t="str">
        <f t="shared" si="41"/>
        <v>-</v>
      </c>
    </row>
    <row r="105" spans="1:56" ht="40.5" hidden="1" customHeight="1">
      <c r="A105" s="13" t="str">
        <f t="shared" si="45"/>
        <v>13-7</v>
      </c>
      <c r="B105" s="13">
        <v>13</v>
      </c>
      <c r="C105" s="5" t="s">
        <v>341</v>
      </c>
      <c r="D105" s="13">
        <v>7</v>
      </c>
      <c r="E105" s="5" t="s">
        <v>85</v>
      </c>
      <c r="F105" s="9"/>
      <c r="G105" s="15"/>
      <c r="H105" s="15"/>
      <c r="I105" s="15"/>
      <c r="J105" s="15"/>
      <c r="K105" s="15"/>
      <c r="L105" s="15" t="str">
        <f t="shared" si="42"/>
        <v>-</v>
      </c>
      <c r="M105" s="15" t="str">
        <f t="shared" si="43"/>
        <v>-</v>
      </c>
      <c r="N105" s="16" t="str">
        <f t="shared" si="44"/>
        <v>-</v>
      </c>
      <c r="O105" s="109" t="s">
        <v>85</v>
      </c>
      <c r="P105" s="9"/>
      <c r="Q105" s="15"/>
      <c r="R105" s="15"/>
      <c r="S105" s="15"/>
      <c r="T105" s="15"/>
      <c r="U105" s="15"/>
      <c r="V105" s="15" t="str">
        <f t="shared" si="25"/>
        <v>-</v>
      </c>
      <c r="W105" s="15" t="str">
        <f t="shared" si="26"/>
        <v>-</v>
      </c>
      <c r="X105" s="16" t="str">
        <f t="shared" si="27"/>
        <v>-</v>
      </c>
      <c r="Y105" s="109" t="str">
        <f t="shared" si="28"/>
        <v>-</v>
      </c>
      <c r="Z105" s="9"/>
      <c r="AA105" s="15"/>
      <c r="AB105" s="15"/>
      <c r="AC105" s="15"/>
      <c r="AD105" s="15"/>
      <c r="AE105" s="15"/>
      <c r="AF105" s="15" t="str">
        <f t="shared" si="29"/>
        <v>-</v>
      </c>
      <c r="AG105" s="15" t="str">
        <f t="shared" si="30"/>
        <v>-</v>
      </c>
      <c r="AH105" s="16" t="str">
        <f t="shared" si="31"/>
        <v>-</v>
      </c>
      <c r="AI105" s="109" t="str">
        <f t="shared" si="32"/>
        <v>-</v>
      </c>
      <c r="AJ105" s="9"/>
      <c r="AK105" s="15"/>
      <c r="AL105" s="15"/>
      <c r="AM105" s="15"/>
      <c r="AN105" s="15"/>
      <c r="AO105" s="15"/>
      <c r="AP105" s="15" t="str">
        <f t="shared" si="33"/>
        <v>-</v>
      </c>
      <c r="AQ105" s="15" t="str">
        <f t="shared" si="34"/>
        <v>-</v>
      </c>
      <c r="AR105" s="16" t="str">
        <f t="shared" si="35"/>
        <v>-</v>
      </c>
      <c r="AS105" s="109" t="str">
        <f t="shared" si="36"/>
        <v>-</v>
      </c>
      <c r="AT105" s="9"/>
      <c r="AU105" s="15"/>
      <c r="AV105" s="15"/>
      <c r="AW105" s="15"/>
      <c r="AX105" s="15"/>
      <c r="AY105" s="15"/>
      <c r="AZ105" s="15" t="str">
        <f t="shared" si="37"/>
        <v>-</v>
      </c>
      <c r="BA105" s="15" t="str">
        <f t="shared" si="38"/>
        <v>-</v>
      </c>
      <c r="BB105" s="16" t="str">
        <f t="shared" si="39"/>
        <v>-</v>
      </c>
      <c r="BC105" s="109" t="str">
        <f t="shared" si="40"/>
        <v>-</v>
      </c>
      <c r="BD105" t="str">
        <f t="shared" si="41"/>
        <v>-</v>
      </c>
    </row>
    <row r="106" spans="1:56" ht="41.25" hidden="1" customHeight="1">
      <c r="A106" s="13" t="str">
        <f t="shared" si="45"/>
        <v>13-8</v>
      </c>
      <c r="B106" s="13">
        <v>13</v>
      </c>
      <c r="C106" s="5" t="s">
        <v>341</v>
      </c>
      <c r="D106" s="13">
        <v>8</v>
      </c>
      <c r="E106" s="5" t="s">
        <v>85</v>
      </c>
      <c r="F106" s="9"/>
      <c r="G106" s="15"/>
      <c r="H106" s="15"/>
      <c r="I106" s="15"/>
      <c r="J106" s="15"/>
      <c r="K106" s="15"/>
      <c r="L106" s="15" t="str">
        <f t="shared" si="42"/>
        <v>-</v>
      </c>
      <c r="M106" s="15" t="str">
        <f t="shared" si="43"/>
        <v>-</v>
      </c>
      <c r="N106" s="16" t="str">
        <f t="shared" si="44"/>
        <v>-</v>
      </c>
      <c r="O106" s="109" t="s">
        <v>85</v>
      </c>
      <c r="P106" s="9"/>
      <c r="Q106" s="15"/>
      <c r="R106" s="15"/>
      <c r="S106" s="15"/>
      <c r="T106" s="15"/>
      <c r="U106" s="15"/>
      <c r="V106" s="15" t="str">
        <f t="shared" si="25"/>
        <v>-</v>
      </c>
      <c r="W106" s="15" t="str">
        <f t="shared" si="26"/>
        <v>-</v>
      </c>
      <c r="X106" s="16" t="str">
        <f t="shared" si="27"/>
        <v>-</v>
      </c>
      <c r="Y106" s="109" t="str">
        <f t="shared" si="28"/>
        <v>-</v>
      </c>
      <c r="Z106" s="9"/>
      <c r="AA106" s="15"/>
      <c r="AB106" s="15"/>
      <c r="AC106" s="15"/>
      <c r="AD106" s="15"/>
      <c r="AE106" s="15"/>
      <c r="AF106" s="15" t="str">
        <f t="shared" si="29"/>
        <v>-</v>
      </c>
      <c r="AG106" s="15" t="str">
        <f t="shared" si="30"/>
        <v>-</v>
      </c>
      <c r="AH106" s="16" t="str">
        <f t="shared" si="31"/>
        <v>-</v>
      </c>
      <c r="AI106" s="109" t="str">
        <f t="shared" si="32"/>
        <v>-</v>
      </c>
      <c r="AJ106" s="9"/>
      <c r="AK106" s="15"/>
      <c r="AL106" s="15"/>
      <c r="AM106" s="15"/>
      <c r="AN106" s="15"/>
      <c r="AO106" s="15"/>
      <c r="AP106" s="15" t="str">
        <f t="shared" si="33"/>
        <v>-</v>
      </c>
      <c r="AQ106" s="15" t="str">
        <f t="shared" si="34"/>
        <v>-</v>
      </c>
      <c r="AR106" s="16" t="str">
        <f t="shared" si="35"/>
        <v>-</v>
      </c>
      <c r="AS106" s="109" t="str">
        <f t="shared" si="36"/>
        <v>-</v>
      </c>
      <c r="AT106" s="9"/>
      <c r="AU106" s="15"/>
      <c r="AV106" s="15"/>
      <c r="AW106" s="15"/>
      <c r="AX106" s="15"/>
      <c r="AY106" s="15"/>
      <c r="AZ106" s="15" t="str">
        <f t="shared" si="37"/>
        <v>-</v>
      </c>
      <c r="BA106" s="15" t="str">
        <f t="shared" si="38"/>
        <v>-</v>
      </c>
      <c r="BB106" s="16" t="str">
        <f t="shared" si="39"/>
        <v>-</v>
      </c>
      <c r="BC106" s="109" t="str">
        <f t="shared" si="40"/>
        <v>-</v>
      </c>
      <c r="BD106" t="str">
        <f t="shared" si="41"/>
        <v>-</v>
      </c>
    </row>
    <row r="107" spans="1:56" ht="40.5" customHeight="1">
      <c r="A107" s="13" t="str">
        <f t="shared" si="45"/>
        <v>14-1</v>
      </c>
      <c r="B107" s="13">
        <v>14</v>
      </c>
      <c r="C107" s="5" t="s">
        <v>342</v>
      </c>
      <c r="D107" s="13">
        <v>1</v>
      </c>
      <c r="E107" s="5" t="s">
        <v>2812</v>
      </c>
      <c r="F107" s="9">
        <v>33</v>
      </c>
      <c r="G107" s="15">
        <v>121</v>
      </c>
      <c r="H107" s="15">
        <v>238</v>
      </c>
      <c r="I107" s="15">
        <v>124</v>
      </c>
      <c r="J107" s="15">
        <v>53</v>
      </c>
      <c r="K107" s="15">
        <v>19</v>
      </c>
      <c r="L107" s="15">
        <v>588</v>
      </c>
      <c r="M107" s="15">
        <v>569</v>
      </c>
      <c r="N107" s="16">
        <v>-7.5571177504393669E-2</v>
      </c>
      <c r="O107" s="109" t="s">
        <v>56</v>
      </c>
      <c r="P107" s="9"/>
      <c r="Q107" s="15"/>
      <c r="R107" s="15"/>
      <c r="S107" s="15"/>
      <c r="T107" s="15"/>
      <c r="U107" s="15"/>
      <c r="V107" s="15" t="str">
        <f t="shared" si="25"/>
        <v>-</v>
      </c>
      <c r="W107" s="15" t="str">
        <f t="shared" si="26"/>
        <v>-</v>
      </c>
      <c r="X107" s="16" t="str">
        <f t="shared" si="27"/>
        <v>-</v>
      </c>
      <c r="Y107" s="109" t="str">
        <f t="shared" si="28"/>
        <v>-</v>
      </c>
      <c r="Z107" s="9"/>
      <c r="AA107" s="15"/>
      <c r="AB107" s="15"/>
      <c r="AC107" s="15"/>
      <c r="AD107" s="15"/>
      <c r="AE107" s="15"/>
      <c r="AF107" s="15" t="str">
        <f t="shared" si="29"/>
        <v>-</v>
      </c>
      <c r="AG107" s="15" t="str">
        <f t="shared" si="30"/>
        <v>-</v>
      </c>
      <c r="AH107" s="16" t="str">
        <f t="shared" si="31"/>
        <v>-</v>
      </c>
      <c r="AI107" s="109" t="str">
        <f t="shared" si="32"/>
        <v>-</v>
      </c>
      <c r="AJ107" s="9"/>
      <c r="AK107" s="15"/>
      <c r="AL107" s="15"/>
      <c r="AM107" s="15"/>
      <c r="AN107" s="15"/>
      <c r="AO107" s="15"/>
      <c r="AP107" s="15" t="str">
        <f t="shared" si="33"/>
        <v>-</v>
      </c>
      <c r="AQ107" s="15" t="str">
        <f t="shared" si="34"/>
        <v>-</v>
      </c>
      <c r="AR107" s="16" t="str">
        <f t="shared" si="35"/>
        <v>-</v>
      </c>
      <c r="AS107" s="109" t="str">
        <f t="shared" si="36"/>
        <v>-</v>
      </c>
      <c r="AT107" s="9"/>
      <c r="AU107" s="15"/>
      <c r="AV107" s="15"/>
      <c r="AW107" s="15"/>
      <c r="AX107" s="15"/>
      <c r="AY107" s="15"/>
      <c r="AZ107" s="15" t="str">
        <f t="shared" si="37"/>
        <v>-</v>
      </c>
      <c r="BA107" s="15" t="str">
        <f t="shared" si="38"/>
        <v>-</v>
      </c>
      <c r="BB107" s="16" t="str">
        <f t="shared" si="39"/>
        <v>-</v>
      </c>
      <c r="BC107" s="109" t="str">
        <f t="shared" si="40"/>
        <v>-</v>
      </c>
      <c r="BD107" t="str">
        <f t="shared" si="41"/>
        <v>c</v>
      </c>
    </row>
    <row r="108" spans="1:56" ht="40.5" customHeight="1">
      <c r="A108" s="13" t="str">
        <f t="shared" si="45"/>
        <v>14-2</v>
      </c>
      <c r="B108" s="13">
        <v>14</v>
      </c>
      <c r="C108" s="5" t="s">
        <v>342</v>
      </c>
      <c r="D108" s="13">
        <v>2</v>
      </c>
      <c r="E108" s="5" t="s">
        <v>2813</v>
      </c>
      <c r="F108" s="9">
        <v>21</v>
      </c>
      <c r="G108" s="15">
        <v>116</v>
      </c>
      <c r="H108" s="15">
        <v>253</v>
      </c>
      <c r="I108" s="15">
        <v>124</v>
      </c>
      <c r="J108" s="15">
        <v>51</v>
      </c>
      <c r="K108" s="15">
        <v>30</v>
      </c>
      <c r="L108" s="15">
        <v>595</v>
      </c>
      <c r="M108" s="15">
        <v>565</v>
      </c>
      <c r="N108" s="16">
        <v>-0.12035398230088495</v>
      </c>
      <c r="O108" s="109" t="s">
        <v>56</v>
      </c>
      <c r="P108" s="9"/>
      <c r="Q108" s="15"/>
      <c r="R108" s="15"/>
      <c r="S108" s="15"/>
      <c r="T108" s="15"/>
      <c r="U108" s="15"/>
      <c r="V108" s="15" t="str">
        <f t="shared" si="25"/>
        <v>-</v>
      </c>
      <c r="W108" s="15" t="str">
        <f t="shared" si="26"/>
        <v>-</v>
      </c>
      <c r="X108" s="16" t="str">
        <f t="shared" si="27"/>
        <v>-</v>
      </c>
      <c r="Y108" s="109" t="str">
        <f t="shared" si="28"/>
        <v>-</v>
      </c>
      <c r="Z108" s="9"/>
      <c r="AA108" s="15"/>
      <c r="AB108" s="15"/>
      <c r="AC108" s="15"/>
      <c r="AD108" s="15"/>
      <c r="AE108" s="15"/>
      <c r="AF108" s="15" t="str">
        <f t="shared" si="29"/>
        <v>-</v>
      </c>
      <c r="AG108" s="15" t="str">
        <f t="shared" si="30"/>
        <v>-</v>
      </c>
      <c r="AH108" s="16" t="str">
        <f t="shared" si="31"/>
        <v>-</v>
      </c>
      <c r="AI108" s="109" t="str">
        <f t="shared" si="32"/>
        <v>-</v>
      </c>
      <c r="AJ108" s="9"/>
      <c r="AK108" s="15"/>
      <c r="AL108" s="15"/>
      <c r="AM108" s="15"/>
      <c r="AN108" s="15"/>
      <c r="AO108" s="15"/>
      <c r="AP108" s="15" t="str">
        <f t="shared" si="33"/>
        <v>-</v>
      </c>
      <c r="AQ108" s="15" t="str">
        <f t="shared" si="34"/>
        <v>-</v>
      </c>
      <c r="AR108" s="16" t="str">
        <f t="shared" si="35"/>
        <v>-</v>
      </c>
      <c r="AS108" s="109" t="str">
        <f t="shared" si="36"/>
        <v>-</v>
      </c>
      <c r="AT108" s="9"/>
      <c r="AU108" s="15"/>
      <c r="AV108" s="15"/>
      <c r="AW108" s="15"/>
      <c r="AX108" s="15"/>
      <c r="AY108" s="15"/>
      <c r="AZ108" s="15" t="str">
        <f t="shared" si="37"/>
        <v>-</v>
      </c>
      <c r="BA108" s="15" t="str">
        <f t="shared" si="38"/>
        <v>-</v>
      </c>
      <c r="BB108" s="16" t="str">
        <f t="shared" si="39"/>
        <v>-</v>
      </c>
      <c r="BC108" s="109" t="str">
        <f t="shared" si="40"/>
        <v>-</v>
      </c>
      <c r="BD108" t="str">
        <f t="shared" si="41"/>
        <v>c</v>
      </c>
    </row>
    <row r="109" spans="1:56" ht="40.5" customHeight="1">
      <c r="A109" s="13" t="str">
        <f t="shared" si="45"/>
        <v>14-3</v>
      </c>
      <c r="B109" s="13">
        <v>14</v>
      </c>
      <c r="C109" s="5" t="s">
        <v>342</v>
      </c>
      <c r="D109" s="13">
        <v>3</v>
      </c>
      <c r="E109" s="5" t="s">
        <v>2814</v>
      </c>
      <c r="F109" s="9">
        <v>13</v>
      </c>
      <c r="G109" s="15">
        <v>74</v>
      </c>
      <c r="H109" s="15">
        <v>247</v>
      </c>
      <c r="I109" s="15">
        <v>158</v>
      </c>
      <c r="J109" s="15">
        <v>76</v>
      </c>
      <c r="K109" s="15">
        <v>27</v>
      </c>
      <c r="L109" s="15">
        <v>595</v>
      </c>
      <c r="M109" s="15">
        <v>568</v>
      </c>
      <c r="N109" s="16">
        <v>-0.36971830985915494</v>
      </c>
      <c r="O109" s="109" t="s">
        <v>57</v>
      </c>
      <c r="P109" s="9"/>
      <c r="Q109" s="15"/>
      <c r="R109" s="15"/>
      <c r="S109" s="15"/>
      <c r="T109" s="15"/>
      <c r="U109" s="15"/>
      <c r="V109" s="15" t="str">
        <f t="shared" si="25"/>
        <v>-</v>
      </c>
      <c r="W109" s="15" t="str">
        <f t="shared" si="26"/>
        <v>-</v>
      </c>
      <c r="X109" s="16" t="str">
        <f t="shared" si="27"/>
        <v>-</v>
      </c>
      <c r="Y109" s="109" t="str">
        <f t="shared" si="28"/>
        <v>-</v>
      </c>
      <c r="Z109" s="9"/>
      <c r="AA109" s="15"/>
      <c r="AB109" s="15"/>
      <c r="AC109" s="15"/>
      <c r="AD109" s="15"/>
      <c r="AE109" s="15"/>
      <c r="AF109" s="15" t="str">
        <f t="shared" si="29"/>
        <v>-</v>
      </c>
      <c r="AG109" s="15" t="str">
        <f t="shared" si="30"/>
        <v>-</v>
      </c>
      <c r="AH109" s="16" t="str">
        <f t="shared" si="31"/>
        <v>-</v>
      </c>
      <c r="AI109" s="109" t="str">
        <f t="shared" si="32"/>
        <v>-</v>
      </c>
      <c r="AJ109" s="9"/>
      <c r="AK109" s="15"/>
      <c r="AL109" s="15"/>
      <c r="AM109" s="15"/>
      <c r="AN109" s="15"/>
      <c r="AO109" s="15"/>
      <c r="AP109" s="15" t="str">
        <f t="shared" si="33"/>
        <v>-</v>
      </c>
      <c r="AQ109" s="15" t="str">
        <f t="shared" si="34"/>
        <v>-</v>
      </c>
      <c r="AR109" s="16" t="str">
        <f t="shared" si="35"/>
        <v>-</v>
      </c>
      <c r="AS109" s="109" t="str">
        <f t="shared" si="36"/>
        <v>-</v>
      </c>
      <c r="AT109" s="9"/>
      <c r="AU109" s="15"/>
      <c r="AV109" s="15"/>
      <c r="AW109" s="15"/>
      <c r="AX109" s="15"/>
      <c r="AY109" s="15"/>
      <c r="AZ109" s="15" t="str">
        <f t="shared" si="37"/>
        <v>-</v>
      </c>
      <c r="BA109" s="15" t="str">
        <f t="shared" si="38"/>
        <v>-</v>
      </c>
      <c r="BB109" s="16" t="str">
        <f t="shared" si="39"/>
        <v>-</v>
      </c>
      <c r="BC109" s="109" t="str">
        <f t="shared" si="40"/>
        <v>-</v>
      </c>
      <c r="BD109" t="str">
        <f t="shared" si="41"/>
        <v>d</v>
      </c>
    </row>
    <row r="110" spans="1:56" ht="40.5" hidden="1" customHeight="1">
      <c r="A110" s="13" t="str">
        <f t="shared" si="45"/>
        <v>14-4</v>
      </c>
      <c r="B110" s="13">
        <v>14</v>
      </c>
      <c r="C110" s="5" t="s">
        <v>342</v>
      </c>
      <c r="D110" s="13">
        <v>4</v>
      </c>
      <c r="E110" s="5" t="s">
        <v>85</v>
      </c>
      <c r="F110" s="9"/>
      <c r="G110" s="15"/>
      <c r="H110" s="15"/>
      <c r="I110" s="15"/>
      <c r="J110" s="15"/>
      <c r="K110" s="15"/>
      <c r="L110" s="15" t="str">
        <f t="shared" si="42"/>
        <v>-</v>
      </c>
      <c r="M110" s="15" t="str">
        <f t="shared" si="43"/>
        <v>-</v>
      </c>
      <c r="N110" s="16" t="str">
        <f t="shared" si="44"/>
        <v>-</v>
      </c>
      <c r="O110" s="109" t="s">
        <v>85</v>
      </c>
      <c r="P110" s="9"/>
      <c r="Q110" s="15"/>
      <c r="R110" s="15"/>
      <c r="S110" s="15"/>
      <c r="T110" s="15"/>
      <c r="U110" s="15"/>
      <c r="V110" s="15" t="str">
        <f t="shared" si="25"/>
        <v>-</v>
      </c>
      <c r="W110" s="15" t="str">
        <f t="shared" si="26"/>
        <v>-</v>
      </c>
      <c r="X110" s="16" t="str">
        <f t="shared" si="27"/>
        <v>-</v>
      </c>
      <c r="Y110" s="109" t="str">
        <f t="shared" si="28"/>
        <v>-</v>
      </c>
      <c r="Z110" s="9"/>
      <c r="AA110" s="15"/>
      <c r="AB110" s="15"/>
      <c r="AC110" s="15"/>
      <c r="AD110" s="15"/>
      <c r="AE110" s="15"/>
      <c r="AF110" s="15" t="str">
        <f t="shared" si="29"/>
        <v>-</v>
      </c>
      <c r="AG110" s="15" t="str">
        <f t="shared" si="30"/>
        <v>-</v>
      </c>
      <c r="AH110" s="16" t="str">
        <f t="shared" si="31"/>
        <v>-</v>
      </c>
      <c r="AI110" s="109" t="str">
        <f t="shared" si="32"/>
        <v>-</v>
      </c>
      <c r="AJ110" s="9"/>
      <c r="AK110" s="15"/>
      <c r="AL110" s="15"/>
      <c r="AM110" s="15"/>
      <c r="AN110" s="15"/>
      <c r="AO110" s="15"/>
      <c r="AP110" s="15" t="str">
        <f t="shared" si="33"/>
        <v>-</v>
      </c>
      <c r="AQ110" s="15" t="str">
        <f t="shared" si="34"/>
        <v>-</v>
      </c>
      <c r="AR110" s="16" t="str">
        <f t="shared" si="35"/>
        <v>-</v>
      </c>
      <c r="AS110" s="109" t="str">
        <f t="shared" si="36"/>
        <v>-</v>
      </c>
      <c r="AT110" s="9"/>
      <c r="AU110" s="15"/>
      <c r="AV110" s="15"/>
      <c r="AW110" s="15"/>
      <c r="AX110" s="15"/>
      <c r="AY110" s="15"/>
      <c r="AZ110" s="15" t="str">
        <f t="shared" si="37"/>
        <v>-</v>
      </c>
      <c r="BA110" s="15" t="str">
        <f t="shared" si="38"/>
        <v>-</v>
      </c>
      <c r="BB110" s="16" t="str">
        <f t="shared" si="39"/>
        <v>-</v>
      </c>
      <c r="BC110" s="109" t="str">
        <f t="shared" si="40"/>
        <v>-</v>
      </c>
      <c r="BD110" t="str">
        <f t="shared" si="41"/>
        <v>-</v>
      </c>
    </row>
    <row r="111" spans="1:56" ht="40.5" hidden="1" customHeight="1">
      <c r="A111" s="13" t="str">
        <f t="shared" si="45"/>
        <v>14-5</v>
      </c>
      <c r="B111" s="13">
        <v>14</v>
      </c>
      <c r="C111" s="5" t="s">
        <v>342</v>
      </c>
      <c r="D111" s="13">
        <v>5</v>
      </c>
      <c r="E111" s="5" t="s">
        <v>85</v>
      </c>
      <c r="F111" s="9"/>
      <c r="G111" s="15"/>
      <c r="H111" s="15"/>
      <c r="I111" s="15"/>
      <c r="J111" s="15"/>
      <c r="K111" s="15"/>
      <c r="L111" s="15" t="str">
        <f t="shared" si="42"/>
        <v>-</v>
      </c>
      <c r="M111" s="15" t="str">
        <f t="shared" si="43"/>
        <v>-</v>
      </c>
      <c r="N111" s="16" t="str">
        <f t="shared" si="44"/>
        <v>-</v>
      </c>
      <c r="O111" s="109" t="s">
        <v>85</v>
      </c>
      <c r="P111" s="9"/>
      <c r="Q111" s="15"/>
      <c r="R111" s="15"/>
      <c r="S111" s="15"/>
      <c r="T111" s="15"/>
      <c r="U111" s="15"/>
      <c r="V111" s="15" t="str">
        <f t="shared" si="25"/>
        <v>-</v>
      </c>
      <c r="W111" s="15" t="str">
        <f t="shared" si="26"/>
        <v>-</v>
      </c>
      <c r="X111" s="16" t="str">
        <f t="shared" si="27"/>
        <v>-</v>
      </c>
      <c r="Y111" s="109" t="str">
        <f t="shared" si="28"/>
        <v>-</v>
      </c>
      <c r="Z111" s="9"/>
      <c r="AA111" s="15"/>
      <c r="AB111" s="15"/>
      <c r="AC111" s="15"/>
      <c r="AD111" s="15"/>
      <c r="AE111" s="15"/>
      <c r="AF111" s="15" t="str">
        <f t="shared" si="29"/>
        <v>-</v>
      </c>
      <c r="AG111" s="15" t="str">
        <f t="shared" si="30"/>
        <v>-</v>
      </c>
      <c r="AH111" s="16" t="str">
        <f t="shared" si="31"/>
        <v>-</v>
      </c>
      <c r="AI111" s="109" t="str">
        <f t="shared" si="32"/>
        <v>-</v>
      </c>
      <c r="AJ111" s="9"/>
      <c r="AK111" s="15"/>
      <c r="AL111" s="15"/>
      <c r="AM111" s="15"/>
      <c r="AN111" s="15"/>
      <c r="AO111" s="15"/>
      <c r="AP111" s="15" t="str">
        <f t="shared" si="33"/>
        <v>-</v>
      </c>
      <c r="AQ111" s="15" t="str">
        <f t="shared" si="34"/>
        <v>-</v>
      </c>
      <c r="AR111" s="16" t="str">
        <f t="shared" si="35"/>
        <v>-</v>
      </c>
      <c r="AS111" s="109" t="str">
        <f t="shared" si="36"/>
        <v>-</v>
      </c>
      <c r="AT111" s="9"/>
      <c r="AU111" s="15"/>
      <c r="AV111" s="15"/>
      <c r="AW111" s="15"/>
      <c r="AX111" s="15"/>
      <c r="AY111" s="15"/>
      <c r="AZ111" s="15" t="str">
        <f t="shared" si="37"/>
        <v>-</v>
      </c>
      <c r="BA111" s="15" t="str">
        <f t="shared" si="38"/>
        <v>-</v>
      </c>
      <c r="BB111" s="16" t="str">
        <f t="shared" si="39"/>
        <v>-</v>
      </c>
      <c r="BC111" s="109" t="str">
        <f t="shared" si="40"/>
        <v>-</v>
      </c>
      <c r="BD111" t="str">
        <f t="shared" si="41"/>
        <v>-</v>
      </c>
    </row>
    <row r="112" spans="1:56" ht="40.5" hidden="1" customHeight="1">
      <c r="A112" s="13" t="str">
        <f t="shared" si="45"/>
        <v>14-6</v>
      </c>
      <c r="B112" s="13">
        <v>14</v>
      </c>
      <c r="C112" s="5" t="s">
        <v>342</v>
      </c>
      <c r="D112" s="13">
        <v>6</v>
      </c>
      <c r="E112" s="5" t="s">
        <v>85</v>
      </c>
      <c r="F112" s="9"/>
      <c r="G112" s="15"/>
      <c r="H112" s="15"/>
      <c r="I112" s="15"/>
      <c r="J112" s="15"/>
      <c r="K112" s="15"/>
      <c r="L112" s="15" t="str">
        <f t="shared" si="42"/>
        <v>-</v>
      </c>
      <c r="M112" s="15" t="str">
        <f t="shared" si="43"/>
        <v>-</v>
      </c>
      <c r="N112" s="16" t="str">
        <f t="shared" si="44"/>
        <v>-</v>
      </c>
      <c r="O112" s="109" t="s">
        <v>85</v>
      </c>
      <c r="P112" s="9"/>
      <c r="Q112" s="15"/>
      <c r="R112" s="15"/>
      <c r="S112" s="15"/>
      <c r="T112" s="15"/>
      <c r="U112" s="15"/>
      <c r="V112" s="15" t="str">
        <f t="shared" si="25"/>
        <v>-</v>
      </c>
      <c r="W112" s="15" t="str">
        <f t="shared" si="26"/>
        <v>-</v>
      </c>
      <c r="X112" s="16" t="str">
        <f t="shared" si="27"/>
        <v>-</v>
      </c>
      <c r="Y112" s="109" t="str">
        <f t="shared" si="28"/>
        <v>-</v>
      </c>
      <c r="Z112" s="9"/>
      <c r="AA112" s="15"/>
      <c r="AB112" s="15"/>
      <c r="AC112" s="15"/>
      <c r="AD112" s="15"/>
      <c r="AE112" s="15"/>
      <c r="AF112" s="15" t="str">
        <f t="shared" si="29"/>
        <v>-</v>
      </c>
      <c r="AG112" s="15" t="str">
        <f t="shared" si="30"/>
        <v>-</v>
      </c>
      <c r="AH112" s="16" t="str">
        <f t="shared" si="31"/>
        <v>-</v>
      </c>
      <c r="AI112" s="109" t="str">
        <f t="shared" si="32"/>
        <v>-</v>
      </c>
      <c r="AJ112" s="9"/>
      <c r="AK112" s="15"/>
      <c r="AL112" s="15"/>
      <c r="AM112" s="15"/>
      <c r="AN112" s="15"/>
      <c r="AO112" s="15"/>
      <c r="AP112" s="15" t="str">
        <f t="shared" si="33"/>
        <v>-</v>
      </c>
      <c r="AQ112" s="15" t="str">
        <f t="shared" si="34"/>
        <v>-</v>
      </c>
      <c r="AR112" s="16" t="str">
        <f t="shared" si="35"/>
        <v>-</v>
      </c>
      <c r="AS112" s="109" t="str">
        <f t="shared" si="36"/>
        <v>-</v>
      </c>
      <c r="AT112" s="9"/>
      <c r="AU112" s="15"/>
      <c r="AV112" s="15"/>
      <c r="AW112" s="15"/>
      <c r="AX112" s="15"/>
      <c r="AY112" s="15"/>
      <c r="AZ112" s="15" t="str">
        <f t="shared" si="37"/>
        <v>-</v>
      </c>
      <c r="BA112" s="15" t="str">
        <f t="shared" si="38"/>
        <v>-</v>
      </c>
      <c r="BB112" s="16" t="str">
        <f t="shared" si="39"/>
        <v>-</v>
      </c>
      <c r="BC112" s="109" t="str">
        <f t="shared" si="40"/>
        <v>-</v>
      </c>
      <c r="BD112" t="str">
        <f t="shared" si="41"/>
        <v>-</v>
      </c>
    </row>
    <row r="113" spans="1:56" ht="40.5" hidden="1" customHeight="1">
      <c r="A113" s="13" t="str">
        <f t="shared" si="45"/>
        <v>14-7</v>
      </c>
      <c r="B113" s="13">
        <v>14</v>
      </c>
      <c r="C113" s="5" t="s">
        <v>342</v>
      </c>
      <c r="D113" s="13">
        <v>7</v>
      </c>
      <c r="E113" s="5" t="s">
        <v>85</v>
      </c>
      <c r="F113" s="9"/>
      <c r="G113" s="15"/>
      <c r="H113" s="15"/>
      <c r="I113" s="15"/>
      <c r="J113" s="15"/>
      <c r="K113" s="15"/>
      <c r="L113" s="15" t="str">
        <f t="shared" si="42"/>
        <v>-</v>
      </c>
      <c r="M113" s="15" t="str">
        <f t="shared" si="43"/>
        <v>-</v>
      </c>
      <c r="N113" s="16" t="str">
        <f t="shared" si="44"/>
        <v>-</v>
      </c>
      <c r="O113" s="109" t="s">
        <v>85</v>
      </c>
      <c r="P113" s="9"/>
      <c r="Q113" s="15"/>
      <c r="R113" s="15"/>
      <c r="S113" s="15"/>
      <c r="T113" s="15"/>
      <c r="U113" s="15"/>
      <c r="V113" s="15" t="str">
        <f t="shared" si="25"/>
        <v>-</v>
      </c>
      <c r="W113" s="15" t="str">
        <f t="shared" si="26"/>
        <v>-</v>
      </c>
      <c r="X113" s="16" t="str">
        <f t="shared" si="27"/>
        <v>-</v>
      </c>
      <c r="Y113" s="109" t="str">
        <f t="shared" si="28"/>
        <v>-</v>
      </c>
      <c r="Z113" s="9"/>
      <c r="AA113" s="15"/>
      <c r="AB113" s="15"/>
      <c r="AC113" s="15"/>
      <c r="AD113" s="15"/>
      <c r="AE113" s="15"/>
      <c r="AF113" s="15" t="str">
        <f t="shared" si="29"/>
        <v>-</v>
      </c>
      <c r="AG113" s="15" t="str">
        <f t="shared" si="30"/>
        <v>-</v>
      </c>
      <c r="AH113" s="16" t="str">
        <f t="shared" si="31"/>
        <v>-</v>
      </c>
      <c r="AI113" s="109" t="str">
        <f t="shared" si="32"/>
        <v>-</v>
      </c>
      <c r="AJ113" s="9"/>
      <c r="AK113" s="15"/>
      <c r="AL113" s="15"/>
      <c r="AM113" s="15"/>
      <c r="AN113" s="15"/>
      <c r="AO113" s="15"/>
      <c r="AP113" s="15" t="str">
        <f t="shared" si="33"/>
        <v>-</v>
      </c>
      <c r="AQ113" s="15" t="str">
        <f t="shared" si="34"/>
        <v>-</v>
      </c>
      <c r="AR113" s="16" t="str">
        <f t="shared" si="35"/>
        <v>-</v>
      </c>
      <c r="AS113" s="109" t="str">
        <f t="shared" si="36"/>
        <v>-</v>
      </c>
      <c r="AT113" s="9"/>
      <c r="AU113" s="15"/>
      <c r="AV113" s="15"/>
      <c r="AW113" s="15"/>
      <c r="AX113" s="15"/>
      <c r="AY113" s="15"/>
      <c r="AZ113" s="15" t="str">
        <f t="shared" si="37"/>
        <v>-</v>
      </c>
      <c r="BA113" s="15" t="str">
        <f t="shared" si="38"/>
        <v>-</v>
      </c>
      <c r="BB113" s="16" t="str">
        <f t="shared" si="39"/>
        <v>-</v>
      </c>
      <c r="BC113" s="109" t="str">
        <f t="shared" si="40"/>
        <v>-</v>
      </c>
      <c r="BD113" t="str">
        <f t="shared" si="41"/>
        <v>-</v>
      </c>
    </row>
    <row r="114" spans="1:56" ht="40.5" hidden="1" customHeight="1">
      <c r="A114" s="13" t="str">
        <f t="shared" si="45"/>
        <v>14-8</v>
      </c>
      <c r="B114" s="13">
        <v>14</v>
      </c>
      <c r="C114" s="5" t="s">
        <v>342</v>
      </c>
      <c r="D114" s="13">
        <v>8</v>
      </c>
      <c r="E114" s="5" t="s">
        <v>85</v>
      </c>
      <c r="F114" s="9"/>
      <c r="G114" s="15"/>
      <c r="H114" s="15"/>
      <c r="I114" s="15"/>
      <c r="J114" s="15"/>
      <c r="K114" s="15"/>
      <c r="L114" s="15" t="str">
        <f t="shared" si="42"/>
        <v>-</v>
      </c>
      <c r="M114" s="15" t="str">
        <f t="shared" si="43"/>
        <v>-</v>
      </c>
      <c r="N114" s="16" t="str">
        <f t="shared" si="44"/>
        <v>-</v>
      </c>
      <c r="O114" s="109" t="s">
        <v>85</v>
      </c>
      <c r="P114" s="9"/>
      <c r="Q114" s="15"/>
      <c r="R114" s="15"/>
      <c r="S114" s="15"/>
      <c r="T114" s="15"/>
      <c r="U114" s="15"/>
      <c r="V114" s="15" t="str">
        <f t="shared" si="25"/>
        <v>-</v>
      </c>
      <c r="W114" s="15" t="str">
        <f t="shared" si="26"/>
        <v>-</v>
      </c>
      <c r="X114" s="16" t="str">
        <f t="shared" si="27"/>
        <v>-</v>
      </c>
      <c r="Y114" s="109" t="str">
        <f t="shared" si="28"/>
        <v>-</v>
      </c>
      <c r="Z114" s="9"/>
      <c r="AA114" s="15"/>
      <c r="AB114" s="15"/>
      <c r="AC114" s="15"/>
      <c r="AD114" s="15"/>
      <c r="AE114" s="15"/>
      <c r="AF114" s="15" t="str">
        <f t="shared" si="29"/>
        <v>-</v>
      </c>
      <c r="AG114" s="15" t="str">
        <f t="shared" si="30"/>
        <v>-</v>
      </c>
      <c r="AH114" s="16" t="str">
        <f t="shared" si="31"/>
        <v>-</v>
      </c>
      <c r="AI114" s="109" t="str">
        <f t="shared" si="32"/>
        <v>-</v>
      </c>
      <c r="AJ114" s="9"/>
      <c r="AK114" s="15"/>
      <c r="AL114" s="15"/>
      <c r="AM114" s="15"/>
      <c r="AN114" s="15"/>
      <c r="AO114" s="15"/>
      <c r="AP114" s="15" t="str">
        <f t="shared" si="33"/>
        <v>-</v>
      </c>
      <c r="AQ114" s="15" t="str">
        <f t="shared" si="34"/>
        <v>-</v>
      </c>
      <c r="AR114" s="16" t="str">
        <f t="shared" si="35"/>
        <v>-</v>
      </c>
      <c r="AS114" s="109" t="str">
        <f t="shared" si="36"/>
        <v>-</v>
      </c>
      <c r="AT114" s="9"/>
      <c r="AU114" s="15"/>
      <c r="AV114" s="15"/>
      <c r="AW114" s="15"/>
      <c r="AX114" s="15"/>
      <c r="AY114" s="15"/>
      <c r="AZ114" s="15" t="str">
        <f t="shared" si="37"/>
        <v>-</v>
      </c>
      <c r="BA114" s="15" t="str">
        <f t="shared" si="38"/>
        <v>-</v>
      </c>
      <c r="BB114" s="16" t="str">
        <f t="shared" si="39"/>
        <v>-</v>
      </c>
      <c r="BC114" s="109" t="str">
        <f t="shared" si="40"/>
        <v>-</v>
      </c>
      <c r="BD114" t="str">
        <f t="shared" si="41"/>
        <v>-</v>
      </c>
    </row>
    <row r="115" spans="1:56" ht="40.5" customHeight="1">
      <c r="A115" s="13" t="str">
        <f t="shared" si="45"/>
        <v>15-1</v>
      </c>
      <c r="B115" s="13">
        <v>15</v>
      </c>
      <c r="C115" s="5" t="s">
        <v>343</v>
      </c>
      <c r="D115" s="13">
        <v>1</v>
      </c>
      <c r="E115" s="5" t="s">
        <v>380</v>
      </c>
      <c r="F115" s="9">
        <v>27</v>
      </c>
      <c r="G115" s="15">
        <v>139</v>
      </c>
      <c r="H115" s="15">
        <v>262</v>
      </c>
      <c r="I115" s="15">
        <v>113</v>
      </c>
      <c r="J115" s="15">
        <v>26</v>
      </c>
      <c r="K115" s="15">
        <v>21</v>
      </c>
      <c r="L115" s="15">
        <v>588</v>
      </c>
      <c r="M115" s="15">
        <v>567</v>
      </c>
      <c r="N115" s="16">
        <v>4.9382716049382713E-2</v>
      </c>
      <c r="O115" s="109" t="s">
        <v>56</v>
      </c>
      <c r="P115" s="9"/>
      <c r="Q115" s="15"/>
      <c r="R115" s="15"/>
      <c r="S115" s="15"/>
      <c r="T115" s="15"/>
      <c r="U115" s="15"/>
      <c r="V115" s="15" t="str">
        <f t="shared" si="25"/>
        <v>-</v>
      </c>
      <c r="W115" s="15" t="str">
        <f t="shared" si="26"/>
        <v>-</v>
      </c>
      <c r="X115" s="16" t="str">
        <f t="shared" si="27"/>
        <v>-</v>
      </c>
      <c r="Y115" s="109" t="str">
        <f t="shared" si="28"/>
        <v>-</v>
      </c>
      <c r="Z115" s="9"/>
      <c r="AA115" s="15"/>
      <c r="AB115" s="15"/>
      <c r="AC115" s="15"/>
      <c r="AD115" s="15"/>
      <c r="AE115" s="15"/>
      <c r="AF115" s="15" t="str">
        <f t="shared" si="29"/>
        <v>-</v>
      </c>
      <c r="AG115" s="15" t="str">
        <f t="shared" si="30"/>
        <v>-</v>
      </c>
      <c r="AH115" s="16" t="str">
        <f t="shared" si="31"/>
        <v>-</v>
      </c>
      <c r="AI115" s="109" t="str">
        <f t="shared" si="32"/>
        <v>-</v>
      </c>
      <c r="AJ115" s="9"/>
      <c r="AK115" s="15"/>
      <c r="AL115" s="15"/>
      <c r="AM115" s="15"/>
      <c r="AN115" s="15"/>
      <c r="AO115" s="15"/>
      <c r="AP115" s="15" t="str">
        <f t="shared" si="33"/>
        <v>-</v>
      </c>
      <c r="AQ115" s="15" t="str">
        <f t="shared" si="34"/>
        <v>-</v>
      </c>
      <c r="AR115" s="16" t="str">
        <f t="shared" si="35"/>
        <v>-</v>
      </c>
      <c r="AS115" s="109" t="str">
        <f t="shared" si="36"/>
        <v>-</v>
      </c>
      <c r="AT115" s="9"/>
      <c r="AU115" s="15"/>
      <c r="AV115" s="15"/>
      <c r="AW115" s="15"/>
      <c r="AX115" s="15"/>
      <c r="AY115" s="15"/>
      <c r="AZ115" s="15" t="str">
        <f t="shared" si="37"/>
        <v>-</v>
      </c>
      <c r="BA115" s="15" t="str">
        <f t="shared" si="38"/>
        <v>-</v>
      </c>
      <c r="BB115" s="16" t="str">
        <f t="shared" si="39"/>
        <v>-</v>
      </c>
      <c r="BC115" s="109" t="str">
        <f t="shared" si="40"/>
        <v>-</v>
      </c>
      <c r="BD115" t="str">
        <f t="shared" si="41"/>
        <v>c</v>
      </c>
    </row>
    <row r="116" spans="1:56" ht="40.5" customHeight="1">
      <c r="A116" s="13" t="str">
        <f t="shared" si="45"/>
        <v>15-2</v>
      </c>
      <c r="B116" s="13">
        <v>15</v>
      </c>
      <c r="C116" s="5" t="s">
        <v>343</v>
      </c>
      <c r="D116" s="13">
        <v>2</v>
      </c>
      <c r="E116" s="5" t="s">
        <v>2815</v>
      </c>
      <c r="F116" s="9">
        <v>44</v>
      </c>
      <c r="G116" s="15">
        <v>189</v>
      </c>
      <c r="H116" s="15">
        <v>206</v>
      </c>
      <c r="I116" s="15">
        <v>89</v>
      </c>
      <c r="J116" s="15">
        <v>49</v>
      </c>
      <c r="K116" s="15">
        <v>18</v>
      </c>
      <c r="L116" s="15">
        <v>595</v>
      </c>
      <c r="M116" s="15">
        <v>577</v>
      </c>
      <c r="N116" s="16">
        <v>0.15597920277296359</v>
      </c>
      <c r="O116" s="109" t="s">
        <v>56</v>
      </c>
      <c r="P116" s="9"/>
      <c r="Q116" s="15"/>
      <c r="R116" s="15"/>
      <c r="S116" s="15"/>
      <c r="T116" s="15"/>
      <c r="U116" s="15"/>
      <c r="V116" s="15" t="str">
        <f t="shared" si="25"/>
        <v>-</v>
      </c>
      <c r="W116" s="15" t="str">
        <f t="shared" si="26"/>
        <v>-</v>
      </c>
      <c r="X116" s="16" t="str">
        <f t="shared" si="27"/>
        <v>-</v>
      </c>
      <c r="Y116" s="109" t="str">
        <f t="shared" si="28"/>
        <v>-</v>
      </c>
      <c r="Z116" s="9"/>
      <c r="AA116" s="15"/>
      <c r="AB116" s="15"/>
      <c r="AC116" s="15"/>
      <c r="AD116" s="15"/>
      <c r="AE116" s="15"/>
      <c r="AF116" s="15" t="str">
        <f t="shared" si="29"/>
        <v>-</v>
      </c>
      <c r="AG116" s="15" t="str">
        <f t="shared" si="30"/>
        <v>-</v>
      </c>
      <c r="AH116" s="16" t="str">
        <f t="shared" si="31"/>
        <v>-</v>
      </c>
      <c r="AI116" s="109" t="str">
        <f t="shared" si="32"/>
        <v>-</v>
      </c>
      <c r="AJ116" s="9"/>
      <c r="AK116" s="15"/>
      <c r="AL116" s="15"/>
      <c r="AM116" s="15"/>
      <c r="AN116" s="15"/>
      <c r="AO116" s="15"/>
      <c r="AP116" s="15" t="str">
        <f t="shared" si="33"/>
        <v>-</v>
      </c>
      <c r="AQ116" s="15" t="str">
        <f t="shared" si="34"/>
        <v>-</v>
      </c>
      <c r="AR116" s="16" t="str">
        <f t="shared" si="35"/>
        <v>-</v>
      </c>
      <c r="AS116" s="109" t="str">
        <f t="shared" si="36"/>
        <v>-</v>
      </c>
      <c r="AT116" s="9"/>
      <c r="AU116" s="15"/>
      <c r="AV116" s="15"/>
      <c r="AW116" s="15"/>
      <c r="AX116" s="15"/>
      <c r="AY116" s="15"/>
      <c r="AZ116" s="15" t="str">
        <f t="shared" si="37"/>
        <v>-</v>
      </c>
      <c r="BA116" s="15" t="str">
        <f t="shared" si="38"/>
        <v>-</v>
      </c>
      <c r="BB116" s="16" t="str">
        <f t="shared" si="39"/>
        <v>-</v>
      </c>
      <c r="BC116" s="109" t="str">
        <f t="shared" si="40"/>
        <v>-</v>
      </c>
      <c r="BD116" t="str">
        <f t="shared" si="41"/>
        <v>c</v>
      </c>
    </row>
    <row r="117" spans="1:56" ht="40.5" customHeight="1">
      <c r="A117" s="13" t="str">
        <f t="shared" si="45"/>
        <v>15-3</v>
      </c>
      <c r="B117" s="13">
        <v>15</v>
      </c>
      <c r="C117" s="5" t="s">
        <v>343</v>
      </c>
      <c r="D117" s="13">
        <v>3</v>
      </c>
      <c r="E117" s="5" t="s">
        <v>2130</v>
      </c>
      <c r="F117" s="9">
        <v>36</v>
      </c>
      <c r="G117" s="15">
        <v>147</v>
      </c>
      <c r="H117" s="15">
        <v>221</v>
      </c>
      <c r="I117" s="15">
        <v>113</v>
      </c>
      <c r="J117" s="15">
        <v>49</v>
      </c>
      <c r="K117" s="15">
        <v>22</v>
      </c>
      <c r="L117" s="15">
        <v>588</v>
      </c>
      <c r="M117" s="15">
        <v>566</v>
      </c>
      <c r="N117" s="16">
        <v>1.4134275618374558E-2</v>
      </c>
      <c r="O117" s="109" t="s">
        <v>56</v>
      </c>
      <c r="P117" s="9"/>
      <c r="Q117" s="15"/>
      <c r="R117" s="15"/>
      <c r="S117" s="15"/>
      <c r="T117" s="15"/>
      <c r="U117" s="15"/>
      <c r="V117" s="15" t="str">
        <f t="shared" si="25"/>
        <v>-</v>
      </c>
      <c r="W117" s="15" t="str">
        <f t="shared" si="26"/>
        <v>-</v>
      </c>
      <c r="X117" s="16" t="str">
        <f t="shared" si="27"/>
        <v>-</v>
      </c>
      <c r="Y117" s="109" t="str">
        <f t="shared" si="28"/>
        <v>-</v>
      </c>
      <c r="Z117" s="9"/>
      <c r="AA117" s="15"/>
      <c r="AB117" s="15"/>
      <c r="AC117" s="15"/>
      <c r="AD117" s="15"/>
      <c r="AE117" s="15"/>
      <c r="AF117" s="15" t="str">
        <f t="shared" si="29"/>
        <v>-</v>
      </c>
      <c r="AG117" s="15" t="str">
        <f t="shared" si="30"/>
        <v>-</v>
      </c>
      <c r="AH117" s="16" t="str">
        <f t="shared" si="31"/>
        <v>-</v>
      </c>
      <c r="AI117" s="109" t="str">
        <f t="shared" si="32"/>
        <v>-</v>
      </c>
      <c r="AJ117" s="9"/>
      <c r="AK117" s="15"/>
      <c r="AL117" s="15"/>
      <c r="AM117" s="15"/>
      <c r="AN117" s="15"/>
      <c r="AO117" s="15"/>
      <c r="AP117" s="15" t="str">
        <f t="shared" si="33"/>
        <v>-</v>
      </c>
      <c r="AQ117" s="15" t="str">
        <f t="shared" si="34"/>
        <v>-</v>
      </c>
      <c r="AR117" s="16" t="str">
        <f t="shared" si="35"/>
        <v>-</v>
      </c>
      <c r="AS117" s="109" t="str">
        <f t="shared" si="36"/>
        <v>-</v>
      </c>
      <c r="AT117" s="9"/>
      <c r="AU117" s="15"/>
      <c r="AV117" s="15"/>
      <c r="AW117" s="15"/>
      <c r="AX117" s="15"/>
      <c r="AY117" s="15"/>
      <c r="AZ117" s="15" t="str">
        <f t="shared" si="37"/>
        <v>-</v>
      </c>
      <c r="BA117" s="15" t="str">
        <f t="shared" si="38"/>
        <v>-</v>
      </c>
      <c r="BB117" s="16" t="str">
        <f t="shared" si="39"/>
        <v>-</v>
      </c>
      <c r="BC117" s="109" t="str">
        <f t="shared" si="40"/>
        <v>-</v>
      </c>
      <c r="BD117" t="str">
        <f t="shared" si="41"/>
        <v>c</v>
      </c>
    </row>
    <row r="118" spans="1:56" ht="40.5" hidden="1" customHeight="1">
      <c r="A118" s="13" t="str">
        <f t="shared" si="45"/>
        <v>15-4</v>
      </c>
      <c r="B118" s="13">
        <v>15</v>
      </c>
      <c r="C118" s="5" t="s">
        <v>343</v>
      </c>
      <c r="D118" s="13">
        <v>4</v>
      </c>
      <c r="E118" s="5" t="s">
        <v>85</v>
      </c>
      <c r="F118" s="9"/>
      <c r="G118" s="15"/>
      <c r="H118" s="15"/>
      <c r="I118" s="15"/>
      <c r="J118" s="15"/>
      <c r="K118" s="15"/>
      <c r="L118" s="15" t="str">
        <f t="shared" si="42"/>
        <v>-</v>
      </c>
      <c r="M118" s="15" t="str">
        <f t="shared" si="43"/>
        <v>-</v>
      </c>
      <c r="N118" s="16" t="str">
        <f t="shared" si="44"/>
        <v>-</v>
      </c>
      <c r="O118" s="109" t="s">
        <v>85</v>
      </c>
      <c r="P118" s="9"/>
      <c r="Q118" s="15"/>
      <c r="R118" s="15"/>
      <c r="S118" s="15"/>
      <c r="T118" s="15"/>
      <c r="U118" s="15"/>
      <c r="V118" s="15" t="str">
        <f t="shared" si="25"/>
        <v>-</v>
      </c>
      <c r="W118" s="15" t="str">
        <f t="shared" si="26"/>
        <v>-</v>
      </c>
      <c r="X118" s="16" t="str">
        <f t="shared" si="27"/>
        <v>-</v>
      </c>
      <c r="Y118" s="109" t="str">
        <f t="shared" si="28"/>
        <v>-</v>
      </c>
      <c r="Z118" s="9"/>
      <c r="AA118" s="15"/>
      <c r="AB118" s="15"/>
      <c r="AC118" s="15"/>
      <c r="AD118" s="15"/>
      <c r="AE118" s="15"/>
      <c r="AF118" s="15" t="str">
        <f t="shared" si="29"/>
        <v>-</v>
      </c>
      <c r="AG118" s="15" t="str">
        <f t="shared" si="30"/>
        <v>-</v>
      </c>
      <c r="AH118" s="16" t="str">
        <f t="shared" si="31"/>
        <v>-</v>
      </c>
      <c r="AI118" s="109" t="str">
        <f t="shared" si="32"/>
        <v>-</v>
      </c>
      <c r="AJ118" s="9"/>
      <c r="AK118" s="15"/>
      <c r="AL118" s="15"/>
      <c r="AM118" s="15"/>
      <c r="AN118" s="15"/>
      <c r="AO118" s="15"/>
      <c r="AP118" s="15" t="str">
        <f t="shared" si="33"/>
        <v>-</v>
      </c>
      <c r="AQ118" s="15" t="str">
        <f t="shared" si="34"/>
        <v>-</v>
      </c>
      <c r="AR118" s="16" t="str">
        <f t="shared" si="35"/>
        <v>-</v>
      </c>
      <c r="AS118" s="109" t="str">
        <f t="shared" si="36"/>
        <v>-</v>
      </c>
      <c r="AT118" s="9"/>
      <c r="AU118" s="15"/>
      <c r="AV118" s="15"/>
      <c r="AW118" s="15"/>
      <c r="AX118" s="15"/>
      <c r="AY118" s="15"/>
      <c r="AZ118" s="15" t="str">
        <f t="shared" si="37"/>
        <v>-</v>
      </c>
      <c r="BA118" s="15" t="str">
        <f t="shared" si="38"/>
        <v>-</v>
      </c>
      <c r="BB118" s="16" t="str">
        <f t="shared" si="39"/>
        <v>-</v>
      </c>
      <c r="BC118" s="109" t="str">
        <f t="shared" si="40"/>
        <v>-</v>
      </c>
      <c r="BD118" t="str">
        <f t="shared" si="41"/>
        <v>-</v>
      </c>
    </row>
    <row r="119" spans="1:56" ht="40.5" hidden="1" customHeight="1">
      <c r="A119" s="13" t="str">
        <f t="shared" si="45"/>
        <v>15-5</v>
      </c>
      <c r="B119" s="13">
        <v>15</v>
      </c>
      <c r="C119" s="5" t="s">
        <v>343</v>
      </c>
      <c r="D119" s="13">
        <v>5</v>
      </c>
      <c r="E119" s="5" t="s">
        <v>85</v>
      </c>
      <c r="F119" s="9"/>
      <c r="G119" s="15"/>
      <c r="H119" s="15"/>
      <c r="I119" s="15"/>
      <c r="J119" s="15"/>
      <c r="K119" s="15"/>
      <c r="L119" s="15" t="str">
        <f t="shared" si="42"/>
        <v>-</v>
      </c>
      <c r="M119" s="15" t="str">
        <f t="shared" si="43"/>
        <v>-</v>
      </c>
      <c r="N119" s="16" t="str">
        <f t="shared" si="44"/>
        <v>-</v>
      </c>
      <c r="O119" s="109" t="s">
        <v>85</v>
      </c>
      <c r="P119" s="9"/>
      <c r="Q119" s="15"/>
      <c r="R119" s="15"/>
      <c r="S119" s="15"/>
      <c r="T119" s="15"/>
      <c r="U119" s="15"/>
      <c r="V119" s="15" t="str">
        <f t="shared" si="25"/>
        <v>-</v>
      </c>
      <c r="W119" s="15" t="str">
        <f t="shared" si="26"/>
        <v>-</v>
      </c>
      <c r="X119" s="16" t="str">
        <f t="shared" si="27"/>
        <v>-</v>
      </c>
      <c r="Y119" s="109" t="str">
        <f t="shared" si="28"/>
        <v>-</v>
      </c>
      <c r="Z119" s="9"/>
      <c r="AA119" s="15"/>
      <c r="AB119" s="15"/>
      <c r="AC119" s="15"/>
      <c r="AD119" s="15"/>
      <c r="AE119" s="15"/>
      <c r="AF119" s="15" t="str">
        <f t="shared" si="29"/>
        <v>-</v>
      </c>
      <c r="AG119" s="15" t="str">
        <f t="shared" si="30"/>
        <v>-</v>
      </c>
      <c r="AH119" s="16" t="str">
        <f t="shared" si="31"/>
        <v>-</v>
      </c>
      <c r="AI119" s="109" t="str">
        <f t="shared" si="32"/>
        <v>-</v>
      </c>
      <c r="AJ119" s="9"/>
      <c r="AK119" s="15"/>
      <c r="AL119" s="15"/>
      <c r="AM119" s="15"/>
      <c r="AN119" s="15"/>
      <c r="AO119" s="15"/>
      <c r="AP119" s="15" t="str">
        <f t="shared" si="33"/>
        <v>-</v>
      </c>
      <c r="AQ119" s="15" t="str">
        <f t="shared" si="34"/>
        <v>-</v>
      </c>
      <c r="AR119" s="16" t="str">
        <f t="shared" si="35"/>
        <v>-</v>
      </c>
      <c r="AS119" s="109" t="str">
        <f t="shared" si="36"/>
        <v>-</v>
      </c>
      <c r="AT119" s="9"/>
      <c r="AU119" s="15"/>
      <c r="AV119" s="15"/>
      <c r="AW119" s="15"/>
      <c r="AX119" s="15"/>
      <c r="AY119" s="15"/>
      <c r="AZ119" s="15" t="str">
        <f t="shared" si="37"/>
        <v>-</v>
      </c>
      <c r="BA119" s="15" t="str">
        <f t="shared" si="38"/>
        <v>-</v>
      </c>
      <c r="BB119" s="16" t="str">
        <f t="shared" si="39"/>
        <v>-</v>
      </c>
      <c r="BC119" s="109" t="str">
        <f t="shared" si="40"/>
        <v>-</v>
      </c>
      <c r="BD119" t="str">
        <f t="shared" si="41"/>
        <v>-</v>
      </c>
    </row>
    <row r="120" spans="1:56" ht="40.5" hidden="1" customHeight="1">
      <c r="A120" s="13" t="str">
        <f t="shared" si="45"/>
        <v>15-6</v>
      </c>
      <c r="B120" s="13">
        <v>15</v>
      </c>
      <c r="C120" s="5" t="s">
        <v>343</v>
      </c>
      <c r="D120" s="13">
        <v>6</v>
      </c>
      <c r="E120" s="5" t="s">
        <v>85</v>
      </c>
      <c r="F120" s="9"/>
      <c r="G120" s="15"/>
      <c r="H120" s="15"/>
      <c r="I120" s="15"/>
      <c r="J120" s="15"/>
      <c r="K120" s="15"/>
      <c r="L120" s="15" t="str">
        <f t="shared" si="42"/>
        <v>-</v>
      </c>
      <c r="M120" s="15" t="str">
        <f t="shared" si="43"/>
        <v>-</v>
      </c>
      <c r="N120" s="16" t="str">
        <f t="shared" si="44"/>
        <v>-</v>
      </c>
      <c r="O120" s="109" t="s">
        <v>85</v>
      </c>
      <c r="P120" s="9"/>
      <c r="Q120" s="15"/>
      <c r="R120" s="15"/>
      <c r="S120" s="15"/>
      <c r="T120" s="15"/>
      <c r="U120" s="15"/>
      <c r="V120" s="15" t="str">
        <f t="shared" si="25"/>
        <v>-</v>
      </c>
      <c r="W120" s="15" t="str">
        <f t="shared" si="26"/>
        <v>-</v>
      </c>
      <c r="X120" s="16" t="str">
        <f t="shared" si="27"/>
        <v>-</v>
      </c>
      <c r="Y120" s="109" t="str">
        <f t="shared" si="28"/>
        <v>-</v>
      </c>
      <c r="Z120" s="9"/>
      <c r="AA120" s="15"/>
      <c r="AB120" s="15"/>
      <c r="AC120" s="15"/>
      <c r="AD120" s="15"/>
      <c r="AE120" s="15"/>
      <c r="AF120" s="15" t="str">
        <f t="shared" si="29"/>
        <v>-</v>
      </c>
      <c r="AG120" s="15" t="str">
        <f t="shared" si="30"/>
        <v>-</v>
      </c>
      <c r="AH120" s="16" t="str">
        <f t="shared" si="31"/>
        <v>-</v>
      </c>
      <c r="AI120" s="109" t="str">
        <f t="shared" si="32"/>
        <v>-</v>
      </c>
      <c r="AJ120" s="9"/>
      <c r="AK120" s="15"/>
      <c r="AL120" s="15"/>
      <c r="AM120" s="15"/>
      <c r="AN120" s="15"/>
      <c r="AO120" s="15"/>
      <c r="AP120" s="15" t="str">
        <f t="shared" si="33"/>
        <v>-</v>
      </c>
      <c r="AQ120" s="15" t="str">
        <f t="shared" si="34"/>
        <v>-</v>
      </c>
      <c r="AR120" s="16" t="str">
        <f t="shared" si="35"/>
        <v>-</v>
      </c>
      <c r="AS120" s="109" t="str">
        <f t="shared" si="36"/>
        <v>-</v>
      </c>
      <c r="AT120" s="9"/>
      <c r="AU120" s="15"/>
      <c r="AV120" s="15"/>
      <c r="AW120" s="15"/>
      <c r="AX120" s="15"/>
      <c r="AY120" s="15"/>
      <c r="AZ120" s="15" t="str">
        <f t="shared" si="37"/>
        <v>-</v>
      </c>
      <c r="BA120" s="15" t="str">
        <f t="shared" si="38"/>
        <v>-</v>
      </c>
      <c r="BB120" s="16" t="str">
        <f t="shared" si="39"/>
        <v>-</v>
      </c>
      <c r="BC120" s="109" t="str">
        <f t="shared" si="40"/>
        <v>-</v>
      </c>
      <c r="BD120" t="str">
        <f t="shared" si="41"/>
        <v>-</v>
      </c>
    </row>
    <row r="121" spans="1:56" ht="40.5" hidden="1" customHeight="1">
      <c r="A121" s="13" t="str">
        <f t="shared" si="45"/>
        <v>15-7</v>
      </c>
      <c r="B121" s="13">
        <v>15</v>
      </c>
      <c r="C121" s="5" t="s">
        <v>343</v>
      </c>
      <c r="D121" s="13">
        <v>7</v>
      </c>
      <c r="E121" s="5" t="s">
        <v>85</v>
      </c>
      <c r="F121" s="9"/>
      <c r="G121" s="15"/>
      <c r="H121" s="15"/>
      <c r="I121" s="15"/>
      <c r="J121" s="15"/>
      <c r="K121" s="15"/>
      <c r="L121" s="15" t="str">
        <f t="shared" si="42"/>
        <v>-</v>
      </c>
      <c r="M121" s="15" t="str">
        <f t="shared" si="43"/>
        <v>-</v>
      </c>
      <c r="N121" s="16" t="str">
        <f t="shared" si="44"/>
        <v>-</v>
      </c>
      <c r="O121" s="109" t="s">
        <v>85</v>
      </c>
      <c r="P121" s="9"/>
      <c r="Q121" s="15"/>
      <c r="R121" s="15"/>
      <c r="S121" s="15"/>
      <c r="T121" s="15"/>
      <c r="U121" s="15"/>
      <c r="V121" s="15" t="str">
        <f t="shared" si="25"/>
        <v>-</v>
      </c>
      <c r="W121" s="15" t="str">
        <f t="shared" si="26"/>
        <v>-</v>
      </c>
      <c r="X121" s="16" t="str">
        <f t="shared" si="27"/>
        <v>-</v>
      </c>
      <c r="Y121" s="109" t="str">
        <f t="shared" si="28"/>
        <v>-</v>
      </c>
      <c r="Z121" s="9"/>
      <c r="AA121" s="15"/>
      <c r="AB121" s="15"/>
      <c r="AC121" s="15"/>
      <c r="AD121" s="15"/>
      <c r="AE121" s="15"/>
      <c r="AF121" s="15" t="str">
        <f t="shared" si="29"/>
        <v>-</v>
      </c>
      <c r="AG121" s="15" t="str">
        <f t="shared" si="30"/>
        <v>-</v>
      </c>
      <c r="AH121" s="16" t="str">
        <f t="shared" si="31"/>
        <v>-</v>
      </c>
      <c r="AI121" s="109" t="str">
        <f t="shared" si="32"/>
        <v>-</v>
      </c>
      <c r="AJ121" s="9"/>
      <c r="AK121" s="15"/>
      <c r="AL121" s="15"/>
      <c r="AM121" s="15"/>
      <c r="AN121" s="15"/>
      <c r="AO121" s="15"/>
      <c r="AP121" s="15" t="str">
        <f t="shared" si="33"/>
        <v>-</v>
      </c>
      <c r="AQ121" s="15" t="str">
        <f t="shared" si="34"/>
        <v>-</v>
      </c>
      <c r="AR121" s="16" t="str">
        <f t="shared" si="35"/>
        <v>-</v>
      </c>
      <c r="AS121" s="109" t="str">
        <f t="shared" si="36"/>
        <v>-</v>
      </c>
      <c r="AT121" s="9"/>
      <c r="AU121" s="15"/>
      <c r="AV121" s="15"/>
      <c r="AW121" s="15"/>
      <c r="AX121" s="15"/>
      <c r="AY121" s="15"/>
      <c r="AZ121" s="15" t="str">
        <f t="shared" si="37"/>
        <v>-</v>
      </c>
      <c r="BA121" s="15" t="str">
        <f t="shared" si="38"/>
        <v>-</v>
      </c>
      <c r="BB121" s="16" t="str">
        <f t="shared" si="39"/>
        <v>-</v>
      </c>
      <c r="BC121" s="109" t="str">
        <f t="shared" si="40"/>
        <v>-</v>
      </c>
      <c r="BD121" t="str">
        <f t="shared" si="41"/>
        <v>-</v>
      </c>
    </row>
    <row r="122" spans="1:56" ht="40.5" hidden="1" customHeight="1">
      <c r="A122" s="13" t="str">
        <f t="shared" si="45"/>
        <v>15-8</v>
      </c>
      <c r="B122" s="13">
        <v>15</v>
      </c>
      <c r="C122" s="5" t="s">
        <v>343</v>
      </c>
      <c r="D122" s="13">
        <v>8</v>
      </c>
      <c r="E122" s="5" t="s">
        <v>85</v>
      </c>
      <c r="F122" s="9"/>
      <c r="G122" s="15"/>
      <c r="H122" s="15"/>
      <c r="I122" s="15"/>
      <c r="J122" s="15"/>
      <c r="K122" s="15"/>
      <c r="L122" s="15" t="str">
        <f t="shared" si="42"/>
        <v>-</v>
      </c>
      <c r="M122" s="15" t="str">
        <f t="shared" si="43"/>
        <v>-</v>
      </c>
      <c r="N122" s="16" t="str">
        <f t="shared" si="44"/>
        <v>-</v>
      </c>
      <c r="O122" s="109" t="s">
        <v>85</v>
      </c>
      <c r="P122" s="9"/>
      <c r="Q122" s="15"/>
      <c r="R122" s="15"/>
      <c r="S122" s="15"/>
      <c r="T122" s="15"/>
      <c r="U122" s="15"/>
      <c r="V122" s="15" t="str">
        <f t="shared" si="25"/>
        <v>-</v>
      </c>
      <c r="W122" s="15" t="str">
        <f t="shared" si="26"/>
        <v>-</v>
      </c>
      <c r="X122" s="16" t="str">
        <f t="shared" si="27"/>
        <v>-</v>
      </c>
      <c r="Y122" s="109" t="str">
        <f t="shared" si="28"/>
        <v>-</v>
      </c>
      <c r="Z122" s="9"/>
      <c r="AA122" s="15"/>
      <c r="AB122" s="15"/>
      <c r="AC122" s="15"/>
      <c r="AD122" s="15"/>
      <c r="AE122" s="15"/>
      <c r="AF122" s="15" t="str">
        <f t="shared" si="29"/>
        <v>-</v>
      </c>
      <c r="AG122" s="15" t="str">
        <f t="shared" si="30"/>
        <v>-</v>
      </c>
      <c r="AH122" s="16" t="str">
        <f t="shared" si="31"/>
        <v>-</v>
      </c>
      <c r="AI122" s="109" t="str">
        <f t="shared" si="32"/>
        <v>-</v>
      </c>
      <c r="AJ122" s="9"/>
      <c r="AK122" s="15"/>
      <c r="AL122" s="15"/>
      <c r="AM122" s="15"/>
      <c r="AN122" s="15"/>
      <c r="AO122" s="15"/>
      <c r="AP122" s="15" t="str">
        <f t="shared" si="33"/>
        <v>-</v>
      </c>
      <c r="AQ122" s="15" t="str">
        <f t="shared" si="34"/>
        <v>-</v>
      </c>
      <c r="AR122" s="16" t="str">
        <f t="shared" si="35"/>
        <v>-</v>
      </c>
      <c r="AS122" s="109" t="str">
        <f t="shared" si="36"/>
        <v>-</v>
      </c>
      <c r="AT122" s="9"/>
      <c r="AU122" s="15"/>
      <c r="AV122" s="15"/>
      <c r="AW122" s="15"/>
      <c r="AX122" s="15"/>
      <c r="AY122" s="15"/>
      <c r="AZ122" s="15" t="str">
        <f t="shared" si="37"/>
        <v>-</v>
      </c>
      <c r="BA122" s="15" t="str">
        <f t="shared" si="38"/>
        <v>-</v>
      </c>
      <c r="BB122" s="16" t="str">
        <f t="shared" si="39"/>
        <v>-</v>
      </c>
      <c r="BC122" s="109" t="str">
        <f t="shared" si="40"/>
        <v>-</v>
      </c>
      <c r="BD122" t="str">
        <f t="shared" si="41"/>
        <v>-</v>
      </c>
    </row>
    <row r="123" spans="1:56" ht="40.5" customHeight="1">
      <c r="A123" s="13" t="str">
        <f t="shared" si="45"/>
        <v>16-1</v>
      </c>
      <c r="B123" s="13">
        <v>16</v>
      </c>
      <c r="C123" s="5" t="s">
        <v>344</v>
      </c>
      <c r="D123" s="13">
        <v>1</v>
      </c>
      <c r="E123" s="5" t="s">
        <v>2816</v>
      </c>
      <c r="F123" s="9">
        <v>112</v>
      </c>
      <c r="G123" s="15">
        <v>279</v>
      </c>
      <c r="H123" s="15">
        <v>120</v>
      </c>
      <c r="I123" s="15">
        <v>48</v>
      </c>
      <c r="J123" s="15">
        <v>28</v>
      </c>
      <c r="K123" s="15">
        <v>8</v>
      </c>
      <c r="L123" s="15">
        <v>595</v>
      </c>
      <c r="M123" s="15">
        <v>587</v>
      </c>
      <c r="N123" s="16">
        <v>0.67972742759795568</v>
      </c>
      <c r="O123" s="109" t="s">
        <v>55</v>
      </c>
      <c r="P123" s="9"/>
      <c r="Q123" s="15"/>
      <c r="R123" s="15"/>
      <c r="S123" s="15"/>
      <c r="T123" s="15"/>
      <c r="U123" s="15"/>
      <c r="V123" s="15" t="str">
        <f t="shared" si="25"/>
        <v>-</v>
      </c>
      <c r="W123" s="15" t="str">
        <f t="shared" si="26"/>
        <v>-</v>
      </c>
      <c r="X123" s="16" t="str">
        <f t="shared" si="27"/>
        <v>-</v>
      </c>
      <c r="Y123" s="109" t="str">
        <f t="shared" si="28"/>
        <v>-</v>
      </c>
      <c r="Z123" s="9"/>
      <c r="AA123" s="15"/>
      <c r="AB123" s="15"/>
      <c r="AC123" s="15"/>
      <c r="AD123" s="15"/>
      <c r="AE123" s="15"/>
      <c r="AF123" s="15" t="str">
        <f t="shared" si="29"/>
        <v>-</v>
      </c>
      <c r="AG123" s="15" t="str">
        <f t="shared" si="30"/>
        <v>-</v>
      </c>
      <c r="AH123" s="16" t="str">
        <f t="shared" si="31"/>
        <v>-</v>
      </c>
      <c r="AI123" s="109" t="str">
        <f t="shared" si="32"/>
        <v>-</v>
      </c>
      <c r="AJ123" s="9"/>
      <c r="AK123" s="15"/>
      <c r="AL123" s="15"/>
      <c r="AM123" s="15"/>
      <c r="AN123" s="15"/>
      <c r="AO123" s="15"/>
      <c r="AP123" s="15" t="str">
        <f t="shared" si="33"/>
        <v>-</v>
      </c>
      <c r="AQ123" s="15" t="str">
        <f t="shared" si="34"/>
        <v>-</v>
      </c>
      <c r="AR123" s="16" t="str">
        <f t="shared" si="35"/>
        <v>-</v>
      </c>
      <c r="AS123" s="109" t="str">
        <f t="shared" si="36"/>
        <v>-</v>
      </c>
      <c r="AT123" s="9"/>
      <c r="AU123" s="15"/>
      <c r="AV123" s="15"/>
      <c r="AW123" s="15"/>
      <c r="AX123" s="15"/>
      <c r="AY123" s="15"/>
      <c r="AZ123" s="15" t="str">
        <f t="shared" si="37"/>
        <v>-</v>
      </c>
      <c r="BA123" s="15" t="str">
        <f t="shared" si="38"/>
        <v>-</v>
      </c>
      <c r="BB123" s="16" t="str">
        <f t="shared" si="39"/>
        <v>-</v>
      </c>
      <c r="BC123" s="109" t="str">
        <f t="shared" si="40"/>
        <v>-</v>
      </c>
      <c r="BD123" t="str">
        <f t="shared" si="41"/>
        <v>b</v>
      </c>
    </row>
    <row r="124" spans="1:56" ht="40.5" customHeight="1">
      <c r="A124" s="13" t="str">
        <f t="shared" si="45"/>
        <v>16-2</v>
      </c>
      <c r="B124" s="13">
        <v>16</v>
      </c>
      <c r="C124" s="5" t="s">
        <v>344</v>
      </c>
      <c r="D124" s="13">
        <v>2</v>
      </c>
      <c r="E124" s="5" t="s">
        <v>2131</v>
      </c>
      <c r="F124" s="9">
        <v>43</v>
      </c>
      <c r="G124" s="15">
        <v>151</v>
      </c>
      <c r="H124" s="15">
        <v>215</v>
      </c>
      <c r="I124" s="15">
        <v>102</v>
      </c>
      <c r="J124" s="15">
        <v>62</v>
      </c>
      <c r="K124" s="15">
        <v>22</v>
      </c>
      <c r="L124" s="15">
        <v>595</v>
      </c>
      <c r="M124" s="15">
        <v>573</v>
      </c>
      <c r="N124" s="16">
        <v>1.9197207678883072E-2</v>
      </c>
      <c r="O124" s="109" t="s">
        <v>56</v>
      </c>
      <c r="P124" s="9"/>
      <c r="Q124" s="15"/>
      <c r="R124" s="15"/>
      <c r="S124" s="15"/>
      <c r="T124" s="15"/>
      <c r="U124" s="15"/>
      <c r="V124" s="15" t="str">
        <f t="shared" si="25"/>
        <v>-</v>
      </c>
      <c r="W124" s="15" t="str">
        <f t="shared" si="26"/>
        <v>-</v>
      </c>
      <c r="X124" s="16" t="str">
        <f t="shared" si="27"/>
        <v>-</v>
      </c>
      <c r="Y124" s="109" t="str">
        <f t="shared" si="28"/>
        <v>-</v>
      </c>
      <c r="Z124" s="9"/>
      <c r="AA124" s="15"/>
      <c r="AB124" s="15"/>
      <c r="AC124" s="15"/>
      <c r="AD124" s="15"/>
      <c r="AE124" s="15"/>
      <c r="AF124" s="15" t="str">
        <f t="shared" si="29"/>
        <v>-</v>
      </c>
      <c r="AG124" s="15" t="str">
        <f t="shared" si="30"/>
        <v>-</v>
      </c>
      <c r="AH124" s="16" t="str">
        <f t="shared" si="31"/>
        <v>-</v>
      </c>
      <c r="AI124" s="109" t="str">
        <f t="shared" si="32"/>
        <v>-</v>
      </c>
      <c r="AJ124" s="9"/>
      <c r="AK124" s="15"/>
      <c r="AL124" s="15"/>
      <c r="AM124" s="15"/>
      <c r="AN124" s="15"/>
      <c r="AO124" s="15"/>
      <c r="AP124" s="15" t="str">
        <f t="shared" si="33"/>
        <v>-</v>
      </c>
      <c r="AQ124" s="15" t="str">
        <f t="shared" si="34"/>
        <v>-</v>
      </c>
      <c r="AR124" s="16" t="str">
        <f t="shared" si="35"/>
        <v>-</v>
      </c>
      <c r="AS124" s="109" t="str">
        <f t="shared" si="36"/>
        <v>-</v>
      </c>
      <c r="AT124" s="9"/>
      <c r="AU124" s="15"/>
      <c r="AV124" s="15"/>
      <c r="AW124" s="15"/>
      <c r="AX124" s="15"/>
      <c r="AY124" s="15"/>
      <c r="AZ124" s="15" t="str">
        <f t="shared" si="37"/>
        <v>-</v>
      </c>
      <c r="BA124" s="15" t="str">
        <f t="shared" si="38"/>
        <v>-</v>
      </c>
      <c r="BB124" s="16" t="str">
        <f t="shared" si="39"/>
        <v>-</v>
      </c>
      <c r="BC124" s="109" t="str">
        <f t="shared" si="40"/>
        <v>-</v>
      </c>
      <c r="BD124" t="str">
        <f t="shared" si="41"/>
        <v>c</v>
      </c>
    </row>
    <row r="125" spans="1:56" ht="40.5" customHeight="1">
      <c r="A125" s="13" t="str">
        <f t="shared" si="45"/>
        <v>16-3</v>
      </c>
      <c r="B125" s="13">
        <v>16</v>
      </c>
      <c r="C125" s="5" t="s">
        <v>344</v>
      </c>
      <c r="D125" s="13">
        <v>3</v>
      </c>
      <c r="E125" s="5" t="s">
        <v>2817</v>
      </c>
      <c r="F125" s="9">
        <v>87</v>
      </c>
      <c r="G125" s="15">
        <v>299</v>
      </c>
      <c r="H125" s="15">
        <v>144</v>
      </c>
      <c r="I125" s="15">
        <v>29</v>
      </c>
      <c r="J125" s="15">
        <v>19</v>
      </c>
      <c r="K125" s="15">
        <v>17</v>
      </c>
      <c r="L125" s="15">
        <v>595</v>
      </c>
      <c r="M125" s="15">
        <v>578</v>
      </c>
      <c r="N125" s="16">
        <v>0.70242214532871972</v>
      </c>
      <c r="O125" s="109" t="s">
        <v>55</v>
      </c>
      <c r="P125" s="9"/>
      <c r="Q125" s="15"/>
      <c r="R125" s="15"/>
      <c r="S125" s="15"/>
      <c r="T125" s="15"/>
      <c r="U125" s="15"/>
      <c r="V125" s="15" t="str">
        <f t="shared" si="25"/>
        <v>-</v>
      </c>
      <c r="W125" s="15" t="str">
        <f t="shared" si="26"/>
        <v>-</v>
      </c>
      <c r="X125" s="16" t="str">
        <f t="shared" si="27"/>
        <v>-</v>
      </c>
      <c r="Y125" s="109" t="str">
        <f t="shared" si="28"/>
        <v>-</v>
      </c>
      <c r="Z125" s="9"/>
      <c r="AA125" s="15"/>
      <c r="AB125" s="15"/>
      <c r="AC125" s="15"/>
      <c r="AD125" s="15"/>
      <c r="AE125" s="15"/>
      <c r="AF125" s="15" t="str">
        <f t="shared" si="29"/>
        <v>-</v>
      </c>
      <c r="AG125" s="15" t="str">
        <f t="shared" si="30"/>
        <v>-</v>
      </c>
      <c r="AH125" s="16" t="str">
        <f t="shared" si="31"/>
        <v>-</v>
      </c>
      <c r="AI125" s="109" t="str">
        <f t="shared" si="32"/>
        <v>-</v>
      </c>
      <c r="AJ125" s="9"/>
      <c r="AK125" s="15"/>
      <c r="AL125" s="15"/>
      <c r="AM125" s="15"/>
      <c r="AN125" s="15"/>
      <c r="AO125" s="15"/>
      <c r="AP125" s="15" t="str">
        <f t="shared" si="33"/>
        <v>-</v>
      </c>
      <c r="AQ125" s="15" t="str">
        <f t="shared" si="34"/>
        <v>-</v>
      </c>
      <c r="AR125" s="16" t="str">
        <f t="shared" si="35"/>
        <v>-</v>
      </c>
      <c r="AS125" s="109" t="str">
        <f t="shared" si="36"/>
        <v>-</v>
      </c>
      <c r="AT125" s="9"/>
      <c r="AU125" s="15"/>
      <c r="AV125" s="15"/>
      <c r="AW125" s="15"/>
      <c r="AX125" s="15"/>
      <c r="AY125" s="15"/>
      <c r="AZ125" s="15" t="str">
        <f t="shared" si="37"/>
        <v>-</v>
      </c>
      <c r="BA125" s="15" t="str">
        <f t="shared" si="38"/>
        <v>-</v>
      </c>
      <c r="BB125" s="16" t="str">
        <f t="shared" si="39"/>
        <v>-</v>
      </c>
      <c r="BC125" s="109" t="str">
        <f t="shared" si="40"/>
        <v>-</v>
      </c>
      <c r="BD125" t="str">
        <f t="shared" si="41"/>
        <v>b</v>
      </c>
    </row>
    <row r="126" spans="1:56" ht="40.5" customHeight="1">
      <c r="A126" s="13" t="str">
        <f t="shared" si="45"/>
        <v>16-4</v>
      </c>
      <c r="B126" s="13">
        <v>16</v>
      </c>
      <c r="C126" s="5" t="s">
        <v>344</v>
      </c>
      <c r="D126" s="13">
        <v>4</v>
      </c>
      <c r="E126" s="5" t="s">
        <v>2818</v>
      </c>
      <c r="F126" s="9">
        <v>28</v>
      </c>
      <c r="G126" s="15">
        <v>117</v>
      </c>
      <c r="H126" s="15">
        <v>247</v>
      </c>
      <c r="I126" s="15">
        <v>108</v>
      </c>
      <c r="J126" s="15">
        <v>60</v>
      </c>
      <c r="K126" s="15">
        <v>28</v>
      </c>
      <c r="L126" s="15">
        <v>588</v>
      </c>
      <c r="M126" s="15">
        <v>560</v>
      </c>
      <c r="N126" s="16">
        <v>-9.8214285714285712E-2</v>
      </c>
      <c r="O126" s="109" t="s">
        <v>56</v>
      </c>
      <c r="P126" s="9"/>
      <c r="Q126" s="15"/>
      <c r="R126" s="15"/>
      <c r="S126" s="15"/>
      <c r="T126" s="15"/>
      <c r="U126" s="15"/>
      <c r="V126" s="15" t="str">
        <f t="shared" si="25"/>
        <v>-</v>
      </c>
      <c r="W126" s="15" t="str">
        <f t="shared" si="26"/>
        <v>-</v>
      </c>
      <c r="X126" s="16" t="str">
        <f t="shared" si="27"/>
        <v>-</v>
      </c>
      <c r="Y126" s="109" t="str">
        <f t="shared" si="28"/>
        <v>-</v>
      </c>
      <c r="Z126" s="9"/>
      <c r="AA126" s="15"/>
      <c r="AB126" s="15"/>
      <c r="AC126" s="15"/>
      <c r="AD126" s="15"/>
      <c r="AE126" s="15"/>
      <c r="AF126" s="15" t="str">
        <f t="shared" si="29"/>
        <v>-</v>
      </c>
      <c r="AG126" s="15" t="str">
        <f t="shared" si="30"/>
        <v>-</v>
      </c>
      <c r="AH126" s="16" t="str">
        <f t="shared" si="31"/>
        <v>-</v>
      </c>
      <c r="AI126" s="109" t="str">
        <f t="shared" si="32"/>
        <v>-</v>
      </c>
      <c r="AJ126" s="9"/>
      <c r="AK126" s="15"/>
      <c r="AL126" s="15"/>
      <c r="AM126" s="15"/>
      <c r="AN126" s="15"/>
      <c r="AO126" s="15"/>
      <c r="AP126" s="15" t="str">
        <f t="shared" si="33"/>
        <v>-</v>
      </c>
      <c r="AQ126" s="15" t="str">
        <f t="shared" si="34"/>
        <v>-</v>
      </c>
      <c r="AR126" s="16" t="str">
        <f t="shared" si="35"/>
        <v>-</v>
      </c>
      <c r="AS126" s="109" t="str">
        <f t="shared" si="36"/>
        <v>-</v>
      </c>
      <c r="AT126" s="9"/>
      <c r="AU126" s="15"/>
      <c r="AV126" s="15"/>
      <c r="AW126" s="15"/>
      <c r="AX126" s="15"/>
      <c r="AY126" s="15"/>
      <c r="AZ126" s="15" t="str">
        <f t="shared" si="37"/>
        <v>-</v>
      </c>
      <c r="BA126" s="15" t="str">
        <f t="shared" si="38"/>
        <v>-</v>
      </c>
      <c r="BB126" s="16" t="str">
        <f t="shared" si="39"/>
        <v>-</v>
      </c>
      <c r="BC126" s="109" t="str">
        <f t="shared" si="40"/>
        <v>-</v>
      </c>
      <c r="BD126" t="str">
        <f t="shared" si="41"/>
        <v>c</v>
      </c>
    </row>
    <row r="127" spans="1:56" ht="40.5" customHeight="1">
      <c r="A127" s="13" t="str">
        <f t="shared" si="45"/>
        <v>16-5</v>
      </c>
      <c r="B127" s="13">
        <v>16</v>
      </c>
      <c r="C127" s="5" t="s">
        <v>344</v>
      </c>
      <c r="D127" s="13">
        <v>5</v>
      </c>
      <c r="E127" s="5" t="s">
        <v>2819</v>
      </c>
      <c r="F127" s="9">
        <v>33</v>
      </c>
      <c r="G127" s="15">
        <v>141</v>
      </c>
      <c r="H127" s="15">
        <v>242</v>
      </c>
      <c r="I127" s="15">
        <v>110</v>
      </c>
      <c r="J127" s="15">
        <v>36</v>
      </c>
      <c r="K127" s="15">
        <v>26</v>
      </c>
      <c r="L127" s="15">
        <v>588</v>
      </c>
      <c r="M127" s="15">
        <v>562</v>
      </c>
      <c r="N127" s="16">
        <v>4.4483985765124558E-2</v>
      </c>
      <c r="O127" s="109" t="s">
        <v>56</v>
      </c>
      <c r="P127" s="9"/>
      <c r="Q127" s="15"/>
      <c r="R127" s="15"/>
      <c r="S127" s="15"/>
      <c r="T127" s="15"/>
      <c r="U127" s="15"/>
      <c r="V127" s="15" t="str">
        <f t="shared" si="25"/>
        <v>-</v>
      </c>
      <c r="W127" s="15" t="str">
        <f t="shared" si="26"/>
        <v>-</v>
      </c>
      <c r="X127" s="16" t="str">
        <f t="shared" si="27"/>
        <v>-</v>
      </c>
      <c r="Y127" s="109" t="str">
        <f t="shared" si="28"/>
        <v>-</v>
      </c>
      <c r="Z127" s="9"/>
      <c r="AA127" s="15"/>
      <c r="AB127" s="15"/>
      <c r="AC127" s="15"/>
      <c r="AD127" s="15"/>
      <c r="AE127" s="15"/>
      <c r="AF127" s="15" t="str">
        <f t="shared" si="29"/>
        <v>-</v>
      </c>
      <c r="AG127" s="15" t="str">
        <f t="shared" si="30"/>
        <v>-</v>
      </c>
      <c r="AH127" s="16" t="str">
        <f t="shared" si="31"/>
        <v>-</v>
      </c>
      <c r="AI127" s="109" t="str">
        <f t="shared" si="32"/>
        <v>-</v>
      </c>
      <c r="AJ127" s="9"/>
      <c r="AK127" s="15"/>
      <c r="AL127" s="15"/>
      <c r="AM127" s="15"/>
      <c r="AN127" s="15"/>
      <c r="AO127" s="15"/>
      <c r="AP127" s="15" t="str">
        <f t="shared" si="33"/>
        <v>-</v>
      </c>
      <c r="AQ127" s="15" t="str">
        <f t="shared" si="34"/>
        <v>-</v>
      </c>
      <c r="AR127" s="16" t="str">
        <f t="shared" si="35"/>
        <v>-</v>
      </c>
      <c r="AS127" s="109" t="str">
        <f t="shared" si="36"/>
        <v>-</v>
      </c>
      <c r="AT127" s="9"/>
      <c r="AU127" s="15"/>
      <c r="AV127" s="15"/>
      <c r="AW127" s="15"/>
      <c r="AX127" s="15"/>
      <c r="AY127" s="15"/>
      <c r="AZ127" s="15" t="str">
        <f t="shared" si="37"/>
        <v>-</v>
      </c>
      <c r="BA127" s="15" t="str">
        <f t="shared" si="38"/>
        <v>-</v>
      </c>
      <c r="BB127" s="16" t="str">
        <f t="shared" si="39"/>
        <v>-</v>
      </c>
      <c r="BC127" s="109" t="str">
        <f t="shared" si="40"/>
        <v>-</v>
      </c>
      <c r="BD127" t="str">
        <f t="shared" si="41"/>
        <v>c</v>
      </c>
    </row>
    <row r="128" spans="1:56" ht="40.5" hidden="1" customHeight="1">
      <c r="A128" s="13" t="str">
        <f t="shared" si="45"/>
        <v>16-6</v>
      </c>
      <c r="B128" s="13">
        <v>16</v>
      </c>
      <c r="C128" s="5" t="s">
        <v>344</v>
      </c>
      <c r="D128" s="13">
        <v>6</v>
      </c>
      <c r="E128" s="5" t="s">
        <v>85</v>
      </c>
      <c r="F128" s="9"/>
      <c r="G128" s="15"/>
      <c r="H128" s="15"/>
      <c r="I128" s="15"/>
      <c r="J128" s="15"/>
      <c r="K128" s="15"/>
      <c r="L128" s="15" t="str">
        <f t="shared" si="42"/>
        <v>-</v>
      </c>
      <c r="M128" s="15" t="str">
        <f t="shared" si="43"/>
        <v>-</v>
      </c>
      <c r="N128" s="16" t="str">
        <f t="shared" si="44"/>
        <v>-</v>
      </c>
      <c r="O128" s="109" t="s">
        <v>85</v>
      </c>
      <c r="P128" s="9"/>
      <c r="Q128" s="15"/>
      <c r="R128" s="15"/>
      <c r="S128" s="15"/>
      <c r="T128" s="15"/>
      <c r="U128" s="15"/>
      <c r="V128" s="15" t="str">
        <f t="shared" si="25"/>
        <v>-</v>
      </c>
      <c r="W128" s="15" t="str">
        <f t="shared" si="26"/>
        <v>-</v>
      </c>
      <c r="X128" s="16" t="str">
        <f t="shared" si="27"/>
        <v>-</v>
      </c>
      <c r="Y128" s="109" t="str">
        <f t="shared" si="28"/>
        <v>-</v>
      </c>
      <c r="Z128" s="9"/>
      <c r="AA128" s="15"/>
      <c r="AB128" s="15"/>
      <c r="AC128" s="15"/>
      <c r="AD128" s="15"/>
      <c r="AE128" s="15"/>
      <c r="AF128" s="15" t="str">
        <f t="shared" si="29"/>
        <v>-</v>
      </c>
      <c r="AG128" s="15" t="str">
        <f t="shared" si="30"/>
        <v>-</v>
      </c>
      <c r="AH128" s="16" t="str">
        <f t="shared" si="31"/>
        <v>-</v>
      </c>
      <c r="AI128" s="109" t="str">
        <f t="shared" si="32"/>
        <v>-</v>
      </c>
      <c r="AJ128" s="9"/>
      <c r="AK128" s="15"/>
      <c r="AL128" s="15"/>
      <c r="AM128" s="15"/>
      <c r="AN128" s="15"/>
      <c r="AO128" s="15"/>
      <c r="AP128" s="15" t="str">
        <f t="shared" si="33"/>
        <v>-</v>
      </c>
      <c r="AQ128" s="15" t="str">
        <f t="shared" si="34"/>
        <v>-</v>
      </c>
      <c r="AR128" s="16" t="str">
        <f t="shared" si="35"/>
        <v>-</v>
      </c>
      <c r="AS128" s="109" t="str">
        <f t="shared" si="36"/>
        <v>-</v>
      </c>
      <c r="AT128" s="9"/>
      <c r="AU128" s="15"/>
      <c r="AV128" s="15"/>
      <c r="AW128" s="15"/>
      <c r="AX128" s="15"/>
      <c r="AY128" s="15"/>
      <c r="AZ128" s="15" t="str">
        <f t="shared" si="37"/>
        <v>-</v>
      </c>
      <c r="BA128" s="15" t="str">
        <f t="shared" si="38"/>
        <v>-</v>
      </c>
      <c r="BB128" s="16" t="str">
        <f t="shared" si="39"/>
        <v>-</v>
      </c>
      <c r="BC128" s="109" t="str">
        <f t="shared" si="40"/>
        <v>-</v>
      </c>
      <c r="BD128" t="str">
        <f t="shared" si="41"/>
        <v>-</v>
      </c>
    </row>
    <row r="129" spans="1:56" ht="40.5" hidden="1" customHeight="1">
      <c r="A129" s="13" t="str">
        <f t="shared" si="45"/>
        <v>16-7</v>
      </c>
      <c r="B129" s="13">
        <v>16</v>
      </c>
      <c r="C129" s="5" t="s">
        <v>344</v>
      </c>
      <c r="D129" s="13">
        <v>7</v>
      </c>
      <c r="E129" s="5" t="s">
        <v>85</v>
      </c>
      <c r="F129" s="9"/>
      <c r="G129" s="15"/>
      <c r="H129" s="15"/>
      <c r="I129" s="15"/>
      <c r="J129" s="15"/>
      <c r="K129" s="15"/>
      <c r="L129" s="15" t="str">
        <f t="shared" si="42"/>
        <v>-</v>
      </c>
      <c r="M129" s="15" t="str">
        <f t="shared" si="43"/>
        <v>-</v>
      </c>
      <c r="N129" s="16" t="str">
        <f t="shared" si="44"/>
        <v>-</v>
      </c>
      <c r="O129" s="109" t="s">
        <v>85</v>
      </c>
      <c r="P129" s="9"/>
      <c r="Q129" s="15"/>
      <c r="R129" s="15"/>
      <c r="S129" s="15"/>
      <c r="T129" s="15"/>
      <c r="U129" s="15"/>
      <c r="V129" s="15" t="str">
        <f t="shared" si="25"/>
        <v>-</v>
      </c>
      <c r="W129" s="15" t="str">
        <f t="shared" si="26"/>
        <v>-</v>
      </c>
      <c r="X129" s="16" t="str">
        <f t="shared" si="27"/>
        <v>-</v>
      </c>
      <c r="Y129" s="109" t="str">
        <f t="shared" si="28"/>
        <v>-</v>
      </c>
      <c r="Z129" s="9"/>
      <c r="AA129" s="15"/>
      <c r="AB129" s="15"/>
      <c r="AC129" s="15"/>
      <c r="AD129" s="15"/>
      <c r="AE129" s="15"/>
      <c r="AF129" s="15" t="str">
        <f t="shared" si="29"/>
        <v>-</v>
      </c>
      <c r="AG129" s="15" t="str">
        <f t="shared" si="30"/>
        <v>-</v>
      </c>
      <c r="AH129" s="16" t="str">
        <f t="shared" si="31"/>
        <v>-</v>
      </c>
      <c r="AI129" s="109" t="str">
        <f t="shared" si="32"/>
        <v>-</v>
      </c>
      <c r="AJ129" s="9"/>
      <c r="AK129" s="15"/>
      <c r="AL129" s="15"/>
      <c r="AM129" s="15"/>
      <c r="AN129" s="15"/>
      <c r="AO129" s="15"/>
      <c r="AP129" s="15" t="str">
        <f t="shared" si="33"/>
        <v>-</v>
      </c>
      <c r="AQ129" s="15" t="str">
        <f t="shared" si="34"/>
        <v>-</v>
      </c>
      <c r="AR129" s="16" t="str">
        <f t="shared" si="35"/>
        <v>-</v>
      </c>
      <c r="AS129" s="109" t="str">
        <f t="shared" si="36"/>
        <v>-</v>
      </c>
      <c r="AT129" s="9"/>
      <c r="AU129" s="15"/>
      <c r="AV129" s="15"/>
      <c r="AW129" s="15"/>
      <c r="AX129" s="15"/>
      <c r="AY129" s="15"/>
      <c r="AZ129" s="15" t="str">
        <f t="shared" si="37"/>
        <v>-</v>
      </c>
      <c r="BA129" s="15" t="str">
        <f t="shared" si="38"/>
        <v>-</v>
      </c>
      <c r="BB129" s="16" t="str">
        <f t="shared" si="39"/>
        <v>-</v>
      </c>
      <c r="BC129" s="109" t="str">
        <f t="shared" si="40"/>
        <v>-</v>
      </c>
      <c r="BD129" t="str">
        <f t="shared" si="41"/>
        <v>-</v>
      </c>
    </row>
    <row r="130" spans="1:56" ht="40.5" hidden="1" customHeight="1">
      <c r="A130" s="13" t="str">
        <f t="shared" si="45"/>
        <v>16-8</v>
      </c>
      <c r="B130" s="13">
        <v>16</v>
      </c>
      <c r="C130" s="5" t="s">
        <v>344</v>
      </c>
      <c r="D130" s="13">
        <v>8</v>
      </c>
      <c r="E130" s="5" t="s">
        <v>85</v>
      </c>
      <c r="F130" s="9"/>
      <c r="G130" s="15"/>
      <c r="H130" s="15"/>
      <c r="I130" s="15"/>
      <c r="J130" s="15"/>
      <c r="K130" s="15"/>
      <c r="L130" s="15" t="str">
        <f t="shared" si="42"/>
        <v>-</v>
      </c>
      <c r="M130" s="15" t="str">
        <f t="shared" si="43"/>
        <v>-</v>
      </c>
      <c r="N130" s="16" t="str">
        <f t="shared" si="44"/>
        <v>-</v>
      </c>
      <c r="O130" s="109" t="s">
        <v>85</v>
      </c>
      <c r="P130" s="9"/>
      <c r="Q130" s="15"/>
      <c r="R130" s="15"/>
      <c r="S130" s="15"/>
      <c r="T130" s="15"/>
      <c r="U130" s="15"/>
      <c r="V130" s="15" t="str">
        <f t="shared" si="25"/>
        <v>-</v>
      </c>
      <c r="W130" s="15" t="str">
        <f t="shared" si="26"/>
        <v>-</v>
      </c>
      <c r="X130" s="16" t="str">
        <f t="shared" si="27"/>
        <v>-</v>
      </c>
      <c r="Y130" s="109" t="str">
        <f t="shared" si="28"/>
        <v>-</v>
      </c>
      <c r="Z130" s="9"/>
      <c r="AA130" s="15"/>
      <c r="AB130" s="15"/>
      <c r="AC130" s="15"/>
      <c r="AD130" s="15"/>
      <c r="AE130" s="15"/>
      <c r="AF130" s="15" t="str">
        <f t="shared" si="29"/>
        <v>-</v>
      </c>
      <c r="AG130" s="15" t="str">
        <f t="shared" si="30"/>
        <v>-</v>
      </c>
      <c r="AH130" s="16" t="str">
        <f t="shared" si="31"/>
        <v>-</v>
      </c>
      <c r="AI130" s="109" t="str">
        <f t="shared" si="32"/>
        <v>-</v>
      </c>
      <c r="AJ130" s="9"/>
      <c r="AK130" s="15"/>
      <c r="AL130" s="15"/>
      <c r="AM130" s="15"/>
      <c r="AN130" s="15"/>
      <c r="AO130" s="15"/>
      <c r="AP130" s="15" t="str">
        <f t="shared" si="33"/>
        <v>-</v>
      </c>
      <c r="AQ130" s="15" t="str">
        <f t="shared" si="34"/>
        <v>-</v>
      </c>
      <c r="AR130" s="16" t="str">
        <f t="shared" si="35"/>
        <v>-</v>
      </c>
      <c r="AS130" s="109" t="str">
        <f t="shared" si="36"/>
        <v>-</v>
      </c>
      <c r="AT130" s="9"/>
      <c r="AU130" s="15"/>
      <c r="AV130" s="15"/>
      <c r="AW130" s="15"/>
      <c r="AX130" s="15"/>
      <c r="AY130" s="15"/>
      <c r="AZ130" s="15" t="str">
        <f t="shared" si="37"/>
        <v>-</v>
      </c>
      <c r="BA130" s="15" t="str">
        <f t="shared" si="38"/>
        <v>-</v>
      </c>
      <c r="BB130" s="16" t="str">
        <f t="shared" si="39"/>
        <v>-</v>
      </c>
      <c r="BC130" s="109" t="str">
        <f t="shared" si="40"/>
        <v>-</v>
      </c>
      <c r="BD130" t="str">
        <f t="shared" si="41"/>
        <v>-</v>
      </c>
    </row>
    <row r="131" spans="1:56" ht="40.5" customHeight="1">
      <c r="A131" s="13" t="str">
        <f t="shared" si="45"/>
        <v>17-1</v>
      </c>
      <c r="B131" s="13">
        <v>17</v>
      </c>
      <c r="C131" s="5" t="s">
        <v>345</v>
      </c>
      <c r="D131" s="13">
        <v>1</v>
      </c>
      <c r="E131" s="5" t="s">
        <v>2820</v>
      </c>
      <c r="F131" s="9">
        <v>33</v>
      </c>
      <c r="G131" s="15">
        <v>166</v>
      </c>
      <c r="H131" s="15">
        <v>235</v>
      </c>
      <c r="I131" s="15">
        <v>100</v>
      </c>
      <c r="J131" s="15">
        <v>22</v>
      </c>
      <c r="K131" s="15">
        <v>32</v>
      </c>
      <c r="L131" s="15">
        <v>588</v>
      </c>
      <c r="M131" s="15">
        <v>556</v>
      </c>
      <c r="N131" s="16">
        <v>0.15827338129496402</v>
      </c>
      <c r="O131" s="109" t="s">
        <v>56</v>
      </c>
      <c r="P131" s="9"/>
      <c r="Q131" s="15"/>
      <c r="R131" s="15"/>
      <c r="S131" s="15"/>
      <c r="T131" s="15"/>
      <c r="U131" s="15"/>
      <c r="V131" s="15" t="str">
        <f t="shared" si="25"/>
        <v>-</v>
      </c>
      <c r="W131" s="15" t="str">
        <f t="shared" si="26"/>
        <v>-</v>
      </c>
      <c r="X131" s="16" t="str">
        <f t="shared" si="27"/>
        <v>-</v>
      </c>
      <c r="Y131" s="109" t="str">
        <f t="shared" si="28"/>
        <v>-</v>
      </c>
      <c r="Z131" s="9"/>
      <c r="AA131" s="15"/>
      <c r="AB131" s="15"/>
      <c r="AC131" s="15"/>
      <c r="AD131" s="15"/>
      <c r="AE131" s="15"/>
      <c r="AF131" s="15" t="str">
        <f t="shared" si="29"/>
        <v>-</v>
      </c>
      <c r="AG131" s="15" t="str">
        <f t="shared" si="30"/>
        <v>-</v>
      </c>
      <c r="AH131" s="16" t="str">
        <f t="shared" si="31"/>
        <v>-</v>
      </c>
      <c r="AI131" s="109" t="str">
        <f t="shared" si="32"/>
        <v>-</v>
      </c>
      <c r="AJ131" s="9"/>
      <c r="AK131" s="15"/>
      <c r="AL131" s="15"/>
      <c r="AM131" s="15"/>
      <c r="AN131" s="15"/>
      <c r="AO131" s="15"/>
      <c r="AP131" s="15" t="str">
        <f t="shared" si="33"/>
        <v>-</v>
      </c>
      <c r="AQ131" s="15" t="str">
        <f t="shared" si="34"/>
        <v>-</v>
      </c>
      <c r="AR131" s="16" t="str">
        <f t="shared" si="35"/>
        <v>-</v>
      </c>
      <c r="AS131" s="109" t="str">
        <f t="shared" si="36"/>
        <v>-</v>
      </c>
      <c r="AT131" s="9"/>
      <c r="AU131" s="15"/>
      <c r="AV131" s="15"/>
      <c r="AW131" s="15"/>
      <c r="AX131" s="15"/>
      <c r="AY131" s="15"/>
      <c r="AZ131" s="15" t="str">
        <f t="shared" si="37"/>
        <v>-</v>
      </c>
      <c r="BA131" s="15" t="str">
        <f t="shared" si="38"/>
        <v>-</v>
      </c>
      <c r="BB131" s="16" t="str">
        <f t="shared" si="39"/>
        <v>-</v>
      </c>
      <c r="BC131" s="109" t="str">
        <f t="shared" si="40"/>
        <v>-</v>
      </c>
      <c r="BD131" t="str">
        <f t="shared" si="41"/>
        <v>c</v>
      </c>
    </row>
    <row r="132" spans="1:56" ht="40.5" customHeight="1">
      <c r="A132" s="13" t="str">
        <f t="shared" si="45"/>
        <v>17-2</v>
      </c>
      <c r="B132" s="13">
        <v>17</v>
      </c>
      <c r="C132" s="5" t="s">
        <v>345</v>
      </c>
      <c r="D132" s="13">
        <v>2</v>
      </c>
      <c r="E132" s="5" t="s">
        <v>2821</v>
      </c>
      <c r="F132" s="9">
        <v>37</v>
      </c>
      <c r="G132" s="15">
        <v>166</v>
      </c>
      <c r="H132" s="15">
        <v>236</v>
      </c>
      <c r="I132" s="15">
        <v>94</v>
      </c>
      <c r="J132" s="15">
        <v>23</v>
      </c>
      <c r="K132" s="15">
        <v>32</v>
      </c>
      <c r="L132" s="15">
        <v>588</v>
      </c>
      <c r="M132" s="15">
        <v>556</v>
      </c>
      <c r="N132" s="16">
        <v>0.17985611510791366</v>
      </c>
      <c r="O132" s="109" t="s">
        <v>56</v>
      </c>
      <c r="P132" s="9"/>
      <c r="Q132" s="15"/>
      <c r="R132" s="15"/>
      <c r="S132" s="15"/>
      <c r="T132" s="15"/>
      <c r="U132" s="15"/>
      <c r="V132" s="15" t="str">
        <f t="shared" ref="V132:V195" si="46">IF($E132="-","-",IF(SUM(P132:U132)=0,"-",SUM(P132:U132)))</f>
        <v>-</v>
      </c>
      <c r="W132" s="15" t="str">
        <f t="shared" ref="W132:W195" si="47">IF($E132="-","-",IF(SUM(P132:T132)=0,"-",SUM(P132:T132)))</f>
        <v>-</v>
      </c>
      <c r="X132" s="16" t="str">
        <f t="shared" ref="X132:X195" si="48">IF(V132="-","-",SUM(P132*2,Q132*1,R132*0,S132*(-1),T132*(-2))/W132)</f>
        <v>-</v>
      </c>
      <c r="Y132" s="109" t="str">
        <f t="shared" ref="Y132:Y195" si="49">IF(V132="-","-",IF(X132&gt;=0.8,"a",IF(X132&gt;0.3,"b",IF(X132&gt;=-0.3,"c",IF(X132&gt;-0.8,"d","e")))))</f>
        <v>-</v>
      </c>
      <c r="Z132" s="9"/>
      <c r="AA132" s="15"/>
      <c r="AB132" s="15"/>
      <c r="AC132" s="15"/>
      <c r="AD132" s="15"/>
      <c r="AE132" s="15"/>
      <c r="AF132" s="15" t="str">
        <f t="shared" ref="AF132:AF195" si="50">IF($E132="-","-",IF(SUM(Z132:AE132)=0,"-",SUM(Z132:AE132)))</f>
        <v>-</v>
      </c>
      <c r="AG132" s="15" t="str">
        <f t="shared" ref="AG132:AG195" si="51">IF($E132="-","-",IF(SUM(Z132:AD132)=0,"-",SUM(Z132:AD132)))</f>
        <v>-</v>
      </c>
      <c r="AH132" s="16" t="str">
        <f t="shared" ref="AH132:AH195" si="52">IF(AF132="-","-",SUM(Z132*2,AA132*1,AB132*0,AC132*(-1),AD132*(-2))/AG132)</f>
        <v>-</v>
      </c>
      <c r="AI132" s="109" t="str">
        <f t="shared" ref="AI132:AI195" si="53">IF(AF132="-","-",IF(AH132&gt;=0.8,"a",IF(AH132&gt;0.3,"b",IF(AH132&gt;=-0.3,"c",IF(AH132&gt;-0.8,"d","e")))))</f>
        <v>-</v>
      </c>
      <c r="AJ132" s="9"/>
      <c r="AK132" s="15"/>
      <c r="AL132" s="15"/>
      <c r="AM132" s="15"/>
      <c r="AN132" s="15"/>
      <c r="AO132" s="15"/>
      <c r="AP132" s="15" t="str">
        <f t="shared" ref="AP132:AP195" si="54">IF($E132="-","-",IF(SUM(AJ132:AO132)=0,"-",SUM(AJ132:AO132)))</f>
        <v>-</v>
      </c>
      <c r="AQ132" s="15" t="str">
        <f t="shared" ref="AQ132:AQ195" si="55">IF($E132="-","-",IF(SUM(AJ132:AN132)=0,"-",SUM(AJ132:AN132)))</f>
        <v>-</v>
      </c>
      <c r="AR132" s="16" t="str">
        <f t="shared" ref="AR132:AR195" si="56">IF(AP132="-","-",SUM(AJ132*2,AK132*1,AL132*0,AM132*(-1),AN132*(-2))/AQ132)</f>
        <v>-</v>
      </c>
      <c r="AS132" s="109" t="str">
        <f t="shared" ref="AS132:AS195" si="57">IF(AP132="-","-",IF(AR132&gt;=0.8,"a",IF(AR132&gt;0.3,"b",IF(AR132&gt;=-0.3,"c",IF(AR132&gt;-0.8,"d","e")))))</f>
        <v>-</v>
      </c>
      <c r="AT132" s="9"/>
      <c r="AU132" s="15"/>
      <c r="AV132" s="15"/>
      <c r="AW132" s="15"/>
      <c r="AX132" s="15"/>
      <c r="AY132" s="15"/>
      <c r="AZ132" s="15" t="str">
        <f t="shared" ref="AZ132:AZ195" si="58">IF($E132="-","-",IF(SUM(AT132:AY132)=0,"-",SUM(AT132:AY132)))</f>
        <v>-</v>
      </c>
      <c r="BA132" s="15" t="str">
        <f t="shared" ref="BA132:BA195" si="59">IF($E132="-","-",IF(SUM(AT132:AX132)=0,"-",SUM(AT132:AX132)))</f>
        <v>-</v>
      </c>
      <c r="BB132" s="16" t="str">
        <f t="shared" ref="BB132:BB195" si="60">IF(AZ132="-","-",SUM(AT132*2,AU132*1,AV132*0,AW132*(-1),AX132*(-2))/BA132)</f>
        <v>-</v>
      </c>
      <c r="BC132" s="109" t="str">
        <f t="shared" ref="BC132:BC195" si="61">IF(AZ132="-","-",IF(BB132&gt;=0.8,"a",IF(BB132&gt;0.3,"b",IF(BB132&gt;=-0.3,"c",IF(BB132&gt;-0.8,"d","e")))))</f>
        <v>-</v>
      </c>
      <c r="BD132" t="str">
        <f t="shared" ref="BD132:BD195" si="62">ASC(O132)</f>
        <v>c</v>
      </c>
    </row>
    <row r="133" spans="1:56" ht="40.5" customHeight="1">
      <c r="A133" s="13" t="str">
        <f t="shared" si="45"/>
        <v>17-3</v>
      </c>
      <c r="B133" s="13">
        <v>17</v>
      </c>
      <c r="C133" s="5" t="s">
        <v>345</v>
      </c>
      <c r="D133" s="13">
        <v>3</v>
      </c>
      <c r="E133" s="5" t="s">
        <v>2822</v>
      </c>
      <c r="F133" s="9">
        <v>19</v>
      </c>
      <c r="G133" s="15">
        <v>137</v>
      </c>
      <c r="H133" s="15">
        <v>254</v>
      </c>
      <c r="I133" s="15">
        <v>86</v>
      </c>
      <c r="J133" s="15">
        <v>54</v>
      </c>
      <c r="K133" s="15">
        <v>45</v>
      </c>
      <c r="L133" s="15">
        <v>595</v>
      </c>
      <c r="M133" s="15">
        <v>550</v>
      </c>
      <c r="N133" s="16">
        <v>-3.4545454545454546E-2</v>
      </c>
      <c r="O133" s="109" t="s">
        <v>56</v>
      </c>
      <c r="P133" s="9"/>
      <c r="Q133" s="15"/>
      <c r="R133" s="15"/>
      <c r="S133" s="15"/>
      <c r="T133" s="15"/>
      <c r="U133" s="15"/>
      <c r="V133" s="15" t="str">
        <f t="shared" si="46"/>
        <v>-</v>
      </c>
      <c r="W133" s="15" t="str">
        <f t="shared" si="47"/>
        <v>-</v>
      </c>
      <c r="X133" s="16" t="str">
        <f t="shared" si="48"/>
        <v>-</v>
      </c>
      <c r="Y133" s="109" t="str">
        <f t="shared" si="49"/>
        <v>-</v>
      </c>
      <c r="Z133" s="9"/>
      <c r="AA133" s="15"/>
      <c r="AB133" s="15"/>
      <c r="AC133" s="15"/>
      <c r="AD133" s="15"/>
      <c r="AE133" s="15"/>
      <c r="AF133" s="15" t="str">
        <f t="shared" si="50"/>
        <v>-</v>
      </c>
      <c r="AG133" s="15" t="str">
        <f t="shared" si="51"/>
        <v>-</v>
      </c>
      <c r="AH133" s="16" t="str">
        <f t="shared" si="52"/>
        <v>-</v>
      </c>
      <c r="AI133" s="109" t="str">
        <f t="shared" si="53"/>
        <v>-</v>
      </c>
      <c r="AJ133" s="9"/>
      <c r="AK133" s="15"/>
      <c r="AL133" s="15"/>
      <c r="AM133" s="15"/>
      <c r="AN133" s="15"/>
      <c r="AO133" s="15"/>
      <c r="AP133" s="15" t="str">
        <f t="shared" si="54"/>
        <v>-</v>
      </c>
      <c r="AQ133" s="15" t="str">
        <f t="shared" si="55"/>
        <v>-</v>
      </c>
      <c r="AR133" s="16" t="str">
        <f t="shared" si="56"/>
        <v>-</v>
      </c>
      <c r="AS133" s="109" t="str">
        <f t="shared" si="57"/>
        <v>-</v>
      </c>
      <c r="AT133" s="9"/>
      <c r="AU133" s="15"/>
      <c r="AV133" s="15"/>
      <c r="AW133" s="15"/>
      <c r="AX133" s="15"/>
      <c r="AY133" s="15"/>
      <c r="AZ133" s="15" t="str">
        <f t="shared" si="58"/>
        <v>-</v>
      </c>
      <c r="BA133" s="15" t="str">
        <f t="shared" si="59"/>
        <v>-</v>
      </c>
      <c r="BB133" s="16" t="str">
        <f t="shared" si="60"/>
        <v>-</v>
      </c>
      <c r="BC133" s="109" t="str">
        <f t="shared" si="61"/>
        <v>-</v>
      </c>
      <c r="BD133" t="str">
        <f t="shared" si="62"/>
        <v>c</v>
      </c>
    </row>
    <row r="134" spans="1:56" ht="40.5" customHeight="1">
      <c r="A134" s="13" t="str">
        <f t="shared" si="45"/>
        <v>17-4</v>
      </c>
      <c r="B134" s="13">
        <v>17</v>
      </c>
      <c r="C134" s="5" t="s">
        <v>345</v>
      </c>
      <c r="D134" s="13">
        <v>4</v>
      </c>
      <c r="E134" s="5" t="s">
        <v>2823</v>
      </c>
      <c r="F134" s="9">
        <v>13</v>
      </c>
      <c r="G134" s="15">
        <v>92</v>
      </c>
      <c r="H134" s="15">
        <v>233</v>
      </c>
      <c r="I134" s="15">
        <v>135</v>
      </c>
      <c r="J134" s="15">
        <v>69</v>
      </c>
      <c r="K134" s="15">
        <v>53</v>
      </c>
      <c r="L134" s="15">
        <v>595</v>
      </c>
      <c r="M134" s="15">
        <v>542</v>
      </c>
      <c r="N134" s="16">
        <v>-0.2859778597785978</v>
      </c>
      <c r="O134" s="109" t="s">
        <v>56</v>
      </c>
      <c r="P134" s="9"/>
      <c r="Q134" s="15"/>
      <c r="R134" s="15"/>
      <c r="S134" s="15"/>
      <c r="T134" s="15"/>
      <c r="U134" s="15"/>
      <c r="V134" s="15" t="str">
        <f t="shared" si="46"/>
        <v>-</v>
      </c>
      <c r="W134" s="15" t="str">
        <f t="shared" si="47"/>
        <v>-</v>
      </c>
      <c r="X134" s="16" t="str">
        <f t="shared" si="48"/>
        <v>-</v>
      </c>
      <c r="Y134" s="109" t="str">
        <f t="shared" si="49"/>
        <v>-</v>
      </c>
      <c r="Z134" s="9"/>
      <c r="AA134" s="15"/>
      <c r="AB134" s="15"/>
      <c r="AC134" s="15"/>
      <c r="AD134" s="15"/>
      <c r="AE134" s="15"/>
      <c r="AF134" s="15" t="str">
        <f t="shared" si="50"/>
        <v>-</v>
      </c>
      <c r="AG134" s="15" t="str">
        <f t="shared" si="51"/>
        <v>-</v>
      </c>
      <c r="AH134" s="16" t="str">
        <f t="shared" si="52"/>
        <v>-</v>
      </c>
      <c r="AI134" s="109" t="str">
        <f t="shared" si="53"/>
        <v>-</v>
      </c>
      <c r="AJ134" s="9"/>
      <c r="AK134" s="15"/>
      <c r="AL134" s="15"/>
      <c r="AM134" s="15"/>
      <c r="AN134" s="15"/>
      <c r="AO134" s="15"/>
      <c r="AP134" s="15" t="str">
        <f t="shared" si="54"/>
        <v>-</v>
      </c>
      <c r="AQ134" s="15" t="str">
        <f t="shared" si="55"/>
        <v>-</v>
      </c>
      <c r="AR134" s="16" t="str">
        <f t="shared" si="56"/>
        <v>-</v>
      </c>
      <c r="AS134" s="109" t="str">
        <f t="shared" si="57"/>
        <v>-</v>
      </c>
      <c r="AT134" s="9"/>
      <c r="AU134" s="15"/>
      <c r="AV134" s="15"/>
      <c r="AW134" s="15"/>
      <c r="AX134" s="15"/>
      <c r="AY134" s="15"/>
      <c r="AZ134" s="15" t="str">
        <f t="shared" si="58"/>
        <v>-</v>
      </c>
      <c r="BA134" s="15" t="str">
        <f t="shared" si="59"/>
        <v>-</v>
      </c>
      <c r="BB134" s="16" t="str">
        <f t="shared" si="60"/>
        <v>-</v>
      </c>
      <c r="BC134" s="109" t="str">
        <f t="shared" si="61"/>
        <v>-</v>
      </c>
      <c r="BD134" t="str">
        <f t="shared" si="62"/>
        <v>c</v>
      </c>
    </row>
    <row r="135" spans="1:56" ht="40.5" hidden="1" customHeight="1">
      <c r="A135" s="13" t="str">
        <f t="shared" si="45"/>
        <v>17-5</v>
      </c>
      <c r="B135" s="13">
        <v>17</v>
      </c>
      <c r="C135" s="5" t="s">
        <v>345</v>
      </c>
      <c r="D135" s="13">
        <v>5</v>
      </c>
      <c r="E135" s="5" t="s">
        <v>85</v>
      </c>
      <c r="F135" s="9"/>
      <c r="G135" s="15"/>
      <c r="H135" s="15"/>
      <c r="I135" s="15"/>
      <c r="J135" s="15"/>
      <c r="K135" s="15"/>
      <c r="L135" s="15" t="str">
        <f t="shared" ref="L135:L194" si="63">IF($E135="-","-",IF(SUM(F135:K135)=0,"-",SUM(F135:K135)))</f>
        <v>-</v>
      </c>
      <c r="M135" s="15" t="str">
        <f t="shared" ref="M135:M194" si="64">IF($E135="-","-",IF(SUM(F135:J135)=0,"-",SUM(F135:J135)))</f>
        <v>-</v>
      </c>
      <c r="N135" s="16" t="str">
        <f t="shared" ref="N135:N194" si="65">IF(L135="-","-",SUM(F135*2,G135*1,H135*0,I135*(-1),J135*(-2))/M135)</f>
        <v>-</v>
      </c>
      <c r="O135" s="109" t="s">
        <v>85</v>
      </c>
      <c r="P135" s="9"/>
      <c r="Q135" s="15"/>
      <c r="R135" s="15"/>
      <c r="S135" s="15"/>
      <c r="T135" s="15"/>
      <c r="U135" s="15"/>
      <c r="V135" s="15" t="str">
        <f t="shared" si="46"/>
        <v>-</v>
      </c>
      <c r="W135" s="15" t="str">
        <f t="shared" si="47"/>
        <v>-</v>
      </c>
      <c r="X135" s="16" t="str">
        <f t="shared" si="48"/>
        <v>-</v>
      </c>
      <c r="Y135" s="109" t="str">
        <f t="shared" si="49"/>
        <v>-</v>
      </c>
      <c r="Z135" s="9"/>
      <c r="AA135" s="15"/>
      <c r="AB135" s="15"/>
      <c r="AC135" s="15"/>
      <c r="AD135" s="15"/>
      <c r="AE135" s="15"/>
      <c r="AF135" s="15" t="str">
        <f t="shared" si="50"/>
        <v>-</v>
      </c>
      <c r="AG135" s="15" t="str">
        <f t="shared" si="51"/>
        <v>-</v>
      </c>
      <c r="AH135" s="16" t="str">
        <f t="shared" si="52"/>
        <v>-</v>
      </c>
      <c r="AI135" s="109" t="str">
        <f t="shared" si="53"/>
        <v>-</v>
      </c>
      <c r="AJ135" s="9"/>
      <c r="AK135" s="15"/>
      <c r="AL135" s="15"/>
      <c r="AM135" s="15"/>
      <c r="AN135" s="15"/>
      <c r="AO135" s="15"/>
      <c r="AP135" s="15" t="str">
        <f t="shared" si="54"/>
        <v>-</v>
      </c>
      <c r="AQ135" s="15" t="str">
        <f t="shared" si="55"/>
        <v>-</v>
      </c>
      <c r="AR135" s="16" t="str">
        <f t="shared" si="56"/>
        <v>-</v>
      </c>
      <c r="AS135" s="109" t="str">
        <f t="shared" si="57"/>
        <v>-</v>
      </c>
      <c r="AT135" s="9"/>
      <c r="AU135" s="15"/>
      <c r="AV135" s="15"/>
      <c r="AW135" s="15"/>
      <c r="AX135" s="15"/>
      <c r="AY135" s="15"/>
      <c r="AZ135" s="15" t="str">
        <f t="shared" si="58"/>
        <v>-</v>
      </c>
      <c r="BA135" s="15" t="str">
        <f t="shared" si="59"/>
        <v>-</v>
      </c>
      <c r="BB135" s="16" t="str">
        <f t="shared" si="60"/>
        <v>-</v>
      </c>
      <c r="BC135" s="109" t="str">
        <f t="shared" si="61"/>
        <v>-</v>
      </c>
      <c r="BD135" t="str">
        <f t="shared" si="62"/>
        <v>-</v>
      </c>
    </row>
    <row r="136" spans="1:56" ht="40.5" hidden="1" customHeight="1">
      <c r="A136" s="13" t="str">
        <f t="shared" si="45"/>
        <v>17-6</v>
      </c>
      <c r="B136" s="13">
        <v>17</v>
      </c>
      <c r="C136" s="5" t="s">
        <v>345</v>
      </c>
      <c r="D136" s="13">
        <v>6</v>
      </c>
      <c r="E136" s="5" t="s">
        <v>85</v>
      </c>
      <c r="F136" s="9"/>
      <c r="G136" s="15"/>
      <c r="H136" s="15"/>
      <c r="I136" s="15"/>
      <c r="J136" s="15"/>
      <c r="K136" s="15"/>
      <c r="L136" s="15" t="str">
        <f t="shared" si="63"/>
        <v>-</v>
      </c>
      <c r="M136" s="15" t="str">
        <f t="shared" si="64"/>
        <v>-</v>
      </c>
      <c r="N136" s="16" t="str">
        <f t="shared" si="65"/>
        <v>-</v>
      </c>
      <c r="O136" s="109" t="s">
        <v>85</v>
      </c>
      <c r="P136" s="9"/>
      <c r="Q136" s="15"/>
      <c r="R136" s="15"/>
      <c r="S136" s="15"/>
      <c r="T136" s="15"/>
      <c r="U136" s="15"/>
      <c r="V136" s="15" t="str">
        <f t="shared" si="46"/>
        <v>-</v>
      </c>
      <c r="W136" s="15" t="str">
        <f t="shared" si="47"/>
        <v>-</v>
      </c>
      <c r="X136" s="16" t="str">
        <f t="shared" si="48"/>
        <v>-</v>
      </c>
      <c r="Y136" s="109" t="str">
        <f t="shared" si="49"/>
        <v>-</v>
      </c>
      <c r="Z136" s="9"/>
      <c r="AA136" s="15"/>
      <c r="AB136" s="15"/>
      <c r="AC136" s="15"/>
      <c r="AD136" s="15"/>
      <c r="AE136" s="15"/>
      <c r="AF136" s="15" t="str">
        <f t="shared" si="50"/>
        <v>-</v>
      </c>
      <c r="AG136" s="15" t="str">
        <f t="shared" si="51"/>
        <v>-</v>
      </c>
      <c r="AH136" s="16" t="str">
        <f t="shared" si="52"/>
        <v>-</v>
      </c>
      <c r="AI136" s="109" t="str">
        <f t="shared" si="53"/>
        <v>-</v>
      </c>
      <c r="AJ136" s="9"/>
      <c r="AK136" s="15"/>
      <c r="AL136" s="15"/>
      <c r="AM136" s="15"/>
      <c r="AN136" s="15"/>
      <c r="AO136" s="15"/>
      <c r="AP136" s="15" t="str">
        <f t="shared" si="54"/>
        <v>-</v>
      </c>
      <c r="AQ136" s="15" t="str">
        <f t="shared" si="55"/>
        <v>-</v>
      </c>
      <c r="AR136" s="16" t="str">
        <f t="shared" si="56"/>
        <v>-</v>
      </c>
      <c r="AS136" s="109" t="str">
        <f t="shared" si="57"/>
        <v>-</v>
      </c>
      <c r="AT136" s="9"/>
      <c r="AU136" s="15"/>
      <c r="AV136" s="15"/>
      <c r="AW136" s="15"/>
      <c r="AX136" s="15"/>
      <c r="AY136" s="15"/>
      <c r="AZ136" s="15" t="str">
        <f t="shared" si="58"/>
        <v>-</v>
      </c>
      <c r="BA136" s="15" t="str">
        <f t="shared" si="59"/>
        <v>-</v>
      </c>
      <c r="BB136" s="16" t="str">
        <f t="shared" si="60"/>
        <v>-</v>
      </c>
      <c r="BC136" s="109" t="str">
        <f t="shared" si="61"/>
        <v>-</v>
      </c>
      <c r="BD136" t="str">
        <f t="shared" si="62"/>
        <v>-</v>
      </c>
    </row>
    <row r="137" spans="1:56" ht="40.5" hidden="1" customHeight="1">
      <c r="A137" s="13" t="str">
        <f t="shared" si="45"/>
        <v>17-7</v>
      </c>
      <c r="B137" s="13">
        <v>17</v>
      </c>
      <c r="C137" s="5" t="s">
        <v>345</v>
      </c>
      <c r="D137" s="13">
        <v>7</v>
      </c>
      <c r="E137" s="5" t="s">
        <v>85</v>
      </c>
      <c r="F137" s="9"/>
      <c r="G137" s="15"/>
      <c r="H137" s="15"/>
      <c r="I137" s="15"/>
      <c r="J137" s="15"/>
      <c r="K137" s="15"/>
      <c r="L137" s="15" t="str">
        <f t="shared" si="63"/>
        <v>-</v>
      </c>
      <c r="M137" s="15" t="str">
        <f t="shared" si="64"/>
        <v>-</v>
      </c>
      <c r="N137" s="16" t="str">
        <f t="shared" si="65"/>
        <v>-</v>
      </c>
      <c r="O137" s="109" t="s">
        <v>85</v>
      </c>
      <c r="P137" s="9"/>
      <c r="Q137" s="15"/>
      <c r="R137" s="15"/>
      <c r="S137" s="15"/>
      <c r="T137" s="15"/>
      <c r="U137" s="15"/>
      <c r="V137" s="15" t="str">
        <f t="shared" si="46"/>
        <v>-</v>
      </c>
      <c r="W137" s="15" t="str">
        <f t="shared" si="47"/>
        <v>-</v>
      </c>
      <c r="X137" s="16" t="str">
        <f t="shared" si="48"/>
        <v>-</v>
      </c>
      <c r="Y137" s="109" t="str">
        <f t="shared" si="49"/>
        <v>-</v>
      </c>
      <c r="Z137" s="9"/>
      <c r="AA137" s="15"/>
      <c r="AB137" s="15"/>
      <c r="AC137" s="15"/>
      <c r="AD137" s="15"/>
      <c r="AE137" s="15"/>
      <c r="AF137" s="15" t="str">
        <f t="shared" si="50"/>
        <v>-</v>
      </c>
      <c r="AG137" s="15" t="str">
        <f t="shared" si="51"/>
        <v>-</v>
      </c>
      <c r="AH137" s="16" t="str">
        <f t="shared" si="52"/>
        <v>-</v>
      </c>
      <c r="AI137" s="109" t="str">
        <f t="shared" si="53"/>
        <v>-</v>
      </c>
      <c r="AJ137" s="9"/>
      <c r="AK137" s="15"/>
      <c r="AL137" s="15"/>
      <c r="AM137" s="15"/>
      <c r="AN137" s="15"/>
      <c r="AO137" s="15"/>
      <c r="AP137" s="15" t="str">
        <f t="shared" si="54"/>
        <v>-</v>
      </c>
      <c r="AQ137" s="15" t="str">
        <f t="shared" si="55"/>
        <v>-</v>
      </c>
      <c r="AR137" s="16" t="str">
        <f t="shared" si="56"/>
        <v>-</v>
      </c>
      <c r="AS137" s="109" t="str">
        <f t="shared" si="57"/>
        <v>-</v>
      </c>
      <c r="AT137" s="9"/>
      <c r="AU137" s="15"/>
      <c r="AV137" s="15"/>
      <c r="AW137" s="15"/>
      <c r="AX137" s="15"/>
      <c r="AY137" s="15"/>
      <c r="AZ137" s="15" t="str">
        <f t="shared" si="58"/>
        <v>-</v>
      </c>
      <c r="BA137" s="15" t="str">
        <f t="shared" si="59"/>
        <v>-</v>
      </c>
      <c r="BB137" s="16" t="str">
        <f t="shared" si="60"/>
        <v>-</v>
      </c>
      <c r="BC137" s="109" t="str">
        <f t="shared" si="61"/>
        <v>-</v>
      </c>
      <c r="BD137" t="str">
        <f t="shared" si="62"/>
        <v>-</v>
      </c>
    </row>
    <row r="138" spans="1:56" ht="40.5" hidden="1" customHeight="1">
      <c r="A138" s="13" t="str">
        <f t="shared" si="45"/>
        <v>17-8</v>
      </c>
      <c r="B138" s="13">
        <v>17</v>
      </c>
      <c r="C138" s="5" t="s">
        <v>345</v>
      </c>
      <c r="D138" s="13">
        <v>8</v>
      </c>
      <c r="E138" s="5" t="s">
        <v>85</v>
      </c>
      <c r="F138" s="9"/>
      <c r="G138" s="15"/>
      <c r="H138" s="15"/>
      <c r="I138" s="15"/>
      <c r="J138" s="15"/>
      <c r="K138" s="15"/>
      <c r="L138" s="15" t="str">
        <f t="shared" si="63"/>
        <v>-</v>
      </c>
      <c r="M138" s="15" t="str">
        <f t="shared" si="64"/>
        <v>-</v>
      </c>
      <c r="N138" s="16" t="str">
        <f t="shared" si="65"/>
        <v>-</v>
      </c>
      <c r="O138" s="109" t="s">
        <v>85</v>
      </c>
      <c r="P138" s="9"/>
      <c r="Q138" s="15"/>
      <c r="R138" s="15"/>
      <c r="S138" s="15"/>
      <c r="T138" s="15"/>
      <c r="U138" s="15"/>
      <c r="V138" s="15" t="str">
        <f t="shared" si="46"/>
        <v>-</v>
      </c>
      <c r="W138" s="15" t="str">
        <f t="shared" si="47"/>
        <v>-</v>
      </c>
      <c r="X138" s="16" t="str">
        <f t="shared" si="48"/>
        <v>-</v>
      </c>
      <c r="Y138" s="109" t="str">
        <f t="shared" si="49"/>
        <v>-</v>
      </c>
      <c r="Z138" s="9"/>
      <c r="AA138" s="15"/>
      <c r="AB138" s="15"/>
      <c r="AC138" s="15"/>
      <c r="AD138" s="15"/>
      <c r="AE138" s="15"/>
      <c r="AF138" s="15" t="str">
        <f t="shared" si="50"/>
        <v>-</v>
      </c>
      <c r="AG138" s="15" t="str">
        <f t="shared" si="51"/>
        <v>-</v>
      </c>
      <c r="AH138" s="16" t="str">
        <f t="shared" si="52"/>
        <v>-</v>
      </c>
      <c r="AI138" s="109" t="str">
        <f t="shared" si="53"/>
        <v>-</v>
      </c>
      <c r="AJ138" s="9"/>
      <c r="AK138" s="15"/>
      <c r="AL138" s="15"/>
      <c r="AM138" s="15"/>
      <c r="AN138" s="15"/>
      <c r="AO138" s="15"/>
      <c r="AP138" s="15" t="str">
        <f t="shared" si="54"/>
        <v>-</v>
      </c>
      <c r="AQ138" s="15" t="str">
        <f t="shared" si="55"/>
        <v>-</v>
      </c>
      <c r="AR138" s="16" t="str">
        <f t="shared" si="56"/>
        <v>-</v>
      </c>
      <c r="AS138" s="109" t="str">
        <f t="shared" si="57"/>
        <v>-</v>
      </c>
      <c r="AT138" s="9"/>
      <c r="AU138" s="15"/>
      <c r="AV138" s="15"/>
      <c r="AW138" s="15"/>
      <c r="AX138" s="15"/>
      <c r="AY138" s="15"/>
      <c r="AZ138" s="15" t="str">
        <f t="shared" si="58"/>
        <v>-</v>
      </c>
      <c r="BA138" s="15" t="str">
        <f t="shared" si="59"/>
        <v>-</v>
      </c>
      <c r="BB138" s="16" t="str">
        <f t="shared" si="60"/>
        <v>-</v>
      </c>
      <c r="BC138" s="109" t="str">
        <f t="shared" si="61"/>
        <v>-</v>
      </c>
      <c r="BD138" t="str">
        <f t="shared" si="62"/>
        <v>-</v>
      </c>
    </row>
    <row r="139" spans="1:56" ht="40.5" customHeight="1">
      <c r="A139" s="13" t="str">
        <f t="shared" si="45"/>
        <v>18-1</v>
      </c>
      <c r="B139" s="13">
        <v>18</v>
      </c>
      <c r="C139" s="5" t="s">
        <v>346</v>
      </c>
      <c r="D139" s="13">
        <v>1</v>
      </c>
      <c r="E139" s="5" t="s">
        <v>2824</v>
      </c>
      <c r="F139" s="9">
        <v>63</v>
      </c>
      <c r="G139" s="15">
        <v>184</v>
      </c>
      <c r="H139" s="15">
        <v>198</v>
      </c>
      <c r="I139" s="15">
        <v>100</v>
      </c>
      <c r="J139" s="15">
        <v>23</v>
      </c>
      <c r="K139" s="15">
        <v>20</v>
      </c>
      <c r="L139" s="15">
        <v>588</v>
      </c>
      <c r="M139" s="15">
        <v>568</v>
      </c>
      <c r="N139" s="16">
        <v>0.28873239436619719</v>
      </c>
      <c r="O139" s="109" t="s">
        <v>56</v>
      </c>
      <c r="P139" s="9"/>
      <c r="Q139" s="15"/>
      <c r="R139" s="15"/>
      <c r="S139" s="15"/>
      <c r="T139" s="15"/>
      <c r="U139" s="15"/>
      <c r="V139" s="15" t="str">
        <f t="shared" si="46"/>
        <v>-</v>
      </c>
      <c r="W139" s="15" t="str">
        <f t="shared" si="47"/>
        <v>-</v>
      </c>
      <c r="X139" s="16" t="str">
        <f t="shared" si="48"/>
        <v>-</v>
      </c>
      <c r="Y139" s="109" t="str">
        <f t="shared" si="49"/>
        <v>-</v>
      </c>
      <c r="Z139" s="9"/>
      <c r="AA139" s="15"/>
      <c r="AB139" s="15"/>
      <c r="AC139" s="15"/>
      <c r="AD139" s="15"/>
      <c r="AE139" s="15"/>
      <c r="AF139" s="15" t="str">
        <f t="shared" si="50"/>
        <v>-</v>
      </c>
      <c r="AG139" s="15" t="str">
        <f t="shared" si="51"/>
        <v>-</v>
      </c>
      <c r="AH139" s="16" t="str">
        <f t="shared" si="52"/>
        <v>-</v>
      </c>
      <c r="AI139" s="109" t="str">
        <f t="shared" si="53"/>
        <v>-</v>
      </c>
      <c r="AJ139" s="9"/>
      <c r="AK139" s="15"/>
      <c r="AL139" s="15"/>
      <c r="AM139" s="15"/>
      <c r="AN139" s="15"/>
      <c r="AO139" s="15"/>
      <c r="AP139" s="15" t="str">
        <f t="shared" si="54"/>
        <v>-</v>
      </c>
      <c r="AQ139" s="15" t="str">
        <f t="shared" si="55"/>
        <v>-</v>
      </c>
      <c r="AR139" s="16" t="str">
        <f t="shared" si="56"/>
        <v>-</v>
      </c>
      <c r="AS139" s="109" t="str">
        <f t="shared" si="57"/>
        <v>-</v>
      </c>
      <c r="AT139" s="9"/>
      <c r="AU139" s="15"/>
      <c r="AV139" s="15"/>
      <c r="AW139" s="15"/>
      <c r="AX139" s="15"/>
      <c r="AY139" s="15"/>
      <c r="AZ139" s="15" t="str">
        <f t="shared" si="58"/>
        <v>-</v>
      </c>
      <c r="BA139" s="15" t="str">
        <f t="shared" si="59"/>
        <v>-</v>
      </c>
      <c r="BB139" s="16" t="str">
        <f t="shared" si="60"/>
        <v>-</v>
      </c>
      <c r="BC139" s="109" t="str">
        <f t="shared" si="61"/>
        <v>-</v>
      </c>
      <c r="BD139" t="str">
        <f t="shared" si="62"/>
        <v>c</v>
      </c>
    </row>
    <row r="140" spans="1:56" ht="40.5" customHeight="1">
      <c r="A140" s="13" t="str">
        <f t="shared" si="45"/>
        <v>18-2</v>
      </c>
      <c r="B140" s="13">
        <v>18</v>
      </c>
      <c r="C140" s="5" t="s">
        <v>346</v>
      </c>
      <c r="D140" s="13">
        <v>2</v>
      </c>
      <c r="E140" s="5" t="s">
        <v>2825</v>
      </c>
      <c r="F140" s="9">
        <v>26</v>
      </c>
      <c r="G140" s="15">
        <v>124</v>
      </c>
      <c r="H140" s="15">
        <v>238</v>
      </c>
      <c r="I140" s="15">
        <v>123</v>
      </c>
      <c r="J140" s="15">
        <v>48</v>
      </c>
      <c r="K140" s="15">
        <v>36</v>
      </c>
      <c r="L140" s="15">
        <v>595</v>
      </c>
      <c r="M140" s="15">
        <v>559</v>
      </c>
      <c r="N140" s="16">
        <v>-7.6923076923076927E-2</v>
      </c>
      <c r="O140" s="109" t="s">
        <v>56</v>
      </c>
      <c r="P140" s="9"/>
      <c r="Q140" s="15"/>
      <c r="R140" s="15"/>
      <c r="S140" s="15"/>
      <c r="T140" s="15"/>
      <c r="U140" s="15"/>
      <c r="V140" s="15" t="str">
        <f t="shared" si="46"/>
        <v>-</v>
      </c>
      <c r="W140" s="15" t="str">
        <f t="shared" si="47"/>
        <v>-</v>
      </c>
      <c r="X140" s="16" t="str">
        <f t="shared" si="48"/>
        <v>-</v>
      </c>
      <c r="Y140" s="109" t="str">
        <f t="shared" si="49"/>
        <v>-</v>
      </c>
      <c r="Z140" s="9"/>
      <c r="AA140" s="15"/>
      <c r="AB140" s="15"/>
      <c r="AC140" s="15"/>
      <c r="AD140" s="15"/>
      <c r="AE140" s="15"/>
      <c r="AF140" s="15" t="str">
        <f t="shared" si="50"/>
        <v>-</v>
      </c>
      <c r="AG140" s="15" t="str">
        <f t="shared" si="51"/>
        <v>-</v>
      </c>
      <c r="AH140" s="16" t="str">
        <f t="shared" si="52"/>
        <v>-</v>
      </c>
      <c r="AI140" s="109" t="str">
        <f t="shared" si="53"/>
        <v>-</v>
      </c>
      <c r="AJ140" s="9"/>
      <c r="AK140" s="15"/>
      <c r="AL140" s="15"/>
      <c r="AM140" s="15"/>
      <c r="AN140" s="15"/>
      <c r="AO140" s="15"/>
      <c r="AP140" s="15" t="str">
        <f t="shared" si="54"/>
        <v>-</v>
      </c>
      <c r="AQ140" s="15" t="str">
        <f t="shared" si="55"/>
        <v>-</v>
      </c>
      <c r="AR140" s="16" t="str">
        <f t="shared" si="56"/>
        <v>-</v>
      </c>
      <c r="AS140" s="109" t="str">
        <f t="shared" si="57"/>
        <v>-</v>
      </c>
      <c r="AT140" s="9"/>
      <c r="AU140" s="15"/>
      <c r="AV140" s="15"/>
      <c r="AW140" s="15"/>
      <c r="AX140" s="15"/>
      <c r="AY140" s="15"/>
      <c r="AZ140" s="15" t="str">
        <f t="shared" si="58"/>
        <v>-</v>
      </c>
      <c r="BA140" s="15" t="str">
        <f t="shared" si="59"/>
        <v>-</v>
      </c>
      <c r="BB140" s="16" t="str">
        <f t="shared" si="60"/>
        <v>-</v>
      </c>
      <c r="BC140" s="109" t="str">
        <f t="shared" si="61"/>
        <v>-</v>
      </c>
      <c r="BD140" t="str">
        <f t="shared" si="62"/>
        <v>c</v>
      </c>
    </row>
    <row r="141" spans="1:56" ht="40.5" customHeight="1">
      <c r="A141" s="13" t="str">
        <f t="shared" si="45"/>
        <v>18-3</v>
      </c>
      <c r="B141" s="13">
        <v>18</v>
      </c>
      <c r="C141" s="5" t="s">
        <v>346</v>
      </c>
      <c r="D141" s="13">
        <v>3</v>
      </c>
      <c r="E141" s="5" t="s">
        <v>2826</v>
      </c>
      <c r="F141" s="9">
        <v>14</v>
      </c>
      <c r="G141" s="15">
        <v>104</v>
      </c>
      <c r="H141" s="15">
        <v>233</v>
      </c>
      <c r="I141" s="15">
        <v>144</v>
      </c>
      <c r="J141" s="15">
        <v>66</v>
      </c>
      <c r="K141" s="15">
        <v>34</v>
      </c>
      <c r="L141" s="15">
        <v>595</v>
      </c>
      <c r="M141" s="15">
        <v>561</v>
      </c>
      <c r="N141" s="16">
        <v>-0.25668449197860965</v>
      </c>
      <c r="O141" s="109" t="s">
        <v>56</v>
      </c>
      <c r="P141" s="9"/>
      <c r="Q141" s="15"/>
      <c r="R141" s="15"/>
      <c r="S141" s="15"/>
      <c r="T141" s="15"/>
      <c r="U141" s="15"/>
      <c r="V141" s="15" t="str">
        <f t="shared" si="46"/>
        <v>-</v>
      </c>
      <c r="W141" s="15" t="str">
        <f t="shared" si="47"/>
        <v>-</v>
      </c>
      <c r="X141" s="16" t="str">
        <f t="shared" si="48"/>
        <v>-</v>
      </c>
      <c r="Y141" s="109" t="str">
        <f t="shared" si="49"/>
        <v>-</v>
      </c>
      <c r="Z141" s="9"/>
      <c r="AA141" s="15"/>
      <c r="AB141" s="15"/>
      <c r="AC141" s="15"/>
      <c r="AD141" s="15"/>
      <c r="AE141" s="15"/>
      <c r="AF141" s="15" t="str">
        <f t="shared" si="50"/>
        <v>-</v>
      </c>
      <c r="AG141" s="15" t="str">
        <f t="shared" si="51"/>
        <v>-</v>
      </c>
      <c r="AH141" s="16" t="str">
        <f t="shared" si="52"/>
        <v>-</v>
      </c>
      <c r="AI141" s="109" t="str">
        <f t="shared" si="53"/>
        <v>-</v>
      </c>
      <c r="AJ141" s="9"/>
      <c r="AK141" s="15"/>
      <c r="AL141" s="15"/>
      <c r="AM141" s="15"/>
      <c r="AN141" s="15"/>
      <c r="AO141" s="15"/>
      <c r="AP141" s="15" t="str">
        <f t="shared" si="54"/>
        <v>-</v>
      </c>
      <c r="AQ141" s="15" t="str">
        <f t="shared" si="55"/>
        <v>-</v>
      </c>
      <c r="AR141" s="16" t="str">
        <f t="shared" si="56"/>
        <v>-</v>
      </c>
      <c r="AS141" s="109" t="str">
        <f t="shared" si="57"/>
        <v>-</v>
      </c>
      <c r="AT141" s="9"/>
      <c r="AU141" s="15"/>
      <c r="AV141" s="15"/>
      <c r="AW141" s="15"/>
      <c r="AX141" s="15"/>
      <c r="AY141" s="15"/>
      <c r="AZ141" s="15" t="str">
        <f t="shared" si="58"/>
        <v>-</v>
      </c>
      <c r="BA141" s="15" t="str">
        <f t="shared" si="59"/>
        <v>-</v>
      </c>
      <c r="BB141" s="16" t="str">
        <f t="shared" si="60"/>
        <v>-</v>
      </c>
      <c r="BC141" s="109" t="str">
        <f t="shared" si="61"/>
        <v>-</v>
      </c>
      <c r="BD141" t="str">
        <f t="shared" si="62"/>
        <v>c</v>
      </c>
    </row>
    <row r="142" spans="1:56" ht="40.5" customHeight="1">
      <c r="A142" s="13" t="str">
        <f t="shared" si="45"/>
        <v>18-4</v>
      </c>
      <c r="B142" s="13">
        <v>18</v>
      </c>
      <c r="C142" s="5" t="s">
        <v>346</v>
      </c>
      <c r="D142" s="13">
        <v>4</v>
      </c>
      <c r="E142" s="5" t="s">
        <v>381</v>
      </c>
      <c r="F142" s="9">
        <v>40</v>
      </c>
      <c r="G142" s="15">
        <v>160</v>
      </c>
      <c r="H142" s="15">
        <v>220</v>
      </c>
      <c r="I142" s="15">
        <v>115</v>
      </c>
      <c r="J142" s="15">
        <v>29</v>
      </c>
      <c r="K142" s="15">
        <v>24</v>
      </c>
      <c r="L142" s="15">
        <v>588</v>
      </c>
      <c r="M142" s="15">
        <v>564</v>
      </c>
      <c r="N142" s="16">
        <v>0.11879432624113476</v>
      </c>
      <c r="O142" s="109" t="s">
        <v>56</v>
      </c>
      <c r="P142" s="9"/>
      <c r="Q142" s="15"/>
      <c r="R142" s="15"/>
      <c r="S142" s="15"/>
      <c r="T142" s="15"/>
      <c r="U142" s="15"/>
      <c r="V142" s="15" t="str">
        <f t="shared" si="46"/>
        <v>-</v>
      </c>
      <c r="W142" s="15" t="str">
        <f t="shared" si="47"/>
        <v>-</v>
      </c>
      <c r="X142" s="16" t="str">
        <f t="shared" si="48"/>
        <v>-</v>
      </c>
      <c r="Y142" s="109" t="str">
        <f t="shared" si="49"/>
        <v>-</v>
      </c>
      <c r="Z142" s="9"/>
      <c r="AA142" s="15"/>
      <c r="AB142" s="15"/>
      <c r="AC142" s="15"/>
      <c r="AD142" s="15"/>
      <c r="AE142" s="15"/>
      <c r="AF142" s="15" t="str">
        <f t="shared" si="50"/>
        <v>-</v>
      </c>
      <c r="AG142" s="15" t="str">
        <f t="shared" si="51"/>
        <v>-</v>
      </c>
      <c r="AH142" s="16" t="str">
        <f t="shared" si="52"/>
        <v>-</v>
      </c>
      <c r="AI142" s="109" t="str">
        <f t="shared" si="53"/>
        <v>-</v>
      </c>
      <c r="AJ142" s="9"/>
      <c r="AK142" s="15"/>
      <c r="AL142" s="15"/>
      <c r="AM142" s="15"/>
      <c r="AN142" s="15"/>
      <c r="AO142" s="15"/>
      <c r="AP142" s="15" t="str">
        <f t="shared" si="54"/>
        <v>-</v>
      </c>
      <c r="AQ142" s="15" t="str">
        <f t="shared" si="55"/>
        <v>-</v>
      </c>
      <c r="AR142" s="16" t="str">
        <f t="shared" si="56"/>
        <v>-</v>
      </c>
      <c r="AS142" s="109" t="str">
        <f t="shared" si="57"/>
        <v>-</v>
      </c>
      <c r="AT142" s="9"/>
      <c r="AU142" s="15"/>
      <c r="AV142" s="15"/>
      <c r="AW142" s="15"/>
      <c r="AX142" s="15"/>
      <c r="AY142" s="15"/>
      <c r="AZ142" s="15" t="str">
        <f t="shared" si="58"/>
        <v>-</v>
      </c>
      <c r="BA142" s="15" t="str">
        <f t="shared" si="59"/>
        <v>-</v>
      </c>
      <c r="BB142" s="16" t="str">
        <f t="shared" si="60"/>
        <v>-</v>
      </c>
      <c r="BC142" s="109" t="str">
        <f t="shared" si="61"/>
        <v>-</v>
      </c>
      <c r="BD142" t="str">
        <f t="shared" si="62"/>
        <v>c</v>
      </c>
    </row>
    <row r="143" spans="1:56" ht="40.5" hidden="1" customHeight="1">
      <c r="A143" s="13" t="str">
        <f t="shared" si="45"/>
        <v>18-5</v>
      </c>
      <c r="B143" s="13">
        <v>18</v>
      </c>
      <c r="C143" s="5" t="s">
        <v>346</v>
      </c>
      <c r="D143" s="13">
        <v>5</v>
      </c>
      <c r="E143" s="5" t="s">
        <v>85</v>
      </c>
      <c r="F143" s="9"/>
      <c r="G143" s="15"/>
      <c r="H143" s="15"/>
      <c r="I143" s="15"/>
      <c r="J143" s="15"/>
      <c r="K143" s="15"/>
      <c r="L143" s="15" t="str">
        <f t="shared" si="63"/>
        <v>-</v>
      </c>
      <c r="M143" s="15" t="str">
        <f t="shared" si="64"/>
        <v>-</v>
      </c>
      <c r="N143" s="16" t="str">
        <f t="shared" si="65"/>
        <v>-</v>
      </c>
      <c r="O143" s="109" t="s">
        <v>85</v>
      </c>
      <c r="P143" s="9"/>
      <c r="Q143" s="15"/>
      <c r="R143" s="15"/>
      <c r="S143" s="15"/>
      <c r="T143" s="15"/>
      <c r="U143" s="15"/>
      <c r="V143" s="15" t="str">
        <f t="shared" si="46"/>
        <v>-</v>
      </c>
      <c r="W143" s="15" t="str">
        <f t="shared" si="47"/>
        <v>-</v>
      </c>
      <c r="X143" s="16" t="str">
        <f t="shared" si="48"/>
        <v>-</v>
      </c>
      <c r="Y143" s="109" t="str">
        <f t="shared" si="49"/>
        <v>-</v>
      </c>
      <c r="Z143" s="9"/>
      <c r="AA143" s="15"/>
      <c r="AB143" s="15"/>
      <c r="AC143" s="15"/>
      <c r="AD143" s="15"/>
      <c r="AE143" s="15"/>
      <c r="AF143" s="15" t="str">
        <f t="shared" si="50"/>
        <v>-</v>
      </c>
      <c r="AG143" s="15" t="str">
        <f t="shared" si="51"/>
        <v>-</v>
      </c>
      <c r="AH143" s="16" t="str">
        <f t="shared" si="52"/>
        <v>-</v>
      </c>
      <c r="AI143" s="109" t="str">
        <f t="shared" si="53"/>
        <v>-</v>
      </c>
      <c r="AJ143" s="9"/>
      <c r="AK143" s="15"/>
      <c r="AL143" s="15"/>
      <c r="AM143" s="15"/>
      <c r="AN143" s="15"/>
      <c r="AO143" s="15"/>
      <c r="AP143" s="15" t="str">
        <f t="shared" si="54"/>
        <v>-</v>
      </c>
      <c r="AQ143" s="15" t="str">
        <f t="shared" si="55"/>
        <v>-</v>
      </c>
      <c r="AR143" s="16" t="str">
        <f t="shared" si="56"/>
        <v>-</v>
      </c>
      <c r="AS143" s="109" t="str">
        <f t="shared" si="57"/>
        <v>-</v>
      </c>
      <c r="AT143" s="9"/>
      <c r="AU143" s="15"/>
      <c r="AV143" s="15"/>
      <c r="AW143" s="15"/>
      <c r="AX143" s="15"/>
      <c r="AY143" s="15"/>
      <c r="AZ143" s="15" t="str">
        <f t="shared" si="58"/>
        <v>-</v>
      </c>
      <c r="BA143" s="15" t="str">
        <f t="shared" si="59"/>
        <v>-</v>
      </c>
      <c r="BB143" s="16" t="str">
        <f t="shared" si="60"/>
        <v>-</v>
      </c>
      <c r="BC143" s="109" t="str">
        <f t="shared" si="61"/>
        <v>-</v>
      </c>
      <c r="BD143" t="str">
        <f t="shared" si="62"/>
        <v>-</v>
      </c>
    </row>
    <row r="144" spans="1:56" ht="40.5" hidden="1" customHeight="1">
      <c r="A144" s="13" t="str">
        <f t="shared" si="45"/>
        <v>18-6</v>
      </c>
      <c r="B144" s="13">
        <v>18</v>
      </c>
      <c r="C144" s="5" t="s">
        <v>346</v>
      </c>
      <c r="D144" s="13">
        <v>6</v>
      </c>
      <c r="E144" s="5" t="s">
        <v>85</v>
      </c>
      <c r="F144" s="9"/>
      <c r="G144" s="15"/>
      <c r="H144" s="15"/>
      <c r="I144" s="15"/>
      <c r="J144" s="15"/>
      <c r="K144" s="15"/>
      <c r="L144" s="15" t="str">
        <f t="shared" si="63"/>
        <v>-</v>
      </c>
      <c r="M144" s="15" t="str">
        <f t="shared" si="64"/>
        <v>-</v>
      </c>
      <c r="N144" s="16" t="str">
        <f t="shared" si="65"/>
        <v>-</v>
      </c>
      <c r="O144" s="109" t="s">
        <v>85</v>
      </c>
      <c r="P144" s="9"/>
      <c r="Q144" s="15"/>
      <c r="R144" s="15"/>
      <c r="S144" s="15"/>
      <c r="T144" s="15"/>
      <c r="U144" s="15"/>
      <c r="V144" s="15" t="str">
        <f t="shared" si="46"/>
        <v>-</v>
      </c>
      <c r="W144" s="15" t="str">
        <f t="shared" si="47"/>
        <v>-</v>
      </c>
      <c r="X144" s="16" t="str">
        <f t="shared" si="48"/>
        <v>-</v>
      </c>
      <c r="Y144" s="109" t="str">
        <f t="shared" si="49"/>
        <v>-</v>
      </c>
      <c r="Z144" s="9"/>
      <c r="AA144" s="15"/>
      <c r="AB144" s="15"/>
      <c r="AC144" s="15"/>
      <c r="AD144" s="15"/>
      <c r="AE144" s="15"/>
      <c r="AF144" s="15" t="str">
        <f t="shared" si="50"/>
        <v>-</v>
      </c>
      <c r="AG144" s="15" t="str">
        <f t="shared" si="51"/>
        <v>-</v>
      </c>
      <c r="AH144" s="16" t="str">
        <f t="shared" si="52"/>
        <v>-</v>
      </c>
      <c r="AI144" s="109" t="str">
        <f t="shared" si="53"/>
        <v>-</v>
      </c>
      <c r="AJ144" s="9"/>
      <c r="AK144" s="15"/>
      <c r="AL144" s="15"/>
      <c r="AM144" s="15"/>
      <c r="AN144" s="15"/>
      <c r="AO144" s="15"/>
      <c r="AP144" s="15" t="str">
        <f t="shared" si="54"/>
        <v>-</v>
      </c>
      <c r="AQ144" s="15" t="str">
        <f t="shared" si="55"/>
        <v>-</v>
      </c>
      <c r="AR144" s="16" t="str">
        <f t="shared" si="56"/>
        <v>-</v>
      </c>
      <c r="AS144" s="109" t="str">
        <f t="shared" si="57"/>
        <v>-</v>
      </c>
      <c r="AT144" s="9"/>
      <c r="AU144" s="15"/>
      <c r="AV144" s="15"/>
      <c r="AW144" s="15"/>
      <c r="AX144" s="15"/>
      <c r="AY144" s="15"/>
      <c r="AZ144" s="15" t="str">
        <f t="shared" si="58"/>
        <v>-</v>
      </c>
      <c r="BA144" s="15" t="str">
        <f t="shared" si="59"/>
        <v>-</v>
      </c>
      <c r="BB144" s="16" t="str">
        <f t="shared" si="60"/>
        <v>-</v>
      </c>
      <c r="BC144" s="109" t="str">
        <f t="shared" si="61"/>
        <v>-</v>
      </c>
      <c r="BD144" t="str">
        <f t="shared" si="62"/>
        <v>-</v>
      </c>
    </row>
    <row r="145" spans="1:56" ht="40.5" hidden="1" customHeight="1">
      <c r="A145" s="13" t="str">
        <f t="shared" si="45"/>
        <v>18-7</v>
      </c>
      <c r="B145" s="13">
        <v>18</v>
      </c>
      <c r="C145" s="5" t="s">
        <v>346</v>
      </c>
      <c r="D145" s="13">
        <v>7</v>
      </c>
      <c r="E145" s="5" t="s">
        <v>85</v>
      </c>
      <c r="F145" s="9"/>
      <c r="G145" s="15"/>
      <c r="H145" s="15"/>
      <c r="I145" s="15"/>
      <c r="J145" s="15"/>
      <c r="K145" s="15"/>
      <c r="L145" s="15" t="str">
        <f t="shared" si="63"/>
        <v>-</v>
      </c>
      <c r="M145" s="15" t="str">
        <f t="shared" si="64"/>
        <v>-</v>
      </c>
      <c r="N145" s="16" t="str">
        <f t="shared" si="65"/>
        <v>-</v>
      </c>
      <c r="O145" s="109" t="s">
        <v>85</v>
      </c>
      <c r="P145" s="9"/>
      <c r="Q145" s="15"/>
      <c r="R145" s="15"/>
      <c r="S145" s="15"/>
      <c r="T145" s="15"/>
      <c r="U145" s="15"/>
      <c r="V145" s="15" t="str">
        <f t="shared" si="46"/>
        <v>-</v>
      </c>
      <c r="W145" s="15" t="str">
        <f t="shared" si="47"/>
        <v>-</v>
      </c>
      <c r="X145" s="16" t="str">
        <f t="shared" si="48"/>
        <v>-</v>
      </c>
      <c r="Y145" s="109" t="str">
        <f t="shared" si="49"/>
        <v>-</v>
      </c>
      <c r="Z145" s="9"/>
      <c r="AA145" s="15"/>
      <c r="AB145" s="15"/>
      <c r="AC145" s="15"/>
      <c r="AD145" s="15"/>
      <c r="AE145" s="15"/>
      <c r="AF145" s="15" t="str">
        <f t="shared" si="50"/>
        <v>-</v>
      </c>
      <c r="AG145" s="15" t="str">
        <f t="shared" si="51"/>
        <v>-</v>
      </c>
      <c r="AH145" s="16" t="str">
        <f t="shared" si="52"/>
        <v>-</v>
      </c>
      <c r="AI145" s="109" t="str">
        <f t="shared" si="53"/>
        <v>-</v>
      </c>
      <c r="AJ145" s="9"/>
      <c r="AK145" s="15"/>
      <c r="AL145" s="15"/>
      <c r="AM145" s="15"/>
      <c r="AN145" s="15"/>
      <c r="AO145" s="15"/>
      <c r="AP145" s="15" t="str">
        <f t="shared" si="54"/>
        <v>-</v>
      </c>
      <c r="AQ145" s="15" t="str">
        <f t="shared" si="55"/>
        <v>-</v>
      </c>
      <c r="AR145" s="16" t="str">
        <f t="shared" si="56"/>
        <v>-</v>
      </c>
      <c r="AS145" s="109" t="str">
        <f t="shared" si="57"/>
        <v>-</v>
      </c>
      <c r="AT145" s="9"/>
      <c r="AU145" s="15"/>
      <c r="AV145" s="15"/>
      <c r="AW145" s="15"/>
      <c r="AX145" s="15"/>
      <c r="AY145" s="15"/>
      <c r="AZ145" s="15" t="str">
        <f t="shared" si="58"/>
        <v>-</v>
      </c>
      <c r="BA145" s="15" t="str">
        <f t="shared" si="59"/>
        <v>-</v>
      </c>
      <c r="BB145" s="16" t="str">
        <f t="shared" si="60"/>
        <v>-</v>
      </c>
      <c r="BC145" s="109" t="str">
        <f t="shared" si="61"/>
        <v>-</v>
      </c>
      <c r="BD145" t="str">
        <f t="shared" si="62"/>
        <v>-</v>
      </c>
    </row>
    <row r="146" spans="1:56" ht="40.5" hidden="1" customHeight="1">
      <c r="A146" s="13" t="str">
        <f t="shared" si="45"/>
        <v>18-8</v>
      </c>
      <c r="B146" s="13">
        <v>18</v>
      </c>
      <c r="C146" s="5" t="s">
        <v>346</v>
      </c>
      <c r="D146" s="13">
        <v>8</v>
      </c>
      <c r="E146" s="5" t="s">
        <v>85</v>
      </c>
      <c r="F146" s="9"/>
      <c r="G146" s="15"/>
      <c r="H146" s="15"/>
      <c r="I146" s="15"/>
      <c r="J146" s="15"/>
      <c r="K146" s="15"/>
      <c r="L146" s="15" t="str">
        <f t="shared" si="63"/>
        <v>-</v>
      </c>
      <c r="M146" s="15" t="str">
        <f t="shared" si="64"/>
        <v>-</v>
      </c>
      <c r="N146" s="16" t="str">
        <f t="shared" si="65"/>
        <v>-</v>
      </c>
      <c r="O146" s="109" t="s">
        <v>85</v>
      </c>
      <c r="P146" s="9"/>
      <c r="Q146" s="15"/>
      <c r="R146" s="15"/>
      <c r="S146" s="15"/>
      <c r="T146" s="15"/>
      <c r="U146" s="15"/>
      <c r="V146" s="15" t="str">
        <f t="shared" si="46"/>
        <v>-</v>
      </c>
      <c r="W146" s="15" t="str">
        <f t="shared" si="47"/>
        <v>-</v>
      </c>
      <c r="X146" s="16" t="str">
        <f t="shared" si="48"/>
        <v>-</v>
      </c>
      <c r="Y146" s="109" t="str">
        <f t="shared" si="49"/>
        <v>-</v>
      </c>
      <c r="Z146" s="9"/>
      <c r="AA146" s="15"/>
      <c r="AB146" s="15"/>
      <c r="AC146" s="15"/>
      <c r="AD146" s="15"/>
      <c r="AE146" s="15"/>
      <c r="AF146" s="15" t="str">
        <f t="shared" si="50"/>
        <v>-</v>
      </c>
      <c r="AG146" s="15" t="str">
        <f t="shared" si="51"/>
        <v>-</v>
      </c>
      <c r="AH146" s="16" t="str">
        <f t="shared" si="52"/>
        <v>-</v>
      </c>
      <c r="AI146" s="109" t="str">
        <f t="shared" si="53"/>
        <v>-</v>
      </c>
      <c r="AJ146" s="9"/>
      <c r="AK146" s="15"/>
      <c r="AL146" s="15"/>
      <c r="AM146" s="15"/>
      <c r="AN146" s="15"/>
      <c r="AO146" s="15"/>
      <c r="AP146" s="15" t="str">
        <f t="shared" si="54"/>
        <v>-</v>
      </c>
      <c r="AQ146" s="15" t="str">
        <f t="shared" si="55"/>
        <v>-</v>
      </c>
      <c r="AR146" s="16" t="str">
        <f t="shared" si="56"/>
        <v>-</v>
      </c>
      <c r="AS146" s="109" t="str">
        <f t="shared" si="57"/>
        <v>-</v>
      </c>
      <c r="AT146" s="9"/>
      <c r="AU146" s="15"/>
      <c r="AV146" s="15"/>
      <c r="AW146" s="15"/>
      <c r="AX146" s="15"/>
      <c r="AY146" s="15"/>
      <c r="AZ146" s="15" t="str">
        <f t="shared" si="58"/>
        <v>-</v>
      </c>
      <c r="BA146" s="15" t="str">
        <f t="shared" si="59"/>
        <v>-</v>
      </c>
      <c r="BB146" s="16" t="str">
        <f t="shared" si="60"/>
        <v>-</v>
      </c>
      <c r="BC146" s="109" t="str">
        <f t="shared" si="61"/>
        <v>-</v>
      </c>
      <c r="BD146" t="str">
        <f t="shared" si="62"/>
        <v>-</v>
      </c>
    </row>
    <row r="147" spans="1:56" ht="40.5" customHeight="1">
      <c r="A147" s="13" t="str">
        <f t="shared" ref="A147:A210" si="66">B147&amp;"-"&amp;D147</f>
        <v>19-1</v>
      </c>
      <c r="B147" s="13">
        <v>19</v>
      </c>
      <c r="C147" s="5" t="s">
        <v>347</v>
      </c>
      <c r="D147" s="13">
        <v>1</v>
      </c>
      <c r="E147" s="5" t="s">
        <v>2827</v>
      </c>
      <c r="F147" s="9">
        <v>43</v>
      </c>
      <c r="G147" s="15">
        <v>132</v>
      </c>
      <c r="H147" s="15">
        <v>246</v>
      </c>
      <c r="I147" s="15">
        <v>105</v>
      </c>
      <c r="J147" s="15">
        <v>41</v>
      </c>
      <c r="K147" s="15">
        <v>21</v>
      </c>
      <c r="L147" s="15">
        <v>588</v>
      </c>
      <c r="M147" s="15">
        <v>567</v>
      </c>
      <c r="N147" s="16">
        <v>5.4673721340388004E-2</v>
      </c>
      <c r="O147" s="109" t="s">
        <v>56</v>
      </c>
      <c r="P147" s="9"/>
      <c r="Q147" s="15"/>
      <c r="R147" s="15"/>
      <c r="S147" s="15"/>
      <c r="T147" s="15"/>
      <c r="U147" s="15"/>
      <c r="V147" s="15" t="str">
        <f t="shared" si="46"/>
        <v>-</v>
      </c>
      <c r="W147" s="15" t="str">
        <f t="shared" si="47"/>
        <v>-</v>
      </c>
      <c r="X147" s="16" t="str">
        <f t="shared" si="48"/>
        <v>-</v>
      </c>
      <c r="Y147" s="109" t="str">
        <f t="shared" si="49"/>
        <v>-</v>
      </c>
      <c r="Z147" s="9"/>
      <c r="AA147" s="15"/>
      <c r="AB147" s="15"/>
      <c r="AC147" s="15"/>
      <c r="AD147" s="15"/>
      <c r="AE147" s="15"/>
      <c r="AF147" s="15" t="str">
        <f t="shared" si="50"/>
        <v>-</v>
      </c>
      <c r="AG147" s="15" t="str">
        <f t="shared" si="51"/>
        <v>-</v>
      </c>
      <c r="AH147" s="16" t="str">
        <f t="shared" si="52"/>
        <v>-</v>
      </c>
      <c r="AI147" s="109" t="str">
        <f t="shared" si="53"/>
        <v>-</v>
      </c>
      <c r="AJ147" s="9"/>
      <c r="AK147" s="15"/>
      <c r="AL147" s="15"/>
      <c r="AM147" s="15"/>
      <c r="AN147" s="15"/>
      <c r="AO147" s="15"/>
      <c r="AP147" s="15" t="str">
        <f t="shared" si="54"/>
        <v>-</v>
      </c>
      <c r="AQ147" s="15" t="str">
        <f t="shared" si="55"/>
        <v>-</v>
      </c>
      <c r="AR147" s="16" t="str">
        <f t="shared" si="56"/>
        <v>-</v>
      </c>
      <c r="AS147" s="109" t="str">
        <f t="shared" si="57"/>
        <v>-</v>
      </c>
      <c r="AT147" s="9"/>
      <c r="AU147" s="15"/>
      <c r="AV147" s="15"/>
      <c r="AW147" s="15"/>
      <c r="AX147" s="15"/>
      <c r="AY147" s="15"/>
      <c r="AZ147" s="15" t="str">
        <f t="shared" si="58"/>
        <v>-</v>
      </c>
      <c r="BA147" s="15" t="str">
        <f t="shared" si="59"/>
        <v>-</v>
      </c>
      <c r="BB147" s="16" t="str">
        <f t="shared" si="60"/>
        <v>-</v>
      </c>
      <c r="BC147" s="109" t="str">
        <f t="shared" si="61"/>
        <v>-</v>
      </c>
      <c r="BD147" t="str">
        <f t="shared" si="62"/>
        <v>c</v>
      </c>
    </row>
    <row r="148" spans="1:56" ht="40.5" customHeight="1">
      <c r="A148" s="13" t="str">
        <f t="shared" si="66"/>
        <v>19-2</v>
      </c>
      <c r="B148" s="13">
        <v>19</v>
      </c>
      <c r="C148" s="5" t="s">
        <v>347</v>
      </c>
      <c r="D148" s="13">
        <v>2</v>
      </c>
      <c r="E148" s="5" t="s">
        <v>2132</v>
      </c>
      <c r="F148" s="9">
        <v>20</v>
      </c>
      <c r="G148" s="15">
        <v>83</v>
      </c>
      <c r="H148" s="15">
        <v>241</v>
      </c>
      <c r="I148" s="15">
        <v>153</v>
      </c>
      <c r="J148" s="15">
        <v>56</v>
      </c>
      <c r="K148" s="15">
        <v>35</v>
      </c>
      <c r="L148" s="15">
        <v>588</v>
      </c>
      <c r="M148" s="15">
        <v>553</v>
      </c>
      <c r="N148" s="16">
        <v>-0.25678119349005424</v>
      </c>
      <c r="O148" s="109" t="s">
        <v>56</v>
      </c>
      <c r="P148" s="9"/>
      <c r="Q148" s="15"/>
      <c r="R148" s="15"/>
      <c r="S148" s="15"/>
      <c r="T148" s="15"/>
      <c r="U148" s="15"/>
      <c r="V148" s="15" t="str">
        <f t="shared" si="46"/>
        <v>-</v>
      </c>
      <c r="W148" s="15" t="str">
        <f t="shared" si="47"/>
        <v>-</v>
      </c>
      <c r="X148" s="16" t="str">
        <f t="shared" si="48"/>
        <v>-</v>
      </c>
      <c r="Y148" s="109" t="str">
        <f t="shared" si="49"/>
        <v>-</v>
      </c>
      <c r="Z148" s="9"/>
      <c r="AA148" s="15"/>
      <c r="AB148" s="15"/>
      <c r="AC148" s="15"/>
      <c r="AD148" s="15"/>
      <c r="AE148" s="15"/>
      <c r="AF148" s="15" t="str">
        <f t="shared" si="50"/>
        <v>-</v>
      </c>
      <c r="AG148" s="15" t="str">
        <f t="shared" si="51"/>
        <v>-</v>
      </c>
      <c r="AH148" s="16" t="str">
        <f t="shared" si="52"/>
        <v>-</v>
      </c>
      <c r="AI148" s="109" t="str">
        <f t="shared" si="53"/>
        <v>-</v>
      </c>
      <c r="AJ148" s="9"/>
      <c r="AK148" s="15"/>
      <c r="AL148" s="15"/>
      <c r="AM148" s="15"/>
      <c r="AN148" s="15"/>
      <c r="AO148" s="15"/>
      <c r="AP148" s="15" t="str">
        <f t="shared" si="54"/>
        <v>-</v>
      </c>
      <c r="AQ148" s="15" t="str">
        <f t="shared" si="55"/>
        <v>-</v>
      </c>
      <c r="AR148" s="16" t="str">
        <f t="shared" si="56"/>
        <v>-</v>
      </c>
      <c r="AS148" s="109" t="str">
        <f t="shared" si="57"/>
        <v>-</v>
      </c>
      <c r="AT148" s="9"/>
      <c r="AU148" s="15"/>
      <c r="AV148" s="15"/>
      <c r="AW148" s="15"/>
      <c r="AX148" s="15"/>
      <c r="AY148" s="15"/>
      <c r="AZ148" s="15" t="str">
        <f t="shared" si="58"/>
        <v>-</v>
      </c>
      <c r="BA148" s="15" t="str">
        <f t="shared" si="59"/>
        <v>-</v>
      </c>
      <c r="BB148" s="16" t="str">
        <f t="shared" si="60"/>
        <v>-</v>
      </c>
      <c r="BC148" s="109" t="str">
        <f t="shared" si="61"/>
        <v>-</v>
      </c>
      <c r="BD148" t="str">
        <f t="shared" si="62"/>
        <v>c</v>
      </c>
    </row>
    <row r="149" spans="1:56" ht="40.5" customHeight="1">
      <c r="A149" s="13" t="str">
        <f t="shared" si="66"/>
        <v>19-3</v>
      </c>
      <c r="B149" s="13">
        <v>19</v>
      </c>
      <c r="C149" s="5" t="s">
        <v>347</v>
      </c>
      <c r="D149" s="13">
        <v>3</v>
      </c>
      <c r="E149" s="5" t="s">
        <v>2828</v>
      </c>
      <c r="F149" s="9">
        <v>10</v>
      </c>
      <c r="G149" s="15">
        <v>78</v>
      </c>
      <c r="H149" s="15">
        <v>223</v>
      </c>
      <c r="I149" s="15">
        <v>162</v>
      </c>
      <c r="J149" s="15">
        <v>81</v>
      </c>
      <c r="K149" s="15">
        <v>41</v>
      </c>
      <c r="L149" s="15">
        <v>595</v>
      </c>
      <c r="M149" s="15">
        <v>554</v>
      </c>
      <c r="N149" s="16">
        <v>-0.40794223826714804</v>
      </c>
      <c r="O149" s="109" t="s">
        <v>57</v>
      </c>
      <c r="P149" s="9"/>
      <c r="Q149" s="15"/>
      <c r="R149" s="15"/>
      <c r="S149" s="15"/>
      <c r="T149" s="15"/>
      <c r="U149" s="15"/>
      <c r="V149" s="15" t="str">
        <f t="shared" si="46"/>
        <v>-</v>
      </c>
      <c r="W149" s="15" t="str">
        <f t="shared" si="47"/>
        <v>-</v>
      </c>
      <c r="X149" s="16" t="str">
        <f t="shared" si="48"/>
        <v>-</v>
      </c>
      <c r="Y149" s="109" t="str">
        <f t="shared" si="49"/>
        <v>-</v>
      </c>
      <c r="Z149" s="9"/>
      <c r="AA149" s="15"/>
      <c r="AB149" s="15"/>
      <c r="AC149" s="15"/>
      <c r="AD149" s="15"/>
      <c r="AE149" s="15"/>
      <c r="AF149" s="15" t="str">
        <f t="shared" si="50"/>
        <v>-</v>
      </c>
      <c r="AG149" s="15" t="str">
        <f t="shared" si="51"/>
        <v>-</v>
      </c>
      <c r="AH149" s="16" t="str">
        <f t="shared" si="52"/>
        <v>-</v>
      </c>
      <c r="AI149" s="109" t="str">
        <f t="shared" si="53"/>
        <v>-</v>
      </c>
      <c r="AJ149" s="9"/>
      <c r="AK149" s="15"/>
      <c r="AL149" s="15"/>
      <c r="AM149" s="15"/>
      <c r="AN149" s="15"/>
      <c r="AO149" s="15"/>
      <c r="AP149" s="15" t="str">
        <f t="shared" si="54"/>
        <v>-</v>
      </c>
      <c r="AQ149" s="15" t="str">
        <f t="shared" si="55"/>
        <v>-</v>
      </c>
      <c r="AR149" s="16" t="str">
        <f t="shared" si="56"/>
        <v>-</v>
      </c>
      <c r="AS149" s="109" t="str">
        <f t="shared" si="57"/>
        <v>-</v>
      </c>
      <c r="AT149" s="9"/>
      <c r="AU149" s="15"/>
      <c r="AV149" s="15"/>
      <c r="AW149" s="15"/>
      <c r="AX149" s="15"/>
      <c r="AY149" s="15"/>
      <c r="AZ149" s="15" t="str">
        <f t="shared" si="58"/>
        <v>-</v>
      </c>
      <c r="BA149" s="15" t="str">
        <f t="shared" si="59"/>
        <v>-</v>
      </c>
      <c r="BB149" s="16" t="str">
        <f t="shared" si="60"/>
        <v>-</v>
      </c>
      <c r="BC149" s="109" t="str">
        <f t="shared" si="61"/>
        <v>-</v>
      </c>
      <c r="BD149" t="str">
        <f t="shared" si="62"/>
        <v>d</v>
      </c>
    </row>
    <row r="150" spans="1:56" ht="40.5" customHeight="1">
      <c r="A150" s="13" t="str">
        <f t="shared" si="66"/>
        <v>19-4</v>
      </c>
      <c r="B150" s="13">
        <v>19</v>
      </c>
      <c r="C150" s="5" t="s">
        <v>347</v>
      </c>
      <c r="D150" s="13">
        <v>4</v>
      </c>
      <c r="E150" s="5" t="s">
        <v>2829</v>
      </c>
      <c r="F150" s="9">
        <v>27</v>
      </c>
      <c r="G150" s="15">
        <v>146</v>
      </c>
      <c r="H150" s="15">
        <v>227</v>
      </c>
      <c r="I150" s="15">
        <v>120</v>
      </c>
      <c r="J150" s="15">
        <v>48</v>
      </c>
      <c r="K150" s="15">
        <v>27</v>
      </c>
      <c r="L150" s="15">
        <v>595</v>
      </c>
      <c r="M150" s="15">
        <v>568</v>
      </c>
      <c r="N150" s="16">
        <v>-2.8169014084507043E-2</v>
      </c>
      <c r="O150" s="109" t="s">
        <v>56</v>
      </c>
      <c r="P150" s="9"/>
      <c r="Q150" s="15"/>
      <c r="R150" s="15"/>
      <c r="S150" s="15"/>
      <c r="T150" s="15"/>
      <c r="U150" s="15"/>
      <c r="V150" s="15" t="str">
        <f t="shared" si="46"/>
        <v>-</v>
      </c>
      <c r="W150" s="15" t="str">
        <f t="shared" si="47"/>
        <v>-</v>
      </c>
      <c r="X150" s="16" t="str">
        <f t="shared" si="48"/>
        <v>-</v>
      </c>
      <c r="Y150" s="109" t="str">
        <f t="shared" si="49"/>
        <v>-</v>
      </c>
      <c r="Z150" s="9"/>
      <c r="AA150" s="15"/>
      <c r="AB150" s="15"/>
      <c r="AC150" s="15"/>
      <c r="AD150" s="15"/>
      <c r="AE150" s="15"/>
      <c r="AF150" s="15" t="str">
        <f t="shared" si="50"/>
        <v>-</v>
      </c>
      <c r="AG150" s="15" t="str">
        <f t="shared" si="51"/>
        <v>-</v>
      </c>
      <c r="AH150" s="16" t="str">
        <f t="shared" si="52"/>
        <v>-</v>
      </c>
      <c r="AI150" s="109" t="str">
        <f t="shared" si="53"/>
        <v>-</v>
      </c>
      <c r="AJ150" s="9"/>
      <c r="AK150" s="15"/>
      <c r="AL150" s="15"/>
      <c r="AM150" s="15"/>
      <c r="AN150" s="15"/>
      <c r="AO150" s="15"/>
      <c r="AP150" s="15" t="str">
        <f t="shared" si="54"/>
        <v>-</v>
      </c>
      <c r="AQ150" s="15" t="str">
        <f t="shared" si="55"/>
        <v>-</v>
      </c>
      <c r="AR150" s="16" t="str">
        <f t="shared" si="56"/>
        <v>-</v>
      </c>
      <c r="AS150" s="109" t="str">
        <f t="shared" si="57"/>
        <v>-</v>
      </c>
      <c r="AT150" s="9"/>
      <c r="AU150" s="15"/>
      <c r="AV150" s="15"/>
      <c r="AW150" s="15"/>
      <c r="AX150" s="15"/>
      <c r="AY150" s="15"/>
      <c r="AZ150" s="15" t="str">
        <f t="shared" si="58"/>
        <v>-</v>
      </c>
      <c r="BA150" s="15" t="str">
        <f t="shared" si="59"/>
        <v>-</v>
      </c>
      <c r="BB150" s="16" t="str">
        <f t="shared" si="60"/>
        <v>-</v>
      </c>
      <c r="BC150" s="109" t="str">
        <f t="shared" si="61"/>
        <v>-</v>
      </c>
      <c r="BD150" t="str">
        <f t="shared" si="62"/>
        <v>c</v>
      </c>
    </row>
    <row r="151" spans="1:56" ht="40.5" hidden="1" customHeight="1">
      <c r="A151" s="13" t="str">
        <f t="shared" si="66"/>
        <v>19-5</v>
      </c>
      <c r="B151" s="13">
        <v>19</v>
      </c>
      <c r="C151" s="5" t="s">
        <v>347</v>
      </c>
      <c r="D151" s="13">
        <v>5</v>
      </c>
      <c r="E151" s="5" t="s">
        <v>85</v>
      </c>
      <c r="F151" s="9"/>
      <c r="G151" s="15"/>
      <c r="H151" s="15"/>
      <c r="I151" s="15"/>
      <c r="J151" s="15"/>
      <c r="K151" s="15"/>
      <c r="L151" s="15" t="str">
        <f t="shared" si="63"/>
        <v>-</v>
      </c>
      <c r="M151" s="15" t="str">
        <f t="shared" si="64"/>
        <v>-</v>
      </c>
      <c r="N151" s="16" t="str">
        <f t="shared" si="65"/>
        <v>-</v>
      </c>
      <c r="O151" s="109" t="s">
        <v>85</v>
      </c>
      <c r="P151" s="9"/>
      <c r="Q151" s="15"/>
      <c r="R151" s="15"/>
      <c r="S151" s="15"/>
      <c r="T151" s="15"/>
      <c r="U151" s="15"/>
      <c r="V151" s="15" t="str">
        <f t="shared" si="46"/>
        <v>-</v>
      </c>
      <c r="W151" s="15" t="str">
        <f t="shared" si="47"/>
        <v>-</v>
      </c>
      <c r="X151" s="16" t="str">
        <f t="shared" si="48"/>
        <v>-</v>
      </c>
      <c r="Y151" s="109" t="str">
        <f t="shared" si="49"/>
        <v>-</v>
      </c>
      <c r="Z151" s="9"/>
      <c r="AA151" s="15"/>
      <c r="AB151" s="15"/>
      <c r="AC151" s="15"/>
      <c r="AD151" s="15"/>
      <c r="AE151" s="15"/>
      <c r="AF151" s="15" t="str">
        <f t="shared" si="50"/>
        <v>-</v>
      </c>
      <c r="AG151" s="15" t="str">
        <f t="shared" si="51"/>
        <v>-</v>
      </c>
      <c r="AH151" s="16" t="str">
        <f t="shared" si="52"/>
        <v>-</v>
      </c>
      <c r="AI151" s="109" t="str">
        <f t="shared" si="53"/>
        <v>-</v>
      </c>
      <c r="AJ151" s="9"/>
      <c r="AK151" s="15"/>
      <c r="AL151" s="15"/>
      <c r="AM151" s="15"/>
      <c r="AN151" s="15"/>
      <c r="AO151" s="15"/>
      <c r="AP151" s="15" t="str">
        <f t="shared" si="54"/>
        <v>-</v>
      </c>
      <c r="AQ151" s="15" t="str">
        <f t="shared" si="55"/>
        <v>-</v>
      </c>
      <c r="AR151" s="16" t="str">
        <f t="shared" si="56"/>
        <v>-</v>
      </c>
      <c r="AS151" s="109" t="str">
        <f t="shared" si="57"/>
        <v>-</v>
      </c>
      <c r="AT151" s="9"/>
      <c r="AU151" s="15"/>
      <c r="AV151" s="15"/>
      <c r="AW151" s="15"/>
      <c r="AX151" s="15"/>
      <c r="AY151" s="15"/>
      <c r="AZ151" s="15" t="str">
        <f t="shared" si="58"/>
        <v>-</v>
      </c>
      <c r="BA151" s="15" t="str">
        <f t="shared" si="59"/>
        <v>-</v>
      </c>
      <c r="BB151" s="16" t="str">
        <f t="shared" si="60"/>
        <v>-</v>
      </c>
      <c r="BC151" s="109" t="str">
        <f t="shared" si="61"/>
        <v>-</v>
      </c>
      <c r="BD151" t="str">
        <f t="shared" si="62"/>
        <v>-</v>
      </c>
    </row>
    <row r="152" spans="1:56" ht="40.5" hidden="1" customHeight="1">
      <c r="A152" s="13" t="str">
        <f t="shared" si="66"/>
        <v>19-6</v>
      </c>
      <c r="B152" s="13">
        <v>19</v>
      </c>
      <c r="C152" s="5" t="s">
        <v>347</v>
      </c>
      <c r="D152" s="13">
        <v>6</v>
      </c>
      <c r="E152" s="5" t="s">
        <v>85</v>
      </c>
      <c r="F152" s="9"/>
      <c r="G152" s="15"/>
      <c r="H152" s="15"/>
      <c r="I152" s="15"/>
      <c r="J152" s="15"/>
      <c r="K152" s="15"/>
      <c r="L152" s="15" t="str">
        <f t="shared" si="63"/>
        <v>-</v>
      </c>
      <c r="M152" s="15" t="str">
        <f t="shared" si="64"/>
        <v>-</v>
      </c>
      <c r="N152" s="16" t="str">
        <f t="shared" si="65"/>
        <v>-</v>
      </c>
      <c r="O152" s="109" t="s">
        <v>85</v>
      </c>
      <c r="P152" s="9"/>
      <c r="Q152" s="15"/>
      <c r="R152" s="15"/>
      <c r="S152" s="15"/>
      <c r="T152" s="15"/>
      <c r="U152" s="15"/>
      <c r="V152" s="15" t="str">
        <f t="shared" si="46"/>
        <v>-</v>
      </c>
      <c r="W152" s="15" t="str">
        <f t="shared" si="47"/>
        <v>-</v>
      </c>
      <c r="X152" s="16" t="str">
        <f t="shared" si="48"/>
        <v>-</v>
      </c>
      <c r="Y152" s="109" t="str">
        <f t="shared" si="49"/>
        <v>-</v>
      </c>
      <c r="Z152" s="9"/>
      <c r="AA152" s="15"/>
      <c r="AB152" s="15"/>
      <c r="AC152" s="15"/>
      <c r="AD152" s="15"/>
      <c r="AE152" s="15"/>
      <c r="AF152" s="15" t="str">
        <f t="shared" si="50"/>
        <v>-</v>
      </c>
      <c r="AG152" s="15" t="str">
        <f t="shared" si="51"/>
        <v>-</v>
      </c>
      <c r="AH152" s="16" t="str">
        <f t="shared" si="52"/>
        <v>-</v>
      </c>
      <c r="AI152" s="109" t="str">
        <f t="shared" si="53"/>
        <v>-</v>
      </c>
      <c r="AJ152" s="9"/>
      <c r="AK152" s="15"/>
      <c r="AL152" s="15"/>
      <c r="AM152" s="15"/>
      <c r="AN152" s="15"/>
      <c r="AO152" s="15"/>
      <c r="AP152" s="15" t="str">
        <f t="shared" si="54"/>
        <v>-</v>
      </c>
      <c r="AQ152" s="15" t="str">
        <f t="shared" si="55"/>
        <v>-</v>
      </c>
      <c r="AR152" s="16" t="str">
        <f t="shared" si="56"/>
        <v>-</v>
      </c>
      <c r="AS152" s="109" t="str">
        <f t="shared" si="57"/>
        <v>-</v>
      </c>
      <c r="AT152" s="9"/>
      <c r="AU152" s="15"/>
      <c r="AV152" s="15"/>
      <c r="AW152" s="15"/>
      <c r="AX152" s="15"/>
      <c r="AY152" s="15"/>
      <c r="AZ152" s="15" t="str">
        <f t="shared" si="58"/>
        <v>-</v>
      </c>
      <c r="BA152" s="15" t="str">
        <f t="shared" si="59"/>
        <v>-</v>
      </c>
      <c r="BB152" s="16" t="str">
        <f t="shared" si="60"/>
        <v>-</v>
      </c>
      <c r="BC152" s="109" t="str">
        <f t="shared" si="61"/>
        <v>-</v>
      </c>
      <c r="BD152" t="str">
        <f t="shared" si="62"/>
        <v>-</v>
      </c>
    </row>
    <row r="153" spans="1:56" ht="40.5" hidden="1" customHeight="1">
      <c r="A153" s="13" t="str">
        <f t="shared" si="66"/>
        <v>19-7</v>
      </c>
      <c r="B153" s="13">
        <v>19</v>
      </c>
      <c r="C153" s="5" t="s">
        <v>347</v>
      </c>
      <c r="D153" s="13">
        <v>7</v>
      </c>
      <c r="E153" s="5" t="s">
        <v>85</v>
      </c>
      <c r="F153" s="9"/>
      <c r="G153" s="15"/>
      <c r="H153" s="15"/>
      <c r="I153" s="15"/>
      <c r="J153" s="15"/>
      <c r="K153" s="15"/>
      <c r="L153" s="15" t="str">
        <f t="shared" si="63"/>
        <v>-</v>
      </c>
      <c r="M153" s="15" t="str">
        <f t="shared" si="64"/>
        <v>-</v>
      </c>
      <c r="N153" s="16" t="str">
        <f t="shared" si="65"/>
        <v>-</v>
      </c>
      <c r="O153" s="109" t="s">
        <v>85</v>
      </c>
      <c r="P153" s="9"/>
      <c r="Q153" s="15"/>
      <c r="R153" s="15"/>
      <c r="S153" s="15"/>
      <c r="T153" s="15"/>
      <c r="U153" s="15"/>
      <c r="V153" s="15" t="str">
        <f t="shared" si="46"/>
        <v>-</v>
      </c>
      <c r="W153" s="15" t="str">
        <f t="shared" si="47"/>
        <v>-</v>
      </c>
      <c r="X153" s="16" t="str">
        <f t="shared" si="48"/>
        <v>-</v>
      </c>
      <c r="Y153" s="109" t="str">
        <f t="shared" si="49"/>
        <v>-</v>
      </c>
      <c r="Z153" s="9"/>
      <c r="AA153" s="15"/>
      <c r="AB153" s="15"/>
      <c r="AC153" s="15"/>
      <c r="AD153" s="15"/>
      <c r="AE153" s="15"/>
      <c r="AF153" s="15" t="str">
        <f t="shared" si="50"/>
        <v>-</v>
      </c>
      <c r="AG153" s="15" t="str">
        <f t="shared" si="51"/>
        <v>-</v>
      </c>
      <c r="AH153" s="16" t="str">
        <f t="shared" si="52"/>
        <v>-</v>
      </c>
      <c r="AI153" s="109" t="str">
        <f t="shared" si="53"/>
        <v>-</v>
      </c>
      <c r="AJ153" s="9"/>
      <c r="AK153" s="15"/>
      <c r="AL153" s="15"/>
      <c r="AM153" s="15"/>
      <c r="AN153" s="15"/>
      <c r="AO153" s="15"/>
      <c r="AP153" s="15" t="str">
        <f t="shared" si="54"/>
        <v>-</v>
      </c>
      <c r="AQ153" s="15" t="str">
        <f t="shared" si="55"/>
        <v>-</v>
      </c>
      <c r="AR153" s="16" t="str">
        <f t="shared" si="56"/>
        <v>-</v>
      </c>
      <c r="AS153" s="109" t="str">
        <f t="shared" si="57"/>
        <v>-</v>
      </c>
      <c r="AT153" s="9"/>
      <c r="AU153" s="15"/>
      <c r="AV153" s="15"/>
      <c r="AW153" s="15"/>
      <c r="AX153" s="15"/>
      <c r="AY153" s="15"/>
      <c r="AZ153" s="15" t="str">
        <f t="shared" si="58"/>
        <v>-</v>
      </c>
      <c r="BA153" s="15" t="str">
        <f t="shared" si="59"/>
        <v>-</v>
      </c>
      <c r="BB153" s="16" t="str">
        <f t="shared" si="60"/>
        <v>-</v>
      </c>
      <c r="BC153" s="109" t="str">
        <f t="shared" si="61"/>
        <v>-</v>
      </c>
      <c r="BD153" t="str">
        <f t="shared" si="62"/>
        <v>-</v>
      </c>
    </row>
    <row r="154" spans="1:56" ht="40.5" hidden="1" customHeight="1">
      <c r="A154" s="13" t="str">
        <f t="shared" si="66"/>
        <v>19-8</v>
      </c>
      <c r="B154" s="13">
        <v>19</v>
      </c>
      <c r="C154" s="5" t="s">
        <v>347</v>
      </c>
      <c r="D154" s="13">
        <v>8</v>
      </c>
      <c r="E154" s="5" t="s">
        <v>85</v>
      </c>
      <c r="F154" s="9"/>
      <c r="G154" s="15"/>
      <c r="H154" s="15"/>
      <c r="I154" s="15"/>
      <c r="J154" s="15"/>
      <c r="K154" s="15"/>
      <c r="L154" s="15" t="str">
        <f t="shared" si="63"/>
        <v>-</v>
      </c>
      <c r="M154" s="15" t="str">
        <f t="shared" si="64"/>
        <v>-</v>
      </c>
      <c r="N154" s="16" t="str">
        <f t="shared" si="65"/>
        <v>-</v>
      </c>
      <c r="O154" s="109" t="s">
        <v>85</v>
      </c>
      <c r="P154" s="9"/>
      <c r="Q154" s="15"/>
      <c r="R154" s="15"/>
      <c r="S154" s="15"/>
      <c r="T154" s="15"/>
      <c r="U154" s="15"/>
      <c r="V154" s="15" t="str">
        <f t="shared" si="46"/>
        <v>-</v>
      </c>
      <c r="W154" s="15" t="str">
        <f t="shared" si="47"/>
        <v>-</v>
      </c>
      <c r="X154" s="16" t="str">
        <f t="shared" si="48"/>
        <v>-</v>
      </c>
      <c r="Y154" s="109" t="str">
        <f t="shared" si="49"/>
        <v>-</v>
      </c>
      <c r="Z154" s="9"/>
      <c r="AA154" s="15"/>
      <c r="AB154" s="15"/>
      <c r="AC154" s="15"/>
      <c r="AD154" s="15"/>
      <c r="AE154" s="15"/>
      <c r="AF154" s="15" t="str">
        <f t="shared" si="50"/>
        <v>-</v>
      </c>
      <c r="AG154" s="15" t="str">
        <f t="shared" si="51"/>
        <v>-</v>
      </c>
      <c r="AH154" s="16" t="str">
        <f t="shared" si="52"/>
        <v>-</v>
      </c>
      <c r="AI154" s="109" t="str">
        <f t="shared" si="53"/>
        <v>-</v>
      </c>
      <c r="AJ154" s="9"/>
      <c r="AK154" s="15"/>
      <c r="AL154" s="15"/>
      <c r="AM154" s="15"/>
      <c r="AN154" s="15"/>
      <c r="AO154" s="15"/>
      <c r="AP154" s="15" t="str">
        <f t="shared" si="54"/>
        <v>-</v>
      </c>
      <c r="AQ154" s="15" t="str">
        <f t="shared" si="55"/>
        <v>-</v>
      </c>
      <c r="AR154" s="16" t="str">
        <f t="shared" si="56"/>
        <v>-</v>
      </c>
      <c r="AS154" s="109" t="str">
        <f t="shared" si="57"/>
        <v>-</v>
      </c>
      <c r="AT154" s="9"/>
      <c r="AU154" s="15"/>
      <c r="AV154" s="15"/>
      <c r="AW154" s="15"/>
      <c r="AX154" s="15"/>
      <c r="AY154" s="15"/>
      <c r="AZ154" s="15" t="str">
        <f t="shared" si="58"/>
        <v>-</v>
      </c>
      <c r="BA154" s="15" t="str">
        <f t="shared" si="59"/>
        <v>-</v>
      </c>
      <c r="BB154" s="16" t="str">
        <f t="shared" si="60"/>
        <v>-</v>
      </c>
      <c r="BC154" s="109" t="str">
        <f t="shared" si="61"/>
        <v>-</v>
      </c>
      <c r="BD154" t="str">
        <f t="shared" si="62"/>
        <v>-</v>
      </c>
    </row>
    <row r="155" spans="1:56" ht="40.5" customHeight="1">
      <c r="A155" s="13" t="str">
        <f t="shared" si="66"/>
        <v>20-1</v>
      </c>
      <c r="B155" s="13">
        <v>20</v>
      </c>
      <c r="C155" s="5" t="s">
        <v>348</v>
      </c>
      <c r="D155" s="13">
        <v>1</v>
      </c>
      <c r="E155" s="5" t="s">
        <v>2830</v>
      </c>
      <c r="F155" s="9">
        <v>41</v>
      </c>
      <c r="G155" s="15">
        <v>137</v>
      </c>
      <c r="H155" s="15">
        <v>176</v>
      </c>
      <c r="I155" s="15">
        <v>141</v>
      </c>
      <c r="J155" s="15">
        <v>80</v>
      </c>
      <c r="K155" s="15">
        <v>20</v>
      </c>
      <c r="L155" s="15">
        <v>595</v>
      </c>
      <c r="M155" s="15">
        <v>575</v>
      </c>
      <c r="N155" s="16">
        <v>-0.14260869565217391</v>
      </c>
      <c r="O155" s="109" t="s">
        <v>56</v>
      </c>
      <c r="P155" s="9"/>
      <c r="Q155" s="15"/>
      <c r="R155" s="15"/>
      <c r="S155" s="15"/>
      <c r="T155" s="15"/>
      <c r="U155" s="15"/>
      <c r="V155" s="15" t="str">
        <f t="shared" si="46"/>
        <v>-</v>
      </c>
      <c r="W155" s="15" t="str">
        <f t="shared" si="47"/>
        <v>-</v>
      </c>
      <c r="X155" s="16" t="str">
        <f t="shared" si="48"/>
        <v>-</v>
      </c>
      <c r="Y155" s="109" t="str">
        <f t="shared" si="49"/>
        <v>-</v>
      </c>
      <c r="Z155" s="9"/>
      <c r="AA155" s="15"/>
      <c r="AB155" s="15"/>
      <c r="AC155" s="15"/>
      <c r="AD155" s="15"/>
      <c r="AE155" s="15"/>
      <c r="AF155" s="15" t="str">
        <f t="shared" si="50"/>
        <v>-</v>
      </c>
      <c r="AG155" s="15" t="str">
        <f t="shared" si="51"/>
        <v>-</v>
      </c>
      <c r="AH155" s="16" t="str">
        <f t="shared" si="52"/>
        <v>-</v>
      </c>
      <c r="AI155" s="109" t="str">
        <f t="shared" si="53"/>
        <v>-</v>
      </c>
      <c r="AJ155" s="9"/>
      <c r="AK155" s="15"/>
      <c r="AL155" s="15"/>
      <c r="AM155" s="15"/>
      <c r="AN155" s="15"/>
      <c r="AO155" s="15"/>
      <c r="AP155" s="15" t="str">
        <f t="shared" si="54"/>
        <v>-</v>
      </c>
      <c r="AQ155" s="15" t="str">
        <f t="shared" si="55"/>
        <v>-</v>
      </c>
      <c r="AR155" s="16" t="str">
        <f t="shared" si="56"/>
        <v>-</v>
      </c>
      <c r="AS155" s="109" t="str">
        <f t="shared" si="57"/>
        <v>-</v>
      </c>
      <c r="AT155" s="9"/>
      <c r="AU155" s="15"/>
      <c r="AV155" s="15"/>
      <c r="AW155" s="15"/>
      <c r="AX155" s="15"/>
      <c r="AY155" s="15"/>
      <c r="AZ155" s="15" t="str">
        <f t="shared" si="58"/>
        <v>-</v>
      </c>
      <c r="BA155" s="15" t="str">
        <f t="shared" si="59"/>
        <v>-</v>
      </c>
      <c r="BB155" s="16" t="str">
        <f t="shared" si="60"/>
        <v>-</v>
      </c>
      <c r="BC155" s="109" t="str">
        <f t="shared" si="61"/>
        <v>-</v>
      </c>
      <c r="BD155" t="str">
        <f t="shared" si="62"/>
        <v>c</v>
      </c>
    </row>
    <row r="156" spans="1:56" ht="40.5" customHeight="1">
      <c r="A156" s="13" t="str">
        <f t="shared" si="66"/>
        <v>20-2</v>
      </c>
      <c r="B156" s="13">
        <v>20</v>
      </c>
      <c r="C156" s="5" t="s">
        <v>348</v>
      </c>
      <c r="D156" s="13">
        <v>2</v>
      </c>
      <c r="E156" s="5" t="s">
        <v>382</v>
      </c>
      <c r="F156" s="9">
        <v>119</v>
      </c>
      <c r="G156" s="15">
        <v>193</v>
      </c>
      <c r="H156" s="15">
        <v>104</v>
      </c>
      <c r="I156" s="15">
        <v>95</v>
      </c>
      <c r="J156" s="15">
        <v>73</v>
      </c>
      <c r="K156" s="15">
        <v>11</v>
      </c>
      <c r="L156" s="15">
        <v>595</v>
      </c>
      <c r="M156" s="15">
        <v>584</v>
      </c>
      <c r="N156" s="16">
        <v>0.32534246575342468</v>
      </c>
      <c r="O156" s="109" t="s">
        <v>55</v>
      </c>
      <c r="P156" s="9"/>
      <c r="Q156" s="15"/>
      <c r="R156" s="15"/>
      <c r="S156" s="15"/>
      <c r="T156" s="15"/>
      <c r="U156" s="15"/>
      <c r="V156" s="15" t="str">
        <f t="shared" si="46"/>
        <v>-</v>
      </c>
      <c r="W156" s="15" t="str">
        <f t="shared" si="47"/>
        <v>-</v>
      </c>
      <c r="X156" s="16" t="str">
        <f t="shared" si="48"/>
        <v>-</v>
      </c>
      <c r="Y156" s="109" t="str">
        <f t="shared" si="49"/>
        <v>-</v>
      </c>
      <c r="Z156" s="9"/>
      <c r="AA156" s="15"/>
      <c r="AB156" s="15"/>
      <c r="AC156" s="15"/>
      <c r="AD156" s="15"/>
      <c r="AE156" s="15"/>
      <c r="AF156" s="15" t="str">
        <f t="shared" si="50"/>
        <v>-</v>
      </c>
      <c r="AG156" s="15" t="str">
        <f t="shared" si="51"/>
        <v>-</v>
      </c>
      <c r="AH156" s="16" t="str">
        <f t="shared" si="52"/>
        <v>-</v>
      </c>
      <c r="AI156" s="109" t="str">
        <f t="shared" si="53"/>
        <v>-</v>
      </c>
      <c r="AJ156" s="9"/>
      <c r="AK156" s="15"/>
      <c r="AL156" s="15"/>
      <c r="AM156" s="15"/>
      <c r="AN156" s="15"/>
      <c r="AO156" s="15"/>
      <c r="AP156" s="15" t="str">
        <f t="shared" si="54"/>
        <v>-</v>
      </c>
      <c r="AQ156" s="15" t="str">
        <f t="shared" si="55"/>
        <v>-</v>
      </c>
      <c r="AR156" s="16" t="str">
        <f t="shared" si="56"/>
        <v>-</v>
      </c>
      <c r="AS156" s="109" t="str">
        <f t="shared" si="57"/>
        <v>-</v>
      </c>
      <c r="AT156" s="9"/>
      <c r="AU156" s="15"/>
      <c r="AV156" s="15"/>
      <c r="AW156" s="15"/>
      <c r="AX156" s="15"/>
      <c r="AY156" s="15"/>
      <c r="AZ156" s="15" t="str">
        <f t="shared" si="58"/>
        <v>-</v>
      </c>
      <c r="BA156" s="15" t="str">
        <f t="shared" si="59"/>
        <v>-</v>
      </c>
      <c r="BB156" s="16" t="str">
        <f t="shared" si="60"/>
        <v>-</v>
      </c>
      <c r="BC156" s="109" t="str">
        <f t="shared" si="61"/>
        <v>-</v>
      </c>
      <c r="BD156" t="str">
        <f t="shared" si="62"/>
        <v>b</v>
      </c>
    </row>
    <row r="157" spans="1:56" ht="40.5" customHeight="1">
      <c r="A157" s="13" t="str">
        <f t="shared" si="66"/>
        <v>20-3</v>
      </c>
      <c r="B157" s="13">
        <v>20</v>
      </c>
      <c r="C157" s="5" t="s">
        <v>348</v>
      </c>
      <c r="D157" s="13">
        <v>3</v>
      </c>
      <c r="E157" s="5" t="s">
        <v>2831</v>
      </c>
      <c r="F157" s="9">
        <v>223</v>
      </c>
      <c r="G157" s="15">
        <v>253</v>
      </c>
      <c r="H157" s="15">
        <v>56</v>
      </c>
      <c r="I157" s="15">
        <v>33</v>
      </c>
      <c r="J157" s="15">
        <v>13</v>
      </c>
      <c r="K157" s="15">
        <v>10</v>
      </c>
      <c r="L157" s="15">
        <v>588</v>
      </c>
      <c r="M157" s="15">
        <v>578</v>
      </c>
      <c r="N157" s="16">
        <v>1.1072664359861593</v>
      </c>
      <c r="O157" s="109" t="s">
        <v>54</v>
      </c>
      <c r="P157" s="9"/>
      <c r="Q157" s="15"/>
      <c r="R157" s="15"/>
      <c r="S157" s="15"/>
      <c r="T157" s="15"/>
      <c r="U157" s="15"/>
      <c r="V157" s="15" t="str">
        <f t="shared" si="46"/>
        <v>-</v>
      </c>
      <c r="W157" s="15" t="str">
        <f t="shared" si="47"/>
        <v>-</v>
      </c>
      <c r="X157" s="16" t="str">
        <f t="shared" si="48"/>
        <v>-</v>
      </c>
      <c r="Y157" s="109" t="str">
        <f t="shared" si="49"/>
        <v>-</v>
      </c>
      <c r="Z157" s="9"/>
      <c r="AA157" s="15"/>
      <c r="AB157" s="15"/>
      <c r="AC157" s="15"/>
      <c r="AD157" s="15"/>
      <c r="AE157" s="15"/>
      <c r="AF157" s="15" t="str">
        <f t="shared" si="50"/>
        <v>-</v>
      </c>
      <c r="AG157" s="15" t="str">
        <f t="shared" si="51"/>
        <v>-</v>
      </c>
      <c r="AH157" s="16" t="str">
        <f t="shared" si="52"/>
        <v>-</v>
      </c>
      <c r="AI157" s="109" t="str">
        <f t="shared" si="53"/>
        <v>-</v>
      </c>
      <c r="AJ157" s="9"/>
      <c r="AK157" s="15"/>
      <c r="AL157" s="15"/>
      <c r="AM157" s="15"/>
      <c r="AN157" s="15"/>
      <c r="AO157" s="15"/>
      <c r="AP157" s="15" t="str">
        <f t="shared" si="54"/>
        <v>-</v>
      </c>
      <c r="AQ157" s="15" t="str">
        <f t="shared" si="55"/>
        <v>-</v>
      </c>
      <c r="AR157" s="16" t="str">
        <f t="shared" si="56"/>
        <v>-</v>
      </c>
      <c r="AS157" s="109" t="str">
        <f t="shared" si="57"/>
        <v>-</v>
      </c>
      <c r="AT157" s="9"/>
      <c r="AU157" s="15"/>
      <c r="AV157" s="15"/>
      <c r="AW157" s="15"/>
      <c r="AX157" s="15"/>
      <c r="AY157" s="15"/>
      <c r="AZ157" s="15" t="str">
        <f t="shared" si="58"/>
        <v>-</v>
      </c>
      <c r="BA157" s="15" t="str">
        <f t="shared" si="59"/>
        <v>-</v>
      </c>
      <c r="BB157" s="16" t="str">
        <f t="shared" si="60"/>
        <v>-</v>
      </c>
      <c r="BC157" s="109" t="str">
        <f t="shared" si="61"/>
        <v>-</v>
      </c>
      <c r="BD157" t="str">
        <f t="shared" si="62"/>
        <v>a</v>
      </c>
    </row>
    <row r="158" spans="1:56" ht="40.5" customHeight="1">
      <c r="A158" s="13" t="str">
        <f t="shared" si="66"/>
        <v>20-4</v>
      </c>
      <c r="B158" s="13">
        <v>20</v>
      </c>
      <c r="C158" s="5" t="s">
        <v>348</v>
      </c>
      <c r="D158" s="13">
        <v>4</v>
      </c>
      <c r="E158" s="5" t="s">
        <v>2832</v>
      </c>
      <c r="F158" s="9">
        <v>283</v>
      </c>
      <c r="G158" s="15">
        <v>203</v>
      </c>
      <c r="H158" s="15">
        <v>59</v>
      </c>
      <c r="I158" s="15">
        <v>20</v>
      </c>
      <c r="J158" s="15">
        <v>13</v>
      </c>
      <c r="K158" s="15">
        <v>10</v>
      </c>
      <c r="L158" s="15">
        <v>588</v>
      </c>
      <c r="M158" s="15">
        <v>578</v>
      </c>
      <c r="N158" s="16">
        <v>1.2508650519031141</v>
      </c>
      <c r="O158" s="109" t="s">
        <v>54</v>
      </c>
      <c r="P158" s="9"/>
      <c r="Q158" s="15"/>
      <c r="R158" s="15"/>
      <c r="S158" s="15"/>
      <c r="T158" s="15"/>
      <c r="U158" s="15"/>
      <c r="V158" s="15" t="str">
        <f t="shared" si="46"/>
        <v>-</v>
      </c>
      <c r="W158" s="15" t="str">
        <f t="shared" si="47"/>
        <v>-</v>
      </c>
      <c r="X158" s="16" t="str">
        <f t="shared" si="48"/>
        <v>-</v>
      </c>
      <c r="Y158" s="109" t="str">
        <f t="shared" si="49"/>
        <v>-</v>
      </c>
      <c r="Z158" s="9"/>
      <c r="AA158" s="15"/>
      <c r="AB158" s="15"/>
      <c r="AC158" s="15"/>
      <c r="AD158" s="15"/>
      <c r="AE158" s="15"/>
      <c r="AF158" s="15" t="str">
        <f t="shared" si="50"/>
        <v>-</v>
      </c>
      <c r="AG158" s="15" t="str">
        <f t="shared" si="51"/>
        <v>-</v>
      </c>
      <c r="AH158" s="16" t="str">
        <f t="shared" si="52"/>
        <v>-</v>
      </c>
      <c r="AI158" s="109" t="str">
        <f t="shared" si="53"/>
        <v>-</v>
      </c>
      <c r="AJ158" s="9"/>
      <c r="AK158" s="15"/>
      <c r="AL158" s="15"/>
      <c r="AM158" s="15"/>
      <c r="AN158" s="15"/>
      <c r="AO158" s="15"/>
      <c r="AP158" s="15" t="str">
        <f t="shared" si="54"/>
        <v>-</v>
      </c>
      <c r="AQ158" s="15" t="str">
        <f t="shared" si="55"/>
        <v>-</v>
      </c>
      <c r="AR158" s="16" t="str">
        <f t="shared" si="56"/>
        <v>-</v>
      </c>
      <c r="AS158" s="109" t="str">
        <f t="shared" si="57"/>
        <v>-</v>
      </c>
      <c r="AT158" s="9"/>
      <c r="AU158" s="15"/>
      <c r="AV158" s="15"/>
      <c r="AW158" s="15"/>
      <c r="AX158" s="15"/>
      <c r="AY158" s="15"/>
      <c r="AZ158" s="15" t="str">
        <f t="shared" si="58"/>
        <v>-</v>
      </c>
      <c r="BA158" s="15" t="str">
        <f t="shared" si="59"/>
        <v>-</v>
      </c>
      <c r="BB158" s="16" t="str">
        <f t="shared" si="60"/>
        <v>-</v>
      </c>
      <c r="BC158" s="109" t="str">
        <f t="shared" si="61"/>
        <v>-</v>
      </c>
      <c r="BD158" t="str">
        <f t="shared" si="62"/>
        <v>a</v>
      </c>
    </row>
    <row r="159" spans="1:56" ht="40.5" customHeight="1">
      <c r="A159" s="13" t="str">
        <f t="shared" si="66"/>
        <v>20-5</v>
      </c>
      <c r="B159" s="13">
        <v>20</v>
      </c>
      <c r="C159" s="5" t="s">
        <v>348</v>
      </c>
      <c r="D159" s="13">
        <v>5</v>
      </c>
      <c r="E159" s="5" t="s">
        <v>383</v>
      </c>
      <c r="F159" s="9">
        <v>32</v>
      </c>
      <c r="G159" s="15">
        <v>104</v>
      </c>
      <c r="H159" s="15">
        <v>151</v>
      </c>
      <c r="I159" s="15">
        <v>167</v>
      </c>
      <c r="J159" s="15">
        <v>127</v>
      </c>
      <c r="K159" s="15">
        <v>7</v>
      </c>
      <c r="L159" s="15">
        <v>588</v>
      </c>
      <c r="M159" s="15">
        <v>581</v>
      </c>
      <c r="N159" s="16">
        <v>-0.43545611015490532</v>
      </c>
      <c r="O159" s="109" t="s">
        <v>57</v>
      </c>
      <c r="P159" s="9"/>
      <c r="Q159" s="15"/>
      <c r="R159" s="15"/>
      <c r="S159" s="15"/>
      <c r="T159" s="15"/>
      <c r="U159" s="15"/>
      <c r="V159" s="15" t="str">
        <f t="shared" si="46"/>
        <v>-</v>
      </c>
      <c r="W159" s="15" t="str">
        <f t="shared" si="47"/>
        <v>-</v>
      </c>
      <c r="X159" s="16" t="str">
        <f t="shared" si="48"/>
        <v>-</v>
      </c>
      <c r="Y159" s="109" t="str">
        <f t="shared" si="49"/>
        <v>-</v>
      </c>
      <c r="Z159" s="9"/>
      <c r="AA159" s="15"/>
      <c r="AB159" s="15"/>
      <c r="AC159" s="15"/>
      <c r="AD159" s="15"/>
      <c r="AE159" s="15"/>
      <c r="AF159" s="15" t="str">
        <f t="shared" si="50"/>
        <v>-</v>
      </c>
      <c r="AG159" s="15" t="str">
        <f t="shared" si="51"/>
        <v>-</v>
      </c>
      <c r="AH159" s="16" t="str">
        <f t="shared" si="52"/>
        <v>-</v>
      </c>
      <c r="AI159" s="109" t="str">
        <f t="shared" si="53"/>
        <v>-</v>
      </c>
      <c r="AJ159" s="9"/>
      <c r="AK159" s="15"/>
      <c r="AL159" s="15"/>
      <c r="AM159" s="15"/>
      <c r="AN159" s="15"/>
      <c r="AO159" s="15"/>
      <c r="AP159" s="15" t="str">
        <f t="shared" si="54"/>
        <v>-</v>
      </c>
      <c r="AQ159" s="15" t="str">
        <f t="shared" si="55"/>
        <v>-</v>
      </c>
      <c r="AR159" s="16" t="str">
        <f t="shared" si="56"/>
        <v>-</v>
      </c>
      <c r="AS159" s="109" t="str">
        <f t="shared" si="57"/>
        <v>-</v>
      </c>
      <c r="AT159" s="9"/>
      <c r="AU159" s="15"/>
      <c r="AV159" s="15"/>
      <c r="AW159" s="15"/>
      <c r="AX159" s="15"/>
      <c r="AY159" s="15"/>
      <c r="AZ159" s="15" t="str">
        <f t="shared" si="58"/>
        <v>-</v>
      </c>
      <c r="BA159" s="15" t="str">
        <f t="shared" si="59"/>
        <v>-</v>
      </c>
      <c r="BB159" s="16" t="str">
        <f t="shared" si="60"/>
        <v>-</v>
      </c>
      <c r="BC159" s="109" t="str">
        <f t="shared" si="61"/>
        <v>-</v>
      </c>
      <c r="BD159" t="str">
        <f t="shared" si="62"/>
        <v>d</v>
      </c>
    </row>
    <row r="160" spans="1:56" ht="40.5" hidden="1" customHeight="1">
      <c r="A160" s="13" t="str">
        <f t="shared" si="66"/>
        <v>20-6</v>
      </c>
      <c r="B160" s="13">
        <v>20</v>
      </c>
      <c r="C160" s="5" t="s">
        <v>348</v>
      </c>
      <c r="D160" s="13">
        <v>6</v>
      </c>
      <c r="E160" s="5" t="s">
        <v>85</v>
      </c>
      <c r="F160" s="9"/>
      <c r="G160" s="15"/>
      <c r="H160" s="15"/>
      <c r="I160" s="15"/>
      <c r="J160" s="15"/>
      <c r="K160" s="15"/>
      <c r="L160" s="15" t="str">
        <f t="shared" si="63"/>
        <v>-</v>
      </c>
      <c r="M160" s="15" t="str">
        <f t="shared" si="64"/>
        <v>-</v>
      </c>
      <c r="N160" s="16" t="str">
        <f t="shared" si="65"/>
        <v>-</v>
      </c>
      <c r="O160" s="109" t="s">
        <v>85</v>
      </c>
      <c r="P160" s="9"/>
      <c r="Q160" s="15"/>
      <c r="R160" s="15"/>
      <c r="S160" s="15"/>
      <c r="T160" s="15"/>
      <c r="U160" s="15"/>
      <c r="V160" s="15" t="str">
        <f t="shared" si="46"/>
        <v>-</v>
      </c>
      <c r="W160" s="15" t="str">
        <f t="shared" si="47"/>
        <v>-</v>
      </c>
      <c r="X160" s="16" t="str">
        <f t="shared" si="48"/>
        <v>-</v>
      </c>
      <c r="Y160" s="109" t="str">
        <f t="shared" si="49"/>
        <v>-</v>
      </c>
      <c r="Z160" s="9"/>
      <c r="AA160" s="15"/>
      <c r="AB160" s="15"/>
      <c r="AC160" s="15"/>
      <c r="AD160" s="15"/>
      <c r="AE160" s="15"/>
      <c r="AF160" s="15" t="str">
        <f t="shared" si="50"/>
        <v>-</v>
      </c>
      <c r="AG160" s="15" t="str">
        <f t="shared" si="51"/>
        <v>-</v>
      </c>
      <c r="AH160" s="16" t="str">
        <f t="shared" si="52"/>
        <v>-</v>
      </c>
      <c r="AI160" s="109" t="str">
        <f t="shared" si="53"/>
        <v>-</v>
      </c>
      <c r="AJ160" s="9"/>
      <c r="AK160" s="15"/>
      <c r="AL160" s="15"/>
      <c r="AM160" s="15"/>
      <c r="AN160" s="15"/>
      <c r="AO160" s="15"/>
      <c r="AP160" s="15" t="str">
        <f t="shared" si="54"/>
        <v>-</v>
      </c>
      <c r="AQ160" s="15" t="str">
        <f t="shared" si="55"/>
        <v>-</v>
      </c>
      <c r="AR160" s="16" t="str">
        <f t="shared" si="56"/>
        <v>-</v>
      </c>
      <c r="AS160" s="109" t="str">
        <f t="shared" si="57"/>
        <v>-</v>
      </c>
      <c r="AT160" s="9"/>
      <c r="AU160" s="15"/>
      <c r="AV160" s="15"/>
      <c r="AW160" s="15"/>
      <c r="AX160" s="15"/>
      <c r="AY160" s="15"/>
      <c r="AZ160" s="15" t="str">
        <f t="shared" si="58"/>
        <v>-</v>
      </c>
      <c r="BA160" s="15" t="str">
        <f t="shared" si="59"/>
        <v>-</v>
      </c>
      <c r="BB160" s="16" t="str">
        <f t="shared" si="60"/>
        <v>-</v>
      </c>
      <c r="BC160" s="109" t="str">
        <f t="shared" si="61"/>
        <v>-</v>
      </c>
      <c r="BD160" t="str">
        <f t="shared" si="62"/>
        <v>-</v>
      </c>
    </row>
    <row r="161" spans="1:56" ht="40.5" hidden="1" customHeight="1">
      <c r="A161" s="13" t="str">
        <f t="shared" si="66"/>
        <v>20-7</v>
      </c>
      <c r="B161" s="13">
        <v>20</v>
      </c>
      <c r="C161" s="5" t="s">
        <v>348</v>
      </c>
      <c r="D161" s="13">
        <v>7</v>
      </c>
      <c r="E161" s="5" t="s">
        <v>85</v>
      </c>
      <c r="F161" s="9"/>
      <c r="G161" s="15"/>
      <c r="H161" s="15"/>
      <c r="I161" s="15"/>
      <c r="J161" s="15"/>
      <c r="K161" s="15"/>
      <c r="L161" s="15" t="str">
        <f t="shared" si="63"/>
        <v>-</v>
      </c>
      <c r="M161" s="15" t="str">
        <f t="shared" si="64"/>
        <v>-</v>
      </c>
      <c r="N161" s="16" t="str">
        <f t="shared" si="65"/>
        <v>-</v>
      </c>
      <c r="O161" s="109" t="s">
        <v>85</v>
      </c>
      <c r="P161" s="9"/>
      <c r="Q161" s="15"/>
      <c r="R161" s="15"/>
      <c r="S161" s="15"/>
      <c r="T161" s="15"/>
      <c r="U161" s="15"/>
      <c r="V161" s="15" t="str">
        <f t="shared" si="46"/>
        <v>-</v>
      </c>
      <c r="W161" s="15" t="str">
        <f t="shared" si="47"/>
        <v>-</v>
      </c>
      <c r="X161" s="16" t="str">
        <f t="shared" si="48"/>
        <v>-</v>
      </c>
      <c r="Y161" s="109" t="str">
        <f t="shared" si="49"/>
        <v>-</v>
      </c>
      <c r="Z161" s="9"/>
      <c r="AA161" s="15"/>
      <c r="AB161" s="15"/>
      <c r="AC161" s="15"/>
      <c r="AD161" s="15"/>
      <c r="AE161" s="15"/>
      <c r="AF161" s="15" t="str">
        <f t="shared" si="50"/>
        <v>-</v>
      </c>
      <c r="AG161" s="15" t="str">
        <f t="shared" si="51"/>
        <v>-</v>
      </c>
      <c r="AH161" s="16" t="str">
        <f t="shared" si="52"/>
        <v>-</v>
      </c>
      <c r="AI161" s="109" t="str">
        <f t="shared" si="53"/>
        <v>-</v>
      </c>
      <c r="AJ161" s="9"/>
      <c r="AK161" s="15"/>
      <c r="AL161" s="15"/>
      <c r="AM161" s="15"/>
      <c r="AN161" s="15"/>
      <c r="AO161" s="15"/>
      <c r="AP161" s="15" t="str">
        <f t="shared" si="54"/>
        <v>-</v>
      </c>
      <c r="AQ161" s="15" t="str">
        <f t="shared" si="55"/>
        <v>-</v>
      </c>
      <c r="AR161" s="16" t="str">
        <f t="shared" si="56"/>
        <v>-</v>
      </c>
      <c r="AS161" s="109" t="str">
        <f t="shared" si="57"/>
        <v>-</v>
      </c>
      <c r="AT161" s="9"/>
      <c r="AU161" s="15"/>
      <c r="AV161" s="15"/>
      <c r="AW161" s="15"/>
      <c r="AX161" s="15"/>
      <c r="AY161" s="15"/>
      <c r="AZ161" s="15" t="str">
        <f t="shared" si="58"/>
        <v>-</v>
      </c>
      <c r="BA161" s="15" t="str">
        <f t="shared" si="59"/>
        <v>-</v>
      </c>
      <c r="BB161" s="16" t="str">
        <f t="shared" si="60"/>
        <v>-</v>
      </c>
      <c r="BC161" s="109" t="str">
        <f t="shared" si="61"/>
        <v>-</v>
      </c>
      <c r="BD161" t="str">
        <f t="shared" si="62"/>
        <v>-</v>
      </c>
    </row>
    <row r="162" spans="1:56" ht="40.5" hidden="1" customHeight="1">
      <c r="A162" s="13" t="str">
        <f t="shared" si="66"/>
        <v>20-8</v>
      </c>
      <c r="B162" s="13">
        <v>20</v>
      </c>
      <c r="C162" s="5" t="s">
        <v>348</v>
      </c>
      <c r="D162" s="13">
        <v>8</v>
      </c>
      <c r="E162" s="5" t="s">
        <v>85</v>
      </c>
      <c r="F162" s="9"/>
      <c r="G162" s="15"/>
      <c r="H162" s="15"/>
      <c r="I162" s="15"/>
      <c r="J162" s="15"/>
      <c r="K162" s="15"/>
      <c r="L162" s="15" t="str">
        <f t="shared" si="63"/>
        <v>-</v>
      </c>
      <c r="M162" s="15" t="str">
        <f t="shared" si="64"/>
        <v>-</v>
      </c>
      <c r="N162" s="16" t="str">
        <f t="shared" si="65"/>
        <v>-</v>
      </c>
      <c r="O162" s="109" t="s">
        <v>85</v>
      </c>
      <c r="P162" s="9"/>
      <c r="Q162" s="15"/>
      <c r="R162" s="15"/>
      <c r="S162" s="15"/>
      <c r="T162" s="15"/>
      <c r="U162" s="15"/>
      <c r="V162" s="15" t="str">
        <f t="shared" si="46"/>
        <v>-</v>
      </c>
      <c r="W162" s="15" t="str">
        <f t="shared" si="47"/>
        <v>-</v>
      </c>
      <c r="X162" s="16" t="str">
        <f t="shared" si="48"/>
        <v>-</v>
      </c>
      <c r="Y162" s="109" t="str">
        <f t="shared" si="49"/>
        <v>-</v>
      </c>
      <c r="Z162" s="9"/>
      <c r="AA162" s="15"/>
      <c r="AB162" s="15"/>
      <c r="AC162" s="15"/>
      <c r="AD162" s="15"/>
      <c r="AE162" s="15"/>
      <c r="AF162" s="15" t="str">
        <f t="shared" si="50"/>
        <v>-</v>
      </c>
      <c r="AG162" s="15" t="str">
        <f t="shared" si="51"/>
        <v>-</v>
      </c>
      <c r="AH162" s="16" t="str">
        <f t="shared" si="52"/>
        <v>-</v>
      </c>
      <c r="AI162" s="109" t="str">
        <f t="shared" si="53"/>
        <v>-</v>
      </c>
      <c r="AJ162" s="9"/>
      <c r="AK162" s="15"/>
      <c r="AL162" s="15"/>
      <c r="AM162" s="15"/>
      <c r="AN162" s="15"/>
      <c r="AO162" s="15"/>
      <c r="AP162" s="15" t="str">
        <f t="shared" si="54"/>
        <v>-</v>
      </c>
      <c r="AQ162" s="15" t="str">
        <f t="shared" si="55"/>
        <v>-</v>
      </c>
      <c r="AR162" s="16" t="str">
        <f t="shared" si="56"/>
        <v>-</v>
      </c>
      <c r="AS162" s="109" t="str">
        <f t="shared" si="57"/>
        <v>-</v>
      </c>
      <c r="AT162" s="9"/>
      <c r="AU162" s="15"/>
      <c r="AV162" s="15"/>
      <c r="AW162" s="15"/>
      <c r="AX162" s="15"/>
      <c r="AY162" s="15"/>
      <c r="AZ162" s="15" t="str">
        <f t="shared" si="58"/>
        <v>-</v>
      </c>
      <c r="BA162" s="15" t="str">
        <f t="shared" si="59"/>
        <v>-</v>
      </c>
      <c r="BB162" s="16" t="str">
        <f t="shared" si="60"/>
        <v>-</v>
      </c>
      <c r="BC162" s="109" t="str">
        <f t="shared" si="61"/>
        <v>-</v>
      </c>
      <c r="BD162" t="str">
        <f t="shared" si="62"/>
        <v>-</v>
      </c>
    </row>
    <row r="163" spans="1:56" ht="40.5" customHeight="1">
      <c r="A163" s="13" t="str">
        <f t="shared" si="66"/>
        <v>21-1</v>
      </c>
      <c r="B163" s="13">
        <v>21</v>
      </c>
      <c r="C163" s="5" t="s">
        <v>349</v>
      </c>
      <c r="D163" s="13">
        <v>1</v>
      </c>
      <c r="E163" s="5" t="s">
        <v>2833</v>
      </c>
      <c r="F163" s="9">
        <v>93</v>
      </c>
      <c r="G163" s="15">
        <v>220</v>
      </c>
      <c r="H163" s="15">
        <v>153</v>
      </c>
      <c r="I163" s="15">
        <v>83</v>
      </c>
      <c r="J163" s="15">
        <v>26</v>
      </c>
      <c r="K163" s="15">
        <v>13</v>
      </c>
      <c r="L163" s="15">
        <v>588</v>
      </c>
      <c r="M163" s="15">
        <v>575</v>
      </c>
      <c r="N163" s="16">
        <v>0.47130434782608693</v>
      </c>
      <c r="O163" s="109" t="s">
        <v>55</v>
      </c>
      <c r="P163" s="9"/>
      <c r="Q163" s="15"/>
      <c r="R163" s="15"/>
      <c r="S163" s="15"/>
      <c r="T163" s="15"/>
      <c r="U163" s="15"/>
      <c r="V163" s="15" t="str">
        <f t="shared" si="46"/>
        <v>-</v>
      </c>
      <c r="W163" s="15" t="str">
        <f t="shared" si="47"/>
        <v>-</v>
      </c>
      <c r="X163" s="16" t="str">
        <f t="shared" si="48"/>
        <v>-</v>
      </c>
      <c r="Y163" s="109" t="str">
        <f t="shared" si="49"/>
        <v>-</v>
      </c>
      <c r="Z163" s="9"/>
      <c r="AA163" s="15"/>
      <c r="AB163" s="15"/>
      <c r="AC163" s="15"/>
      <c r="AD163" s="15"/>
      <c r="AE163" s="15"/>
      <c r="AF163" s="15" t="str">
        <f t="shared" si="50"/>
        <v>-</v>
      </c>
      <c r="AG163" s="15" t="str">
        <f t="shared" si="51"/>
        <v>-</v>
      </c>
      <c r="AH163" s="16" t="str">
        <f t="shared" si="52"/>
        <v>-</v>
      </c>
      <c r="AI163" s="109" t="str">
        <f t="shared" si="53"/>
        <v>-</v>
      </c>
      <c r="AJ163" s="9"/>
      <c r="AK163" s="15"/>
      <c r="AL163" s="15"/>
      <c r="AM163" s="15"/>
      <c r="AN163" s="15"/>
      <c r="AO163" s="15"/>
      <c r="AP163" s="15" t="str">
        <f t="shared" si="54"/>
        <v>-</v>
      </c>
      <c r="AQ163" s="15" t="str">
        <f t="shared" si="55"/>
        <v>-</v>
      </c>
      <c r="AR163" s="16" t="str">
        <f t="shared" si="56"/>
        <v>-</v>
      </c>
      <c r="AS163" s="109" t="str">
        <f t="shared" si="57"/>
        <v>-</v>
      </c>
      <c r="AT163" s="9"/>
      <c r="AU163" s="15"/>
      <c r="AV163" s="15"/>
      <c r="AW163" s="15"/>
      <c r="AX163" s="15"/>
      <c r="AY163" s="15"/>
      <c r="AZ163" s="15" t="str">
        <f t="shared" si="58"/>
        <v>-</v>
      </c>
      <c r="BA163" s="15" t="str">
        <f t="shared" si="59"/>
        <v>-</v>
      </c>
      <c r="BB163" s="16" t="str">
        <f t="shared" si="60"/>
        <v>-</v>
      </c>
      <c r="BC163" s="109" t="str">
        <f t="shared" si="61"/>
        <v>-</v>
      </c>
      <c r="BD163" t="str">
        <f t="shared" si="62"/>
        <v>b</v>
      </c>
    </row>
    <row r="164" spans="1:56" ht="40.5" customHeight="1">
      <c r="A164" s="13" t="str">
        <f t="shared" si="66"/>
        <v>21-2</v>
      </c>
      <c r="B164" s="13">
        <v>21</v>
      </c>
      <c r="C164" s="5" t="s">
        <v>349</v>
      </c>
      <c r="D164" s="13">
        <v>2</v>
      </c>
      <c r="E164" s="5" t="s">
        <v>2834</v>
      </c>
      <c r="F164" s="9">
        <v>115</v>
      </c>
      <c r="G164" s="15">
        <v>220</v>
      </c>
      <c r="H164" s="15">
        <v>171</v>
      </c>
      <c r="I164" s="15">
        <v>48</v>
      </c>
      <c r="J164" s="15">
        <v>20</v>
      </c>
      <c r="K164" s="15">
        <v>14</v>
      </c>
      <c r="L164" s="15">
        <v>588</v>
      </c>
      <c r="M164" s="15">
        <v>574</v>
      </c>
      <c r="N164" s="16">
        <v>0.63066202090592338</v>
      </c>
      <c r="O164" s="109" t="s">
        <v>55</v>
      </c>
      <c r="P164" s="9"/>
      <c r="Q164" s="15"/>
      <c r="R164" s="15"/>
      <c r="S164" s="15"/>
      <c r="T164" s="15"/>
      <c r="U164" s="15"/>
      <c r="V164" s="15" t="str">
        <f t="shared" si="46"/>
        <v>-</v>
      </c>
      <c r="W164" s="15" t="str">
        <f t="shared" si="47"/>
        <v>-</v>
      </c>
      <c r="X164" s="16" t="str">
        <f t="shared" si="48"/>
        <v>-</v>
      </c>
      <c r="Y164" s="109" t="str">
        <f t="shared" si="49"/>
        <v>-</v>
      </c>
      <c r="Z164" s="9"/>
      <c r="AA164" s="15"/>
      <c r="AB164" s="15"/>
      <c r="AC164" s="15"/>
      <c r="AD164" s="15"/>
      <c r="AE164" s="15"/>
      <c r="AF164" s="15" t="str">
        <f t="shared" si="50"/>
        <v>-</v>
      </c>
      <c r="AG164" s="15" t="str">
        <f t="shared" si="51"/>
        <v>-</v>
      </c>
      <c r="AH164" s="16" t="str">
        <f t="shared" si="52"/>
        <v>-</v>
      </c>
      <c r="AI164" s="109" t="str">
        <f t="shared" si="53"/>
        <v>-</v>
      </c>
      <c r="AJ164" s="9"/>
      <c r="AK164" s="15"/>
      <c r="AL164" s="15"/>
      <c r="AM164" s="15"/>
      <c r="AN164" s="15"/>
      <c r="AO164" s="15"/>
      <c r="AP164" s="15" t="str">
        <f t="shared" si="54"/>
        <v>-</v>
      </c>
      <c r="AQ164" s="15" t="str">
        <f t="shared" si="55"/>
        <v>-</v>
      </c>
      <c r="AR164" s="16" t="str">
        <f t="shared" si="56"/>
        <v>-</v>
      </c>
      <c r="AS164" s="109" t="str">
        <f t="shared" si="57"/>
        <v>-</v>
      </c>
      <c r="AT164" s="9"/>
      <c r="AU164" s="15"/>
      <c r="AV164" s="15"/>
      <c r="AW164" s="15"/>
      <c r="AX164" s="15"/>
      <c r="AY164" s="15"/>
      <c r="AZ164" s="15" t="str">
        <f t="shared" si="58"/>
        <v>-</v>
      </c>
      <c r="BA164" s="15" t="str">
        <f t="shared" si="59"/>
        <v>-</v>
      </c>
      <c r="BB164" s="16" t="str">
        <f t="shared" si="60"/>
        <v>-</v>
      </c>
      <c r="BC164" s="109" t="str">
        <f t="shared" si="61"/>
        <v>-</v>
      </c>
      <c r="BD164" t="str">
        <f t="shared" si="62"/>
        <v>b</v>
      </c>
    </row>
    <row r="165" spans="1:56" ht="40.5" customHeight="1">
      <c r="A165" s="13" t="str">
        <f t="shared" si="66"/>
        <v>21-3</v>
      </c>
      <c r="B165" s="13">
        <v>21</v>
      </c>
      <c r="C165" s="5" t="s">
        <v>349</v>
      </c>
      <c r="D165" s="13">
        <v>3</v>
      </c>
      <c r="E165" s="5" t="s">
        <v>2835</v>
      </c>
      <c r="F165" s="9">
        <v>11</v>
      </c>
      <c r="G165" s="15">
        <v>91</v>
      </c>
      <c r="H165" s="15">
        <v>275</v>
      </c>
      <c r="I165" s="15">
        <v>111</v>
      </c>
      <c r="J165" s="15">
        <v>48</v>
      </c>
      <c r="K165" s="15">
        <v>59</v>
      </c>
      <c r="L165" s="15">
        <v>595</v>
      </c>
      <c r="M165" s="15">
        <v>536</v>
      </c>
      <c r="N165" s="16">
        <v>-0.17537313432835822</v>
      </c>
      <c r="O165" s="109" t="s">
        <v>56</v>
      </c>
      <c r="P165" s="9"/>
      <c r="Q165" s="15"/>
      <c r="R165" s="15"/>
      <c r="S165" s="15"/>
      <c r="T165" s="15"/>
      <c r="U165" s="15"/>
      <c r="V165" s="15" t="str">
        <f t="shared" si="46"/>
        <v>-</v>
      </c>
      <c r="W165" s="15" t="str">
        <f t="shared" si="47"/>
        <v>-</v>
      </c>
      <c r="X165" s="16" t="str">
        <f t="shared" si="48"/>
        <v>-</v>
      </c>
      <c r="Y165" s="109" t="str">
        <f t="shared" si="49"/>
        <v>-</v>
      </c>
      <c r="Z165" s="9"/>
      <c r="AA165" s="15"/>
      <c r="AB165" s="15"/>
      <c r="AC165" s="15"/>
      <c r="AD165" s="15"/>
      <c r="AE165" s="15"/>
      <c r="AF165" s="15" t="str">
        <f t="shared" si="50"/>
        <v>-</v>
      </c>
      <c r="AG165" s="15" t="str">
        <f t="shared" si="51"/>
        <v>-</v>
      </c>
      <c r="AH165" s="16" t="str">
        <f t="shared" si="52"/>
        <v>-</v>
      </c>
      <c r="AI165" s="109" t="str">
        <f t="shared" si="53"/>
        <v>-</v>
      </c>
      <c r="AJ165" s="9"/>
      <c r="AK165" s="15"/>
      <c r="AL165" s="15"/>
      <c r="AM165" s="15"/>
      <c r="AN165" s="15"/>
      <c r="AO165" s="15"/>
      <c r="AP165" s="15" t="str">
        <f t="shared" si="54"/>
        <v>-</v>
      </c>
      <c r="AQ165" s="15" t="str">
        <f t="shared" si="55"/>
        <v>-</v>
      </c>
      <c r="AR165" s="16" t="str">
        <f t="shared" si="56"/>
        <v>-</v>
      </c>
      <c r="AS165" s="109" t="str">
        <f t="shared" si="57"/>
        <v>-</v>
      </c>
      <c r="AT165" s="9"/>
      <c r="AU165" s="15"/>
      <c r="AV165" s="15"/>
      <c r="AW165" s="15"/>
      <c r="AX165" s="15"/>
      <c r="AY165" s="15"/>
      <c r="AZ165" s="15" t="str">
        <f t="shared" si="58"/>
        <v>-</v>
      </c>
      <c r="BA165" s="15" t="str">
        <f t="shared" si="59"/>
        <v>-</v>
      </c>
      <c r="BB165" s="16" t="str">
        <f t="shared" si="60"/>
        <v>-</v>
      </c>
      <c r="BC165" s="109" t="str">
        <f t="shared" si="61"/>
        <v>-</v>
      </c>
      <c r="BD165" t="str">
        <f t="shared" si="62"/>
        <v>c</v>
      </c>
    </row>
    <row r="166" spans="1:56" ht="40.5" customHeight="1">
      <c r="A166" s="13" t="str">
        <f t="shared" si="66"/>
        <v>21-4</v>
      </c>
      <c r="B166" s="13">
        <v>21</v>
      </c>
      <c r="C166" s="5" t="s">
        <v>349</v>
      </c>
      <c r="D166" s="13">
        <v>4</v>
      </c>
      <c r="E166" s="5" t="s">
        <v>2836</v>
      </c>
      <c r="F166" s="9">
        <v>21</v>
      </c>
      <c r="G166" s="15">
        <v>110</v>
      </c>
      <c r="H166" s="15">
        <v>256</v>
      </c>
      <c r="I166" s="15">
        <v>114</v>
      </c>
      <c r="J166" s="15">
        <v>46</v>
      </c>
      <c r="K166" s="15">
        <v>48</v>
      </c>
      <c r="L166" s="15">
        <v>595</v>
      </c>
      <c r="M166" s="15">
        <v>547</v>
      </c>
      <c r="N166" s="16">
        <v>-9.8720292504570387E-2</v>
      </c>
      <c r="O166" s="109" t="s">
        <v>56</v>
      </c>
      <c r="P166" s="9"/>
      <c r="Q166" s="15"/>
      <c r="R166" s="15"/>
      <c r="S166" s="15"/>
      <c r="T166" s="15"/>
      <c r="U166" s="15"/>
      <c r="V166" s="15" t="str">
        <f t="shared" si="46"/>
        <v>-</v>
      </c>
      <c r="W166" s="15" t="str">
        <f t="shared" si="47"/>
        <v>-</v>
      </c>
      <c r="X166" s="16" t="str">
        <f t="shared" si="48"/>
        <v>-</v>
      </c>
      <c r="Y166" s="109" t="str">
        <f t="shared" si="49"/>
        <v>-</v>
      </c>
      <c r="Z166" s="9"/>
      <c r="AA166" s="15"/>
      <c r="AB166" s="15"/>
      <c r="AC166" s="15"/>
      <c r="AD166" s="15"/>
      <c r="AE166" s="15"/>
      <c r="AF166" s="15" t="str">
        <f t="shared" si="50"/>
        <v>-</v>
      </c>
      <c r="AG166" s="15" t="str">
        <f t="shared" si="51"/>
        <v>-</v>
      </c>
      <c r="AH166" s="16" t="str">
        <f t="shared" si="52"/>
        <v>-</v>
      </c>
      <c r="AI166" s="109" t="str">
        <f t="shared" si="53"/>
        <v>-</v>
      </c>
      <c r="AJ166" s="9"/>
      <c r="AK166" s="15"/>
      <c r="AL166" s="15"/>
      <c r="AM166" s="15"/>
      <c r="AN166" s="15"/>
      <c r="AO166" s="15"/>
      <c r="AP166" s="15" t="str">
        <f t="shared" si="54"/>
        <v>-</v>
      </c>
      <c r="AQ166" s="15" t="str">
        <f t="shared" si="55"/>
        <v>-</v>
      </c>
      <c r="AR166" s="16" t="str">
        <f t="shared" si="56"/>
        <v>-</v>
      </c>
      <c r="AS166" s="109" t="str">
        <f t="shared" si="57"/>
        <v>-</v>
      </c>
      <c r="AT166" s="9"/>
      <c r="AU166" s="15"/>
      <c r="AV166" s="15"/>
      <c r="AW166" s="15"/>
      <c r="AX166" s="15"/>
      <c r="AY166" s="15"/>
      <c r="AZ166" s="15" t="str">
        <f t="shared" si="58"/>
        <v>-</v>
      </c>
      <c r="BA166" s="15" t="str">
        <f t="shared" si="59"/>
        <v>-</v>
      </c>
      <c r="BB166" s="16" t="str">
        <f t="shared" si="60"/>
        <v>-</v>
      </c>
      <c r="BC166" s="109" t="str">
        <f t="shared" si="61"/>
        <v>-</v>
      </c>
      <c r="BD166" t="str">
        <f t="shared" si="62"/>
        <v>c</v>
      </c>
    </row>
    <row r="167" spans="1:56" ht="40.5" customHeight="1">
      <c r="A167" s="13" t="str">
        <f t="shared" si="66"/>
        <v>21-5</v>
      </c>
      <c r="B167" s="13">
        <v>21</v>
      </c>
      <c r="C167" s="5" t="s">
        <v>349</v>
      </c>
      <c r="D167" s="13">
        <v>5</v>
      </c>
      <c r="E167" s="5" t="s">
        <v>2837</v>
      </c>
      <c r="F167" s="9">
        <v>9</v>
      </c>
      <c r="G167" s="15">
        <v>76</v>
      </c>
      <c r="H167" s="15">
        <v>208</v>
      </c>
      <c r="I167" s="15">
        <v>137</v>
      </c>
      <c r="J167" s="15">
        <v>103</v>
      </c>
      <c r="K167" s="15">
        <v>62</v>
      </c>
      <c r="L167" s="15">
        <v>595</v>
      </c>
      <c r="M167" s="15">
        <v>533</v>
      </c>
      <c r="N167" s="16">
        <v>-0.46716697936210133</v>
      </c>
      <c r="O167" s="109" t="s">
        <v>57</v>
      </c>
      <c r="P167" s="9"/>
      <c r="Q167" s="15"/>
      <c r="R167" s="15"/>
      <c r="S167" s="15"/>
      <c r="T167" s="15"/>
      <c r="U167" s="15"/>
      <c r="V167" s="15" t="str">
        <f t="shared" si="46"/>
        <v>-</v>
      </c>
      <c r="W167" s="15" t="str">
        <f t="shared" si="47"/>
        <v>-</v>
      </c>
      <c r="X167" s="16" t="str">
        <f t="shared" si="48"/>
        <v>-</v>
      </c>
      <c r="Y167" s="109" t="str">
        <f t="shared" si="49"/>
        <v>-</v>
      </c>
      <c r="Z167" s="9"/>
      <c r="AA167" s="15"/>
      <c r="AB167" s="15"/>
      <c r="AC167" s="15"/>
      <c r="AD167" s="15"/>
      <c r="AE167" s="15"/>
      <c r="AF167" s="15" t="str">
        <f t="shared" si="50"/>
        <v>-</v>
      </c>
      <c r="AG167" s="15" t="str">
        <f t="shared" si="51"/>
        <v>-</v>
      </c>
      <c r="AH167" s="16" t="str">
        <f t="shared" si="52"/>
        <v>-</v>
      </c>
      <c r="AI167" s="109" t="str">
        <f t="shared" si="53"/>
        <v>-</v>
      </c>
      <c r="AJ167" s="9"/>
      <c r="AK167" s="15"/>
      <c r="AL167" s="15"/>
      <c r="AM167" s="15"/>
      <c r="AN167" s="15"/>
      <c r="AO167" s="15"/>
      <c r="AP167" s="15" t="str">
        <f t="shared" si="54"/>
        <v>-</v>
      </c>
      <c r="AQ167" s="15" t="str">
        <f t="shared" si="55"/>
        <v>-</v>
      </c>
      <c r="AR167" s="16" t="str">
        <f t="shared" si="56"/>
        <v>-</v>
      </c>
      <c r="AS167" s="109" t="str">
        <f t="shared" si="57"/>
        <v>-</v>
      </c>
      <c r="AT167" s="9"/>
      <c r="AU167" s="15"/>
      <c r="AV167" s="15"/>
      <c r="AW167" s="15"/>
      <c r="AX167" s="15"/>
      <c r="AY167" s="15"/>
      <c r="AZ167" s="15" t="str">
        <f t="shared" si="58"/>
        <v>-</v>
      </c>
      <c r="BA167" s="15" t="str">
        <f t="shared" si="59"/>
        <v>-</v>
      </c>
      <c r="BB167" s="16" t="str">
        <f t="shared" si="60"/>
        <v>-</v>
      </c>
      <c r="BC167" s="109" t="str">
        <f t="shared" si="61"/>
        <v>-</v>
      </c>
      <c r="BD167" t="str">
        <f t="shared" si="62"/>
        <v>d</v>
      </c>
    </row>
    <row r="168" spans="1:56" ht="40.5" customHeight="1">
      <c r="A168" s="13" t="str">
        <f t="shared" si="66"/>
        <v>21-6</v>
      </c>
      <c r="B168" s="13">
        <v>21</v>
      </c>
      <c r="C168" s="5" t="s">
        <v>349</v>
      </c>
      <c r="D168" s="13">
        <v>6</v>
      </c>
      <c r="E168" s="5" t="s">
        <v>2838</v>
      </c>
      <c r="F168" s="9">
        <v>45</v>
      </c>
      <c r="G168" s="15">
        <v>155</v>
      </c>
      <c r="H168" s="15">
        <v>236</v>
      </c>
      <c r="I168" s="15">
        <v>94</v>
      </c>
      <c r="J168" s="15">
        <v>39</v>
      </c>
      <c r="K168" s="15">
        <v>19</v>
      </c>
      <c r="L168" s="15">
        <v>588</v>
      </c>
      <c r="M168" s="15">
        <v>569</v>
      </c>
      <c r="N168" s="16">
        <v>0.12829525483304041</v>
      </c>
      <c r="O168" s="109" t="s">
        <v>56</v>
      </c>
      <c r="P168" s="9"/>
      <c r="Q168" s="15"/>
      <c r="R168" s="15"/>
      <c r="S168" s="15"/>
      <c r="T168" s="15"/>
      <c r="U168" s="15"/>
      <c r="V168" s="15" t="str">
        <f t="shared" si="46"/>
        <v>-</v>
      </c>
      <c r="W168" s="15" t="str">
        <f t="shared" si="47"/>
        <v>-</v>
      </c>
      <c r="X168" s="16" t="str">
        <f t="shared" si="48"/>
        <v>-</v>
      </c>
      <c r="Y168" s="109" t="str">
        <f t="shared" si="49"/>
        <v>-</v>
      </c>
      <c r="Z168" s="9"/>
      <c r="AA168" s="15"/>
      <c r="AB168" s="15"/>
      <c r="AC168" s="15"/>
      <c r="AD168" s="15"/>
      <c r="AE168" s="15"/>
      <c r="AF168" s="15" t="str">
        <f t="shared" si="50"/>
        <v>-</v>
      </c>
      <c r="AG168" s="15" t="str">
        <f t="shared" si="51"/>
        <v>-</v>
      </c>
      <c r="AH168" s="16" t="str">
        <f t="shared" si="52"/>
        <v>-</v>
      </c>
      <c r="AI168" s="109" t="str">
        <f t="shared" si="53"/>
        <v>-</v>
      </c>
      <c r="AJ168" s="9"/>
      <c r="AK168" s="15"/>
      <c r="AL168" s="15"/>
      <c r="AM168" s="15"/>
      <c r="AN168" s="15"/>
      <c r="AO168" s="15"/>
      <c r="AP168" s="15" t="str">
        <f t="shared" si="54"/>
        <v>-</v>
      </c>
      <c r="AQ168" s="15" t="str">
        <f t="shared" si="55"/>
        <v>-</v>
      </c>
      <c r="AR168" s="16" t="str">
        <f t="shared" si="56"/>
        <v>-</v>
      </c>
      <c r="AS168" s="109" t="str">
        <f t="shared" si="57"/>
        <v>-</v>
      </c>
      <c r="AT168" s="9"/>
      <c r="AU168" s="15"/>
      <c r="AV168" s="15"/>
      <c r="AW168" s="15"/>
      <c r="AX168" s="15"/>
      <c r="AY168" s="15"/>
      <c r="AZ168" s="15" t="str">
        <f t="shared" si="58"/>
        <v>-</v>
      </c>
      <c r="BA168" s="15" t="str">
        <f t="shared" si="59"/>
        <v>-</v>
      </c>
      <c r="BB168" s="16" t="str">
        <f t="shared" si="60"/>
        <v>-</v>
      </c>
      <c r="BC168" s="109" t="str">
        <f t="shared" si="61"/>
        <v>-</v>
      </c>
      <c r="BD168" t="str">
        <f t="shared" si="62"/>
        <v>c</v>
      </c>
    </row>
    <row r="169" spans="1:56" ht="40.5" hidden="1" customHeight="1">
      <c r="A169" s="13" t="str">
        <f t="shared" si="66"/>
        <v>21-7</v>
      </c>
      <c r="B169" s="13">
        <v>21</v>
      </c>
      <c r="C169" s="5" t="s">
        <v>349</v>
      </c>
      <c r="D169" s="13">
        <v>7</v>
      </c>
      <c r="E169" s="5" t="s">
        <v>85</v>
      </c>
      <c r="F169" s="9"/>
      <c r="G169" s="15"/>
      <c r="H169" s="15"/>
      <c r="I169" s="15"/>
      <c r="J169" s="15"/>
      <c r="K169" s="15"/>
      <c r="L169" s="15" t="str">
        <f t="shared" si="63"/>
        <v>-</v>
      </c>
      <c r="M169" s="15" t="str">
        <f t="shared" si="64"/>
        <v>-</v>
      </c>
      <c r="N169" s="16" t="str">
        <f t="shared" si="65"/>
        <v>-</v>
      </c>
      <c r="O169" s="109" t="s">
        <v>85</v>
      </c>
      <c r="P169" s="9"/>
      <c r="Q169" s="15"/>
      <c r="R169" s="15"/>
      <c r="S169" s="15"/>
      <c r="T169" s="15"/>
      <c r="U169" s="15"/>
      <c r="V169" s="15" t="str">
        <f t="shared" si="46"/>
        <v>-</v>
      </c>
      <c r="W169" s="15" t="str">
        <f t="shared" si="47"/>
        <v>-</v>
      </c>
      <c r="X169" s="16" t="str">
        <f t="shared" si="48"/>
        <v>-</v>
      </c>
      <c r="Y169" s="109" t="str">
        <f t="shared" si="49"/>
        <v>-</v>
      </c>
      <c r="Z169" s="9"/>
      <c r="AA169" s="15"/>
      <c r="AB169" s="15"/>
      <c r="AC169" s="15"/>
      <c r="AD169" s="15"/>
      <c r="AE169" s="15"/>
      <c r="AF169" s="15" t="str">
        <f t="shared" si="50"/>
        <v>-</v>
      </c>
      <c r="AG169" s="15" t="str">
        <f t="shared" si="51"/>
        <v>-</v>
      </c>
      <c r="AH169" s="16" t="str">
        <f t="shared" si="52"/>
        <v>-</v>
      </c>
      <c r="AI169" s="109" t="str">
        <f t="shared" si="53"/>
        <v>-</v>
      </c>
      <c r="AJ169" s="9"/>
      <c r="AK169" s="15"/>
      <c r="AL169" s="15"/>
      <c r="AM169" s="15"/>
      <c r="AN169" s="15"/>
      <c r="AO169" s="15"/>
      <c r="AP169" s="15" t="str">
        <f t="shared" si="54"/>
        <v>-</v>
      </c>
      <c r="AQ169" s="15" t="str">
        <f t="shared" si="55"/>
        <v>-</v>
      </c>
      <c r="AR169" s="16" t="str">
        <f t="shared" si="56"/>
        <v>-</v>
      </c>
      <c r="AS169" s="109" t="str">
        <f t="shared" si="57"/>
        <v>-</v>
      </c>
      <c r="AT169" s="9"/>
      <c r="AU169" s="15"/>
      <c r="AV169" s="15"/>
      <c r="AW169" s="15"/>
      <c r="AX169" s="15"/>
      <c r="AY169" s="15"/>
      <c r="AZ169" s="15" t="str">
        <f t="shared" si="58"/>
        <v>-</v>
      </c>
      <c r="BA169" s="15" t="str">
        <f t="shared" si="59"/>
        <v>-</v>
      </c>
      <c r="BB169" s="16" t="str">
        <f t="shared" si="60"/>
        <v>-</v>
      </c>
      <c r="BC169" s="109" t="str">
        <f t="shared" si="61"/>
        <v>-</v>
      </c>
      <c r="BD169" t="str">
        <f t="shared" si="62"/>
        <v>-</v>
      </c>
    </row>
    <row r="170" spans="1:56" ht="40.5" hidden="1" customHeight="1">
      <c r="A170" s="13" t="str">
        <f t="shared" si="66"/>
        <v>21-8</v>
      </c>
      <c r="B170" s="13">
        <v>21</v>
      </c>
      <c r="C170" s="5" t="s">
        <v>349</v>
      </c>
      <c r="D170" s="13">
        <v>8</v>
      </c>
      <c r="E170" s="5" t="s">
        <v>85</v>
      </c>
      <c r="F170" s="9"/>
      <c r="G170" s="15"/>
      <c r="H170" s="15"/>
      <c r="I170" s="15"/>
      <c r="J170" s="15"/>
      <c r="K170" s="15"/>
      <c r="L170" s="15" t="str">
        <f t="shared" si="63"/>
        <v>-</v>
      </c>
      <c r="M170" s="15" t="str">
        <f t="shared" si="64"/>
        <v>-</v>
      </c>
      <c r="N170" s="16" t="str">
        <f t="shared" si="65"/>
        <v>-</v>
      </c>
      <c r="O170" s="109" t="s">
        <v>85</v>
      </c>
      <c r="P170" s="9"/>
      <c r="Q170" s="15"/>
      <c r="R170" s="15"/>
      <c r="S170" s="15"/>
      <c r="T170" s="15"/>
      <c r="U170" s="15"/>
      <c r="V170" s="15" t="str">
        <f t="shared" si="46"/>
        <v>-</v>
      </c>
      <c r="W170" s="15" t="str">
        <f t="shared" si="47"/>
        <v>-</v>
      </c>
      <c r="X170" s="16" t="str">
        <f t="shared" si="48"/>
        <v>-</v>
      </c>
      <c r="Y170" s="109" t="str">
        <f t="shared" si="49"/>
        <v>-</v>
      </c>
      <c r="Z170" s="9"/>
      <c r="AA170" s="15"/>
      <c r="AB170" s="15"/>
      <c r="AC170" s="15"/>
      <c r="AD170" s="15"/>
      <c r="AE170" s="15"/>
      <c r="AF170" s="15" t="str">
        <f t="shared" si="50"/>
        <v>-</v>
      </c>
      <c r="AG170" s="15" t="str">
        <f t="shared" si="51"/>
        <v>-</v>
      </c>
      <c r="AH170" s="16" t="str">
        <f t="shared" si="52"/>
        <v>-</v>
      </c>
      <c r="AI170" s="109" t="str">
        <f t="shared" si="53"/>
        <v>-</v>
      </c>
      <c r="AJ170" s="9"/>
      <c r="AK170" s="15"/>
      <c r="AL170" s="15"/>
      <c r="AM170" s="15"/>
      <c r="AN170" s="15"/>
      <c r="AO170" s="15"/>
      <c r="AP170" s="15" t="str">
        <f t="shared" si="54"/>
        <v>-</v>
      </c>
      <c r="AQ170" s="15" t="str">
        <f t="shared" si="55"/>
        <v>-</v>
      </c>
      <c r="AR170" s="16" t="str">
        <f t="shared" si="56"/>
        <v>-</v>
      </c>
      <c r="AS170" s="109" t="str">
        <f t="shared" si="57"/>
        <v>-</v>
      </c>
      <c r="AT170" s="9"/>
      <c r="AU170" s="15"/>
      <c r="AV170" s="15"/>
      <c r="AW170" s="15"/>
      <c r="AX170" s="15"/>
      <c r="AY170" s="15"/>
      <c r="AZ170" s="15" t="str">
        <f t="shared" si="58"/>
        <v>-</v>
      </c>
      <c r="BA170" s="15" t="str">
        <f t="shared" si="59"/>
        <v>-</v>
      </c>
      <c r="BB170" s="16" t="str">
        <f t="shared" si="60"/>
        <v>-</v>
      </c>
      <c r="BC170" s="109" t="str">
        <f t="shared" si="61"/>
        <v>-</v>
      </c>
      <c r="BD170" t="str">
        <f t="shared" si="62"/>
        <v>-</v>
      </c>
    </row>
    <row r="171" spans="1:56" ht="40.5" customHeight="1">
      <c r="A171" s="13" t="str">
        <f t="shared" si="66"/>
        <v>22-1</v>
      </c>
      <c r="B171" s="13">
        <v>22</v>
      </c>
      <c r="C171" s="5" t="s">
        <v>350</v>
      </c>
      <c r="D171" s="13">
        <v>1</v>
      </c>
      <c r="E171" s="5" t="s">
        <v>2839</v>
      </c>
      <c r="F171" s="9">
        <v>126</v>
      </c>
      <c r="G171" s="15">
        <v>288</v>
      </c>
      <c r="H171" s="15">
        <v>94</v>
      </c>
      <c r="I171" s="15">
        <v>41</v>
      </c>
      <c r="J171" s="15">
        <v>29</v>
      </c>
      <c r="K171" s="15">
        <v>17</v>
      </c>
      <c r="L171" s="15">
        <v>595</v>
      </c>
      <c r="M171" s="15">
        <v>578</v>
      </c>
      <c r="N171" s="16">
        <v>0.76297577854671284</v>
      </c>
      <c r="O171" s="109" t="s">
        <v>55</v>
      </c>
      <c r="P171" s="9"/>
      <c r="Q171" s="15"/>
      <c r="R171" s="15"/>
      <c r="S171" s="15"/>
      <c r="T171" s="15"/>
      <c r="U171" s="15"/>
      <c r="V171" s="15" t="str">
        <f t="shared" si="46"/>
        <v>-</v>
      </c>
      <c r="W171" s="15" t="str">
        <f t="shared" si="47"/>
        <v>-</v>
      </c>
      <c r="X171" s="16" t="str">
        <f t="shared" si="48"/>
        <v>-</v>
      </c>
      <c r="Y171" s="109" t="str">
        <f t="shared" si="49"/>
        <v>-</v>
      </c>
      <c r="Z171" s="9"/>
      <c r="AA171" s="15"/>
      <c r="AB171" s="15"/>
      <c r="AC171" s="15"/>
      <c r="AD171" s="15"/>
      <c r="AE171" s="15"/>
      <c r="AF171" s="15" t="str">
        <f t="shared" si="50"/>
        <v>-</v>
      </c>
      <c r="AG171" s="15" t="str">
        <f t="shared" si="51"/>
        <v>-</v>
      </c>
      <c r="AH171" s="16" t="str">
        <f t="shared" si="52"/>
        <v>-</v>
      </c>
      <c r="AI171" s="109" t="str">
        <f t="shared" si="53"/>
        <v>-</v>
      </c>
      <c r="AJ171" s="9"/>
      <c r="AK171" s="15"/>
      <c r="AL171" s="15"/>
      <c r="AM171" s="15"/>
      <c r="AN171" s="15"/>
      <c r="AO171" s="15"/>
      <c r="AP171" s="15" t="str">
        <f t="shared" si="54"/>
        <v>-</v>
      </c>
      <c r="AQ171" s="15" t="str">
        <f t="shared" si="55"/>
        <v>-</v>
      </c>
      <c r="AR171" s="16" t="str">
        <f t="shared" si="56"/>
        <v>-</v>
      </c>
      <c r="AS171" s="109" t="str">
        <f t="shared" si="57"/>
        <v>-</v>
      </c>
      <c r="AT171" s="9"/>
      <c r="AU171" s="15"/>
      <c r="AV171" s="15"/>
      <c r="AW171" s="15"/>
      <c r="AX171" s="15"/>
      <c r="AY171" s="15"/>
      <c r="AZ171" s="15" t="str">
        <f t="shared" si="58"/>
        <v>-</v>
      </c>
      <c r="BA171" s="15" t="str">
        <f t="shared" si="59"/>
        <v>-</v>
      </c>
      <c r="BB171" s="16" t="str">
        <f t="shared" si="60"/>
        <v>-</v>
      </c>
      <c r="BC171" s="109" t="str">
        <f t="shared" si="61"/>
        <v>-</v>
      </c>
      <c r="BD171" t="str">
        <f t="shared" si="62"/>
        <v>b</v>
      </c>
    </row>
    <row r="172" spans="1:56" ht="40.5" customHeight="1">
      <c r="A172" s="13" t="str">
        <f t="shared" si="66"/>
        <v>22-2</v>
      </c>
      <c r="B172" s="13">
        <v>22</v>
      </c>
      <c r="C172" s="5" t="s">
        <v>350</v>
      </c>
      <c r="D172" s="13">
        <v>2</v>
      </c>
      <c r="E172" s="5" t="s">
        <v>384</v>
      </c>
      <c r="F172" s="9">
        <v>129</v>
      </c>
      <c r="G172" s="15">
        <v>242</v>
      </c>
      <c r="H172" s="15">
        <v>131</v>
      </c>
      <c r="I172" s="15">
        <v>52</v>
      </c>
      <c r="J172" s="15">
        <v>26</v>
      </c>
      <c r="K172" s="15">
        <v>8</v>
      </c>
      <c r="L172" s="15">
        <v>588</v>
      </c>
      <c r="M172" s="15">
        <v>580</v>
      </c>
      <c r="N172" s="16">
        <v>0.6827586206896552</v>
      </c>
      <c r="O172" s="109" t="s">
        <v>55</v>
      </c>
      <c r="P172" s="9"/>
      <c r="Q172" s="15"/>
      <c r="R172" s="15"/>
      <c r="S172" s="15"/>
      <c r="T172" s="15"/>
      <c r="U172" s="15"/>
      <c r="V172" s="15" t="str">
        <f t="shared" si="46"/>
        <v>-</v>
      </c>
      <c r="W172" s="15" t="str">
        <f t="shared" si="47"/>
        <v>-</v>
      </c>
      <c r="X172" s="16" t="str">
        <f t="shared" si="48"/>
        <v>-</v>
      </c>
      <c r="Y172" s="109" t="str">
        <f t="shared" si="49"/>
        <v>-</v>
      </c>
      <c r="Z172" s="9"/>
      <c r="AA172" s="15"/>
      <c r="AB172" s="15"/>
      <c r="AC172" s="15"/>
      <c r="AD172" s="15"/>
      <c r="AE172" s="15"/>
      <c r="AF172" s="15" t="str">
        <f t="shared" si="50"/>
        <v>-</v>
      </c>
      <c r="AG172" s="15" t="str">
        <f t="shared" si="51"/>
        <v>-</v>
      </c>
      <c r="AH172" s="16" t="str">
        <f t="shared" si="52"/>
        <v>-</v>
      </c>
      <c r="AI172" s="109" t="str">
        <f t="shared" si="53"/>
        <v>-</v>
      </c>
      <c r="AJ172" s="9"/>
      <c r="AK172" s="15"/>
      <c r="AL172" s="15"/>
      <c r="AM172" s="15"/>
      <c r="AN172" s="15"/>
      <c r="AO172" s="15"/>
      <c r="AP172" s="15" t="str">
        <f t="shared" si="54"/>
        <v>-</v>
      </c>
      <c r="AQ172" s="15" t="str">
        <f t="shared" si="55"/>
        <v>-</v>
      </c>
      <c r="AR172" s="16" t="str">
        <f t="shared" si="56"/>
        <v>-</v>
      </c>
      <c r="AS172" s="109" t="str">
        <f t="shared" si="57"/>
        <v>-</v>
      </c>
      <c r="AT172" s="9"/>
      <c r="AU172" s="15"/>
      <c r="AV172" s="15"/>
      <c r="AW172" s="15"/>
      <c r="AX172" s="15"/>
      <c r="AY172" s="15"/>
      <c r="AZ172" s="15" t="str">
        <f t="shared" si="58"/>
        <v>-</v>
      </c>
      <c r="BA172" s="15" t="str">
        <f t="shared" si="59"/>
        <v>-</v>
      </c>
      <c r="BB172" s="16" t="str">
        <f t="shared" si="60"/>
        <v>-</v>
      </c>
      <c r="BC172" s="109" t="str">
        <f t="shared" si="61"/>
        <v>-</v>
      </c>
      <c r="BD172" t="str">
        <f t="shared" si="62"/>
        <v>b</v>
      </c>
    </row>
    <row r="173" spans="1:56" ht="40.5" customHeight="1">
      <c r="A173" s="13" t="str">
        <f t="shared" si="66"/>
        <v>22-3</v>
      </c>
      <c r="B173" s="13">
        <v>22</v>
      </c>
      <c r="C173" s="5" t="s">
        <v>350</v>
      </c>
      <c r="D173" s="13">
        <v>3</v>
      </c>
      <c r="E173" s="5" t="s">
        <v>385</v>
      </c>
      <c r="F173" s="9">
        <v>122</v>
      </c>
      <c r="G173" s="15">
        <v>258</v>
      </c>
      <c r="H173" s="15">
        <v>109</v>
      </c>
      <c r="I173" s="15">
        <v>62</v>
      </c>
      <c r="J173" s="15">
        <v>27</v>
      </c>
      <c r="K173" s="15">
        <v>10</v>
      </c>
      <c r="L173" s="15">
        <v>588</v>
      </c>
      <c r="M173" s="15">
        <v>578</v>
      </c>
      <c r="N173" s="16">
        <v>0.66782006920415227</v>
      </c>
      <c r="O173" s="109" t="s">
        <v>55</v>
      </c>
      <c r="P173" s="9"/>
      <c r="Q173" s="15"/>
      <c r="R173" s="15"/>
      <c r="S173" s="15"/>
      <c r="T173" s="15"/>
      <c r="U173" s="15"/>
      <c r="V173" s="15" t="str">
        <f t="shared" si="46"/>
        <v>-</v>
      </c>
      <c r="W173" s="15" t="str">
        <f t="shared" si="47"/>
        <v>-</v>
      </c>
      <c r="X173" s="16" t="str">
        <f t="shared" si="48"/>
        <v>-</v>
      </c>
      <c r="Y173" s="109" t="str">
        <f t="shared" si="49"/>
        <v>-</v>
      </c>
      <c r="Z173" s="9"/>
      <c r="AA173" s="15"/>
      <c r="AB173" s="15"/>
      <c r="AC173" s="15"/>
      <c r="AD173" s="15"/>
      <c r="AE173" s="15"/>
      <c r="AF173" s="15" t="str">
        <f t="shared" si="50"/>
        <v>-</v>
      </c>
      <c r="AG173" s="15" t="str">
        <f t="shared" si="51"/>
        <v>-</v>
      </c>
      <c r="AH173" s="16" t="str">
        <f t="shared" si="52"/>
        <v>-</v>
      </c>
      <c r="AI173" s="109" t="str">
        <f t="shared" si="53"/>
        <v>-</v>
      </c>
      <c r="AJ173" s="9"/>
      <c r="AK173" s="15"/>
      <c r="AL173" s="15"/>
      <c r="AM173" s="15"/>
      <c r="AN173" s="15"/>
      <c r="AO173" s="15"/>
      <c r="AP173" s="15" t="str">
        <f t="shared" si="54"/>
        <v>-</v>
      </c>
      <c r="AQ173" s="15" t="str">
        <f t="shared" si="55"/>
        <v>-</v>
      </c>
      <c r="AR173" s="16" t="str">
        <f t="shared" si="56"/>
        <v>-</v>
      </c>
      <c r="AS173" s="109" t="str">
        <f t="shared" si="57"/>
        <v>-</v>
      </c>
      <c r="AT173" s="9"/>
      <c r="AU173" s="15"/>
      <c r="AV173" s="15"/>
      <c r="AW173" s="15"/>
      <c r="AX173" s="15"/>
      <c r="AY173" s="15"/>
      <c r="AZ173" s="15" t="str">
        <f t="shared" si="58"/>
        <v>-</v>
      </c>
      <c r="BA173" s="15" t="str">
        <f t="shared" si="59"/>
        <v>-</v>
      </c>
      <c r="BB173" s="16" t="str">
        <f t="shared" si="60"/>
        <v>-</v>
      </c>
      <c r="BC173" s="109" t="str">
        <f t="shared" si="61"/>
        <v>-</v>
      </c>
      <c r="BD173" t="str">
        <f t="shared" si="62"/>
        <v>b</v>
      </c>
    </row>
    <row r="174" spans="1:56" ht="40.5" customHeight="1">
      <c r="A174" s="13" t="str">
        <f t="shared" si="66"/>
        <v>22-4</v>
      </c>
      <c r="B174" s="13">
        <v>22</v>
      </c>
      <c r="C174" s="5" t="s">
        <v>350</v>
      </c>
      <c r="D174" s="13">
        <v>4</v>
      </c>
      <c r="E174" s="5" t="s">
        <v>386</v>
      </c>
      <c r="F174" s="9">
        <v>45</v>
      </c>
      <c r="G174" s="15">
        <v>152</v>
      </c>
      <c r="H174" s="15">
        <v>236</v>
      </c>
      <c r="I174" s="15">
        <v>85</v>
      </c>
      <c r="J174" s="15">
        <v>47</v>
      </c>
      <c r="K174" s="15">
        <v>30</v>
      </c>
      <c r="L174" s="15">
        <v>595</v>
      </c>
      <c r="M174" s="15">
        <v>565</v>
      </c>
      <c r="N174" s="16">
        <v>0.11150442477876106</v>
      </c>
      <c r="O174" s="109" t="s">
        <v>56</v>
      </c>
      <c r="P174" s="9"/>
      <c r="Q174" s="15"/>
      <c r="R174" s="15"/>
      <c r="S174" s="15"/>
      <c r="T174" s="15"/>
      <c r="U174" s="15"/>
      <c r="V174" s="15" t="str">
        <f t="shared" si="46"/>
        <v>-</v>
      </c>
      <c r="W174" s="15" t="str">
        <f t="shared" si="47"/>
        <v>-</v>
      </c>
      <c r="X174" s="16" t="str">
        <f t="shared" si="48"/>
        <v>-</v>
      </c>
      <c r="Y174" s="109" t="str">
        <f t="shared" si="49"/>
        <v>-</v>
      </c>
      <c r="Z174" s="9"/>
      <c r="AA174" s="15"/>
      <c r="AB174" s="15"/>
      <c r="AC174" s="15"/>
      <c r="AD174" s="15"/>
      <c r="AE174" s="15"/>
      <c r="AF174" s="15" t="str">
        <f t="shared" si="50"/>
        <v>-</v>
      </c>
      <c r="AG174" s="15" t="str">
        <f t="shared" si="51"/>
        <v>-</v>
      </c>
      <c r="AH174" s="16" t="str">
        <f t="shared" si="52"/>
        <v>-</v>
      </c>
      <c r="AI174" s="109" t="str">
        <f t="shared" si="53"/>
        <v>-</v>
      </c>
      <c r="AJ174" s="9"/>
      <c r="AK174" s="15"/>
      <c r="AL174" s="15"/>
      <c r="AM174" s="15"/>
      <c r="AN174" s="15"/>
      <c r="AO174" s="15"/>
      <c r="AP174" s="15" t="str">
        <f t="shared" si="54"/>
        <v>-</v>
      </c>
      <c r="AQ174" s="15" t="str">
        <f t="shared" si="55"/>
        <v>-</v>
      </c>
      <c r="AR174" s="16" t="str">
        <f t="shared" si="56"/>
        <v>-</v>
      </c>
      <c r="AS174" s="109" t="str">
        <f t="shared" si="57"/>
        <v>-</v>
      </c>
      <c r="AT174" s="9"/>
      <c r="AU174" s="15"/>
      <c r="AV174" s="15"/>
      <c r="AW174" s="15"/>
      <c r="AX174" s="15"/>
      <c r="AY174" s="15"/>
      <c r="AZ174" s="15" t="str">
        <f t="shared" si="58"/>
        <v>-</v>
      </c>
      <c r="BA174" s="15" t="str">
        <f t="shared" si="59"/>
        <v>-</v>
      </c>
      <c r="BB174" s="16" t="str">
        <f t="shared" si="60"/>
        <v>-</v>
      </c>
      <c r="BC174" s="109" t="str">
        <f t="shared" si="61"/>
        <v>-</v>
      </c>
      <c r="BD174" t="str">
        <f t="shared" si="62"/>
        <v>c</v>
      </c>
    </row>
    <row r="175" spans="1:56" ht="40.5" hidden="1" customHeight="1">
      <c r="A175" s="13" t="str">
        <f t="shared" si="66"/>
        <v>22-5</v>
      </c>
      <c r="B175" s="13">
        <v>22</v>
      </c>
      <c r="C175" s="5" t="s">
        <v>350</v>
      </c>
      <c r="D175" s="13">
        <v>5</v>
      </c>
      <c r="E175" s="5" t="s">
        <v>85</v>
      </c>
      <c r="F175" s="9"/>
      <c r="G175" s="15"/>
      <c r="H175" s="15"/>
      <c r="I175" s="15"/>
      <c r="J175" s="15"/>
      <c r="K175" s="15"/>
      <c r="L175" s="15" t="str">
        <f t="shared" si="63"/>
        <v>-</v>
      </c>
      <c r="M175" s="15" t="str">
        <f t="shared" si="64"/>
        <v>-</v>
      </c>
      <c r="N175" s="16" t="str">
        <f t="shared" si="65"/>
        <v>-</v>
      </c>
      <c r="O175" s="109" t="s">
        <v>85</v>
      </c>
      <c r="P175" s="9"/>
      <c r="Q175" s="15"/>
      <c r="R175" s="15"/>
      <c r="S175" s="15"/>
      <c r="T175" s="15"/>
      <c r="U175" s="15"/>
      <c r="V175" s="15" t="str">
        <f t="shared" si="46"/>
        <v>-</v>
      </c>
      <c r="W175" s="15" t="str">
        <f t="shared" si="47"/>
        <v>-</v>
      </c>
      <c r="X175" s="16" t="str">
        <f t="shared" si="48"/>
        <v>-</v>
      </c>
      <c r="Y175" s="109" t="str">
        <f t="shared" si="49"/>
        <v>-</v>
      </c>
      <c r="Z175" s="9"/>
      <c r="AA175" s="15"/>
      <c r="AB175" s="15"/>
      <c r="AC175" s="15"/>
      <c r="AD175" s="15"/>
      <c r="AE175" s="15"/>
      <c r="AF175" s="15" t="str">
        <f t="shared" si="50"/>
        <v>-</v>
      </c>
      <c r="AG175" s="15" t="str">
        <f t="shared" si="51"/>
        <v>-</v>
      </c>
      <c r="AH175" s="16" t="str">
        <f t="shared" si="52"/>
        <v>-</v>
      </c>
      <c r="AI175" s="109" t="str">
        <f t="shared" si="53"/>
        <v>-</v>
      </c>
      <c r="AJ175" s="9"/>
      <c r="AK175" s="15"/>
      <c r="AL175" s="15"/>
      <c r="AM175" s="15"/>
      <c r="AN175" s="15"/>
      <c r="AO175" s="15"/>
      <c r="AP175" s="15" t="str">
        <f t="shared" si="54"/>
        <v>-</v>
      </c>
      <c r="AQ175" s="15" t="str">
        <f t="shared" si="55"/>
        <v>-</v>
      </c>
      <c r="AR175" s="16" t="str">
        <f t="shared" si="56"/>
        <v>-</v>
      </c>
      <c r="AS175" s="109" t="str">
        <f t="shared" si="57"/>
        <v>-</v>
      </c>
      <c r="AT175" s="9"/>
      <c r="AU175" s="15"/>
      <c r="AV175" s="15"/>
      <c r="AW175" s="15"/>
      <c r="AX175" s="15"/>
      <c r="AY175" s="15"/>
      <c r="AZ175" s="15" t="str">
        <f t="shared" si="58"/>
        <v>-</v>
      </c>
      <c r="BA175" s="15" t="str">
        <f t="shared" si="59"/>
        <v>-</v>
      </c>
      <c r="BB175" s="16" t="str">
        <f t="shared" si="60"/>
        <v>-</v>
      </c>
      <c r="BC175" s="109" t="str">
        <f t="shared" si="61"/>
        <v>-</v>
      </c>
      <c r="BD175" t="str">
        <f t="shared" si="62"/>
        <v>-</v>
      </c>
    </row>
    <row r="176" spans="1:56" ht="40.5" hidden="1" customHeight="1">
      <c r="A176" s="13" t="str">
        <f t="shared" si="66"/>
        <v>22-6</v>
      </c>
      <c r="B176" s="13">
        <v>22</v>
      </c>
      <c r="C176" s="5" t="s">
        <v>350</v>
      </c>
      <c r="D176" s="13">
        <v>6</v>
      </c>
      <c r="E176" s="5" t="s">
        <v>85</v>
      </c>
      <c r="F176" s="9"/>
      <c r="G176" s="15"/>
      <c r="H176" s="15"/>
      <c r="I176" s="15"/>
      <c r="J176" s="15"/>
      <c r="K176" s="15"/>
      <c r="L176" s="15" t="str">
        <f t="shared" si="63"/>
        <v>-</v>
      </c>
      <c r="M176" s="15" t="str">
        <f t="shared" si="64"/>
        <v>-</v>
      </c>
      <c r="N176" s="16" t="str">
        <f t="shared" si="65"/>
        <v>-</v>
      </c>
      <c r="O176" s="109" t="s">
        <v>85</v>
      </c>
      <c r="P176" s="9"/>
      <c r="Q176" s="15"/>
      <c r="R176" s="15"/>
      <c r="S176" s="15"/>
      <c r="T176" s="15"/>
      <c r="U176" s="15"/>
      <c r="V176" s="15" t="str">
        <f t="shared" si="46"/>
        <v>-</v>
      </c>
      <c r="W176" s="15" t="str">
        <f t="shared" si="47"/>
        <v>-</v>
      </c>
      <c r="X176" s="16" t="str">
        <f t="shared" si="48"/>
        <v>-</v>
      </c>
      <c r="Y176" s="109" t="str">
        <f t="shared" si="49"/>
        <v>-</v>
      </c>
      <c r="Z176" s="9"/>
      <c r="AA176" s="15"/>
      <c r="AB176" s="15"/>
      <c r="AC176" s="15"/>
      <c r="AD176" s="15"/>
      <c r="AE176" s="15"/>
      <c r="AF176" s="15" t="str">
        <f t="shared" si="50"/>
        <v>-</v>
      </c>
      <c r="AG176" s="15" t="str">
        <f t="shared" si="51"/>
        <v>-</v>
      </c>
      <c r="AH176" s="16" t="str">
        <f t="shared" si="52"/>
        <v>-</v>
      </c>
      <c r="AI176" s="109" t="str">
        <f t="shared" si="53"/>
        <v>-</v>
      </c>
      <c r="AJ176" s="9"/>
      <c r="AK176" s="15"/>
      <c r="AL176" s="15"/>
      <c r="AM176" s="15"/>
      <c r="AN176" s="15"/>
      <c r="AO176" s="15"/>
      <c r="AP176" s="15" t="str">
        <f t="shared" si="54"/>
        <v>-</v>
      </c>
      <c r="AQ176" s="15" t="str">
        <f t="shared" si="55"/>
        <v>-</v>
      </c>
      <c r="AR176" s="16" t="str">
        <f t="shared" si="56"/>
        <v>-</v>
      </c>
      <c r="AS176" s="109" t="str">
        <f t="shared" si="57"/>
        <v>-</v>
      </c>
      <c r="AT176" s="9"/>
      <c r="AU176" s="15"/>
      <c r="AV176" s="15"/>
      <c r="AW176" s="15"/>
      <c r="AX176" s="15"/>
      <c r="AY176" s="15"/>
      <c r="AZ176" s="15" t="str">
        <f t="shared" si="58"/>
        <v>-</v>
      </c>
      <c r="BA176" s="15" t="str">
        <f t="shared" si="59"/>
        <v>-</v>
      </c>
      <c r="BB176" s="16" t="str">
        <f t="shared" si="60"/>
        <v>-</v>
      </c>
      <c r="BC176" s="109" t="str">
        <f t="shared" si="61"/>
        <v>-</v>
      </c>
      <c r="BD176" t="str">
        <f t="shared" si="62"/>
        <v>-</v>
      </c>
    </row>
    <row r="177" spans="1:56" ht="40.5" hidden="1" customHeight="1">
      <c r="A177" s="13" t="str">
        <f t="shared" si="66"/>
        <v>22-7</v>
      </c>
      <c r="B177" s="13">
        <v>22</v>
      </c>
      <c r="C177" s="5" t="s">
        <v>350</v>
      </c>
      <c r="D177" s="13">
        <v>7</v>
      </c>
      <c r="E177" s="5" t="s">
        <v>85</v>
      </c>
      <c r="F177" s="9"/>
      <c r="G177" s="15"/>
      <c r="H177" s="15"/>
      <c r="I177" s="15"/>
      <c r="J177" s="15"/>
      <c r="K177" s="15"/>
      <c r="L177" s="15" t="str">
        <f t="shared" si="63"/>
        <v>-</v>
      </c>
      <c r="M177" s="15" t="str">
        <f t="shared" si="64"/>
        <v>-</v>
      </c>
      <c r="N177" s="16" t="str">
        <f t="shared" si="65"/>
        <v>-</v>
      </c>
      <c r="O177" s="109" t="s">
        <v>85</v>
      </c>
      <c r="P177" s="9"/>
      <c r="Q177" s="15"/>
      <c r="R177" s="15"/>
      <c r="S177" s="15"/>
      <c r="T177" s="15"/>
      <c r="U177" s="15"/>
      <c r="V177" s="15" t="str">
        <f t="shared" si="46"/>
        <v>-</v>
      </c>
      <c r="W177" s="15" t="str">
        <f t="shared" si="47"/>
        <v>-</v>
      </c>
      <c r="X177" s="16" t="str">
        <f t="shared" si="48"/>
        <v>-</v>
      </c>
      <c r="Y177" s="109" t="str">
        <f t="shared" si="49"/>
        <v>-</v>
      </c>
      <c r="Z177" s="9"/>
      <c r="AA177" s="15"/>
      <c r="AB177" s="15"/>
      <c r="AC177" s="15"/>
      <c r="AD177" s="15"/>
      <c r="AE177" s="15"/>
      <c r="AF177" s="15" t="str">
        <f t="shared" si="50"/>
        <v>-</v>
      </c>
      <c r="AG177" s="15" t="str">
        <f t="shared" si="51"/>
        <v>-</v>
      </c>
      <c r="AH177" s="16" t="str">
        <f t="shared" si="52"/>
        <v>-</v>
      </c>
      <c r="AI177" s="109" t="str">
        <f t="shared" si="53"/>
        <v>-</v>
      </c>
      <c r="AJ177" s="9"/>
      <c r="AK177" s="15"/>
      <c r="AL177" s="15"/>
      <c r="AM177" s="15"/>
      <c r="AN177" s="15"/>
      <c r="AO177" s="15"/>
      <c r="AP177" s="15" t="str">
        <f t="shared" si="54"/>
        <v>-</v>
      </c>
      <c r="AQ177" s="15" t="str">
        <f t="shared" si="55"/>
        <v>-</v>
      </c>
      <c r="AR177" s="16" t="str">
        <f t="shared" si="56"/>
        <v>-</v>
      </c>
      <c r="AS177" s="109" t="str">
        <f t="shared" si="57"/>
        <v>-</v>
      </c>
      <c r="AT177" s="9"/>
      <c r="AU177" s="15"/>
      <c r="AV177" s="15"/>
      <c r="AW177" s="15"/>
      <c r="AX177" s="15"/>
      <c r="AY177" s="15"/>
      <c r="AZ177" s="15" t="str">
        <f t="shared" si="58"/>
        <v>-</v>
      </c>
      <c r="BA177" s="15" t="str">
        <f t="shared" si="59"/>
        <v>-</v>
      </c>
      <c r="BB177" s="16" t="str">
        <f t="shared" si="60"/>
        <v>-</v>
      </c>
      <c r="BC177" s="109" t="str">
        <f t="shared" si="61"/>
        <v>-</v>
      </c>
      <c r="BD177" t="str">
        <f t="shared" si="62"/>
        <v>-</v>
      </c>
    </row>
    <row r="178" spans="1:56" ht="40.5" hidden="1" customHeight="1">
      <c r="A178" s="13" t="str">
        <f t="shared" si="66"/>
        <v>22-8</v>
      </c>
      <c r="B178" s="13">
        <v>22</v>
      </c>
      <c r="C178" s="5" t="s">
        <v>350</v>
      </c>
      <c r="D178" s="13">
        <v>8</v>
      </c>
      <c r="E178" s="5" t="s">
        <v>85</v>
      </c>
      <c r="F178" s="9"/>
      <c r="G178" s="15"/>
      <c r="H178" s="15"/>
      <c r="I178" s="15"/>
      <c r="J178" s="15"/>
      <c r="K178" s="15"/>
      <c r="L178" s="15" t="str">
        <f t="shared" si="63"/>
        <v>-</v>
      </c>
      <c r="M178" s="15" t="str">
        <f t="shared" si="64"/>
        <v>-</v>
      </c>
      <c r="N178" s="16" t="str">
        <f t="shared" si="65"/>
        <v>-</v>
      </c>
      <c r="O178" s="109" t="s">
        <v>85</v>
      </c>
      <c r="P178" s="9"/>
      <c r="Q178" s="15"/>
      <c r="R178" s="15"/>
      <c r="S178" s="15"/>
      <c r="T178" s="15"/>
      <c r="U178" s="15"/>
      <c r="V178" s="15" t="str">
        <f t="shared" si="46"/>
        <v>-</v>
      </c>
      <c r="W178" s="15" t="str">
        <f t="shared" si="47"/>
        <v>-</v>
      </c>
      <c r="X178" s="16" t="str">
        <f t="shared" si="48"/>
        <v>-</v>
      </c>
      <c r="Y178" s="109" t="str">
        <f t="shared" si="49"/>
        <v>-</v>
      </c>
      <c r="Z178" s="9"/>
      <c r="AA178" s="15"/>
      <c r="AB178" s="15"/>
      <c r="AC178" s="15"/>
      <c r="AD178" s="15"/>
      <c r="AE178" s="15"/>
      <c r="AF178" s="15" t="str">
        <f t="shared" si="50"/>
        <v>-</v>
      </c>
      <c r="AG178" s="15" t="str">
        <f t="shared" si="51"/>
        <v>-</v>
      </c>
      <c r="AH178" s="16" t="str">
        <f t="shared" si="52"/>
        <v>-</v>
      </c>
      <c r="AI178" s="109" t="str">
        <f t="shared" si="53"/>
        <v>-</v>
      </c>
      <c r="AJ178" s="9"/>
      <c r="AK178" s="15"/>
      <c r="AL178" s="15"/>
      <c r="AM178" s="15"/>
      <c r="AN178" s="15"/>
      <c r="AO178" s="15"/>
      <c r="AP178" s="15" t="str">
        <f t="shared" si="54"/>
        <v>-</v>
      </c>
      <c r="AQ178" s="15" t="str">
        <f t="shared" si="55"/>
        <v>-</v>
      </c>
      <c r="AR178" s="16" t="str">
        <f t="shared" si="56"/>
        <v>-</v>
      </c>
      <c r="AS178" s="109" t="str">
        <f t="shared" si="57"/>
        <v>-</v>
      </c>
      <c r="AT178" s="9"/>
      <c r="AU178" s="15"/>
      <c r="AV178" s="15"/>
      <c r="AW178" s="15"/>
      <c r="AX178" s="15"/>
      <c r="AY178" s="15"/>
      <c r="AZ178" s="15" t="str">
        <f t="shared" si="58"/>
        <v>-</v>
      </c>
      <c r="BA178" s="15" t="str">
        <f t="shared" si="59"/>
        <v>-</v>
      </c>
      <c r="BB178" s="16" t="str">
        <f t="shared" si="60"/>
        <v>-</v>
      </c>
      <c r="BC178" s="109" t="str">
        <f t="shared" si="61"/>
        <v>-</v>
      </c>
      <c r="BD178" t="str">
        <f t="shared" si="62"/>
        <v>-</v>
      </c>
    </row>
    <row r="179" spans="1:56" ht="40.5" customHeight="1">
      <c r="A179" s="13" t="str">
        <f t="shared" si="66"/>
        <v>23-1</v>
      </c>
      <c r="B179" s="13">
        <v>23</v>
      </c>
      <c r="C179" s="5" t="s">
        <v>351</v>
      </c>
      <c r="D179" s="13">
        <v>1</v>
      </c>
      <c r="E179" s="5" t="s">
        <v>387</v>
      </c>
      <c r="F179" s="9">
        <v>88</v>
      </c>
      <c r="G179" s="15">
        <v>244</v>
      </c>
      <c r="H179" s="15">
        <v>177</v>
      </c>
      <c r="I179" s="15">
        <v>39</v>
      </c>
      <c r="J179" s="15">
        <v>18</v>
      </c>
      <c r="K179" s="15">
        <v>22</v>
      </c>
      <c r="L179" s="15">
        <v>588</v>
      </c>
      <c r="M179" s="15">
        <v>566</v>
      </c>
      <c r="N179" s="16">
        <v>0.60954063604240283</v>
      </c>
      <c r="O179" s="109" t="s">
        <v>55</v>
      </c>
      <c r="P179" s="9"/>
      <c r="Q179" s="15"/>
      <c r="R179" s="15"/>
      <c r="S179" s="15"/>
      <c r="T179" s="15"/>
      <c r="U179" s="15"/>
      <c r="V179" s="15" t="str">
        <f t="shared" si="46"/>
        <v>-</v>
      </c>
      <c r="W179" s="15" t="str">
        <f t="shared" si="47"/>
        <v>-</v>
      </c>
      <c r="X179" s="16" t="str">
        <f t="shared" si="48"/>
        <v>-</v>
      </c>
      <c r="Y179" s="109" t="str">
        <f t="shared" si="49"/>
        <v>-</v>
      </c>
      <c r="Z179" s="9"/>
      <c r="AA179" s="15"/>
      <c r="AB179" s="15"/>
      <c r="AC179" s="15"/>
      <c r="AD179" s="15"/>
      <c r="AE179" s="15"/>
      <c r="AF179" s="15" t="str">
        <f t="shared" si="50"/>
        <v>-</v>
      </c>
      <c r="AG179" s="15" t="str">
        <f t="shared" si="51"/>
        <v>-</v>
      </c>
      <c r="AH179" s="16" t="str">
        <f t="shared" si="52"/>
        <v>-</v>
      </c>
      <c r="AI179" s="109" t="str">
        <f t="shared" si="53"/>
        <v>-</v>
      </c>
      <c r="AJ179" s="9"/>
      <c r="AK179" s="15"/>
      <c r="AL179" s="15"/>
      <c r="AM179" s="15"/>
      <c r="AN179" s="15"/>
      <c r="AO179" s="15"/>
      <c r="AP179" s="15" t="str">
        <f t="shared" si="54"/>
        <v>-</v>
      </c>
      <c r="AQ179" s="15" t="str">
        <f t="shared" si="55"/>
        <v>-</v>
      </c>
      <c r="AR179" s="16" t="str">
        <f t="shared" si="56"/>
        <v>-</v>
      </c>
      <c r="AS179" s="109" t="str">
        <f t="shared" si="57"/>
        <v>-</v>
      </c>
      <c r="AT179" s="9"/>
      <c r="AU179" s="15"/>
      <c r="AV179" s="15"/>
      <c r="AW179" s="15"/>
      <c r="AX179" s="15"/>
      <c r="AY179" s="15"/>
      <c r="AZ179" s="15" t="str">
        <f t="shared" si="58"/>
        <v>-</v>
      </c>
      <c r="BA179" s="15" t="str">
        <f t="shared" si="59"/>
        <v>-</v>
      </c>
      <c r="BB179" s="16" t="str">
        <f t="shared" si="60"/>
        <v>-</v>
      </c>
      <c r="BC179" s="109" t="str">
        <f t="shared" si="61"/>
        <v>-</v>
      </c>
      <c r="BD179" t="str">
        <f t="shared" si="62"/>
        <v>b</v>
      </c>
    </row>
    <row r="180" spans="1:56" ht="40.5" customHeight="1">
      <c r="A180" s="13" t="str">
        <f t="shared" si="66"/>
        <v>23-2</v>
      </c>
      <c r="B180" s="13">
        <v>23</v>
      </c>
      <c r="C180" s="5" t="s">
        <v>351</v>
      </c>
      <c r="D180" s="13">
        <v>2</v>
      </c>
      <c r="E180" s="5" t="s">
        <v>388</v>
      </c>
      <c r="F180" s="9">
        <v>63</v>
      </c>
      <c r="G180" s="15">
        <v>190</v>
      </c>
      <c r="H180" s="15">
        <v>236</v>
      </c>
      <c r="I180" s="15">
        <v>55</v>
      </c>
      <c r="J180" s="15">
        <v>18</v>
      </c>
      <c r="K180" s="15">
        <v>26</v>
      </c>
      <c r="L180" s="15">
        <v>588</v>
      </c>
      <c r="M180" s="15">
        <v>562</v>
      </c>
      <c r="N180" s="16">
        <v>0.40035587188612098</v>
      </c>
      <c r="O180" s="109" t="s">
        <v>55</v>
      </c>
      <c r="P180" s="9"/>
      <c r="Q180" s="15"/>
      <c r="R180" s="15"/>
      <c r="S180" s="15"/>
      <c r="T180" s="15"/>
      <c r="U180" s="15"/>
      <c r="V180" s="15" t="str">
        <f t="shared" si="46"/>
        <v>-</v>
      </c>
      <c r="W180" s="15" t="str">
        <f t="shared" si="47"/>
        <v>-</v>
      </c>
      <c r="X180" s="16" t="str">
        <f t="shared" si="48"/>
        <v>-</v>
      </c>
      <c r="Y180" s="109" t="str">
        <f t="shared" si="49"/>
        <v>-</v>
      </c>
      <c r="Z180" s="9"/>
      <c r="AA180" s="15"/>
      <c r="AB180" s="15"/>
      <c r="AC180" s="15"/>
      <c r="AD180" s="15"/>
      <c r="AE180" s="15"/>
      <c r="AF180" s="15" t="str">
        <f t="shared" si="50"/>
        <v>-</v>
      </c>
      <c r="AG180" s="15" t="str">
        <f t="shared" si="51"/>
        <v>-</v>
      </c>
      <c r="AH180" s="16" t="str">
        <f t="shared" si="52"/>
        <v>-</v>
      </c>
      <c r="AI180" s="109" t="str">
        <f t="shared" si="53"/>
        <v>-</v>
      </c>
      <c r="AJ180" s="9"/>
      <c r="AK180" s="15"/>
      <c r="AL180" s="15"/>
      <c r="AM180" s="15"/>
      <c r="AN180" s="15"/>
      <c r="AO180" s="15"/>
      <c r="AP180" s="15" t="str">
        <f t="shared" si="54"/>
        <v>-</v>
      </c>
      <c r="AQ180" s="15" t="str">
        <f t="shared" si="55"/>
        <v>-</v>
      </c>
      <c r="AR180" s="16" t="str">
        <f t="shared" si="56"/>
        <v>-</v>
      </c>
      <c r="AS180" s="109" t="str">
        <f t="shared" si="57"/>
        <v>-</v>
      </c>
      <c r="AT180" s="9"/>
      <c r="AU180" s="15"/>
      <c r="AV180" s="15"/>
      <c r="AW180" s="15"/>
      <c r="AX180" s="15"/>
      <c r="AY180" s="15"/>
      <c r="AZ180" s="15" t="str">
        <f t="shared" si="58"/>
        <v>-</v>
      </c>
      <c r="BA180" s="15" t="str">
        <f t="shared" si="59"/>
        <v>-</v>
      </c>
      <c r="BB180" s="16" t="str">
        <f t="shared" si="60"/>
        <v>-</v>
      </c>
      <c r="BC180" s="109" t="str">
        <f t="shared" si="61"/>
        <v>-</v>
      </c>
      <c r="BD180" t="str">
        <f t="shared" si="62"/>
        <v>b</v>
      </c>
    </row>
    <row r="181" spans="1:56" ht="40.5" customHeight="1">
      <c r="A181" s="13" t="str">
        <f t="shared" si="66"/>
        <v>23-3</v>
      </c>
      <c r="B181" s="13">
        <v>23</v>
      </c>
      <c r="C181" s="5" t="s">
        <v>351</v>
      </c>
      <c r="D181" s="13">
        <v>3</v>
      </c>
      <c r="E181" s="5" t="s">
        <v>2840</v>
      </c>
      <c r="F181" s="9">
        <v>30</v>
      </c>
      <c r="G181" s="15">
        <v>117</v>
      </c>
      <c r="H181" s="15">
        <v>247</v>
      </c>
      <c r="I181" s="15">
        <v>113</v>
      </c>
      <c r="J181" s="15">
        <v>55</v>
      </c>
      <c r="K181" s="15">
        <v>33</v>
      </c>
      <c r="L181" s="15">
        <v>595</v>
      </c>
      <c r="M181" s="15">
        <v>562</v>
      </c>
      <c r="N181" s="16">
        <v>-8.1850533807829182E-2</v>
      </c>
      <c r="O181" s="109" t="s">
        <v>56</v>
      </c>
      <c r="P181" s="9"/>
      <c r="Q181" s="15"/>
      <c r="R181" s="15"/>
      <c r="S181" s="15"/>
      <c r="T181" s="15"/>
      <c r="U181" s="15"/>
      <c r="V181" s="15" t="str">
        <f t="shared" si="46"/>
        <v>-</v>
      </c>
      <c r="W181" s="15" t="str">
        <f t="shared" si="47"/>
        <v>-</v>
      </c>
      <c r="X181" s="16" t="str">
        <f t="shared" si="48"/>
        <v>-</v>
      </c>
      <c r="Y181" s="109" t="str">
        <f t="shared" si="49"/>
        <v>-</v>
      </c>
      <c r="Z181" s="9"/>
      <c r="AA181" s="15"/>
      <c r="AB181" s="15"/>
      <c r="AC181" s="15"/>
      <c r="AD181" s="15"/>
      <c r="AE181" s="15"/>
      <c r="AF181" s="15" t="str">
        <f t="shared" si="50"/>
        <v>-</v>
      </c>
      <c r="AG181" s="15" t="str">
        <f t="shared" si="51"/>
        <v>-</v>
      </c>
      <c r="AH181" s="16" t="str">
        <f t="shared" si="52"/>
        <v>-</v>
      </c>
      <c r="AI181" s="109" t="str">
        <f t="shared" si="53"/>
        <v>-</v>
      </c>
      <c r="AJ181" s="9"/>
      <c r="AK181" s="15"/>
      <c r="AL181" s="15"/>
      <c r="AM181" s="15"/>
      <c r="AN181" s="15"/>
      <c r="AO181" s="15"/>
      <c r="AP181" s="15" t="str">
        <f t="shared" si="54"/>
        <v>-</v>
      </c>
      <c r="AQ181" s="15" t="str">
        <f t="shared" si="55"/>
        <v>-</v>
      </c>
      <c r="AR181" s="16" t="str">
        <f t="shared" si="56"/>
        <v>-</v>
      </c>
      <c r="AS181" s="109" t="str">
        <f t="shared" si="57"/>
        <v>-</v>
      </c>
      <c r="AT181" s="9"/>
      <c r="AU181" s="15"/>
      <c r="AV181" s="15"/>
      <c r="AW181" s="15"/>
      <c r="AX181" s="15"/>
      <c r="AY181" s="15"/>
      <c r="AZ181" s="15" t="str">
        <f t="shared" si="58"/>
        <v>-</v>
      </c>
      <c r="BA181" s="15" t="str">
        <f t="shared" si="59"/>
        <v>-</v>
      </c>
      <c r="BB181" s="16" t="str">
        <f t="shared" si="60"/>
        <v>-</v>
      </c>
      <c r="BC181" s="109" t="str">
        <f t="shared" si="61"/>
        <v>-</v>
      </c>
      <c r="BD181" t="str">
        <f t="shared" si="62"/>
        <v>c</v>
      </c>
    </row>
    <row r="182" spans="1:56" ht="40.5" hidden="1" customHeight="1">
      <c r="A182" s="13" t="str">
        <f t="shared" si="66"/>
        <v>23-4</v>
      </c>
      <c r="B182" s="13">
        <v>23</v>
      </c>
      <c r="C182" s="5" t="s">
        <v>351</v>
      </c>
      <c r="D182" s="13">
        <v>4</v>
      </c>
      <c r="E182" s="5" t="s">
        <v>85</v>
      </c>
      <c r="F182" s="9"/>
      <c r="G182" s="15"/>
      <c r="H182" s="15"/>
      <c r="I182" s="15"/>
      <c r="J182" s="15"/>
      <c r="K182" s="15"/>
      <c r="L182" s="15" t="str">
        <f t="shared" si="63"/>
        <v>-</v>
      </c>
      <c r="M182" s="15" t="str">
        <f t="shared" si="64"/>
        <v>-</v>
      </c>
      <c r="N182" s="16" t="str">
        <f t="shared" si="65"/>
        <v>-</v>
      </c>
      <c r="O182" s="109" t="s">
        <v>85</v>
      </c>
      <c r="P182" s="9"/>
      <c r="Q182" s="15"/>
      <c r="R182" s="15"/>
      <c r="S182" s="15"/>
      <c r="T182" s="15"/>
      <c r="U182" s="15"/>
      <c r="V182" s="15" t="str">
        <f t="shared" si="46"/>
        <v>-</v>
      </c>
      <c r="W182" s="15" t="str">
        <f t="shared" si="47"/>
        <v>-</v>
      </c>
      <c r="X182" s="16" t="str">
        <f t="shared" si="48"/>
        <v>-</v>
      </c>
      <c r="Y182" s="109" t="str">
        <f t="shared" si="49"/>
        <v>-</v>
      </c>
      <c r="Z182" s="9"/>
      <c r="AA182" s="15"/>
      <c r="AB182" s="15"/>
      <c r="AC182" s="15"/>
      <c r="AD182" s="15"/>
      <c r="AE182" s="15"/>
      <c r="AF182" s="15" t="str">
        <f t="shared" si="50"/>
        <v>-</v>
      </c>
      <c r="AG182" s="15" t="str">
        <f t="shared" si="51"/>
        <v>-</v>
      </c>
      <c r="AH182" s="16" t="str">
        <f t="shared" si="52"/>
        <v>-</v>
      </c>
      <c r="AI182" s="109" t="str">
        <f t="shared" si="53"/>
        <v>-</v>
      </c>
      <c r="AJ182" s="9"/>
      <c r="AK182" s="15"/>
      <c r="AL182" s="15"/>
      <c r="AM182" s="15"/>
      <c r="AN182" s="15"/>
      <c r="AO182" s="15"/>
      <c r="AP182" s="15" t="str">
        <f t="shared" si="54"/>
        <v>-</v>
      </c>
      <c r="AQ182" s="15" t="str">
        <f t="shared" si="55"/>
        <v>-</v>
      </c>
      <c r="AR182" s="16" t="str">
        <f t="shared" si="56"/>
        <v>-</v>
      </c>
      <c r="AS182" s="109" t="str">
        <f t="shared" si="57"/>
        <v>-</v>
      </c>
      <c r="AT182" s="9"/>
      <c r="AU182" s="15"/>
      <c r="AV182" s="15"/>
      <c r="AW182" s="15"/>
      <c r="AX182" s="15"/>
      <c r="AY182" s="15"/>
      <c r="AZ182" s="15" t="str">
        <f t="shared" si="58"/>
        <v>-</v>
      </c>
      <c r="BA182" s="15" t="str">
        <f t="shared" si="59"/>
        <v>-</v>
      </c>
      <c r="BB182" s="16" t="str">
        <f t="shared" si="60"/>
        <v>-</v>
      </c>
      <c r="BC182" s="109" t="str">
        <f t="shared" si="61"/>
        <v>-</v>
      </c>
      <c r="BD182" t="str">
        <f t="shared" si="62"/>
        <v>-</v>
      </c>
    </row>
    <row r="183" spans="1:56" ht="40.5" hidden="1" customHeight="1">
      <c r="A183" s="13" t="str">
        <f t="shared" si="66"/>
        <v>23-5</v>
      </c>
      <c r="B183" s="13">
        <v>23</v>
      </c>
      <c r="C183" s="5" t="s">
        <v>351</v>
      </c>
      <c r="D183" s="13">
        <v>5</v>
      </c>
      <c r="E183" s="5" t="s">
        <v>85</v>
      </c>
      <c r="F183" s="9"/>
      <c r="G183" s="15"/>
      <c r="H183" s="15"/>
      <c r="I183" s="15"/>
      <c r="J183" s="15"/>
      <c r="K183" s="15"/>
      <c r="L183" s="15" t="str">
        <f t="shared" si="63"/>
        <v>-</v>
      </c>
      <c r="M183" s="15" t="str">
        <f t="shared" si="64"/>
        <v>-</v>
      </c>
      <c r="N183" s="16" t="str">
        <f t="shared" si="65"/>
        <v>-</v>
      </c>
      <c r="O183" s="109" t="s">
        <v>85</v>
      </c>
      <c r="P183" s="9"/>
      <c r="Q183" s="15"/>
      <c r="R183" s="15"/>
      <c r="S183" s="15"/>
      <c r="T183" s="15"/>
      <c r="U183" s="15"/>
      <c r="V183" s="15" t="str">
        <f t="shared" si="46"/>
        <v>-</v>
      </c>
      <c r="W183" s="15" t="str">
        <f t="shared" si="47"/>
        <v>-</v>
      </c>
      <c r="X183" s="16" t="str">
        <f t="shared" si="48"/>
        <v>-</v>
      </c>
      <c r="Y183" s="109" t="str">
        <f t="shared" si="49"/>
        <v>-</v>
      </c>
      <c r="Z183" s="9"/>
      <c r="AA183" s="15"/>
      <c r="AB183" s="15"/>
      <c r="AC183" s="15"/>
      <c r="AD183" s="15"/>
      <c r="AE183" s="15"/>
      <c r="AF183" s="15" t="str">
        <f t="shared" si="50"/>
        <v>-</v>
      </c>
      <c r="AG183" s="15" t="str">
        <f t="shared" si="51"/>
        <v>-</v>
      </c>
      <c r="AH183" s="16" t="str">
        <f t="shared" si="52"/>
        <v>-</v>
      </c>
      <c r="AI183" s="109" t="str">
        <f t="shared" si="53"/>
        <v>-</v>
      </c>
      <c r="AJ183" s="9"/>
      <c r="AK183" s="15"/>
      <c r="AL183" s="15"/>
      <c r="AM183" s="15"/>
      <c r="AN183" s="15"/>
      <c r="AO183" s="15"/>
      <c r="AP183" s="15" t="str">
        <f t="shared" si="54"/>
        <v>-</v>
      </c>
      <c r="AQ183" s="15" t="str">
        <f t="shared" si="55"/>
        <v>-</v>
      </c>
      <c r="AR183" s="16" t="str">
        <f t="shared" si="56"/>
        <v>-</v>
      </c>
      <c r="AS183" s="109" t="str">
        <f t="shared" si="57"/>
        <v>-</v>
      </c>
      <c r="AT183" s="9"/>
      <c r="AU183" s="15"/>
      <c r="AV183" s="15"/>
      <c r="AW183" s="15"/>
      <c r="AX183" s="15"/>
      <c r="AY183" s="15"/>
      <c r="AZ183" s="15" t="str">
        <f t="shared" si="58"/>
        <v>-</v>
      </c>
      <c r="BA183" s="15" t="str">
        <f t="shared" si="59"/>
        <v>-</v>
      </c>
      <c r="BB183" s="16" t="str">
        <f t="shared" si="60"/>
        <v>-</v>
      </c>
      <c r="BC183" s="109" t="str">
        <f t="shared" si="61"/>
        <v>-</v>
      </c>
      <c r="BD183" t="str">
        <f t="shared" si="62"/>
        <v>-</v>
      </c>
    </row>
    <row r="184" spans="1:56" ht="40.5" hidden="1" customHeight="1">
      <c r="A184" s="13" t="str">
        <f t="shared" si="66"/>
        <v>23-6</v>
      </c>
      <c r="B184" s="13">
        <v>23</v>
      </c>
      <c r="C184" s="5" t="s">
        <v>351</v>
      </c>
      <c r="D184" s="13">
        <v>6</v>
      </c>
      <c r="E184" s="5" t="s">
        <v>85</v>
      </c>
      <c r="F184" s="9"/>
      <c r="G184" s="15"/>
      <c r="H184" s="15"/>
      <c r="I184" s="15"/>
      <c r="J184" s="15"/>
      <c r="K184" s="15"/>
      <c r="L184" s="15" t="str">
        <f t="shared" si="63"/>
        <v>-</v>
      </c>
      <c r="M184" s="15" t="str">
        <f t="shared" si="64"/>
        <v>-</v>
      </c>
      <c r="N184" s="16" t="str">
        <f t="shared" si="65"/>
        <v>-</v>
      </c>
      <c r="O184" s="109" t="s">
        <v>85</v>
      </c>
      <c r="P184" s="9"/>
      <c r="Q184" s="15"/>
      <c r="R184" s="15"/>
      <c r="S184" s="15"/>
      <c r="T184" s="15"/>
      <c r="U184" s="15"/>
      <c r="V184" s="15" t="str">
        <f t="shared" si="46"/>
        <v>-</v>
      </c>
      <c r="W184" s="15" t="str">
        <f t="shared" si="47"/>
        <v>-</v>
      </c>
      <c r="X184" s="16" t="str">
        <f t="shared" si="48"/>
        <v>-</v>
      </c>
      <c r="Y184" s="109" t="str">
        <f t="shared" si="49"/>
        <v>-</v>
      </c>
      <c r="Z184" s="9"/>
      <c r="AA184" s="15"/>
      <c r="AB184" s="15"/>
      <c r="AC184" s="15"/>
      <c r="AD184" s="15"/>
      <c r="AE184" s="15"/>
      <c r="AF184" s="15" t="str">
        <f t="shared" si="50"/>
        <v>-</v>
      </c>
      <c r="AG184" s="15" t="str">
        <f t="shared" si="51"/>
        <v>-</v>
      </c>
      <c r="AH184" s="16" t="str">
        <f t="shared" si="52"/>
        <v>-</v>
      </c>
      <c r="AI184" s="109" t="str">
        <f t="shared" si="53"/>
        <v>-</v>
      </c>
      <c r="AJ184" s="9"/>
      <c r="AK184" s="15"/>
      <c r="AL184" s="15"/>
      <c r="AM184" s="15"/>
      <c r="AN184" s="15"/>
      <c r="AO184" s="15"/>
      <c r="AP184" s="15" t="str">
        <f t="shared" si="54"/>
        <v>-</v>
      </c>
      <c r="AQ184" s="15" t="str">
        <f t="shared" si="55"/>
        <v>-</v>
      </c>
      <c r="AR184" s="16" t="str">
        <f t="shared" si="56"/>
        <v>-</v>
      </c>
      <c r="AS184" s="109" t="str">
        <f t="shared" si="57"/>
        <v>-</v>
      </c>
      <c r="AT184" s="9"/>
      <c r="AU184" s="15"/>
      <c r="AV184" s="15"/>
      <c r="AW184" s="15"/>
      <c r="AX184" s="15"/>
      <c r="AY184" s="15"/>
      <c r="AZ184" s="15" t="str">
        <f t="shared" si="58"/>
        <v>-</v>
      </c>
      <c r="BA184" s="15" t="str">
        <f t="shared" si="59"/>
        <v>-</v>
      </c>
      <c r="BB184" s="16" t="str">
        <f t="shared" si="60"/>
        <v>-</v>
      </c>
      <c r="BC184" s="109" t="str">
        <f t="shared" si="61"/>
        <v>-</v>
      </c>
      <c r="BD184" t="str">
        <f t="shared" si="62"/>
        <v>-</v>
      </c>
    </row>
    <row r="185" spans="1:56" ht="40.5" hidden="1" customHeight="1">
      <c r="A185" s="13" t="str">
        <f t="shared" si="66"/>
        <v>23-7</v>
      </c>
      <c r="B185" s="13">
        <v>23</v>
      </c>
      <c r="C185" s="5" t="s">
        <v>351</v>
      </c>
      <c r="D185" s="13">
        <v>7</v>
      </c>
      <c r="E185" s="5" t="s">
        <v>85</v>
      </c>
      <c r="F185" s="9"/>
      <c r="G185" s="15"/>
      <c r="H185" s="15"/>
      <c r="I185" s="15"/>
      <c r="J185" s="15"/>
      <c r="K185" s="15"/>
      <c r="L185" s="15" t="str">
        <f t="shared" si="63"/>
        <v>-</v>
      </c>
      <c r="M185" s="15" t="str">
        <f t="shared" si="64"/>
        <v>-</v>
      </c>
      <c r="N185" s="16" t="str">
        <f t="shared" si="65"/>
        <v>-</v>
      </c>
      <c r="O185" s="109" t="s">
        <v>85</v>
      </c>
      <c r="P185" s="9"/>
      <c r="Q185" s="15"/>
      <c r="R185" s="15"/>
      <c r="S185" s="15"/>
      <c r="T185" s="15"/>
      <c r="U185" s="15"/>
      <c r="V185" s="15" t="str">
        <f t="shared" si="46"/>
        <v>-</v>
      </c>
      <c r="W185" s="15" t="str">
        <f t="shared" si="47"/>
        <v>-</v>
      </c>
      <c r="X185" s="16" t="str">
        <f t="shared" si="48"/>
        <v>-</v>
      </c>
      <c r="Y185" s="109" t="str">
        <f t="shared" si="49"/>
        <v>-</v>
      </c>
      <c r="Z185" s="9"/>
      <c r="AA185" s="15"/>
      <c r="AB185" s="15"/>
      <c r="AC185" s="15"/>
      <c r="AD185" s="15"/>
      <c r="AE185" s="15"/>
      <c r="AF185" s="15" t="str">
        <f t="shared" si="50"/>
        <v>-</v>
      </c>
      <c r="AG185" s="15" t="str">
        <f t="shared" si="51"/>
        <v>-</v>
      </c>
      <c r="AH185" s="16" t="str">
        <f t="shared" si="52"/>
        <v>-</v>
      </c>
      <c r="AI185" s="109" t="str">
        <f t="shared" si="53"/>
        <v>-</v>
      </c>
      <c r="AJ185" s="9"/>
      <c r="AK185" s="15"/>
      <c r="AL185" s="15"/>
      <c r="AM185" s="15"/>
      <c r="AN185" s="15"/>
      <c r="AO185" s="15"/>
      <c r="AP185" s="15" t="str">
        <f t="shared" si="54"/>
        <v>-</v>
      </c>
      <c r="AQ185" s="15" t="str">
        <f t="shared" si="55"/>
        <v>-</v>
      </c>
      <c r="AR185" s="16" t="str">
        <f t="shared" si="56"/>
        <v>-</v>
      </c>
      <c r="AS185" s="109" t="str">
        <f t="shared" si="57"/>
        <v>-</v>
      </c>
      <c r="AT185" s="9"/>
      <c r="AU185" s="15"/>
      <c r="AV185" s="15"/>
      <c r="AW185" s="15"/>
      <c r="AX185" s="15"/>
      <c r="AY185" s="15"/>
      <c r="AZ185" s="15" t="str">
        <f t="shared" si="58"/>
        <v>-</v>
      </c>
      <c r="BA185" s="15" t="str">
        <f t="shared" si="59"/>
        <v>-</v>
      </c>
      <c r="BB185" s="16" t="str">
        <f t="shared" si="60"/>
        <v>-</v>
      </c>
      <c r="BC185" s="109" t="str">
        <f t="shared" si="61"/>
        <v>-</v>
      </c>
      <c r="BD185" t="str">
        <f t="shared" si="62"/>
        <v>-</v>
      </c>
    </row>
    <row r="186" spans="1:56" ht="40.5" hidden="1" customHeight="1">
      <c r="A186" s="13" t="str">
        <f t="shared" si="66"/>
        <v>23-8</v>
      </c>
      <c r="B186" s="13">
        <v>23</v>
      </c>
      <c r="C186" s="5" t="s">
        <v>351</v>
      </c>
      <c r="D186" s="13">
        <v>8</v>
      </c>
      <c r="E186" s="5" t="s">
        <v>85</v>
      </c>
      <c r="F186" s="9"/>
      <c r="G186" s="15"/>
      <c r="H186" s="15"/>
      <c r="I186" s="15"/>
      <c r="J186" s="15"/>
      <c r="K186" s="15"/>
      <c r="L186" s="15" t="str">
        <f t="shared" si="63"/>
        <v>-</v>
      </c>
      <c r="M186" s="15" t="str">
        <f t="shared" si="64"/>
        <v>-</v>
      </c>
      <c r="N186" s="16" t="str">
        <f t="shared" si="65"/>
        <v>-</v>
      </c>
      <c r="O186" s="109" t="s">
        <v>85</v>
      </c>
      <c r="P186" s="9"/>
      <c r="Q186" s="15"/>
      <c r="R186" s="15"/>
      <c r="S186" s="15"/>
      <c r="T186" s="15"/>
      <c r="U186" s="15"/>
      <c r="V186" s="15" t="str">
        <f t="shared" si="46"/>
        <v>-</v>
      </c>
      <c r="W186" s="15" t="str">
        <f t="shared" si="47"/>
        <v>-</v>
      </c>
      <c r="X186" s="16" t="str">
        <f t="shared" si="48"/>
        <v>-</v>
      </c>
      <c r="Y186" s="109" t="str">
        <f t="shared" si="49"/>
        <v>-</v>
      </c>
      <c r="Z186" s="9"/>
      <c r="AA186" s="15"/>
      <c r="AB186" s="15"/>
      <c r="AC186" s="15"/>
      <c r="AD186" s="15"/>
      <c r="AE186" s="15"/>
      <c r="AF186" s="15" t="str">
        <f t="shared" si="50"/>
        <v>-</v>
      </c>
      <c r="AG186" s="15" t="str">
        <f t="shared" si="51"/>
        <v>-</v>
      </c>
      <c r="AH186" s="16" t="str">
        <f t="shared" si="52"/>
        <v>-</v>
      </c>
      <c r="AI186" s="109" t="str">
        <f t="shared" si="53"/>
        <v>-</v>
      </c>
      <c r="AJ186" s="9"/>
      <c r="AK186" s="15"/>
      <c r="AL186" s="15"/>
      <c r="AM186" s="15"/>
      <c r="AN186" s="15"/>
      <c r="AO186" s="15"/>
      <c r="AP186" s="15" t="str">
        <f t="shared" si="54"/>
        <v>-</v>
      </c>
      <c r="AQ186" s="15" t="str">
        <f t="shared" si="55"/>
        <v>-</v>
      </c>
      <c r="AR186" s="16" t="str">
        <f t="shared" si="56"/>
        <v>-</v>
      </c>
      <c r="AS186" s="109" t="str">
        <f t="shared" si="57"/>
        <v>-</v>
      </c>
      <c r="AT186" s="9"/>
      <c r="AU186" s="15"/>
      <c r="AV186" s="15"/>
      <c r="AW186" s="15"/>
      <c r="AX186" s="15"/>
      <c r="AY186" s="15"/>
      <c r="AZ186" s="15" t="str">
        <f t="shared" si="58"/>
        <v>-</v>
      </c>
      <c r="BA186" s="15" t="str">
        <f t="shared" si="59"/>
        <v>-</v>
      </c>
      <c r="BB186" s="16" t="str">
        <f t="shared" si="60"/>
        <v>-</v>
      </c>
      <c r="BC186" s="109" t="str">
        <f t="shared" si="61"/>
        <v>-</v>
      </c>
      <c r="BD186" t="str">
        <f t="shared" si="62"/>
        <v>-</v>
      </c>
    </row>
    <row r="187" spans="1:56" ht="40.5" customHeight="1">
      <c r="A187" s="13" t="str">
        <f t="shared" si="66"/>
        <v>24-1</v>
      </c>
      <c r="B187" s="13">
        <v>24</v>
      </c>
      <c r="C187" s="5" t="s">
        <v>352</v>
      </c>
      <c r="D187" s="13">
        <v>1</v>
      </c>
      <c r="E187" s="5" t="s">
        <v>2841</v>
      </c>
      <c r="F187" s="9">
        <v>35</v>
      </c>
      <c r="G187" s="15">
        <v>152</v>
      </c>
      <c r="H187" s="15">
        <v>239</v>
      </c>
      <c r="I187" s="15">
        <v>89</v>
      </c>
      <c r="J187" s="15">
        <v>45</v>
      </c>
      <c r="K187" s="15">
        <v>35</v>
      </c>
      <c r="L187" s="15">
        <v>595</v>
      </c>
      <c r="M187" s="15">
        <v>560</v>
      </c>
      <c r="N187" s="16">
        <v>7.678571428571429E-2</v>
      </c>
      <c r="O187" s="109" t="s">
        <v>56</v>
      </c>
      <c r="P187" s="9"/>
      <c r="Q187" s="15"/>
      <c r="R187" s="15"/>
      <c r="S187" s="15"/>
      <c r="T187" s="15"/>
      <c r="U187" s="15"/>
      <c r="V187" s="15" t="str">
        <f t="shared" si="46"/>
        <v>-</v>
      </c>
      <c r="W187" s="15" t="str">
        <f t="shared" si="47"/>
        <v>-</v>
      </c>
      <c r="X187" s="16" t="str">
        <f t="shared" si="48"/>
        <v>-</v>
      </c>
      <c r="Y187" s="109" t="str">
        <f t="shared" si="49"/>
        <v>-</v>
      </c>
      <c r="Z187" s="9"/>
      <c r="AA187" s="15"/>
      <c r="AB187" s="15"/>
      <c r="AC187" s="15"/>
      <c r="AD187" s="15"/>
      <c r="AE187" s="15"/>
      <c r="AF187" s="15" t="str">
        <f t="shared" si="50"/>
        <v>-</v>
      </c>
      <c r="AG187" s="15" t="str">
        <f t="shared" si="51"/>
        <v>-</v>
      </c>
      <c r="AH187" s="16" t="str">
        <f t="shared" si="52"/>
        <v>-</v>
      </c>
      <c r="AI187" s="109" t="str">
        <f t="shared" si="53"/>
        <v>-</v>
      </c>
      <c r="AJ187" s="9"/>
      <c r="AK187" s="15"/>
      <c r="AL187" s="15"/>
      <c r="AM187" s="15"/>
      <c r="AN187" s="15"/>
      <c r="AO187" s="15"/>
      <c r="AP187" s="15" t="str">
        <f t="shared" si="54"/>
        <v>-</v>
      </c>
      <c r="AQ187" s="15" t="str">
        <f t="shared" si="55"/>
        <v>-</v>
      </c>
      <c r="AR187" s="16" t="str">
        <f t="shared" si="56"/>
        <v>-</v>
      </c>
      <c r="AS187" s="109" t="str">
        <f t="shared" si="57"/>
        <v>-</v>
      </c>
      <c r="AT187" s="9"/>
      <c r="AU187" s="15"/>
      <c r="AV187" s="15"/>
      <c r="AW187" s="15"/>
      <c r="AX187" s="15"/>
      <c r="AY187" s="15"/>
      <c r="AZ187" s="15" t="str">
        <f t="shared" si="58"/>
        <v>-</v>
      </c>
      <c r="BA187" s="15" t="str">
        <f t="shared" si="59"/>
        <v>-</v>
      </c>
      <c r="BB187" s="16" t="str">
        <f t="shared" si="60"/>
        <v>-</v>
      </c>
      <c r="BC187" s="109" t="str">
        <f t="shared" si="61"/>
        <v>-</v>
      </c>
      <c r="BD187" t="str">
        <f t="shared" si="62"/>
        <v>c</v>
      </c>
    </row>
    <row r="188" spans="1:56" ht="40.5" customHeight="1">
      <c r="A188" s="13" t="str">
        <f t="shared" si="66"/>
        <v>24-2</v>
      </c>
      <c r="B188" s="13">
        <v>24</v>
      </c>
      <c r="C188" s="5" t="s">
        <v>352</v>
      </c>
      <c r="D188" s="13">
        <v>2</v>
      </c>
      <c r="E188" s="5" t="s">
        <v>2842</v>
      </c>
      <c r="F188" s="9">
        <v>147</v>
      </c>
      <c r="G188" s="15">
        <v>238</v>
      </c>
      <c r="H188" s="15">
        <v>132</v>
      </c>
      <c r="I188" s="15">
        <v>40</v>
      </c>
      <c r="J188" s="15">
        <v>18</v>
      </c>
      <c r="K188" s="15">
        <v>13</v>
      </c>
      <c r="L188" s="15">
        <v>588</v>
      </c>
      <c r="M188" s="15">
        <v>575</v>
      </c>
      <c r="N188" s="16">
        <v>0.79304347826086952</v>
      </c>
      <c r="O188" s="109" t="s">
        <v>55</v>
      </c>
      <c r="P188" s="9"/>
      <c r="Q188" s="15"/>
      <c r="R188" s="15"/>
      <c r="S188" s="15"/>
      <c r="T188" s="15"/>
      <c r="U188" s="15"/>
      <c r="V188" s="15" t="str">
        <f t="shared" si="46"/>
        <v>-</v>
      </c>
      <c r="W188" s="15" t="str">
        <f t="shared" si="47"/>
        <v>-</v>
      </c>
      <c r="X188" s="16" t="str">
        <f t="shared" si="48"/>
        <v>-</v>
      </c>
      <c r="Y188" s="109" t="str">
        <f t="shared" si="49"/>
        <v>-</v>
      </c>
      <c r="Z188" s="9"/>
      <c r="AA188" s="15"/>
      <c r="AB188" s="15"/>
      <c r="AC188" s="15"/>
      <c r="AD188" s="15"/>
      <c r="AE188" s="15"/>
      <c r="AF188" s="15" t="str">
        <f t="shared" si="50"/>
        <v>-</v>
      </c>
      <c r="AG188" s="15" t="str">
        <f t="shared" si="51"/>
        <v>-</v>
      </c>
      <c r="AH188" s="16" t="str">
        <f t="shared" si="52"/>
        <v>-</v>
      </c>
      <c r="AI188" s="109" t="str">
        <f t="shared" si="53"/>
        <v>-</v>
      </c>
      <c r="AJ188" s="9"/>
      <c r="AK188" s="15"/>
      <c r="AL188" s="15"/>
      <c r="AM188" s="15"/>
      <c r="AN188" s="15"/>
      <c r="AO188" s="15"/>
      <c r="AP188" s="15" t="str">
        <f t="shared" si="54"/>
        <v>-</v>
      </c>
      <c r="AQ188" s="15" t="str">
        <f t="shared" si="55"/>
        <v>-</v>
      </c>
      <c r="AR188" s="16" t="str">
        <f t="shared" si="56"/>
        <v>-</v>
      </c>
      <c r="AS188" s="109" t="str">
        <f t="shared" si="57"/>
        <v>-</v>
      </c>
      <c r="AT188" s="9"/>
      <c r="AU188" s="15"/>
      <c r="AV188" s="15"/>
      <c r="AW188" s="15"/>
      <c r="AX188" s="15"/>
      <c r="AY188" s="15"/>
      <c r="AZ188" s="15" t="str">
        <f t="shared" si="58"/>
        <v>-</v>
      </c>
      <c r="BA188" s="15" t="str">
        <f t="shared" si="59"/>
        <v>-</v>
      </c>
      <c r="BB188" s="16" t="str">
        <f t="shared" si="60"/>
        <v>-</v>
      </c>
      <c r="BC188" s="109" t="str">
        <f t="shared" si="61"/>
        <v>-</v>
      </c>
      <c r="BD188" t="str">
        <f t="shared" si="62"/>
        <v>b</v>
      </c>
    </row>
    <row r="189" spans="1:56" ht="40.5" customHeight="1">
      <c r="A189" s="13" t="str">
        <f t="shared" si="66"/>
        <v>24-3</v>
      </c>
      <c r="B189" s="13">
        <v>24</v>
      </c>
      <c r="C189" s="5" t="s">
        <v>352</v>
      </c>
      <c r="D189" s="13">
        <v>3</v>
      </c>
      <c r="E189" s="5" t="s">
        <v>2843</v>
      </c>
      <c r="F189" s="9">
        <v>34</v>
      </c>
      <c r="G189" s="15">
        <v>181</v>
      </c>
      <c r="H189" s="15">
        <v>199</v>
      </c>
      <c r="I189" s="15">
        <v>95</v>
      </c>
      <c r="J189" s="15">
        <v>50</v>
      </c>
      <c r="K189" s="15">
        <v>36</v>
      </c>
      <c r="L189" s="15">
        <v>595</v>
      </c>
      <c r="M189" s="15">
        <v>559</v>
      </c>
      <c r="N189" s="16">
        <v>9.6601073345259386E-2</v>
      </c>
      <c r="O189" s="109" t="s">
        <v>56</v>
      </c>
      <c r="P189" s="9"/>
      <c r="Q189" s="15"/>
      <c r="R189" s="15"/>
      <c r="S189" s="15"/>
      <c r="T189" s="15"/>
      <c r="U189" s="15"/>
      <c r="V189" s="15" t="str">
        <f t="shared" si="46"/>
        <v>-</v>
      </c>
      <c r="W189" s="15" t="str">
        <f t="shared" si="47"/>
        <v>-</v>
      </c>
      <c r="X189" s="16" t="str">
        <f t="shared" si="48"/>
        <v>-</v>
      </c>
      <c r="Y189" s="109" t="str">
        <f t="shared" si="49"/>
        <v>-</v>
      </c>
      <c r="Z189" s="9"/>
      <c r="AA189" s="15"/>
      <c r="AB189" s="15"/>
      <c r="AC189" s="15"/>
      <c r="AD189" s="15"/>
      <c r="AE189" s="15"/>
      <c r="AF189" s="15" t="str">
        <f t="shared" si="50"/>
        <v>-</v>
      </c>
      <c r="AG189" s="15" t="str">
        <f t="shared" si="51"/>
        <v>-</v>
      </c>
      <c r="AH189" s="16" t="str">
        <f t="shared" si="52"/>
        <v>-</v>
      </c>
      <c r="AI189" s="109" t="str">
        <f t="shared" si="53"/>
        <v>-</v>
      </c>
      <c r="AJ189" s="9"/>
      <c r="AK189" s="15"/>
      <c r="AL189" s="15"/>
      <c r="AM189" s="15"/>
      <c r="AN189" s="15"/>
      <c r="AO189" s="15"/>
      <c r="AP189" s="15" t="str">
        <f t="shared" si="54"/>
        <v>-</v>
      </c>
      <c r="AQ189" s="15" t="str">
        <f t="shared" si="55"/>
        <v>-</v>
      </c>
      <c r="AR189" s="16" t="str">
        <f t="shared" si="56"/>
        <v>-</v>
      </c>
      <c r="AS189" s="109" t="str">
        <f t="shared" si="57"/>
        <v>-</v>
      </c>
      <c r="AT189" s="9"/>
      <c r="AU189" s="15"/>
      <c r="AV189" s="15"/>
      <c r="AW189" s="15"/>
      <c r="AX189" s="15"/>
      <c r="AY189" s="15"/>
      <c r="AZ189" s="15" t="str">
        <f t="shared" si="58"/>
        <v>-</v>
      </c>
      <c r="BA189" s="15" t="str">
        <f t="shared" si="59"/>
        <v>-</v>
      </c>
      <c r="BB189" s="16" t="str">
        <f t="shared" si="60"/>
        <v>-</v>
      </c>
      <c r="BC189" s="109" t="str">
        <f t="shared" si="61"/>
        <v>-</v>
      </c>
      <c r="BD189" t="str">
        <f t="shared" si="62"/>
        <v>c</v>
      </c>
    </row>
    <row r="190" spans="1:56" ht="40.5" customHeight="1">
      <c r="A190" s="13" t="str">
        <f t="shared" si="66"/>
        <v>24-4</v>
      </c>
      <c r="B190" s="13">
        <v>24</v>
      </c>
      <c r="C190" s="5" t="s">
        <v>352</v>
      </c>
      <c r="D190" s="13">
        <v>4</v>
      </c>
      <c r="E190" s="5" t="s">
        <v>2844</v>
      </c>
      <c r="F190" s="9">
        <v>21</v>
      </c>
      <c r="G190" s="15">
        <v>93</v>
      </c>
      <c r="H190" s="15">
        <v>267</v>
      </c>
      <c r="I190" s="15">
        <v>131</v>
      </c>
      <c r="J190" s="15">
        <v>52</v>
      </c>
      <c r="K190" s="15">
        <v>24</v>
      </c>
      <c r="L190" s="15">
        <v>588</v>
      </c>
      <c r="M190" s="15">
        <v>564</v>
      </c>
      <c r="N190" s="16">
        <v>-0.1773049645390071</v>
      </c>
      <c r="O190" s="109" t="s">
        <v>56</v>
      </c>
      <c r="P190" s="9"/>
      <c r="Q190" s="15"/>
      <c r="R190" s="15"/>
      <c r="S190" s="15"/>
      <c r="T190" s="15"/>
      <c r="U190" s="15"/>
      <c r="V190" s="15" t="str">
        <f t="shared" si="46"/>
        <v>-</v>
      </c>
      <c r="W190" s="15" t="str">
        <f t="shared" si="47"/>
        <v>-</v>
      </c>
      <c r="X190" s="16" t="str">
        <f t="shared" si="48"/>
        <v>-</v>
      </c>
      <c r="Y190" s="109" t="str">
        <f t="shared" si="49"/>
        <v>-</v>
      </c>
      <c r="Z190" s="9"/>
      <c r="AA190" s="15"/>
      <c r="AB190" s="15"/>
      <c r="AC190" s="15"/>
      <c r="AD190" s="15"/>
      <c r="AE190" s="15"/>
      <c r="AF190" s="15" t="str">
        <f t="shared" si="50"/>
        <v>-</v>
      </c>
      <c r="AG190" s="15" t="str">
        <f t="shared" si="51"/>
        <v>-</v>
      </c>
      <c r="AH190" s="16" t="str">
        <f t="shared" si="52"/>
        <v>-</v>
      </c>
      <c r="AI190" s="109" t="str">
        <f t="shared" si="53"/>
        <v>-</v>
      </c>
      <c r="AJ190" s="9"/>
      <c r="AK190" s="15"/>
      <c r="AL190" s="15"/>
      <c r="AM190" s="15"/>
      <c r="AN190" s="15"/>
      <c r="AO190" s="15"/>
      <c r="AP190" s="15" t="str">
        <f t="shared" si="54"/>
        <v>-</v>
      </c>
      <c r="AQ190" s="15" t="str">
        <f t="shared" si="55"/>
        <v>-</v>
      </c>
      <c r="AR190" s="16" t="str">
        <f t="shared" si="56"/>
        <v>-</v>
      </c>
      <c r="AS190" s="109" t="str">
        <f t="shared" si="57"/>
        <v>-</v>
      </c>
      <c r="AT190" s="9"/>
      <c r="AU190" s="15"/>
      <c r="AV190" s="15"/>
      <c r="AW190" s="15"/>
      <c r="AX190" s="15"/>
      <c r="AY190" s="15"/>
      <c r="AZ190" s="15" t="str">
        <f t="shared" si="58"/>
        <v>-</v>
      </c>
      <c r="BA190" s="15" t="str">
        <f t="shared" si="59"/>
        <v>-</v>
      </c>
      <c r="BB190" s="16" t="str">
        <f t="shared" si="60"/>
        <v>-</v>
      </c>
      <c r="BC190" s="109" t="str">
        <f t="shared" si="61"/>
        <v>-</v>
      </c>
      <c r="BD190" t="str">
        <f t="shared" si="62"/>
        <v>c</v>
      </c>
    </row>
    <row r="191" spans="1:56" ht="40.5" hidden="1" customHeight="1">
      <c r="A191" s="13" t="str">
        <f t="shared" si="66"/>
        <v>24-5</v>
      </c>
      <c r="B191" s="13">
        <v>24</v>
      </c>
      <c r="C191" s="5" t="s">
        <v>352</v>
      </c>
      <c r="D191" s="13">
        <v>5</v>
      </c>
      <c r="E191" s="5" t="s">
        <v>85</v>
      </c>
      <c r="F191" s="9"/>
      <c r="G191" s="15"/>
      <c r="H191" s="15"/>
      <c r="I191" s="15"/>
      <c r="J191" s="15"/>
      <c r="K191" s="15"/>
      <c r="L191" s="15" t="str">
        <f t="shared" si="63"/>
        <v>-</v>
      </c>
      <c r="M191" s="15" t="str">
        <f t="shared" si="64"/>
        <v>-</v>
      </c>
      <c r="N191" s="16" t="str">
        <f t="shared" si="65"/>
        <v>-</v>
      </c>
      <c r="O191" s="109" t="s">
        <v>85</v>
      </c>
      <c r="P191" s="9"/>
      <c r="Q191" s="15"/>
      <c r="R191" s="15"/>
      <c r="S191" s="15"/>
      <c r="T191" s="15"/>
      <c r="U191" s="15"/>
      <c r="V191" s="15" t="str">
        <f t="shared" si="46"/>
        <v>-</v>
      </c>
      <c r="W191" s="15" t="str">
        <f t="shared" si="47"/>
        <v>-</v>
      </c>
      <c r="X191" s="16" t="str">
        <f t="shared" si="48"/>
        <v>-</v>
      </c>
      <c r="Y191" s="109" t="str">
        <f t="shared" si="49"/>
        <v>-</v>
      </c>
      <c r="Z191" s="9"/>
      <c r="AA191" s="15"/>
      <c r="AB191" s="15"/>
      <c r="AC191" s="15"/>
      <c r="AD191" s="15"/>
      <c r="AE191" s="15"/>
      <c r="AF191" s="15" t="str">
        <f t="shared" si="50"/>
        <v>-</v>
      </c>
      <c r="AG191" s="15" t="str">
        <f t="shared" si="51"/>
        <v>-</v>
      </c>
      <c r="AH191" s="16" t="str">
        <f t="shared" si="52"/>
        <v>-</v>
      </c>
      <c r="AI191" s="109" t="str">
        <f t="shared" si="53"/>
        <v>-</v>
      </c>
      <c r="AJ191" s="9"/>
      <c r="AK191" s="15"/>
      <c r="AL191" s="15"/>
      <c r="AM191" s="15"/>
      <c r="AN191" s="15"/>
      <c r="AO191" s="15"/>
      <c r="AP191" s="15" t="str">
        <f t="shared" si="54"/>
        <v>-</v>
      </c>
      <c r="AQ191" s="15" t="str">
        <f t="shared" si="55"/>
        <v>-</v>
      </c>
      <c r="AR191" s="16" t="str">
        <f t="shared" si="56"/>
        <v>-</v>
      </c>
      <c r="AS191" s="109" t="str">
        <f t="shared" si="57"/>
        <v>-</v>
      </c>
      <c r="AT191" s="9"/>
      <c r="AU191" s="15"/>
      <c r="AV191" s="15"/>
      <c r="AW191" s="15"/>
      <c r="AX191" s="15"/>
      <c r="AY191" s="15"/>
      <c r="AZ191" s="15" t="str">
        <f t="shared" si="58"/>
        <v>-</v>
      </c>
      <c r="BA191" s="15" t="str">
        <f t="shared" si="59"/>
        <v>-</v>
      </c>
      <c r="BB191" s="16" t="str">
        <f t="shared" si="60"/>
        <v>-</v>
      </c>
      <c r="BC191" s="109" t="str">
        <f t="shared" si="61"/>
        <v>-</v>
      </c>
      <c r="BD191" t="str">
        <f t="shared" si="62"/>
        <v>-</v>
      </c>
    </row>
    <row r="192" spans="1:56" ht="40.5" hidden="1" customHeight="1">
      <c r="A192" s="13" t="str">
        <f t="shared" si="66"/>
        <v>24-6</v>
      </c>
      <c r="B192" s="13">
        <v>24</v>
      </c>
      <c r="C192" s="5" t="s">
        <v>352</v>
      </c>
      <c r="D192" s="13">
        <v>6</v>
      </c>
      <c r="E192" s="5" t="s">
        <v>85</v>
      </c>
      <c r="F192" s="9"/>
      <c r="G192" s="15"/>
      <c r="H192" s="15"/>
      <c r="I192" s="15"/>
      <c r="J192" s="15"/>
      <c r="K192" s="15"/>
      <c r="L192" s="15" t="str">
        <f t="shared" si="63"/>
        <v>-</v>
      </c>
      <c r="M192" s="15" t="str">
        <f t="shared" si="64"/>
        <v>-</v>
      </c>
      <c r="N192" s="16" t="str">
        <f t="shared" si="65"/>
        <v>-</v>
      </c>
      <c r="O192" s="109" t="s">
        <v>85</v>
      </c>
      <c r="P192" s="9"/>
      <c r="Q192" s="15"/>
      <c r="R192" s="15"/>
      <c r="S192" s="15"/>
      <c r="T192" s="15"/>
      <c r="U192" s="15"/>
      <c r="V192" s="15" t="str">
        <f t="shared" si="46"/>
        <v>-</v>
      </c>
      <c r="W192" s="15" t="str">
        <f t="shared" si="47"/>
        <v>-</v>
      </c>
      <c r="X192" s="16" t="str">
        <f t="shared" si="48"/>
        <v>-</v>
      </c>
      <c r="Y192" s="109" t="str">
        <f t="shared" si="49"/>
        <v>-</v>
      </c>
      <c r="Z192" s="9"/>
      <c r="AA192" s="15"/>
      <c r="AB192" s="15"/>
      <c r="AC192" s="15"/>
      <c r="AD192" s="15"/>
      <c r="AE192" s="15"/>
      <c r="AF192" s="15" t="str">
        <f t="shared" si="50"/>
        <v>-</v>
      </c>
      <c r="AG192" s="15" t="str">
        <f t="shared" si="51"/>
        <v>-</v>
      </c>
      <c r="AH192" s="16" t="str">
        <f t="shared" si="52"/>
        <v>-</v>
      </c>
      <c r="AI192" s="109" t="str">
        <f t="shared" si="53"/>
        <v>-</v>
      </c>
      <c r="AJ192" s="9"/>
      <c r="AK192" s="15"/>
      <c r="AL192" s="15"/>
      <c r="AM192" s="15"/>
      <c r="AN192" s="15"/>
      <c r="AO192" s="15"/>
      <c r="AP192" s="15" t="str">
        <f t="shared" si="54"/>
        <v>-</v>
      </c>
      <c r="AQ192" s="15" t="str">
        <f t="shared" si="55"/>
        <v>-</v>
      </c>
      <c r="AR192" s="16" t="str">
        <f t="shared" si="56"/>
        <v>-</v>
      </c>
      <c r="AS192" s="109" t="str">
        <f t="shared" si="57"/>
        <v>-</v>
      </c>
      <c r="AT192" s="9"/>
      <c r="AU192" s="15"/>
      <c r="AV192" s="15"/>
      <c r="AW192" s="15"/>
      <c r="AX192" s="15"/>
      <c r="AY192" s="15"/>
      <c r="AZ192" s="15" t="str">
        <f t="shared" si="58"/>
        <v>-</v>
      </c>
      <c r="BA192" s="15" t="str">
        <f t="shared" si="59"/>
        <v>-</v>
      </c>
      <c r="BB192" s="16" t="str">
        <f t="shared" si="60"/>
        <v>-</v>
      </c>
      <c r="BC192" s="109" t="str">
        <f t="shared" si="61"/>
        <v>-</v>
      </c>
      <c r="BD192" t="str">
        <f t="shared" si="62"/>
        <v>-</v>
      </c>
    </row>
    <row r="193" spans="1:56" ht="40.5" hidden="1" customHeight="1">
      <c r="A193" s="13" t="str">
        <f t="shared" si="66"/>
        <v>24-7</v>
      </c>
      <c r="B193" s="13">
        <v>24</v>
      </c>
      <c r="C193" s="5" t="s">
        <v>352</v>
      </c>
      <c r="D193" s="13">
        <v>7</v>
      </c>
      <c r="E193" s="5" t="s">
        <v>85</v>
      </c>
      <c r="F193" s="9"/>
      <c r="G193" s="15"/>
      <c r="H193" s="15"/>
      <c r="I193" s="15"/>
      <c r="J193" s="15"/>
      <c r="K193" s="15"/>
      <c r="L193" s="15" t="str">
        <f t="shared" si="63"/>
        <v>-</v>
      </c>
      <c r="M193" s="15" t="str">
        <f t="shared" si="64"/>
        <v>-</v>
      </c>
      <c r="N193" s="16" t="str">
        <f t="shared" si="65"/>
        <v>-</v>
      </c>
      <c r="O193" s="109" t="s">
        <v>85</v>
      </c>
      <c r="P193" s="9"/>
      <c r="Q193" s="15"/>
      <c r="R193" s="15"/>
      <c r="S193" s="15"/>
      <c r="T193" s="15"/>
      <c r="U193" s="15"/>
      <c r="V193" s="15" t="str">
        <f t="shared" si="46"/>
        <v>-</v>
      </c>
      <c r="W193" s="15" t="str">
        <f t="shared" si="47"/>
        <v>-</v>
      </c>
      <c r="X193" s="16" t="str">
        <f t="shared" si="48"/>
        <v>-</v>
      </c>
      <c r="Y193" s="109" t="str">
        <f t="shared" si="49"/>
        <v>-</v>
      </c>
      <c r="Z193" s="9"/>
      <c r="AA193" s="15"/>
      <c r="AB193" s="15"/>
      <c r="AC193" s="15"/>
      <c r="AD193" s="15"/>
      <c r="AE193" s="15"/>
      <c r="AF193" s="15" t="str">
        <f t="shared" si="50"/>
        <v>-</v>
      </c>
      <c r="AG193" s="15" t="str">
        <f t="shared" si="51"/>
        <v>-</v>
      </c>
      <c r="AH193" s="16" t="str">
        <f t="shared" si="52"/>
        <v>-</v>
      </c>
      <c r="AI193" s="109" t="str">
        <f t="shared" si="53"/>
        <v>-</v>
      </c>
      <c r="AJ193" s="9"/>
      <c r="AK193" s="15"/>
      <c r="AL193" s="15"/>
      <c r="AM193" s="15"/>
      <c r="AN193" s="15"/>
      <c r="AO193" s="15"/>
      <c r="AP193" s="15" t="str">
        <f t="shared" si="54"/>
        <v>-</v>
      </c>
      <c r="AQ193" s="15" t="str">
        <f t="shared" si="55"/>
        <v>-</v>
      </c>
      <c r="AR193" s="16" t="str">
        <f t="shared" si="56"/>
        <v>-</v>
      </c>
      <c r="AS193" s="109" t="str">
        <f t="shared" si="57"/>
        <v>-</v>
      </c>
      <c r="AT193" s="9"/>
      <c r="AU193" s="15"/>
      <c r="AV193" s="15"/>
      <c r="AW193" s="15"/>
      <c r="AX193" s="15"/>
      <c r="AY193" s="15"/>
      <c r="AZ193" s="15" t="str">
        <f t="shared" si="58"/>
        <v>-</v>
      </c>
      <c r="BA193" s="15" t="str">
        <f t="shared" si="59"/>
        <v>-</v>
      </c>
      <c r="BB193" s="16" t="str">
        <f t="shared" si="60"/>
        <v>-</v>
      </c>
      <c r="BC193" s="109" t="str">
        <f t="shared" si="61"/>
        <v>-</v>
      </c>
      <c r="BD193" t="str">
        <f t="shared" si="62"/>
        <v>-</v>
      </c>
    </row>
    <row r="194" spans="1:56" ht="40.5" hidden="1" customHeight="1">
      <c r="A194" s="13" t="str">
        <f t="shared" si="66"/>
        <v>24-8</v>
      </c>
      <c r="B194" s="13">
        <v>24</v>
      </c>
      <c r="C194" s="5" t="s">
        <v>352</v>
      </c>
      <c r="D194" s="13">
        <v>8</v>
      </c>
      <c r="E194" s="5" t="s">
        <v>85</v>
      </c>
      <c r="F194" s="9"/>
      <c r="G194" s="15"/>
      <c r="H194" s="15"/>
      <c r="I194" s="15"/>
      <c r="J194" s="15"/>
      <c r="K194" s="15"/>
      <c r="L194" s="15" t="str">
        <f t="shared" si="63"/>
        <v>-</v>
      </c>
      <c r="M194" s="15" t="str">
        <f t="shared" si="64"/>
        <v>-</v>
      </c>
      <c r="N194" s="16" t="str">
        <f t="shared" si="65"/>
        <v>-</v>
      </c>
      <c r="O194" s="109" t="s">
        <v>85</v>
      </c>
      <c r="P194" s="9"/>
      <c r="Q194" s="15"/>
      <c r="R194" s="15"/>
      <c r="S194" s="15"/>
      <c r="T194" s="15"/>
      <c r="U194" s="15"/>
      <c r="V194" s="15" t="str">
        <f t="shared" si="46"/>
        <v>-</v>
      </c>
      <c r="W194" s="15" t="str">
        <f t="shared" si="47"/>
        <v>-</v>
      </c>
      <c r="X194" s="16" t="str">
        <f t="shared" si="48"/>
        <v>-</v>
      </c>
      <c r="Y194" s="109" t="str">
        <f t="shared" si="49"/>
        <v>-</v>
      </c>
      <c r="Z194" s="9"/>
      <c r="AA194" s="15"/>
      <c r="AB194" s="15"/>
      <c r="AC194" s="15"/>
      <c r="AD194" s="15"/>
      <c r="AE194" s="15"/>
      <c r="AF194" s="15" t="str">
        <f t="shared" si="50"/>
        <v>-</v>
      </c>
      <c r="AG194" s="15" t="str">
        <f t="shared" si="51"/>
        <v>-</v>
      </c>
      <c r="AH194" s="16" t="str">
        <f t="shared" si="52"/>
        <v>-</v>
      </c>
      <c r="AI194" s="109" t="str">
        <f t="shared" si="53"/>
        <v>-</v>
      </c>
      <c r="AJ194" s="9"/>
      <c r="AK194" s="15"/>
      <c r="AL194" s="15"/>
      <c r="AM194" s="15"/>
      <c r="AN194" s="15"/>
      <c r="AO194" s="15"/>
      <c r="AP194" s="15" t="str">
        <f t="shared" si="54"/>
        <v>-</v>
      </c>
      <c r="AQ194" s="15" t="str">
        <f t="shared" si="55"/>
        <v>-</v>
      </c>
      <c r="AR194" s="16" t="str">
        <f t="shared" si="56"/>
        <v>-</v>
      </c>
      <c r="AS194" s="109" t="str">
        <f t="shared" si="57"/>
        <v>-</v>
      </c>
      <c r="AT194" s="9"/>
      <c r="AU194" s="15"/>
      <c r="AV194" s="15"/>
      <c r="AW194" s="15"/>
      <c r="AX194" s="15"/>
      <c r="AY194" s="15"/>
      <c r="AZ194" s="15" t="str">
        <f t="shared" si="58"/>
        <v>-</v>
      </c>
      <c r="BA194" s="15" t="str">
        <f t="shared" si="59"/>
        <v>-</v>
      </c>
      <c r="BB194" s="16" t="str">
        <f t="shared" si="60"/>
        <v>-</v>
      </c>
      <c r="BC194" s="109" t="str">
        <f t="shared" si="61"/>
        <v>-</v>
      </c>
      <c r="BD194" t="str">
        <f t="shared" si="62"/>
        <v>-</v>
      </c>
    </row>
    <row r="195" spans="1:56" ht="40.5" customHeight="1">
      <c r="A195" s="13" t="str">
        <f t="shared" si="66"/>
        <v>25-1</v>
      </c>
      <c r="B195" s="13">
        <v>25</v>
      </c>
      <c r="C195" s="5" t="s">
        <v>353</v>
      </c>
      <c r="D195" s="13">
        <v>1</v>
      </c>
      <c r="E195" s="5" t="s">
        <v>2133</v>
      </c>
      <c r="F195" s="9">
        <v>32</v>
      </c>
      <c r="G195" s="15">
        <v>132</v>
      </c>
      <c r="H195" s="15">
        <v>235</v>
      </c>
      <c r="I195" s="15">
        <v>117</v>
      </c>
      <c r="J195" s="15">
        <v>54</v>
      </c>
      <c r="K195" s="15">
        <v>25</v>
      </c>
      <c r="L195" s="15">
        <v>595</v>
      </c>
      <c r="M195" s="15">
        <v>570</v>
      </c>
      <c r="N195" s="16">
        <v>-5.0877192982456139E-2</v>
      </c>
      <c r="O195" s="109" t="s">
        <v>56</v>
      </c>
      <c r="P195" s="9"/>
      <c r="Q195" s="15"/>
      <c r="R195" s="15"/>
      <c r="S195" s="15"/>
      <c r="T195" s="15"/>
      <c r="U195" s="15"/>
      <c r="V195" s="15" t="str">
        <f t="shared" si="46"/>
        <v>-</v>
      </c>
      <c r="W195" s="15" t="str">
        <f t="shared" si="47"/>
        <v>-</v>
      </c>
      <c r="X195" s="16" t="str">
        <f t="shared" si="48"/>
        <v>-</v>
      </c>
      <c r="Y195" s="109" t="str">
        <f t="shared" si="49"/>
        <v>-</v>
      </c>
      <c r="Z195" s="9"/>
      <c r="AA195" s="15"/>
      <c r="AB195" s="15"/>
      <c r="AC195" s="15"/>
      <c r="AD195" s="15"/>
      <c r="AE195" s="15"/>
      <c r="AF195" s="15" t="str">
        <f t="shared" si="50"/>
        <v>-</v>
      </c>
      <c r="AG195" s="15" t="str">
        <f t="shared" si="51"/>
        <v>-</v>
      </c>
      <c r="AH195" s="16" t="str">
        <f t="shared" si="52"/>
        <v>-</v>
      </c>
      <c r="AI195" s="109" t="str">
        <f t="shared" si="53"/>
        <v>-</v>
      </c>
      <c r="AJ195" s="9"/>
      <c r="AK195" s="15"/>
      <c r="AL195" s="15"/>
      <c r="AM195" s="15"/>
      <c r="AN195" s="15"/>
      <c r="AO195" s="15"/>
      <c r="AP195" s="15" t="str">
        <f t="shared" si="54"/>
        <v>-</v>
      </c>
      <c r="AQ195" s="15" t="str">
        <f t="shared" si="55"/>
        <v>-</v>
      </c>
      <c r="AR195" s="16" t="str">
        <f t="shared" si="56"/>
        <v>-</v>
      </c>
      <c r="AS195" s="109" t="str">
        <f t="shared" si="57"/>
        <v>-</v>
      </c>
      <c r="AT195" s="9"/>
      <c r="AU195" s="15"/>
      <c r="AV195" s="15"/>
      <c r="AW195" s="15"/>
      <c r="AX195" s="15"/>
      <c r="AY195" s="15"/>
      <c r="AZ195" s="15" t="str">
        <f t="shared" si="58"/>
        <v>-</v>
      </c>
      <c r="BA195" s="15" t="str">
        <f t="shared" si="59"/>
        <v>-</v>
      </c>
      <c r="BB195" s="16" t="str">
        <f t="shared" si="60"/>
        <v>-</v>
      </c>
      <c r="BC195" s="109" t="str">
        <f t="shared" si="61"/>
        <v>-</v>
      </c>
      <c r="BD195" t="str">
        <f t="shared" si="62"/>
        <v>c</v>
      </c>
    </row>
    <row r="196" spans="1:56" ht="40.5" customHeight="1">
      <c r="A196" s="13" t="str">
        <f t="shared" si="66"/>
        <v>25-2</v>
      </c>
      <c r="B196" s="13">
        <v>25</v>
      </c>
      <c r="C196" s="5" t="s">
        <v>353</v>
      </c>
      <c r="D196" s="13">
        <v>2</v>
      </c>
      <c r="E196" s="5" t="s">
        <v>2845</v>
      </c>
      <c r="F196" s="9">
        <v>53</v>
      </c>
      <c r="G196" s="15">
        <v>178</v>
      </c>
      <c r="H196" s="15">
        <v>179</v>
      </c>
      <c r="I196" s="15">
        <v>120</v>
      </c>
      <c r="J196" s="15">
        <v>43</v>
      </c>
      <c r="K196" s="15">
        <v>15</v>
      </c>
      <c r="L196" s="15">
        <v>588</v>
      </c>
      <c r="M196" s="15">
        <v>573</v>
      </c>
      <c r="N196" s="16">
        <v>0.13612565445026178</v>
      </c>
      <c r="O196" s="109" t="s">
        <v>56</v>
      </c>
      <c r="P196" s="9"/>
      <c r="Q196" s="15"/>
      <c r="R196" s="15"/>
      <c r="S196" s="15"/>
      <c r="T196" s="15"/>
      <c r="U196" s="15"/>
      <c r="V196" s="15" t="str">
        <f t="shared" ref="V196:V218" si="67">IF($E196="-","-",IF(SUM(P196:U196)=0,"-",SUM(P196:U196)))</f>
        <v>-</v>
      </c>
      <c r="W196" s="15" t="str">
        <f t="shared" ref="W196:W218" si="68">IF($E196="-","-",IF(SUM(P196:T196)=0,"-",SUM(P196:T196)))</f>
        <v>-</v>
      </c>
      <c r="X196" s="16" t="str">
        <f t="shared" ref="X196:X218" si="69">IF(V196="-","-",SUM(P196*2,Q196*1,R196*0,S196*(-1),T196*(-2))/W196)</f>
        <v>-</v>
      </c>
      <c r="Y196" s="109" t="str">
        <f t="shared" ref="Y196:Y218" si="70">IF(V196="-","-",IF(X196&gt;=0.8,"a",IF(X196&gt;0.3,"b",IF(X196&gt;=-0.3,"c",IF(X196&gt;-0.8,"d","e")))))</f>
        <v>-</v>
      </c>
      <c r="Z196" s="9"/>
      <c r="AA196" s="15"/>
      <c r="AB196" s="15"/>
      <c r="AC196" s="15"/>
      <c r="AD196" s="15"/>
      <c r="AE196" s="15"/>
      <c r="AF196" s="15" t="str">
        <f t="shared" ref="AF196:AF218" si="71">IF($E196="-","-",IF(SUM(Z196:AE196)=0,"-",SUM(Z196:AE196)))</f>
        <v>-</v>
      </c>
      <c r="AG196" s="15" t="str">
        <f t="shared" ref="AG196:AG218" si="72">IF($E196="-","-",IF(SUM(Z196:AD196)=0,"-",SUM(Z196:AD196)))</f>
        <v>-</v>
      </c>
      <c r="AH196" s="16" t="str">
        <f t="shared" ref="AH196:AH218" si="73">IF(AF196="-","-",SUM(Z196*2,AA196*1,AB196*0,AC196*(-1),AD196*(-2))/AG196)</f>
        <v>-</v>
      </c>
      <c r="AI196" s="109" t="str">
        <f t="shared" ref="AI196:AI218" si="74">IF(AF196="-","-",IF(AH196&gt;=0.8,"a",IF(AH196&gt;0.3,"b",IF(AH196&gt;=-0.3,"c",IF(AH196&gt;-0.8,"d","e")))))</f>
        <v>-</v>
      </c>
      <c r="AJ196" s="9"/>
      <c r="AK196" s="15"/>
      <c r="AL196" s="15"/>
      <c r="AM196" s="15"/>
      <c r="AN196" s="15"/>
      <c r="AO196" s="15"/>
      <c r="AP196" s="15" t="str">
        <f t="shared" ref="AP196:AP218" si="75">IF($E196="-","-",IF(SUM(AJ196:AO196)=0,"-",SUM(AJ196:AO196)))</f>
        <v>-</v>
      </c>
      <c r="AQ196" s="15" t="str">
        <f t="shared" ref="AQ196:AQ218" si="76">IF($E196="-","-",IF(SUM(AJ196:AN196)=0,"-",SUM(AJ196:AN196)))</f>
        <v>-</v>
      </c>
      <c r="AR196" s="16" t="str">
        <f t="shared" ref="AR196:AR218" si="77">IF(AP196="-","-",SUM(AJ196*2,AK196*1,AL196*0,AM196*(-1),AN196*(-2))/AQ196)</f>
        <v>-</v>
      </c>
      <c r="AS196" s="109" t="str">
        <f t="shared" ref="AS196:AS218" si="78">IF(AP196="-","-",IF(AR196&gt;=0.8,"a",IF(AR196&gt;0.3,"b",IF(AR196&gt;=-0.3,"c",IF(AR196&gt;-0.8,"d","e")))))</f>
        <v>-</v>
      </c>
      <c r="AT196" s="9"/>
      <c r="AU196" s="15"/>
      <c r="AV196" s="15"/>
      <c r="AW196" s="15"/>
      <c r="AX196" s="15"/>
      <c r="AY196" s="15"/>
      <c r="AZ196" s="15" t="str">
        <f t="shared" ref="AZ196:AZ218" si="79">IF($E196="-","-",IF(SUM(AT196:AY196)=0,"-",SUM(AT196:AY196)))</f>
        <v>-</v>
      </c>
      <c r="BA196" s="15" t="str">
        <f t="shared" ref="BA196:BA218" si="80">IF($E196="-","-",IF(SUM(AT196:AX196)=0,"-",SUM(AT196:AX196)))</f>
        <v>-</v>
      </c>
      <c r="BB196" s="16" t="str">
        <f t="shared" ref="BB196:BB218" si="81">IF(AZ196="-","-",SUM(AT196*2,AU196*1,AV196*0,AW196*(-1),AX196*(-2))/BA196)</f>
        <v>-</v>
      </c>
      <c r="BC196" s="109" t="str">
        <f t="shared" ref="BC196:BC218" si="82">IF(AZ196="-","-",IF(BB196&gt;=0.8,"a",IF(BB196&gt;0.3,"b",IF(BB196&gt;=-0.3,"c",IF(BB196&gt;-0.8,"d","e")))))</f>
        <v>-</v>
      </c>
      <c r="BD196" t="str">
        <f t="shared" ref="BD196:BD218" si="83">ASC(O196)</f>
        <v>c</v>
      </c>
    </row>
    <row r="197" spans="1:56" ht="40.5" customHeight="1">
      <c r="A197" s="13" t="str">
        <f t="shared" si="66"/>
        <v>25-3</v>
      </c>
      <c r="B197" s="13">
        <v>25</v>
      </c>
      <c r="C197" s="5" t="s">
        <v>353</v>
      </c>
      <c r="D197" s="13">
        <v>3</v>
      </c>
      <c r="E197" s="5" t="s">
        <v>2846</v>
      </c>
      <c r="F197" s="9">
        <v>112</v>
      </c>
      <c r="G197" s="15">
        <v>265</v>
      </c>
      <c r="H197" s="15">
        <v>105</v>
      </c>
      <c r="I197" s="15">
        <v>59</v>
      </c>
      <c r="J197" s="15">
        <v>39</v>
      </c>
      <c r="K197" s="15">
        <v>15</v>
      </c>
      <c r="L197" s="15">
        <v>595</v>
      </c>
      <c r="M197" s="15">
        <v>580</v>
      </c>
      <c r="N197" s="16">
        <v>0.60689655172413792</v>
      </c>
      <c r="O197" s="109" t="s">
        <v>55</v>
      </c>
      <c r="P197" s="9"/>
      <c r="Q197" s="15"/>
      <c r="R197" s="15"/>
      <c r="S197" s="15"/>
      <c r="T197" s="15"/>
      <c r="U197" s="15"/>
      <c r="V197" s="15" t="str">
        <f t="shared" si="67"/>
        <v>-</v>
      </c>
      <c r="W197" s="15" t="str">
        <f t="shared" si="68"/>
        <v>-</v>
      </c>
      <c r="X197" s="16" t="str">
        <f t="shared" si="69"/>
        <v>-</v>
      </c>
      <c r="Y197" s="109" t="str">
        <f t="shared" si="70"/>
        <v>-</v>
      </c>
      <c r="Z197" s="9"/>
      <c r="AA197" s="15"/>
      <c r="AB197" s="15"/>
      <c r="AC197" s="15"/>
      <c r="AD197" s="15"/>
      <c r="AE197" s="15"/>
      <c r="AF197" s="15" t="str">
        <f t="shared" si="71"/>
        <v>-</v>
      </c>
      <c r="AG197" s="15" t="str">
        <f t="shared" si="72"/>
        <v>-</v>
      </c>
      <c r="AH197" s="16" t="str">
        <f t="shared" si="73"/>
        <v>-</v>
      </c>
      <c r="AI197" s="109" t="str">
        <f t="shared" si="74"/>
        <v>-</v>
      </c>
      <c r="AJ197" s="9"/>
      <c r="AK197" s="15"/>
      <c r="AL197" s="15"/>
      <c r="AM197" s="15"/>
      <c r="AN197" s="15"/>
      <c r="AO197" s="15"/>
      <c r="AP197" s="15" t="str">
        <f t="shared" si="75"/>
        <v>-</v>
      </c>
      <c r="AQ197" s="15" t="str">
        <f t="shared" si="76"/>
        <v>-</v>
      </c>
      <c r="AR197" s="16" t="str">
        <f t="shared" si="77"/>
        <v>-</v>
      </c>
      <c r="AS197" s="109" t="str">
        <f t="shared" si="78"/>
        <v>-</v>
      </c>
      <c r="AT197" s="9"/>
      <c r="AU197" s="15"/>
      <c r="AV197" s="15"/>
      <c r="AW197" s="15"/>
      <c r="AX197" s="15"/>
      <c r="AY197" s="15"/>
      <c r="AZ197" s="15" t="str">
        <f t="shared" si="79"/>
        <v>-</v>
      </c>
      <c r="BA197" s="15" t="str">
        <f t="shared" si="80"/>
        <v>-</v>
      </c>
      <c r="BB197" s="16" t="str">
        <f t="shared" si="81"/>
        <v>-</v>
      </c>
      <c r="BC197" s="109" t="str">
        <f t="shared" si="82"/>
        <v>-</v>
      </c>
      <c r="BD197" t="str">
        <f t="shared" si="83"/>
        <v>b</v>
      </c>
    </row>
    <row r="198" spans="1:56" ht="40.5" customHeight="1">
      <c r="A198" s="13" t="str">
        <f t="shared" si="66"/>
        <v>25-4</v>
      </c>
      <c r="B198" s="13">
        <v>25</v>
      </c>
      <c r="C198" s="5" t="s">
        <v>353</v>
      </c>
      <c r="D198" s="13">
        <v>4</v>
      </c>
      <c r="E198" s="5" t="s">
        <v>2847</v>
      </c>
      <c r="F198" s="9">
        <v>42</v>
      </c>
      <c r="G198" s="15">
        <v>149</v>
      </c>
      <c r="H198" s="15">
        <v>200</v>
      </c>
      <c r="I198" s="15">
        <v>118</v>
      </c>
      <c r="J198" s="15">
        <v>64</v>
      </c>
      <c r="K198" s="15">
        <v>15</v>
      </c>
      <c r="L198" s="15">
        <v>588</v>
      </c>
      <c r="M198" s="15">
        <v>573</v>
      </c>
      <c r="N198" s="16">
        <v>-2.2687609075043629E-2</v>
      </c>
      <c r="O198" s="109" t="s">
        <v>56</v>
      </c>
      <c r="P198" s="9"/>
      <c r="Q198" s="15"/>
      <c r="R198" s="15"/>
      <c r="S198" s="15"/>
      <c r="T198" s="15"/>
      <c r="U198" s="15"/>
      <c r="V198" s="15" t="str">
        <f t="shared" si="67"/>
        <v>-</v>
      </c>
      <c r="W198" s="15" t="str">
        <f t="shared" si="68"/>
        <v>-</v>
      </c>
      <c r="X198" s="16" t="str">
        <f t="shared" si="69"/>
        <v>-</v>
      </c>
      <c r="Y198" s="109" t="str">
        <f t="shared" si="70"/>
        <v>-</v>
      </c>
      <c r="Z198" s="9"/>
      <c r="AA198" s="15"/>
      <c r="AB198" s="15"/>
      <c r="AC198" s="15"/>
      <c r="AD198" s="15"/>
      <c r="AE198" s="15"/>
      <c r="AF198" s="15" t="str">
        <f t="shared" si="71"/>
        <v>-</v>
      </c>
      <c r="AG198" s="15" t="str">
        <f t="shared" si="72"/>
        <v>-</v>
      </c>
      <c r="AH198" s="16" t="str">
        <f t="shared" si="73"/>
        <v>-</v>
      </c>
      <c r="AI198" s="109" t="str">
        <f t="shared" si="74"/>
        <v>-</v>
      </c>
      <c r="AJ198" s="9"/>
      <c r="AK198" s="15"/>
      <c r="AL198" s="15"/>
      <c r="AM198" s="15"/>
      <c r="AN198" s="15"/>
      <c r="AO198" s="15"/>
      <c r="AP198" s="15" t="str">
        <f t="shared" si="75"/>
        <v>-</v>
      </c>
      <c r="AQ198" s="15" t="str">
        <f t="shared" si="76"/>
        <v>-</v>
      </c>
      <c r="AR198" s="16" t="str">
        <f t="shared" si="77"/>
        <v>-</v>
      </c>
      <c r="AS198" s="109" t="str">
        <f t="shared" si="78"/>
        <v>-</v>
      </c>
      <c r="AT198" s="9"/>
      <c r="AU198" s="15"/>
      <c r="AV198" s="15"/>
      <c r="AW198" s="15"/>
      <c r="AX198" s="15"/>
      <c r="AY198" s="15"/>
      <c r="AZ198" s="15" t="str">
        <f t="shared" si="79"/>
        <v>-</v>
      </c>
      <c r="BA198" s="15" t="str">
        <f t="shared" si="80"/>
        <v>-</v>
      </c>
      <c r="BB198" s="16" t="str">
        <f t="shared" si="81"/>
        <v>-</v>
      </c>
      <c r="BC198" s="109" t="str">
        <f t="shared" si="82"/>
        <v>-</v>
      </c>
      <c r="BD198" t="str">
        <f t="shared" si="83"/>
        <v>c</v>
      </c>
    </row>
    <row r="199" spans="1:56" ht="40.5" customHeight="1">
      <c r="A199" s="13" t="str">
        <f t="shared" si="66"/>
        <v>25-5</v>
      </c>
      <c r="B199" s="13">
        <v>25</v>
      </c>
      <c r="C199" s="5" t="s">
        <v>353</v>
      </c>
      <c r="D199" s="13">
        <v>5</v>
      </c>
      <c r="E199" s="5" t="s">
        <v>389</v>
      </c>
      <c r="F199" s="9">
        <v>71</v>
      </c>
      <c r="G199" s="15">
        <v>217</v>
      </c>
      <c r="H199" s="15">
        <v>177</v>
      </c>
      <c r="I199" s="15">
        <v>65</v>
      </c>
      <c r="J199" s="15">
        <v>43</v>
      </c>
      <c r="K199" s="15">
        <v>22</v>
      </c>
      <c r="L199" s="15">
        <v>595</v>
      </c>
      <c r="M199" s="15">
        <v>573</v>
      </c>
      <c r="N199" s="16">
        <v>0.36300174520069806</v>
      </c>
      <c r="O199" s="109" t="s">
        <v>55</v>
      </c>
      <c r="P199" s="9"/>
      <c r="Q199" s="15"/>
      <c r="R199" s="15"/>
      <c r="S199" s="15"/>
      <c r="T199" s="15"/>
      <c r="U199" s="15"/>
      <c r="V199" s="15" t="str">
        <f t="shared" si="67"/>
        <v>-</v>
      </c>
      <c r="W199" s="15" t="str">
        <f t="shared" si="68"/>
        <v>-</v>
      </c>
      <c r="X199" s="16" t="str">
        <f t="shared" si="69"/>
        <v>-</v>
      </c>
      <c r="Y199" s="109" t="str">
        <f t="shared" si="70"/>
        <v>-</v>
      </c>
      <c r="Z199" s="9"/>
      <c r="AA199" s="15"/>
      <c r="AB199" s="15"/>
      <c r="AC199" s="15"/>
      <c r="AD199" s="15"/>
      <c r="AE199" s="15"/>
      <c r="AF199" s="15" t="str">
        <f t="shared" si="71"/>
        <v>-</v>
      </c>
      <c r="AG199" s="15" t="str">
        <f t="shared" si="72"/>
        <v>-</v>
      </c>
      <c r="AH199" s="16" t="str">
        <f t="shared" si="73"/>
        <v>-</v>
      </c>
      <c r="AI199" s="109" t="str">
        <f t="shared" si="74"/>
        <v>-</v>
      </c>
      <c r="AJ199" s="9"/>
      <c r="AK199" s="15"/>
      <c r="AL199" s="15"/>
      <c r="AM199" s="15"/>
      <c r="AN199" s="15"/>
      <c r="AO199" s="15"/>
      <c r="AP199" s="15" t="str">
        <f t="shared" si="75"/>
        <v>-</v>
      </c>
      <c r="AQ199" s="15" t="str">
        <f t="shared" si="76"/>
        <v>-</v>
      </c>
      <c r="AR199" s="16" t="str">
        <f t="shared" si="77"/>
        <v>-</v>
      </c>
      <c r="AS199" s="109" t="str">
        <f t="shared" si="78"/>
        <v>-</v>
      </c>
      <c r="AT199" s="9"/>
      <c r="AU199" s="15"/>
      <c r="AV199" s="15"/>
      <c r="AW199" s="15"/>
      <c r="AX199" s="15"/>
      <c r="AY199" s="15"/>
      <c r="AZ199" s="15" t="str">
        <f t="shared" si="79"/>
        <v>-</v>
      </c>
      <c r="BA199" s="15" t="str">
        <f t="shared" si="80"/>
        <v>-</v>
      </c>
      <c r="BB199" s="16" t="str">
        <f t="shared" si="81"/>
        <v>-</v>
      </c>
      <c r="BC199" s="109" t="str">
        <f t="shared" si="82"/>
        <v>-</v>
      </c>
      <c r="BD199" t="str">
        <f t="shared" si="83"/>
        <v>b</v>
      </c>
    </row>
    <row r="200" spans="1:56" ht="40.5" hidden="1" customHeight="1">
      <c r="A200" s="13" t="str">
        <f t="shared" si="66"/>
        <v>25-6</v>
      </c>
      <c r="B200" s="13">
        <v>25</v>
      </c>
      <c r="C200" s="5" t="s">
        <v>353</v>
      </c>
      <c r="D200" s="13">
        <v>6</v>
      </c>
      <c r="E200" s="5" t="s">
        <v>85</v>
      </c>
      <c r="F200" s="9"/>
      <c r="G200" s="15"/>
      <c r="H200" s="15"/>
      <c r="I200" s="15"/>
      <c r="J200" s="15"/>
      <c r="K200" s="15"/>
      <c r="L200" s="15" t="str">
        <f t="shared" ref="L200:L218" si="84">IF($E200="-","-",IF(SUM(F200:K200)=0,"-",SUM(F200:K200)))</f>
        <v>-</v>
      </c>
      <c r="M200" s="15" t="str">
        <f t="shared" ref="M200:M218" si="85">IF($E200="-","-",IF(SUM(F200:J200)=0,"-",SUM(F200:J200)))</f>
        <v>-</v>
      </c>
      <c r="N200" s="16" t="str">
        <f t="shared" ref="N200:N218" si="86">IF(L200="-","-",SUM(F200*2,G200*1,H200*0,I200*(-1),J200*(-2))/M200)</f>
        <v>-</v>
      </c>
      <c r="O200" s="109" t="s">
        <v>85</v>
      </c>
      <c r="P200" s="9"/>
      <c r="Q200" s="15"/>
      <c r="R200" s="15"/>
      <c r="S200" s="15"/>
      <c r="T200" s="15"/>
      <c r="U200" s="15"/>
      <c r="V200" s="15" t="str">
        <f t="shared" si="67"/>
        <v>-</v>
      </c>
      <c r="W200" s="15" t="str">
        <f t="shared" si="68"/>
        <v>-</v>
      </c>
      <c r="X200" s="16" t="str">
        <f t="shared" si="69"/>
        <v>-</v>
      </c>
      <c r="Y200" s="109" t="str">
        <f t="shared" si="70"/>
        <v>-</v>
      </c>
      <c r="Z200" s="9"/>
      <c r="AA200" s="15"/>
      <c r="AB200" s="15"/>
      <c r="AC200" s="15"/>
      <c r="AD200" s="15"/>
      <c r="AE200" s="15"/>
      <c r="AF200" s="15" t="str">
        <f t="shared" si="71"/>
        <v>-</v>
      </c>
      <c r="AG200" s="15" t="str">
        <f t="shared" si="72"/>
        <v>-</v>
      </c>
      <c r="AH200" s="16" t="str">
        <f t="shared" si="73"/>
        <v>-</v>
      </c>
      <c r="AI200" s="109" t="str">
        <f t="shared" si="74"/>
        <v>-</v>
      </c>
      <c r="AJ200" s="9"/>
      <c r="AK200" s="15"/>
      <c r="AL200" s="15"/>
      <c r="AM200" s="15"/>
      <c r="AN200" s="15"/>
      <c r="AO200" s="15"/>
      <c r="AP200" s="15" t="str">
        <f t="shared" si="75"/>
        <v>-</v>
      </c>
      <c r="AQ200" s="15" t="str">
        <f t="shared" si="76"/>
        <v>-</v>
      </c>
      <c r="AR200" s="16" t="str">
        <f t="shared" si="77"/>
        <v>-</v>
      </c>
      <c r="AS200" s="109" t="str">
        <f t="shared" si="78"/>
        <v>-</v>
      </c>
      <c r="AT200" s="9"/>
      <c r="AU200" s="15"/>
      <c r="AV200" s="15"/>
      <c r="AW200" s="15"/>
      <c r="AX200" s="15"/>
      <c r="AY200" s="15"/>
      <c r="AZ200" s="15" t="str">
        <f t="shared" si="79"/>
        <v>-</v>
      </c>
      <c r="BA200" s="15" t="str">
        <f t="shared" si="80"/>
        <v>-</v>
      </c>
      <c r="BB200" s="16" t="str">
        <f t="shared" si="81"/>
        <v>-</v>
      </c>
      <c r="BC200" s="109" t="str">
        <f t="shared" si="82"/>
        <v>-</v>
      </c>
      <c r="BD200" t="str">
        <f t="shared" si="83"/>
        <v>-</v>
      </c>
    </row>
    <row r="201" spans="1:56" ht="40.5" hidden="1" customHeight="1">
      <c r="A201" s="13" t="str">
        <f t="shared" si="66"/>
        <v>25-7</v>
      </c>
      <c r="B201" s="13">
        <v>25</v>
      </c>
      <c r="C201" s="5" t="s">
        <v>353</v>
      </c>
      <c r="D201" s="13">
        <v>7</v>
      </c>
      <c r="E201" s="5" t="s">
        <v>85</v>
      </c>
      <c r="F201" s="9"/>
      <c r="G201" s="15"/>
      <c r="H201" s="15"/>
      <c r="I201" s="15"/>
      <c r="J201" s="15"/>
      <c r="K201" s="15"/>
      <c r="L201" s="15" t="str">
        <f t="shared" si="84"/>
        <v>-</v>
      </c>
      <c r="M201" s="15" t="str">
        <f t="shared" si="85"/>
        <v>-</v>
      </c>
      <c r="N201" s="16" t="str">
        <f t="shared" si="86"/>
        <v>-</v>
      </c>
      <c r="O201" s="109" t="s">
        <v>85</v>
      </c>
      <c r="P201" s="9"/>
      <c r="Q201" s="15"/>
      <c r="R201" s="15"/>
      <c r="S201" s="15"/>
      <c r="T201" s="15"/>
      <c r="U201" s="15"/>
      <c r="V201" s="15" t="str">
        <f t="shared" si="67"/>
        <v>-</v>
      </c>
      <c r="W201" s="15" t="str">
        <f t="shared" si="68"/>
        <v>-</v>
      </c>
      <c r="X201" s="16" t="str">
        <f t="shared" si="69"/>
        <v>-</v>
      </c>
      <c r="Y201" s="109" t="str">
        <f t="shared" si="70"/>
        <v>-</v>
      </c>
      <c r="Z201" s="9"/>
      <c r="AA201" s="15"/>
      <c r="AB201" s="15"/>
      <c r="AC201" s="15"/>
      <c r="AD201" s="15"/>
      <c r="AE201" s="15"/>
      <c r="AF201" s="15" t="str">
        <f t="shared" si="71"/>
        <v>-</v>
      </c>
      <c r="AG201" s="15" t="str">
        <f t="shared" si="72"/>
        <v>-</v>
      </c>
      <c r="AH201" s="16" t="str">
        <f t="shared" si="73"/>
        <v>-</v>
      </c>
      <c r="AI201" s="109" t="str">
        <f t="shared" si="74"/>
        <v>-</v>
      </c>
      <c r="AJ201" s="9"/>
      <c r="AK201" s="15"/>
      <c r="AL201" s="15"/>
      <c r="AM201" s="15"/>
      <c r="AN201" s="15"/>
      <c r="AO201" s="15"/>
      <c r="AP201" s="15" t="str">
        <f t="shared" si="75"/>
        <v>-</v>
      </c>
      <c r="AQ201" s="15" t="str">
        <f t="shared" si="76"/>
        <v>-</v>
      </c>
      <c r="AR201" s="16" t="str">
        <f t="shared" si="77"/>
        <v>-</v>
      </c>
      <c r="AS201" s="109" t="str">
        <f t="shared" si="78"/>
        <v>-</v>
      </c>
      <c r="AT201" s="9"/>
      <c r="AU201" s="15"/>
      <c r="AV201" s="15"/>
      <c r="AW201" s="15"/>
      <c r="AX201" s="15"/>
      <c r="AY201" s="15"/>
      <c r="AZ201" s="15" t="str">
        <f t="shared" si="79"/>
        <v>-</v>
      </c>
      <c r="BA201" s="15" t="str">
        <f t="shared" si="80"/>
        <v>-</v>
      </c>
      <c r="BB201" s="16" t="str">
        <f t="shared" si="81"/>
        <v>-</v>
      </c>
      <c r="BC201" s="109" t="str">
        <f t="shared" si="82"/>
        <v>-</v>
      </c>
      <c r="BD201" t="str">
        <f t="shared" si="83"/>
        <v>-</v>
      </c>
    </row>
    <row r="202" spans="1:56" ht="40.5" hidden="1" customHeight="1">
      <c r="A202" s="13" t="str">
        <f t="shared" si="66"/>
        <v>25-8</v>
      </c>
      <c r="B202" s="13">
        <v>25</v>
      </c>
      <c r="C202" s="5" t="s">
        <v>353</v>
      </c>
      <c r="D202" s="13">
        <v>8</v>
      </c>
      <c r="E202" s="5" t="s">
        <v>85</v>
      </c>
      <c r="F202" s="9"/>
      <c r="G202" s="15"/>
      <c r="H202" s="15"/>
      <c r="I202" s="15"/>
      <c r="J202" s="15"/>
      <c r="K202" s="15"/>
      <c r="L202" s="15" t="str">
        <f t="shared" si="84"/>
        <v>-</v>
      </c>
      <c r="M202" s="15" t="str">
        <f t="shared" si="85"/>
        <v>-</v>
      </c>
      <c r="N202" s="16" t="str">
        <f t="shared" si="86"/>
        <v>-</v>
      </c>
      <c r="O202" s="109" t="s">
        <v>85</v>
      </c>
      <c r="P202" s="9"/>
      <c r="Q202" s="15"/>
      <c r="R202" s="15"/>
      <c r="S202" s="15"/>
      <c r="T202" s="15"/>
      <c r="U202" s="15"/>
      <c r="V202" s="15" t="str">
        <f t="shared" si="67"/>
        <v>-</v>
      </c>
      <c r="W202" s="15" t="str">
        <f t="shared" si="68"/>
        <v>-</v>
      </c>
      <c r="X202" s="16" t="str">
        <f t="shared" si="69"/>
        <v>-</v>
      </c>
      <c r="Y202" s="109" t="str">
        <f t="shared" si="70"/>
        <v>-</v>
      </c>
      <c r="Z202" s="9"/>
      <c r="AA202" s="15"/>
      <c r="AB202" s="15"/>
      <c r="AC202" s="15"/>
      <c r="AD202" s="15"/>
      <c r="AE202" s="15"/>
      <c r="AF202" s="15" t="str">
        <f t="shared" si="71"/>
        <v>-</v>
      </c>
      <c r="AG202" s="15" t="str">
        <f t="shared" si="72"/>
        <v>-</v>
      </c>
      <c r="AH202" s="16" t="str">
        <f t="shared" si="73"/>
        <v>-</v>
      </c>
      <c r="AI202" s="109" t="str">
        <f t="shared" si="74"/>
        <v>-</v>
      </c>
      <c r="AJ202" s="9"/>
      <c r="AK202" s="15"/>
      <c r="AL202" s="15"/>
      <c r="AM202" s="15"/>
      <c r="AN202" s="15"/>
      <c r="AO202" s="15"/>
      <c r="AP202" s="15" t="str">
        <f t="shared" si="75"/>
        <v>-</v>
      </c>
      <c r="AQ202" s="15" t="str">
        <f t="shared" si="76"/>
        <v>-</v>
      </c>
      <c r="AR202" s="16" t="str">
        <f t="shared" si="77"/>
        <v>-</v>
      </c>
      <c r="AS202" s="109" t="str">
        <f t="shared" si="78"/>
        <v>-</v>
      </c>
      <c r="AT202" s="9"/>
      <c r="AU202" s="15"/>
      <c r="AV202" s="15"/>
      <c r="AW202" s="15"/>
      <c r="AX202" s="15"/>
      <c r="AY202" s="15"/>
      <c r="AZ202" s="15" t="str">
        <f t="shared" si="79"/>
        <v>-</v>
      </c>
      <c r="BA202" s="15" t="str">
        <f t="shared" si="80"/>
        <v>-</v>
      </c>
      <c r="BB202" s="16" t="str">
        <f t="shared" si="81"/>
        <v>-</v>
      </c>
      <c r="BC202" s="109" t="str">
        <f t="shared" si="82"/>
        <v>-</v>
      </c>
      <c r="BD202" t="str">
        <f t="shared" si="83"/>
        <v>-</v>
      </c>
    </row>
    <row r="203" spans="1:56" ht="40.5" customHeight="1">
      <c r="A203" s="13" t="str">
        <f t="shared" si="66"/>
        <v>26-1</v>
      </c>
      <c r="B203" s="13">
        <v>26</v>
      </c>
      <c r="C203" s="5" t="s">
        <v>354</v>
      </c>
      <c r="D203" s="13">
        <v>1</v>
      </c>
      <c r="E203" s="5" t="s">
        <v>2848</v>
      </c>
      <c r="F203" s="9">
        <v>49</v>
      </c>
      <c r="G203" s="15">
        <v>147</v>
      </c>
      <c r="H203" s="15">
        <v>245</v>
      </c>
      <c r="I203" s="15">
        <v>91</v>
      </c>
      <c r="J203" s="15">
        <v>34</v>
      </c>
      <c r="K203" s="15">
        <v>22</v>
      </c>
      <c r="L203" s="15">
        <v>588</v>
      </c>
      <c r="M203" s="15">
        <v>566</v>
      </c>
      <c r="N203" s="16">
        <v>0.1519434628975265</v>
      </c>
      <c r="O203" s="109" t="s">
        <v>56</v>
      </c>
      <c r="P203" s="9"/>
      <c r="Q203" s="15"/>
      <c r="R203" s="15"/>
      <c r="S203" s="15"/>
      <c r="T203" s="15"/>
      <c r="U203" s="15"/>
      <c r="V203" s="15" t="str">
        <f t="shared" si="67"/>
        <v>-</v>
      </c>
      <c r="W203" s="15" t="str">
        <f t="shared" si="68"/>
        <v>-</v>
      </c>
      <c r="X203" s="16" t="str">
        <f t="shared" si="69"/>
        <v>-</v>
      </c>
      <c r="Y203" s="109" t="str">
        <f t="shared" si="70"/>
        <v>-</v>
      </c>
      <c r="Z203" s="9"/>
      <c r="AA203" s="15"/>
      <c r="AB203" s="15"/>
      <c r="AC203" s="15"/>
      <c r="AD203" s="15"/>
      <c r="AE203" s="15"/>
      <c r="AF203" s="15" t="str">
        <f t="shared" si="71"/>
        <v>-</v>
      </c>
      <c r="AG203" s="15" t="str">
        <f t="shared" si="72"/>
        <v>-</v>
      </c>
      <c r="AH203" s="16" t="str">
        <f t="shared" si="73"/>
        <v>-</v>
      </c>
      <c r="AI203" s="109" t="str">
        <f t="shared" si="74"/>
        <v>-</v>
      </c>
      <c r="AJ203" s="9"/>
      <c r="AK203" s="15"/>
      <c r="AL203" s="15"/>
      <c r="AM203" s="15"/>
      <c r="AN203" s="15"/>
      <c r="AO203" s="15"/>
      <c r="AP203" s="15" t="str">
        <f t="shared" si="75"/>
        <v>-</v>
      </c>
      <c r="AQ203" s="15" t="str">
        <f t="shared" si="76"/>
        <v>-</v>
      </c>
      <c r="AR203" s="16" t="str">
        <f t="shared" si="77"/>
        <v>-</v>
      </c>
      <c r="AS203" s="109" t="str">
        <f t="shared" si="78"/>
        <v>-</v>
      </c>
      <c r="AT203" s="9"/>
      <c r="AU203" s="15"/>
      <c r="AV203" s="15"/>
      <c r="AW203" s="15"/>
      <c r="AX203" s="15"/>
      <c r="AY203" s="15"/>
      <c r="AZ203" s="15" t="str">
        <f t="shared" si="79"/>
        <v>-</v>
      </c>
      <c r="BA203" s="15" t="str">
        <f t="shared" si="80"/>
        <v>-</v>
      </c>
      <c r="BB203" s="16" t="str">
        <f t="shared" si="81"/>
        <v>-</v>
      </c>
      <c r="BC203" s="109" t="str">
        <f t="shared" si="82"/>
        <v>-</v>
      </c>
      <c r="BD203" t="str">
        <f t="shared" si="83"/>
        <v>c</v>
      </c>
    </row>
    <row r="204" spans="1:56" ht="40.5" customHeight="1">
      <c r="A204" s="13" t="str">
        <f t="shared" si="66"/>
        <v>26-2</v>
      </c>
      <c r="B204" s="13">
        <v>26</v>
      </c>
      <c r="C204" s="5" t="s">
        <v>354</v>
      </c>
      <c r="D204" s="13">
        <v>2</v>
      </c>
      <c r="E204" s="5" t="s">
        <v>2134</v>
      </c>
      <c r="F204" s="9">
        <v>53</v>
      </c>
      <c r="G204" s="15">
        <v>180</v>
      </c>
      <c r="H204" s="15">
        <v>229</v>
      </c>
      <c r="I204" s="15">
        <v>73</v>
      </c>
      <c r="J204" s="15">
        <v>28</v>
      </c>
      <c r="K204" s="15">
        <v>32</v>
      </c>
      <c r="L204" s="15">
        <v>595</v>
      </c>
      <c r="M204" s="15">
        <v>563</v>
      </c>
      <c r="N204" s="16">
        <v>0.27886323268206037</v>
      </c>
      <c r="O204" s="109" t="s">
        <v>56</v>
      </c>
      <c r="P204" s="9"/>
      <c r="Q204" s="15"/>
      <c r="R204" s="15"/>
      <c r="S204" s="15"/>
      <c r="T204" s="15"/>
      <c r="U204" s="15"/>
      <c r="V204" s="15" t="str">
        <f t="shared" si="67"/>
        <v>-</v>
      </c>
      <c r="W204" s="15" t="str">
        <f t="shared" si="68"/>
        <v>-</v>
      </c>
      <c r="X204" s="16" t="str">
        <f t="shared" si="69"/>
        <v>-</v>
      </c>
      <c r="Y204" s="109" t="str">
        <f t="shared" si="70"/>
        <v>-</v>
      </c>
      <c r="Z204" s="9"/>
      <c r="AA204" s="15"/>
      <c r="AB204" s="15"/>
      <c r="AC204" s="15"/>
      <c r="AD204" s="15"/>
      <c r="AE204" s="15"/>
      <c r="AF204" s="15" t="str">
        <f t="shared" si="71"/>
        <v>-</v>
      </c>
      <c r="AG204" s="15" t="str">
        <f t="shared" si="72"/>
        <v>-</v>
      </c>
      <c r="AH204" s="16" t="str">
        <f t="shared" si="73"/>
        <v>-</v>
      </c>
      <c r="AI204" s="109" t="str">
        <f t="shared" si="74"/>
        <v>-</v>
      </c>
      <c r="AJ204" s="9"/>
      <c r="AK204" s="15"/>
      <c r="AL204" s="15"/>
      <c r="AM204" s="15"/>
      <c r="AN204" s="15"/>
      <c r="AO204" s="15"/>
      <c r="AP204" s="15" t="str">
        <f t="shared" si="75"/>
        <v>-</v>
      </c>
      <c r="AQ204" s="15" t="str">
        <f t="shared" si="76"/>
        <v>-</v>
      </c>
      <c r="AR204" s="16" t="str">
        <f t="shared" si="77"/>
        <v>-</v>
      </c>
      <c r="AS204" s="109" t="str">
        <f t="shared" si="78"/>
        <v>-</v>
      </c>
      <c r="AT204" s="9"/>
      <c r="AU204" s="15"/>
      <c r="AV204" s="15"/>
      <c r="AW204" s="15"/>
      <c r="AX204" s="15"/>
      <c r="AY204" s="15"/>
      <c r="AZ204" s="15" t="str">
        <f t="shared" si="79"/>
        <v>-</v>
      </c>
      <c r="BA204" s="15" t="str">
        <f t="shared" si="80"/>
        <v>-</v>
      </c>
      <c r="BB204" s="16" t="str">
        <f t="shared" si="81"/>
        <v>-</v>
      </c>
      <c r="BC204" s="109" t="str">
        <f t="shared" si="82"/>
        <v>-</v>
      </c>
      <c r="BD204" t="str">
        <f t="shared" si="83"/>
        <v>c</v>
      </c>
    </row>
    <row r="205" spans="1:56" ht="40.5" customHeight="1">
      <c r="A205" s="13" t="str">
        <f t="shared" si="66"/>
        <v>26-3</v>
      </c>
      <c r="B205" s="13">
        <v>26</v>
      </c>
      <c r="C205" s="5" t="s">
        <v>354</v>
      </c>
      <c r="D205" s="13">
        <v>3</v>
      </c>
      <c r="E205" s="5" t="s">
        <v>2849</v>
      </c>
      <c r="F205" s="9">
        <v>196</v>
      </c>
      <c r="G205" s="15">
        <v>267</v>
      </c>
      <c r="H205" s="15">
        <v>89</v>
      </c>
      <c r="I205" s="15">
        <v>17</v>
      </c>
      <c r="J205" s="15">
        <v>11</v>
      </c>
      <c r="K205" s="15">
        <v>15</v>
      </c>
      <c r="L205" s="15">
        <v>595</v>
      </c>
      <c r="M205" s="15">
        <v>580</v>
      </c>
      <c r="N205" s="16">
        <v>1.0689655172413792</v>
      </c>
      <c r="O205" s="109" t="s">
        <v>54</v>
      </c>
      <c r="P205" s="9"/>
      <c r="Q205" s="15"/>
      <c r="R205" s="15"/>
      <c r="S205" s="15"/>
      <c r="T205" s="15"/>
      <c r="U205" s="15"/>
      <c r="V205" s="15" t="str">
        <f t="shared" si="67"/>
        <v>-</v>
      </c>
      <c r="W205" s="15" t="str">
        <f t="shared" si="68"/>
        <v>-</v>
      </c>
      <c r="X205" s="16" t="str">
        <f t="shared" si="69"/>
        <v>-</v>
      </c>
      <c r="Y205" s="109" t="str">
        <f t="shared" si="70"/>
        <v>-</v>
      </c>
      <c r="Z205" s="9"/>
      <c r="AA205" s="15"/>
      <c r="AB205" s="15"/>
      <c r="AC205" s="15"/>
      <c r="AD205" s="15"/>
      <c r="AE205" s="15"/>
      <c r="AF205" s="15" t="str">
        <f t="shared" si="71"/>
        <v>-</v>
      </c>
      <c r="AG205" s="15" t="str">
        <f t="shared" si="72"/>
        <v>-</v>
      </c>
      <c r="AH205" s="16" t="str">
        <f t="shared" si="73"/>
        <v>-</v>
      </c>
      <c r="AI205" s="109" t="str">
        <f t="shared" si="74"/>
        <v>-</v>
      </c>
      <c r="AJ205" s="9"/>
      <c r="AK205" s="15"/>
      <c r="AL205" s="15"/>
      <c r="AM205" s="15"/>
      <c r="AN205" s="15"/>
      <c r="AO205" s="15"/>
      <c r="AP205" s="15" t="str">
        <f t="shared" si="75"/>
        <v>-</v>
      </c>
      <c r="AQ205" s="15" t="str">
        <f t="shared" si="76"/>
        <v>-</v>
      </c>
      <c r="AR205" s="16" t="str">
        <f t="shared" si="77"/>
        <v>-</v>
      </c>
      <c r="AS205" s="109" t="str">
        <f t="shared" si="78"/>
        <v>-</v>
      </c>
      <c r="AT205" s="9"/>
      <c r="AU205" s="15"/>
      <c r="AV205" s="15"/>
      <c r="AW205" s="15"/>
      <c r="AX205" s="15"/>
      <c r="AY205" s="15"/>
      <c r="AZ205" s="15" t="str">
        <f t="shared" si="79"/>
        <v>-</v>
      </c>
      <c r="BA205" s="15" t="str">
        <f t="shared" si="80"/>
        <v>-</v>
      </c>
      <c r="BB205" s="16" t="str">
        <f t="shared" si="81"/>
        <v>-</v>
      </c>
      <c r="BC205" s="109" t="str">
        <f t="shared" si="82"/>
        <v>-</v>
      </c>
      <c r="BD205" t="str">
        <f t="shared" si="83"/>
        <v>a</v>
      </c>
    </row>
    <row r="206" spans="1:56" ht="40.5" customHeight="1">
      <c r="A206" s="13" t="str">
        <f t="shared" si="66"/>
        <v>26-4</v>
      </c>
      <c r="B206" s="13">
        <v>26</v>
      </c>
      <c r="C206" s="5" t="s">
        <v>354</v>
      </c>
      <c r="D206" s="13">
        <v>4</v>
      </c>
      <c r="E206" s="5" t="s">
        <v>390</v>
      </c>
      <c r="F206" s="9">
        <v>69</v>
      </c>
      <c r="G206" s="15">
        <v>202</v>
      </c>
      <c r="H206" s="15">
        <v>186</v>
      </c>
      <c r="I206" s="15">
        <v>80</v>
      </c>
      <c r="J206" s="15">
        <v>29</v>
      </c>
      <c r="K206" s="15">
        <v>22</v>
      </c>
      <c r="L206" s="15">
        <v>588</v>
      </c>
      <c r="M206" s="15">
        <v>566</v>
      </c>
      <c r="N206" s="16">
        <v>0.35689045936395758</v>
      </c>
      <c r="O206" s="109" t="s">
        <v>55</v>
      </c>
      <c r="P206" s="9"/>
      <c r="Q206" s="15"/>
      <c r="R206" s="15"/>
      <c r="S206" s="15"/>
      <c r="T206" s="15"/>
      <c r="U206" s="15"/>
      <c r="V206" s="15" t="str">
        <f t="shared" si="67"/>
        <v>-</v>
      </c>
      <c r="W206" s="15" t="str">
        <f t="shared" si="68"/>
        <v>-</v>
      </c>
      <c r="X206" s="16" t="str">
        <f t="shared" si="69"/>
        <v>-</v>
      </c>
      <c r="Y206" s="109" t="str">
        <f t="shared" si="70"/>
        <v>-</v>
      </c>
      <c r="Z206" s="9"/>
      <c r="AA206" s="15"/>
      <c r="AB206" s="15"/>
      <c r="AC206" s="15"/>
      <c r="AD206" s="15"/>
      <c r="AE206" s="15"/>
      <c r="AF206" s="15" t="str">
        <f t="shared" si="71"/>
        <v>-</v>
      </c>
      <c r="AG206" s="15" t="str">
        <f t="shared" si="72"/>
        <v>-</v>
      </c>
      <c r="AH206" s="16" t="str">
        <f t="shared" si="73"/>
        <v>-</v>
      </c>
      <c r="AI206" s="109" t="str">
        <f t="shared" si="74"/>
        <v>-</v>
      </c>
      <c r="AJ206" s="9"/>
      <c r="AK206" s="15"/>
      <c r="AL206" s="15"/>
      <c r="AM206" s="15"/>
      <c r="AN206" s="15"/>
      <c r="AO206" s="15"/>
      <c r="AP206" s="15" t="str">
        <f t="shared" si="75"/>
        <v>-</v>
      </c>
      <c r="AQ206" s="15" t="str">
        <f t="shared" si="76"/>
        <v>-</v>
      </c>
      <c r="AR206" s="16" t="str">
        <f t="shared" si="77"/>
        <v>-</v>
      </c>
      <c r="AS206" s="109" t="str">
        <f t="shared" si="78"/>
        <v>-</v>
      </c>
      <c r="AT206" s="9"/>
      <c r="AU206" s="15"/>
      <c r="AV206" s="15"/>
      <c r="AW206" s="15"/>
      <c r="AX206" s="15"/>
      <c r="AY206" s="15"/>
      <c r="AZ206" s="15" t="str">
        <f t="shared" si="79"/>
        <v>-</v>
      </c>
      <c r="BA206" s="15" t="str">
        <f t="shared" si="80"/>
        <v>-</v>
      </c>
      <c r="BB206" s="16" t="str">
        <f t="shared" si="81"/>
        <v>-</v>
      </c>
      <c r="BC206" s="109" t="str">
        <f t="shared" si="82"/>
        <v>-</v>
      </c>
      <c r="BD206" t="str">
        <f t="shared" si="83"/>
        <v>b</v>
      </c>
    </row>
    <row r="207" spans="1:56" ht="40.5" customHeight="1">
      <c r="A207" s="13" t="str">
        <f t="shared" si="66"/>
        <v>26-5</v>
      </c>
      <c r="B207" s="13">
        <v>26</v>
      </c>
      <c r="C207" s="5" t="s">
        <v>354</v>
      </c>
      <c r="D207" s="13">
        <v>5</v>
      </c>
      <c r="E207" s="5" t="s">
        <v>2850</v>
      </c>
      <c r="F207" s="9">
        <v>31</v>
      </c>
      <c r="G207" s="15">
        <v>108</v>
      </c>
      <c r="H207" s="15">
        <v>261</v>
      </c>
      <c r="I207" s="15">
        <v>133</v>
      </c>
      <c r="J207" s="15">
        <v>34</v>
      </c>
      <c r="K207" s="15">
        <v>21</v>
      </c>
      <c r="L207" s="15">
        <v>588</v>
      </c>
      <c r="M207" s="15">
        <v>567</v>
      </c>
      <c r="N207" s="16">
        <v>-5.4673721340388004E-2</v>
      </c>
      <c r="O207" s="109" t="s">
        <v>56</v>
      </c>
      <c r="P207" s="9"/>
      <c r="Q207" s="15"/>
      <c r="R207" s="15"/>
      <c r="S207" s="15"/>
      <c r="T207" s="15"/>
      <c r="U207" s="15"/>
      <c r="V207" s="15" t="str">
        <f t="shared" si="67"/>
        <v>-</v>
      </c>
      <c r="W207" s="15" t="str">
        <f t="shared" si="68"/>
        <v>-</v>
      </c>
      <c r="X207" s="16" t="str">
        <f t="shared" si="69"/>
        <v>-</v>
      </c>
      <c r="Y207" s="109" t="str">
        <f t="shared" si="70"/>
        <v>-</v>
      </c>
      <c r="Z207" s="9"/>
      <c r="AA207" s="15"/>
      <c r="AB207" s="15"/>
      <c r="AC207" s="15"/>
      <c r="AD207" s="15"/>
      <c r="AE207" s="15"/>
      <c r="AF207" s="15" t="str">
        <f t="shared" si="71"/>
        <v>-</v>
      </c>
      <c r="AG207" s="15" t="str">
        <f t="shared" si="72"/>
        <v>-</v>
      </c>
      <c r="AH207" s="16" t="str">
        <f t="shared" si="73"/>
        <v>-</v>
      </c>
      <c r="AI207" s="109" t="str">
        <f t="shared" si="74"/>
        <v>-</v>
      </c>
      <c r="AJ207" s="9"/>
      <c r="AK207" s="15"/>
      <c r="AL207" s="15"/>
      <c r="AM207" s="15"/>
      <c r="AN207" s="15"/>
      <c r="AO207" s="15"/>
      <c r="AP207" s="15" t="str">
        <f t="shared" si="75"/>
        <v>-</v>
      </c>
      <c r="AQ207" s="15" t="str">
        <f t="shared" si="76"/>
        <v>-</v>
      </c>
      <c r="AR207" s="16" t="str">
        <f t="shared" si="77"/>
        <v>-</v>
      </c>
      <c r="AS207" s="109" t="str">
        <f t="shared" si="78"/>
        <v>-</v>
      </c>
      <c r="AT207" s="9"/>
      <c r="AU207" s="15"/>
      <c r="AV207" s="15"/>
      <c r="AW207" s="15"/>
      <c r="AX207" s="15"/>
      <c r="AY207" s="15"/>
      <c r="AZ207" s="15" t="str">
        <f t="shared" si="79"/>
        <v>-</v>
      </c>
      <c r="BA207" s="15" t="str">
        <f t="shared" si="80"/>
        <v>-</v>
      </c>
      <c r="BB207" s="16" t="str">
        <f t="shared" si="81"/>
        <v>-</v>
      </c>
      <c r="BC207" s="109" t="str">
        <f t="shared" si="82"/>
        <v>-</v>
      </c>
      <c r="BD207" t="str">
        <f t="shared" si="83"/>
        <v>c</v>
      </c>
    </row>
    <row r="208" spans="1:56" ht="40.5" hidden="1" customHeight="1">
      <c r="A208" s="13" t="str">
        <f t="shared" si="66"/>
        <v>26-6</v>
      </c>
      <c r="B208" s="13">
        <v>26</v>
      </c>
      <c r="C208" s="5" t="s">
        <v>354</v>
      </c>
      <c r="D208" s="13">
        <v>6</v>
      </c>
      <c r="E208" s="5" t="s">
        <v>85</v>
      </c>
      <c r="F208" s="9"/>
      <c r="G208" s="15"/>
      <c r="H208" s="15"/>
      <c r="I208" s="15"/>
      <c r="J208" s="15"/>
      <c r="K208" s="15"/>
      <c r="L208" s="15" t="str">
        <f t="shared" si="84"/>
        <v>-</v>
      </c>
      <c r="M208" s="15" t="str">
        <f t="shared" si="85"/>
        <v>-</v>
      </c>
      <c r="N208" s="16" t="str">
        <f t="shared" si="86"/>
        <v>-</v>
      </c>
      <c r="O208" s="109" t="s">
        <v>85</v>
      </c>
      <c r="P208" s="9"/>
      <c r="Q208" s="15"/>
      <c r="R208" s="15"/>
      <c r="S208" s="15"/>
      <c r="T208" s="15"/>
      <c r="U208" s="15"/>
      <c r="V208" s="15" t="str">
        <f t="shared" si="67"/>
        <v>-</v>
      </c>
      <c r="W208" s="15" t="str">
        <f t="shared" si="68"/>
        <v>-</v>
      </c>
      <c r="X208" s="16" t="str">
        <f t="shared" si="69"/>
        <v>-</v>
      </c>
      <c r="Y208" s="109" t="str">
        <f t="shared" si="70"/>
        <v>-</v>
      </c>
      <c r="Z208" s="9"/>
      <c r="AA208" s="15"/>
      <c r="AB208" s="15"/>
      <c r="AC208" s="15"/>
      <c r="AD208" s="15"/>
      <c r="AE208" s="15"/>
      <c r="AF208" s="15" t="str">
        <f t="shared" si="71"/>
        <v>-</v>
      </c>
      <c r="AG208" s="15" t="str">
        <f t="shared" si="72"/>
        <v>-</v>
      </c>
      <c r="AH208" s="16" t="str">
        <f t="shared" si="73"/>
        <v>-</v>
      </c>
      <c r="AI208" s="109" t="str">
        <f t="shared" si="74"/>
        <v>-</v>
      </c>
      <c r="AJ208" s="9"/>
      <c r="AK208" s="15"/>
      <c r="AL208" s="15"/>
      <c r="AM208" s="15"/>
      <c r="AN208" s="15"/>
      <c r="AO208" s="15"/>
      <c r="AP208" s="15" t="str">
        <f t="shared" si="75"/>
        <v>-</v>
      </c>
      <c r="AQ208" s="15" t="str">
        <f t="shared" si="76"/>
        <v>-</v>
      </c>
      <c r="AR208" s="16" t="str">
        <f t="shared" si="77"/>
        <v>-</v>
      </c>
      <c r="AS208" s="109" t="str">
        <f t="shared" si="78"/>
        <v>-</v>
      </c>
      <c r="AT208" s="9"/>
      <c r="AU208" s="15"/>
      <c r="AV208" s="15"/>
      <c r="AW208" s="15"/>
      <c r="AX208" s="15"/>
      <c r="AY208" s="15"/>
      <c r="AZ208" s="15" t="str">
        <f t="shared" si="79"/>
        <v>-</v>
      </c>
      <c r="BA208" s="15" t="str">
        <f t="shared" si="80"/>
        <v>-</v>
      </c>
      <c r="BB208" s="16" t="str">
        <f t="shared" si="81"/>
        <v>-</v>
      </c>
      <c r="BC208" s="109" t="str">
        <f t="shared" si="82"/>
        <v>-</v>
      </c>
      <c r="BD208" t="str">
        <f t="shared" si="83"/>
        <v>-</v>
      </c>
    </row>
    <row r="209" spans="1:56" ht="40.5" hidden="1" customHeight="1">
      <c r="A209" s="13" t="str">
        <f t="shared" si="66"/>
        <v>26-7</v>
      </c>
      <c r="B209" s="13">
        <v>26</v>
      </c>
      <c r="C209" s="5" t="s">
        <v>354</v>
      </c>
      <c r="D209" s="13">
        <v>7</v>
      </c>
      <c r="E209" s="5" t="s">
        <v>85</v>
      </c>
      <c r="F209" s="9"/>
      <c r="G209" s="15"/>
      <c r="H209" s="15"/>
      <c r="I209" s="15"/>
      <c r="J209" s="15"/>
      <c r="K209" s="15"/>
      <c r="L209" s="15" t="str">
        <f t="shared" si="84"/>
        <v>-</v>
      </c>
      <c r="M209" s="15" t="str">
        <f t="shared" si="85"/>
        <v>-</v>
      </c>
      <c r="N209" s="16" t="str">
        <f t="shared" si="86"/>
        <v>-</v>
      </c>
      <c r="O209" s="109" t="s">
        <v>85</v>
      </c>
      <c r="P209" s="9"/>
      <c r="Q209" s="15"/>
      <c r="R209" s="15"/>
      <c r="S209" s="15"/>
      <c r="T209" s="15"/>
      <c r="U209" s="15"/>
      <c r="V209" s="15" t="str">
        <f t="shared" si="67"/>
        <v>-</v>
      </c>
      <c r="W209" s="15" t="str">
        <f t="shared" si="68"/>
        <v>-</v>
      </c>
      <c r="X209" s="16" t="str">
        <f t="shared" si="69"/>
        <v>-</v>
      </c>
      <c r="Y209" s="109" t="str">
        <f t="shared" si="70"/>
        <v>-</v>
      </c>
      <c r="Z209" s="9"/>
      <c r="AA209" s="15"/>
      <c r="AB209" s="15"/>
      <c r="AC209" s="15"/>
      <c r="AD209" s="15"/>
      <c r="AE209" s="15"/>
      <c r="AF209" s="15" t="str">
        <f t="shared" si="71"/>
        <v>-</v>
      </c>
      <c r="AG209" s="15" t="str">
        <f t="shared" si="72"/>
        <v>-</v>
      </c>
      <c r="AH209" s="16" t="str">
        <f t="shared" si="73"/>
        <v>-</v>
      </c>
      <c r="AI209" s="109" t="str">
        <f t="shared" si="74"/>
        <v>-</v>
      </c>
      <c r="AJ209" s="9"/>
      <c r="AK209" s="15"/>
      <c r="AL209" s="15"/>
      <c r="AM209" s="15"/>
      <c r="AN209" s="15"/>
      <c r="AO209" s="15"/>
      <c r="AP209" s="15" t="str">
        <f t="shared" si="75"/>
        <v>-</v>
      </c>
      <c r="AQ209" s="15" t="str">
        <f t="shared" si="76"/>
        <v>-</v>
      </c>
      <c r="AR209" s="16" t="str">
        <f t="shared" si="77"/>
        <v>-</v>
      </c>
      <c r="AS209" s="109" t="str">
        <f t="shared" si="78"/>
        <v>-</v>
      </c>
      <c r="AT209" s="9"/>
      <c r="AU209" s="15"/>
      <c r="AV209" s="15"/>
      <c r="AW209" s="15"/>
      <c r="AX209" s="15"/>
      <c r="AY209" s="15"/>
      <c r="AZ209" s="15" t="str">
        <f t="shared" si="79"/>
        <v>-</v>
      </c>
      <c r="BA209" s="15" t="str">
        <f t="shared" si="80"/>
        <v>-</v>
      </c>
      <c r="BB209" s="16" t="str">
        <f t="shared" si="81"/>
        <v>-</v>
      </c>
      <c r="BC209" s="109" t="str">
        <f t="shared" si="82"/>
        <v>-</v>
      </c>
      <c r="BD209" t="str">
        <f t="shared" si="83"/>
        <v>-</v>
      </c>
    </row>
    <row r="210" spans="1:56" ht="40.5" hidden="1" customHeight="1">
      <c r="A210" s="13" t="str">
        <f t="shared" si="66"/>
        <v>26-8</v>
      </c>
      <c r="B210" s="13">
        <v>26</v>
      </c>
      <c r="C210" s="5" t="s">
        <v>354</v>
      </c>
      <c r="D210" s="13">
        <v>8</v>
      </c>
      <c r="E210" s="5" t="s">
        <v>85</v>
      </c>
      <c r="F210" s="9"/>
      <c r="G210" s="15"/>
      <c r="H210" s="15"/>
      <c r="I210" s="15"/>
      <c r="J210" s="15"/>
      <c r="K210" s="15"/>
      <c r="L210" s="15" t="str">
        <f t="shared" si="84"/>
        <v>-</v>
      </c>
      <c r="M210" s="15" t="str">
        <f t="shared" si="85"/>
        <v>-</v>
      </c>
      <c r="N210" s="16" t="str">
        <f t="shared" si="86"/>
        <v>-</v>
      </c>
      <c r="O210" s="109" t="s">
        <v>85</v>
      </c>
      <c r="P210" s="9"/>
      <c r="Q210" s="15"/>
      <c r="R210" s="15"/>
      <c r="S210" s="15"/>
      <c r="T210" s="15"/>
      <c r="U210" s="15"/>
      <c r="V210" s="15" t="str">
        <f t="shared" si="67"/>
        <v>-</v>
      </c>
      <c r="W210" s="15" t="str">
        <f t="shared" si="68"/>
        <v>-</v>
      </c>
      <c r="X210" s="16" t="str">
        <f t="shared" si="69"/>
        <v>-</v>
      </c>
      <c r="Y210" s="109" t="str">
        <f t="shared" si="70"/>
        <v>-</v>
      </c>
      <c r="Z210" s="9"/>
      <c r="AA210" s="15"/>
      <c r="AB210" s="15"/>
      <c r="AC210" s="15"/>
      <c r="AD210" s="15"/>
      <c r="AE210" s="15"/>
      <c r="AF210" s="15" t="str">
        <f t="shared" si="71"/>
        <v>-</v>
      </c>
      <c r="AG210" s="15" t="str">
        <f t="shared" si="72"/>
        <v>-</v>
      </c>
      <c r="AH210" s="16" t="str">
        <f t="shared" si="73"/>
        <v>-</v>
      </c>
      <c r="AI210" s="109" t="str">
        <f t="shared" si="74"/>
        <v>-</v>
      </c>
      <c r="AJ210" s="9"/>
      <c r="AK210" s="15"/>
      <c r="AL210" s="15"/>
      <c r="AM210" s="15"/>
      <c r="AN210" s="15"/>
      <c r="AO210" s="15"/>
      <c r="AP210" s="15" t="str">
        <f t="shared" si="75"/>
        <v>-</v>
      </c>
      <c r="AQ210" s="15" t="str">
        <f t="shared" si="76"/>
        <v>-</v>
      </c>
      <c r="AR210" s="16" t="str">
        <f t="shared" si="77"/>
        <v>-</v>
      </c>
      <c r="AS210" s="109" t="str">
        <f t="shared" si="78"/>
        <v>-</v>
      </c>
      <c r="AT210" s="9"/>
      <c r="AU210" s="15"/>
      <c r="AV210" s="15"/>
      <c r="AW210" s="15"/>
      <c r="AX210" s="15"/>
      <c r="AY210" s="15"/>
      <c r="AZ210" s="15" t="str">
        <f t="shared" si="79"/>
        <v>-</v>
      </c>
      <c r="BA210" s="15" t="str">
        <f t="shared" si="80"/>
        <v>-</v>
      </c>
      <c r="BB210" s="16" t="str">
        <f t="shared" si="81"/>
        <v>-</v>
      </c>
      <c r="BC210" s="109" t="str">
        <f t="shared" si="82"/>
        <v>-</v>
      </c>
      <c r="BD210" t="str">
        <f t="shared" si="83"/>
        <v>-</v>
      </c>
    </row>
    <row r="211" spans="1:56" ht="40.5" customHeight="1">
      <c r="A211" s="13" t="str">
        <f t="shared" ref="A211:A218" si="87">B211&amp;"-"&amp;D211</f>
        <v>27-1</v>
      </c>
      <c r="B211" s="13">
        <v>27</v>
      </c>
      <c r="C211" s="5" t="s">
        <v>355</v>
      </c>
      <c r="D211" s="13">
        <v>1</v>
      </c>
      <c r="E211" s="5" t="s">
        <v>391</v>
      </c>
      <c r="F211" s="9">
        <v>236</v>
      </c>
      <c r="G211" s="15">
        <v>264</v>
      </c>
      <c r="H211" s="15">
        <v>68</v>
      </c>
      <c r="I211" s="15">
        <v>10</v>
      </c>
      <c r="J211" s="15">
        <v>9</v>
      </c>
      <c r="K211" s="15">
        <v>8</v>
      </c>
      <c r="L211" s="15">
        <v>595</v>
      </c>
      <c r="M211" s="15">
        <v>587</v>
      </c>
      <c r="N211" s="16">
        <v>1.2061328790459966</v>
      </c>
      <c r="O211" s="109" t="s">
        <v>54</v>
      </c>
      <c r="P211" s="9"/>
      <c r="Q211" s="15"/>
      <c r="R211" s="15"/>
      <c r="S211" s="15"/>
      <c r="T211" s="15"/>
      <c r="U211" s="15"/>
      <c r="V211" s="15" t="str">
        <f t="shared" si="67"/>
        <v>-</v>
      </c>
      <c r="W211" s="15" t="str">
        <f t="shared" si="68"/>
        <v>-</v>
      </c>
      <c r="X211" s="16" t="str">
        <f t="shared" si="69"/>
        <v>-</v>
      </c>
      <c r="Y211" s="109" t="str">
        <f t="shared" si="70"/>
        <v>-</v>
      </c>
      <c r="Z211" s="9"/>
      <c r="AA211" s="15"/>
      <c r="AB211" s="15"/>
      <c r="AC211" s="15"/>
      <c r="AD211" s="15"/>
      <c r="AE211" s="15"/>
      <c r="AF211" s="15" t="str">
        <f t="shared" si="71"/>
        <v>-</v>
      </c>
      <c r="AG211" s="15" t="str">
        <f t="shared" si="72"/>
        <v>-</v>
      </c>
      <c r="AH211" s="16" t="str">
        <f t="shared" si="73"/>
        <v>-</v>
      </c>
      <c r="AI211" s="109" t="str">
        <f t="shared" si="74"/>
        <v>-</v>
      </c>
      <c r="AJ211" s="9"/>
      <c r="AK211" s="15"/>
      <c r="AL211" s="15"/>
      <c r="AM211" s="15"/>
      <c r="AN211" s="15"/>
      <c r="AO211" s="15"/>
      <c r="AP211" s="15" t="str">
        <f t="shared" si="75"/>
        <v>-</v>
      </c>
      <c r="AQ211" s="15" t="str">
        <f t="shared" si="76"/>
        <v>-</v>
      </c>
      <c r="AR211" s="16" t="str">
        <f t="shared" si="77"/>
        <v>-</v>
      </c>
      <c r="AS211" s="109" t="str">
        <f t="shared" si="78"/>
        <v>-</v>
      </c>
      <c r="AT211" s="9"/>
      <c r="AU211" s="15"/>
      <c r="AV211" s="15"/>
      <c r="AW211" s="15"/>
      <c r="AX211" s="15"/>
      <c r="AY211" s="15"/>
      <c r="AZ211" s="15" t="str">
        <f t="shared" si="79"/>
        <v>-</v>
      </c>
      <c r="BA211" s="15" t="str">
        <f t="shared" si="80"/>
        <v>-</v>
      </c>
      <c r="BB211" s="16" t="str">
        <f t="shared" si="81"/>
        <v>-</v>
      </c>
      <c r="BC211" s="109" t="str">
        <f t="shared" si="82"/>
        <v>-</v>
      </c>
      <c r="BD211" t="str">
        <f t="shared" si="83"/>
        <v>a</v>
      </c>
    </row>
    <row r="212" spans="1:56" ht="40.5" customHeight="1">
      <c r="A212" s="13" t="str">
        <f t="shared" si="87"/>
        <v>27-2</v>
      </c>
      <c r="B212" s="13">
        <v>27</v>
      </c>
      <c r="C212" s="5" t="s">
        <v>355</v>
      </c>
      <c r="D212" s="13">
        <v>2</v>
      </c>
      <c r="E212" s="5" t="s">
        <v>2851</v>
      </c>
      <c r="F212" s="9">
        <v>228</v>
      </c>
      <c r="G212" s="15">
        <v>206</v>
      </c>
      <c r="H212" s="15">
        <v>69</v>
      </c>
      <c r="I212" s="15">
        <v>51</v>
      </c>
      <c r="J212" s="15">
        <v>29</v>
      </c>
      <c r="K212" s="15">
        <v>12</v>
      </c>
      <c r="L212" s="15">
        <v>595</v>
      </c>
      <c r="M212" s="15">
        <v>583</v>
      </c>
      <c r="N212" s="16">
        <v>0.94854202401372212</v>
      </c>
      <c r="O212" s="109" t="s">
        <v>54</v>
      </c>
      <c r="P212" s="9"/>
      <c r="Q212" s="15"/>
      <c r="R212" s="15"/>
      <c r="S212" s="15"/>
      <c r="T212" s="15"/>
      <c r="U212" s="15"/>
      <c r="V212" s="15" t="str">
        <f t="shared" si="67"/>
        <v>-</v>
      </c>
      <c r="W212" s="15" t="str">
        <f t="shared" si="68"/>
        <v>-</v>
      </c>
      <c r="X212" s="16" t="str">
        <f t="shared" si="69"/>
        <v>-</v>
      </c>
      <c r="Y212" s="109" t="str">
        <f t="shared" si="70"/>
        <v>-</v>
      </c>
      <c r="Z212" s="9"/>
      <c r="AA212" s="15"/>
      <c r="AB212" s="15"/>
      <c r="AC212" s="15"/>
      <c r="AD212" s="15"/>
      <c r="AE212" s="15"/>
      <c r="AF212" s="15" t="str">
        <f t="shared" si="71"/>
        <v>-</v>
      </c>
      <c r="AG212" s="15" t="str">
        <f t="shared" si="72"/>
        <v>-</v>
      </c>
      <c r="AH212" s="16" t="str">
        <f t="shared" si="73"/>
        <v>-</v>
      </c>
      <c r="AI212" s="109" t="str">
        <f t="shared" si="74"/>
        <v>-</v>
      </c>
      <c r="AJ212" s="9"/>
      <c r="AK212" s="15"/>
      <c r="AL212" s="15"/>
      <c r="AM212" s="15"/>
      <c r="AN212" s="15"/>
      <c r="AO212" s="15"/>
      <c r="AP212" s="15" t="str">
        <f t="shared" si="75"/>
        <v>-</v>
      </c>
      <c r="AQ212" s="15" t="str">
        <f t="shared" si="76"/>
        <v>-</v>
      </c>
      <c r="AR212" s="16" t="str">
        <f t="shared" si="77"/>
        <v>-</v>
      </c>
      <c r="AS212" s="109" t="str">
        <f t="shared" si="78"/>
        <v>-</v>
      </c>
      <c r="AT212" s="9"/>
      <c r="AU212" s="15"/>
      <c r="AV212" s="15"/>
      <c r="AW212" s="15"/>
      <c r="AX212" s="15"/>
      <c r="AY212" s="15"/>
      <c r="AZ212" s="15" t="str">
        <f t="shared" si="79"/>
        <v>-</v>
      </c>
      <c r="BA212" s="15" t="str">
        <f t="shared" si="80"/>
        <v>-</v>
      </c>
      <c r="BB212" s="16" t="str">
        <f t="shared" si="81"/>
        <v>-</v>
      </c>
      <c r="BC212" s="109" t="str">
        <f t="shared" si="82"/>
        <v>-</v>
      </c>
      <c r="BD212" t="str">
        <f t="shared" si="83"/>
        <v>a</v>
      </c>
    </row>
    <row r="213" spans="1:56" ht="40.5" customHeight="1">
      <c r="A213" s="13" t="str">
        <f t="shared" si="87"/>
        <v>27-3</v>
      </c>
      <c r="B213" s="13">
        <v>27</v>
      </c>
      <c r="C213" s="5" t="s">
        <v>355</v>
      </c>
      <c r="D213" s="13">
        <v>3</v>
      </c>
      <c r="E213" s="5" t="s">
        <v>2852</v>
      </c>
      <c r="F213" s="9">
        <v>61</v>
      </c>
      <c r="G213" s="15">
        <v>195</v>
      </c>
      <c r="H213" s="15">
        <v>201</v>
      </c>
      <c r="I213" s="15">
        <v>91</v>
      </c>
      <c r="J213" s="15">
        <v>22</v>
      </c>
      <c r="K213" s="15">
        <v>18</v>
      </c>
      <c r="L213" s="15">
        <v>588</v>
      </c>
      <c r="M213" s="15">
        <v>570</v>
      </c>
      <c r="N213" s="16">
        <v>0.31929824561403508</v>
      </c>
      <c r="O213" s="109" t="s">
        <v>55</v>
      </c>
      <c r="P213" s="9"/>
      <c r="Q213" s="15"/>
      <c r="R213" s="15"/>
      <c r="S213" s="15"/>
      <c r="T213" s="15"/>
      <c r="U213" s="15"/>
      <c r="V213" s="15" t="str">
        <f t="shared" si="67"/>
        <v>-</v>
      </c>
      <c r="W213" s="15" t="str">
        <f t="shared" si="68"/>
        <v>-</v>
      </c>
      <c r="X213" s="16" t="str">
        <f t="shared" si="69"/>
        <v>-</v>
      </c>
      <c r="Y213" s="109" t="str">
        <f t="shared" si="70"/>
        <v>-</v>
      </c>
      <c r="Z213" s="9"/>
      <c r="AA213" s="15"/>
      <c r="AB213" s="15"/>
      <c r="AC213" s="15"/>
      <c r="AD213" s="15"/>
      <c r="AE213" s="15"/>
      <c r="AF213" s="15" t="str">
        <f t="shared" si="71"/>
        <v>-</v>
      </c>
      <c r="AG213" s="15" t="str">
        <f t="shared" si="72"/>
        <v>-</v>
      </c>
      <c r="AH213" s="16" t="str">
        <f t="shared" si="73"/>
        <v>-</v>
      </c>
      <c r="AI213" s="109" t="str">
        <f t="shared" si="74"/>
        <v>-</v>
      </c>
      <c r="AJ213" s="9"/>
      <c r="AK213" s="15"/>
      <c r="AL213" s="15"/>
      <c r="AM213" s="15"/>
      <c r="AN213" s="15"/>
      <c r="AO213" s="15"/>
      <c r="AP213" s="15" t="str">
        <f t="shared" si="75"/>
        <v>-</v>
      </c>
      <c r="AQ213" s="15" t="str">
        <f t="shared" si="76"/>
        <v>-</v>
      </c>
      <c r="AR213" s="16" t="str">
        <f t="shared" si="77"/>
        <v>-</v>
      </c>
      <c r="AS213" s="109" t="str">
        <f t="shared" si="78"/>
        <v>-</v>
      </c>
      <c r="AT213" s="9"/>
      <c r="AU213" s="15"/>
      <c r="AV213" s="15"/>
      <c r="AW213" s="15"/>
      <c r="AX213" s="15"/>
      <c r="AY213" s="15"/>
      <c r="AZ213" s="15" t="str">
        <f t="shared" si="79"/>
        <v>-</v>
      </c>
      <c r="BA213" s="15" t="str">
        <f t="shared" si="80"/>
        <v>-</v>
      </c>
      <c r="BB213" s="16" t="str">
        <f t="shared" si="81"/>
        <v>-</v>
      </c>
      <c r="BC213" s="109" t="str">
        <f t="shared" si="82"/>
        <v>-</v>
      </c>
      <c r="BD213" t="str">
        <f t="shared" si="83"/>
        <v>b</v>
      </c>
    </row>
    <row r="214" spans="1:56" ht="40.5" customHeight="1">
      <c r="A214" s="13" t="str">
        <f t="shared" si="87"/>
        <v>27-4</v>
      </c>
      <c r="B214" s="13">
        <v>27</v>
      </c>
      <c r="C214" s="5" t="s">
        <v>355</v>
      </c>
      <c r="D214" s="13">
        <v>4</v>
      </c>
      <c r="E214" s="5" t="s">
        <v>2135</v>
      </c>
      <c r="F214" s="9">
        <v>256</v>
      </c>
      <c r="G214" s="15">
        <v>226</v>
      </c>
      <c r="H214" s="15">
        <v>77</v>
      </c>
      <c r="I214" s="15">
        <v>13</v>
      </c>
      <c r="J214" s="15">
        <v>7</v>
      </c>
      <c r="K214" s="15">
        <v>9</v>
      </c>
      <c r="L214" s="15">
        <v>588</v>
      </c>
      <c r="M214" s="15">
        <v>579</v>
      </c>
      <c r="N214" s="16">
        <v>1.2279792746113989</v>
      </c>
      <c r="O214" s="109" t="s">
        <v>54</v>
      </c>
      <c r="P214" s="9"/>
      <c r="Q214" s="15"/>
      <c r="R214" s="15"/>
      <c r="S214" s="15"/>
      <c r="T214" s="15"/>
      <c r="U214" s="15"/>
      <c r="V214" s="15" t="str">
        <f t="shared" si="67"/>
        <v>-</v>
      </c>
      <c r="W214" s="15" t="str">
        <f t="shared" si="68"/>
        <v>-</v>
      </c>
      <c r="X214" s="16" t="str">
        <f t="shared" si="69"/>
        <v>-</v>
      </c>
      <c r="Y214" s="109" t="str">
        <f t="shared" si="70"/>
        <v>-</v>
      </c>
      <c r="Z214" s="9"/>
      <c r="AA214" s="15"/>
      <c r="AB214" s="15"/>
      <c r="AC214" s="15"/>
      <c r="AD214" s="15"/>
      <c r="AE214" s="15"/>
      <c r="AF214" s="15" t="str">
        <f t="shared" si="71"/>
        <v>-</v>
      </c>
      <c r="AG214" s="15" t="str">
        <f t="shared" si="72"/>
        <v>-</v>
      </c>
      <c r="AH214" s="16" t="str">
        <f t="shared" si="73"/>
        <v>-</v>
      </c>
      <c r="AI214" s="109" t="str">
        <f t="shared" si="74"/>
        <v>-</v>
      </c>
      <c r="AJ214" s="9"/>
      <c r="AK214" s="15"/>
      <c r="AL214" s="15"/>
      <c r="AM214" s="15"/>
      <c r="AN214" s="15"/>
      <c r="AO214" s="15"/>
      <c r="AP214" s="15" t="str">
        <f t="shared" si="75"/>
        <v>-</v>
      </c>
      <c r="AQ214" s="15" t="str">
        <f t="shared" si="76"/>
        <v>-</v>
      </c>
      <c r="AR214" s="16" t="str">
        <f t="shared" si="77"/>
        <v>-</v>
      </c>
      <c r="AS214" s="109" t="str">
        <f t="shared" si="78"/>
        <v>-</v>
      </c>
      <c r="AT214" s="9"/>
      <c r="AU214" s="15"/>
      <c r="AV214" s="15"/>
      <c r="AW214" s="15"/>
      <c r="AX214" s="15"/>
      <c r="AY214" s="15"/>
      <c r="AZ214" s="15" t="str">
        <f t="shared" si="79"/>
        <v>-</v>
      </c>
      <c r="BA214" s="15" t="str">
        <f t="shared" si="80"/>
        <v>-</v>
      </c>
      <c r="BB214" s="16" t="str">
        <f t="shared" si="81"/>
        <v>-</v>
      </c>
      <c r="BC214" s="109" t="str">
        <f t="shared" si="82"/>
        <v>-</v>
      </c>
      <c r="BD214" t="str">
        <f t="shared" si="83"/>
        <v>a</v>
      </c>
    </row>
    <row r="215" spans="1:56" ht="40.5" customHeight="1">
      <c r="A215" s="13" t="str">
        <f t="shared" si="87"/>
        <v>27-5</v>
      </c>
      <c r="B215" s="13">
        <v>27</v>
      </c>
      <c r="C215" s="5" t="s">
        <v>355</v>
      </c>
      <c r="D215" s="13">
        <v>5</v>
      </c>
      <c r="E215" s="5" t="s">
        <v>2853</v>
      </c>
      <c r="F215" s="9">
        <v>188</v>
      </c>
      <c r="G215" s="15">
        <v>213</v>
      </c>
      <c r="H215" s="15">
        <v>132</v>
      </c>
      <c r="I215" s="15">
        <v>32</v>
      </c>
      <c r="J215" s="15">
        <v>15</v>
      </c>
      <c r="K215" s="15">
        <v>15</v>
      </c>
      <c r="L215" s="15">
        <v>595</v>
      </c>
      <c r="M215" s="15">
        <v>580</v>
      </c>
      <c r="N215" s="16">
        <v>0.9086206896551724</v>
      </c>
      <c r="O215" s="109" t="s">
        <v>54</v>
      </c>
      <c r="P215" s="9"/>
      <c r="Q215" s="15"/>
      <c r="R215" s="15"/>
      <c r="S215" s="15"/>
      <c r="T215" s="15"/>
      <c r="U215" s="15"/>
      <c r="V215" s="15" t="str">
        <f t="shared" si="67"/>
        <v>-</v>
      </c>
      <c r="W215" s="15" t="str">
        <f t="shared" si="68"/>
        <v>-</v>
      </c>
      <c r="X215" s="16" t="str">
        <f t="shared" si="69"/>
        <v>-</v>
      </c>
      <c r="Y215" s="109" t="str">
        <f t="shared" si="70"/>
        <v>-</v>
      </c>
      <c r="Z215" s="9"/>
      <c r="AA215" s="15"/>
      <c r="AB215" s="15"/>
      <c r="AC215" s="15"/>
      <c r="AD215" s="15"/>
      <c r="AE215" s="15"/>
      <c r="AF215" s="15" t="str">
        <f t="shared" si="71"/>
        <v>-</v>
      </c>
      <c r="AG215" s="15" t="str">
        <f t="shared" si="72"/>
        <v>-</v>
      </c>
      <c r="AH215" s="16" t="str">
        <f t="shared" si="73"/>
        <v>-</v>
      </c>
      <c r="AI215" s="109" t="str">
        <f t="shared" si="74"/>
        <v>-</v>
      </c>
      <c r="AJ215" s="9"/>
      <c r="AK215" s="15"/>
      <c r="AL215" s="15"/>
      <c r="AM215" s="15"/>
      <c r="AN215" s="15"/>
      <c r="AO215" s="15"/>
      <c r="AP215" s="15" t="str">
        <f t="shared" si="75"/>
        <v>-</v>
      </c>
      <c r="AQ215" s="15" t="str">
        <f t="shared" si="76"/>
        <v>-</v>
      </c>
      <c r="AR215" s="16" t="str">
        <f t="shared" si="77"/>
        <v>-</v>
      </c>
      <c r="AS215" s="109" t="str">
        <f t="shared" si="78"/>
        <v>-</v>
      </c>
      <c r="AT215" s="9"/>
      <c r="AU215" s="15"/>
      <c r="AV215" s="15"/>
      <c r="AW215" s="15"/>
      <c r="AX215" s="15"/>
      <c r="AY215" s="15"/>
      <c r="AZ215" s="15" t="str">
        <f t="shared" si="79"/>
        <v>-</v>
      </c>
      <c r="BA215" s="15" t="str">
        <f t="shared" si="80"/>
        <v>-</v>
      </c>
      <c r="BB215" s="16" t="str">
        <f t="shared" si="81"/>
        <v>-</v>
      </c>
      <c r="BC215" s="109" t="str">
        <f t="shared" si="82"/>
        <v>-</v>
      </c>
      <c r="BD215" t="str">
        <f t="shared" si="83"/>
        <v>a</v>
      </c>
    </row>
    <row r="216" spans="1:56" ht="40.5" hidden="1" customHeight="1">
      <c r="A216" s="13" t="str">
        <f t="shared" si="87"/>
        <v>27-6</v>
      </c>
      <c r="B216" s="13">
        <v>27</v>
      </c>
      <c r="C216" s="5" t="s">
        <v>355</v>
      </c>
      <c r="D216" s="13">
        <v>6</v>
      </c>
      <c r="E216" s="5" t="s">
        <v>85</v>
      </c>
      <c r="F216" s="9"/>
      <c r="G216" s="15"/>
      <c r="H216" s="15"/>
      <c r="I216" s="15"/>
      <c r="J216" s="15"/>
      <c r="K216" s="15"/>
      <c r="L216" s="15" t="str">
        <f t="shared" si="84"/>
        <v>-</v>
      </c>
      <c r="M216" s="15" t="str">
        <f t="shared" si="85"/>
        <v>-</v>
      </c>
      <c r="N216" s="16" t="str">
        <f t="shared" si="86"/>
        <v>-</v>
      </c>
      <c r="O216" s="109" t="s">
        <v>85</v>
      </c>
      <c r="P216" s="9"/>
      <c r="Q216" s="15"/>
      <c r="R216" s="15"/>
      <c r="S216" s="15"/>
      <c r="T216" s="15"/>
      <c r="U216" s="15"/>
      <c r="V216" s="15" t="str">
        <f t="shared" si="67"/>
        <v>-</v>
      </c>
      <c r="W216" s="15" t="str">
        <f t="shared" si="68"/>
        <v>-</v>
      </c>
      <c r="X216" s="16" t="str">
        <f t="shared" si="69"/>
        <v>-</v>
      </c>
      <c r="Y216" s="109" t="str">
        <f t="shared" si="70"/>
        <v>-</v>
      </c>
      <c r="Z216" s="9"/>
      <c r="AA216" s="15"/>
      <c r="AB216" s="15"/>
      <c r="AC216" s="15"/>
      <c r="AD216" s="15"/>
      <c r="AE216" s="15"/>
      <c r="AF216" s="15" t="str">
        <f t="shared" si="71"/>
        <v>-</v>
      </c>
      <c r="AG216" s="15" t="str">
        <f t="shared" si="72"/>
        <v>-</v>
      </c>
      <c r="AH216" s="16" t="str">
        <f t="shared" si="73"/>
        <v>-</v>
      </c>
      <c r="AI216" s="109" t="str">
        <f t="shared" si="74"/>
        <v>-</v>
      </c>
      <c r="AJ216" s="9"/>
      <c r="AK216" s="15"/>
      <c r="AL216" s="15"/>
      <c r="AM216" s="15"/>
      <c r="AN216" s="15"/>
      <c r="AO216" s="15"/>
      <c r="AP216" s="15" t="str">
        <f t="shared" si="75"/>
        <v>-</v>
      </c>
      <c r="AQ216" s="15" t="str">
        <f t="shared" si="76"/>
        <v>-</v>
      </c>
      <c r="AR216" s="16" t="str">
        <f t="shared" si="77"/>
        <v>-</v>
      </c>
      <c r="AS216" s="109" t="str">
        <f t="shared" si="78"/>
        <v>-</v>
      </c>
      <c r="AT216" s="9"/>
      <c r="AU216" s="15"/>
      <c r="AV216" s="15"/>
      <c r="AW216" s="15"/>
      <c r="AX216" s="15"/>
      <c r="AY216" s="15"/>
      <c r="AZ216" s="15" t="str">
        <f t="shared" si="79"/>
        <v>-</v>
      </c>
      <c r="BA216" s="15" t="str">
        <f t="shared" si="80"/>
        <v>-</v>
      </c>
      <c r="BB216" s="16" t="str">
        <f t="shared" si="81"/>
        <v>-</v>
      </c>
      <c r="BC216" s="109" t="str">
        <f t="shared" si="82"/>
        <v>-</v>
      </c>
      <c r="BD216" t="str">
        <f t="shared" si="83"/>
        <v>-</v>
      </c>
    </row>
    <row r="217" spans="1:56" ht="40.5" hidden="1" customHeight="1">
      <c r="A217" s="13" t="str">
        <f t="shared" si="87"/>
        <v>27-7</v>
      </c>
      <c r="B217" s="13">
        <v>27</v>
      </c>
      <c r="C217" s="5" t="s">
        <v>355</v>
      </c>
      <c r="D217" s="13">
        <v>7</v>
      </c>
      <c r="E217" s="5" t="s">
        <v>85</v>
      </c>
      <c r="F217" s="9"/>
      <c r="G217" s="15"/>
      <c r="H217" s="15"/>
      <c r="I217" s="15"/>
      <c r="J217" s="15"/>
      <c r="K217" s="15"/>
      <c r="L217" s="15" t="str">
        <f t="shared" si="84"/>
        <v>-</v>
      </c>
      <c r="M217" s="15" t="str">
        <f t="shared" si="85"/>
        <v>-</v>
      </c>
      <c r="N217" s="16" t="str">
        <f t="shared" si="86"/>
        <v>-</v>
      </c>
      <c r="O217" s="109" t="s">
        <v>85</v>
      </c>
      <c r="P217" s="9"/>
      <c r="Q217" s="15"/>
      <c r="R217" s="15"/>
      <c r="S217" s="15"/>
      <c r="T217" s="15"/>
      <c r="U217" s="15"/>
      <c r="V217" s="15" t="str">
        <f t="shared" si="67"/>
        <v>-</v>
      </c>
      <c r="W217" s="15" t="str">
        <f t="shared" si="68"/>
        <v>-</v>
      </c>
      <c r="X217" s="16" t="str">
        <f t="shared" si="69"/>
        <v>-</v>
      </c>
      <c r="Y217" s="109" t="str">
        <f t="shared" si="70"/>
        <v>-</v>
      </c>
      <c r="Z217" s="9"/>
      <c r="AA217" s="15"/>
      <c r="AB217" s="15"/>
      <c r="AC217" s="15"/>
      <c r="AD217" s="15"/>
      <c r="AE217" s="15"/>
      <c r="AF217" s="15" t="str">
        <f t="shared" si="71"/>
        <v>-</v>
      </c>
      <c r="AG217" s="15" t="str">
        <f t="shared" si="72"/>
        <v>-</v>
      </c>
      <c r="AH217" s="16" t="str">
        <f t="shared" si="73"/>
        <v>-</v>
      </c>
      <c r="AI217" s="109" t="str">
        <f t="shared" si="74"/>
        <v>-</v>
      </c>
      <c r="AJ217" s="9"/>
      <c r="AK217" s="15"/>
      <c r="AL217" s="15"/>
      <c r="AM217" s="15"/>
      <c r="AN217" s="15"/>
      <c r="AO217" s="15"/>
      <c r="AP217" s="15" t="str">
        <f t="shared" si="75"/>
        <v>-</v>
      </c>
      <c r="AQ217" s="15" t="str">
        <f t="shared" si="76"/>
        <v>-</v>
      </c>
      <c r="AR217" s="16" t="str">
        <f t="shared" si="77"/>
        <v>-</v>
      </c>
      <c r="AS217" s="109" t="str">
        <f t="shared" si="78"/>
        <v>-</v>
      </c>
      <c r="AT217" s="9"/>
      <c r="AU217" s="15"/>
      <c r="AV217" s="15"/>
      <c r="AW217" s="15"/>
      <c r="AX217" s="15"/>
      <c r="AY217" s="15"/>
      <c r="AZ217" s="15" t="str">
        <f t="shared" si="79"/>
        <v>-</v>
      </c>
      <c r="BA217" s="15" t="str">
        <f t="shared" si="80"/>
        <v>-</v>
      </c>
      <c r="BB217" s="16" t="str">
        <f t="shared" si="81"/>
        <v>-</v>
      </c>
      <c r="BC217" s="109" t="str">
        <f t="shared" si="82"/>
        <v>-</v>
      </c>
      <c r="BD217" t="str">
        <f t="shared" si="83"/>
        <v>-</v>
      </c>
    </row>
    <row r="218" spans="1:56" ht="40.5" hidden="1" customHeight="1">
      <c r="A218" s="13" t="str">
        <f t="shared" si="87"/>
        <v>27-8</v>
      </c>
      <c r="B218" s="13">
        <v>27</v>
      </c>
      <c r="C218" s="5" t="s">
        <v>355</v>
      </c>
      <c r="D218" s="13">
        <v>8</v>
      </c>
      <c r="E218" s="5" t="s">
        <v>85</v>
      </c>
      <c r="F218" s="9"/>
      <c r="G218" s="15"/>
      <c r="H218" s="15"/>
      <c r="I218" s="15"/>
      <c r="J218" s="15"/>
      <c r="K218" s="15"/>
      <c r="L218" s="15" t="str">
        <f t="shared" si="84"/>
        <v>-</v>
      </c>
      <c r="M218" s="15" t="str">
        <f t="shared" si="85"/>
        <v>-</v>
      </c>
      <c r="N218" s="16" t="str">
        <f t="shared" si="86"/>
        <v>-</v>
      </c>
      <c r="O218" s="109" t="s">
        <v>85</v>
      </c>
      <c r="P218" s="9"/>
      <c r="Q218" s="15"/>
      <c r="R218" s="15"/>
      <c r="S218" s="15"/>
      <c r="T218" s="15"/>
      <c r="U218" s="15"/>
      <c r="V218" s="15" t="str">
        <f t="shared" si="67"/>
        <v>-</v>
      </c>
      <c r="W218" s="15" t="str">
        <f t="shared" si="68"/>
        <v>-</v>
      </c>
      <c r="X218" s="16" t="str">
        <f t="shared" si="69"/>
        <v>-</v>
      </c>
      <c r="Y218" s="109" t="str">
        <f t="shared" si="70"/>
        <v>-</v>
      </c>
      <c r="Z218" s="9"/>
      <c r="AA218" s="15"/>
      <c r="AB218" s="15"/>
      <c r="AC218" s="15"/>
      <c r="AD218" s="15"/>
      <c r="AE218" s="15"/>
      <c r="AF218" s="15" t="str">
        <f t="shared" si="71"/>
        <v>-</v>
      </c>
      <c r="AG218" s="15" t="str">
        <f t="shared" si="72"/>
        <v>-</v>
      </c>
      <c r="AH218" s="16" t="str">
        <f t="shared" si="73"/>
        <v>-</v>
      </c>
      <c r="AI218" s="109" t="str">
        <f t="shared" si="74"/>
        <v>-</v>
      </c>
      <c r="AJ218" s="9"/>
      <c r="AK218" s="15"/>
      <c r="AL218" s="15"/>
      <c r="AM218" s="15"/>
      <c r="AN218" s="15"/>
      <c r="AO218" s="15"/>
      <c r="AP218" s="15" t="str">
        <f t="shared" si="75"/>
        <v>-</v>
      </c>
      <c r="AQ218" s="15" t="str">
        <f t="shared" si="76"/>
        <v>-</v>
      </c>
      <c r="AR218" s="16" t="str">
        <f t="shared" si="77"/>
        <v>-</v>
      </c>
      <c r="AS218" s="109" t="str">
        <f t="shared" si="78"/>
        <v>-</v>
      </c>
      <c r="AT218" s="9"/>
      <c r="AU218" s="15"/>
      <c r="AV218" s="15"/>
      <c r="AW218" s="15"/>
      <c r="AX218" s="15"/>
      <c r="AY218" s="15"/>
      <c r="AZ218" s="15" t="str">
        <f t="shared" si="79"/>
        <v>-</v>
      </c>
      <c r="BA218" s="15" t="str">
        <f t="shared" si="80"/>
        <v>-</v>
      </c>
      <c r="BB218" s="16" t="str">
        <f t="shared" si="81"/>
        <v>-</v>
      </c>
      <c r="BC218" s="109" t="str">
        <f t="shared" si="82"/>
        <v>-</v>
      </c>
      <c r="BD218" t="str">
        <f t="shared" si="83"/>
        <v>-</v>
      </c>
    </row>
    <row r="221" spans="1:56" ht="12.75" customHeight="1">
      <c r="D221" s="717" t="s">
        <v>357</v>
      </c>
      <c r="E221" s="717" t="s">
        <v>356</v>
      </c>
      <c r="F221" s="716" t="s">
        <v>358</v>
      </c>
      <c r="G221" s="716"/>
      <c r="H221" s="716" t="s">
        <v>359</v>
      </c>
      <c r="I221" s="716"/>
      <c r="J221" s="716" t="s">
        <v>360</v>
      </c>
      <c r="K221" s="716"/>
      <c r="L221" s="716" t="s">
        <v>361</v>
      </c>
      <c r="M221" s="716"/>
      <c r="N221" s="716" t="s">
        <v>362</v>
      </c>
      <c r="O221" s="716"/>
    </row>
    <row r="222" spans="1:56">
      <c r="D222" s="717"/>
      <c r="E222" s="717"/>
      <c r="F222" s="58" t="s">
        <v>363</v>
      </c>
      <c r="G222" s="93" t="s">
        <v>364</v>
      </c>
      <c r="H222" s="58" t="s">
        <v>363</v>
      </c>
      <c r="I222" s="93" t="s">
        <v>364</v>
      </c>
      <c r="J222" s="58" t="s">
        <v>363</v>
      </c>
      <c r="K222" s="93" t="s">
        <v>364</v>
      </c>
      <c r="L222" s="58" t="s">
        <v>363</v>
      </c>
      <c r="M222" s="93" t="s">
        <v>364</v>
      </c>
      <c r="N222" s="58" t="s">
        <v>363</v>
      </c>
      <c r="O222" s="93" t="s">
        <v>364</v>
      </c>
    </row>
    <row r="223" spans="1:56">
      <c r="D223" s="13">
        <v>1</v>
      </c>
      <c r="E223" s="5" t="s">
        <v>2</v>
      </c>
      <c r="F223" s="94">
        <v>6</v>
      </c>
      <c r="G223" s="29">
        <v>0.90438596491228074</v>
      </c>
      <c r="H223" s="94" t="s">
        <v>85</v>
      </c>
      <c r="I223" s="95" t="s">
        <v>85</v>
      </c>
      <c r="J223" s="94" t="s">
        <v>85</v>
      </c>
      <c r="K223" s="95" t="s">
        <v>85</v>
      </c>
      <c r="L223" s="94" t="s">
        <v>85</v>
      </c>
      <c r="M223" s="95" t="s">
        <v>85</v>
      </c>
      <c r="N223" s="94" t="s">
        <v>85</v>
      </c>
      <c r="O223" s="95" t="s">
        <v>85</v>
      </c>
    </row>
    <row r="224" spans="1:56">
      <c r="D224" s="13">
        <v>2</v>
      </c>
      <c r="E224" s="5" t="s">
        <v>98</v>
      </c>
      <c r="F224" s="94">
        <v>24</v>
      </c>
      <c r="G224" s="29">
        <v>0.70504871567759075</v>
      </c>
      <c r="H224" s="94" t="s">
        <v>85</v>
      </c>
      <c r="I224" s="95" t="s">
        <v>85</v>
      </c>
      <c r="J224" s="94" t="s">
        <v>85</v>
      </c>
      <c r="K224" s="95" t="s">
        <v>85</v>
      </c>
      <c r="L224" s="94" t="s">
        <v>85</v>
      </c>
      <c r="M224" s="95" t="s">
        <v>85</v>
      </c>
      <c r="N224" s="94" t="s">
        <v>85</v>
      </c>
      <c r="O224" s="95" t="s">
        <v>85</v>
      </c>
    </row>
    <row r="225" spans="4:15">
      <c r="D225" s="13">
        <v>3</v>
      </c>
      <c r="E225" s="5" t="s">
        <v>128</v>
      </c>
      <c r="F225" s="94">
        <v>25</v>
      </c>
      <c r="G225" s="29">
        <v>0.69326241134751776</v>
      </c>
      <c r="H225" s="94" t="s">
        <v>85</v>
      </c>
      <c r="I225" s="95" t="s">
        <v>85</v>
      </c>
      <c r="J225" s="94" t="s">
        <v>85</v>
      </c>
      <c r="K225" s="95" t="s">
        <v>85</v>
      </c>
      <c r="L225" s="94" t="s">
        <v>85</v>
      </c>
      <c r="M225" s="95" t="s">
        <v>85</v>
      </c>
      <c r="N225" s="94" t="s">
        <v>85</v>
      </c>
      <c r="O225" s="95" t="s">
        <v>85</v>
      </c>
    </row>
    <row r="226" spans="4:15">
      <c r="D226" s="13">
        <v>4</v>
      </c>
      <c r="E226" s="5" t="s">
        <v>276</v>
      </c>
      <c r="F226" s="94">
        <v>5</v>
      </c>
      <c r="G226" s="29">
        <v>0.91044776119402981</v>
      </c>
      <c r="H226" s="94" t="s">
        <v>85</v>
      </c>
      <c r="I226" s="95" t="s">
        <v>85</v>
      </c>
      <c r="J226" s="94" t="s">
        <v>85</v>
      </c>
      <c r="K226" s="95" t="s">
        <v>85</v>
      </c>
      <c r="L226" s="94" t="s">
        <v>85</v>
      </c>
      <c r="M226" s="95" t="s">
        <v>85</v>
      </c>
      <c r="N226" s="94" t="s">
        <v>85</v>
      </c>
      <c r="O226" s="95" t="s">
        <v>85</v>
      </c>
    </row>
    <row r="227" spans="4:15">
      <c r="D227" s="13">
        <v>5</v>
      </c>
      <c r="E227" s="5" t="s">
        <v>333</v>
      </c>
      <c r="F227" s="94">
        <v>21</v>
      </c>
      <c r="G227" s="29">
        <v>0.72123893805309736</v>
      </c>
      <c r="H227" s="94" t="s">
        <v>85</v>
      </c>
      <c r="I227" s="95" t="s">
        <v>85</v>
      </c>
      <c r="J227" s="94" t="s">
        <v>85</v>
      </c>
      <c r="K227" s="95" t="s">
        <v>85</v>
      </c>
      <c r="L227" s="94" t="s">
        <v>85</v>
      </c>
      <c r="M227" s="95" t="s">
        <v>85</v>
      </c>
      <c r="N227" s="94" t="s">
        <v>85</v>
      </c>
      <c r="O227" s="95" t="s">
        <v>85</v>
      </c>
    </row>
    <row r="228" spans="4:15">
      <c r="D228" s="13">
        <v>6</v>
      </c>
      <c r="E228" s="5" t="s">
        <v>278</v>
      </c>
      <c r="F228" s="94">
        <v>27</v>
      </c>
      <c r="G228" s="29">
        <v>0.55830388692579502</v>
      </c>
      <c r="H228" s="94" t="s">
        <v>85</v>
      </c>
      <c r="I228" s="95" t="s">
        <v>85</v>
      </c>
      <c r="J228" s="94" t="s">
        <v>85</v>
      </c>
      <c r="K228" s="95" t="s">
        <v>85</v>
      </c>
      <c r="L228" s="94" t="s">
        <v>85</v>
      </c>
      <c r="M228" s="95" t="s">
        <v>85</v>
      </c>
      <c r="N228" s="94" t="s">
        <v>85</v>
      </c>
      <c r="O228" s="95" t="s">
        <v>85</v>
      </c>
    </row>
    <row r="229" spans="4:15">
      <c r="D229" s="13">
        <v>7</v>
      </c>
      <c r="E229" s="5" t="s">
        <v>335</v>
      </c>
      <c r="F229" s="94">
        <v>11</v>
      </c>
      <c r="G229" s="29">
        <v>0.83805309734513278</v>
      </c>
      <c r="H229" s="94" t="s">
        <v>85</v>
      </c>
      <c r="I229" s="95" t="s">
        <v>85</v>
      </c>
      <c r="J229" s="94" t="s">
        <v>85</v>
      </c>
      <c r="K229" s="95" t="s">
        <v>85</v>
      </c>
      <c r="L229" s="94" t="s">
        <v>85</v>
      </c>
      <c r="M229" s="95" t="s">
        <v>85</v>
      </c>
      <c r="N229" s="94" t="s">
        <v>85</v>
      </c>
      <c r="O229" s="95" t="s">
        <v>85</v>
      </c>
    </row>
    <row r="230" spans="4:15">
      <c r="D230" s="13">
        <v>8</v>
      </c>
      <c r="E230" s="5" t="s">
        <v>336</v>
      </c>
      <c r="F230" s="94">
        <v>18</v>
      </c>
      <c r="G230" s="29">
        <v>0.7330396475770925</v>
      </c>
      <c r="H230" s="94" t="s">
        <v>85</v>
      </c>
      <c r="I230" s="95" t="s">
        <v>85</v>
      </c>
      <c r="J230" s="94" t="s">
        <v>85</v>
      </c>
      <c r="K230" s="95" t="s">
        <v>85</v>
      </c>
      <c r="L230" s="94" t="s">
        <v>85</v>
      </c>
      <c r="M230" s="95" t="s">
        <v>85</v>
      </c>
      <c r="N230" s="94" t="s">
        <v>85</v>
      </c>
      <c r="O230" s="95" t="s">
        <v>85</v>
      </c>
    </row>
    <row r="231" spans="4:15">
      <c r="D231" s="13">
        <v>9</v>
      </c>
      <c r="E231" s="5" t="s">
        <v>337</v>
      </c>
      <c r="F231" s="94">
        <v>19</v>
      </c>
      <c r="G231" s="29">
        <v>0.72711111111111115</v>
      </c>
      <c r="H231" s="94" t="s">
        <v>85</v>
      </c>
      <c r="I231" s="95" t="s">
        <v>85</v>
      </c>
      <c r="J231" s="94" t="s">
        <v>85</v>
      </c>
      <c r="K231" s="95" t="s">
        <v>85</v>
      </c>
      <c r="L231" s="94" t="s">
        <v>85</v>
      </c>
      <c r="M231" s="95" t="s">
        <v>85</v>
      </c>
      <c r="N231" s="94" t="s">
        <v>85</v>
      </c>
      <c r="O231" s="95" t="s">
        <v>85</v>
      </c>
    </row>
    <row r="232" spans="4:15">
      <c r="D232" s="13">
        <v>10</v>
      </c>
      <c r="E232" s="5" t="s">
        <v>338</v>
      </c>
      <c r="F232" s="94">
        <v>22</v>
      </c>
      <c r="G232" s="29">
        <v>0.71833480956598761</v>
      </c>
      <c r="H232" s="94" t="s">
        <v>85</v>
      </c>
      <c r="I232" s="95" t="s">
        <v>85</v>
      </c>
      <c r="J232" s="94" t="s">
        <v>85</v>
      </c>
      <c r="K232" s="95" t="s">
        <v>85</v>
      </c>
      <c r="L232" s="94" t="s">
        <v>85</v>
      </c>
      <c r="M232" s="95" t="s">
        <v>85</v>
      </c>
      <c r="N232" s="94" t="s">
        <v>85</v>
      </c>
      <c r="O232" s="95" t="s">
        <v>85</v>
      </c>
    </row>
    <row r="233" spans="4:15">
      <c r="D233" s="13">
        <v>11</v>
      </c>
      <c r="E233" s="5" t="s">
        <v>339</v>
      </c>
      <c r="F233" s="94">
        <v>26</v>
      </c>
      <c r="G233" s="29">
        <v>0.66341030195381878</v>
      </c>
      <c r="H233" s="94" t="s">
        <v>85</v>
      </c>
      <c r="I233" s="95" t="s">
        <v>85</v>
      </c>
      <c r="J233" s="94" t="s">
        <v>85</v>
      </c>
      <c r="K233" s="95" t="s">
        <v>85</v>
      </c>
      <c r="L233" s="94" t="s">
        <v>85</v>
      </c>
      <c r="M233" s="95" t="s">
        <v>85</v>
      </c>
      <c r="N233" s="94" t="s">
        <v>85</v>
      </c>
      <c r="O233" s="95" t="s">
        <v>85</v>
      </c>
    </row>
    <row r="234" spans="4:15">
      <c r="D234" s="13">
        <v>12</v>
      </c>
      <c r="E234" s="5" t="s">
        <v>284</v>
      </c>
      <c r="F234" s="94">
        <v>7</v>
      </c>
      <c r="G234" s="29">
        <v>0.90274093722369586</v>
      </c>
      <c r="H234" s="94" t="s">
        <v>85</v>
      </c>
      <c r="I234" s="95" t="s">
        <v>85</v>
      </c>
      <c r="J234" s="94" t="s">
        <v>85</v>
      </c>
      <c r="K234" s="95" t="s">
        <v>85</v>
      </c>
      <c r="L234" s="94" t="s">
        <v>85</v>
      </c>
      <c r="M234" s="95" t="s">
        <v>85</v>
      </c>
      <c r="N234" s="94" t="s">
        <v>85</v>
      </c>
      <c r="O234" s="95" t="s">
        <v>85</v>
      </c>
    </row>
    <row r="235" spans="4:15">
      <c r="D235" s="13">
        <v>13</v>
      </c>
      <c r="E235" s="5" t="s">
        <v>285</v>
      </c>
      <c r="F235" s="94">
        <v>12</v>
      </c>
      <c r="G235" s="29">
        <v>0.83421985815602839</v>
      </c>
      <c r="H235" s="94" t="s">
        <v>85</v>
      </c>
      <c r="I235" s="95" t="s">
        <v>85</v>
      </c>
      <c r="J235" s="94" t="s">
        <v>85</v>
      </c>
      <c r="K235" s="95" t="s">
        <v>85</v>
      </c>
      <c r="L235" s="94" t="s">
        <v>85</v>
      </c>
      <c r="M235" s="95" t="s">
        <v>85</v>
      </c>
      <c r="N235" s="94" t="s">
        <v>85</v>
      </c>
      <c r="O235" s="95" t="s">
        <v>85</v>
      </c>
    </row>
    <row r="236" spans="4:15">
      <c r="D236" s="13">
        <v>14</v>
      </c>
      <c r="E236" s="5" t="s">
        <v>286</v>
      </c>
      <c r="F236" s="94">
        <v>10</v>
      </c>
      <c r="G236" s="29">
        <v>0.84191829484902314</v>
      </c>
      <c r="H236" s="94" t="s">
        <v>85</v>
      </c>
      <c r="I236" s="95" t="s">
        <v>85</v>
      </c>
      <c r="J236" s="94" t="s">
        <v>85</v>
      </c>
      <c r="K236" s="95" t="s">
        <v>85</v>
      </c>
      <c r="L236" s="94" t="s">
        <v>85</v>
      </c>
      <c r="M236" s="95" t="s">
        <v>85</v>
      </c>
      <c r="N236" s="94" t="s">
        <v>85</v>
      </c>
      <c r="O236" s="95" t="s">
        <v>85</v>
      </c>
    </row>
    <row r="237" spans="4:15">
      <c r="D237" s="13">
        <v>15</v>
      </c>
      <c r="E237" s="5" t="s">
        <v>343</v>
      </c>
      <c r="F237" s="94">
        <v>15</v>
      </c>
      <c r="G237" s="29">
        <v>0.78546099290780147</v>
      </c>
      <c r="H237" s="94" t="s">
        <v>85</v>
      </c>
      <c r="I237" s="95" t="s">
        <v>85</v>
      </c>
      <c r="J237" s="94" t="s">
        <v>85</v>
      </c>
      <c r="K237" s="95" t="s">
        <v>85</v>
      </c>
      <c r="L237" s="94" t="s">
        <v>85</v>
      </c>
      <c r="M237" s="95" t="s">
        <v>85</v>
      </c>
      <c r="N237" s="94" t="s">
        <v>85</v>
      </c>
      <c r="O237" s="95" t="s">
        <v>85</v>
      </c>
    </row>
    <row r="238" spans="4:15">
      <c r="D238" s="13">
        <v>16</v>
      </c>
      <c r="E238" s="5" t="s">
        <v>288</v>
      </c>
      <c r="F238" s="94">
        <v>3</v>
      </c>
      <c r="G238" s="29">
        <v>0.94019349164467902</v>
      </c>
      <c r="H238" s="94" t="s">
        <v>85</v>
      </c>
      <c r="I238" s="95" t="s">
        <v>85</v>
      </c>
      <c r="J238" s="94" t="s">
        <v>85</v>
      </c>
      <c r="K238" s="95" t="s">
        <v>85</v>
      </c>
      <c r="L238" s="94" t="s">
        <v>85</v>
      </c>
      <c r="M238" s="95" t="s">
        <v>85</v>
      </c>
      <c r="N238" s="94" t="s">
        <v>85</v>
      </c>
      <c r="O238" s="95" t="s">
        <v>85</v>
      </c>
    </row>
    <row r="239" spans="4:15">
      <c r="D239" s="13">
        <v>17</v>
      </c>
      <c r="E239" s="5" t="s">
        <v>289</v>
      </c>
      <c r="F239" s="94">
        <v>9</v>
      </c>
      <c r="G239" s="29">
        <v>0.8821966341895483</v>
      </c>
      <c r="H239" s="94" t="s">
        <v>85</v>
      </c>
      <c r="I239" s="95" t="s">
        <v>85</v>
      </c>
      <c r="J239" s="94" t="s">
        <v>85</v>
      </c>
      <c r="K239" s="95" t="s">
        <v>85</v>
      </c>
      <c r="L239" s="94" t="s">
        <v>85</v>
      </c>
      <c r="M239" s="95" t="s">
        <v>85</v>
      </c>
      <c r="N239" s="94" t="s">
        <v>85</v>
      </c>
      <c r="O239" s="95" t="s">
        <v>85</v>
      </c>
    </row>
    <row r="240" spans="4:15">
      <c r="D240" s="13">
        <v>18</v>
      </c>
      <c r="E240" s="5" t="s">
        <v>346</v>
      </c>
      <c r="F240" s="94">
        <v>16</v>
      </c>
      <c r="G240" s="29">
        <v>0.75066312997347484</v>
      </c>
      <c r="H240" s="94" t="s">
        <v>85</v>
      </c>
      <c r="I240" s="95" t="s">
        <v>85</v>
      </c>
      <c r="J240" s="94" t="s">
        <v>85</v>
      </c>
      <c r="K240" s="95" t="s">
        <v>85</v>
      </c>
      <c r="L240" s="94" t="s">
        <v>85</v>
      </c>
      <c r="M240" s="95" t="s">
        <v>85</v>
      </c>
      <c r="N240" s="94" t="s">
        <v>85</v>
      </c>
      <c r="O240" s="95" t="s">
        <v>85</v>
      </c>
    </row>
    <row r="241" spans="4:15">
      <c r="D241" s="13">
        <v>19</v>
      </c>
      <c r="E241" s="5" t="s">
        <v>291</v>
      </c>
      <c r="F241" s="94">
        <v>4</v>
      </c>
      <c r="G241" s="29">
        <v>0.93397887323943662</v>
      </c>
      <c r="H241" s="94" t="s">
        <v>85</v>
      </c>
      <c r="I241" s="95" t="s">
        <v>85</v>
      </c>
      <c r="J241" s="94" t="s">
        <v>85</v>
      </c>
      <c r="K241" s="95" t="s">
        <v>85</v>
      </c>
      <c r="L241" s="94" t="s">
        <v>85</v>
      </c>
      <c r="M241" s="95" t="s">
        <v>85</v>
      </c>
      <c r="N241" s="94" t="s">
        <v>85</v>
      </c>
      <c r="O241" s="95" t="s">
        <v>85</v>
      </c>
    </row>
    <row r="242" spans="4:15">
      <c r="D242" s="13">
        <v>20</v>
      </c>
      <c r="E242" s="5" t="s">
        <v>292</v>
      </c>
      <c r="F242" s="94">
        <v>17</v>
      </c>
      <c r="G242" s="29">
        <v>0.74600355239786853</v>
      </c>
      <c r="H242" s="94" t="s">
        <v>85</v>
      </c>
      <c r="I242" s="95" t="s">
        <v>85</v>
      </c>
      <c r="J242" s="94" t="s">
        <v>85</v>
      </c>
      <c r="K242" s="95" t="s">
        <v>85</v>
      </c>
      <c r="L242" s="94" t="s">
        <v>85</v>
      </c>
      <c r="M242" s="95" t="s">
        <v>85</v>
      </c>
      <c r="N242" s="94" t="s">
        <v>85</v>
      </c>
      <c r="O242" s="95" t="s">
        <v>85</v>
      </c>
    </row>
    <row r="243" spans="4:15">
      <c r="D243" s="13">
        <v>21</v>
      </c>
      <c r="E243" s="5" t="s">
        <v>293</v>
      </c>
      <c r="F243" s="94">
        <v>23</v>
      </c>
      <c r="G243" s="29">
        <v>0.70567056705670572</v>
      </c>
      <c r="H243" s="94" t="s">
        <v>85</v>
      </c>
      <c r="I243" s="95" t="s">
        <v>85</v>
      </c>
      <c r="J243" s="94" t="s">
        <v>85</v>
      </c>
      <c r="K243" s="95" t="s">
        <v>85</v>
      </c>
      <c r="L243" s="94" t="s">
        <v>85</v>
      </c>
      <c r="M243" s="95" t="s">
        <v>85</v>
      </c>
      <c r="N243" s="94" t="s">
        <v>85</v>
      </c>
      <c r="O243" s="95" t="s">
        <v>85</v>
      </c>
    </row>
    <row r="244" spans="4:15">
      <c r="D244" s="13">
        <v>22</v>
      </c>
      <c r="E244" s="5" t="s">
        <v>350</v>
      </c>
      <c r="F244" s="94">
        <v>13</v>
      </c>
      <c r="G244" s="29">
        <v>0.79929577464788737</v>
      </c>
      <c r="H244" s="94" t="s">
        <v>85</v>
      </c>
      <c r="I244" s="95" t="s">
        <v>85</v>
      </c>
      <c r="J244" s="94" t="s">
        <v>85</v>
      </c>
      <c r="K244" s="95" t="s">
        <v>85</v>
      </c>
      <c r="L244" s="94" t="s">
        <v>85</v>
      </c>
      <c r="M244" s="95" t="s">
        <v>85</v>
      </c>
      <c r="N244" s="94" t="s">
        <v>85</v>
      </c>
      <c r="O244" s="95" t="s">
        <v>85</v>
      </c>
    </row>
    <row r="245" spans="4:15">
      <c r="D245" s="13">
        <v>23</v>
      </c>
      <c r="E245" s="5" t="s">
        <v>351</v>
      </c>
      <c r="F245" s="94">
        <v>20</v>
      </c>
      <c r="G245" s="29">
        <v>0.72573463935886018</v>
      </c>
      <c r="H245" s="94" t="s">
        <v>85</v>
      </c>
      <c r="I245" s="95" t="s">
        <v>85</v>
      </c>
      <c r="J245" s="94" t="s">
        <v>85</v>
      </c>
      <c r="K245" s="95" t="s">
        <v>85</v>
      </c>
      <c r="L245" s="94" t="s">
        <v>85</v>
      </c>
      <c r="M245" s="95" t="s">
        <v>85</v>
      </c>
      <c r="N245" s="94" t="s">
        <v>85</v>
      </c>
      <c r="O245" s="95" t="s">
        <v>85</v>
      </c>
    </row>
    <row r="246" spans="4:15">
      <c r="D246" s="13">
        <v>24</v>
      </c>
      <c r="E246" s="5" t="s">
        <v>352</v>
      </c>
      <c r="F246" s="94">
        <v>14</v>
      </c>
      <c r="G246" s="29">
        <v>0.79928635147190008</v>
      </c>
      <c r="H246" s="94" t="s">
        <v>85</v>
      </c>
      <c r="I246" s="95" t="s">
        <v>85</v>
      </c>
      <c r="J246" s="94" t="s">
        <v>85</v>
      </c>
      <c r="K246" s="95" t="s">
        <v>85</v>
      </c>
      <c r="L246" s="94" t="s">
        <v>85</v>
      </c>
      <c r="M246" s="95" t="s">
        <v>85</v>
      </c>
      <c r="N246" s="94" t="s">
        <v>85</v>
      </c>
      <c r="O246" s="95" t="s">
        <v>85</v>
      </c>
    </row>
    <row r="247" spans="4:15">
      <c r="D247" s="13">
        <v>25</v>
      </c>
      <c r="E247" s="5" t="s">
        <v>297</v>
      </c>
      <c r="F247" s="94">
        <v>8</v>
      </c>
      <c r="G247" s="29">
        <v>0.89594356261022923</v>
      </c>
      <c r="H247" s="94" t="s">
        <v>85</v>
      </c>
      <c r="I247" s="95" t="s">
        <v>85</v>
      </c>
      <c r="J247" s="94" t="s">
        <v>85</v>
      </c>
      <c r="K247" s="95" t="s">
        <v>85</v>
      </c>
      <c r="L247" s="94" t="s">
        <v>85</v>
      </c>
      <c r="M247" s="95" t="s">
        <v>85</v>
      </c>
      <c r="N247" s="94" t="s">
        <v>85</v>
      </c>
      <c r="O247" s="95" t="s">
        <v>85</v>
      </c>
    </row>
    <row r="248" spans="4:15">
      <c r="D248" s="13">
        <v>26</v>
      </c>
      <c r="E248" s="5" t="s">
        <v>298</v>
      </c>
      <c r="F248" s="94">
        <v>1</v>
      </c>
      <c r="G248" s="29">
        <v>0.94732221246707637</v>
      </c>
      <c r="H248" s="94" t="s">
        <v>85</v>
      </c>
      <c r="I248" s="95" t="s">
        <v>85</v>
      </c>
      <c r="J248" s="94" t="s">
        <v>85</v>
      </c>
      <c r="K248" s="95" t="s">
        <v>85</v>
      </c>
      <c r="L248" s="94" t="s">
        <v>85</v>
      </c>
      <c r="M248" s="95" t="s">
        <v>85</v>
      </c>
      <c r="N248" s="94" t="s">
        <v>85</v>
      </c>
      <c r="O248" s="95" t="s">
        <v>85</v>
      </c>
    </row>
    <row r="249" spans="4:15">
      <c r="D249" s="13">
        <v>27</v>
      </c>
      <c r="E249" s="5" t="s">
        <v>355</v>
      </c>
      <c r="F249" s="94">
        <v>2</v>
      </c>
      <c r="G249" s="29">
        <v>0.94561403508771935</v>
      </c>
      <c r="H249" s="94" t="s">
        <v>85</v>
      </c>
      <c r="I249" s="95" t="s">
        <v>85</v>
      </c>
      <c r="J249" s="94" t="s">
        <v>85</v>
      </c>
      <c r="K249" s="95" t="s">
        <v>85</v>
      </c>
      <c r="L249" s="94" t="s">
        <v>85</v>
      </c>
      <c r="M249" s="95" t="s">
        <v>85</v>
      </c>
      <c r="N249" s="94" t="s">
        <v>85</v>
      </c>
      <c r="O249" s="95" t="s">
        <v>85</v>
      </c>
    </row>
  </sheetData>
  <autoFilter ref="D3:D218" xr:uid="{7EDDA09E-2C8A-41FC-88D7-6F01BB1A8DB1}"/>
  <mergeCells count="17">
    <mergeCell ref="AJ1:AS1"/>
    <mergeCell ref="AT1:BC1"/>
    <mergeCell ref="A1:A2"/>
    <mergeCell ref="F1:O1"/>
    <mergeCell ref="E1:E2"/>
    <mergeCell ref="D1:D2"/>
    <mergeCell ref="C1:C2"/>
    <mergeCell ref="B1:B2"/>
    <mergeCell ref="P1:Y1"/>
    <mergeCell ref="Z1:AI1"/>
    <mergeCell ref="L221:M221"/>
    <mergeCell ref="N221:O221"/>
    <mergeCell ref="D221:D222"/>
    <mergeCell ref="E221:E222"/>
    <mergeCell ref="F221:G221"/>
    <mergeCell ref="H221:I221"/>
    <mergeCell ref="J221:K221"/>
  </mergeCells>
  <phoneticPr fontId="5"/>
  <pageMargins left="0.70866141732283472" right="0.70866141732283472" top="0.74803149606299213" bottom="0.74803149606299213" header="0.31496062992125984" footer="0.31496062992125984"/>
  <pageSetup paperSize="9" orientation="landscape" verticalDpi="0" r:id="rId1"/>
  <headerFooter>
    <oddHeader>&amp;L&amp;Aシート</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D561-34B4-4DF5-82AB-3D5398AF170F}">
  <dimension ref="A1:AF115"/>
  <sheetViews>
    <sheetView topLeftCell="U1" workbookViewId="0">
      <selection activeCell="AB64" sqref="AB64"/>
    </sheetView>
  </sheetViews>
  <sheetFormatPr defaultRowHeight="13.5"/>
  <cols>
    <col min="1" max="1" width="2.5" style="1" bestFit="1" customWidth="1"/>
    <col min="2" max="2" width="36.125" bestFit="1" customWidth="1"/>
    <col min="3" max="3" width="2.5" customWidth="1"/>
    <col min="4" max="4" width="2.5" style="1" bestFit="1" customWidth="1"/>
    <col min="5" max="5" width="2.5" customWidth="1"/>
    <col min="6" max="6" width="6.5" style="1" bestFit="1" customWidth="1"/>
    <col min="7" max="7" width="2.5" customWidth="1"/>
    <col min="8" max="8" width="3.5" style="1" bestFit="1" customWidth="1"/>
    <col min="9" max="9" width="2.5" customWidth="1"/>
    <col min="10" max="10" width="9.5" style="1" bestFit="1" customWidth="1"/>
    <col min="11" max="11" width="2.5" customWidth="1"/>
    <col min="12" max="12" width="3.5" bestFit="1" customWidth="1"/>
    <col min="13" max="13" width="31.625" bestFit="1" customWidth="1"/>
    <col min="14" max="14" width="3.5" bestFit="1" customWidth="1"/>
    <col min="16" max="16" width="6.5" style="49" bestFit="1" customWidth="1"/>
    <col min="17" max="17" width="44.75" customWidth="1"/>
    <col min="20" max="20" width="22.75" bestFit="1" customWidth="1"/>
    <col min="22" max="22" width="51.625" bestFit="1" customWidth="1"/>
    <col min="26" max="27" width="9" style="1"/>
    <col min="29" max="29" width="11.625" bestFit="1" customWidth="1"/>
    <col min="30" max="30" width="9" style="1"/>
  </cols>
  <sheetData>
    <row r="1" spans="1:32">
      <c r="A1" s="1" t="s">
        <v>12</v>
      </c>
      <c r="B1" t="s">
        <v>12</v>
      </c>
      <c r="D1" s="1" t="s">
        <v>12</v>
      </c>
      <c r="F1" s="1" t="s">
        <v>122</v>
      </c>
      <c r="H1" s="1" t="s">
        <v>122</v>
      </c>
      <c r="J1" s="1" t="s">
        <v>122</v>
      </c>
      <c r="T1" t="s">
        <v>303</v>
      </c>
      <c r="V1" t="s">
        <v>303</v>
      </c>
      <c r="X1" t="s">
        <v>12</v>
      </c>
      <c r="Z1" s="1" t="s">
        <v>323</v>
      </c>
      <c r="AA1" s="1" t="s">
        <v>312</v>
      </c>
      <c r="AB1" t="s">
        <v>319</v>
      </c>
      <c r="AC1" s="1" t="s">
        <v>322</v>
      </c>
      <c r="AD1" s="1" t="s">
        <v>313</v>
      </c>
      <c r="AF1" s="1" t="s">
        <v>324</v>
      </c>
    </row>
    <row r="2" spans="1:32">
      <c r="A2" s="1" t="s">
        <v>24</v>
      </c>
      <c r="B2" t="s">
        <v>99</v>
      </c>
      <c r="D2" s="1" t="s">
        <v>15</v>
      </c>
      <c r="F2" s="44">
        <v>1</v>
      </c>
      <c r="H2" s="1" t="s">
        <v>123</v>
      </c>
      <c r="J2" s="1" t="s">
        <v>124</v>
      </c>
      <c r="L2">
        <v>1</v>
      </c>
      <c r="M2" t="s">
        <v>126</v>
      </c>
      <c r="N2">
        <v>1</v>
      </c>
      <c r="P2" s="49">
        <v>101</v>
      </c>
      <c r="Q2" t="s">
        <v>159</v>
      </c>
      <c r="R2" s="49">
        <f>P2</f>
        <v>101</v>
      </c>
      <c r="T2" t="s">
        <v>301</v>
      </c>
      <c r="V2" t="s">
        <v>305</v>
      </c>
      <c r="X2" s="14">
        <v>1</v>
      </c>
      <c r="Z2" s="1" t="s">
        <v>54</v>
      </c>
      <c r="AA2" s="1" t="s">
        <v>54</v>
      </c>
      <c r="AB2" t="s">
        <v>320</v>
      </c>
      <c r="AC2" t="str">
        <f>Z2&amp;AA2&amp;AB2</f>
        <v>aa客観指標</v>
      </c>
      <c r="AD2" s="1" t="s">
        <v>314</v>
      </c>
      <c r="AF2">
        <v>3</v>
      </c>
    </row>
    <row r="3" spans="1:32">
      <c r="A3" s="1" t="s">
        <v>25</v>
      </c>
      <c r="B3" t="s">
        <v>84</v>
      </c>
      <c r="D3" s="1" t="s">
        <v>11</v>
      </c>
      <c r="F3" s="44">
        <v>0.5</v>
      </c>
      <c r="J3" s="1" t="s">
        <v>125</v>
      </c>
      <c r="L3">
        <v>2</v>
      </c>
      <c r="M3" t="s">
        <v>127</v>
      </c>
      <c r="N3">
        <v>2</v>
      </c>
      <c r="P3" s="49">
        <v>102</v>
      </c>
      <c r="Q3" t="s">
        <v>160</v>
      </c>
      <c r="R3" s="49">
        <f t="shared" ref="R3:R66" si="0">P3</f>
        <v>102</v>
      </c>
      <c r="T3" t="s">
        <v>302</v>
      </c>
      <c r="V3" t="s">
        <v>308</v>
      </c>
      <c r="X3" s="14">
        <v>0.5</v>
      </c>
      <c r="Z3" s="1" t="s">
        <v>54</v>
      </c>
      <c r="AA3" s="1" t="s">
        <v>54</v>
      </c>
      <c r="AB3" t="s">
        <v>321</v>
      </c>
      <c r="AC3" t="str">
        <f t="shared" ref="AC3:AC66" si="1">Z3&amp;AA3&amp;AB3</f>
        <v>aa市民実感</v>
      </c>
      <c r="AD3" s="1" t="s">
        <v>314</v>
      </c>
      <c r="AF3">
        <v>4</v>
      </c>
    </row>
    <row r="4" spans="1:32">
      <c r="A4" s="1" t="s">
        <v>93</v>
      </c>
      <c r="B4" t="s">
        <v>100</v>
      </c>
      <c r="D4" s="1" t="s">
        <v>10</v>
      </c>
      <c r="F4" s="44">
        <v>0.25</v>
      </c>
      <c r="L4">
        <v>3</v>
      </c>
      <c r="M4" t="s">
        <v>128</v>
      </c>
      <c r="N4">
        <v>3</v>
      </c>
      <c r="P4" s="49">
        <v>103</v>
      </c>
      <c r="Q4" t="s">
        <v>161</v>
      </c>
      <c r="R4" s="49">
        <f t="shared" si="0"/>
        <v>103</v>
      </c>
      <c r="V4" t="s">
        <v>306</v>
      </c>
      <c r="X4" s="14">
        <v>0.25</v>
      </c>
      <c r="Z4" s="1" t="s">
        <v>54</v>
      </c>
      <c r="AA4" s="1" t="s">
        <v>55</v>
      </c>
      <c r="AB4" t="s">
        <v>320</v>
      </c>
      <c r="AC4" t="str">
        <f t="shared" si="1"/>
        <v>ab客観指標</v>
      </c>
      <c r="AD4" s="1" t="s">
        <v>314</v>
      </c>
      <c r="AF4">
        <v>5</v>
      </c>
    </row>
    <row r="5" spans="1:32">
      <c r="A5" s="1" t="s">
        <v>94</v>
      </c>
      <c r="B5" t="s">
        <v>101</v>
      </c>
      <c r="D5" s="1" t="s">
        <v>50</v>
      </c>
      <c r="L5">
        <v>4</v>
      </c>
      <c r="M5" t="s">
        <v>129</v>
      </c>
      <c r="N5">
        <v>4</v>
      </c>
      <c r="P5" s="49">
        <v>104</v>
      </c>
      <c r="Q5" t="s">
        <v>162</v>
      </c>
      <c r="R5" s="49">
        <f t="shared" si="0"/>
        <v>104</v>
      </c>
      <c r="V5" t="s">
        <v>307</v>
      </c>
      <c r="Z5" s="1" t="s">
        <v>54</v>
      </c>
      <c r="AA5" s="1" t="s">
        <v>55</v>
      </c>
      <c r="AB5" t="s">
        <v>321</v>
      </c>
      <c r="AC5" t="str">
        <f t="shared" si="1"/>
        <v>ab市民実感</v>
      </c>
      <c r="AD5" s="1" t="s">
        <v>315</v>
      </c>
      <c r="AF5">
        <v>6</v>
      </c>
    </row>
    <row r="6" spans="1:32">
      <c r="A6" s="1" t="s">
        <v>95</v>
      </c>
      <c r="B6" t="s">
        <v>102</v>
      </c>
      <c r="D6" s="1" t="s">
        <v>49</v>
      </c>
      <c r="L6">
        <v>5</v>
      </c>
      <c r="M6" t="s">
        <v>130</v>
      </c>
      <c r="N6">
        <v>5</v>
      </c>
      <c r="P6" s="49">
        <v>201</v>
      </c>
      <c r="Q6" t="s">
        <v>163</v>
      </c>
      <c r="R6" s="49">
        <f t="shared" si="0"/>
        <v>201</v>
      </c>
      <c r="Z6" s="1" t="s">
        <v>54</v>
      </c>
      <c r="AA6" s="1" t="s">
        <v>56</v>
      </c>
      <c r="AB6" t="s">
        <v>320</v>
      </c>
      <c r="AC6" t="str">
        <f t="shared" si="1"/>
        <v>ac客観指標</v>
      </c>
      <c r="AD6" s="1" t="s">
        <v>315</v>
      </c>
      <c r="AF6">
        <v>7</v>
      </c>
    </row>
    <row r="7" spans="1:32">
      <c r="L7">
        <v>6</v>
      </c>
      <c r="M7" t="s">
        <v>131</v>
      </c>
      <c r="N7">
        <v>6</v>
      </c>
      <c r="P7" s="49">
        <v>202</v>
      </c>
      <c r="Q7" t="s">
        <v>164</v>
      </c>
      <c r="R7" s="49">
        <f t="shared" si="0"/>
        <v>202</v>
      </c>
      <c r="Z7" s="1" t="s">
        <v>54</v>
      </c>
      <c r="AA7" s="1" t="s">
        <v>56</v>
      </c>
      <c r="AB7" t="s">
        <v>321</v>
      </c>
      <c r="AC7" t="str">
        <f t="shared" si="1"/>
        <v>ac市民実感</v>
      </c>
      <c r="AD7" s="1" t="s">
        <v>315</v>
      </c>
    </row>
    <row r="8" spans="1:32">
      <c r="L8">
        <v>7</v>
      </c>
      <c r="M8" t="s">
        <v>132</v>
      </c>
      <c r="N8">
        <v>7</v>
      </c>
      <c r="P8" s="49">
        <v>203</v>
      </c>
      <c r="Q8" t="s">
        <v>165</v>
      </c>
      <c r="R8" s="49">
        <f t="shared" si="0"/>
        <v>203</v>
      </c>
      <c r="Z8" s="1" t="s">
        <v>54</v>
      </c>
      <c r="AA8" s="1" t="s">
        <v>57</v>
      </c>
      <c r="AB8" t="s">
        <v>320</v>
      </c>
      <c r="AC8" t="str">
        <f t="shared" si="1"/>
        <v>ad客観指標</v>
      </c>
      <c r="AD8" s="1" t="s">
        <v>315</v>
      </c>
    </row>
    <row r="9" spans="1:32">
      <c r="L9">
        <v>8</v>
      </c>
      <c r="M9" t="s">
        <v>133</v>
      </c>
      <c r="N9">
        <v>8</v>
      </c>
      <c r="P9" s="49">
        <v>204</v>
      </c>
      <c r="Q9" t="s">
        <v>166</v>
      </c>
      <c r="R9" s="49">
        <f t="shared" si="0"/>
        <v>204</v>
      </c>
      <c r="Z9" s="1" t="s">
        <v>54</v>
      </c>
      <c r="AA9" s="1" t="s">
        <v>57</v>
      </c>
      <c r="AB9" t="s">
        <v>321</v>
      </c>
      <c r="AC9" t="str">
        <f t="shared" si="1"/>
        <v>ad市民実感</v>
      </c>
      <c r="AD9" s="1" t="s">
        <v>316</v>
      </c>
    </row>
    <row r="10" spans="1:32">
      <c r="L10">
        <v>9</v>
      </c>
      <c r="M10" t="s">
        <v>134</v>
      </c>
      <c r="N10">
        <v>9</v>
      </c>
      <c r="P10" s="49">
        <v>205</v>
      </c>
      <c r="Q10" t="s">
        <v>167</v>
      </c>
      <c r="R10" s="49">
        <f t="shared" si="0"/>
        <v>205</v>
      </c>
      <c r="Z10" s="1" t="s">
        <v>54</v>
      </c>
      <c r="AA10" s="1" t="s">
        <v>58</v>
      </c>
      <c r="AB10" t="s">
        <v>320</v>
      </c>
      <c r="AC10" t="str">
        <f t="shared" si="1"/>
        <v>ae客観指標</v>
      </c>
      <c r="AD10" s="1" t="s">
        <v>316</v>
      </c>
    </row>
    <row r="11" spans="1:32">
      <c r="L11">
        <v>10</v>
      </c>
      <c r="M11" t="s">
        <v>135</v>
      </c>
      <c r="N11">
        <v>10</v>
      </c>
      <c r="P11" s="49">
        <v>301</v>
      </c>
      <c r="Q11" t="s">
        <v>168</v>
      </c>
      <c r="R11" s="49">
        <f t="shared" si="0"/>
        <v>301</v>
      </c>
      <c r="Z11" s="1" t="s">
        <v>54</v>
      </c>
      <c r="AA11" s="1" t="s">
        <v>58</v>
      </c>
      <c r="AB11" t="s">
        <v>321</v>
      </c>
      <c r="AC11" t="str">
        <f t="shared" si="1"/>
        <v>ae市民実感</v>
      </c>
      <c r="AD11" s="1" t="s">
        <v>316</v>
      </c>
    </row>
    <row r="12" spans="1:32">
      <c r="L12">
        <v>11</v>
      </c>
      <c r="M12" t="s">
        <v>136</v>
      </c>
      <c r="N12">
        <v>11</v>
      </c>
      <c r="P12" s="49">
        <v>302</v>
      </c>
      <c r="Q12" t="s">
        <v>169</v>
      </c>
      <c r="R12" s="49">
        <f t="shared" si="0"/>
        <v>302</v>
      </c>
      <c r="Z12" s="1" t="s">
        <v>55</v>
      </c>
      <c r="AA12" s="1" t="s">
        <v>54</v>
      </c>
      <c r="AB12" t="s">
        <v>320</v>
      </c>
      <c r="AC12" t="str">
        <f t="shared" si="1"/>
        <v>ba客観指標</v>
      </c>
      <c r="AD12" s="1" t="s">
        <v>315</v>
      </c>
    </row>
    <row r="13" spans="1:32">
      <c r="L13">
        <v>12</v>
      </c>
      <c r="M13" t="s">
        <v>137</v>
      </c>
      <c r="N13">
        <v>12</v>
      </c>
      <c r="P13" s="49">
        <v>303</v>
      </c>
      <c r="Q13" t="s">
        <v>170</v>
      </c>
      <c r="R13" s="49">
        <f t="shared" si="0"/>
        <v>303</v>
      </c>
      <c r="Z13" s="1" t="s">
        <v>55</v>
      </c>
      <c r="AA13" s="1" t="s">
        <v>54</v>
      </c>
      <c r="AB13" t="s">
        <v>321</v>
      </c>
      <c r="AC13" t="str">
        <f t="shared" si="1"/>
        <v>ba市民実感</v>
      </c>
      <c r="AD13" s="1" t="s">
        <v>314</v>
      </c>
    </row>
    <row r="14" spans="1:32">
      <c r="L14">
        <v>13</v>
      </c>
      <c r="M14" t="s">
        <v>138</v>
      </c>
      <c r="N14">
        <v>13</v>
      </c>
      <c r="P14" s="49">
        <v>401</v>
      </c>
      <c r="Q14" t="s">
        <v>171</v>
      </c>
      <c r="R14" s="49">
        <f t="shared" si="0"/>
        <v>401</v>
      </c>
      <c r="Z14" s="1" t="s">
        <v>55</v>
      </c>
      <c r="AA14" s="1" t="s">
        <v>55</v>
      </c>
      <c r="AB14" t="s">
        <v>320</v>
      </c>
      <c r="AC14" t="str">
        <f t="shared" si="1"/>
        <v>bb客観指標</v>
      </c>
      <c r="AD14" s="1" t="s">
        <v>315</v>
      </c>
    </row>
    <row r="15" spans="1:32">
      <c r="L15">
        <v>14</v>
      </c>
      <c r="M15" t="s">
        <v>139</v>
      </c>
      <c r="N15">
        <v>14</v>
      </c>
      <c r="P15" s="49">
        <v>402</v>
      </c>
      <c r="Q15" t="s">
        <v>172</v>
      </c>
      <c r="R15" s="49">
        <f t="shared" si="0"/>
        <v>402</v>
      </c>
      <c r="Z15" s="1" t="s">
        <v>55</v>
      </c>
      <c r="AA15" s="1" t="s">
        <v>55</v>
      </c>
      <c r="AB15" t="s">
        <v>321</v>
      </c>
      <c r="AC15" t="str">
        <f t="shared" si="1"/>
        <v>bb市民実感</v>
      </c>
      <c r="AD15" s="1" t="s">
        <v>315</v>
      </c>
    </row>
    <row r="16" spans="1:32">
      <c r="L16">
        <v>15</v>
      </c>
      <c r="M16" t="s">
        <v>140</v>
      </c>
      <c r="N16">
        <v>15</v>
      </c>
      <c r="P16" s="49">
        <v>501</v>
      </c>
      <c r="Q16" t="s">
        <v>173</v>
      </c>
      <c r="R16" s="49">
        <f t="shared" si="0"/>
        <v>501</v>
      </c>
      <c r="Z16" s="1" t="s">
        <v>55</v>
      </c>
      <c r="AA16" s="1" t="s">
        <v>56</v>
      </c>
      <c r="AB16" t="s">
        <v>320</v>
      </c>
      <c r="AC16" t="str">
        <f t="shared" si="1"/>
        <v>bc客観指標</v>
      </c>
      <c r="AD16" s="1" t="s">
        <v>315</v>
      </c>
    </row>
    <row r="17" spans="12:30">
      <c r="L17">
        <v>16</v>
      </c>
      <c r="M17" t="s">
        <v>141</v>
      </c>
      <c r="N17">
        <v>16</v>
      </c>
      <c r="P17" s="49">
        <v>502</v>
      </c>
      <c r="Q17" t="s">
        <v>174</v>
      </c>
      <c r="R17" s="49">
        <f t="shared" si="0"/>
        <v>502</v>
      </c>
      <c r="Z17" s="1" t="s">
        <v>55</v>
      </c>
      <c r="AA17" s="1" t="s">
        <v>56</v>
      </c>
      <c r="AB17" t="s">
        <v>321</v>
      </c>
      <c r="AC17" t="str">
        <f t="shared" si="1"/>
        <v>bc市民実感</v>
      </c>
      <c r="AD17" s="1" t="s">
        <v>316</v>
      </c>
    </row>
    <row r="18" spans="12:30">
      <c r="L18">
        <v>17</v>
      </c>
      <c r="M18" t="s">
        <v>142</v>
      </c>
      <c r="N18">
        <v>17</v>
      </c>
      <c r="P18" s="49">
        <v>503</v>
      </c>
      <c r="Q18" t="s">
        <v>175</v>
      </c>
      <c r="R18" s="49">
        <f t="shared" si="0"/>
        <v>503</v>
      </c>
      <c r="Z18" s="1" t="s">
        <v>55</v>
      </c>
      <c r="AA18" s="1" t="s">
        <v>57</v>
      </c>
      <c r="AB18" t="s">
        <v>320</v>
      </c>
      <c r="AC18" t="str">
        <f t="shared" si="1"/>
        <v>bd客観指標</v>
      </c>
      <c r="AD18" s="1" t="s">
        <v>316</v>
      </c>
    </row>
    <row r="19" spans="12:30">
      <c r="L19">
        <v>18</v>
      </c>
      <c r="M19" t="s">
        <v>143</v>
      </c>
      <c r="N19">
        <v>18</v>
      </c>
      <c r="P19" s="49">
        <v>504</v>
      </c>
      <c r="Q19" t="s">
        <v>176</v>
      </c>
      <c r="R19" s="49">
        <f t="shared" si="0"/>
        <v>504</v>
      </c>
      <c r="Z19" s="1" t="s">
        <v>55</v>
      </c>
      <c r="AA19" s="1" t="s">
        <v>57</v>
      </c>
      <c r="AB19" t="s">
        <v>321</v>
      </c>
      <c r="AC19" t="str">
        <f t="shared" si="1"/>
        <v>bd市民実感</v>
      </c>
      <c r="AD19" s="1" t="s">
        <v>316</v>
      </c>
    </row>
    <row r="20" spans="12:30">
      <c r="L20">
        <v>19</v>
      </c>
      <c r="M20" t="s">
        <v>144</v>
      </c>
      <c r="N20">
        <v>19</v>
      </c>
      <c r="P20" s="49">
        <v>601</v>
      </c>
      <c r="Q20" t="s">
        <v>177</v>
      </c>
      <c r="R20" s="49">
        <f t="shared" si="0"/>
        <v>601</v>
      </c>
      <c r="Z20" s="1" t="s">
        <v>55</v>
      </c>
      <c r="AA20" s="1" t="s">
        <v>58</v>
      </c>
      <c r="AB20" t="s">
        <v>320</v>
      </c>
      <c r="AC20" t="str">
        <f t="shared" si="1"/>
        <v>be客観指標</v>
      </c>
      <c r="AD20" s="1" t="s">
        <v>316</v>
      </c>
    </row>
    <row r="21" spans="12:30">
      <c r="L21">
        <v>20</v>
      </c>
      <c r="M21" t="s">
        <v>145</v>
      </c>
      <c r="N21">
        <v>20</v>
      </c>
      <c r="P21" s="49">
        <v>602</v>
      </c>
      <c r="Q21" t="s">
        <v>178</v>
      </c>
      <c r="R21" s="49">
        <f t="shared" si="0"/>
        <v>602</v>
      </c>
      <c r="Z21" s="1" t="s">
        <v>55</v>
      </c>
      <c r="AA21" s="1" t="s">
        <v>58</v>
      </c>
      <c r="AB21" t="s">
        <v>321</v>
      </c>
      <c r="AC21" t="str">
        <f t="shared" si="1"/>
        <v>be市民実感</v>
      </c>
      <c r="AD21" s="1" t="s">
        <v>317</v>
      </c>
    </row>
    <row r="22" spans="12:30">
      <c r="L22">
        <v>21</v>
      </c>
      <c r="M22" t="s">
        <v>146</v>
      </c>
      <c r="N22">
        <v>21</v>
      </c>
      <c r="P22" s="49">
        <v>603</v>
      </c>
      <c r="Q22" t="s">
        <v>179</v>
      </c>
      <c r="R22" s="49">
        <f t="shared" si="0"/>
        <v>603</v>
      </c>
      <c r="Z22" s="1" t="s">
        <v>56</v>
      </c>
      <c r="AA22" s="1" t="s">
        <v>54</v>
      </c>
      <c r="AB22" t="s">
        <v>320</v>
      </c>
      <c r="AC22" t="str">
        <f t="shared" si="1"/>
        <v>ca客観指標</v>
      </c>
      <c r="AD22" s="1" t="s">
        <v>315</v>
      </c>
    </row>
    <row r="23" spans="12:30">
      <c r="L23">
        <v>22</v>
      </c>
      <c r="M23" t="s">
        <v>147</v>
      </c>
      <c r="N23">
        <v>22</v>
      </c>
      <c r="P23" s="49">
        <v>701</v>
      </c>
      <c r="Q23" t="s">
        <v>180</v>
      </c>
      <c r="R23" s="49">
        <f t="shared" si="0"/>
        <v>701</v>
      </c>
      <c r="Z23" s="1" t="s">
        <v>56</v>
      </c>
      <c r="AA23" s="1" t="s">
        <v>54</v>
      </c>
      <c r="AB23" t="s">
        <v>321</v>
      </c>
      <c r="AC23" t="str">
        <f t="shared" si="1"/>
        <v>ca市民実感</v>
      </c>
      <c r="AD23" s="1" t="s">
        <v>315</v>
      </c>
    </row>
    <row r="24" spans="12:30">
      <c r="L24">
        <v>23</v>
      </c>
      <c r="M24" t="s">
        <v>148</v>
      </c>
      <c r="N24">
        <v>23</v>
      </c>
      <c r="P24" s="49">
        <v>702</v>
      </c>
      <c r="Q24" t="s">
        <v>181</v>
      </c>
      <c r="R24" s="49">
        <f t="shared" si="0"/>
        <v>702</v>
      </c>
      <c r="Z24" s="1" t="s">
        <v>56</v>
      </c>
      <c r="AA24" s="1" t="s">
        <v>55</v>
      </c>
      <c r="AB24" t="s">
        <v>320</v>
      </c>
      <c r="AC24" t="str">
        <f t="shared" si="1"/>
        <v>cb客観指標</v>
      </c>
      <c r="AD24" s="1" t="s">
        <v>316</v>
      </c>
    </row>
    <row r="25" spans="12:30">
      <c r="L25">
        <v>24</v>
      </c>
      <c r="M25" t="s">
        <v>149</v>
      </c>
      <c r="N25">
        <v>24</v>
      </c>
      <c r="P25" s="49">
        <v>703</v>
      </c>
      <c r="Q25" t="s">
        <v>182</v>
      </c>
      <c r="R25" s="49">
        <f t="shared" si="0"/>
        <v>703</v>
      </c>
      <c r="Z25" s="1" t="s">
        <v>56</v>
      </c>
      <c r="AA25" s="1" t="s">
        <v>55</v>
      </c>
      <c r="AB25" t="s">
        <v>321</v>
      </c>
      <c r="AC25" t="str">
        <f t="shared" si="1"/>
        <v>cb市民実感</v>
      </c>
      <c r="AD25" s="1" t="s">
        <v>315</v>
      </c>
    </row>
    <row r="26" spans="12:30">
      <c r="L26">
        <v>25</v>
      </c>
      <c r="M26" t="s">
        <v>150</v>
      </c>
      <c r="N26">
        <v>25</v>
      </c>
      <c r="P26" s="49">
        <v>704</v>
      </c>
      <c r="Q26" t="s">
        <v>183</v>
      </c>
      <c r="R26" s="49">
        <f t="shared" si="0"/>
        <v>704</v>
      </c>
      <c r="Z26" s="1" t="s">
        <v>56</v>
      </c>
      <c r="AA26" s="1" t="s">
        <v>56</v>
      </c>
      <c r="AB26" t="s">
        <v>320</v>
      </c>
      <c r="AC26" t="str">
        <f t="shared" si="1"/>
        <v>cc客観指標</v>
      </c>
      <c r="AD26" s="1" t="s">
        <v>316</v>
      </c>
    </row>
    <row r="27" spans="12:30">
      <c r="L27">
        <v>26</v>
      </c>
      <c r="M27" t="s">
        <v>151</v>
      </c>
      <c r="N27">
        <v>26</v>
      </c>
      <c r="P27" s="49">
        <v>705</v>
      </c>
      <c r="Q27" t="s">
        <v>184</v>
      </c>
      <c r="R27" s="49">
        <f t="shared" si="0"/>
        <v>705</v>
      </c>
      <c r="Z27" s="1" t="s">
        <v>56</v>
      </c>
      <c r="AA27" s="1" t="s">
        <v>56</v>
      </c>
      <c r="AB27" t="s">
        <v>321</v>
      </c>
      <c r="AC27" t="str">
        <f t="shared" si="1"/>
        <v>cc市民実感</v>
      </c>
      <c r="AD27" s="1" t="s">
        <v>316</v>
      </c>
    </row>
    <row r="28" spans="12:30">
      <c r="L28">
        <v>27</v>
      </c>
      <c r="M28" t="s">
        <v>152</v>
      </c>
      <c r="N28">
        <v>27</v>
      </c>
      <c r="P28" s="49">
        <v>801</v>
      </c>
      <c r="Q28" t="s">
        <v>185</v>
      </c>
      <c r="R28" s="49">
        <f t="shared" si="0"/>
        <v>801</v>
      </c>
      <c r="Z28" s="1" t="s">
        <v>56</v>
      </c>
      <c r="AA28" s="1" t="s">
        <v>57</v>
      </c>
      <c r="AB28" t="s">
        <v>320</v>
      </c>
      <c r="AC28" t="str">
        <f t="shared" si="1"/>
        <v>cd客観指標</v>
      </c>
      <c r="AD28" s="1" t="s">
        <v>316</v>
      </c>
    </row>
    <row r="29" spans="12:30">
      <c r="P29" s="49">
        <v>802</v>
      </c>
      <c r="Q29" t="s">
        <v>186</v>
      </c>
      <c r="R29" s="49">
        <f t="shared" si="0"/>
        <v>802</v>
      </c>
      <c r="Z29" s="1" t="s">
        <v>56</v>
      </c>
      <c r="AA29" s="1" t="s">
        <v>57</v>
      </c>
      <c r="AB29" t="s">
        <v>321</v>
      </c>
      <c r="AC29" t="str">
        <f t="shared" si="1"/>
        <v>cd市民実感</v>
      </c>
      <c r="AD29" s="1" t="s">
        <v>317</v>
      </c>
    </row>
    <row r="30" spans="12:30">
      <c r="P30" s="49">
        <v>803</v>
      </c>
      <c r="Q30" t="s">
        <v>187</v>
      </c>
      <c r="R30" s="49">
        <f t="shared" si="0"/>
        <v>803</v>
      </c>
      <c r="Z30" s="1" t="s">
        <v>56</v>
      </c>
      <c r="AA30" s="1" t="s">
        <v>58</v>
      </c>
      <c r="AB30" t="s">
        <v>320</v>
      </c>
      <c r="AC30" t="str">
        <f t="shared" si="1"/>
        <v>ce客観指標</v>
      </c>
      <c r="AD30" s="1" t="s">
        <v>317</v>
      </c>
    </row>
    <row r="31" spans="12:30">
      <c r="P31" s="49">
        <v>804</v>
      </c>
      <c r="Q31" t="s">
        <v>188</v>
      </c>
      <c r="R31" s="49">
        <f t="shared" si="0"/>
        <v>804</v>
      </c>
      <c r="Z31" s="1" t="s">
        <v>56</v>
      </c>
      <c r="AA31" s="1" t="s">
        <v>58</v>
      </c>
      <c r="AB31" t="s">
        <v>321</v>
      </c>
      <c r="AC31" t="str">
        <f t="shared" si="1"/>
        <v>ce市民実感</v>
      </c>
      <c r="AD31" s="1" t="s">
        <v>317</v>
      </c>
    </row>
    <row r="32" spans="12:30">
      <c r="P32" s="49">
        <v>805</v>
      </c>
      <c r="Q32" t="s">
        <v>189</v>
      </c>
      <c r="R32" s="49">
        <f t="shared" si="0"/>
        <v>805</v>
      </c>
      <c r="Z32" s="1" t="s">
        <v>57</v>
      </c>
      <c r="AA32" s="1" t="s">
        <v>54</v>
      </c>
      <c r="AB32" t="s">
        <v>320</v>
      </c>
      <c r="AC32" t="str">
        <f t="shared" si="1"/>
        <v>da客観指標</v>
      </c>
      <c r="AD32" s="1" t="s">
        <v>316</v>
      </c>
    </row>
    <row r="33" spans="16:30">
      <c r="P33" s="49">
        <v>901</v>
      </c>
      <c r="Q33" t="s">
        <v>190</v>
      </c>
      <c r="R33" s="49">
        <f t="shared" si="0"/>
        <v>901</v>
      </c>
      <c r="Z33" s="1" t="s">
        <v>57</v>
      </c>
      <c r="AA33" s="1" t="s">
        <v>54</v>
      </c>
      <c r="AB33" t="s">
        <v>321</v>
      </c>
      <c r="AC33" t="str">
        <f t="shared" si="1"/>
        <v>da市民実感</v>
      </c>
      <c r="AD33" s="1" t="s">
        <v>315</v>
      </c>
    </row>
    <row r="34" spans="16:30">
      <c r="P34" s="49">
        <v>902</v>
      </c>
      <c r="Q34" t="s">
        <v>191</v>
      </c>
      <c r="R34" s="49">
        <f t="shared" si="0"/>
        <v>902</v>
      </c>
      <c r="Z34" s="1" t="s">
        <v>57</v>
      </c>
      <c r="AA34" s="1" t="s">
        <v>55</v>
      </c>
      <c r="AB34" t="s">
        <v>320</v>
      </c>
      <c r="AC34" t="str">
        <f t="shared" si="1"/>
        <v>db客観指標</v>
      </c>
      <c r="AD34" s="1" t="s">
        <v>316</v>
      </c>
    </row>
    <row r="35" spans="16:30">
      <c r="P35" s="49">
        <v>903</v>
      </c>
      <c r="Q35" t="s">
        <v>192</v>
      </c>
      <c r="R35" s="49">
        <f t="shared" si="0"/>
        <v>903</v>
      </c>
      <c r="Z35" s="1" t="s">
        <v>57</v>
      </c>
      <c r="AA35" s="1" t="s">
        <v>55</v>
      </c>
      <c r="AB35" t="s">
        <v>321</v>
      </c>
      <c r="AC35" t="str">
        <f t="shared" si="1"/>
        <v>db市民実感</v>
      </c>
      <c r="AD35" s="1" t="s">
        <v>316</v>
      </c>
    </row>
    <row r="36" spans="16:30">
      <c r="P36" s="49">
        <v>904</v>
      </c>
      <c r="Q36" t="s">
        <v>193</v>
      </c>
      <c r="R36" s="49">
        <f t="shared" si="0"/>
        <v>904</v>
      </c>
      <c r="Z36" s="1" t="s">
        <v>57</v>
      </c>
      <c r="AA36" s="1" t="s">
        <v>56</v>
      </c>
      <c r="AB36" t="s">
        <v>320</v>
      </c>
      <c r="AC36" t="str">
        <f t="shared" si="1"/>
        <v>dc客観指標</v>
      </c>
      <c r="AD36" s="1" t="s">
        <v>317</v>
      </c>
    </row>
    <row r="37" spans="16:30">
      <c r="P37" s="49">
        <v>1001</v>
      </c>
      <c r="Q37" t="s">
        <v>194</v>
      </c>
      <c r="R37" s="49">
        <f t="shared" si="0"/>
        <v>1001</v>
      </c>
      <c r="Z37" s="1" t="s">
        <v>57</v>
      </c>
      <c r="AA37" s="1" t="s">
        <v>56</v>
      </c>
      <c r="AB37" t="s">
        <v>321</v>
      </c>
      <c r="AC37" t="str">
        <f t="shared" si="1"/>
        <v>dc市民実感</v>
      </c>
      <c r="AD37" s="1" t="s">
        <v>316</v>
      </c>
    </row>
    <row r="38" spans="16:30">
      <c r="P38" s="49">
        <v>1002</v>
      </c>
      <c r="Q38" t="s">
        <v>195</v>
      </c>
      <c r="R38" s="49">
        <f t="shared" si="0"/>
        <v>1002</v>
      </c>
      <c r="Z38" s="1" t="s">
        <v>57</v>
      </c>
      <c r="AA38" s="1" t="s">
        <v>57</v>
      </c>
      <c r="AB38" t="s">
        <v>320</v>
      </c>
      <c r="AC38" t="str">
        <f t="shared" si="1"/>
        <v>dd客観指標</v>
      </c>
      <c r="AD38" s="1" t="s">
        <v>317</v>
      </c>
    </row>
    <row r="39" spans="16:30">
      <c r="P39" s="49">
        <v>1003</v>
      </c>
      <c r="Q39" t="s">
        <v>196</v>
      </c>
      <c r="R39" s="49">
        <f t="shared" si="0"/>
        <v>1003</v>
      </c>
      <c r="Z39" s="1" t="s">
        <v>57</v>
      </c>
      <c r="AA39" s="1" t="s">
        <v>57</v>
      </c>
      <c r="AB39" t="s">
        <v>321</v>
      </c>
      <c r="AC39" t="str">
        <f t="shared" si="1"/>
        <v>dd市民実感</v>
      </c>
      <c r="AD39" s="1" t="s">
        <v>317</v>
      </c>
    </row>
    <row r="40" spans="16:30">
      <c r="P40" s="49">
        <v>1004</v>
      </c>
      <c r="Q40" t="s">
        <v>197</v>
      </c>
      <c r="R40" s="49">
        <f t="shared" si="0"/>
        <v>1004</v>
      </c>
      <c r="Z40" s="1" t="s">
        <v>57</v>
      </c>
      <c r="AA40" s="1" t="s">
        <v>58</v>
      </c>
      <c r="AB40" t="s">
        <v>320</v>
      </c>
      <c r="AC40" t="str">
        <f t="shared" si="1"/>
        <v>de客観指標</v>
      </c>
      <c r="AD40" s="1" t="s">
        <v>317</v>
      </c>
    </row>
    <row r="41" spans="16:30">
      <c r="P41" s="49">
        <v>1005</v>
      </c>
      <c r="Q41" t="s">
        <v>198</v>
      </c>
      <c r="R41" s="49">
        <f t="shared" si="0"/>
        <v>1005</v>
      </c>
      <c r="Z41" s="1" t="s">
        <v>57</v>
      </c>
      <c r="AA41" s="1" t="s">
        <v>58</v>
      </c>
      <c r="AB41" t="s">
        <v>321</v>
      </c>
      <c r="AC41" t="str">
        <f t="shared" si="1"/>
        <v>de市民実感</v>
      </c>
      <c r="AD41" s="1" t="s">
        <v>318</v>
      </c>
    </row>
    <row r="42" spans="16:30">
      <c r="P42" s="49">
        <v>1006</v>
      </c>
      <c r="Q42" t="s">
        <v>199</v>
      </c>
      <c r="R42" s="49">
        <f t="shared" si="0"/>
        <v>1006</v>
      </c>
      <c r="Z42" s="1" t="s">
        <v>58</v>
      </c>
      <c r="AA42" s="1" t="s">
        <v>54</v>
      </c>
      <c r="AB42" t="s">
        <v>320</v>
      </c>
      <c r="AC42" t="str">
        <f t="shared" si="1"/>
        <v>ea客観指標</v>
      </c>
      <c r="AD42" s="1" t="s">
        <v>316</v>
      </c>
    </row>
    <row r="43" spans="16:30">
      <c r="P43" s="49">
        <v>1101</v>
      </c>
      <c r="Q43" t="s">
        <v>200</v>
      </c>
      <c r="R43" s="49">
        <f t="shared" si="0"/>
        <v>1101</v>
      </c>
      <c r="Z43" s="1" t="s">
        <v>58</v>
      </c>
      <c r="AA43" s="1" t="s">
        <v>54</v>
      </c>
      <c r="AB43" t="s">
        <v>321</v>
      </c>
      <c r="AC43" t="str">
        <f t="shared" si="1"/>
        <v>ea市民実感</v>
      </c>
      <c r="AD43" s="1" t="s">
        <v>316</v>
      </c>
    </row>
    <row r="44" spans="16:30">
      <c r="P44" s="49">
        <v>1102</v>
      </c>
      <c r="Q44" t="s">
        <v>201</v>
      </c>
      <c r="R44" s="49">
        <f t="shared" si="0"/>
        <v>1102</v>
      </c>
      <c r="Z44" s="1" t="s">
        <v>58</v>
      </c>
      <c r="AA44" s="1" t="s">
        <v>55</v>
      </c>
      <c r="AB44" t="s">
        <v>320</v>
      </c>
      <c r="AC44" t="str">
        <f t="shared" si="1"/>
        <v>eb客観指標</v>
      </c>
      <c r="AD44" s="1" t="s">
        <v>317</v>
      </c>
    </row>
    <row r="45" spans="16:30">
      <c r="P45" s="49">
        <v>1103</v>
      </c>
      <c r="Q45" t="s">
        <v>202</v>
      </c>
      <c r="R45" s="49">
        <f t="shared" si="0"/>
        <v>1103</v>
      </c>
      <c r="Z45" s="1" t="s">
        <v>58</v>
      </c>
      <c r="AA45" s="1" t="s">
        <v>55</v>
      </c>
      <c r="AB45" t="s">
        <v>321</v>
      </c>
      <c r="AC45" t="str">
        <f t="shared" si="1"/>
        <v>eb市民実感</v>
      </c>
      <c r="AD45" s="1" t="s">
        <v>316</v>
      </c>
    </row>
    <row r="46" spans="16:30">
      <c r="P46" s="49">
        <v>1201</v>
      </c>
      <c r="Q46" t="s">
        <v>203</v>
      </c>
      <c r="R46" s="49">
        <f t="shared" si="0"/>
        <v>1201</v>
      </c>
      <c r="Z46" s="1" t="s">
        <v>58</v>
      </c>
      <c r="AA46" s="1" t="s">
        <v>56</v>
      </c>
      <c r="AB46" t="s">
        <v>320</v>
      </c>
      <c r="AC46" t="str">
        <f t="shared" si="1"/>
        <v>ec客観指標</v>
      </c>
      <c r="AD46" s="1" t="s">
        <v>317</v>
      </c>
    </row>
    <row r="47" spans="16:30">
      <c r="P47" s="49">
        <v>1202</v>
      </c>
      <c r="Q47" t="s">
        <v>204</v>
      </c>
      <c r="R47" s="49">
        <f t="shared" si="0"/>
        <v>1202</v>
      </c>
      <c r="Z47" s="1" t="s">
        <v>58</v>
      </c>
      <c r="AA47" s="1" t="s">
        <v>56</v>
      </c>
      <c r="AB47" t="s">
        <v>321</v>
      </c>
      <c r="AC47" t="str">
        <f t="shared" si="1"/>
        <v>ec市民実感</v>
      </c>
      <c r="AD47" s="1" t="s">
        <v>317</v>
      </c>
    </row>
    <row r="48" spans="16:30">
      <c r="P48" s="49">
        <v>1203</v>
      </c>
      <c r="Q48" t="s">
        <v>205</v>
      </c>
      <c r="R48" s="49">
        <f t="shared" si="0"/>
        <v>1203</v>
      </c>
      <c r="Z48" s="1" t="s">
        <v>58</v>
      </c>
      <c r="AA48" s="1" t="s">
        <v>57</v>
      </c>
      <c r="AB48" t="s">
        <v>320</v>
      </c>
      <c r="AC48" t="str">
        <f t="shared" si="1"/>
        <v>ed客観指標</v>
      </c>
      <c r="AD48" s="1" t="s">
        <v>318</v>
      </c>
    </row>
    <row r="49" spans="16:30">
      <c r="P49" s="49">
        <v>1301</v>
      </c>
      <c r="Q49" t="s">
        <v>206</v>
      </c>
      <c r="R49" s="49">
        <f t="shared" si="0"/>
        <v>1301</v>
      </c>
      <c r="Z49" s="1" t="s">
        <v>58</v>
      </c>
      <c r="AA49" s="1" t="s">
        <v>57</v>
      </c>
      <c r="AB49" t="s">
        <v>321</v>
      </c>
      <c r="AC49" t="str">
        <f t="shared" si="1"/>
        <v>ed市民実感</v>
      </c>
      <c r="AD49" s="1" t="s">
        <v>317</v>
      </c>
    </row>
    <row r="50" spans="16:30">
      <c r="P50" s="49">
        <v>1302</v>
      </c>
      <c r="Q50" t="s">
        <v>207</v>
      </c>
      <c r="R50" s="49">
        <f t="shared" si="0"/>
        <v>1302</v>
      </c>
      <c r="Z50" s="1" t="s">
        <v>58</v>
      </c>
      <c r="AA50" s="1" t="s">
        <v>58</v>
      </c>
      <c r="AB50" t="s">
        <v>320</v>
      </c>
      <c r="AC50" t="str">
        <f t="shared" si="1"/>
        <v>ee客観指標</v>
      </c>
      <c r="AD50" s="1" t="s">
        <v>318</v>
      </c>
    </row>
    <row r="51" spans="16:30" ht="14.25" thickBot="1">
      <c r="P51" s="49">
        <v>1303</v>
      </c>
      <c r="Q51" t="s">
        <v>208</v>
      </c>
      <c r="R51" s="49">
        <f t="shared" si="0"/>
        <v>1303</v>
      </c>
      <c r="Z51" s="1" t="s">
        <v>58</v>
      </c>
      <c r="AA51" s="1" t="s">
        <v>58</v>
      </c>
      <c r="AB51" t="s">
        <v>321</v>
      </c>
      <c r="AC51" t="str">
        <f t="shared" si="1"/>
        <v>ee市民実感</v>
      </c>
      <c r="AD51" s="1" t="s">
        <v>318</v>
      </c>
    </row>
    <row r="52" spans="16:30" ht="15" thickTop="1" thickBot="1">
      <c r="P52" s="49">
        <v>1304</v>
      </c>
      <c r="Q52" t="s">
        <v>209</v>
      </c>
      <c r="R52" s="49">
        <f t="shared" si="0"/>
        <v>1304</v>
      </c>
      <c r="Z52" s="250" t="s">
        <v>12</v>
      </c>
      <c r="AA52" s="250" t="s">
        <v>15</v>
      </c>
      <c r="AB52" s="251" t="s">
        <v>124</v>
      </c>
      <c r="AC52" s="251" t="str">
        <f t="shared" si="1"/>
        <v>-a客観指標</v>
      </c>
      <c r="AD52" s="250" t="s">
        <v>24</v>
      </c>
    </row>
    <row r="53" spans="16:30" ht="15" thickTop="1" thickBot="1">
      <c r="P53" s="49">
        <v>1401</v>
      </c>
      <c r="Q53" t="s">
        <v>210</v>
      </c>
      <c r="R53" s="49">
        <f t="shared" si="0"/>
        <v>1401</v>
      </c>
      <c r="Z53" s="250" t="s">
        <v>12</v>
      </c>
      <c r="AA53" s="250" t="s">
        <v>15</v>
      </c>
      <c r="AB53" s="251" t="s">
        <v>125</v>
      </c>
      <c r="AC53" s="251" t="str">
        <f t="shared" si="1"/>
        <v>-a市民実感</v>
      </c>
      <c r="AD53" s="250" t="s">
        <v>24</v>
      </c>
    </row>
    <row r="54" spans="16:30" ht="15" thickTop="1" thickBot="1">
      <c r="P54" s="49">
        <v>1402</v>
      </c>
      <c r="Q54" t="s">
        <v>211</v>
      </c>
      <c r="R54" s="49">
        <f t="shared" si="0"/>
        <v>1402</v>
      </c>
      <c r="Z54" s="250" t="s">
        <v>12</v>
      </c>
      <c r="AA54" s="250" t="s">
        <v>11</v>
      </c>
      <c r="AB54" s="251" t="s">
        <v>124</v>
      </c>
      <c r="AC54" s="251" t="str">
        <f t="shared" si="1"/>
        <v>-b客観指標</v>
      </c>
      <c r="AD54" s="250" t="s">
        <v>25</v>
      </c>
    </row>
    <row r="55" spans="16:30" ht="15" thickTop="1" thickBot="1">
      <c r="P55" s="49">
        <v>1501</v>
      </c>
      <c r="Q55" t="s">
        <v>212</v>
      </c>
      <c r="R55" s="49">
        <f t="shared" si="0"/>
        <v>1501</v>
      </c>
      <c r="Z55" s="250" t="s">
        <v>12</v>
      </c>
      <c r="AA55" s="250" t="s">
        <v>11</v>
      </c>
      <c r="AB55" s="251" t="s">
        <v>125</v>
      </c>
      <c r="AC55" s="251" t="str">
        <f t="shared" si="1"/>
        <v>-b市民実感</v>
      </c>
      <c r="AD55" s="250" t="s">
        <v>25</v>
      </c>
    </row>
    <row r="56" spans="16:30" ht="15" thickTop="1" thickBot="1">
      <c r="P56" s="49">
        <v>1502</v>
      </c>
      <c r="Q56" t="s">
        <v>213</v>
      </c>
      <c r="R56" s="49">
        <f t="shared" si="0"/>
        <v>1502</v>
      </c>
      <c r="Z56" s="250" t="s">
        <v>12</v>
      </c>
      <c r="AA56" s="250" t="s">
        <v>10</v>
      </c>
      <c r="AB56" s="251" t="s">
        <v>124</v>
      </c>
      <c r="AC56" s="251" t="str">
        <f t="shared" si="1"/>
        <v>-c客観指標</v>
      </c>
      <c r="AD56" s="250" t="s">
        <v>93</v>
      </c>
    </row>
    <row r="57" spans="16:30" ht="15" thickTop="1" thickBot="1">
      <c r="P57" s="49">
        <v>1503</v>
      </c>
      <c r="Q57" t="s">
        <v>214</v>
      </c>
      <c r="R57" s="49">
        <f t="shared" si="0"/>
        <v>1503</v>
      </c>
      <c r="Z57" s="250" t="s">
        <v>12</v>
      </c>
      <c r="AA57" s="250" t="s">
        <v>10</v>
      </c>
      <c r="AB57" s="251" t="s">
        <v>125</v>
      </c>
      <c r="AC57" s="251" t="str">
        <f t="shared" si="1"/>
        <v>-c市民実感</v>
      </c>
      <c r="AD57" s="250" t="s">
        <v>93</v>
      </c>
    </row>
    <row r="58" spans="16:30" ht="15" thickTop="1" thickBot="1">
      <c r="P58" s="49">
        <v>1601</v>
      </c>
      <c r="Q58" t="s">
        <v>215</v>
      </c>
      <c r="R58" s="49">
        <f t="shared" si="0"/>
        <v>1601</v>
      </c>
      <c r="Z58" s="250" t="s">
        <v>12</v>
      </c>
      <c r="AA58" s="250" t="s">
        <v>50</v>
      </c>
      <c r="AB58" s="251" t="s">
        <v>124</v>
      </c>
      <c r="AC58" s="251" t="str">
        <f t="shared" si="1"/>
        <v>-d客観指標</v>
      </c>
      <c r="AD58" s="250" t="s">
        <v>94</v>
      </c>
    </row>
    <row r="59" spans="16:30" ht="15" thickTop="1" thickBot="1">
      <c r="P59" s="49">
        <v>1602</v>
      </c>
      <c r="Q59" t="s">
        <v>216</v>
      </c>
      <c r="R59" s="49">
        <f t="shared" si="0"/>
        <v>1602</v>
      </c>
      <c r="Z59" s="250" t="s">
        <v>12</v>
      </c>
      <c r="AA59" s="250" t="s">
        <v>50</v>
      </c>
      <c r="AB59" s="251" t="s">
        <v>125</v>
      </c>
      <c r="AC59" s="251" t="str">
        <f t="shared" si="1"/>
        <v>-d市民実感</v>
      </c>
      <c r="AD59" s="250" t="s">
        <v>94</v>
      </c>
    </row>
    <row r="60" spans="16:30" ht="15" thickTop="1" thickBot="1">
      <c r="P60" s="49">
        <v>1603</v>
      </c>
      <c r="Q60" t="s">
        <v>217</v>
      </c>
      <c r="R60" s="49">
        <f t="shared" si="0"/>
        <v>1603</v>
      </c>
      <c r="Z60" s="250" t="s">
        <v>12</v>
      </c>
      <c r="AA60" s="250" t="s">
        <v>49</v>
      </c>
      <c r="AB60" s="251" t="s">
        <v>124</v>
      </c>
      <c r="AC60" s="251" t="str">
        <f t="shared" si="1"/>
        <v>-e客観指標</v>
      </c>
      <c r="AD60" s="250" t="s">
        <v>95</v>
      </c>
    </row>
    <row r="61" spans="16:30" ht="15" thickTop="1" thickBot="1">
      <c r="P61" s="49">
        <v>1604</v>
      </c>
      <c r="Q61" t="s">
        <v>218</v>
      </c>
      <c r="R61" s="49">
        <f t="shared" si="0"/>
        <v>1604</v>
      </c>
      <c r="Z61" s="250" t="s">
        <v>12</v>
      </c>
      <c r="AA61" s="250" t="s">
        <v>49</v>
      </c>
      <c r="AB61" s="251" t="s">
        <v>125</v>
      </c>
      <c r="AC61" s="251" t="str">
        <f t="shared" si="1"/>
        <v>-e市民実感</v>
      </c>
      <c r="AD61" s="250" t="s">
        <v>95</v>
      </c>
    </row>
    <row r="62" spans="16:30" ht="15" thickTop="1" thickBot="1">
      <c r="P62" s="49">
        <v>1701</v>
      </c>
      <c r="Q62" t="s">
        <v>219</v>
      </c>
      <c r="R62" s="49">
        <f t="shared" si="0"/>
        <v>1701</v>
      </c>
      <c r="Z62" s="250" t="s">
        <v>15</v>
      </c>
      <c r="AA62" s="250" t="s">
        <v>12</v>
      </c>
      <c r="AB62" s="251" t="s">
        <v>124</v>
      </c>
      <c r="AC62" s="251" t="str">
        <f t="shared" si="1"/>
        <v>a-客観指標</v>
      </c>
      <c r="AD62" s="250" t="s">
        <v>24</v>
      </c>
    </row>
    <row r="63" spans="16:30" ht="15" thickTop="1" thickBot="1">
      <c r="P63" s="49">
        <v>1702</v>
      </c>
      <c r="Q63" t="s">
        <v>220</v>
      </c>
      <c r="R63" s="49">
        <f t="shared" si="0"/>
        <v>1702</v>
      </c>
      <c r="Z63" s="250" t="s">
        <v>15</v>
      </c>
      <c r="AA63" s="250" t="s">
        <v>12</v>
      </c>
      <c r="AB63" s="251" t="s">
        <v>125</v>
      </c>
      <c r="AC63" s="251" t="str">
        <f t="shared" si="1"/>
        <v>a-市民実感</v>
      </c>
      <c r="AD63" s="250" t="s">
        <v>24</v>
      </c>
    </row>
    <row r="64" spans="16:30" ht="15" thickTop="1" thickBot="1">
      <c r="P64" s="49">
        <v>1703</v>
      </c>
      <c r="Q64" t="s">
        <v>221</v>
      </c>
      <c r="R64" s="49">
        <f t="shared" si="0"/>
        <v>1703</v>
      </c>
      <c r="Z64" s="250" t="s">
        <v>11</v>
      </c>
      <c r="AA64" s="250" t="s">
        <v>12</v>
      </c>
      <c r="AB64" s="251" t="s">
        <v>124</v>
      </c>
      <c r="AC64" s="251" t="str">
        <f t="shared" si="1"/>
        <v>b-客観指標</v>
      </c>
      <c r="AD64" s="250" t="s">
        <v>25</v>
      </c>
    </row>
    <row r="65" spans="16:30" ht="15" thickTop="1" thickBot="1">
      <c r="P65" s="49">
        <v>1704</v>
      </c>
      <c r="Q65" t="s">
        <v>222</v>
      </c>
      <c r="R65" s="49">
        <f t="shared" si="0"/>
        <v>1704</v>
      </c>
      <c r="Z65" s="250" t="s">
        <v>11</v>
      </c>
      <c r="AA65" s="250" t="s">
        <v>12</v>
      </c>
      <c r="AB65" s="251" t="s">
        <v>125</v>
      </c>
      <c r="AC65" s="251" t="str">
        <f t="shared" si="1"/>
        <v>b-市民実感</v>
      </c>
      <c r="AD65" s="250" t="s">
        <v>25</v>
      </c>
    </row>
    <row r="66" spans="16:30" ht="15" thickTop="1" thickBot="1">
      <c r="P66" s="49">
        <v>1801</v>
      </c>
      <c r="Q66" t="s">
        <v>223</v>
      </c>
      <c r="R66" s="49">
        <f t="shared" si="0"/>
        <v>1801</v>
      </c>
      <c r="Z66" s="250" t="s">
        <v>10</v>
      </c>
      <c r="AA66" s="250" t="s">
        <v>12</v>
      </c>
      <c r="AB66" s="251" t="s">
        <v>124</v>
      </c>
      <c r="AC66" s="251" t="str">
        <f t="shared" si="1"/>
        <v>c-客観指標</v>
      </c>
      <c r="AD66" s="250" t="s">
        <v>93</v>
      </c>
    </row>
    <row r="67" spans="16:30" ht="15" thickTop="1" thickBot="1">
      <c r="P67" s="49">
        <v>1802</v>
      </c>
      <c r="Q67" t="s">
        <v>224</v>
      </c>
      <c r="R67" s="49">
        <f t="shared" ref="R67:R115" si="2">P67</f>
        <v>1802</v>
      </c>
      <c r="Z67" s="250" t="s">
        <v>10</v>
      </c>
      <c r="AA67" s="250" t="s">
        <v>12</v>
      </c>
      <c r="AB67" s="251" t="s">
        <v>125</v>
      </c>
      <c r="AC67" s="251" t="str">
        <f t="shared" ref="AC67:AC71" si="3">Z67&amp;AA67&amp;AB67</f>
        <v>c-市民実感</v>
      </c>
      <c r="AD67" s="250" t="s">
        <v>93</v>
      </c>
    </row>
    <row r="68" spans="16:30" ht="15" thickTop="1" thickBot="1">
      <c r="P68" s="49">
        <v>1803</v>
      </c>
      <c r="Q68" t="s">
        <v>225</v>
      </c>
      <c r="R68" s="49">
        <f t="shared" si="2"/>
        <v>1803</v>
      </c>
      <c r="Z68" s="250" t="s">
        <v>50</v>
      </c>
      <c r="AA68" s="250" t="s">
        <v>12</v>
      </c>
      <c r="AB68" s="251" t="s">
        <v>124</v>
      </c>
      <c r="AC68" s="251" t="str">
        <f t="shared" si="3"/>
        <v>d-客観指標</v>
      </c>
      <c r="AD68" s="250" t="s">
        <v>94</v>
      </c>
    </row>
    <row r="69" spans="16:30" ht="15" thickTop="1" thickBot="1">
      <c r="P69" s="49">
        <v>1901</v>
      </c>
      <c r="Q69" t="s">
        <v>226</v>
      </c>
      <c r="R69" s="49">
        <f t="shared" si="2"/>
        <v>1901</v>
      </c>
      <c r="Z69" s="250" t="s">
        <v>50</v>
      </c>
      <c r="AA69" s="250" t="s">
        <v>12</v>
      </c>
      <c r="AB69" s="251" t="s">
        <v>125</v>
      </c>
      <c r="AC69" s="251" t="str">
        <f t="shared" si="3"/>
        <v>d-市民実感</v>
      </c>
      <c r="AD69" s="250" t="s">
        <v>94</v>
      </c>
    </row>
    <row r="70" spans="16:30" ht="15" thickTop="1" thickBot="1">
      <c r="P70" s="49">
        <v>1902</v>
      </c>
      <c r="Q70" t="s">
        <v>227</v>
      </c>
      <c r="R70" s="49">
        <f t="shared" si="2"/>
        <v>1902</v>
      </c>
      <c r="Z70" s="250" t="s">
        <v>49</v>
      </c>
      <c r="AA70" s="250" t="s">
        <v>12</v>
      </c>
      <c r="AB70" s="251" t="s">
        <v>124</v>
      </c>
      <c r="AC70" s="251" t="str">
        <f t="shared" si="3"/>
        <v>e-客観指標</v>
      </c>
      <c r="AD70" s="250" t="s">
        <v>95</v>
      </c>
    </row>
    <row r="71" spans="16:30" ht="15" thickTop="1" thickBot="1">
      <c r="P71" s="49">
        <v>1903</v>
      </c>
      <c r="Q71" t="s">
        <v>228</v>
      </c>
      <c r="R71" s="49">
        <f t="shared" si="2"/>
        <v>1903</v>
      </c>
      <c r="Z71" s="250" t="s">
        <v>49</v>
      </c>
      <c r="AA71" s="250" t="s">
        <v>12</v>
      </c>
      <c r="AB71" s="251" t="s">
        <v>125</v>
      </c>
      <c r="AC71" s="251" t="str">
        <f t="shared" si="3"/>
        <v>e-市民実感</v>
      </c>
      <c r="AD71" s="250" t="s">
        <v>95</v>
      </c>
    </row>
    <row r="72" spans="16:30" ht="14.25" thickTop="1">
      <c r="P72" s="49">
        <v>1904</v>
      </c>
      <c r="Q72" t="s">
        <v>229</v>
      </c>
      <c r="R72" s="49">
        <f t="shared" si="2"/>
        <v>1904</v>
      </c>
    </row>
    <row r="73" spans="16:30">
      <c r="P73" s="49">
        <v>2001</v>
      </c>
      <c r="Q73" t="s">
        <v>230</v>
      </c>
      <c r="R73" s="49">
        <f t="shared" si="2"/>
        <v>2001</v>
      </c>
    </row>
    <row r="74" spans="16:30">
      <c r="P74" s="49">
        <v>2002</v>
      </c>
      <c r="Q74" t="s">
        <v>231</v>
      </c>
      <c r="R74" s="49">
        <f t="shared" si="2"/>
        <v>2002</v>
      </c>
    </row>
    <row r="75" spans="16:30">
      <c r="P75" s="49">
        <v>2003</v>
      </c>
      <c r="Q75" t="s">
        <v>232</v>
      </c>
      <c r="R75" s="49">
        <f t="shared" si="2"/>
        <v>2003</v>
      </c>
    </row>
    <row r="76" spans="16:30">
      <c r="P76" s="49">
        <v>2004</v>
      </c>
      <c r="Q76" t="s">
        <v>233</v>
      </c>
      <c r="R76" s="49">
        <f t="shared" si="2"/>
        <v>2004</v>
      </c>
    </row>
    <row r="77" spans="16:30">
      <c r="P77" s="49">
        <v>2005</v>
      </c>
      <c r="Q77" t="s">
        <v>234</v>
      </c>
      <c r="R77" s="49">
        <f t="shared" si="2"/>
        <v>2005</v>
      </c>
    </row>
    <row r="78" spans="16:30">
      <c r="P78" s="49">
        <v>2101</v>
      </c>
      <c r="Q78" t="s">
        <v>235</v>
      </c>
      <c r="R78" s="49">
        <f t="shared" si="2"/>
        <v>2101</v>
      </c>
    </row>
    <row r="79" spans="16:30">
      <c r="P79" s="49">
        <v>2102</v>
      </c>
      <c r="Q79" t="s">
        <v>236</v>
      </c>
      <c r="R79" s="49">
        <f t="shared" si="2"/>
        <v>2102</v>
      </c>
    </row>
    <row r="80" spans="16:30">
      <c r="P80" s="49">
        <v>2103</v>
      </c>
      <c r="Q80" t="s">
        <v>237</v>
      </c>
      <c r="R80" s="49">
        <f t="shared" si="2"/>
        <v>2103</v>
      </c>
    </row>
    <row r="81" spans="16:18">
      <c r="P81" s="49">
        <v>2104</v>
      </c>
      <c r="Q81" t="s">
        <v>238</v>
      </c>
      <c r="R81" s="49">
        <f t="shared" si="2"/>
        <v>2104</v>
      </c>
    </row>
    <row r="82" spans="16:18">
      <c r="P82" s="49">
        <v>2105</v>
      </c>
      <c r="Q82" t="s">
        <v>239</v>
      </c>
      <c r="R82" s="49">
        <f t="shared" si="2"/>
        <v>2105</v>
      </c>
    </row>
    <row r="83" spans="16:18">
      <c r="P83" s="49">
        <v>2106</v>
      </c>
      <c r="Q83" t="s">
        <v>240</v>
      </c>
      <c r="R83" s="49">
        <f t="shared" si="2"/>
        <v>2106</v>
      </c>
    </row>
    <row r="84" spans="16:18">
      <c r="P84" s="49">
        <v>2201</v>
      </c>
      <c r="Q84" t="s">
        <v>241</v>
      </c>
      <c r="R84" s="49">
        <f t="shared" si="2"/>
        <v>2201</v>
      </c>
    </row>
    <row r="85" spans="16:18">
      <c r="P85" s="49">
        <v>2202</v>
      </c>
      <c r="Q85" t="s">
        <v>242</v>
      </c>
      <c r="R85" s="49">
        <f t="shared" si="2"/>
        <v>2202</v>
      </c>
    </row>
    <row r="86" spans="16:18">
      <c r="P86" s="49">
        <v>2203</v>
      </c>
      <c r="Q86" t="s">
        <v>243</v>
      </c>
      <c r="R86" s="49">
        <f t="shared" si="2"/>
        <v>2203</v>
      </c>
    </row>
    <row r="87" spans="16:18">
      <c r="P87" s="49">
        <v>2204</v>
      </c>
      <c r="Q87" t="s">
        <v>244</v>
      </c>
      <c r="R87" s="49">
        <f t="shared" si="2"/>
        <v>2204</v>
      </c>
    </row>
    <row r="88" spans="16:18">
      <c r="P88" s="49">
        <v>2205</v>
      </c>
      <c r="Q88" t="s">
        <v>245</v>
      </c>
      <c r="R88" s="49">
        <f t="shared" si="2"/>
        <v>2205</v>
      </c>
    </row>
    <row r="89" spans="16:18">
      <c r="P89" s="49">
        <v>2206</v>
      </c>
      <c r="Q89" t="s">
        <v>246</v>
      </c>
      <c r="R89" s="49">
        <f t="shared" si="2"/>
        <v>2206</v>
      </c>
    </row>
    <row r="90" spans="16:18">
      <c r="P90" s="49">
        <v>2301</v>
      </c>
      <c r="Q90" t="s">
        <v>247</v>
      </c>
      <c r="R90" s="49">
        <f t="shared" si="2"/>
        <v>2301</v>
      </c>
    </row>
    <row r="91" spans="16:18">
      <c r="P91" s="49">
        <v>2302</v>
      </c>
      <c r="Q91" t="s">
        <v>248</v>
      </c>
      <c r="R91" s="49">
        <f t="shared" si="2"/>
        <v>2302</v>
      </c>
    </row>
    <row r="92" spans="16:18">
      <c r="P92" s="49">
        <v>2303</v>
      </c>
      <c r="Q92" t="s">
        <v>249</v>
      </c>
      <c r="R92" s="49">
        <f t="shared" si="2"/>
        <v>2303</v>
      </c>
    </row>
    <row r="93" spans="16:18">
      <c r="P93" s="49">
        <v>2304</v>
      </c>
      <c r="Q93" t="s">
        <v>250</v>
      </c>
      <c r="R93" s="49">
        <f t="shared" si="2"/>
        <v>2304</v>
      </c>
    </row>
    <row r="94" spans="16:18">
      <c r="P94" s="49">
        <v>2401</v>
      </c>
      <c r="Q94" t="s">
        <v>251</v>
      </c>
      <c r="R94" s="49">
        <f t="shared" si="2"/>
        <v>2401</v>
      </c>
    </row>
    <row r="95" spans="16:18">
      <c r="P95" s="49">
        <v>2402</v>
      </c>
      <c r="Q95" t="s">
        <v>252</v>
      </c>
      <c r="R95" s="49">
        <f t="shared" si="2"/>
        <v>2402</v>
      </c>
    </row>
    <row r="96" spans="16:18">
      <c r="P96" s="49">
        <v>2403</v>
      </c>
      <c r="Q96" t="s">
        <v>253</v>
      </c>
      <c r="R96" s="49">
        <f t="shared" si="2"/>
        <v>2403</v>
      </c>
    </row>
    <row r="97" spans="16:18">
      <c r="P97" s="49">
        <v>2404</v>
      </c>
      <c r="Q97" t="s">
        <v>254</v>
      </c>
      <c r="R97" s="49">
        <f t="shared" si="2"/>
        <v>2404</v>
      </c>
    </row>
    <row r="98" spans="16:18">
      <c r="P98" s="49">
        <v>2405</v>
      </c>
      <c r="Q98" t="s">
        <v>255</v>
      </c>
      <c r="R98" s="49">
        <f t="shared" si="2"/>
        <v>2405</v>
      </c>
    </row>
    <row r="99" spans="16:18">
      <c r="P99" s="49">
        <v>2406</v>
      </c>
      <c r="Q99" t="s">
        <v>256</v>
      </c>
      <c r="R99" s="49">
        <f t="shared" si="2"/>
        <v>2406</v>
      </c>
    </row>
    <row r="100" spans="16:18">
      <c r="P100" s="49">
        <v>2407</v>
      </c>
      <c r="Q100" t="s">
        <v>257</v>
      </c>
      <c r="R100" s="49">
        <f t="shared" si="2"/>
        <v>2407</v>
      </c>
    </row>
    <row r="101" spans="16:18">
      <c r="P101" s="49">
        <v>2501</v>
      </c>
      <c r="Q101" t="s">
        <v>258</v>
      </c>
      <c r="R101" s="49">
        <f t="shared" si="2"/>
        <v>2501</v>
      </c>
    </row>
    <row r="102" spans="16:18">
      <c r="P102" s="49">
        <v>2502</v>
      </c>
      <c r="Q102" t="s">
        <v>259</v>
      </c>
      <c r="R102" s="49">
        <f t="shared" si="2"/>
        <v>2502</v>
      </c>
    </row>
    <row r="103" spans="16:18">
      <c r="P103" s="49">
        <v>2503</v>
      </c>
      <c r="Q103" t="s">
        <v>260</v>
      </c>
      <c r="R103" s="49">
        <f t="shared" si="2"/>
        <v>2503</v>
      </c>
    </row>
    <row r="104" spans="16:18">
      <c r="P104" s="49">
        <v>2504</v>
      </c>
      <c r="Q104" t="s">
        <v>261</v>
      </c>
      <c r="R104" s="49">
        <f t="shared" si="2"/>
        <v>2504</v>
      </c>
    </row>
    <row r="105" spans="16:18">
      <c r="P105" s="49">
        <v>2601</v>
      </c>
      <c r="Q105" t="s">
        <v>262</v>
      </c>
      <c r="R105" s="49">
        <f t="shared" si="2"/>
        <v>2601</v>
      </c>
    </row>
    <row r="106" spans="16:18">
      <c r="P106" s="49">
        <v>2602</v>
      </c>
      <c r="Q106" t="s">
        <v>263</v>
      </c>
      <c r="R106" s="49">
        <f t="shared" si="2"/>
        <v>2602</v>
      </c>
    </row>
    <row r="107" spans="16:18">
      <c r="P107" s="49">
        <v>2603</v>
      </c>
      <c r="Q107" t="s">
        <v>264</v>
      </c>
      <c r="R107" s="49">
        <f t="shared" si="2"/>
        <v>2603</v>
      </c>
    </row>
    <row r="108" spans="16:18">
      <c r="P108" s="49">
        <v>2604</v>
      </c>
      <c r="Q108" t="s">
        <v>265</v>
      </c>
      <c r="R108" s="49">
        <f t="shared" si="2"/>
        <v>2604</v>
      </c>
    </row>
    <row r="109" spans="16:18">
      <c r="P109" s="49">
        <v>2701</v>
      </c>
      <c r="Q109" t="s">
        <v>266</v>
      </c>
      <c r="R109" s="49">
        <f t="shared" si="2"/>
        <v>2701</v>
      </c>
    </row>
    <row r="110" spans="16:18">
      <c r="P110" s="49">
        <v>2702</v>
      </c>
      <c r="Q110" t="s">
        <v>267</v>
      </c>
      <c r="R110" s="49">
        <f t="shared" si="2"/>
        <v>2702</v>
      </c>
    </row>
    <row r="111" spans="16:18">
      <c r="P111" s="49">
        <v>2703</v>
      </c>
      <c r="Q111" t="s">
        <v>268</v>
      </c>
      <c r="R111" s="49">
        <f t="shared" si="2"/>
        <v>2703</v>
      </c>
    </row>
    <row r="112" spans="16:18">
      <c r="P112" s="49">
        <v>2704</v>
      </c>
      <c r="Q112" t="s">
        <v>269</v>
      </c>
      <c r="R112" s="49">
        <f t="shared" si="2"/>
        <v>2704</v>
      </c>
    </row>
    <row r="113" spans="16:18">
      <c r="P113" s="49">
        <v>2705</v>
      </c>
      <c r="Q113" t="s">
        <v>270</v>
      </c>
      <c r="R113" s="49">
        <f t="shared" si="2"/>
        <v>2705</v>
      </c>
    </row>
    <row r="114" spans="16:18">
      <c r="P114" s="49">
        <v>2706</v>
      </c>
      <c r="Q114" t="s">
        <v>271</v>
      </c>
      <c r="R114" s="49">
        <f t="shared" si="2"/>
        <v>2706</v>
      </c>
    </row>
    <row r="115" spans="16:18">
      <c r="P115" s="49">
        <v>2707</v>
      </c>
      <c r="Q115" t="s">
        <v>272</v>
      </c>
      <c r="R115" s="49">
        <f t="shared" si="2"/>
        <v>2707</v>
      </c>
    </row>
  </sheetData>
  <phoneticPr fontId="5"/>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01政策評価 (見方)</vt:lpstr>
      <vt:lpstr>01政策評価</vt:lpstr>
      <vt:lpstr>02政策の客観指標</vt:lpstr>
      <vt:lpstr>03施策評価 (見方)</vt:lpstr>
      <vt:lpstr>03施策評価</vt:lpstr>
      <vt:lpstr>04施策の客観指標</vt:lpstr>
      <vt:lpstr>05市民生活実感調査</vt:lpstr>
      <vt:lpstr>プルダウン</vt:lpstr>
      <vt:lpstr>'01政策評価'!Print_Area</vt:lpstr>
      <vt:lpstr>'01政策評価 (見方)'!Print_Area</vt:lpstr>
      <vt:lpstr>'03施策評価 (見方)'!Print_Area</vt:lpstr>
      <vt:lpstr>'01政策評価'!Print_Titles</vt:lpstr>
      <vt:lpstr>'01政策評価 (見方)'!Print_Titles</vt:lpstr>
      <vt:lpstr>'02政策の客観指標'!Print_Titles</vt:lpstr>
      <vt:lpstr>'03施策評価'!Print_Titles</vt:lpstr>
      <vt:lpstr>'04施策の客観指標'!Print_Titles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萩坂綾子</dc:creator>
  <cp:lastModifiedBy>政調</cp:lastModifiedBy>
  <cp:lastPrinted>2021-09-03T04:41:22Z</cp:lastPrinted>
  <dcterms:created xsi:type="dcterms:W3CDTF">2020-11-15T17:32:30Z</dcterms:created>
  <dcterms:modified xsi:type="dcterms:W3CDTF">2022-01-05T04:24:08Z</dcterms:modified>
</cp:coreProperties>
</file>